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6.xml" ContentType="application/vnd.openxmlformats-officedocument.drawing+xml"/>
  <Override PartName="/xl/charts/chart12.xml" ContentType="application/vnd.openxmlformats-officedocument.drawingml.chart+xml"/>
  <Override PartName="/xl/drawings/drawing7.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showInkAnnotation="0" updateLinks="never" codeName="ThisWorkbook" defaultThemeVersion="124226"/>
  <mc:AlternateContent xmlns:mc="http://schemas.openxmlformats.org/markup-compatibility/2006">
    <mc:Choice Requires="x15">
      <x15ac:absPath xmlns:x15ac="http://schemas.microsoft.com/office/spreadsheetml/2010/11/ac" url="C:\Users\155746\Downloads\"/>
    </mc:Choice>
  </mc:AlternateContent>
  <xr:revisionPtr revIDLastSave="0" documentId="13_ncr:1_{0CB9035B-709F-4106-A8AD-06ACC8129216}" xr6:coauthVersionLast="47" xr6:coauthVersionMax="47" xr10:uidLastSave="{00000000-0000-0000-0000-000000000000}"/>
  <workbookProtection workbookAlgorithmName="SHA-512" workbookHashValue="hui0Xiu8x7qXzsjqYkKi8tYxGjmkxhGA7b6px3sZGcG6cwsEovxz8A2yNJvwugIMxc5ulvoTwlNpHC6zifq/hg==" workbookSaltValue="6xKFJuh+r5i3KJry3YSOcw==" workbookSpinCount="100000" lockStructure="1"/>
  <bookViews>
    <workbookView xWindow="-110" yWindow="-110" windowWidth="19420" windowHeight="10300" firstSheet="2" activeTab="2" xr2:uid="{00000000-000D-0000-FFFF-FFFF00000000}"/>
  </bookViews>
  <sheets>
    <sheet name="SCHEMATIC" sheetId="3" r:id="rId1"/>
    <sheet name="Transformer Models" sheetId="15" r:id="rId2"/>
    <sheet name="DESIGN INPUTS AND CALCULATIONS" sheetId="1" r:id="rId3"/>
    <sheet name="tables and calculations" sheetId="2" state="hidden" r:id="rId4"/>
    <sheet name="Compensation" sheetId="4" state="hidden" r:id="rId5"/>
    <sheet name="Change Log" sheetId="5" state="hidden" r:id="rId6"/>
    <sheet name="ToDo" sheetId="6" state="hidden" r:id="rId7"/>
    <sheet name="Integrated Leakage" sheetId="11" state="hidden" r:id="rId8"/>
    <sheet name="Comepsation and Transient" sheetId="13" r:id="rId9"/>
    <sheet name="Data" sheetId="14" state="hidden" r:id="rId10"/>
    <sheet name="App Notes and Reference Designs" sheetId="12" r:id="rId11"/>
  </sheets>
  <externalReferences>
    <externalReference r:id="rId12"/>
    <externalReference r:id="rId13"/>
  </externalReferences>
  <definedNames>
    <definedName name="_xlnm._FilterDatabase" localSheetId="2" hidden="1">'DESIGN INPUTS AND CALCULATIONS'!$A$179:$E$197</definedName>
    <definedName name="µS">#REF!</definedName>
    <definedName name="a_cf_1">#REF!</definedName>
    <definedName name="alpha_Cf2">'Comepsation and Transient'!$Q$18</definedName>
    <definedName name="Bvdss">'DESIGN INPUTS AND CALCULATIONS'!#REF!</definedName>
    <definedName name="C_1initial">'tables and calculations'!$K$189</definedName>
    <definedName name="C_1llc_filter">'DESIGN INPUTS AND CALCULATIONS'!#REF!</definedName>
    <definedName name="C_1rec">'tables and calculations'!$K$190</definedName>
    <definedName name="C_f1">'tables and calculations'!$F$195</definedName>
    <definedName name="C_f2">'tables and calculations'!$E$197</definedName>
    <definedName name="C_s1">'tables and calculations'!$E$184</definedName>
    <definedName name="C_s2">'tables and calculations'!$F$203</definedName>
    <definedName name="Cblk">'DESIGN INPUTS AND CALCULATIONS'!#REF!</definedName>
    <definedName name="Cblk_initial">'tables and calculations'!$K$203</definedName>
    <definedName name="Cblk_rec">'tables and calculations'!$K$204</definedName>
    <definedName name="Cbulk_initial">'tables and calculations'!#REF!</definedName>
    <definedName name="ccomp">#REF!</definedName>
    <definedName name="CdivH">#REF!</definedName>
    <definedName name="CdivH1">#REF!</definedName>
    <definedName name="CdivH2">'Comepsation and Transient'!$I$6</definedName>
    <definedName name="Cdivision">#REF!</definedName>
    <definedName name="CdivL">#REF!</definedName>
    <definedName name="CdivL1">#REF!</definedName>
    <definedName name="CdivL2">'Comepsation and Transient'!$I$7</definedName>
    <definedName name="Cdivp">#REF!</definedName>
    <definedName name="Cdivp2">'Comepsation and Transient'!$I$8</definedName>
    <definedName name="Cdivs">#REF!</definedName>
    <definedName name="Cdivs2">'Comepsation and Transient'!$I$9</definedName>
    <definedName name="Ceq">'DESIGN INPUTS AND CALCULATIONS'!#REF!</definedName>
    <definedName name="Cf">#REF!</definedName>
    <definedName name="cfeedforward">#REF!</definedName>
    <definedName name="Cforward2">'Comepsation and Transient'!$P$15</definedName>
    <definedName name="Cin">'DESIGN INPUTS AND CALCULATIONS'!#REF!</definedName>
    <definedName name="Cin_initial">'tables and calculations'!$K$196</definedName>
    <definedName name="Cin_rec">'tables and calculations'!$K$197</definedName>
    <definedName name="Cj">#REF!</definedName>
    <definedName name="Co">#REF!</definedName>
    <definedName name="Coss">#REF!</definedName>
    <definedName name="Coss_LLC">'DESIGN INPUTS AND CALCULATIONS'!#REF!</definedName>
    <definedName name="Coss_pfc">'DESIGN INPUTS AND CALCULATIONS'!#REF!</definedName>
    <definedName name="cout">#REF!</definedName>
    <definedName name="Coutput2">'Comepsation and Transient'!$D$10</definedName>
    <definedName name="Cr">'DESIGN INPUTS AND CALCULATIONS'!$C$93</definedName>
    <definedName name="Cr_initial">'tables and calculations'!$K$182</definedName>
    <definedName name="Cr_rec">'tables and calculations'!$K$183</definedName>
    <definedName name="Cres">#REF!</definedName>
    <definedName name="Cs_1">'tables and calculations'!$E$184</definedName>
    <definedName name="CTR">#REF!</definedName>
    <definedName name="currentransferratio2">'Comepsation and Transient'!$P$8</definedName>
    <definedName name="currenttransferratio">#REF!</definedName>
    <definedName name="Cv">#REF!</definedName>
    <definedName name="Cvcc">'DESIGN INPUTS AND CALCULATIONS'!#REF!</definedName>
    <definedName name="Cvolt2">'Comepsation and Transient'!$P$14</definedName>
    <definedName name="Cz">#REF!</definedName>
    <definedName name="czero">#REF!</definedName>
    <definedName name="Czero2">'Comepsation and Transient'!$P$12</definedName>
    <definedName name="D_Step">#REF!</definedName>
    <definedName name="D_Step2">'Comepsation and Transient'!$N$34</definedName>
    <definedName name="dcgain">#REF!</definedName>
    <definedName name="deltaVin">'DESIGN INPUTS AND CALCULATIONS'!#REF!</definedName>
    <definedName name="Div_Nt_input">Data!$R$30</definedName>
    <definedName name="Div_Nt_load">#REF!</definedName>
    <definedName name="div_nt_load_1">#REF!</definedName>
    <definedName name="Div_Nt_load2">Data!$R$27</definedName>
    <definedName name="Dstep">#REF!</definedName>
    <definedName name="duty_step2">'Comepsation and Transient'!$I$14</definedName>
    <definedName name="dutystep">#REF!</definedName>
    <definedName name="dutystep1">#REF!</definedName>
    <definedName name="eff">'DESIGN INPUTS AND CALCULATIONS'!$C$29</definedName>
    <definedName name="effectiveL2">Data!$U$10</definedName>
    <definedName name="Energy_C">'DESIGN INPUTS AND CALCULATIONS'!#REF!</definedName>
    <definedName name="Energy_L">'DESIGN INPUTS AND CALCULATIONS'!#REF!</definedName>
    <definedName name="ESR">'DESIGN INPUTS AND CALCULATIONS'!$C$141</definedName>
    <definedName name="f_load">#REF!</definedName>
    <definedName name="f_load_1">#REF!</definedName>
    <definedName name="f_load_2">'Comepsation and Transient'!$N$35</definedName>
    <definedName name="f_pfc">'DESIGN INPUTS AND CALCULATIONS'!#REF!</definedName>
    <definedName name="f_roll">#REF!</definedName>
    <definedName name="F_roll2">'Comepsation and Transient'!$P$9</definedName>
    <definedName name="f_rolloff">#REF!</definedName>
    <definedName name="f0">'DESIGN INPUTS AND CALCULATIONS'!$C$98</definedName>
    <definedName name="feedselect">#REF!</definedName>
    <definedName name="feedtype">#REF!</definedName>
    <definedName name="feedtype2">'Comepsation and Transient'!$Q$20</definedName>
    <definedName name="Fline">'Comepsation and Transient'!$D$21</definedName>
    <definedName name="fline_max">'DESIGN INPUTS AND CALCULATIONS'!#REF!</definedName>
    <definedName name="fline_min">'DESIGN INPUTS AND CALCULATIONS'!#REF!</definedName>
    <definedName name="fllc">'DESIGN INPUTS AND CALCULATIONS'!$C$37</definedName>
    <definedName name="fload">#REF!</definedName>
    <definedName name="fn">#REF!</definedName>
    <definedName name="fn_Mgmax">'DESIGN INPUTS AND CALCULATIONS'!$C$103</definedName>
    <definedName name="fn_Mgmin">'DESIGN INPUTS AND CALCULATIONS'!$C$104</definedName>
    <definedName name="fNmax">'DESIGN INPUTS AND CALCULATIONS'!$C$58</definedName>
    <definedName name="Fo">#REF!</definedName>
    <definedName name="fout">#REF!</definedName>
    <definedName name="foutput2">'Comepsation and Transient'!$D$19</definedName>
    <definedName name="fratio">#REF!</definedName>
    <definedName name="freq_load2">'Comepsation and Transient'!$I$15</definedName>
    <definedName name="freq_ratio2">Data!$U$7</definedName>
    <definedName name="Fs">#REF!</definedName>
    <definedName name="fsw">#REF!</definedName>
    <definedName name="fsw_max">'DESIGN INPUTS AND CALCULATIONS'!$C$105</definedName>
    <definedName name="fsw_min">'DESIGN INPUTS AND CALCULATIONS'!$C$106</definedName>
    <definedName name="gain">#REF!</definedName>
    <definedName name="gain2">#REF!</definedName>
    <definedName name="GainDC2">Data!$U$23</definedName>
    <definedName name="Gdc">#REF!</definedName>
    <definedName name="Gdc_ccm">#REF!</definedName>
    <definedName name="Gdc_ccm2">Data!$U$15</definedName>
    <definedName name="Gdc_dcm">#REF!</definedName>
    <definedName name="Gdc_dcm2">Data!$U$16</definedName>
    <definedName name="I_step">#REF!</definedName>
    <definedName name="I_step2">'Comepsation and Transient'!$I$13</definedName>
    <definedName name="Ibridge">'DESIGN INPUTS AND CALCULATIONS'!#REF!</definedName>
    <definedName name="Ic_out">'DESIGN INPUTS AND CALCULATIONS'!$C$140</definedName>
    <definedName name="Icblk_ripple">'DESIGN INPUTS AND CALCULATIONS'!#REF!</definedName>
    <definedName name="Ihfr_pfc">'DESIGN INPUTS AND CALCULATIONS'!#REF!</definedName>
    <definedName name="Ihfr_pfctarget">'DESIGN INPUTS AND CALCULATIONS'!#REF!</definedName>
    <definedName name="Il_peak">'DESIGN INPUTS AND CALCULATIONS'!#REF!</definedName>
    <definedName name="Iline_avg">'DESIGN INPUTS AND CALCULATIONS'!#REF!</definedName>
    <definedName name="Iline_peak">'DESIGN INPUTS AND CALCULATIONS'!#REF!</definedName>
    <definedName name="Iline_rms">'DESIGN INPUTS AND CALCULATIONS'!#REF!</definedName>
    <definedName name="Iloadstep">#REF!</definedName>
    <definedName name="Im">'DESIGN INPUTS AND CALCULATIONS'!$C$109</definedName>
    <definedName name="Im_peak">'DESIGN INPUTS AND CALCULATIONS'!#REF!</definedName>
    <definedName name="ImageLookup">'tables and calculations'!$K$401:$M$401</definedName>
    <definedName name="Io">#REF!</definedName>
    <definedName name="Ioe">'DESIGN INPUTS AND CALCULATIONS'!$C$108</definedName>
    <definedName name="Iout">'DESIGN INPUTS AND CALCULATIONS'!$C$27</definedName>
    <definedName name="Iout_pfc">'DESIGN INPUTS AND CALCULATIONS'!#REF!</definedName>
    <definedName name="Ioutput">#REF!</definedName>
    <definedName name="Ioutput2">'Comepsation and Transient'!$D$9</definedName>
    <definedName name="Iq_LLC">'DESIGN INPUTS AND CALCULATIONS'!$C$131</definedName>
    <definedName name="Ir">'DESIGN INPUTS AND CALCULATIONS'!$C$110</definedName>
    <definedName name="Iramp">#REF!</definedName>
    <definedName name="Iramp2">Data!$R$25</definedName>
    <definedName name="Irect">'DESIGN INPUTS AND CALCULATIONS'!$C$138</definedName>
    <definedName name="Iripple_factor">'DESIGN INPUTS AND CALCULATIONS'!#REF!</definedName>
    <definedName name="Isav">'DESIGN INPUTS AND CALCULATIONS'!$C$135</definedName>
    <definedName name="Isetp_avg1">#REF!</definedName>
    <definedName name="Istep">#REF!</definedName>
    <definedName name="Istep_avg">#REF!</definedName>
    <definedName name="Istep_avg2">'Comepsation and Transient'!$I$20</definedName>
    <definedName name="Istep1">#REF!</definedName>
    <definedName name="Istep2">'Comepsation and Transient'!$N$33</definedName>
    <definedName name="junctioncap2">'Comepsation and Transient'!$I$11</definedName>
    <definedName name="k_slew">#REF!</definedName>
    <definedName name="k_slew1">#REF!</definedName>
    <definedName name="k_slew2">'Comepsation and Transient'!$N$36</definedName>
    <definedName name="Keq">#REF!</definedName>
    <definedName name="Kf">#REF!</definedName>
    <definedName name="Kfeed2">Data!$U$21</definedName>
    <definedName name="Kff">#REF!</definedName>
    <definedName name="kHz">'tables and calculations'!$B$184</definedName>
    <definedName name="kilihertz">#REF!</definedName>
    <definedName name="kilihertz2">Data!$R$6</definedName>
    <definedName name="kiliohm">#REF!</definedName>
    <definedName name="kiliOhm2">Data!$R$18</definedName>
    <definedName name="Kin">#REF!</definedName>
    <definedName name="Kin_1">#REF!</definedName>
    <definedName name="Kinput2">Data!$U$22</definedName>
    <definedName name="kOhm">'tables and calculations'!$B$195</definedName>
    <definedName name="kOhms">[1]data!$H$18</definedName>
    <definedName name="kslew">#REF!</definedName>
    <definedName name="kslewrate">#REF!</definedName>
    <definedName name="kslewrate2">'Comepsation and Transient'!$I$16</definedName>
    <definedName name="Kth">#REF!</definedName>
    <definedName name="Kth_2">Data!$U$20</definedName>
    <definedName name="Kv">#REF!</definedName>
    <definedName name="Kv_1">#REF!</definedName>
    <definedName name="Kv_2">Data!$U$19</definedName>
    <definedName name="kΩ">#REF!</definedName>
    <definedName name="lambda">#REF!</definedName>
    <definedName name="Le">#REF!</definedName>
    <definedName name="leeee">#REF!</definedName>
    <definedName name="Lm">'DESIGN INPUTS AND CALCULATIONS'!$C$97</definedName>
    <definedName name="Lm_rec">'DESIGN INPUTS AND CALCULATIONS'!$C$96</definedName>
    <definedName name="lmabda2">'Comepsation and Transient'!$I$10</definedName>
    <definedName name="lmag">#REF!</definedName>
    <definedName name="Ln">'DESIGN INPUTS AND CALCULATIONS'!$C$100</definedName>
    <definedName name="Ln_selected">'DESIGN INPUTS AND CALCULATIONS'!$C$55</definedName>
    <definedName name="Lnratio2">Data!$U$6</definedName>
    <definedName name="loadfreq">#REF!</definedName>
    <definedName name="loadresistance">#REF!</definedName>
    <definedName name="Lpfc">'DESIGN INPUTS AND CALCULATIONS'!#REF!</definedName>
    <definedName name="Lpfc_rec">'DESIGN INPUTS AND CALCULATIONS'!#REF!</definedName>
    <definedName name="Lr">'DESIGN INPUTS AND CALCULATIONS'!$C$95</definedName>
    <definedName name="Lr_rec">'DESIGN INPUTS AND CALCULATIONS'!$C$94</definedName>
    <definedName name="Lratio">#REF!</definedName>
    <definedName name="Ls">#REF!</definedName>
    <definedName name="Lseries2">'Comepsation and Transient'!$D$13</definedName>
    <definedName name="m_H">#REF!</definedName>
    <definedName name="M_Hz">#REF!</definedName>
    <definedName name="M_Ohm">#REF!</definedName>
    <definedName name="M_Ω">#REF!</definedName>
    <definedName name="mA">'tables and calculations'!$B$187</definedName>
    <definedName name="magL2">'Comepsation and Transient'!$D$12</definedName>
    <definedName name="megahertz2">Data!$R$16</definedName>
    <definedName name="megaohm2">Data!$R$22</definedName>
    <definedName name="MegOhm">[1]data!$H$22</definedName>
    <definedName name="Metccm2">Data!$U$17</definedName>
    <definedName name="Mg_max">'DESIGN INPUTS AND CALCULATIONS'!$C$47</definedName>
    <definedName name="Mg_min">'DESIGN INPUTS AND CALCULATIONS'!$C$46</definedName>
    <definedName name="Mg_noload">'DESIGN INPUTS AND CALCULATIONS'!$C$57</definedName>
    <definedName name="mH">#REF!</definedName>
    <definedName name="MHz">'tables and calculations'!$B$193</definedName>
    <definedName name="micro_second">#REF!</definedName>
    <definedName name="microA">#REF!</definedName>
    <definedName name="microampere2">Data!$R$17</definedName>
    <definedName name="microC">#REF!</definedName>
    <definedName name="microC2">Data!$R$21</definedName>
    <definedName name="microF2">Data!$R$5</definedName>
    <definedName name="microfarad">#REF!</definedName>
    <definedName name="microhenry">#REF!</definedName>
    <definedName name="microhenry2">Data!$R$12</definedName>
    <definedName name="microsecond">#REF!</definedName>
    <definedName name="microsecond2">Data!$R$10</definedName>
    <definedName name="miliampere">#REF!</definedName>
    <definedName name="miliampere2">Data!$R$9</definedName>
    <definedName name="milihenry2">Data!$R$23</definedName>
    <definedName name="miliohm">#REF!</definedName>
    <definedName name="miliOhm2">Data!$R$7</definedName>
    <definedName name="milisecond">#REF!</definedName>
    <definedName name="milisecond2">Data!$R$8</definedName>
    <definedName name="miliV">#REF!</definedName>
    <definedName name="milivolt2">Data!$R$4</definedName>
    <definedName name="miliW">#REF!</definedName>
    <definedName name="miliwatt2">Data!$R$14</definedName>
    <definedName name="mocroS2">Data!$R$11</definedName>
    <definedName name="mOhm">'tables and calculations'!$B$185</definedName>
    <definedName name="ms">'tables and calculations'!$B$186</definedName>
    <definedName name="Mstccm">#REF!</definedName>
    <definedName name="Mstccm1">#REF!</definedName>
    <definedName name="Mstdcm">#REF!</definedName>
    <definedName name="Mstdcm1">#REF!</definedName>
    <definedName name="Mstdcm2">Data!$U$18</definedName>
    <definedName name="mV">'tables and calculations'!$B$182</definedName>
    <definedName name="mW">'tables and calculations'!$B$191</definedName>
    <definedName name="mΩ">#REF!</definedName>
    <definedName name="N">#REF!</definedName>
    <definedName name="N_FFT">#REF!</definedName>
    <definedName name="N_FFT_1">#REF!</definedName>
    <definedName name="N_FFT2">Data!$R$28</definedName>
    <definedName name="N_t_load">#REF!</definedName>
    <definedName name="N_t_load1">#REF!</definedName>
    <definedName name="N_t_load2">'Comepsation and Transient'!$N$40</definedName>
    <definedName name="nanoC">#REF!</definedName>
    <definedName name="nanoC2">Data!$R$19</definedName>
    <definedName name="nanoF2">Data!$R$20</definedName>
    <definedName name="nanofarad">#REF!</definedName>
    <definedName name="nanoH">#REF!</definedName>
    <definedName name="nanoH2">Data!$R$24</definedName>
    <definedName name="nanoS">#REF!</definedName>
    <definedName name="nanos2">Data!$R$13</definedName>
    <definedName name="nC">'tables and calculations'!$B$196</definedName>
    <definedName name="nF">'tables and calculations'!$B$197</definedName>
    <definedName name="nH">#REF!</definedName>
    <definedName name="Nps">'DESIGN INPUTS AND CALCULATIONS'!$C$40</definedName>
    <definedName name="Nps_rec">'DESIGN INPUTS AND CALCULATIONS'!#REF!</definedName>
    <definedName name="ns">'tables and calculations'!$B$190</definedName>
    <definedName name="Nt_input">Data!$R$29</definedName>
    <definedName name="Nt_load">#REF!</definedName>
    <definedName name="nt_load1">#REF!</definedName>
    <definedName name="Nt_load2">Data!$R$26</definedName>
    <definedName name="ohm_second">Data!$U$4</definedName>
    <definedName name="ohm_second0">Data!$U$5</definedName>
    <definedName name="ohmo">#REF!</definedName>
    <definedName name="ohmsecond">#REF!</definedName>
    <definedName name="omega1">#REF!</definedName>
    <definedName name="omega1_2">Data!$U$26</definedName>
    <definedName name="omega2">#REF!</definedName>
    <definedName name="omega2_2">Data!$U$27</definedName>
    <definedName name="omega3">#REF!</definedName>
    <definedName name="omega3_2">Data!$U$28</definedName>
    <definedName name="omega4">#REF!</definedName>
    <definedName name="omega4_2">Data!$U$29</definedName>
    <definedName name="omega5">#REF!</definedName>
    <definedName name="omega5_2">Data!$U$30</definedName>
    <definedName name="omegap">#REF!</definedName>
    <definedName name="omegap2">Data!$U$12</definedName>
    <definedName name="omegapole0">Data!$U$13</definedName>
    <definedName name="omegat2">Data!$U$25</definedName>
    <definedName name="Pbridge">'DESIGN INPUTS AND CALCULATIONS'!#REF!</definedName>
    <definedName name="PF">'DESIGN INPUTS AND CALCULATIONS'!#REF!</definedName>
    <definedName name="picoF">'tables and calculations'!$B$192</definedName>
    <definedName name="picoF2">Data!$R$15</definedName>
    <definedName name="picofarad">#REF!</definedName>
    <definedName name="Pin">[2]CALCULATIONS!$C$30</definedName>
    <definedName name="pole0">#REF!</definedName>
    <definedName name="Pout">'DESIGN INPUTS AND CALCULATIONS'!$C$26</definedName>
    <definedName name="Ppfc_diode">'DESIGN INPUTS AND CALCULATIONS'!#REF!</definedName>
    <definedName name="Ppfc_diode_cond">'DESIGN INPUTS AND CALCULATIONS'!#REF!</definedName>
    <definedName name="Ppfcdiode_rr">'DESIGN INPUTS AND CALCULATIONS'!#REF!</definedName>
    <definedName name="Pqpfc">'DESIGN INPUTS AND CALCULATIONS'!#REF!</definedName>
    <definedName name="Pqpfc_cond">'DESIGN INPUTS AND CALCULATIONS'!#REF!</definedName>
    <definedName name="Pqpfc_sw">'DESIGN INPUTS AND CALCULATIONS'!#REF!</definedName>
    <definedName name="Prcs_llc">'DESIGN INPUTS AND CALCULATIONS'!#REF!</definedName>
    <definedName name="Q">#REF!</definedName>
    <definedName name="q_Rz_Cz_2">'Comepsation and Transient'!$Q$19</definedName>
    <definedName name="Qe">'DESIGN INPUTS AND CALCULATIONS'!$C$101</definedName>
    <definedName name="Qe_selected">'DESIGN INPUTS AND CALCULATIONS'!$C$56</definedName>
    <definedName name="Qfactor2">Data!$U$3</definedName>
    <definedName name="Qp">#REF!</definedName>
    <definedName name="Qp_1">#REF!</definedName>
    <definedName name="Qp_2">Data!$U$11</definedName>
    <definedName name="Qp1_">#REF!</definedName>
    <definedName name="qpole">#REF!</definedName>
    <definedName name="QpoleL2">Data!$U$14</definedName>
    <definedName name="Qrr">'DESIGN INPUTS AND CALCULATIONS'!#REF!</definedName>
    <definedName name="Qvalue">#REF!</definedName>
    <definedName name="Ramp">#REF!</definedName>
    <definedName name="ratio">#REF!</definedName>
    <definedName name="ratio2">'Comepsation and Transient'!$D$15</definedName>
    <definedName name="Rc_">#REF!</definedName>
    <definedName name="rc__">#REF!</definedName>
    <definedName name="Rc_2">'Comepsation and Transient'!$D$11</definedName>
    <definedName name="rcomp">#REF!</definedName>
    <definedName name="Rcs_LLC">'DESIGN INPUTS AND CALCULATIONS'!#REF!</definedName>
    <definedName name="Rdson">'DESIGN INPUTS AND CALCULATIONS'!#REF!</definedName>
    <definedName name="Re">'DESIGN INPUTS AND CALCULATIONS'!$C$43</definedName>
    <definedName name="Re_fl">'DESIGN INPUTS AND CALCULATIONS'!$C$44</definedName>
    <definedName name="Req">#REF!</definedName>
    <definedName name="requiv">#REF!</definedName>
    <definedName name="Requiv2">Data!$U$8</definedName>
    <definedName name="res_cap2">'Comepsation and Transient'!$D$14</definedName>
    <definedName name="Rf">#REF!</definedName>
    <definedName name="RFB">#REF!</definedName>
    <definedName name="RFB_2">'Comepsation and Transient'!$P$6</definedName>
    <definedName name="RFB_internal">#REF!</definedName>
    <definedName name="rfeedforward">#REF!</definedName>
    <definedName name="Rfeedforward2">'Comepsation and Transient'!$P$7</definedName>
    <definedName name="RL">#REF!</definedName>
    <definedName name="Rload">#REF!</definedName>
    <definedName name="Rload_2">'Comepsation and Transient'!$D$17</definedName>
    <definedName name="Rload1">#REF!</definedName>
    <definedName name="rload2">'Comepsation and Transient'!$D$17</definedName>
    <definedName name="Rupper">#REF!</definedName>
    <definedName name="Rupper1">#REF!</definedName>
    <definedName name="Rupper2">'Comepsation and Transient'!$P$16</definedName>
    <definedName name="Rv">#REF!</definedName>
    <definedName name="Rvolt2">'Comepsation and Transient'!$P$13</definedName>
    <definedName name="Rz">#REF!</definedName>
    <definedName name="rzcz">#REF!</definedName>
    <definedName name="rzero">#REF!</definedName>
    <definedName name="Rzero2">'Comepsation and Transient'!$P$10</definedName>
    <definedName name="seriesLr">#REF!</definedName>
    <definedName name="switchingf2">'Comepsation and Transient'!$D$16</definedName>
    <definedName name="t_dead_time">#REF!</definedName>
    <definedName name="t_dead_time1">#REF!</definedName>
    <definedName name="t_dead_time2">'Comepsation and Transient'!#REF!</definedName>
    <definedName name="t_load">#REF!</definedName>
    <definedName name="t_load_2">'Comepsation and Transient'!$N$39</definedName>
    <definedName name="t_r">#REF!</definedName>
    <definedName name="t_r_2">'Comepsation and Transient'!$N$37</definedName>
    <definedName name="t_r1">#REF!</definedName>
    <definedName name="t1_load">#REF!</definedName>
    <definedName name="tdead">'DESIGN INPUTS AND CALCULATIONS'!#REF!</definedName>
    <definedName name="tf">'DESIGN INPUTS AND CALCULATIONS'!#REF!</definedName>
    <definedName name="tH">'DESIGN INPUTS AND CALCULATIONS'!#REF!</definedName>
    <definedName name="th_2">'Comepsation and Transient'!$I$18</definedName>
    <definedName name="thev">#REF!</definedName>
    <definedName name="time_load2">'Comepsation and Transient'!$I$19</definedName>
    <definedName name="tload">#REF!</definedName>
    <definedName name="tr">'DESIGN INPUTS AND CALCULATIONS'!#REF!</definedName>
    <definedName name="transient2">'Comepsation and Transient'!$I$17</definedName>
    <definedName name="transientload">#REF!</definedName>
    <definedName name="trise">#REF!</definedName>
    <definedName name="TypeLookup">'tables and calculations'!$N$402</definedName>
    <definedName name="uA">'tables and calculations'!$B$194</definedName>
    <definedName name="uC">'tables and calculations'!$B$198</definedName>
    <definedName name="uF">'tables and calculations'!$B$183</definedName>
    <definedName name="uH">'tables and calculations'!$B$189</definedName>
    <definedName name="us">'tables and calculations'!$B$188</definedName>
    <definedName name="V_rect">#REF!</definedName>
    <definedName name="Vacin_max">'DESIGN INPUTS AND CALCULATIONS'!#REF!</definedName>
    <definedName name="Vacin_min">'DESIGN INPUTS AND CALCULATIONS'!#REF!</definedName>
    <definedName name="Vblk">'DESIGN INPUTS AND CALCULATIONS'!$C$32</definedName>
    <definedName name="Vblk_hu">'DESIGN INPUTS AND CALCULATIONS'!$C$34</definedName>
    <definedName name="Vblk_max">'DESIGN INPUTS AND CALCULATIONS'!$C$33</definedName>
    <definedName name="Vblk_min">'DESIGN INPUTS AND CALCULATIONS'!#REF!</definedName>
    <definedName name="Vblk_ripple">'DESIGN INPUTS AND CALCULATIONS'!#REF!</definedName>
    <definedName name="Vblk_ripple_target">'DESIGN INPUTS AND CALCULATIONS'!#REF!</definedName>
    <definedName name="Vblock_bridge">'DESIGN INPUTS AND CALCULATIONS'!#REF!</definedName>
    <definedName name="Vbulk_min">[2]CALCULATIONS!$C$10</definedName>
    <definedName name="Vbulk_valley_rcmd">[2]CALCULATIONS!$C$35</definedName>
    <definedName name="Vcr">'DESIGN INPUTS AND CALCULATIONS'!$C$121</definedName>
    <definedName name="VCR_para">#REF!</definedName>
    <definedName name="Vdb">'DESIGN INPUTS AND CALCULATIONS'!$C$134</definedName>
    <definedName name="Vf">#REF!</definedName>
    <definedName name="Vf_bridge">'DESIGN INPUTS AND CALCULATIONS'!#REF!</definedName>
    <definedName name="Vf_Dpfc">'DESIGN INPUTS AND CALCULATIONS'!#REF!</definedName>
    <definedName name="Vfeed2">'Comepsation and Transient'!$D$7</definedName>
    <definedName name="Vin">#REF!</definedName>
    <definedName name="Vin_peak_max">'DESIGN INPUTS AND CALCULATIONS'!#REF!</definedName>
    <definedName name="Vin_peak_min">'DESIGN INPUTS AND CALCULATIONS'!#REF!</definedName>
    <definedName name="Vinac">'Comepsation and Transient'!$D$20</definedName>
    <definedName name="Vinput">#REF!</definedName>
    <definedName name="Vinput2">'Comepsation and Transient'!$D$6</definedName>
    <definedName name="Vllc_cap">'DESIGN INPUTS AND CALCULATIONS'!$C$139</definedName>
    <definedName name="Vloss">'DESIGN INPUTS AND CALCULATIONS'!$C$48</definedName>
    <definedName name="Vo">#REF!</definedName>
    <definedName name="Vo_set">#REF!</definedName>
    <definedName name="Vo_set2">'Comepsation and Transient'!$D$8</definedName>
    <definedName name="Vout">'DESIGN INPUTS AND CALCULATIONS'!$C$25</definedName>
    <definedName name="Vout_max">'DESIGN INPUTS AND CALCULATIONS'!#REF!</definedName>
    <definedName name="Vout_min">'DESIGN INPUTS AND CALCULATIONS'!#REF!</definedName>
    <definedName name="Vout_pp">'DESIGN INPUTS AND CALCULATIONS'!$C$28</definedName>
    <definedName name="Vout_set">#REF!</definedName>
    <definedName name="Voutput1">#REF!</definedName>
    <definedName name="Voutput2">'Comepsation and Transient'!$D$18</definedName>
    <definedName name="Vq_LLC">'DESIGN INPUTS AND CALCULATIONS'!$C$130</definedName>
    <definedName name="wtran">#REF!</definedName>
    <definedName name="Xeq">#REF!</definedName>
    <definedName name="Xeq_1">#REF!</definedName>
    <definedName name="Xequiv2">Data!$U$9</definedName>
    <definedName name="α_Cf">#REF!</definedName>
    <definedName name="α_Rz_Cz">#REF!</definedName>
    <definedName name="λ">#REF!</definedName>
    <definedName name="ω1">#REF!</definedName>
    <definedName name="ω2">#REF!</definedName>
    <definedName name="ω3">#REF!</definedName>
    <definedName name="ω4">#REF!</definedName>
    <definedName name="ω5">#REF!</definedName>
    <definedName name="Ωo">#REF!</definedName>
    <definedName name="ωp">#REF!</definedName>
    <definedName name="ωp0">#REF!</definedName>
    <definedName name="Ωs">#REF!</definedName>
    <definedName name="ω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8" i="1" l="1"/>
  <c r="E91" i="1"/>
  <c r="E97" i="1" l="1"/>
  <c r="E100" i="1" l="1"/>
  <c r="I7" i="13"/>
  <c r="I6" i="13"/>
  <c r="D15" i="13"/>
  <c r="D14" i="13"/>
  <c r="D13" i="13"/>
  <c r="D12" i="13"/>
  <c r="D8" i="13"/>
  <c r="D7" i="13"/>
  <c r="G762" i="14"/>
  <c r="P691" i="14"/>
  <c r="J689" i="14"/>
  <c r="CH689" i="14" s="1"/>
  <c r="J688" i="14"/>
  <c r="CH688" i="14" s="1"/>
  <c r="J687" i="14"/>
  <c r="CH687" i="14" s="1"/>
  <c r="J686" i="14"/>
  <c r="CH686" i="14" s="1"/>
  <c r="J685" i="14"/>
  <c r="CH685" i="14" s="1"/>
  <c r="J684" i="14"/>
  <c r="CH684" i="14" s="1"/>
  <c r="J683" i="14"/>
  <c r="CH683" i="14" s="1"/>
  <c r="J682" i="14"/>
  <c r="CH682" i="14" s="1"/>
  <c r="J681" i="14"/>
  <c r="CH681" i="14" s="1"/>
  <c r="J680" i="14"/>
  <c r="CH680" i="14" s="1"/>
  <c r="J679" i="14"/>
  <c r="CH679" i="14" s="1"/>
  <c r="J678" i="14"/>
  <c r="CH678" i="14" s="1"/>
  <c r="J677" i="14"/>
  <c r="CH677" i="14" s="1"/>
  <c r="J676" i="14"/>
  <c r="CH676" i="14" s="1"/>
  <c r="C626" i="14"/>
  <c r="D626" i="14" s="1"/>
  <c r="P620" i="14"/>
  <c r="K620" i="14"/>
  <c r="J619" i="14"/>
  <c r="JB616" i="14"/>
  <c r="JA616" i="14"/>
  <c r="IZ616" i="14"/>
  <c r="IY616" i="14"/>
  <c r="IX616" i="14"/>
  <c r="IW616" i="14"/>
  <c r="IV616" i="14"/>
  <c r="IU616" i="14"/>
  <c r="IT616" i="14"/>
  <c r="IS616" i="14"/>
  <c r="IR616" i="14"/>
  <c r="IQ616" i="14"/>
  <c r="IP616" i="14"/>
  <c r="IO616" i="14"/>
  <c r="IN616" i="14"/>
  <c r="IM616" i="14"/>
  <c r="IL616" i="14"/>
  <c r="IK616" i="14"/>
  <c r="IJ616" i="14"/>
  <c r="II616" i="14"/>
  <c r="IH616" i="14"/>
  <c r="IG616" i="14"/>
  <c r="IF616" i="14"/>
  <c r="IE616" i="14"/>
  <c r="ID616" i="14"/>
  <c r="IC616" i="14"/>
  <c r="IB616" i="14"/>
  <c r="IA616" i="14"/>
  <c r="HZ616" i="14"/>
  <c r="HY616" i="14"/>
  <c r="HX616" i="14"/>
  <c r="HW616" i="14"/>
  <c r="HV616" i="14"/>
  <c r="HU616" i="14"/>
  <c r="HT616" i="14"/>
  <c r="HS616" i="14"/>
  <c r="HR616" i="14"/>
  <c r="HQ616" i="14"/>
  <c r="HP616" i="14"/>
  <c r="HO616" i="14"/>
  <c r="HN616" i="14"/>
  <c r="HM616" i="14"/>
  <c r="HL616" i="14"/>
  <c r="HK616" i="14"/>
  <c r="HJ616" i="14"/>
  <c r="HI616" i="14"/>
  <c r="HH616" i="14"/>
  <c r="HG616" i="14"/>
  <c r="HF616" i="14"/>
  <c r="HE616" i="14"/>
  <c r="HD616" i="14"/>
  <c r="HC616" i="14"/>
  <c r="HB616" i="14"/>
  <c r="HA616" i="14"/>
  <c r="GZ616" i="14"/>
  <c r="GY616" i="14"/>
  <c r="GX616" i="14"/>
  <c r="GW616" i="14"/>
  <c r="GV616" i="14"/>
  <c r="GU616" i="14"/>
  <c r="GT616" i="14"/>
  <c r="GS616" i="14"/>
  <c r="GR616" i="14"/>
  <c r="GQ616" i="14"/>
  <c r="GP616" i="14"/>
  <c r="GO616" i="14"/>
  <c r="GN616" i="14"/>
  <c r="GM616" i="14"/>
  <c r="GL616" i="14"/>
  <c r="GK616" i="14"/>
  <c r="GJ616" i="14"/>
  <c r="GI616" i="14"/>
  <c r="GH616" i="14"/>
  <c r="GG616" i="14"/>
  <c r="GF616" i="14"/>
  <c r="GE616" i="14"/>
  <c r="GD616" i="14"/>
  <c r="GC616" i="14"/>
  <c r="GB616" i="14"/>
  <c r="GA616" i="14"/>
  <c r="FZ616" i="14"/>
  <c r="FY616" i="14"/>
  <c r="FX616" i="14"/>
  <c r="FW616" i="14"/>
  <c r="FV616" i="14"/>
  <c r="FU616" i="14"/>
  <c r="FT616" i="14"/>
  <c r="FS616" i="14"/>
  <c r="FR616" i="14"/>
  <c r="FQ616" i="14"/>
  <c r="FP616" i="14"/>
  <c r="FO616" i="14"/>
  <c r="FN616" i="14"/>
  <c r="FM616" i="14"/>
  <c r="FL616" i="14"/>
  <c r="FK616" i="14"/>
  <c r="FJ616" i="14"/>
  <c r="FI616" i="14"/>
  <c r="FH616" i="14"/>
  <c r="FG616" i="14"/>
  <c r="FF616" i="14"/>
  <c r="FE616" i="14"/>
  <c r="FD616" i="14"/>
  <c r="FC616" i="14"/>
  <c r="FB616" i="14"/>
  <c r="FA616" i="14"/>
  <c r="EZ616" i="14"/>
  <c r="EY616" i="14"/>
  <c r="EX616" i="14"/>
  <c r="EW616" i="14"/>
  <c r="EV616" i="14"/>
  <c r="EU616" i="14"/>
  <c r="ET616" i="14"/>
  <c r="ES616" i="14"/>
  <c r="ER616" i="14"/>
  <c r="EQ616" i="14"/>
  <c r="EP616" i="14"/>
  <c r="EO616" i="14"/>
  <c r="EN616" i="14"/>
  <c r="EM616" i="14"/>
  <c r="EL616" i="14"/>
  <c r="EK616" i="14"/>
  <c r="EJ616" i="14"/>
  <c r="EI616" i="14"/>
  <c r="EH616" i="14"/>
  <c r="EG616" i="14"/>
  <c r="EF616" i="14"/>
  <c r="EE616" i="14"/>
  <c r="ED616" i="14"/>
  <c r="EC616" i="14"/>
  <c r="EB616" i="14"/>
  <c r="EA616" i="14"/>
  <c r="DZ616" i="14"/>
  <c r="DY616" i="14"/>
  <c r="DX616" i="14"/>
  <c r="DW616" i="14"/>
  <c r="DV616" i="14"/>
  <c r="DU616" i="14"/>
  <c r="DT616" i="14"/>
  <c r="DS616" i="14"/>
  <c r="DR616" i="14"/>
  <c r="DQ616" i="14"/>
  <c r="DP616" i="14"/>
  <c r="DO616" i="14"/>
  <c r="DN616" i="14"/>
  <c r="DM616" i="14"/>
  <c r="DL616" i="14"/>
  <c r="DK616" i="14"/>
  <c r="DJ616" i="14"/>
  <c r="DI616" i="14"/>
  <c r="DH616" i="14"/>
  <c r="DG616" i="14"/>
  <c r="DF616" i="14"/>
  <c r="DE616" i="14"/>
  <c r="DD616" i="14"/>
  <c r="DC616" i="14"/>
  <c r="DB616" i="14"/>
  <c r="DA616" i="14"/>
  <c r="CZ616" i="14"/>
  <c r="CY616" i="14"/>
  <c r="CX616" i="14"/>
  <c r="CW616" i="14"/>
  <c r="CV616" i="14"/>
  <c r="CU616" i="14"/>
  <c r="CT616" i="14"/>
  <c r="CS616" i="14"/>
  <c r="CR616" i="14"/>
  <c r="CQ616" i="14"/>
  <c r="CP616" i="14"/>
  <c r="CO616" i="14"/>
  <c r="CN616" i="14"/>
  <c r="CM616" i="14"/>
  <c r="CL616" i="14"/>
  <c r="CK616" i="14"/>
  <c r="CJ616" i="14"/>
  <c r="CI616" i="14"/>
  <c r="CH616" i="14"/>
  <c r="CG616" i="14"/>
  <c r="CF616" i="14"/>
  <c r="CE616" i="14"/>
  <c r="CD616" i="14"/>
  <c r="CC616" i="14"/>
  <c r="CB616" i="14"/>
  <c r="CA616" i="14"/>
  <c r="BZ616" i="14"/>
  <c r="BY616" i="14"/>
  <c r="BX616" i="14"/>
  <c r="BW616" i="14"/>
  <c r="BV616" i="14"/>
  <c r="BU616" i="14"/>
  <c r="BT616" i="14"/>
  <c r="BS616" i="14"/>
  <c r="BR616" i="14"/>
  <c r="BQ616" i="14"/>
  <c r="BP616" i="14"/>
  <c r="BO616" i="14"/>
  <c r="BN616" i="14"/>
  <c r="BM616" i="14"/>
  <c r="BL616" i="14"/>
  <c r="BK616" i="14"/>
  <c r="BJ616" i="14"/>
  <c r="BI616" i="14"/>
  <c r="BH616" i="14"/>
  <c r="BG616" i="14"/>
  <c r="BF616" i="14"/>
  <c r="BE616" i="14"/>
  <c r="BD616" i="14"/>
  <c r="BC616" i="14"/>
  <c r="BB616" i="14"/>
  <c r="BA616" i="14"/>
  <c r="AZ616" i="14"/>
  <c r="AY616" i="14"/>
  <c r="AX616" i="14"/>
  <c r="AW616" i="14"/>
  <c r="AV616" i="14"/>
  <c r="AU616" i="14"/>
  <c r="AT616" i="14"/>
  <c r="AS616" i="14"/>
  <c r="AR616" i="14"/>
  <c r="AQ616" i="14"/>
  <c r="AP616" i="14"/>
  <c r="AO616" i="14"/>
  <c r="AN616" i="14"/>
  <c r="AM616" i="14"/>
  <c r="AL616" i="14"/>
  <c r="AK616" i="14"/>
  <c r="AJ616" i="14"/>
  <c r="AI616" i="14"/>
  <c r="AH616" i="14"/>
  <c r="AG616" i="14"/>
  <c r="AF616" i="14"/>
  <c r="AE616" i="14"/>
  <c r="AD616" i="14"/>
  <c r="AC616" i="14"/>
  <c r="AB616" i="14"/>
  <c r="AA616" i="14"/>
  <c r="Z616" i="14"/>
  <c r="Y616" i="14"/>
  <c r="X616" i="14"/>
  <c r="W616" i="14"/>
  <c r="V616" i="14"/>
  <c r="U616" i="14"/>
  <c r="T616" i="14"/>
  <c r="S616" i="14"/>
  <c r="R616" i="14"/>
  <c r="Q616" i="14"/>
  <c r="P616" i="14"/>
  <c r="O616" i="14"/>
  <c r="N616" i="14"/>
  <c r="M616" i="14"/>
  <c r="L616" i="14"/>
  <c r="K616" i="14"/>
  <c r="J616" i="14"/>
  <c r="I616" i="14"/>
  <c r="H616" i="14"/>
  <c r="G616" i="14"/>
  <c r="JB615" i="14"/>
  <c r="JA615" i="14"/>
  <c r="IZ615" i="14"/>
  <c r="IY615" i="14"/>
  <c r="IX615" i="14"/>
  <c r="IW615" i="14"/>
  <c r="IV615" i="14"/>
  <c r="IU615" i="14"/>
  <c r="IT615" i="14"/>
  <c r="IS615" i="14"/>
  <c r="IR615" i="14"/>
  <c r="IQ615" i="14"/>
  <c r="IP615" i="14"/>
  <c r="IO615" i="14"/>
  <c r="IN615" i="14"/>
  <c r="IM615" i="14"/>
  <c r="IL615" i="14"/>
  <c r="IK615" i="14"/>
  <c r="IJ615" i="14"/>
  <c r="II615" i="14"/>
  <c r="IH615" i="14"/>
  <c r="IG615" i="14"/>
  <c r="IF615" i="14"/>
  <c r="IE615" i="14"/>
  <c r="ID615" i="14"/>
  <c r="IC615" i="14"/>
  <c r="IB615" i="14"/>
  <c r="IA615" i="14"/>
  <c r="HZ615" i="14"/>
  <c r="HY615" i="14"/>
  <c r="HX615" i="14"/>
  <c r="HW615" i="14"/>
  <c r="HV615" i="14"/>
  <c r="HU615" i="14"/>
  <c r="HT615" i="14"/>
  <c r="HS615" i="14"/>
  <c r="HR615" i="14"/>
  <c r="HQ615" i="14"/>
  <c r="HP615" i="14"/>
  <c r="HO615" i="14"/>
  <c r="HN615" i="14"/>
  <c r="HM615" i="14"/>
  <c r="HL615" i="14"/>
  <c r="HK615" i="14"/>
  <c r="HJ615" i="14"/>
  <c r="HI615" i="14"/>
  <c r="HH615" i="14"/>
  <c r="HG615" i="14"/>
  <c r="HF615" i="14"/>
  <c r="HE615" i="14"/>
  <c r="HD615" i="14"/>
  <c r="HC615" i="14"/>
  <c r="HB615" i="14"/>
  <c r="HA615" i="14"/>
  <c r="GZ615" i="14"/>
  <c r="GY615" i="14"/>
  <c r="GX615" i="14"/>
  <c r="GW615" i="14"/>
  <c r="GV615" i="14"/>
  <c r="GU615" i="14"/>
  <c r="GT615" i="14"/>
  <c r="GS615" i="14"/>
  <c r="GR615" i="14"/>
  <c r="GQ615" i="14"/>
  <c r="GP615" i="14"/>
  <c r="GO615" i="14"/>
  <c r="GN615" i="14"/>
  <c r="GM615" i="14"/>
  <c r="GL615" i="14"/>
  <c r="GK615" i="14"/>
  <c r="GJ615" i="14"/>
  <c r="GI615" i="14"/>
  <c r="GH615" i="14"/>
  <c r="GG615" i="14"/>
  <c r="GF615" i="14"/>
  <c r="GE615" i="14"/>
  <c r="GD615" i="14"/>
  <c r="GC615" i="14"/>
  <c r="GB615" i="14"/>
  <c r="GA615" i="14"/>
  <c r="FZ615" i="14"/>
  <c r="FY615" i="14"/>
  <c r="FX615" i="14"/>
  <c r="FW615" i="14"/>
  <c r="FV615" i="14"/>
  <c r="FU615" i="14"/>
  <c r="FT615" i="14"/>
  <c r="FS615" i="14"/>
  <c r="FR615" i="14"/>
  <c r="FQ615" i="14"/>
  <c r="FP615" i="14"/>
  <c r="FO615" i="14"/>
  <c r="FN615" i="14"/>
  <c r="FM615" i="14"/>
  <c r="FL615" i="14"/>
  <c r="FK615" i="14"/>
  <c r="FJ615" i="14"/>
  <c r="FI615" i="14"/>
  <c r="FH615" i="14"/>
  <c r="FG615" i="14"/>
  <c r="FF615" i="14"/>
  <c r="FE615" i="14"/>
  <c r="FD615" i="14"/>
  <c r="FC615" i="14"/>
  <c r="FB615" i="14"/>
  <c r="FA615" i="14"/>
  <c r="EZ615" i="14"/>
  <c r="EY615" i="14"/>
  <c r="EX615" i="14"/>
  <c r="EW615" i="14"/>
  <c r="EV615" i="14"/>
  <c r="EU615" i="14"/>
  <c r="ET615" i="14"/>
  <c r="ES615" i="14"/>
  <c r="ER615" i="14"/>
  <c r="EQ615" i="14"/>
  <c r="EP615" i="14"/>
  <c r="EO615" i="14"/>
  <c r="EN615" i="14"/>
  <c r="EM615" i="14"/>
  <c r="EL615" i="14"/>
  <c r="EK615" i="14"/>
  <c r="EJ615" i="14"/>
  <c r="EI615" i="14"/>
  <c r="EH615" i="14"/>
  <c r="EG615" i="14"/>
  <c r="EF615" i="14"/>
  <c r="EE615" i="14"/>
  <c r="ED615" i="14"/>
  <c r="EC615" i="14"/>
  <c r="EB615" i="14"/>
  <c r="EA615" i="14"/>
  <c r="DZ615" i="14"/>
  <c r="DY615" i="14"/>
  <c r="DX615" i="14"/>
  <c r="DW615" i="14"/>
  <c r="DV615" i="14"/>
  <c r="DU615" i="14"/>
  <c r="DT615" i="14"/>
  <c r="DS615" i="14"/>
  <c r="DR615" i="14"/>
  <c r="DQ615" i="14"/>
  <c r="DP615" i="14"/>
  <c r="DO615" i="14"/>
  <c r="DN615" i="14"/>
  <c r="DM615" i="14"/>
  <c r="DL615" i="14"/>
  <c r="DK615" i="14"/>
  <c r="DJ615" i="14"/>
  <c r="DI615" i="14"/>
  <c r="DH615" i="14"/>
  <c r="DG615" i="14"/>
  <c r="DF615" i="14"/>
  <c r="DE615" i="14"/>
  <c r="DD615" i="14"/>
  <c r="DC615" i="14"/>
  <c r="DB615" i="14"/>
  <c r="DA615" i="14"/>
  <c r="CZ615" i="14"/>
  <c r="CY615" i="14"/>
  <c r="CX615" i="14"/>
  <c r="CW615" i="14"/>
  <c r="CV615" i="14"/>
  <c r="CU615" i="14"/>
  <c r="CT615" i="14"/>
  <c r="CS615" i="14"/>
  <c r="CR615" i="14"/>
  <c r="CQ615" i="14"/>
  <c r="CP615" i="14"/>
  <c r="CO615" i="14"/>
  <c r="CN615" i="14"/>
  <c r="CM615" i="14"/>
  <c r="CL615" i="14"/>
  <c r="CK615" i="14"/>
  <c r="CJ615" i="14"/>
  <c r="CI615" i="14"/>
  <c r="CH615" i="14"/>
  <c r="CG615" i="14"/>
  <c r="CF615" i="14"/>
  <c r="CE615" i="14"/>
  <c r="CD615" i="14"/>
  <c r="CC615" i="14"/>
  <c r="CB615" i="14"/>
  <c r="CA615" i="14"/>
  <c r="BZ615" i="14"/>
  <c r="BY615" i="14"/>
  <c r="BX615" i="14"/>
  <c r="BW615" i="14"/>
  <c r="BV615" i="14"/>
  <c r="BU615" i="14"/>
  <c r="BT615" i="14"/>
  <c r="BS615" i="14"/>
  <c r="BR615" i="14"/>
  <c r="BQ615" i="14"/>
  <c r="BP615" i="14"/>
  <c r="BO615" i="14"/>
  <c r="BN615" i="14"/>
  <c r="BM615" i="14"/>
  <c r="BL615" i="14"/>
  <c r="BK615" i="14"/>
  <c r="BJ615" i="14"/>
  <c r="BI615" i="14"/>
  <c r="BH615" i="14"/>
  <c r="BG615" i="14"/>
  <c r="BF615" i="14"/>
  <c r="BE615" i="14"/>
  <c r="BD615" i="14"/>
  <c r="BC615" i="14"/>
  <c r="BB615" i="14"/>
  <c r="BA615" i="14"/>
  <c r="AZ615" i="14"/>
  <c r="AY615" i="14"/>
  <c r="AX615" i="14"/>
  <c r="AW615" i="14"/>
  <c r="AV615" i="14"/>
  <c r="AU615" i="14"/>
  <c r="AT615" i="14"/>
  <c r="AS615" i="14"/>
  <c r="AR615" i="14"/>
  <c r="AQ615" i="14"/>
  <c r="AP615" i="14"/>
  <c r="AO615" i="14"/>
  <c r="AN615" i="14"/>
  <c r="AM615" i="14"/>
  <c r="AL615" i="14"/>
  <c r="AK615" i="14"/>
  <c r="AJ615" i="14"/>
  <c r="AI615" i="14"/>
  <c r="AH615" i="14"/>
  <c r="AG615" i="14"/>
  <c r="AF615" i="14"/>
  <c r="AE615" i="14"/>
  <c r="AD615" i="14"/>
  <c r="AC615" i="14"/>
  <c r="AB615" i="14"/>
  <c r="AA615" i="14"/>
  <c r="Z615" i="14"/>
  <c r="Y615" i="14"/>
  <c r="X615" i="14"/>
  <c r="W615" i="14"/>
  <c r="V615" i="14"/>
  <c r="U615" i="14"/>
  <c r="T615" i="14"/>
  <c r="S615" i="14"/>
  <c r="R615" i="14"/>
  <c r="Q615" i="14"/>
  <c r="P615" i="14"/>
  <c r="O615" i="14"/>
  <c r="N615" i="14"/>
  <c r="M615" i="14"/>
  <c r="L615" i="14"/>
  <c r="K615" i="14"/>
  <c r="J615" i="14"/>
  <c r="I615" i="14"/>
  <c r="H615" i="14"/>
  <c r="G615" i="14"/>
  <c r="JB614" i="14"/>
  <c r="JA614" i="14"/>
  <c r="IZ614" i="14"/>
  <c r="IY614" i="14"/>
  <c r="IX614" i="14"/>
  <c r="IW614" i="14"/>
  <c r="IV614" i="14"/>
  <c r="IU614" i="14"/>
  <c r="IT614" i="14"/>
  <c r="IS614" i="14"/>
  <c r="IR614" i="14"/>
  <c r="IQ614" i="14"/>
  <c r="IP614" i="14"/>
  <c r="IO614" i="14"/>
  <c r="IN614" i="14"/>
  <c r="IM614" i="14"/>
  <c r="IL614" i="14"/>
  <c r="IK614" i="14"/>
  <c r="IJ614" i="14"/>
  <c r="II614" i="14"/>
  <c r="IH614" i="14"/>
  <c r="IG614" i="14"/>
  <c r="IF614" i="14"/>
  <c r="IE614" i="14"/>
  <c r="ID614" i="14"/>
  <c r="IC614" i="14"/>
  <c r="IB614" i="14"/>
  <c r="IA614" i="14"/>
  <c r="HZ614" i="14"/>
  <c r="HY614" i="14"/>
  <c r="HX614" i="14"/>
  <c r="HW614" i="14"/>
  <c r="HV614" i="14"/>
  <c r="HU614" i="14"/>
  <c r="HT614" i="14"/>
  <c r="HS614" i="14"/>
  <c r="HR614" i="14"/>
  <c r="HQ614" i="14"/>
  <c r="HP614" i="14"/>
  <c r="HO614" i="14"/>
  <c r="HN614" i="14"/>
  <c r="HM614" i="14"/>
  <c r="HL614" i="14"/>
  <c r="HK614" i="14"/>
  <c r="HJ614" i="14"/>
  <c r="HI614" i="14"/>
  <c r="HH614" i="14"/>
  <c r="HG614" i="14"/>
  <c r="HF614" i="14"/>
  <c r="HE614" i="14"/>
  <c r="HD614" i="14"/>
  <c r="HC614" i="14"/>
  <c r="HB614" i="14"/>
  <c r="HA614" i="14"/>
  <c r="GZ614" i="14"/>
  <c r="GY614" i="14"/>
  <c r="GX614" i="14"/>
  <c r="GW614" i="14"/>
  <c r="GV614" i="14"/>
  <c r="GU614" i="14"/>
  <c r="GT614" i="14"/>
  <c r="GS614" i="14"/>
  <c r="GR614" i="14"/>
  <c r="GQ614" i="14"/>
  <c r="GP614" i="14"/>
  <c r="GO614" i="14"/>
  <c r="GN614" i="14"/>
  <c r="GM614" i="14"/>
  <c r="GL614" i="14"/>
  <c r="GK614" i="14"/>
  <c r="GJ614" i="14"/>
  <c r="GI614" i="14"/>
  <c r="GH614" i="14"/>
  <c r="GG614" i="14"/>
  <c r="GF614" i="14"/>
  <c r="GE614" i="14"/>
  <c r="GD614" i="14"/>
  <c r="GC614" i="14"/>
  <c r="GB614" i="14"/>
  <c r="GA614" i="14"/>
  <c r="FZ614" i="14"/>
  <c r="FY614" i="14"/>
  <c r="FX614" i="14"/>
  <c r="FW614" i="14"/>
  <c r="FV614" i="14"/>
  <c r="FU614" i="14"/>
  <c r="FT614" i="14"/>
  <c r="FS614" i="14"/>
  <c r="FR614" i="14"/>
  <c r="FQ614" i="14"/>
  <c r="FP614" i="14"/>
  <c r="FO614" i="14"/>
  <c r="FN614" i="14"/>
  <c r="FM614" i="14"/>
  <c r="FL614" i="14"/>
  <c r="FK614" i="14"/>
  <c r="FJ614" i="14"/>
  <c r="FI614" i="14"/>
  <c r="FH614" i="14"/>
  <c r="FG614" i="14"/>
  <c r="FF614" i="14"/>
  <c r="FE614" i="14"/>
  <c r="FD614" i="14"/>
  <c r="FC614" i="14"/>
  <c r="FB614" i="14"/>
  <c r="FA614" i="14"/>
  <c r="EZ614" i="14"/>
  <c r="EY614" i="14"/>
  <c r="EX614" i="14"/>
  <c r="EW614" i="14"/>
  <c r="EV614" i="14"/>
  <c r="EU614" i="14"/>
  <c r="ET614" i="14"/>
  <c r="ES614" i="14"/>
  <c r="ER614" i="14"/>
  <c r="EQ614" i="14"/>
  <c r="EP614" i="14"/>
  <c r="EO614" i="14"/>
  <c r="EN614" i="14"/>
  <c r="EM614" i="14"/>
  <c r="EL614" i="14"/>
  <c r="EK614" i="14"/>
  <c r="EJ614" i="14"/>
  <c r="EI614" i="14"/>
  <c r="EH614" i="14"/>
  <c r="EG614" i="14"/>
  <c r="EF614" i="14"/>
  <c r="EE614" i="14"/>
  <c r="ED614" i="14"/>
  <c r="EC614" i="14"/>
  <c r="EB614" i="14"/>
  <c r="EA614" i="14"/>
  <c r="DZ614" i="14"/>
  <c r="DY614" i="14"/>
  <c r="DX614" i="14"/>
  <c r="DW614" i="14"/>
  <c r="DV614" i="14"/>
  <c r="DU614" i="14"/>
  <c r="DT614" i="14"/>
  <c r="DS614" i="14"/>
  <c r="DR614" i="14"/>
  <c r="DQ614" i="14"/>
  <c r="DP614" i="14"/>
  <c r="DO614" i="14"/>
  <c r="DN614" i="14"/>
  <c r="DM614" i="14"/>
  <c r="DL614" i="14"/>
  <c r="DK614" i="14"/>
  <c r="DJ614" i="14"/>
  <c r="DI614" i="14"/>
  <c r="DH614" i="14"/>
  <c r="DG614" i="14"/>
  <c r="DF614" i="14"/>
  <c r="DE614" i="14"/>
  <c r="DD614" i="14"/>
  <c r="DC614" i="14"/>
  <c r="DB614" i="14"/>
  <c r="DA614" i="14"/>
  <c r="CZ614" i="14"/>
  <c r="CY614" i="14"/>
  <c r="CX614" i="14"/>
  <c r="CW614" i="14"/>
  <c r="CV614" i="14"/>
  <c r="CU614" i="14"/>
  <c r="CT614" i="14"/>
  <c r="CS614" i="14"/>
  <c r="CR614" i="14"/>
  <c r="CQ614" i="14"/>
  <c r="CP614" i="14"/>
  <c r="CO614" i="14"/>
  <c r="CN614" i="14"/>
  <c r="CM614" i="14"/>
  <c r="CL614" i="14"/>
  <c r="CK614" i="14"/>
  <c r="CJ614" i="14"/>
  <c r="CI614" i="14"/>
  <c r="CH614" i="14"/>
  <c r="CG614" i="14"/>
  <c r="CF614" i="14"/>
  <c r="CE614" i="14"/>
  <c r="CD614" i="14"/>
  <c r="CC614" i="14"/>
  <c r="CB614" i="14"/>
  <c r="CA614" i="14"/>
  <c r="BZ614" i="14"/>
  <c r="BY614" i="14"/>
  <c r="BX614" i="14"/>
  <c r="BW614" i="14"/>
  <c r="BV614" i="14"/>
  <c r="BU614" i="14"/>
  <c r="BT614" i="14"/>
  <c r="BS614" i="14"/>
  <c r="BR614" i="14"/>
  <c r="BQ614" i="14"/>
  <c r="BP614" i="14"/>
  <c r="BO614" i="14"/>
  <c r="BN614" i="14"/>
  <c r="BM614" i="14"/>
  <c r="BL614" i="14"/>
  <c r="BK614" i="14"/>
  <c r="BJ614" i="14"/>
  <c r="BI614" i="14"/>
  <c r="BH614" i="14"/>
  <c r="BG614" i="14"/>
  <c r="BF614" i="14"/>
  <c r="BE614" i="14"/>
  <c r="BD614" i="14"/>
  <c r="BC614" i="14"/>
  <c r="BB614" i="14"/>
  <c r="BA614" i="14"/>
  <c r="AZ614" i="14"/>
  <c r="AY614" i="14"/>
  <c r="AX614" i="14"/>
  <c r="AW614" i="14"/>
  <c r="AV614" i="14"/>
  <c r="AU614" i="14"/>
  <c r="AT614" i="14"/>
  <c r="AS614" i="14"/>
  <c r="AR614" i="14"/>
  <c r="AQ614" i="14"/>
  <c r="AP614" i="14"/>
  <c r="AO614" i="14"/>
  <c r="AN614" i="14"/>
  <c r="AM614" i="14"/>
  <c r="AL614" i="14"/>
  <c r="AK614" i="14"/>
  <c r="AJ614" i="14"/>
  <c r="AI614" i="14"/>
  <c r="AH614" i="14"/>
  <c r="AG614" i="14"/>
  <c r="AF614" i="14"/>
  <c r="AE614" i="14"/>
  <c r="AD614" i="14"/>
  <c r="AC614" i="14"/>
  <c r="AB614" i="14"/>
  <c r="AA614" i="14"/>
  <c r="Z614" i="14"/>
  <c r="Y614" i="14"/>
  <c r="X614" i="14"/>
  <c r="W614" i="14"/>
  <c r="V614" i="14"/>
  <c r="U614" i="14"/>
  <c r="T614" i="14"/>
  <c r="S614" i="14"/>
  <c r="R614" i="14"/>
  <c r="Q614" i="14"/>
  <c r="P614" i="14"/>
  <c r="O614" i="14"/>
  <c r="N614" i="14"/>
  <c r="M614" i="14"/>
  <c r="L614" i="14"/>
  <c r="K614" i="14"/>
  <c r="J614" i="14"/>
  <c r="I614" i="14"/>
  <c r="H614" i="14"/>
  <c r="G614" i="14"/>
  <c r="JB613" i="14"/>
  <c r="JA613" i="14"/>
  <c r="IZ613" i="14"/>
  <c r="IY613" i="14"/>
  <c r="IX613" i="14"/>
  <c r="IW613" i="14"/>
  <c r="IV613" i="14"/>
  <c r="IU613" i="14"/>
  <c r="IT613" i="14"/>
  <c r="IS613" i="14"/>
  <c r="IR613" i="14"/>
  <c r="IQ613" i="14"/>
  <c r="IP613" i="14"/>
  <c r="IO613" i="14"/>
  <c r="IN613" i="14"/>
  <c r="IM613" i="14"/>
  <c r="IL613" i="14"/>
  <c r="IK613" i="14"/>
  <c r="IJ613" i="14"/>
  <c r="II613" i="14"/>
  <c r="IH613" i="14"/>
  <c r="IG613" i="14"/>
  <c r="IF613" i="14"/>
  <c r="IE613" i="14"/>
  <c r="ID613" i="14"/>
  <c r="IC613" i="14"/>
  <c r="IB613" i="14"/>
  <c r="IA613" i="14"/>
  <c r="HZ613" i="14"/>
  <c r="HY613" i="14"/>
  <c r="HX613" i="14"/>
  <c r="HW613" i="14"/>
  <c r="HV613" i="14"/>
  <c r="HU613" i="14"/>
  <c r="HT613" i="14"/>
  <c r="HS613" i="14"/>
  <c r="HR613" i="14"/>
  <c r="HQ613" i="14"/>
  <c r="HP613" i="14"/>
  <c r="HO613" i="14"/>
  <c r="HN613" i="14"/>
  <c r="HM613" i="14"/>
  <c r="HL613" i="14"/>
  <c r="HK613" i="14"/>
  <c r="HJ613" i="14"/>
  <c r="HI613" i="14"/>
  <c r="HH613" i="14"/>
  <c r="HG613" i="14"/>
  <c r="HF613" i="14"/>
  <c r="HE613" i="14"/>
  <c r="HD613" i="14"/>
  <c r="HC613" i="14"/>
  <c r="HB613" i="14"/>
  <c r="HA613" i="14"/>
  <c r="GZ613" i="14"/>
  <c r="GY613" i="14"/>
  <c r="GX613" i="14"/>
  <c r="GW613" i="14"/>
  <c r="GV613" i="14"/>
  <c r="GU613" i="14"/>
  <c r="GT613" i="14"/>
  <c r="GS613" i="14"/>
  <c r="GR613" i="14"/>
  <c r="GQ613" i="14"/>
  <c r="GP613" i="14"/>
  <c r="GO613" i="14"/>
  <c r="GN613" i="14"/>
  <c r="GM613" i="14"/>
  <c r="GL613" i="14"/>
  <c r="GK613" i="14"/>
  <c r="GJ613" i="14"/>
  <c r="GI613" i="14"/>
  <c r="GH613" i="14"/>
  <c r="GG613" i="14"/>
  <c r="GF613" i="14"/>
  <c r="GE613" i="14"/>
  <c r="GD613" i="14"/>
  <c r="GC613" i="14"/>
  <c r="GB613" i="14"/>
  <c r="GA613" i="14"/>
  <c r="FZ613" i="14"/>
  <c r="FY613" i="14"/>
  <c r="FX613" i="14"/>
  <c r="FW613" i="14"/>
  <c r="FV613" i="14"/>
  <c r="FU613" i="14"/>
  <c r="FT613" i="14"/>
  <c r="FS613" i="14"/>
  <c r="FR613" i="14"/>
  <c r="FQ613" i="14"/>
  <c r="FP613" i="14"/>
  <c r="FO613" i="14"/>
  <c r="FN613" i="14"/>
  <c r="FM613" i="14"/>
  <c r="FL613" i="14"/>
  <c r="FK613" i="14"/>
  <c r="FJ613" i="14"/>
  <c r="FI613" i="14"/>
  <c r="FH613" i="14"/>
  <c r="FG613" i="14"/>
  <c r="FF613" i="14"/>
  <c r="FE613" i="14"/>
  <c r="FD613" i="14"/>
  <c r="FC613" i="14"/>
  <c r="FB613" i="14"/>
  <c r="FA613" i="14"/>
  <c r="EZ613" i="14"/>
  <c r="EY613" i="14"/>
  <c r="EX613" i="14"/>
  <c r="EW613" i="14"/>
  <c r="EV613" i="14"/>
  <c r="EU613" i="14"/>
  <c r="ET613" i="14"/>
  <c r="ES613" i="14"/>
  <c r="ER613" i="14"/>
  <c r="EQ613" i="14"/>
  <c r="EP613" i="14"/>
  <c r="EO613" i="14"/>
  <c r="EN613" i="14"/>
  <c r="EM613" i="14"/>
  <c r="EL613" i="14"/>
  <c r="EK613" i="14"/>
  <c r="EJ613" i="14"/>
  <c r="EI613" i="14"/>
  <c r="EH613" i="14"/>
  <c r="EG613" i="14"/>
  <c r="EF613" i="14"/>
  <c r="EE613" i="14"/>
  <c r="ED613" i="14"/>
  <c r="EC613" i="14"/>
  <c r="EB613" i="14"/>
  <c r="EA613" i="14"/>
  <c r="DZ613" i="14"/>
  <c r="DY613" i="14"/>
  <c r="DX613" i="14"/>
  <c r="DW613" i="14"/>
  <c r="DV613" i="14"/>
  <c r="DU613" i="14"/>
  <c r="DT613" i="14"/>
  <c r="DS613" i="14"/>
  <c r="DR613" i="14"/>
  <c r="DQ613" i="14"/>
  <c r="DP613" i="14"/>
  <c r="DO613" i="14"/>
  <c r="DN613" i="14"/>
  <c r="DM613" i="14"/>
  <c r="DL613" i="14"/>
  <c r="DK613" i="14"/>
  <c r="DJ613" i="14"/>
  <c r="DI613" i="14"/>
  <c r="DH613" i="14"/>
  <c r="DG613" i="14"/>
  <c r="DF613" i="14"/>
  <c r="DE613" i="14"/>
  <c r="DD613" i="14"/>
  <c r="DC613" i="14"/>
  <c r="DB613" i="14"/>
  <c r="DA613" i="14"/>
  <c r="CZ613" i="14"/>
  <c r="CY613" i="14"/>
  <c r="CX613" i="14"/>
  <c r="CW613" i="14"/>
  <c r="CV613" i="14"/>
  <c r="CU613" i="14"/>
  <c r="CT613" i="14"/>
  <c r="CS613" i="14"/>
  <c r="CR613" i="14"/>
  <c r="CQ613" i="14"/>
  <c r="CP613" i="14"/>
  <c r="CO613" i="14"/>
  <c r="CN613" i="14"/>
  <c r="CM613" i="14"/>
  <c r="CL613" i="14"/>
  <c r="CK613" i="14"/>
  <c r="CJ613" i="14"/>
  <c r="CI613" i="14"/>
  <c r="CH613" i="14"/>
  <c r="CG613" i="14"/>
  <c r="CF613" i="14"/>
  <c r="CE613" i="14"/>
  <c r="CD613" i="14"/>
  <c r="CC613" i="14"/>
  <c r="CB613" i="14"/>
  <c r="CA613" i="14"/>
  <c r="BZ613" i="14"/>
  <c r="BY613" i="14"/>
  <c r="BX613" i="14"/>
  <c r="BW613" i="14"/>
  <c r="BV613" i="14"/>
  <c r="BU613" i="14"/>
  <c r="BT613" i="14"/>
  <c r="BS613" i="14"/>
  <c r="BR613" i="14"/>
  <c r="BQ613" i="14"/>
  <c r="BP613" i="14"/>
  <c r="BO613" i="14"/>
  <c r="BN613" i="14"/>
  <c r="BM613" i="14"/>
  <c r="BL613" i="14"/>
  <c r="BK613" i="14"/>
  <c r="BJ613" i="14"/>
  <c r="BI613" i="14"/>
  <c r="BH613" i="14"/>
  <c r="BG613" i="14"/>
  <c r="BF613" i="14"/>
  <c r="BE613" i="14"/>
  <c r="BD613" i="14"/>
  <c r="BC613" i="14"/>
  <c r="BB613" i="14"/>
  <c r="BA613" i="14"/>
  <c r="AZ613" i="14"/>
  <c r="AY613" i="14"/>
  <c r="AX613" i="14"/>
  <c r="AW613" i="14"/>
  <c r="AV613" i="14"/>
  <c r="AU613" i="14"/>
  <c r="AT613" i="14"/>
  <c r="AS613" i="14"/>
  <c r="AR613" i="14"/>
  <c r="AQ613" i="14"/>
  <c r="AP613" i="14"/>
  <c r="AO613" i="14"/>
  <c r="AN613" i="14"/>
  <c r="AM613" i="14"/>
  <c r="AL613" i="14"/>
  <c r="AK613" i="14"/>
  <c r="AJ613" i="14"/>
  <c r="AI613" i="14"/>
  <c r="AH613" i="14"/>
  <c r="AG613" i="14"/>
  <c r="AF613" i="14"/>
  <c r="AE613" i="14"/>
  <c r="AD613" i="14"/>
  <c r="AC613" i="14"/>
  <c r="AB613" i="14"/>
  <c r="AA613" i="14"/>
  <c r="Z613" i="14"/>
  <c r="Y613" i="14"/>
  <c r="X613" i="14"/>
  <c r="W613" i="14"/>
  <c r="V613" i="14"/>
  <c r="U613" i="14"/>
  <c r="T613" i="14"/>
  <c r="S613" i="14"/>
  <c r="R613" i="14"/>
  <c r="Q613" i="14"/>
  <c r="P613" i="14"/>
  <c r="O613" i="14"/>
  <c r="N613" i="14"/>
  <c r="M613" i="14"/>
  <c r="L613" i="14"/>
  <c r="K613" i="14"/>
  <c r="J613" i="14"/>
  <c r="I613" i="14"/>
  <c r="H613" i="14"/>
  <c r="G613" i="14"/>
  <c r="JB612" i="14"/>
  <c r="JA612" i="14"/>
  <c r="IZ612" i="14"/>
  <c r="IY612" i="14"/>
  <c r="IX612" i="14"/>
  <c r="IW612" i="14"/>
  <c r="IV612" i="14"/>
  <c r="IU612" i="14"/>
  <c r="IT612" i="14"/>
  <c r="IS612" i="14"/>
  <c r="IR612" i="14"/>
  <c r="IQ612" i="14"/>
  <c r="IP612" i="14"/>
  <c r="IO612" i="14"/>
  <c r="IN612" i="14"/>
  <c r="IM612" i="14"/>
  <c r="IL612" i="14"/>
  <c r="IK612" i="14"/>
  <c r="IJ612" i="14"/>
  <c r="II612" i="14"/>
  <c r="IH612" i="14"/>
  <c r="IG612" i="14"/>
  <c r="IF612" i="14"/>
  <c r="IE612" i="14"/>
  <c r="ID612" i="14"/>
  <c r="IC612" i="14"/>
  <c r="IB612" i="14"/>
  <c r="IA612" i="14"/>
  <c r="HZ612" i="14"/>
  <c r="HY612" i="14"/>
  <c r="HX612" i="14"/>
  <c r="HW612" i="14"/>
  <c r="HV612" i="14"/>
  <c r="HU612" i="14"/>
  <c r="HT612" i="14"/>
  <c r="HS612" i="14"/>
  <c r="HR612" i="14"/>
  <c r="HQ612" i="14"/>
  <c r="HP612" i="14"/>
  <c r="HO612" i="14"/>
  <c r="HN612" i="14"/>
  <c r="HM612" i="14"/>
  <c r="HL612" i="14"/>
  <c r="HK612" i="14"/>
  <c r="HJ612" i="14"/>
  <c r="HI612" i="14"/>
  <c r="HH612" i="14"/>
  <c r="HG612" i="14"/>
  <c r="HF612" i="14"/>
  <c r="HE612" i="14"/>
  <c r="HD612" i="14"/>
  <c r="HC612" i="14"/>
  <c r="HB612" i="14"/>
  <c r="HA612" i="14"/>
  <c r="GZ612" i="14"/>
  <c r="GY612" i="14"/>
  <c r="GX612" i="14"/>
  <c r="GW612" i="14"/>
  <c r="GV612" i="14"/>
  <c r="GU612" i="14"/>
  <c r="GT612" i="14"/>
  <c r="GS612" i="14"/>
  <c r="GR612" i="14"/>
  <c r="GQ612" i="14"/>
  <c r="GP612" i="14"/>
  <c r="GO612" i="14"/>
  <c r="GN612" i="14"/>
  <c r="GM612" i="14"/>
  <c r="GL612" i="14"/>
  <c r="GK612" i="14"/>
  <c r="GJ612" i="14"/>
  <c r="GI612" i="14"/>
  <c r="GH612" i="14"/>
  <c r="GG612" i="14"/>
  <c r="GF612" i="14"/>
  <c r="GE612" i="14"/>
  <c r="GD612" i="14"/>
  <c r="GC612" i="14"/>
  <c r="GB612" i="14"/>
  <c r="GA612" i="14"/>
  <c r="FZ612" i="14"/>
  <c r="FY612" i="14"/>
  <c r="FX612" i="14"/>
  <c r="FW612" i="14"/>
  <c r="FV612" i="14"/>
  <c r="FU612" i="14"/>
  <c r="FT612" i="14"/>
  <c r="FS612" i="14"/>
  <c r="FR612" i="14"/>
  <c r="FQ612" i="14"/>
  <c r="FP612" i="14"/>
  <c r="FO612" i="14"/>
  <c r="FN612" i="14"/>
  <c r="FM612" i="14"/>
  <c r="FL612" i="14"/>
  <c r="FK612" i="14"/>
  <c r="FJ612" i="14"/>
  <c r="FI612" i="14"/>
  <c r="FH612" i="14"/>
  <c r="FG612" i="14"/>
  <c r="FF612" i="14"/>
  <c r="FE612" i="14"/>
  <c r="FD612" i="14"/>
  <c r="FC612" i="14"/>
  <c r="FB612" i="14"/>
  <c r="FA612" i="14"/>
  <c r="EZ612" i="14"/>
  <c r="EY612" i="14"/>
  <c r="EX612" i="14"/>
  <c r="EW612" i="14"/>
  <c r="EV612" i="14"/>
  <c r="EU612" i="14"/>
  <c r="ET612" i="14"/>
  <c r="ES612" i="14"/>
  <c r="ER612" i="14"/>
  <c r="EQ612" i="14"/>
  <c r="EP612" i="14"/>
  <c r="EO612" i="14"/>
  <c r="EN612" i="14"/>
  <c r="EM612" i="14"/>
  <c r="EL612" i="14"/>
  <c r="EK612" i="14"/>
  <c r="EJ612" i="14"/>
  <c r="EI612" i="14"/>
  <c r="EH612" i="14"/>
  <c r="EG612" i="14"/>
  <c r="EF612" i="14"/>
  <c r="EE612" i="14"/>
  <c r="ED612" i="14"/>
  <c r="EC612" i="14"/>
  <c r="EB612" i="14"/>
  <c r="EA612" i="14"/>
  <c r="DZ612" i="14"/>
  <c r="DY612" i="14"/>
  <c r="DX612" i="14"/>
  <c r="DW612" i="14"/>
  <c r="DV612" i="14"/>
  <c r="DU612" i="14"/>
  <c r="DT612" i="14"/>
  <c r="DS612" i="14"/>
  <c r="DR612" i="14"/>
  <c r="DQ612" i="14"/>
  <c r="DP612" i="14"/>
  <c r="DO612" i="14"/>
  <c r="DN612" i="14"/>
  <c r="DM612" i="14"/>
  <c r="DL612" i="14"/>
  <c r="DK612" i="14"/>
  <c r="DJ612" i="14"/>
  <c r="DI612" i="14"/>
  <c r="DH612" i="14"/>
  <c r="DG612" i="14"/>
  <c r="DF612" i="14"/>
  <c r="DE612" i="14"/>
  <c r="DD612" i="14"/>
  <c r="DC612" i="14"/>
  <c r="DB612" i="14"/>
  <c r="DA612" i="14"/>
  <c r="CZ612" i="14"/>
  <c r="CY612" i="14"/>
  <c r="CX612" i="14"/>
  <c r="CW612" i="14"/>
  <c r="CV612" i="14"/>
  <c r="CU612" i="14"/>
  <c r="CT612" i="14"/>
  <c r="CS612" i="14"/>
  <c r="CR612" i="14"/>
  <c r="CQ612" i="14"/>
  <c r="CP612" i="14"/>
  <c r="CO612" i="14"/>
  <c r="CN612" i="14"/>
  <c r="CM612" i="14"/>
  <c r="CL612" i="14"/>
  <c r="CK612" i="14"/>
  <c r="CJ612" i="14"/>
  <c r="CI612" i="14"/>
  <c r="CH612" i="14"/>
  <c r="CG612" i="14"/>
  <c r="CF612" i="14"/>
  <c r="CE612" i="14"/>
  <c r="CD612" i="14"/>
  <c r="CC612" i="14"/>
  <c r="CB612" i="14"/>
  <c r="CA612" i="14"/>
  <c r="BZ612" i="14"/>
  <c r="BY612" i="14"/>
  <c r="BX612" i="14"/>
  <c r="BW612" i="14"/>
  <c r="BV612" i="14"/>
  <c r="BU612" i="14"/>
  <c r="BT612" i="14"/>
  <c r="BS612" i="14"/>
  <c r="BR612" i="14"/>
  <c r="BQ612" i="14"/>
  <c r="BP612" i="14"/>
  <c r="BO612" i="14"/>
  <c r="BN612" i="14"/>
  <c r="BM612" i="14"/>
  <c r="BL612" i="14"/>
  <c r="BK612" i="14"/>
  <c r="BJ612" i="14"/>
  <c r="BI612" i="14"/>
  <c r="BH612" i="14"/>
  <c r="BG612" i="14"/>
  <c r="BF612" i="14"/>
  <c r="BE612" i="14"/>
  <c r="BD612" i="14"/>
  <c r="BC612" i="14"/>
  <c r="BB612" i="14"/>
  <c r="BA612" i="14"/>
  <c r="AZ612" i="14"/>
  <c r="AY612" i="14"/>
  <c r="AX612" i="14"/>
  <c r="AW612" i="14"/>
  <c r="AV612" i="14"/>
  <c r="AU612" i="14"/>
  <c r="AT612" i="14"/>
  <c r="AS612" i="14"/>
  <c r="AR612" i="14"/>
  <c r="AQ612" i="14"/>
  <c r="AP612" i="14"/>
  <c r="AO612" i="14"/>
  <c r="AN612" i="14"/>
  <c r="AM612" i="14"/>
  <c r="AL612" i="14"/>
  <c r="AK612" i="14"/>
  <c r="AJ612" i="14"/>
  <c r="AI612" i="14"/>
  <c r="AH612" i="14"/>
  <c r="AG612" i="14"/>
  <c r="AF612" i="14"/>
  <c r="AE612" i="14"/>
  <c r="AD612" i="14"/>
  <c r="AC612" i="14"/>
  <c r="AB612" i="14"/>
  <c r="AA612" i="14"/>
  <c r="Z612" i="14"/>
  <c r="Y612" i="14"/>
  <c r="X612" i="14"/>
  <c r="W612" i="14"/>
  <c r="V612" i="14"/>
  <c r="U612" i="14"/>
  <c r="T612" i="14"/>
  <c r="S612" i="14"/>
  <c r="R612" i="14"/>
  <c r="Q612" i="14"/>
  <c r="P612" i="14"/>
  <c r="O612" i="14"/>
  <c r="N612" i="14"/>
  <c r="M612" i="14"/>
  <c r="L612" i="14"/>
  <c r="K612" i="14"/>
  <c r="J612" i="14"/>
  <c r="I612" i="14"/>
  <c r="H612" i="14"/>
  <c r="G612" i="14"/>
  <c r="JB611" i="14"/>
  <c r="JA611" i="14"/>
  <c r="IZ611" i="14"/>
  <c r="IY611" i="14"/>
  <c r="IX611" i="14"/>
  <c r="IW611" i="14"/>
  <c r="IV611" i="14"/>
  <c r="IU611" i="14"/>
  <c r="IT611" i="14"/>
  <c r="IS611" i="14"/>
  <c r="IR611" i="14"/>
  <c r="IQ611" i="14"/>
  <c r="IP611" i="14"/>
  <c r="IO611" i="14"/>
  <c r="IN611" i="14"/>
  <c r="IM611" i="14"/>
  <c r="IL611" i="14"/>
  <c r="IK611" i="14"/>
  <c r="IJ611" i="14"/>
  <c r="II611" i="14"/>
  <c r="IH611" i="14"/>
  <c r="IG611" i="14"/>
  <c r="IF611" i="14"/>
  <c r="IE611" i="14"/>
  <c r="ID611" i="14"/>
  <c r="IC611" i="14"/>
  <c r="IB611" i="14"/>
  <c r="IA611" i="14"/>
  <c r="HZ611" i="14"/>
  <c r="HY611" i="14"/>
  <c r="HX611" i="14"/>
  <c r="HW611" i="14"/>
  <c r="HV611" i="14"/>
  <c r="HU611" i="14"/>
  <c r="HT611" i="14"/>
  <c r="HS611" i="14"/>
  <c r="HR611" i="14"/>
  <c r="HQ611" i="14"/>
  <c r="HP611" i="14"/>
  <c r="HO611" i="14"/>
  <c r="HN611" i="14"/>
  <c r="HM611" i="14"/>
  <c r="HL611" i="14"/>
  <c r="HK611" i="14"/>
  <c r="HJ611" i="14"/>
  <c r="HI611" i="14"/>
  <c r="HH611" i="14"/>
  <c r="HG611" i="14"/>
  <c r="HF611" i="14"/>
  <c r="HE611" i="14"/>
  <c r="HD611" i="14"/>
  <c r="HC611" i="14"/>
  <c r="HB611" i="14"/>
  <c r="HA611" i="14"/>
  <c r="GZ611" i="14"/>
  <c r="GY611" i="14"/>
  <c r="GX611" i="14"/>
  <c r="GW611" i="14"/>
  <c r="GV611" i="14"/>
  <c r="GU611" i="14"/>
  <c r="GT611" i="14"/>
  <c r="GS611" i="14"/>
  <c r="GR611" i="14"/>
  <c r="GQ611" i="14"/>
  <c r="GP611" i="14"/>
  <c r="GO611" i="14"/>
  <c r="GN611" i="14"/>
  <c r="GM611" i="14"/>
  <c r="GL611" i="14"/>
  <c r="GK611" i="14"/>
  <c r="GJ611" i="14"/>
  <c r="GI611" i="14"/>
  <c r="GH611" i="14"/>
  <c r="GG611" i="14"/>
  <c r="GF611" i="14"/>
  <c r="GE611" i="14"/>
  <c r="GD611" i="14"/>
  <c r="GC611" i="14"/>
  <c r="GB611" i="14"/>
  <c r="GA611" i="14"/>
  <c r="FZ611" i="14"/>
  <c r="FY611" i="14"/>
  <c r="FX611" i="14"/>
  <c r="FW611" i="14"/>
  <c r="FV611" i="14"/>
  <c r="FU611" i="14"/>
  <c r="FT611" i="14"/>
  <c r="FS611" i="14"/>
  <c r="FR611" i="14"/>
  <c r="FQ611" i="14"/>
  <c r="FP611" i="14"/>
  <c r="FO611" i="14"/>
  <c r="FN611" i="14"/>
  <c r="FM611" i="14"/>
  <c r="FL611" i="14"/>
  <c r="FK611" i="14"/>
  <c r="FJ611" i="14"/>
  <c r="FI611" i="14"/>
  <c r="FH611" i="14"/>
  <c r="FG611" i="14"/>
  <c r="FF611" i="14"/>
  <c r="FE611" i="14"/>
  <c r="FD611" i="14"/>
  <c r="FC611" i="14"/>
  <c r="FB611" i="14"/>
  <c r="FA611" i="14"/>
  <c r="EZ611" i="14"/>
  <c r="EY611" i="14"/>
  <c r="EX611" i="14"/>
  <c r="EW611" i="14"/>
  <c r="EV611" i="14"/>
  <c r="EU611" i="14"/>
  <c r="ET611" i="14"/>
  <c r="ES611" i="14"/>
  <c r="ER611" i="14"/>
  <c r="EQ611" i="14"/>
  <c r="EP611" i="14"/>
  <c r="EO611" i="14"/>
  <c r="EN611" i="14"/>
  <c r="EM611" i="14"/>
  <c r="EL611" i="14"/>
  <c r="EK611" i="14"/>
  <c r="EJ611" i="14"/>
  <c r="EI611" i="14"/>
  <c r="EH611" i="14"/>
  <c r="EG611" i="14"/>
  <c r="EF611" i="14"/>
  <c r="EE611" i="14"/>
  <c r="ED611" i="14"/>
  <c r="EC611" i="14"/>
  <c r="EB611" i="14"/>
  <c r="EA611" i="14"/>
  <c r="DZ611" i="14"/>
  <c r="DY611" i="14"/>
  <c r="DX611" i="14"/>
  <c r="DW611" i="14"/>
  <c r="DV611" i="14"/>
  <c r="DU611" i="14"/>
  <c r="DT611" i="14"/>
  <c r="DS611" i="14"/>
  <c r="DR611" i="14"/>
  <c r="DQ611" i="14"/>
  <c r="DP611" i="14"/>
  <c r="DO611" i="14"/>
  <c r="DN611" i="14"/>
  <c r="DM611" i="14"/>
  <c r="DL611" i="14"/>
  <c r="DK611" i="14"/>
  <c r="DJ611" i="14"/>
  <c r="DI611" i="14"/>
  <c r="DH611" i="14"/>
  <c r="DG611" i="14"/>
  <c r="DF611" i="14"/>
  <c r="DE611" i="14"/>
  <c r="DD611" i="14"/>
  <c r="DC611" i="14"/>
  <c r="DB611" i="14"/>
  <c r="DA611" i="14"/>
  <c r="CZ611" i="14"/>
  <c r="CY611" i="14"/>
  <c r="CX611" i="14"/>
  <c r="CW611" i="14"/>
  <c r="CV611" i="14"/>
  <c r="CU611" i="14"/>
  <c r="CT611" i="14"/>
  <c r="CS611" i="14"/>
  <c r="CR611" i="14"/>
  <c r="CQ611" i="14"/>
  <c r="CP611" i="14"/>
  <c r="CO611" i="14"/>
  <c r="CN611" i="14"/>
  <c r="CM611" i="14"/>
  <c r="CL611" i="14"/>
  <c r="CK611" i="14"/>
  <c r="CJ611" i="14"/>
  <c r="CI611" i="14"/>
  <c r="CH611" i="14"/>
  <c r="CG611" i="14"/>
  <c r="CF611" i="14"/>
  <c r="CE611" i="14"/>
  <c r="CD611" i="14"/>
  <c r="CC611" i="14"/>
  <c r="CB611" i="14"/>
  <c r="CA611" i="14"/>
  <c r="BZ611" i="14"/>
  <c r="BY611" i="14"/>
  <c r="BX611" i="14"/>
  <c r="BW611" i="14"/>
  <c r="BV611" i="14"/>
  <c r="BU611" i="14"/>
  <c r="BT611" i="14"/>
  <c r="BS611" i="14"/>
  <c r="BR611" i="14"/>
  <c r="BQ611" i="14"/>
  <c r="BP611" i="14"/>
  <c r="BO611" i="14"/>
  <c r="BN611" i="14"/>
  <c r="BM611" i="14"/>
  <c r="BL611" i="14"/>
  <c r="BK611" i="14"/>
  <c r="BJ611" i="14"/>
  <c r="BI611" i="14"/>
  <c r="BH611" i="14"/>
  <c r="BG611" i="14"/>
  <c r="BF611" i="14"/>
  <c r="BE611" i="14"/>
  <c r="BD611" i="14"/>
  <c r="BC611" i="14"/>
  <c r="BB611" i="14"/>
  <c r="BA611" i="14"/>
  <c r="AZ611" i="14"/>
  <c r="AY611" i="14"/>
  <c r="AX611" i="14"/>
  <c r="AW611" i="14"/>
  <c r="AV611" i="14"/>
  <c r="AU611" i="14"/>
  <c r="AT611" i="14"/>
  <c r="AS611" i="14"/>
  <c r="AR611" i="14"/>
  <c r="AQ611" i="14"/>
  <c r="AP611" i="14"/>
  <c r="AO611" i="14"/>
  <c r="AN611" i="14"/>
  <c r="AM611" i="14"/>
  <c r="AL611" i="14"/>
  <c r="AK611" i="14"/>
  <c r="AJ611" i="14"/>
  <c r="AI611" i="14"/>
  <c r="AH611" i="14"/>
  <c r="AG611" i="14"/>
  <c r="AF611" i="14"/>
  <c r="AE611" i="14"/>
  <c r="AD611" i="14"/>
  <c r="AC611" i="14"/>
  <c r="AB611" i="14"/>
  <c r="AA611" i="14"/>
  <c r="Z611" i="14"/>
  <c r="Y611" i="14"/>
  <c r="X611" i="14"/>
  <c r="W611" i="14"/>
  <c r="V611" i="14"/>
  <c r="U611" i="14"/>
  <c r="T611" i="14"/>
  <c r="S611" i="14"/>
  <c r="R611" i="14"/>
  <c r="Q611" i="14"/>
  <c r="P611" i="14"/>
  <c r="O611" i="14"/>
  <c r="N611" i="14"/>
  <c r="M611" i="14"/>
  <c r="L611" i="14"/>
  <c r="K611" i="14"/>
  <c r="J611" i="14"/>
  <c r="I611" i="14"/>
  <c r="H611" i="14"/>
  <c r="G611" i="14"/>
  <c r="JB610" i="14"/>
  <c r="JA610" i="14"/>
  <c r="IZ610" i="14"/>
  <c r="IY610" i="14"/>
  <c r="IX610" i="14"/>
  <c r="IW610" i="14"/>
  <c r="IV610" i="14"/>
  <c r="IU610" i="14"/>
  <c r="IT610" i="14"/>
  <c r="IS610" i="14"/>
  <c r="IR610" i="14"/>
  <c r="IQ610" i="14"/>
  <c r="IP610" i="14"/>
  <c r="IO610" i="14"/>
  <c r="IN610" i="14"/>
  <c r="IM610" i="14"/>
  <c r="IL610" i="14"/>
  <c r="IK610" i="14"/>
  <c r="IJ610" i="14"/>
  <c r="II610" i="14"/>
  <c r="IH610" i="14"/>
  <c r="IG610" i="14"/>
  <c r="IF610" i="14"/>
  <c r="IE610" i="14"/>
  <c r="ID610" i="14"/>
  <c r="IC610" i="14"/>
  <c r="IB610" i="14"/>
  <c r="IA610" i="14"/>
  <c r="HZ610" i="14"/>
  <c r="HY610" i="14"/>
  <c r="HX610" i="14"/>
  <c r="HW610" i="14"/>
  <c r="HV610" i="14"/>
  <c r="HU610" i="14"/>
  <c r="HT610" i="14"/>
  <c r="HS610" i="14"/>
  <c r="HR610" i="14"/>
  <c r="HQ610" i="14"/>
  <c r="HP610" i="14"/>
  <c r="HO610" i="14"/>
  <c r="HN610" i="14"/>
  <c r="HM610" i="14"/>
  <c r="HL610" i="14"/>
  <c r="HK610" i="14"/>
  <c r="HJ610" i="14"/>
  <c r="HI610" i="14"/>
  <c r="HH610" i="14"/>
  <c r="HG610" i="14"/>
  <c r="HF610" i="14"/>
  <c r="HE610" i="14"/>
  <c r="HD610" i="14"/>
  <c r="HC610" i="14"/>
  <c r="HB610" i="14"/>
  <c r="HA610" i="14"/>
  <c r="GZ610" i="14"/>
  <c r="GY610" i="14"/>
  <c r="GX610" i="14"/>
  <c r="GW610" i="14"/>
  <c r="GV610" i="14"/>
  <c r="GU610" i="14"/>
  <c r="GT610" i="14"/>
  <c r="GS610" i="14"/>
  <c r="GR610" i="14"/>
  <c r="GQ610" i="14"/>
  <c r="GP610" i="14"/>
  <c r="GO610" i="14"/>
  <c r="GN610" i="14"/>
  <c r="GM610" i="14"/>
  <c r="GL610" i="14"/>
  <c r="GK610" i="14"/>
  <c r="GJ610" i="14"/>
  <c r="GI610" i="14"/>
  <c r="GH610" i="14"/>
  <c r="GG610" i="14"/>
  <c r="GF610" i="14"/>
  <c r="GE610" i="14"/>
  <c r="GD610" i="14"/>
  <c r="GC610" i="14"/>
  <c r="GB610" i="14"/>
  <c r="GA610" i="14"/>
  <c r="FZ610" i="14"/>
  <c r="FY610" i="14"/>
  <c r="FX610" i="14"/>
  <c r="FW610" i="14"/>
  <c r="FV610" i="14"/>
  <c r="FU610" i="14"/>
  <c r="FT610" i="14"/>
  <c r="FS610" i="14"/>
  <c r="FR610" i="14"/>
  <c r="FQ610" i="14"/>
  <c r="FP610" i="14"/>
  <c r="FO610" i="14"/>
  <c r="FN610" i="14"/>
  <c r="FM610" i="14"/>
  <c r="FL610" i="14"/>
  <c r="FK610" i="14"/>
  <c r="FJ610" i="14"/>
  <c r="FI610" i="14"/>
  <c r="FH610" i="14"/>
  <c r="FG610" i="14"/>
  <c r="FF610" i="14"/>
  <c r="FE610" i="14"/>
  <c r="FD610" i="14"/>
  <c r="FC610" i="14"/>
  <c r="FB610" i="14"/>
  <c r="FA610" i="14"/>
  <c r="EZ610" i="14"/>
  <c r="EY610" i="14"/>
  <c r="EX610" i="14"/>
  <c r="EW610" i="14"/>
  <c r="EV610" i="14"/>
  <c r="EU610" i="14"/>
  <c r="ET610" i="14"/>
  <c r="ES610" i="14"/>
  <c r="ER610" i="14"/>
  <c r="EQ610" i="14"/>
  <c r="EP610" i="14"/>
  <c r="EO610" i="14"/>
  <c r="EN610" i="14"/>
  <c r="EM610" i="14"/>
  <c r="EL610" i="14"/>
  <c r="EK610" i="14"/>
  <c r="EJ610" i="14"/>
  <c r="EI610" i="14"/>
  <c r="EH610" i="14"/>
  <c r="EG610" i="14"/>
  <c r="EF610" i="14"/>
  <c r="EE610" i="14"/>
  <c r="ED610" i="14"/>
  <c r="EC610" i="14"/>
  <c r="EB610" i="14"/>
  <c r="EA610" i="14"/>
  <c r="DZ610" i="14"/>
  <c r="DY610" i="14"/>
  <c r="DX610" i="14"/>
  <c r="DW610" i="14"/>
  <c r="DV610" i="14"/>
  <c r="DU610" i="14"/>
  <c r="DT610" i="14"/>
  <c r="DS610" i="14"/>
  <c r="DR610" i="14"/>
  <c r="DQ610" i="14"/>
  <c r="DP610" i="14"/>
  <c r="DO610" i="14"/>
  <c r="DN610" i="14"/>
  <c r="DM610" i="14"/>
  <c r="DL610" i="14"/>
  <c r="DK610" i="14"/>
  <c r="DJ610" i="14"/>
  <c r="DI610" i="14"/>
  <c r="DH610" i="14"/>
  <c r="DG610" i="14"/>
  <c r="DF610" i="14"/>
  <c r="DE610" i="14"/>
  <c r="DD610" i="14"/>
  <c r="DC610" i="14"/>
  <c r="DB610" i="14"/>
  <c r="DA610" i="14"/>
  <c r="CZ610" i="14"/>
  <c r="CY610" i="14"/>
  <c r="CX610" i="14"/>
  <c r="CW610" i="14"/>
  <c r="CV610" i="14"/>
  <c r="CU610" i="14"/>
  <c r="CT610" i="14"/>
  <c r="CS610" i="14"/>
  <c r="CR610" i="14"/>
  <c r="CQ610" i="14"/>
  <c r="CP610" i="14"/>
  <c r="CO610" i="14"/>
  <c r="CN610" i="14"/>
  <c r="CM610" i="14"/>
  <c r="CL610" i="14"/>
  <c r="CK610" i="14"/>
  <c r="CJ610" i="14"/>
  <c r="CI610" i="14"/>
  <c r="CH610" i="14"/>
  <c r="CG610" i="14"/>
  <c r="CF610" i="14"/>
  <c r="CE610" i="14"/>
  <c r="CD610" i="14"/>
  <c r="CC610" i="14"/>
  <c r="CB610" i="14"/>
  <c r="CA610" i="14"/>
  <c r="BZ610" i="14"/>
  <c r="BY610" i="14"/>
  <c r="BX610" i="14"/>
  <c r="BW610" i="14"/>
  <c r="BV610" i="14"/>
  <c r="BU610" i="14"/>
  <c r="BT610" i="14"/>
  <c r="BS610" i="14"/>
  <c r="BR610" i="14"/>
  <c r="BQ610" i="14"/>
  <c r="BP610" i="14"/>
  <c r="BO610" i="14"/>
  <c r="BN610" i="14"/>
  <c r="BM610" i="14"/>
  <c r="BL610" i="14"/>
  <c r="BK610" i="14"/>
  <c r="BJ610" i="14"/>
  <c r="BI610" i="14"/>
  <c r="BH610" i="14"/>
  <c r="BG610" i="14"/>
  <c r="BF610" i="14"/>
  <c r="BE610" i="14"/>
  <c r="BD610" i="14"/>
  <c r="BC610" i="14"/>
  <c r="BB610" i="14"/>
  <c r="BA610" i="14"/>
  <c r="AZ610" i="14"/>
  <c r="AY610" i="14"/>
  <c r="AX610" i="14"/>
  <c r="AW610" i="14"/>
  <c r="AV610" i="14"/>
  <c r="AU610" i="14"/>
  <c r="AT610" i="14"/>
  <c r="AS610" i="14"/>
  <c r="AR610" i="14"/>
  <c r="AQ610" i="14"/>
  <c r="AP610" i="14"/>
  <c r="AO610" i="14"/>
  <c r="AN610" i="14"/>
  <c r="AM610" i="14"/>
  <c r="AL610" i="14"/>
  <c r="AK610" i="14"/>
  <c r="AJ610" i="14"/>
  <c r="AI610" i="14"/>
  <c r="AH610" i="14"/>
  <c r="AG610" i="14"/>
  <c r="AF610" i="14"/>
  <c r="AE610" i="14"/>
  <c r="AD610" i="14"/>
  <c r="AC610" i="14"/>
  <c r="AB610" i="14"/>
  <c r="AA610" i="14"/>
  <c r="Z610" i="14"/>
  <c r="Y610" i="14"/>
  <c r="X610" i="14"/>
  <c r="W610" i="14"/>
  <c r="V610" i="14"/>
  <c r="U610" i="14"/>
  <c r="T610" i="14"/>
  <c r="S610" i="14"/>
  <c r="R610" i="14"/>
  <c r="Q610" i="14"/>
  <c r="P610" i="14"/>
  <c r="O610" i="14"/>
  <c r="N610" i="14"/>
  <c r="M610" i="14"/>
  <c r="L610" i="14"/>
  <c r="K610" i="14"/>
  <c r="J610" i="14"/>
  <c r="I610" i="14"/>
  <c r="H610" i="14"/>
  <c r="G610" i="14"/>
  <c r="JB609" i="14"/>
  <c r="JA609" i="14"/>
  <c r="IZ609" i="14"/>
  <c r="IY609" i="14"/>
  <c r="IX609" i="14"/>
  <c r="IW609" i="14"/>
  <c r="IV609" i="14"/>
  <c r="IU609" i="14"/>
  <c r="IT609" i="14"/>
  <c r="IS609" i="14"/>
  <c r="IR609" i="14"/>
  <c r="IQ609" i="14"/>
  <c r="IP609" i="14"/>
  <c r="IO609" i="14"/>
  <c r="IN609" i="14"/>
  <c r="IM609" i="14"/>
  <c r="IL609" i="14"/>
  <c r="IK609" i="14"/>
  <c r="IJ609" i="14"/>
  <c r="II609" i="14"/>
  <c r="IH609" i="14"/>
  <c r="IG609" i="14"/>
  <c r="IF609" i="14"/>
  <c r="IE609" i="14"/>
  <c r="ID609" i="14"/>
  <c r="IC609" i="14"/>
  <c r="IB609" i="14"/>
  <c r="IA609" i="14"/>
  <c r="HZ609" i="14"/>
  <c r="HY609" i="14"/>
  <c r="HX609" i="14"/>
  <c r="HW609" i="14"/>
  <c r="HV609" i="14"/>
  <c r="HU609" i="14"/>
  <c r="HT609" i="14"/>
  <c r="HS609" i="14"/>
  <c r="HR609" i="14"/>
  <c r="HQ609" i="14"/>
  <c r="HP609" i="14"/>
  <c r="HO609" i="14"/>
  <c r="HN609" i="14"/>
  <c r="HM609" i="14"/>
  <c r="HL609" i="14"/>
  <c r="HK609" i="14"/>
  <c r="HJ609" i="14"/>
  <c r="HI609" i="14"/>
  <c r="HH609" i="14"/>
  <c r="HG609" i="14"/>
  <c r="HF609" i="14"/>
  <c r="HE609" i="14"/>
  <c r="HD609" i="14"/>
  <c r="HC609" i="14"/>
  <c r="HB609" i="14"/>
  <c r="HA609" i="14"/>
  <c r="GZ609" i="14"/>
  <c r="GY609" i="14"/>
  <c r="GX609" i="14"/>
  <c r="GW609" i="14"/>
  <c r="GV609" i="14"/>
  <c r="GU609" i="14"/>
  <c r="GT609" i="14"/>
  <c r="GS609" i="14"/>
  <c r="GR609" i="14"/>
  <c r="GQ609" i="14"/>
  <c r="GP609" i="14"/>
  <c r="GO609" i="14"/>
  <c r="GN609" i="14"/>
  <c r="GM609" i="14"/>
  <c r="GL609" i="14"/>
  <c r="GK609" i="14"/>
  <c r="GJ609" i="14"/>
  <c r="GI609" i="14"/>
  <c r="GH609" i="14"/>
  <c r="GG609" i="14"/>
  <c r="GF609" i="14"/>
  <c r="GE609" i="14"/>
  <c r="GD609" i="14"/>
  <c r="GC609" i="14"/>
  <c r="GB609" i="14"/>
  <c r="GA609" i="14"/>
  <c r="FZ609" i="14"/>
  <c r="FY609" i="14"/>
  <c r="FX609" i="14"/>
  <c r="FW609" i="14"/>
  <c r="FV609" i="14"/>
  <c r="FU609" i="14"/>
  <c r="FT609" i="14"/>
  <c r="FS609" i="14"/>
  <c r="FR609" i="14"/>
  <c r="FQ609" i="14"/>
  <c r="FP609" i="14"/>
  <c r="FO609" i="14"/>
  <c r="FN609" i="14"/>
  <c r="FM609" i="14"/>
  <c r="FL609" i="14"/>
  <c r="FK609" i="14"/>
  <c r="FJ609" i="14"/>
  <c r="FI609" i="14"/>
  <c r="FH609" i="14"/>
  <c r="FG609" i="14"/>
  <c r="FF609" i="14"/>
  <c r="FE609" i="14"/>
  <c r="FD609" i="14"/>
  <c r="FC609" i="14"/>
  <c r="FB609" i="14"/>
  <c r="FA609" i="14"/>
  <c r="EZ609" i="14"/>
  <c r="EY609" i="14"/>
  <c r="EX609" i="14"/>
  <c r="EW609" i="14"/>
  <c r="EV609" i="14"/>
  <c r="EU609" i="14"/>
  <c r="ET609" i="14"/>
  <c r="ES609" i="14"/>
  <c r="ER609" i="14"/>
  <c r="EQ609" i="14"/>
  <c r="EP609" i="14"/>
  <c r="EO609" i="14"/>
  <c r="EN609" i="14"/>
  <c r="EM609" i="14"/>
  <c r="EL609" i="14"/>
  <c r="EK609" i="14"/>
  <c r="EJ609" i="14"/>
  <c r="EI609" i="14"/>
  <c r="EH609" i="14"/>
  <c r="EG609" i="14"/>
  <c r="EF609" i="14"/>
  <c r="EE609" i="14"/>
  <c r="ED609" i="14"/>
  <c r="EC609" i="14"/>
  <c r="EB609" i="14"/>
  <c r="EA609" i="14"/>
  <c r="DZ609" i="14"/>
  <c r="DY609" i="14"/>
  <c r="DX609" i="14"/>
  <c r="DW609" i="14"/>
  <c r="DV609" i="14"/>
  <c r="DU609" i="14"/>
  <c r="DT609" i="14"/>
  <c r="DS609" i="14"/>
  <c r="DR609" i="14"/>
  <c r="DQ609" i="14"/>
  <c r="DP609" i="14"/>
  <c r="DO609" i="14"/>
  <c r="DN609" i="14"/>
  <c r="DM609" i="14"/>
  <c r="DL609" i="14"/>
  <c r="DK609" i="14"/>
  <c r="DJ609" i="14"/>
  <c r="DI609" i="14"/>
  <c r="DH609" i="14"/>
  <c r="DG609" i="14"/>
  <c r="DF609" i="14"/>
  <c r="DE609" i="14"/>
  <c r="DD609" i="14"/>
  <c r="DC609" i="14"/>
  <c r="DB609" i="14"/>
  <c r="DA609" i="14"/>
  <c r="CZ609" i="14"/>
  <c r="CY609" i="14"/>
  <c r="CX609" i="14"/>
  <c r="CW609" i="14"/>
  <c r="CV609" i="14"/>
  <c r="CU609" i="14"/>
  <c r="CT609" i="14"/>
  <c r="CS609" i="14"/>
  <c r="CR609" i="14"/>
  <c r="CQ609" i="14"/>
  <c r="CP609" i="14"/>
  <c r="CO609" i="14"/>
  <c r="CN609" i="14"/>
  <c r="CM609" i="14"/>
  <c r="CL609" i="14"/>
  <c r="CK609" i="14"/>
  <c r="CJ609" i="14"/>
  <c r="CI609" i="14"/>
  <c r="CH609" i="14"/>
  <c r="CG609" i="14"/>
  <c r="CF609" i="14"/>
  <c r="CE609" i="14"/>
  <c r="CD609" i="14"/>
  <c r="CC609" i="14"/>
  <c r="CB609" i="14"/>
  <c r="CA609" i="14"/>
  <c r="BZ609" i="14"/>
  <c r="BY609" i="14"/>
  <c r="BX609" i="14"/>
  <c r="BW609" i="14"/>
  <c r="BV609" i="14"/>
  <c r="BU609" i="14"/>
  <c r="BT609" i="14"/>
  <c r="BS609" i="14"/>
  <c r="BR609" i="14"/>
  <c r="BQ609" i="14"/>
  <c r="BP609" i="14"/>
  <c r="BO609" i="14"/>
  <c r="BN609" i="14"/>
  <c r="BM609" i="14"/>
  <c r="BL609" i="14"/>
  <c r="BK609" i="14"/>
  <c r="BJ609" i="14"/>
  <c r="BI609" i="14"/>
  <c r="BH609" i="14"/>
  <c r="BG609" i="14"/>
  <c r="BF609" i="14"/>
  <c r="BE609" i="14"/>
  <c r="BD609" i="14"/>
  <c r="BC609" i="14"/>
  <c r="BB609" i="14"/>
  <c r="BA609" i="14"/>
  <c r="AZ609" i="14"/>
  <c r="AY609" i="14"/>
  <c r="AX609" i="14"/>
  <c r="AW609" i="14"/>
  <c r="AV609" i="14"/>
  <c r="AU609" i="14"/>
  <c r="AT609" i="14"/>
  <c r="AS609" i="14"/>
  <c r="AR609" i="14"/>
  <c r="AQ609" i="14"/>
  <c r="AP609" i="14"/>
  <c r="AO609" i="14"/>
  <c r="AN609" i="14"/>
  <c r="AM609" i="14"/>
  <c r="AL609" i="14"/>
  <c r="AK609" i="14"/>
  <c r="AJ609" i="14"/>
  <c r="AI609" i="14"/>
  <c r="AH609" i="14"/>
  <c r="AG609" i="14"/>
  <c r="AF609" i="14"/>
  <c r="AE609" i="14"/>
  <c r="AD609" i="14"/>
  <c r="AC609" i="14"/>
  <c r="AB609" i="14"/>
  <c r="AA609" i="14"/>
  <c r="Z609" i="14"/>
  <c r="Y609" i="14"/>
  <c r="X609" i="14"/>
  <c r="W609" i="14"/>
  <c r="V609" i="14"/>
  <c r="U609" i="14"/>
  <c r="T609" i="14"/>
  <c r="S609" i="14"/>
  <c r="R609" i="14"/>
  <c r="Q609" i="14"/>
  <c r="P609" i="14"/>
  <c r="O609" i="14"/>
  <c r="N609" i="14"/>
  <c r="M609" i="14"/>
  <c r="L609" i="14"/>
  <c r="K609" i="14"/>
  <c r="J609" i="14"/>
  <c r="I609" i="14"/>
  <c r="H609" i="14"/>
  <c r="G609" i="14"/>
  <c r="JB608" i="14"/>
  <c r="JA608" i="14"/>
  <c r="IZ608" i="14"/>
  <c r="IY608" i="14"/>
  <c r="IX608" i="14"/>
  <c r="IW608" i="14"/>
  <c r="IV608" i="14"/>
  <c r="IU608" i="14"/>
  <c r="IT608" i="14"/>
  <c r="IS608" i="14"/>
  <c r="IR608" i="14"/>
  <c r="IQ608" i="14"/>
  <c r="IP608" i="14"/>
  <c r="IO608" i="14"/>
  <c r="IN608" i="14"/>
  <c r="IM608" i="14"/>
  <c r="IL608" i="14"/>
  <c r="IK608" i="14"/>
  <c r="IJ608" i="14"/>
  <c r="II608" i="14"/>
  <c r="IH608" i="14"/>
  <c r="IG608" i="14"/>
  <c r="IF608" i="14"/>
  <c r="IE608" i="14"/>
  <c r="ID608" i="14"/>
  <c r="IC608" i="14"/>
  <c r="IB608" i="14"/>
  <c r="IA608" i="14"/>
  <c r="HZ608" i="14"/>
  <c r="HY608" i="14"/>
  <c r="HX608" i="14"/>
  <c r="HW608" i="14"/>
  <c r="HV608" i="14"/>
  <c r="HU608" i="14"/>
  <c r="HT608" i="14"/>
  <c r="HS608" i="14"/>
  <c r="HR608" i="14"/>
  <c r="HQ608" i="14"/>
  <c r="HP608" i="14"/>
  <c r="HO608" i="14"/>
  <c r="HN608" i="14"/>
  <c r="HM608" i="14"/>
  <c r="HL608" i="14"/>
  <c r="HK608" i="14"/>
  <c r="HJ608" i="14"/>
  <c r="HI608" i="14"/>
  <c r="HH608" i="14"/>
  <c r="HG608" i="14"/>
  <c r="HF608" i="14"/>
  <c r="HE608" i="14"/>
  <c r="HD608" i="14"/>
  <c r="HC608" i="14"/>
  <c r="HB608" i="14"/>
  <c r="HA608" i="14"/>
  <c r="GZ608" i="14"/>
  <c r="GY608" i="14"/>
  <c r="GX608" i="14"/>
  <c r="GW608" i="14"/>
  <c r="GV608" i="14"/>
  <c r="GU608" i="14"/>
  <c r="GT608" i="14"/>
  <c r="GS608" i="14"/>
  <c r="GR608" i="14"/>
  <c r="GQ608" i="14"/>
  <c r="GP608" i="14"/>
  <c r="GO608" i="14"/>
  <c r="GN608" i="14"/>
  <c r="GM608" i="14"/>
  <c r="GL608" i="14"/>
  <c r="GK608" i="14"/>
  <c r="GJ608" i="14"/>
  <c r="GI608" i="14"/>
  <c r="GH608" i="14"/>
  <c r="GG608" i="14"/>
  <c r="GF608" i="14"/>
  <c r="GE608" i="14"/>
  <c r="GD608" i="14"/>
  <c r="GC608" i="14"/>
  <c r="GB608" i="14"/>
  <c r="GA608" i="14"/>
  <c r="FZ608" i="14"/>
  <c r="FY608" i="14"/>
  <c r="FX608" i="14"/>
  <c r="FW608" i="14"/>
  <c r="FV608" i="14"/>
  <c r="FU608" i="14"/>
  <c r="FT608" i="14"/>
  <c r="FS608" i="14"/>
  <c r="FR608" i="14"/>
  <c r="FQ608" i="14"/>
  <c r="FP608" i="14"/>
  <c r="FO608" i="14"/>
  <c r="FN608" i="14"/>
  <c r="FM608" i="14"/>
  <c r="FL608" i="14"/>
  <c r="FK608" i="14"/>
  <c r="FJ608" i="14"/>
  <c r="FI608" i="14"/>
  <c r="FH608" i="14"/>
  <c r="FG608" i="14"/>
  <c r="FF608" i="14"/>
  <c r="FE608" i="14"/>
  <c r="FD608" i="14"/>
  <c r="FC608" i="14"/>
  <c r="FB608" i="14"/>
  <c r="FA608" i="14"/>
  <c r="EZ608" i="14"/>
  <c r="EY608" i="14"/>
  <c r="EX608" i="14"/>
  <c r="EW608" i="14"/>
  <c r="EV608" i="14"/>
  <c r="EU608" i="14"/>
  <c r="ET608" i="14"/>
  <c r="ES608" i="14"/>
  <c r="ER608" i="14"/>
  <c r="EQ608" i="14"/>
  <c r="EP608" i="14"/>
  <c r="EO608" i="14"/>
  <c r="EN608" i="14"/>
  <c r="EM608" i="14"/>
  <c r="EL608" i="14"/>
  <c r="EK608" i="14"/>
  <c r="EJ608" i="14"/>
  <c r="EI608" i="14"/>
  <c r="EH608" i="14"/>
  <c r="EG608" i="14"/>
  <c r="EF608" i="14"/>
  <c r="EE608" i="14"/>
  <c r="ED608" i="14"/>
  <c r="EC608" i="14"/>
  <c r="EB608" i="14"/>
  <c r="EA608" i="14"/>
  <c r="DZ608" i="14"/>
  <c r="DY608" i="14"/>
  <c r="DX608" i="14"/>
  <c r="DW608" i="14"/>
  <c r="DV608" i="14"/>
  <c r="DU608" i="14"/>
  <c r="DT608" i="14"/>
  <c r="DS608" i="14"/>
  <c r="DR608" i="14"/>
  <c r="DQ608" i="14"/>
  <c r="DP608" i="14"/>
  <c r="DO608" i="14"/>
  <c r="DN608" i="14"/>
  <c r="DM608" i="14"/>
  <c r="DL608" i="14"/>
  <c r="DK608" i="14"/>
  <c r="DJ608" i="14"/>
  <c r="DI608" i="14"/>
  <c r="DH608" i="14"/>
  <c r="DG608" i="14"/>
  <c r="DF608" i="14"/>
  <c r="DE608" i="14"/>
  <c r="DD608" i="14"/>
  <c r="DC608" i="14"/>
  <c r="DB608" i="14"/>
  <c r="DA608" i="14"/>
  <c r="CZ608" i="14"/>
  <c r="CY608" i="14"/>
  <c r="CX608" i="14"/>
  <c r="CW608" i="14"/>
  <c r="CV608" i="14"/>
  <c r="CU608" i="14"/>
  <c r="CT608" i="14"/>
  <c r="CS608" i="14"/>
  <c r="CR608" i="14"/>
  <c r="CQ608" i="14"/>
  <c r="CP608" i="14"/>
  <c r="CO608" i="14"/>
  <c r="CN608" i="14"/>
  <c r="CM608" i="14"/>
  <c r="CL608" i="14"/>
  <c r="CK608" i="14"/>
  <c r="CJ608" i="14"/>
  <c r="CI608" i="14"/>
  <c r="CH608" i="14"/>
  <c r="CG608" i="14"/>
  <c r="CF608" i="14"/>
  <c r="CE608" i="14"/>
  <c r="CD608" i="14"/>
  <c r="CC608" i="14"/>
  <c r="CB608" i="14"/>
  <c r="CA608" i="14"/>
  <c r="BZ608" i="14"/>
  <c r="BY608" i="14"/>
  <c r="BX608" i="14"/>
  <c r="BW608" i="14"/>
  <c r="BV608" i="14"/>
  <c r="BU608" i="14"/>
  <c r="BT608" i="14"/>
  <c r="BS608" i="14"/>
  <c r="BR608" i="14"/>
  <c r="BQ608" i="14"/>
  <c r="BP608" i="14"/>
  <c r="BO608" i="14"/>
  <c r="BN608" i="14"/>
  <c r="BM608" i="14"/>
  <c r="BL608" i="14"/>
  <c r="BK608" i="14"/>
  <c r="BJ608" i="14"/>
  <c r="BI608" i="14"/>
  <c r="BH608" i="14"/>
  <c r="BG608" i="14"/>
  <c r="BF608" i="14"/>
  <c r="BE608" i="14"/>
  <c r="BD608" i="14"/>
  <c r="BC608" i="14"/>
  <c r="BB608" i="14"/>
  <c r="BA608" i="14"/>
  <c r="AZ608" i="14"/>
  <c r="AY608" i="14"/>
  <c r="AX608" i="14"/>
  <c r="AW608" i="14"/>
  <c r="AV608" i="14"/>
  <c r="AU608" i="14"/>
  <c r="AT608" i="14"/>
  <c r="AS608" i="14"/>
  <c r="AR608" i="14"/>
  <c r="AQ608" i="14"/>
  <c r="AP608" i="14"/>
  <c r="AO608" i="14"/>
  <c r="AN608" i="14"/>
  <c r="AM608" i="14"/>
  <c r="AL608" i="14"/>
  <c r="AK608" i="14"/>
  <c r="AJ608" i="14"/>
  <c r="AI608" i="14"/>
  <c r="AH608" i="14"/>
  <c r="AG608" i="14"/>
  <c r="AF608" i="14"/>
  <c r="AE608" i="14"/>
  <c r="AD608" i="14"/>
  <c r="AC608" i="14"/>
  <c r="AB608" i="14"/>
  <c r="AA608" i="14"/>
  <c r="Z608" i="14"/>
  <c r="Y608" i="14"/>
  <c r="X608" i="14"/>
  <c r="W608" i="14"/>
  <c r="V608" i="14"/>
  <c r="U608" i="14"/>
  <c r="T608" i="14"/>
  <c r="S608" i="14"/>
  <c r="R608" i="14"/>
  <c r="Q608" i="14"/>
  <c r="P608" i="14"/>
  <c r="O608" i="14"/>
  <c r="N608" i="14"/>
  <c r="M608" i="14"/>
  <c r="L608" i="14"/>
  <c r="K608" i="14"/>
  <c r="J608" i="14"/>
  <c r="I608" i="14"/>
  <c r="H608" i="14"/>
  <c r="G608" i="14"/>
  <c r="JB607" i="14"/>
  <c r="JA607" i="14"/>
  <c r="IZ607" i="14"/>
  <c r="IY607" i="14"/>
  <c r="IX607" i="14"/>
  <c r="IW607" i="14"/>
  <c r="IV607" i="14"/>
  <c r="IU607" i="14"/>
  <c r="IT607" i="14"/>
  <c r="IS607" i="14"/>
  <c r="IR607" i="14"/>
  <c r="IQ607" i="14"/>
  <c r="IP607" i="14"/>
  <c r="IO607" i="14"/>
  <c r="IN607" i="14"/>
  <c r="IM607" i="14"/>
  <c r="IL607" i="14"/>
  <c r="IK607" i="14"/>
  <c r="IJ607" i="14"/>
  <c r="II607" i="14"/>
  <c r="IH607" i="14"/>
  <c r="IG607" i="14"/>
  <c r="IF607" i="14"/>
  <c r="IE607" i="14"/>
  <c r="ID607" i="14"/>
  <c r="IC607" i="14"/>
  <c r="IB607" i="14"/>
  <c r="IA607" i="14"/>
  <c r="HZ607" i="14"/>
  <c r="HY607" i="14"/>
  <c r="HX607" i="14"/>
  <c r="HW607" i="14"/>
  <c r="HV607" i="14"/>
  <c r="HU607" i="14"/>
  <c r="HT607" i="14"/>
  <c r="HS607" i="14"/>
  <c r="HR607" i="14"/>
  <c r="HQ607" i="14"/>
  <c r="HP607" i="14"/>
  <c r="HO607" i="14"/>
  <c r="HN607" i="14"/>
  <c r="HM607" i="14"/>
  <c r="HL607" i="14"/>
  <c r="HK607" i="14"/>
  <c r="HJ607" i="14"/>
  <c r="HI607" i="14"/>
  <c r="HH607" i="14"/>
  <c r="HG607" i="14"/>
  <c r="HF607" i="14"/>
  <c r="HE607" i="14"/>
  <c r="HD607" i="14"/>
  <c r="HC607" i="14"/>
  <c r="HB607" i="14"/>
  <c r="HA607" i="14"/>
  <c r="GZ607" i="14"/>
  <c r="GY607" i="14"/>
  <c r="GX607" i="14"/>
  <c r="GW607" i="14"/>
  <c r="GV607" i="14"/>
  <c r="GU607" i="14"/>
  <c r="GT607" i="14"/>
  <c r="GS607" i="14"/>
  <c r="GR607" i="14"/>
  <c r="GQ607" i="14"/>
  <c r="GP607" i="14"/>
  <c r="GO607" i="14"/>
  <c r="GN607" i="14"/>
  <c r="GM607" i="14"/>
  <c r="GL607" i="14"/>
  <c r="GK607" i="14"/>
  <c r="GJ607" i="14"/>
  <c r="GI607" i="14"/>
  <c r="GH607" i="14"/>
  <c r="GG607" i="14"/>
  <c r="GF607" i="14"/>
  <c r="GE607" i="14"/>
  <c r="GD607" i="14"/>
  <c r="GC607" i="14"/>
  <c r="GB607" i="14"/>
  <c r="GA607" i="14"/>
  <c r="FZ607" i="14"/>
  <c r="FY607" i="14"/>
  <c r="FX607" i="14"/>
  <c r="FW607" i="14"/>
  <c r="FV607" i="14"/>
  <c r="FU607" i="14"/>
  <c r="FT607" i="14"/>
  <c r="FS607" i="14"/>
  <c r="FR607" i="14"/>
  <c r="FQ607" i="14"/>
  <c r="FP607" i="14"/>
  <c r="FO607" i="14"/>
  <c r="FN607" i="14"/>
  <c r="FM607" i="14"/>
  <c r="FL607" i="14"/>
  <c r="FK607" i="14"/>
  <c r="FJ607" i="14"/>
  <c r="FI607" i="14"/>
  <c r="FH607" i="14"/>
  <c r="FG607" i="14"/>
  <c r="FF607" i="14"/>
  <c r="FE607" i="14"/>
  <c r="FD607" i="14"/>
  <c r="FC607" i="14"/>
  <c r="FB607" i="14"/>
  <c r="FA607" i="14"/>
  <c r="EZ607" i="14"/>
  <c r="EY607" i="14"/>
  <c r="EX607" i="14"/>
  <c r="EW607" i="14"/>
  <c r="EV607" i="14"/>
  <c r="EU607" i="14"/>
  <c r="ET607" i="14"/>
  <c r="ES607" i="14"/>
  <c r="ER607" i="14"/>
  <c r="EQ607" i="14"/>
  <c r="EP607" i="14"/>
  <c r="EO607" i="14"/>
  <c r="EN607" i="14"/>
  <c r="EM607" i="14"/>
  <c r="EL607" i="14"/>
  <c r="EK607" i="14"/>
  <c r="EJ607" i="14"/>
  <c r="EI607" i="14"/>
  <c r="EH607" i="14"/>
  <c r="EG607" i="14"/>
  <c r="EF607" i="14"/>
  <c r="EE607" i="14"/>
  <c r="ED607" i="14"/>
  <c r="EC607" i="14"/>
  <c r="EB607" i="14"/>
  <c r="EA607" i="14"/>
  <c r="DZ607" i="14"/>
  <c r="DY607" i="14"/>
  <c r="DX607" i="14"/>
  <c r="DW607" i="14"/>
  <c r="DV607" i="14"/>
  <c r="DU607" i="14"/>
  <c r="DT607" i="14"/>
  <c r="DS607" i="14"/>
  <c r="DR607" i="14"/>
  <c r="DQ607" i="14"/>
  <c r="DP607" i="14"/>
  <c r="DO607" i="14"/>
  <c r="DN607" i="14"/>
  <c r="DM607" i="14"/>
  <c r="DL607" i="14"/>
  <c r="DK607" i="14"/>
  <c r="DJ607" i="14"/>
  <c r="DI607" i="14"/>
  <c r="DH607" i="14"/>
  <c r="DG607" i="14"/>
  <c r="DF607" i="14"/>
  <c r="DE607" i="14"/>
  <c r="DD607" i="14"/>
  <c r="DC607" i="14"/>
  <c r="DB607" i="14"/>
  <c r="DA607" i="14"/>
  <c r="CZ607" i="14"/>
  <c r="CY607" i="14"/>
  <c r="CX607" i="14"/>
  <c r="CW607" i="14"/>
  <c r="CV607" i="14"/>
  <c r="CU607" i="14"/>
  <c r="CT607" i="14"/>
  <c r="CS607" i="14"/>
  <c r="CR607" i="14"/>
  <c r="CQ607" i="14"/>
  <c r="CP607" i="14"/>
  <c r="CO607" i="14"/>
  <c r="CN607" i="14"/>
  <c r="CM607" i="14"/>
  <c r="CL607" i="14"/>
  <c r="CK607" i="14"/>
  <c r="CJ607" i="14"/>
  <c r="CI607" i="14"/>
  <c r="CH607" i="14"/>
  <c r="CG607" i="14"/>
  <c r="CF607" i="14"/>
  <c r="CE607" i="14"/>
  <c r="CD607" i="14"/>
  <c r="CC607" i="14"/>
  <c r="CB607" i="14"/>
  <c r="CA607" i="14"/>
  <c r="BZ607" i="14"/>
  <c r="BY607" i="14"/>
  <c r="BX607" i="14"/>
  <c r="BW607" i="14"/>
  <c r="BV607" i="14"/>
  <c r="BU607" i="14"/>
  <c r="BT607" i="14"/>
  <c r="BS607" i="14"/>
  <c r="BR607" i="14"/>
  <c r="BQ607" i="14"/>
  <c r="BP607" i="14"/>
  <c r="BO607" i="14"/>
  <c r="BN607" i="14"/>
  <c r="BM607" i="14"/>
  <c r="BL607" i="14"/>
  <c r="BK607" i="14"/>
  <c r="BJ607" i="14"/>
  <c r="BI607" i="14"/>
  <c r="BH607" i="14"/>
  <c r="BG607" i="14"/>
  <c r="BF607" i="14"/>
  <c r="BE607" i="14"/>
  <c r="BD607" i="14"/>
  <c r="BC607" i="14"/>
  <c r="BB607" i="14"/>
  <c r="BA607" i="14"/>
  <c r="AZ607" i="14"/>
  <c r="AY607" i="14"/>
  <c r="AX607" i="14"/>
  <c r="AW607" i="14"/>
  <c r="AV607" i="14"/>
  <c r="AU607" i="14"/>
  <c r="AT607" i="14"/>
  <c r="AS607" i="14"/>
  <c r="AR607" i="14"/>
  <c r="AQ607" i="14"/>
  <c r="AP607" i="14"/>
  <c r="AO607" i="14"/>
  <c r="AN607" i="14"/>
  <c r="AM607" i="14"/>
  <c r="AL607" i="14"/>
  <c r="AK607" i="14"/>
  <c r="AJ607" i="14"/>
  <c r="AI607" i="14"/>
  <c r="AH607" i="14"/>
  <c r="AG607" i="14"/>
  <c r="AF607" i="14"/>
  <c r="AE607" i="14"/>
  <c r="AD607" i="14"/>
  <c r="AC607" i="14"/>
  <c r="AB607" i="14"/>
  <c r="AA607" i="14"/>
  <c r="Z607" i="14"/>
  <c r="Y607" i="14"/>
  <c r="X607" i="14"/>
  <c r="W607" i="14"/>
  <c r="V607" i="14"/>
  <c r="U607" i="14"/>
  <c r="T607" i="14"/>
  <c r="S607" i="14"/>
  <c r="R607" i="14"/>
  <c r="Q607" i="14"/>
  <c r="P607" i="14"/>
  <c r="O607" i="14"/>
  <c r="N607" i="14"/>
  <c r="M607" i="14"/>
  <c r="L607" i="14"/>
  <c r="K607" i="14"/>
  <c r="J607" i="14"/>
  <c r="I607" i="14"/>
  <c r="H607" i="14"/>
  <c r="G607" i="14"/>
  <c r="JB606" i="14"/>
  <c r="JA606" i="14"/>
  <c r="IZ606" i="14"/>
  <c r="IY606" i="14"/>
  <c r="IX606" i="14"/>
  <c r="IW606" i="14"/>
  <c r="IV606" i="14"/>
  <c r="IU606" i="14"/>
  <c r="IT606" i="14"/>
  <c r="IS606" i="14"/>
  <c r="IR606" i="14"/>
  <c r="IQ606" i="14"/>
  <c r="IP606" i="14"/>
  <c r="IO606" i="14"/>
  <c r="IN606" i="14"/>
  <c r="IM606" i="14"/>
  <c r="IL606" i="14"/>
  <c r="IK606" i="14"/>
  <c r="IJ606" i="14"/>
  <c r="II606" i="14"/>
  <c r="IH606" i="14"/>
  <c r="IG606" i="14"/>
  <c r="IF606" i="14"/>
  <c r="IE606" i="14"/>
  <c r="ID606" i="14"/>
  <c r="IC606" i="14"/>
  <c r="IB606" i="14"/>
  <c r="IA606" i="14"/>
  <c r="HZ606" i="14"/>
  <c r="HY606" i="14"/>
  <c r="HX606" i="14"/>
  <c r="HW606" i="14"/>
  <c r="HV606" i="14"/>
  <c r="HU606" i="14"/>
  <c r="HT606" i="14"/>
  <c r="HS606" i="14"/>
  <c r="HR606" i="14"/>
  <c r="HQ606" i="14"/>
  <c r="HP606" i="14"/>
  <c r="HO606" i="14"/>
  <c r="HN606" i="14"/>
  <c r="HM606" i="14"/>
  <c r="HL606" i="14"/>
  <c r="HK606" i="14"/>
  <c r="HJ606" i="14"/>
  <c r="HI606" i="14"/>
  <c r="HH606" i="14"/>
  <c r="HG606" i="14"/>
  <c r="HF606" i="14"/>
  <c r="HE606" i="14"/>
  <c r="HD606" i="14"/>
  <c r="HC606" i="14"/>
  <c r="HB606" i="14"/>
  <c r="HA606" i="14"/>
  <c r="GZ606" i="14"/>
  <c r="GY606" i="14"/>
  <c r="GX606" i="14"/>
  <c r="GW606" i="14"/>
  <c r="GV606" i="14"/>
  <c r="GU606" i="14"/>
  <c r="GT606" i="14"/>
  <c r="GS606" i="14"/>
  <c r="GR606" i="14"/>
  <c r="GQ606" i="14"/>
  <c r="GP606" i="14"/>
  <c r="GO606" i="14"/>
  <c r="GN606" i="14"/>
  <c r="GM606" i="14"/>
  <c r="GL606" i="14"/>
  <c r="GK606" i="14"/>
  <c r="GJ606" i="14"/>
  <c r="GI606" i="14"/>
  <c r="GH606" i="14"/>
  <c r="GG606" i="14"/>
  <c r="GF606" i="14"/>
  <c r="GE606" i="14"/>
  <c r="GD606" i="14"/>
  <c r="GC606" i="14"/>
  <c r="GB606" i="14"/>
  <c r="GA606" i="14"/>
  <c r="FZ606" i="14"/>
  <c r="FY606" i="14"/>
  <c r="FX606" i="14"/>
  <c r="FW606" i="14"/>
  <c r="FV606" i="14"/>
  <c r="FU606" i="14"/>
  <c r="FT606" i="14"/>
  <c r="FS606" i="14"/>
  <c r="FR606" i="14"/>
  <c r="FQ606" i="14"/>
  <c r="FP606" i="14"/>
  <c r="FO606" i="14"/>
  <c r="FN606" i="14"/>
  <c r="FM606" i="14"/>
  <c r="FL606" i="14"/>
  <c r="FK606" i="14"/>
  <c r="FJ606" i="14"/>
  <c r="FI606" i="14"/>
  <c r="FH606" i="14"/>
  <c r="FG606" i="14"/>
  <c r="FF606" i="14"/>
  <c r="FE606" i="14"/>
  <c r="FD606" i="14"/>
  <c r="FC606" i="14"/>
  <c r="FB606" i="14"/>
  <c r="FA606" i="14"/>
  <c r="EZ606" i="14"/>
  <c r="EY606" i="14"/>
  <c r="EX606" i="14"/>
  <c r="EW606" i="14"/>
  <c r="EV606" i="14"/>
  <c r="EU606" i="14"/>
  <c r="ET606" i="14"/>
  <c r="ES606" i="14"/>
  <c r="ER606" i="14"/>
  <c r="EQ606" i="14"/>
  <c r="EP606" i="14"/>
  <c r="EO606" i="14"/>
  <c r="EN606" i="14"/>
  <c r="EM606" i="14"/>
  <c r="EL606" i="14"/>
  <c r="EK606" i="14"/>
  <c r="EJ606" i="14"/>
  <c r="EI606" i="14"/>
  <c r="EH606" i="14"/>
  <c r="EG606" i="14"/>
  <c r="EF606" i="14"/>
  <c r="EE606" i="14"/>
  <c r="ED606" i="14"/>
  <c r="EC606" i="14"/>
  <c r="EB606" i="14"/>
  <c r="EA606" i="14"/>
  <c r="DZ606" i="14"/>
  <c r="DY606" i="14"/>
  <c r="DX606" i="14"/>
  <c r="DW606" i="14"/>
  <c r="DV606" i="14"/>
  <c r="DU606" i="14"/>
  <c r="DT606" i="14"/>
  <c r="DS606" i="14"/>
  <c r="DR606" i="14"/>
  <c r="DQ606" i="14"/>
  <c r="DP606" i="14"/>
  <c r="DO606" i="14"/>
  <c r="DN606" i="14"/>
  <c r="DM606" i="14"/>
  <c r="DL606" i="14"/>
  <c r="DK606" i="14"/>
  <c r="DJ606" i="14"/>
  <c r="DI606" i="14"/>
  <c r="DH606" i="14"/>
  <c r="DG606" i="14"/>
  <c r="DF606" i="14"/>
  <c r="DE606" i="14"/>
  <c r="DD606" i="14"/>
  <c r="DC606" i="14"/>
  <c r="DB606" i="14"/>
  <c r="DA606" i="14"/>
  <c r="CZ606" i="14"/>
  <c r="CY606" i="14"/>
  <c r="CX606" i="14"/>
  <c r="CW606" i="14"/>
  <c r="CV606" i="14"/>
  <c r="CU606" i="14"/>
  <c r="CT606" i="14"/>
  <c r="CS606" i="14"/>
  <c r="CR606" i="14"/>
  <c r="CQ606" i="14"/>
  <c r="CP606" i="14"/>
  <c r="CO606" i="14"/>
  <c r="CN606" i="14"/>
  <c r="CM606" i="14"/>
  <c r="CL606" i="14"/>
  <c r="CK606" i="14"/>
  <c r="CJ606" i="14"/>
  <c r="CI606" i="14"/>
  <c r="CH606" i="14"/>
  <c r="CG606" i="14"/>
  <c r="CF606" i="14"/>
  <c r="CE606" i="14"/>
  <c r="CD606" i="14"/>
  <c r="CC606" i="14"/>
  <c r="CB606" i="14"/>
  <c r="CA606" i="14"/>
  <c r="BZ606" i="14"/>
  <c r="BY606" i="14"/>
  <c r="BX606" i="14"/>
  <c r="BW606" i="14"/>
  <c r="BV606" i="14"/>
  <c r="BU606" i="14"/>
  <c r="BT606" i="14"/>
  <c r="BS606" i="14"/>
  <c r="BR606" i="14"/>
  <c r="BQ606" i="14"/>
  <c r="BP606" i="14"/>
  <c r="BO606" i="14"/>
  <c r="BN606" i="14"/>
  <c r="BM606" i="14"/>
  <c r="BL606" i="14"/>
  <c r="BK606" i="14"/>
  <c r="BJ606" i="14"/>
  <c r="BI606" i="14"/>
  <c r="BH606" i="14"/>
  <c r="BG606" i="14"/>
  <c r="BF606" i="14"/>
  <c r="BE606" i="14"/>
  <c r="BD606" i="14"/>
  <c r="BC606" i="14"/>
  <c r="BB606" i="14"/>
  <c r="BA606" i="14"/>
  <c r="AZ606" i="14"/>
  <c r="AY606" i="14"/>
  <c r="AX606" i="14"/>
  <c r="AW606" i="14"/>
  <c r="AV606" i="14"/>
  <c r="AU606" i="14"/>
  <c r="AT606" i="14"/>
  <c r="AS606" i="14"/>
  <c r="AR606" i="14"/>
  <c r="AQ606" i="14"/>
  <c r="AP606" i="14"/>
  <c r="AO606" i="14"/>
  <c r="AN606" i="14"/>
  <c r="AM606" i="14"/>
  <c r="AL606" i="14"/>
  <c r="AK606" i="14"/>
  <c r="AJ606" i="14"/>
  <c r="AI606" i="14"/>
  <c r="AH606" i="14"/>
  <c r="AG606" i="14"/>
  <c r="AF606" i="14"/>
  <c r="AE606" i="14"/>
  <c r="AD606" i="14"/>
  <c r="AC606" i="14"/>
  <c r="AB606" i="14"/>
  <c r="AA606" i="14"/>
  <c r="Z606" i="14"/>
  <c r="Y606" i="14"/>
  <c r="X606" i="14"/>
  <c r="W606" i="14"/>
  <c r="V606" i="14"/>
  <c r="U606" i="14"/>
  <c r="T606" i="14"/>
  <c r="S606" i="14"/>
  <c r="R606" i="14"/>
  <c r="Q606" i="14"/>
  <c r="P606" i="14"/>
  <c r="O606" i="14"/>
  <c r="N606" i="14"/>
  <c r="M606" i="14"/>
  <c r="L606" i="14"/>
  <c r="K606" i="14"/>
  <c r="J606" i="14"/>
  <c r="I606" i="14"/>
  <c r="H606" i="14"/>
  <c r="G606" i="14"/>
  <c r="JB605" i="14"/>
  <c r="JA605" i="14"/>
  <c r="IZ605" i="14"/>
  <c r="IY605" i="14"/>
  <c r="IX605" i="14"/>
  <c r="IW605" i="14"/>
  <c r="IV605" i="14"/>
  <c r="IU605" i="14"/>
  <c r="IT605" i="14"/>
  <c r="IS605" i="14"/>
  <c r="IR605" i="14"/>
  <c r="IQ605" i="14"/>
  <c r="IP605" i="14"/>
  <c r="IO605" i="14"/>
  <c r="IN605" i="14"/>
  <c r="IM605" i="14"/>
  <c r="IL605" i="14"/>
  <c r="IK605" i="14"/>
  <c r="IJ605" i="14"/>
  <c r="II605" i="14"/>
  <c r="IH605" i="14"/>
  <c r="IG605" i="14"/>
  <c r="IF605" i="14"/>
  <c r="IE605" i="14"/>
  <c r="ID605" i="14"/>
  <c r="IC605" i="14"/>
  <c r="IB605" i="14"/>
  <c r="IA605" i="14"/>
  <c r="HZ605" i="14"/>
  <c r="HY605" i="14"/>
  <c r="HX605" i="14"/>
  <c r="HW605" i="14"/>
  <c r="HV605" i="14"/>
  <c r="HU605" i="14"/>
  <c r="HT605" i="14"/>
  <c r="HS605" i="14"/>
  <c r="HR605" i="14"/>
  <c r="HQ605" i="14"/>
  <c r="HP605" i="14"/>
  <c r="HO605" i="14"/>
  <c r="HN605" i="14"/>
  <c r="HM605" i="14"/>
  <c r="HL605" i="14"/>
  <c r="HK605" i="14"/>
  <c r="HJ605" i="14"/>
  <c r="HI605" i="14"/>
  <c r="HH605" i="14"/>
  <c r="HG605" i="14"/>
  <c r="HF605" i="14"/>
  <c r="HE605" i="14"/>
  <c r="HD605" i="14"/>
  <c r="HC605" i="14"/>
  <c r="HB605" i="14"/>
  <c r="HA605" i="14"/>
  <c r="GZ605" i="14"/>
  <c r="GY605" i="14"/>
  <c r="GX605" i="14"/>
  <c r="GW605" i="14"/>
  <c r="GV605" i="14"/>
  <c r="GU605" i="14"/>
  <c r="GT605" i="14"/>
  <c r="GS605" i="14"/>
  <c r="GR605" i="14"/>
  <c r="GQ605" i="14"/>
  <c r="GP605" i="14"/>
  <c r="GO605" i="14"/>
  <c r="GN605" i="14"/>
  <c r="GM605" i="14"/>
  <c r="GL605" i="14"/>
  <c r="GK605" i="14"/>
  <c r="GJ605" i="14"/>
  <c r="GI605" i="14"/>
  <c r="GH605" i="14"/>
  <c r="GG605" i="14"/>
  <c r="GF605" i="14"/>
  <c r="GE605" i="14"/>
  <c r="GD605" i="14"/>
  <c r="GC605" i="14"/>
  <c r="GB605" i="14"/>
  <c r="GA605" i="14"/>
  <c r="FZ605" i="14"/>
  <c r="FY605" i="14"/>
  <c r="FX605" i="14"/>
  <c r="FW605" i="14"/>
  <c r="FV605" i="14"/>
  <c r="FU605" i="14"/>
  <c r="FT605" i="14"/>
  <c r="FS605" i="14"/>
  <c r="FR605" i="14"/>
  <c r="FQ605" i="14"/>
  <c r="FP605" i="14"/>
  <c r="FO605" i="14"/>
  <c r="FN605" i="14"/>
  <c r="FM605" i="14"/>
  <c r="FL605" i="14"/>
  <c r="FK605" i="14"/>
  <c r="FJ605" i="14"/>
  <c r="FI605" i="14"/>
  <c r="FH605" i="14"/>
  <c r="FG605" i="14"/>
  <c r="FF605" i="14"/>
  <c r="FE605" i="14"/>
  <c r="FD605" i="14"/>
  <c r="FC605" i="14"/>
  <c r="FB605" i="14"/>
  <c r="FA605" i="14"/>
  <c r="EZ605" i="14"/>
  <c r="EY605" i="14"/>
  <c r="EX605" i="14"/>
  <c r="EW605" i="14"/>
  <c r="EV605" i="14"/>
  <c r="EU605" i="14"/>
  <c r="ET605" i="14"/>
  <c r="ES605" i="14"/>
  <c r="ER605" i="14"/>
  <c r="EQ605" i="14"/>
  <c r="EP605" i="14"/>
  <c r="EO605" i="14"/>
  <c r="EN605" i="14"/>
  <c r="EM605" i="14"/>
  <c r="EL605" i="14"/>
  <c r="EK605" i="14"/>
  <c r="EJ605" i="14"/>
  <c r="EI605" i="14"/>
  <c r="EH605" i="14"/>
  <c r="EG605" i="14"/>
  <c r="EF605" i="14"/>
  <c r="EE605" i="14"/>
  <c r="ED605" i="14"/>
  <c r="EC605" i="14"/>
  <c r="EB605" i="14"/>
  <c r="EA605" i="14"/>
  <c r="DZ605" i="14"/>
  <c r="DY605" i="14"/>
  <c r="DX605" i="14"/>
  <c r="DW605" i="14"/>
  <c r="DV605" i="14"/>
  <c r="DU605" i="14"/>
  <c r="DT605" i="14"/>
  <c r="DS605" i="14"/>
  <c r="DR605" i="14"/>
  <c r="DQ605" i="14"/>
  <c r="DP605" i="14"/>
  <c r="DO605" i="14"/>
  <c r="DN605" i="14"/>
  <c r="DM605" i="14"/>
  <c r="DL605" i="14"/>
  <c r="DK605" i="14"/>
  <c r="DJ605" i="14"/>
  <c r="DI605" i="14"/>
  <c r="DH605" i="14"/>
  <c r="DG605" i="14"/>
  <c r="DF605" i="14"/>
  <c r="DE605" i="14"/>
  <c r="DD605" i="14"/>
  <c r="DC605" i="14"/>
  <c r="DB605" i="14"/>
  <c r="DA605" i="14"/>
  <c r="CZ605" i="14"/>
  <c r="CY605" i="14"/>
  <c r="CX605" i="14"/>
  <c r="CW605" i="14"/>
  <c r="CV605" i="14"/>
  <c r="CU605" i="14"/>
  <c r="CT605" i="14"/>
  <c r="CS605" i="14"/>
  <c r="CR605" i="14"/>
  <c r="CQ605" i="14"/>
  <c r="CP605" i="14"/>
  <c r="CO605" i="14"/>
  <c r="CN605" i="14"/>
  <c r="CM605" i="14"/>
  <c r="CL605" i="14"/>
  <c r="CK605" i="14"/>
  <c r="CJ605" i="14"/>
  <c r="CI605" i="14"/>
  <c r="CH605" i="14"/>
  <c r="CG605" i="14"/>
  <c r="CF605" i="14"/>
  <c r="CE605" i="14"/>
  <c r="CD605" i="14"/>
  <c r="CC605" i="14"/>
  <c r="CB605" i="14"/>
  <c r="CA605" i="14"/>
  <c r="BZ605" i="14"/>
  <c r="BY605" i="14"/>
  <c r="BX605" i="14"/>
  <c r="BW605" i="14"/>
  <c r="BV605" i="14"/>
  <c r="BU605" i="14"/>
  <c r="BT605" i="14"/>
  <c r="BS605" i="14"/>
  <c r="BR605" i="14"/>
  <c r="BQ605" i="14"/>
  <c r="BP605" i="14"/>
  <c r="BO605" i="14"/>
  <c r="BN605" i="14"/>
  <c r="BM605" i="14"/>
  <c r="BL605" i="14"/>
  <c r="BK605" i="14"/>
  <c r="BJ605" i="14"/>
  <c r="BI605" i="14"/>
  <c r="BH605" i="14"/>
  <c r="BG605" i="14"/>
  <c r="BF605" i="14"/>
  <c r="BE605" i="14"/>
  <c r="BD605" i="14"/>
  <c r="BC605" i="14"/>
  <c r="BB605" i="14"/>
  <c r="BA605" i="14"/>
  <c r="AZ605" i="14"/>
  <c r="AY605" i="14"/>
  <c r="AX605" i="14"/>
  <c r="AW605" i="14"/>
  <c r="AV605" i="14"/>
  <c r="AU605" i="14"/>
  <c r="AT605" i="14"/>
  <c r="AS605" i="14"/>
  <c r="AR605" i="14"/>
  <c r="AQ605" i="14"/>
  <c r="AP605" i="14"/>
  <c r="AO605" i="14"/>
  <c r="AN605" i="14"/>
  <c r="AM605" i="14"/>
  <c r="AL605" i="14"/>
  <c r="AK605" i="14"/>
  <c r="AJ605" i="14"/>
  <c r="AI605" i="14"/>
  <c r="AH605" i="14"/>
  <c r="AG605" i="14"/>
  <c r="AF605" i="14"/>
  <c r="AE605" i="14"/>
  <c r="AD605" i="14"/>
  <c r="AC605" i="14"/>
  <c r="AB605" i="14"/>
  <c r="AA605" i="14"/>
  <c r="Z605" i="14"/>
  <c r="Y605" i="14"/>
  <c r="X605" i="14"/>
  <c r="W605" i="14"/>
  <c r="V605" i="14"/>
  <c r="U605" i="14"/>
  <c r="T605" i="14"/>
  <c r="S605" i="14"/>
  <c r="R605" i="14"/>
  <c r="Q605" i="14"/>
  <c r="P605" i="14"/>
  <c r="O605" i="14"/>
  <c r="N605" i="14"/>
  <c r="M605" i="14"/>
  <c r="L605" i="14"/>
  <c r="K605" i="14"/>
  <c r="J605" i="14"/>
  <c r="I605" i="14"/>
  <c r="H605" i="14"/>
  <c r="G605" i="14"/>
  <c r="JB604" i="14"/>
  <c r="JA604" i="14"/>
  <c r="IZ604" i="14"/>
  <c r="IY604" i="14"/>
  <c r="IX604" i="14"/>
  <c r="IW604" i="14"/>
  <c r="IV604" i="14"/>
  <c r="IU604" i="14"/>
  <c r="IT604" i="14"/>
  <c r="IS604" i="14"/>
  <c r="IR604" i="14"/>
  <c r="IQ604" i="14"/>
  <c r="IP604" i="14"/>
  <c r="IO604" i="14"/>
  <c r="IN604" i="14"/>
  <c r="IM604" i="14"/>
  <c r="IL604" i="14"/>
  <c r="IK604" i="14"/>
  <c r="IJ604" i="14"/>
  <c r="II604" i="14"/>
  <c r="IH604" i="14"/>
  <c r="IG604" i="14"/>
  <c r="IF604" i="14"/>
  <c r="IE604" i="14"/>
  <c r="ID604" i="14"/>
  <c r="IC604" i="14"/>
  <c r="IB604" i="14"/>
  <c r="IA604" i="14"/>
  <c r="HZ604" i="14"/>
  <c r="HY604" i="14"/>
  <c r="HX604" i="14"/>
  <c r="HW604" i="14"/>
  <c r="HV604" i="14"/>
  <c r="HU604" i="14"/>
  <c r="HT604" i="14"/>
  <c r="HS604" i="14"/>
  <c r="HR604" i="14"/>
  <c r="HQ604" i="14"/>
  <c r="HP604" i="14"/>
  <c r="HO604" i="14"/>
  <c r="HN604" i="14"/>
  <c r="HM604" i="14"/>
  <c r="HL604" i="14"/>
  <c r="HK604" i="14"/>
  <c r="HJ604" i="14"/>
  <c r="HI604" i="14"/>
  <c r="HH604" i="14"/>
  <c r="HG604" i="14"/>
  <c r="HF604" i="14"/>
  <c r="HE604" i="14"/>
  <c r="HD604" i="14"/>
  <c r="HC604" i="14"/>
  <c r="HB604" i="14"/>
  <c r="HA604" i="14"/>
  <c r="GZ604" i="14"/>
  <c r="GY604" i="14"/>
  <c r="GX604" i="14"/>
  <c r="GW604" i="14"/>
  <c r="GV604" i="14"/>
  <c r="GU604" i="14"/>
  <c r="GT604" i="14"/>
  <c r="GS604" i="14"/>
  <c r="GR604" i="14"/>
  <c r="GQ604" i="14"/>
  <c r="GP604" i="14"/>
  <c r="GO604" i="14"/>
  <c r="GN604" i="14"/>
  <c r="GM604" i="14"/>
  <c r="GL604" i="14"/>
  <c r="GK604" i="14"/>
  <c r="GJ604" i="14"/>
  <c r="GI604" i="14"/>
  <c r="GH604" i="14"/>
  <c r="GG604" i="14"/>
  <c r="GF604" i="14"/>
  <c r="GE604" i="14"/>
  <c r="GD604" i="14"/>
  <c r="GC604" i="14"/>
  <c r="GB604" i="14"/>
  <c r="GA604" i="14"/>
  <c r="FZ604" i="14"/>
  <c r="FY604" i="14"/>
  <c r="FX604" i="14"/>
  <c r="FW604" i="14"/>
  <c r="FV604" i="14"/>
  <c r="FU604" i="14"/>
  <c r="FT604" i="14"/>
  <c r="FS604" i="14"/>
  <c r="FR604" i="14"/>
  <c r="FQ604" i="14"/>
  <c r="FP604" i="14"/>
  <c r="FO604" i="14"/>
  <c r="FN604" i="14"/>
  <c r="FM604" i="14"/>
  <c r="FL604" i="14"/>
  <c r="FK604" i="14"/>
  <c r="FJ604" i="14"/>
  <c r="FI604" i="14"/>
  <c r="FH604" i="14"/>
  <c r="FG604" i="14"/>
  <c r="FF604" i="14"/>
  <c r="FE604" i="14"/>
  <c r="FD604" i="14"/>
  <c r="FC604" i="14"/>
  <c r="FB604" i="14"/>
  <c r="FA604" i="14"/>
  <c r="EZ604" i="14"/>
  <c r="EY604" i="14"/>
  <c r="EX604" i="14"/>
  <c r="EW604" i="14"/>
  <c r="EV604" i="14"/>
  <c r="EU604" i="14"/>
  <c r="ET604" i="14"/>
  <c r="ES604" i="14"/>
  <c r="ER604" i="14"/>
  <c r="EQ604" i="14"/>
  <c r="EP604" i="14"/>
  <c r="EO604" i="14"/>
  <c r="EN604" i="14"/>
  <c r="EM604" i="14"/>
  <c r="EL604" i="14"/>
  <c r="EK604" i="14"/>
  <c r="EJ604" i="14"/>
  <c r="EI604" i="14"/>
  <c r="EH604" i="14"/>
  <c r="EG604" i="14"/>
  <c r="EF604" i="14"/>
  <c r="EE604" i="14"/>
  <c r="ED604" i="14"/>
  <c r="EC604" i="14"/>
  <c r="EB604" i="14"/>
  <c r="EA604" i="14"/>
  <c r="DZ604" i="14"/>
  <c r="DY604" i="14"/>
  <c r="DX604" i="14"/>
  <c r="DW604" i="14"/>
  <c r="DV604" i="14"/>
  <c r="DU604" i="14"/>
  <c r="DT604" i="14"/>
  <c r="DS604" i="14"/>
  <c r="DR604" i="14"/>
  <c r="DQ604" i="14"/>
  <c r="DP604" i="14"/>
  <c r="DO604" i="14"/>
  <c r="DN604" i="14"/>
  <c r="DM604" i="14"/>
  <c r="DL604" i="14"/>
  <c r="DK604" i="14"/>
  <c r="DJ604" i="14"/>
  <c r="DI604" i="14"/>
  <c r="DH604" i="14"/>
  <c r="DG604" i="14"/>
  <c r="DF604" i="14"/>
  <c r="DE604" i="14"/>
  <c r="DD604" i="14"/>
  <c r="DC604" i="14"/>
  <c r="DB604" i="14"/>
  <c r="DA604" i="14"/>
  <c r="CZ604" i="14"/>
  <c r="CY604" i="14"/>
  <c r="CX604" i="14"/>
  <c r="CW604" i="14"/>
  <c r="CV604" i="14"/>
  <c r="CU604" i="14"/>
  <c r="CT604" i="14"/>
  <c r="CS604" i="14"/>
  <c r="CR604" i="14"/>
  <c r="CQ604" i="14"/>
  <c r="CP604" i="14"/>
  <c r="CO604" i="14"/>
  <c r="CN604" i="14"/>
  <c r="CM604" i="14"/>
  <c r="CL604" i="14"/>
  <c r="CK604" i="14"/>
  <c r="CJ604" i="14"/>
  <c r="CI604" i="14"/>
  <c r="CH604" i="14"/>
  <c r="CG604" i="14"/>
  <c r="CF604" i="14"/>
  <c r="CE604" i="14"/>
  <c r="CD604" i="14"/>
  <c r="CC604" i="14"/>
  <c r="CB604" i="14"/>
  <c r="CA604" i="14"/>
  <c r="BZ604" i="14"/>
  <c r="BY604" i="14"/>
  <c r="BX604" i="14"/>
  <c r="BW604" i="14"/>
  <c r="BV604" i="14"/>
  <c r="BU604" i="14"/>
  <c r="BT604" i="14"/>
  <c r="BS604" i="14"/>
  <c r="BR604" i="14"/>
  <c r="BQ604" i="14"/>
  <c r="BP604" i="14"/>
  <c r="BO604" i="14"/>
  <c r="BN604" i="14"/>
  <c r="BM604" i="14"/>
  <c r="BL604" i="14"/>
  <c r="BK604" i="14"/>
  <c r="BJ604" i="14"/>
  <c r="BI604" i="14"/>
  <c r="BH604" i="14"/>
  <c r="BG604" i="14"/>
  <c r="BF604" i="14"/>
  <c r="BE604" i="14"/>
  <c r="BD604" i="14"/>
  <c r="BC604" i="14"/>
  <c r="BB604" i="14"/>
  <c r="BA604" i="14"/>
  <c r="AZ604" i="14"/>
  <c r="AY604" i="14"/>
  <c r="AX604" i="14"/>
  <c r="AW604" i="14"/>
  <c r="AV604" i="14"/>
  <c r="AU604" i="14"/>
  <c r="AT604" i="14"/>
  <c r="AS604" i="14"/>
  <c r="AR604" i="14"/>
  <c r="AQ604" i="14"/>
  <c r="AP604" i="14"/>
  <c r="AO604" i="14"/>
  <c r="AN604" i="14"/>
  <c r="AM604" i="14"/>
  <c r="AL604" i="14"/>
  <c r="AK604" i="14"/>
  <c r="AJ604" i="14"/>
  <c r="AI604" i="14"/>
  <c r="AH604" i="14"/>
  <c r="AG604" i="14"/>
  <c r="AF604" i="14"/>
  <c r="AE604" i="14"/>
  <c r="AD604" i="14"/>
  <c r="AC604" i="14"/>
  <c r="AB604" i="14"/>
  <c r="AA604" i="14"/>
  <c r="Z604" i="14"/>
  <c r="Y604" i="14"/>
  <c r="X604" i="14"/>
  <c r="W604" i="14"/>
  <c r="V604" i="14"/>
  <c r="U604" i="14"/>
  <c r="T604" i="14"/>
  <c r="S604" i="14"/>
  <c r="R604" i="14"/>
  <c r="Q604" i="14"/>
  <c r="P604" i="14"/>
  <c r="O604" i="14"/>
  <c r="N604" i="14"/>
  <c r="M604" i="14"/>
  <c r="L604" i="14"/>
  <c r="K604" i="14"/>
  <c r="J604" i="14"/>
  <c r="I604" i="14"/>
  <c r="H604" i="14"/>
  <c r="G604" i="14"/>
  <c r="JB603" i="14"/>
  <c r="JA603" i="14"/>
  <c r="IZ603" i="14"/>
  <c r="IY603" i="14"/>
  <c r="IX603" i="14"/>
  <c r="IW603" i="14"/>
  <c r="IV603" i="14"/>
  <c r="IU603" i="14"/>
  <c r="IT603" i="14"/>
  <c r="IS603" i="14"/>
  <c r="IR603" i="14"/>
  <c r="IQ603" i="14"/>
  <c r="IP603" i="14"/>
  <c r="IO603" i="14"/>
  <c r="IN603" i="14"/>
  <c r="IM603" i="14"/>
  <c r="IL603" i="14"/>
  <c r="IK603" i="14"/>
  <c r="IJ603" i="14"/>
  <c r="II603" i="14"/>
  <c r="IH603" i="14"/>
  <c r="IG603" i="14"/>
  <c r="IF603" i="14"/>
  <c r="IE603" i="14"/>
  <c r="ID603" i="14"/>
  <c r="IC603" i="14"/>
  <c r="IB603" i="14"/>
  <c r="IA603" i="14"/>
  <c r="HZ603" i="14"/>
  <c r="HY603" i="14"/>
  <c r="HX603" i="14"/>
  <c r="HW603" i="14"/>
  <c r="HV603" i="14"/>
  <c r="HU603" i="14"/>
  <c r="HT603" i="14"/>
  <c r="HS603" i="14"/>
  <c r="HR603" i="14"/>
  <c r="HQ603" i="14"/>
  <c r="HP603" i="14"/>
  <c r="HO603" i="14"/>
  <c r="HN603" i="14"/>
  <c r="HM603" i="14"/>
  <c r="HL603" i="14"/>
  <c r="HK603" i="14"/>
  <c r="HJ603" i="14"/>
  <c r="HI603" i="14"/>
  <c r="HH603" i="14"/>
  <c r="HG603" i="14"/>
  <c r="HF603" i="14"/>
  <c r="HE603" i="14"/>
  <c r="HD603" i="14"/>
  <c r="HC603" i="14"/>
  <c r="HB603" i="14"/>
  <c r="HA603" i="14"/>
  <c r="GZ603" i="14"/>
  <c r="GY603" i="14"/>
  <c r="GX603" i="14"/>
  <c r="GW603" i="14"/>
  <c r="GV603" i="14"/>
  <c r="GU603" i="14"/>
  <c r="GT603" i="14"/>
  <c r="GS603" i="14"/>
  <c r="GR603" i="14"/>
  <c r="GQ603" i="14"/>
  <c r="GP603" i="14"/>
  <c r="GO603" i="14"/>
  <c r="GN603" i="14"/>
  <c r="GM603" i="14"/>
  <c r="GL603" i="14"/>
  <c r="GK603" i="14"/>
  <c r="GJ603" i="14"/>
  <c r="GI603" i="14"/>
  <c r="GH603" i="14"/>
  <c r="GG603" i="14"/>
  <c r="GF603" i="14"/>
  <c r="GE603" i="14"/>
  <c r="GD603" i="14"/>
  <c r="GC603" i="14"/>
  <c r="GB603" i="14"/>
  <c r="GA603" i="14"/>
  <c r="FZ603" i="14"/>
  <c r="FY603" i="14"/>
  <c r="FX603" i="14"/>
  <c r="FW603" i="14"/>
  <c r="FV603" i="14"/>
  <c r="FU603" i="14"/>
  <c r="FT603" i="14"/>
  <c r="FS603" i="14"/>
  <c r="FR603" i="14"/>
  <c r="FQ603" i="14"/>
  <c r="FP603" i="14"/>
  <c r="FO603" i="14"/>
  <c r="FN603" i="14"/>
  <c r="FM603" i="14"/>
  <c r="FL603" i="14"/>
  <c r="FK603" i="14"/>
  <c r="FJ603" i="14"/>
  <c r="FI603" i="14"/>
  <c r="FH603" i="14"/>
  <c r="FG603" i="14"/>
  <c r="FF603" i="14"/>
  <c r="FE603" i="14"/>
  <c r="FD603" i="14"/>
  <c r="FC603" i="14"/>
  <c r="FB603" i="14"/>
  <c r="FA603" i="14"/>
  <c r="EZ603" i="14"/>
  <c r="EY603" i="14"/>
  <c r="EX603" i="14"/>
  <c r="EW603" i="14"/>
  <c r="EV603" i="14"/>
  <c r="EU603" i="14"/>
  <c r="ET603" i="14"/>
  <c r="ES603" i="14"/>
  <c r="ER603" i="14"/>
  <c r="EQ603" i="14"/>
  <c r="EP603" i="14"/>
  <c r="EO603" i="14"/>
  <c r="EN603" i="14"/>
  <c r="EM603" i="14"/>
  <c r="EL603" i="14"/>
  <c r="EK603" i="14"/>
  <c r="EJ603" i="14"/>
  <c r="EI603" i="14"/>
  <c r="EH603" i="14"/>
  <c r="EG603" i="14"/>
  <c r="EF603" i="14"/>
  <c r="EE603" i="14"/>
  <c r="ED603" i="14"/>
  <c r="EC603" i="14"/>
  <c r="EB603" i="14"/>
  <c r="EA603" i="14"/>
  <c r="DZ603" i="14"/>
  <c r="DY603" i="14"/>
  <c r="DX603" i="14"/>
  <c r="DW603" i="14"/>
  <c r="DV603" i="14"/>
  <c r="DU603" i="14"/>
  <c r="DT603" i="14"/>
  <c r="DS603" i="14"/>
  <c r="DR603" i="14"/>
  <c r="DQ603" i="14"/>
  <c r="DP603" i="14"/>
  <c r="DO603" i="14"/>
  <c r="DN603" i="14"/>
  <c r="DM603" i="14"/>
  <c r="DL603" i="14"/>
  <c r="DK603" i="14"/>
  <c r="DJ603" i="14"/>
  <c r="DI603" i="14"/>
  <c r="DH603" i="14"/>
  <c r="DG603" i="14"/>
  <c r="DF603" i="14"/>
  <c r="DE603" i="14"/>
  <c r="DD603" i="14"/>
  <c r="DC603" i="14"/>
  <c r="DB603" i="14"/>
  <c r="DA603" i="14"/>
  <c r="CZ603" i="14"/>
  <c r="CY603" i="14"/>
  <c r="CX603" i="14"/>
  <c r="CW603" i="14"/>
  <c r="CV603" i="14"/>
  <c r="CU603" i="14"/>
  <c r="CT603" i="14"/>
  <c r="CS603" i="14"/>
  <c r="CR603" i="14"/>
  <c r="CQ603" i="14"/>
  <c r="CP603" i="14"/>
  <c r="CO603" i="14"/>
  <c r="CN603" i="14"/>
  <c r="CM603" i="14"/>
  <c r="CL603" i="14"/>
  <c r="CK603" i="14"/>
  <c r="CJ603" i="14"/>
  <c r="CI603" i="14"/>
  <c r="CH603" i="14"/>
  <c r="CG603" i="14"/>
  <c r="CF603" i="14"/>
  <c r="CE603" i="14"/>
  <c r="CD603" i="14"/>
  <c r="CC603" i="14"/>
  <c r="CB603" i="14"/>
  <c r="CA603" i="14"/>
  <c r="BZ603" i="14"/>
  <c r="BY603" i="14"/>
  <c r="BX603" i="14"/>
  <c r="BW603" i="14"/>
  <c r="BV603" i="14"/>
  <c r="BU603" i="14"/>
  <c r="BT603" i="14"/>
  <c r="BS603" i="14"/>
  <c r="BR603" i="14"/>
  <c r="BQ603" i="14"/>
  <c r="BP603" i="14"/>
  <c r="BO603" i="14"/>
  <c r="BN603" i="14"/>
  <c r="BM603" i="14"/>
  <c r="BL603" i="14"/>
  <c r="BK603" i="14"/>
  <c r="BJ603" i="14"/>
  <c r="BI603" i="14"/>
  <c r="BH603" i="14"/>
  <c r="BG603" i="14"/>
  <c r="BF603" i="14"/>
  <c r="BE603" i="14"/>
  <c r="BD603" i="14"/>
  <c r="BC603" i="14"/>
  <c r="BB603" i="14"/>
  <c r="BA603" i="14"/>
  <c r="AZ603" i="14"/>
  <c r="AY603" i="14"/>
  <c r="AX603" i="14"/>
  <c r="AW603" i="14"/>
  <c r="AV603" i="14"/>
  <c r="AU603" i="14"/>
  <c r="AT603" i="14"/>
  <c r="AS603" i="14"/>
  <c r="AR603" i="14"/>
  <c r="AQ603" i="14"/>
  <c r="AP603" i="14"/>
  <c r="AO603" i="14"/>
  <c r="AN603" i="14"/>
  <c r="AM603" i="14"/>
  <c r="AL603" i="14"/>
  <c r="AK603" i="14"/>
  <c r="AJ603" i="14"/>
  <c r="AI603" i="14"/>
  <c r="AH603" i="14"/>
  <c r="AG603" i="14"/>
  <c r="AF603" i="14"/>
  <c r="AE603" i="14"/>
  <c r="AD603" i="14"/>
  <c r="AC603" i="14"/>
  <c r="AB603" i="14"/>
  <c r="AA603" i="14"/>
  <c r="Z603" i="14"/>
  <c r="Y603" i="14"/>
  <c r="X603" i="14"/>
  <c r="W603" i="14"/>
  <c r="V603" i="14"/>
  <c r="U603" i="14"/>
  <c r="T603" i="14"/>
  <c r="S603" i="14"/>
  <c r="R603" i="14"/>
  <c r="Q603" i="14"/>
  <c r="P603" i="14"/>
  <c r="O603" i="14"/>
  <c r="N603" i="14"/>
  <c r="M603" i="14"/>
  <c r="L603" i="14"/>
  <c r="K603" i="14"/>
  <c r="J603" i="14"/>
  <c r="I603" i="14"/>
  <c r="H603" i="14"/>
  <c r="G603" i="14"/>
  <c r="JB602" i="14"/>
  <c r="JA602" i="14"/>
  <c r="IZ602" i="14"/>
  <c r="IY602" i="14"/>
  <c r="IX602" i="14"/>
  <c r="IW602" i="14"/>
  <c r="IV602" i="14"/>
  <c r="IU602" i="14"/>
  <c r="IT602" i="14"/>
  <c r="IS602" i="14"/>
  <c r="IR602" i="14"/>
  <c r="IQ602" i="14"/>
  <c r="IP602" i="14"/>
  <c r="IO602" i="14"/>
  <c r="IN602" i="14"/>
  <c r="IM602" i="14"/>
  <c r="IL602" i="14"/>
  <c r="IK602" i="14"/>
  <c r="IJ602" i="14"/>
  <c r="II602" i="14"/>
  <c r="IH602" i="14"/>
  <c r="IG602" i="14"/>
  <c r="IF602" i="14"/>
  <c r="IE602" i="14"/>
  <c r="ID602" i="14"/>
  <c r="IC602" i="14"/>
  <c r="IB602" i="14"/>
  <c r="IA602" i="14"/>
  <c r="HZ602" i="14"/>
  <c r="HY602" i="14"/>
  <c r="HX602" i="14"/>
  <c r="HW602" i="14"/>
  <c r="HV602" i="14"/>
  <c r="HU602" i="14"/>
  <c r="HT602" i="14"/>
  <c r="HS602" i="14"/>
  <c r="HR602" i="14"/>
  <c r="HQ602" i="14"/>
  <c r="HP602" i="14"/>
  <c r="HO602" i="14"/>
  <c r="HN602" i="14"/>
  <c r="HM602" i="14"/>
  <c r="HL602" i="14"/>
  <c r="HK602" i="14"/>
  <c r="HJ602" i="14"/>
  <c r="HI602" i="14"/>
  <c r="HH602" i="14"/>
  <c r="HG602" i="14"/>
  <c r="HF602" i="14"/>
  <c r="HE602" i="14"/>
  <c r="HD602" i="14"/>
  <c r="HC602" i="14"/>
  <c r="HB602" i="14"/>
  <c r="HA602" i="14"/>
  <c r="GZ602" i="14"/>
  <c r="GY602" i="14"/>
  <c r="GX602" i="14"/>
  <c r="GW602" i="14"/>
  <c r="GV602" i="14"/>
  <c r="GU602" i="14"/>
  <c r="GT602" i="14"/>
  <c r="GS602" i="14"/>
  <c r="GR602" i="14"/>
  <c r="GQ602" i="14"/>
  <c r="GP602" i="14"/>
  <c r="GO602" i="14"/>
  <c r="GN602" i="14"/>
  <c r="GM602" i="14"/>
  <c r="GL602" i="14"/>
  <c r="GK602" i="14"/>
  <c r="GJ602" i="14"/>
  <c r="GI602" i="14"/>
  <c r="GH602" i="14"/>
  <c r="GG602" i="14"/>
  <c r="GF602" i="14"/>
  <c r="GE602" i="14"/>
  <c r="GD602" i="14"/>
  <c r="GC602" i="14"/>
  <c r="GB602" i="14"/>
  <c r="GA602" i="14"/>
  <c r="FZ602" i="14"/>
  <c r="FY602" i="14"/>
  <c r="FX602" i="14"/>
  <c r="FW602" i="14"/>
  <c r="FV602" i="14"/>
  <c r="FU602" i="14"/>
  <c r="FT602" i="14"/>
  <c r="FS602" i="14"/>
  <c r="FR602" i="14"/>
  <c r="FQ602" i="14"/>
  <c r="FP602" i="14"/>
  <c r="FO602" i="14"/>
  <c r="FN602" i="14"/>
  <c r="FM602" i="14"/>
  <c r="FL602" i="14"/>
  <c r="FK602" i="14"/>
  <c r="FJ602" i="14"/>
  <c r="FI602" i="14"/>
  <c r="FH602" i="14"/>
  <c r="FG602" i="14"/>
  <c r="FF602" i="14"/>
  <c r="FE602" i="14"/>
  <c r="FD602" i="14"/>
  <c r="FC602" i="14"/>
  <c r="FB602" i="14"/>
  <c r="FA602" i="14"/>
  <c r="EZ602" i="14"/>
  <c r="EY602" i="14"/>
  <c r="EX602" i="14"/>
  <c r="EW602" i="14"/>
  <c r="EV602" i="14"/>
  <c r="EU602" i="14"/>
  <c r="ET602" i="14"/>
  <c r="ES602" i="14"/>
  <c r="ER602" i="14"/>
  <c r="EQ602" i="14"/>
  <c r="EP602" i="14"/>
  <c r="EO602" i="14"/>
  <c r="EN602" i="14"/>
  <c r="EM602" i="14"/>
  <c r="EL602" i="14"/>
  <c r="EK602" i="14"/>
  <c r="EJ602" i="14"/>
  <c r="EI602" i="14"/>
  <c r="EH602" i="14"/>
  <c r="EG602" i="14"/>
  <c r="EF602" i="14"/>
  <c r="EE602" i="14"/>
  <c r="ED602" i="14"/>
  <c r="EC602" i="14"/>
  <c r="EB602" i="14"/>
  <c r="EA602" i="14"/>
  <c r="DZ602" i="14"/>
  <c r="DY602" i="14"/>
  <c r="DX602" i="14"/>
  <c r="DW602" i="14"/>
  <c r="DV602" i="14"/>
  <c r="DU602" i="14"/>
  <c r="DT602" i="14"/>
  <c r="DS602" i="14"/>
  <c r="DR602" i="14"/>
  <c r="DQ602" i="14"/>
  <c r="DP602" i="14"/>
  <c r="DO602" i="14"/>
  <c r="DN602" i="14"/>
  <c r="DM602" i="14"/>
  <c r="DL602" i="14"/>
  <c r="DK602" i="14"/>
  <c r="DJ602" i="14"/>
  <c r="DI602" i="14"/>
  <c r="DH602" i="14"/>
  <c r="DG602" i="14"/>
  <c r="DF602" i="14"/>
  <c r="DE602" i="14"/>
  <c r="DD602" i="14"/>
  <c r="DC602" i="14"/>
  <c r="DB602" i="14"/>
  <c r="DA602" i="14"/>
  <c r="CZ602" i="14"/>
  <c r="CY602" i="14"/>
  <c r="CX602" i="14"/>
  <c r="CW602" i="14"/>
  <c r="CV602" i="14"/>
  <c r="CU602" i="14"/>
  <c r="CT602" i="14"/>
  <c r="CS602" i="14"/>
  <c r="CR602" i="14"/>
  <c r="CQ602" i="14"/>
  <c r="CP602" i="14"/>
  <c r="CO602" i="14"/>
  <c r="CN602" i="14"/>
  <c r="CM602" i="14"/>
  <c r="CL602" i="14"/>
  <c r="CK602" i="14"/>
  <c r="CJ602" i="14"/>
  <c r="CI602" i="14"/>
  <c r="CH602" i="14"/>
  <c r="CG602" i="14"/>
  <c r="CF602" i="14"/>
  <c r="CE602" i="14"/>
  <c r="CD602" i="14"/>
  <c r="CC602" i="14"/>
  <c r="CB602" i="14"/>
  <c r="CA602" i="14"/>
  <c r="BZ602" i="14"/>
  <c r="BY602" i="14"/>
  <c r="BX602" i="14"/>
  <c r="BW602" i="14"/>
  <c r="BV602" i="14"/>
  <c r="BU602" i="14"/>
  <c r="BT602" i="14"/>
  <c r="BS602" i="14"/>
  <c r="BR602" i="14"/>
  <c r="BQ602" i="14"/>
  <c r="BP602" i="14"/>
  <c r="BO602" i="14"/>
  <c r="BN602" i="14"/>
  <c r="BM602" i="14"/>
  <c r="BL602" i="14"/>
  <c r="BK602" i="14"/>
  <c r="BJ602" i="14"/>
  <c r="BI602" i="14"/>
  <c r="BH602" i="14"/>
  <c r="BG602" i="14"/>
  <c r="BF602" i="14"/>
  <c r="BE602" i="14"/>
  <c r="BD602" i="14"/>
  <c r="BC602" i="14"/>
  <c r="BB602" i="14"/>
  <c r="BA602" i="14"/>
  <c r="AZ602" i="14"/>
  <c r="AY602" i="14"/>
  <c r="AX602" i="14"/>
  <c r="AW602" i="14"/>
  <c r="AV602" i="14"/>
  <c r="AU602" i="14"/>
  <c r="AT602" i="14"/>
  <c r="AS602" i="14"/>
  <c r="AR602" i="14"/>
  <c r="AQ602" i="14"/>
  <c r="AP602" i="14"/>
  <c r="AO602" i="14"/>
  <c r="AN602" i="14"/>
  <c r="AM602" i="14"/>
  <c r="AL602" i="14"/>
  <c r="AK602" i="14"/>
  <c r="AJ602" i="14"/>
  <c r="AI602" i="14"/>
  <c r="AH602" i="14"/>
  <c r="AG602" i="14"/>
  <c r="AF602" i="14"/>
  <c r="AE602" i="14"/>
  <c r="AD602" i="14"/>
  <c r="AC602" i="14"/>
  <c r="AB602" i="14"/>
  <c r="AA602" i="14"/>
  <c r="Z602" i="14"/>
  <c r="Y602" i="14"/>
  <c r="X602" i="14"/>
  <c r="W602" i="14"/>
  <c r="V602" i="14"/>
  <c r="U602" i="14"/>
  <c r="T602" i="14"/>
  <c r="S602" i="14"/>
  <c r="R602" i="14"/>
  <c r="Q602" i="14"/>
  <c r="P602" i="14"/>
  <c r="O602" i="14"/>
  <c r="N602" i="14"/>
  <c r="M602" i="14"/>
  <c r="L602" i="14"/>
  <c r="K602" i="14"/>
  <c r="J602" i="14"/>
  <c r="I602" i="14"/>
  <c r="H602" i="14"/>
  <c r="G602" i="14"/>
  <c r="JB601" i="14"/>
  <c r="JA601" i="14"/>
  <c r="IZ601" i="14"/>
  <c r="IY601" i="14"/>
  <c r="IX601" i="14"/>
  <c r="IW601" i="14"/>
  <c r="IV601" i="14"/>
  <c r="IU601" i="14"/>
  <c r="IT601" i="14"/>
  <c r="IS601" i="14"/>
  <c r="IR601" i="14"/>
  <c r="IQ601" i="14"/>
  <c r="IP601" i="14"/>
  <c r="IO601" i="14"/>
  <c r="IN601" i="14"/>
  <c r="IM601" i="14"/>
  <c r="IL601" i="14"/>
  <c r="IK601" i="14"/>
  <c r="IJ601" i="14"/>
  <c r="II601" i="14"/>
  <c r="IH601" i="14"/>
  <c r="IG601" i="14"/>
  <c r="IF601" i="14"/>
  <c r="IE601" i="14"/>
  <c r="ID601" i="14"/>
  <c r="IC601" i="14"/>
  <c r="IB601" i="14"/>
  <c r="IA601" i="14"/>
  <c r="HZ601" i="14"/>
  <c r="HY601" i="14"/>
  <c r="HX601" i="14"/>
  <c r="HW601" i="14"/>
  <c r="HV601" i="14"/>
  <c r="HU601" i="14"/>
  <c r="HT601" i="14"/>
  <c r="HS601" i="14"/>
  <c r="HR601" i="14"/>
  <c r="HQ601" i="14"/>
  <c r="HP601" i="14"/>
  <c r="HO601" i="14"/>
  <c r="HN601" i="14"/>
  <c r="HM601" i="14"/>
  <c r="HL601" i="14"/>
  <c r="HK601" i="14"/>
  <c r="HJ601" i="14"/>
  <c r="HI601" i="14"/>
  <c r="HH601" i="14"/>
  <c r="HG601" i="14"/>
  <c r="HF601" i="14"/>
  <c r="HE601" i="14"/>
  <c r="HD601" i="14"/>
  <c r="HC601" i="14"/>
  <c r="HB601" i="14"/>
  <c r="HA601" i="14"/>
  <c r="GZ601" i="14"/>
  <c r="GY601" i="14"/>
  <c r="GX601" i="14"/>
  <c r="GW601" i="14"/>
  <c r="GV601" i="14"/>
  <c r="GU601" i="14"/>
  <c r="GT601" i="14"/>
  <c r="GS601" i="14"/>
  <c r="GR601" i="14"/>
  <c r="GQ601" i="14"/>
  <c r="GP601" i="14"/>
  <c r="GO601" i="14"/>
  <c r="GN601" i="14"/>
  <c r="GM601" i="14"/>
  <c r="GL601" i="14"/>
  <c r="GK601" i="14"/>
  <c r="GJ601" i="14"/>
  <c r="GI601" i="14"/>
  <c r="GH601" i="14"/>
  <c r="GG601" i="14"/>
  <c r="GF601" i="14"/>
  <c r="GE601" i="14"/>
  <c r="GD601" i="14"/>
  <c r="GC601" i="14"/>
  <c r="GB601" i="14"/>
  <c r="GA601" i="14"/>
  <c r="FZ601" i="14"/>
  <c r="FY601" i="14"/>
  <c r="FX601" i="14"/>
  <c r="FW601" i="14"/>
  <c r="FV601" i="14"/>
  <c r="FU601" i="14"/>
  <c r="FT601" i="14"/>
  <c r="FS601" i="14"/>
  <c r="FR601" i="14"/>
  <c r="FQ601" i="14"/>
  <c r="FP601" i="14"/>
  <c r="FO601" i="14"/>
  <c r="FN601" i="14"/>
  <c r="FM601" i="14"/>
  <c r="FL601" i="14"/>
  <c r="FK601" i="14"/>
  <c r="FJ601" i="14"/>
  <c r="FI601" i="14"/>
  <c r="FH601" i="14"/>
  <c r="FG601" i="14"/>
  <c r="FF601" i="14"/>
  <c r="FE601" i="14"/>
  <c r="FD601" i="14"/>
  <c r="FC601" i="14"/>
  <c r="FB601" i="14"/>
  <c r="FA601" i="14"/>
  <c r="EZ601" i="14"/>
  <c r="EY601" i="14"/>
  <c r="EX601" i="14"/>
  <c r="EW601" i="14"/>
  <c r="EV601" i="14"/>
  <c r="EU601" i="14"/>
  <c r="ET601" i="14"/>
  <c r="ES601" i="14"/>
  <c r="ER601" i="14"/>
  <c r="EQ601" i="14"/>
  <c r="EP601" i="14"/>
  <c r="EO601" i="14"/>
  <c r="EN601" i="14"/>
  <c r="EM601" i="14"/>
  <c r="EL601" i="14"/>
  <c r="EK601" i="14"/>
  <c r="EJ601" i="14"/>
  <c r="EI601" i="14"/>
  <c r="EH601" i="14"/>
  <c r="EG601" i="14"/>
  <c r="EF601" i="14"/>
  <c r="EE601" i="14"/>
  <c r="ED601" i="14"/>
  <c r="EC601" i="14"/>
  <c r="EB601" i="14"/>
  <c r="EA601" i="14"/>
  <c r="DZ601" i="14"/>
  <c r="DY601" i="14"/>
  <c r="DX601" i="14"/>
  <c r="DW601" i="14"/>
  <c r="DV601" i="14"/>
  <c r="DU601" i="14"/>
  <c r="DT601" i="14"/>
  <c r="DS601" i="14"/>
  <c r="DR601" i="14"/>
  <c r="DQ601" i="14"/>
  <c r="DP601" i="14"/>
  <c r="DO601" i="14"/>
  <c r="DN601" i="14"/>
  <c r="DM601" i="14"/>
  <c r="DL601" i="14"/>
  <c r="DK601" i="14"/>
  <c r="DJ601" i="14"/>
  <c r="DI601" i="14"/>
  <c r="DH601" i="14"/>
  <c r="DG601" i="14"/>
  <c r="DF601" i="14"/>
  <c r="DE601" i="14"/>
  <c r="DD601" i="14"/>
  <c r="DC601" i="14"/>
  <c r="DB601" i="14"/>
  <c r="DA601" i="14"/>
  <c r="CZ601" i="14"/>
  <c r="CY601" i="14"/>
  <c r="CX601" i="14"/>
  <c r="CW601" i="14"/>
  <c r="CV601" i="14"/>
  <c r="CU601" i="14"/>
  <c r="CT601" i="14"/>
  <c r="CS601" i="14"/>
  <c r="CR601" i="14"/>
  <c r="CQ601" i="14"/>
  <c r="CP601" i="14"/>
  <c r="CO601" i="14"/>
  <c r="CN601" i="14"/>
  <c r="CM601" i="14"/>
  <c r="CL601" i="14"/>
  <c r="CK601" i="14"/>
  <c r="CJ601" i="14"/>
  <c r="CI601" i="14"/>
  <c r="CH601" i="14"/>
  <c r="CG601" i="14"/>
  <c r="CF601" i="14"/>
  <c r="CE601" i="14"/>
  <c r="CD601" i="14"/>
  <c r="CC601" i="14"/>
  <c r="CB601" i="14"/>
  <c r="CA601" i="14"/>
  <c r="BZ601" i="14"/>
  <c r="BY601" i="14"/>
  <c r="BX601" i="14"/>
  <c r="BW601" i="14"/>
  <c r="BV601" i="14"/>
  <c r="BU601" i="14"/>
  <c r="BT601" i="14"/>
  <c r="BS601" i="14"/>
  <c r="BR601" i="14"/>
  <c r="BQ601" i="14"/>
  <c r="BP601" i="14"/>
  <c r="BO601" i="14"/>
  <c r="BN601" i="14"/>
  <c r="BM601" i="14"/>
  <c r="BL601" i="14"/>
  <c r="BK601" i="14"/>
  <c r="BJ601" i="14"/>
  <c r="BI601" i="14"/>
  <c r="BH601" i="14"/>
  <c r="BG601" i="14"/>
  <c r="BF601" i="14"/>
  <c r="BE601" i="14"/>
  <c r="BD601" i="14"/>
  <c r="BC601" i="14"/>
  <c r="BB601" i="14"/>
  <c r="BA601" i="14"/>
  <c r="AZ601" i="14"/>
  <c r="AY601" i="14"/>
  <c r="AX601" i="14"/>
  <c r="AW601" i="14"/>
  <c r="AV601" i="14"/>
  <c r="AU601" i="14"/>
  <c r="AT601" i="14"/>
  <c r="AS601" i="14"/>
  <c r="AR601" i="14"/>
  <c r="AQ601" i="14"/>
  <c r="AP601" i="14"/>
  <c r="AO601" i="14"/>
  <c r="AN601" i="14"/>
  <c r="AM601" i="14"/>
  <c r="AL601" i="14"/>
  <c r="AK601" i="14"/>
  <c r="AJ601" i="14"/>
  <c r="AI601" i="14"/>
  <c r="AH601" i="14"/>
  <c r="AG601" i="14"/>
  <c r="AF601" i="14"/>
  <c r="AE601" i="14"/>
  <c r="AD601" i="14"/>
  <c r="AC601" i="14"/>
  <c r="AB601" i="14"/>
  <c r="AA601" i="14"/>
  <c r="Z601" i="14"/>
  <c r="Y601" i="14"/>
  <c r="X601" i="14"/>
  <c r="W601" i="14"/>
  <c r="V601" i="14"/>
  <c r="U601" i="14"/>
  <c r="T601" i="14"/>
  <c r="S601" i="14"/>
  <c r="R601" i="14"/>
  <c r="Q601" i="14"/>
  <c r="P601" i="14"/>
  <c r="O601" i="14"/>
  <c r="N601" i="14"/>
  <c r="M601" i="14"/>
  <c r="L601" i="14"/>
  <c r="K601" i="14"/>
  <c r="J601" i="14"/>
  <c r="I601" i="14"/>
  <c r="H601" i="14"/>
  <c r="G601" i="14"/>
  <c r="JB600" i="14"/>
  <c r="JA600" i="14"/>
  <c r="IZ600" i="14"/>
  <c r="IY600" i="14"/>
  <c r="IX600" i="14"/>
  <c r="IW600" i="14"/>
  <c r="IV600" i="14"/>
  <c r="IU600" i="14"/>
  <c r="IT600" i="14"/>
  <c r="IS600" i="14"/>
  <c r="IR600" i="14"/>
  <c r="IQ600" i="14"/>
  <c r="IP600" i="14"/>
  <c r="IO600" i="14"/>
  <c r="IN600" i="14"/>
  <c r="IM600" i="14"/>
  <c r="IL600" i="14"/>
  <c r="IK600" i="14"/>
  <c r="IJ600" i="14"/>
  <c r="II600" i="14"/>
  <c r="IH600" i="14"/>
  <c r="IG600" i="14"/>
  <c r="IF600" i="14"/>
  <c r="IE600" i="14"/>
  <c r="ID600" i="14"/>
  <c r="IC600" i="14"/>
  <c r="IB600" i="14"/>
  <c r="IA600" i="14"/>
  <c r="HZ600" i="14"/>
  <c r="HY600" i="14"/>
  <c r="HX600" i="14"/>
  <c r="HW600" i="14"/>
  <c r="HV600" i="14"/>
  <c r="HU600" i="14"/>
  <c r="HT600" i="14"/>
  <c r="HS600" i="14"/>
  <c r="HR600" i="14"/>
  <c r="HQ600" i="14"/>
  <c r="HP600" i="14"/>
  <c r="HO600" i="14"/>
  <c r="HN600" i="14"/>
  <c r="HM600" i="14"/>
  <c r="HL600" i="14"/>
  <c r="HK600" i="14"/>
  <c r="HJ600" i="14"/>
  <c r="HI600" i="14"/>
  <c r="HH600" i="14"/>
  <c r="HG600" i="14"/>
  <c r="HF600" i="14"/>
  <c r="HE600" i="14"/>
  <c r="HD600" i="14"/>
  <c r="HC600" i="14"/>
  <c r="HB600" i="14"/>
  <c r="HA600" i="14"/>
  <c r="GZ600" i="14"/>
  <c r="GY600" i="14"/>
  <c r="GX600" i="14"/>
  <c r="GW600" i="14"/>
  <c r="GV600" i="14"/>
  <c r="GU600" i="14"/>
  <c r="GT600" i="14"/>
  <c r="GS600" i="14"/>
  <c r="GR600" i="14"/>
  <c r="GQ600" i="14"/>
  <c r="GP600" i="14"/>
  <c r="GO600" i="14"/>
  <c r="GN600" i="14"/>
  <c r="GM600" i="14"/>
  <c r="GL600" i="14"/>
  <c r="GK600" i="14"/>
  <c r="GJ600" i="14"/>
  <c r="GI600" i="14"/>
  <c r="GH600" i="14"/>
  <c r="GG600" i="14"/>
  <c r="GF600" i="14"/>
  <c r="GE600" i="14"/>
  <c r="GD600" i="14"/>
  <c r="GC600" i="14"/>
  <c r="GB600" i="14"/>
  <c r="GA600" i="14"/>
  <c r="FZ600" i="14"/>
  <c r="FY600" i="14"/>
  <c r="FX600" i="14"/>
  <c r="FW600" i="14"/>
  <c r="FV600" i="14"/>
  <c r="FU600" i="14"/>
  <c r="FT600" i="14"/>
  <c r="FS600" i="14"/>
  <c r="FR600" i="14"/>
  <c r="FQ600" i="14"/>
  <c r="FP600" i="14"/>
  <c r="FO600" i="14"/>
  <c r="FN600" i="14"/>
  <c r="FM600" i="14"/>
  <c r="FL600" i="14"/>
  <c r="FK600" i="14"/>
  <c r="FJ600" i="14"/>
  <c r="FI600" i="14"/>
  <c r="FH600" i="14"/>
  <c r="FG600" i="14"/>
  <c r="FF600" i="14"/>
  <c r="FE600" i="14"/>
  <c r="FD600" i="14"/>
  <c r="FC600" i="14"/>
  <c r="FB600" i="14"/>
  <c r="FA600" i="14"/>
  <c r="EZ600" i="14"/>
  <c r="EY600" i="14"/>
  <c r="EX600" i="14"/>
  <c r="EW600" i="14"/>
  <c r="EV600" i="14"/>
  <c r="EU600" i="14"/>
  <c r="ET600" i="14"/>
  <c r="ES600" i="14"/>
  <c r="ER600" i="14"/>
  <c r="EQ600" i="14"/>
  <c r="EP600" i="14"/>
  <c r="EO600" i="14"/>
  <c r="EN600" i="14"/>
  <c r="EM600" i="14"/>
  <c r="EL600" i="14"/>
  <c r="EK600" i="14"/>
  <c r="EJ600" i="14"/>
  <c r="EI600" i="14"/>
  <c r="EH600" i="14"/>
  <c r="EG600" i="14"/>
  <c r="EF600" i="14"/>
  <c r="EE600" i="14"/>
  <c r="ED600" i="14"/>
  <c r="EC600" i="14"/>
  <c r="EB600" i="14"/>
  <c r="EA600" i="14"/>
  <c r="DZ600" i="14"/>
  <c r="DY600" i="14"/>
  <c r="DX600" i="14"/>
  <c r="DW600" i="14"/>
  <c r="DV600" i="14"/>
  <c r="DU600" i="14"/>
  <c r="DT600" i="14"/>
  <c r="DS600" i="14"/>
  <c r="DR600" i="14"/>
  <c r="DQ600" i="14"/>
  <c r="DP600" i="14"/>
  <c r="DO600" i="14"/>
  <c r="DN600" i="14"/>
  <c r="DM600" i="14"/>
  <c r="DL600" i="14"/>
  <c r="DK600" i="14"/>
  <c r="DJ600" i="14"/>
  <c r="DI600" i="14"/>
  <c r="DH600" i="14"/>
  <c r="DG600" i="14"/>
  <c r="DF600" i="14"/>
  <c r="DE600" i="14"/>
  <c r="DD600" i="14"/>
  <c r="DC600" i="14"/>
  <c r="DB600" i="14"/>
  <c r="DA600" i="14"/>
  <c r="CZ600" i="14"/>
  <c r="CY600" i="14"/>
  <c r="CX600" i="14"/>
  <c r="CW600" i="14"/>
  <c r="CV600" i="14"/>
  <c r="CU600" i="14"/>
  <c r="CT600" i="14"/>
  <c r="CS600" i="14"/>
  <c r="CR600" i="14"/>
  <c r="CQ600" i="14"/>
  <c r="CP600" i="14"/>
  <c r="CO600" i="14"/>
  <c r="CN600" i="14"/>
  <c r="CM600" i="14"/>
  <c r="CL600" i="14"/>
  <c r="CK600" i="14"/>
  <c r="CJ600" i="14"/>
  <c r="CI600" i="14"/>
  <c r="CH600" i="14"/>
  <c r="CG600" i="14"/>
  <c r="CF600" i="14"/>
  <c r="CE600" i="14"/>
  <c r="CD600" i="14"/>
  <c r="CC600" i="14"/>
  <c r="CB600" i="14"/>
  <c r="CA600" i="14"/>
  <c r="BZ600" i="14"/>
  <c r="BY600" i="14"/>
  <c r="BX600" i="14"/>
  <c r="BW600" i="14"/>
  <c r="BV600" i="14"/>
  <c r="BU600" i="14"/>
  <c r="BT600" i="14"/>
  <c r="BS600" i="14"/>
  <c r="BR600" i="14"/>
  <c r="BQ600" i="14"/>
  <c r="BP600" i="14"/>
  <c r="BO600" i="14"/>
  <c r="BN600" i="14"/>
  <c r="BM600" i="14"/>
  <c r="BL600" i="14"/>
  <c r="BK600" i="14"/>
  <c r="BJ600" i="14"/>
  <c r="BI600" i="14"/>
  <c r="BH600" i="14"/>
  <c r="BG600" i="14"/>
  <c r="BF600" i="14"/>
  <c r="BE600" i="14"/>
  <c r="BD600" i="14"/>
  <c r="BC600" i="14"/>
  <c r="BB600" i="14"/>
  <c r="BA600" i="14"/>
  <c r="AZ600" i="14"/>
  <c r="AY600" i="14"/>
  <c r="AX600" i="14"/>
  <c r="AW600" i="14"/>
  <c r="AV600" i="14"/>
  <c r="AU600" i="14"/>
  <c r="AT600" i="14"/>
  <c r="AS600" i="14"/>
  <c r="AR600" i="14"/>
  <c r="AQ600" i="14"/>
  <c r="AP600" i="14"/>
  <c r="AO600" i="14"/>
  <c r="AN600" i="14"/>
  <c r="AM600" i="14"/>
  <c r="AL600" i="14"/>
  <c r="AK600" i="14"/>
  <c r="AJ600" i="14"/>
  <c r="AI600" i="14"/>
  <c r="AH600" i="14"/>
  <c r="AG600" i="14"/>
  <c r="AF600" i="14"/>
  <c r="AE600" i="14"/>
  <c r="AD600" i="14"/>
  <c r="AC600" i="14"/>
  <c r="AB600" i="14"/>
  <c r="AA600" i="14"/>
  <c r="Z600" i="14"/>
  <c r="Y600" i="14"/>
  <c r="X600" i="14"/>
  <c r="W600" i="14"/>
  <c r="V600" i="14"/>
  <c r="U600" i="14"/>
  <c r="T600" i="14"/>
  <c r="S600" i="14"/>
  <c r="R600" i="14"/>
  <c r="Q600" i="14"/>
  <c r="P600" i="14"/>
  <c r="O600" i="14"/>
  <c r="N600" i="14"/>
  <c r="M600" i="14"/>
  <c r="L600" i="14"/>
  <c r="K600" i="14"/>
  <c r="J600" i="14"/>
  <c r="I600" i="14"/>
  <c r="H600" i="14"/>
  <c r="G600" i="14"/>
  <c r="JB599" i="14"/>
  <c r="JA599" i="14"/>
  <c r="IZ599" i="14"/>
  <c r="IY599" i="14"/>
  <c r="IX599" i="14"/>
  <c r="IW599" i="14"/>
  <c r="IV599" i="14"/>
  <c r="IU599" i="14"/>
  <c r="IT599" i="14"/>
  <c r="IS599" i="14"/>
  <c r="IR599" i="14"/>
  <c r="IQ599" i="14"/>
  <c r="IP599" i="14"/>
  <c r="IO599" i="14"/>
  <c r="IN599" i="14"/>
  <c r="IM599" i="14"/>
  <c r="IL599" i="14"/>
  <c r="IK599" i="14"/>
  <c r="IJ599" i="14"/>
  <c r="II599" i="14"/>
  <c r="IH599" i="14"/>
  <c r="IG599" i="14"/>
  <c r="IF599" i="14"/>
  <c r="IE599" i="14"/>
  <c r="ID599" i="14"/>
  <c r="IC599" i="14"/>
  <c r="IB599" i="14"/>
  <c r="IA599" i="14"/>
  <c r="HZ599" i="14"/>
  <c r="HY599" i="14"/>
  <c r="HX599" i="14"/>
  <c r="HW599" i="14"/>
  <c r="HV599" i="14"/>
  <c r="HU599" i="14"/>
  <c r="HT599" i="14"/>
  <c r="HS599" i="14"/>
  <c r="HR599" i="14"/>
  <c r="HQ599" i="14"/>
  <c r="HP599" i="14"/>
  <c r="HO599" i="14"/>
  <c r="HN599" i="14"/>
  <c r="HM599" i="14"/>
  <c r="HL599" i="14"/>
  <c r="HK599" i="14"/>
  <c r="HJ599" i="14"/>
  <c r="HI599" i="14"/>
  <c r="HH599" i="14"/>
  <c r="HG599" i="14"/>
  <c r="HF599" i="14"/>
  <c r="HE599" i="14"/>
  <c r="HD599" i="14"/>
  <c r="HC599" i="14"/>
  <c r="HB599" i="14"/>
  <c r="HA599" i="14"/>
  <c r="GZ599" i="14"/>
  <c r="GY599" i="14"/>
  <c r="GX599" i="14"/>
  <c r="GW599" i="14"/>
  <c r="GV599" i="14"/>
  <c r="GU599" i="14"/>
  <c r="GT599" i="14"/>
  <c r="GS599" i="14"/>
  <c r="GR599" i="14"/>
  <c r="GQ599" i="14"/>
  <c r="GP599" i="14"/>
  <c r="GO599" i="14"/>
  <c r="GN599" i="14"/>
  <c r="GM599" i="14"/>
  <c r="GL599" i="14"/>
  <c r="GK599" i="14"/>
  <c r="GJ599" i="14"/>
  <c r="GI599" i="14"/>
  <c r="GH599" i="14"/>
  <c r="GG599" i="14"/>
  <c r="GF599" i="14"/>
  <c r="GE599" i="14"/>
  <c r="GD599" i="14"/>
  <c r="GC599" i="14"/>
  <c r="GB599" i="14"/>
  <c r="GA599" i="14"/>
  <c r="FZ599" i="14"/>
  <c r="FY599" i="14"/>
  <c r="FX599" i="14"/>
  <c r="FW599" i="14"/>
  <c r="FV599" i="14"/>
  <c r="FU599" i="14"/>
  <c r="FT599" i="14"/>
  <c r="FS599" i="14"/>
  <c r="FR599" i="14"/>
  <c r="FQ599" i="14"/>
  <c r="FP599" i="14"/>
  <c r="FO599" i="14"/>
  <c r="FN599" i="14"/>
  <c r="FM599" i="14"/>
  <c r="FL599" i="14"/>
  <c r="FK599" i="14"/>
  <c r="FJ599" i="14"/>
  <c r="FI599" i="14"/>
  <c r="FH599" i="14"/>
  <c r="FG599" i="14"/>
  <c r="FF599" i="14"/>
  <c r="FE599" i="14"/>
  <c r="FD599" i="14"/>
  <c r="FC599" i="14"/>
  <c r="FB599" i="14"/>
  <c r="FA599" i="14"/>
  <c r="EZ599" i="14"/>
  <c r="EY599" i="14"/>
  <c r="EX599" i="14"/>
  <c r="EW599" i="14"/>
  <c r="EV599" i="14"/>
  <c r="EU599" i="14"/>
  <c r="ET599" i="14"/>
  <c r="ES599" i="14"/>
  <c r="ER599" i="14"/>
  <c r="EQ599" i="14"/>
  <c r="EP599" i="14"/>
  <c r="EO599" i="14"/>
  <c r="EN599" i="14"/>
  <c r="EM599" i="14"/>
  <c r="EL599" i="14"/>
  <c r="EK599" i="14"/>
  <c r="EJ599" i="14"/>
  <c r="EI599" i="14"/>
  <c r="EH599" i="14"/>
  <c r="EG599" i="14"/>
  <c r="EF599" i="14"/>
  <c r="EE599" i="14"/>
  <c r="ED599" i="14"/>
  <c r="EC599" i="14"/>
  <c r="EB599" i="14"/>
  <c r="EA599" i="14"/>
  <c r="DZ599" i="14"/>
  <c r="DY599" i="14"/>
  <c r="DX599" i="14"/>
  <c r="DW599" i="14"/>
  <c r="DV599" i="14"/>
  <c r="DU599" i="14"/>
  <c r="DT599" i="14"/>
  <c r="DS599" i="14"/>
  <c r="DR599" i="14"/>
  <c r="DQ599" i="14"/>
  <c r="DP599" i="14"/>
  <c r="DO599" i="14"/>
  <c r="DN599" i="14"/>
  <c r="DM599" i="14"/>
  <c r="DL599" i="14"/>
  <c r="DK599" i="14"/>
  <c r="DJ599" i="14"/>
  <c r="DI599" i="14"/>
  <c r="DH599" i="14"/>
  <c r="DG599" i="14"/>
  <c r="DF599" i="14"/>
  <c r="DE599" i="14"/>
  <c r="DD599" i="14"/>
  <c r="DC599" i="14"/>
  <c r="DB599" i="14"/>
  <c r="DA599" i="14"/>
  <c r="CZ599" i="14"/>
  <c r="CY599" i="14"/>
  <c r="CX599" i="14"/>
  <c r="CW599" i="14"/>
  <c r="CV599" i="14"/>
  <c r="CU599" i="14"/>
  <c r="CT599" i="14"/>
  <c r="CS599" i="14"/>
  <c r="CR599" i="14"/>
  <c r="CQ599" i="14"/>
  <c r="CP599" i="14"/>
  <c r="CO599" i="14"/>
  <c r="CN599" i="14"/>
  <c r="CM599" i="14"/>
  <c r="CL599" i="14"/>
  <c r="CK599" i="14"/>
  <c r="CJ599" i="14"/>
  <c r="CI599" i="14"/>
  <c r="CH599" i="14"/>
  <c r="CG599" i="14"/>
  <c r="CF599" i="14"/>
  <c r="CE599" i="14"/>
  <c r="CD599" i="14"/>
  <c r="CC599" i="14"/>
  <c r="CB599" i="14"/>
  <c r="CA599" i="14"/>
  <c r="BZ599" i="14"/>
  <c r="BY599" i="14"/>
  <c r="BX599" i="14"/>
  <c r="BW599" i="14"/>
  <c r="BV599" i="14"/>
  <c r="BU599" i="14"/>
  <c r="BT599" i="14"/>
  <c r="BS599" i="14"/>
  <c r="BR599" i="14"/>
  <c r="BQ599" i="14"/>
  <c r="BP599" i="14"/>
  <c r="BO599" i="14"/>
  <c r="BN599" i="14"/>
  <c r="BM599" i="14"/>
  <c r="BL599" i="14"/>
  <c r="BK599" i="14"/>
  <c r="BJ599" i="14"/>
  <c r="BI599" i="14"/>
  <c r="BH599" i="14"/>
  <c r="BG599" i="14"/>
  <c r="BF599" i="14"/>
  <c r="BE599" i="14"/>
  <c r="BD599" i="14"/>
  <c r="BC599" i="14"/>
  <c r="BB599" i="14"/>
  <c r="BA599" i="14"/>
  <c r="AZ599" i="14"/>
  <c r="AY599" i="14"/>
  <c r="AX599" i="14"/>
  <c r="AW599" i="14"/>
  <c r="AV599" i="14"/>
  <c r="AU599" i="14"/>
  <c r="AT599" i="14"/>
  <c r="AS599" i="14"/>
  <c r="AR599" i="14"/>
  <c r="AQ599" i="14"/>
  <c r="AP599" i="14"/>
  <c r="AO599" i="14"/>
  <c r="AN599" i="14"/>
  <c r="AM599" i="14"/>
  <c r="AL599" i="14"/>
  <c r="AK599" i="14"/>
  <c r="AJ599" i="14"/>
  <c r="AI599" i="14"/>
  <c r="AH599" i="14"/>
  <c r="AG599" i="14"/>
  <c r="AF599" i="14"/>
  <c r="AE599" i="14"/>
  <c r="AD599" i="14"/>
  <c r="AC599" i="14"/>
  <c r="AB599" i="14"/>
  <c r="AA599" i="14"/>
  <c r="Z599" i="14"/>
  <c r="Y599" i="14"/>
  <c r="X599" i="14"/>
  <c r="W599" i="14"/>
  <c r="V599" i="14"/>
  <c r="U599" i="14"/>
  <c r="T599" i="14"/>
  <c r="S599" i="14"/>
  <c r="R599" i="14"/>
  <c r="Q599" i="14"/>
  <c r="P599" i="14"/>
  <c r="O599" i="14"/>
  <c r="N599" i="14"/>
  <c r="M599" i="14"/>
  <c r="L599" i="14"/>
  <c r="K599" i="14"/>
  <c r="J599" i="14"/>
  <c r="I599" i="14"/>
  <c r="H599" i="14"/>
  <c r="G599" i="14"/>
  <c r="JB598" i="14"/>
  <c r="JA598" i="14"/>
  <c r="IZ598" i="14"/>
  <c r="IY598" i="14"/>
  <c r="IX598" i="14"/>
  <c r="IW598" i="14"/>
  <c r="IV598" i="14"/>
  <c r="IU598" i="14"/>
  <c r="IT598" i="14"/>
  <c r="IS598" i="14"/>
  <c r="IR598" i="14"/>
  <c r="IQ598" i="14"/>
  <c r="IP598" i="14"/>
  <c r="IO598" i="14"/>
  <c r="IN598" i="14"/>
  <c r="IM598" i="14"/>
  <c r="IL598" i="14"/>
  <c r="IK598" i="14"/>
  <c r="IJ598" i="14"/>
  <c r="II598" i="14"/>
  <c r="IH598" i="14"/>
  <c r="IG598" i="14"/>
  <c r="IF598" i="14"/>
  <c r="IE598" i="14"/>
  <c r="ID598" i="14"/>
  <c r="IC598" i="14"/>
  <c r="IB598" i="14"/>
  <c r="IA598" i="14"/>
  <c r="HZ598" i="14"/>
  <c r="HY598" i="14"/>
  <c r="HX598" i="14"/>
  <c r="HW598" i="14"/>
  <c r="HV598" i="14"/>
  <c r="HU598" i="14"/>
  <c r="HT598" i="14"/>
  <c r="HS598" i="14"/>
  <c r="HR598" i="14"/>
  <c r="HQ598" i="14"/>
  <c r="HP598" i="14"/>
  <c r="HO598" i="14"/>
  <c r="HN598" i="14"/>
  <c r="HM598" i="14"/>
  <c r="HL598" i="14"/>
  <c r="HK598" i="14"/>
  <c r="HJ598" i="14"/>
  <c r="HI598" i="14"/>
  <c r="HH598" i="14"/>
  <c r="HG598" i="14"/>
  <c r="HF598" i="14"/>
  <c r="HE598" i="14"/>
  <c r="HD598" i="14"/>
  <c r="HC598" i="14"/>
  <c r="HB598" i="14"/>
  <c r="HA598" i="14"/>
  <c r="GZ598" i="14"/>
  <c r="GY598" i="14"/>
  <c r="GX598" i="14"/>
  <c r="GW598" i="14"/>
  <c r="GV598" i="14"/>
  <c r="GU598" i="14"/>
  <c r="GT598" i="14"/>
  <c r="GS598" i="14"/>
  <c r="GR598" i="14"/>
  <c r="GQ598" i="14"/>
  <c r="GP598" i="14"/>
  <c r="GO598" i="14"/>
  <c r="GN598" i="14"/>
  <c r="GM598" i="14"/>
  <c r="GL598" i="14"/>
  <c r="GK598" i="14"/>
  <c r="GJ598" i="14"/>
  <c r="GI598" i="14"/>
  <c r="GH598" i="14"/>
  <c r="GG598" i="14"/>
  <c r="GF598" i="14"/>
  <c r="GE598" i="14"/>
  <c r="GD598" i="14"/>
  <c r="GC598" i="14"/>
  <c r="GB598" i="14"/>
  <c r="GA598" i="14"/>
  <c r="FZ598" i="14"/>
  <c r="FY598" i="14"/>
  <c r="FX598" i="14"/>
  <c r="FW598" i="14"/>
  <c r="FV598" i="14"/>
  <c r="FU598" i="14"/>
  <c r="FT598" i="14"/>
  <c r="FS598" i="14"/>
  <c r="FR598" i="14"/>
  <c r="FQ598" i="14"/>
  <c r="FP598" i="14"/>
  <c r="FO598" i="14"/>
  <c r="FN598" i="14"/>
  <c r="FM598" i="14"/>
  <c r="FL598" i="14"/>
  <c r="FK598" i="14"/>
  <c r="FJ598" i="14"/>
  <c r="FI598" i="14"/>
  <c r="FH598" i="14"/>
  <c r="FG598" i="14"/>
  <c r="FF598" i="14"/>
  <c r="FE598" i="14"/>
  <c r="FD598" i="14"/>
  <c r="FC598" i="14"/>
  <c r="FB598" i="14"/>
  <c r="FA598" i="14"/>
  <c r="EZ598" i="14"/>
  <c r="EY598" i="14"/>
  <c r="EX598" i="14"/>
  <c r="EW598" i="14"/>
  <c r="EV598" i="14"/>
  <c r="EU598" i="14"/>
  <c r="ET598" i="14"/>
  <c r="ES598" i="14"/>
  <c r="ER598" i="14"/>
  <c r="EQ598" i="14"/>
  <c r="EP598" i="14"/>
  <c r="EO598" i="14"/>
  <c r="EN598" i="14"/>
  <c r="EM598" i="14"/>
  <c r="EL598" i="14"/>
  <c r="EK598" i="14"/>
  <c r="EJ598" i="14"/>
  <c r="EI598" i="14"/>
  <c r="EH598" i="14"/>
  <c r="EG598" i="14"/>
  <c r="EF598" i="14"/>
  <c r="EE598" i="14"/>
  <c r="ED598" i="14"/>
  <c r="EC598" i="14"/>
  <c r="EB598" i="14"/>
  <c r="EA598" i="14"/>
  <c r="DZ598" i="14"/>
  <c r="DY598" i="14"/>
  <c r="DX598" i="14"/>
  <c r="DW598" i="14"/>
  <c r="DV598" i="14"/>
  <c r="DU598" i="14"/>
  <c r="DT598" i="14"/>
  <c r="DS598" i="14"/>
  <c r="DR598" i="14"/>
  <c r="DQ598" i="14"/>
  <c r="DP598" i="14"/>
  <c r="DO598" i="14"/>
  <c r="DN598" i="14"/>
  <c r="DM598" i="14"/>
  <c r="DL598" i="14"/>
  <c r="DK598" i="14"/>
  <c r="DJ598" i="14"/>
  <c r="DI598" i="14"/>
  <c r="DH598" i="14"/>
  <c r="DG598" i="14"/>
  <c r="DF598" i="14"/>
  <c r="DE598" i="14"/>
  <c r="DD598" i="14"/>
  <c r="DC598" i="14"/>
  <c r="DB598" i="14"/>
  <c r="DA598" i="14"/>
  <c r="CZ598" i="14"/>
  <c r="CY598" i="14"/>
  <c r="CX598" i="14"/>
  <c r="CW598" i="14"/>
  <c r="CV598" i="14"/>
  <c r="CU598" i="14"/>
  <c r="CT598" i="14"/>
  <c r="CS598" i="14"/>
  <c r="CR598" i="14"/>
  <c r="CQ598" i="14"/>
  <c r="CP598" i="14"/>
  <c r="CO598" i="14"/>
  <c r="CN598" i="14"/>
  <c r="CM598" i="14"/>
  <c r="CL598" i="14"/>
  <c r="CK598" i="14"/>
  <c r="CJ598" i="14"/>
  <c r="CI598" i="14"/>
  <c r="CH598" i="14"/>
  <c r="CG598" i="14"/>
  <c r="CF598" i="14"/>
  <c r="CE598" i="14"/>
  <c r="CD598" i="14"/>
  <c r="CC598" i="14"/>
  <c r="CB598" i="14"/>
  <c r="CA598" i="14"/>
  <c r="BZ598" i="14"/>
  <c r="BY598" i="14"/>
  <c r="BX598" i="14"/>
  <c r="BW598" i="14"/>
  <c r="BV598" i="14"/>
  <c r="BU598" i="14"/>
  <c r="BT598" i="14"/>
  <c r="BS598" i="14"/>
  <c r="BR598" i="14"/>
  <c r="BQ598" i="14"/>
  <c r="BP598" i="14"/>
  <c r="BO598" i="14"/>
  <c r="BN598" i="14"/>
  <c r="BM598" i="14"/>
  <c r="BL598" i="14"/>
  <c r="BK598" i="14"/>
  <c r="BJ598" i="14"/>
  <c r="BI598" i="14"/>
  <c r="BH598" i="14"/>
  <c r="BG598" i="14"/>
  <c r="BF598" i="14"/>
  <c r="BE598" i="14"/>
  <c r="BD598" i="14"/>
  <c r="BC598" i="14"/>
  <c r="BB598" i="14"/>
  <c r="BA598" i="14"/>
  <c r="AZ598" i="14"/>
  <c r="AY598" i="14"/>
  <c r="AX598" i="14"/>
  <c r="AW598" i="14"/>
  <c r="AV598" i="14"/>
  <c r="AU598" i="14"/>
  <c r="AT598" i="14"/>
  <c r="AS598" i="14"/>
  <c r="AR598" i="14"/>
  <c r="AQ598" i="14"/>
  <c r="AP598" i="14"/>
  <c r="AO598" i="14"/>
  <c r="AN598" i="14"/>
  <c r="AM598" i="14"/>
  <c r="AL598" i="14"/>
  <c r="AK598" i="14"/>
  <c r="AJ598" i="14"/>
  <c r="AI598" i="14"/>
  <c r="AH598" i="14"/>
  <c r="AG598" i="14"/>
  <c r="AF598" i="14"/>
  <c r="AE598" i="14"/>
  <c r="AD598" i="14"/>
  <c r="AC598" i="14"/>
  <c r="AB598" i="14"/>
  <c r="AA598" i="14"/>
  <c r="Z598" i="14"/>
  <c r="Y598" i="14"/>
  <c r="X598" i="14"/>
  <c r="W598" i="14"/>
  <c r="V598" i="14"/>
  <c r="U598" i="14"/>
  <c r="T598" i="14"/>
  <c r="S598" i="14"/>
  <c r="R598" i="14"/>
  <c r="Q598" i="14"/>
  <c r="P598" i="14"/>
  <c r="O598" i="14"/>
  <c r="N598" i="14"/>
  <c r="M598" i="14"/>
  <c r="L598" i="14"/>
  <c r="K598" i="14"/>
  <c r="J598" i="14"/>
  <c r="I598" i="14"/>
  <c r="H598" i="14"/>
  <c r="G598" i="14"/>
  <c r="JB597" i="14"/>
  <c r="JA597" i="14"/>
  <c r="IZ597" i="14"/>
  <c r="IY597" i="14"/>
  <c r="IX597" i="14"/>
  <c r="IW597" i="14"/>
  <c r="IV597" i="14"/>
  <c r="IU597" i="14"/>
  <c r="IT597" i="14"/>
  <c r="IS597" i="14"/>
  <c r="IR597" i="14"/>
  <c r="IQ597" i="14"/>
  <c r="IP597" i="14"/>
  <c r="IO597" i="14"/>
  <c r="IN597" i="14"/>
  <c r="IM597" i="14"/>
  <c r="IL597" i="14"/>
  <c r="IK597" i="14"/>
  <c r="IJ597" i="14"/>
  <c r="II597" i="14"/>
  <c r="IH597" i="14"/>
  <c r="IG597" i="14"/>
  <c r="IF597" i="14"/>
  <c r="IE597" i="14"/>
  <c r="ID597" i="14"/>
  <c r="IC597" i="14"/>
  <c r="IB597" i="14"/>
  <c r="IA597" i="14"/>
  <c r="HZ597" i="14"/>
  <c r="HY597" i="14"/>
  <c r="HX597" i="14"/>
  <c r="HW597" i="14"/>
  <c r="HV597" i="14"/>
  <c r="HU597" i="14"/>
  <c r="HT597" i="14"/>
  <c r="HS597" i="14"/>
  <c r="HR597" i="14"/>
  <c r="HQ597" i="14"/>
  <c r="HP597" i="14"/>
  <c r="HO597" i="14"/>
  <c r="HN597" i="14"/>
  <c r="HM597" i="14"/>
  <c r="HL597" i="14"/>
  <c r="HK597" i="14"/>
  <c r="HJ597" i="14"/>
  <c r="HI597" i="14"/>
  <c r="HH597" i="14"/>
  <c r="HG597" i="14"/>
  <c r="HF597" i="14"/>
  <c r="HE597" i="14"/>
  <c r="HD597" i="14"/>
  <c r="HC597" i="14"/>
  <c r="HB597" i="14"/>
  <c r="HA597" i="14"/>
  <c r="GZ597" i="14"/>
  <c r="GY597" i="14"/>
  <c r="GX597" i="14"/>
  <c r="GW597" i="14"/>
  <c r="GV597" i="14"/>
  <c r="GU597" i="14"/>
  <c r="GT597" i="14"/>
  <c r="GS597" i="14"/>
  <c r="GR597" i="14"/>
  <c r="GQ597" i="14"/>
  <c r="GP597" i="14"/>
  <c r="GO597" i="14"/>
  <c r="GN597" i="14"/>
  <c r="GM597" i="14"/>
  <c r="GL597" i="14"/>
  <c r="GK597" i="14"/>
  <c r="GJ597" i="14"/>
  <c r="GI597" i="14"/>
  <c r="GH597" i="14"/>
  <c r="GG597" i="14"/>
  <c r="GF597" i="14"/>
  <c r="GE597" i="14"/>
  <c r="GD597" i="14"/>
  <c r="GC597" i="14"/>
  <c r="GB597" i="14"/>
  <c r="GA597" i="14"/>
  <c r="FZ597" i="14"/>
  <c r="FY597" i="14"/>
  <c r="FX597" i="14"/>
  <c r="FW597" i="14"/>
  <c r="FV597" i="14"/>
  <c r="FU597" i="14"/>
  <c r="FT597" i="14"/>
  <c r="FS597" i="14"/>
  <c r="FR597" i="14"/>
  <c r="FQ597" i="14"/>
  <c r="FP597" i="14"/>
  <c r="FO597" i="14"/>
  <c r="FN597" i="14"/>
  <c r="FM597" i="14"/>
  <c r="FL597" i="14"/>
  <c r="FK597" i="14"/>
  <c r="FJ597" i="14"/>
  <c r="FI597" i="14"/>
  <c r="FH597" i="14"/>
  <c r="FG597" i="14"/>
  <c r="FF597" i="14"/>
  <c r="FE597" i="14"/>
  <c r="FD597" i="14"/>
  <c r="FC597" i="14"/>
  <c r="FB597" i="14"/>
  <c r="FA597" i="14"/>
  <c r="EZ597" i="14"/>
  <c r="EY597" i="14"/>
  <c r="EX597" i="14"/>
  <c r="EW597" i="14"/>
  <c r="EV597" i="14"/>
  <c r="EU597" i="14"/>
  <c r="ET597" i="14"/>
  <c r="ES597" i="14"/>
  <c r="ER597" i="14"/>
  <c r="EQ597" i="14"/>
  <c r="EP597" i="14"/>
  <c r="EO597" i="14"/>
  <c r="EN597" i="14"/>
  <c r="EM597" i="14"/>
  <c r="EL597" i="14"/>
  <c r="EK597" i="14"/>
  <c r="EJ597" i="14"/>
  <c r="EI597" i="14"/>
  <c r="EH597" i="14"/>
  <c r="EG597" i="14"/>
  <c r="EF597" i="14"/>
  <c r="EE597" i="14"/>
  <c r="ED597" i="14"/>
  <c r="EC597" i="14"/>
  <c r="EB597" i="14"/>
  <c r="EA597" i="14"/>
  <c r="DZ597" i="14"/>
  <c r="DY597" i="14"/>
  <c r="DX597" i="14"/>
  <c r="DW597" i="14"/>
  <c r="DV597" i="14"/>
  <c r="DU597" i="14"/>
  <c r="DT597" i="14"/>
  <c r="DS597" i="14"/>
  <c r="DR597" i="14"/>
  <c r="DQ597" i="14"/>
  <c r="DP597" i="14"/>
  <c r="DO597" i="14"/>
  <c r="DN597" i="14"/>
  <c r="DM597" i="14"/>
  <c r="DL597" i="14"/>
  <c r="DK597" i="14"/>
  <c r="DJ597" i="14"/>
  <c r="DI597" i="14"/>
  <c r="DH597" i="14"/>
  <c r="DG597" i="14"/>
  <c r="DF597" i="14"/>
  <c r="DE597" i="14"/>
  <c r="DD597" i="14"/>
  <c r="DC597" i="14"/>
  <c r="DB597" i="14"/>
  <c r="DA597" i="14"/>
  <c r="CZ597" i="14"/>
  <c r="CY597" i="14"/>
  <c r="CX597" i="14"/>
  <c r="CW597" i="14"/>
  <c r="CV597" i="14"/>
  <c r="CU597" i="14"/>
  <c r="CT597" i="14"/>
  <c r="CS597" i="14"/>
  <c r="CR597" i="14"/>
  <c r="CQ597" i="14"/>
  <c r="CP597" i="14"/>
  <c r="CO597" i="14"/>
  <c r="CN597" i="14"/>
  <c r="CM597" i="14"/>
  <c r="CL597" i="14"/>
  <c r="CK597" i="14"/>
  <c r="CJ597" i="14"/>
  <c r="CI597" i="14"/>
  <c r="CH597" i="14"/>
  <c r="CG597" i="14"/>
  <c r="CF597" i="14"/>
  <c r="CE597" i="14"/>
  <c r="CD597" i="14"/>
  <c r="CC597" i="14"/>
  <c r="CB597" i="14"/>
  <c r="CA597" i="14"/>
  <c r="BZ597" i="14"/>
  <c r="BY597" i="14"/>
  <c r="BX597" i="14"/>
  <c r="BW597" i="14"/>
  <c r="BV597" i="14"/>
  <c r="BU597" i="14"/>
  <c r="BT597" i="14"/>
  <c r="BS597" i="14"/>
  <c r="BR597" i="14"/>
  <c r="BQ597" i="14"/>
  <c r="BP597" i="14"/>
  <c r="BO597" i="14"/>
  <c r="BN597" i="14"/>
  <c r="BM597" i="14"/>
  <c r="BL597" i="14"/>
  <c r="BK597" i="14"/>
  <c r="BJ597" i="14"/>
  <c r="BI597" i="14"/>
  <c r="BH597" i="14"/>
  <c r="BG597" i="14"/>
  <c r="BF597" i="14"/>
  <c r="BE597" i="14"/>
  <c r="BD597" i="14"/>
  <c r="BC597" i="14"/>
  <c r="BB597" i="14"/>
  <c r="BA597" i="14"/>
  <c r="AZ597" i="14"/>
  <c r="AY597" i="14"/>
  <c r="AX597" i="14"/>
  <c r="AW597" i="14"/>
  <c r="AV597" i="14"/>
  <c r="AU597" i="14"/>
  <c r="AT597" i="14"/>
  <c r="AS597" i="14"/>
  <c r="AR597" i="14"/>
  <c r="AQ597" i="14"/>
  <c r="AP597" i="14"/>
  <c r="AO597" i="14"/>
  <c r="AN597" i="14"/>
  <c r="AM597" i="14"/>
  <c r="AL597" i="14"/>
  <c r="AK597" i="14"/>
  <c r="AJ597" i="14"/>
  <c r="AI597" i="14"/>
  <c r="AH597" i="14"/>
  <c r="AG597" i="14"/>
  <c r="AF597" i="14"/>
  <c r="AE597" i="14"/>
  <c r="AD597" i="14"/>
  <c r="AC597" i="14"/>
  <c r="AB597" i="14"/>
  <c r="AA597" i="14"/>
  <c r="Z597" i="14"/>
  <c r="Y597" i="14"/>
  <c r="X597" i="14"/>
  <c r="W597" i="14"/>
  <c r="V597" i="14"/>
  <c r="U597" i="14"/>
  <c r="T597" i="14"/>
  <c r="S597" i="14"/>
  <c r="R597" i="14"/>
  <c r="Q597" i="14"/>
  <c r="P597" i="14"/>
  <c r="O597" i="14"/>
  <c r="N597" i="14"/>
  <c r="M597" i="14"/>
  <c r="L597" i="14"/>
  <c r="K597" i="14"/>
  <c r="J597" i="14"/>
  <c r="I597" i="14"/>
  <c r="H597" i="14"/>
  <c r="G597" i="14"/>
  <c r="JB596" i="14"/>
  <c r="JA596" i="14"/>
  <c r="IZ596" i="14"/>
  <c r="IY596" i="14"/>
  <c r="IX596" i="14"/>
  <c r="IW596" i="14"/>
  <c r="IV596" i="14"/>
  <c r="IU596" i="14"/>
  <c r="IT596" i="14"/>
  <c r="IS596" i="14"/>
  <c r="IR596" i="14"/>
  <c r="IQ596" i="14"/>
  <c r="IP596" i="14"/>
  <c r="IO596" i="14"/>
  <c r="IN596" i="14"/>
  <c r="IM596" i="14"/>
  <c r="IL596" i="14"/>
  <c r="IK596" i="14"/>
  <c r="IJ596" i="14"/>
  <c r="II596" i="14"/>
  <c r="IH596" i="14"/>
  <c r="IG596" i="14"/>
  <c r="IF596" i="14"/>
  <c r="IE596" i="14"/>
  <c r="ID596" i="14"/>
  <c r="IC596" i="14"/>
  <c r="IB596" i="14"/>
  <c r="IA596" i="14"/>
  <c r="HZ596" i="14"/>
  <c r="HY596" i="14"/>
  <c r="HX596" i="14"/>
  <c r="HW596" i="14"/>
  <c r="HV596" i="14"/>
  <c r="HU596" i="14"/>
  <c r="HT596" i="14"/>
  <c r="HS596" i="14"/>
  <c r="HR596" i="14"/>
  <c r="HQ596" i="14"/>
  <c r="HP596" i="14"/>
  <c r="HO596" i="14"/>
  <c r="HN596" i="14"/>
  <c r="HM596" i="14"/>
  <c r="HL596" i="14"/>
  <c r="HK596" i="14"/>
  <c r="HJ596" i="14"/>
  <c r="HI596" i="14"/>
  <c r="HH596" i="14"/>
  <c r="HG596" i="14"/>
  <c r="HF596" i="14"/>
  <c r="HE596" i="14"/>
  <c r="HD596" i="14"/>
  <c r="HC596" i="14"/>
  <c r="HB596" i="14"/>
  <c r="HA596" i="14"/>
  <c r="GZ596" i="14"/>
  <c r="GY596" i="14"/>
  <c r="GX596" i="14"/>
  <c r="GW596" i="14"/>
  <c r="GV596" i="14"/>
  <c r="GU596" i="14"/>
  <c r="GT596" i="14"/>
  <c r="GS596" i="14"/>
  <c r="GR596" i="14"/>
  <c r="GQ596" i="14"/>
  <c r="GP596" i="14"/>
  <c r="GO596" i="14"/>
  <c r="GN596" i="14"/>
  <c r="GM596" i="14"/>
  <c r="GL596" i="14"/>
  <c r="GK596" i="14"/>
  <c r="GJ596" i="14"/>
  <c r="GI596" i="14"/>
  <c r="GH596" i="14"/>
  <c r="GG596" i="14"/>
  <c r="GF596" i="14"/>
  <c r="GE596" i="14"/>
  <c r="GD596" i="14"/>
  <c r="GC596" i="14"/>
  <c r="GB596" i="14"/>
  <c r="GA596" i="14"/>
  <c r="FZ596" i="14"/>
  <c r="FY596" i="14"/>
  <c r="FX596" i="14"/>
  <c r="FW596" i="14"/>
  <c r="FV596" i="14"/>
  <c r="FU596" i="14"/>
  <c r="FT596" i="14"/>
  <c r="FS596" i="14"/>
  <c r="FR596" i="14"/>
  <c r="FQ596" i="14"/>
  <c r="FP596" i="14"/>
  <c r="FO596" i="14"/>
  <c r="FN596" i="14"/>
  <c r="FM596" i="14"/>
  <c r="FL596" i="14"/>
  <c r="FK596" i="14"/>
  <c r="FJ596" i="14"/>
  <c r="FI596" i="14"/>
  <c r="FH596" i="14"/>
  <c r="FG596" i="14"/>
  <c r="FF596" i="14"/>
  <c r="FE596" i="14"/>
  <c r="FD596" i="14"/>
  <c r="FC596" i="14"/>
  <c r="FB596" i="14"/>
  <c r="FA596" i="14"/>
  <c r="EZ596" i="14"/>
  <c r="EY596" i="14"/>
  <c r="EX596" i="14"/>
  <c r="EW596" i="14"/>
  <c r="EV596" i="14"/>
  <c r="EU596" i="14"/>
  <c r="ET596" i="14"/>
  <c r="ES596" i="14"/>
  <c r="ER596" i="14"/>
  <c r="EQ596" i="14"/>
  <c r="EP596" i="14"/>
  <c r="EO596" i="14"/>
  <c r="EN596" i="14"/>
  <c r="EM596" i="14"/>
  <c r="EL596" i="14"/>
  <c r="EK596" i="14"/>
  <c r="EJ596" i="14"/>
  <c r="EI596" i="14"/>
  <c r="EH596" i="14"/>
  <c r="EG596" i="14"/>
  <c r="EF596" i="14"/>
  <c r="EE596" i="14"/>
  <c r="ED596" i="14"/>
  <c r="EC596" i="14"/>
  <c r="EB596" i="14"/>
  <c r="EA596" i="14"/>
  <c r="DZ596" i="14"/>
  <c r="DY596" i="14"/>
  <c r="DX596" i="14"/>
  <c r="DW596" i="14"/>
  <c r="DV596" i="14"/>
  <c r="DU596" i="14"/>
  <c r="DT596" i="14"/>
  <c r="DS596" i="14"/>
  <c r="DR596" i="14"/>
  <c r="DQ596" i="14"/>
  <c r="DP596" i="14"/>
  <c r="DO596" i="14"/>
  <c r="DN596" i="14"/>
  <c r="DM596" i="14"/>
  <c r="DL596" i="14"/>
  <c r="DK596" i="14"/>
  <c r="DJ596" i="14"/>
  <c r="DI596" i="14"/>
  <c r="DH596" i="14"/>
  <c r="DG596" i="14"/>
  <c r="DF596" i="14"/>
  <c r="DE596" i="14"/>
  <c r="DD596" i="14"/>
  <c r="DC596" i="14"/>
  <c r="DB596" i="14"/>
  <c r="DA596" i="14"/>
  <c r="CZ596" i="14"/>
  <c r="CY596" i="14"/>
  <c r="CX596" i="14"/>
  <c r="CW596" i="14"/>
  <c r="CV596" i="14"/>
  <c r="CU596" i="14"/>
  <c r="CT596" i="14"/>
  <c r="CS596" i="14"/>
  <c r="CR596" i="14"/>
  <c r="CQ596" i="14"/>
  <c r="CP596" i="14"/>
  <c r="CO596" i="14"/>
  <c r="CN596" i="14"/>
  <c r="CM596" i="14"/>
  <c r="CL596" i="14"/>
  <c r="CK596" i="14"/>
  <c r="CJ596" i="14"/>
  <c r="CI596" i="14"/>
  <c r="CH596" i="14"/>
  <c r="CG596" i="14"/>
  <c r="CF596" i="14"/>
  <c r="CE596" i="14"/>
  <c r="CD596" i="14"/>
  <c r="CC596" i="14"/>
  <c r="CB596" i="14"/>
  <c r="CA596" i="14"/>
  <c r="BZ596" i="14"/>
  <c r="BY596" i="14"/>
  <c r="BX596" i="14"/>
  <c r="BW596" i="14"/>
  <c r="BV596" i="14"/>
  <c r="BU596" i="14"/>
  <c r="BT596" i="14"/>
  <c r="BS596" i="14"/>
  <c r="BR596" i="14"/>
  <c r="BQ596" i="14"/>
  <c r="BP596" i="14"/>
  <c r="BO596" i="14"/>
  <c r="BN596" i="14"/>
  <c r="BM596" i="14"/>
  <c r="BL596" i="14"/>
  <c r="BK596" i="14"/>
  <c r="BJ596" i="14"/>
  <c r="BI596" i="14"/>
  <c r="BH596" i="14"/>
  <c r="BG596" i="14"/>
  <c r="BF596" i="14"/>
  <c r="BE596" i="14"/>
  <c r="BD596" i="14"/>
  <c r="BC596" i="14"/>
  <c r="BB596" i="14"/>
  <c r="BA596" i="14"/>
  <c r="AZ596" i="14"/>
  <c r="AY596" i="14"/>
  <c r="AX596" i="14"/>
  <c r="AW596" i="14"/>
  <c r="AV596" i="14"/>
  <c r="AU596" i="14"/>
  <c r="AT596" i="14"/>
  <c r="AS596" i="14"/>
  <c r="AR596" i="14"/>
  <c r="AQ596" i="14"/>
  <c r="AP596" i="14"/>
  <c r="AO596" i="14"/>
  <c r="AN596" i="14"/>
  <c r="AM596" i="14"/>
  <c r="AL596" i="14"/>
  <c r="AK596" i="14"/>
  <c r="AJ596" i="14"/>
  <c r="AI596" i="14"/>
  <c r="AH596" i="14"/>
  <c r="AG596" i="14"/>
  <c r="AF596" i="14"/>
  <c r="AE596" i="14"/>
  <c r="AD596" i="14"/>
  <c r="AC596" i="14"/>
  <c r="AB596" i="14"/>
  <c r="AA596" i="14"/>
  <c r="Z596" i="14"/>
  <c r="Y596" i="14"/>
  <c r="X596" i="14"/>
  <c r="W596" i="14"/>
  <c r="V596" i="14"/>
  <c r="U596" i="14"/>
  <c r="T596" i="14"/>
  <c r="S596" i="14"/>
  <c r="R596" i="14"/>
  <c r="Q596" i="14"/>
  <c r="P596" i="14"/>
  <c r="O596" i="14"/>
  <c r="N596" i="14"/>
  <c r="M596" i="14"/>
  <c r="L596" i="14"/>
  <c r="K596" i="14"/>
  <c r="J596" i="14"/>
  <c r="I596" i="14"/>
  <c r="H596" i="14"/>
  <c r="G596" i="14"/>
  <c r="JB595" i="14"/>
  <c r="JA595" i="14"/>
  <c r="IZ595" i="14"/>
  <c r="IY595" i="14"/>
  <c r="IX595" i="14"/>
  <c r="IW595" i="14"/>
  <c r="IV595" i="14"/>
  <c r="IU595" i="14"/>
  <c r="IT595" i="14"/>
  <c r="IS595" i="14"/>
  <c r="IR595" i="14"/>
  <c r="IQ595" i="14"/>
  <c r="IP595" i="14"/>
  <c r="IO595" i="14"/>
  <c r="IN595" i="14"/>
  <c r="IM595" i="14"/>
  <c r="IL595" i="14"/>
  <c r="IK595" i="14"/>
  <c r="IJ595" i="14"/>
  <c r="II595" i="14"/>
  <c r="IH595" i="14"/>
  <c r="IG595" i="14"/>
  <c r="IF595" i="14"/>
  <c r="IE595" i="14"/>
  <c r="ID595" i="14"/>
  <c r="IC595" i="14"/>
  <c r="IB595" i="14"/>
  <c r="IA595" i="14"/>
  <c r="HZ595" i="14"/>
  <c r="HY595" i="14"/>
  <c r="HX595" i="14"/>
  <c r="HW595" i="14"/>
  <c r="HV595" i="14"/>
  <c r="HU595" i="14"/>
  <c r="HT595" i="14"/>
  <c r="HS595" i="14"/>
  <c r="HR595" i="14"/>
  <c r="HQ595" i="14"/>
  <c r="HP595" i="14"/>
  <c r="HO595" i="14"/>
  <c r="HN595" i="14"/>
  <c r="HM595" i="14"/>
  <c r="HL595" i="14"/>
  <c r="HK595" i="14"/>
  <c r="HJ595" i="14"/>
  <c r="HI595" i="14"/>
  <c r="HH595" i="14"/>
  <c r="HG595" i="14"/>
  <c r="HF595" i="14"/>
  <c r="HE595" i="14"/>
  <c r="HD595" i="14"/>
  <c r="HC595" i="14"/>
  <c r="HB595" i="14"/>
  <c r="HA595" i="14"/>
  <c r="GZ595" i="14"/>
  <c r="GY595" i="14"/>
  <c r="GX595" i="14"/>
  <c r="GW595" i="14"/>
  <c r="GV595" i="14"/>
  <c r="GU595" i="14"/>
  <c r="GT595" i="14"/>
  <c r="GS595" i="14"/>
  <c r="GR595" i="14"/>
  <c r="GQ595" i="14"/>
  <c r="GP595" i="14"/>
  <c r="GO595" i="14"/>
  <c r="GN595" i="14"/>
  <c r="GM595" i="14"/>
  <c r="GL595" i="14"/>
  <c r="GK595" i="14"/>
  <c r="GJ595" i="14"/>
  <c r="GI595" i="14"/>
  <c r="GH595" i="14"/>
  <c r="GG595" i="14"/>
  <c r="GF595" i="14"/>
  <c r="GE595" i="14"/>
  <c r="GD595" i="14"/>
  <c r="GC595" i="14"/>
  <c r="GB595" i="14"/>
  <c r="GA595" i="14"/>
  <c r="FZ595" i="14"/>
  <c r="FY595" i="14"/>
  <c r="FX595" i="14"/>
  <c r="FW595" i="14"/>
  <c r="FV595" i="14"/>
  <c r="FU595" i="14"/>
  <c r="FT595" i="14"/>
  <c r="FS595" i="14"/>
  <c r="FR595" i="14"/>
  <c r="FQ595" i="14"/>
  <c r="FP595" i="14"/>
  <c r="FO595" i="14"/>
  <c r="FN595" i="14"/>
  <c r="FM595" i="14"/>
  <c r="FL595" i="14"/>
  <c r="FK595" i="14"/>
  <c r="FJ595" i="14"/>
  <c r="FI595" i="14"/>
  <c r="FH595" i="14"/>
  <c r="FG595" i="14"/>
  <c r="FF595" i="14"/>
  <c r="FE595" i="14"/>
  <c r="FD595" i="14"/>
  <c r="FC595" i="14"/>
  <c r="FB595" i="14"/>
  <c r="FA595" i="14"/>
  <c r="EZ595" i="14"/>
  <c r="EY595" i="14"/>
  <c r="EX595" i="14"/>
  <c r="EW595" i="14"/>
  <c r="EV595" i="14"/>
  <c r="EU595" i="14"/>
  <c r="ET595" i="14"/>
  <c r="ES595" i="14"/>
  <c r="ER595" i="14"/>
  <c r="EQ595" i="14"/>
  <c r="EP595" i="14"/>
  <c r="EO595" i="14"/>
  <c r="EN595" i="14"/>
  <c r="EM595" i="14"/>
  <c r="EL595" i="14"/>
  <c r="EK595" i="14"/>
  <c r="EJ595" i="14"/>
  <c r="EI595" i="14"/>
  <c r="EH595" i="14"/>
  <c r="EG595" i="14"/>
  <c r="EF595" i="14"/>
  <c r="EE595" i="14"/>
  <c r="ED595" i="14"/>
  <c r="EC595" i="14"/>
  <c r="EB595" i="14"/>
  <c r="EA595" i="14"/>
  <c r="DZ595" i="14"/>
  <c r="DY595" i="14"/>
  <c r="DX595" i="14"/>
  <c r="DW595" i="14"/>
  <c r="DV595" i="14"/>
  <c r="DU595" i="14"/>
  <c r="DT595" i="14"/>
  <c r="DS595" i="14"/>
  <c r="DR595" i="14"/>
  <c r="DQ595" i="14"/>
  <c r="DP595" i="14"/>
  <c r="DO595" i="14"/>
  <c r="DN595" i="14"/>
  <c r="DM595" i="14"/>
  <c r="DL595" i="14"/>
  <c r="DK595" i="14"/>
  <c r="DJ595" i="14"/>
  <c r="DI595" i="14"/>
  <c r="DH595" i="14"/>
  <c r="DG595" i="14"/>
  <c r="DF595" i="14"/>
  <c r="DE595" i="14"/>
  <c r="DD595" i="14"/>
  <c r="DC595" i="14"/>
  <c r="DB595" i="14"/>
  <c r="DA595" i="14"/>
  <c r="CZ595" i="14"/>
  <c r="CY595" i="14"/>
  <c r="CX595" i="14"/>
  <c r="CW595" i="14"/>
  <c r="CV595" i="14"/>
  <c r="CU595" i="14"/>
  <c r="CT595" i="14"/>
  <c r="CS595" i="14"/>
  <c r="CR595" i="14"/>
  <c r="CQ595" i="14"/>
  <c r="CP595" i="14"/>
  <c r="CO595" i="14"/>
  <c r="CN595" i="14"/>
  <c r="CM595" i="14"/>
  <c r="CL595" i="14"/>
  <c r="CK595" i="14"/>
  <c r="CJ595" i="14"/>
  <c r="CI595" i="14"/>
  <c r="CH595" i="14"/>
  <c r="CG595" i="14"/>
  <c r="CF595" i="14"/>
  <c r="CE595" i="14"/>
  <c r="CD595" i="14"/>
  <c r="CC595" i="14"/>
  <c r="CB595" i="14"/>
  <c r="CA595" i="14"/>
  <c r="BZ595" i="14"/>
  <c r="BY595" i="14"/>
  <c r="BX595" i="14"/>
  <c r="BW595" i="14"/>
  <c r="BV595" i="14"/>
  <c r="BU595" i="14"/>
  <c r="BT595" i="14"/>
  <c r="BS595" i="14"/>
  <c r="BR595" i="14"/>
  <c r="BQ595" i="14"/>
  <c r="BP595" i="14"/>
  <c r="BO595" i="14"/>
  <c r="BN595" i="14"/>
  <c r="BM595" i="14"/>
  <c r="BL595" i="14"/>
  <c r="BK595" i="14"/>
  <c r="BJ595" i="14"/>
  <c r="BI595" i="14"/>
  <c r="BH595" i="14"/>
  <c r="BG595" i="14"/>
  <c r="BF595" i="14"/>
  <c r="BE595" i="14"/>
  <c r="BD595" i="14"/>
  <c r="BC595" i="14"/>
  <c r="BB595" i="14"/>
  <c r="BA595" i="14"/>
  <c r="AZ595" i="14"/>
  <c r="AY595" i="14"/>
  <c r="AX595" i="14"/>
  <c r="AW595" i="14"/>
  <c r="AV595" i="14"/>
  <c r="AU595" i="14"/>
  <c r="AT595" i="14"/>
  <c r="AS595" i="14"/>
  <c r="AR595" i="14"/>
  <c r="AQ595" i="14"/>
  <c r="AP595" i="14"/>
  <c r="AO595" i="14"/>
  <c r="AN595" i="14"/>
  <c r="AM595" i="14"/>
  <c r="AL595" i="14"/>
  <c r="AK595" i="14"/>
  <c r="AJ595" i="14"/>
  <c r="AI595" i="14"/>
  <c r="AH595" i="14"/>
  <c r="AG595" i="14"/>
  <c r="AF595" i="14"/>
  <c r="AE595" i="14"/>
  <c r="AD595" i="14"/>
  <c r="AC595" i="14"/>
  <c r="AB595" i="14"/>
  <c r="AA595" i="14"/>
  <c r="Z595" i="14"/>
  <c r="Y595" i="14"/>
  <c r="X595" i="14"/>
  <c r="W595" i="14"/>
  <c r="V595" i="14"/>
  <c r="U595" i="14"/>
  <c r="T595" i="14"/>
  <c r="S595" i="14"/>
  <c r="R595" i="14"/>
  <c r="Q595" i="14"/>
  <c r="P595" i="14"/>
  <c r="O595" i="14"/>
  <c r="N595" i="14"/>
  <c r="M595" i="14"/>
  <c r="L595" i="14"/>
  <c r="K595" i="14"/>
  <c r="J595" i="14"/>
  <c r="I595" i="14"/>
  <c r="H595" i="14"/>
  <c r="G595" i="14"/>
  <c r="JB594" i="14"/>
  <c r="JA594" i="14"/>
  <c r="IZ594" i="14"/>
  <c r="IY594" i="14"/>
  <c r="IX594" i="14"/>
  <c r="IW594" i="14"/>
  <c r="IV594" i="14"/>
  <c r="IU594" i="14"/>
  <c r="IT594" i="14"/>
  <c r="IS594" i="14"/>
  <c r="IR594" i="14"/>
  <c r="IQ594" i="14"/>
  <c r="IP594" i="14"/>
  <c r="IO594" i="14"/>
  <c r="IN594" i="14"/>
  <c r="IM594" i="14"/>
  <c r="IL594" i="14"/>
  <c r="IK594" i="14"/>
  <c r="IJ594" i="14"/>
  <c r="II594" i="14"/>
  <c r="IH594" i="14"/>
  <c r="IG594" i="14"/>
  <c r="IF594" i="14"/>
  <c r="IE594" i="14"/>
  <c r="ID594" i="14"/>
  <c r="IC594" i="14"/>
  <c r="IB594" i="14"/>
  <c r="IA594" i="14"/>
  <c r="HZ594" i="14"/>
  <c r="HY594" i="14"/>
  <c r="HX594" i="14"/>
  <c r="HW594" i="14"/>
  <c r="HV594" i="14"/>
  <c r="HU594" i="14"/>
  <c r="HT594" i="14"/>
  <c r="HS594" i="14"/>
  <c r="HR594" i="14"/>
  <c r="HQ594" i="14"/>
  <c r="HP594" i="14"/>
  <c r="HO594" i="14"/>
  <c r="HN594" i="14"/>
  <c r="HM594" i="14"/>
  <c r="HL594" i="14"/>
  <c r="HK594" i="14"/>
  <c r="HJ594" i="14"/>
  <c r="HI594" i="14"/>
  <c r="HH594" i="14"/>
  <c r="HG594" i="14"/>
  <c r="HF594" i="14"/>
  <c r="HE594" i="14"/>
  <c r="HD594" i="14"/>
  <c r="HC594" i="14"/>
  <c r="HB594" i="14"/>
  <c r="HA594" i="14"/>
  <c r="GZ594" i="14"/>
  <c r="GY594" i="14"/>
  <c r="GX594" i="14"/>
  <c r="GW594" i="14"/>
  <c r="GV594" i="14"/>
  <c r="GU594" i="14"/>
  <c r="GT594" i="14"/>
  <c r="GS594" i="14"/>
  <c r="GR594" i="14"/>
  <c r="GQ594" i="14"/>
  <c r="GP594" i="14"/>
  <c r="GO594" i="14"/>
  <c r="GN594" i="14"/>
  <c r="GM594" i="14"/>
  <c r="GL594" i="14"/>
  <c r="GK594" i="14"/>
  <c r="GJ594" i="14"/>
  <c r="GI594" i="14"/>
  <c r="GH594" i="14"/>
  <c r="GG594" i="14"/>
  <c r="GF594" i="14"/>
  <c r="GE594" i="14"/>
  <c r="GD594" i="14"/>
  <c r="GC594" i="14"/>
  <c r="GB594" i="14"/>
  <c r="GA594" i="14"/>
  <c r="FZ594" i="14"/>
  <c r="FY594" i="14"/>
  <c r="FX594" i="14"/>
  <c r="FW594" i="14"/>
  <c r="FV594" i="14"/>
  <c r="FU594" i="14"/>
  <c r="FT594" i="14"/>
  <c r="FS594" i="14"/>
  <c r="FR594" i="14"/>
  <c r="FQ594" i="14"/>
  <c r="FP594" i="14"/>
  <c r="FO594" i="14"/>
  <c r="FN594" i="14"/>
  <c r="FM594" i="14"/>
  <c r="FL594" i="14"/>
  <c r="FK594" i="14"/>
  <c r="FJ594" i="14"/>
  <c r="FI594" i="14"/>
  <c r="FH594" i="14"/>
  <c r="FG594" i="14"/>
  <c r="FF594" i="14"/>
  <c r="FE594" i="14"/>
  <c r="FD594" i="14"/>
  <c r="FC594" i="14"/>
  <c r="FB594" i="14"/>
  <c r="FA594" i="14"/>
  <c r="EZ594" i="14"/>
  <c r="EY594" i="14"/>
  <c r="EX594" i="14"/>
  <c r="EW594" i="14"/>
  <c r="EV594" i="14"/>
  <c r="EU594" i="14"/>
  <c r="ET594" i="14"/>
  <c r="ES594" i="14"/>
  <c r="ER594" i="14"/>
  <c r="EQ594" i="14"/>
  <c r="EP594" i="14"/>
  <c r="EO594" i="14"/>
  <c r="EN594" i="14"/>
  <c r="EM594" i="14"/>
  <c r="EL594" i="14"/>
  <c r="EK594" i="14"/>
  <c r="EJ594" i="14"/>
  <c r="EI594" i="14"/>
  <c r="EH594" i="14"/>
  <c r="EG594" i="14"/>
  <c r="EF594" i="14"/>
  <c r="EE594" i="14"/>
  <c r="ED594" i="14"/>
  <c r="EC594" i="14"/>
  <c r="EB594" i="14"/>
  <c r="EA594" i="14"/>
  <c r="DZ594" i="14"/>
  <c r="DY594" i="14"/>
  <c r="DX594" i="14"/>
  <c r="DW594" i="14"/>
  <c r="DV594" i="14"/>
  <c r="DU594" i="14"/>
  <c r="DT594" i="14"/>
  <c r="DS594" i="14"/>
  <c r="DR594" i="14"/>
  <c r="DQ594" i="14"/>
  <c r="DP594" i="14"/>
  <c r="DO594" i="14"/>
  <c r="DN594" i="14"/>
  <c r="DM594" i="14"/>
  <c r="DL594" i="14"/>
  <c r="DK594" i="14"/>
  <c r="DJ594" i="14"/>
  <c r="DI594" i="14"/>
  <c r="DH594" i="14"/>
  <c r="DG594" i="14"/>
  <c r="DF594" i="14"/>
  <c r="DE594" i="14"/>
  <c r="DD594" i="14"/>
  <c r="DC594" i="14"/>
  <c r="DB594" i="14"/>
  <c r="DA594" i="14"/>
  <c r="CZ594" i="14"/>
  <c r="CY594" i="14"/>
  <c r="CX594" i="14"/>
  <c r="CW594" i="14"/>
  <c r="CV594" i="14"/>
  <c r="CU594" i="14"/>
  <c r="CT594" i="14"/>
  <c r="CS594" i="14"/>
  <c r="CR594" i="14"/>
  <c r="CQ594" i="14"/>
  <c r="CP594" i="14"/>
  <c r="CO594" i="14"/>
  <c r="CN594" i="14"/>
  <c r="CM594" i="14"/>
  <c r="CL594" i="14"/>
  <c r="CK594" i="14"/>
  <c r="CJ594" i="14"/>
  <c r="CI594" i="14"/>
  <c r="CH594" i="14"/>
  <c r="CG594" i="14"/>
  <c r="CF594" i="14"/>
  <c r="CE594" i="14"/>
  <c r="CD594" i="14"/>
  <c r="CC594" i="14"/>
  <c r="CB594" i="14"/>
  <c r="CA594" i="14"/>
  <c r="BZ594" i="14"/>
  <c r="BY594" i="14"/>
  <c r="BX594" i="14"/>
  <c r="BW594" i="14"/>
  <c r="BV594" i="14"/>
  <c r="BU594" i="14"/>
  <c r="BT594" i="14"/>
  <c r="BS594" i="14"/>
  <c r="BR594" i="14"/>
  <c r="BQ594" i="14"/>
  <c r="BP594" i="14"/>
  <c r="BO594" i="14"/>
  <c r="BN594" i="14"/>
  <c r="BM594" i="14"/>
  <c r="BL594" i="14"/>
  <c r="BK594" i="14"/>
  <c r="BJ594" i="14"/>
  <c r="BI594" i="14"/>
  <c r="BH594" i="14"/>
  <c r="BG594" i="14"/>
  <c r="BF594" i="14"/>
  <c r="BE594" i="14"/>
  <c r="BD594" i="14"/>
  <c r="BC594" i="14"/>
  <c r="BB594" i="14"/>
  <c r="BA594" i="14"/>
  <c r="AZ594" i="14"/>
  <c r="AY594" i="14"/>
  <c r="AX594" i="14"/>
  <c r="AW594" i="14"/>
  <c r="AV594" i="14"/>
  <c r="AU594" i="14"/>
  <c r="AT594" i="14"/>
  <c r="AS594" i="14"/>
  <c r="AR594" i="14"/>
  <c r="AQ594" i="14"/>
  <c r="AP594" i="14"/>
  <c r="AO594" i="14"/>
  <c r="AN594" i="14"/>
  <c r="AM594" i="14"/>
  <c r="AL594" i="14"/>
  <c r="AK594" i="14"/>
  <c r="AJ594" i="14"/>
  <c r="AI594" i="14"/>
  <c r="AH594" i="14"/>
  <c r="AG594" i="14"/>
  <c r="AF594" i="14"/>
  <c r="AE594" i="14"/>
  <c r="AD594" i="14"/>
  <c r="AC594" i="14"/>
  <c r="AB594" i="14"/>
  <c r="AA594" i="14"/>
  <c r="Z594" i="14"/>
  <c r="Y594" i="14"/>
  <c r="X594" i="14"/>
  <c r="W594" i="14"/>
  <c r="V594" i="14"/>
  <c r="U594" i="14"/>
  <c r="T594" i="14"/>
  <c r="S594" i="14"/>
  <c r="R594" i="14"/>
  <c r="Q594" i="14"/>
  <c r="P594" i="14"/>
  <c r="O594" i="14"/>
  <c r="N594" i="14"/>
  <c r="M594" i="14"/>
  <c r="L594" i="14"/>
  <c r="K594" i="14"/>
  <c r="J594" i="14"/>
  <c r="I594" i="14"/>
  <c r="H594" i="14"/>
  <c r="G594" i="14"/>
  <c r="JB593" i="14"/>
  <c r="JA593" i="14"/>
  <c r="IZ593" i="14"/>
  <c r="IY593" i="14"/>
  <c r="IX593" i="14"/>
  <c r="IW593" i="14"/>
  <c r="IV593" i="14"/>
  <c r="IU593" i="14"/>
  <c r="IT593" i="14"/>
  <c r="IS593" i="14"/>
  <c r="IR593" i="14"/>
  <c r="IQ593" i="14"/>
  <c r="IP593" i="14"/>
  <c r="IO593" i="14"/>
  <c r="IN593" i="14"/>
  <c r="IM593" i="14"/>
  <c r="IL593" i="14"/>
  <c r="IK593" i="14"/>
  <c r="IJ593" i="14"/>
  <c r="II593" i="14"/>
  <c r="IH593" i="14"/>
  <c r="IG593" i="14"/>
  <c r="IF593" i="14"/>
  <c r="IE593" i="14"/>
  <c r="ID593" i="14"/>
  <c r="IC593" i="14"/>
  <c r="IB593" i="14"/>
  <c r="IA593" i="14"/>
  <c r="HZ593" i="14"/>
  <c r="HY593" i="14"/>
  <c r="HX593" i="14"/>
  <c r="HW593" i="14"/>
  <c r="HV593" i="14"/>
  <c r="HU593" i="14"/>
  <c r="HT593" i="14"/>
  <c r="HS593" i="14"/>
  <c r="HR593" i="14"/>
  <c r="HQ593" i="14"/>
  <c r="HP593" i="14"/>
  <c r="HO593" i="14"/>
  <c r="HN593" i="14"/>
  <c r="HM593" i="14"/>
  <c r="HL593" i="14"/>
  <c r="HK593" i="14"/>
  <c r="HJ593" i="14"/>
  <c r="HI593" i="14"/>
  <c r="HH593" i="14"/>
  <c r="HG593" i="14"/>
  <c r="HF593" i="14"/>
  <c r="HE593" i="14"/>
  <c r="HD593" i="14"/>
  <c r="HC593" i="14"/>
  <c r="HB593" i="14"/>
  <c r="HA593" i="14"/>
  <c r="GZ593" i="14"/>
  <c r="GY593" i="14"/>
  <c r="GX593" i="14"/>
  <c r="GW593" i="14"/>
  <c r="GV593" i="14"/>
  <c r="GU593" i="14"/>
  <c r="GT593" i="14"/>
  <c r="GS593" i="14"/>
  <c r="GR593" i="14"/>
  <c r="GQ593" i="14"/>
  <c r="GP593" i="14"/>
  <c r="GO593" i="14"/>
  <c r="GN593" i="14"/>
  <c r="GM593" i="14"/>
  <c r="GL593" i="14"/>
  <c r="GK593" i="14"/>
  <c r="GJ593" i="14"/>
  <c r="GI593" i="14"/>
  <c r="GH593" i="14"/>
  <c r="GG593" i="14"/>
  <c r="GF593" i="14"/>
  <c r="GE593" i="14"/>
  <c r="GD593" i="14"/>
  <c r="GC593" i="14"/>
  <c r="GB593" i="14"/>
  <c r="GA593" i="14"/>
  <c r="FZ593" i="14"/>
  <c r="FY593" i="14"/>
  <c r="FX593" i="14"/>
  <c r="FW593" i="14"/>
  <c r="FV593" i="14"/>
  <c r="FU593" i="14"/>
  <c r="FT593" i="14"/>
  <c r="FS593" i="14"/>
  <c r="FR593" i="14"/>
  <c r="FQ593" i="14"/>
  <c r="FP593" i="14"/>
  <c r="FO593" i="14"/>
  <c r="FN593" i="14"/>
  <c r="FM593" i="14"/>
  <c r="FL593" i="14"/>
  <c r="FK593" i="14"/>
  <c r="FJ593" i="14"/>
  <c r="FI593" i="14"/>
  <c r="FH593" i="14"/>
  <c r="FG593" i="14"/>
  <c r="FF593" i="14"/>
  <c r="FE593" i="14"/>
  <c r="FD593" i="14"/>
  <c r="FC593" i="14"/>
  <c r="FB593" i="14"/>
  <c r="FA593" i="14"/>
  <c r="EZ593" i="14"/>
  <c r="EY593" i="14"/>
  <c r="EX593" i="14"/>
  <c r="EW593" i="14"/>
  <c r="EV593" i="14"/>
  <c r="EU593" i="14"/>
  <c r="ET593" i="14"/>
  <c r="ES593" i="14"/>
  <c r="ER593" i="14"/>
  <c r="EQ593" i="14"/>
  <c r="EP593" i="14"/>
  <c r="EO593" i="14"/>
  <c r="EN593" i="14"/>
  <c r="EM593" i="14"/>
  <c r="EL593" i="14"/>
  <c r="EK593" i="14"/>
  <c r="EJ593" i="14"/>
  <c r="EI593" i="14"/>
  <c r="EH593" i="14"/>
  <c r="EG593" i="14"/>
  <c r="EF593" i="14"/>
  <c r="EE593" i="14"/>
  <c r="ED593" i="14"/>
  <c r="EC593" i="14"/>
  <c r="EB593" i="14"/>
  <c r="EA593" i="14"/>
  <c r="DZ593" i="14"/>
  <c r="DY593" i="14"/>
  <c r="DX593" i="14"/>
  <c r="DW593" i="14"/>
  <c r="DV593" i="14"/>
  <c r="DU593" i="14"/>
  <c r="DT593" i="14"/>
  <c r="DS593" i="14"/>
  <c r="DR593" i="14"/>
  <c r="DQ593" i="14"/>
  <c r="DP593" i="14"/>
  <c r="DO593" i="14"/>
  <c r="DN593" i="14"/>
  <c r="DM593" i="14"/>
  <c r="DL593" i="14"/>
  <c r="DK593" i="14"/>
  <c r="DJ593" i="14"/>
  <c r="DI593" i="14"/>
  <c r="DH593" i="14"/>
  <c r="DG593" i="14"/>
  <c r="DF593" i="14"/>
  <c r="DE593" i="14"/>
  <c r="DD593" i="14"/>
  <c r="DC593" i="14"/>
  <c r="DB593" i="14"/>
  <c r="DA593" i="14"/>
  <c r="CZ593" i="14"/>
  <c r="CY593" i="14"/>
  <c r="CX593" i="14"/>
  <c r="CW593" i="14"/>
  <c r="CV593" i="14"/>
  <c r="CU593" i="14"/>
  <c r="CT593" i="14"/>
  <c r="CS593" i="14"/>
  <c r="CR593" i="14"/>
  <c r="CQ593" i="14"/>
  <c r="CP593" i="14"/>
  <c r="CO593" i="14"/>
  <c r="CN593" i="14"/>
  <c r="CM593" i="14"/>
  <c r="CL593" i="14"/>
  <c r="CK593" i="14"/>
  <c r="CJ593" i="14"/>
  <c r="CI593" i="14"/>
  <c r="CH593" i="14"/>
  <c r="CG593" i="14"/>
  <c r="CF593" i="14"/>
  <c r="CE593" i="14"/>
  <c r="CD593" i="14"/>
  <c r="CC593" i="14"/>
  <c r="CB593" i="14"/>
  <c r="CA593" i="14"/>
  <c r="BZ593" i="14"/>
  <c r="BY593" i="14"/>
  <c r="BX593" i="14"/>
  <c r="BW593" i="14"/>
  <c r="BV593" i="14"/>
  <c r="BU593" i="14"/>
  <c r="BT593" i="14"/>
  <c r="BS593" i="14"/>
  <c r="BR593" i="14"/>
  <c r="BQ593" i="14"/>
  <c r="BP593" i="14"/>
  <c r="BO593" i="14"/>
  <c r="BN593" i="14"/>
  <c r="BM593" i="14"/>
  <c r="BL593" i="14"/>
  <c r="BK593" i="14"/>
  <c r="BJ593" i="14"/>
  <c r="BI593" i="14"/>
  <c r="BH593" i="14"/>
  <c r="BG593" i="14"/>
  <c r="BF593" i="14"/>
  <c r="BE593" i="14"/>
  <c r="BD593" i="14"/>
  <c r="BC593" i="14"/>
  <c r="BB593" i="14"/>
  <c r="BA593" i="14"/>
  <c r="AZ593" i="14"/>
  <c r="AY593" i="14"/>
  <c r="AX593" i="14"/>
  <c r="AW593" i="14"/>
  <c r="AV593" i="14"/>
  <c r="AU593" i="14"/>
  <c r="AT593" i="14"/>
  <c r="AS593" i="14"/>
  <c r="AR593" i="14"/>
  <c r="AQ593" i="14"/>
  <c r="AP593" i="14"/>
  <c r="AO593" i="14"/>
  <c r="AN593" i="14"/>
  <c r="AM593" i="14"/>
  <c r="AL593" i="14"/>
  <c r="AK593" i="14"/>
  <c r="AJ593" i="14"/>
  <c r="AI593" i="14"/>
  <c r="AH593" i="14"/>
  <c r="AG593" i="14"/>
  <c r="AF593" i="14"/>
  <c r="AE593" i="14"/>
  <c r="AD593" i="14"/>
  <c r="AC593" i="14"/>
  <c r="AB593" i="14"/>
  <c r="AA593" i="14"/>
  <c r="Z593" i="14"/>
  <c r="Y593" i="14"/>
  <c r="X593" i="14"/>
  <c r="W593" i="14"/>
  <c r="V593" i="14"/>
  <c r="U593" i="14"/>
  <c r="T593" i="14"/>
  <c r="S593" i="14"/>
  <c r="R593" i="14"/>
  <c r="Q593" i="14"/>
  <c r="P593" i="14"/>
  <c r="O593" i="14"/>
  <c r="N593" i="14"/>
  <c r="M593" i="14"/>
  <c r="L593" i="14"/>
  <c r="K593" i="14"/>
  <c r="J593" i="14"/>
  <c r="I593" i="14"/>
  <c r="H593" i="14"/>
  <c r="G593" i="14"/>
  <c r="JB592" i="14"/>
  <c r="JA592" i="14"/>
  <c r="IZ592" i="14"/>
  <c r="IY592" i="14"/>
  <c r="IX592" i="14"/>
  <c r="IW592" i="14"/>
  <c r="IV592" i="14"/>
  <c r="IU592" i="14"/>
  <c r="IT592" i="14"/>
  <c r="IS592" i="14"/>
  <c r="IR592" i="14"/>
  <c r="IQ592" i="14"/>
  <c r="IP592" i="14"/>
  <c r="IO592" i="14"/>
  <c r="IN592" i="14"/>
  <c r="IM592" i="14"/>
  <c r="IL592" i="14"/>
  <c r="IK592" i="14"/>
  <c r="IJ592" i="14"/>
  <c r="II592" i="14"/>
  <c r="IH592" i="14"/>
  <c r="IG592" i="14"/>
  <c r="IF592" i="14"/>
  <c r="IE592" i="14"/>
  <c r="ID592" i="14"/>
  <c r="IC592" i="14"/>
  <c r="IB592" i="14"/>
  <c r="IA592" i="14"/>
  <c r="HZ592" i="14"/>
  <c r="HY592" i="14"/>
  <c r="HX592" i="14"/>
  <c r="HW592" i="14"/>
  <c r="HV592" i="14"/>
  <c r="HU592" i="14"/>
  <c r="HT592" i="14"/>
  <c r="HS592" i="14"/>
  <c r="HR592" i="14"/>
  <c r="HQ592" i="14"/>
  <c r="HP592" i="14"/>
  <c r="HO592" i="14"/>
  <c r="HN592" i="14"/>
  <c r="HM592" i="14"/>
  <c r="HL592" i="14"/>
  <c r="HK592" i="14"/>
  <c r="HJ592" i="14"/>
  <c r="HI592" i="14"/>
  <c r="HH592" i="14"/>
  <c r="HG592" i="14"/>
  <c r="HF592" i="14"/>
  <c r="HE592" i="14"/>
  <c r="HD592" i="14"/>
  <c r="HC592" i="14"/>
  <c r="HB592" i="14"/>
  <c r="HA592" i="14"/>
  <c r="GZ592" i="14"/>
  <c r="GY592" i="14"/>
  <c r="GX592" i="14"/>
  <c r="GW592" i="14"/>
  <c r="GV592" i="14"/>
  <c r="GU592" i="14"/>
  <c r="GT592" i="14"/>
  <c r="GS592" i="14"/>
  <c r="GR592" i="14"/>
  <c r="GQ592" i="14"/>
  <c r="GP592" i="14"/>
  <c r="GO592" i="14"/>
  <c r="GN592" i="14"/>
  <c r="GM592" i="14"/>
  <c r="GL592" i="14"/>
  <c r="GK592" i="14"/>
  <c r="GJ592" i="14"/>
  <c r="GI592" i="14"/>
  <c r="GH592" i="14"/>
  <c r="GG592" i="14"/>
  <c r="GF592" i="14"/>
  <c r="GE592" i="14"/>
  <c r="GD592" i="14"/>
  <c r="GC592" i="14"/>
  <c r="GB592" i="14"/>
  <c r="GA592" i="14"/>
  <c r="FZ592" i="14"/>
  <c r="FY592" i="14"/>
  <c r="FX592" i="14"/>
  <c r="FW592" i="14"/>
  <c r="FV592" i="14"/>
  <c r="FU592" i="14"/>
  <c r="FT592" i="14"/>
  <c r="FS592" i="14"/>
  <c r="FR592" i="14"/>
  <c r="FQ592" i="14"/>
  <c r="FP592" i="14"/>
  <c r="FO592" i="14"/>
  <c r="FN592" i="14"/>
  <c r="FM592" i="14"/>
  <c r="FL592" i="14"/>
  <c r="FK592" i="14"/>
  <c r="FJ592" i="14"/>
  <c r="FI592" i="14"/>
  <c r="FH592" i="14"/>
  <c r="FG592" i="14"/>
  <c r="FF592" i="14"/>
  <c r="FE592" i="14"/>
  <c r="FD592" i="14"/>
  <c r="FC592" i="14"/>
  <c r="FB592" i="14"/>
  <c r="FA592" i="14"/>
  <c r="EZ592" i="14"/>
  <c r="EY592" i="14"/>
  <c r="EX592" i="14"/>
  <c r="EW592" i="14"/>
  <c r="EV592" i="14"/>
  <c r="EU592" i="14"/>
  <c r="ET592" i="14"/>
  <c r="ES592" i="14"/>
  <c r="ER592" i="14"/>
  <c r="EQ592" i="14"/>
  <c r="EP592" i="14"/>
  <c r="EO592" i="14"/>
  <c r="EN592" i="14"/>
  <c r="EM592" i="14"/>
  <c r="EL592" i="14"/>
  <c r="EK592" i="14"/>
  <c r="EJ592" i="14"/>
  <c r="EI592" i="14"/>
  <c r="EH592" i="14"/>
  <c r="EG592" i="14"/>
  <c r="EF592" i="14"/>
  <c r="EE592" i="14"/>
  <c r="ED592" i="14"/>
  <c r="EC592" i="14"/>
  <c r="EB592" i="14"/>
  <c r="EA592" i="14"/>
  <c r="DZ592" i="14"/>
  <c r="DY592" i="14"/>
  <c r="DX592" i="14"/>
  <c r="DW592" i="14"/>
  <c r="DV592" i="14"/>
  <c r="DU592" i="14"/>
  <c r="DT592" i="14"/>
  <c r="DS592" i="14"/>
  <c r="DR592" i="14"/>
  <c r="DQ592" i="14"/>
  <c r="DP592" i="14"/>
  <c r="DO592" i="14"/>
  <c r="DN592" i="14"/>
  <c r="DM592" i="14"/>
  <c r="DL592" i="14"/>
  <c r="DK592" i="14"/>
  <c r="DJ592" i="14"/>
  <c r="DI592" i="14"/>
  <c r="DH592" i="14"/>
  <c r="DG592" i="14"/>
  <c r="DF592" i="14"/>
  <c r="DE592" i="14"/>
  <c r="DD592" i="14"/>
  <c r="DC592" i="14"/>
  <c r="DB592" i="14"/>
  <c r="DA592" i="14"/>
  <c r="CZ592" i="14"/>
  <c r="CY592" i="14"/>
  <c r="CX592" i="14"/>
  <c r="CW592" i="14"/>
  <c r="CV592" i="14"/>
  <c r="CU592" i="14"/>
  <c r="CT592" i="14"/>
  <c r="CS592" i="14"/>
  <c r="CR592" i="14"/>
  <c r="CQ592" i="14"/>
  <c r="CP592" i="14"/>
  <c r="CO592" i="14"/>
  <c r="CN592" i="14"/>
  <c r="CM592" i="14"/>
  <c r="CL592" i="14"/>
  <c r="CK592" i="14"/>
  <c r="CJ592" i="14"/>
  <c r="CI592" i="14"/>
  <c r="CH592" i="14"/>
  <c r="CG592" i="14"/>
  <c r="CF592" i="14"/>
  <c r="CE592" i="14"/>
  <c r="CD592" i="14"/>
  <c r="CC592" i="14"/>
  <c r="CB592" i="14"/>
  <c r="CA592" i="14"/>
  <c r="BZ592" i="14"/>
  <c r="BY592" i="14"/>
  <c r="BX592" i="14"/>
  <c r="BW592" i="14"/>
  <c r="BV592" i="14"/>
  <c r="BU592" i="14"/>
  <c r="BT592" i="14"/>
  <c r="BS592" i="14"/>
  <c r="BR592" i="14"/>
  <c r="BQ592" i="14"/>
  <c r="BP592" i="14"/>
  <c r="BO592" i="14"/>
  <c r="BN592" i="14"/>
  <c r="BM592" i="14"/>
  <c r="BL592" i="14"/>
  <c r="BK592" i="14"/>
  <c r="BJ592" i="14"/>
  <c r="BI592" i="14"/>
  <c r="BH592" i="14"/>
  <c r="BG592" i="14"/>
  <c r="BF592" i="14"/>
  <c r="BE592" i="14"/>
  <c r="BD592" i="14"/>
  <c r="BC592" i="14"/>
  <c r="BB592" i="14"/>
  <c r="BA592" i="14"/>
  <c r="AZ592" i="14"/>
  <c r="AY592" i="14"/>
  <c r="AX592" i="14"/>
  <c r="AW592" i="14"/>
  <c r="AV592" i="14"/>
  <c r="AU592" i="14"/>
  <c r="AT592" i="14"/>
  <c r="AS592" i="14"/>
  <c r="AR592" i="14"/>
  <c r="AQ592" i="14"/>
  <c r="AP592" i="14"/>
  <c r="AO592" i="14"/>
  <c r="AN592" i="14"/>
  <c r="AM592" i="14"/>
  <c r="AL592" i="14"/>
  <c r="AK592" i="14"/>
  <c r="AJ592" i="14"/>
  <c r="AI592" i="14"/>
  <c r="AH592" i="14"/>
  <c r="AG592" i="14"/>
  <c r="AF592" i="14"/>
  <c r="AE592" i="14"/>
  <c r="AD592" i="14"/>
  <c r="AC592" i="14"/>
  <c r="AB592" i="14"/>
  <c r="AA592" i="14"/>
  <c r="Z592" i="14"/>
  <c r="Y592" i="14"/>
  <c r="X592" i="14"/>
  <c r="W592" i="14"/>
  <c r="V592" i="14"/>
  <c r="U592" i="14"/>
  <c r="T592" i="14"/>
  <c r="S592" i="14"/>
  <c r="R592" i="14"/>
  <c r="Q592" i="14"/>
  <c r="P592" i="14"/>
  <c r="O592" i="14"/>
  <c r="N592" i="14"/>
  <c r="M592" i="14"/>
  <c r="L592" i="14"/>
  <c r="K592" i="14"/>
  <c r="J592" i="14"/>
  <c r="I592" i="14"/>
  <c r="H592" i="14"/>
  <c r="G592" i="14"/>
  <c r="JB591" i="14"/>
  <c r="JA591" i="14"/>
  <c r="IZ591" i="14"/>
  <c r="IY591" i="14"/>
  <c r="IX591" i="14"/>
  <c r="IW591" i="14"/>
  <c r="IV591" i="14"/>
  <c r="IU591" i="14"/>
  <c r="IT591" i="14"/>
  <c r="IS591" i="14"/>
  <c r="IR591" i="14"/>
  <c r="IQ591" i="14"/>
  <c r="IP591" i="14"/>
  <c r="IO591" i="14"/>
  <c r="IN591" i="14"/>
  <c r="IM591" i="14"/>
  <c r="IL591" i="14"/>
  <c r="IK591" i="14"/>
  <c r="IJ591" i="14"/>
  <c r="II591" i="14"/>
  <c r="IH591" i="14"/>
  <c r="IG591" i="14"/>
  <c r="IF591" i="14"/>
  <c r="IE591" i="14"/>
  <c r="ID591" i="14"/>
  <c r="IC591" i="14"/>
  <c r="IB591" i="14"/>
  <c r="IA591" i="14"/>
  <c r="HZ591" i="14"/>
  <c r="HY591" i="14"/>
  <c r="HX591" i="14"/>
  <c r="HW591" i="14"/>
  <c r="HV591" i="14"/>
  <c r="HU591" i="14"/>
  <c r="HT591" i="14"/>
  <c r="HS591" i="14"/>
  <c r="HR591" i="14"/>
  <c r="HQ591" i="14"/>
  <c r="HP591" i="14"/>
  <c r="HO591" i="14"/>
  <c r="HN591" i="14"/>
  <c r="HM591" i="14"/>
  <c r="HL591" i="14"/>
  <c r="HK591" i="14"/>
  <c r="HJ591" i="14"/>
  <c r="HI591" i="14"/>
  <c r="HH591" i="14"/>
  <c r="HG591" i="14"/>
  <c r="HF591" i="14"/>
  <c r="HE591" i="14"/>
  <c r="HD591" i="14"/>
  <c r="HC591" i="14"/>
  <c r="HB591" i="14"/>
  <c r="HA591" i="14"/>
  <c r="GZ591" i="14"/>
  <c r="GY591" i="14"/>
  <c r="GX591" i="14"/>
  <c r="GW591" i="14"/>
  <c r="GV591" i="14"/>
  <c r="GU591" i="14"/>
  <c r="GT591" i="14"/>
  <c r="GS591" i="14"/>
  <c r="GR591" i="14"/>
  <c r="GQ591" i="14"/>
  <c r="GP591" i="14"/>
  <c r="GO591" i="14"/>
  <c r="GN591" i="14"/>
  <c r="GM591" i="14"/>
  <c r="GL591" i="14"/>
  <c r="GK591" i="14"/>
  <c r="GJ591" i="14"/>
  <c r="GI591" i="14"/>
  <c r="GH591" i="14"/>
  <c r="GG591" i="14"/>
  <c r="GF591" i="14"/>
  <c r="GE591" i="14"/>
  <c r="GD591" i="14"/>
  <c r="GC591" i="14"/>
  <c r="GB591" i="14"/>
  <c r="GA591" i="14"/>
  <c r="FZ591" i="14"/>
  <c r="FY591" i="14"/>
  <c r="FX591" i="14"/>
  <c r="FW591" i="14"/>
  <c r="FV591" i="14"/>
  <c r="FU591" i="14"/>
  <c r="FT591" i="14"/>
  <c r="FS591" i="14"/>
  <c r="FR591" i="14"/>
  <c r="FQ591" i="14"/>
  <c r="FP591" i="14"/>
  <c r="FO591" i="14"/>
  <c r="FN591" i="14"/>
  <c r="FM591" i="14"/>
  <c r="FL591" i="14"/>
  <c r="FK591" i="14"/>
  <c r="FJ591" i="14"/>
  <c r="FI591" i="14"/>
  <c r="FH591" i="14"/>
  <c r="FG591" i="14"/>
  <c r="FF591" i="14"/>
  <c r="FE591" i="14"/>
  <c r="FD591" i="14"/>
  <c r="FC591" i="14"/>
  <c r="FB591" i="14"/>
  <c r="FA591" i="14"/>
  <c r="EZ591" i="14"/>
  <c r="EY591" i="14"/>
  <c r="EX591" i="14"/>
  <c r="EW591" i="14"/>
  <c r="EV591" i="14"/>
  <c r="EU591" i="14"/>
  <c r="ET591" i="14"/>
  <c r="ES591" i="14"/>
  <c r="ER591" i="14"/>
  <c r="EQ591" i="14"/>
  <c r="EP591" i="14"/>
  <c r="EO591" i="14"/>
  <c r="EN591" i="14"/>
  <c r="EM591" i="14"/>
  <c r="EL591" i="14"/>
  <c r="EK591" i="14"/>
  <c r="EJ591" i="14"/>
  <c r="EI591" i="14"/>
  <c r="EH591" i="14"/>
  <c r="EG591" i="14"/>
  <c r="EF591" i="14"/>
  <c r="EE591" i="14"/>
  <c r="ED591" i="14"/>
  <c r="EC591" i="14"/>
  <c r="EB591" i="14"/>
  <c r="EA591" i="14"/>
  <c r="DZ591" i="14"/>
  <c r="DY591" i="14"/>
  <c r="DX591" i="14"/>
  <c r="DW591" i="14"/>
  <c r="DV591" i="14"/>
  <c r="DU591" i="14"/>
  <c r="DT591" i="14"/>
  <c r="DS591" i="14"/>
  <c r="DR591" i="14"/>
  <c r="DQ591" i="14"/>
  <c r="DP591" i="14"/>
  <c r="DO591" i="14"/>
  <c r="DN591" i="14"/>
  <c r="DM591" i="14"/>
  <c r="DL591" i="14"/>
  <c r="DK591" i="14"/>
  <c r="DJ591" i="14"/>
  <c r="DI591" i="14"/>
  <c r="DH591" i="14"/>
  <c r="DG591" i="14"/>
  <c r="DF591" i="14"/>
  <c r="DE591" i="14"/>
  <c r="DD591" i="14"/>
  <c r="DC591" i="14"/>
  <c r="DB591" i="14"/>
  <c r="DA591" i="14"/>
  <c r="CZ591" i="14"/>
  <c r="CY591" i="14"/>
  <c r="CX591" i="14"/>
  <c r="CW591" i="14"/>
  <c r="CV591" i="14"/>
  <c r="CU591" i="14"/>
  <c r="CT591" i="14"/>
  <c r="CS591" i="14"/>
  <c r="CR591" i="14"/>
  <c r="CQ591" i="14"/>
  <c r="CP591" i="14"/>
  <c r="CO591" i="14"/>
  <c r="CN591" i="14"/>
  <c r="CM591" i="14"/>
  <c r="CL591" i="14"/>
  <c r="CK591" i="14"/>
  <c r="CJ591" i="14"/>
  <c r="CI591" i="14"/>
  <c r="CH591" i="14"/>
  <c r="CG591" i="14"/>
  <c r="CF591" i="14"/>
  <c r="CE591" i="14"/>
  <c r="CD591" i="14"/>
  <c r="CC591" i="14"/>
  <c r="CB591" i="14"/>
  <c r="CA591" i="14"/>
  <c r="BZ591" i="14"/>
  <c r="BY591" i="14"/>
  <c r="BX591" i="14"/>
  <c r="BW591" i="14"/>
  <c r="BV591" i="14"/>
  <c r="BU591" i="14"/>
  <c r="BT591" i="14"/>
  <c r="BS591" i="14"/>
  <c r="BR591" i="14"/>
  <c r="BQ591" i="14"/>
  <c r="BP591" i="14"/>
  <c r="BO591" i="14"/>
  <c r="BN591" i="14"/>
  <c r="BM591" i="14"/>
  <c r="BL591" i="14"/>
  <c r="BK591" i="14"/>
  <c r="BJ591" i="14"/>
  <c r="BI591" i="14"/>
  <c r="BH591" i="14"/>
  <c r="BG591" i="14"/>
  <c r="BF591" i="14"/>
  <c r="BE591" i="14"/>
  <c r="BD591" i="14"/>
  <c r="BC591" i="14"/>
  <c r="BB591" i="14"/>
  <c r="BA591" i="14"/>
  <c r="AZ591" i="14"/>
  <c r="AY591" i="14"/>
  <c r="AX591" i="14"/>
  <c r="AW591" i="14"/>
  <c r="AV591" i="14"/>
  <c r="AU591" i="14"/>
  <c r="AT591" i="14"/>
  <c r="AS591" i="14"/>
  <c r="AR591" i="14"/>
  <c r="AQ591" i="14"/>
  <c r="AP591" i="14"/>
  <c r="AO591" i="14"/>
  <c r="AN591" i="14"/>
  <c r="AM591" i="14"/>
  <c r="AL591" i="14"/>
  <c r="AK591" i="14"/>
  <c r="AJ591" i="14"/>
  <c r="AI591" i="14"/>
  <c r="AH591" i="14"/>
  <c r="AG591" i="14"/>
  <c r="AF591" i="14"/>
  <c r="AE591" i="14"/>
  <c r="AD591" i="14"/>
  <c r="AC591" i="14"/>
  <c r="AB591" i="14"/>
  <c r="AA591" i="14"/>
  <c r="Z591" i="14"/>
  <c r="Y591" i="14"/>
  <c r="X591" i="14"/>
  <c r="W591" i="14"/>
  <c r="V591" i="14"/>
  <c r="U591" i="14"/>
  <c r="T591" i="14"/>
  <c r="S591" i="14"/>
  <c r="R591" i="14"/>
  <c r="Q591" i="14"/>
  <c r="P591" i="14"/>
  <c r="O591" i="14"/>
  <c r="N591" i="14"/>
  <c r="M591" i="14"/>
  <c r="L591" i="14"/>
  <c r="K591" i="14"/>
  <c r="J591" i="14"/>
  <c r="I591" i="14"/>
  <c r="H591" i="14"/>
  <c r="G591" i="14"/>
  <c r="JB590" i="14"/>
  <c r="JA590" i="14"/>
  <c r="IZ590" i="14"/>
  <c r="IY590" i="14"/>
  <c r="IX590" i="14"/>
  <c r="IW590" i="14"/>
  <c r="IV590" i="14"/>
  <c r="IU590" i="14"/>
  <c r="IT590" i="14"/>
  <c r="IS590" i="14"/>
  <c r="IR590" i="14"/>
  <c r="IQ590" i="14"/>
  <c r="IP590" i="14"/>
  <c r="IO590" i="14"/>
  <c r="IN590" i="14"/>
  <c r="IM590" i="14"/>
  <c r="IL590" i="14"/>
  <c r="IK590" i="14"/>
  <c r="IJ590" i="14"/>
  <c r="II590" i="14"/>
  <c r="IH590" i="14"/>
  <c r="IG590" i="14"/>
  <c r="IF590" i="14"/>
  <c r="IE590" i="14"/>
  <c r="ID590" i="14"/>
  <c r="IC590" i="14"/>
  <c r="IB590" i="14"/>
  <c r="IA590" i="14"/>
  <c r="HZ590" i="14"/>
  <c r="HY590" i="14"/>
  <c r="HX590" i="14"/>
  <c r="HW590" i="14"/>
  <c r="HV590" i="14"/>
  <c r="HU590" i="14"/>
  <c r="HT590" i="14"/>
  <c r="HS590" i="14"/>
  <c r="HR590" i="14"/>
  <c r="HQ590" i="14"/>
  <c r="HP590" i="14"/>
  <c r="HO590" i="14"/>
  <c r="HN590" i="14"/>
  <c r="HM590" i="14"/>
  <c r="HL590" i="14"/>
  <c r="HK590" i="14"/>
  <c r="HJ590" i="14"/>
  <c r="HI590" i="14"/>
  <c r="HH590" i="14"/>
  <c r="HG590" i="14"/>
  <c r="HF590" i="14"/>
  <c r="HE590" i="14"/>
  <c r="HD590" i="14"/>
  <c r="HC590" i="14"/>
  <c r="HB590" i="14"/>
  <c r="HA590" i="14"/>
  <c r="GZ590" i="14"/>
  <c r="GY590" i="14"/>
  <c r="GX590" i="14"/>
  <c r="GW590" i="14"/>
  <c r="GV590" i="14"/>
  <c r="GU590" i="14"/>
  <c r="GT590" i="14"/>
  <c r="GS590" i="14"/>
  <c r="GR590" i="14"/>
  <c r="GQ590" i="14"/>
  <c r="GP590" i="14"/>
  <c r="GO590" i="14"/>
  <c r="GN590" i="14"/>
  <c r="GM590" i="14"/>
  <c r="GL590" i="14"/>
  <c r="GK590" i="14"/>
  <c r="GJ590" i="14"/>
  <c r="GI590" i="14"/>
  <c r="GH590" i="14"/>
  <c r="GG590" i="14"/>
  <c r="GF590" i="14"/>
  <c r="GE590" i="14"/>
  <c r="GD590" i="14"/>
  <c r="GC590" i="14"/>
  <c r="GB590" i="14"/>
  <c r="GA590" i="14"/>
  <c r="FZ590" i="14"/>
  <c r="FY590" i="14"/>
  <c r="FX590" i="14"/>
  <c r="FW590" i="14"/>
  <c r="FV590" i="14"/>
  <c r="FU590" i="14"/>
  <c r="FT590" i="14"/>
  <c r="FS590" i="14"/>
  <c r="FR590" i="14"/>
  <c r="FQ590" i="14"/>
  <c r="FP590" i="14"/>
  <c r="FO590" i="14"/>
  <c r="FN590" i="14"/>
  <c r="FM590" i="14"/>
  <c r="FL590" i="14"/>
  <c r="FK590" i="14"/>
  <c r="FJ590" i="14"/>
  <c r="FI590" i="14"/>
  <c r="FH590" i="14"/>
  <c r="FG590" i="14"/>
  <c r="FF590" i="14"/>
  <c r="FE590" i="14"/>
  <c r="FD590" i="14"/>
  <c r="FC590" i="14"/>
  <c r="FB590" i="14"/>
  <c r="FA590" i="14"/>
  <c r="EZ590" i="14"/>
  <c r="EY590" i="14"/>
  <c r="EX590" i="14"/>
  <c r="EW590" i="14"/>
  <c r="EV590" i="14"/>
  <c r="EU590" i="14"/>
  <c r="ET590" i="14"/>
  <c r="ES590" i="14"/>
  <c r="ER590" i="14"/>
  <c r="EQ590" i="14"/>
  <c r="EP590" i="14"/>
  <c r="EO590" i="14"/>
  <c r="EN590" i="14"/>
  <c r="EM590" i="14"/>
  <c r="EL590" i="14"/>
  <c r="EK590" i="14"/>
  <c r="EJ590" i="14"/>
  <c r="EI590" i="14"/>
  <c r="EH590" i="14"/>
  <c r="EG590" i="14"/>
  <c r="EF590" i="14"/>
  <c r="EE590" i="14"/>
  <c r="ED590" i="14"/>
  <c r="EC590" i="14"/>
  <c r="EB590" i="14"/>
  <c r="EA590" i="14"/>
  <c r="DZ590" i="14"/>
  <c r="DY590" i="14"/>
  <c r="DX590" i="14"/>
  <c r="DW590" i="14"/>
  <c r="DV590" i="14"/>
  <c r="DU590" i="14"/>
  <c r="DT590" i="14"/>
  <c r="DS590" i="14"/>
  <c r="DR590" i="14"/>
  <c r="DQ590" i="14"/>
  <c r="DP590" i="14"/>
  <c r="DO590" i="14"/>
  <c r="DN590" i="14"/>
  <c r="DM590" i="14"/>
  <c r="DL590" i="14"/>
  <c r="DK590" i="14"/>
  <c r="DJ590" i="14"/>
  <c r="DI590" i="14"/>
  <c r="DH590" i="14"/>
  <c r="DG590" i="14"/>
  <c r="DF590" i="14"/>
  <c r="DE590" i="14"/>
  <c r="DD590" i="14"/>
  <c r="DC590" i="14"/>
  <c r="DB590" i="14"/>
  <c r="DA590" i="14"/>
  <c r="CZ590" i="14"/>
  <c r="CY590" i="14"/>
  <c r="CX590" i="14"/>
  <c r="CW590" i="14"/>
  <c r="CV590" i="14"/>
  <c r="CU590" i="14"/>
  <c r="CT590" i="14"/>
  <c r="CS590" i="14"/>
  <c r="CR590" i="14"/>
  <c r="CQ590" i="14"/>
  <c r="CP590" i="14"/>
  <c r="CO590" i="14"/>
  <c r="CN590" i="14"/>
  <c r="CM590" i="14"/>
  <c r="CL590" i="14"/>
  <c r="CK590" i="14"/>
  <c r="CJ590" i="14"/>
  <c r="CI590" i="14"/>
  <c r="CH590" i="14"/>
  <c r="CG590" i="14"/>
  <c r="CF590" i="14"/>
  <c r="CE590" i="14"/>
  <c r="CD590" i="14"/>
  <c r="CC590" i="14"/>
  <c r="CB590" i="14"/>
  <c r="CA590" i="14"/>
  <c r="BZ590" i="14"/>
  <c r="BY590" i="14"/>
  <c r="BX590" i="14"/>
  <c r="BW590" i="14"/>
  <c r="BV590" i="14"/>
  <c r="BU590" i="14"/>
  <c r="BT590" i="14"/>
  <c r="BS590" i="14"/>
  <c r="BR590" i="14"/>
  <c r="BQ590" i="14"/>
  <c r="BP590" i="14"/>
  <c r="BO590" i="14"/>
  <c r="BN590" i="14"/>
  <c r="BM590" i="14"/>
  <c r="BL590" i="14"/>
  <c r="BK590" i="14"/>
  <c r="BJ590" i="14"/>
  <c r="BI590" i="14"/>
  <c r="BH590" i="14"/>
  <c r="BG590" i="14"/>
  <c r="BF590" i="14"/>
  <c r="BE590" i="14"/>
  <c r="BD590" i="14"/>
  <c r="BC590" i="14"/>
  <c r="BB590" i="14"/>
  <c r="BA590" i="14"/>
  <c r="AZ590" i="14"/>
  <c r="AY590" i="14"/>
  <c r="AX590" i="14"/>
  <c r="AW590" i="14"/>
  <c r="AV590" i="14"/>
  <c r="AU590" i="14"/>
  <c r="AT590" i="14"/>
  <c r="AS590" i="14"/>
  <c r="AR590" i="14"/>
  <c r="AQ590" i="14"/>
  <c r="AP590" i="14"/>
  <c r="AO590" i="14"/>
  <c r="AN590" i="14"/>
  <c r="AM590" i="14"/>
  <c r="AL590" i="14"/>
  <c r="AK590" i="14"/>
  <c r="AJ590" i="14"/>
  <c r="AI590" i="14"/>
  <c r="AH590" i="14"/>
  <c r="AG590" i="14"/>
  <c r="AF590" i="14"/>
  <c r="AE590" i="14"/>
  <c r="AD590" i="14"/>
  <c r="AC590" i="14"/>
  <c r="AB590" i="14"/>
  <c r="AA590" i="14"/>
  <c r="Z590" i="14"/>
  <c r="Y590" i="14"/>
  <c r="X590" i="14"/>
  <c r="W590" i="14"/>
  <c r="V590" i="14"/>
  <c r="U590" i="14"/>
  <c r="T590" i="14"/>
  <c r="S590" i="14"/>
  <c r="R590" i="14"/>
  <c r="Q590" i="14"/>
  <c r="P590" i="14"/>
  <c r="O590" i="14"/>
  <c r="N590" i="14"/>
  <c r="M590" i="14"/>
  <c r="L590" i="14"/>
  <c r="K590" i="14"/>
  <c r="J590" i="14"/>
  <c r="I590" i="14"/>
  <c r="H590" i="14"/>
  <c r="G590" i="14"/>
  <c r="JB589" i="14"/>
  <c r="JA589" i="14"/>
  <c r="IZ589" i="14"/>
  <c r="IY589" i="14"/>
  <c r="IX589" i="14"/>
  <c r="IW589" i="14"/>
  <c r="IV589" i="14"/>
  <c r="IU589" i="14"/>
  <c r="IT589" i="14"/>
  <c r="IS589" i="14"/>
  <c r="IR589" i="14"/>
  <c r="IQ589" i="14"/>
  <c r="IP589" i="14"/>
  <c r="IO589" i="14"/>
  <c r="IN589" i="14"/>
  <c r="IM589" i="14"/>
  <c r="IL589" i="14"/>
  <c r="IK589" i="14"/>
  <c r="IJ589" i="14"/>
  <c r="II589" i="14"/>
  <c r="IH589" i="14"/>
  <c r="IG589" i="14"/>
  <c r="IF589" i="14"/>
  <c r="IE589" i="14"/>
  <c r="ID589" i="14"/>
  <c r="IC589" i="14"/>
  <c r="IB589" i="14"/>
  <c r="IA589" i="14"/>
  <c r="HZ589" i="14"/>
  <c r="HY589" i="14"/>
  <c r="HX589" i="14"/>
  <c r="HW589" i="14"/>
  <c r="HV589" i="14"/>
  <c r="HU589" i="14"/>
  <c r="HT589" i="14"/>
  <c r="HS589" i="14"/>
  <c r="HR589" i="14"/>
  <c r="HQ589" i="14"/>
  <c r="HP589" i="14"/>
  <c r="HO589" i="14"/>
  <c r="HN589" i="14"/>
  <c r="HM589" i="14"/>
  <c r="HL589" i="14"/>
  <c r="HK589" i="14"/>
  <c r="HJ589" i="14"/>
  <c r="HI589" i="14"/>
  <c r="HH589" i="14"/>
  <c r="HG589" i="14"/>
  <c r="HF589" i="14"/>
  <c r="HE589" i="14"/>
  <c r="HD589" i="14"/>
  <c r="HC589" i="14"/>
  <c r="HB589" i="14"/>
  <c r="HA589" i="14"/>
  <c r="GZ589" i="14"/>
  <c r="GY589" i="14"/>
  <c r="GX589" i="14"/>
  <c r="GW589" i="14"/>
  <c r="GV589" i="14"/>
  <c r="GU589" i="14"/>
  <c r="GT589" i="14"/>
  <c r="GS589" i="14"/>
  <c r="GR589" i="14"/>
  <c r="GQ589" i="14"/>
  <c r="GP589" i="14"/>
  <c r="GO589" i="14"/>
  <c r="GN589" i="14"/>
  <c r="GM589" i="14"/>
  <c r="GL589" i="14"/>
  <c r="GK589" i="14"/>
  <c r="GJ589" i="14"/>
  <c r="GI589" i="14"/>
  <c r="GH589" i="14"/>
  <c r="GG589" i="14"/>
  <c r="GF589" i="14"/>
  <c r="GE589" i="14"/>
  <c r="GD589" i="14"/>
  <c r="GC589" i="14"/>
  <c r="GB589" i="14"/>
  <c r="GA589" i="14"/>
  <c r="FZ589" i="14"/>
  <c r="FY589" i="14"/>
  <c r="FX589" i="14"/>
  <c r="FW589" i="14"/>
  <c r="FV589" i="14"/>
  <c r="FU589" i="14"/>
  <c r="FT589" i="14"/>
  <c r="FS589" i="14"/>
  <c r="FR589" i="14"/>
  <c r="FQ589" i="14"/>
  <c r="FP589" i="14"/>
  <c r="FO589" i="14"/>
  <c r="FN589" i="14"/>
  <c r="FM589" i="14"/>
  <c r="FL589" i="14"/>
  <c r="FK589" i="14"/>
  <c r="FJ589" i="14"/>
  <c r="FI589" i="14"/>
  <c r="FH589" i="14"/>
  <c r="FG589" i="14"/>
  <c r="FF589" i="14"/>
  <c r="FE589" i="14"/>
  <c r="FD589" i="14"/>
  <c r="FC589" i="14"/>
  <c r="FB589" i="14"/>
  <c r="FA589" i="14"/>
  <c r="EZ589" i="14"/>
  <c r="EY589" i="14"/>
  <c r="EX589" i="14"/>
  <c r="EW589" i="14"/>
  <c r="EV589" i="14"/>
  <c r="EU589" i="14"/>
  <c r="ET589" i="14"/>
  <c r="ES589" i="14"/>
  <c r="ER589" i="14"/>
  <c r="EQ589" i="14"/>
  <c r="EP589" i="14"/>
  <c r="EO589" i="14"/>
  <c r="EN589" i="14"/>
  <c r="EM589" i="14"/>
  <c r="EL589" i="14"/>
  <c r="EK589" i="14"/>
  <c r="EJ589" i="14"/>
  <c r="EI589" i="14"/>
  <c r="EH589" i="14"/>
  <c r="EG589" i="14"/>
  <c r="EF589" i="14"/>
  <c r="EE589" i="14"/>
  <c r="ED589" i="14"/>
  <c r="EC589" i="14"/>
  <c r="EB589" i="14"/>
  <c r="EA589" i="14"/>
  <c r="DZ589" i="14"/>
  <c r="DY589" i="14"/>
  <c r="DX589" i="14"/>
  <c r="DW589" i="14"/>
  <c r="DV589" i="14"/>
  <c r="DU589" i="14"/>
  <c r="DT589" i="14"/>
  <c r="DS589" i="14"/>
  <c r="DR589" i="14"/>
  <c r="DQ589" i="14"/>
  <c r="DP589" i="14"/>
  <c r="DO589" i="14"/>
  <c r="DN589" i="14"/>
  <c r="DM589" i="14"/>
  <c r="DL589" i="14"/>
  <c r="DK589" i="14"/>
  <c r="DJ589" i="14"/>
  <c r="DI589" i="14"/>
  <c r="DH589" i="14"/>
  <c r="DG589" i="14"/>
  <c r="DF589" i="14"/>
  <c r="DE589" i="14"/>
  <c r="DD589" i="14"/>
  <c r="DC589" i="14"/>
  <c r="DB589" i="14"/>
  <c r="DA589" i="14"/>
  <c r="CZ589" i="14"/>
  <c r="CY589" i="14"/>
  <c r="CX589" i="14"/>
  <c r="CW589" i="14"/>
  <c r="CV589" i="14"/>
  <c r="CU589" i="14"/>
  <c r="CT589" i="14"/>
  <c r="CS589" i="14"/>
  <c r="CR589" i="14"/>
  <c r="CQ589" i="14"/>
  <c r="CP589" i="14"/>
  <c r="CO589" i="14"/>
  <c r="CN589" i="14"/>
  <c r="CM589" i="14"/>
  <c r="CL589" i="14"/>
  <c r="CK589" i="14"/>
  <c r="CJ589" i="14"/>
  <c r="CI589" i="14"/>
  <c r="CH589" i="14"/>
  <c r="CG589" i="14"/>
  <c r="CF589" i="14"/>
  <c r="CE589" i="14"/>
  <c r="CD589" i="14"/>
  <c r="CC589" i="14"/>
  <c r="CB589" i="14"/>
  <c r="CA589" i="14"/>
  <c r="BZ589" i="14"/>
  <c r="BY589" i="14"/>
  <c r="BX589" i="14"/>
  <c r="BW589" i="14"/>
  <c r="BV589" i="14"/>
  <c r="BU589" i="14"/>
  <c r="BT589" i="14"/>
  <c r="BS589" i="14"/>
  <c r="BR589" i="14"/>
  <c r="BQ589" i="14"/>
  <c r="BP589" i="14"/>
  <c r="BO589" i="14"/>
  <c r="BN589" i="14"/>
  <c r="BM589" i="14"/>
  <c r="BL589" i="14"/>
  <c r="BK589" i="14"/>
  <c r="BJ589" i="14"/>
  <c r="BI589" i="14"/>
  <c r="BH589" i="14"/>
  <c r="BG589" i="14"/>
  <c r="BF589" i="14"/>
  <c r="BE589" i="14"/>
  <c r="BD589" i="14"/>
  <c r="BC589" i="14"/>
  <c r="BB589" i="14"/>
  <c r="BA589" i="14"/>
  <c r="AZ589" i="14"/>
  <c r="AY589" i="14"/>
  <c r="AX589" i="14"/>
  <c r="AW589" i="14"/>
  <c r="AV589" i="14"/>
  <c r="AU589" i="14"/>
  <c r="AT589" i="14"/>
  <c r="AS589" i="14"/>
  <c r="AR589" i="14"/>
  <c r="AQ589" i="14"/>
  <c r="AP589" i="14"/>
  <c r="AO589" i="14"/>
  <c r="AN589" i="14"/>
  <c r="AM589" i="14"/>
  <c r="AL589" i="14"/>
  <c r="AK589" i="14"/>
  <c r="AJ589" i="14"/>
  <c r="AI589" i="14"/>
  <c r="AH589" i="14"/>
  <c r="AG589" i="14"/>
  <c r="AF589" i="14"/>
  <c r="AE589" i="14"/>
  <c r="AD589" i="14"/>
  <c r="AC589" i="14"/>
  <c r="AB589" i="14"/>
  <c r="AA589" i="14"/>
  <c r="Z589" i="14"/>
  <c r="Y589" i="14"/>
  <c r="X589" i="14"/>
  <c r="W589" i="14"/>
  <c r="V589" i="14"/>
  <c r="U589" i="14"/>
  <c r="T589" i="14"/>
  <c r="S589" i="14"/>
  <c r="R589" i="14"/>
  <c r="Q589" i="14"/>
  <c r="P589" i="14"/>
  <c r="O589" i="14"/>
  <c r="N589" i="14"/>
  <c r="M589" i="14"/>
  <c r="L589" i="14"/>
  <c r="K589" i="14"/>
  <c r="J589" i="14"/>
  <c r="I589" i="14"/>
  <c r="H589" i="14"/>
  <c r="G589" i="14"/>
  <c r="JB588" i="14"/>
  <c r="JA588" i="14"/>
  <c r="IZ588" i="14"/>
  <c r="IY588" i="14"/>
  <c r="IX588" i="14"/>
  <c r="IW588" i="14"/>
  <c r="IV588" i="14"/>
  <c r="IU588" i="14"/>
  <c r="IT588" i="14"/>
  <c r="IS588" i="14"/>
  <c r="IR588" i="14"/>
  <c r="IQ588" i="14"/>
  <c r="IP588" i="14"/>
  <c r="IO588" i="14"/>
  <c r="IN588" i="14"/>
  <c r="IM588" i="14"/>
  <c r="IL588" i="14"/>
  <c r="IK588" i="14"/>
  <c r="IJ588" i="14"/>
  <c r="II588" i="14"/>
  <c r="IH588" i="14"/>
  <c r="IG588" i="14"/>
  <c r="IF588" i="14"/>
  <c r="IE588" i="14"/>
  <c r="ID588" i="14"/>
  <c r="IC588" i="14"/>
  <c r="IB588" i="14"/>
  <c r="IA588" i="14"/>
  <c r="HZ588" i="14"/>
  <c r="HY588" i="14"/>
  <c r="HX588" i="14"/>
  <c r="HW588" i="14"/>
  <c r="HV588" i="14"/>
  <c r="HU588" i="14"/>
  <c r="HT588" i="14"/>
  <c r="HS588" i="14"/>
  <c r="HR588" i="14"/>
  <c r="HQ588" i="14"/>
  <c r="HP588" i="14"/>
  <c r="HO588" i="14"/>
  <c r="HN588" i="14"/>
  <c r="HM588" i="14"/>
  <c r="HL588" i="14"/>
  <c r="HK588" i="14"/>
  <c r="HJ588" i="14"/>
  <c r="HI588" i="14"/>
  <c r="HH588" i="14"/>
  <c r="HG588" i="14"/>
  <c r="HF588" i="14"/>
  <c r="HE588" i="14"/>
  <c r="HD588" i="14"/>
  <c r="HC588" i="14"/>
  <c r="HB588" i="14"/>
  <c r="HA588" i="14"/>
  <c r="GZ588" i="14"/>
  <c r="GY588" i="14"/>
  <c r="GX588" i="14"/>
  <c r="GW588" i="14"/>
  <c r="GV588" i="14"/>
  <c r="GU588" i="14"/>
  <c r="GT588" i="14"/>
  <c r="GS588" i="14"/>
  <c r="GR588" i="14"/>
  <c r="GQ588" i="14"/>
  <c r="GP588" i="14"/>
  <c r="GO588" i="14"/>
  <c r="GN588" i="14"/>
  <c r="GM588" i="14"/>
  <c r="GL588" i="14"/>
  <c r="GK588" i="14"/>
  <c r="GJ588" i="14"/>
  <c r="GI588" i="14"/>
  <c r="GH588" i="14"/>
  <c r="GG588" i="14"/>
  <c r="GF588" i="14"/>
  <c r="GE588" i="14"/>
  <c r="GD588" i="14"/>
  <c r="GC588" i="14"/>
  <c r="GB588" i="14"/>
  <c r="GA588" i="14"/>
  <c r="FZ588" i="14"/>
  <c r="FY588" i="14"/>
  <c r="FX588" i="14"/>
  <c r="FW588" i="14"/>
  <c r="FV588" i="14"/>
  <c r="FU588" i="14"/>
  <c r="FT588" i="14"/>
  <c r="FS588" i="14"/>
  <c r="FR588" i="14"/>
  <c r="FQ588" i="14"/>
  <c r="FP588" i="14"/>
  <c r="FO588" i="14"/>
  <c r="FN588" i="14"/>
  <c r="FM588" i="14"/>
  <c r="FL588" i="14"/>
  <c r="FK588" i="14"/>
  <c r="FJ588" i="14"/>
  <c r="FI588" i="14"/>
  <c r="FH588" i="14"/>
  <c r="FG588" i="14"/>
  <c r="FF588" i="14"/>
  <c r="FE588" i="14"/>
  <c r="FD588" i="14"/>
  <c r="FC588" i="14"/>
  <c r="FB588" i="14"/>
  <c r="FA588" i="14"/>
  <c r="EZ588" i="14"/>
  <c r="EY588" i="14"/>
  <c r="EX588" i="14"/>
  <c r="EW588" i="14"/>
  <c r="EV588" i="14"/>
  <c r="EU588" i="14"/>
  <c r="ET588" i="14"/>
  <c r="ES588" i="14"/>
  <c r="ER588" i="14"/>
  <c r="EQ588" i="14"/>
  <c r="EP588" i="14"/>
  <c r="EO588" i="14"/>
  <c r="EN588" i="14"/>
  <c r="EM588" i="14"/>
  <c r="EL588" i="14"/>
  <c r="EK588" i="14"/>
  <c r="EJ588" i="14"/>
  <c r="EI588" i="14"/>
  <c r="EH588" i="14"/>
  <c r="EG588" i="14"/>
  <c r="EF588" i="14"/>
  <c r="EE588" i="14"/>
  <c r="ED588" i="14"/>
  <c r="EC588" i="14"/>
  <c r="EB588" i="14"/>
  <c r="EA588" i="14"/>
  <c r="DZ588" i="14"/>
  <c r="DY588" i="14"/>
  <c r="DX588" i="14"/>
  <c r="DW588" i="14"/>
  <c r="DV588" i="14"/>
  <c r="DU588" i="14"/>
  <c r="DT588" i="14"/>
  <c r="DS588" i="14"/>
  <c r="DR588" i="14"/>
  <c r="DQ588" i="14"/>
  <c r="DP588" i="14"/>
  <c r="DO588" i="14"/>
  <c r="DN588" i="14"/>
  <c r="DM588" i="14"/>
  <c r="DL588" i="14"/>
  <c r="DK588" i="14"/>
  <c r="DJ588" i="14"/>
  <c r="DI588" i="14"/>
  <c r="DH588" i="14"/>
  <c r="DG588" i="14"/>
  <c r="DF588" i="14"/>
  <c r="DE588" i="14"/>
  <c r="DD588" i="14"/>
  <c r="DC588" i="14"/>
  <c r="DB588" i="14"/>
  <c r="DA588" i="14"/>
  <c r="CZ588" i="14"/>
  <c r="CY588" i="14"/>
  <c r="CX588" i="14"/>
  <c r="CW588" i="14"/>
  <c r="CV588" i="14"/>
  <c r="CU588" i="14"/>
  <c r="CT588" i="14"/>
  <c r="CS588" i="14"/>
  <c r="CR588" i="14"/>
  <c r="CQ588" i="14"/>
  <c r="CP588" i="14"/>
  <c r="CO588" i="14"/>
  <c r="CN588" i="14"/>
  <c r="CM588" i="14"/>
  <c r="CL588" i="14"/>
  <c r="CK588" i="14"/>
  <c r="CJ588" i="14"/>
  <c r="CI588" i="14"/>
  <c r="CH588" i="14"/>
  <c r="CG588" i="14"/>
  <c r="CF588" i="14"/>
  <c r="CE588" i="14"/>
  <c r="CD588" i="14"/>
  <c r="CC588" i="14"/>
  <c r="CB588" i="14"/>
  <c r="CA588" i="14"/>
  <c r="BZ588" i="14"/>
  <c r="BY588" i="14"/>
  <c r="BX588" i="14"/>
  <c r="BW588" i="14"/>
  <c r="BV588" i="14"/>
  <c r="BU588" i="14"/>
  <c r="BT588" i="14"/>
  <c r="BS588" i="14"/>
  <c r="BR588" i="14"/>
  <c r="BQ588" i="14"/>
  <c r="BP588" i="14"/>
  <c r="BO588" i="14"/>
  <c r="BN588" i="14"/>
  <c r="BM588" i="14"/>
  <c r="BL588" i="14"/>
  <c r="BK588" i="14"/>
  <c r="BJ588" i="14"/>
  <c r="BI588" i="14"/>
  <c r="BH588" i="14"/>
  <c r="BG588" i="14"/>
  <c r="BF588" i="14"/>
  <c r="BE588" i="14"/>
  <c r="BD588" i="14"/>
  <c r="BC588" i="14"/>
  <c r="BB588" i="14"/>
  <c r="BA588" i="14"/>
  <c r="AZ588" i="14"/>
  <c r="AY588" i="14"/>
  <c r="AX588" i="14"/>
  <c r="AW588" i="14"/>
  <c r="AV588" i="14"/>
  <c r="AU588" i="14"/>
  <c r="AT588" i="14"/>
  <c r="AS588" i="14"/>
  <c r="AR588" i="14"/>
  <c r="AQ588" i="14"/>
  <c r="AP588" i="14"/>
  <c r="AO588" i="14"/>
  <c r="AN588" i="14"/>
  <c r="AM588" i="14"/>
  <c r="AL588" i="14"/>
  <c r="AK588" i="14"/>
  <c r="AJ588" i="14"/>
  <c r="AI588" i="14"/>
  <c r="AH588" i="14"/>
  <c r="AG588" i="14"/>
  <c r="AF588" i="14"/>
  <c r="AE588" i="14"/>
  <c r="AD588" i="14"/>
  <c r="AC588" i="14"/>
  <c r="AB588" i="14"/>
  <c r="AA588" i="14"/>
  <c r="Z588" i="14"/>
  <c r="Y588" i="14"/>
  <c r="X588" i="14"/>
  <c r="W588" i="14"/>
  <c r="V588" i="14"/>
  <c r="U588" i="14"/>
  <c r="T588" i="14"/>
  <c r="S588" i="14"/>
  <c r="R588" i="14"/>
  <c r="Q588" i="14"/>
  <c r="P588" i="14"/>
  <c r="O588" i="14"/>
  <c r="N588" i="14"/>
  <c r="M588" i="14"/>
  <c r="L588" i="14"/>
  <c r="K588" i="14"/>
  <c r="J588" i="14"/>
  <c r="I588" i="14"/>
  <c r="H588" i="14"/>
  <c r="G588" i="14"/>
  <c r="JB587" i="14"/>
  <c r="JA587" i="14"/>
  <c r="IZ587" i="14"/>
  <c r="IY587" i="14"/>
  <c r="IX587" i="14"/>
  <c r="IW587" i="14"/>
  <c r="IV587" i="14"/>
  <c r="IU587" i="14"/>
  <c r="IT587" i="14"/>
  <c r="IS587" i="14"/>
  <c r="IR587" i="14"/>
  <c r="IQ587" i="14"/>
  <c r="IP587" i="14"/>
  <c r="IO587" i="14"/>
  <c r="IN587" i="14"/>
  <c r="IM587" i="14"/>
  <c r="IL587" i="14"/>
  <c r="IK587" i="14"/>
  <c r="IJ587" i="14"/>
  <c r="II587" i="14"/>
  <c r="IH587" i="14"/>
  <c r="IG587" i="14"/>
  <c r="IF587" i="14"/>
  <c r="IE587" i="14"/>
  <c r="ID587" i="14"/>
  <c r="IC587" i="14"/>
  <c r="IB587" i="14"/>
  <c r="IA587" i="14"/>
  <c r="HZ587" i="14"/>
  <c r="HY587" i="14"/>
  <c r="HX587" i="14"/>
  <c r="HW587" i="14"/>
  <c r="HV587" i="14"/>
  <c r="HU587" i="14"/>
  <c r="HT587" i="14"/>
  <c r="HS587" i="14"/>
  <c r="HR587" i="14"/>
  <c r="HQ587" i="14"/>
  <c r="HP587" i="14"/>
  <c r="HO587" i="14"/>
  <c r="HN587" i="14"/>
  <c r="HM587" i="14"/>
  <c r="HL587" i="14"/>
  <c r="HK587" i="14"/>
  <c r="HJ587" i="14"/>
  <c r="HI587" i="14"/>
  <c r="HH587" i="14"/>
  <c r="HG587" i="14"/>
  <c r="HF587" i="14"/>
  <c r="HE587" i="14"/>
  <c r="HD587" i="14"/>
  <c r="HC587" i="14"/>
  <c r="HB587" i="14"/>
  <c r="HA587" i="14"/>
  <c r="GZ587" i="14"/>
  <c r="GY587" i="14"/>
  <c r="GX587" i="14"/>
  <c r="GW587" i="14"/>
  <c r="GV587" i="14"/>
  <c r="GU587" i="14"/>
  <c r="GT587" i="14"/>
  <c r="GS587" i="14"/>
  <c r="GR587" i="14"/>
  <c r="GQ587" i="14"/>
  <c r="GP587" i="14"/>
  <c r="GO587" i="14"/>
  <c r="GN587" i="14"/>
  <c r="GM587" i="14"/>
  <c r="GL587" i="14"/>
  <c r="GK587" i="14"/>
  <c r="GJ587" i="14"/>
  <c r="GI587" i="14"/>
  <c r="GH587" i="14"/>
  <c r="GG587" i="14"/>
  <c r="GF587" i="14"/>
  <c r="GE587" i="14"/>
  <c r="GD587" i="14"/>
  <c r="GC587" i="14"/>
  <c r="GB587" i="14"/>
  <c r="GA587" i="14"/>
  <c r="FZ587" i="14"/>
  <c r="FY587" i="14"/>
  <c r="FX587" i="14"/>
  <c r="FW587" i="14"/>
  <c r="FV587" i="14"/>
  <c r="FU587" i="14"/>
  <c r="FT587" i="14"/>
  <c r="FS587" i="14"/>
  <c r="FR587" i="14"/>
  <c r="FQ587" i="14"/>
  <c r="FP587" i="14"/>
  <c r="FO587" i="14"/>
  <c r="FN587" i="14"/>
  <c r="FM587" i="14"/>
  <c r="FL587" i="14"/>
  <c r="FK587" i="14"/>
  <c r="FJ587" i="14"/>
  <c r="FI587" i="14"/>
  <c r="FH587" i="14"/>
  <c r="FG587" i="14"/>
  <c r="FF587" i="14"/>
  <c r="FE587" i="14"/>
  <c r="FD587" i="14"/>
  <c r="FC587" i="14"/>
  <c r="FB587" i="14"/>
  <c r="FA587" i="14"/>
  <c r="EZ587" i="14"/>
  <c r="EY587" i="14"/>
  <c r="EX587" i="14"/>
  <c r="EW587" i="14"/>
  <c r="EV587" i="14"/>
  <c r="EU587" i="14"/>
  <c r="ET587" i="14"/>
  <c r="ES587" i="14"/>
  <c r="ER587" i="14"/>
  <c r="EQ587" i="14"/>
  <c r="EP587" i="14"/>
  <c r="EO587" i="14"/>
  <c r="EN587" i="14"/>
  <c r="EM587" i="14"/>
  <c r="EL587" i="14"/>
  <c r="EK587" i="14"/>
  <c r="EJ587" i="14"/>
  <c r="EI587" i="14"/>
  <c r="EH587" i="14"/>
  <c r="EG587" i="14"/>
  <c r="EF587" i="14"/>
  <c r="EE587" i="14"/>
  <c r="ED587" i="14"/>
  <c r="EC587" i="14"/>
  <c r="EB587" i="14"/>
  <c r="EA587" i="14"/>
  <c r="DZ587" i="14"/>
  <c r="DY587" i="14"/>
  <c r="DX587" i="14"/>
  <c r="DW587" i="14"/>
  <c r="DV587" i="14"/>
  <c r="DU587" i="14"/>
  <c r="DT587" i="14"/>
  <c r="DS587" i="14"/>
  <c r="DR587" i="14"/>
  <c r="DQ587" i="14"/>
  <c r="DP587" i="14"/>
  <c r="DO587" i="14"/>
  <c r="DN587" i="14"/>
  <c r="DM587" i="14"/>
  <c r="DL587" i="14"/>
  <c r="DK587" i="14"/>
  <c r="DJ587" i="14"/>
  <c r="DI587" i="14"/>
  <c r="DH587" i="14"/>
  <c r="DG587" i="14"/>
  <c r="DF587" i="14"/>
  <c r="DE587" i="14"/>
  <c r="DD587" i="14"/>
  <c r="DC587" i="14"/>
  <c r="DB587" i="14"/>
  <c r="DA587" i="14"/>
  <c r="CZ587" i="14"/>
  <c r="CY587" i="14"/>
  <c r="CX587" i="14"/>
  <c r="CW587" i="14"/>
  <c r="CV587" i="14"/>
  <c r="CU587" i="14"/>
  <c r="CT587" i="14"/>
  <c r="CS587" i="14"/>
  <c r="CR587" i="14"/>
  <c r="CQ587" i="14"/>
  <c r="CP587" i="14"/>
  <c r="CO587" i="14"/>
  <c r="CN587" i="14"/>
  <c r="CM587" i="14"/>
  <c r="CL587" i="14"/>
  <c r="CK587" i="14"/>
  <c r="CJ587" i="14"/>
  <c r="CI587" i="14"/>
  <c r="CH587" i="14"/>
  <c r="CG587" i="14"/>
  <c r="CF587" i="14"/>
  <c r="CE587" i="14"/>
  <c r="CD587" i="14"/>
  <c r="CC587" i="14"/>
  <c r="CB587" i="14"/>
  <c r="CA587" i="14"/>
  <c r="BZ587" i="14"/>
  <c r="BY587" i="14"/>
  <c r="BX587" i="14"/>
  <c r="BW587" i="14"/>
  <c r="BV587" i="14"/>
  <c r="BU587" i="14"/>
  <c r="BT587" i="14"/>
  <c r="BS587" i="14"/>
  <c r="BR587" i="14"/>
  <c r="BQ587" i="14"/>
  <c r="BP587" i="14"/>
  <c r="BO587" i="14"/>
  <c r="BN587" i="14"/>
  <c r="BM587" i="14"/>
  <c r="BL587" i="14"/>
  <c r="BK587" i="14"/>
  <c r="BJ587" i="14"/>
  <c r="BI587" i="14"/>
  <c r="BH587" i="14"/>
  <c r="BG587" i="14"/>
  <c r="BF587" i="14"/>
  <c r="BE587" i="14"/>
  <c r="BD587" i="14"/>
  <c r="BC587" i="14"/>
  <c r="BB587" i="14"/>
  <c r="BA587" i="14"/>
  <c r="AZ587" i="14"/>
  <c r="AY587" i="14"/>
  <c r="AX587" i="14"/>
  <c r="AW587" i="14"/>
  <c r="AV587" i="14"/>
  <c r="AU587" i="14"/>
  <c r="AT587" i="14"/>
  <c r="AS587" i="14"/>
  <c r="AR587" i="14"/>
  <c r="AQ587" i="14"/>
  <c r="AP587" i="14"/>
  <c r="AO587" i="14"/>
  <c r="AN587" i="14"/>
  <c r="AM587" i="14"/>
  <c r="AL587" i="14"/>
  <c r="AK587" i="14"/>
  <c r="AJ587" i="14"/>
  <c r="AI587" i="14"/>
  <c r="AH587" i="14"/>
  <c r="AG587" i="14"/>
  <c r="AF587" i="14"/>
  <c r="AE587" i="14"/>
  <c r="AD587" i="14"/>
  <c r="AC587" i="14"/>
  <c r="AB587" i="14"/>
  <c r="AA587" i="14"/>
  <c r="Z587" i="14"/>
  <c r="Y587" i="14"/>
  <c r="X587" i="14"/>
  <c r="W587" i="14"/>
  <c r="V587" i="14"/>
  <c r="U587" i="14"/>
  <c r="T587" i="14"/>
  <c r="S587" i="14"/>
  <c r="R587" i="14"/>
  <c r="Q587" i="14"/>
  <c r="P587" i="14"/>
  <c r="O587" i="14"/>
  <c r="N587" i="14"/>
  <c r="M587" i="14"/>
  <c r="L587" i="14"/>
  <c r="K587" i="14"/>
  <c r="J587" i="14"/>
  <c r="I587" i="14"/>
  <c r="H587" i="14"/>
  <c r="G587" i="14"/>
  <c r="JB586" i="14"/>
  <c r="JA586" i="14"/>
  <c r="IZ586" i="14"/>
  <c r="IY586" i="14"/>
  <c r="IX586" i="14"/>
  <c r="IW586" i="14"/>
  <c r="IV586" i="14"/>
  <c r="IU586" i="14"/>
  <c r="IT586" i="14"/>
  <c r="IS586" i="14"/>
  <c r="IR586" i="14"/>
  <c r="IQ586" i="14"/>
  <c r="IP586" i="14"/>
  <c r="IO586" i="14"/>
  <c r="IN586" i="14"/>
  <c r="IM586" i="14"/>
  <c r="IL586" i="14"/>
  <c r="IK586" i="14"/>
  <c r="IJ586" i="14"/>
  <c r="II586" i="14"/>
  <c r="IH586" i="14"/>
  <c r="IG586" i="14"/>
  <c r="IF586" i="14"/>
  <c r="IE586" i="14"/>
  <c r="ID586" i="14"/>
  <c r="IC586" i="14"/>
  <c r="IB586" i="14"/>
  <c r="IA586" i="14"/>
  <c r="HZ586" i="14"/>
  <c r="HY586" i="14"/>
  <c r="HX586" i="14"/>
  <c r="HW586" i="14"/>
  <c r="HV586" i="14"/>
  <c r="HU586" i="14"/>
  <c r="HT586" i="14"/>
  <c r="HS586" i="14"/>
  <c r="HR586" i="14"/>
  <c r="HQ586" i="14"/>
  <c r="HP586" i="14"/>
  <c r="HO586" i="14"/>
  <c r="HN586" i="14"/>
  <c r="HM586" i="14"/>
  <c r="HL586" i="14"/>
  <c r="HK586" i="14"/>
  <c r="HJ586" i="14"/>
  <c r="HI586" i="14"/>
  <c r="HH586" i="14"/>
  <c r="HG586" i="14"/>
  <c r="HF586" i="14"/>
  <c r="HE586" i="14"/>
  <c r="HD586" i="14"/>
  <c r="HC586" i="14"/>
  <c r="HB586" i="14"/>
  <c r="HA586" i="14"/>
  <c r="GZ586" i="14"/>
  <c r="GY586" i="14"/>
  <c r="GX586" i="14"/>
  <c r="GW586" i="14"/>
  <c r="GV586" i="14"/>
  <c r="GU586" i="14"/>
  <c r="GT586" i="14"/>
  <c r="GS586" i="14"/>
  <c r="GR586" i="14"/>
  <c r="GQ586" i="14"/>
  <c r="GP586" i="14"/>
  <c r="GO586" i="14"/>
  <c r="GN586" i="14"/>
  <c r="GM586" i="14"/>
  <c r="GL586" i="14"/>
  <c r="GK586" i="14"/>
  <c r="GJ586" i="14"/>
  <c r="GI586" i="14"/>
  <c r="GH586" i="14"/>
  <c r="GG586" i="14"/>
  <c r="GF586" i="14"/>
  <c r="GE586" i="14"/>
  <c r="GD586" i="14"/>
  <c r="GC586" i="14"/>
  <c r="GB586" i="14"/>
  <c r="GA586" i="14"/>
  <c r="FZ586" i="14"/>
  <c r="FY586" i="14"/>
  <c r="FX586" i="14"/>
  <c r="FW586" i="14"/>
  <c r="FV586" i="14"/>
  <c r="FU586" i="14"/>
  <c r="FT586" i="14"/>
  <c r="FS586" i="14"/>
  <c r="FR586" i="14"/>
  <c r="FQ586" i="14"/>
  <c r="FP586" i="14"/>
  <c r="FO586" i="14"/>
  <c r="FN586" i="14"/>
  <c r="FM586" i="14"/>
  <c r="FL586" i="14"/>
  <c r="FK586" i="14"/>
  <c r="FJ586" i="14"/>
  <c r="FI586" i="14"/>
  <c r="FH586" i="14"/>
  <c r="FG586" i="14"/>
  <c r="FF586" i="14"/>
  <c r="FE586" i="14"/>
  <c r="FD586" i="14"/>
  <c r="FC586" i="14"/>
  <c r="FB586" i="14"/>
  <c r="FA586" i="14"/>
  <c r="EZ586" i="14"/>
  <c r="EY586" i="14"/>
  <c r="EX586" i="14"/>
  <c r="EW586" i="14"/>
  <c r="EV586" i="14"/>
  <c r="EU586" i="14"/>
  <c r="ET586" i="14"/>
  <c r="ES586" i="14"/>
  <c r="ER586" i="14"/>
  <c r="EQ586" i="14"/>
  <c r="EP586" i="14"/>
  <c r="EO586" i="14"/>
  <c r="EN586" i="14"/>
  <c r="EM586" i="14"/>
  <c r="EL586" i="14"/>
  <c r="EK586" i="14"/>
  <c r="EJ586" i="14"/>
  <c r="EI586" i="14"/>
  <c r="EH586" i="14"/>
  <c r="EG586" i="14"/>
  <c r="EF586" i="14"/>
  <c r="EE586" i="14"/>
  <c r="ED586" i="14"/>
  <c r="EC586" i="14"/>
  <c r="EB586" i="14"/>
  <c r="EA586" i="14"/>
  <c r="DZ586" i="14"/>
  <c r="DY586" i="14"/>
  <c r="DX586" i="14"/>
  <c r="DW586" i="14"/>
  <c r="DV586" i="14"/>
  <c r="DU586" i="14"/>
  <c r="DT586" i="14"/>
  <c r="DS586" i="14"/>
  <c r="DR586" i="14"/>
  <c r="DQ586" i="14"/>
  <c r="DP586" i="14"/>
  <c r="DO586" i="14"/>
  <c r="DN586" i="14"/>
  <c r="DM586" i="14"/>
  <c r="DL586" i="14"/>
  <c r="DK586" i="14"/>
  <c r="DJ586" i="14"/>
  <c r="DI586" i="14"/>
  <c r="DH586" i="14"/>
  <c r="DG586" i="14"/>
  <c r="DF586" i="14"/>
  <c r="DE586" i="14"/>
  <c r="DD586" i="14"/>
  <c r="DC586" i="14"/>
  <c r="DB586" i="14"/>
  <c r="DA586" i="14"/>
  <c r="CZ586" i="14"/>
  <c r="CY586" i="14"/>
  <c r="CX586" i="14"/>
  <c r="CW586" i="14"/>
  <c r="CV586" i="14"/>
  <c r="CU586" i="14"/>
  <c r="CT586" i="14"/>
  <c r="CS586" i="14"/>
  <c r="CR586" i="14"/>
  <c r="CQ586" i="14"/>
  <c r="CP586" i="14"/>
  <c r="CO586" i="14"/>
  <c r="CN586" i="14"/>
  <c r="CM586" i="14"/>
  <c r="CL586" i="14"/>
  <c r="CK586" i="14"/>
  <c r="CJ586" i="14"/>
  <c r="CI586" i="14"/>
  <c r="CH586" i="14"/>
  <c r="CG586" i="14"/>
  <c r="CF586" i="14"/>
  <c r="CE586" i="14"/>
  <c r="CD586" i="14"/>
  <c r="CC586" i="14"/>
  <c r="CB586" i="14"/>
  <c r="CA586" i="14"/>
  <c r="BZ586" i="14"/>
  <c r="BY586" i="14"/>
  <c r="BX586" i="14"/>
  <c r="BW586" i="14"/>
  <c r="BV586" i="14"/>
  <c r="BU586" i="14"/>
  <c r="BT586" i="14"/>
  <c r="BS586" i="14"/>
  <c r="BR586" i="14"/>
  <c r="BQ586" i="14"/>
  <c r="BP586" i="14"/>
  <c r="BO586" i="14"/>
  <c r="BN586" i="14"/>
  <c r="BM586" i="14"/>
  <c r="BL586" i="14"/>
  <c r="BK586" i="14"/>
  <c r="BJ586" i="14"/>
  <c r="BI586" i="14"/>
  <c r="BH586" i="14"/>
  <c r="BG586" i="14"/>
  <c r="BF586" i="14"/>
  <c r="BE586" i="14"/>
  <c r="BD586" i="14"/>
  <c r="BC586" i="14"/>
  <c r="BB586" i="14"/>
  <c r="BA586" i="14"/>
  <c r="AZ586" i="14"/>
  <c r="AY586" i="14"/>
  <c r="AX586" i="14"/>
  <c r="AW586" i="14"/>
  <c r="AV586" i="14"/>
  <c r="AU586" i="14"/>
  <c r="AT586" i="14"/>
  <c r="AS586" i="14"/>
  <c r="AR586" i="14"/>
  <c r="AQ586" i="14"/>
  <c r="AP586" i="14"/>
  <c r="AO586" i="14"/>
  <c r="AN586" i="14"/>
  <c r="AM586" i="14"/>
  <c r="AL586" i="14"/>
  <c r="AK586" i="14"/>
  <c r="AJ586" i="14"/>
  <c r="AI586" i="14"/>
  <c r="AH586" i="14"/>
  <c r="AG586" i="14"/>
  <c r="AF586" i="14"/>
  <c r="AE586" i="14"/>
  <c r="AD586" i="14"/>
  <c r="AC586" i="14"/>
  <c r="AB586" i="14"/>
  <c r="AA586" i="14"/>
  <c r="Z586" i="14"/>
  <c r="Y586" i="14"/>
  <c r="X586" i="14"/>
  <c r="W586" i="14"/>
  <c r="V586" i="14"/>
  <c r="U586" i="14"/>
  <c r="T586" i="14"/>
  <c r="S586" i="14"/>
  <c r="R586" i="14"/>
  <c r="Q586" i="14"/>
  <c r="P586" i="14"/>
  <c r="O586" i="14"/>
  <c r="N586" i="14"/>
  <c r="M586" i="14"/>
  <c r="L586" i="14"/>
  <c r="K586" i="14"/>
  <c r="J586" i="14"/>
  <c r="I586" i="14"/>
  <c r="H586" i="14"/>
  <c r="G586" i="14"/>
  <c r="JB585" i="14"/>
  <c r="JA585" i="14"/>
  <c r="IZ585" i="14"/>
  <c r="IY585" i="14"/>
  <c r="IX585" i="14"/>
  <c r="IW585" i="14"/>
  <c r="IV585" i="14"/>
  <c r="IU585" i="14"/>
  <c r="IT585" i="14"/>
  <c r="IS585" i="14"/>
  <c r="IR585" i="14"/>
  <c r="IQ585" i="14"/>
  <c r="IP585" i="14"/>
  <c r="IO585" i="14"/>
  <c r="IN585" i="14"/>
  <c r="IM585" i="14"/>
  <c r="IL585" i="14"/>
  <c r="IK585" i="14"/>
  <c r="IJ585" i="14"/>
  <c r="II585" i="14"/>
  <c r="IH585" i="14"/>
  <c r="IG585" i="14"/>
  <c r="IF585" i="14"/>
  <c r="IE585" i="14"/>
  <c r="ID585" i="14"/>
  <c r="IC585" i="14"/>
  <c r="IB585" i="14"/>
  <c r="IA585" i="14"/>
  <c r="HZ585" i="14"/>
  <c r="HY585" i="14"/>
  <c r="HX585" i="14"/>
  <c r="HW585" i="14"/>
  <c r="HV585" i="14"/>
  <c r="HU585" i="14"/>
  <c r="HT585" i="14"/>
  <c r="HS585" i="14"/>
  <c r="HR585" i="14"/>
  <c r="HQ585" i="14"/>
  <c r="HP585" i="14"/>
  <c r="HO585" i="14"/>
  <c r="HN585" i="14"/>
  <c r="HM585" i="14"/>
  <c r="HL585" i="14"/>
  <c r="HK585" i="14"/>
  <c r="HJ585" i="14"/>
  <c r="HI585" i="14"/>
  <c r="HH585" i="14"/>
  <c r="HG585" i="14"/>
  <c r="HF585" i="14"/>
  <c r="HE585" i="14"/>
  <c r="HD585" i="14"/>
  <c r="HC585" i="14"/>
  <c r="HB585" i="14"/>
  <c r="HA585" i="14"/>
  <c r="GZ585" i="14"/>
  <c r="GY585" i="14"/>
  <c r="GX585" i="14"/>
  <c r="GW585" i="14"/>
  <c r="GV585" i="14"/>
  <c r="GU585" i="14"/>
  <c r="GT585" i="14"/>
  <c r="GS585" i="14"/>
  <c r="GR585" i="14"/>
  <c r="GQ585" i="14"/>
  <c r="GP585" i="14"/>
  <c r="GO585" i="14"/>
  <c r="GN585" i="14"/>
  <c r="GM585" i="14"/>
  <c r="GL585" i="14"/>
  <c r="GK585" i="14"/>
  <c r="GJ585" i="14"/>
  <c r="GI585" i="14"/>
  <c r="GH585" i="14"/>
  <c r="GG585" i="14"/>
  <c r="GF585" i="14"/>
  <c r="GE585" i="14"/>
  <c r="GD585" i="14"/>
  <c r="GC585" i="14"/>
  <c r="GB585" i="14"/>
  <c r="GA585" i="14"/>
  <c r="FZ585" i="14"/>
  <c r="FY585" i="14"/>
  <c r="FX585" i="14"/>
  <c r="FW585" i="14"/>
  <c r="FV585" i="14"/>
  <c r="FU585" i="14"/>
  <c r="FT585" i="14"/>
  <c r="FS585" i="14"/>
  <c r="FR585" i="14"/>
  <c r="FQ585" i="14"/>
  <c r="FP585" i="14"/>
  <c r="FO585" i="14"/>
  <c r="FN585" i="14"/>
  <c r="FM585" i="14"/>
  <c r="FL585" i="14"/>
  <c r="FK585" i="14"/>
  <c r="FJ585" i="14"/>
  <c r="FI585" i="14"/>
  <c r="FH585" i="14"/>
  <c r="FG585" i="14"/>
  <c r="FF585" i="14"/>
  <c r="FE585" i="14"/>
  <c r="FD585" i="14"/>
  <c r="FC585" i="14"/>
  <c r="FB585" i="14"/>
  <c r="FA585" i="14"/>
  <c r="EZ585" i="14"/>
  <c r="EY585" i="14"/>
  <c r="EX585" i="14"/>
  <c r="EW585" i="14"/>
  <c r="EV585" i="14"/>
  <c r="EU585" i="14"/>
  <c r="ET585" i="14"/>
  <c r="ES585" i="14"/>
  <c r="ER585" i="14"/>
  <c r="EQ585" i="14"/>
  <c r="EP585" i="14"/>
  <c r="EO585" i="14"/>
  <c r="EN585" i="14"/>
  <c r="EM585" i="14"/>
  <c r="EL585" i="14"/>
  <c r="EK585" i="14"/>
  <c r="EJ585" i="14"/>
  <c r="EI585" i="14"/>
  <c r="EH585" i="14"/>
  <c r="EG585" i="14"/>
  <c r="EF585" i="14"/>
  <c r="EE585" i="14"/>
  <c r="ED585" i="14"/>
  <c r="EC585" i="14"/>
  <c r="EB585" i="14"/>
  <c r="EA585" i="14"/>
  <c r="DZ585" i="14"/>
  <c r="DY585" i="14"/>
  <c r="DX585" i="14"/>
  <c r="DW585" i="14"/>
  <c r="DV585" i="14"/>
  <c r="DU585" i="14"/>
  <c r="DT585" i="14"/>
  <c r="DS585" i="14"/>
  <c r="DR585" i="14"/>
  <c r="DQ585" i="14"/>
  <c r="DP585" i="14"/>
  <c r="DO585" i="14"/>
  <c r="DN585" i="14"/>
  <c r="DM585" i="14"/>
  <c r="DL585" i="14"/>
  <c r="DK585" i="14"/>
  <c r="DJ585" i="14"/>
  <c r="DI585" i="14"/>
  <c r="DH585" i="14"/>
  <c r="DG585" i="14"/>
  <c r="DF585" i="14"/>
  <c r="DE585" i="14"/>
  <c r="DD585" i="14"/>
  <c r="DC585" i="14"/>
  <c r="DB585" i="14"/>
  <c r="DA585" i="14"/>
  <c r="CZ585" i="14"/>
  <c r="CY585" i="14"/>
  <c r="CX585" i="14"/>
  <c r="CW585" i="14"/>
  <c r="CV585" i="14"/>
  <c r="CU585" i="14"/>
  <c r="CT585" i="14"/>
  <c r="CS585" i="14"/>
  <c r="CR585" i="14"/>
  <c r="CQ585" i="14"/>
  <c r="CP585" i="14"/>
  <c r="CO585" i="14"/>
  <c r="CN585" i="14"/>
  <c r="CM585" i="14"/>
  <c r="CL585" i="14"/>
  <c r="CK585" i="14"/>
  <c r="CJ585" i="14"/>
  <c r="CI585" i="14"/>
  <c r="CH585" i="14"/>
  <c r="CG585" i="14"/>
  <c r="CF585" i="14"/>
  <c r="CE585" i="14"/>
  <c r="CD585" i="14"/>
  <c r="CC585" i="14"/>
  <c r="CB585" i="14"/>
  <c r="CA585" i="14"/>
  <c r="BZ585" i="14"/>
  <c r="BY585" i="14"/>
  <c r="BX585" i="14"/>
  <c r="BW585" i="14"/>
  <c r="BV585" i="14"/>
  <c r="BU585" i="14"/>
  <c r="BT585" i="14"/>
  <c r="BS585" i="14"/>
  <c r="BR585" i="14"/>
  <c r="BQ585" i="14"/>
  <c r="BP585" i="14"/>
  <c r="BO585" i="14"/>
  <c r="BN585" i="14"/>
  <c r="BM585" i="14"/>
  <c r="BL585" i="14"/>
  <c r="BK585" i="14"/>
  <c r="BJ585" i="14"/>
  <c r="BI585" i="14"/>
  <c r="BH585" i="14"/>
  <c r="BG585" i="14"/>
  <c r="BF585" i="14"/>
  <c r="BE585" i="14"/>
  <c r="BD585" i="14"/>
  <c r="BC585" i="14"/>
  <c r="BB585" i="14"/>
  <c r="BA585" i="14"/>
  <c r="AZ585" i="14"/>
  <c r="AY585" i="14"/>
  <c r="AX585" i="14"/>
  <c r="AW585" i="14"/>
  <c r="AV585" i="14"/>
  <c r="AU585" i="14"/>
  <c r="AT585" i="14"/>
  <c r="AS585" i="14"/>
  <c r="AR585" i="14"/>
  <c r="AQ585" i="14"/>
  <c r="AP585" i="14"/>
  <c r="AO585" i="14"/>
  <c r="AN585" i="14"/>
  <c r="AM585" i="14"/>
  <c r="AL585" i="14"/>
  <c r="AK585" i="14"/>
  <c r="AJ585" i="14"/>
  <c r="AI585" i="14"/>
  <c r="AH585" i="14"/>
  <c r="AG585" i="14"/>
  <c r="AF585" i="14"/>
  <c r="AE585" i="14"/>
  <c r="AD585" i="14"/>
  <c r="AC585" i="14"/>
  <c r="AB585" i="14"/>
  <c r="AA585" i="14"/>
  <c r="Z585" i="14"/>
  <c r="Y585" i="14"/>
  <c r="X585" i="14"/>
  <c r="W585" i="14"/>
  <c r="V585" i="14"/>
  <c r="U585" i="14"/>
  <c r="T585" i="14"/>
  <c r="S585" i="14"/>
  <c r="R585" i="14"/>
  <c r="Q585" i="14"/>
  <c r="P585" i="14"/>
  <c r="O585" i="14"/>
  <c r="N585" i="14"/>
  <c r="M585" i="14"/>
  <c r="L585" i="14"/>
  <c r="K585" i="14"/>
  <c r="J585" i="14"/>
  <c r="I585" i="14"/>
  <c r="H585" i="14"/>
  <c r="G585" i="14"/>
  <c r="JB584" i="14"/>
  <c r="JA584" i="14"/>
  <c r="IZ584" i="14"/>
  <c r="IY584" i="14"/>
  <c r="IX584" i="14"/>
  <c r="IW584" i="14"/>
  <c r="IV584" i="14"/>
  <c r="IU584" i="14"/>
  <c r="IT584" i="14"/>
  <c r="IS584" i="14"/>
  <c r="IR584" i="14"/>
  <c r="IQ584" i="14"/>
  <c r="IP584" i="14"/>
  <c r="IO584" i="14"/>
  <c r="IN584" i="14"/>
  <c r="IM584" i="14"/>
  <c r="IL584" i="14"/>
  <c r="IK584" i="14"/>
  <c r="IJ584" i="14"/>
  <c r="II584" i="14"/>
  <c r="IH584" i="14"/>
  <c r="IG584" i="14"/>
  <c r="IF584" i="14"/>
  <c r="IE584" i="14"/>
  <c r="ID584" i="14"/>
  <c r="IC584" i="14"/>
  <c r="IB584" i="14"/>
  <c r="IA584" i="14"/>
  <c r="HZ584" i="14"/>
  <c r="HY584" i="14"/>
  <c r="HX584" i="14"/>
  <c r="HW584" i="14"/>
  <c r="HV584" i="14"/>
  <c r="HU584" i="14"/>
  <c r="HT584" i="14"/>
  <c r="HS584" i="14"/>
  <c r="HR584" i="14"/>
  <c r="HQ584" i="14"/>
  <c r="HP584" i="14"/>
  <c r="HO584" i="14"/>
  <c r="HN584" i="14"/>
  <c r="HM584" i="14"/>
  <c r="HL584" i="14"/>
  <c r="HK584" i="14"/>
  <c r="HJ584" i="14"/>
  <c r="HI584" i="14"/>
  <c r="HH584" i="14"/>
  <c r="HG584" i="14"/>
  <c r="HF584" i="14"/>
  <c r="HE584" i="14"/>
  <c r="HD584" i="14"/>
  <c r="HC584" i="14"/>
  <c r="HB584" i="14"/>
  <c r="HA584" i="14"/>
  <c r="GZ584" i="14"/>
  <c r="GY584" i="14"/>
  <c r="GX584" i="14"/>
  <c r="GW584" i="14"/>
  <c r="GV584" i="14"/>
  <c r="GU584" i="14"/>
  <c r="GT584" i="14"/>
  <c r="GS584" i="14"/>
  <c r="GR584" i="14"/>
  <c r="GQ584" i="14"/>
  <c r="GP584" i="14"/>
  <c r="GO584" i="14"/>
  <c r="GN584" i="14"/>
  <c r="GM584" i="14"/>
  <c r="GL584" i="14"/>
  <c r="GK584" i="14"/>
  <c r="GJ584" i="14"/>
  <c r="GI584" i="14"/>
  <c r="GH584" i="14"/>
  <c r="GG584" i="14"/>
  <c r="GF584" i="14"/>
  <c r="GE584" i="14"/>
  <c r="GD584" i="14"/>
  <c r="GC584" i="14"/>
  <c r="GB584" i="14"/>
  <c r="GA584" i="14"/>
  <c r="FZ584" i="14"/>
  <c r="FY584" i="14"/>
  <c r="FX584" i="14"/>
  <c r="FW584" i="14"/>
  <c r="FV584" i="14"/>
  <c r="FU584" i="14"/>
  <c r="FT584" i="14"/>
  <c r="FS584" i="14"/>
  <c r="FR584" i="14"/>
  <c r="FQ584" i="14"/>
  <c r="FP584" i="14"/>
  <c r="FO584" i="14"/>
  <c r="FN584" i="14"/>
  <c r="FM584" i="14"/>
  <c r="FL584" i="14"/>
  <c r="FK584" i="14"/>
  <c r="FJ584" i="14"/>
  <c r="FI584" i="14"/>
  <c r="FH584" i="14"/>
  <c r="FG584" i="14"/>
  <c r="FF584" i="14"/>
  <c r="FE584" i="14"/>
  <c r="FD584" i="14"/>
  <c r="FC584" i="14"/>
  <c r="FB584" i="14"/>
  <c r="FA584" i="14"/>
  <c r="EZ584" i="14"/>
  <c r="EY584" i="14"/>
  <c r="EX584" i="14"/>
  <c r="EW584" i="14"/>
  <c r="EV584" i="14"/>
  <c r="EU584" i="14"/>
  <c r="ET584" i="14"/>
  <c r="ES584" i="14"/>
  <c r="ER584" i="14"/>
  <c r="EQ584" i="14"/>
  <c r="EP584" i="14"/>
  <c r="EO584" i="14"/>
  <c r="EN584" i="14"/>
  <c r="EM584" i="14"/>
  <c r="EL584" i="14"/>
  <c r="EK584" i="14"/>
  <c r="EJ584" i="14"/>
  <c r="EI584" i="14"/>
  <c r="EH584" i="14"/>
  <c r="EG584" i="14"/>
  <c r="EF584" i="14"/>
  <c r="EE584" i="14"/>
  <c r="ED584" i="14"/>
  <c r="EC584" i="14"/>
  <c r="EB584" i="14"/>
  <c r="EA584" i="14"/>
  <c r="DZ584" i="14"/>
  <c r="DY584" i="14"/>
  <c r="DX584" i="14"/>
  <c r="DW584" i="14"/>
  <c r="DV584" i="14"/>
  <c r="DU584" i="14"/>
  <c r="DT584" i="14"/>
  <c r="DS584" i="14"/>
  <c r="DR584" i="14"/>
  <c r="DQ584" i="14"/>
  <c r="DP584" i="14"/>
  <c r="DO584" i="14"/>
  <c r="DN584" i="14"/>
  <c r="DM584" i="14"/>
  <c r="DL584" i="14"/>
  <c r="DK584" i="14"/>
  <c r="DJ584" i="14"/>
  <c r="DI584" i="14"/>
  <c r="DH584" i="14"/>
  <c r="DG584" i="14"/>
  <c r="DF584" i="14"/>
  <c r="DE584" i="14"/>
  <c r="DD584" i="14"/>
  <c r="DC584" i="14"/>
  <c r="DB584" i="14"/>
  <c r="DA584" i="14"/>
  <c r="CZ584" i="14"/>
  <c r="CY584" i="14"/>
  <c r="CX584" i="14"/>
  <c r="CW584" i="14"/>
  <c r="CV584" i="14"/>
  <c r="CU584" i="14"/>
  <c r="CT584" i="14"/>
  <c r="CS584" i="14"/>
  <c r="CR584" i="14"/>
  <c r="CQ584" i="14"/>
  <c r="CP584" i="14"/>
  <c r="CO584" i="14"/>
  <c r="CN584" i="14"/>
  <c r="CM584" i="14"/>
  <c r="CL584" i="14"/>
  <c r="CK584" i="14"/>
  <c r="CJ584" i="14"/>
  <c r="CI584" i="14"/>
  <c r="CH584" i="14"/>
  <c r="CG584" i="14"/>
  <c r="CF584" i="14"/>
  <c r="CE584" i="14"/>
  <c r="CD584" i="14"/>
  <c r="CC584" i="14"/>
  <c r="CB584" i="14"/>
  <c r="CA584" i="14"/>
  <c r="BZ584" i="14"/>
  <c r="BY584" i="14"/>
  <c r="BX584" i="14"/>
  <c r="BW584" i="14"/>
  <c r="BV584" i="14"/>
  <c r="BU584" i="14"/>
  <c r="BT584" i="14"/>
  <c r="BS584" i="14"/>
  <c r="BR584" i="14"/>
  <c r="BQ584" i="14"/>
  <c r="BP584" i="14"/>
  <c r="BO584" i="14"/>
  <c r="BN584" i="14"/>
  <c r="BM584" i="14"/>
  <c r="BL584" i="14"/>
  <c r="BK584" i="14"/>
  <c r="BJ584" i="14"/>
  <c r="BI584" i="14"/>
  <c r="BH584" i="14"/>
  <c r="BG584" i="14"/>
  <c r="BF584" i="14"/>
  <c r="BE584" i="14"/>
  <c r="BD584" i="14"/>
  <c r="BC584" i="14"/>
  <c r="BB584" i="14"/>
  <c r="BA584" i="14"/>
  <c r="AZ584" i="14"/>
  <c r="AY584" i="14"/>
  <c r="AX584" i="14"/>
  <c r="AW584" i="14"/>
  <c r="AV584" i="14"/>
  <c r="AU584" i="14"/>
  <c r="AT584" i="14"/>
  <c r="AS584" i="14"/>
  <c r="AR584" i="14"/>
  <c r="AQ584" i="14"/>
  <c r="AP584" i="14"/>
  <c r="AO584" i="14"/>
  <c r="AN584" i="14"/>
  <c r="AM584" i="14"/>
  <c r="AL584" i="14"/>
  <c r="AK584" i="14"/>
  <c r="AJ584" i="14"/>
  <c r="AI584" i="14"/>
  <c r="AH584" i="14"/>
  <c r="AG584" i="14"/>
  <c r="AF584" i="14"/>
  <c r="AE584" i="14"/>
  <c r="AD584" i="14"/>
  <c r="AC584" i="14"/>
  <c r="AB584" i="14"/>
  <c r="AA584" i="14"/>
  <c r="Z584" i="14"/>
  <c r="Y584" i="14"/>
  <c r="X584" i="14"/>
  <c r="W584" i="14"/>
  <c r="V584" i="14"/>
  <c r="U584" i="14"/>
  <c r="T584" i="14"/>
  <c r="S584" i="14"/>
  <c r="R584" i="14"/>
  <c r="Q584" i="14"/>
  <c r="P584" i="14"/>
  <c r="O584" i="14"/>
  <c r="N584" i="14"/>
  <c r="M584" i="14"/>
  <c r="L584" i="14"/>
  <c r="K584" i="14"/>
  <c r="J584" i="14"/>
  <c r="I584" i="14"/>
  <c r="H584" i="14"/>
  <c r="G584" i="14"/>
  <c r="JB583" i="14"/>
  <c r="JA583" i="14"/>
  <c r="IZ583" i="14"/>
  <c r="IY583" i="14"/>
  <c r="IX583" i="14"/>
  <c r="IW583" i="14"/>
  <c r="IV583" i="14"/>
  <c r="IU583" i="14"/>
  <c r="IT583" i="14"/>
  <c r="IS583" i="14"/>
  <c r="IR583" i="14"/>
  <c r="IQ583" i="14"/>
  <c r="IP583" i="14"/>
  <c r="IO583" i="14"/>
  <c r="IN583" i="14"/>
  <c r="IM583" i="14"/>
  <c r="IL583" i="14"/>
  <c r="IK583" i="14"/>
  <c r="IJ583" i="14"/>
  <c r="II583" i="14"/>
  <c r="IH583" i="14"/>
  <c r="IG583" i="14"/>
  <c r="IF583" i="14"/>
  <c r="IE583" i="14"/>
  <c r="ID583" i="14"/>
  <c r="IC583" i="14"/>
  <c r="IB583" i="14"/>
  <c r="IA583" i="14"/>
  <c r="HZ583" i="14"/>
  <c r="HY583" i="14"/>
  <c r="HX583" i="14"/>
  <c r="HW583" i="14"/>
  <c r="HV583" i="14"/>
  <c r="HU583" i="14"/>
  <c r="HT583" i="14"/>
  <c r="HS583" i="14"/>
  <c r="HR583" i="14"/>
  <c r="HQ583" i="14"/>
  <c r="HP583" i="14"/>
  <c r="HO583" i="14"/>
  <c r="HN583" i="14"/>
  <c r="HM583" i="14"/>
  <c r="HL583" i="14"/>
  <c r="HK583" i="14"/>
  <c r="HJ583" i="14"/>
  <c r="HI583" i="14"/>
  <c r="HH583" i="14"/>
  <c r="HG583" i="14"/>
  <c r="HF583" i="14"/>
  <c r="HE583" i="14"/>
  <c r="HD583" i="14"/>
  <c r="HC583" i="14"/>
  <c r="HB583" i="14"/>
  <c r="HA583" i="14"/>
  <c r="GZ583" i="14"/>
  <c r="GY583" i="14"/>
  <c r="GX583" i="14"/>
  <c r="GW583" i="14"/>
  <c r="GV583" i="14"/>
  <c r="GU583" i="14"/>
  <c r="GT583" i="14"/>
  <c r="GS583" i="14"/>
  <c r="GR583" i="14"/>
  <c r="GQ583" i="14"/>
  <c r="GP583" i="14"/>
  <c r="GO583" i="14"/>
  <c r="GN583" i="14"/>
  <c r="GM583" i="14"/>
  <c r="GL583" i="14"/>
  <c r="GK583" i="14"/>
  <c r="GJ583" i="14"/>
  <c r="GI583" i="14"/>
  <c r="GH583" i="14"/>
  <c r="GG583" i="14"/>
  <c r="GF583" i="14"/>
  <c r="GE583" i="14"/>
  <c r="GD583" i="14"/>
  <c r="GC583" i="14"/>
  <c r="GB583" i="14"/>
  <c r="GA583" i="14"/>
  <c r="FZ583" i="14"/>
  <c r="FY583" i="14"/>
  <c r="FX583" i="14"/>
  <c r="FW583" i="14"/>
  <c r="FV583" i="14"/>
  <c r="FU583" i="14"/>
  <c r="FT583" i="14"/>
  <c r="FS583" i="14"/>
  <c r="FR583" i="14"/>
  <c r="FQ583" i="14"/>
  <c r="FP583" i="14"/>
  <c r="FO583" i="14"/>
  <c r="FN583" i="14"/>
  <c r="FM583" i="14"/>
  <c r="FL583" i="14"/>
  <c r="FK583" i="14"/>
  <c r="FJ583" i="14"/>
  <c r="FI583" i="14"/>
  <c r="FH583" i="14"/>
  <c r="FG583" i="14"/>
  <c r="FF583" i="14"/>
  <c r="FE583" i="14"/>
  <c r="FD583" i="14"/>
  <c r="FC583" i="14"/>
  <c r="FB583" i="14"/>
  <c r="FA583" i="14"/>
  <c r="EZ583" i="14"/>
  <c r="EY583" i="14"/>
  <c r="EX583" i="14"/>
  <c r="EW583" i="14"/>
  <c r="EV583" i="14"/>
  <c r="EU583" i="14"/>
  <c r="ET583" i="14"/>
  <c r="ES583" i="14"/>
  <c r="ER583" i="14"/>
  <c r="EQ583" i="14"/>
  <c r="EP583" i="14"/>
  <c r="EO583" i="14"/>
  <c r="EN583" i="14"/>
  <c r="EM583" i="14"/>
  <c r="EL583" i="14"/>
  <c r="EK583" i="14"/>
  <c r="EJ583" i="14"/>
  <c r="EI583" i="14"/>
  <c r="EH583" i="14"/>
  <c r="EG583" i="14"/>
  <c r="EF583" i="14"/>
  <c r="EE583" i="14"/>
  <c r="ED583" i="14"/>
  <c r="EC583" i="14"/>
  <c r="EB583" i="14"/>
  <c r="EA583" i="14"/>
  <c r="DZ583" i="14"/>
  <c r="DY583" i="14"/>
  <c r="DX583" i="14"/>
  <c r="DW583" i="14"/>
  <c r="DV583" i="14"/>
  <c r="DU583" i="14"/>
  <c r="DT583" i="14"/>
  <c r="DS583" i="14"/>
  <c r="DR583" i="14"/>
  <c r="DQ583" i="14"/>
  <c r="DP583" i="14"/>
  <c r="DO583" i="14"/>
  <c r="DN583" i="14"/>
  <c r="DM583" i="14"/>
  <c r="DL583" i="14"/>
  <c r="DK583" i="14"/>
  <c r="DJ583" i="14"/>
  <c r="DI583" i="14"/>
  <c r="DH583" i="14"/>
  <c r="DG583" i="14"/>
  <c r="DF583" i="14"/>
  <c r="DE583" i="14"/>
  <c r="DD583" i="14"/>
  <c r="DC583" i="14"/>
  <c r="DB583" i="14"/>
  <c r="DA583" i="14"/>
  <c r="CZ583" i="14"/>
  <c r="CY583" i="14"/>
  <c r="CX583" i="14"/>
  <c r="CW583" i="14"/>
  <c r="CV583" i="14"/>
  <c r="CU583" i="14"/>
  <c r="CT583" i="14"/>
  <c r="CS583" i="14"/>
  <c r="CR583" i="14"/>
  <c r="CQ583" i="14"/>
  <c r="CP583" i="14"/>
  <c r="CO583" i="14"/>
  <c r="CN583" i="14"/>
  <c r="CM583" i="14"/>
  <c r="CL583" i="14"/>
  <c r="CK583" i="14"/>
  <c r="CJ583" i="14"/>
  <c r="CI583" i="14"/>
  <c r="CH583" i="14"/>
  <c r="CG583" i="14"/>
  <c r="CF583" i="14"/>
  <c r="CE583" i="14"/>
  <c r="CD583" i="14"/>
  <c r="CC583" i="14"/>
  <c r="CB583" i="14"/>
  <c r="CA583" i="14"/>
  <c r="BZ583" i="14"/>
  <c r="BY583" i="14"/>
  <c r="BX583" i="14"/>
  <c r="BW583" i="14"/>
  <c r="BV583" i="14"/>
  <c r="BU583" i="14"/>
  <c r="BT583" i="14"/>
  <c r="BS583" i="14"/>
  <c r="BR583" i="14"/>
  <c r="BQ583" i="14"/>
  <c r="BP583" i="14"/>
  <c r="BO583" i="14"/>
  <c r="BN583" i="14"/>
  <c r="BM583" i="14"/>
  <c r="BL583" i="14"/>
  <c r="BK583" i="14"/>
  <c r="BJ583" i="14"/>
  <c r="BI583" i="14"/>
  <c r="BH583" i="14"/>
  <c r="BG583" i="14"/>
  <c r="BF583" i="14"/>
  <c r="BE583" i="14"/>
  <c r="BD583" i="14"/>
  <c r="BC583" i="14"/>
  <c r="BB583" i="14"/>
  <c r="BA583" i="14"/>
  <c r="AZ583" i="14"/>
  <c r="AY583" i="14"/>
  <c r="AX583" i="14"/>
  <c r="AW583" i="14"/>
  <c r="AV583" i="14"/>
  <c r="AU583" i="14"/>
  <c r="AT583" i="14"/>
  <c r="AS583" i="14"/>
  <c r="AR583" i="14"/>
  <c r="AQ583" i="14"/>
  <c r="AP583" i="14"/>
  <c r="AO583" i="14"/>
  <c r="AN583" i="14"/>
  <c r="AM583" i="14"/>
  <c r="AL583" i="14"/>
  <c r="AK583" i="14"/>
  <c r="AJ583" i="14"/>
  <c r="AI583" i="14"/>
  <c r="AH583" i="14"/>
  <c r="AG583" i="14"/>
  <c r="AF583" i="14"/>
  <c r="AE583" i="14"/>
  <c r="AD583" i="14"/>
  <c r="AC583" i="14"/>
  <c r="AB583" i="14"/>
  <c r="AA583" i="14"/>
  <c r="Z583" i="14"/>
  <c r="Y583" i="14"/>
  <c r="X583" i="14"/>
  <c r="W583" i="14"/>
  <c r="V583" i="14"/>
  <c r="U583" i="14"/>
  <c r="T583" i="14"/>
  <c r="S583" i="14"/>
  <c r="R583" i="14"/>
  <c r="Q583" i="14"/>
  <c r="P583" i="14"/>
  <c r="O583" i="14"/>
  <c r="N583" i="14"/>
  <c r="M583" i="14"/>
  <c r="L583" i="14"/>
  <c r="K583" i="14"/>
  <c r="J583" i="14"/>
  <c r="I583" i="14"/>
  <c r="H583" i="14"/>
  <c r="G583" i="14"/>
  <c r="JB582" i="14"/>
  <c r="JA582" i="14"/>
  <c r="IZ582" i="14"/>
  <c r="IY582" i="14"/>
  <c r="IX582" i="14"/>
  <c r="IW582" i="14"/>
  <c r="IV582" i="14"/>
  <c r="IU582" i="14"/>
  <c r="IT582" i="14"/>
  <c r="IS582" i="14"/>
  <c r="IR582" i="14"/>
  <c r="IQ582" i="14"/>
  <c r="IP582" i="14"/>
  <c r="IO582" i="14"/>
  <c r="IN582" i="14"/>
  <c r="IM582" i="14"/>
  <c r="IL582" i="14"/>
  <c r="IK582" i="14"/>
  <c r="IJ582" i="14"/>
  <c r="II582" i="14"/>
  <c r="IH582" i="14"/>
  <c r="IG582" i="14"/>
  <c r="IF582" i="14"/>
  <c r="IE582" i="14"/>
  <c r="ID582" i="14"/>
  <c r="IC582" i="14"/>
  <c r="IB582" i="14"/>
  <c r="IA582" i="14"/>
  <c r="HZ582" i="14"/>
  <c r="HY582" i="14"/>
  <c r="HX582" i="14"/>
  <c r="HW582" i="14"/>
  <c r="HV582" i="14"/>
  <c r="HU582" i="14"/>
  <c r="HT582" i="14"/>
  <c r="HS582" i="14"/>
  <c r="HR582" i="14"/>
  <c r="HQ582" i="14"/>
  <c r="HP582" i="14"/>
  <c r="HO582" i="14"/>
  <c r="HN582" i="14"/>
  <c r="HM582" i="14"/>
  <c r="HL582" i="14"/>
  <c r="HK582" i="14"/>
  <c r="HJ582" i="14"/>
  <c r="HI582" i="14"/>
  <c r="HH582" i="14"/>
  <c r="HG582" i="14"/>
  <c r="HF582" i="14"/>
  <c r="HE582" i="14"/>
  <c r="HD582" i="14"/>
  <c r="HC582" i="14"/>
  <c r="HB582" i="14"/>
  <c r="HA582" i="14"/>
  <c r="GZ582" i="14"/>
  <c r="GY582" i="14"/>
  <c r="GX582" i="14"/>
  <c r="GW582" i="14"/>
  <c r="GV582" i="14"/>
  <c r="GU582" i="14"/>
  <c r="GT582" i="14"/>
  <c r="GS582" i="14"/>
  <c r="GR582" i="14"/>
  <c r="GQ582" i="14"/>
  <c r="GP582" i="14"/>
  <c r="GO582" i="14"/>
  <c r="GN582" i="14"/>
  <c r="GM582" i="14"/>
  <c r="GL582" i="14"/>
  <c r="GK582" i="14"/>
  <c r="GJ582" i="14"/>
  <c r="GI582" i="14"/>
  <c r="GH582" i="14"/>
  <c r="GG582" i="14"/>
  <c r="GF582" i="14"/>
  <c r="GE582" i="14"/>
  <c r="GD582" i="14"/>
  <c r="GC582" i="14"/>
  <c r="GB582" i="14"/>
  <c r="GA582" i="14"/>
  <c r="FZ582" i="14"/>
  <c r="FY582" i="14"/>
  <c r="FX582" i="14"/>
  <c r="FW582" i="14"/>
  <c r="FV582" i="14"/>
  <c r="FU582" i="14"/>
  <c r="FT582" i="14"/>
  <c r="FS582" i="14"/>
  <c r="FR582" i="14"/>
  <c r="FQ582" i="14"/>
  <c r="FP582" i="14"/>
  <c r="FO582" i="14"/>
  <c r="FN582" i="14"/>
  <c r="FM582" i="14"/>
  <c r="FL582" i="14"/>
  <c r="FK582" i="14"/>
  <c r="FJ582" i="14"/>
  <c r="FI582" i="14"/>
  <c r="FH582" i="14"/>
  <c r="FG582" i="14"/>
  <c r="FF582" i="14"/>
  <c r="FE582" i="14"/>
  <c r="FD582" i="14"/>
  <c r="FC582" i="14"/>
  <c r="FB582" i="14"/>
  <c r="FA582" i="14"/>
  <c r="EZ582" i="14"/>
  <c r="EY582" i="14"/>
  <c r="EX582" i="14"/>
  <c r="EW582" i="14"/>
  <c r="EV582" i="14"/>
  <c r="EU582" i="14"/>
  <c r="ET582" i="14"/>
  <c r="ES582" i="14"/>
  <c r="ER582" i="14"/>
  <c r="EQ582" i="14"/>
  <c r="EP582" i="14"/>
  <c r="EO582" i="14"/>
  <c r="EN582" i="14"/>
  <c r="EM582" i="14"/>
  <c r="EL582" i="14"/>
  <c r="EK582" i="14"/>
  <c r="EJ582" i="14"/>
  <c r="EI582" i="14"/>
  <c r="EH582" i="14"/>
  <c r="EG582" i="14"/>
  <c r="EF582" i="14"/>
  <c r="EE582" i="14"/>
  <c r="ED582" i="14"/>
  <c r="EC582" i="14"/>
  <c r="EB582" i="14"/>
  <c r="EA582" i="14"/>
  <c r="DZ582" i="14"/>
  <c r="DY582" i="14"/>
  <c r="DX582" i="14"/>
  <c r="DW582" i="14"/>
  <c r="DV582" i="14"/>
  <c r="DU582" i="14"/>
  <c r="DT582" i="14"/>
  <c r="DS582" i="14"/>
  <c r="DR582" i="14"/>
  <c r="DQ582" i="14"/>
  <c r="DP582" i="14"/>
  <c r="DO582" i="14"/>
  <c r="DN582" i="14"/>
  <c r="DM582" i="14"/>
  <c r="DL582" i="14"/>
  <c r="DK582" i="14"/>
  <c r="DJ582" i="14"/>
  <c r="DI582" i="14"/>
  <c r="DH582" i="14"/>
  <c r="DG582" i="14"/>
  <c r="DF582" i="14"/>
  <c r="DE582" i="14"/>
  <c r="DD582" i="14"/>
  <c r="DC582" i="14"/>
  <c r="DB582" i="14"/>
  <c r="DA582" i="14"/>
  <c r="CZ582" i="14"/>
  <c r="CY582" i="14"/>
  <c r="CX582" i="14"/>
  <c r="CW582" i="14"/>
  <c r="CV582" i="14"/>
  <c r="CU582" i="14"/>
  <c r="CT582" i="14"/>
  <c r="CS582" i="14"/>
  <c r="CR582" i="14"/>
  <c r="CQ582" i="14"/>
  <c r="CP582" i="14"/>
  <c r="CO582" i="14"/>
  <c r="CN582" i="14"/>
  <c r="CM582" i="14"/>
  <c r="CL582" i="14"/>
  <c r="CK582" i="14"/>
  <c r="CJ582" i="14"/>
  <c r="CI582" i="14"/>
  <c r="CH582" i="14"/>
  <c r="CG582" i="14"/>
  <c r="CF582" i="14"/>
  <c r="CE582" i="14"/>
  <c r="CD582" i="14"/>
  <c r="CC582" i="14"/>
  <c r="CB582" i="14"/>
  <c r="CA582" i="14"/>
  <c r="BZ582" i="14"/>
  <c r="BY582" i="14"/>
  <c r="BX582" i="14"/>
  <c r="BW582" i="14"/>
  <c r="BV582" i="14"/>
  <c r="BU582" i="14"/>
  <c r="BT582" i="14"/>
  <c r="BS582" i="14"/>
  <c r="BR582" i="14"/>
  <c r="BQ582" i="14"/>
  <c r="BP582" i="14"/>
  <c r="BO582" i="14"/>
  <c r="BN582" i="14"/>
  <c r="BM582" i="14"/>
  <c r="BL582" i="14"/>
  <c r="BK582" i="14"/>
  <c r="BJ582" i="14"/>
  <c r="BI582" i="14"/>
  <c r="BH582" i="14"/>
  <c r="BG582" i="14"/>
  <c r="BF582" i="14"/>
  <c r="BE582" i="14"/>
  <c r="BD582" i="14"/>
  <c r="BC582" i="14"/>
  <c r="BB582" i="14"/>
  <c r="BA582" i="14"/>
  <c r="AZ582" i="14"/>
  <c r="AY582" i="14"/>
  <c r="AX582" i="14"/>
  <c r="AW582" i="14"/>
  <c r="AV582" i="14"/>
  <c r="AU582" i="14"/>
  <c r="AT582" i="14"/>
  <c r="AS582" i="14"/>
  <c r="AR582" i="14"/>
  <c r="AQ582" i="14"/>
  <c r="AP582" i="14"/>
  <c r="AO582" i="14"/>
  <c r="AN582" i="14"/>
  <c r="AM582" i="14"/>
  <c r="AL582" i="14"/>
  <c r="AK582" i="14"/>
  <c r="AJ582" i="14"/>
  <c r="AI582" i="14"/>
  <c r="AH582" i="14"/>
  <c r="AG582" i="14"/>
  <c r="AF582" i="14"/>
  <c r="AE582" i="14"/>
  <c r="AD582" i="14"/>
  <c r="AC582" i="14"/>
  <c r="AB582" i="14"/>
  <c r="AA582" i="14"/>
  <c r="Z582" i="14"/>
  <c r="Y582" i="14"/>
  <c r="X582" i="14"/>
  <c r="W582" i="14"/>
  <c r="V582" i="14"/>
  <c r="U582" i="14"/>
  <c r="T582" i="14"/>
  <c r="S582" i="14"/>
  <c r="R582" i="14"/>
  <c r="Q582" i="14"/>
  <c r="P582" i="14"/>
  <c r="O582" i="14"/>
  <c r="N582" i="14"/>
  <c r="M582" i="14"/>
  <c r="L582" i="14"/>
  <c r="K582" i="14"/>
  <c r="J582" i="14"/>
  <c r="I582" i="14"/>
  <c r="H582" i="14"/>
  <c r="G582" i="14"/>
  <c r="JB581" i="14"/>
  <c r="JA581" i="14"/>
  <c r="IZ581" i="14"/>
  <c r="IY581" i="14"/>
  <c r="IX581" i="14"/>
  <c r="IW581" i="14"/>
  <c r="IV581" i="14"/>
  <c r="IU581" i="14"/>
  <c r="IT581" i="14"/>
  <c r="IS581" i="14"/>
  <c r="IR581" i="14"/>
  <c r="IQ581" i="14"/>
  <c r="IP581" i="14"/>
  <c r="IO581" i="14"/>
  <c r="IN581" i="14"/>
  <c r="IM581" i="14"/>
  <c r="IL581" i="14"/>
  <c r="IK581" i="14"/>
  <c r="IJ581" i="14"/>
  <c r="II581" i="14"/>
  <c r="IH581" i="14"/>
  <c r="IG581" i="14"/>
  <c r="IF581" i="14"/>
  <c r="IE581" i="14"/>
  <c r="ID581" i="14"/>
  <c r="IC581" i="14"/>
  <c r="IB581" i="14"/>
  <c r="IA581" i="14"/>
  <c r="HZ581" i="14"/>
  <c r="HY581" i="14"/>
  <c r="HX581" i="14"/>
  <c r="HW581" i="14"/>
  <c r="HV581" i="14"/>
  <c r="HU581" i="14"/>
  <c r="HT581" i="14"/>
  <c r="HS581" i="14"/>
  <c r="HR581" i="14"/>
  <c r="HQ581" i="14"/>
  <c r="HP581" i="14"/>
  <c r="HO581" i="14"/>
  <c r="HN581" i="14"/>
  <c r="HM581" i="14"/>
  <c r="HL581" i="14"/>
  <c r="HK581" i="14"/>
  <c r="HJ581" i="14"/>
  <c r="HI581" i="14"/>
  <c r="HH581" i="14"/>
  <c r="HG581" i="14"/>
  <c r="HF581" i="14"/>
  <c r="HE581" i="14"/>
  <c r="HD581" i="14"/>
  <c r="HC581" i="14"/>
  <c r="HB581" i="14"/>
  <c r="HA581" i="14"/>
  <c r="GZ581" i="14"/>
  <c r="GY581" i="14"/>
  <c r="GX581" i="14"/>
  <c r="GW581" i="14"/>
  <c r="GV581" i="14"/>
  <c r="GU581" i="14"/>
  <c r="GT581" i="14"/>
  <c r="GS581" i="14"/>
  <c r="GR581" i="14"/>
  <c r="GQ581" i="14"/>
  <c r="GP581" i="14"/>
  <c r="GO581" i="14"/>
  <c r="GN581" i="14"/>
  <c r="GM581" i="14"/>
  <c r="GL581" i="14"/>
  <c r="GK581" i="14"/>
  <c r="GJ581" i="14"/>
  <c r="GI581" i="14"/>
  <c r="GH581" i="14"/>
  <c r="GG581" i="14"/>
  <c r="GF581" i="14"/>
  <c r="GE581" i="14"/>
  <c r="GD581" i="14"/>
  <c r="GC581" i="14"/>
  <c r="GB581" i="14"/>
  <c r="GA581" i="14"/>
  <c r="FZ581" i="14"/>
  <c r="FY581" i="14"/>
  <c r="FX581" i="14"/>
  <c r="FW581" i="14"/>
  <c r="FV581" i="14"/>
  <c r="FU581" i="14"/>
  <c r="FT581" i="14"/>
  <c r="FS581" i="14"/>
  <c r="FR581" i="14"/>
  <c r="FQ581" i="14"/>
  <c r="FP581" i="14"/>
  <c r="FO581" i="14"/>
  <c r="FN581" i="14"/>
  <c r="FM581" i="14"/>
  <c r="FL581" i="14"/>
  <c r="FK581" i="14"/>
  <c r="FJ581" i="14"/>
  <c r="FI581" i="14"/>
  <c r="FH581" i="14"/>
  <c r="FG581" i="14"/>
  <c r="FF581" i="14"/>
  <c r="FE581" i="14"/>
  <c r="FD581" i="14"/>
  <c r="FC581" i="14"/>
  <c r="FB581" i="14"/>
  <c r="FA581" i="14"/>
  <c r="EZ581" i="14"/>
  <c r="EY581" i="14"/>
  <c r="EX581" i="14"/>
  <c r="EW581" i="14"/>
  <c r="EV581" i="14"/>
  <c r="EU581" i="14"/>
  <c r="ET581" i="14"/>
  <c r="ES581" i="14"/>
  <c r="ER581" i="14"/>
  <c r="EQ581" i="14"/>
  <c r="EP581" i="14"/>
  <c r="EO581" i="14"/>
  <c r="EN581" i="14"/>
  <c r="EM581" i="14"/>
  <c r="EL581" i="14"/>
  <c r="EK581" i="14"/>
  <c r="EJ581" i="14"/>
  <c r="EI581" i="14"/>
  <c r="EH581" i="14"/>
  <c r="EG581" i="14"/>
  <c r="EF581" i="14"/>
  <c r="EE581" i="14"/>
  <c r="ED581" i="14"/>
  <c r="EC581" i="14"/>
  <c r="EB581" i="14"/>
  <c r="EA581" i="14"/>
  <c r="DZ581" i="14"/>
  <c r="DY581" i="14"/>
  <c r="DX581" i="14"/>
  <c r="DW581" i="14"/>
  <c r="DV581" i="14"/>
  <c r="DU581" i="14"/>
  <c r="DT581" i="14"/>
  <c r="DS581" i="14"/>
  <c r="DR581" i="14"/>
  <c r="DQ581" i="14"/>
  <c r="DP581" i="14"/>
  <c r="DO581" i="14"/>
  <c r="DN581" i="14"/>
  <c r="DM581" i="14"/>
  <c r="DL581" i="14"/>
  <c r="DK581" i="14"/>
  <c r="DJ581" i="14"/>
  <c r="DI581" i="14"/>
  <c r="DH581" i="14"/>
  <c r="DG581" i="14"/>
  <c r="DF581" i="14"/>
  <c r="DE581" i="14"/>
  <c r="DD581" i="14"/>
  <c r="DC581" i="14"/>
  <c r="DB581" i="14"/>
  <c r="DA581" i="14"/>
  <c r="CZ581" i="14"/>
  <c r="CY581" i="14"/>
  <c r="CX581" i="14"/>
  <c r="CW581" i="14"/>
  <c r="CV581" i="14"/>
  <c r="CU581" i="14"/>
  <c r="CT581" i="14"/>
  <c r="CS581" i="14"/>
  <c r="CR581" i="14"/>
  <c r="CQ581" i="14"/>
  <c r="CP581" i="14"/>
  <c r="CO581" i="14"/>
  <c r="CN581" i="14"/>
  <c r="CM581" i="14"/>
  <c r="CL581" i="14"/>
  <c r="CK581" i="14"/>
  <c r="CJ581" i="14"/>
  <c r="CI581" i="14"/>
  <c r="CH581" i="14"/>
  <c r="CG581" i="14"/>
  <c r="CF581" i="14"/>
  <c r="CE581" i="14"/>
  <c r="CD581" i="14"/>
  <c r="CC581" i="14"/>
  <c r="CB581" i="14"/>
  <c r="CA581" i="14"/>
  <c r="BZ581" i="14"/>
  <c r="BY581" i="14"/>
  <c r="BX581" i="14"/>
  <c r="BW581" i="14"/>
  <c r="BV581" i="14"/>
  <c r="BU581" i="14"/>
  <c r="BT581" i="14"/>
  <c r="BS581" i="14"/>
  <c r="BR581" i="14"/>
  <c r="BQ581" i="14"/>
  <c r="BP581" i="14"/>
  <c r="BO581" i="14"/>
  <c r="BN581" i="14"/>
  <c r="BM581" i="14"/>
  <c r="BL581" i="14"/>
  <c r="BK581" i="14"/>
  <c r="BJ581" i="14"/>
  <c r="BI581" i="14"/>
  <c r="BH581" i="14"/>
  <c r="BG581" i="14"/>
  <c r="BF581" i="14"/>
  <c r="BE581" i="14"/>
  <c r="BD581" i="14"/>
  <c r="BC581" i="14"/>
  <c r="BB581" i="14"/>
  <c r="BA581" i="14"/>
  <c r="AZ581" i="14"/>
  <c r="AY581" i="14"/>
  <c r="AX581" i="14"/>
  <c r="AW581" i="14"/>
  <c r="AV581" i="14"/>
  <c r="AU581" i="14"/>
  <c r="AT581" i="14"/>
  <c r="AS581" i="14"/>
  <c r="AR581" i="14"/>
  <c r="AQ581" i="14"/>
  <c r="AP581" i="14"/>
  <c r="AO581" i="14"/>
  <c r="AN581" i="14"/>
  <c r="AM581" i="14"/>
  <c r="AL581" i="14"/>
  <c r="AK581" i="14"/>
  <c r="AJ581" i="14"/>
  <c r="AI581" i="14"/>
  <c r="AH581" i="14"/>
  <c r="AG581" i="14"/>
  <c r="AF581" i="14"/>
  <c r="AE581" i="14"/>
  <c r="AD581" i="14"/>
  <c r="AC581" i="14"/>
  <c r="AB581" i="14"/>
  <c r="AA581" i="14"/>
  <c r="Z581" i="14"/>
  <c r="Y581" i="14"/>
  <c r="X581" i="14"/>
  <c r="W581" i="14"/>
  <c r="V581" i="14"/>
  <c r="U581" i="14"/>
  <c r="T581" i="14"/>
  <c r="S581" i="14"/>
  <c r="R581" i="14"/>
  <c r="Q581" i="14"/>
  <c r="P581" i="14"/>
  <c r="O581" i="14"/>
  <c r="N581" i="14"/>
  <c r="M581" i="14"/>
  <c r="L581" i="14"/>
  <c r="K581" i="14"/>
  <c r="J581" i="14"/>
  <c r="I581" i="14"/>
  <c r="H581" i="14"/>
  <c r="G581" i="14"/>
  <c r="JB580" i="14"/>
  <c r="JA580" i="14"/>
  <c r="IZ580" i="14"/>
  <c r="IY580" i="14"/>
  <c r="IX580" i="14"/>
  <c r="IW580" i="14"/>
  <c r="IV580" i="14"/>
  <c r="IU580" i="14"/>
  <c r="IT580" i="14"/>
  <c r="IS580" i="14"/>
  <c r="IR580" i="14"/>
  <c r="IQ580" i="14"/>
  <c r="IP580" i="14"/>
  <c r="IO580" i="14"/>
  <c r="IN580" i="14"/>
  <c r="IM580" i="14"/>
  <c r="IL580" i="14"/>
  <c r="IK580" i="14"/>
  <c r="IJ580" i="14"/>
  <c r="II580" i="14"/>
  <c r="IH580" i="14"/>
  <c r="IG580" i="14"/>
  <c r="IF580" i="14"/>
  <c r="IE580" i="14"/>
  <c r="ID580" i="14"/>
  <c r="IC580" i="14"/>
  <c r="IB580" i="14"/>
  <c r="IA580" i="14"/>
  <c r="HZ580" i="14"/>
  <c r="HY580" i="14"/>
  <c r="HX580" i="14"/>
  <c r="HW580" i="14"/>
  <c r="HV580" i="14"/>
  <c r="HU580" i="14"/>
  <c r="HT580" i="14"/>
  <c r="HS580" i="14"/>
  <c r="HR580" i="14"/>
  <c r="HQ580" i="14"/>
  <c r="HP580" i="14"/>
  <c r="HO580" i="14"/>
  <c r="HN580" i="14"/>
  <c r="HM580" i="14"/>
  <c r="HL580" i="14"/>
  <c r="HK580" i="14"/>
  <c r="HJ580" i="14"/>
  <c r="HI580" i="14"/>
  <c r="HH580" i="14"/>
  <c r="HG580" i="14"/>
  <c r="HF580" i="14"/>
  <c r="HE580" i="14"/>
  <c r="HD580" i="14"/>
  <c r="HC580" i="14"/>
  <c r="HB580" i="14"/>
  <c r="HA580" i="14"/>
  <c r="GZ580" i="14"/>
  <c r="GY580" i="14"/>
  <c r="GX580" i="14"/>
  <c r="GW580" i="14"/>
  <c r="GV580" i="14"/>
  <c r="GU580" i="14"/>
  <c r="GT580" i="14"/>
  <c r="GS580" i="14"/>
  <c r="GR580" i="14"/>
  <c r="GQ580" i="14"/>
  <c r="GP580" i="14"/>
  <c r="GO580" i="14"/>
  <c r="GN580" i="14"/>
  <c r="GM580" i="14"/>
  <c r="GL580" i="14"/>
  <c r="GK580" i="14"/>
  <c r="GJ580" i="14"/>
  <c r="GI580" i="14"/>
  <c r="GH580" i="14"/>
  <c r="GG580" i="14"/>
  <c r="GF580" i="14"/>
  <c r="GE580" i="14"/>
  <c r="GD580" i="14"/>
  <c r="GC580" i="14"/>
  <c r="GB580" i="14"/>
  <c r="GA580" i="14"/>
  <c r="FZ580" i="14"/>
  <c r="FY580" i="14"/>
  <c r="FX580" i="14"/>
  <c r="FW580" i="14"/>
  <c r="FV580" i="14"/>
  <c r="FU580" i="14"/>
  <c r="FT580" i="14"/>
  <c r="FS580" i="14"/>
  <c r="FR580" i="14"/>
  <c r="FQ580" i="14"/>
  <c r="FP580" i="14"/>
  <c r="FO580" i="14"/>
  <c r="FN580" i="14"/>
  <c r="FM580" i="14"/>
  <c r="FL580" i="14"/>
  <c r="FK580" i="14"/>
  <c r="FJ580" i="14"/>
  <c r="FI580" i="14"/>
  <c r="FH580" i="14"/>
  <c r="FG580" i="14"/>
  <c r="FF580" i="14"/>
  <c r="FE580" i="14"/>
  <c r="FD580" i="14"/>
  <c r="FC580" i="14"/>
  <c r="FB580" i="14"/>
  <c r="FA580" i="14"/>
  <c r="EZ580" i="14"/>
  <c r="EY580" i="14"/>
  <c r="EX580" i="14"/>
  <c r="EW580" i="14"/>
  <c r="EV580" i="14"/>
  <c r="EU580" i="14"/>
  <c r="ET580" i="14"/>
  <c r="ES580" i="14"/>
  <c r="ER580" i="14"/>
  <c r="EQ580" i="14"/>
  <c r="EP580" i="14"/>
  <c r="EO580" i="14"/>
  <c r="EN580" i="14"/>
  <c r="EM580" i="14"/>
  <c r="EL580" i="14"/>
  <c r="EK580" i="14"/>
  <c r="EJ580" i="14"/>
  <c r="EI580" i="14"/>
  <c r="EH580" i="14"/>
  <c r="EG580" i="14"/>
  <c r="EF580" i="14"/>
  <c r="EE580" i="14"/>
  <c r="ED580" i="14"/>
  <c r="EC580" i="14"/>
  <c r="EB580" i="14"/>
  <c r="EA580" i="14"/>
  <c r="DZ580" i="14"/>
  <c r="DY580" i="14"/>
  <c r="DX580" i="14"/>
  <c r="DW580" i="14"/>
  <c r="DV580" i="14"/>
  <c r="DU580" i="14"/>
  <c r="DT580" i="14"/>
  <c r="DS580" i="14"/>
  <c r="DR580" i="14"/>
  <c r="DQ580" i="14"/>
  <c r="DP580" i="14"/>
  <c r="DO580" i="14"/>
  <c r="DN580" i="14"/>
  <c r="DM580" i="14"/>
  <c r="DL580" i="14"/>
  <c r="DK580" i="14"/>
  <c r="DJ580" i="14"/>
  <c r="DI580" i="14"/>
  <c r="DH580" i="14"/>
  <c r="DG580" i="14"/>
  <c r="DF580" i="14"/>
  <c r="DE580" i="14"/>
  <c r="DD580" i="14"/>
  <c r="DC580" i="14"/>
  <c r="DB580" i="14"/>
  <c r="DA580" i="14"/>
  <c r="CZ580" i="14"/>
  <c r="CY580" i="14"/>
  <c r="CX580" i="14"/>
  <c r="CW580" i="14"/>
  <c r="CV580" i="14"/>
  <c r="CU580" i="14"/>
  <c r="CT580" i="14"/>
  <c r="CS580" i="14"/>
  <c r="CR580" i="14"/>
  <c r="CQ580" i="14"/>
  <c r="CP580" i="14"/>
  <c r="CO580" i="14"/>
  <c r="CN580" i="14"/>
  <c r="CM580" i="14"/>
  <c r="CL580" i="14"/>
  <c r="CK580" i="14"/>
  <c r="CJ580" i="14"/>
  <c r="CI580" i="14"/>
  <c r="CH580" i="14"/>
  <c r="CG580" i="14"/>
  <c r="CF580" i="14"/>
  <c r="CE580" i="14"/>
  <c r="CD580" i="14"/>
  <c r="CC580" i="14"/>
  <c r="CB580" i="14"/>
  <c r="CA580" i="14"/>
  <c r="BZ580" i="14"/>
  <c r="BY580" i="14"/>
  <c r="BX580" i="14"/>
  <c r="BW580" i="14"/>
  <c r="BV580" i="14"/>
  <c r="BU580" i="14"/>
  <c r="BT580" i="14"/>
  <c r="BS580" i="14"/>
  <c r="BR580" i="14"/>
  <c r="BQ580" i="14"/>
  <c r="BP580" i="14"/>
  <c r="BO580" i="14"/>
  <c r="BN580" i="14"/>
  <c r="BM580" i="14"/>
  <c r="BL580" i="14"/>
  <c r="BK580" i="14"/>
  <c r="BJ580" i="14"/>
  <c r="BI580" i="14"/>
  <c r="BH580" i="14"/>
  <c r="BG580" i="14"/>
  <c r="BF580" i="14"/>
  <c r="BE580" i="14"/>
  <c r="BD580" i="14"/>
  <c r="BC580" i="14"/>
  <c r="BB580" i="14"/>
  <c r="BA580" i="14"/>
  <c r="AZ580" i="14"/>
  <c r="AY580" i="14"/>
  <c r="AX580" i="14"/>
  <c r="AW580" i="14"/>
  <c r="AV580" i="14"/>
  <c r="AU580" i="14"/>
  <c r="AT580" i="14"/>
  <c r="AS580" i="14"/>
  <c r="AR580" i="14"/>
  <c r="AQ580" i="14"/>
  <c r="AP580" i="14"/>
  <c r="AO580" i="14"/>
  <c r="AN580" i="14"/>
  <c r="AM580" i="14"/>
  <c r="AL580" i="14"/>
  <c r="AK580" i="14"/>
  <c r="AJ580" i="14"/>
  <c r="AI580" i="14"/>
  <c r="AH580" i="14"/>
  <c r="AG580" i="14"/>
  <c r="AF580" i="14"/>
  <c r="AE580" i="14"/>
  <c r="AD580" i="14"/>
  <c r="AC580" i="14"/>
  <c r="AB580" i="14"/>
  <c r="AA580" i="14"/>
  <c r="Z580" i="14"/>
  <c r="Y580" i="14"/>
  <c r="X580" i="14"/>
  <c r="W580" i="14"/>
  <c r="V580" i="14"/>
  <c r="U580" i="14"/>
  <c r="T580" i="14"/>
  <c r="S580" i="14"/>
  <c r="R580" i="14"/>
  <c r="Q580" i="14"/>
  <c r="P580" i="14"/>
  <c r="O580" i="14"/>
  <c r="N580" i="14"/>
  <c r="M580" i="14"/>
  <c r="L580" i="14"/>
  <c r="K580" i="14"/>
  <c r="J580" i="14"/>
  <c r="I580" i="14"/>
  <c r="H580" i="14"/>
  <c r="G580" i="14"/>
  <c r="JB579" i="14"/>
  <c r="JA579" i="14"/>
  <c r="IZ579" i="14"/>
  <c r="IY579" i="14"/>
  <c r="IX579" i="14"/>
  <c r="IW579" i="14"/>
  <c r="IV579" i="14"/>
  <c r="IU579" i="14"/>
  <c r="IT579" i="14"/>
  <c r="IS579" i="14"/>
  <c r="IR579" i="14"/>
  <c r="IQ579" i="14"/>
  <c r="IP579" i="14"/>
  <c r="IO579" i="14"/>
  <c r="IN579" i="14"/>
  <c r="IM579" i="14"/>
  <c r="IL579" i="14"/>
  <c r="IK579" i="14"/>
  <c r="IJ579" i="14"/>
  <c r="II579" i="14"/>
  <c r="IH579" i="14"/>
  <c r="IG579" i="14"/>
  <c r="IF579" i="14"/>
  <c r="IE579" i="14"/>
  <c r="ID579" i="14"/>
  <c r="IC579" i="14"/>
  <c r="IB579" i="14"/>
  <c r="IA579" i="14"/>
  <c r="HZ579" i="14"/>
  <c r="HY579" i="14"/>
  <c r="HX579" i="14"/>
  <c r="HW579" i="14"/>
  <c r="HV579" i="14"/>
  <c r="HU579" i="14"/>
  <c r="HT579" i="14"/>
  <c r="HS579" i="14"/>
  <c r="HR579" i="14"/>
  <c r="HQ579" i="14"/>
  <c r="HP579" i="14"/>
  <c r="HO579" i="14"/>
  <c r="HN579" i="14"/>
  <c r="HM579" i="14"/>
  <c r="HL579" i="14"/>
  <c r="HK579" i="14"/>
  <c r="HJ579" i="14"/>
  <c r="HI579" i="14"/>
  <c r="HH579" i="14"/>
  <c r="HG579" i="14"/>
  <c r="HF579" i="14"/>
  <c r="HE579" i="14"/>
  <c r="HD579" i="14"/>
  <c r="HC579" i="14"/>
  <c r="HB579" i="14"/>
  <c r="HA579" i="14"/>
  <c r="GZ579" i="14"/>
  <c r="GY579" i="14"/>
  <c r="GX579" i="14"/>
  <c r="GW579" i="14"/>
  <c r="GV579" i="14"/>
  <c r="GU579" i="14"/>
  <c r="GT579" i="14"/>
  <c r="GS579" i="14"/>
  <c r="GR579" i="14"/>
  <c r="GQ579" i="14"/>
  <c r="GP579" i="14"/>
  <c r="GO579" i="14"/>
  <c r="GN579" i="14"/>
  <c r="GM579" i="14"/>
  <c r="GL579" i="14"/>
  <c r="GK579" i="14"/>
  <c r="GJ579" i="14"/>
  <c r="GI579" i="14"/>
  <c r="GH579" i="14"/>
  <c r="GG579" i="14"/>
  <c r="GF579" i="14"/>
  <c r="GE579" i="14"/>
  <c r="GD579" i="14"/>
  <c r="GC579" i="14"/>
  <c r="GB579" i="14"/>
  <c r="GA579" i="14"/>
  <c r="FZ579" i="14"/>
  <c r="FY579" i="14"/>
  <c r="FX579" i="14"/>
  <c r="FW579" i="14"/>
  <c r="FV579" i="14"/>
  <c r="FU579" i="14"/>
  <c r="FT579" i="14"/>
  <c r="FS579" i="14"/>
  <c r="FR579" i="14"/>
  <c r="FQ579" i="14"/>
  <c r="FP579" i="14"/>
  <c r="FO579" i="14"/>
  <c r="FN579" i="14"/>
  <c r="FM579" i="14"/>
  <c r="FL579" i="14"/>
  <c r="FK579" i="14"/>
  <c r="FJ579" i="14"/>
  <c r="FI579" i="14"/>
  <c r="FH579" i="14"/>
  <c r="FG579" i="14"/>
  <c r="FF579" i="14"/>
  <c r="FE579" i="14"/>
  <c r="FD579" i="14"/>
  <c r="FC579" i="14"/>
  <c r="FB579" i="14"/>
  <c r="FA579" i="14"/>
  <c r="EZ579" i="14"/>
  <c r="EY579" i="14"/>
  <c r="EX579" i="14"/>
  <c r="EW579" i="14"/>
  <c r="EV579" i="14"/>
  <c r="EU579" i="14"/>
  <c r="ET579" i="14"/>
  <c r="ES579" i="14"/>
  <c r="ER579" i="14"/>
  <c r="EQ579" i="14"/>
  <c r="EP579" i="14"/>
  <c r="EO579" i="14"/>
  <c r="EN579" i="14"/>
  <c r="EM579" i="14"/>
  <c r="EL579" i="14"/>
  <c r="EK579" i="14"/>
  <c r="EJ579" i="14"/>
  <c r="EI579" i="14"/>
  <c r="EH579" i="14"/>
  <c r="EG579" i="14"/>
  <c r="EF579" i="14"/>
  <c r="EE579" i="14"/>
  <c r="ED579" i="14"/>
  <c r="EC579" i="14"/>
  <c r="EB579" i="14"/>
  <c r="EA579" i="14"/>
  <c r="DZ579" i="14"/>
  <c r="DY579" i="14"/>
  <c r="DX579" i="14"/>
  <c r="DW579" i="14"/>
  <c r="DV579" i="14"/>
  <c r="DU579" i="14"/>
  <c r="DT579" i="14"/>
  <c r="DS579" i="14"/>
  <c r="DR579" i="14"/>
  <c r="DQ579" i="14"/>
  <c r="DP579" i="14"/>
  <c r="DO579" i="14"/>
  <c r="DN579" i="14"/>
  <c r="DM579" i="14"/>
  <c r="DL579" i="14"/>
  <c r="DK579" i="14"/>
  <c r="DJ579" i="14"/>
  <c r="DI579" i="14"/>
  <c r="DH579" i="14"/>
  <c r="DG579" i="14"/>
  <c r="DF579" i="14"/>
  <c r="DE579" i="14"/>
  <c r="DD579" i="14"/>
  <c r="DC579" i="14"/>
  <c r="DB579" i="14"/>
  <c r="DA579" i="14"/>
  <c r="CZ579" i="14"/>
  <c r="CY579" i="14"/>
  <c r="CX579" i="14"/>
  <c r="CW579" i="14"/>
  <c r="CV579" i="14"/>
  <c r="CU579" i="14"/>
  <c r="CT579" i="14"/>
  <c r="CS579" i="14"/>
  <c r="CR579" i="14"/>
  <c r="CQ579" i="14"/>
  <c r="CP579" i="14"/>
  <c r="CO579" i="14"/>
  <c r="CN579" i="14"/>
  <c r="CM579" i="14"/>
  <c r="CL579" i="14"/>
  <c r="CK579" i="14"/>
  <c r="CJ579" i="14"/>
  <c r="CI579" i="14"/>
  <c r="CH579" i="14"/>
  <c r="CG579" i="14"/>
  <c r="CF579" i="14"/>
  <c r="CE579" i="14"/>
  <c r="CD579" i="14"/>
  <c r="CC579" i="14"/>
  <c r="CB579" i="14"/>
  <c r="CA579" i="14"/>
  <c r="BZ579" i="14"/>
  <c r="BY579" i="14"/>
  <c r="BX579" i="14"/>
  <c r="BW579" i="14"/>
  <c r="BV579" i="14"/>
  <c r="BU579" i="14"/>
  <c r="BT579" i="14"/>
  <c r="BS579" i="14"/>
  <c r="BR579" i="14"/>
  <c r="BQ579" i="14"/>
  <c r="BP579" i="14"/>
  <c r="BO579" i="14"/>
  <c r="BN579" i="14"/>
  <c r="BM579" i="14"/>
  <c r="BL579" i="14"/>
  <c r="BK579" i="14"/>
  <c r="BJ579" i="14"/>
  <c r="BI579" i="14"/>
  <c r="BH579" i="14"/>
  <c r="BG579" i="14"/>
  <c r="BF579" i="14"/>
  <c r="BE579" i="14"/>
  <c r="BD579" i="14"/>
  <c r="BC579" i="14"/>
  <c r="BB579" i="14"/>
  <c r="BA579" i="14"/>
  <c r="AZ579" i="14"/>
  <c r="AY579" i="14"/>
  <c r="AX579" i="14"/>
  <c r="AW579" i="14"/>
  <c r="AV579" i="14"/>
  <c r="AU579" i="14"/>
  <c r="AT579" i="14"/>
  <c r="AS579" i="14"/>
  <c r="AR579" i="14"/>
  <c r="AQ579" i="14"/>
  <c r="AP579" i="14"/>
  <c r="AO579" i="14"/>
  <c r="AN579" i="14"/>
  <c r="AM579" i="14"/>
  <c r="AL579" i="14"/>
  <c r="AK579" i="14"/>
  <c r="AJ579" i="14"/>
  <c r="AI579" i="14"/>
  <c r="AH579" i="14"/>
  <c r="AG579" i="14"/>
  <c r="AF579" i="14"/>
  <c r="AE579" i="14"/>
  <c r="AD579" i="14"/>
  <c r="AC579" i="14"/>
  <c r="AB579" i="14"/>
  <c r="AA579" i="14"/>
  <c r="Z579" i="14"/>
  <c r="Y579" i="14"/>
  <c r="X579" i="14"/>
  <c r="W579" i="14"/>
  <c r="V579" i="14"/>
  <c r="U579" i="14"/>
  <c r="T579" i="14"/>
  <c r="S579" i="14"/>
  <c r="R579" i="14"/>
  <c r="Q579" i="14"/>
  <c r="P579" i="14"/>
  <c r="O579" i="14"/>
  <c r="N579" i="14"/>
  <c r="M579" i="14"/>
  <c r="L579" i="14"/>
  <c r="K579" i="14"/>
  <c r="J579" i="14"/>
  <c r="I579" i="14"/>
  <c r="H579" i="14"/>
  <c r="G579" i="14"/>
  <c r="JB578" i="14"/>
  <c r="JA578" i="14"/>
  <c r="IZ578" i="14"/>
  <c r="IY578" i="14"/>
  <c r="IX578" i="14"/>
  <c r="IW578" i="14"/>
  <c r="IV578" i="14"/>
  <c r="IU578" i="14"/>
  <c r="IT578" i="14"/>
  <c r="IS578" i="14"/>
  <c r="IR578" i="14"/>
  <c r="IQ578" i="14"/>
  <c r="IP578" i="14"/>
  <c r="IO578" i="14"/>
  <c r="IN578" i="14"/>
  <c r="IM578" i="14"/>
  <c r="IL578" i="14"/>
  <c r="IK578" i="14"/>
  <c r="IJ578" i="14"/>
  <c r="II578" i="14"/>
  <c r="IH578" i="14"/>
  <c r="IG578" i="14"/>
  <c r="IF578" i="14"/>
  <c r="IE578" i="14"/>
  <c r="ID578" i="14"/>
  <c r="IC578" i="14"/>
  <c r="IB578" i="14"/>
  <c r="IA578" i="14"/>
  <c r="HZ578" i="14"/>
  <c r="HY578" i="14"/>
  <c r="HX578" i="14"/>
  <c r="HW578" i="14"/>
  <c r="HV578" i="14"/>
  <c r="HU578" i="14"/>
  <c r="HT578" i="14"/>
  <c r="HS578" i="14"/>
  <c r="HR578" i="14"/>
  <c r="HQ578" i="14"/>
  <c r="HP578" i="14"/>
  <c r="HO578" i="14"/>
  <c r="HN578" i="14"/>
  <c r="HM578" i="14"/>
  <c r="HL578" i="14"/>
  <c r="HK578" i="14"/>
  <c r="HJ578" i="14"/>
  <c r="HI578" i="14"/>
  <c r="HH578" i="14"/>
  <c r="HG578" i="14"/>
  <c r="HF578" i="14"/>
  <c r="HE578" i="14"/>
  <c r="HD578" i="14"/>
  <c r="HC578" i="14"/>
  <c r="HB578" i="14"/>
  <c r="HA578" i="14"/>
  <c r="GZ578" i="14"/>
  <c r="GY578" i="14"/>
  <c r="GX578" i="14"/>
  <c r="GW578" i="14"/>
  <c r="GV578" i="14"/>
  <c r="GU578" i="14"/>
  <c r="GT578" i="14"/>
  <c r="GS578" i="14"/>
  <c r="GR578" i="14"/>
  <c r="GQ578" i="14"/>
  <c r="GP578" i="14"/>
  <c r="GO578" i="14"/>
  <c r="GN578" i="14"/>
  <c r="GM578" i="14"/>
  <c r="GL578" i="14"/>
  <c r="GK578" i="14"/>
  <c r="GJ578" i="14"/>
  <c r="GI578" i="14"/>
  <c r="GH578" i="14"/>
  <c r="GG578" i="14"/>
  <c r="GF578" i="14"/>
  <c r="GE578" i="14"/>
  <c r="GD578" i="14"/>
  <c r="GC578" i="14"/>
  <c r="GB578" i="14"/>
  <c r="GA578" i="14"/>
  <c r="FZ578" i="14"/>
  <c r="FY578" i="14"/>
  <c r="FX578" i="14"/>
  <c r="FW578" i="14"/>
  <c r="FV578" i="14"/>
  <c r="FU578" i="14"/>
  <c r="FT578" i="14"/>
  <c r="FS578" i="14"/>
  <c r="FR578" i="14"/>
  <c r="FQ578" i="14"/>
  <c r="FP578" i="14"/>
  <c r="FO578" i="14"/>
  <c r="FN578" i="14"/>
  <c r="FM578" i="14"/>
  <c r="FL578" i="14"/>
  <c r="FK578" i="14"/>
  <c r="FJ578" i="14"/>
  <c r="FI578" i="14"/>
  <c r="FH578" i="14"/>
  <c r="FG578" i="14"/>
  <c r="FF578" i="14"/>
  <c r="FE578" i="14"/>
  <c r="FD578" i="14"/>
  <c r="FC578" i="14"/>
  <c r="FB578" i="14"/>
  <c r="FA578" i="14"/>
  <c r="EZ578" i="14"/>
  <c r="EY578" i="14"/>
  <c r="EX578" i="14"/>
  <c r="EW578" i="14"/>
  <c r="EV578" i="14"/>
  <c r="EU578" i="14"/>
  <c r="ET578" i="14"/>
  <c r="ES578" i="14"/>
  <c r="ER578" i="14"/>
  <c r="EQ578" i="14"/>
  <c r="EP578" i="14"/>
  <c r="EO578" i="14"/>
  <c r="EN578" i="14"/>
  <c r="EM578" i="14"/>
  <c r="EL578" i="14"/>
  <c r="EK578" i="14"/>
  <c r="EJ578" i="14"/>
  <c r="EI578" i="14"/>
  <c r="EH578" i="14"/>
  <c r="EG578" i="14"/>
  <c r="EF578" i="14"/>
  <c r="EE578" i="14"/>
  <c r="ED578" i="14"/>
  <c r="EC578" i="14"/>
  <c r="EB578" i="14"/>
  <c r="EA578" i="14"/>
  <c r="DZ578" i="14"/>
  <c r="DY578" i="14"/>
  <c r="DX578" i="14"/>
  <c r="DW578" i="14"/>
  <c r="DV578" i="14"/>
  <c r="DU578" i="14"/>
  <c r="DT578" i="14"/>
  <c r="DS578" i="14"/>
  <c r="DR578" i="14"/>
  <c r="DQ578" i="14"/>
  <c r="DP578" i="14"/>
  <c r="DO578" i="14"/>
  <c r="DN578" i="14"/>
  <c r="DM578" i="14"/>
  <c r="DL578" i="14"/>
  <c r="DK578" i="14"/>
  <c r="DJ578" i="14"/>
  <c r="DI578" i="14"/>
  <c r="DH578" i="14"/>
  <c r="DG578" i="14"/>
  <c r="DF578" i="14"/>
  <c r="DE578" i="14"/>
  <c r="DD578" i="14"/>
  <c r="DC578" i="14"/>
  <c r="DB578" i="14"/>
  <c r="DA578" i="14"/>
  <c r="CZ578" i="14"/>
  <c r="CY578" i="14"/>
  <c r="CX578" i="14"/>
  <c r="CW578" i="14"/>
  <c r="CV578" i="14"/>
  <c r="CU578" i="14"/>
  <c r="CT578" i="14"/>
  <c r="CS578" i="14"/>
  <c r="CR578" i="14"/>
  <c r="CQ578" i="14"/>
  <c r="CP578" i="14"/>
  <c r="CO578" i="14"/>
  <c r="CN578" i="14"/>
  <c r="CM578" i="14"/>
  <c r="CL578" i="14"/>
  <c r="CK578" i="14"/>
  <c r="CJ578" i="14"/>
  <c r="CI578" i="14"/>
  <c r="CH578" i="14"/>
  <c r="CG578" i="14"/>
  <c r="CF578" i="14"/>
  <c r="CE578" i="14"/>
  <c r="CD578" i="14"/>
  <c r="CC578" i="14"/>
  <c r="CB578" i="14"/>
  <c r="CA578" i="14"/>
  <c r="BZ578" i="14"/>
  <c r="BY578" i="14"/>
  <c r="BX578" i="14"/>
  <c r="BW578" i="14"/>
  <c r="BV578" i="14"/>
  <c r="BU578" i="14"/>
  <c r="BT578" i="14"/>
  <c r="BS578" i="14"/>
  <c r="BR578" i="14"/>
  <c r="BQ578" i="14"/>
  <c r="BP578" i="14"/>
  <c r="BO578" i="14"/>
  <c r="BN578" i="14"/>
  <c r="BM578" i="14"/>
  <c r="BL578" i="14"/>
  <c r="BK578" i="14"/>
  <c r="BJ578" i="14"/>
  <c r="BI578" i="14"/>
  <c r="BH578" i="14"/>
  <c r="BG578" i="14"/>
  <c r="BF578" i="14"/>
  <c r="BE578" i="14"/>
  <c r="BD578" i="14"/>
  <c r="BC578" i="14"/>
  <c r="BB578" i="14"/>
  <c r="BA578" i="14"/>
  <c r="AZ578" i="14"/>
  <c r="AY578" i="14"/>
  <c r="AX578" i="14"/>
  <c r="AW578" i="14"/>
  <c r="AV578" i="14"/>
  <c r="AU578" i="14"/>
  <c r="AT578" i="14"/>
  <c r="AS578" i="14"/>
  <c r="AR578" i="14"/>
  <c r="AQ578" i="14"/>
  <c r="AP578" i="14"/>
  <c r="AO578" i="14"/>
  <c r="AN578" i="14"/>
  <c r="AM578" i="14"/>
  <c r="AL578" i="14"/>
  <c r="AK578" i="14"/>
  <c r="AJ578" i="14"/>
  <c r="AI578" i="14"/>
  <c r="AH578" i="14"/>
  <c r="AG578" i="14"/>
  <c r="AF578" i="14"/>
  <c r="AE578" i="14"/>
  <c r="AD578" i="14"/>
  <c r="AC578" i="14"/>
  <c r="AB578" i="14"/>
  <c r="AA578" i="14"/>
  <c r="Z578" i="14"/>
  <c r="Y578" i="14"/>
  <c r="X578" i="14"/>
  <c r="W578" i="14"/>
  <c r="V578" i="14"/>
  <c r="U578" i="14"/>
  <c r="T578" i="14"/>
  <c r="S578" i="14"/>
  <c r="R578" i="14"/>
  <c r="Q578" i="14"/>
  <c r="P578" i="14"/>
  <c r="O578" i="14"/>
  <c r="N578" i="14"/>
  <c r="M578" i="14"/>
  <c r="L578" i="14"/>
  <c r="K578" i="14"/>
  <c r="J578" i="14"/>
  <c r="I578" i="14"/>
  <c r="H578" i="14"/>
  <c r="G578" i="14"/>
  <c r="JB577" i="14"/>
  <c r="JA577" i="14"/>
  <c r="IZ577" i="14"/>
  <c r="IY577" i="14"/>
  <c r="IX577" i="14"/>
  <c r="IW577" i="14"/>
  <c r="IV577" i="14"/>
  <c r="IU577" i="14"/>
  <c r="IT577" i="14"/>
  <c r="IS577" i="14"/>
  <c r="IR577" i="14"/>
  <c r="IQ577" i="14"/>
  <c r="IP577" i="14"/>
  <c r="IO577" i="14"/>
  <c r="IN577" i="14"/>
  <c r="IM577" i="14"/>
  <c r="IL577" i="14"/>
  <c r="IK577" i="14"/>
  <c r="IJ577" i="14"/>
  <c r="II577" i="14"/>
  <c r="IH577" i="14"/>
  <c r="IG577" i="14"/>
  <c r="IF577" i="14"/>
  <c r="IE577" i="14"/>
  <c r="ID577" i="14"/>
  <c r="IC577" i="14"/>
  <c r="IB577" i="14"/>
  <c r="IA577" i="14"/>
  <c r="HZ577" i="14"/>
  <c r="HY577" i="14"/>
  <c r="HX577" i="14"/>
  <c r="HW577" i="14"/>
  <c r="HV577" i="14"/>
  <c r="HU577" i="14"/>
  <c r="HT577" i="14"/>
  <c r="HS577" i="14"/>
  <c r="HR577" i="14"/>
  <c r="HQ577" i="14"/>
  <c r="HP577" i="14"/>
  <c r="HO577" i="14"/>
  <c r="HN577" i="14"/>
  <c r="HM577" i="14"/>
  <c r="HL577" i="14"/>
  <c r="HK577" i="14"/>
  <c r="HJ577" i="14"/>
  <c r="HI577" i="14"/>
  <c r="HH577" i="14"/>
  <c r="HG577" i="14"/>
  <c r="HF577" i="14"/>
  <c r="HE577" i="14"/>
  <c r="HD577" i="14"/>
  <c r="HC577" i="14"/>
  <c r="HB577" i="14"/>
  <c r="HA577" i="14"/>
  <c r="GZ577" i="14"/>
  <c r="GY577" i="14"/>
  <c r="GX577" i="14"/>
  <c r="GW577" i="14"/>
  <c r="GV577" i="14"/>
  <c r="GU577" i="14"/>
  <c r="GT577" i="14"/>
  <c r="GS577" i="14"/>
  <c r="GR577" i="14"/>
  <c r="GQ577" i="14"/>
  <c r="GP577" i="14"/>
  <c r="GO577" i="14"/>
  <c r="GN577" i="14"/>
  <c r="GM577" i="14"/>
  <c r="GL577" i="14"/>
  <c r="GK577" i="14"/>
  <c r="GJ577" i="14"/>
  <c r="GI577" i="14"/>
  <c r="GH577" i="14"/>
  <c r="GG577" i="14"/>
  <c r="GF577" i="14"/>
  <c r="GE577" i="14"/>
  <c r="GD577" i="14"/>
  <c r="GC577" i="14"/>
  <c r="GB577" i="14"/>
  <c r="GA577" i="14"/>
  <c r="FZ577" i="14"/>
  <c r="FY577" i="14"/>
  <c r="FX577" i="14"/>
  <c r="FW577" i="14"/>
  <c r="FV577" i="14"/>
  <c r="FU577" i="14"/>
  <c r="FT577" i="14"/>
  <c r="FS577" i="14"/>
  <c r="FR577" i="14"/>
  <c r="FQ577" i="14"/>
  <c r="FP577" i="14"/>
  <c r="FO577" i="14"/>
  <c r="FN577" i="14"/>
  <c r="FM577" i="14"/>
  <c r="FL577" i="14"/>
  <c r="FK577" i="14"/>
  <c r="FJ577" i="14"/>
  <c r="FI577" i="14"/>
  <c r="FH577" i="14"/>
  <c r="FG577" i="14"/>
  <c r="FF577" i="14"/>
  <c r="FE577" i="14"/>
  <c r="FD577" i="14"/>
  <c r="FC577" i="14"/>
  <c r="FB577" i="14"/>
  <c r="FA577" i="14"/>
  <c r="EZ577" i="14"/>
  <c r="EY577" i="14"/>
  <c r="EX577" i="14"/>
  <c r="EW577" i="14"/>
  <c r="EV577" i="14"/>
  <c r="EU577" i="14"/>
  <c r="ET577" i="14"/>
  <c r="ES577" i="14"/>
  <c r="ER577" i="14"/>
  <c r="EQ577" i="14"/>
  <c r="EP577" i="14"/>
  <c r="EO577" i="14"/>
  <c r="EN577" i="14"/>
  <c r="EM577" i="14"/>
  <c r="EL577" i="14"/>
  <c r="EK577" i="14"/>
  <c r="EJ577" i="14"/>
  <c r="EI577" i="14"/>
  <c r="EH577" i="14"/>
  <c r="EG577" i="14"/>
  <c r="EF577" i="14"/>
  <c r="EE577" i="14"/>
  <c r="ED577" i="14"/>
  <c r="EC577" i="14"/>
  <c r="EB577" i="14"/>
  <c r="EA577" i="14"/>
  <c r="DZ577" i="14"/>
  <c r="DY577" i="14"/>
  <c r="DX577" i="14"/>
  <c r="DW577" i="14"/>
  <c r="DV577" i="14"/>
  <c r="DU577" i="14"/>
  <c r="DT577" i="14"/>
  <c r="DS577" i="14"/>
  <c r="DR577" i="14"/>
  <c r="DQ577" i="14"/>
  <c r="DP577" i="14"/>
  <c r="DO577" i="14"/>
  <c r="DN577" i="14"/>
  <c r="DM577" i="14"/>
  <c r="DL577" i="14"/>
  <c r="DK577" i="14"/>
  <c r="DJ577" i="14"/>
  <c r="DI577" i="14"/>
  <c r="DH577" i="14"/>
  <c r="DG577" i="14"/>
  <c r="DF577" i="14"/>
  <c r="DE577" i="14"/>
  <c r="DD577" i="14"/>
  <c r="DC577" i="14"/>
  <c r="DB577" i="14"/>
  <c r="DA577" i="14"/>
  <c r="CZ577" i="14"/>
  <c r="CY577" i="14"/>
  <c r="CX577" i="14"/>
  <c r="CW577" i="14"/>
  <c r="CV577" i="14"/>
  <c r="CU577" i="14"/>
  <c r="CT577" i="14"/>
  <c r="CS577" i="14"/>
  <c r="CR577" i="14"/>
  <c r="CQ577" i="14"/>
  <c r="CP577" i="14"/>
  <c r="CO577" i="14"/>
  <c r="CN577" i="14"/>
  <c r="CM577" i="14"/>
  <c r="CL577" i="14"/>
  <c r="CK577" i="14"/>
  <c r="CJ577" i="14"/>
  <c r="CI577" i="14"/>
  <c r="CH577" i="14"/>
  <c r="CG577" i="14"/>
  <c r="CF577" i="14"/>
  <c r="CE577" i="14"/>
  <c r="CD577" i="14"/>
  <c r="CC577" i="14"/>
  <c r="CB577" i="14"/>
  <c r="CA577" i="14"/>
  <c r="BZ577" i="14"/>
  <c r="BY577" i="14"/>
  <c r="BX577" i="14"/>
  <c r="BW577" i="14"/>
  <c r="BV577" i="14"/>
  <c r="BU577" i="14"/>
  <c r="BT577" i="14"/>
  <c r="BS577" i="14"/>
  <c r="BR577" i="14"/>
  <c r="BQ577" i="14"/>
  <c r="BP577" i="14"/>
  <c r="BO577" i="14"/>
  <c r="BN577" i="14"/>
  <c r="BM577" i="14"/>
  <c r="BL577" i="14"/>
  <c r="BK577" i="14"/>
  <c r="BJ577" i="14"/>
  <c r="BI577" i="14"/>
  <c r="BH577" i="14"/>
  <c r="BG577" i="14"/>
  <c r="BF577" i="14"/>
  <c r="BE577" i="14"/>
  <c r="BD577" i="14"/>
  <c r="BC577" i="14"/>
  <c r="BB577" i="14"/>
  <c r="BA577" i="14"/>
  <c r="AZ577" i="14"/>
  <c r="AY577" i="14"/>
  <c r="AX577" i="14"/>
  <c r="AW577" i="14"/>
  <c r="AV577" i="14"/>
  <c r="AU577" i="14"/>
  <c r="AT577" i="14"/>
  <c r="AS577" i="14"/>
  <c r="AR577" i="14"/>
  <c r="AQ577" i="14"/>
  <c r="AP577" i="14"/>
  <c r="AO577" i="14"/>
  <c r="AN577" i="14"/>
  <c r="AM577" i="14"/>
  <c r="AL577" i="14"/>
  <c r="AK577" i="14"/>
  <c r="AJ577" i="14"/>
  <c r="AI577" i="14"/>
  <c r="AH577" i="14"/>
  <c r="AG577" i="14"/>
  <c r="AF577" i="14"/>
  <c r="AE577" i="14"/>
  <c r="AD577" i="14"/>
  <c r="AC577" i="14"/>
  <c r="AB577" i="14"/>
  <c r="AA577" i="14"/>
  <c r="Z577" i="14"/>
  <c r="Y577" i="14"/>
  <c r="X577" i="14"/>
  <c r="W577" i="14"/>
  <c r="V577" i="14"/>
  <c r="U577" i="14"/>
  <c r="T577" i="14"/>
  <c r="S577" i="14"/>
  <c r="R577" i="14"/>
  <c r="Q577" i="14"/>
  <c r="P577" i="14"/>
  <c r="O577" i="14"/>
  <c r="N577" i="14"/>
  <c r="M577" i="14"/>
  <c r="L577" i="14"/>
  <c r="K577" i="14"/>
  <c r="J577" i="14"/>
  <c r="I577" i="14"/>
  <c r="H577" i="14"/>
  <c r="G577" i="14"/>
  <c r="JB576" i="14"/>
  <c r="JA576" i="14"/>
  <c r="IZ576" i="14"/>
  <c r="IY576" i="14"/>
  <c r="IX576" i="14"/>
  <c r="IW576" i="14"/>
  <c r="IV576" i="14"/>
  <c r="IU576" i="14"/>
  <c r="IT576" i="14"/>
  <c r="IS576" i="14"/>
  <c r="IR576" i="14"/>
  <c r="IQ576" i="14"/>
  <c r="IP576" i="14"/>
  <c r="IO576" i="14"/>
  <c r="IN576" i="14"/>
  <c r="IM576" i="14"/>
  <c r="IL576" i="14"/>
  <c r="IK576" i="14"/>
  <c r="IJ576" i="14"/>
  <c r="II576" i="14"/>
  <c r="IH576" i="14"/>
  <c r="IG576" i="14"/>
  <c r="IF576" i="14"/>
  <c r="IE576" i="14"/>
  <c r="ID576" i="14"/>
  <c r="IC576" i="14"/>
  <c r="IB576" i="14"/>
  <c r="IA576" i="14"/>
  <c r="HZ576" i="14"/>
  <c r="HY576" i="14"/>
  <c r="HX576" i="14"/>
  <c r="HW576" i="14"/>
  <c r="HV576" i="14"/>
  <c r="HU576" i="14"/>
  <c r="HT576" i="14"/>
  <c r="HS576" i="14"/>
  <c r="HR576" i="14"/>
  <c r="HQ576" i="14"/>
  <c r="HP576" i="14"/>
  <c r="HO576" i="14"/>
  <c r="HN576" i="14"/>
  <c r="HM576" i="14"/>
  <c r="HL576" i="14"/>
  <c r="HK576" i="14"/>
  <c r="HJ576" i="14"/>
  <c r="HI576" i="14"/>
  <c r="HH576" i="14"/>
  <c r="HG576" i="14"/>
  <c r="HF576" i="14"/>
  <c r="HE576" i="14"/>
  <c r="HD576" i="14"/>
  <c r="HC576" i="14"/>
  <c r="HB576" i="14"/>
  <c r="HA576" i="14"/>
  <c r="GZ576" i="14"/>
  <c r="GY576" i="14"/>
  <c r="GX576" i="14"/>
  <c r="GW576" i="14"/>
  <c r="GV576" i="14"/>
  <c r="GU576" i="14"/>
  <c r="GT576" i="14"/>
  <c r="GS576" i="14"/>
  <c r="GR576" i="14"/>
  <c r="GQ576" i="14"/>
  <c r="GP576" i="14"/>
  <c r="GO576" i="14"/>
  <c r="GN576" i="14"/>
  <c r="GM576" i="14"/>
  <c r="GL576" i="14"/>
  <c r="GK576" i="14"/>
  <c r="GJ576" i="14"/>
  <c r="GI576" i="14"/>
  <c r="GH576" i="14"/>
  <c r="GG576" i="14"/>
  <c r="GF576" i="14"/>
  <c r="GE576" i="14"/>
  <c r="GD576" i="14"/>
  <c r="GC576" i="14"/>
  <c r="GB576" i="14"/>
  <c r="GA576" i="14"/>
  <c r="FZ576" i="14"/>
  <c r="FY576" i="14"/>
  <c r="FX576" i="14"/>
  <c r="FW576" i="14"/>
  <c r="FV576" i="14"/>
  <c r="FU576" i="14"/>
  <c r="FT576" i="14"/>
  <c r="FS576" i="14"/>
  <c r="FR576" i="14"/>
  <c r="FQ576" i="14"/>
  <c r="FP576" i="14"/>
  <c r="FO576" i="14"/>
  <c r="FN576" i="14"/>
  <c r="FM576" i="14"/>
  <c r="FL576" i="14"/>
  <c r="FK576" i="14"/>
  <c r="FJ576" i="14"/>
  <c r="FI576" i="14"/>
  <c r="FH576" i="14"/>
  <c r="FG576" i="14"/>
  <c r="FF576" i="14"/>
  <c r="FE576" i="14"/>
  <c r="FD576" i="14"/>
  <c r="FC576" i="14"/>
  <c r="FB576" i="14"/>
  <c r="FA576" i="14"/>
  <c r="EZ576" i="14"/>
  <c r="EY576" i="14"/>
  <c r="EX576" i="14"/>
  <c r="EW576" i="14"/>
  <c r="EV576" i="14"/>
  <c r="EU576" i="14"/>
  <c r="ET576" i="14"/>
  <c r="ES576" i="14"/>
  <c r="ER576" i="14"/>
  <c r="EQ576" i="14"/>
  <c r="EP576" i="14"/>
  <c r="EO576" i="14"/>
  <c r="EN576" i="14"/>
  <c r="EM576" i="14"/>
  <c r="EL576" i="14"/>
  <c r="EK576" i="14"/>
  <c r="EJ576" i="14"/>
  <c r="EI576" i="14"/>
  <c r="EH576" i="14"/>
  <c r="EG576" i="14"/>
  <c r="EF576" i="14"/>
  <c r="EE576" i="14"/>
  <c r="ED576" i="14"/>
  <c r="EC576" i="14"/>
  <c r="EB576" i="14"/>
  <c r="EA576" i="14"/>
  <c r="DZ576" i="14"/>
  <c r="DY576" i="14"/>
  <c r="DX576" i="14"/>
  <c r="DW576" i="14"/>
  <c r="DV576" i="14"/>
  <c r="DU576" i="14"/>
  <c r="DT576" i="14"/>
  <c r="DS576" i="14"/>
  <c r="DR576" i="14"/>
  <c r="DQ576" i="14"/>
  <c r="DP576" i="14"/>
  <c r="DO576" i="14"/>
  <c r="DN576" i="14"/>
  <c r="DM576" i="14"/>
  <c r="DL576" i="14"/>
  <c r="DK576" i="14"/>
  <c r="DJ576" i="14"/>
  <c r="DI576" i="14"/>
  <c r="DH576" i="14"/>
  <c r="DG576" i="14"/>
  <c r="DF576" i="14"/>
  <c r="DE576" i="14"/>
  <c r="DD576" i="14"/>
  <c r="DC576" i="14"/>
  <c r="DB576" i="14"/>
  <c r="DA576" i="14"/>
  <c r="CZ576" i="14"/>
  <c r="CY576" i="14"/>
  <c r="CX576" i="14"/>
  <c r="CW576" i="14"/>
  <c r="CV576" i="14"/>
  <c r="CU576" i="14"/>
  <c r="CT576" i="14"/>
  <c r="CS576" i="14"/>
  <c r="CR576" i="14"/>
  <c r="CQ576" i="14"/>
  <c r="CP576" i="14"/>
  <c r="CO576" i="14"/>
  <c r="CN576" i="14"/>
  <c r="CM576" i="14"/>
  <c r="CL576" i="14"/>
  <c r="CK576" i="14"/>
  <c r="CJ576" i="14"/>
  <c r="CI576" i="14"/>
  <c r="CH576" i="14"/>
  <c r="CG576" i="14"/>
  <c r="CF576" i="14"/>
  <c r="CE576" i="14"/>
  <c r="CD576" i="14"/>
  <c r="CC576" i="14"/>
  <c r="CB576" i="14"/>
  <c r="CA576" i="14"/>
  <c r="BZ576" i="14"/>
  <c r="BY576" i="14"/>
  <c r="BX576" i="14"/>
  <c r="BW576" i="14"/>
  <c r="BV576" i="14"/>
  <c r="BU576" i="14"/>
  <c r="BT576" i="14"/>
  <c r="BS576" i="14"/>
  <c r="BR576" i="14"/>
  <c r="BQ576" i="14"/>
  <c r="BP576" i="14"/>
  <c r="BO576" i="14"/>
  <c r="BN576" i="14"/>
  <c r="BM576" i="14"/>
  <c r="BL576" i="14"/>
  <c r="BK576" i="14"/>
  <c r="BJ576" i="14"/>
  <c r="BI576" i="14"/>
  <c r="BH576" i="14"/>
  <c r="BG576" i="14"/>
  <c r="BF576" i="14"/>
  <c r="BE576" i="14"/>
  <c r="BD576" i="14"/>
  <c r="BC576" i="14"/>
  <c r="BB576" i="14"/>
  <c r="BA576" i="14"/>
  <c r="AZ576" i="14"/>
  <c r="AY576" i="14"/>
  <c r="AX576" i="14"/>
  <c r="AW576" i="14"/>
  <c r="AV576" i="14"/>
  <c r="AU576" i="14"/>
  <c r="AT576" i="14"/>
  <c r="AS576" i="14"/>
  <c r="AR576" i="14"/>
  <c r="AQ576" i="14"/>
  <c r="AP576" i="14"/>
  <c r="AO576" i="14"/>
  <c r="AN576" i="14"/>
  <c r="AM576" i="14"/>
  <c r="AL576" i="14"/>
  <c r="AK576" i="14"/>
  <c r="AJ576" i="14"/>
  <c r="AI576" i="14"/>
  <c r="AH576" i="14"/>
  <c r="AG576" i="14"/>
  <c r="AF576" i="14"/>
  <c r="AE576" i="14"/>
  <c r="AD576" i="14"/>
  <c r="AC576" i="14"/>
  <c r="AB576" i="14"/>
  <c r="AA576" i="14"/>
  <c r="Z576" i="14"/>
  <c r="Y576" i="14"/>
  <c r="X576" i="14"/>
  <c r="W576" i="14"/>
  <c r="V576" i="14"/>
  <c r="U576" i="14"/>
  <c r="T576" i="14"/>
  <c r="S576" i="14"/>
  <c r="R576" i="14"/>
  <c r="Q576" i="14"/>
  <c r="P576" i="14"/>
  <c r="O576" i="14"/>
  <c r="N576" i="14"/>
  <c r="M576" i="14"/>
  <c r="L576" i="14"/>
  <c r="K576" i="14"/>
  <c r="J576" i="14"/>
  <c r="I576" i="14"/>
  <c r="H576" i="14"/>
  <c r="G576" i="14"/>
  <c r="JB575" i="14"/>
  <c r="JA575" i="14"/>
  <c r="IZ575" i="14"/>
  <c r="IY575" i="14"/>
  <c r="IX575" i="14"/>
  <c r="IW575" i="14"/>
  <c r="IV575" i="14"/>
  <c r="IU575" i="14"/>
  <c r="IT575" i="14"/>
  <c r="IS575" i="14"/>
  <c r="IR575" i="14"/>
  <c r="IQ575" i="14"/>
  <c r="IP575" i="14"/>
  <c r="IO575" i="14"/>
  <c r="IN575" i="14"/>
  <c r="IM575" i="14"/>
  <c r="IL575" i="14"/>
  <c r="IK575" i="14"/>
  <c r="IJ575" i="14"/>
  <c r="II575" i="14"/>
  <c r="IH575" i="14"/>
  <c r="IG575" i="14"/>
  <c r="IF575" i="14"/>
  <c r="IE575" i="14"/>
  <c r="ID575" i="14"/>
  <c r="IC575" i="14"/>
  <c r="IB575" i="14"/>
  <c r="IA575" i="14"/>
  <c r="HZ575" i="14"/>
  <c r="HY575" i="14"/>
  <c r="HX575" i="14"/>
  <c r="HW575" i="14"/>
  <c r="HV575" i="14"/>
  <c r="HU575" i="14"/>
  <c r="HT575" i="14"/>
  <c r="HS575" i="14"/>
  <c r="HR575" i="14"/>
  <c r="HQ575" i="14"/>
  <c r="HP575" i="14"/>
  <c r="HO575" i="14"/>
  <c r="HN575" i="14"/>
  <c r="HM575" i="14"/>
  <c r="HL575" i="14"/>
  <c r="HK575" i="14"/>
  <c r="HJ575" i="14"/>
  <c r="HI575" i="14"/>
  <c r="HH575" i="14"/>
  <c r="HG575" i="14"/>
  <c r="HF575" i="14"/>
  <c r="HE575" i="14"/>
  <c r="HD575" i="14"/>
  <c r="HC575" i="14"/>
  <c r="HB575" i="14"/>
  <c r="HA575" i="14"/>
  <c r="GZ575" i="14"/>
  <c r="GY575" i="14"/>
  <c r="GX575" i="14"/>
  <c r="GW575" i="14"/>
  <c r="GV575" i="14"/>
  <c r="GU575" i="14"/>
  <c r="GT575" i="14"/>
  <c r="GS575" i="14"/>
  <c r="GR575" i="14"/>
  <c r="GQ575" i="14"/>
  <c r="GP575" i="14"/>
  <c r="GO575" i="14"/>
  <c r="GN575" i="14"/>
  <c r="GM575" i="14"/>
  <c r="GL575" i="14"/>
  <c r="GK575" i="14"/>
  <c r="GJ575" i="14"/>
  <c r="GI575" i="14"/>
  <c r="GH575" i="14"/>
  <c r="GG575" i="14"/>
  <c r="GF575" i="14"/>
  <c r="GE575" i="14"/>
  <c r="GD575" i="14"/>
  <c r="GC575" i="14"/>
  <c r="GB575" i="14"/>
  <c r="GA575" i="14"/>
  <c r="FZ575" i="14"/>
  <c r="FY575" i="14"/>
  <c r="FX575" i="14"/>
  <c r="FW575" i="14"/>
  <c r="FV575" i="14"/>
  <c r="FU575" i="14"/>
  <c r="FT575" i="14"/>
  <c r="FS575" i="14"/>
  <c r="FR575" i="14"/>
  <c r="FQ575" i="14"/>
  <c r="FP575" i="14"/>
  <c r="FO575" i="14"/>
  <c r="FN575" i="14"/>
  <c r="FM575" i="14"/>
  <c r="FL575" i="14"/>
  <c r="FK575" i="14"/>
  <c r="FJ575" i="14"/>
  <c r="FI575" i="14"/>
  <c r="FH575" i="14"/>
  <c r="FG575" i="14"/>
  <c r="FF575" i="14"/>
  <c r="FE575" i="14"/>
  <c r="FD575" i="14"/>
  <c r="FC575" i="14"/>
  <c r="FB575" i="14"/>
  <c r="FA575" i="14"/>
  <c r="EZ575" i="14"/>
  <c r="EY575" i="14"/>
  <c r="EX575" i="14"/>
  <c r="EW575" i="14"/>
  <c r="EV575" i="14"/>
  <c r="EU575" i="14"/>
  <c r="ET575" i="14"/>
  <c r="ES575" i="14"/>
  <c r="ER575" i="14"/>
  <c r="EQ575" i="14"/>
  <c r="EP575" i="14"/>
  <c r="EO575" i="14"/>
  <c r="EN575" i="14"/>
  <c r="EM575" i="14"/>
  <c r="EL575" i="14"/>
  <c r="EK575" i="14"/>
  <c r="EJ575" i="14"/>
  <c r="EI575" i="14"/>
  <c r="EH575" i="14"/>
  <c r="EG575" i="14"/>
  <c r="EF575" i="14"/>
  <c r="EE575" i="14"/>
  <c r="ED575" i="14"/>
  <c r="EC575" i="14"/>
  <c r="EB575" i="14"/>
  <c r="EA575" i="14"/>
  <c r="DZ575" i="14"/>
  <c r="DY575" i="14"/>
  <c r="DX575" i="14"/>
  <c r="DW575" i="14"/>
  <c r="DV575" i="14"/>
  <c r="DU575" i="14"/>
  <c r="DT575" i="14"/>
  <c r="DS575" i="14"/>
  <c r="DR575" i="14"/>
  <c r="DQ575" i="14"/>
  <c r="DP575" i="14"/>
  <c r="DO575" i="14"/>
  <c r="DN575" i="14"/>
  <c r="DM575" i="14"/>
  <c r="DL575" i="14"/>
  <c r="DK575" i="14"/>
  <c r="DJ575" i="14"/>
  <c r="DI575" i="14"/>
  <c r="DH575" i="14"/>
  <c r="DG575" i="14"/>
  <c r="DF575" i="14"/>
  <c r="DE575" i="14"/>
  <c r="DD575" i="14"/>
  <c r="DC575" i="14"/>
  <c r="DB575" i="14"/>
  <c r="DA575" i="14"/>
  <c r="CZ575" i="14"/>
  <c r="CY575" i="14"/>
  <c r="CX575" i="14"/>
  <c r="CW575" i="14"/>
  <c r="CV575" i="14"/>
  <c r="CU575" i="14"/>
  <c r="CT575" i="14"/>
  <c r="CS575" i="14"/>
  <c r="CR575" i="14"/>
  <c r="CQ575" i="14"/>
  <c r="CP575" i="14"/>
  <c r="CO575" i="14"/>
  <c r="CN575" i="14"/>
  <c r="CM575" i="14"/>
  <c r="CL575" i="14"/>
  <c r="CK575" i="14"/>
  <c r="CJ575" i="14"/>
  <c r="CI575" i="14"/>
  <c r="CH575" i="14"/>
  <c r="CG575" i="14"/>
  <c r="CF575" i="14"/>
  <c r="CE575" i="14"/>
  <c r="CD575" i="14"/>
  <c r="CC575" i="14"/>
  <c r="CB575" i="14"/>
  <c r="CA575" i="14"/>
  <c r="BZ575" i="14"/>
  <c r="BY575" i="14"/>
  <c r="BX575" i="14"/>
  <c r="BW575" i="14"/>
  <c r="BV575" i="14"/>
  <c r="BU575" i="14"/>
  <c r="BT575" i="14"/>
  <c r="BS575" i="14"/>
  <c r="BR575" i="14"/>
  <c r="BQ575" i="14"/>
  <c r="BP575" i="14"/>
  <c r="BO575" i="14"/>
  <c r="BN575" i="14"/>
  <c r="BM575" i="14"/>
  <c r="BL575" i="14"/>
  <c r="BK575" i="14"/>
  <c r="BJ575" i="14"/>
  <c r="BI575" i="14"/>
  <c r="BH575" i="14"/>
  <c r="BG575" i="14"/>
  <c r="BF575" i="14"/>
  <c r="BE575" i="14"/>
  <c r="BD575" i="14"/>
  <c r="BC575" i="14"/>
  <c r="BB575" i="14"/>
  <c r="BA575" i="14"/>
  <c r="AZ575" i="14"/>
  <c r="AY575" i="14"/>
  <c r="AX575" i="14"/>
  <c r="AW575" i="14"/>
  <c r="AV575" i="14"/>
  <c r="AU575" i="14"/>
  <c r="AT575" i="14"/>
  <c r="AS575" i="14"/>
  <c r="AR575" i="14"/>
  <c r="AQ575" i="14"/>
  <c r="AP575" i="14"/>
  <c r="AO575" i="14"/>
  <c r="AN575" i="14"/>
  <c r="AM575" i="14"/>
  <c r="AL575" i="14"/>
  <c r="AK575" i="14"/>
  <c r="AJ575" i="14"/>
  <c r="AI575" i="14"/>
  <c r="AH575" i="14"/>
  <c r="AG575" i="14"/>
  <c r="AF575" i="14"/>
  <c r="AE575" i="14"/>
  <c r="AD575" i="14"/>
  <c r="AC575" i="14"/>
  <c r="AB575" i="14"/>
  <c r="AA575" i="14"/>
  <c r="Z575" i="14"/>
  <c r="Y575" i="14"/>
  <c r="X575" i="14"/>
  <c r="W575" i="14"/>
  <c r="V575" i="14"/>
  <c r="U575" i="14"/>
  <c r="T575" i="14"/>
  <c r="S575" i="14"/>
  <c r="R575" i="14"/>
  <c r="Q575" i="14"/>
  <c r="P575" i="14"/>
  <c r="O575" i="14"/>
  <c r="N575" i="14"/>
  <c r="M575" i="14"/>
  <c r="L575" i="14"/>
  <c r="K575" i="14"/>
  <c r="J575" i="14"/>
  <c r="I575" i="14"/>
  <c r="H575" i="14"/>
  <c r="G575" i="14"/>
  <c r="JB574" i="14"/>
  <c r="JA574" i="14"/>
  <c r="IZ574" i="14"/>
  <c r="IY574" i="14"/>
  <c r="IX574" i="14"/>
  <c r="IW574" i="14"/>
  <c r="IV574" i="14"/>
  <c r="IU574" i="14"/>
  <c r="IT574" i="14"/>
  <c r="IS574" i="14"/>
  <c r="IR574" i="14"/>
  <c r="IQ574" i="14"/>
  <c r="IP574" i="14"/>
  <c r="IO574" i="14"/>
  <c r="IN574" i="14"/>
  <c r="IM574" i="14"/>
  <c r="IL574" i="14"/>
  <c r="IK574" i="14"/>
  <c r="IJ574" i="14"/>
  <c r="II574" i="14"/>
  <c r="IH574" i="14"/>
  <c r="IG574" i="14"/>
  <c r="IF574" i="14"/>
  <c r="IE574" i="14"/>
  <c r="ID574" i="14"/>
  <c r="IC574" i="14"/>
  <c r="IB574" i="14"/>
  <c r="IA574" i="14"/>
  <c r="HZ574" i="14"/>
  <c r="HY574" i="14"/>
  <c r="HX574" i="14"/>
  <c r="HW574" i="14"/>
  <c r="HV574" i="14"/>
  <c r="HU574" i="14"/>
  <c r="HT574" i="14"/>
  <c r="HS574" i="14"/>
  <c r="HR574" i="14"/>
  <c r="HQ574" i="14"/>
  <c r="HP574" i="14"/>
  <c r="HO574" i="14"/>
  <c r="HN574" i="14"/>
  <c r="HM574" i="14"/>
  <c r="HL574" i="14"/>
  <c r="HK574" i="14"/>
  <c r="HJ574" i="14"/>
  <c r="HI574" i="14"/>
  <c r="HH574" i="14"/>
  <c r="HG574" i="14"/>
  <c r="HF574" i="14"/>
  <c r="HE574" i="14"/>
  <c r="HD574" i="14"/>
  <c r="HC574" i="14"/>
  <c r="HB574" i="14"/>
  <c r="HA574" i="14"/>
  <c r="GZ574" i="14"/>
  <c r="GY574" i="14"/>
  <c r="GX574" i="14"/>
  <c r="GW574" i="14"/>
  <c r="GV574" i="14"/>
  <c r="GU574" i="14"/>
  <c r="GT574" i="14"/>
  <c r="GS574" i="14"/>
  <c r="GR574" i="14"/>
  <c r="GQ574" i="14"/>
  <c r="GP574" i="14"/>
  <c r="GO574" i="14"/>
  <c r="GN574" i="14"/>
  <c r="GM574" i="14"/>
  <c r="GL574" i="14"/>
  <c r="GK574" i="14"/>
  <c r="GJ574" i="14"/>
  <c r="GI574" i="14"/>
  <c r="GH574" i="14"/>
  <c r="GG574" i="14"/>
  <c r="GF574" i="14"/>
  <c r="GE574" i="14"/>
  <c r="GD574" i="14"/>
  <c r="GC574" i="14"/>
  <c r="GB574" i="14"/>
  <c r="GA574" i="14"/>
  <c r="FZ574" i="14"/>
  <c r="FY574" i="14"/>
  <c r="FX574" i="14"/>
  <c r="FW574" i="14"/>
  <c r="FV574" i="14"/>
  <c r="FU574" i="14"/>
  <c r="FT574" i="14"/>
  <c r="FS574" i="14"/>
  <c r="FR574" i="14"/>
  <c r="FQ574" i="14"/>
  <c r="FP574" i="14"/>
  <c r="FO574" i="14"/>
  <c r="FN574" i="14"/>
  <c r="FM574" i="14"/>
  <c r="FL574" i="14"/>
  <c r="FK574" i="14"/>
  <c r="FJ574" i="14"/>
  <c r="FI574" i="14"/>
  <c r="FH574" i="14"/>
  <c r="FG574" i="14"/>
  <c r="FF574" i="14"/>
  <c r="FE574" i="14"/>
  <c r="FD574" i="14"/>
  <c r="FC574" i="14"/>
  <c r="FB574" i="14"/>
  <c r="FA574" i="14"/>
  <c r="EZ574" i="14"/>
  <c r="EY574" i="14"/>
  <c r="EX574" i="14"/>
  <c r="EW574" i="14"/>
  <c r="EV574" i="14"/>
  <c r="EU574" i="14"/>
  <c r="ET574" i="14"/>
  <c r="ES574" i="14"/>
  <c r="ER574" i="14"/>
  <c r="EQ574" i="14"/>
  <c r="EP574" i="14"/>
  <c r="EO574" i="14"/>
  <c r="EN574" i="14"/>
  <c r="EM574" i="14"/>
  <c r="EL574" i="14"/>
  <c r="EK574" i="14"/>
  <c r="EJ574" i="14"/>
  <c r="EI574" i="14"/>
  <c r="EH574" i="14"/>
  <c r="EG574" i="14"/>
  <c r="EF574" i="14"/>
  <c r="EE574" i="14"/>
  <c r="ED574" i="14"/>
  <c r="EC574" i="14"/>
  <c r="EB574" i="14"/>
  <c r="EA574" i="14"/>
  <c r="DZ574" i="14"/>
  <c r="DY574" i="14"/>
  <c r="DX574" i="14"/>
  <c r="DW574" i="14"/>
  <c r="DV574" i="14"/>
  <c r="DU574" i="14"/>
  <c r="DT574" i="14"/>
  <c r="DS574" i="14"/>
  <c r="DR574" i="14"/>
  <c r="DQ574" i="14"/>
  <c r="DP574" i="14"/>
  <c r="DO574" i="14"/>
  <c r="DN574" i="14"/>
  <c r="DM574" i="14"/>
  <c r="DL574" i="14"/>
  <c r="DK574" i="14"/>
  <c r="DJ574" i="14"/>
  <c r="DI574" i="14"/>
  <c r="DH574" i="14"/>
  <c r="DG574" i="14"/>
  <c r="DF574" i="14"/>
  <c r="DE574" i="14"/>
  <c r="DD574" i="14"/>
  <c r="DC574" i="14"/>
  <c r="DB574" i="14"/>
  <c r="DA574" i="14"/>
  <c r="CZ574" i="14"/>
  <c r="CY574" i="14"/>
  <c r="CX574" i="14"/>
  <c r="CW574" i="14"/>
  <c r="CV574" i="14"/>
  <c r="CU574" i="14"/>
  <c r="CT574" i="14"/>
  <c r="CS574" i="14"/>
  <c r="CR574" i="14"/>
  <c r="CQ574" i="14"/>
  <c r="CP574" i="14"/>
  <c r="CO574" i="14"/>
  <c r="CN574" i="14"/>
  <c r="CM574" i="14"/>
  <c r="CL574" i="14"/>
  <c r="CK574" i="14"/>
  <c r="CJ574" i="14"/>
  <c r="CI574" i="14"/>
  <c r="CH574" i="14"/>
  <c r="CG574" i="14"/>
  <c r="CF574" i="14"/>
  <c r="CE574" i="14"/>
  <c r="CD574" i="14"/>
  <c r="CC574" i="14"/>
  <c r="CB574" i="14"/>
  <c r="CA574" i="14"/>
  <c r="BZ574" i="14"/>
  <c r="BY574" i="14"/>
  <c r="BX574" i="14"/>
  <c r="BW574" i="14"/>
  <c r="BV574" i="14"/>
  <c r="BU574" i="14"/>
  <c r="BT574" i="14"/>
  <c r="BS574" i="14"/>
  <c r="BR574" i="14"/>
  <c r="BQ574" i="14"/>
  <c r="BP574" i="14"/>
  <c r="BO574" i="14"/>
  <c r="BN574" i="14"/>
  <c r="BM574" i="14"/>
  <c r="BL574" i="14"/>
  <c r="BK574" i="14"/>
  <c r="BJ574" i="14"/>
  <c r="BI574" i="14"/>
  <c r="BH574" i="14"/>
  <c r="BG574" i="14"/>
  <c r="BF574" i="14"/>
  <c r="BE574" i="14"/>
  <c r="BD574" i="14"/>
  <c r="BC574" i="14"/>
  <c r="BB574" i="14"/>
  <c r="BA574" i="14"/>
  <c r="AZ574" i="14"/>
  <c r="AY574" i="14"/>
  <c r="AX574" i="14"/>
  <c r="AW574" i="14"/>
  <c r="AV574" i="14"/>
  <c r="AU574" i="14"/>
  <c r="AT574" i="14"/>
  <c r="AS574" i="14"/>
  <c r="AR574" i="14"/>
  <c r="AQ574" i="14"/>
  <c r="AP574" i="14"/>
  <c r="AO574" i="14"/>
  <c r="AN574" i="14"/>
  <c r="AM574" i="14"/>
  <c r="AL574" i="14"/>
  <c r="AK574" i="14"/>
  <c r="AJ574" i="14"/>
  <c r="AI574" i="14"/>
  <c r="AH574" i="14"/>
  <c r="AG574" i="14"/>
  <c r="AF574" i="14"/>
  <c r="AE574" i="14"/>
  <c r="AD574" i="14"/>
  <c r="AC574" i="14"/>
  <c r="AB574" i="14"/>
  <c r="AA574" i="14"/>
  <c r="Z574" i="14"/>
  <c r="Y574" i="14"/>
  <c r="X574" i="14"/>
  <c r="W574" i="14"/>
  <c r="V574" i="14"/>
  <c r="U574" i="14"/>
  <c r="T574" i="14"/>
  <c r="S574" i="14"/>
  <c r="R574" i="14"/>
  <c r="Q574" i="14"/>
  <c r="P574" i="14"/>
  <c r="O574" i="14"/>
  <c r="N574" i="14"/>
  <c r="M574" i="14"/>
  <c r="L574" i="14"/>
  <c r="K574" i="14"/>
  <c r="J574" i="14"/>
  <c r="I574" i="14"/>
  <c r="H574" i="14"/>
  <c r="G574" i="14"/>
  <c r="JB573" i="14"/>
  <c r="JA573" i="14"/>
  <c r="IZ573" i="14"/>
  <c r="IY573" i="14"/>
  <c r="IX573" i="14"/>
  <c r="IW573" i="14"/>
  <c r="IV573" i="14"/>
  <c r="IU573" i="14"/>
  <c r="IT573" i="14"/>
  <c r="IS573" i="14"/>
  <c r="IR573" i="14"/>
  <c r="IQ573" i="14"/>
  <c r="IP573" i="14"/>
  <c r="IO573" i="14"/>
  <c r="IN573" i="14"/>
  <c r="IM573" i="14"/>
  <c r="IL573" i="14"/>
  <c r="IK573" i="14"/>
  <c r="IJ573" i="14"/>
  <c r="II573" i="14"/>
  <c r="IH573" i="14"/>
  <c r="IG573" i="14"/>
  <c r="IF573" i="14"/>
  <c r="IE573" i="14"/>
  <c r="ID573" i="14"/>
  <c r="IC573" i="14"/>
  <c r="IB573" i="14"/>
  <c r="IA573" i="14"/>
  <c r="HZ573" i="14"/>
  <c r="HY573" i="14"/>
  <c r="HX573" i="14"/>
  <c r="HW573" i="14"/>
  <c r="HV573" i="14"/>
  <c r="HU573" i="14"/>
  <c r="HT573" i="14"/>
  <c r="HS573" i="14"/>
  <c r="HR573" i="14"/>
  <c r="HQ573" i="14"/>
  <c r="HP573" i="14"/>
  <c r="HO573" i="14"/>
  <c r="HN573" i="14"/>
  <c r="HM573" i="14"/>
  <c r="HL573" i="14"/>
  <c r="HK573" i="14"/>
  <c r="HJ573" i="14"/>
  <c r="HI573" i="14"/>
  <c r="HH573" i="14"/>
  <c r="HG573" i="14"/>
  <c r="HF573" i="14"/>
  <c r="HE573" i="14"/>
  <c r="HD573" i="14"/>
  <c r="HC573" i="14"/>
  <c r="HB573" i="14"/>
  <c r="HA573" i="14"/>
  <c r="GZ573" i="14"/>
  <c r="GY573" i="14"/>
  <c r="GX573" i="14"/>
  <c r="GW573" i="14"/>
  <c r="GV573" i="14"/>
  <c r="GU573" i="14"/>
  <c r="GT573" i="14"/>
  <c r="GS573" i="14"/>
  <c r="GR573" i="14"/>
  <c r="GQ573" i="14"/>
  <c r="GP573" i="14"/>
  <c r="GO573" i="14"/>
  <c r="GN573" i="14"/>
  <c r="GM573" i="14"/>
  <c r="GL573" i="14"/>
  <c r="GK573" i="14"/>
  <c r="GJ573" i="14"/>
  <c r="GI573" i="14"/>
  <c r="GH573" i="14"/>
  <c r="GG573" i="14"/>
  <c r="GF573" i="14"/>
  <c r="GE573" i="14"/>
  <c r="GD573" i="14"/>
  <c r="GC573" i="14"/>
  <c r="GB573" i="14"/>
  <c r="GA573" i="14"/>
  <c r="FZ573" i="14"/>
  <c r="FY573" i="14"/>
  <c r="FX573" i="14"/>
  <c r="FW573" i="14"/>
  <c r="FV573" i="14"/>
  <c r="FU573" i="14"/>
  <c r="FT573" i="14"/>
  <c r="FS573" i="14"/>
  <c r="FR573" i="14"/>
  <c r="FQ573" i="14"/>
  <c r="FP573" i="14"/>
  <c r="FO573" i="14"/>
  <c r="FN573" i="14"/>
  <c r="FM573" i="14"/>
  <c r="FL573" i="14"/>
  <c r="FK573" i="14"/>
  <c r="FJ573" i="14"/>
  <c r="FI573" i="14"/>
  <c r="FH573" i="14"/>
  <c r="FG573" i="14"/>
  <c r="FF573" i="14"/>
  <c r="FE573" i="14"/>
  <c r="FD573" i="14"/>
  <c r="FC573" i="14"/>
  <c r="FB573" i="14"/>
  <c r="FA573" i="14"/>
  <c r="EZ573" i="14"/>
  <c r="EY573" i="14"/>
  <c r="EX573" i="14"/>
  <c r="EW573" i="14"/>
  <c r="EV573" i="14"/>
  <c r="EU573" i="14"/>
  <c r="ET573" i="14"/>
  <c r="ES573" i="14"/>
  <c r="ER573" i="14"/>
  <c r="EQ573" i="14"/>
  <c r="EP573" i="14"/>
  <c r="EO573" i="14"/>
  <c r="EN573" i="14"/>
  <c r="EM573" i="14"/>
  <c r="EL573" i="14"/>
  <c r="EK573" i="14"/>
  <c r="EJ573" i="14"/>
  <c r="EI573" i="14"/>
  <c r="EH573" i="14"/>
  <c r="EG573" i="14"/>
  <c r="EF573" i="14"/>
  <c r="EE573" i="14"/>
  <c r="ED573" i="14"/>
  <c r="EC573" i="14"/>
  <c r="EB573" i="14"/>
  <c r="EA573" i="14"/>
  <c r="DZ573" i="14"/>
  <c r="DY573" i="14"/>
  <c r="DX573" i="14"/>
  <c r="DW573" i="14"/>
  <c r="DV573" i="14"/>
  <c r="DU573" i="14"/>
  <c r="DT573" i="14"/>
  <c r="DS573" i="14"/>
  <c r="DR573" i="14"/>
  <c r="DQ573" i="14"/>
  <c r="DP573" i="14"/>
  <c r="DO573" i="14"/>
  <c r="DN573" i="14"/>
  <c r="DM573" i="14"/>
  <c r="DL573" i="14"/>
  <c r="DK573" i="14"/>
  <c r="DJ573" i="14"/>
  <c r="DI573" i="14"/>
  <c r="DH573" i="14"/>
  <c r="DG573" i="14"/>
  <c r="DF573" i="14"/>
  <c r="DE573" i="14"/>
  <c r="DD573" i="14"/>
  <c r="DC573" i="14"/>
  <c r="DB573" i="14"/>
  <c r="DA573" i="14"/>
  <c r="CZ573" i="14"/>
  <c r="CY573" i="14"/>
  <c r="CX573" i="14"/>
  <c r="CW573" i="14"/>
  <c r="CV573" i="14"/>
  <c r="CU573" i="14"/>
  <c r="CT573" i="14"/>
  <c r="CS573" i="14"/>
  <c r="CR573" i="14"/>
  <c r="CQ573" i="14"/>
  <c r="CP573" i="14"/>
  <c r="CO573" i="14"/>
  <c r="CN573" i="14"/>
  <c r="CM573" i="14"/>
  <c r="CL573" i="14"/>
  <c r="CK573" i="14"/>
  <c r="CJ573" i="14"/>
  <c r="CI573" i="14"/>
  <c r="CH573" i="14"/>
  <c r="CG573" i="14"/>
  <c r="CF573" i="14"/>
  <c r="CE573" i="14"/>
  <c r="CD573" i="14"/>
  <c r="CC573" i="14"/>
  <c r="CB573" i="14"/>
  <c r="CA573" i="14"/>
  <c r="BZ573" i="14"/>
  <c r="BY573" i="14"/>
  <c r="BX573" i="14"/>
  <c r="BW573" i="14"/>
  <c r="BV573" i="14"/>
  <c r="BU573" i="14"/>
  <c r="BT573" i="14"/>
  <c r="BS573" i="14"/>
  <c r="BR573" i="14"/>
  <c r="BQ573" i="14"/>
  <c r="BP573" i="14"/>
  <c r="BO573" i="14"/>
  <c r="BN573" i="14"/>
  <c r="BM573" i="14"/>
  <c r="BL573" i="14"/>
  <c r="BK573" i="14"/>
  <c r="BJ573" i="14"/>
  <c r="BI573" i="14"/>
  <c r="BH573" i="14"/>
  <c r="BG573" i="14"/>
  <c r="BF573" i="14"/>
  <c r="BE573" i="14"/>
  <c r="BD573" i="14"/>
  <c r="BC573" i="14"/>
  <c r="BB573" i="14"/>
  <c r="BA573" i="14"/>
  <c r="AZ573" i="14"/>
  <c r="AY573" i="14"/>
  <c r="AX573" i="14"/>
  <c r="AW573" i="14"/>
  <c r="AV573" i="14"/>
  <c r="AU573" i="14"/>
  <c r="AT573" i="14"/>
  <c r="AS573" i="14"/>
  <c r="AR573" i="14"/>
  <c r="AQ573" i="14"/>
  <c r="AP573" i="14"/>
  <c r="AO573" i="14"/>
  <c r="AN573" i="14"/>
  <c r="AM573" i="14"/>
  <c r="AL573" i="14"/>
  <c r="AK573" i="14"/>
  <c r="AJ573" i="14"/>
  <c r="AI573" i="14"/>
  <c r="AH573" i="14"/>
  <c r="AG573" i="14"/>
  <c r="AF573" i="14"/>
  <c r="AE573" i="14"/>
  <c r="AD573" i="14"/>
  <c r="AC573" i="14"/>
  <c r="AB573" i="14"/>
  <c r="AA573" i="14"/>
  <c r="Z573" i="14"/>
  <c r="Y573" i="14"/>
  <c r="X573" i="14"/>
  <c r="W573" i="14"/>
  <c r="V573" i="14"/>
  <c r="U573" i="14"/>
  <c r="T573" i="14"/>
  <c r="S573" i="14"/>
  <c r="R573" i="14"/>
  <c r="Q573" i="14"/>
  <c r="P573" i="14"/>
  <c r="O573" i="14"/>
  <c r="N573" i="14"/>
  <c r="M573" i="14"/>
  <c r="L573" i="14"/>
  <c r="K573" i="14"/>
  <c r="J573" i="14"/>
  <c r="I573" i="14"/>
  <c r="H573" i="14"/>
  <c r="G573" i="14"/>
  <c r="JB572" i="14"/>
  <c r="JA572" i="14"/>
  <c r="IZ572" i="14"/>
  <c r="IY572" i="14"/>
  <c r="IX572" i="14"/>
  <c r="IW572" i="14"/>
  <c r="IV572" i="14"/>
  <c r="IU572" i="14"/>
  <c r="IT572" i="14"/>
  <c r="IS572" i="14"/>
  <c r="IR572" i="14"/>
  <c r="IQ572" i="14"/>
  <c r="IP572" i="14"/>
  <c r="IO572" i="14"/>
  <c r="IN572" i="14"/>
  <c r="IM572" i="14"/>
  <c r="IL572" i="14"/>
  <c r="IK572" i="14"/>
  <c r="IJ572" i="14"/>
  <c r="II572" i="14"/>
  <c r="IH572" i="14"/>
  <c r="IG572" i="14"/>
  <c r="IF572" i="14"/>
  <c r="IE572" i="14"/>
  <c r="ID572" i="14"/>
  <c r="IC572" i="14"/>
  <c r="IB572" i="14"/>
  <c r="IA572" i="14"/>
  <c r="HZ572" i="14"/>
  <c r="HY572" i="14"/>
  <c r="HX572" i="14"/>
  <c r="HW572" i="14"/>
  <c r="HV572" i="14"/>
  <c r="HU572" i="14"/>
  <c r="HT572" i="14"/>
  <c r="HS572" i="14"/>
  <c r="HR572" i="14"/>
  <c r="HQ572" i="14"/>
  <c r="HP572" i="14"/>
  <c r="HO572" i="14"/>
  <c r="HN572" i="14"/>
  <c r="HM572" i="14"/>
  <c r="HL572" i="14"/>
  <c r="HK572" i="14"/>
  <c r="HJ572" i="14"/>
  <c r="HI572" i="14"/>
  <c r="HH572" i="14"/>
  <c r="HG572" i="14"/>
  <c r="HF572" i="14"/>
  <c r="HE572" i="14"/>
  <c r="HD572" i="14"/>
  <c r="HC572" i="14"/>
  <c r="HB572" i="14"/>
  <c r="HA572" i="14"/>
  <c r="GZ572" i="14"/>
  <c r="GY572" i="14"/>
  <c r="GX572" i="14"/>
  <c r="GW572" i="14"/>
  <c r="GV572" i="14"/>
  <c r="GU572" i="14"/>
  <c r="GT572" i="14"/>
  <c r="GS572" i="14"/>
  <c r="GR572" i="14"/>
  <c r="GQ572" i="14"/>
  <c r="GP572" i="14"/>
  <c r="GO572" i="14"/>
  <c r="GN572" i="14"/>
  <c r="GM572" i="14"/>
  <c r="GL572" i="14"/>
  <c r="GK572" i="14"/>
  <c r="GJ572" i="14"/>
  <c r="GI572" i="14"/>
  <c r="GH572" i="14"/>
  <c r="GG572" i="14"/>
  <c r="GF572" i="14"/>
  <c r="GE572" i="14"/>
  <c r="GD572" i="14"/>
  <c r="GC572" i="14"/>
  <c r="GB572" i="14"/>
  <c r="GA572" i="14"/>
  <c r="FZ572" i="14"/>
  <c r="FY572" i="14"/>
  <c r="FX572" i="14"/>
  <c r="FW572" i="14"/>
  <c r="FV572" i="14"/>
  <c r="FU572" i="14"/>
  <c r="FT572" i="14"/>
  <c r="FS572" i="14"/>
  <c r="FR572" i="14"/>
  <c r="FQ572" i="14"/>
  <c r="FP572" i="14"/>
  <c r="FO572" i="14"/>
  <c r="FN572" i="14"/>
  <c r="FM572" i="14"/>
  <c r="FL572" i="14"/>
  <c r="FK572" i="14"/>
  <c r="FJ572" i="14"/>
  <c r="FI572" i="14"/>
  <c r="FH572" i="14"/>
  <c r="FG572" i="14"/>
  <c r="FF572" i="14"/>
  <c r="FE572" i="14"/>
  <c r="FD572" i="14"/>
  <c r="FC572" i="14"/>
  <c r="FB572" i="14"/>
  <c r="FA572" i="14"/>
  <c r="EZ572" i="14"/>
  <c r="EY572" i="14"/>
  <c r="EX572" i="14"/>
  <c r="EW572" i="14"/>
  <c r="EV572" i="14"/>
  <c r="EU572" i="14"/>
  <c r="ET572" i="14"/>
  <c r="ES572" i="14"/>
  <c r="ER572" i="14"/>
  <c r="EQ572" i="14"/>
  <c r="EP572" i="14"/>
  <c r="EO572" i="14"/>
  <c r="EN572" i="14"/>
  <c r="EM572" i="14"/>
  <c r="EL572" i="14"/>
  <c r="EK572" i="14"/>
  <c r="EJ572" i="14"/>
  <c r="EI572" i="14"/>
  <c r="EH572" i="14"/>
  <c r="EG572" i="14"/>
  <c r="EF572" i="14"/>
  <c r="EE572" i="14"/>
  <c r="ED572" i="14"/>
  <c r="EC572" i="14"/>
  <c r="EB572" i="14"/>
  <c r="EA572" i="14"/>
  <c r="DZ572" i="14"/>
  <c r="DY572" i="14"/>
  <c r="DX572" i="14"/>
  <c r="DW572" i="14"/>
  <c r="DV572" i="14"/>
  <c r="DU572" i="14"/>
  <c r="DT572" i="14"/>
  <c r="DS572" i="14"/>
  <c r="DR572" i="14"/>
  <c r="DQ572" i="14"/>
  <c r="DP572" i="14"/>
  <c r="DO572" i="14"/>
  <c r="DN572" i="14"/>
  <c r="DM572" i="14"/>
  <c r="DL572" i="14"/>
  <c r="DK572" i="14"/>
  <c r="DJ572" i="14"/>
  <c r="DI572" i="14"/>
  <c r="DH572" i="14"/>
  <c r="DG572" i="14"/>
  <c r="DF572" i="14"/>
  <c r="DE572" i="14"/>
  <c r="DD572" i="14"/>
  <c r="DC572" i="14"/>
  <c r="DB572" i="14"/>
  <c r="DA572" i="14"/>
  <c r="CZ572" i="14"/>
  <c r="CY572" i="14"/>
  <c r="CX572" i="14"/>
  <c r="CW572" i="14"/>
  <c r="CV572" i="14"/>
  <c r="CU572" i="14"/>
  <c r="CT572" i="14"/>
  <c r="CS572" i="14"/>
  <c r="CR572" i="14"/>
  <c r="CQ572" i="14"/>
  <c r="CP572" i="14"/>
  <c r="CO572" i="14"/>
  <c r="CN572" i="14"/>
  <c r="CM572" i="14"/>
  <c r="CL572" i="14"/>
  <c r="CK572" i="14"/>
  <c r="CJ572" i="14"/>
  <c r="CI572" i="14"/>
  <c r="CH572" i="14"/>
  <c r="CG572" i="14"/>
  <c r="CF572" i="14"/>
  <c r="CE572" i="14"/>
  <c r="CD572" i="14"/>
  <c r="CC572" i="14"/>
  <c r="CB572" i="14"/>
  <c r="CA572" i="14"/>
  <c r="BZ572" i="14"/>
  <c r="BY572" i="14"/>
  <c r="BX572" i="14"/>
  <c r="BW572" i="14"/>
  <c r="BV572" i="14"/>
  <c r="BU572" i="14"/>
  <c r="BT572" i="14"/>
  <c r="BS572" i="14"/>
  <c r="BR572" i="14"/>
  <c r="BQ572" i="14"/>
  <c r="BP572" i="14"/>
  <c r="BO572" i="14"/>
  <c r="BN572" i="14"/>
  <c r="BM572" i="14"/>
  <c r="BL572" i="14"/>
  <c r="BK572" i="14"/>
  <c r="BJ572" i="14"/>
  <c r="BI572" i="14"/>
  <c r="BH572" i="14"/>
  <c r="BG572" i="14"/>
  <c r="BF572" i="14"/>
  <c r="BE572" i="14"/>
  <c r="BD572" i="14"/>
  <c r="BC572" i="14"/>
  <c r="BB572" i="14"/>
  <c r="BA572" i="14"/>
  <c r="AZ572" i="14"/>
  <c r="AY572" i="14"/>
  <c r="AX572" i="14"/>
  <c r="AW572" i="14"/>
  <c r="AV572" i="14"/>
  <c r="AU572" i="14"/>
  <c r="AT572" i="14"/>
  <c r="AS572" i="14"/>
  <c r="AR572" i="14"/>
  <c r="AQ572" i="14"/>
  <c r="AP572" i="14"/>
  <c r="AO572" i="14"/>
  <c r="AN572" i="14"/>
  <c r="AM572" i="14"/>
  <c r="AL572" i="14"/>
  <c r="AK572" i="14"/>
  <c r="AJ572" i="14"/>
  <c r="AI572" i="14"/>
  <c r="AH572" i="14"/>
  <c r="AG572" i="14"/>
  <c r="AF572" i="14"/>
  <c r="AE572" i="14"/>
  <c r="AD572" i="14"/>
  <c r="AC572" i="14"/>
  <c r="AB572" i="14"/>
  <c r="AA572" i="14"/>
  <c r="Z572" i="14"/>
  <c r="Y572" i="14"/>
  <c r="X572" i="14"/>
  <c r="W572" i="14"/>
  <c r="V572" i="14"/>
  <c r="U572" i="14"/>
  <c r="T572" i="14"/>
  <c r="S572" i="14"/>
  <c r="R572" i="14"/>
  <c r="Q572" i="14"/>
  <c r="P572" i="14"/>
  <c r="O572" i="14"/>
  <c r="N572" i="14"/>
  <c r="M572" i="14"/>
  <c r="L572" i="14"/>
  <c r="K572" i="14"/>
  <c r="J572" i="14"/>
  <c r="I572" i="14"/>
  <c r="H572" i="14"/>
  <c r="G572" i="14"/>
  <c r="JB571" i="14"/>
  <c r="JA571" i="14"/>
  <c r="IZ571" i="14"/>
  <c r="IY571" i="14"/>
  <c r="IX571" i="14"/>
  <c r="IW571" i="14"/>
  <c r="IV571" i="14"/>
  <c r="IU571" i="14"/>
  <c r="IT571" i="14"/>
  <c r="IS571" i="14"/>
  <c r="IR571" i="14"/>
  <c r="IQ571" i="14"/>
  <c r="IP571" i="14"/>
  <c r="IO571" i="14"/>
  <c r="IN571" i="14"/>
  <c r="IM571" i="14"/>
  <c r="IL571" i="14"/>
  <c r="IK571" i="14"/>
  <c r="IJ571" i="14"/>
  <c r="II571" i="14"/>
  <c r="IH571" i="14"/>
  <c r="IG571" i="14"/>
  <c r="IF571" i="14"/>
  <c r="IE571" i="14"/>
  <c r="ID571" i="14"/>
  <c r="IC571" i="14"/>
  <c r="IB571" i="14"/>
  <c r="IA571" i="14"/>
  <c r="HZ571" i="14"/>
  <c r="HY571" i="14"/>
  <c r="HX571" i="14"/>
  <c r="HW571" i="14"/>
  <c r="HV571" i="14"/>
  <c r="HU571" i="14"/>
  <c r="HT571" i="14"/>
  <c r="HS571" i="14"/>
  <c r="HR571" i="14"/>
  <c r="HQ571" i="14"/>
  <c r="HP571" i="14"/>
  <c r="HO571" i="14"/>
  <c r="HN571" i="14"/>
  <c r="HM571" i="14"/>
  <c r="HL571" i="14"/>
  <c r="HK571" i="14"/>
  <c r="HJ571" i="14"/>
  <c r="HI571" i="14"/>
  <c r="HH571" i="14"/>
  <c r="HG571" i="14"/>
  <c r="HF571" i="14"/>
  <c r="HE571" i="14"/>
  <c r="HD571" i="14"/>
  <c r="HC571" i="14"/>
  <c r="HB571" i="14"/>
  <c r="HA571" i="14"/>
  <c r="GZ571" i="14"/>
  <c r="GY571" i="14"/>
  <c r="GX571" i="14"/>
  <c r="GW571" i="14"/>
  <c r="GV571" i="14"/>
  <c r="GU571" i="14"/>
  <c r="GT571" i="14"/>
  <c r="GS571" i="14"/>
  <c r="GR571" i="14"/>
  <c r="GQ571" i="14"/>
  <c r="GP571" i="14"/>
  <c r="GO571" i="14"/>
  <c r="GN571" i="14"/>
  <c r="GM571" i="14"/>
  <c r="GL571" i="14"/>
  <c r="GK571" i="14"/>
  <c r="GJ571" i="14"/>
  <c r="GI571" i="14"/>
  <c r="GH571" i="14"/>
  <c r="GG571" i="14"/>
  <c r="GF571" i="14"/>
  <c r="GE571" i="14"/>
  <c r="GD571" i="14"/>
  <c r="GC571" i="14"/>
  <c r="GB571" i="14"/>
  <c r="GA571" i="14"/>
  <c r="FZ571" i="14"/>
  <c r="FY571" i="14"/>
  <c r="FX571" i="14"/>
  <c r="FW571" i="14"/>
  <c r="FV571" i="14"/>
  <c r="FU571" i="14"/>
  <c r="FT571" i="14"/>
  <c r="FS571" i="14"/>
  <c r="FR571" i="14"/>
  <c r="FQ571" i="14"/>
  <c r="FP571" i="14"/>
  <c r="FO571" i="14"/>
  <c r="FN571" i="14"/>
  <c r="FM571" i="14"/>
  <c r="FL571" i="14"/>
  <c r="FK571" i="14"/>
  <c r="FJ571" i="14"/>
  <c r="FI571" i="14"/>
  <c r="FH571" i="14"/>
  <c r="FG571" i="14"/>
  <c r="FF571" i="14"/>
  <c r="FE571" i="14"/>
  <c r="FD571" i="14"/>
  <c r="FC571" i="14"/>
  <c r="FB571" i="14"/>
  <c r="FA571" i="14"/>
  <c r="EZ571" i="14"/>
  <c r="EY571" i="14"/>
  <c r="EX571" i="14"/>
  <c r="EW571" i="14"/>
  <c r="EV571" i="14"/>
  <c r="EU571" i="14"/>
  <c r="ET571" i="14"/>
  <c r="ES571" i="14"/>
  <c r="ER571" i="14"/>
  <c r="EQ571" i="14"/>
  <c r="EP571" i="14"/>
  <c r="EO571" i="14"/>
  <c r="EN571" i="14"/>
  <c r="EM571" i="14"/>
  <c r="EL571" i="14"/>
  <c r="EK571" i="14"/>
  <c r="EJ571" i="14"/>
  <c r="EI571" i="14"/>
  <c r="EH571" i="14"/>
  <c r="EG571" i="14"/>
  <c r="EF571" i="14"/>
  <c r="EE571" i="14"/>
  <c r="ED571" i="14"/>
  <c r="EC571" i="14"/>
  <c r="EB571" i="14"/>
  <c r="EA571" i="14"/>
  <c r="DZ571" i="14"/>
  <c r="DY571" i="14"/>
  <c r="DX571" i="14"/>
  <c r="DW571" i="14"/>
  <c r="DV571" i="14"/>
  <c r="DU571" i="14"/>
  <c r="DT571" i="14"/>
  <c r="DS571" i="14"/>
  <c r="DR571" i="14"/>
  <c r="DQ571" i="14"/>
  <c r="DP571" i="14"/>
  <c r="DO571" i="14"/>
  <c r="DN571" i="14"/>
  <c r="DM571" i="14"/>
  <c r="DL571" i="14"/>
  <c r="DK571" i="14"/>
  <c r="DJ571" i="14"/>
  <c r="DI571" i="14"/>
  <c r="DH571" i="14"/>
  <c r="DG571" i="14"/>
  <c r="DF571" i="14"/>
  <c r="DE571" i="14"/>
  <c r="DD571" i="14"/>
  <c r="DC571" i="14"/>
  <c r="DB571" i="14"/>
  <c r="DA571" i="14"/>
  <c r="CZ571" i="14"/>
  <c r="CY571" i="14"/>
  <c r="CX571" i="14"/>
  <c r="CW571" i="14"/>
  <c r="CV571" i="14"/>
  <c r="CU571" i="14"/>
  <c r="CT571" i="14"/>
  <c r="CS571" i="14"/>
  <c r="CR571" i="14"/>
  <c r="CQ571" i="14"/>
  <c r="CP571" i="14"/>
  <c r="CO571" i="14"/>
  <c r="CN571" i="14"/>
  <c r="CM571" i="14"/>
  <c r="CL571" i="14"/>
  <c r="CK571" i="14"/>
  <c r="CJ571" i="14"/>
  <c r="CI571" i="14"/>
  <c r="CH571" i="14"/>
  <c r="CG571" i="14"/>
  <c r="CF571" i="14"/>
  <c r="CE571" i="14"/>
  <c r="CD571" i="14"/>
  <c r="CC571" i="14"/>
  <c r="CB571" i="14"/>
  <c r="CA571" i="14"/>
  <c r="BZ571" i="14"/>
  <c r="BY571" i="14"/>
  <c r="BX571" i="14"/>
  <c r="BW571" i="14"/>
  <c r="BV571" i="14"/>
  <c r="BU571" i="14"/>
  <c r="BT571" i="14"/>
  <c r="BS571" i="14"/>
  <c r="BR571" i="14"/>
  <c r="BQ571" i="14"/>
  <c r="BP571" i="14"/>
  <c r="BO571" i="14"/>
  <c r="BN571" i="14"/>
  <c r="BM571" i="14"/>
  <c r="BL571" i="14"/>
  <c r="BK571" i="14"/>
  <c r="BJ571" i="14"/>
  <c r="BI571" i="14"/>
  <c r="BH571" i="14"/>
  <c r="BG571" i="14"/>
  <c r="BF571" i="14"/>
  <c r="BE571" i="14"/>
  <c r="BD571" i="14"/>
  <c r="BC571" i="14"/>
  <c r="BB571" i="14"/>
  <c r="BA571" i="14"/>
  <c r="AZ571" i="14"/>
  <c r="AY571" i="14"/>
  <c r="AX571" i="14"/>
  <c r="AW571" i="14"/>
  <c r="AV571" i="14"/>
  <c r="AU571" i="14"/>
  <c r="AT571" i="14"/>
  <c r="AS571" i="14"/>
  <c r="AR571" i="14"/>
  <c r="AQ571" i="14"/>
  <c r="AP571" i="14"/>
  <c r="AO571" i="14"/>
  <c r="AN571" i="14"/>
  <c r="AM571" i="14"/>
  <c r="AL571" i="14"/>
  <c r="AK571" i="14"/>
  <c r="AJ571" i="14"/>
  <c r="AI571" i="14"/>
  <c r="AH571" i="14"/>
  <c r="AG571" i="14"/>
  <c r="AF571" i="14"/>
  <c r="AE571" i="14"/>
  <c r="AD571" i="14"/>
  <c r="AC571" i="14"/>
  <c r="AB571" i="14"/>
  <c r="AA571" i="14"/>
  <c r="Z571" i="14"/>
  <c r="Y571" i="14"/>
  <c r="X571" i="14"/>
  <c r="W571" i="14"/>
  <c r="V571" i="14"/>
  <c r="U571" i="14"/>
  <c r="T571" i="14"/>
  <c r="S571" i="14"/>
  <c r="R571" i="14"/>
  <c r="Q571" i="14"/>
  <c r="P571" i="14"/>
  <c r="O571" i="14"/>
  <c r="N571" i="14"/>
  <c r="M571" i="14"/>
  <c r="L571" i="14"/>
  <c r="K571" i="14"/>
  <c r="J571" i="14"/>
  <c r="I571" i="14"/>
  <c r="H571" i="14"/>
  <c r="G571" i="14"/>
  <c r="JB570" i="14"/>
  <c r="JA570" i="14"/>
  <c r="IZ570" i="14"/>
  <c r="IY570" i="14"/>
  <c r="IX570" i="14"/>
  <c r="IW570" i="14"/>
  <c r="IV570" i="14"/>
  <c r="IU570" i="14"/>
  <c r="IT570" i="14"/>
  <c r="IS570" i="14"/>
  <c r="IR570" i="14"/>
  <c r="IQ570" i="14"/>
  <c r="IP570" i="14"/>
  <c r="IO570" i="14"/>
  <c r="IN570" i="14"/>
  <c r="IM570" i="14"/>
  <c r="IL570" i="14"/>
  <c r="IK570" i="14"/>
  <c r="IJ570" i="14"/>
  <c r="II570" i="14"/>
  <c r="IH570" i="14"/>
  <c r="IG570" i="14"/>
  <c r="IF570" i="14"/>
  <c r="IE570" i="14"/>
  <c r="ID570" i="14"/>
  <c r="IC570" i="14"/>
  <c r="IB570" i="14"/>
  <c r="IA570" i="14"/>
  <c r="HZ570" i="14"/>
  <c r="HY570" i="14"/>
  <c r="HX570" i="14"/>
  <c r="HW570" i="14"/>
  <c r="HV570" i="14"/>
  <c r="HU570" i="14"/>
  <c r="HT570" i="14"/>
  <c r="HS570" i="14"/>
  <c r="HR570" i="14"/>
  <c r="HQ570" i="14"/>
  <c r="HP570" i="14"/>
  <c r="HO570" i="14"/>
  <c r="HN570" i="14"/>
  <c r="HM570" i="14"/>
  <c r="HL570" i="14"/>
  <c r="HK570" i="14"/>
  <c r="HJ570" i="14"/>
  <c r="HI570" i="14"/>
  <c r="HH570" i="14"/>
  <c r="HG570" i="14"/>
  <c r="HF570" i="14"/>
  <c r="HE570" i="14"/>
  <c r="HD570" i="14"/>
  <c r="HC570" i="14"/>
  <c r="HB570" i="14"/>
  <c r="HA570" i="14"/>
  <c r="GZ570" i="14"/>
  <c r="GY570" i="14"/>
  <c r="GX570" i="14"/>
  <c r="GW570" i="14"/>
  <c r="GV570" i="14"/>
  <c r="GU570" i="14"/>
  <c r="GT570" i="14"/>
  <c r="GS570" i="14"/>
  <c r="GR570" i="14"/>
  <c r="GQ570" i="14"/>
  <c r="GP570" i="14"/>
  <c r="GO570" i="14"/>
  <c r="GN570" i="14"/>
  <c r="GM570" i="14"/>
  <c r="GL570" i="14"/>
  <c r="GK570" i="14"/>
  <c r="GJ570" i="14"/>
  <c r="GI570" i="14"/>
  <c r="GH570" i="14"/>
  <c r="GG570" i="14"/>
  <c r="GF570" i="14"/>
  <c r="GE570" i="14"/>
  <c r="GD570" i="14"/>
  <c r="GC570" i="14"/>
  <c r="GB570" i="14"/>
  <c r="GA570" i="14"/>
  <c r="FZ570" i="14"/>
  <c r="FY570" i="14"/>
  <c r="FX570" i="14"/>
  <c r="FW570" i="14"/>
  <c r="FV570" i="14"/>
  <c r="FU570" i="14"/>
  <c r="FT570" i="14"/>
  <c r="FS570" i="14"/>
  <c r="FR570" i="14"/>
  <c r="FQ570" i="14"/>
  <c r="FP570" i="14"/>
  <c r="FO570" i="14"/>
  <c r="FN570" i="14"/>
  <c r="FM570" i="14"/>
  <c r="FL570" i="14"/>
  <c r="FK570" i="14"/>
  <c r="FJ570" i="14"/>
  <c r="FI570" i="14"/>
  <c r="FH570" i="14"/>
  <c r="FG570" i="14"/>
  <c r="FF570" i="14"/>
  <c r="FE570" i="14"/>
  <c r="FD570" i="14"/>
  <c r="FC570" i="14"/>
  <c r="FB570" i="14"/>
  <c r="FA570" i="14"/>
  <c r="EZ570" i="14"/>
  <c r="EY570" i="14"/>
  <c r="EX570" i="14"/>
  <c r="EW570" i="14"/>
  <c r="EV570" i="14"/>
  <c r="EU570" i="14"/>
  <c r="ET570" i="14"/>
  <c r="ES570" i="14"/>
  <c r="ER570" i="14"/>
  <c r="EQ570" i="14"/>
  <c r="EP570" i="14"/>
  <c r="EO570" i="14"/>
  <c r="EN570" i="14"/>
  <c r="EM570" i="14"/>
  <c r="EL570" i="14"/>
  <c r="EK570" i="14"/>
  <c r="EJ570" i="14"/>
  <c r="EI570" i="14"/>
  <c r="EH570" i="14"/>
  <c r="EG570" i="14"/>
  <c r="EF570" i="14"/>
  <c r="EE570" i="14"/>
  <c r="ED570" i="14"/>
  <c r="EC570" i="14"/>
  <c r="EB570" i="14"/>
  <c r="EA570" i="14"/>
  <c r="DZ570" i="14"/>
  <c r="DY570" i="14"/>
  <c r="DX570" i="14"/>
  <c r="DW570" i="14"/>
  <c r="DV570" i="14"/>
  <c r="DU570" i="14"/>
  <c r="DT570" i="14"/>
  <c r="DS570" i="14"/>
  <c r="DR570" i="14"/>
  <c r="DQ570" i="14"/>
  <c r="DP570" i="14"/>
  <c r="DO570" i="14"/>
  <c r="DN570" i="14"/>
  <c r="DM570" i="14"/>
  <c r="DL570" i="14"/>
  <c r="DK570" i="14"/>
  <c r="DJ570" i="14"/>
  <c r="DI570" i="14"/>
  <c r="DH570" i="14"/>
  <c r="DG570" i="14"/>
  <c r="DF570" i="14"/>
  <c r="DE570" i="14"/>
  <c r="DD570" i="14"/>
  <c r="DC570" i="14"/>
  <c r="DB570" i="14"/>
  <c r="DA570" i="14"/>
  <c r="CZ570" i="14"/>
  <c r="CY570" i="14"/>
  <c r="CX570" i="14"/>
  <c r="CW570" i="14"/>
  <c r="CV570" i="14"/>
  <c r="CU570" i="14"/>
  <c r="CT570" i="14"/>
  <c r="CS570" i="14"/>
  <c r="CR570" i="14"/>
  <c r="CQ570" i="14"/>
  <c r="CP570" i="14"/>
  <c r="CO570" i="14"/>
  <c r="CN570" i="14"/>
  <c r="CM570" i="14"/>
  <c r="CL570" i="14"/>
  <c r="CK570" i="14"/>
  <c r="CJ570" i="14"/>
  <c r="CI570" i="14"/>
  <c r="CH570" i="14"/>
  <c r="CG570" i="14"/>
  <c r="CF570" i="14"/>
  <c r="CE570" i="14"/>
  <c r="CD570" i="14"/>
  <c r="CC570" i="14"/>
  <c r="CB570" i="14"/>
  <c r="CA570" i="14"/>
  <c r="BZ570" i="14"/>
  <c r="BY570" i="14"/>
  <c r="BX570" i="14"/>
  <c r="BW570" i="14"/>
  <c r="BV570" i="14"/>
  <c r="BU570" i="14"/>
  <c r="BT570" i="14"/>
  <c r="BS570" i="14"/>
  <c r="BR570" i="14"/>
  <c r="BQ570" i="14"/>
  <c r="BP570" i="14"/>
  <c r="BO570" i="14"/>
  <c r="BN570" i="14"/>
  <c r="BM570" i="14"/>
  <c r="BL570" i="14"/>
  <c r="BK570" i="14"/>
  <c r="BJ570" i="14"/>
  <c r="BI570" i="14"/>
  <c r="BH570" i="14"/>
  <c r="BG570" i="14"/>
  <c r="BF570" i="14"/>
  <c r="BE570" i="14"/>
  <c r="BD570" i="14"/>
  <c r="BC570" i="14"/>
  <c r="BB570" i="14"/>
  <c r="BA570" i="14"/>
  <c r="AZ570" i="14"/>
  <c r="AY570" i="14"/>
  <c r="AX570" i="14"/>
  <c r="AW570" i="14"/>
  <c r="AV570" i="14"/>
  <c r="AU570" i="14"/>
  <c r="AT570" i="14"/>
  <c r="AS570" i="14"/>
  <c r="AR570" i="14"/>
  <c r="AQ570" i="14"/>
  <c r="AP570" i="14"/>
  <c r="AO570" i="14"/>
  <c r="AN570" i="14"/>
  <c r="AM570" i="14"/>
  <c r="AL570" i="14"/>
  <c r="AK570" i="14"/>
  <c r="AJ570" i="14"/>
  <c r="AI570" i="14"/>
  <c r="AH570" i="14"/>
  <c r="AG570" i="14"/>
  <c r="AF570" i="14"/>
  <c r="AE570" i="14"/>
  <c r="AD570" i="14"/>
  <c r="AC570" i="14"/>
  <c r="AB570" i="14"/>
  <c r="AA570" i="14"/>
  <c r="Z570" i="14"/>
  <c r="Y570" i="14"/>
  <c r="X570" i="14"/>
  <c r="W570" i="14"/>
  <c r="V570" i="14"/>
  <c r="U570" i="14"/>
  <c r="T570" i="14"/>
  <c r="S570" i="14"/>
  <c r="R570" i="14"/>
  <c r="Q570" i="14"/>
  <c r="P570" i="14"/>
  <c r="O570" i="14"/>
  <c r="N570" i="14"/>
  <c r="M570" i="14"/>
  <c r="L570" i="14"/>
  <c r="K570" i="14"/>
  <c r="J570" i="14"/>
  <c r="I570" i="14"/>
  <c r="H570" i="14"/>
  <c r="G570" i="14"/>
  <c r="JB569" i="14"/>
  <c r="JA569" i="14"/>
  <c r="IZ569" i="14"/>
  <c r="IY569" i="14"/>
  <c r="IX569" i="14"/>
  <c r="IW569" i="14"/>
  <c r="IV569" i="14"/>
  <c r="IU569" i="14"/>
  <c r="IT569" i="14"/>
  <c r="IS569" i="14"/>
  <c r="IR569" i="14"/>
  <c r="IQ569" i="14"/>
  <c r="IP569" i="14"/>
  <c r="IO569" i="14"/>
  <c r="IN569" i="14"/>
  <c r="IM569" i="14"/>
  <c r="IL569" i="14"/>
  <c r="IK569" i="14"/>
  <c r="IJ569" i="14"/>
  <c r="II569" i="14"/>
  <c r="IH569" i="14"/>
  <c r="IG569" i="14"/>
  <c r="IF569" i="14"/>
  <c r="IE569" i="14"/>
  <c r="ID569" i="14"/>
  <c r="IC569" i="14"/>
  <c r="IB569" i="14"/>
  <c r="IA569" i="14"/>
  <c r="HZ569" i="14"/>
  <c r="HY569" i="14"/>
  <c r="HX569" i="14"/>
  <c r="HW569" i="14"/>
  <c r="HV569" i="14"/>
  <c r="HU569" i="14"/>
  <c r="HT569" i="14"/>
  <c r="HS569" i="14"/>
  <c r="HR569" i="14"/>
  <c r="HQ569" i="14"/>
  <c r="HP569" i="14"/>
  <c r="HO569" i="14"/>
  <c r="HN569" i="14"/>
  <c r="HM569" i="14"/>
  <c r="HL569" i="14"/>
  <c r="HK569" i="14"/>
  <c r="HJ569" i="14"/>
  <c r="HI569" i="14"/>
  <c r="HH569" i="14"/>
  <c r="HG569" i="14"/>
  <c r="HF569" i="14"/>
  <c r="HE569" i="14"/>
  <c r="HD569" i="14"/>
  <c r="HC569" i="14"/>
  <c r="HB569" i="14"/>
  <c r="HA569" i="14"/>
  <c r="GZ569" i="14"/>
  <c r="GY569" i="14"/>
  <c r="GX569" i="14"/>
  <c r="GW569" i="14"/>
  <c r="GV569" i="14"/>
  <c r="GU569" i="14"/>
  <c r="GT569" i="14"/>
  <c r="GS569" i="14"/>
  <c r="GR569" i="14"/>
  <c r="GQ569" i="14"/>
  <c r="GP569" i="14"/>
  <c r="GO569" i="14"/>
  <c r="GN569" i="14"/>
  <c r="GM569" i="14"/>
  <c r="GL569" i="14"/>
  <c r="GK569" i="14"/>
  <c r="GJ569" i="14"/>
  <c r="GI569" i="14"/>
  <c r="GH569" i="14"/>
  <c r="GG569" i="14"/>
  <c r="GF569" i="14"/>
  <c r="GE569" i="14"/>
  <c r="GD569" i="14"/>
  <c r="GC569" i="14"/>
  <c r="GB569" i="14"/>
  <c r="GA569" i="14"/>
  <c r="FZ569" i="14"/>
  <c r="FY569" i="14"/>
  <c r="FX569" i="14"/>
  <c r="FW569" i="14"/>
  <c r="FV569" i="14"/>
  <c r="FU569" i="14"/>
  <c r="FT569" i="14"/>
  <c r="FS569" i="14"/>
  <c r="FR569" i="14"/>
  <c r="FQ569" i="14"/>
  <c r="FP569" i="14"/>
  <c r="FO569" i="14"/>
  <c r="FN569" i="14"/>
  <c r="FM569" i="14"/>
  <c r="FL569" i="14"/>
  <c r="FK569" i="14"/>
  <c r="FJ569" i="14"/>
  <c r="FI569" i="14"/>
  <c r="FH569" i="14"/>
  <c r="FG569" i="14"/>
  <c r="FF569" i="14"/>
  <c r="FE569" i="14"/>
  <c r="FD569" i="14"/>
  <c r="FC569" i="14"/>
  <c r="FB569" i="14"/>
  <c r="FA569" i="14"/>
  <c r="EZ569" i="14"/>
  <c r="EY569" i="14"/>
  <c r="EX569" i="14"/>
  <c r="EW569" i="14"/>
  <c r="EV569" i="14"/>
  <c r="EU569" i="14"/>
  <c r="ET569" i="14"/>
  <c r="ES569" i="14"/>
  <c r="ER569" i="14"/>
  <c r="EQ569" i="14"/>
  <c r="EP569" i="14"/>
  <c r="EO569" i="14"/>
  <c r="EN569" i="14"/>
  <c r="EM569" i="14"/>
  <c r="EL569" i="14"/>
  <c r="EK569" i="14"/>
  <c r="EJ569" i="14"/>
  <c r="EI569" i="14"/>
  <c r="EH569" i="14"/>
  <c r="EG569" i="14"/>
  <c r="EF569" i="14"/>
  <c r="EE569" i="14"/>
  <c r="ED569" i="14"/>
  <c r="EC569" i="14"/>
  <c r="EB569" i="14"/>
  <c r="EA569" i="14"/>
  <c r="DZ569" i="14"/>
  <c r="DY569" i="14"/>
  <c r="DX569" i="14"/>
  <c r="DW569" i="14"/>
  <c r="DV569" i="14"/>
  <c r="DU569" i="14"/>
  <c r="DT569" i="14"/>
  <c r="DS569" i="14"/>
  <c r="DR569" i="14"/>
  <c r="DQ569" i="14"/>
  <c r="DP569" i="14"/>
  <c r="DO569" i="14"/>
  <c r="DN569" i="14"/>
  <c r="DM569" i="14"/>
  <c r="DL569" i="14"/>
  <c r="DK569" i="14"/>
  <c r="DJ569" i="14"/>
  <c r="DI569" i="14"/>
  <c r="DH569" i="14"/>
  <c r="DG569" i="14"/>
  <c r="DF569" i="14"/>
  <c r="DE569" i="14"/>
  <c r="DD569" i="14"/>
  <c r="DC569" i="14"/>
  <c r="DB569" i="14"/>
  <c r="DA569" i="14"/>
  <c r="CZ569" i="14"/>
  <c r="CY569" i="14"/>
  <c r="CX569" i="14"/>
  <c r="CW569" i="14"/>
  <c r="CV569" i="14"/>
  <c r="CU569" i="14"/>
  <c r="CT569" i="14"/>
  <c r="CS569" i="14"/>
  <c r="CR569" i="14"/>
  <c r="CQ569" i="14"/>
  <c r="CP569" i="14"/>
  <c r="CO569" i="14"/>
  <c r="CN569" i="14"/>
  <c r="CM569" i="14"/>
  <c r="CL569" i="14"/>
  <c r="CK569" i="14"/>
  <c r="CJ569" i="14"/>
  <c r="CI569" i="14"/>
  <c r="CH569" i="14"/>
  <c r="CG569" i="14"/>
  <c r="CF569" i="14"/>
  <c r="CE569" i="14"/>
  <c r="CD569" i="14"/>
  <c r="CC569" i="14"/>
  <c r="CB569" i="14"/>
  <c r="CA569" i="14"/>
  <c r="BZ569" i="14"/>
  <c r="BY569" i="14"/>
  <c r="BX569" i="14"/>
  <c r="BW569" i="14"/>
  <c r="BV569" i="14"/>
  <c r="BU569" i="14"/>
  <c r="BT569" i="14"/>
  <c r="BS569" i="14"/>
  <c r="BR569" i="14"/>
  <c r="BQ569" i="14"/>
  <c r="BP569" i="14"/>
  <c r="BO569" i="14"/>
  <c r="BN569" i="14"/>
  <c r="BM569" i="14"/>
  <c r="BL569" i="14"/>
  <c r="BK569" i="14"/>
  <c r="BJ569" i="14"/>
  <c r="BI569" i="14"/>
  <c r="BH569" i="14"/>
  <c r="BG569" i="14"/>
  <c r="BF569" i="14"/>
  <c r="BE569" i="14"/>
  <c r="BD569" i="14"/>
  <c r="BC569" i="14"/>
  <c r="BB569" i="14"/>
  <c r="BA569" i="14"/>
  <c r="AZ569" i="14"/>
  <c r="AY569" i="14"/>
  <c r="AX569" i="14"/>
  <c r="AW569" i="14"/>
  <c r="AV569" i="14"/>
  <c r="AU569" i="14"/>
  <c r="AT569" i="14"/>
  <c r="AS569" i="14"/>
  <c r="AR569" i="14"/>
  <c r="AQ569" i="14"/>
  <c r="AP569" i="14"/>
  <c r="AO569" i="14"/>
  <c r="AN569" i="14"/>
  <c r="AM569" i="14"/>
  <c r="AL569" i="14"/>
  <c r="AK569" i="14"/>
  <c r="AJ569" i="14"/>
  <c r="AI569" i="14"/>
  <c r="AH569" i="14"/>
  <c r="AG569" i="14"/>
  <c r="AF569" i="14"/>
  <c r="AE569" i="14"/>
  <c r="AD569" i="14"/>
  <c r="AC569" i="14"/>
  <c r="AB569" i="14"/>
  <c r="AA569" i="14"/>
  <c r="Z569" i="14"/>
  <c r="Y569" i="14"/>
  <c r="X569" i="14"/>
  <c r="W569" i="14"/>
  <c r="V569" i="14"/>
  <c r="U569" i="14"/>
  <c r="T569" i="14"/>
  <c r="S569" i="14"/>
  <c r="R569" i="14"/>
  <c r="Q569" i="14"/>
  <c r="P569" i="14"/>
  <c r="O569" i="14"/>
  <c r="N569" i="14"/>
  <c r="M569" i="14"/>
  <c r="L569" i="14"/>
  <c r="K569" i="14"/>
  <c r="J569" i="14"/>
  <c r="I569" i="14"/>
  <c r="H569" i="14"/>
  <c r="G569" i="14"/>
  <c r="JB568" i="14"/>
  <c r="JA568" i="14"/>
  <c r="IZ568" i="14"/>
  <c r="IY568" i="14"/>
  <c r="IX568" i="14"/>
  <c r="IW568" i="14"/>
  <c r="IV568" i="14"/>
  <c r="IU568" i="14"/>
  <c r="IT568" i="14"/>
  <c r="IS568" i="14"/>
  <c r="IR568" i="14"/>
  <c r="IQ568" i="14"/>
  <c r="IP568" i="14"/>
  <c r="IO568" i="14"/>
  <c r="IN568" i="14"/>
  <c r="IM568" i="14"/>
  <c r="IL568" i="14"/>
  <c r="IK568" i="14"/>
  <c r="IJ568" i="14"/>
  <c r="II568" i="14"/>
  <c r="IH568" i="14"/>
  <c r="IG568" i="14"/>
  <c r="IF568" i="14"/>
  <c r="IE568" i="14"/>
  <c r="ID568" i="14"/>
  <c r="IC568" i="14"/>
  <c r="IB568" i="14"/>
  <c r="IA568" i="14"/>
  <c r="HZ568" i="14"/>
  <c r="HY568" i="14"/>
  <c r="HX568" i="14"/>
  <c r="HW568" i="14"/>
  <c r="HV568" i="14"/>
  <c r="HU568" i="14"/>
  <c r="HT568" i="14"/>
  <c r="HS568" i="14"/>
  <c r="HR568" i="14"/>
  <c r="HQ568" i="14"/>
  <c r="HP568" i="14"/>
  <c r="HO568" i="14"/>
  <c r="HN568" i="14"/>
  <c r="HM568" i="14"/>
  <c r="HL568" i="14"/>
  <c r="HK568" i="14"/>
  <c r="HJ568" i="14"/>
  <c r="HI568" i="14"/>
  <c r="HH568" i="14"/>
  <c r="HG568" i="14"/>
  <c r="HF568" i="14"/>
  <c r="HE568" i="14"/>
  <c r="HD568" i="14"/>
  <c r="HC568" i="14"/>
  <c r="HB568" i="14"/>
  <c r="HA568" i="14"/>
  <c r="GZ568" i="14"/>
  <c r="GY568" i="14"/>
  <c r="GX568" i="14"/>
  <c r="GW568" i="14"/>
  <c r="GV568" i="14"/>
  <c r="GU568" i="14"/>
  <c r="GT568" i="14"/>
  <c r="GS568" i="14"/>
  <c r="GR568" i="14"/>
  <c r="GQ568" i="14"/>
  <c r="GP568" i="14"/>
  <c r="GO568" i="14"/>
  <c r="GN568" i="14"/>
  <c r="GM568" i="14"/>
  <c r="GL568" i="14"/>
  <c r="GK568" i="14"/>
  <c r="GJ568" i="14"/>
  <c r="GI568" i="14"/>
  <c r="GH568" i="14"/>
  <c r="GG568" i="14"/>
  <c r="GF568" i="14"/>
  <c r="GE568" i="14"/>
  <c r="GD568" i="14"/>
  <c r="GC568" i="14"/>
  <c r="GB568" i="14"/>
  <c r="GA568" i="14"/>
  <c r="FZ568" i="14"/>
  <c r="FY568" i="14"/>
  <c r="FX568" i="14"/>
  <c r="FW568" i="14"/>
  <c r="FV568" i="14"/>
  <c r="FU568" i="14"/>
  <c r="FT568" i="14"/>
  <c r="FS568" i="14"/>
  <c r="FR568" i="14"/>
  <c r="FQ568" i="14"/>
  <c r="FP568" i="14"/>
  <c r="FO568" i="14"/>
  <c r="FN568" i="14"/>
  <c r="FM568" i="14"/>
  <c r="FL568" i="14"/>
  <c r="FK568" i="14"/>
  <c r="FJ568" i="14"/>
  <c r="FI568" i="14"/>
  <c r="FH568" i="14"/>
  <c r="FG568" i="14"/>
  <c r="FF568" i="14"/>
  <c r="FE568" i="14"/>
  <c r="FD568" i="14"/>
  <c r="FC568" i="14"/>
  <c r="FB568" i="14"/>
  <c r="FA568" i="14"/>
  <c r="EZ568" i="14"/>
  <c r="EY568" i="14"/>
  <c r="EX568" i="14"/>
  <c r="EW568" i="14"/>
  <c r="EV568" i="14"/>
  <c r="EU568" i="14"/>
  <c r="ET568" i="14"/>
  <c r="ES568" i="14"/>
  <c r="ER568" i="14"/>
  <c r="EQ568" i="14"/>
  <c r="EP568" i="14"/>
  <c r="EO568" i="14"/>
  <c r="EN568" i="14"/>
  <c r="EM568" i="14"/>
  <c r="EL568" i="14"/>
  <c r="EK568" i="14"/>
  <c r="EJ568" i="14"/>
  <c r="EI568" i="14"/>
  <c r="EH568" i="14"/>
  <c r="EG568" i="14"/>
  <c r="EF568" i="14"/>
  <c r="EE568" i="14"/>
  <c r="ED568" i="14"/>
  <c r="EC568" i="14"/>
  <c r="EB568" i="14"/>
  <c r="EA568" i="14"/>
  <c r="DZ568" i="14"/>
  <c r="DY568" i="14"/>
  <c r="DX568" i="14"/>
  <c r="DW568" i="14"/>
  <c r="DV568" i="14"/>
  <c r="DU568" i="14"/>
  <c r="DT568" i="14"/>
  <c r="DS568" i="14"/>
  <c r="DR568" i="14"/>
  <c r="DQ568" i="14"/>
  <c r="DP568" i="14"/>
  <c r="DO568" i="14"/>
  <c r="DN568" i="14"/>
  <c r="DM568" i="14"/>
  <c r="DL568" i="14"/>
  <c r="DK568" i="14"/>
  <c r="DJ568" i="14"/>
  <c r="DI568" i="14"/>
  <c r="DH568" i="14"/>
  <c r="DG568" i="14"/>
  <c r="DF568" i="14"/>
  <c r="DE568" i="14"/>
  <c r="DD568" i="14"/>
  <c r="DC568" i="14"/>
  <c r="DB568" i="14"/>
  <c r="DA568" i="14"/>
  <c r="CZ568" i="14"/>
  <c r="CY568" i="14"/>
  <c r="CX568" i="14"/>
  <c r="CW568" i="14"/>
  <c r="CV568" i="14"/>
  <c r="CU568" i="14"/>
  <c r="CT568" i="14"/>
  <c r="CS568" i="14"/>
  <c r="CR568" i="14"/>
  <c r="CQ568" i="14"/>
  <c r="CP568" i="14"/>
  <c r="CO568" i="14"/>
  <c r="CN568" i="14"/>
  <c r="CM568" i="14"/>
  <c r="CL568" i="14"/>
  <c r="CK568" i="14"/>
  <c r="CJ568" i="14"/>
  <c r="CI568" i="14"/>
  <c r="CH568" i="14"/>
  <c r="CG568" i="14"/>
  <c r="CF568" i="14"/>
  <c r="CE568" i="14"/>
  <c r="CD568" i="14"/>
  <c r="CC568" i="14"/>
  <c r="CB568" i="14"/>
  <c r="CA568" i="14"/>
  <c r="BZ568" i="14"/>
  <c r="BY568" i="14"/>
  <c r="BX568" i="14"/>
  <c r="BW568" i="14"/>
  <c r="BV568" i="14"/>
  <c r="BU568" i="14"/>
  <c r="BT568" i="14"/>
  <c r="BS568" i="14"/>
  <c r="BR568" i="14"/>
  <c r="BQ568" i="14"/>
  <c r="BP568" i="14"/>
  <c r="BO568" i="14"/>
  <c r="BN568" i="14"/>
  <c r="BM568" i="14"/>
  <c r="BL568" i="14"/>
  <c r="BK568" i="14"/>
  <c r="BJ568" i="14"/>
  <c r="BI568" i="14"/>
  <c r="BH568" i="14"/>
  <c r="BG568" i="14"/>
  <c r="BF568" i="14"/>
  <c r="BE568" i="14"/>
  <c r="BD568" i="14"/>
  <c r="BC568" i="14"/>
  <c r="BB568" i="14"/>
  <c r="BA568" i="14"/>
  <c r="AZ568" i="14"/>
  <c r="AY568" i="14"/>
  <c r="AX568" i="14"/>
  <c r="AW568" i="14"/>
  <c r="AV568" i="14"/>
  <c r="AU568" i="14"/>
  <c r="AT568" i="14"/>
  <c r="AS568" i="14"/>
  <c r="AR568" i="14"/>
  <c r="AQ568" i="14"/>
  <c r="AP568" i="14"/>
  <c r="AO568" i="14"/>
  <c r="AN568" i="14"/>
  <c r="AM568" i="14"/>
  <c r="AL568" i="14"/>
  <c r="AK568" i="14"/>
  <c r="AJ568" i="14"/>
  <c r="AI568" i="14"/>
  <c r="AH568" i="14"/>
  <c r="AG568" i="14"/>
  <c r="AF568" i="14"/>
  <c r="AE568" i="14"/>
  <c r="AD568" i="14"/>
  <c r="AC568" i="14"/>
  <c r="AB568" i="14"/>
  <c r="AA568" i="14"/>
  <c r="Z568" i="14"/>
  <c r="Y568" i="14"/>
  <c r="X568" i="14"/>
  <c r="W568" i="14"/>
  <c r="V568" i="14"/>
  <c r="U568" i="14"/>
  <c r="T568" i="14"/>
  <c r="S568" i="14"/>
  <c r="R568" i="14"/>
  <c r="Q568" i="14"/>
  <c r="P568" i="14"/>
  <c r="O568" i="14"/>
  <c r="N568" i="14"/>
  <c r="M568" i="14"/>
  <c r="L568" i="14"/>
  <c r="K568" i="14"/>
  <c r="J568" i="14"/>
  <c r="I568" i="14"/>
  <c r="H568" i="14"/>
  <c r="G568" i="14"/>
  <c r="JB567" i="14"/>
  <c r="JA567" i="14"/>
  <c r="IZ567" i="14"/>
  <c r="IY567" i="14"/>
  <c r="IX567" i="14"/>
  <c r="IW567" i="14"/>
  <c r="IV567" i="14"/>
  <c r="IU567" i="14"/>
  <c r="IT567" i="14"/>
  <c r="IS567" i="14"/>
  <c r="IR567" i="14"/>
  <c r="IQ567" i="14"/>
  <c r="IP567" i="14"/>
  <c r="IO567" i="14"/>
  <c r="IN567" i="14"/>
  <c r="IM567" i="14"/>
  <c r="IL567" i="14"/>
  <c r="IK567" i="14"/>
  <c r="IJ567" i="14"/>
  <c r="II567" i="14"/>
  <c r="IH567" i="14"/>
  <c r="IG567" i="14"/>
  <c r="IF567" i="14"/>
  <c r="IE567" i="14"/>
  <c r="ID567" i="14"/>
  <c r="IC567" i="14"/>
  <c r="IB567" i="14"/>
  <c r="IA567" i="14"/>
  <c r="HZ567" i="14"/>
  <c r="HY567" i="14"/>
  <c r="HX567" i="14"/>
  <c r="HW567" i="14"/>
  <c r="HV567" i="14"/>
  <c r="HU567" i="14"/>
  <c r="HT567" i="14"/>
  <c r="HS567" i="14"/>
  <c r="HR567" i="14"/>
  <c r="HQ567" i="14"/>
  <c r="HP567" i="14"/>
  <c r="HO567" i="14"/>
  <c r="HN567" i="14"/>
  <c r="HM567" i="14"/>
  <c r="HL567" i="14"/>
  <c r="HK567" i="14"/>
  <c r="HJ567" i="14"/>
  <c r="HI567" i="14"/>
  <c r="HH567" i="14"/>
  <c r="HG567" i="14"/>
  <c r="HF567" i="14"/>
  <c r="HE567" i="14"/>
  <c r="HD567" i="14"/>
  <c r="HC567" i="14"/>
  <c r="HB567" i="14"/>
  <c r="HA567" i="14"/>
  <c r="GZ567" i="14"/>
  <c r="GY567" i="14"/>
  <c r="GX567" i="14"/>
  <c r="GW567" i="14"/>
  <c r="GV567" i="14"/>
  <c r="GU567" i="14"/>
  <c r="GT567" i="14"/>
  <c r="GS567" i="14"/>
  <c r="GR567" i="14"/>
  <c r="GQ567" i="14"/>
  <c r="GP567" i="14"/>
  <c r="GO567" i="14"/>
  <c r="GN567" i="14"/>
  <c r="GM567" i="14"/>
  <c r="GL567" i="14"/>
  <c r="GK567" i="14"/>
  <c r="GJ567" i="14"/>
  <c r="GI567" i="14"/>
  <c r="GH567" i="14"/>
  <c r="GG567" i="14"/>
  <c r="GF567" i="14"/>
  <c r="GE567" i="14"/>
  <c r="GD567" i="14"/>
  <c r="GC567" i="14"/>
  <c r="GB567" i="14"/>
  <c r="GA567" i="14"/>
  <c r="FZ567" i="14"/>
  <c r="FY567" i="14"/>
  <c r="FX567" i="14"/>
  <c r="FW567" i="14"/>
  <c r="FV567" i="14"/>
  <c r="FU567" i="14"/>
  <c r="FT567" i="14"/>
  <c r="FS567" i="14"/>
  <c r="FR567" i="14"/>
  <c r="FQ567" i="14"/>
  <c r="FP567" i="14"/>
  <c r="FO567" i="14"/>
  <c r="FN567" i="14"/>
  <c r="FM567" i="14"/>
  <c r="FL567" i="14"/>
  <c r="FK567" i="14"/>
  <c r="FJ567" i="14"/>
  <c r="FI567" i="14"/>
  <c r="FH567" i="14"/>
  <c r="FG567" i="14"/>
  <c r="FF567" i="14"/>
  <c r="FE567" i="14"/>
  <c r="FD567" i="14"/>
  <c r="FC567" i="14"/>
  <c r="FB567" i="14"/>
  <c r="FA567" i="14"/>
  <c r="EZ567" i="14"/>
  <c r="EY567" i="14"/>
  <c r="EX567" i="14"/>
  <c r="EW567" i="14"/>
  <c r="EV567" i="14"/>
  <c r="EU567" i="14"/>
  <c r="ET567" i="14"/>
  <c r="ES567" i="14"/>
  <c r="ER567" i="14"/>
  <c r="EQ567" i="14"/>
  <c r="EP567" i="14"/>
  <c r="EO567" i="14"/>
  <c r="EN567" i="14"/>
  <c r="EM567" i="14"/>
  <c r="EL567" i="14"/>
  <c r="EK567" i="14"/>
  <c r="EJ567" i="14"/>
  <c r="EI567" i="14"/>
  <c r="EH567" i="14"/>
  <c r="EG567" i="14"/>
  <c r="EF567" i="14"/>
  <c r="EE567" i="14"/>
  <c r="ED567" i="14"/>
  <c r="EC567" i="14"/>
  <c r="EB567" i="14"/>
  <c r="EA567" i="14"/>
  <c r="DZ567" i="14"/>
  <c r="DY567" i="14"/>
  <c r="DX567" i="14"/>
  <c r="DW567" i="14"/>
  <c r="DV567" i="14"/>
  <c r="DU567" i="14"/>
  <c r="DT567" i="14"/>
  <c r="DS567" i="14"/>
  <c r="DR567" i="14"/>
  <c r="DQ567" i="14"/>
  <c r="DP567" i="14"/>
  <c r="DO567" i="14"/>
  <c r="DN567" i="14"/>
  <c r="DM567" i="14"/>
  <c r="DL567" i="14"/>
  <c r="DK567" i="14"/>
  <c r="DJ567" i="14"/>
  <c r="DI567" i="14"/>
  <c r="DH567" i="14"/>
  <c r="DG567" i="14"/>
  <c r="DF567" i="14"/>
  <c r="DE567" i="14"/>
  <c r="DD567" i="14"/>
  <c r="DC567" i="14"/>
  <c r="DB567" i="14"/>
  <c r="DA567" i="14"/>
  <c r="CZ567" i="14"/>
  <c r="CY567" i="14"/>
  <c r="CX567" i="14"/>
  <c r="CW567" i="14"/>
  <c r="CV567" i="14"/>
  <c r="CU567" i="14"/>
  <c r="CT567" i="14"/>
  <c r="CS567" i="14"/>
  <c r="CR567" i="14"/>
  <c r="CQ567" i="14"/>
  <c r="CP567" i="14"/>
  <c r="CO567" i="14"/>
  <c r="CN567" i="14"/>
  <c r="CM567" i="14"/>
  <c r="CL567" i="14"/>
  <c r="CK567" i="14"/>
  <c r="CJ567" i="14"/>
  <c r="CI567" i="14"/>
  <c r="CH567" i="14"/>
  <c r="CG567" i="14"/>
  <c r="CF567" i="14"/>
  <c r="CE567" i="14"/>
  <c r="CD567" i="14"/>
  <c r="CC567" i="14"/>
  <c r="CB567" i="14"/>
  <c r="CA567" i="14"/>
  <c r="BZ567" i="14"/>
  <c r="BY567" i="14"/>
  <c r="BX567" i="14"/>
  <c r="BW567" i="14"/>
  <c r="BV567" i="14"/>
  <c r="BU567" i="14"/>
  <c r="BT567" i="14"/>
  <c r="BS567" i="14"/>
  <c r="BR567" i="14"/>
  <c r="BQ567" i="14"/>
  <c r="BP567" i="14"/>
  <c r="BO567" i="14"/>
  <c r="BN567" i="14"/>
  <c r="BM567" i="14"/>
  <c r="BL567" i="14"/>
  <c r="BK567" i="14"/>
  <c r="BJ567" i="14"/>
  <c r="BI567" i="14"/>
  <c r="BH567" i="14"/>
  <c r="BG567" i="14"/>
  <c r="BF567" i="14"/>
  <c r="BE567" i="14"/>
  <c r="BD567" i="14"/>
  <c r="BC567" i="14"/>
  <c r="BB567" i="14"/>
  <c r="BA567" i="14"/>
  <c r="AZ567" i="14"/>
  <c r="AY567" i="14"/>
  <c r="AX567" i="14"/>
  <c r="AW567" i="14"/>
  <c r="AV567" i="14"/>
  <c r="AU567" i="14"/>
  <c r="AT567" i="14"/>
  <c r="AS567" i="14"/>
  <c r="AR567" i="14"/>
  <c r="AQ567" i="14"/>
  <c r="AP567" i="14"/>
  <c r="AO567" i="14"/>
  <c r="AN567" i="14"/>
  <c r="AM567" i="14"/>
  <c r="AL567" i="14"/>
  <c r="AK567" i="14"/>
  <c r="AJ567" i="14"/>
  <c r="AI567" i="14"/>
  <c r="AH567" i="14"/>
  <c r="AG567" i="14"/>
  <c r="AF567" i="14"/>
  <c r="AE567" i="14"/>
  <c r="AD567" i="14"/>
  <c r="AC567" i="14"/>
  <c r="AB567" i="14"/>
  <c r="AA567" i="14"/>
  <c r="Z567" i="14"/>
  <c r="Y567" i="14"/>
  <c r="X567" i="14"/>
  <c r="W567" i="14"/>
  <c r="V567" i="14"/>
  <c r="U567" i="14"/>
  <c r="T567" i="14"/>
  <c r="S567" i="14"/>
  <c r="R567" i="14"/>
  <c r="Q567" i="14"/>
  <c r="P567" i="14"/>
  <c r="O567" i="14"/>
  <c r="N567" i="14"/>
  <c r="M567" i="14"/>
  <c r="L567" i="14"/>
  <c r="K567" i="14"/>
  <c r="J567" i="14"/>
  <c r="I567" i="14"/>
  <c r="H567" i="14"/>
  <c r="G567" i="14"/>
  <c r="JB566" i="14"/>
  <c r="JA566" i="14"/>
  <c r="IZ566" i="14"/>
  <c r="IY566" i="14"/>
  <c r="IX566" i="14"/>
  <c r="IW566" i="14"/>
  <c r="IV566" i="14"/>
  <c r="IU566" i="14"/>
  <c r="IT566" i="14"/>
  <c r="IS566" i="14"/>
  <c r="IR566" i="14"/>
  <c r="IQ566" i="14"/>
  <c r="IP566" i="14"/>
  <c r="IO566" i="14"/>
  <c r="IN566" i="14"/>
  <c r="IM566" i="14"/>
  <c r="IL566" i="14"/>
  <c r="IK566" i="14"/>
  <c r="IJ566" i="14"/>
  <c r="II566" i="14"/>
  <c r="IH566" i="14"/>
  <c r="IG566" i="14"/>
  <c r="IF566" i="14"/>
  <c r="IE566" i="14"/>
  <c r="ID566" i="14"/>
  <c r="IC566" i="14"/>
  <c r="IB566" i="14"/>
  <c r="IA566" i="14"/>
  <c r="HZ566" i="14"/>
  <c r="HY566" i="14"/>
  <c r="HX566" i="14"/>
  <c r="HW566" i="14"/>
  <c r="HV566" i="14"/>
  <c r="HU566" i="14"/>
  <c r="HT566" i="14"/>
  <c r="HS566" i="14"/>
  <c r="HR566" i="14"/>
  <c r="HQ566" i="14"/>
  <c r="HP566" i="14"/>
  <c r="HO566" i="14"/>
  <c r="HN566" i="14"/>
  <c r="HM566" i="14"/>
  <c r="HL566" i="14"/>
  <c r="HK566" i="14"/>
  <c r="HJ566" i="14"/>
  <c r="HI566" i="14"/>
  <c r="HH566" i="14"/>
  <c r="HG566" i="14"/>
  <c r="HF566" i="14"/>
  <c r="HE566" i="14"/>
  <c r="HD566" i="14"/>
  <c r="HC566" i="14"/>
  <c r="HB566" i="14"/>
  <c r="HA566" i="14"/>
  <c r="GZ566" i="14"/>
  <c r="GY566" i="14"/>
  <c r="GX566" i="14"/>
  <c r="GW566" i="14"/>
  <c r="GV566" i="14"/>
  <c r="GU566" i="14"/>
  <c r="GT566" i="14"/>
  <c r="GS566" i="14"/>
  <c r="GR566" i="14"/>
  <c r="GQ566" i="14"/>
  <c r="GP566" i="14"/>
  <c r="GO566" i="14"/>
  <c r="GN566" i="14"/>
  <c r="GM566" i="14"/>
  <c r="GL566" i="14"/>
  <c r="GK566" i="14"/>
  <c r="GJ566" i="14"/>
  <c r="GI566" i="14"/>
  <c r="GH566" i="14"/>
  <c r="GG566" i="14"/>
  <c r="GF566" i="14"/>
  <c r="GE566" i="14"/>
  <c r="GD566" i="14"/>
  <c r="GC566" i="14"/>
  <c r="GB566" i="14"/>
  <c r="GA566" i="14"/>
  <c r="FZ566" i="14"/>
  <c r="FY566" i="14"/>
  <c r="FX566" i="14"/>
  <c r="FW566" i="14"/>
  <c r="FV566" i="14"/>
  <c r="FU566" i="14"/>
  <c r="FT566" i="14"/>
  <c r="FS566" i="14"/>
  <c r="FR566" i="14"/>
  <c r="FQ566" i="14"/>
  <c r="FP566" i="14"/>
  <c r="FO566" i="14"/>
  <c r="FN566" i="14"/>
  <c r="FM566" i="14"/>
  <c r="FL566" i="14"/>
  <c r="FK566" i="14"/>
  <c r="FJ566" i="14"/>
  <c r="FI566" i="14"/>
  <c r="FH566" i="14"/>
  <c r="FG566" i="14"/>
  <c r="FF566" i="14"/>
  <c r="FE566" i="14"/>
  <c r="FD566" i="14"/>
  <c r="FC566" i="14"/>
  <c r="FB566" i="14"/>
  <c r="FA566" i="14"/>
  <c r="EZ566" i="14"/>
  <c r="EY566" i="14"/>
  <c r="EX566" i="14"/>
  <c r="EW566" i="14"/>
  <c r="EV566" i="14"/>
  <c r="EU566" i="14"/>
  <c r="ET566" i="14"/>
  <c r="ES566" i="14"/>
  <c r="ER566" i="14"/>
  <c r="EQ566" i="14"/>
  <c r="EP566" i="14"/>
  <c r="EO566" i="14"/>
  <c r="EN566" i="14"/>
  <c r="EM566" i="14"/>
  <c r="EL566" i="14"/>
  <c r="EK566" i="14"/>
  <c r="EJ566" i="14"/>
  <c r="EI566" i="14"/>
  <c r="EH566" i="14"/>
  <c r="EG566" i="14"/>
  <c r="EF566" i="14"/>
  <c r="EE566" i="14"/>
  <c r="ED566" i="14"/>
  <c r="EC566" i="14"/>
  <c r="EB566" i="14"/>
  <c r="EA566" i="14"/>
  <c r="DZ566" i="14"/>
  <c r="DY566" i="14"/>
  <c r="DX566" i="14"/>
  <c r="DW566" i="14"/>
  <c r="DV566" i="14"/>
  <c r="DU566" i="14"/>
  <c r="DT566" i="14"/>
  <c r="DS566" i="14"/>
  <c r="DR566" i="14"/>
  <c r="DQ566" i="14"/>
  <c r="DP566" i="14"/>
  <c r="DO566" i="14"/>
  <c r="DN566" i="14"/>
  <c r="DM566" i="14"/>
  <c r="DL566" i="14"/>
  <c r="DK566" i="14"/>
  <c r="DJ566" i="14"/>
  <c r="DI566" i="14"/>
  <c r="DH566" i="14"/>
  <c r="DG566" i="14"/>
  <c r="DF566" i="14"/>
  <c r="DE566" i="14"/>
  <c r="DD566" i="14"/>
  <c r="DC566" i="14"/>
  <c r="DB566" i="14"/>
  <c r="DA566" i="14"/>
  <c r="CZ566" i="14"/>
  <c r="CY566" i="14"/>
  <c r="CX566" i="14"/>
  <c r="CW566" i="14"/>
  <c r="CV566" i="14"/>
  <c r="CU566" i="14"/>
  <c r="CT566" i="14"/>
  <c r="CS566" i="14"/>
  <c r="CR566" i="14"/>
  <c r="CQ566" i="14"/>
  <c r="CP566" i="14"/>
  <c r="CO566" i="14"/>
  <c r="CN566" i="14"/>
  <c r="CM566" i="14"/>
  <c r="CL566" i="14"/>
  <c r="CK566" i="14"/>
  <c r="CJ566" i="14"/>
  <c r="CI566" i="14"/>
  <c r="CH566" i="14"/>
  <c r="CG566" i="14"/>
  <c r="CF566" i="14"/>
  <c r="CE566" i="14"/>
  <c r="CD566" i="14"/>
  <c r="CC566" i="14"/>
  <c r="CB566" i="14"/>
  <c r="CA566" i="14"/>
  <c r="BZ566" i="14"/>
  <c r="BY566" i="14"/>
  <c r="BX566" i="14"/>
  <c r="BW566" i="14"/>
  <c r="BV566" i="14"/>
  <c r="BU566" i="14"/>
  <c r="BT566" i="14"/>
  <c r="BS566" i="14"/>
  <c r="BR566" i="14"/>
  <c r="BQ566" i="14"/>
  <c r="BP566" i="14"/>
  <c r="BO566" i="14"/>
  <c r="BN566" i="14"/>
  <c r="BM566" i="14"/>
  <c r="BL566" i="14"/>
  <c r="BK566" i="14"/>
  <c r="BJ566" i="14"/>
  <c r="BI566" i="14"/>
  <c r="BH566" i="14"/>
  <c r="BG566" i="14"/>
  <c r="BF566" i="14"/>
  <c r="BE566" i="14"/>
  <c r="BD566" i="14"/>
  <c r="BC566" i="14"/>
  <c r="BB566" i="14"/>
  <c r="BA566" i="14"/>
  <c r="AZ566" i="14"/>
  <c r="AY566" i="14"/>
  <c r="AX566" i="14"/>
  <c r="AW566" i="14"/>
  <c r="AV566" i="14"/>
  <c r="AU566" i="14"/>
  <c r="AT566" i="14"/>
  <c r="AS566" i="14"/>
  <c r="AR566" i="14"/>
  <c r="AQ566" i="14"/>
  <c r="AP566" i="14"/>
  <c r="AO566" i="14"/>
  <c r="AN566" i="14"/>
  <c r="AM566" i="14"/>
  <c r="AL566" i="14"/>
  <c r="AK566" i="14"/>
  <c r="AJ566" i="14"/>
  <c r="AI566" i="14"/>
  <c r="AH566" i="14"/>
  <c r="AG566" i="14"/>
  <c r="AF566" i="14"/>
  <c r="AE566" i="14"/>
  <c r="AD566" i="14"/>
  <c r="AC566" i="14"/>
  <c r="AB566" i="14"/>
  <c r="AA566" i="14"/>
  <c r="Z566" i="14"/>
  <c r="Y566" i="14"/>
  <c r="X566" i="14"/>
  <c r="W566" i="14"/>
  <c r="V566" i="14"/>
  <c r="U566" i="14"/>
  <c r="T566" i="14"/>
  <c r="S566" i="14"/>
  <c r="R566" i="14"/>
  <c r="Q566" i="14"/>
  <c r="P566" i="14"/>
  <c r="O566" i="14"/>
  <c r="N566" i="14"/>
  <c r="M566" i="14"/>
  <c r="L566" i="14"/>
  <c r="K566" i="14"/>
  <c r="J566" i="14"/>
  <c r="I566" i="14"/>
  <c r="H566" i="14"/>
  <c r="G566" i="14"/>
  <c r="JB565" i="14"/>
  <c r="JA565" i="14"/>
  <c r="IZ565" i="14"/>
  <c r="IY565" i="14"/>
  <c r="IX565" i="14"/>
  <c r="IW565" i="14"/>
  <c r="IV565" i="14"/>
  <c r="IU565" i="14"/>
  <c r="IT565" i="14"/>
  <c r="IS565" i="14"/>
  <c r="IR565" i="14"/>
  <c r="IQ565" i="14"/>
  <c r="IP565" i="14"/>
  <c r="IO565" i="14"/>
  <c r="IN565" i="14"/>
  <c r="IM565" i="14"/>
  <c r="IL565" i="14"/>
  <c r="IK565" i="14"/>
  <c r="IJ565" i="14"/>
  <c r="II565" i="14"/>
  <c r="IH565" i="14"/>
  <c r="IG565" i="14"/>
  <c r="IF565" i="14"/>
  <c r="IE565" i="14"/>
  <c r="ID565" i="14"/>
  <c r="IC565" i="14"/>
  <c r="IB565" i="14"/>
  <c r="IA565" i="14"/>
  <c r="HZ565" i="14"/>
  <c r="HY565" i="14"/>
  <c r="HX565" i="14"/>
  <c r="HW565" i="14"/>
  <c r="HV565" i="14"/>
  <c r="HU565" i="14"/>
  <c r="HT565" i="14"/>
  <c r="HS565" i="14"/>
  <c r="HR565" i="14"/>
  <c r="HQ565" i="14"/>
  <c r="HP565" i="14"/>
  <c r="HO565" i="14"/>
  <c r="HN565" i="14"/>
  <c r="HM565" i="14"/>
  <c r="HL565" i="14"/>
  <c r="HK565" i="14"/>
  <c r="HJ565" i="14"/>
  <c r="HI565" i="14"/>
  <c r="HH565" i="14"/>
  <c r="HG565" i="14"/>
  <c r="HF565" i="14"/>
  <c r="HE565" i="14"/>
  <c r="HD565" i="14"/>
  <c r="HC565" i="14"/>
  <c r="HB565" i="14"/>
  <c r="HA565" i="14"/>
  <c r="GZ565" i="14"/>
  <c r="GY565" i="14"/>
  <c r="GX565" i="14"/>
  <c r="GW565" i="14"/>
  <c r="GV565" i="14"/>
  <c r="GU565" i="14"/>
  <c r="GT565" i="14"/>
  <c r="GS565" i="14"/>
  <c r="GR565" i="14"/>
  <c r="GQ565" i="14"/>
  <c r="GP565" i="14"/>
  <c r="GO565" i="14"/>
  <c r="GN565" i="14"/>
  <c r="GM565" i="14"/>
  <c r="GL565" i="14"/>
  <c r="GK565" i="14"/>
  <c r="GJ565" i="14"/>
  <c r="GI565" i="14"/>
  <c r="GH565" i="14"/>
  <c r="GG565" i="14"/>
  <c r="GF565" i="14"/>
  <c r="GE565" i="14"/>
  <c r="GD565" i="14"/>
  <c r="GC565" i="14"/>
  <c r="GB565" i="14"/>
  <c r="GA565" i="14"/>
  <c r="FZ565" i="14"/>
  <c r="FY565" i="14"/>
  <c r="FX565" i="14"/>
  <c r="FW565" i="14"/>
  <c r="FV565" i="14"/>
  <c r="FU565" i="14"/>
  <c r="FT565" i="14"/>
  <c r="FS565" i="14"/>
  <c r="FR565" i="14"/>
  <c r="FQ565" i="14"/>
  <c r="FP565" i="14"/>
  <c r="FO565" i="14"/>
  <c r="FN565" i="14"/>
  <c r="FM565" i="14"/>
  <c r="FL565" i="14"/>
  <c r="FK565" i="14"/>
  <c r="FJ565" i="14"/>
  <c r="FI565" i="14"/>
  <c r="FH565" i="14"/>
  <c r="FG565" i="14"/>
  <c r="FF565" i="14"/>
  <c r="FE565" i="14"/>
  <c r="FD565" i="14"/>
  <c r="FC565" i="14"/>
  <c r="FB565" i="14"/>
  <c r="FA565" i="14"/>
  <c r="EZ565" i="14"/>
  <c r="EY565" i="14"/>
  <c r="EX565" i="14"/>
  <c r="EW565" i="14"/>
  <c r="EV565" i="14"/>
  <c r="EU565" i="14"/>
  <c r="ET565" i="14"/>
  <c r="ES565" i="14"/>
  <c r="ER565" i="14"/>
  <c r="EQ565" i="14"/>
  <c r="EP565" i="14"/>
  <c r="EO565" i="14"/>
  <c r="EN565" i="14"/>
  <c r="EM565" i="14"/>
  <c r="EL565" i="14"/>
  <c r="EK565" i="14"/>
  <c r="EJ565" i="14"/>
  <c r="EI565" i="14"/>
  <c r="EH565" i="14"/>
  <c r="EG565" i="14"/>
  <c r="EF565" i="14"/>
  <c r="EE565" i="14"/>
  <c r="ED565" i="14"/>
  <c r="EC565" i="14"/>
  <c r="EB565" i="14"/>
  <c r="EA565" i="14"/>
  <c r="DZ565" i="14"/>
  <c r="DY565" i="14"/>
  <c r="DX565" i="14"/>
  <c r="DW565" i="14"/>
  <c r="DV565" i="14"/>
  <c r="DU565" i="14"/>
  <c r="DT565" i="14"/>
  <c r="DS565" i="14"/>
  <c r="DR565" i="14"/>
  <c r="DQ565" i="14"/>
  <c r="DP565" i="14"/>
  <c r="DO565" i="14"/>
  <c r="DN565" i="14"/>
  <c r="DM565" i="14"/>
  <c r="DL565" i="14"/>
  <c r="DK565" i="14"/>
  <c r="DJ565" i="14"/>
  <c r="DI565" i="14"/>
  <c r="DH565" i="14"/>
  <c r="DG565" i="14"/>
  <c r="DF565" i="14"/>
  <c r="DE565" i="14"/>
  <c r="DD565" i="14"/>
  <c r="DC565" i="14"/>
  <c r="DB565" i="14"/>
  <c r="DA565" i="14"/>
  <c r="CZ565" i="14"/>
  <c r="CY565" i="14"/>
  <c r="CX565" i="14"/>
  <c r="CW565" i="14"/>
  <c r="CV565" i="14"/>
  <c r="CU565" i="14"/>
  <c r="CT565" i="14"/>
  <c r="CS565" i="14"/>
  <c r="CR565" i="14"/>
  <c r="CQ565" i="14"/>
  <c r="CP565" i="14"/>
  <c r="CO565" i="14"/>
  <c r="CN565" i="14"/>
  <c r="CM565" i="14"/>
  <c r="CL565" i="14"/>
  <c r="CK565" i="14"/>
  <c r="CJ565" i="14"/>
  <c r="CI565" i="14"/>
  <c r="CH565" i="14"/>
  <c r="CG565" i="14"/>
  <c r="CF565" i="14"/>
  <c r="CE565" i="14"/>
  <c r="CD565" i="14"/>
  <c r="CC565" i="14"/>
  <c r="CB565" i="14"/>
  <c r="CA565" i="14"/>
  <c r="BZ565" i="14"/>
  <c r="BY565" i="14"/>
  <c r="BX565" i="14"/>
  <c r="BW565" i="14"/>
  <c r="BV565" i="14"/>
  <c r="BU565" i="14"/>
  <c r="BT565" i="14"/>
  <c r="BS565" i="14"/>
  <c r="BR565" i="14"/>
  <c r="BQ565" i="14"/>
  <c r="BP565" i="14"/>
  <c r="BO565" i="14"/>
  <c r="BN565" i="14"/>
  <c r="BM565" i="14"/>
  <c r="BL565" i="14"/>
  <c r="BK565" i="14"/>
  <c r="BJ565" i="14"/>
  <c r="BI565" i="14"/>
  <c r="BH565" i="14"/>
  <c r="BG565" i="14"/>
  <c r="BF565" i="14"/>
  <c r="BE565" i="14"/>
  <c r="BD565" i="14"/>
  <c r="BC565" i="14"/>
  <c r="BB565" i="14"/>
  <c r="BA565" i="14"/>
  <c r="AZ565" i="14"/>
  <c r="AY565" i="14"/>
  <c r="AX565" i="14"/>
  <c r="AW565" i="14"/>
  <c r="AV565" i="14"/>
  <c r="AU565" i="14"/>
  <c r="AT565" i="14"/>
  <c r="AS565" i="14"/>
  <c r="AR565" i="14"/>
  <c r="AQ565" i="14"/>
  <c r="AP565" i="14"/>
  <c r="AO565" i="14"/>
  <c r="AN565" i="14"/>
  <c r="AM565" i="14"/>
  <c r="AL565" i="14"/>
  <c r="AK565" i="14"/>
  <c r="AJ565" i="14"/>
  <c r="AI565" i="14"/>
  <c r="AH565" i="14"/>
  <c r="AG565" i="14"/>
  <c r="AF565" i="14"/>
  <c r="AE565" i="14"/>
  <c r="AD565" i="14"/>
  <c r="AC565" i="14"/>
  <c r="AB565" i="14"/>
  <c r="AA565" i="14"/>
  <c r="Z565" i="14"/>
  <c r="Y565" i="14"/>
  <c r="X565" i="14"/>
  <c r="W565" i="14"/>
  <c r="V565" i="14"/>
  <c r="U565" i="14"/>
  <c r="T565" i="14"/>
  <c r="S565" i="14"/>
  <c r="R565" i="14"/>
  <c r="Q565" i="14"/>
  <c r="P565" i="14"/>
  <c r="O565" i="14"/>
  <c r="N565" i="14"/>
  <c r="M565" i="14"/>
  <c r="L565" i="14"/>
  <c r="K565" i="14"/>
  <c r="J565" i="14"/>
  <c r="I565" i="14"/>
  <c r="H565" i="14"/>
  <c r="G565" i="14"/>
  <c r="JB564" i="14"/>
  <c r="JA564" i="14"/>
  <c r="IZ564" i="14"/>
  <c r="IY564" i="14"/>
  <c r="IX564" i="14"/>
  <c r="IW564" i="14"/>
  <c r="IV564" i="14"/>
  <c r="IU564" i="14"/>
  <c r="IT564" i="14"/>
  <c r="IS564" i="14"/>
  <c r="IR564" i="14"/>
  <c r="IQ564" i="14"/>
  <c r="IP564" i="14"/>
  <c r="IO564" i="14"/>
  <c r="IN564" i="14"/>
  <c r="IM564" i="14"/>
  <c r="IL564" i="14"/>
  <c r="IK564" i="14"/>
  <c r="IJ564" i="14"/>
  <c r="II564" i="14"/>
  <c r="IH564" i="14"/>
  <c r="IG564" i="14"/>
  <c r="IF564" i="14"/>
  <c r="IE564" i="14"/>
  <c r="ID564" i="14"/>
  <c r="IC564" i="14"/>
  <c r="IB564" i="14"/>
  <c r="IA564" i="14"/>
  <c r="HZ564" i="14"/>
  <c r="HY564" i="14"/>
  <c r="HX564" i="14"/>
  <c r="HW564" i="14"/>
  <c r="HV564" i="14"/>
  <c r="HU564" i="14"/>
  <c r="HT564" i="14"/>
  <c r="HS564" i="14"/>
  <c r="HR564" i="14"/>
  <c r="HQ564" i="14"/>
  <c r="HP564" i="14"/>
  <c r="HO564" i="14"/>
  <c r="HN564" i="14"/>
  <c r="HM564" i="14"/>
  <c r="HL564" i="14"/>
  <c r="HK564" i="14"/>
  <c r="HJ564" i="14"/>
  <c r="HI564" i="14"/>
  <c r="HH564" i="14"/>
  <c r="HG564" i="14"/>
  <c r="HF564" i="14"/>
  <c r="HE564" i="14"/>
  <c r="HD564" i="14"/>
  <c r="HC564" i="14"/>
  <c r="HB564" i="14"/>
  <c r="HA564" i="14"/>
  <c r="GZ564" i="14"/>
  <c r="GY564" i="14"/>
  <c r="GX564" i="14"/>
  <c r="GW564" i="14"/>
  <c r="GV564" i="14"/>
  <c r="GU564" i="14"/>
  <c r="GT564" i="14"/>
  <c r="GS564" i="14"/>
  <c r="GR564" i="14"/>
  <c r="GQ564" i="14"/>
  <c r="GP564" i="14"/>
  <c r="GO564" i="14"/>
  <c r="GN564" i="14"/>
  <c r="GM564" i="14"/>
  <c r="GL564" i="14"/>
  <c r="GK564" i="14"/>
  <c r="GJ564" i="14"/>
  <c r="GI564" i="14"/>
  <c r="GH564" i="14"/>
  <c r="GG564" i="14"/>
  <c r="GF564" i="14"/>
  <c r="GE564" i="14"/>
  <c r="GD564" i="14"/>
  <c r="GC564" i="14"/>
  <c r="GB564" i="14"/>
  <c r="GA564" i="14"/>
  <c r="FZ564" i="14"/>
  <c r="FY564" i="14"/>
  <c r="FX564" i="14"/>
  <c r="FW564" i="14"/>
  <c r="FV564" i="14"/>
  <c r="FU564" i="14"/>
  <c r="FT564" i="14"/>
  <c r="FS564" i="14"/>
  <c r="FR564" i="14"/>
  <c r="FQ564" i="14"/>
  <c r="FP564" i="14"/>
  <c r="FO564" i="14"/>
  <c r="FN564" i="14"/>
  <c r="FM564" i="14"/>
  <c r="FL564" i="14"/>
  <c r="FK564" i="14"/>
  <c r="FJ564" i="14"/>
  <c r="FI564" i="14"/>
  <c r="FH564" i="14"/>
  <c r="FG564" i="14"/>
  <c r="FF564" i="14"/>
  <c r="FE564" i="14"/>
  <c r="FD564" i="14"/>
  <c r="FC564" i="14"/>
  <c r="FB564" i="14"/>
  <c r="FA564" i="14"/>
  <c r="EZ564" i="14"/>
  <c r="EY564" i="14"/>
  <c r="EX564" i="14"/>
  <c r="EW564" i="14"/>
  <c r="EV564" i="14"/>
  <c r="EU564" i="14"/>
  <c r="ET564" i="14"/>
  <c r="ES564" i="14"/>
  <c r="ER564" i="14"/>
  <c r="EQ564" i="14"/>
  <c r="EP564" i="14"/>
  <c r="EO564" i="14"/>
  <c r="EN564" i="14"/>
  <c r="EM564" i="14"/>
  <c r="EL564" i="14"/>
  <c r="EK564" i="14"/>
  <c r="EJ564" i="14"/>
  <c r="EI564" i="14"/>
  <c r="EH564" i="14"/>
  <c r="EG564" i="14"/>
  <c r="EF564" i="14"/>
  <c r="EE564" i="14"/>
  <c r="ED564" i="14"/>
  <c r="EC564" i="14"/>
  <c r="EB564" i="14"/>
  <c r="EA564" i="14"/>
  <c r="DZ564" i="14"/>
  <c r="DY564" i="14"/>
  <c r="DX564" i="14"/>
  <c r="DW564" i="14"/>
  <c r="DV564" i="14"/>
  <c r="DU564" i="14"/>
  <c r="DT564" i="14"/>
  <c r="DS564" i="14"/>
  <c r="DR564" i="14"/>
  <c r="DQ564" i="14"/>
  <c r="DP564" i="14"/>
  <c r="DO564" i="14"/>
  <c r="DN564" i="14"/>
  <c r="DM564" i="14"/>
  <c r="DL564" i="14"/>
  <c r="DK564" i="14"/>
  <c r="DJ564" i="14"/>
  <c r="DI564" i="14"/>
  <c r="DH564" i="14"/>
  <c r="DG564" i="14"/>
  <c r="DF564" i="14"/>
  <c r="DE564" i="14"/>
  <c r="DD564" i="14"/>
  <c r="DC564" i="14"/>
  <c r="DB564" i="14"/>
  <c r="DA564" i="14"/>
  <c r="CZ564" i="14"/>
  <c r="CY564" i="14"/>
  <c r="CX564" i="14"/>
  <c r="CW564" i="14"/>
  <c r="CV564" i="14"/>
  <c r="CU564" i="14"/>
  <c r="CT564" i="14"/>
  <c r="CS564" i="14"/>
  <c r="CR564" i="14"/>
  <c r="CQ564" i="14"/>
  <c r="CP564" i="14"/>
  <c r="CO564" i="14"/>
  <c r="CN564" i="14"/>
  <c r="CM564" i="14"/>
  <c r="CL564" i="14"/>
  <c r="CK564" i="14"/>
  <c r="CJ564" i="14"/>
  <c r="CI564" i="14"/>
  <c r="CH564" i="14"/>
  <c r="CG564" i="14"/>
  <c r="CF564" i="14"/>
  <c r="CE564" i="14"/>
  <c r="CD564" i="14"/>
  <c r="CC564" i="14"/>
  <c r="CB564" i="14"/>
  <c r="CA564" i="14"/>
  <c r="BZ564" i="14"/>
  <c r="BY564" i="14"/>
  <c r="BX564" i="14"/>
  <c r="BW564" i="14"/>
  <c r="BV564" i="14"/>
  <c r="BU564" i="14"/>
  <c r="BT564" i="14"/>
  <c r="BS564" i="14"/>
  <c r="BR564" i="14"/>
  <c r="BQ564" i="14"/>
  <c r="BP564" i="14"/>
  <c r="BO564" i="14"/>
  <c r="BN564" i="14"/>
  <c r="BM564" i="14"/>
  <c r="BL564" i="14"/>
  <c r="BK564" i="14"/>
  <c r="BJ564" i="14"/>
  <c r="BI564" i="14"/>
  <c r="BH564" i="14"/>
  <c r="BG564" i="14"/>
  <c r="BF564" i="14"/>
  <c r="BE564" i="14"/>
  <c r="BD564" i="14"/>
  <c r="BC564" i="14"/>
  <c r="BB564" i="14"/>
  <c r="BA564" i="14"/>
  <c r="AZ564" i="14"/>
  <c r="AY564" i="14"/>
  <c r="AX564" i="14"/>
  <c r="AW564" i="14"/>
  <c r="AV564" i="14"/>
  <c r="AU564" i="14"/>
  <c r="AT564" i="14"/>
  <c r="AS564" i="14"/>
  <c r="AR564" i="14"/>
  <c r="AQ564" i="14"/>
  <c r="AP564" i="14"/>
  <c r="AO564" i="14"/>
  <c r="AN564" i="14"/>
  <c r="AM564" i="14"/>
  <c r="AL564" i="14"/>
  <c r="AK564" i="14"/>
  <c r="AJ564" i="14"/>
  <c r="AI564" i="14"/>
  <c r="AH564" i="14"/>
  <c r="AG564" i="14"/>
  <c r="AF564" i="14"/>
  <c r="AE564" i="14"/>
  <c r="AD564" i="14"/>
  <c r="AC564" i="14"/>
  <c r="AB564" i="14"/>
  <c r="AA564" i="14"/>
  <c r="Z564" i="14"/>
  <c r="Y564" i="14"/>
  <c r="X564" i="14"/>
  <c r="W564" i="14"/>
  <c r="V564" i="14"/>
  <c r="U564" i="14"/>
  <c r="T564" i="14"/>
  <c r="S564" i="14"/>
  <c r="R564" i="14"/>
  <c r="Q564" i="14"/>
  <c r="P564" i="14"/>
  <c r="O564" i="14"/>
  <c r="N564" i="14"/>
  <c r="M564" i="14"/>
  <c r="L564" i="14"/>
  <c r="K564" i="14"/>
  <c r="J564" i="14"/>
  <c r="I564" i="14"/>
  <c r="H564" i="14"/>
  <c r="G564" i="14"/>
  <c r="JB563" i="14"/>
  <c r="JA563" i="14"/>
  <c r="IZ563" i="14"/>
  <c r="IY563" i="14"/>
  <c r="IX563" i="14"/>
  <c r="IW563" i="14"/>
  <c r="IV563" i="14"/>
  <c r="IU563" i="14"/>
  <c r="IT563" i="14"/>
  <c r="IS563" i="14"/>
  <c r="IR563" i="14"/>
  <c r="IQ563" i="14"/>
  <c r="IP563" i="14"/>
  <c r="IO563" i="14"/>
  <c r="IN563" i="14"/>
  <c r="IM563" i="14"/>
  <c r="IL563" i="14"/>
  <c r="IK563" i="14"/>
  <c r="IJ563" i="14"/>
  <c r="II563" i="14"/>
  <c r="IH563" i="14"/>
  <c r="IG563" i="14"/>
  <c r="IF563" i="14"/>
  <c r="IE563" i="14"/>
  <c r="ID563" i="14"/>
  <c r="IC563" i="14"/>
  <c r="IB563" i="14"/>
  <c r="IA563" i="14"/>
  <c r="HZ563" i="14"/>
  <c r="HY563" i="14"/>
  <c r="HX563" i="14"/>
  <c r="HW563" i="14"/>
  <c r="HV563" i="14"/>
  <c r="HU563" i="14"/>
  <c r="HT563" i="14"/>
  <c r="HS563" i="14"/>
  <c r="HR563" i="14"/>
  <c r="HQ563" i="14"/>
  <c r="HP563" i="14"/>
  <c r="HO563" i="14"/>
  <c r="HN563" i="14"/>
  <c r="HM563" i="14"/>
  <c r="HL563" i="14"/>
  <c r="HK563" i="14"/>
  <c r="HJ563" i="14"/>
  <c r="HI563" i="14"/>
  <c r="HH563" i="14"/>
  <c r="HG563" i="14"/>
  <c r="HF563" i="14"/>
  <c r="HE563" i="14"/>
  <c r="HD563" i="14"/>
  <c r="HC563" i="14"/>
  <c r="HB563" i="14"/>
  <c r="HA563" i="14"/>
  <c r="GZ563" i="14"/>
  <c r="GY563" i="14"/>
  <c r="GX563" i="14"/>
  <c r="GW563" i="14"/>
  <c r="GV563" i="14"/>
  <c r="GU563" i="14"/>
  <c r="GT563" i="14"/>
  <c r="GS563" i="14"/>
  <c r="GR563" i="14"/>
  <c r="GQ563" i="14"/>
  <c r="GP563" i="14"/>
  <c r="GO563" i="14"/>
  <c r="GN563" i="14"/>
  <c r="GM563" i="14"/>
  <c r="GL563" i="14"/>
  <c r="GK563" i="14"/>
  <c r="GJ563" i="14"/>
  <c r="GI563" i="14"/>
  <c r="GH563" i="14"/>
  <c r="GG563" i="14"/>
  <c r="GF563" i="14"/>
  <c r="GE563" i="14"/>
  <c r="GD563" i="14"/>
  <c r="GC563" i="14"/>
  <c r="GB563" i="14"/>
  <c r="GA563" i="14"/>
  <c r="FZ563" i="14"/>
  <c r="FY563" i="14"/>
  <c r="FX563" i="14"/>
  <c r="FW563" i="14"/>
  <c r="FV563" i="14"/>
  <c r="FU563" i="14"/>
  <c r="FT563" i="14"/>
  <c r="FS563" i="14"/>
  <c r="FR563" i="14"/>
  <c r="FQ563" i="14"/>
  <c r="FP563" i="14"/>
  <c r="FO563" i="14"/>
  <c r="FN563" i="14"/>
  <c r="FM563" i="14"/>
  <c r="FL563" i="14"/>
  <c r="FK563" i="14"/>
  <c r="FJ563" i="14"/>
  <c r="FI563" i="14"/>
  <c r="FH563" i="14"/>
  <c r="FG563" i="14"/>
  <c r="FF563" i="14"/>
  <c r="FE563" i="14"/>
  <c r="FD563" i="14"/>
  <c r="FC563" i="14"/>
  <c r="FB563" i="14"/>
  <c r="FA563" i="14"/>
  <c r="EZ563" i="14"/>
  <c r="EY563" i="14"/>
  <c r="EX563" i="14"/>
  <c r="EW563" i="14"/>
  <c r="EV563" i="14"/>
  <c r="EU563" i="14"/>
  <c r="ET563" i="14"/>
  <c r="ES563" i="14"/>
  <c r="ER563" i="14"/>
  <c r="EQ563" i="14"/>
  <c r="EP563" i="14"/>
  <c r="EO563" i="14"/>
  <c r="EN563" i="14"/>
  <c r="EM563" i="14"/>
  <c r="EL563" i="14"/>
  <c r="EK563" i="14"/>
  <c r="EJ563" i="14"/>
  <c r="EI563" i="14"/>
  <c r="EH563" i="14"/>
  <c r="EG563" i="14"/>
  <c r="EF563" i="14"/>
  <c r="EE563" i="14"/>
  <c r="ED563" i="14"/>
  <c r="EC563" i="14"/>
  <c r="EB563" i="14"/>
  <c r="EA563" i="14"/>
  <c r="DZ563" i="14"/>
  <c r="DY563" i="14"/>
  <c r="DX563" i="14"/>
  <c r="DW563" i="14"/>
  <c r="DV563" i="14"/>
  <c r="DU563" i="14"/>
  <c r="DT563" i="14"/>
  <c r="DS563" i="14"/>
  <c r="DR563" i="14"/>
  <c r="DQ563" i="14"/>
  <c r="DP563" i="14"/>
  <c r="DO563" i="14"/>
  <c r="DN563" i="14"/>
  <c r="DM563" i="14"/>
  <c r="DL563" i="14"/>
  <c r="DK563" i="14"/>
  <c r="DJ563" i="14"/>
  <c r="DI563" i="14"/>
  <c r="DH563" i="14"/>
  <c r="DG563" i="14"/>
  <c r="DF563" i="14"/>
  <c r="DE563" i="14"/>
  <c r="DD563" i="14"/>
  <c r="DC563" i="14"/>
  <c r="DB563" i="14"/>
  <c r="DA563" i="14"/>
  <c r="CZ563" i="14"/>
  <c r="CY563" i="14"/>
  <c r="CX563" i="14"/>
  <c r="CW563" i="14"/>
  <c r="CV563" i="14"/>
  <c r="CU563" i="14"/>
  <c r="CT563" i="14"/>
  <c r="CS563" i="14"/>
  <c r="CR563" i="14"/>
  <c r="CQ563" i="14"/>
  <c r="CP563" i="14"/>
  <c r="CO563" i="14"/>
  <c r="CN563" i="14"/>
  <c r="CM563" i="14"/>
  <c r="CL563" i="14"/>
  <c r="CK563" i="14"/>
  <c r="CJ563" i="14"/>
  <c r="CI563" i="14"/>
  <c r="CH563" i="14"/>
  <c r="CG563" i="14"/>
  <c r="CF563" i="14"/>
  <c r="CE563" i="14"/>
  <c r="CD563" i="14"/>
  <c r="CC563" i="14"/>
  <c r="CB563" i="14"/>
  <c r="CA563" i="14"/>
  <c r="BZ563" i="14"/>
  <c r="BY563" i="14"/>
  <c r="BX563" i="14"/>
  <c r="BW563" i="14"/>
  <c r="BV563" i="14"/>
  <c r="BU563" i="14"/>
  <c r="BT563" i="14"/>
  <c r="BS563" i="14"/>
  <c r="BR563" i="14"/>
  <c r="BQ563" i="14"/>
  <c r="BP563" i="14"/>
  <c r="BO563" i="14"/>
  <c r="BN563" i="14"/>
  <c r="BM563" i="14"/>
  <c r="BL563" i="14"/>
  <c r="BK563" i="14"/>
  <c r="BJ563" i="14"/>
  <c r="BI563" i="14"/>
  <c r="BH563" i="14"/>
  <c r="BG563" i="14"/>
  <c r="BF563" i="14"/>
  <c r="BE563" i="14"/>
  <c r="BD563" i="14"/>
  <c r="BC563" i="14"/>
  <c r="BB563" i="14"/>
  <c r="BA563" i="14"/>
  <c r="AZ563" i="14"/>
  <c r="AY563" i="14"/>
  <c r="AX563" i="14"/>
  <c r="AW563" i="14"/>
  <c r="AV563" i="14"/>
  <c r="AU563" i="14"/>
  <c r="AT563" i="14"/>
  <c r="AS563" i="14"/>
  <c r="AR563" i="14"/>
  <c r="AQ563" i="14"/>
  <c r="AP563" i="14"/>
  <c r="AO563" i="14"/>
  <c r="AN563" i="14"/>
  <c r="AM563" i="14"/>
  <c r="AL563" i="14"/>
  <c r="AK563" i="14"/>
  <c r="AJ563" i="14"/>
  <c r="AI563" i="14"/>
  <c r="AH563" i="14"/>
  <c r="AG563" i="14"/>
  <c r="AF563" i="14"/>
  <c r="AE563" i="14"/>
  <c r="AD563" i="14"/>
  <c r="AC563" i="14"/>
  <c r="AB563" i="14"/>
  <c r="AA563" i="14"/>
  <c r="Z563" i="14"/>
  <c r="Y563" i="14"/>
  <c r="X563" i="14"/>
  <c r="W563" i="14"/>
  <c r="V563" i="14"/>
  <c r="U563" i="14"/>
  <c r="T563" i="14"/>
  <c r="S563" i="14"/>
  <c r="R563" i="14"/>
  <c r="Q563" i="14"/>
  <c r="P563" i="14"/>
  <c r="O563" i="14"/>
  <c r="N563" i="14"/>
  <c r="M563" i="14"/>
  <c r="L563" i="14"/>
  <c r="K563" i="14"/>
  <c r="J563" i="14"/>
  <c r="I563" i="14"/>
  <c r="H563" i="14"/>
  <c r="G563" i="14"/>
  <c r="JB562" i="14"/>
  <c r="JA562" i="14"/>
  <c r="IZ562" i="14"/>
  <c r="IY562" i="14"/>
  <c r="IX562" i="14"/>
  <c r="IW562" i="14"/>
  <c r="IV562" i="14"/>
  <c r="IU562" i="14"/>
  <c r="IT562" i="14"/>
  <c r="IS562" i="14"/>
  <c r="IR562" i="14"/>
  <c r="IQ562" i="14"/>
  <c r="IP562" i="14"/>
  <c r="IO562" i="14"/>
  <c r="IN562" i="14"/>
  <c r="IM562" i="14"/>
  <c r="IL562" i="14"/>
  <c r="IK562" i="14"/>
  <c r="IJ562" i="14"/>
  <c r="II562" i="14"/>
  <c r="IH562" i="14"/>
  <c r="IG562" i="14"/>
  <c r="IF562" i="14"/>
  <c r="IE562" i="14"/>
  <c r="ID562" i="14"/>
  <c r="IC562" i="14"/>
  <c r="IB562" i="14"/>
  <c r="IA562" i="14"/>
  <c r="HZ562" i="14"/>
  <c r="HY562" i="14"/>
  <c r="HX562" i="14"/>
  <c r="HW562" i="14"/>
  <c r="HV562" i="14"/>
  <c r="HU562" i="14"/>
  <c r="HT562" i="14"/>
  <c r="HS562" i="14"/>
  <c r="HR562" i="14"/>
  <c r="HQ562" i="14"/>
  <c r="HP562" i="14"/>
  <c r="HO562" i="14"/>
  <c r="HN562" i="14"/>
  <c r="HM562" i="14"/>
  <c r="HL562" i="14"/>
  <c r="HK562" i="14"/>
  <c r="HJ562" i="14"/>
  <c r="HI562" i="14"/>
  <c r="HH562" i="14"/>
  <c r="HG562" i="14"/>
  <c r="HF562" i="14"/>
  <c r="HE562" i="14"/>
  <c r="HD562" i="14"/>
  <c r="HC562" i="14"/>
  <c r="HB562" i="14"/>
  <c r="HA562" i="14"/>
  <c r="GZ562" i="14"/>
  <c r="GY562" i="14"/>
  <c r="GX562" i="14"/>
  <c r="GW562" i="14"/>
  <c r="GV562" i="14"/>
  <c r="GU562" i="14"/>
  <c r="GT562" i="14"/>
  <c r="GS562" i="14"/>
  <c r="GR562" i="14"/>
  <c r="GQ562" i="14"/>
  <c r="GP562" i="14"/>
  <c r="GO562" i="14"/>
  <c r="GN562" i="14"/>
  <c r="GM562" i="14"/>
  <c r="GL562" i="14"/>
  <c r="GK562" i="14"/>
  <c r="GJ562" i="14"/>
  <c r="GI562" i="14"/>
  <c r="GH562" i="14"/>
  <c r="GG562" i="14"/>
  <c r="GF562" i="14"/>
  <c r="GE562" i="14"/>
  <c r="GD562" i="14"/>
  <c r="GC562" i="14"/>
  <c r="GB562" i="14"/>
  <c r="GA562" i="14"/>
  <c r="FZ562" i="14"/>
  <c r="FY562" i="14"/>
  <c r="FX562" i="14"/>
  <c r="FW562" i="14"/>
  <c r="FV562" i="14"/>
  <c r="FU562" i="14"/>
  <c r="FT562" i="14"/>
  <c r="FS562" i="14"/>
  <c r="FR562" i="14"/>
  <c r="FQ562" i="14"/>
  <c r="FP562" i="14"/>
  <c r="FO562" i="14"/>
  <c r="FN562" i="14"/>
  <c r="FM562" i="14"/>
  <c r="FL562" i="14"/>
  <c r="FK562" i="14"/>
  <c r="FJ562" i="14"/>
  <c r="FI562" i="14"/>
  <c r="FH562" i="14"/>
  <c r="FG562" i="14"/>
  <c r="FF562" i="14"/>
  <c r="FE562" i="14"/>
  <c r="FD562" i="14"/>
  <c r="FC562" i="14"/>
  <c r="FB562" i="14"/>
  <c r="FA562" i="14"/>
  <c r="EZ562" i="14"/>
  <c r="EY562" i="14"/>
  <c r="EX562" i="14"/>
  <c r="EW562" i="14"/>
  <c r="EV562" i="14"/>
  <c r="EU562" i="14"/>
  <c r="ET562" i="14"/>
  <c r="ES562" i="14"/>
  <c r="ER562" i="14"/>
  <c r="EQ562" i="14"/>
  <c r="EP562" i="14"/>
  <c r="EO562" i="14"/>
  <c r="EN562" i="14"/>
  <c r="EM562" i="14"/>
  <c r="EL562" i="14"/>
  <c r="EK562" i="14"/>
  <c r="EJ562" i="14"/>
  <c r="EI562" i="14"/>
  <c r="EH562" i="14"/>
  <c r="EG562" i="14"/>
  <c r="EF562" i="14"/>
  <c r="EE562" i="14"/>
  <c r="ED562" i="14"/>
  <c r="EC562" i="14"/>
  <c r="EB562" i="14"/>
  <c r="EA562" i="14"/>
  <c r="DZ562" i="14"/>
  <c r="DY562" i="14"/>
  <c r="DX562" i="14"/>
  <c r="DW562" i="14"/>
  <c r="DV562" i="14"/>
  <c r="DU562" i="14"/>
  <c r="DT562" i="14"/>
  <c r="DS562" i="14"/>
  <c r="DR562" i="14"/>
  <c r="DQ562" i="14"/>
  <c r="DP562" i="14"/>
  <c r="DO562" i="14"/>
  <c r="DN562" i="14"/>
  <c r="DM562" i="14"/>
  <c r="DL562" i="14"/>
  <c r="DK562" i="14"/>
  <c r="DJ562" i="14"/>
  <c r="DI562" i="14"/>
  <c r="DH562" i="14"/>
  <c r="DG562" i="14"/>
  <c r="DF562" i="14"/>
  <c r="DE562" i="14"/>
  <c r="DD562" i="14"/>
  <c r="DC562" i="14"/>
  <c r="DB562" i="14"/>
  <c r="DA562" i="14"/>
  <c r="CZ562" i="14"/>
  <c r="CY562" i="14"/>
  <c r="CX562" i="14"/>
  <c r="CW562" i="14"/>
  <c r="CV562" i="14"/>
  <c r="CU562" i="14"/>
  <c r="CT562" i="14"/>
  <c r="CS562" i="14"/>
  <c r="CR562" i="14"/>
  <c r="CQ562" i="14"/>
  <c r="CP562" i="14"/>
  <c r="CO562" i="14"/>
  <c r="CN562" i="14"/>
  <c r="CM562" i="14"/>
  <c r="CL562" i="14"/>
  <c r="CK562" i="14"/>
  <c r="CJ562" i="14"/>
  <c r="CI562" i="14"/>
  <c r="CH562" i="14"/>
  <c r="CG562" i="14"/>
  <c r="CF562" i="14"/>
  <c r="CE562" i="14"/>
  <c r="CD562" i="14"/>
  <c r="CC562" i="14"/>
  <c r="CB562" i="14"/>
  <c r="CA562" i="14"/>
  <c r="BZ562" i="14"/>
  <c r="BY562" i="14"/>
  <c r="BX562" i="14"/>
  <c r="BW562" i="14"/>
  <c r="BV562" i="14"/>
  <c r="BU562" i="14"/>
  <c r="BT562" i="14"/>
  <c r="BS562" i="14"/>
  <c r="BR562" i="14"/>
  <c r="BQ562" i="14"/>
  <c r="BP562" i="14"/>
  <c r="BO562" i="14"/>
  <c r="BN562" i="14"/>
  <c r="BM562" i="14"/>
  <c r="BL562" i="14"/>
  <c r="BK562" i="14"/>
  <c r="BJ562" i="14"/>
  <c r="BI562" i="14"/>
  <c r="BH562" i="14"/>
  <c r="BG562" i="14"/>
  <c r="BF562" i="14"/>
  <c r="BE562" i="14"/>
  <c r="BD562" i="14"/>
  <c r="BC562" i="14"/>
  <c r="BB562" i="14"/>
  <c r="BA562" i="14"/>
  <c r="AZ562" i="14"/>
  <c r="AY562" i="14"/>
  <c r="AX562" i="14"/>
  <c r="AW562" i="14"/>
  <c r="AV562" i="14"/>
  <c r="AU562" i="14"/>
  <c r="AT562" i="14"/>
  <c r="AS562" i="14"/>
  <c r="AR562" i="14"/>
  <c r="AQ562" i="14"/>
  <c r="AP562" i="14"/>
  <c r="AO562" i="14"/>
  <c r="AN562" i="14"/>
  <c r="AM562" i="14"/>
  <c r="AL562" i="14"/>
  <c r="AK562" i="14"/>
  <c r="AJ562" i="14"/>
  <c r="AI562" i="14"/>
  <c r="AH562" i="14"/>
  <c r="AG562" i="14"/>
  <c r="AF562" i="14"/>
  <c r="AE562" i="14"/>
  <c r="AD562" i="14"/>
  <c r="AC562" i="14"/>
  <c r="AB562" i="14"/>
  <c r="AA562" i="14"/>
  <c r="Z562" i="14"/>
  <c r="Y562" i="14"/>
  <c r="X562" i="14"/>
  <c r="W562" i="14"/>
  <c r="V562" i="14"/>
  <c r="U562" i="14"/>
  <c r="T562" i="14"/>
  <c r="S562" i="14"/>
  <c r="R562" i="14"/>
  <c r="Q562" i="14"/>
  <c r="P562" i="14"/>
  <c r="O562" i="14"/>
  <c r="N562" i="14"/>
  <c r="M562" i="14"/>
  <c r="L562" i="14"/>
  <c r="K562" i="14"/>
  <c r="J562" i="14"/>
  <c r="I562" i="14"/>
  <c r="H562" i="14"/>
  <c r="G562" i="14"/>
  <c r="JB561" i="14"/>
  <c r="JA561" i="14"/>
  <c r="IZ561" i="14"/>
  <c r="IY561" i="14"/>
  <c r="IX561" i="14"/>
  <c r="IW561" i="14"/>
  <c r="IV561" i="14"/>
  <c r="IU561" i="14"/>
  <c r="IT561" i="14"/>
  <c r="IS561" i="14"/>
  <c r="IR561" i="14"/>
  <c r="IQ561" i="14"/>
  <c r="IP561" i="14"/>
  <c r="IO561" i="14"/>
  <c r="IN561" i="14"/>
  <c r="IM561" i="14"/>
  <c r="IL561" i="14"/>
  <c r="IK561" i="14"/>
  <c r="IJ561" i="14"/>
  <c r="II561" i="14"/>
  <c r="IH561" i="14"/>
  <c r="IG561" i="14"/>
  <c r="IF561" i="14"/>
  <c r="IE561" i="14"/>
  <c r="ID561" i="14"/>
  <c r="IC561" i="14"/>
  <c r="IB561" i="14"/>
  <c r="IA561" i="14"/>
  <c r="HZ561" i="14"/>
  <c r="HY561" i="14"/>
  <c r="HX561" i="14"/>
  <c r="HW561" i="14"/>
  <c r="HV561" i="14"/>
  <c r="HU561" i="14"/>
  <c r="HT561" i="14"/>
  <c r="HS561" i="14"/>
  <c r="HR561" i="14"/>
  <c r="HQ561" i="14"/>
  <c r="HP561" i="14"/>
  <c r="HO561" i="14"/>
  <c r="HN561" i="14"/>
  <c r="HM561" i="14"/>
  <c r="HL561" i="14"/>
  <c r="HK561" i="14"/>
  <c r="HJ561" i="14"/>
  <c r="HI561" i="14"/>
  <c r="HH561" i="14"/>
  <c r="HG561" i="14"/>
  <c r="HF561" i="14"/>
  <c r="HE561" i="14"/>
  <c r="HD561" i="14"/>
  <c r="HC561" i="14"/>
  <c r="HB561" i="14"/>
  <c r="HA561" i="14"/>
  <c r="GZ561" i="14"/>
  <c r="GY561" i="14"/>
  <c r="GX561" i="14"/>
  <c r="GW561" i="14"/>
  <c r="GV561" i="14"/>
  <c r="GU561" i="14"/>
  <c r="GT561" i="14"/>
  <c r="GS561" i="14"/>
  <c r="GR561" i="14"/>
  <c r="GQ561" i="14"/>
  <c r="GP561" i="14"/>
  <c r="GO561" i="14"/>
  <c r="GN561" i="14"/>
  <c r="GM561" i="14"/>
  <c r="GL561" i="14"/>
  <c r="GK561" i="14"/>
  <c r="GJ561" i="14"/>
  <c r="GI561" i="14"/>
  <c r="GH561" i="14"/>
  <c r="GG561" i="14"/>
  <c r="GF561" i="14"/>
  <c r="GE561" i="14"/>
  <c r="GD561" i="14"/>
  <c r="GC561" i="14"/>
  <c r="GB561" i="14"/>
  <c r="GA561" i="14"/>
  <c r="FZ561" i="14"/>
  <c r="FY561" i="14"/>
  <c r="FX561" i="14"/>
  <c r="FW561" i="14"/>
  <c r="FV561" i="14"/>
  <c r="FU561" i="14"/>
  <c r="FT561" i="14"/>
  <c r="FS561" i="14"/>
  <c r="FR561" i="14"/>
  <c r="FQ561" i="14"/>
  <c r="FP561" i="14"/>
  <c r="FO561" i="14"/>
  <c r="FN561" i="14"/>
  <c r="FM561" i="14"/>
  <c r="FL561" i="14"/>
  <c r="FK561" i="14"/>
  <c r="FJ561" i="14"/>
  <c r="FI561" i="14"/>
  <c r="FH561" i="14"/>
  <c r="FG561" i="14"/>
  <c r="FF561" i="14"/>
  <c r="FE561" i="14"/>
  <c r="FD561" i="14"/>
  <c r="FC561" i="14"/>
  <c r="FB561" i="14"/>
  <c r="FA561" i="14"/>
  <c r="EZ561" i="14"/>
  <c r="EY561" i="14"/>
  <c r="EX561" i="14"/>
  <c r="EW561" i="14"/>
  <c r="EV561" i="14"/>
  <c r="EU561" i="14"/>
  <c r="ET561" i="14"/>
  <c r="ES561" i="14"/>
  <c r="ER561" i="14"/>
  <c r="EQ561" i="14"/>
  <c r="EP561" i="14"/>
  <c r="EO561" i="14"/>
  <c r="EN561" i="14"/>
  <c r="EM561" i="14"/>
  <c r="EL561" i="14"/>
  <c r="EK561" i="14"/>
  <c r="EJ561" i="14"/>
  <c r="EI561" i="14"/>
  <c r="EH561" i="14"/>
  <c r="EG561" i="14"/>
  <c r="EF561" i="14"/>
  <c r="EE561" i="14"/>
  <c r="ED561" i="14"/>
  <c r="EC561" i="14"/>
  <c r="EB561" i="14"/>
  <c r="EA561" i="14"/>
  <c r="DZ561" i="14"/>
  <c r="DY561" i="14"/>
  <c r="DX561" i="14"/>
  <c r="DW561" i="14"/>
  <c r="DV561" i="14"/>
  <c r="DU561" i="14"/>
  <c r="DT561" i="14"/>
  <c r="DS561" i="14"/>
  <c r="DR561" i="14"/>
  <c r="DQ561" i="14"/>
  <c r="DP561" i="14"/>
  <c r="DO561" i="14"/>
  <c r="DN561" i="14"/>
  <c r="DM561" i="14"/>
  <c r="DL561" i="14"/>
  <c r="DK561" i="14"/>
  <c r="DJ561" i="14"/>
  <c r="DI561" i="14"/>
  <c r="DH561" i="14"/>
  <c r="DG561" i="14"/>
  <c r="DF561" i="14"/>
  <c r="DE561" i="14"/>
  <c r="DD561" i="14"/>
  <c r="DC561" i="14"/>
  <c r="DB561" i="14"/>
  <c r="DA561" i="14"/>
  <c r="CZ561" i="14"/>
  <c r="CY561" i="14"/>
  <c r="CX561" i="14"/>
  <c r="CW561" i="14"/>
  <c r="CV561" i="14"/>
  <c r="CU561" i="14"/>
  <c r="CT561" i="14"/>
  <c r="CS561" i="14"/>
  <c r="CR561" i="14"/>
  <c r="CQ561" i="14"/>
  <c r="CP561" i="14"/>
  <c r="CO561" i="14"/>
  <c r="CN561" i="14"/>
  <c r="CM561" i="14"/>
  <c r="CL561" i="14"/>
  <c r="CK561" i="14"/>
  <c r="CJ561" i="14"/>
  <c r="CI561" i="14"/>
  <c r="CH561" i="14"/>
  <c r="CG561" i="14"/>
  <c r="CF561" i="14"/>
  <c r="CE561" i="14"/>
  <c r="CD561" i="14"/>
  <c r="CC561" i="14"/>
  <c r="CB561" i="14"/>
  <c r="CA561" i="14"/>
  <c r="BZ561" i="14"/>
  <c r="BY561" i="14"/>
  <c r="BX561" i="14"/>
  <c r="BW561" i="14"/>
  <c r="BV561" i="14"/>
  <c r="BU561" i="14"/>
  <c r="BT561" i="14"/>
  <c r="BS561" i="14"/>
  <c r="BR561" i="14"/>
  <c r="BQ561" i="14"/>
  <c r="BP561" i="14"/>
  <c r="BO561" i="14"/>
  <c r="BN561" i="14"/>
  <c r="BM561" i="14"/>
  <c r="BL561" i="14"/>
  <c r="BK561" i="14"/>
  <c r="BJ561" i="14"/>
  <c r="BI561" i="14"/>
  <c r="BH561" i="14"/>
  <c r="BG561" i="14"/>
  <c r="BF561" i="14"/>
  <c r="BE561" i="14"/>
  <c r="BD561" i="14"/>
  <c r="BC561" i="14"/>
  <c r="BB561" i="14"/>
  <c r="BA561" i="14"/>
  <c r="AZ561" i="14"/>
  <c r="AY561" i="14"/>
  <c r="AX561" i="14"/>
  <c r="AW561" i="14"/>
  <c r="AV561" i="14"/>
  <c r="AU561" i="14"/>
  <c r="AT561" i="14"/>
  <c r="AS561" i="14"/>
  <c r="AR561" i="14"/>
  <c r="AQ561" i="14"/>
  <c r="AP561" i="14"/>
  <c r="AO561" i="14"/>
  <c r="AN561" i="14"/>
  <c r="AM561" i="14"/>
  <c r="AL561" i="14"/>
  <c r="AK561" i="14"/>
  <c r="AJ561" i="14"/>
  <c r="AI561" i="14"/>
  <c r="AH561" i="14"/>
  <c r="AG561" i="14"/>
  <c r="AF561" i="14"/>
  <c r="AE561" i="14"/>
  <c r="AD561" i="14"/>
  <c r="AC561" i="14"/>
  <c r="AB561" i="14"/>
  <c r="AA561" i="14"/>
  <c r="Z561" i="14"/>
  <c r="Y561" i="14"/>
  <c r="X561" i="14"/>
  <c r="W561" i="14"/>
  <c r="V561" i="14"/>
  <c r="U561" i="14"/>
  <c r="T561" i="14"/>
  <c r="S561" i="14"/>
  <c r="R561" i="14"/>
  <c r="Q561" i="14"/>
  <c r="P561" i="14"/>
  <c r="O561" i="14"/>
  <c r="N561" i="14"/>
  <c r="M561" i="14"/>
  <c r="L561" i="14"/>
  <c r="K561" i="14"/>
  <c r="J561" i="14"/>
  <c r="I561" i="14"/>
  <c r="H561" i="14"/>
  <c r="G561" i="14"/>
  <c r="JB560" i="14"/>
  <c r="JA560" i="14"/>
  <c r="IZ560" i="14"/>
  <c r="IY560" i="14"/>
  <c r="IX560" i="14"/>
  <c r="IW560" i="14"/>
  <c r="IV560" i="14"/>
  <c r="IU560" i="14"/>
  <c r="IT560" i="14"/>
  <c r="IS560" i="14"/>
  <c r="IR560" i="14"/>
  <c r="IQ560" i="14"/>
  <c r="IP560" i="14"/>
  <c r="IO560" i="14"/>
  <c r="IN560" i="14"/>
  <c r="IM560" i="14"/>
  <c r="IL560" i="14"/>
  <c r="IK560" i="14"/>
  <c r="IJ560" i="14"/>
  <c r="II560" i="14"/>
  <c r="IH560" i="14"/>
  <c r="IG560" i="14"/>
  <c r="IF560" i="14"/>
  <c r="IE560" i="14"/>
  <c r="ID560" i="14"/>
  <c r="IC560" i="14"/>
  <c r="IB560" i="14"/>
  <c r="IA560" i="14"/>
  <c r="HZ560" i="14"/>
  <c r="HY560" i="14"/>
  <c r="HX560" i="14"/>
  <c r="HW560" i="14"/>
  <c r="HV560" i="14"/>
  <c r="HU560" i="14"/>
  <c r="HT560" i="14"/>
  <c r="HS560" i="14"/>
  <c r="HR560" i="14"/>
  <c r="HQ560" i="14"/>
  <c r="HP560" i="14"/>
  <c r="HO560" i="14"/>
  <c r="HN560" i="14"/>
  <c r="HM560" i="14"/>
  <c r="HL560" i="14"/>
  <c r="HK560" i="14"/>
  <c r="HJ560" i="14"/>
  <c r="HI560" i="14"/>
  <c r="HH560" i="14"/>
  <c r="HG560" i="14"/>
  <c r="HF560" i="14"/>
  <c r="HE560" i="14"/>
  <c r="HD560" i="14"/>
  <c r="HC560" i="14"/>
  <c r="HB560" i="14"/>
  <c r="HA560" i="14"/>
  <c r="GZ560" i="14"/>
  <c r="GY560" i="14"/>
  <c r="GX560" i="14"/>
  <c r="GW560" i="14"/>
  <c r="GV560" i="14"/>
  <c r="GU560" i="14"/>
  <c r="GT560" i="14"/>
  <c r="GS560" i="14"/>
  <c r="GR560" i="14"/>
  <c r="GQ560" i="14"/>
  <c r="GP560" i="14"/>
  <c r="GO560" i="14"/>
  <c r="GN560" i="14"/>
  <c r="GM560" i="14"/>
  <c r="GL560" i="14"/>
  <c r="GK560" i="14"/>
  <c r="GJ560" i="14"/>
  <c r="GI560" i="14"/>
  <c r="GH560" i="14"/>
  <c r="GG560" i="14"/>
  <c r="GF560" i="14"/>
  <c r="GE560" i="14"/>
  <c r="GD560" i="14"/>
  <c r="GC560" i="14"/>
  <c r="GB560" i="14"/>
  <c r="GA560" i="14"/>
  <c r="FZ560" i="14"/>
  <c r="FY560" i="14"/>
  <c r="FX560" i="14"/>
  <c r="FW560" i="14"/>
  <c r="FV560" i="14"/>
  <c r="FU560" i="14"/>
  <c r="FT560" i="14"/>
  <c r="FS560" i="14"/>
  <c r="FR560" i="14"/>
  <c r="FQ560" i="14"/>
  <c r="FP560" i="14"/>
  <c r="FO560" i="14"/>
  <c r="FN560" i="14"/>
  <c r="FM560" i="14"/>
  <c r="FL560" i="14"/>
  <c r="FK560" i="14"/>
  <c r="FJ560" i="14"/>
  <c r="FI560" i="14"/>
  <c r="FH560" i="14"/>
  <c r="FG560" i="14"/>
  <c r="FF560" i="14"/>
  <c r="FE560" i="14"/>
  <c r="FD560" i="14"/>
  <c r="FC560" i="14"/>
  <c r="FB560" i="14"/>
  <c r="FA560" i="14"/>
  <c r="EZ560" i="14"/>
  <c r="EY560" i="14"/>
  <c r="EX560" i="14"/>
  <c r="EW560" i="14"/>
  <c r="EV560" i="14"/>
  <c r="EU560" i="14"/>
  <c r="ET560" i="14"/>
  <c r="ES560" i="14"/>
  <c r="ER560" i="14"/>
  <c r="EQ560" i="14"/>
  <c r="EP560" i="14"/>
  <c r="EO560" i="14"/>
  <c r="EN560" i="14"/>
  <c r="EM560" i="14"/>
  <c r="EL560" i="14"/>
  <c r="EK560" i="14"/>
  <c r="EJ560" i="14"/>
  <c r="EI560" i="14"/>
  <c r="EH560" i="14"/>
  <c r="EG560" i="14"/>
  <c r="EF560" i="14"/>
  <c r="EE560" i="14"/>
  <c r="ED560" i="14"/>
  <c r="EC560" i="14"/>
  <c r="EB560" i="14"/>
  <c r="EA560" i="14"/>
  <c r="DZ560" i="14"/>
  <c r="DY560" i="14"/>
  <c r="DX560" i="14"/>
  <c r="DW560" i="14"/>
  <c r="DV560" i="14"/>
  <c r="DU560" i="14"/>
  <c r="DT560" i="14"/>
  <c r="DS560" i="14"/>
  <c r="DR560" i="14"/>
  <c r="DQ560" i="14"/>
  <c r="DP560" i="14"/>
  <c r="DO560" i="14"/>
  <c r="DN560" i="14"/>
  <c r="DM560" i="14"/>
  <c r="DL560" i="14"/>
  <c r="DK560" i="14"/>
  <c r="DJ560" i="14"/>
  <c r="DI560" i="14"/>
  <c r="DH560" i="14"/>
  <c r="DG560" i="14"/>
  <c r="DF560" i="14"/>
  <c r="DE560" i="14"/>
  <c r="DD560" i="14"/>
  <c r="DC560" i="14"/>
  <c r="DB560" i="14"/>
  <c r="DA560" i="14"/>
  <c r="CZ560" i="14"/>
  <c r="CY560" i="14"/>
  <c r="CX560" i="14"/>
  <c r="CW560" i="14"/>
  <c r="CV560" i="14"/>
  <c r="CU560" i="14"/>
  <c r="CT560" i="14"/>
  <c r="CS560" i="14"/>
  <c r="CR560" i="14"/>
  <c r="CQ560" i="14"/>
  <c r="CP560" i="14"/>
  <c r="CO560" i="14"/>
  <c r="CN560" i="14"/>
  <c r="CM560" i="14"/>
  <c r="CL560" i="14"/>
  <c r="CK560" i="14"/>
  <c r="CJ560" i="14"/>
  <c r="CI560" i="14"/>
  <c r="CH560" i="14"/>
  <c r="CG560" i="14"/>
  <c r="CF560" i="14"/>
  <c r="CE560" i="14"/>
  <c r="CD560" i="14"/>
  <c r="CC560" i="14"/>
  <c r="CB560" i="14"/>
  <c r="CA560" i="14"/>
  <c r="BZ560" i="14"/>
  <c r="BY560" i="14"/>
  <c r="BX560" i="14"/>
  <c r="BW560" i="14"/>
  <c r="BV560" i="14"/>
  <c r="BU560" i="14"/>
  <c r="BT560" i="14"/>
  <c r="BS560" i="14"/>
  <c r="BR560" i="14"/>
  <c r="BQ560" i="14"/>
  <c r="BP560" i="14"/>
  <c r="BO560" i="14"/>
  <c r="BN560" i="14"/>
  <c r="BM560" i="14"/>
  <c r="BL560" i="14"/>
  <c r="BK560" i="14"/>
  <c r="BJ560" i="14"/>
  <c r="BI560" i="14"/>
  <c r="BH560" i="14"/>
  <c r="BG560" i="14"/>
  <c r="BF560" i="14"/>
  <c r="BE560" i="14"/>
  <c r="BD560" i="14"/>
  <c r="BC560" i="14"/>
  <c r="BB560" i="14"/>
  <c r="BA560" i="14"/>
  <c r="AZ560" i="14"/>
  <c r="AY560" i="14"/>
  <c r="AX560" i="14"/>
  <c r="AW560" i="14"/>
  <c r="AV560" i="14"/>
  <c r="AU560" i="14"/>
  <c r="AT560" i="14"/>
  <c r="AS560" i="14"/>
  <c r="AR560" i="14"/>
  <c r="AQ560" i="14"/>
  <c r="AP560" i="14"/>
  <c r="AO560" i="14"/>
  <c r="AN560" i="14"/>
  <c r="AM560" i="14"/>
  <c r="AL560" i="14"/>
  <c r="AK560" i="14"/>
  <c r="AJ560" i="14"/>
  <c r="AI560" i="14"/>
  <c r="AH560" i="14"/>
  <c r="AG560" i="14"/>
  <c r="AF560" i="14"/>
  <c r="AE560" i="14"/>
  <c r="AD560" i="14"/>
  <c r="AC560" i="14"/>
  <c r="AB560" i="14"/>
  <c r="AA560" i="14"/>
  <c r="Z560" i="14"/>
  <c r="Y560" i="14"/>
  <c r="X560" i="14"/>
  <c r="W560" i="14"/>
  <c r="V560" i="14"/>
  <c r="U560" i="14"/>
  <c r="T560" i="14"/>
  <c r="S560" i="14"/>
  <c r="R560" i="14"/>
  <c r="Q560" i="14"/>
  <c r="P560" i="14"/>
  <c r="O560" i="14"/>
  <c r="N560" i="14"/>
  <c r="M560" i="14"/>
  <c r="L560" i="14"/>
  <c r="K560" i="14"/>
  <c r="J560" i="14"/>
  <c r="I560" i="14"/>
  <c r="H560" i="14"/>
  <c r="G560" i="14"/>
  <c r="JB559" i="14"/>
  <c r="JA559" i="14"/>
  <c r="IZ559" i="14"/>
  <c r="IY559" i="14"/>
  <c r="IX559" i="14"/>
  <c r="IW559" i="14"/>
  <c r="IV559" i="14"/>
  <c r="IU559" i="14"/>
  <c r="IT559" i="14"/>
  <c r="IS559" i="14"/>
  <c r="IR559" i="14"/>
  <c r="IQ559" i="14"/>
  <c r="IP559" i="14"/>
  <c r="IO559" i="14"/>
  <c r="IN559" i="14"/>
  <c r="IM559" i="14"/>
  <c r="IL559" i="14"/>
  <c r="IK559" i="14"/>
  <c r="IJ559" i="14"/>
  <c r="II559" i="14"/>
  <c r="IH559" i="14"/>
  <c r="IG559" i="14"/>
  <c r="IF559" i="14"/>
  <c r="IE559" i="14"/>
  <c r="ID559" i="14"/>
  <c r="IC559" i="14"/>
  <c r="IB559" i="14"/>
  <c r="IA559" i="14"/>
  <c r="HZ559" i="14"/>
  <c r="HY559" i="14"/>
  <c r="HX559" i="14"/>
  <c r="HW559" i="14"/>
  <c r="HV559" i="14"/>
  <c r="HU559" i="14"/>
  <c r="HT559" i="14"/>
  <c r="HS559" i="14"/>
  <c r="HR559" i="14"/>
  <c r="HQ559" i="14"/>
  <c r="HP559" i="14"/>
  <c r="HO559" i="14"/>
  <c r="HN559" i="14"/>
  <c r="HM559" i="14"/>
  <c r="HL559" i="14"/>
  <c r="HK559" i="14"/>
  <c r="HJ559" i="14"/>
  <c r="HI559" i="14"/>
  <c r="HH559" i="14"/>
  <c r="HG559" i="14"/>
  <c r="HF559" i="14"/>
  <c r="HE559" i="14"/>
  <c r="HD559" i="14"/>
  <c r="HC559" i="14"/>
  <c r="HB559" i="14"/>
  <c r="HA559" i="14"/>
  <c r="GZ559" i="14"/>
  <c r="GY559" i="14"/>
  <c r="GX559" i="14"/>
  <c r="GW559" i="14"/>
  <c r="GV559" i="14"/>
  <c r="GU559" i="14"/>
  <c r="GT559" i="14"/>
  <c r="GS559" i="14"/>
  <c r="GR559" i="14"/>
  <c r="GQ559" i="14"/>
  <c r="GP559" i="14"/>
  <c r="GO559" i="14"/>
  <c r="GN559" i="14"/>
  <c r="GM559" i="14"/>
  <c r="GL559" i="14"/>
  <c r="GK559" i="14"/>
  <c r="GJ559" i="14"/>
  <c r="GI559" i="14"/>
  <c r="GH559" i="14"/>
  <c r="GG559" i="14"/>
  <c r="GF559" i="14"/>
  <c r="GE559" i="14"/>
  <c r="GD559" i="14"/>
  <c r="GC559" i="14"/>
  <c r="GB559" i="14"/>
  <c r="GA559" i="14"/>
  <c r="FZ559" i="14"/>
  <c r="FY559" i="14"/>
  <c r="FX559" i="14"/>
  <c r="FW559" i="14"/>
  <c r="FV559" i="14"/>
  <c r="FU559" i="14"/>
  <c r="FT559" i="14"/>
  <c r="FS559" i="14"/>
  <c r="FR559" i="14"/>
  <c r="FQ559" i="14"/>
  <c r="FP559" i="14"/>
  <c r="FO559" i="14"/>
  <c r="FN559" i="14"/>
  <c r="FM559" i="14"/>
  <c r="FL559" i="14"/>
  <c r="FK559" i="14"/>
  <c r="FJ559" i="14"/>
  <c r="FI559" i="14"/>
  <c r="FH559" i="14"/>
  <c r="FG559" i="14"/>
  <c r="FF559" i="14"/>
  <c r="FE559" i="14"/>
  <c r="FD559" i="14"/>
  <c r="FC559" i="14"/>
  <c r="FB559" i="14"/>
  <c r="FA559" i="14"/>
  <c r="EZ559" i="14"/>
  <c r="EY559" i="14"/>
  <c r="EX559" i="14"/>
  <c r="EW559" i="14"/>
  <c r="EV559" i="14"/>
  <c r="EU559" i="14"/>
  <c r="ET559" i="14"/>
  <c r="ES559" i="14"/>
  <c r="ER559" i="14"/>
  <c r="EQ559" i="14"/>
  <c r="EP559" i="14"/>
  <c r="EO559" i="14"/>
  <c r="EN559" i="14"/>
  <c r="EM559" i="14"/>
  <c r="EL559" i="14"/>
  <c r="EK559" i="14"/>
  <c r="EJ559" i="14"/>
  <c r="EI559" i="14"/>
  <c r="EH559" i="14"/>
  <c r="EG559" i="14"/>
  <c r="EF559" i="14"/>
  <c r="EE559" i="14"/>
  <c r="ED559" i="14"/>
  <c r="EC559" i="14"/>
  <c r="EB559" i="14"/>
  <c r="EA559" i="14"/>
  <c r="DZ559" i="14"/>
  <c r="DY559" i="14"/>
  <c r="DX559" i="14"/>
  <c r="DW559" i="14"/>
  <c r="DV559" i="14"/>
  <c r="DU559" i="14"/>
  <c r="DT559" i="14"/>
  <c r="DS559" i="14"/>
  <c r="DR559" i="14"/>
  <c r="DQ559" i="14"/>
  <c r="DP559" i="14"/>
  <c r="DO559" i="14"/>
  <c r="DN559" i="14"/>
  <c r="DM559" i="14"/>
  <c r="DL559" i="14"/>
  <c r="DK559" i="14"/>
  <c r="DJ559" i="14"/>
  <c r="DI559" i="14"/>
  <c r="DH559" i="14"/>
  <c r="DG559" i="14"/>
  <c r="DF559" i="14"/>
  <c r="DE559" i="14"/>
  <c r="DD559" i="14"/>
  <c r="DC559" i="14"/>
  <c r="DB559" i="14"/>
  <c r="DA559" i="14"/>
  <c r="CZ559" i="14"/>
  <c r="CY559" i="14"/>
  <c r="CX559" i="14"/>
  <c r="CW559" i="14"/>
  <c r="CV559" i="14"/>
  <c r="CU559" i="14"/>
  <c r="CT559" i="14"/>
  <c r="CS559" i="14"/>
  <c r="CR559" i="14"/>
  <c r="CQ559" i="14"/>
  <c r="CP559" i="14"/>
  <c r="CO559" i="14"/>
  <c r="CN559" i="14"/>
  <c r="CM559" i="14"/>
  <c r="CL559" i="14"/>
  <c r="CK559" i="14"/>
  <c r="CJ559" i="14"/>
  <c r="CI559" i="14"/>
  <c r="CH559" i="14"/>
  <c r="CG559" i="14"/>
  <c r="CF559" i="14"/>
  <c r="CE559" i="14"/>
  <c r="CD559" i="14"/>
  <c r="CC559" i="14"/>
  <c r="CB559" i="14"/>
  <c r="CA559" i="14"/>
  <c r="BZ559" i="14"/>
  <c r="BY559" i="14"/>
  <c r="BX559" i="14"/>
  <c r="BW559" i="14"/>
  <c r="BV559" i="14"/>
  <c r="BU559" i="14"/>
  <c r="BT559" i="14"/>
  <c r="BS559" i="14"/>
  <c r="BR559" i="14"/>
  <c r="BQ559" i="14"/>
  <c r="BP559" i="14"/>
  <c r="BO559" i="14"/>
  <c r="BN559" i="14"/>
  <c r="BM559" i="14"/>
  <c r="BL559" i="14"/>
  <c r="BK559" i="14"/>
  <c r="BJ559" i="14"/>
  <c r="BI559" i="14"/>
  <c r="BH559" i="14"/>
  <c r="BG559" i="14"/>
  <c r="BF559" i="14"/>
  <c r="BE559" i="14"/>
  <c r="BD559" i="14"/>
  <c r="BC559" i="14"/>
  <c r="BB559" i="14"/>
  <c r="BA559" i="14"/>
  <c r="AZ559" i="14"/>
  <c r="AY559" i="14"/>
  <c r="AX559" i="14"/>
  <c r="AW559" i="14"/>
  <c r="AV559" i="14"/>
  <c r="AU559" i="14"/>
  <c r="AT559" i="14"/>
  <c r="AS559" i="14"/>
  <c r="AR559" i="14"/>
  <c r="AQ559" i="14"/>
  <c r="AP559" i="14"/>
  <c r="AO559" i="14"/>
  <c r="AN559" i="14"/>
  <c r="AM559" i="14"/>
  <c r="AL559" i="14"/>
  <c r="AK559" i="14"/>
  <c r="AJ559" i="14"/>
  <c r="AI559" i="14"/>
  <c r="AH559" i="14"/>
  <c r="AG559" i="14"/>
  <c r="AF559" i="14"/>
  <c r="AE559" i="14"/>
  <c r="AD559" i="14"/>
  <c r="AC559" i="14"/>
  <c r="AB559" i="14"/>
  <c r="AA559" i="14"/>
  <c r="Z559" i="14"/>
  <c r="Y559" i="14"/>
  <c r="X559" i="14"/>
  <c r="W559" i="14"/>
  <c r="V559" i="14"/>
  <c r="U559" i="14"/>
  <c r="T559" i="14"/>
  <c r="S559" i="14"/>
  <c r="R559" i="14"/>
  <c r="Q559" i="14"/>
  <c r="P559" i="14"/>
  <c r="O559" i="14"/>
  <c r="N559" i="14"/>
  <c r="M559" i="14"/>
  <c r="L559" i="14"/>
  <c r="K559" i="14"/>
  <c r="J559" i="14"/>
  <c r="I559" i="14"/>
  <c r="H559" i="14"/>
  <c r="G559" i="14"/>
  <c r="JB558" i="14"/>
  <c r="JA558" i="14"/>
  <c r="IZ558" i="14"/>
  <c r="IY558" i="14"/>
  <c r="IX558" i="14"/>
  <c r="IW558" i="14"/>
  <c r="IV558" i="14"/>
  <c r="IU558" i="14"/>
  <c r="IT558" i="14"/>
  <c r="IS558" i="14"/>
  <c r="IR558" i="14"/>
  <c r="IQ558" i="14"/>
  <c r="IP558" i="14"/>
  <c r="IO558" i="14"/>
  <c r="IN558" i="14"/>
  <c r="IM558" i="14"/>
  <c r="IL558" i="14"/>
  <c r="IK558" i="14"/>
  <c r="IJ558" i="14"/>
  <c r="II558" i="14"/>
  <c r="IH558" i="14"/>
  <c r="IG558" i="14"/>
  <c r="IF558" i="14"/>
  <c r="IE558" i="14"/>
  <c r="ID558" i="14"/>
  <c r="IC558" i="14"/>
  <c r="IB558" i="14"/>
  <c r="IA558" i="14"/>
  <c r="HZ558" i="14"/>
  <c r="HY558" i="14"/>
  <c r="HX558" i="14"/>
  <c r="HW558" i="14"/>
  <c r="HV558" i="14"/>
  <c r="HU558" i="14"/>
  <c r="HT558" i="14"/>
  <c r="HS558" i="14"/>
  <c r="HR558" i="14"/>
  <c r="HQ558" i="14"/>
  <c r="HP558" i="14"/>
  <c r="HO558" i="14"/>
  <c r="HN558" i="14"/>
  <c r="HM558" i="14"/>
  <c r="HL558" i="14"/>
  <c r="HK558" i="14"/>
  <c r="HJ558" i="14"/>
  <c r="HI558" i="14"/>
  <c r="HH558" i="14"/>
  <c r="HG558" i="14"/>
  <c r="HF558" i="14"/>
  <c r="HE558" i="14"/>
  <c r="HD558" i="14"/>
  <c r="HC558" i="14"/>
  <c r="HB558" i="14"/>
  <c r="HA558" i="14"/>
  <c r="GZ558" i="14"/>
  <c r="GY558" i="14"/>
  <c r="GX558" i="14"/>
  <c r="GW558" i="14"/>
  <c r="GV558" i="14"/>
  <c r="GU558" i="14"/>
  <c r="GT558" i="14"/>
  <c r="GS558" i="14"/>
  <c r="GR558" i="14"/>
  <c r="GQ558" i="14"/>
  <c r="GP558" i="14"/>
  <c r="GO558" i="14"/>
  <c r="GN558" i="14"/>
  <c r="GM558" i="14"/>
  <c r="GL558" i="14"/>
  <c r="GK558" i="14"/>
  <c r="GJ558" i="14"/>
  <c r="GI558" i="14"/>
  <c r="GH558" i="14"/>
  <c r="GG558" i="14"/>
  <c r="GF558" i="14"/>
  <c r="GE558" i="14"/>
  <c r="GD558" i="14"/>
  <c r="GC558" i="14"/>
  <c r="GB558" i="14"/>
  <c r="GA558" i="14"/>
  <c r="FZ558" i="14"/>
  <c r="FY558" i="14"/>
  <c r="FX558" i="14"/>
  <c r="FW558" i="14"/>
  <c r="FV558" i="14"/>
  <c r="FU558" i="14"/>
  <c r="FT558" i="14"/>
  <c r="FS558" i="14"/>
  <c r="FR558" i="14"/>
  <c r="FQ558" i="14"/>
  <c r="FP558" i="14"/>
  <c r="FO558" i="14"/>
  <c r="FN558" i="14"/>
  <c r="FM558" i="14"/>
  <c r="FL558" i="14"/>
  <c r="FK558" i="14"/>
  <c r="FJ558" i="14"/>
  <c r="FI558" i="14"/>
  <c r="FH558" i="14"/>
  <c r="FG558" i="14"/>
  <c r="FF558" i="14"/>
  <c r="FE558" i="14"/>
  <c r="FD558" i="14"/>
  <c r="FC558" i="14"/>
  <c r="FB558" i="14"/>
  <c r="FA558" i="14"/>
  <c r="EZ558" i="14"/>
  <c r="EY558" i="14"/>
  <c r="EX558" i="14"/>
  <c r="EW558" i="14"/>
  <c r="EV558" i="14"/>
  <c r="EU558" i="14"/>
  <c r="ET558" i="14"/>
  <c r="ES558" i="14"/>
  <c r="ER558" i="14"/>
  <c r="EQ558" i="14"/>
  <c r="EP558" i="14"/>
  <c r="EO558" i="14"/>
  <c r="EN558" i="14"/>
  <c r="EM558" i="14"/>
  <c r="EL558" i="14"/>
  <c r="EK558" i="14"/>
  <c r="EJ558" i="14"/>
  <c r="EI558" i="14"/>
  <c r="EH558" i="14"/>
  <c r="EG558" i="14"/>
  <c r="EF558" i="14"/>
  <c r="EE558" i="14"/>
  <c r="ED558" i="14"/>
  <c r="EC558" i="14"/>
  <c r="EB558" i="14"/>
  <c r="EA558" i="14"/>
  <c r="DZ558" i="14"/>
  <c r="DY558" i="14"/>
  <c r="DX558" i="14"/>
  <c r="DW558" i="14"/>
  <c r="DV558" i="14"/>
  <c r="DU558" i="14"/>
  <c r="DT558" i="14"/>
  <c r="DS558" i="14"/>
  <c r="DR558" i="14"/>
  <c r="DQ558" i="14"/>
  <c r="DP558" i="14"/>
  <c r="DO558" i="14"/>
  <c r="DN558" i="14"/>
  <c r="DM558" i="14"/>
  <c r="DL558" i="14"/>
  <c r="DK558" i="14"/>
  <c r="DJ558" i="14"/>
  <c r="DI558" i="14"/>
  <c r="DH558" i="14"/>
  <c r="DG558" i="14"/>
  <c r="DF558" i="14"/>
  <c r="DE558" i="14"/>
  <c r="DD558" i="14"/>
  <c r="DC558" i="14"/>
  <c r="DB558" i="14"/>
  <c r="DA558" i="14"/>
  <c r="CZ558" i="14"/>
  <c r="CY558" i="14"/>
  <c r="CX558" i="14"/>
  <c r="CW558" i="14"/>
  <c r="CV558" i="14"/>
  <c r="CU558" i="14"/>
  <c r="CT558" i="14"/>
  <c r="CS558" i="14"/>
  <c r="CR558" i="14"/>
  <c r="CQ558" i="14"/>
  <c r="CP558" i="14"/>
  <c r="CO558" i="14"/>
  <c r="CN558" i="14"/>
  <c r="CM558" i="14"/>
  <c r="CL558" i="14"/>
  <c r="CK558" i="14"/>
  <c r="CJ558" i="14"/>
  <c r="CI558" i="14"/>
  <c r="CH558" i="14"/>
  <c r="CG558" i="14"/>
  <c r="CF558" i="14"/>
  <c r="CE558" i="14"/>
  <c r="CD558" i="14"/>
  <c r="CC558" i="14"/>
  <c r="CB558" i="14"/>
  <c r="CA558" i="14"/>
  <c r="BZ558" i="14"/>
  <c r="BY558" i="14"/>
  <c r="BX558" i="14"/>
  <c r="BW558" i="14"/>
  <c r="BV558" i="14"/>
  <c r="BU558" i="14"/>
  <c r="BT558" i="14"/>
  <c r="BS558" i="14"/>
  <c r="BR558" i="14"/>
  <c r="BQ558" i="14"/>
  <c r="BP558" i="14"/>
  <c r="BO558" i="14"/>
  <c r="BN558" i="14"/>
  <c r="BM558" i="14"/>
  <c r="BL558" i="14"/>
  <c r="BK558" i="14"/>
  <c r="BJ558" i="14"/>
  <c r="BI558" i="14"/>
  <c r="BH558" i="14"/>
  <c r="BG558" i="14"/>
  <c r="BF558" i="14"/>
  <c r="BE558" i="14"/>
  <c r="BD558" i="14"/>
  <c r="BC558" i="14"/>
  <c r="BB558" i="14"/>
  <c r="BA558" i="14"/>
  <c r="AZ558" i="14"/>
  <c r="AY558" i="14"/>
  <c r="AX558" i="14"/>
  <c r="AW558" i="14"/>
  <c r="AV558" i="14"/>
  <c r="AU558" i="14"/>
  <c r="AT558" i="14"/>
  <c r="AS558" i="14"/>
  <c r="AR558" i="14"/>
  <c r="AQ558" i="14"/>
  <c r="AP558" i="14"/>
  <c r="AO558" i="14"/>
  <c r="AN558" i="14"/>
  <c r="AM558" i="14"/>
  <c r="AL558" i="14"/>
  <c r="AK558" i="14"/>
  <c r="AJ558" i="14"/>
  <c r="AI558" i="14"/>
  <c r="AH558" i="14"/>
  <c r="AG558" i="14"/>
  <c r="AF558" i="14"/>
  <c r="AE558" i="14"/>
  <c r="AD558" i="14"/>
  <c r="AC558" i="14"/>
  <c r="AB558" i="14"/>
  <c r="AA558" i="14"/>
  <c r="Z558" i="14"/>
  <c r="Y558" i="14"/>
  <c r="X558" i="14"/>
  <c r="W558" i="14"/>
  <c r="V558" i="14"/>
  <c r="U558" i="14"/>
  <c r="T558" i="14"/>
  <c r="S558" i="14"/>
  <c r="R558" i="14"/>
  <c r="Q558" i="14"/>
  <c r="P558" i="14"/>
  <c r="O558" i="14"/>
  <c r="N558" i="14"/>
  <c r="M558" i="14"/>
  <c r="L558" i="14"/>
  <c r="K558" i="14"/>
  <c r="J558" i="14"/>
  <c r="I558" i="14"/>
  <c r="H558" i="14"/>
  <c r="G558" i="14"/>
  <c r="JB557" i="14"/>
  <c r="JA557" i="14"/>
  <c r="IZ557" i="14"/>
  <c r="IY557" i="14"/>
  <c r="IX557" i="14"/>
  <c r="IW557" i="14"/>
  <c r="IV557" i="14"/>
  <c r="IU557" i="14"/>
  <c r="IT557" i="14"/>
  <c r="IS557" i="14"/>
  <c r="IR557" i="14"/>
  <c r="IQ557" i="14"/>
  <c r="IP557" i="14"/>
  <c r="IO557" i="14"/>
  <c r="IN557" i="14"/>
  <c r="IM557" i="14"/>
  <c r="IL557" i="14"/>
  <c r="IK557" i="14"/>
  <c r="IJ557" i="14"/>
  <c r="II557" i="14"/>
  <c r="IH557" i="14"/>
  <c r="IG557" i="14"/>
  <c r="IF557" i="14"/>
  <c r="IE557" i="14"/>
  <c r="ID557" i="14"/>
  <c r="IC557" i="14"/>
  <c r="IB557" i="14"/>
  <c r="IA557" i="14"/>
  <c r="HZ557" i="14"/>
  <c r="HY557" i="14"/>
  <c r="HX557" i="14"/>
  <c r="HW557" i="14"/>
  <c r="HV557" i="14"/>
  <c r="HU557" i="14"/>
  <c r="HT557" i="14"/>
  <c r="HS557" i="14"/>
  <c r="HR557" i="14"/>
  <c r="HQ557" i="14"/>
  <c r="HP557" i="14"/>
  <c r="HO557" i="14"/>
  <c r="HN557" i="14"/>
  <c r="HM557" i="14"/>
  <c r="HL557" i="14"/>
  <c r="HK557" i="14"/>
  <c r="HJ557" i="14"/>
  <c r="HI557" i="14"/>
  <c r="HH557" i="14"/>
  <c r="HG557" i="14"/>
  <c r="HF557" i="14"/>
  <c r="HE557" i="14"/>
  <c r="HD557" i="14"/>
  <c r="HC557" i="14"/>
  <c r="HB557" i="14"/>
  <c r="HA557" i="14"/>
  <c r="GZ557" i="14"/>
  <c r="GY557" i="14"/>
  <c r="GX557" i="14"/>
  <c r="GW557" i="14"/>
  <c r="GV557" i="14"/>
  <c r="GU557" i="14"/>
  <c r="GT557" i="14"/>
  <c r="GS557" i="14"/>
  <c r="GR557" i="14"/>
  <c r="GQ557" i="14"/>
  <c r="GP557" i="14"/>
  <c r="GO557" i="14"/>
  <c r="GN557" i="14"/>
  <c r="GM557" i="14"/>
  <c r="GL557" i="14"/>
  <c r="GK557" i="14"/>
  <c r="GJ557" i="14"/>
  <c r="GI557" i="14"/>
  <c r="GH557" i="14"/>
  <c r="GG557" i="14"/>
  <c r="GF557" i="14"/>
  <c r="GE557" i="14"/>
  <c r="GD557" i="14"/>
  <c r="GC557" i="14"/>
  <c r="GB557" i="14"/>
  <c r="GA557" i="14"/>
  <c r="FZ557" i="14"/>
  <c r="FY557" i="14"/>
  <c r="FX557" i="14"/>
  <c r="FW557" i="14"/>
  <c r="FV557" i="14"/>
  <c r="FU557" i="14"/>
  <c r="FT557" i="14"/>
  <c r="FS557" i="14"/>
  <c r="FR557" i="14"/>
  <c r="FQ557" i="14"/>
  <c r="FP557" i="14"/>
  <c r="FO557" i="14"/>
  <c r="FN557" i="14"/>
  <c r="FM557" i="14"/>
  <c r="FL557" i="14"/>
  <c r="FK557" i="14"/>
  <c r="FJ557" i="14"/>
  <c r="FI557" i="14"/>
  <c r="FH557" i="14"/>
  <c r="FG557" i="14"/>
  <c r="FF557" i="14"/>
  <c r="FE557" i="14"/>
  <c r="FD557" i="14"/>
  <c r="FC557" i="14"/>
  <c r="FB557" i="14"/>
  <c r="FA557" i="14"/>
  <c r="EZ557" i="14"/>
  <c r="EY557" i="14"/>
  <c r="EX557" i="14"/>
  <c r="EW557" i="14"/>
  <c r="EV557" i="14"/>
  <c r="EU557" i="14"/>
  <c r="ET557" i="14"/>
  <c r="ES557" i="14"/>
  <c r="ER557" i="14"/>
  <c r="EQ557" i="14"/>
  <c r="EP557" i="14"/>
  <c r="EO557" i="14"/>
  <c r="EN557" i="14"/>
  <c r="EM557" i="14"/>
  <c r="EL557" i="14"/>
  <c r="EK557" i="14"/>
  <c r="EJ557" i="14"/>
  <c r="EI557" i="14"/>
  <c r="EH557" i="14"/>
  <c r="EG557" i="14"/>
  <c r="EF557" i="14"/>
  <c r="EE557" i="14"/>
  <c r="ED557" i="14"/>
  <c r="EC557" i="14"/>
  <c r="EB557" i="14"/>
  <c r="EA557" i="14"/>
  <c r="DZ557" i="14"/>
  <c r="DY557" i="14"/>
  <c r="DX557" i="14"/>
  <c r="DW557" i="14"/>
  <c r="DV557" i="14"/>
  <c r="DU557" i="14"/>
  <c r="DT557" i="14"/>
  <c r="DS557" i="14"/>
  <c r="DR557" i="14"/>
  <c r="DQ557" i="14"/>
  <c r="DP557" i="14"/>
  <c r="DO557" i="14"/>
  <c r="DN557" i="14"/>
  <c r="DM557" i="14"/>
  <c r="DL557" i="14"/>
  <c r="DK557" i="14"/>
  <c r="DJ557" i="14"/>
  <c r="DI557" i="14"/>
  <c r="DH557" i="14"/>
  <c r="DG557" i="14"/>
  <c r="DF557" i="14"/>
  <c r="DE557" i="14"/>
  <c r="DD557" i="14"/>
  <c r="DC557" i="14"/>
  <c r="DB557" i="14"/>
  <c r="DA557" i="14"/>
  <c r="CZ557" i="14"/>
  <c r="CY557" i="14"/>
  <c r="CX557" i="14"/>
  <c r="CW557" i="14"/>
  <c r="CV557" i="14"/>
  <c r="CU557" i="14"/>
  <c r="CT557" i="14"/>
  <c r="CS557" i="14"/>
  <c r="CR557" i="14"/>
  <c r="CQ557" i="14"/>
  <c r="CP557" i="14"/>
  <c r="CO557" i="14"/>
  <c r="CN557" i="14"/>
  <c r="CM557" i="14"/>
  <c r="CL557" i="14"/>
  <c r="CK557" i="14"/>
  <c r="CJ557" i="14"/>
  <c r="CI557" i="14"/>
  <c r="CH557" i="14"/>
  <c r="CG557" i="14"/>
  <c r="CF557" i="14"/>
  <c r="CE557" i="14"/>
  <c r="CD557" i="14"/>
  <c r="CC557" i="14"/>
  <c r="CB557" i="14"/>
  <c r="CA557" i="14"/>
  <c r="BZ557" i="14"/>
  <c r="BY557" i="14"/>
  <c r="BX557" i="14"/>
  <c r="BW557" i="14"/>
  <c r="BV557" i="14"/>
  <c r="BU557" i="14"/>
  <c r="BT557" i="14"/>
  <c r="BS557" i="14"/>
  <c r="BR557" i="14"/>
  <c r="BQ557" i="14"/>
  <c r="BP557" i="14"/>
  <c r="BO557" i="14"/>
  <c r="BN557" i="14"/>
  <c r="BM557" i="14"/>
  <c r="BL557" i="14"/>
  <c r="BK557" i="14"/>
  <c r="BJ557" i="14"/>
  <c r="BI557" i="14"/>
  <c r="BH557" i="14"/>
  <c r="BG557" i="14"/>
  <c r="BF557" i="14"/>
  <c r="BE557" i="14"/>
  <c r="BD557" i="14"/>
  <c r="BC557" i="14"/>
  <c r="BB557" i="14"/>
  <c r="BA557" i="14"/>
  <c r="AZ557" i="14"/>
  <c r="AY557" i="14"/>
  <c r="AX557" i="14"/>
  <c r="AW557" i="14"/>
  <c r="AV557" i="14"/>
  <c r="AU557" i="14"/>
  <c r="AT557" i="14"/>
  <c r="AS557" i="14"/>
  <c r="AR557" i="14"/>
  <c r="AQ557" i="14"/>
  <c r="AP557" i="14"/>
  <c r="AO557" i="14"/>
  <c r="AN557" i="14"/>
  <c r="AM557" i="14"/>
  <c r="AL557" i="14"/>
  <c r="AK557" i="14"/>
  <c r="AJ557" i="14"/>
  <c r="AI557" i="14"/>
  <c r="AH557" i="14"/>
  <c r="AG557" i="14"/>
  <c r="AF557" i="14"/>
  <c r="AE557" i="14"/>
  <c r="AD557" i="14"/>
  <c r="AC557" i="14"/>
  <c r="AB557" i="14"/>
  <c r="AA557" i="14"/>
  <c r="Z557" i="14"/>
  <c r="Y557" i="14"/>
  <c r="X557" i="14"/>
  <c r="W557" i="14"/>
  <c r="V557" i="14"/>
  <c r="U557" i="14"/>
  <c r="T557" i="14"/>
  <c r="S557" i="14"/>
  <c r="R557" i="14"/>
  <c r="Q557" i="14"/>
  <c r="P557" i="14"/>
  <c r="O557" i="14"/>
  <c r="N557" i="14"/>
  <c r="M557" i="14"/>
  <c r="L557" i="14"/>
  <c r="K557" i="14"/>
  <c r="J557" i="14"/>
  <c r="I557" i="14"/>
  <c r="H557" i="14"/>
  <c r="G557" i="14"/>
  <c r="JB556" i="14"/>
  <c r="JA556" i="14"/>
  <c r="IZ556" i="14"/>
  <c r="IY556" i="14"/>
  <c r="IX556" i="14"/>
  <c r="IW556" i="14"/>
  <c r="IV556" i="14"/>
  <c r="IU556" i="14"/>
  <c r="IT556" i="14"/>
  <c r="IS556" i="14"/>
  <c r="IR556" i="14"/>
  <c r="IQ556" i="14"/>
  <c r="IP556" i="14"/>
  <c r="IO556" i="14"/>
  <c r="IN556" i="14"/>
  <c r="IM556" i="14"/>
  <c r="IL556" i="14"/>
  <c r="IK556" i="14"/>
  <c r="IJ556" i="14"/>
  <c r="II556" i="14"/>
  <c r="IH556" i="14"/>
  <c r="IG556" i="14"/>
  <c r="IF556" i="14"/>
  <c r="IE556" i="14"/>
  <c r="ID556" i="14"/>
  <c r="IC556" i="14"/>
  <c r="IB556" i="14"/>
  <c r="IA556" i="14"/>
  <c r="HZ556" i="14"/>
  <c r="HY556" i="14"/>
  <c r="HX556" i="14"/>
  <c r="HW556" i="14"/>
  <c r="HV556" i="14"/>
  <c r="HU556" i="14"/>
  <c r="HT556" i="14"/>
  <c r="HS556" i="14"/>
  <c r="HR556" i="14"/>
  <c r="HQ556" i="14"/>
  <c r="HP556" i="14"/>
  <c r="HO556" i="14"/>
  <c r="HN556" i="14"/>
  <c r="HM556" i="14"/>
  <c r="HL556" i="14"/>
  <c r="HK556" i="14"/>
  <c r="HJ556" i="14"/>
  <c r="HI556" i="14"/>
  <c r="HH556" i="14"/>
  <c r="HG556" i="14"/>
  <c r="HF556" i="14"/>
  <c r="HE556" i="14"/>
  <c r="HD556" i="14"/>
  <c r="HC556" i="14"/>
  <c r="HB556" i="14"/>
  <c r="HA556" i="14"/>
  <c r="GZ556" i="14"/>
  <c r="GY556" i="14"/>
  <c r="GX556" i="14"/>
  <c r="GW556" i="14"/>
  <c r="GV556" i="14"/>
  <c r="GU556" i="14"/>
  <c r="GT556" i="14"/>
  <c r="GS556" i="14"/>
  <c r="GR556" i="14"/>
  <c r="GQ556" i="14"/>
  <c r="GP556" i="14"/>
  <c r="GO556" i="14"/>
  <c r="GN556" i="14"/>
  <c r="GM556" i="14"/>
  <c r="GL556" i="14"/>
  <c r="GK556" i="14"/>
  <c r="GJ556" i="14"/>
  <c r="GI556" i="14"/>
  <c r="GH556" i="14"/>
  <c r="GG556" i="14"/>
  <c r="GF556" i="14"/>
  <c r="GE556" i="14"/>
  <c r="GD556" i="14"/>
  <c r="GC556" i="14"/>
  <c r="GB556" i="14"/>
  <c r="GA556" i="14"/>
  <c r="FZ556" i="14"/>
  <c r="FY556" i="14"/>
  <c r="FX556" i="14"/>
  <c r="FW556" i="14"/>
  <c r="FV556" i="14"/>
  <c r="FU556" i="14"/>
  <c r="FT556" i="14"/>
  <c r="FS556" i="14"/>
  <c r="FR556" i="14"/>
  <c r="FQ556" i="14"/>
  <c r="FP556" i="14"/>
  <c r="FO556" i="14"/>
  <c r="FN556" i="14"/>
  <c r="FM556" i="14"/>
  <c r="FL556" i="14"/>
  <c r="FK556" i="14"/>
  <c r="FJ556" i="14"/>
  <c r="FI556" i="14"/>
  <c r="FH556" i="14"/>
  <c r="FG556" i="14"/>
  <c r="FF556" i="14"/>
  <c r="FE556" i="14"/>
  <c r="FD556" i="14"/>
  <c r="FC556" i="14"/>
  <c r="FB556" i="14"/>
  <c r="FA556" i="14"/>
  <c r="EZ556" i="14"/>
  <c r="EY556" i="14"/>
  <c r="EX556" i="14"/>
  <c r="EW556" i="14"/>
  <c r="EV556" i="14"/>
  <c r="EU556" i="14"/>
  <c r="ET556" i="14"/>
  <c r="ES556" i="14"/>
  <c r="ER556" i="14"/>
  <c r="EQ556" i="14"/>
  <c r="EP556" i="14"/>
  <c r="EO556" i="14"/>
  <c r="EN556" i="14"/>
  <c r="EM556" i="14"/>
  <c r="EL556" i="14"/>
  <c r="EK556" i="14"/>
  <c r="EJ556" i="14"/>
  <c r="EI556" i="14"/>
  <c r="EH556" i="14"/>
  <c r="EG556" i="14"/>
  <c r="EF556" i="14"/>
  <c r="EE556" i="14"/>
  <c r="ED556" i="14"/>
  <c r="EC556" i="14"/>
  <c r="EB556" i="14"/>
  <c r="EA556" i="14"/>
  <c r="DZ556" i="14"/>
  <c r="DY556" i="14"/>
  <c r="DX556" i="14"/>
  <c r="DW556" i="14"/>
  <c r="DV556" i="14"/>
  <c r="DU556" i="14"/>
  <c r="DT556" i="14"/>
  <c r="DS556" i="14"/>
  <c r="DR556" i="14"/>
  <c r="DQ556" i="14"/>
  <c r="DP556" i="14"/>
  <c r="DO556" i="14"/>
  <c r="DN556" i="14"/>
  <c r="DM556" i="14"/>
  <c r="DL556" i="14"/>
  <c r="DK556" i="14"/>
  <c r="DJ556" i="14"/>
  <c r="DI556" i="14"/>
  <c r="DH556" i="14"/>
  <c r="DG556" i="14"/>
  <c r="DF556" i="14"/>
  <c r="DE556" i="14"/>
  <c r="DD556" i="14"/>
  <c r="DC556" i="14"/>
  <c r="DB556" i="14"/>
  <c r="DA556" i="14"/>
  <c r="CZ556" i="14"/>
  <c r="CY556" i="14"/>
  <c r="CX556" i="14"/>
  <c r="CW556" i="14"/>
  <c r="CV556" i="14"/>
  <c r="CU556" i="14"/>
  <c r="CT556" i="14"/>
  <c r="CS556" i="14"/>
  <c r="CR556" i="14"/>
  <c r="CQ556" i="14"/>
  <c r="CP556" i="14"/>
  <c r="CO556" i="14"/>
  <c r="CN556" i="14"/>
  <c r="CM556" i="14"/>
  <c r="CL556" i="14"/>
  <c r="CK556" i="14"/>
  <c r="CJ556" i="14"/>
  <c r="CI556" i="14"/>
  <c r="CH556" i="14"/>
  <c r="CG556" i="14"/>
  <c r="CF556" i="14"/>
  <c r="CE556" i="14"/>
  <c r="CD556" i="14"/>
  <c r="CC556" i="14"/>
  <c r="CB556" i="14"/>
  <c r="CA556" i="14"/>
  <c r="BZ556" i="14"/>
  <c r="BY556" i="14"/>
  <c r="BX556" i="14"/>
  <c r="BW556" i="14"/>
  <c r="BV556" i="14"/>
  <c r="BU556" i="14"/>
  <c r="BT556" i="14"/>
  <c r="BS556" i="14"/>
  <c r="BR556" i="14"/>
  <c r="BQ556" i="14"/>
  <c r="BP556" i="14"/>
  <c r="BO556" i="14"/>
  <c r="BN556" i="14"/>
  <c r="BM556" i="14"/>
  <c r="BL556" i="14"/>
  <c r="BK556" i="14"/>
  <c r="BJ556" i="14"/>
  <c r="BI556" i="14"/>
  <c r="BH556" i="14"/>
  <c r="BG556" i="14"/>
  <c r="BF556" i="14"/>
  <c r="BE556" i="14"/>
  <c r="BD556" i="14"/>
  <c r="BC556" i="14"/>
  <c r="BB556" i="14"/>
  <c r="BA556" i="14"/>
  <c r="AZ556" i="14"/>
  <c r="AY556" i="14"/>
  <c r="AX556" i="14"/>
  <c r="AW556" i="14"/>
  <c r="AV556" i="14"/>
  <c r="AU556" i="14"/>
  <c r="AT556" i="14"/>
  <c r="AS556" i="14"/>
  <c r="AR556" i="14"/>
  <c r="AQ556" i="14"/>
  <c r="AP556" i="14"/>
  <c r="AO556" i="14"/>
  <c r="AN556" i="14"/>
  <c r="AM556" i="14"/>
  <c r="AL556" i="14"/>
  <c r="AK556" i="14"/>
  <c r="AJ556" i="14"/>
  <c r="AI556" i="14"/>
  <c r="AH556" i="14"/>
  <c r="AG556" i="14"/>
  <c r="AF556" i="14"/>
  <c r="AE556" i="14"/>
  <c r="AD556" i="14"/>
  <c r="AC556" i="14"/>
  <c r="AB556" i="14"/>
  <c r="AA556" i="14"/>
  <c r="Z556" i="14"/>
  <c r="Y556" i="14"/>
  <c r="X556" i="14"/>
  <c r="W556" i="14"/>
  <c r="V556" i="14"/>
  <c r="U556" i="14"/>
  <c r="T556" i="14"/>
  <c r="S556" i="14"/>
  <c r="R556" i="14"/>
  <c r="Q556" i="14"/>
  <c r="P556" i="14"/>
  <c r="O556" i="14"/>
  <c r="N556" i="14"/>
  <c r="M556" i="14"/>
  <c r="L556" i="14"/>
  <c r="K556" i="14"/>
  <c r="J556" i="14"/>
  <c r="I556" i="14"/>
  <c r="H556" i="14"/>
  <c r="G556" i="14"/>
  <c r="JB555" i="14"/>
  <c r="JA555" i="14"/>
  <c r="IZ555" i="14"/>
  <c r="IY555" i="14"/>
  <c r="IX555" i="14"/>
  <c r="IW555" i="14"/>
  <c r="IV555" i="14"/>
  <c r="IU555" i="14"/>
  <c r="IT555" i="14"/>
  <c r="IS555" i="14"/>
  <c r="IR555" i="14"/>
  <c r="IQ555" i="14"/>
  <c r="IP555" i="14"/>
  <c r="IO555" i="14"/>
  <c r="IN555" i="14"/>
  <c r="IM555" i="14"/>
  <c r="IL555" i="14"/>
  <c r="IK555" i="14"/>
  <c r="IJ555" i="14"/>
  <c r="II555" i="14"/>
  <c r="IH555" i="14"/>
  <c r="IG555" i="14"/>
  <c r="IF555" i="14"/>
  <c r="IE555" i="14"/>
  <c r="ID555" i="14"/>
  <c r="IC555" i="14"/>
  <c r="IB555" i="14"/>
  <c r="IA555" i="14"/>
  <c r="HZ555" i="14"/>
  <c r="HY555" i="14"/>
  <c r="HX555" i="14"/>
  <c r="HW555" i="14"/>
  <c r="HV555" i="14"/>
  <c r="HU555" i="14"/>
  <c r="HT555" i="14"/>
  <c r="HS555" i="14"/>
  <c r="HR555" i="14"/>
  <c r="HQ555" i="14"/>
  <c r="HP555" i="14"/>
  <c r="HO555" i="14"/>
  <c r="HN555" i="14"/>
  <c r="HM555" i="14"/>
  <c r="HL555" i="14"/>
  <c r="HK555" i="14"/>
  <c r="HJ555" i="14"/>
  <c r="HI555" i="14"/>
  <c r="HH555" i="14"/>
  <c r="HG555" i="14"/>
  <c r="HF555" i="14"/>
  <c r="HE555" i="14"/>
  <c r="HD555" i="14"/>
  <c r="HC555" i="14"/>
  <c r="HB555" i="14"/>
  <c r="HA555" i="14"/>
  <c r="GZ555" i="14"/>
  <c r="GY555" i="14"/>
  <c r="GX555" i="14"/>
  <c r="GW555" i="14"/>
  <c r="GV555" i="14"/>
  <c r="GU555" i="14"/>
  <c r="GT555" i="14"/>
  <c r="GS555" i="14"/>
  <c r="GR555" i="14"/>
  <c r="GQ555" i="14"/>
  <c r="GP555" i="14"/>
  <c r="GO555" i="14"/>
  <c r="GN555" i="14"/>
  <c r="GM555" i="14"/>
  <c r="GL555" i="14"/>
  <c r="GK555" i="14"/>
  <c r="GJ555" i="14"/>
  <c r="GI555" i="14"/>
  <c r="GH555" i="14"/>
  <c r="GG555" i="14"/>
  <c r="GF555" i="14"/>
  <c r="GE555" i="14"/>
  <c r="GD555" i="14"/>
  <c r="GC555" i="14"/>
  <c r="GB555" i="14"/>
  <c r="GA555" i="14"/>
  <c r="FZ555" i="14"/>
  <c r="FY555" i="14"/>
  <c r="FX555" i="14"/>
  <c r="FW555" i="14"/>
  <c r="FV555" i="14"/>
  <c r="FU555" i="14"/>
  <c r="FT555" i="14"/>
  <c r="FS555" i="14"/>
  <c r="FR555" i="14"/>
  <c r="FQ555" i="14"/>
  <c r="FP555" i="14"/>
  <c r="FO555" i="14"/>
  <c r="FN555" i="14"/>
  <c r="FM555" i="14"/>
  <c r="FL555" i="14"/>
  <c r="FK555" i="14"/>
  <c r="FJ555" i="14"/>
  <c r="FI555" i="14"/>
  <c r="FH555" i="14"/>
  <c r="FG555" i="14"/>
  <c r="FF555" i="14"/>
  <c r="FE555" i="14"/>
  <c r="FD555" i="14"/>
  <c r="FC555" i="14"/>
  <c r="FB555" i="14"/>
  <c r="FA555" i="14"/>
  <c r="EZ555" i="14"/>
  <c r="EY555" i="14"/>
  <c r="EX555" i="14"/>
  <c r="EW555" i="14"/>
  <c r="EV555" i="14"/>
  <c r="EU555" i="14"/>
  <c r="ET555" i="14"/>
  <c r="ES555" i="14"/>
  <c r="ER555" i="14"/>
  <c r="EQ555" i="14"/>
  <c r="EP555" i="14"/>
  <c r="EO555" i="14"/>
  <c r="EN555" i="14"/>
  <c r="EM555" i="14"/>
  <c r="EL555" i="14"/>
  <c r="EK555" i="14"/>
  <c r="EJ555" i="14"/>
  <c r="EI555" i="14"/>
  <c r="EH555" i="14"/>
  <c r="EG555" i="14"/>
  <c r="EF555" i="14"/>
  <c r="EE555" i="14"/>
  <c r="ED555" i="14"/>
  <c r="EC555" i="14"/>
  <c r="EB555" i="14"/>
  <c r="EA555" i="14"/>
  <c r="DZ555" i="14"/>
  <c r="DY555" i="14"/>
  <c r="DX555" i="14"/>
  <c r="DW555" i="14"/>
  <c r="DV555" i="14"/>
  <c r="DU555" i="14"/>
  <c r="DT555" i="14"/>
  <c r="DS555" i="14"/>
  <c r="DR555" i="14"/>
  <c r="DQ555" i="14"/>
  <c r="DP555" i="14"/>
  <c r="DO555" i="14"/>
  <c r="DN555" i="14"/>
  <c r="DM555" i="14"/>
  <c r="DL555" i="14"/>
  <c r="DK555" i="14"/>
  <c r="DJ555" i="14"/>
  <c r="DI555" i="14"/>
  <c r="DH555" i="14"/>
  <c r="DG555" i="14"/>
  <c r="DF555" i="14"/>
  <c r="DE555" i="14"/>
  <c r="DD555" i="14"/>
  <c r="DC555" i="14"/>
  <c r="DB555" i="14"/>
  <c r="DA555" i="14"/>
  <c r="CZ555" i="14"/>
  <c r="CY555" i="14"/>
  <c r="CX555" i="14"/>
  <c r="CW555" i="14"/>
  <c r="CV555" i="14"/>
  <c r="CU555" i="14"/>
  <c r="CT555" i="14"/>
  <c r="CS555" i="14"/>
  <c r="CR555" i="14"/>
  <c r="CQ555" i="14"/>
  <c r="CP555" i="14"/>
  <c r="CO555" i="14"/>
  <c r="CN555" i="14"/>
  <c r="CM555" i="14"/>
  <c r="CL555" i="14"/>
  <c r="CK555" i="14"/>
  <c r="CJ555" i="14"/>
  <c r="CI555" i="14"/>
  <c r="CH555" i="14"/>
  <c r="CG555" i="14"/>
  <c r="CF555" i="14"/>
  <c r="CE555" i="14"/>
  <c r="CD555" i="14"/>
  <c r="CC555" i="14"/>
  <c r="CB555" i="14"/>
  <c r="CA555" i="14"/>
  <c r="BZ555" i="14"/>
  <c r="BY555" i="14"/>
  <c r="BX555" i="14"/>
  <c r="BW555" i="14"/>
  <c r="BV555" i="14"/>
  <c r="BU555" i="14"/>
  <c r="BT555" i="14"/>
  <c r="BS555" i="14"/>
  <c r="BR555" i="14"/>
  <c r="BQ555" i="14"/>
  <c r="BP555" i="14"/>
  <c r="BO555" i="14"/>
  <c r="BN555" i="14"/>
  <c r="BM555" i="14"/>
  <c r="BL555" i="14"/>
  <c r="BK555" i="14"/>
  <c r="BJ555" i="14"/>
  <c r="BI555" i="14"/>
  <c r="BH555" i="14"/>
  <c r="BG555" i="14"/>
  <c r="BF555" i="14"/>
  <c r="BE555" i="14"/>
  <c r="BD555" i="14"/>
  <c r="BC555" i="14"/>
  <c r="BB555" i="14"/>
  <c r="BA555" i="14"/>
  <c r="AZ555" i="14"/>
  <c r="AY555" i="14"/>
  <c r="AX555" i="14"/>
  <c r="AW555" i="14"/>
  <c r="AV555" i="14"/>
  <c r="AU555" i="14"/>
  <c r="AT555" i="14"/>
  <c r="AS555" i="14"/>
  <c r="AR555" i="14"/>
  <c r="AQ555" i="14"/>
  <c r="AP555" i="14"/>
  <c r="AO555" i="14"/>
  <c r="AN555" i="14"/>
  <c r="AM555" i="14"/>
  <c r="AL555" i="14"/>
  <c r="AK555" i="14"/>
  <c r="AJ555" i="14"/>
  <c r="AI555" i="14"/>
  <c r="AH555" i="14"/>
  <c r="AG555" i="14"/>
  <c r="AF555" i="14"/>
  <c r="AE555" i="14"/>
  <c r="AD555" i="14"/>
  <c r="AC555" i="14"/>
  <c r="AB555" i="14"/>
  <c r="AA555" i="14"/>
  <c r="Z555" i="14"/>
  <c r="Y555" i="14"/>
  <c r="X555" i="14"/>
  <c r="W555" i="14"/>
  <c r="V555" i="14"/>
  <c r="U555" i="14"/>
  <c r="T555" i="14"/>
  <c r="S555" i="14"/>
  <c r="R555" i="14"/>
  <c r="Q555" i="14"/>
  <c r="P555" i="14"/>
  <c r="O555" i="14"/>
  <c r="N555" i="14"/>
  <c r="M555" i="14"/>
  <c r="L555" i="14"/>
  <c r="K555" i="14"/>
  <c r="J555" i="14"/>
  <c r="I555" i="14"/>
  <c r="H555" i="14"/>
  <c r="G555" i="14"/>
  <c r="JB554" i="14"/>
  <c r="JA554" i="14"/>
  <c r="IZ554" i="14"/>
  <c r="IY554" i="14"/>
  <c r="IX554" i="14"/>
  <c r="IW554" i="14"/>
  <c r="IV554" i="14"/>
  <c r="IU554" i="14"/>
  <c r="IT554" i="14"/>
  <c r="IS554" i="14"/>
  <c r="IR554" i="14"/>
  <c r="IQ554" i="14"/>
  <c r="IP554" i="14"/>
  <c r="IO554" i="14"/>
  <c r="IN554" i="14"/>
  <c r="IM554" i="14"/>
  <c r="IL554" i="14"/>
  <c r="IK554" i="14"/>
  <c r="IJ554" i="14"/>
  <c r="II554" i="14"/>
  <c r="IH554" i="14"/>
  <c r="IG554" i="14"/>
  <c r="IF554" i="14"/>
  <c r="IE554" i="14"/>
  <c r="ID554" i="14"/>
  <c r="IC554" i="14"/>
  <c r="IB554" i="14"/>
  <c r="IA554" i="14"/>
  <c r="HZ554" i="14"/>
  <c r="HY554" i="14"/>
  <c r="HX554" i="14"/>
  <c r="HW554" i="14"/>
  <c r="HV554" i="14"/>
  <c r="HU554" i="14"/>
  <c r="HT554" i="14"/>
  <c r="HS554" i="14"/>
  <c r="HR554" i="14"/>
  <c r="HQ554" i="14"/>
  <c r="HP554" i="14"/>
  <c r="HO554" i="14"/>
  <c r="HN554" i="14"/>
  <c r="HM554" i="14"/>
  <c r="HL554" i="14"/>
  <c r="HK554" i="14"/>
  <c r="HJ554" i="14"/>
  <c r="HI554" i="14"/>
  <c r="HH554" i="14"/>
  <c r="HG554" i="14"/>
  <c r="HF554" i="14"/>
  <c r="HE554" i="14"/>
  <c r="HD554" i="14"/>
  <c r="HC554" i="14"/>
  <c r="HB554" i="14"/>
  <c r="HA554" i="14"/>
  <c r="GZ554" i="14"/>
  <c r="GY554" i="14"/>
  <c r="GX554" i="14"/>
  <c r="GW554" i="14"/>
  <c r="GV554" i="14"/>
  <c r="GU554" i="14"/>
  <c r="GT554" i="14"/>
  <c r="GS554" i="14"/>
  <c r="GR554" i="14"/>
  <c r="GQ554" i="14"/>
  <c r="GP554" i="14"/>
  <c r="GO554" i="14"/>
  <c r="GN554" i="14"/>
  <c r="GM554" i="14"/>
  <c r="GL554" i="14"/>
  <c r="GK554" i="14"/>
  <c r="GJ554" i="14"/>
  <c r="GI554" i="14"/>
  <c r="GH554" i="14"/>
  <c r="GG554" i="14"/>
  <c r="GF554" i="14"/>
  <c r="GE554" i="14"/>
  <c r="GD554" i="14"/>
  <c r="GC554" i="14"/>
  <c r="GB554" i="14"/>
  <c r="GA554" i="14"/>
  <c r="FZ554" i="14"/>
  <c r="FY554" i="14"/>
  <c r="FX554" i="14"/>
  <c r="FW554" i="14"/>
  <c r="FV554" i="14"/>
  <c r="FU554" i="14"/>
  <c r="FT554" i="14"/>
  <c r="FS554" i="14"/>
  <c r="FR554" i="14"/>
  <c r="FQ554" i="14"/>
  <c r="FP554" i="14"/>
  <c r="FO554" i="14"/>
  <c r="FN554" i="14"/>
  <c r="FM554" i="14"/>
  <c r="FL554" i="14"/>
  <c r="FK554" i="14"/>
  <c r="FJ554" i="14"/>
  <c r="FI554" i="14"/>
  <c r="FH554" i="14"/>
  <c r="FG554" i="14"/>
  <c r="FF554" i="14"/>
  <c r="FE554" i="14"/>
  <c r="FD554" i="14"/>
  <c r="FC554" i="14"/>
  <c r="FB554" i="14"/>
  <c r="FA554" i="14"/>
  <c r="EZ554" i="14"/>
  <c r="EY554" i="14"/>
  <c r="EX554" i="14"/>
  <c r="EW554" i="14"/>
  <c r="EV554" i="14"/>
  <c r="EU554" i="14"/>
  <c r="ET554" i="14"/>
  <c r="ES554" i="14"/>
  <c r="ER554" i="14"/>
  <c r="EQ554" i="14"/>
  <c r="EP554" i="14"/>
  <c r="EO554" i="14"/>
  <c r="EN554" i="14"/>
  <c r="EM554" i="14"/>
  <c r="EL554" i="14"/>
  <c r="EK554" i="14"/>
  <c r="EJ554" i="14"/>
  <c r="EI554" i="14"/>
  <c r="EH554" i="14"/>
  <c r="EG554" i="14"/>
  <c r="EF554" i="14"/>
  <c r="EE554" i="14"/>
  <c r="ED554" i="14"/>
  <c r="EC554" i="14"/>
  <c r="EB554" i="14"/>
  <c r="EA554" i="14"/>
  <c r="DZ554" i="14"/>
  <c r="DY554" i="14"/>
  <c r="DX554" i="14"/>
  <c r="DW554" i="14"/>
  <c r="DV554" i="14"/>
  <c r="DU554" i="14"/>
  <c r="DT554" i="14"/>
  <c r="DS554" i="14"/>
  <c r="DR554" i="14"/>
  <c r="DQ554" i="14"/>
  <c r="DP554" i="14"/>
  <c r="DO554" i="14"/>
  <c r="DN554" i="14"/>
  <c r="DM554" i="14"/>
  <c r="DL554" i="14"/>
  <c r="DK554" i="14"/>
  <c r="DJ554" i="14"/>
  <c r="DI554" i="14"/>
  <c r="DH554" i="14"/>
  <c r="DG554" i="14"/>
  <c r="DF554" i="14"/>
  <c r="DE554" i="14"/>
  <c r="DD554" i="14"/>
  <c r="DC554" i="14"/>
  <c r="DB554" i="14"/>
  <c r="DA554" i="14"/>
  <c r="CZ554" i="14"/>
  <c r="CY554" i="14"/>
  <c r="CX554" i="14"/>
  <c r="CW554" i="14"/>
  <c r="CV554" i="14"/>
  <c r="CU554" i="14"/>
  <c r="CT554" i="14"/>
  <c r="CS554" i="14"/>
  <c r="CR554" i="14"/>
  <c r="CQ554" i="14"/>
  <c r="CP554" i="14"/>
  <c r="CO554" i="14"/>
  <c r="CN554" i="14"/>
  <c r="CM554" i="14"/>
  <c r="CL554" i="14"/>
  <c r="CK554" i="14"/>
  <c r="CJ554" i="14"/>
  <c r="CI554" i="14"/>
  <c r="CH554" i="14"/>
  <c r="CG554" i="14"/>
  <c r="CF554" i="14"/>
  <c r="CE554" i="14"/>
  <c r="CD554" i="14"/>
  <c r="CC554" i="14"/>
  <c r="CB554" i="14"/>
  <c r="CA554" i="14"/>
  <c r="BZ554" i="14"/>
  <c r="BY554" i="14"/>
  <c r="BX554" i="14"/>
  <c r="BW554" i="14"/>
  <c r="BV554" i="14"/>
  <c r="BU554" i="14"/>
  <c r="BT554" i="14"/>
  <c r="BS554" i="14"/>
  <c r="BR554" i="14"/>
  <c r="BQ554" i="14"/>
  <c r="BP554" i="14"/>
  <c r="BO554" i="14"/>
  <c r="BN554" i="14"/>
  <c r="BM554" i="14"/>
  <c r="BL554" i="14"/>
  <c r="BK554" i="14"/>
  <c r="BJ554" i="14"/>
  <c r="BI554" i="14"/>
  <c r="BH554" i="14"/>
  <c r="BG554" i="14"/>
  <c r="BF554" i="14"/>
  <c r="BE554" i="14"/>
  <c r="BD554" i="14"/>
  <c r="BC554" i="14"/>
  <c r="BB554" i="14"/>
  <c r="BA554" i="14"/>
  <c r="AZ554" i="14"/>
  <c r="AY554" i="14"/>
  <c r="AX554" i="14"/>
  <c r="AW554" i="14"/>
  <c r="AV554" i="14"/>
  <c r="AU554" i="14"/>
  <c r="AT554" i="14"/>
  <c r="AS554" i="14"/>
  <c r="AR554" i="14"/>
  <c r="AQ554" i="14"/>
  <c r="AP554" i="14"/>
  <c r="AO554" i="14"/>
  <c r="AN554" i="14"/>
  <c r="AM554" i="14"/>
  <c r="AL554" i="14"/>
  <c r="AK554" i="14"/>
  <c r="AJ554" i="14"/>
  <c r="AI554" i="14"/>
  <c r="AH554" i="14"/>
  <c r="AG554" i="14"/>
  <c r="AF554" i="14"/>
  <c r="AE554" i="14"/>
  <c r="AD554" i="14"/>
  <c r="AC554" i="14"/>
  <c r="AB554" i="14"/>
  <c r="AA554" i="14"/>
  <c r="Z554" i="14"/>
  <c r="Y554" i="14"/>
  <c r="X554" i="14"/>
  <c r="W554" i="14"/>
  <c r="V554" i="14"/>
  <c r="U554" i="14"/>
  <c r="T554" i="14"/>
  <c r="S554" i="14"/>
  <c r="R554" i="14"/>
  <c r="Q554" i="14"/>
  <c r="P554" i="14"/>
  <c r="O554" i="14"/>
  <c r="N554" i="14"/>
  <c r="M554" i="14"/>
  <c r="L554" i="14"/>
  <c r="K554" i="14"/>
  <c r="J554" i="14"/>
  <c r="I554" i="14"/>
  <c r="H554" i="14"/>
  <c r="G554" i="14"/>
  <c r="JB553" i="14"/>
  <c r="JA553" i="14"/>
  <c r="IZ553" i="14"/>
  <c r="IY553" i="14"/>
  <c r="IX553" i="14"/>
  <c r="IW553" i="14"/>
  <c r="IV553" i="14"/>
  <c r="IU553" i="14"/>
  <c r="IT553" i="14"/>
  <c r="IS553" i="14"/>
  <c r="IR553" i="14"/>
  <c r="IQ553" i="14"/>
  <c r="IP553" i="14"/>
  <c r="IO553" i="14"/>
  <c r="IN553" i="14"/>
  <c r="IM553" i="14"/>
  <c r="IL553" i="14"/>
  <c r="IK553" i="14"/>
  <c r="IJ553" i="14"/>
  <c r="II553" i="14"/>
  <c r="IH553" i="14"/>
  <c r="IG553" i="14"/>
  <c r="IF553" i="14"/>
  <c r="IE553" i="14"/>
  <c r="ID553" i="14"/>
  <c r="IC553" i="14"/>
  <c r="IB553" i="14"/>
  <c r="IA553" i="14"/>
  <c r="HZ553" i="14"/>
  <c r="HY553" i="14"/>
  <c r="HX553" i="14"/>
  <c r="HW553" i="14"/>
  <c r="HV553" i="14"/>
  <c r="HU553" i="14"/>
  <c r="HT553" i="14"/>
  <c r="HS553" i="14"/>
  <c r="HR553" i="14"/>
  <c r="HQ553" i="14"/>
  <c r="HP553" i="14"/>
  <c r="HO553" i="14"/>
  <c r="HN553" i="14"/>
  <c r="HM553" i="14"/>
  <c r="HL553" i="14"/>
  <c r="HK553" i="14"/>
  <c r="HJ553" i="14"/>
  <c r="HI553" i="14"/>
  <c r="HH553" i="14"/>
  <c r="HG553" i="14"/>
  <c r="HF553" i="14"/>
  <c r="HE553" i="14"/>
  <c r="HD553" i="14"/>
  <c r="HC553" i="14"/>
  <c r="HB553" i="14"/>
  <c r="HA553" i="14"/>
  <c r="GZ553" i="14"/>
  <c r="GY553" i="14"/>
  <c r="GX553" i="14"/>
  <c r="GW553" i="14"/>
  <c r="GV553" i="14"/>
  <c r="GU553" i="14"/>
  <c r="GT553" i="14"/>
  <c r="GS553" i="14"/>
  <c r="GR553" i="14"/>
  <c r="GQ553" i="14"/>
  <c r="GP553" i="14"/>
  <c r="GO553" i="14"/>
  <c r="GN553" i="14"/>
  <c r="GM553" i="14"/>
  <c r="GL553" i="14"/>
  <c r="GK553" i="14"/>
  <c r="GJ553" i="14"/>
  <c r="GI553" i="14"/>
  <c r="GH553" i="14"/>
  <c r="GG553" i="14"/>
  <c r="GF553" i="14"/>
  <c r="GE553" i="14"/>
  <c r="GD553" i="14"/>
  <c r="GC553" i="14"/>
  <c r="GB553" i="14"/>
  <c r="GA553" i="14"/>
  <c r="FZ553" i="14"/>
  <c r="FY553" i="14"/>
  <c r="FX553" i="14"/>
  <c r="FW553" i="14"/>
  <c r="FV553" i="14"/>
  <c r="FU553" i="14"/>
  <c r="FT553" i="14"/>
  <c r="FS553" i="14"/>
  <c r="FR553" i="14"/>
  <c r="FQ553" i="14"/>
  <c r="FP553" i="14"/>
  <c r="FO553" i="14"/>
  <c r="FN553" i="14"/>
  <c r="FM553" i="14"/>
  <c r="FL553" i="14"/>
  <c r="FK553" i="14"/>
  <c r="FJ553" i="14"/>
  <c r="FI553" i="14"/>
  <c r="FH553" i="14"/>
  <c r="FG553" i="14"/>
  <c r="FF553" i="14"/>
  <c r="FE553" i="14"/>
  <c r="FD553" i="14"/>
  <c r="FC553" i="14"/>
  <c r="FB553" i="14"/>
  <c r="FA553" i="14"/>
  <c r="EZ553" i="14"/>
  <c r="EY553" i="14"/>
  <c r="EX553" i="14"/>
  <c r="EW553" i="14"/>
  <c r="EV553" i="14"/>
  <c r="EU553" i="14"/>
  <c r="ET553" i="14"/>
  <c r="ES553" i="14"/>
  <c r="ER553" i="14"/>
  <c r="EQ553" i="14"/>
  <c r="EP553" i="14"/>
  <c r="EO553" i="14"/>
  <c r="EN553" i="14"/>
  <c r="EM553" i="14"/>
  <c r="EL553" i="14"/>
  <c r="EK553" i="14"/>
  <c r="EJ553" i="14"/>
  <c r="EI553" i="14"/>
  <c r="EH553" i="14"/>
  <c r="EG553" i="14"/>
  <c r="EF553" i="14"/>
  <c r="EE553" i="14"/>
  <c r="ED553" i="14"/>
  <c r="EC553" i="14"/>
  <c r="EB553" i="14"/>
  <c r="EA553" i="14"/>
  <c r="DZ553" i="14"/>
  <c r="DY553" i="14"/>
  <c r="DX553" i="14"/>
  <c r="DW553" i="14"/>
  <c r="DV553" i="14"/>
  <c r="DU553" i="14"/>
  <c r="DT553" i="14"/>
  <c r="DS553" i="14"/>
  <c r="DR553" i="14"/>
  <c r="DQ553" i="14"/>
  <c r="DP553" i="14"/>
  <c r="DO553" i="14"/>
  <c r="DN553" i="14"/>
  <c r="DM553" i="14"/>
  <c r="DL553" i="14"/>
  <c r="DK553" i="14"/>
  <c r="DJ553" i="14"/>
  <c r="DI553" i="14"/>
  <c r="DH553" i="14"/>
  <c r="DG553" i="14"/>
  <c r="DF553" i="14"/>
  <c r="DE553" i="14"/>
  <c r="DD553" i="14"/>
  <c r="DC553" i="14"/>
  <c r="DB553" i="14"/>
  <c r="DA553" i="14"/>
  <c r="CZ553" i="14"/>
  <c r="CY553" i="14"/>
  <c r="CX553" i="14"/>
  <c r="CW553" i="14"/>
  <c r="CV553" i="14"/>
  <c r="CU553" i="14"/>
  <c r="CT553" i="14"/>
  <c r="CS553" i="14"/>
  <c r="CR553" i="14"/>
  <c r="CQ553" i="14"/>
  <c r="CP553" i="14"/>
  <c r="CO553" i="14"/>
  <c r="CN553" i="14"/>
  <c r="CM553" i="14"/>
  <c r="CL553" i="14"/>
  <c r="CK553" i="14"/>
  <c r="CJ553" i="14"/>
  <c r="CI553" i="14"/>
  <c r="CH553" i="14"/>
  <c r="CG553" i="14"/>
  <c r="CF553" i="14"/>
  <c r="CE553" i="14"/>
  <c r="CD553" i="14"/>
  <c r="CC553" i="14"/>
  <c r="CB553" i="14"/>
  <c r="CA553" i="14"/>
  <c r="BZ553" i="14"/>
  <c r="BY553" i="14"/>
  <c r="BX553" i="14"/>
  <c r="BW553" i="14"/>
  <c r="BV553" i="14"/>
  <c r="BU553" i="14"/>
  <c r="BT553" i="14"/>
  <c r="BS553" i="14"/>
  <c r="BR553" i="14"/>
  <c r="BQ553" i="14"/>
  <c r="BP553" i="14"/>
  <c r="BO553" i="14"/>
  <c r="BN553" i="14"/>
  <c r="BM553" i="14"/>
  <c r="BL553" i="14"/>
  <c r="BK553" i="14"/>
  <c r="BJ553" i="14"/>
  <c r="BI553" i="14"/>
  <c r="BH553" i="14"/>
  <c r="BG553" i="14"/>
  <c r="BF553" i="14"/>
  <c r="BE553" i="14"/>
  <c r="BD553" i="14"/>
  <c r="BC553" i="14"/>
  <c r="BB553" i="14"/>
  <c r="BA553" i="14"/>
  <c r="AZ553" i="14"/>
  <c r="AY553" i="14"/>
  <c r="AX553" i="14"/>
  <c r="AW553" i="14"/>
  <c r="AV553" i="14"/>
  <c r="AU553" i="14"/>
  <c r="AT553" i="14"/>
  <c r="AS553" i="14"/>
  <c r="AR553" i="14"/>
  <c r="AQ553" i="14"/>
  <c r="AP553" i="14"/>
  <c r="AO553" i="14"/>
  <c r="AN553" i="14"/>
  <c r="AM553" i="14"/>
  <c r="AL553" i="14"/>
  <c r="AK553" i="14"/>
  <c r="AJ553" i="14"/>
  <c r="AI553" i="14"/>
  <c r="AH553" i="14"/>
  <c r="AG553" i="14"/>
  <c r="AF553" i="14"/>
  <c r="AE553" i="14"/>
  <c r="AD553" i="14"/>
  <c r="AC553" i="14"/>
  <c r="AB553" i="14"/>
  <c r="AA553" i="14"/>
  <c r="Z553" i="14"/>
  <c r="Y553" i="14"/>
  <c r="X553" i="14"/>
  <c r="W553" i="14"/>
  <c r="V553" i="14"/>
  <c r="U553" i="14"/>
  <c r="T553" i="14"/>
  <c r="S553" i="14"/>
  <c r="R553" i="14"/>
  <c r="Q553" i="14"/>
  <c r="P553" i="14"/>
  <c r="O553" i="14"/>
  <c r="N553" i="14"/>
  <c r="M553" i="14"/>
  <c r="L553" i="14"/>
  <c r="K553" i="14"/>
  <c r="J553" i="14"/>
  <c r="I553" i="14"/>
  <c r="H553" i="14"/>
  <c r="G553" i="14"/>
  <c r="JB552" i="14"/>
  <c r="JA552" i="14"/>
  <c r="IZ552" i="14"/>
  <c r="IY552" i="14"/>
  <c r="IX552" i="14"/>
  <c r="IW552" i="14"/>
  <c r="IV552" i="14"/>
  <c r="IU552" i="14"/>
  <c r="IT552" i="14"/>
  <c r="IS552" i="14"/>
  <c r="IR552" i="14"/>
  <c r="IQ552" i="14"/>
  <c r="IP552" i="14"/>
  <c r="IO552" i="14"/>
  <c r="IN552" i="14"/>
  <c r="IM552" i="14"/>
  <c r="IL552" i="14"/>
  <c r="IK552" i="14"/>
  <c r="IJ552" i="14"/>
  <c r="II552" i="14"/>
  <c r="IH552" i="14"/>
  <c r="IG552" i="14"/>
  <c r="IF552" i="14"/>
  <c r="IE552" i="14"/>
  <c r="ID552" i="14"/>
  <c r="IC552" i="14"/>
  <c r="IB552" i="14"/>
  <c r="IA552" i="14"/>
  <c r="HZ552" i="14"/>
  <c r="HY552" i="14"/>
  <c r="HX552" i="14"/>
  <c r="HW552" i="14"/>
  <c r="HV552" i="14"/>
  <c r="HU552" i="14"/>
  <c r="HT552" i="14"/>
  <c r="HS552" i="14"/>
  <c r="HR552" i="14"/>
  <c r="HQ552" i="14"/>
  <c r="HP552" i="14"/>
  <c r="HO552" i="14"/>
  <c r="HN552" i="14"/>
  <c r="HM552" i="14"/>
  <c r="HL552" i="14"/>
  <c r="HK552" i="14"/>
  <c r="HJ552" i="14"/>
  <c r="HI552" i="14"/>
  <c r="HH552" i="14"/>
  <c r="HG552" i="14"/>
  <c r="HF552" i="14"/>
  <c r="HE552" i="14"/>
  <c r="HD552" i="14"/>
  <c r="HC552" i="14"/>
  <c r="HB552" i="14"/>
  <c r="HA552" i="14"/>
  <c r="GZ552" i="14"/>
  <c r="GY552" i="14"/>
  <c r="GX552" i="14"/>
  <c r="GW552" i="14"/>
  <c r="GV552" i="14"/>
  <c r="GU552" i="14"/>
  <c r="GT552" i="14"/>
  <c r="GS552" i="14"/>
  <c r="GR552" i="14"/>
  <c r="GQ552" i="14"/>
  <c r="GP552" i="14"/>
  <c r="GO552" i="14"/>
  <c r="GN552" i="14"/>
  <c r="GM552" i="14"/>
  <c r="GL552" i="14"/>
  <c r="GK552" i="14"/>
  <c r="GJ552" i="14"/>
  <c r="GI552" i="14"/>
  <c r="GH552" i="14"/>
  <c r="GG552" i="14"/>
  <c r="GF552" i="14"/>
  <c r="GE552" i="14"/>
  <c r="GD552" i="14"/>
  <c r="GC552" i="14"/>
  <c r="GB552" i="14"/>
  <c r="GA552" i="14"/>
  <c r="FZ552" i="14"/>
  <c r="FY552" i="14"/>
  <c r="FX552" i="14"/>
  <c r="FW552" i="14"/>
  <c r="FV552" i="14"/>
  <c r="FU552" i="14"/>
  <c r="FT552" i="14"/>
  <c r="FS552" i="14"/>
  <c r="FR552" i="14"/>
  <c r="FQ552" i="14"/>
  <c r="FP552" i="14"/>
  <c r="FO552" i="14"/>
  <c r="FN552" i="14"/>
  <c r="FM552" i="14"/>
  <c r="FL552" i="14"/>
  <c r="FK552" i="14"/>
  <c r="FJ552" i="14"/>
  <c r="FI552" i="14"/>
  <c r="FH552" i="14"/>
  <c r="FG552" i="14"/>
  <c r="FF552" i="14"/>
  <c r="FE552" i="14"/>
  <c r="FD552" i="14"/>
  <c r="FC552" i="14"/>
  <c r="FB552" i="14"/>
  <c r="FA552" i="14"/>
  <c r="EZ552" i="14"/>
  <c r="EY552" i="14"/>
  <c r="EX552" i="14"/>
  <c r="EW552" i="14"/>
  <c r="EV552" i="14"/>
  <c r="EU552" i="14"/>
  <c r="ET552" i="14"/>
  <c r="ES552" i="14"/>
  <c r="ER552" i="14"/>
  <c r="EQ552" i="14"/>
  <c r="EP552" i="14"/>
  <c r="EO552" i="14"/>
  <c r="EN552" i="14"/>
  <c r="EM552" i="14"/>
  <c r="EL552" i="14"/>
  <c r="EK552" i="14"/>
  <c r="EJ552" i="14"/>
  <c r="EI552" i="14"/>
  <c r="EH552" i="14"/>
  <c r="EG552" i="14"/>
  <c r="EF552" i="14"/>
  <c r="EE552" i="14"/>
  <c r="ED552" i="14"/>
  <c r="EC552" i="14"/>
  <c r="EB552" i="14"/>
  <c r="EA552" i="14"/>
  <c r="DZ552" i="14"/>
  <c r="DY552" i="14"/>
  <c r="DX552" i="14"/>
  <c r="DW552" i="14"/>
  <c r="DV552" i="14"/>
  <c r="DU552" i="14"/>
  <c r="DT552" i="14"/>
  <c r="DS552" i="14"/>
  <c r="DR552" i="14"/>
  <c r="DQ552" i="14"/>
  <c r="DP552" i="14"/>
  <c r="DO552" i="14"/>
  <c r="DN552" i="14"/>
  <c r="DM552" i="14"/>
  <c r="DL552" i="14"/>
  <c r="DK552" i="14"/>
  <c r="DJ552" i="14"/>
  <c r="DI552" i="14"/>
  <c r="DH552" i="14"/>
  <c r="DG552" i="14"/>
  <c r="DF552" i="14"/>
  <c r="DE552" i="14"/>
  <c r="DD552" i="14"/>
  <c r="DC552" i="14"/>
  <c r="DB552" i="14"/>
  <c r="DA552" i="14"/>
  <c r="CZ552" i="14"/>
  <c r="CY552" i="14"/>
  <c r="CX552" i="14"/>
  <c r="CW552" i="14"/>
  <c r="CV552" i="14"/>
  <c r="CU552" i="14"/>
  <c r="CT552" i="14"/>
  <c r="CS552" i="14"/>
  <c r="CR552" i="14"/>
  <c r="CQ552" i="14"/>
  <c r="CP552" i="14"/>
  <c r="CO552" i="14"/>
  <c r="CN552" i="14"/>
  <c r="CM552" i="14"/>
  <c r="CL552" i="14"/>
  <c r="CK552" i="14"/>
  <c r="CJ552" i="14"/>
  <c r="CI552" i="14"/>
  <c r="CH552" i="14"/>
  <c r="CG552" i="14"/>
  <c r="CF552" i="14"/>
  <c r="CE552" i="14"/>
  <c r="CD552" i="14"/>
  <c r="CC552" i="14"/>
  <c r="CB552" i="14"/>
  <c r="CA552" i="14"/>
  <c r="BZ552" i="14"/>
  <c r="BY552" i="14"/>
  <c r="BX552" i="14"/>
  <c r="BW552" i="14"/>
  <c r="BV552" i="14"/>
  <c r="BU552" i="14"/>
  <c r="BT552" i="14"/>
  <c r="BS552" i="14"/>
  <c r="BR552" i="14"/>
  <c r="BQ552" i="14"/>
  <c r="BP552" i="14"/>
  <c r="BO552" i="14"/>
  <c r="BN552" i="14"/>
  <c r="BM552" i="14"/>
  <c r="BL552" i="14"/>
  <c r="BK552" i="14"/>
  <c r="BJ552" i="14"/>
  <c r="BI552" i="14"/>
  <c r="BH552" i="14"/>
  <c r="BG552" i="14"/>
  <c r="BF552" i="14"/>
  <c r="BE552" i="14"/>
  <c r="BD552" i="14"/>
  <c r="BC552" i="14"/>
  <c r="BB552" i="14"/>
  <c r="BA552" i="14"/>
  <c r="AZ552" i="14"/>
  <c r="AY552" i="14"/>
  <c r="AX552" i="14"/>
  <c r="AW552" i="14"/>
  <c r="AV552" i="14"/>
  <c r="AU552" i="14"/>
  <c r="AT552" i="14"/>
  <c r="AS552" i="14"/>
  <c r="AR552" i="14"/>
  <c r="AQ552" i="14"/>
  <c r="AP552" i="14"/>
  <c r="AO552" i="14"/>
  <c r="AN552" i="14"/>
  <c r="AM552" i="14"/>
  <c r="AL552" i="14"/>
  <c r="AK552" i="14"/>
  <c r="AJ552" i="14"/>
  <c r="AI552" i="14"/>
  <c r="AH552" i="14"/>
  <c r="AG552" i="14"/>
  <c r="AF552" i="14"/>
  <c r="AE552" i="14"/>
  <c r="AD552" i="14"/>
  <c r="AC552" i="14"/>
  <c r="AB552" i="14"/>
  <c r="AA552" i="14"/>
  <c r="Z552" i="14"/>
  <c r="Y552" i="14"/>
  <c r="X552" i="14"/>
  <c r="W552" i="14"/>
  <c r="V552" i="14"/>
  <c r="U552" i="14"/>
  <c r="T552" i="14"/>
  <c r="S552" i="14"/>
  <c r="R552" i="14"/>
  <c r="Q552" i="14"/>
  <c r="P552" i="14"/>
  <c r="O552" i="14"/>
  <c r="N552" i="14"/>
  <c r="M552" i="14"/>
  <c r="L552" i="14"/>
  <c r="K552" i="14"/>
  <c r="J552" i="14"/>
  <c r="I552" i="14"/>
  <c r="H552" i="14"/>
  <c r="G552" i="14"/>
  <c r="JB551" i="14"/>
  <c r="JA551" i="14"/>
  <c r="IZ551" i="14"/>
  <c r="IY551" i="14"/>
  <c r="IX551" i="14"/>
  <c r="IW551" i="14"/>
  <c r="IV551" i="14"/>
  <c r="IU551" i="14"/>
  <c r="IT551" i="14"/>
  <c r="IS551" i="14"/>
  <c r="IR551" i="14"/>
  <c r="IQ551" i="14"/>
  <c r="IP551" i="14"/>
  <c r="IO551" i="14"/>
  <c r="IN551" i="14"/>
  <c r="IM551" i="14"/>
  <c r="IL551" i="14"/>
  <c r="IK551" i="14"/>
  <c r="IJ551" i="14"/>
  <c r="II551" i="14"/>
  <c r="IH551" i="14"/>
  <c r="IG551" i="14"/>
  <c r="IF551" i="14"/>
  <c r="IE551" i="14"/>
  <c r="ID551" i="14"/>
  <c r="IC551" i="14"/>
  <c r="IB551" i="14"/>
  <c r="IA551" i="14"/>
  <c r="HZ551" i="14"/>
  <c r="HY551" i="14"/>
  <c r="HX551" i="14"/>
  <c r="HW551" i="14"/>
  <c r="HV551" i="14"/>
  <c r="HU551" i="14"/>
  <c r="HT551" i="14"/>
  <c r="HS551" i="14"/>
  <c r="HR551" i="14"/>
  <c r="HQ551" i="14"/>
  <c r="HP551" i="14"/>
  <c r="HO551" i="14"/>
  <c r="HN551" i="14"/>
  <c r="HM551" i="14"/>
  <c r="HL551" i="14"/>
  <c r="HK551" i="14"/>
  <c r="HJ551" i="14"/>
  <c r="HI551" i="14"/>
  <c r="HH551" i="14"/>
  <c r="HG551" i="14"/>
  <c r="HF551" i="14"/>
  <c r="HE551" i="14"/>
  <c r="HD551" i="14"/>
  <c r="HC551" i="14"/>
  <c r="HB551" i="14"/>
  <c r="HA551" i="14"/>
  <c r="GZ551" i="14"/>
  <c r="GY551" i="14"/>
  <c r="GX551" i="14"/>
  <c r="GW551" i="14"/>
  <c r="GV551" i="14"/>
  <c r="GU551" i="14"/>
  <c r="GT551" i="14"/>
  <c r="GS551" i="14"/>
  <c r="GR551" i="14"/>
  <c r="GQ551" i="14"/>
  <c r="GP551" i="14"/>
  <c r="GO551" i="14"/>
  <c r="GN551" i="14"/>
  <c r="GM551" i="14"/>
  <c r="GL551" i="14"/>
  <c r="GK551" i="14"/>
  <c r="GJ551" i="14"/>
  <c r="GI551" i="14"/>
  <c r="GH551" i="14"/>
  <c r="GG551" i="14"/>
  <c r="GF551" i="14"/>
  <c r="GE551" i="14"/>
  <c r="GD551" i="14"/>
  <c r="GC551" i="14"/>
  <c r="GB551" i="14"/>
  <c r="GA551" i="14"/>
  <c r="FZ551" i="14"/>
  <c r="FY551" i="14"/>
  <c r="FX551" i="14"/>
  <c r="FW551" i="14"/>
  <c r="FV551" i="14"/>
  <c r="FU551" i="14"/>
  <c r="FT551" i="14"/>
  <c r="FS551" i="14"/>
  <c r="FR551" i="14"/>
  <c r="FQ551" i="14"/>
  <c r="FP551" i="14"/>
  <c r="FO551" i="14"/>
  <c r="FN551" i="14"/>
  <c r="FM551" i="14"/>
  <c r="FL551" i="14"/>
  <c r="FK551" i="14"/>
  <c r="FJ551" i="14"/>
  <c r="FI551" i="14"/>
  <c r="FH551" i="14"/>
  <c r="FG551" i="14"/>
  <c r="FF551" i="14"/>
  <c r="FE551" i="14"/>
  <c r="FD551" i="14"/>
  <c r="FC551" i="14"/>
  <c r="FB551" i="14"/>
  <c r="FA551" i="14"/>
  <c r="EZ551" i="14"/>
  <c r="EY551" i="14"/>
  <c r="EX551" i="14"/>
  <c r="EW551" i="14"/>
  <c r="EV551" i="14"/>
  <c r="EU551" i="14"/>
  <c r="ET551" i="14"/>
  <c r="ES551" i="14"/>
  <c r="ER551" i="14"/>
  <c r="EQ551" i="14"/>
  <c r="EP551" i="14"/>
  <c r="EO551" i="14"/>
  <c r="EN551" i="14"/>
  <c r="EM551" i="14"/>
  <c r="EL551" i="14"/>
  <c r="EK551" i="14"/>
  <c r="EJ551" i="14"/>
  <c r="EI551" i="14"/>
  <c r="EH551" i="14"/>
  <c r="EG551" i="14"/>
  <c r="EF551" i="14"/>
  <c r="EE551" i="14"/>
  <c r="ED551" i="14"/>
  <c r="EC551" i="14"/>
  <c r="EB551" i="14"/>
  <c r="EA551" i="14"/>
  <c r="DZ551" i="14"/>
  <c r="DY551" i="14"/>
  <c r="DX551" i="14"/>
  <c r="DW551" i="14"/>
  <c r="DV551" i="14"/>
  <c r="DU551" i="14"/>
  <c r="DT551" i="14"/>
  <c r="DS551" i="14"/>
  <c r="DR551" i="14"/>
  <c r="DQ551" i="14"/>
  <c r="DP551" i="14"/>
  <c r="DO551" i="14"/>
  <c r="DN551" i="14"/>
  <c r="DM551" i="14"/>
  <c r="DL551" i="14"/>
  <c r="DK551" i="14"/>
  <c r="DJ551" i="14"/>
  <c r="DI551" i="14"/>
  <c r="DH551" i="14"/>
  <c r="DG551" i="14"/>
  <c r="DF551" i="14"/>
  <c r="DE551" i="14"/>
  <c r="DD551" i="14"/>
  <c r="DC551" i="14"/>
  <c r="DB551" i="14"/>
  <c r="DA551" i="14"/>
  <c r="CZ551" i="14"/>
  <c r="CY551" i="14"/>
  <c r="CX551" i="14"/>
  <c r="CW551" i="14"/>
  <c r="CV551" i="14"/>
  <c r="CU551" i="14"/>
  <c r="CT551" i="14"/>
  <c r="CS551" i="14"/>
  <c r="CR551" i="14"/>
  <c r="CQ551" i="14"/>
  <c r="CP551" i="14"/>
  <c r="CO551" i="14"/>
  <c r="CN551" i="14"/>
  <c r="CM551" i="14"/>
  <c r="CL551" i="14"/>
  <c r="CK551" i="14"/>
  <c r="CJ551" i="14"/>
  <c r="CI551" i="14"/>
  <c r="CH551" i="14"/>
  <c r="CG551" i="14"/>
  <c r="CF551" i="14"/>
  <c r="CE551" i="14"/>
  <c r="CD551" i="14"/>
  <c r="CC551" i="14"/>
  <c r="CB551" i="14"/>
  <c r="CA551" i="14"/>
  <c r="BZ551" i="14"/>
  <c r="BY551" i="14"/>
  <c r="BX551" i="14"/>
  <c r="BW551" i="14"/>
  <c r="BV551" i="14"/>
  <c r="BU551" i="14"/>
  <c r="BT551" i="14"/>
  <c r="BS551" i="14"/>
  <c r="BR551" i="14"/>
  <c r="BQ551" i="14"/>
  <c r="BP551" i="14"/>
  <c r="BO551" i="14"/>
  <c r="BN551" i="14"/>
  <c r="BM551" i="14"/>
  <c r="BL551" i="14"/>
  <c r="BK551" i="14"/>
  <c r="BJ551" i="14"/>
  <c r="BI551" i="14"/>
  <c r="BH551" i="14"/>
  <c r="BG551" i="14"/>
  <c r="BF551" i="14"/>
  <c r="BE551" i="14"/>
  <c r="BD551" i="14"/>
  <c r="BC551" i="14"/>
  <c r="BB551" i="14"/>
  <c r="BA551" i="14"/>
  <c r="AZ551" i="14"/>
  <c r="AY551" i="14"/>
  <c r="AX551" i="14"/>
  <c r="AW551" i="14"/>
  <c r="AV551" i="14"/>
  <c r="AU551" i="14"/>
  <c r="AT551" i="14"/>
  <c r="AS551" i="14"/>
  <c r="AR551" i="14"/>
  <c r="AQ551" i="14"/>
  <c r="AP551" i="14"/>
  <c r="AO551" i="14"/>
  <c r="AN551" i="14"/>
  <c r="AM551" i="14"/>
  <c r="AL551" i="14"/>
  <c r="AK551" i="14"/>
  <c r="AJ551" i="14"/>
  <c r="AI551" i="14"/>
  <c r="AH551" i="14"/>
  <c r="AG551" i="14"/>
  <c r="AF551" i="14"/>
  <c r="AE551" i="14"/>
  <c r="AD551" i="14"/>
  <c r="AC551" i="14"/>
  <c r="AB551" i="14"/>
  <c r="AA551" i="14"/>
  <c r="Z551" i="14"/>
  <c r="Y551" i="14"/>
  <c r="X551" i="14"/>
  <c r="W551" i="14"/>
  <c r="V551" i="14"/>
  <c r="U551" i="14"/>
  <c r="T551" i="14"/>
  <c r="S551" i="14"/>
  <c r="R551" i="14"/>
  <c r="Q551" i="14"/>
  <c r="P551" i="14"/>
  <c r="O551" i="14"/>
  <c r="N551" i="14"/>
  <c r="M551" i="14"/>
  <c r="L551" i="14"/>
  <c r="K551" i="14"/>
  <c r="J551" i="14"/>
  <c r="I551" i="14"/>
  <c r="H551" i="14"/>
  <c r="G551" i="14"/>
  <c r="JB550" i="14"/>
  <c r="JA550" i="14"/>
  <c r="IZ550" i="14"/>
  <c r="IY550" i="14"/>
  <c r="IX550" i="14"/>
  <c r="IW550" i="14"/>
  <c r="IV550" i="14"/>
  <c r="IU550" i="14"/>
  <c r="IT550" i="14"/>
  <c r="IS550" i="14"/>
  <c r="IR550" i="14"/>
  <c r="IQ550" i="14"/>
  <c r="IP550" i="14"/>
  <c r="IO550" i="14"/>
  <c r="IN550" i="14"/>
  <c r="IM550" i="14"/>
  <c r="IL550" i="14"/>
  <c r="IK550" i="14"/>
  <c r="IJ550" i="14"/>
  <c r="II550" i="14"/>
  <c r="IH550" i="14"/>
  <c r="IG550" i="14"/>
  <c r="IF550" i="14"/>
  <c r="IE550" i="14"/>
  <c r="ID550" i="14"/>
  <c r="IC550" i="14"/>
  <c r="IB550" i="14"/>
  <c r="IA550" i="14"/>
  <c r="HZ550" i="14"/>
  <c r="HY550" i="14"/>
  <c r="HX550" i="14"/>
  <c r="HW550" i="14"/>
  <c r="HV550" i="14"/>
  <c r="HU550" i="14"/>
  <c r="HT550" i="14"/>
  <c r="HS550" i="14"/>
  <c r="HR550" i="14"/>
  <c r="HQ550" i="14"/>
  <c r="HP550" i="14"/>
  <c r="HO550" i="14"/>
  <c r="HN550" i="14"/>
  <c r="HM550" i="14"/>
  <c r="HL550" i="14"/>
  <c r="HK550" i="14"/>
  <c r="HJ550" i="14"/>
  <c r="HI550" i="14"/>
  <c r="HH550" i="14"/>
  <c r="HG550" i="14"/>
  <c r="HF550" i="14"/>
  <c r="HE550" i="14"/>
  <c r="HD550" i="14"/>
  <c r="HC550" i="14"/>
  <c r="HB550" i="14"/>
  <c r="HA550" i="14"/>
  <c r="GZ550" i="14"/>
  <c r="GY550" i="14"/>
  <c r="GX550" i="14"/>
  <c r="GW550" i="14"/>
  <c r="GV550" i="14"/>
  <c r="GU550" i="14"/>
  <c r="GT550" i="14"/>
  <c r="GS550" i="14"/>
  <c r="GR550" i="14"/>
  <c r="GQ550" i="14"/>
  <c r="GP550" i="14"/>
  <c r="GO550" i="14"/>
  <c r="GN550" i="14"/>
  <c r="GM550" i="14"/>
  <c r="GL550" i="14"/>
  <c r="GK550" i="14"/>
  <c r="GJ550" i="14"/>
  <c r="GI550" i="14"/>
  <c r="GH550" i="14"/>
  <c r="GG550" i="14"/>
  <c r="GF550" i="14"/>
  <c r="GE550" i="14"/>
  <c r="GD550" i="14"/>
  <c r="GC550" i="14"/>
  <c r="GB550" i="14"/>
  <c r="GA550" i="14"/>
  <c r="FZ550" i="14"/>
  <c r="FY550" i="14"/>
  <c r="FX550" i="14"/>
  <c r="FW550" i="14"/>
  <c r="FV550" i="14"/>
  <c r="FU550" i="14"/>
  <c r="FT550" i="14"/>
  <c r="FS550" i="14"/>
  <c r="FR550" i="14"/>
  <c r="FQ550" i="14"/>
  <c r="FP550" i="14"/>
  <c r="FO550" i="14"/>
  <c r="FN550" i="14"/>
  <c r="FM550" i="14"/>
  <c r="FL550" i="14"/>
  <c r="FK550" i="14"/>
  <c r="FJ550" i="14"/>
  <c r="FI550" i="14"/>
  <c r="FH550" i="14"/>
  <c r="FG550" i="14"/>
  <c r="FF550" i="14"/>
  <c r="FE550" i="14"/>
  <c r="FD550" i="14"/>
  <c r="FC550" i="14"/>
  <c r="FB550" i="14"/>
  <c r="FA550" i="14"/>
  <c r="EZ550" i="14"/>
  <c r="EY550" i="14"/>
  <c r="EX550" i="14"/>
  <c r="EW550" i="14"/>
  <c r="EV550" i="14"/>
  <c r="EU550" i="14"/>
  <c r="ET550" i="14"/>
  <c r="ES550" i="14"/>
  <c r="ER550" i="14"/>
  <c r="EQ550" i="14"/>
  <c r="EP550" i="14"/>
  <c r="EO550" i="14"/>
  <c r="EN550" i="14"/>
  <c r="EM550" i="14"/>
  <c r="EL550" i="14"/>
  <c r="EK550" i="14"/>
  <c r="EJ550" i="14"/>
  <c r="EI550" i="14"/>
  <c r="EH550" i="14"/>
  <c r="EG550" i="14"/>
  <c r="EF550" i="14"/>
  <c r="EE550" i="14"/>
  <c r="ED550" i="14"/>
  <c r="EC550" i="14"/>
  <c r="EB550" i="14"/>
  <c r="EA550" i="14"/>
  <c r="DZ550" i="14"/>
  <c r="DY550" i="14"/>
  <c r="DX550" i="14"/>
  <c r="DW550" i="14"/>
  <c r="DV550" i="14"/>
  <c r="DU550" i="14"/>
  <c r="DT550" i="14"/>
  <c r="DS550" i="14"/>
  <c r="DR550" i="14"/>
  <c r="DQ550" i="14"/>
  <c r="DP550" i="14"/>
  <c r="DO550" i="14"/>
  <c r="DN550" i="14"/>
  <c r="DM550" i="14"/>
  <c r="DL550" i="14"/>
  <c r="DK550" i="14"/>
  <c r="DJ550" i="14"/>
  <c r="DI550" i="14"/>
  <c r="DH550" i="14"/>
  <c r="DG550" i="14"/>
  <c r="DF550" i="14"/>
  <c r="DE550" i="14"/>
  <c r="DD550" i="14"/>
  <c r="DC550" i="14"/>
  <c r="DB550" i="14"/>
  <c r="DA550" i="14"/>
  <c r="CZ550" i="14"/>
  <c r="CY550" i="14"/>
  <c r="CX550" i="14"/>
  <c r="CW550" i="14"/>
  <c r="CV550" i="14"/>
  <c r="CU550" i="14"/>
  <c r="CT550" i="14"/>
  <c r="CS550" i="14"/>
  <c r="CR550" i="14"/>
  <c r="CQ550" i="14"/>
  <c r="CP550" i="14"/>
  <c r="CO550" i="14"/>
  <c r="CN550" i="14"/>
  <c r="CM550" i="14"/>
  <c r="CL550" i="14"/>
  <c r="CK550" i="14"/>
  <c r="CJ550" i="14"/>
  <c r="CI550" i="14"/>
  <c r="CH550" i="14"/>
  <c r="CG550" i="14"/>
  <c r="CF550" i="14"/>
  <c r="CE550" i="14"/>
  <c r="CD550" i="14"/>
  <c r="CC550" i="14"/>
  <c r="CB550" i="14"/>
  <c r="CA550" i="14"/>
  <c r="BZ550" i="14"/>
  <c r="BY550" i="14"/>
  <c r="BX550" i="14"/>
  <c r="BW550" i="14"/>
  <c r="BV550" i="14"/>
  <c r="BU550" i="14"/>
  <c r="BT550" i="14"/>
  <c r="BS550" i="14"/>
  <c r="BR550" i="14"/>
  <c r="BQ550" i="14"/>
  <c r="BP550" i="14"/>
  <c r="BO550" i="14"/>
  <c r="BN550" i="14"/>
  <c r="BM550" i="14"/>
  <c r="BL550" i="14"/>
  <c r="BK550" i="14"/>
  <c r="BJ550" i="14"/>
  <c r="BI550" i="14"/>
  <c r="BH550" i="14"/>
  <c r="BG550" i="14"/>
  <c r="BF550" i="14"/>
  <c r="BE550" i="14"/>
  <c r="BD550" i="14"/>
  <c r="BC550" i="14"/>
  <c r="BB550" i="14"/>
  <c r="BA550" i="14"/>
  <c r="AZ550" i="14"/>
  <c r="AY550" i="14"/>
  <c r="AX550" i="14"/>
  <c r="AW550" i="14"/>
  <c r="AV550" i="14"/>
  <c r="AU550" i="14"/>
  <c r="AT550" i="14"/>
  <c r="AS550" i="14"/>
  <c r="AR550" i="14"/>
  <c r="AQ550" i="14"/>
  <c r="AP550" i="14"/>
  <c r="AO550" i="14"/>
  <c r="AN550" i="14"/>
  <c r="AM550" i="14"/>
  <c r="AL550" i="14"/>
  <c r="AK550" i="14"/>
  <c r="AJ550" i="14"/>
  <c r="AI550" i="14"/>
  <c r="AH550" i="14"/>
  <c r="AG550" i="14"/>
  <c r="AF550" i="14"/>
  <c r="AE550" i="14"/>
  <c r="AD550" i="14"/>
  <c r="AC550" i="14"/>
  <c r="AB550" i="14"/>
  <c r="AA550" i="14"/>
  <c r="Z550" i="14"/>
  <c r="Y550" i="14"/>
  <c r="X550" i="14"/>
  <c r="W550" i="14"/>
  <c r="V550" i="14"/>
  <c r="U550" i="14"/>
  <c r="T550" i="14"/>
  <c r="S550" i="14"/>
  <c r="R550" i="14"/>
  <c r="Q550" i="14"/>
  <c r="P550" i="14"/>
  <c r="O550" i="14"/>
  <c r="N550" i="14"/>
  <c r="M550" i="14"/>
  <c r="L550" i="14"/>
  <c r="K550" i="14"/>
  <c r="J550" i="14"/>
  <c r="I550" i="14"/>
  <c r="H550" i="14"/>
  <c r="G550" i="14"/>
  <c r="JB549" i="14"/>
  <c r="JA549" i="14"/>
  <c r="IZ549" i="14"/>
  <c r="IY549" i="14"/>
  <c r="IX549" i="14"/>
  <c r="IW549" i="14"/>
  <c r="IV549" i="14"/>
  <c r="IU549" i="14"/>
  <c r="IT549" i="14"/>
  <c r="IS549" i="14"/>
  <c r="IR549" i="14"/>
  <c r="IQ549" i="14"/>
  <c r="IP549" i="14"/>
  <c r="IO549" i="14"/>
  <c r="IN549" i="14"/>
  <c r="IM549" i="14"/>
  <c r="IL549" i="14"/>
  <c r="IK549" i="14"/>
  <c r="IJ549" i="14"/>
  <c r="II549" i="14"/>
  <c r="IH549" i="14"/>
  <c r="IG549" i="14"/>
  <c r="IF549" i="14"/>
  <c r="IE549" i="14"/>
  <c r="ID549" i="14"/>
  <c r="IC549" i="14"/>
  <c r="IB549" i="14"/>
  <c r="IA549" i="14"/>
  <c r="HZ549" i="14"/>
  <c r="HY549" i="14"/>
  <c r="HX549" i="14"/>
  <c r="HW549" i="14"/>
  <c r="HV549" i="14"/>
  <c r="HU549" i="14"/>
  <c r="HT549" i="14"/>
  <c r="HS549" i="14"/>
  <c r="HR549" i="14"/>
  <c r="HQ549" i="14"/>
  <c r="HP549" i="14"/>
  <c r="HO549" i="14"/>
  <c r="HN549" i="14"/>
  <c r="HM549" i="14"/>
  <c r="HL549" i="14"/>
  <c r="HK549" i="14"/>
  <c r="HJ549" i="14"/>
  <c r="HI549" i="14"/>
  <c r="HH549" i="14"/>
  <c r="HG549" i="14"/>
  <c r="HF549" i="14"/>
  <c r="HE549" i="14"/>
  <c r="HD549" i="14"/>
  <c r="HC549" i="14"/>
  <c r="HB549" i="14"/>
  <c r="HA549" i="14"/>
  <c r="GZ549" i="14"/>
  <c r="GY549" i="14"/>
  <c r="GX549" i="14"/>
  <c r="GW549" i="14"/>
  <c r="GV549" i="14"/>
  <c r="GU549" i="14"/>
  <c r="GT549" i="14"/>
  <c r="GS549" i="14"/>
  <c r="GR549" i="14"/>
  <c r="GQ549" i="14"/>
  <c r="GP549" i="14"/>
  <c r="GO549" i="14"/>
  <c r="GN549" i="14"/>
  <c r="GM549" i="14"/>
  <c r="GL549" i="14"/>
  <c r="GK549" i="14"/>
  <c r="GJ549" i="14"/>
  <c r="GI549" i="14"/>
  <c r="GH549" i="14"/>
  <c r="GG549" i="14"/>
  <c r="GF549" i="14"/>
  <c r="GE549" i="14"/>
  <c r="GD549" i="14"/>
  <c r="GC549" i="14"/>
  <c r="GB549" i="14"/>
  <c r="GA549" i="14"/>
  <c r="FZ549" i="14"/>
  <c r="FY549" i="14"/>
  <c r="FX549" i="14"/>
  <c r="FW549" i="14"/>
  <c r="FV549" i="14"/>
  <c r="FU549" i="14"/>
  <c r="FT549" i="14"/>
  <c r="FS549" i="14"/>
  <c r="FR549" i="14"/>
  <c r="FQ549" i="14"/>
  <c r="FP549" i="14"/>
  <c r="FO549" i="14"/>
  <c r="FN549" i="14"/>
  <c r="FM549" i="14"/>
  <c r="FL549" i="14"/>
  <c r="FK549" i="14"/>
  <c r="FJ549" i="14"/>
  <c r="FI549" i="14"/>
  <c r="FH549" i="14"/>
  <c r="FG549" i="14"/>
  <c r="FF549" i="14"/>
  <c r="FE549" i="14"/>
  <c r="FD549" i="14"/>
  <c r="FC549" i="14"/>
  <c r="FB549" i="14"/>
  <c r="FA549" i="14"/>
  <c r="EZ549" i="14"/>
  <c r="EY549" i="14"/>
  <c r="EX549" i="14"/>
  <c r="EW549" i="14"/>
  <c r="EV549" i="14"/>
  <c r="EU549" i="14"/>
  <c r="ET549" i="14"/>
  <c r="ES549" i="14"/>
  <c r="ER549" i="14"/>
  <c r="EQ549" i="14"/>
  <c r="EP549" i="14"/>
  <c r="EO549" i="14"/>
  <c r="EN549" i="14"/>
  <c r="EM549" i="14"/>
  <c r="EL549" i="14"/>
  <c r="EK549" i="14"/>
  <c r="EJ549" i="14"/>
  <c r="EI549" i="14"/>
  <c r="EH549" i="14"/>
  <c r="EG549" i="14"/>
  <c r="EF549" i="14"/>
  <c r="EE549" i="14"/>
  <c r="ED549" i="14"/>
  <c r="EC549" i="14"/>
  <c r="EB549" i="14"/>
  <c r="EA549" i="14"/>
  <c r="DZ549" i="14"/>
  <c r="DY549" i="14"/>
  <c r="DX549" i="14"/>
  <c r="DW549" i="14"/>
  <c r="DV549" i="14"/>
  <c r="DU549" i="14"/>
  <c r="DT549" i="14"/>
  <c r="DS549" i="14"/>
  <c r="DR549" i="14"/>
  <c r="DQ549" i="14"/>
  <c r="DP549" i="14"/>
  <c r="DO549" i="14"/>
  <c r="DN549" i="14"/>
  <c r="DM549" i="14"/>
  <c r="DL549" i="14"/>
  <c r="DK549" i="14"/>
  <c r="DJ549" i="14"/>
  <c r="DI549" i="14"/>
  <c r="DH549" i="14"/>
  <c r="DG549" i="14"/>
  <c r="DF549" i="14"/>
  <c r="DE549" i="14"/>
  <c r="DD549" i="14"/>
  <c r="DC549" i="14"/>
  <c r="DB549" i="14"/>
  <c r="DA549" i="14"/>
  <c r="CZ549" i="14"/>
  <c r="CY549" i="14"/>
  <c r="CX549" i="14"/>
  <c r="CW549" i="14"/>
  <c r="CV549" i="14"/>
  <c r="CU549" i="14"/>
  <c r="CT549" i="14"/>
  <c r="CS549" i="14"/>
  <c r="CR549" i="14"/>
  <c r="CQ549" i="14"/>
  <c r="CP549" i="14"/>
  <c r="CO549" i="14"/>
  <c r="CN549" i="14"/>
  <c r="CM549" i="14"/>
  <c r="CL549" i="14"/>
  <c r="CK549" i="14"/>
  <c r="CJ549" i="14"/>
  <c r="CI549" i="14"/>
  <c r="CH549" i="14"/>
  <c r="CG549" i="14"/>
  <c r="CF549" i="14"/>
  <c r="CE549" i="14"/>
  <c r="CD549" i="14"/>
  <c r="CC549" i="14"/>
  <c r="CB549" i="14"/>
  <c r="CA549" i="14"/>
  <c r="BZ549" i="14"/>
  <c r="BY549" i="14"/>
  <c r="BX549" i="14"/>
  <c r="BW549" i="14"/>
  <c r="BV549" i="14"/>
  <c r="BU549" i="14"/>
  <c r="BT549" i="14"/>
  <c r="BS549" i="14"/>
  <c r="BR549" i="14"/>
  <c r="BQ549" i="14"/>
  <c r="BP549" i="14"/>
  <c r="BO549" i="14"/>
  <c r="BN549" i="14"/>
  <c r="BM549" i="14"/>
  <c r="BL549" i="14"/>
  <c r="BK549" i="14"/>
  <c r="BJ549" i="14"/>
  <c r="BI549" i="14"/>
  <c r="BH549" i="14"/>
  <c r="BG549" i="14"/>
  <c r="BF549" i="14"/>
  <c r="BE549" i="14"/>
  <c r="BD549" i="14"/>
  <c r="BC549" i="14"/>
  <c r="BB549" i="14"/>
  <c r="BA549" i="14"/>
  <c r="AZ549" i="14"/>
  <c r="AY549" i="14"/>
  <c r="AX549" i="14"/>
  <c r="AW549" i="14"/>
  <c r="AV549" i="14"/>
  <c r="AU549" i="14"/>
  <c r="AT549" i="14"/>
  <c r="AS549" i="14"/>
  <c r="AR549" i="14"/>
  <c r="AQ549" i="14"/>
  <c r="AP549" i="14"/>
  <c r="AO549" i="14"/>
  <c r="AN549" i="14"/>
  <c r="AM549" i="14"/>
  <c r="AL549" i="14"/>
  <c r="AK549" i="14"/>
  <c r="AJ549" i="14"/>
  <c r="AI549" i="14"/>
  <c r="AH549" i="14"/>
  <c r="AG549" i="14"/>
  <c r="AF549" i="14"/>
  <c r="AE549" i="14"/>
  <c r="AD549" i="14"/>
  <c r="AC549" i="14"/>
  <c r="AB549" i="14"/>
  <c r="AA549" i="14"/>
  <c r="Z549" i="14"/>
  <c r="Y549" i="14"/>
  <c r="X549" i="14"/>
  <c r="W549" i="14"/>
  <c r="V549" i="14"/>
  <c r="U549" i="14"/>
  <c r="T549" i="14"/>
  <c r="S549" i="14"/>
  <c r="R549" i="14"/>
  <c r="Q549" i="14"/>
  <c r="P549" i="14"/>
  <c r="O549" i="14"/>
  <c r="N549" i="14"/>
  <c r="M549" i="14"/>
  <c r="L549" i="14"/>
  <c r="K549" i="14"/>
  <c r="J549" i="14"/>
  <c r="I549" i="14"/>
  <c r="H549" i="14"/>
  <c r="G549" i="14"/>
  <c r="JB548" i="14"/>
  <c r="JA548" i="14"/>
  <c r="IZ548" i="14"/>
  <c r="IY548" i="14"/>
  <c r="IX548" i="14"/>
  <c r="IW548" i="14"/>
  <c r="IV548" i="14"/>
  <c r="IU548" i="14"/>
  <c r="IT548" i="14"/>
  <c r="IS548" i="14"/>
  <c r="IR548" i="14"/>
  <c r="IQ548" i="14"/>
  <c r="IP548" i="14"/>
  <c r="IO548" i="14"/>
  <c r="IN548" i="14"/>
  <c r="IM548" i="14"/>
  <c r="IL548" i="14"/>
  <c r="IK548" i="14"/>
  <c r="IJ548" i="14"/>
  <c r="II548" i="14"/>
  <c r="IH548" i="14"/>
  <c r="IG548" i="14"/>
  <c r="IF548" i="14"/>
  <c r="IE548" i="14"/>
  <c r="ID548" i="14"/>
  <c r="IC548" i="14"/>
  <c r="IB548" i="14"/>
  <c r="IA548" i="14"/>
  <c r="HZ548" i="14"/>
  <c r="HY548" i="14"/>
  <c r="HX548" i="14"/>
  <c r="HW548" i="14"/>
  <c r="HV548" i="14"/>
  <c r="HU548" i="14"/>
  <c r="HT548" i="14"/>
  <c r="HS548" i="14"/>
  <c r="HR548" i="14"/>
  <c r="HQ548" i="14"/>
  <c r="HP548" i="14"/>
  <c r="HO548" i="14"/>
  <c r="HN548" i="14"/>
  <c r="HM548" i="14"/>
  <c r="HL548" i="14"/>
  <c r="HK548" i="14"/>
  <c r="HJ548" i="14"/>
  <c r="HI548" i="14"/>
  <c r="HH548" i="14"/>
  <c r="HG548" i="14"/>
  <c r="HF548" i="14"/>
  <c r="HE548" i="14"/>
  <c r="HD548" i="14"/>
  <c r="HC548" i="14"/>
  <c r="HB548" i="14"/>
  <c r="HA548" i="14"/>
  <c r="GZ548" i="14"/>
  <c r="GY548" i="14"/>
  <c r="GX548" i="14"/>
  <c r="GW548" i="14"/>
  <c r="GV548" i="14"/>
  <c r="GU548" i="14"/>
  <c r="GT548" i="14"/>
  <c r="GS548" i="14"/>
  <c r="GR548" i="14"/>
  <c r="GQ548" i="14"/>
  <c r="GP548" i="14"/>
  <c r="GO548" i="14"/>
  <c r="GN548" i="14"/>
  <c r="GM548" i="14"/>
  <c r="GL548" i="14"/>
  <c r="GK548" i="14"/>
  <c r="GJ548" i="14"/>
  <c r="GI548" i="14"/>
  <c r="GH548" i="14"/>
  <c r="GG548" i="14"/>
  <c r="GF548" i="14"/>
  <c r="GE548" i="14"/>
  <c r="GD548" i="14"/>
  <c r="GC548" i="14"/>
  <c r="GB548" i="14"/>
  <c r="GA548" i="14"/>
  <c r="FZ548" i="14"/>
  <c r="FY548" i="14"/>
  <c r="FX548" i="14"/>
  <c r="FW548" i="14"/>
  <c r="FV548" i="14"/>
  <c r="FU548" i="14"/>
  <c r="FT548" i="14"/>
  <c r="FS548" i="14"/>
  <c r="FR548" i="14"/>
  <c r="FQ548" i="14"/>
  <c r="FP548" i="14"/>
  <c r="FO548" i="14"/>
  <c r="FN548" i="14"/>
  <c r="FM548" i="14"/>
  <c r="FL548" i="14"/>
  <c r="FK548" i="14"/>
  <c r="FJ548" i="14"/>
  <c r="FI548" i="14"/>
  <c r="FH548" i="14"/>
  <c r="FG548" i="14"/>
  <c r="FF548" i="14"/>
  <c r="FE548" i="14"/>
  <c r="FD548" i="14"/>
  <c r="FC548" i="14"/>
  <c r="FB548" i="14"/>
  <c r="FA548" i="14"/>
  <c r="EZ548" i="14"/>
  <c r="EY548" i="14"/>
  <c r="EX548" i="14"/>
  <c r="EW548" i="14"/>
  <c r="EV548" i="14"/>
  <c r="EU548" i="14"/>
  <c r="ET548" i="14"/>
  <c r="ES548" i="14"/>
  <c r="ER548" i="14"/>
  <c r="EQ548" i="14"/>
  <c r="EP548" i="14"/>
  <c r="EO548" i="14"/>
  <c r="EN548" i="14"/>
  <c r="EM548" i="14"/>
  <c r="EL548" i="14"/>
  <c r="EK548" i="14"/>
  <c r="EJ548" i="14"/>
  <c r="EI548" i="14"/>
  <c r="EH548" i="14"/>
  <c r="EG548" i="14"/>
  <c r="EF548" i="14"/>
  <c r="EE548" i="14"/>
  <c r="ED548" i="14"/>
  <c r="EC548" i="14"/>
  <c r="EB548" i="14"/>
  <c r="EA548" i="14"/>
  <c r="DZ548" i="14"/>
  <c r="DY548" i="14"/>
  <c r="DX548" i="14"/>
  <c r="DW548" i="14"/>
  <c r="DV548" i="14"/>
  <c r="DU548" i="14"/>
  <c r="DT548" i="14"/>
  <c r="DS548" i="14"/>
  <c r="DR548" i="14"/>
  <c r="DQ548" i="14"/>
  <c r="DP548" i="14"/>
  <c r="DO548" i="14"/>
  <c r="DN548" i="14"/>
  <c r="DM548" i="14"/>
  <c r="DL548" i="14"/>
  <c r="DK548" i="14"/>
  <c r="DJ548" i="14"/>
  <c r="DI548" i="14"/>
  <c r="DH548" i="14"/>
  <c r="DG548" i="14"/>
  <c r="DF548" i="14"/>
  <c r="DE548" i="14"/>
  <c r="DD548" i="14"/>
  <c r="DC548" i="14"/>
  <c r="DB548" i="14"/>
  <c r="DA548" i="14"/>
  <c r="CZ548" i="14"/>
  <c r="CY548" i="14"/>
  <c r="CX548" i="14"/>
  <c r="CW548" i="14"/>
  <c r="CV548" i="14"/>
  <c r="CU548" i="14"/>
  <c r="CT548" i="14"/>
  <c r="CS548" i="14"/>
  <c r="CR548" i="14"/>
  <c r="CQ548" i="14"/>
  <c r="CP548" i="14"/>
  <c r="CO548" i="14"/>
  <c r="CN548" i="14"/>
  <c r="CM548" i="14"/>
  <c r="CL548" i="14"/>
  <c r="CK548" i="14"/>
  <c r="CJ548" i="14"/>
  <c r="CI548" i="14"/>
  <c r="CH548" i="14"/>
  <c r="CG548" i="14"/>
  <c r="CF548" i="14"/>
  <c r="CE548" i="14"/>
  <c r="CD548" i="14"/>
  <c r="CC548" i="14"/>
  <c r="CB548" i="14"/>
  <c r="CA548" i="14"/>
  <c r="BZ548" i="14"/>
  <c r="BY548" i="14"/>
  <c r="BX548" i="14"/>
  <c r="BW548" i="14"/>
  <c r="BV548" i="14"/>
  <c r="BU548" i="14"/>
  <c r="BT548" i="14"/>
  <c r="BS548" i="14"/>
  <c r="BR548" i="14"/>
  <c r="BQ548" i="14"/>
  <c r="BP548" i="14"/>
  <c r="BO548" i="14"/>
  <c r="BN548" i="14"/>
  <c r="BM548" i="14"/>
  <c r="BL548" i="14"/>
  <c r="BK548" i="14"/>
  <c r="BJ548" i="14"/>
  <c r="BI548" i="14"/>
  <c r="BH548" i="14"/>
  <c r="BG548" i="14"/>
  <c r="BF548" i="14"/>
  <c r="BE548" i="14"/>
  <c r="BD548" i="14"/>
  <c r="BC548" i="14"/>
  <c r="BB548" i="14"/>
  <c r="BA548" i="14"/>
  <c r="AZ548" i="14"/>
  <c r="AY548" i="14"/>
  <c r="AX548" i="14"/>
  <c r="AW548" i="14"/>
  <c r="AV548" i="14"/>
  <c r="AU548" i="14"/>
  <c r="AT548" i="14"/>
  <c r="AS548" i="14"/>
  <c r="AR548" i="14"/>
  <c r="AQ548" i="14"/>
  <c r="AP548" i="14"/>
  <c r="AO548" i="14"/>
  <c r="AN548" i="14"/>
  <c r="AM548" i="14"/>
  <c r="AL548" i="14"/>
  <c r="AK548" i="14"/>
  <c r="AJ548" i="14"/>
  <c r="AI548" i="14"/>
  <c r="AH548" i="14"/>
  <c r="AG548" i="14"/>
  <c r="AF548" i="14"/>
  <c r="AE548" i="14"/>
  <c r="AD548" i="14"/>
  <c r="AC548" i="14"/>
  <c r="AB548" i="14"/>
  <c r="AA548" i="14"/>
  <c r="Z548" i="14"/>
  <c r="Y548" i="14"/>
  <c r="X548" i="14"/>
  <c r="W548" i="14"/>
  <c r="V548" i="14"/>
  <c r="U548" i="14"/>
  <c r="T548" i="14"/>
  <c r="S548" i="14"/>
  <c r="R548" i="14"/>
  <c r="Q548" i="14"/>
  <c r="P548" i="14"/>
  <c r="O548" i="14"/>
  <c r="N548" i="14"/>
  <c r="M548" i="14"/>
  <c r="L548" i="14"/>
  <c r="K548" i="14"/>
  <c r="J548" i="14"/>
  <c r="I548" i="14"/>
  <c r="H548" i="14"/>
  <c r="G548" i="14"/>
  <c r="JB547" i="14"/>
  <c r="JA547" i="14"/>
  <c r="IZ547" i="14"/>
  <c r="IY547" i="14"/>
  <c r="IX547" i="14"/>
  <c r="IW547" i="14"/>
  <c r="IV547" i="14"/>
  <c r="IU547" i="14"/>
  <c r="IT547" i="14"/>
  <c r="IS547" i="14"/>
  <c r="IR547" i="14"/>
  <c r="IQ547" i="14"/>
  <c r="IP547" i="14"/>
  <c r="IO547" i="14"/>
  <c r="IN547" i="14"/>
  <c r="IM547" i="14"/>
  <c r="IL547" i="14"/>
  <c r="IK547" i="14"/>
  <c r="IJ547" i="14"/>
  <c r="II547" i="14"/>
  <c r="IH547" i="14"/>
  <c r="IG547" i="14"/>
  <c r="IF547" i="14"/>
  <c r="IE547" i="14"/>
  <c r="ID547" i="14"/>
  <c r="IC547" i="14"/>
  <c r="IB547" i="14"/>
  <c r="IA547" i="14"/>
  <c r="HZ547" i="14"/>
  <c r="HY547" i="14"/>
  <c r="HX547" i="14"/>
  <c r="HW547" i="14"/>
  <c r="HV547" i="14"/>
  <c r="HU547" i="14"/>
  <c r="HT547" i="14"/>
  <c r="HS547" i="14"/>
  <c r="HR547" i="14"/>
  <c r="HQ547" i="14"/>
  <c r="HP547" i="14"/>
  <c r="HO547" i="14"/>
  <c r="HN547" i="14"/>
  <c r="HM547" i="14"/>
  <c r="HL547" i="14"/>
  <c r="HK547" i="14"/>
  <c r="HJ547" i="14"/>
  <c r="HI547" i="14"/>
  <c r="HH547" i="14"/>
  <c r="HG547" i="14"/>
  <c r="HF547" i="14"/>
  <c r="HE547" i="14"/>
  <c r="HD547" i="14"/>
  <c r="HC547" i="14"/>
  <c r="HB547" i="14"/>
  <c r="HA547" i="14"/>
  <c r="GZ547" i="14"/>
  <c r="GY547" i="14"/>
  <c r="GX547" i="14"/>
  <c r="GW547" i="14"/>
  <c r="GV547" i="14"/>
  <c r="GU547" i="14"/>
  <c r="GT547" i="14"/>
  <c r="GS547" i="14"/>
  <c r="GR547" i="14"/>
  <c r="GQ547" i="14"/>
  <c r="GP547" i="14"/>
  <c r="GO547" i="14"/>
  <c r="GN547" i="14"/>
  <c r="GM547" i="14"/>
  <c r="GL547" i="14"/>
  <c r="GK547" i="14"/>
  <c r="GJ547" i="14"/>
  <c r="GI547" i="14"/>
  <c r="GH547" i="14"/>
  <c r="GG547" i="14"/>
  <c r="GF547" i="14"/>
  <c r="GE547" i="14"/>
  <c r="GD547" i="14"/>
  <c r="GC547" i="14"/>
  <c r="GB547" i="14"/>
  <c r="GA547" i="14"/>
  <c r="FZ547" i="14"/>
  <c r="FY547" i="14"/>
  <c r="FX547" i="14"/>
  <c r="FW547" i="14"/>
  <c r="FV547" i="14"/>
  <c r="FU547" i="14"/>
  <c r="FT547" i="14"/>
  <c r="FS547" i="14"/>
  <c r="FR547" i="14"/>
  <c r="FQ547" i="14"/>
  <c r="FP547" i="14"/>
  <c r="FO547" i="14"/>
  <c r="FN547" i="14"/>
  <c r="FM547" i="14"/>
  <c r="FL547" i="14"/>
  <c r="FK547" i="14"/>
  <c r="FJ547" i="14"/>
  <c r="FI547" i="14"/>
  <c r="FH547" i="14"/>
  <c r="FG547" i="14"/>
  <c r="FF547" i="14"/>
  <c r="FE547" i="14"/>
  <c r="FD547" i="14"/>
  <c r="FC547" i="14"/>
  <c r="FB547" i="14"/>
  <c r="FA547" i="14"/>
  <c r="EZ547" i="14"/>
  <c r="EY547" i="14"/>
  <c r="EX547" i="14"/>
  <c r="EW547" i="14"/>
  <c r="EV547" i="14"/>
  <c r="EU547" i="14"/>
  <c r="ET547" i="14"/>
  <c r="ES547" i="14"/>
  <c r="ER547" i="14"/>
  <c r="EQ547" i="14"/>
  <c r="EP547" i="14"/>
  <c r="EO547" i="14"/>
  <c r="EN547" i="14"/>
  <c r="EM547" i="14"/>
  <c r="EL547" i="14"/>
  <c r="EK547" i="14"/>
  <c r="EJ547" i="14"/>
  <c r="EI547" i="14"/>
  <c r="EH547" i="14"/>
  <c r="EG547" i="14"/>
  <c r="EF547" i="14"/>
  <c r="EE547" i="14"/>
  <c r="ED547" i="14"/>
  <c r="EC547" i="14"/>
  <c r="EB547" i="14"/>
  <c r="EA547" i="14"/>
  <c r="DZ547" i="14"/>
  <c r="DY547" i="14"/>
  <c r="DX547" i="14"/>
  <c r="DW547" i="14"/>
  <c r="DV547" i="14"/>
  <c r="DU547" i="14"/>
  <c r="DT547" i="14"/>
  <c r="DS547" i="14"/>
  <c r="DR547" i="14"/>
  <c r="DQ547" i="14"/>
  <c r="DP547" i="14"/>
  <c r="DO547" i="14"/>
  <c r="DN547" i="14"/>
  <c r="DM547" i="14"/>
  <c r="DL547" i="14"/>
  <c r="DK547" i="14"/>
  <c r="DJ547" i="14"/>
  <c r="DI547" i="14"/>
  <c r="DH547" i="14"/>
  <c r="DG547" i="14"/>
  <c r="DF547" i="14"/>
  <c r="DE547" i="14"/>
  <c r="DD547" i="14"/>
  <c r="DC547" i="14"/>
  <c r="DB547" i="14"/>
  <c r="DA547" i="14"/>
  <c r="CZ547" i="14"/>
  <c r="CY547" i="14"/>
  <c r="CX547" i="14"/>
  <c r="CW547" i="14"/>
  <c r="CV547" i="14"/>
  <c r="CU547" i="14"/>
  <c r="CT547" i="14"/>
  <c r="CS547" i="14"/>
  <c r="CR547" i="14"/>
  <c r="CQ547" i="14"/>
  <c r="CP547" i="14"/>
  <c r="CO547" i="14"/>
  <c r="CN547" i="14"/>
  <c r="CM547" i="14"/>
  <c r="CL547" i="14"/>
  <c r="CK547" i="14"/>
  <c r="CJ547" i="14"/>
  <c r="CI547" i="14"/>
  <c r="CH547" i="14"/>
  <c r="CG547" i="14"/>
  <c r="CF547" i="14"/>
  <c r="CE547" i="14"/>
  <c r="CD547" i="14"/>
  <c r="CC547" i="14"/>
  <c r="CB547" i="14"/>
  <c r="CA547" i="14"/>
  <c r="BZ547" i="14"/>
  <c r="BY547" i="14"/>
  <c r="BX547" i="14"/>
  <c r="BW547" i="14"/>
  <c r="BV547" i="14"/>
  <c r="BU547" i="14"/>
  <c r="BT547" i="14"/>
  <c r="BS547" i="14"/>
  <c r="BR547" i="14"/>
  <c r="BQ547" i="14"/>
  <c r="BP547" i="14"/>
  <c r="BO547" i="14"/>
  <c r="BN547" i="14"/>
  <c r="BM547" i="14"/>
  <c r="BL547" i="14"/>
  <c r="BK547" i="14"/>
  <c r="BJ547" i="14"/>
  <c r="BI547" i="14"/>
  <c r="BH547" i="14"/>
  <c r="BG547" i="14"/>
  <c r="BF547" i="14"/>
  <c r="BE547" i="14"/>
  <c r="BD547" i="14"/>
  <c r="BC547" i="14"/>
  <c r="BB547" i="14"/>
  <c r="BA547" i="14"/>
  <c r="AZ547" i="14"/>
  <c r="AY547" i="14"/>
  <c r="AX547" i="14"/>
  <c r="AW547" i="14"/>
  <c r="AV547" i="14"/>
  <c r="AU547" i="14"/>
  <c r="AT547" i="14"/>
  <c r="AS547" i="14"/>
  <c r="AR547" i="14"/>
  <c r="AQ547" i="14"/>
  <c r="AP547" i="14"/>
  <c r="AO547" i="14"/>
  <c r="AN547" i="14"/>
  <c r="AM547" i="14"/>
  <c r="AL547" i="14"/>
  <c r="AK547" i="14"/>
  <c r="AJ547" i="14"/>
  <c r="AI547" i="14"/>
  <c r="AH547" i="14"/>
  <c r="AG547" i="14"/>
  <c r="AF547" i="14"/>
  <c r="AE547" i="14"/>
  <c r="AD547" i="14"/>
  <c r="AC547" i="14"/>
  <c r="AB547" i="14"/>
  <c r="AA547" i="14"/>
  <c r="Z547" i="14"/>
  <c r="Y547" i="14"/>
  <c r="X547" i="14"/>
  <c r="W547" i="14"/>
  <c r="V547" i="14"/>
  <c r="U547" i="14"/>
  <c r="T547" i="14"/>
  <c r="S547" i="14"/>
  <c r="R547" i="14"/>
  <c r="Q547" i="14"/>
  <c r="P547" i="14"/>
  <c r="O547" i="14"/>
  <c r="N547" i="14"/>
  <c r="M547" i="14"/>
  <c r="L547" i="14"/>
  <c r="K547" i="14"/>
  <c r="J547" i="14"/>
  <c r="I547" i="14"/>
  <c r="H547" i="14"/>
  <c r="G547" i="14"/>
  <c r="JB546" i="14"/>
  <c r="JA546" i="14"/>
  <c r="IZ546" i="14"/>
  <c r="IY546" i="14"/>
  <c r="IX546" i="14"/>
  <c r="IW546" i="14"/>
  <c r="IV546" i="14"/>
  <c r="IU546" i="14"/>
  <c r="IT546" i="14"/>
  <c r="IS546" i="14"/>
  <c r="IR546" i="14"/>
  <c r="IQ546" i="14"/>
  <c r="IP546" i="14"/>
  <c r="IO546" i="14"/>
  <c r="IN546" i="14"/>
  <c r="IM546" i="14"/>
  <c r="IL546" i="14"/>
  <c r="IK546" i="14"/>
  <c r="IJ546" i="14"/>
  <c r="II546" i="14"/>
  <c r="IH546" i="14"/>
  <c r="IG546" i="14"/>
  <c r="IF546" i="14"/>
  <c r="IE546" i="14"/>
  <c r="ID546" i="14"/>
  <c r="IC546" i="14"/>
  <c r="IB546" i="14"/>
  <c r="IA546" i="14"/>
  <c r="HZ546" i="14"/>
  <c r="HY546" i="14"/>
  <c r="HX546" i="14"/>
  <c r="HW546" i="14"/>
  <c r="HV546" i="14"/>
  <c r="HU546" i="14"/>
  <c r="HT546" i="14"/>
  <c r="HS546" i="14"/>
  <c r="HR546" i="14"/>
  <c r="HQ546" i="14"/>
  <c r="HP546" i="14"/>
  <c r="HO546" i="14"/>
  <c r="HN546" i="14"/>
  <c r="HM546" i="14"/>
  <c r="HL546" i="14"/>
  <c r="HK546" i="14"/>
  <c r="HJ546" i="14"/>
  <c r="HI546" i="14"/>
  <c r="HH546" i="14"/>
  <c r="HG546" i="14"/>
  <c r="HF546" i="14"/>
  <c r="HE546" i="14"/>
  <c r="HD546" i="14"/>
  <c r="HC546" i="14"/>
  <c r="HB546" i="14"/>
  <c r="HA546" i="14"/>
  <c r="GZ546" i="14"/>
  <c r="GY546" i="14"/>
  <c r="GX546" i="14"/>
  <c r="GW546" i="14"/>
  <c r="GV546" i="14"/>
  <c r="GU546" i="14"/>
  <c r="GT546" i="14"/>
  <c r="GS546" i="14"/>
  <c r="GR546" i="14"/>
  <c r="GQ546" i="14"/>
  <c r="GP546" i="14"/>
  <c r="GO546" i="14"/>
  <c r="GN546" i="14"/>
  <c r="GM546" i="14"/>
  <c r="GL546" i="14"/>
  <c r="GK546" i="14"/>
  <c r="GJ546" i="14"/>
  <c r="GI546" i="14"/>
  <c r="GH546" i="14"/>
  <c r="GG546" i="14"/>
  <c r="GF546" i="14"/>
  <c r="GE546" i="14"/>
  <c r="GD546" i="14"/>
  <c r="GC546" i="14"/>
  <c r="GB546" i="14"/>
  <c r="GA546" i="14"/>
  <c r="FZ546" i="14"/>
  <c r="FY546" i="14"/>
  <c r="FX546" i="14"/>
  <c r="FW546" i="14"/>
  <c r="FV546" i="14"/>
  <c r="FU546" i="14"/>
  <c r="FT546" i="14"/>
  <c r="FS546" i="14"/>
  <c r="FR546" i="14"/>
  <c r="FQ546" i="14"/>
  <c r="FP546" i="14"/>
  <c r="FO546" i="14"/>
  <c r="FN546" i="14"/>
  <c r="FM546" i="14"/>
  <c r="FL546" i="14"/>
  <c r="FK546" i="14"/>
  <c r="FJ546" i="14"/>
  <c r="FI546" i="14"/>
  <c r="FH546" i="14"/>
  <c r="FG546" i="14"/>
  <c r="FF546" i="14"/>
  <c r="FE546" i="14"/>
  <c r="FD546" i="14"/>
  <c r="FC546" i="14"/>
  <c r="FB546" i="14"/>
  <c r="FA546" i="14"/>
  <c r="EZ546" i="14"/>
  <c r="EY546" i="14"/>
  <c r="EX546" i="14"/>
  <c r="EW546" i="14"/>
  <c r="EV546" i="14"/>
  <c r="EU546" i="14"/>
  <c r="ET546" i="14"/>
  <c r="ES546" i="14"/>
  <c r="ER546" i="14"/>
  <c r="EQ546" i="14"/>
  <c r="EP546" i="14"/>
  <c r="EO546" i="14"/>
  <c r="EN546" i="14"/>
  <c r="EM546" i="14"/>
  <c r="EL546" i="14"/>
  <c r="EK546" i="14"/>
  <c r="EJ546" i="14"/>
  <c r="EI546" i="14"/>
  <c r="EH546" i="14"/>
  <c r="EG546" i="14"/>
  <c r="EF546" i="14"/>
  <c r="EE546" i="14"/>
  <c r="ED546" i="14"/>
  <c r="EC546" i="14"/>
  <c r="EB546" i="14"/>
  <c r="EA546" i="14"/>
  <c r="DZ546" i="14"/>
  <c r="DY546" i="14"/>
  <c r="DX546" i="14"/>
  <c r="DW546" i="14"/>
  <c r="DV546" i="14"/>
  <c r="DU546" i="14"/>
  <c r="DT546" i="14"/>
  <c r="DS546" i="14"/>
  <c r="DR546" i="14"/>
  <c r="DQ546" i="14"/>
  <c r="DP546" i="14"/>
  <c r="DO546" i="14"/>
  <c r="DN546" i="14"/>
  <c r="DM546" i="14"/>
  <c r="DL546" i="14"/>
  <c r="DK546" i="14"/>
  <c r="DJ546" i="14"/>
  <c r="DI546" i="14"/>
  <c r="DH546" i="14"/>
  <c r="DG546" i="14"/>
  <c r="DF546" i="14"/>
  <c r="DE546" i="14"/>
  <c r="DD546" i="14"/>
  <c r="DC546" i="14"/>
  <c r="DB546" i="14"/>
  <c r="DA546" i="14"/>
  <c r="CZ546" i="14"/>
  <c r="CY546" i="14"/>
  <c r="CX546" i="14"/>
  <c r="CW546" i="14"/>
  <c r="CV546" i="14"/>
  <c r="CU546" i="14"/>
  <c r="CT546" i="14"/>
  <c r="CS546" i="14"/>
  <c r="CR546" i="14"/>
  <c r="CQ546" i="14"/>
  <c r="CP546" i="14"/>
  <c r="CO546" i="14"/>
  <c r="CN546" i="14"/>
  <c r="CM546" i="14"/>
  <c r="CL546" i="14"/>
  <c r="CK546" i="14"/>
  <c r="CJ546" i="14"/>
  <c r="CI546" i="14"/>
  <c r="CH546" i="14"/>
  <c r="CG546" i="14"/>
  <c r="CF546" i="14"/>
  <c r="CE546" i="14"/>
  <c r="CD546" i="14"/>
  <c r="CC546" i="14"/>
  <c r="CB546" i="14"/>
  <c r="CA546" i="14"/>
  <c r="BZ546" i="14"/>
  <c r="BY546" i="14"/>
  <c r="BX546" i="14"/>
  <c r="BW546" i="14"/>
  <c r="BV546" i="14"/>
  <c r="BU546" i="14"/>
  <c r="BT546" i="14"/>
  <c r="BS546" i="14"/>
  <c r="BR546" i="14"/>
  <c r="BQ546" i="14"/>
  <c r="BP546" i="14"/>
  <c r="BO546" i="14"/>
  <c r="BN546" i="14"/>
  <c r="BM546" i="14"/>
  <c r="BL546" i="14"/>
  <c r="BK546" i="14"/>
  <c r="BJ546" i="14"/>
  <c r="BI546" i="14"/>
  <c r="BH546" i="14"/>
  <c r="BG546" i="14"/>
  <c r="BF546" i="14"/>
  <c r="BE546" i="14"/>
  <c r="BD546" i="14"/>
  <c r="BC546" i="14"/>
  <c r="BB546" i="14"/>
  <c r="BA546" i="14"/>
  <c r="AZ546" i="14"/>
  <c r="AY546" i="14"/>
  <c r="AX546" i="14"/>
  <c r="AW546" i="14"/>
  <c r="AV546" i="14"/>
  <c r="AU546" i="14"/>
  <c r="AT546" i="14"/>
  <c r="AS546" i="14"/>
  <c r="AR546" i="14"/>
  <c r="AQ546" i="14"/>
  <c r="AP546" i="14"/>
  <c r="AO546" i="14"/>
  <c r="AN546" i="14"/>
  <c r="AM546" i="14"/>
  <c r="AL546" i="14"/>
  <c r="AK546" i="14"/>
  <c r="AJ546" i="14"/>
  <c r="AI546" i="14"/>
  <c r="AH546" i="14"/>
  <c r="AG546" i="14"/>
  <c r="AF546" i="14"/>
  <c r="AE546" i="14"/>
  <c r="AD546" i="14"/>
  <c r="AC546" i="14"/>
  <c r="AB546" i="14"/>
  <c r="AA546" i="14"/>
  <c r="Z546" i="14"/>
  <c r="Y546" i="14"/>
  <c r="X546" i="14"/>
  <c r="W546" i="14"/>
  <c r="V546" i="14"/>
  <c r="U546" i="14"/>
  <c r="T546" i="14"/>
  <c r="S546" i="14"/>
  <c r="R546" i="14"/>
  <c r="Q546" i="14"/>
  <c r="P546" i="14"/>
  <c r="O546" i="14"/>
  <c r="N546" i="14"/>
  <c r="M546" i="14"/>
  <c r="L546" i="14"/>
  <c r="K546" i="14"/>
  <c r="J546" i="14"/>
  <c r="I546" i="14"/>
  <c r="H546" i="14"/>
  <c r="G546" i="14"/>
  <c r="JB545" i="14"/>
  <c r="JA545" i="14"/>
  <c r="IZ545" i="14"/>
  <c r="IY545" i="14"/>
  <c r="IX545" i="14"/>
  <c r="IW545" i="14"/>
  <c r="IV545" i="14"/>
  <c r="IU545" i="14"/>
  <c r="IT545" i="14"/>
  <c r="IS545" i="14"/>
  <c r="IR545" i="14"/>
  <c r="IQ545" i="14"/>
  <c r="IP545" i="14"/>
  <c r="IO545" i="14"/>
  <c r="IN545" i="14"/>
  <c r="IM545" i="14"/>
  <c r="IL545" i="14"/>
  <c r="IK545" i="14"/>
  <c r="IJ545" i="14"/>
  <c r="II545" i="14"/>
  <c r="IH545" i="14"/>
  <c r="IG545" i="14"/>
  <c r="IF545" i="14"/>
  <c r="IE545" i="14"/>
  <c r="ID545" i="14"/>
  <c r="IC545" i="14"/>
  <c r="IB545" i="14"/>
  <c r="IA545" i="14"/>
  <c r="HZ545" i="14"/>
  <c r="HY545" i="14"/>
  <c r="HX545" i="14"/>
  <c r="HW545" i="14"/>
  <c r="HV545" i="14"/>
  <c r="HU545" i="14"/>
  <c r="HT545" i="14"/>
  <c r="HS545" i="14"/>
  <c r="HR545" i="14"/>
  <c r="HQ545" i="14"/>
  <c r="HP545" i="14"/>
  <c r="HO545" i="14"/>
  <c r="HN545" i="14"/>
  <c r="HM545" i="14"/>
  <c r="HL545" i="14"/>
  <c r="HK545" i="14"/>
  <c r="HJ545" i="14"/>
  <c r="HI545" i="14"/>
  <c r="HH545" i="14"/>
  <c r="HG545" i="14"/>
  <c r="HF545" i="14"/>
  <c r="HE545" i="14"/>
  <c r="HD545" i="14"/>
  <c r="HC545" i="14"/>
  <c r="HB545" i="14"/>
  <c r="HA545" i="14"/>
  <c r="GZ545" i="14"/>
  <c r="GY545" i="14"/>
  <c r="GX545" i="14"/>
  <c r="GW545" i="14"/>
  <c r="GV545" i="14"/>
  <c r="GU545" i="14"/>
  <c r="GT545" i="14"/>
  <c r="GS545" i="14"/>
  <c r="GR545" i="14"/>
  <c r="GQ545" i="14"/>
  <c r="GP545" i="14"/>
  <c r="GO545" i="14"/>
  <c r="GN545" i="14"/>
  <c r="GM545" i="14"/>
  <c r="GL545" i="14"/>
  <c r="GK545" i="14"/>
  <c r="GJ545" i="14"/>
  <c r="GI545" i="14"/>
  <c r="GH545" i="14"/>
  <c r="GG545" i="14"/>
  <c r="GF545" i="14"/>
  <c r="GE545" i="14"/>
  <c r="GD545" i="14"/>
  <c r="GC545" i="14"/>
  <c r="GB545" i="14"/>
  <c r="GA545" i="14"/>
  <c r="FZ545" i="14"/>
  <c r="FY545" i="14"/>
  <c r="FX545" i="14"/>
  <c r="FW545" i="14"/>
  <c r="FV545" i="14"/>
  <c r="FU545" i="14"/>
  <c r="FT545" i="14"/>
  <c r="FS545" i="14"/>
  <c r="FR545" i="14"/>
  <c r="FQ545" i="14"/>
  <c r="FP545" i="14"/>
  <c r="FO545" i="14"/>
  <c r="FN545" i="14"/>
  <c r="FM545" i="14"/>
  <c r="FL545" i="14"/>
  <c r="FK545" i="14"/>
  <c r="FJ545" i="14"/>
  <c r="FI545" i="14"/>
  <c r="FH545" i="14"/>
  <c r="FG545" i="14"/>
  <c r="FF545" i="14"/>
  <c r="FE545" i="14"/>
  <c r="FD545" i="14"/>
  <c r="FC545" i="14"/>
  <c r="FB545" i="14"/>
  <c r="FA545" i="14"/>
  <c r="EZ545" i="14"/>
  <c r="EY545" i="14"/>
  <c r="EX545" i="14"/>
  <c r="EW545" i="14"/>
  <c r="EV545" i="14"/>
  <c r="EU545" i="14"/>
  <c r="ET545" i="14"/>
  <c r="ES545" i="14"/>
  <c r="ER545" i="14"/>
  <c r="EQ545" i="14"/>
  <c r="EP545" i="14"/>
  <c r="EO545" i="14"/>
  <c r="EN545" i="14"/>
  <c r="EM545" i="14"/>
  <c r="EL545" i="14"/>
  <c r="EK545" i="14"/>
  <c r="EJ545" i="14"/>
  <c r="EI545" i="14"/>
  <c r="EH545" i="14"/>
  <c r="EG545" i="14"/>
  <c r="EF545" i="14"/>
  <c r="EE545" i="14"/>
  <c r="ED545" i="14"/>
  <c r="EC545" i="14"/>
  <c r="EB545" i="14"/>
  <c r="EA545" i="14"/>
  <c r="DZ545" i="14"/>
  <c r="DY545" i="14"/>
  <c r="DX545" i="14"/>
  <c r="DW545" i="14"/>
  <c r="DV545" i="14"/>
  <c r="DU545" i="14"/>
  <c r="DT545" i="14"/>
  <c r="DS545" i="14"/>
  <c r="DR545" i="14"/>
  <c r="DQ545" i="14"/>
  <c r="DP545" i="14"/>
  <c r="DO545" i="14"/>
  <c r="DN545" i="14"/>
  <c r="DM545" i="14"/>
  <c r="DL545" i="14"/>
  <c r="DK545" i="14"/>
  <c r="DJ545" i="14"/>
  <c r="DI545" i="14"/>
  <c r="DH545" i="14"/>
  <c r="DG545" i="14"/>
  <c r="DF545" i="14"/>
  <c r="DE545" i="14"/>
  <c r="DD545" i="14"/>
  <c r="DC545" i="14"/>
  <c r="DB545" i="14"/>
  <c r="DA545" i="14"/>
  <c r="CZ545" i="14"/>
  <c r="CY545" i="14"/>
  <c r="CX545" i="14"/>
  <c r="CW545" i="14"/>
  <c r="CV545" i="14"/>
  <c r="CU545" i="14"/>
  <c r="CT545" i="14"/>
  <c r="CS545" i="14"/>
  <c r="CR545" i="14"/>
  <c r="CQ545" i="14"/>
  <c r="CP545" i="14"/>
  <c r="CO545" i="14"/>
  <c r="CN545" i="14"/>
  <c r="CM545" i="14"/>
  <c r="CL545" i="14"/>
  <c r="CK545" i="14"/>
  <c r="CJ545" i="14"/>
  <c r="CI545" i="14"/>
  <c r="CH545" i="14"/>
  <c r="CG545" i="14"/>
  <c r="CF545" i="14"/>
  <c r="CE545" i="14"/>
  <c r="CD545" i="14"/>
  <c r="CC545" i="14"/>
  <c r="CB545" i="14"/>
  <c r="CA545" i="14"/>
  <c r="BZ545" i="14"/>
  <c r="BY545" i="14"/>
  <c r="BX545" i="14"/>
  <c r="BW545" i="14"/>
  <c r="BV545" i="14"/>
  <c r="BU545" i="14"/>
  <c r="BT545" i="14"/>
  <c r="BS545" i="14"/>
  <c r="BR545" i="14"/>
  <c r="BQ545" i="14"/>
  <c r="BP545" i="14"/>
  <c r="BO545" i="14"/>
  <c r="BN545" i="14"/>
  <c r="BM545" i="14"/>
  <c r="BL545" i="14"/>
  <c r="BK545" i="14"/>
  <c r="BJ545" i="14"/>
  <c r="BI545" i="14"/>
  <c r="BH545" i="14"/>
  <c r="BG545" i="14"/>
  <c r="BF545" i="14"/>
  <c r="BE545" i="14"/>
  <c r="BD545" i="14"/>
  <c r="BC545" i="14"/>
  <c r="BB545" i="14"/>
  <c r="BA545" i="14"/>
  <c r="AZ545" i="14"/>
  <c r="AY545" i="14"/>
  <c r="AX545" i="14"/>
  <c r="AW545" i="14"/>
  <c r="AV545" i="14"/>
  <c r="AU545" i="14"/>
  <c r="AT545" i="14"/>
  <c r="AS545" i="14"/>
  <c r="AR545" i="14"/>
  <c r="AQ545" i="14"/>
  <c r="AP545" i="14"/>
  <c r="AO545" i="14"/>
  <c r="AN545" i="14"/>
  <c r="AM545" i="14"/>
  <c r="AL545" i="14"/>
  <c r="AK545" i="14"/>
  <c r="AJ545" i="14"/>
  <c r="AI545" i="14"/>
  <c r="AH545" i="14"/>
  <c r="AG545" i="14"/>
  <c r="AF545" i="14"/>
  <c r="AE545" i="14"/>
  <c r="AD545" i="14"/>
  <c r="AC545" i="14"/>
  <c r="AB545" i="14"/>
  <c r="AA545" i="14"/>
  <c r="Z545" i="14"/>
  <c r="Y545" i="14"/>
  <c r="X545" i="14"/>
  <c r="W545" i="14"/>
  <c r="V545" i="14"/>
  <c r="U545" i="14"/>
  <c r="T545" i="14"/>
  <c r="S545" i="14"/>
  <c r="R545" i="14"/>
  <c r="Q545" i="14"/>
  <c r="P545" i="14"/>
  <c r="O545" i="14"/>
  <c r="N545" i="14"/>
  <c r="M545" i="14"/>
  <c r="L545" i="14"/>
  <c r="K545" i="14"/>
  <c r="J545" i="14"/>
  <c r="I545" i="14"/>
  <c r="H545" i="14"/>
  <c r="G545" i="14"/>
  <c r="JB544" i="14"/>
  <c r="JA544" i="14"/>
  <c r="IZ544" i="14"/>
  <c r="IY544" i="14"/>
  <c r="IX544" i="14"/>
  <c r="IW544" i="14"/>
  <c r="IV544" i="14"/>
  <c r="IU544" i="14"/>
  <c r="IT544" i="14"/>
  <c r="IS544" i="14"/>
  <c r="IR544" i="14"/>
  <c r="IQ544" i="14"/>
  <c r="IP544" i="14"/>
  <c r="IO544" i="14"/>
  <c r="IN544" i="14"/>
  <c r="IM544" i="14"/>
  <c r="IL544" i="14"/>
  <c r="IK544" i="14"/>
  <c r="IJ544" i="14"/>
  <c r="II544" i="14"/>
  <c r="IH544" i="14"/>
  <c r="IG544" i="14"/>
  <c r="IF544" i="14"/>
  <c r="IE544" i="14"/>
  <c r="ID544" i="14"/>
  <c r="IC544" i="14"/>
  <c r="IB544" i="14"/>
  <c r="IA544" i="14"/>
  <c r="HZ544" i="14"/>
  <c r="HY544" i="14"/>
  <c r="HX544" i="14"/>
  <c r="HW544" i="14"/>
  <c r="HV544" i="14"/>
  <c r="HU544" i="14"/>
  <c r="HT544" i="14"/>
  <c r="HS544" i="14"/>
  <c r="HR544" i="14"/>
  <c r="HQ544" i="14"/>
  <c r="HP544" i="14"/>
  <c r="HO544" i="14"/>
  <c r="HN544" i="14"/>
  <c r="HM544" i="14"/>
  <c r="HL544" i="14"/>
  <c r="HK544" i="14"/>
  <c r="HJ544" i="14"/>
  <c r="HI544" i="14"/>
  <c r="HH544" i="14"/>
  <c r="HG544" i="14"/>
  <c r="HF544" i="14"/>
  <c r="HE544" i="14"/>
  <c r="HD544" i="14"/>
  <c r="HC544" i="14"/>
  <c r="HB544" i="14"/>
  <c r="HA544" i="14"/>
  <c r="GZ544" i="14"/>
  <c r="GY544" i="14"/>
  <c r="GX544" i="14"/>
  <c r="GW544" i="14"/>
  <c r="GV544" i="14"/>
  <c r="GU544" i="14"/>
  <c r="GT544" i="14"/>
  <c r="GS544" i="14"/>
  <c r="GR544" i="14"/>
  <c r="GQ544" i="14"/>
  <c r="GP544" i="14"/>
  <c r="GO544" i="14"/>
  <c r="GN544" i="14"/>
  <c r="GM544" i="14"/>
  <c r="GL544" i="14"/>
  <c r="GK544" i="14"/>
  <c r="GJ544" i="14"/>
  <c r="GI544" i="14"/>
  <c r="GH544" i="14"/>
  <c r="GG544" i="14"/>
  <c r="GF544" i="14"/>
  <c r="GE544" i="14"/>
  <c r="GD544" i="14"/>
  <c r="GC544" i="14"/>
  <c r="GB544" i="14"/>
  <c r="GA544" i="14"/>
  <c r="FZ544" i="14"/>
  <c r="FY544" i="14"/>
  <c r="FX544" i="14"/>
  <c r="FW544" i="14"/>
  <c r="FV544" i="14"/>
  <c r="FU544" i="14"/>
  <c r="FT544" i="14"/>
  <c r="FS544" i="14"/>
  <c r="FR544" i="14"/>
  <c r="FQ544" i="14"/>
  <c r="FP544" i="14"/>
  <c r="FO544" i="14"/>
  <c r="FN544" i="14"/>
  <c r="FM544" i="14"/>
  <c r="FL544" i="14"/>
  <c r="FK544" i="14"/>
  <c r="FJ544" i="14"/>
  <c r="FI544" i="14"/>
  <c r="FH544" i="14"/>
  <c r="FG544" i="14"/>
  <c r="FF544" i="14"/>
  <c r="FE544" i="14"/>
  <c r="FD544" i="14"/>
  <c r="FC544" i="14"/>
  <c r="FB544" i="14"/>
  <c r="FA544" i="14"/>
  <c r="EZ544" i="14"/>
  <c r="EY544" i="14"/>
  <c r="EX544" i="14"/>
  <c r="EW544" i="14"/>
  <c r="EV544" i="14"/>
  <c r="EU544" i="14"/>
  <c r="ET544" i="14"/>
  <c r="ES544" i="14"/>
  <c r="ER544" i="14"/>
  <c r="EQ544" i="14"/>
  <c r="EP544" i="14"/>
  <c r="EO544" i="14"/>
  <c r="EN544" i="14"/>
  <c r="EM544" i="14"/>
  <c r="EL544" i="14"/>
  <c r="EK544" i="14"/>
  <c r="EJ544" i="14"/>
  <c r="EI544" i="14"/>
  <c r="EH544" i="14"/>
  <c r="EG544" i="14"/>
  <c r="EF544" i="14"/>
  <c r="EE544" i="14"/>
  <c r="ED544" i="14"/>
  <c r="EC544" i="14"/>
  <c r="EB544" i="14"/>
  <c r="EA544" i="14"/>
  <c r="DZ544" i="14"/>
  <c r="DY544" i="14"/>
  <c r="DX544" i="14"/>
  <c r="DW544" i="14"/>
  <c r="DV544" i="14"/>
  <c r="DU544" i="14"/>
  <c r="DT544" i="14"/>
  <c r="DS544" i="14"/>
  <c r="DR544" i="14"/>
  <c r="DQ544" i="14"/>
  <c r="DP544" i="14"/>
  <c r="DO544" i="14"/>
  <c r="DN544" i="14"/>
  <c r="DM544" i="14"/>
  <c r="DL544" i="14"/>
  <c r="DK544" i="14"/>
  <c r="DJ544" i="14"/>
  <c r="DI544" i="14"/>
  <c r="DH544" i="14"/>
  <c r="DG544" i="14"/>
  <c r="DF544" i="14"/>
  <c r="DE544" i="14"/>
  <c r="DD544" i="14"/>
  <c r="DC544" i="14"/>
  <c r="DB544" i="14"/>
  <c r="DA544" i="14"/>
  <c r="CZ544" i="14"/>
  <c r="CY544" i="14"/>
  <c r="CX544" i="14"/>
  <c r="CW544" i="14"/>
  <c r="CV544" i="14"/>
  <c r="CU544" i="14"/>
  <c r="CT544" i="14"/>
  <c r="CS544" i="14"/>
  <c r="CR544" i="14"/>
  <c r="CQ544" i="14"/>
  <c r="CP544" i="14"/>
  <c r="CO544" i="14"/>
  <c r="CN544" i="14"/>
  <c r="CM544" i="14"/>
  <c r="CL544" i="14"/>
  <c r="CK544" i="14"/>
  <c r="CJ544" i="14"/>
  <c r="CI544" i="14"/>
  <c r="CH544" i="14"/>
  <c r="CG544" i="14"/>
  <c r="CF544" i="14"/>
  <c r="CE544" i="14"/>
  <c r="CD544" i="14"/>
  <c r="CC544" i="14"/>
  <c r="CB544" i="14"/>
  <c r="CA544" i="14"/>
  <c r="BZ544" i="14"/>
  <c r="BY544" i="14"/>
  <c r="BX544" i="14"/>
  <c r="BW544" i="14"/>
  <c r="BV544" i="14"/>
  <c r="BU544" i="14"/>
  <c r="BT544" i="14"/>
  <c r="BS544" i="14"/>
  <c r="BR544" i="14"/>
  <c r="BQ544" i="14"/>
  <c r="BP544" i="14"/>
  <c r="BO544" i="14"/>
  <c r="BN544" i="14"/>
  <c r="BM544" i="14"/>
  <c r="BL544" i="14"/>
  <c r="BK544" i="14"/>
  <c r="BJ544" i="14"/>
  <c r="BI544" i="14"/>
  <c r="BH544" i="14"/>
  <c r="BG544" i="14"/>
  <c r="BF544" i="14"/>
  <c r="BE544" i="14"/>
  <c r="BD544" i="14"/>
  <c r="BC544" i="14"/>
  <c r="BB544" i="14"/>
  <c r="BA544" i="14"/>
  <c r="AZ544" i="14"/>
  <c r="AY544" i="14"/>
  <c r="AX544" i="14"/>
  <c r="AW544" i="14"/>
  <c r="AV544" i="14"/>
  <c r="AU544" i="14"/>
  <c r="AT544" i="14"/>
  <c r="AS544" i="14"/>
  <c r="AR544" i="14"/>
  <c r="AQ544" i="14"/>
  <c r="AP544" i="14"/>
  <c r="AO544" i="14"/>
  <c r="AN544" i="14"/>
  <c r="AM544" i="14"/>
  <c r="AL544" i="14"/>
  <c r="AK544" i="14"/>
  <c r="AJ544" i="14"/>
  <c r="AI544" i="14"/>
  <c r="AH544" i="14"/>
  <c r="AG544" i="14"/>
  <c r="AF544" i="14"/>
  <c r="AE544" i="14"/>
  <c r="AD544" i="14"/>
  <c r="AC544" i="14"/>
  <c r="AB544" i="14"/>
  <c r="AA544" i="14"/>
  <c r="Z544" i="14"/>
  <c r="Y544" i="14"/>
  <c r="X544" i="14"/>
  <c r="W544" i="14"/>
  <c r="V544" i="14"/>
  <c r="U544" i="14"/>
  <c r="T544" i="14"/>
  <c r="S544" i="14"/>
  <c r="R544" i="14"/>
  <c r="Q544" i="14"/>
  <c r="P544" i="14"/>
  <c r="O544" i="14"/>
  <c r="N544" i="14"/>
  <c r="M544" i="14"/>
  <c r="L544" i="14"/>
  <c r="K544" i="14"/>
  <c r="J544" i="14"/>
  <c r="I544" i="14"/>
  <c r="H544" i="14"/>
  <c r="G544" i="14"/>
  <c r="JB543" i="14"/>
  <c r="JA543" i="14"/>
  <c r="IZ543" i="14"/>
  <c r="IY543" i="14"/>
  <c r="IX543" i="14"/>
  <c r="IW543" i="14"/>
  <c r="IV543" i="14"/>
  <c r="IU543" i="14"/>
  <c r="IT543" i="14"/>
  <c r="IS543" i="14"/>
  <c r="IR543" i="14"/>
  <c r="IQ543" i="14"/>
  <c r="IP543" i="14"/>
  <c r="IO543" i="14"/>
  <c r="IN543" i="14"/>
  <c r="IM543" i="14"/>
  <c r="IL543" i="14"/>
  <c r="IK543" i="14"/>
  <c r="IJ543" i="14"/>
  <c r="II543" i="14"/>
  <c r="IH543" i="14"/>
  <c r="IG543" i="14"/>
  <c r="IF543" i="14"/>
  <c r="IE543" i="14"/>
  <c r="ID543" i="14"/>
  <c r="IC543" i="14"/>
  <c r="IB543" i="14"/>
  <c r="IA543" i="14"/>
  <c r="HZ543" i="14"/>
  <c r="HY543" i="14"/>
  <c r="HX543" i="14"/>
  <c r="HW543" i="14"/>
  <c r="HV543" i="14"/>
  <c r="HU543" i="14"/>
  <c r="HT543" i="14"/>
  <c r="HS543" i="14"/>
  <c r="HR543" i="14"/>
  <c r="HQ543" i="14"/>
  <c r="HP543" i="14"/>
  <c r="HO543" i="14"/>
  <c r="HN543" i="14"/>
  <c r="HM543" i="14"/>
  <c r="HL543" i="14"/>
  <c r="HK543" i="14"/>
  <c r="HJ543" i="14"/>
  <c r="HI543" i="14"/>
  <c r="HH543" i="14"/>
  <c r="HG543" i="14"/>
  <c r="HF543" i="14"/>
  <c r="HE543" i="14"/>
  <c r="HD543" i="14"/>
  <c r="HC543" i="14"/>
  <c r="HB543" i="14"/>
  <c r="HA543" i="14"/>
  <c r="GZ543" i="14"/>
  <c r="GY543" i="14"/>
  <c r="GX543" i="14"/>
  <c r="GW543" i="14"/>
  <c r="GV543" i="14"/>
  <c r="GU543" i="14"/>
  <c r="GT543" i="14"/>
  <c r="GS543" i="14"/>
  <c r="GR543" i="14"/>
  <c r="GQ543" i="14"/>
  <c r="GP543" i="14"/>
  <c r="GO543" i="14"/>
  <c r="GN543" i="14"/>
  <c r="GM543" i="14"/>
  <c r="GL543" i="14"/>
  <c r="GK543" i="14"/>
  <c r="GJ543" i="14"/>
  <c r="GI543" i="14"/>
  <c r="GH543" i="14"/>
  <c r="GG543" i="14"/>
  <c r="GF543" i="14"/>
  <c r="GE543" i="14"/>
  <c r="GD543" i="14"/>
  <c r="GC543" i="14"/>
  <c r="GB543" i="14"/>
  <c r="GA543" i="14"/>
  <c r="FZ543" i="14"/>
  <c r="FY543" i="14"/>
  <c r="FX543" i="14"/>
  <c r="FW543" i="14"/>
  <c r="FV543" i="14"/>
  <c r="FU543" i="14"/>
  <c r="FT543" i="14"/>
  <c r="FS543" i="14"/>
  <c r="FR543" i="14"/>
  <c r="FQ543" i="14"/>
  <c r="FP543" i="14"/>
  <c r="FO543" i="14"/>
  <c r="FN543" i="14"/>
  <c r="FM543" i="14"/>
  <c r="FL543" i="14"/>
  <c r="FK543" i="14"/>
  <c r="FJ543" i="14"/>
  <c r="FI543" i="14"/>
  <c r="FH543" i="14"/>
  <c r="FG543" i="14"/>
  <c r="FF543" i="14"/>
  <c r="FE543" i="14"/>
  <c r="FD543" i="14"/>
  <c r="FC543" i="14"/>
  <c r="FB543" i="14"/>
  <c r="FA543" i="14"/>
  <c r="EZ543" i="14"/>
  <c r="EY543" i="14"/>
  <c r="EX543" i="14"/>
  <c r="EW543" i="14"/>
  <c r="EV543" i="14"/>
  <c r="EU543" i="14"/>
  <c r="ET543" i="14"/>
  <c r="ES543" i="14"/>
  <c r="ER543" i="14"/>
  <c r="EQ543" i="14"/>
  <c r="EP543" i="14"/>
  <c r="EO543" i="14"/>
  <c r="EN543" i="14"/>
  <c r="EM543" i="14"/>
  <c r="EL543" i="14"/>
  <c r="EK543" i="14"/>
  <c r="EJ543" i="14"/>
  <c r="EI543" i="14"/>
  <c r="EH543" i="14"/>
  <c r="EG543" i="14"/>
  <c r="EF543" i="14"/>
  <c r="EE543" i="14"/>
  <c r="ED543" i="14"/>
  <c r="EC543" i="14"/>
  <c r="EB543" i="14"/>
  <c r="EA543" i="14"/>
  <c r="DZ543" i="14"/>
  <c r="DY543" i="14"/>
  <c r="DX543" i="14"/>
  <c r="DW543" i="14"/>
  <c r="DV543" i="14"/>
  <c r="DU543" i="14"/>
  <c r="DT543" i="14"/>
  <c r="DS543" i="14"/>
  <c r="DR543" i="14"/>
  <c r="DQ543" i="14"/>
  <c r="DP543" i="14"/>
  <c r="DO543" i="14"/>
  <c r="DN543" i="14"/>
  <c r="DM543" i="14"/>
  <c r="DL543" i="14"/>
  <c r="DK543" i="14"/>
  <c r="DJ543" i="14"/>
  <c r="DI543" i="14"/>
  <c r="DH543" i="14"/>
  <c r="DG543" i="14"/>
  <c r="DF543" i="14"/>
  <c r="DE543" i="14"/>
  <c r="DD543" i="14"/>
  <c r="DC543" i="14"/>
  <c r="DB543" i="14"/>
  <c r="DA543" i="14"/>
  <c r="CZ543" i="14"/>
  <c r="CY543" i="14"/>
  <c r="CX543" i="14"/>
  <c r="CW543" i="14"/>
  <c r="CV543" i="14"/>
  <c r="CU543" i="14"/>
  <c r="CT543" i="14"/>
  <c r="CS543" i="14"/>
  <c r="CR543" i="14"/>
  <c r="CQ543" i="14"/>
  <c r="CP543" i="14"/>
  <c r="CO543" i="14"/>
  <c r="CN543" i="14"/>
  <c r="CM543" i="14"/>
  <c r="CL543" i="14"/>
  <c r="CK543" i="14"/>
  <c r="CJ543" i="14"/>
  <c r="CI543" i="14"/>
  <c r="CH543" i="14"/>
  <c r="CG543" i="14"/>
  <c r="CF543" i="14"/>
  <c r="CE543" i="14"/>
  <c r="CD543" i="14"/>
  <c r="CC543" i="14"/>
  <c r="CB543" i="14"/>
  <c r="CA543" i="14"/>
  <c r="BZ543" i="14"/>
  <c r="BY543" i="14"/>
  <c r="BX543" i="14"/>
  <c r="BW543" i="14"/>
  <c r="BV543" i="14"/>
  <c r="BU543" i="14"/>
  <c r="BT543" i="14"/>
  <c r="BS543" i="14"/>
  <c r="BR543" i="14"/>
  <c r="BQ543" i="14"/>
  <c r="BP543" i="14"/>
  <c r="BO543" i="14"/>
  <c r="BN543" i="14"/>
  <c r="BM543" i="14"/>
  <c r="BL543" i="14"/>
  <c r="BK543" i="14"/>
  <c r="BJ543" i="14"/>
  <c r="BI543" i="14"/>
  <c r="BH543" i="14"/>
  <c r="BG543" i="14"/>
  <c r="BF543" i="14"/>
  <c r="BE543" i="14"/>
  <c r="BD543" i="14"/>
  <c r="BC543" i="14"/>
  <c r="BB543" i="14"/>
  <c r="BA543" i="14"/>
  <c r="AZ543" i="14"/>
  <c r="AY543" i="14"/>
  <c r="AX543" i="14"/>
  <c r="AW543" i="14"/>
  <c r="AV543" i="14"/>
  <c r="AU543" i="14"/>
  <c r="AT543" i="14"/>
  <c r="AS543" i="14"/>
  <c r="AR543" i="14"/>
  <c r="AQ543" i="14"/>
  <c r="AP543" i="14"/>
  <c r="AO543" i="14"/>
  <c r="AN543" i="14"/>
  <c r="AM543" i="14"/>
  <c r="AL543" i="14"/>
  <c r="AK543" i="14"/>
  <c r="AJ543" i="14"/>
  <c r="AI543" i="14"/>
  <c r="AH543" i="14"/>
  <c r="AG543" i="14"/>
  <c r="AF543" i="14"/>
  <c r="AE543" i="14"/>
  <c r="AD543" i="14"/>
  <c r="AC543" i="14"/>
  <c r="AB543" i="14"/>
  <c r="AA543" i="14"/>
  <c r="Z543" i="14"/>
  <c r="Y543" i="14"/>
  <c r="X543" i="14"/>
  <c r="W543" i="14"/>
  <c r="V543" i="14"/>
  <c r="U543" i="14"/>
  <c r="T543" i="14"/>
  <c r="S543" i="14"/>
  <c r="R543" i="14"/>
  <c r="Q543" i="14"/>
  <c r="P543" i="14"/>
  <c r="O543" i="14"/>
  <c r="N543" i="14"/>
  <c r="M543" i="14"/>
  <c r="L543" i="14"/>
  <c r="K543" i="14"/>
  <c r="J543" i="14"/>
  <c r="I543" i="14"/>
  <c r="H543" i="14"/>
  <c r="G543" i="14"/>
  <c r="JB542" i="14"/>
  <c r="JA542" i="14"/>
  <c r="IZ542" i="14"/>
  <c r="IY542" i="14"/>
  <c r="IX542" i="14"/>
  <c r="IW542" i="14"/>
  <c r="IV542" i="14"/>
  <c r="IU542" i="14"/>
  <c r="IT542" i="14"/>
  <c r="IS542" i="14"/>
  <c r="IR542" i="14"/>
  <c r="IQ542" i="14"/>
  <c r="IP542" i="14"/>
  <c r="IO542" i="14"/>
  <c r="IN542" i="14"/>
  <c r="IM542" i="14"/>
  <c r="IL542" i="14"/>
  <c r="IK542" i="14"/>
  <c r="IJ542" i="14"/>
  <c r="II542" i="14"/>
  <c r="IH542" i="14"/>
  <c r="IG542" i="14"/>
  <c r="IF542" i="14"/>
  <c r="IE542" i="14"/>
  <c r="ID542" i="14"/>
  <c r="IC542" i="14"/>
  <c r="IB542" i="14"/>
  <c r="IA542" i="14"/>
  <c r="HZ542" i="14"/>
  <c r="HY542" i="14"/>
  <c r="HX542" i="14"/>
  <c r="HW542" i="14"/>
  <c r="HV542" i="14"/>
  <c r="HU542" i="14"/>
  <c r="HT542" i="14"/>
  <c r="HS542" i="14"/>
  <c r="HR542" i="14"/>
  <c r="HQ542" i="14"/>
  <c r="HP542" i="14"/>
  <c r="HO542" i="14"/>
  <c r="HN542" i="14"/>
  <c r="HM542" i="14"/>
  <c r="HL542" i="14"/>
  <c r="HK542" i="14"/>
  <c r="HJ542" i="14"/>
  <c r="HI542" i="14"/>
  <c r="HH542" i="14"/>
  <c r="HG542" i="14"/>
  <c r="HF542" i="14"/>
  <c r="HE542" i="14"/>
  <c r="HD542" i="14"/>
  <c r="HC542" i="14"/>
  <c r="HB542" i="14"/>
  <c r="HA542" i="14"/>
  <c r="GZ542" i="14"/>
  <c r="GY542" i="14"/>
  <c r="GX542" i="14"/>
  <c r="GW542" i="14"/>
  <c r="GV542" i="14"/>
  <c r="GU542" i="14"/>
  <c r="GT542" i="14"/>
  <c r="GS542" i="14"/>
  <c r="GR542" i="14"/>
  <c r="GQ542" i="14"/>
  <c r="GP542" i="14"/>
  <c r="GO542" i="14"/>
  <c r="GN542" i="14"/>
  <c r="GM542" i="14"/>
  <c r="GL542" i="14"/>
  <c r="GK542" i="14"/>
  <c r="GJ542" i="14"/>
  <c r="GI542" i="14"/>
  <c r="GH542" i="14"/>
  <c r="GG542" i="14"/>
  <c r="GF542" i="14"/>
  <c r="GE542" i="14"/>
  <c r="GD542" i="14"/>
  <c r="GC542" i="14"/>
  <c r="GB542" i="14"/>
  <c r="GA542" i="14"/>
  <c r="FZ542" i="14"/>
  <c r="FY542" i="14"/>
  <c r="FX542" i="14"/>
  <c r="FW542" i="14"/>
  <c r="FV542" i="14"/>
  <c r="FU542" i="14"/>
  <c r="FT542" i="14"/>
  <c r="FS542" i="14"/>
  <c r="FR542" i="14"/>
  <c r="FQ542" i="14"/>
  <c r="FP542" i="14"/>
  <c r="FO542" i="14"/>
  <c r="FN542" i="14"/>
  <c r="FM542" i="14"/>
  <c r="FL542" i="14"/>
  <c r="FK542" i="14"/>
  <c r="FJ542" i="14"/>
  <c r="FI542" i="14"/>
  <c r="FH542" i="14"/>
  <c r="FG542" i="14"/>
  <c r="FF542" i="14"/>
  <c r="FE542" i="14"/>
  <c r="FD542" i="14"/>
  <c r="FC542" i="14"/>
  <c r="FB542" i="14"/>
  <c r="FA542" i="14"/>
  <c r="EZ542" i="14"/>
  <c r="EY542" i="14"/>
  <c r="EX542" i="14"/>
  <c r="EW542" i="14"/>
  <c r="EV542" i="14"/>
  <c r="EU542" i="14"/>
  <c r="ET542" i="14"/>
  <c r="ES542" i="14"/>
  <c r="ER542" i="14"/>
  <c r="EQ542" i="14"/>
  <c r="EP542" i="14"/>
  <c r="EO542" i="14"/>
  <c r="EN542" i="14"/>
  <c r="EM542" i="14"/>
  <c r="EL542" i="14"/>
  <c r="EK542" i="14"/>
  <c r="EJ542" i="14"/>
  <c r="EI542" i="14"/>
  <c r="EH542" i="14"/>
  <c r="EG542" i="14"/>
  <c r="EF542" i="14"/>
  <c r="EE542" i="14"/>
  <c r="ED542" i="14"/>
  <c r="EC542" i="14"/>
  <c r="EB542" i="14"/>
  <c r="EA542" i="14"/>
  <c r="DZ542" i="14"/>
  <c r="DY542" i="14"/>
  <c r="DX542" i="14"/>
  <c r="DW542" i="14"/>
  <c r="DV542" i="14"/>
  <c r="DU542" i="14"/>
  <c r="DT542" i="14"/>
  <c r="DS542" i="14"/>
  <c r="DR542" i="14"/>
  <c r="DQ542" i="14"/>
  <c r="DP542" i="14"/>
  <c r="DO542" i="14"/>
  <c r="DN542" i="14"/>
  <c r="DM542" i="14"/>
  <c r="DL542" i="14"/>
  <c r="DK542" i="14"/>
  <c r="DJ542" i="14"/>
  <c r="DI542" i="14"/>
  <c r="DH542" i="14"/>
  <c r="DG542" i="14"/>
  <c r="DF542" i="14"/>
  <c r="DE542" i="14"/>
  <c r="DD542" i="14"/>
  <c r="DC542" i="14"/>
  <c r="DB542" i="14"/>
  <c r="DA542" i="14"/>
  <c r="CZ542" i="14"/>
  <c r="CY542" i="14"/>
  <c r="CX542" i="14"/>
  <c r="CW542" i="14"/>
  <c r="CV542" i="14"/>
  <c r="CU542" i="14"/>
  <c r="CT542" i="14"/>
  <c r="CS542" i="14"/>
  <c r="CR542" i="14"/>
  <c r="CQ542" i="14"/>
  <c r="CP542" i="14"/>
  <c r="CO542" i="14"/>
  <c r="CN542" i="14"/>
  <c r="CM542" i="14"/>
  <c r="CL542" i="14"/>
  <c r="CK542" i="14"/>
  <c r="CJ542" i="14"/>
  <c r="CI542" i="14"/>
  <c r="CH542" i="14"/>
  <c r="CG542" i="14"/>
  <c r="CF542" i="14"/>
  <c r="CE542" i="14"/>
  <c r="CD542" i="14"/>
  <c r="CC542" i="14"/>
  <c r="CB542" i="14"/>
  <c r="CA542" i="14"/>
  <c r="BZ542" i="14"/>
  <c r="BY542" i="14"/>
  <c r="BX542" i="14"/>
  <c r="BW542" i="14"/>
  <c r="BV542" i="14"/>
  <c r="BU542" i="14"/>
  <c r="BT542" i="14"/>
  <c r="BS542" i="14"/>
  <c r="BR542" i="14"/>
  <c r="BQ542" i="14"/>
  <c r="BP542" i="14"/>
  <c r="BO542" i="14"/>
  <c r="BN542" i="14"/>
  <c r="BM542" i="14"/>
  <c r="BL542" i="14"/>
  <c r="BK542" i="14"/>
  <c r="BJ542" i="14"/>
  <c r="BI542" i="14"/>
  <c r="BH542" i="14"/>
  <c r="BG542" i="14"/>
  <c r="BF542" i="14"/>
  <c r="BE542" i="14"/>
  <c r="BD542" i="14"/>
  <c r="BC542" i="14"/>
  <c r="BB542" i="14"/>
  <c r="BA542" i="14"/>
  <c r="AZ542" i="14"/>
  <c r="AY542" i="14"/>
  <c r="AX542" i="14"/>
  <c r="AW542" i="14"/>
  <c r="AV542" i="14"/>
  <c r="AU542" i="14"/>
  <c r="AT542" i="14"/>
  <c r="AS542" i="14"/>
  <c r="AR542" i="14"/>
  <c r="AQ542" i="14"/>
  <c r="AP542" i="14"/>
  <c r="AO542" i="14"/>
  <c r="AN542" i="14"/>
  <c r="AM542" i="14"/>
  <c r="AL542" i="14"/>
  <c r="AK542" i="14"/>
  <c r="AJ542" i="14"/>
  <c r="AI542" i="14"/>
  <c r="AH542" i="14"/>
  <c r="AG542" i="14"/>
  <c r="AF542" i="14"/>
  <c r="AE542" i="14"/>
  <c r="AD542" i="14"/>
  <c r="AC542" i="14"/>
  <c r="AB542" i="14"/>
  <c r="AA542" i="14"/>
  <c r="Z542" i="14"/>
  <c r="Y542" i="14"/>
  <c r="X542" i="14"/>
  <c r="W542" i="14"/>
  <c r="V542" i="14"/>
  <c r="U542" i="14"/>
  <c r="T542" i="14"/>
  <c r="S542" i="14"/>
  <c r="R542" i="14"/>
  <c r="Q542" i="14"/>
  <c r="P542" i="14"/>
  <c r="O542" i="14"/>
  <c r="N542" i="14"/>
  <c r="M542" i="14"/>
  <c r="L542" i="14"/>
  <c r="K542" i="14"/>
  <c r="J542" i="14"/>
  <c r="I542" i="14"/>
  <c r="H542" i="14"/>
  <c r="G542" i="14"/>
  <c r="JB541" i="14"/>
  <c r="JA541" i="14"/>
  <c r="IZ541" i="14"/>
  <c r="IY541" i="14"/>
  <c r="IX541" i="14"/>
  <c r="IW541" i="14"/>
  <c r="IV541" i="14"/>
  <c r="IU541" i="14"/>
  <c r="IT541" i="14"/>
  <c r="IS541" i="14"/>
  <c r="IR541" i="14"/>
  <c r="IQ541" i="14"/>
  <c r="IP541" i="14"/>
  <c r="IO541" i="14"/>
  <c r="IN541" i="14"/>
  <c r="IM541" i="14"/>
  <c r="IL541" i="14"/>
  <c r="IK541" i="14"/>
  <c r="IJ541" i="14"/>
  <c r="II541" i="14"/>
  <c r="IH541" i="14"/>
  <c r="IG541" i="14"/>
  <c r="IF541" i="14"/>
  <c r="IE541" i="14"/>
  <c r="ID541" i="14"/>
  <c r="IC541" i="14"/>
  <c r="IB541" i="14"/>
  <c r="IA541" i="14"/>
  <c r="HZ541" i="14"/>
  <c r="HY541" i="14"/>
  <c r="HX541" i="14"/>
  <c r="HW541" i="14"/>
  <c r="HV541" i="14"/>
  <c r="HU541" i="14"/>
  <c r="HT541" i="14"/>
  <c r="HS541" i="14"/>
  <c r="HR541" i="14"/>
  <c r="HQ541" i="14"/>
  <c r="HP541" i="14"/>
  <c r="HO541" i="14"/>
  <c r="HN541" i="14"/>
  <c r="HM541" i="14"/>
  <c r="HL541" i="14"/>
  <c r="HK541" i="14"/>
  <c r="HJ541" i="14"/>
  <c r="HI541" i="14"/>
  <c r="HH541" i="14"/>
  <c r="HG541" i="14"/>
  <c r="HF541" i="14"/>
  <c r="HE541" i="14"/>
  <c r="HD541" i="14"/>
  <c r="HC541" i="14"/>
  <c r="HB541" i="14"/>
  <c r="HA541" i="14"/>
  <c r="GZ541" i="14"/>
  <c r="GY541" i="14"/>
  <c r="GX541" i="14"/>
  <c r="GW541" i="14"/>
  <c r="GV541" i="14"/>
  <c r="GU541" i="14"/>
  <c r="GT541" i="14"/>
  <c r="GS541" i="14"/>
  <c r="GR541" i="14"/>
  <c r="GQ541" i="14"/>
  <c r="GP541" i="14"/>
  <c r="GO541" i="14"/>
  <c r="GN541" i="14"/>
  <c r="GM541" i="14"/>
  <c r="GL541" i="14"/>
  <c r="GK541" i="14"/>
  <c r="GJ541" i="14"/>
  <c r="GI541" i="14"/>
  <c r="GH541" i="14"/>
  <c r="GG541" i="14"/>
  <c r="GF541" i="14"/>
  <c r="GE541" i="14"/>
  <c r="GD541" i="14"/>
  <c r="GC541" i="14"/>
  <c r="GB541" i="14"/>
  <c r="GA541" i="14"/>
  <c r="FZ541" i="14"/>
  <c r="FY541" i="14"/>
  <c r="FX541" i="14"/>
  <c r="FW541" i="14"/>
  <c r="FV541" i="14"/>
  <c r="FU541" i="14"/>
  <c r="FT541" i="14"/>
  <c r="FS541" i="14"/>
  <c r="FR541" i="14"/>
  <c r="FQ541" i="14"/>
  <c r="FP541" i="14"/>
  <c r="FO541" i="14"/>
  <c r="FN541" i="14"/>
  <c r="FM541" i="14"/>
  <c r="FL541" i="14"/>
  <c r="FK541" i="14"/>
  <c r="FJ541" i="14"/>
  <c r="FI541" i="14"/>
  <c r="FH541" i="14"/>
  <c r="FG541" i="14"/>
  <c r="FF541" i="14"/>
  <c r="FE541" i="14"/>
  <c r="FD541" i="14"/>
  <c r="FC541" i="14"/>
  <c r="FB541" i="14"/>
  <c r="FA541" i="14"/>
  <c r="EZ541" i="14"/>
  <c r="EY541" i="14"/>
  <c r="EX541" i="14"/>
  <c r="EW541" i="14"/>
  <c r="EV541" i="14"/>
  <c r="EU541" i="14"/>
  <c r="ET541" i="14"/>
  <c r="ES541" i="14"/>
  <c r="ER541" i="14"/>
  <c r="EQ541" i="14"/>
  <c r="EP541" i="14"/>
  <c r="EO541" i="14"/>
  <c r="EN541" i="14"/>
  <c r="EM541" i="14"/>
  <c r="EL541" i="14"/>
  <c r="EK541" i="14"/>
  <c r="EJ541" i="14"/>
  <c r="EI541" i="14"/>
  <c r="EH541" i="14"/>
  <c r="EG541" i="14"/>
  <c r="EF541" i="14"/>
  <c r="EE541" i="14"/>
  <c r="ED541" i="14"/>
  <c r="EC541" i="14"/>
  <c r="EB541" i="14"/>
  <c r="EA541" i="14"/>
  <c r="DZ541" i="14"/>
  <c r="DY541" i="14"/>
  <c r="DX541" i="14"/>
  <c r="DW541" i="14"/>
  <c r="DV541" i="14"/>
  <c r="DU541" i="14"/>
  <c r="DT541" i="14"/>
  <c r="DS541" i="14"/>
  <c r="DR541" i="14"/>
  <c r="DQ541" i="14"/>
  <c r="DP541" i="14"/>
  <c r="DO541" i="14"/>
  <c r="DN541" i="14"/>
  <c r="DM541" i="14"/>
  <c r="DL541" i="14"/>
  <c r="DK541" i="14"/>
  <c r="DJ541" i="14"/>
  <c r="DI541" i="14"/>
  <c r="DH541" i="14"/>
  <c r="DG541" i="14"/>
  <c r="DF541" i="14"/>
  <c r="DE541" i="14"/>
  <c r="DD541" i="14"/>
  <c r="DC541" i="14"/>
  <c r="DB541" i="14"/>
  <c r="DA541" i="14"/>
  <c r="CZ541" i="14"/>
  <c r="CY541" i="14"/>
  <c r="CX541" i="14"/>
  <c r="CW541" i="14"/>
  <c r="CV541" i="14"/>
  <c r="CU541" i="14"/>
  <c r="CT541" i="14"/>
  <c r="CS541" i="14"/>
  <c r="CR541" i="14"/>
  <c r="CQ541" i="14"/>
  <c r="CP541" i="14"/>
  <c r="CO541" i="14"/>
  <c r="CN541" i="14"/>
  <c r="CM541" i="14"/>
  <c r="CL541" i="14"/>
  <c r="CK541" i="14"/>
  <c r="CJ541" i="14"/>
  <c r="CI541" i="14"/>
  <c r="CH541" i="14"/>
  <c r="CG541" i="14"/>
  <c r="CF541" i="14"/>
  <c r="CE541" i="14"/>
  <c r="CD541" i="14"/>
  <c r="CC541" i="14"/>
  <c r="CB541" i="14"/>
  <c r="CA541" i="14"/>
  <c r="BZ541" i="14"/>
  <c r="BY541" i="14"/>
  <c r="BX541" i="14"/>
  <c r="BW541" i="14"/>
  <c r="BV541" i="14"/>
  <c r="BU541" i="14"/>
  <c r="BT541" i="14"/>
  <c r="BS541" i="14"/>
  <c r="BR541" i="14"/>
  <c r="BQ541" i="14"/>
  <c r="BP541" i="14"/>
  <c r="BO541" i="14"/>
  <c r="BN541" i="14"/>
  <c r="BM541" i="14"/>
  <c r="BL541" i="14"/>
  <c r="BK541" i="14"/>
  <c r="BJ541" i="14"/>
  <c r="BI541" i="14"/>
  <c r="BH541" i="14"/>
  <c r="BG541" i="14"/>
  <c r="BF541" i="14"/>
  <c r="BE541" i="14"/>
  <c r="BD541" i="14"/>
  <c r="BC541" i="14"/>
  <c r="BB541" i="14"/>
  <c r="BA541" i="14"/>
  <c r="AZ541" i="14"/>
  <c r="AY541" i="14"/>
  <c r="AX541" i="14"/>
  <c r="AW541" i="14"/>
  <c r="AV541" i="14"/>
  <c r="AU541" i="14"/>
  <c r="AT541" i="14"/>
  <c r="AS541" i="14"/>
  <c r="AR541" i="14"/>
  <c r="AQ541" i="14"/>
  <c r="AP541" i="14"/>
  <c r="AO541" i="14"/>
  <c r="AN541" i="14"/>
  <c r="AM541" i="14"/>
  <c r="AL541" i="14"/>
  <c r="AK541" i="14"/>
  <c r="AJ541" i="14"/>
  <c r="AI541" i="14"/>
  <c r="AH541" i="14"/>
  <c r="AG541" i="14"/>
  <c r="AF541" i="14"/>
  <c r="AE541" i="14"/>
  <c r="AD541" i="14"/>
  <c r="AC541" i="14"/>
  <c r="AB541" i="14"/>
  <c r="AA541" i="14"/>
  <c r="Z541" i="14"/>
  <c r="Y541" i="14"/>
  <c r="X541" i="14"/>
  <c r="W541" i="14"/>
  <c r="V541" i="14"/>
  <c r="U541" i="14"/>
  <c r="T541" i="14"/>
  <c r="S541" i="14"/>
  <c r="R541" i="14"/>
  <c r="Q541" i="14"/>
  <c r="P541" i="14"/>
  <c r="O541" i="14"/>
  <c r="N541" i="14"/>
  <c r="M541" i="14"/>
  <c r="L541" i="14"/>
  <c r="K541" i="14"/>
  <c r="J541" i="14"/>
  <c r="I541" i="14"/>
  <c r="H541" i="14"/>
  <c r="G541" i="14"/>
  <c r="JB540" i="14"/>
  <c r="JA540" i="14"/>
  <c r="IZ540" i="14"/>
  <c r="IY540" i="14"/>
  <c r="IX540" i="14"/>
  <c r="IW540" i="14"/>
  <c r="IV540" i="14"/>
  <c r="IU540" i="14"/>
  <c r="IT540" i="14"/>
  <c r="IS540" i="14"/>
  <c r="IR540" i="14"/>
  <c r="IQ540" i="14"/>
  <c r="IP540" i="14"/>
  <c r="IO540" i="14"/>
  <c r="IN540" i="14"/>
  <c r="IM540" i="14"/>
  <c r="IL540" i="14"/>
  <c r="IK540" i="14"/>
  <c r="IJ540" i="14"/>
  <c r="II540" i="14"/>
  <c r="IH540" i="14"/>
  <c r="IG540" i="14"/>
  <c r="IF540" i="14"/>
  <c r="IE540" i="14"/>
  <c r="ID540" i="14"/>
  <c r="IC540" i="14"/>
  <c r="IB540" i="14"/>
  <c r="IA540" i="14"/>
  <c r="HZ540" i="14"/>
  <c r="HY540" i="14"/>
  <c r="HX540" i="14"/>
  <c r="HW540" i="14"/>
  <c r="HV540" i="14"/>
  <c r="HU540" i="14"/>
  <c r="HT540" i="14"/>
  <c r="HS540" i="14"/>
  <c r="HR540" i="14"/>
  <c r="HQ540" i="14"/>
  <c r="HP540" i="14"/>
  <c r="HO540" i="14"/>
  <c r="HN540" i="14"/>
  <c r="HM540" i="14"/>
  <c r="HL540" i="14"/>
  <c r="HK540" i="14"/>
  <c r="HJ540" i="14"/>
  <c r="HI540" i="14"/>
  <c r="HH540" i="14"/>
  <c r="HG540" i="14"/>
  <c r="HF540" i="14"/>
  <c r="HE540" i="14"/>
  <c r="HD540" i="14"/>
  <c r="HC540" i="14"/>
  <c r="HB540" i="14"/>
  <c r="HA540" i="14"/>
  <c r="GZ540" i="14"/>
  <c r="GY540" i="14"/>
  <c r="GX540" i="14"/>
  <c r="GW540" i="14"/>
  <c r="GV540" i="14"/>
  <c r="GU540" i="14"/>
  <c r="GT540" i="14"/>
  <c r="GS540" i="14"/>
  <c r="GR540" i="14"/>
  <c r="GQ540" i="14"/>
  <c r="GP540" i="14"/>
  <c r="GO540" i="14"/>
  <c r="GN540" i="14"/>
  <c r="GM540" i="14"/>
  <c r="GL540" i="14"/>
  <c r="GK540" i="14"/>
  <c r="GJ540" i="14"/>
  <c r="GI540" i="14"/>
  <c r="GH540" i="14"/>
  <c r="GG540" i="14"/>
  <c r="GF540" i="14"/>
  <c r="GE540" i="14"/>
  <c r="GD540" i="14"/>
  <c r="GC540" i="14"/>
  <c r="GB540" i="14"/>
  <c r="GA540" i="14"/>
  <c r="FZ540" i="14"/>
  <c r="FY540" i="14"/>
  <c r="FX540" i="14"/>
  <c r="FW540" i="14"/>
  <c r="FV540" i="14"/>
  <c r="FU540" i="14"/>
  <c r="FT540" i="14"/>
  <c r="FS540" i="14"/>
  <c r="FR540" i="14"/>
  <c r="FQ540" i="14"/>
  <c r="FP540" i="14"/>
  <c r="FO540" i="14"/>
  <c r="FN540" i="14"/>
  <c r="FM540" i="14"/>
  <c r="FL540" i="14"/>
  <c r="FK540" i="14"/>
  <c r="FJ540" i="14"/>
  <c r="FI540" i="14"/>
  <c r="FH540" i="14"/>
  <c r="FG540" i="14"/>
  <c r="FF540" i="14"/>
  <c r="FE540" i="14"/>
  <c r="FD540" i="14"/>
  <c r="FC540" i="14"/>
  <c r="FB540" i="14"/>
  <c r="FA540" i="14"/>
  <c r="EZ540" i="14"/>
  <c r="EY540" i="14"/>
  <c r="EX540" i="14"/>
  <c r="EW540" i="14"/>
  <c r="EV540" i="14"/>
  <c r="EU540" i="14"/>
  <c r="ET540" i="14"/>
  <c r="ES540" i="14"/>
  <c r="ER540" i="14"/>
  <c r="EQ540" i="14"/>
  <c r="EP540" i="14"/>
  <c r="EO540" i="14"/>
  <c r="EN540" i="14"/>
  <c r="EM540" i="14"/>
  <c r="EL540" i="14"/>
  <c r="EK540" i="14"/>
  <c r="EJ540" i="14"/>
  <c r="EI540" i="14"/>
  <c r="EH540" i="14"/>
  <c r="EG540" i="14"/>
  <c r="EF540" i="14"/>
  <c r="EE540" i="14"/>
  <c r="ED540" i="14"/>
  <c r="EC540" i="14"/>
  <c r="EB540" i="14"/>
  <c r="EA540" i="14"/>
  <c r="DZ540" i="14"/>
  <c r="DY540" i="14"/>
  <c r="DX540" i="14"/>
  <c r="DW540" i="14"/>
  <c r="DV540" i="14"/>
  <c r="DU540" i="14"/>
  <c r="DT540" i="14"/>
  <c r="DS540" i="14"/>
  <c r="DR540" i="14"/>
  <c r="DQ540" i="14"/>
  <c r="DP540" i="14"/>
  <c r="DO540" i="14"/>
  <c r="DN540" i="14"/>
  <c r="DM540" i="14"/>
  <c r="DL540" i="14"/>
  <c r="DK540" i="14"/>
  <c r="DJ540" i="14"/>
  <c r="DI540" i="14"/>
  <c r="DH540" i="14"/>
  <c r="DG540" i="14"/>
  <c r="DF540" i="14"/>
  <c r="DE540" i="14"/>
  <c r="DD540" i="14"/>
  <c r="DC540" i="14"/>
  <c r="DB540" i="14"/>
  <c r="DA540" i="14"/>
  <c r="CZ540" i="14"/>
  <c r="CY540" i="14"/>
  <c r="CX540" i="14"/>
  <c r="CW540" i="14"/>
  <c r="CV540" i="14"/>
  <c r="CU540" i="14"/>
  <c r="CT540" i="14"/>
  <c r="CS540" i="14"/>
  <c r="CR540" i="14"/>
  <c r="CQ540" i="14"/>
  <c r="CP540" i="14"/>
  <c r="CO540" i="14"/>
  <c r="CN540" i="14"/>
  <c r="CM540" i="14"/>
  <c r="CL540" i="14"/>
  <c r="CK540" i="14"/>
  <c r="CJ540" i="14"/>
  <c r="CI540" i="14"/>
  <c r="CH540" i="14"/>
  <c r="CG540" i="14"/>
  <c r="CF540" i="14"/>
  <c r="CE540" i="14"/>
  <c r="CD540" i="14"/>
  <c r="CC540" i="14"/>
  <c r="CB540" i="14"/>
  <c r="CA540" i="14"/>
  <c r="BZ540" i="14"/>
  <c r="BY540" i="14"/>
  <c r="BX540" i="14"/>
  <c r="BW540" i="14"/>
  <c r="BV540" i="14"/>
  <c r="BU540" i="14"/>
  <c r="BT540" i="14"/>
  <c r="BS540" i="14"/>
  <c r="BR540" i="14"/>
  <c r="BQ540" i="14"/>
  <c r="BP540" i="14"/>
  <c r="BO540" i="14"/>
  <c r="BN540" i="14"/>
  <c r="BM540" i="14"/>
  <c r="BL540" i="14"/>
  <c r="BK540" i="14"/>
  <c r="BJ540" i="14"/>
  <c r="BI540" i="14"/>
  <c r="BH540" i="14"/>
  <c r="BG540" i="14"/>
  <c r="BF540" i="14"/>
  <c r="BE540" i="14"/>
  <c r="BD540" i="14"/>
  <c r="BC540" i="14"/>
  <c r="BB540" i="14"/>
  <c r="BA540" i="14"/>
  <c r="AZ540" i="14"/>
  <c r="AY540" i="14"/>
  <c r="AX540" i="14"/>
  <c r="AW540" i="14"/>
  <c r="AV540" i="14"/>
  <c r="AU540" i="14"/>
  <c r="AT540" i="14"/>
  <c r="AS540" i="14"/>
  <c r="AR540" i="14"/>
  <c r="AQ540" i="14"/>
  <c r="AP540" i="14"/>
  <c r="AO540" i="14"/>
  <c r="AN540" i="14"/>
  <c r="AM540" i="14"/>
  <c r="AL540" i="14"/>
  <c r="AK540" i="14"/>
  <c r="AJ540" i="14"/>
  <c r="AI540" i="14"/>
  <c r="AH540" i="14"/>
  <c r="AG540" i="14"/>
  <c r="AF540" i="14"/>
  <c r="AE540" i="14"/>
  <c r="AD540" i="14"/>
  <c r="AC540" i="14"/>
  <c r="AB540" i="14"/>
  <c r="AA540" i="14"/>
  <c r="Z540" i="14"/>
  <c r="Y540" i="14"/>
  <c r="X540" i="14"/>
  <c r="W540" i="14"/>
  <c r="V540" i="14"/>
  <c r="U540" i="14"/>
  <c r="T540" i="14"/>
  <c r="S540" i="14"/>
  <c r="R540" i="14"/>
  <c r="Q540" i="14"/>
  <c r="P540" i="14"/>
  <c r="O540" i="14"/>
  <c r="N540" i="14"/>
  <c r="M540" i="14"/>
  <c r="L540" i="14"/>
  <c r="K540" i="14"/>
  <c r="J540" i="14"/>
  <c r="I540" i="14"/>
  <c r="H540" i="14"/>
  <c r="G540" i="14"/>
  <c r="JB539" i="14"/>
  <c r="JA539" i="14"/>
  <c r="IZ539" i="14"/>
  <c r="IY539" i="14"/>
  <c r="IX539" i="14"/>
  <c r="IW539" i="14"/>
  <c r="IV539" i="14"/>
  <c r="IU539" i="14"/>
  <c r="IT539" i="14"/>
  <c r="IS539" i="14"/>
  <c r="IR539" i="14"/>
  <c r="IQ539" i="14"/>
  <c r="IP539" i="14"/>
  <c r="IO539" i="14"/>
  <c r="IN539" i="14"/>
  <c r="IM539" i="14"/>
  <c r="IL539" i="14"/>
  <c r="IK539" i="14"/>
  <c r="IJ539" i="14"/>
  <c r="II539" i="14"/>
  <c r="IH539" i="14"/>
  <c r="IG539" i="14"/>
  <c r="IF539" i="14"/>
  <c r="IE539" i="14"/>
  <c r="ID539" i="14"/>
  <c r="IC539" i="14"/>
  <c r="IB539" i="14"/>
  <c r="IA539" i="14"/>
  <c r="HZ539" i="14"/>
  <c r="HY539" i="14"/>
  <c r="HX539" i="14"/>
  <c r="HW539" i="14"/>
  <c r="HV539" i="14"/>
  <c r="HU539" i="14"/>
  <c r="HT539" i="14"/>
  <c r="HS539" i="14"/>
  <c r="HR539" i="14"/>
  <c r="HQ539" i="14"/>
  <c r="HP539" i="14"/>
  <c r="HO539" i="14"/>
  <c r="HN539" i="14"/>
  <c r="HM539" i="14"/>
  <c r="HL539" i="14"/>
  <c r="HK539" i="14"/>
  <c r="HJ539" i="14"/>
  <c r="HI539" i="14"/>
  <c r="HH539" i="14"/>
  <c r="HG539" i="14"/>
  <c r="HF539" i="14"/>
  <c r="HE539" i="14"/>
  <c r="HD539" i="14"/>
  <c r="HC539" i="14"/>
  <c r="HB539" i="14"/>
  <c r="HA539" i="14"/>
  <c r="GZ539" i="14"/>
  <c r="GY539" i="14"/>
  <c r="GX539" i="14"/>
  <c r="GW539" i="14"/>
  <c r="GV539" i="14"/>
  <c r="GU539" i="14"/>
  <c r="GT539" i="14"/>
  <c r="GS539" i="14"/>
  <c r="GR539" i="14"/>
  <c r="GQ539" i="14"/>
  <c r="GP539" i="14"/>
  <c r="GO539" i="14"/>
  <c r="GN539" i="14"/>
  <c r="GM539" i="14"/>
  <c r="GL539" i="14"/>
  <c r="GK539" i="14"/>
  <c r="GJ539" i="14"/>
  <c r="GI539" i="14"/>
  <c r="GH539" i="14"/>
  <c r="GG539" i="14"/>
  <c r="GF539" i="14"/>
  <c r="GE539" i="14"/>
  <c r="GD539" i="14"/>
  <c r="GC539" i="14"/>
  <c r="GB539" i="14"/>
  <c r="GA539" i="14"/>
  <c r="FZ539" i="14"/>
  <c r="FY539" i="14"/>
  <c r="FX539" i="14"/>
  <c r="FW539" i="14"/>
  <c r="FV539" i="14"/>
  <c r="FU539" i="14"/>
  <c r="FT539" i="14"/>
  <c r="FS539" i="14"/>
  <c r="FR539" i="14"/>
  <c r="FQ539" i="14"/>
  <c r="FP539" i="14"/>
  <c r="FO539" i="14"/>
  <c r="FN539" i="14"/>
  <c r="FM539" i="14"/>
  <c r="FL539" i="14"/>
  <c r="FK539" i="14"/>
  <c r="FJ539" i="14"/>
  <c r="FI539" i="14"/>
  <c r="FH539" i="14"/>
  <c r="FG539" i="14"/>
  <c r="FF539" i="14"/>
  <c r="FE539" i="14"/>
  <c r="FD539" i="14"/>
  <c r="FC539" i="14"/>
  <c r="FB539" i="14"/>
  <c r="FA539" i="14"/>
  <c r="EZ539" i="14"/>
  <c r="EY539" i="14"/>
  <c r="EX539" i="14"/>
  <c r="EW539" i="14"/>
  <c r="EV539" i="14"/>
  <c r="EU539" i="14"/>
  <c r="ET539" i="14"/>
  <c r="ES539" i="14"/>
  <c r="ER539" i="14"/>
  <c r="EQ539" i="14"/>
  <c r="EP539" i="14"/>
  <c r="EO539" i="14"/>
  <c r="EN539" i="14"/>
  <c r="EM539" i="14"/>
  <c r="EL539" i="14"/>
  <c r="EK539" i="14"/>
  <c r="EJ539" i="14"/>
  <c r="EI539" i="14"/>
  <c r="EH539" i="14"/>
  <c r="EG539" i="14"/>
  <c r="EF539" i="14"/>
  <c r="EE539" i="14"/>
  <c r="ED539" i="14"/>
  <c r="EC539" i="14"/>
  <c r="EB539" i="14"/>
  <c r="EA539" i="14"/>
  <c r="DZ539" i="14"/>
  <c r="DY539" i="14"/>
  <c r="DX539" i="14"/>
  <c r="DW539" i="14"/>
  <c r="DV539" i="14"/>
  <c r="DU539" i="14"/>
  <c r="DT539" i="14"/>
  <c r="DS539" i="14"/>
  <c r="DR539" i="14"/>
  <c r="DQ539" i="14"/>
  <c r="DP539" i="14"/>
  <c r="DO539" i="14"/>
  <c r="DN539" i="14"/>
  <c r="DM539" i="14"/>
  <c r="DL539" i="14"/>
  <c r="DK539" i="14"/>
  <c r="DJ539" i="14"/>
  <c r="DI539" i="14"/>
  <c r="DH539" i="14"/>
  <c r="DG539" i="14"/>
  <c r="DF539" i="14"/>
  <c r="DE539" i="14"/>
  <c r="DD539" i="14"/>
  <c r="DC539" i="14"/>
  <c r="DB539" i="14"/>
  <c r="DA539" i="14"/>
  <c r="CZ539" i="14"/>
  <c r="CY539" i="14"/>
  <c r="CX539" i="14"/>
  <c r="CW539" i="14"/>
  <c r="CV539" i="14"/>
  <c r="CU539" i="14"/>
  <c r="CT539" i="14"/>
  <c r="CS539" i="14"/>
  <c r="CR539" i="14"/>
  <c r="CQ539" i="14"/>
  <c r="CP539" i="14"/>
  <c r="CO539" i="14"/>
  <c r="CN539" i="14"/>
  <c r="CM539" i="14"/>
  <c r="CL539" i="14"/>
  <c r="CK539" i="14"/>
  <c r="CJ539" i="14"/>
  <c r="CI539" i="14"/>
  <c r="CH539" i="14"/>
  <c r="CG539" i="14"/>
  <c r="CF539" i="14"/>
  <c r="CE539" i="14"/>
  <c r="CD539" i="14"/>
  <c r="CC539" i="14"/>
  <c r="CB539" i="14"/>
  <c r="CA539" i="14"/>
  <c r="BZ539" i="14"/>
  <c r="BY539" i="14"/>
  <c r="BX539" i="14"/>
  <c r="BW539" i="14"/>
  <c r="BV539" i="14"/>
  <c r="BU539" i="14"/>
  <c r="BT539" i="14"/>
  <c r="BS539" i="14"/>
  <c r="BR539" i="14"/>
  <c r="BQ539" i="14"/>
  <c r="BP539" i="14"/>
  <c r="BO539" i="14"/>
  <c r="BN539" i="14"/>
  <c r="BM539" i="14"/>
  <c r="BL539" i="14"/>
  <c r="BK539" i="14"/>
  <c r="BJ539" i="14"/>
  <c r="BI539" i="14"/>
  <c r="BH539" i="14"/>
  <c r="BG539" i="14"/>
  <c r="BF539" i="14"/>
  <c r="BE539" i="14"/>
  <c r="BD539" i="14"/>
  <c r="BC539" i="14"/>
  <c r="BB539" i="14"/>
  <c r="BA539" i="14"/>
  <c r="AZ539" i="14"/>
  <c r="AY539" i="14"/>
  <c r="AX539" i="14"/>
  <c r="AW539" i="14"/>
  <c r="AV539" i="14"/>
  <c r="AU539" i="14"/>
  <c r="AT539" i="14"/>
  <c r="AS539" i="14"/>
  <c r="AR539" i="14"/>
  <c r="AQ539" i="14"/>
  <c r="AP539" i="14"/>
  <c r="AO539" i="14"/>
  <c r="AN539" i="14"/>
  <c r="AM539" i="14"/>
  <c r="AL539" i="14"/>
  <c r="AK539" i="14"/>
  <c r="AJ539" i="14"/>
  <c r="AI539" i="14"/>
  <c r="AH539" i="14"/>
  <c r="AG539" i="14"/>
  <c r="AF539" i="14"/>
  <c r="AE539" i="14"/>
  <c r="AD539" i="14"/>
  <c r="AC539" i="14"/>
  <c r="AB539" i="14"/>
  <c r="AA539" i="14"/>
  <c r="Z539" i="14"/>
  <c r="Y539" i="14"/>
  <c r="X539" i="14"/>
  <c r="W539" i="14"/>
  <c r="V539" i="14"/>
  <c r="U539" i="14"/>
  <c r="T539" i="14"/>
  <c r="S539" i="14"/>
  <c r="R539" i="14"/>
  <c r="Q539" i="14"/>
  <c r="P539" i="14"/>
  <c r="O539" i="14"/>
  <c r="N539" i="14"/>
  <c r="M539" i="14"/>
  <c r="L539" i="14"/>
  <c r="K539" i="14"/>
  <c r="J539" i="14"/>
  <c r="I539" i="14"/>
  <c r="H539" i="14"/>
  <c r="G539" i="14"/>
  <c r="JB538" i="14"/>
  <c r="JA538" i="14"/>
  <c r="IZ538" i="14"/>
  <c r="IY538" i="14"/>
  <c r="IX538" i="14"/>
  <c r="IW538" i="14"/>
  <c r="IV538" i="14"/>
  <c r="IU538" i="14"/>
  <c r="IT538" i="14"/>
  <c r="IS538" i="14"/>
  <c r="IR538" i="14"/>
  <c r="IQ538" i="14"/>
  <c r="IP538" i="14"/>
  <c r="IO538" i="14"/>
  <c r="IN538" i="14"/>
  <c r="IM538" i="14"/>
  <c r="IL538" i="14"/>
  <c r="IK538" i="14"/>
  <c r="IJ538" i="14"/>
  <c r="II538" i="14"/>
  <c r="IH538" i="14"/>
  <c r="IG538" i="14"/>
  <c r="IF538" i="14"/>
  <c r="IE538" i="14"/>
  <c r="ID538" i="14"/>
  <c r="IC538" i="14"/>
  <c r="IB538" i="14"/>
  <c r="IA538" i="14"/>
  <c r="HZ538" i="14"/>
  <c r="HY538" i="14"/>
  <c r="HX538" i="14"/>
  <c r="HW538" i="14"/>
  <c r="HV538" i="14"/>
  <c r="HU538" i="14"/>
  <c r="HT538" i="14"/>
  <c r="HS538" i="14"/>
  <c r="HR538" i="14"/>
  <c r="HQ538" i="14"/>
  <c r="HP538" i="14"/>
  <c r="HO538" i="14"/>
  <c r="HN538" i="14"/>
  <c r="HM538" i="14"/>
  <c r="HL538" i="14"/>
  <c r="HK538" i="14"/>
  <c r="HJ538" i="14"/>
  <c r="HI538" i="14"/>
  <c r="HH538" i="14"/>
  <c r="HG538" i="14"/>
  <c r="HF538" i="14"/>
  <c r="HE538" i="14"/>
  <c r="HD538" i="14"/>
  <c r="HC538" i="14"/>
  <c r="HB538" i="14"/>
  <c r="HA538" i="14"/>
  <c r="GZ538" i="14"/>
  <c r="GY538" i="14"/>
  <c r="GX538" i="14"/>
  <c r="GW538" i="14"/>
  <c r="GV538" i="14"/>
  <c r="GU538" i="14"/>
  <c r="GT538" i="14"/>
  <c r="GS538" i="14"/>
  <c r="GR538" i="14"/>
  <c r="GQ538" i="14"/>
  <c r="GP538" i="14"/>
  <c r="GO538" i="14"/>
  <c r="GN538" i="14"/>
  <c r="GM538" i="14"/>
  <c r="GL538" i="14"/>
  <c r="GK538" i="14"/>
  <c r="GJ538" i="14"/>
  <c r="GI538" i="14"/>
  <c r="GH538" i="14"/>
  <c r="GG538" i="14"/>
  <c r="GF538" i="14"/>
  <c r="GE538" i="14"/>
  <c r="GD538" i="14"/>
  <c r="GC538" i="14"/>
  <c r="GB538" i="14"/>
  <c r="GA538" i="14"/>
  <c r="FZ538" i="14"/>
  <c r="FY538" i="14"/>
  <c r="FX538" i="14"/>
  <c r="FW538" i="14"/>
  <c r="FV538" i="14"/>
  <c r="FU538" i="14"/>
  <c r="FT538" i="14"/>
  <c r="FS538" i="14"/>
  <c r="FR538" i="14"/>
  <c r="FQ538" i="14"/>
  <c r="FP538" i="14"/>
  <c r="FO538" i="14"/>
  <c r="FN538" i="14"/>
  <c r="FM538" i="14"/>
  <c r="FL538" i="14"/>
  <c r="FK538" i="14"/>
  <c r="FJ538" i="14"/>
  <c r="FI538" i="14"/>
  <c r="FH538" i="14"/>
  <c r="FG538" i="14"/>
  <c r="FF538" i="14"/>
  <c r="FE538" i="14"/>
  <c r="FD538" i="14"/>
  <c r="FC538" i="14"/>
  <c r="FB538" i="14"/>
  <c r="FA538" i="14"/>
  <c r="EZ538" i="14"/>
  <c r="EY538" i="14"/>
  <c r="EX538" i="14"/>
  <c r="EW538" i="14"/>
  <c r="EV538" i="14"/>
  <c r="EU538" i="14"/>
  <c r="ET538" i="14"/>
  <c r="ES538" i="14"/>
  <c r="ER538" i="14"/>
  <c r="EQ538" i="14"/>
  <c r="EP538" i="14"/>
  <c r="EO538" i="14"/>
  <c r="EN538" i="14"/>
  <c r="EM538" i="14"/>
  <c r="EL538" i="14"/>
  <c r="EK538" i="14"/>
  <c r="EJ538" i="14"/>
  <c r="EI538" i="14"/>
  <c r="EH538" i="14"/>
  <c r="EG538" i="14"/>
  <c r="EF538" i="14"/>
  <c r="EE538" i="14"/>
  <c r="ED538" i="14"/>
  <c r="EC538" i="14"/>
  <c r="EB538" i="14"/>
  <c r="EA538" i="14"/>
  <c r="DZ538" i="14"/>
  <c r="DY538" i="14"/>
  <c r="DX538" i="14"/>
  <c r="DW538" i="14"/>
  <c r="DV538" i="14"/>
  <c r="DU538" i="14"/>
  <c r="DT538" i="14"/>
  <c r="DS538" i="14"/>
  <c r="DR538" i="14"/>
  <c r="DQ538" i="14"/>
  <c r="DP538" i="14"/>
  <c r="DO538" i="14"/>
  <c r="DN538" i="14"/>
  <c r="DM538" i="14"/>
  <c r="DL538" i="14"/>
  <c r="DK538" i="14"/>
  <c r="DJ538" i="14"/>
  <c r="DI538" i="14"/>
  <c r="DH538" i="14"/>
  <c r="DG538" i="14"/>
  <c r="DF538" i="14"/>
  <c r="DE538" i="14"/>
  <c r="DD538" i="14"/>
  <c r="DC538" i="14"/>
  <c r="DB538" i="14"/>
  <c r="DA538" i="14"/>
  <c r="CZ538" i="14"/>
  <c r="CY538" i="14"/>
  <c r="CX538" i="14"/>
  <c r="CW538" i="14"/>
  <c r="CV538" i="14"/>
  <c r="CU538" i="14"/>
  <c r="CT538" i="14"/>
  <c r="CS538" i="14"/>
  <c r="CR538" i="14"/>
  <c r="CQ538" i="14"/>
  <c r="CP538" i="14"/>
  <c r="CO538" i="14"/>
  <c r="CN538" i="14"/>
  <c r="CM538" i="14"/>
  <c r="CL538" i="14"/>
  <c r="CK538" i="14"/>
  <c r="CJ538" i="14"/>
  <c r="CI538" i="14"/>
  <c r="CH538" i="14"/>
  <c r="CG538" i="14"/>
  <c r="CF538" i="14"/>
  <c r="CE538" i="14"/>
  <c r="CD538" i="14"/>
  <c r="CC538" i="14"/>
  <c r="CB538" i="14"/>
  <c r="CA538" i="14"/>
  <c r="BZ538" i="14"/>
  <c r="BY538" i="14"/>
  <c r="BX538" i="14"/>
  <c r="BW538" i="14"/>
  <c r="BV538" i="14"/>
  <c r="BU538" i="14"/>
  <c r="BT538" i="14"/>
  <c r="BS538" i="14"/>
  <c r="BR538" i="14"/>
  <c r="BQ538" i="14"/>
  <c r="BP538" i="14"/>
  <c r="BO538" i="14"/>
  <c r="BN538" i="14"/>
  <c r="BM538" i="14"/>
  <c r="BL538" i="14"/>
  <c r="BK538" i="14"/>
  <c r="BJ538" i="14"/>
  <c r="BI538" i="14"/>
  <c r="BH538" i="14"/>
  <c r="BG538" i="14"/>
  <c r="BF538" i="14"/>
  <c r="BE538" i="14"/>
  <c r="BD538" i="14"/>
  <c r="BC538" i="14"/>
  <c r="BB538" i="14"/>
  <c r="BA538" i="14"/>
  <c r="AZ538" i="14"/>
  <c r="AY538" i="14"/>
  <c r="AX538" i="14"/>
  <c r="AW538" i="14"/>
  <c r="AV538" i="14"/>
  <c r="AU538" i="14"/>
  <c r="AT538" i="14"/>
  <c r="AS538" i="14"/>
  <c r="AR538" i="14"/>
  <c r="AQ538" i="14"/>
  <c r="AP538" i="14"/>
  <c r="AO538" i="14"/>
  <c r="AN538" i="14"/>
  <c r="AM538" i="14"/>
  <c r="AL538" i="14"/>
  <c r="AK538" i="14"/>
  <c r="AJ538" i="14"/>
  <c r="AI538" i="14"/>
  <c r="AH538" i="14"/>
  <c r="AG538" i="14"/>
  <c r="AF538" i="14"/>
  <c r="AE538" i="14"/>
  <c r="AD538" i="14"/>
  <c r="AC538" i="14"/>
  <c r="AB538" i="14"/>
  <c r="AA538" i="14"/>
  <c r="Z538" i="14"/>
  <c r="Y538" i="14"/>
  <c r="X538" i="14"/>
  <c r="W538" i="14"/>
  <c r="V538" i="14"/>
  <c r="U538" i="14"/>
  <c r="T538" i="14"/>
  <c r="S538" i="14"/>
  <c r="R538" i="14"/>
  <c r="Q538" i="14"/>
  <c r="P538" i="14"/>
  <c r="O538" i="14"/>
  <c r="N538" i="14"/>
  <c r="M538" i="14"/>
  <c r="L538" i="14"/>
  <c r="K538" i="14"/>
  <c r="J538" i="14"/>
  <c r="I538" i="14"/>
  <c r="H538" i="14"/>
  <c r="G538" i="14"/>
  <c r="JB537" i="14"/>
  <c r="JA537" i="14"/>
  <c r="IZ537" i="14"/>
  <c r="IY537" i="14"/>
  <c r="IX537" i="14"/>
  <c r="IW537" i="14"/>
  <c r="IV537" i="14"/>
  <c r="IU537" i="14"/>
  <c r="IT537" i="14"/>
  <c r="IS537" i="14"/>
  <c r="IR537" i="14"/>
  <c r="IQ537" i="14"/>
  <c r="IP537" i="14"/>
  <c r="IO537" i="14"/>
  <c r="IN537" i="14"/>
  <c r="IM537" i="14"/>
  <c r="IL537" i="14"/>
  <c r="IK537" i="14"/>
  <c r="IJ537" i="14"/>
  <c r="II537" i="14"/>
  <c r="IH537" i="14"/>
  <c r="IG537" i="14"/>
  <c r="IF537" i="14"/>
  <c r="IE537" i="14"/>
  <c r="ID537" i="14"/>
  <c r="IC537" i="14"/>
  <c r="IB537" i="14"/>
  <c r="IA537" i="14"/>
  <c r="HZ537" i="14"/>
  <c r="HY537" i="14"/>
  <c r="HX537" i="14"/>
  <c r="HW537" i="14"/>
  <c r="HV537" i="14"/>
  <c r="HU537" i="14"/>
  <c r="HT537" i="14"/>
  <c r="HS537" i="14"/>
  <c r="HR537" i="14"/>
  <c r="HQ537" i="14"/>
  <c r="HP537" i="14"/>
  <c r="HO537" i="14"/>
  <c r="HN537" i="14"/>
  <c r="HM537" i="14"/>
  <c r="HL537" i="14"/>
  <c r="HK537" i="14"/>
  <c r="HJ537" i="14"/>
  <c r="HI537" i="14"/>
  <c r="HH537" i="14"/>
  <c r="HG537" i="14"/>
  <c r="HF537" i="14"/>
  <c r="HE537" i="14"/>
  <c r="HD537" i="14"/>
  <c r="HC537" i="14"/>
  <c r="HB537" i="14"/>
  <c r="HA537" i="14"/>
  <c r="GZ537" i="14"/>
  <c r="GY537" i="14"/>
  <c r="GX537" i="14"/>
  <c r="GW537" i="14"/>
  <c r="GV537" i="14"/>
  <c r="GU537" i="14"/>
  <c r="GT537" i="14"/>
  <c r="GS537" i="14"/>
  <c r="GR537" i="14"/>
  <c r="GQ537" i="14"/>
  <c r="GP537" i="14"/>
  <c r="GO537" i="14"/>
  <c r="GN537" i="14"/>
  <c r="GM537" i="14"/>
  <c r="GL537" i="14"/>
  <c r="GK537" i="14"/>
  <c r="GJ537" i="14"/>
  <c r="GI537" i="14"/>
  <c r="GH537" i="14"/>
  <c r="GG537" i="14"/>
  <c r="GF537" i="14"/>
  <c r="GE537" i="14"/>
  <c r="GD537" i="14"/>
  <c r="GC537" i="14"/>
  <c r="GB537" i="14"/>
  <c r="GA537" i="14"/>
  <c r="FZ537" i="14"/>
  <c r="FY537" i="14"/>
  <c r="FX537" i="14"/>
  <c r="FW537" i="14"/>
  <c r="FV537" i="14"/>
  <c r="FU537" i="14"/>
  <c r="FT537" i="14"/>
  <c r="FS537" i="14"/>
  <c r="FR537" i="14"/>
  <c r="FQ537" i="14"/>
  <c r="FP537" i="14"/>
  <c r="FO537" i="14"/>
  <c r="FN537" i="14"/>
  <c r="FM537" i="14"/>
  <c r="FL537" i="14"/>
  <c r="FK537" i="14"/>
  <c r="FJ537" i="14"/>
  <c r="FI537" i="14"/>
  <c r="FH537" i="14"/>
  <c r="FG537" i="14"/>
  <c r="FF537" i="14"/>
  <c r="FE537" i="14"/>
  <c r="FD537" i="14"/>
  <c r="FC537" i="14"/>
  <c r="FB537" i="14"/>
  <c r="FA537" i="14"/>
  <c r="EZ537" i="14"/>
  <c r="EY537" i="14"/>
  <c r="EX537" i="14"/>
  <c r="EW537" i="14"/>
  <c r="EV537" i="14"/>
  <c r="EU537" i="14"/>
  <c r="ET537" i="14"/>
  <c r="ES537" i="14"/>
  <c r="ER537" i="14"/>
  <c r="EQ537" i="14"/>
  <c r="EP537" i="14"/>
  <c r="EO537" i="14"/>
  <c r="EN537" i="14"/>
  <c r="EM537" i="14"/>
  <c r="EL537" i="14"/>
  <c r="EK537" i="14"/>
  <c r="EJ537" i="14"/>
  <c r="EI537" i="14"/>
  <c r="EH537" i="14"/>
  <c r="EG537" i="14"/>
  <c r="EF537" i="14"/>
  <c r="EE537" i="14"/>
  <c r="ED537" i="14"/>
  <c r="EC537" i="14"/>
  <c r="EB537" i="14"/>
  <c r="EA537" i="14"/>
  <c r="DZ537" i="14"/>
  <c r="DY537" i="14"/>
  <c r="DX537" i="14"/>
  <c r="DW537" i="14"/>
  <c r="DV537" i="14"/>
  <c r="DU537" i="14"/>
  <c r="DT537" i="14"/>
  <c r="DS537" i="14"/>
  <c r="DR537" i="14"/>
  <c r="DQ537" i="14"/>
  <c r="DP537" i="14"/>
  <c r="DO537" i="14"/>
  <c r="DN537" i="14"/>
  <c r="DM537" i="14"/>
  <c r="DL537" i="14"/>
  <c r="DK537" i="14"/>
  <c r="DJ537" i="14"/>
  <c r="DI537" i="14"/>
  <c r="DH537" i="14"/>
  <c r="DG537" i="14"/>
  <c r="DF537" i="14"/>
  <c r="DE537" i="14"/>
  <c r="DD537" i="14"/>
  <c r="DC537" i="14"/>
  <c r="DB537" i="14"/>
  <c r="DA537" i="14"/>
  <c r="CZ537" i="14"/>
  <c r="CY537" i="14"/>
  <c r="CX537" i="14"/>
  <c r="CW537" i="14"/>
  <c r="CV537" i="14"/>
  <c r="CU537" i="14"/>
  <c r="CT537" i="14"/>
  <c r="CS537" i="14"/>
  <c r="CR537" i="14"/>
  <c r="CQ537" i="14"/>
  <c r="CP537" i="14"/>
  <c r="CO537" i="14"/>
  <c r="CN537" i="14"/>
  <c r="CM537" i="14"/>
  <c r="CL537" i="14"/>
  <c r="CK537" i="14"/>
  <c r="CJ537" i="14"/>
  <c r="CI537" i="14"/>
  <c r="CH537" i="14"/>
  <c r="CG537" i="14"/>
  <c r="CF537" i="14"/>
  <c r="CE537" i="14"/>
  <c r="CD537" i="14"/>
  <c r="CC537" i="14"/>
  <c r="CB537" i="14"/>
  <c r="CA537" i="14"/>
  <c r="BZ537" i="14"/>
  <c r="BY537" i="14"/>
  <c r="BX537" i="14"/>
  <c r="BW537" i="14"/>
  <c r="BV537" i="14"/>
  <c r="BU537" i="14"/>
  <c r="BT537" i="14"/>
  <c r="BS537" i="14"/>
  <c r="BR537" i="14"/>
  <c r="BQ537" i="14"/>
  <c r="BP537" i="14"/>
  <c r="BO537" i="14"/>
  <c r="BN537" i="14"/>
  <c r="BM537" i="14"/>
  <c r="BL537" i="14"/>
  <c r="BK537" i="14"/>
  <c r="BJ537" i="14"/>
  <c r="BI537" i="14"/>
  <c r="BH537" i="14"/>
  <c r="BG537" i="14"/>
  <c r="BF537" i="14"/>
  <c r="BE537" i="14"/>
  <c r="BD537" i="14"/>
  <c r="BC537" i="14"/>
  <c r="BB537" i="14"/>
  <c r="BA537" i="14"/>
  <c r="AZ537" i="14"/>
  <c r="AY537" i="14"/>
  <c r="AX537" i="14"/>
  <c r="AW537" i="14"/>
  <c r="AV537" i="14"/>
  <c r="AU537" i="14"/>
  <c r="AT537" i="14"/>
  <c r="AS537" i="14"/>
  <c r="AR537" i="14"/>
  <c r="AQ537" i="14"/>
  <c r="AP537" i="14"/>
  <c r="AO537" i="14"/>
  <c r="AN537" i="14"/>
  <c r="AM537" i="14"/>
  <c r="AL537" i="14"/>
  <c r="AK537" i="14"/>
  <c r="AJ537" i="14"/>
  <c r="AI537" i="14"/>
  <c r="AH537" i="14"/>
  <c r="AG537" i="14"/>
  <c r="AF537" i="14"/>
  <c r="AE537" i="14"/>
  <c r="AD537" i="14"/>
  <c r="AC537" i="14"/>
  <c r="AB537" i="14"/>
  <c r="AA537" i="14"/>
  <c r="Z537" i="14"/>
  <c r="Y537" i="14"/>
  <c r="X537" i="14"/>
  <c r="W537" i="14"/>
  <c r="V537" i="14"/>
  <c r="U537" i="14"/>
  <c r="T537" i="14"/>
  <c r="S537" i="14"/>
  <c r="R537" i="14"/>
  <c r="Q537" i="14"/>
  <c r="P537" i="14"/>
  <c r="O537" i="14"/>
  <c r="N537" i="14"/>
  <c r="M537" i="14"/>
  <c r="L537" i="14"/>
  <c r="K537" i="14"/>
  <c r="J537" i="14"/>
  <c r="I537" i="14"/>
  <c r="H537" i="14"/>
  <c r="G537" i="14"/>
  <c r="JB536" i="14"/>
  <c r="JA536" i="14"/>
  <c r="IZ536" i="14"/>
  <c r="IY536" i="14"/>
  <c r="IX536" i="14"/>
  <c r="IW536" i="14"/>
  <c r="IV536" i="14"/>
  <c r="IU536" i="14"/>
  <c r="IT536" i="14"/>
  <c r="IS536" i="14"/>
  <c r="IR536" i="14"/>
  <c r="IQ536" i="14"/>
  <c r="IP536" i="14"/>
  <c r="IO536" i="14"/>
  <c r="IN536" i="14"/>
  <c r="IM536" i="14"/>
  <c r="IL536" i="14"/>
  <c r="IK536" i="14"/>
  <c r="IJ536" i="14"/>
  <c r="II536" i="14"/>
  <c r="IH536" i="14"/>
  <c r="IG536" i="14"/>
  <c r="IF536" i="14"/>
  <c r="IE536" i="14"/>
  <c r="ID536" i="14"/>
  <c r="IC536" i="14"/>
  <c r="IB536" i="14"/>
  <c r="IA536" i="14"/>
  <c r="HZ536" i="14"/>
  <c r="HY536" i="14"/>
  <c r="HX536" i="14"/>
  <c r="HW536" i="14"/>
  <c r="HV536" i="14"/>
  <c r="HU536" i="14"/>
  <c r="HT536" i="14"/>
  <c r="HS536" i="14"/>
  <c r="HR536" i="14"/>
  <c r="HQ536" i="14"/>
  <c r="HP536" i="14"/>
  <c r="HO536" i="14"/>
  <c r="HN536" i="14"/>
  <c r="HM536" i="14"/>
  <c r="HL536" i="14"/>
  <c r="HK536" i="14"/>
  <c r="HJ536" i="14"/>
  <c r="HI536" i="14"/>
  <c r="HH536" i="14"/>
  <c r="HG536" i="14"/>
  <c r="HF536" i="14"/>
  <c r="HE536" i="14"/>
  <c r="HD536" i="14"/>
  <c r="HC536" i="14"/>
  <c r="HB536" i="14"/>
  <c r="HA536" i="14"/>
  <c r="GZ536" i="14"/>
  <c r="GY536" i="14"/>
  <c r="GX536" i="14"/>
  <c r="GW536" i="14"/>
  <c r="GV536" i="14"/>
  <c r="GU536" i="14"/>
  <c r="GT536" i="14"/>
  <c r="GS536" i="14"/>
  <c r="GR536" i="14"/>
  <c r="GQ536" i="14"/>
  <c r="GP536" i="14"/>
  <c r="GO536" i="14"/>
  <c r="GN536" i="14"/>
  <c r="GM536" i="14"/>
  <c r="GL536" i="14"/>
  <c r="GK536" i="14"/>
  <c r="GJ536" i="14"/>
  <c r="GI536" i="14"/>
  <c r="GH536" i="14"/>
  <c r="GG536" i="14"/>
  <c r="GF536" i="14"/>
  <c r="GE536" i="14"/>
  <c r="GD536" i="14"/>
  <c r="GC536" i="14"/>
  <c r="GB536" i="14"/>
  <c r="GA536" i="14"/>
  <c r="FZ536" i="14"/>
  <c r="FY536" i="14"/>
  <c r="FX536" i="14"/>
  <c r="FW536" i="14"/>
  <c r="FV536" i="14"/>
  <c r="FU536" i="14"/>
  <c r="FT536" i="14"/>
  <c r="FS536" i="14"/>
  <c r="FR536" i="14"/>
  <c r="FQ536" i="14"/>
  <c r="FP536" i="14"/>
  <c r="FO536" i="14"/>
  <c r="FN536" i="14"/>
  <c r="FM536" i="14"/>
  <c r="FL536" i="14"/>
  <c r="FK536" i="14"/>
  <c r="FJ536" i="14"/>
  <c r="FI536" i="14"/>
  <c r="FH536" i="14"/>
  <c r="FG536" i="14"/>
  <c r="FF536" i="14"/>
  <c r="FE536" i="14"/>
  <c r="FD536" i="14"/>
  <c r="FC536" i="14"/>
  <c r="FB536" i="14"/>
  <c r="FA536" i="14"/>
  <c r="EZ536" i="14"/>
  <c r="EY536" i="14"/>
  <c r="EX536" i="14"/>
  <c r="EW536" i="14"/>
  <c r="EV536" i="14"/>
  <c r="EU536" i="14"/>
  <c r="ET536" i="14"/>
  <c r="ES536" i="14"/>
  <c r="ER536" i="14"/>
  <c r="EQ536" i="14"/>
  <c r="EP536" i="14"/>
  <c r="EO536" i="14"/>
  <c r="EN536" i="14"/>
  <c r="EM536" i="14"/>
  <c r="EL536" i="14"/>
  <c r="EK536" i="14"/>
  <c r="EJ536" i="14"/>
  <c r="EI536" i="14"/>
  <c r="EH536" i="14"/>
  <c r="EG536" i="14"/>
  <c r="EF536" i="14"/>
  <c r="EE536" i="14"/>
  <c r="ED536" i="14"/>
  <c r="EC536" i="14"/>
  <c r="EB536" i="14"/>
  <c r="EA536" i="14"/>
  <c r="DZ536" i="14"/>
  <c r="DY536" i="14"/>
  <c r="DX536" i="14"/>
  <c r="DW536" i="14"/>
  <c r="DV536" i="14"/>
  <c r="DU536" i="14"/>
  <c r="DT536" i="14"/>
  <c r="DS536" i="14"/>
  <c r="DR536" i="14"/>
  <c r="DQ536" i="14"/>
  <c r="DP536" i="14"/>
  <c r="DO536" i="14"/>
  <c r="DN536" i="14"/>
  <c r="DM536" i="14"/>
  <c r="DL536" i="14"/>
  <c r="DK536" i="14"/>
  <c r="DJ536" i="14"/>
  <c r="DI536" i="14"/>
  <c r="DH536" i="14"/>
  <c r="DG536" i="14"/>
  <c r="DF536" i="14"/>
  <c r="DE536" i="14"/>
  <c r="DD536" i="14"/>
  <c r="DC536" i="14"/>
  <c r="DB536" i="14"/>
  <c r="DA536" i="14"/>
  <c r="CZ536" i="14"/>
  <c r="CY536" i="14"/>
  <c r="CX536" i="14"/>
  <c r="CW536" i="14"/>
  <c r="CV536" i="14"/>
  <c r="CU536" i="14"/>
  <c r="CT536" i="14"/>
  <c r="CS536" i="14"/>
  <c r="CR536" i="14"/>
  <c r="CQ536" i="14"/>
  <c r="CP536" i="14"/>
  <c r="CO536" i="14"/>
  <c r="CN536" i="14"/>
  <c r="CM536" i="14"/>
  <c r="CL536" i="14"/>
  <c r="CK536" i="14"/>
  <c r="CJ536" i="14"/>
  <c r="CI536" i="14"/>
  <c r="CH536" i="14"/>
  <c r="CG536" i="14"/>
  <c r="CF536" i="14"/>
  <c r="CE536" i="14"/>
  <c r="CD536" i="14"/>
  <c r="CC536" i="14"/>
  <c r="CB536" i="14"/>
  <c r="CA536" i="14"/>
  <c r="BZ536" i="14"/>
  <c r="BY536" i="14"/>
  <c r="BX536" i="14"/>
  <c r="BW536" i="14"/>
  <c r="BV536" i="14"/>
  <c r="BU536" i="14"/>
  <c r="BT536" i="14"/>
  <c r="BS536" i="14"/>
  <c r="BR536" i="14"/>
  <c r="BQ536" i="14"/>
  <c r="BP536" i="14"/>
  <c r="BO536" i="14"/>
  <c r="BN536" i="14"/>
  <c r="BM536" i="14"/>
  <c r="BL536" i="14"/>
  <c r="BK536" i="14"/>
  <c r="BJ536" i="14"/>
  <c r="BI536" i="14"/>
  <c r="BH536" i="14"/>
  <c r="BG536" i="14"/>
  <c r="BF536" i="14"/>
  <c r="BE536" i="14"/>
  <c r="BD536" i="14"/>
  <c r="BC536" i="14"/>
  <c r="BB536" i="14"/>
  <c r="BA536" i="14"/>
  <c r="AZ536" i="14"/>
  <c r="AY536" i="14"/>
  <c r="AX536" i="14"/>
  <c r="AW536" i="14"/>
  <c r="AV536" i="14"/>
  <c r="AU536" i="14"/>
  <c r="AT536" i="14"/>
  <c r="AS536" i="14"/>
  <c r="AR536" i="14"/>
  <c r="AQ536" i="14"/>
  <c r="AP536" i="14"/>
  <c r="AO536" i="14"/>
  <c r="AN536" i="14"/>
  <c r="AM536" i="14"/>
  <c r="AL536" i="14"/>
  <c r="AK536" i="14"/>
  <c r="AJ536" i="14"/>
  <c r="AI536" i="14"/>
  <c r="AH536" i="14"/>
  <c r="AG536" i="14"/>
  <c r="AF536" i="14"/>
  <c r="AE536" i="14"/>
  <c r="AD536" i="14"/>
  <c r="AC536" i="14"/>
  <c r="AB536" i="14"/>
  <c r="AA536" i="14"/>
  <c r="Z536" i="14"/>
  <c r="Y536" i="14"/>
  <c r="X536" i="14"/>
  <c r="W536" i="14"/>
  <c r="V536" i="14"/>
  <c r="U536" i="14"/>
  <c r="T536" i="14"/>
  <c r="S536" i="14"/>
  <c r="R536" i="14"/>
  <c r="Q536" i="14"/>
  <c r="P536" i="14"/>
  <c r="O536" i="14"/>
  <c r="N536" i="14"/>
  <c r="M536" i="14"/>
  <c r="L536" i="14"/>
  <c r="K536" i="14"/>
  <c r="J536" i="14"/>
  <c r="I536" i="14"/>
  <c r="H536" i="14"/>
  <c r="G536" i="14"/>
  <c r="JB535" i="14"/>
  <c r="JA535" i="14"/>
  <c r="IZ535" i="14"/>
  <c r="IY535" i="14"/>
  <c r="IX535" i="14"/>
  <c r="IW535" i="14"/>
  <c r="IV535" i="14"/>
  <c r="IU535" i="14"/>
  <c r="IT535" i="14"/>
  <c r="IS535" i="14"/>
  <c r="IR535" i="14"/>
  <c r="IQ535" i="14"/>
  <c r="IP535" i="14"/>
  <c r="IO535" i="14"/>
  <c r="IN535" i="14"/>
  <c r="IM535" i="14"/>
  <c r="IL535" i="14"/>
  <c r="IK535" i="14"/>
  <c r="IJ535" i="14"/>
  <c r="II535" i="14"/>
  <c r="IH535" i="14"/>
  <c r="IG535" i="14"/>
  <c r="IF535" i="14"/>
  <c r="IE535" i="14"/>
  <c r="ID535" i="14"/>
  <c r="IC535" i="14"/>
  <c r="IB535" i="14"/>
  <c r="IA535" i="14"/>
  <c r="HZ535" i="14"/>
  <c r="HY535" i="14"/>
  <c r="HX535" i="14"/>
  <c r="HW535" i="14"/>
  <c r="HV535" i="14"/>
  <c r="HU535" i="14"/>
  <c r="HT535" i="14"/>
  <c r="HS535" i="14"/>
  <c r="HR535" i="14"/>
  <c r="HQ535" i="14"/>
  <c r="HP535" i="14"/>
  <c r="HO535" i="14"/>
  <c r="HN535" i="14"/>
  <c r="HM535" i="14"/>
  <c r="HL535" i="14"/>
  <c r="HK535" i="14"/>
  <c r="HJ535" i="14"/>
  <c r="HI535" i="14"/>
  <c r="HH535" i="14"/>
  <c r="HG535" i="14"/>
  <c r="HF535" i="14"/>
  <c r="HE535" i="14"/>
  <c r="HD535" i="14"/>
  <c r="HC535" i="14"/>
  <c r="HB535" i="14"/>
  <c r="HA535" i="14"/>
  <c r="GZ535" i="14"/>
  <c r="GY535" i="14"/>
  <c r="GX535" i="14"/>
  <c r="GW535" i="14"/>
  <c r="GV535" i="14"/>
  <c r="GU535" i="14"/>
  <c r="GT535" i="14"/>
  <c r="GS535" i="14"/>
  <c r="GR535" i="14"/>
  <c r="GQ535" i="14"/>
  <c r="GP535" i="14"/>
  <c r="GO535" i="14"/>
  <c r="GN535" i="14"/>
  <c r="GM535" i="14"/>
  <c r="GL535" i="14"/>
  <c r="GK535" i="14"/>
  <c r="GJ535" i="14"/>
  <c r="GI535" i="14"/>
  <c r="GH535" i="14"/>
  <c r="GG535" i="14"/>
  <c r="GF535" i="14"/>
  <c r="GE535" i="14"/>
  <c r="GD535" i="14"/>
  <c r="GC535" i="14"/>
  <c r="GB535" i="14"/>
  <c r="GA535" i="14"/>
  <c r="FZ535" i="14"/>
  <c r="FY535" i="14"/>
  <c r="FX535" i="14"/>
  <c r="FW535" i="14"/>
  <c r="FV535" i="14"/>
  <c r="FU535" i="14"/>
  <c r="FT535" i="14"/>
  <c r="FS535" i="14"/>
  <c r="FR535" i="14"/>
  <c r="FQ535" i="14"/>
  <c r="FP535" i="14"/>
  <c r="FO535" i="14"/>
  <c r="FN535" i="14"/>
  <c r="FM535" i="14"/>
  <c r="FL535" i="14"/>
  <c r="FK535" i="14"/>
  <c r="FJ535" i="14"/>
  <c r="FI535" i="14"/>
  <c r="FH535" i="14"/>
  <c r="FG535" i="14"/>
  <c r="FF535" i="14"/>
  <c r="FE535" i="14"/>
  <c r="FD535" i="14"/>
  <c r="FC535" i="14"/>
  <c r="FB535" i="14"/>
  <c r="FA535" i="14"/>
  <c r="EZ535" i="14"/>
  <c r="EY535" i="14"/>
  <c r="EX535" i="14"/>
  <c r="EW535" i="14"/>
  <c r="EV535" i="14"/>
  <c r="EU535" i="14"/>
  <c r="ET535" i="14"/>
  <c r="ES535" i="14"/>
  <c r="ER535" i="14"/>
  <c r="EQ535" i="14"/>
  <c r="EP535" i="14"/>
  <c r="EO535" i="14"/>
  <c r="EN535" i="14"/>
  <c r="EM535" i="14"/>
  <c r="EL535" i="14"/>
  <c r="EK535" i="14"/>
  <c r="EJ535" i="14"/>
  <c r="EI535" i="14"/>
  <c r="EH535" i="14"/>
  <c r="EG535" i="14"/>
  <c r="EF535" i="14"/>
  <c r="EE535" i="14"/>
  <c r="ED535" i="14"/>
  <c r="EC535" i="14"/>
  <c r="EB535" i="14"/>
  <c r="EA535" i="14"/>
  <c r="DZ535" i="14"/>
  <c r="DY535" i="14"/>
  <c r="DX535" i="14"/>
  <c r="DW535" i="14"/>
  <c r="DV535" i="14"/>
  <c r="DU535" i="14"/>
  <c r="DT535" i="14"/>
  <c r="DS535" i="14"/>
  <c r="DR535" i="14"/>
  <c r="DQ535" i="14"/>
  <c r="DP535" i="14"/>
  <c r="DO535" i="14"/>
  <c r="DN535" i="14"/>
  <c r="DM535" i="14"/>
  <c r="DL535" i="14"/>
  <c r="DK535" i="14"/>
  <c r="DJ535" i="14"/>
  <c r="DI535" i="14"/>
  <c r="DH535" i="14"/>
  <c r="DG535" i="14"/>
  <c r="DF535" i="14"/>
  <c r="DE535" i="14"/>
  <c r="DD535" i="14"/>
  <c r="DC535" i="14"/>
  <c r="DB535" i="14"/>
  <c r="DA535" i="14"/>
  <c r="CZ535" i="14"/>
  <c r="CY535" i="14"/>
  <c r="CX535" i="14"/>
  <c r="CW535" i="14"/>
  <c r="CV535" i="14"/>
  <c r="CU535" i="14"/>
  <c r="CT535" i="14"/>
  <c r="CS535" i="14"/>
  <c r="CR535" i="14"/>
  <c r="CQ535" i="14"/>
  <c r="CP535" i="14"/>
  <c r="CO535" i="14"/>
  <c r="CN535" i="14"/>
  <c r="CM535" i="14"/>
  <c r="CL535" i="14"/>
  <c r="CK535" i="14"/>
  <c r="CJ535" i="14"/>
  <c r="CI535" i="14"/>
  <c r="CH535" i="14"/>
  <c r="CG535" i="14"/>
  <c r="CF535" i="14"/>
  <c r="CE535" i="14"/>
  <c r="CD535" i="14"/>
  <c r="CC535" i="14"/>
  <c r="CB535" i="14"/>
  <c r="CA535" i="14"/>
  <c r="BZ535" i="14"/>
  <c r="BY535" i="14"/>
  <c r="BX535" i="14"/>
  <c r="BW535" i="14"/>
  <c r="BV535" i="14"/>
  <c r="BU535" i="14"/>
  <c r="BT535" i="14"/>
  <c r="BS535" i="14"/>
  <c r="BR535" i="14"/>
  <c r="BQ535" i="14"/>
  <c r="BP535" i="14"/>
  <c r="BO535" i="14"/>
  <c r="BN535" i="14"/>
  <c r="BM535" i="14"/>
  <c r="BL535" i="14"/>
  <c r="BK535" i="14"/>
  <c r="BJ535" i="14"/>
  <c r="BI535" i="14"/>
  <c r="BH535" i="14"/>
  <c r="BG535" i="14"/>
  <c r="BF535" i="14"/>
  <c r="BE535" i="14"/>
  <c r="BD535" i="14"/>
  <c r="BC535" i="14"/>
  <c r="BB535" i="14"/>
  <c r="BA535" i="14"/>
  <c r="AZ535" i="14"/>
  <c r="AY535" i="14"/>
  <c r="AX535" i="14"/>
  <c r="AW535" i="14"/>
  <c r="AV535" i="14"/>
  <c r="AU535" i="14"/>
  <c r="AT535" i="14"/>
  <c r="AS535" i="14"/>
  <c r="AR535" i="14"/>
  <c r="AQ535" i="14"/>
  <c r="AP535" i="14"/>
  <c r="AO535" i="14"/>
  <c r="AN535" i="14"/>
  <c r="AM535" i="14"/>
  <c r="AL535" i="14"/>
  <c r="AK535" i="14"/>
  <c r="AJ535" i="14"/>
  <c r="AI535" i="14"/>
  <c r="AH535" i="14"/>
  <c r="AG535" i="14"/>
  <c r="AF535" i="14"/>
  <c r="AE535" i="14"/>
  <c r="AD535" i="14"/>
  <c r="AC535" i="14"/>
  <c r="AB535" i="14"/>
  <c r="AA535" i="14"/>
  <c r="Z535" i="14"/>
  <c r="Y535" i="14"/>
  <c r="X535" i="14"/>
  <c r="W535" i="14"/>
  <c r="V535" i="14"/>
  <c r="U535" i="14"/>
  <c r="T535" i="14"/>
  <c r="S535" i="14"/>
  <c r="R535" i="14"/>
  <c r="Q535" i="14"/>
  <c r="P535" i="14"/>
  <c r="O535" i="14"/>
  <c r="N535" i="14"/>
  <c r="M535" i="14"/>
  <c r="L535" i="14"/>
  <c r="K535" i="14"/>
  <c r="J535" i="14"/>
  <c r="I535" i="14"/>
  <c r="H535" i="14"/>
  <c r="G535" i="14"/>
  <c r="JB534" i="14"/>
  <c r="JA534" i="14"/>
  <c r="IZ534" i="14"/>
  <c r="IY534" i="14"/>
  <c r="IX534" i="14"/>
  <c r="IW534" i="14"/>
  <c r="IV534" i="14"/>
  <c r="IU534" i="14"/>
  <c r="IT534" i="14"/>
  <c r="IS534" i="14"/>
  <c r="IR534" i="14"/>
  <c r="IQ534" i="14"/>
  <c r="IP534" i="14"/>
  <c r="IO534" i="14"/>
  <c r="IN534" i="14"/>
  <c r="IM534" i="14"/>
  <c r="IL534" i="14"/>
  <c r="IK534" i="14"/>
  <c r="IJ534" i="14"/>
  <c r="II534" i="14"/>
  <c r="IH534" i="14"/>
  <c r="IG534" i="14"/>
  <c r="IF534" i="14"/>
  <c r="IE534" i="14"/>
  <c r="ID534" i="14"/>
  <c r="IC534" i="14"/>
  <c r="IB534" i="14"/>
  <c r="IA534" i="14"/>
  <c r="HZ534" i="14"/>
  <c r="HY534" i="14"/>
  <c r="HX534" i="14"/>
  <c r="HW534" i="14"/>
  <c r="HV534" i="14"/>
  <c r="HU534" i="14"/>
  <c r="HT534" i="14"/>
  <c r="HS534" i="14"/>
  <c r="HR534" i="14"/>
  <c r="HQ534" i="14"/>
  <c r="HP534" i="14"/>
  <c r="HO534" i="14"/>
  <c r="HN534" i="14"/>
  <c r="HM534" i="14"/>
  <c r="HL534" i="14"/>
  <c r="HK534" i="14"/>
  <c r="HJ534" i="14"/>
  <c r="HI534" i="14"/>
  <c r="HH534" i="14"/>
  <c r="HG534" i="14"/>
  <c r="HF534" i="14"/>
  <c r="HE534" i="14"/>
  <c r="HD534" i="14"/>
  <c r="HC534" i="14"/>
  <c r="HB534" i="14"/>
  <c r="HA534" i="14"/>
  <c r="GZ534" i="14"/>
  <c r="GY534" i="14"/>
  <c r="GX534" i="14"/>
  <c r="GW534" i="14"/>
  <c r="GV534" i="14"/>
  <c r="GU534" i="14"/>
  <c r="GT534" i="14"/>
  <c r="GS534" i="14"/>
  <c r="GR534" i="14"/>
  <c r="GQ534" i="14"/>
  <c r="GP534" i="14"/>
  <c r="GO534" i="14"/>
  <c r="GN534" i="14"/>
  <c r="GM534" i="14"/>
  <c r="GL534" i="14"/>
  <c r="GK534" i="14"/>
  <c r="GJ534" i="14"/>
  <c r="GI534" i="14"/>
  <c r="GH534" i="14"/>
  <c r="GG534" i="14"/>
  <c r="GF534" i="14"/>
  <c r="GE534" i="14"/>
  <c r="GD534" i="14"/>
  <c r="GC534" i="14"/>
  <c r="GB534" i="14"/>
  <c r="GA534" i="14"/>
  <c r="FZ534" i="14"/>
  <c r="FY534" i="14"/>
  <c r="FX534" i="14"/>
  <c r="FW534" i="14"/>
  <c r="FV534" i="14"/>
  <c r="FU534" i="14"/>
  <c r="FT534" i="14"/>
  <c r="FS534" i="14"/>
  <c r="FR534" i="14"/>
  <c r="FQ534" i="14"/>
  <c r="FP534" i="14"/>
  <c r="FO534" i="14"/>
  <c r="FN534" i="14"/>
  <c r="FM534" i="14"/>
  <c r="FL534" i="14"/>
  <c r="FK534" i="14"/>
  <c r="FJ534" i="14"/>
  <c r="FI534" i="14"/>
  <c r="FH534" i="14"/>
  <c r="FG534" i="14"/>
  <c r="FF534" i="14"/>
  <c r="FE534" i="14"/>
  <c r="FD534" i="14"/>
  <c r="FC534" i="14"/>
  <c r="FB534" i="14"/>
  <c r="FA534" i="14"/>
  <c r="EZ534" i="14"/>
  <c r="EY534" i="14"/>
  <c r="EX534" i="14"/>
  <c r="EW534" i="14"/>
  <c r="EV534" i="14"/>
  <c r="EU534" i="14"/>
  <c r="ET534" i="14"/>
  <c r="ES534" i="14"/>
  <c r="ER534" i="14"/>
  <c r="EQ534" i="14"/>
  <c r="EP534" i="14"/>
  <c r="EO534" i="14"/>
  <c r="EN534" i="14"/>
  <c r="EM534" i="14"/>
  <c r="EL534" i="14"/>
  <c r="EK534" i="14"/>
  <c r="EJ534" i="14"/>
  <c r="EI534" i="14"/>
  <c r="EH534" i="14"/>
  <c r="EG534" i="14"/>
  <c r="EF534" i="14"/>
  <c r="EE534" i="14"/>
  <c r="ED534" i="14"/>
  <c r="EC534" i="14"/>
  <c r="EB534" i="14"/>
  <c r="EA534" i="14"/>
  <c r="DZ534" i="14"/>
  <c r="DY534" i="14"/>
  <c r="DX534" i="14"/>
  <c r="DW534" i="14"/>
  <c r="DV534" i="14"/>
  <c r="DU534" i="14"/>
  <c r="DT534" i="14"/>
  <c r="DS534" i="14"/>
  <c r="DR534" i="14"/>
  <c r="DQ534" i="14"/>
  <c r="DP534" i="14"/>
  <c r="DO534" i="14"/>
  <c r="DN534" i="14"/>
  <c r="DM534" i="14"/>
  <c r="DL534" i="14"/>
  <c r="DK534" i="14"/>
  <c r="DJ534" i="14"/>
  <c r="DI534" i="14"/>
  <c r="DH534" i="14"/>
  <c r="DG534" i="14"/>
  <c r="DF534" i="14"/>
  <c r="DE534" i="14"/>
  <c r="DD534" i="14"/>
  <c r="DC534" i="14"/>
  <c r="DB534" i="14"/>
  <c r="DA534" i="14"/>
  <c r="CZ534" i="14"/>
  <c r="CY534" i="14"/>
  <c r="CX534" i="14"/>
  <c r="CW534" i="14"/>
  <c r="CV534" i="14"/>
  <c r="CU534" i="14"/>
  <c r="CT534" i="14"/>
  <c r="CS534" i="14"/>
  <c r="CR534" i="14"/>
  <c r="CQ534" i="14"/>
  <c r="CP534" i="14"/>
  <c r="CO534" i="14"/>
  <c r="CN534" i="14"/>
  <c r="CM534" i="14"/>
  <c r="CL534" i="14"/>
  <c r="CK534" i="14"/>
  <c r="CJ534" i="14"/>
  <c r="CI534" i="14"/>
  <c r="CH534" i="14"/>
  <c r="CG534" i="14"/>
  <c r="CF534" i="14"/>
  <c r="CE534" i="14"/>
  <c r="CD534" i="14"/>
  <c r="CC534" i="14"/>
  <c r="CB534" i="14"/>
  <c r="CA534" i="14"/>
  <c r="BZ534" i="14"/>
  <c r="BY534" i="14"/>
  <c r="BX534" i="14"/>
  <c r="BW534" i="14"/>
  <c r="BV534" i="14"/>
  <c r="BU534" i="14"/>
  <c r="BT534" i="14"/>
  <c r="BS534" i="14"/>
  <c r="BR534" i="14"/>
  <c r="BQ534" i="14"/>
  <c r="BP534" i="14"/>
  <c r="BO534" i="14"/>
  <c r="BN534" i="14"/>
  <c r="BM534" i="14"/>
  <c r="BL534" i="14"/>
  <c r="BK534" i="14"/>
  <c r="BJ534" i="14"/>
  <c r="BI534" i="14"/>
  <c r="BH534" i="14"/>
  <c r="BG534" i="14"/>
  <c r="BF534" i="14"/>
  <c r="BE534" i="14"/>
  <c r="BD534" i="14"/>
  <c r="BC534" i="14"/>
  <c r="BB534" i="14"/>
  <c r="BA534" i="14"/>
  <c r="AZ534" i="14"/>
  <c r="AY534" i="14"/>
  <c r="AX534" i="14"/>
  <c r="AW534" i="14"/>
  <c r="AV534" i="14"/>
  <c r="AU534" i="14"/>
  <c r="AT534" i="14"/>
  <c r="AS534" i="14"/>
  <c r="AR534" i="14"/>
  <c r="AQ534" i="14"/>
  <c r="AP534" i="14"/>
  <c r="AO534" i="14"/>
  <c r="AN534" i="14"/>
  <c r="AM534" i="14"/>
  <c r="AL534" i="14"/>
  <c r="AK534" i="14"/>
  <c r="AJ534" i="14"/>
  <c r="AI534" i="14"/>
  <c r="AH534" i="14"/>
  <c r="AG534" i="14"/>
  <c r="AF534" i="14"/>
  <c r="AE534" i="14"/>
  <c r="AD534" i="14"/>
  <c r="AC534" i="14"/>
  <c r="AB534" i="14"/>
  <c r="AA534" i="14"/>
  <c r="Z534" i="14"/>
  <c r="Y534" i="14"/>
  <c r="X534" i="14"/>
  <c r="W534" i="14"/>
  <c r="V534" i="14"/>
  <c r="U534" i="14"/>
  <c r="T534" i="14"/>
  <c r="S534" i="14"/>
  <c r="R534" i="14"/>
  <c r="Q534" i="14"/>
  <c r="P534" i="14"/>
  <c r="O534" i="14"/>
  <c r="N534" i="14"/>
  <c r="M534" i="14"/>
  <c r="L534" i="14"/>
  <c r="K534" i="14"/>
  <c r="J534" i="14"/>
  <c r="I534" i="14"/>
  <c r="H534" i="14"/>
  <c r="G534" i="14"/>
  <c r="JB533" i="14"/>
  <c r="JA533" i="14"/>
  <c r="IZ533" i="14"/>
  <c r="IY533" i="14"/>
  <c r="IX533" i="14"/>
  <c r="IW533" i="14"/>
  <c r="IV533" i="14"/>
  <c r="IU533" i="14"/>
  <c r="IT533" i="14"/>
  <c r="IS533" i="14"/>
  <c r="IR533" i="14"/>
  <c r="IQ533" i="14"/>
  <c r="IP533" i="14"/>
  <c r="IO533" i="14"/>
  <c r="IN533" i="14"/>
  <c r="IM533" i="14"/>
  <c r="IL533" i="14"/>
  <c r="IK533" i="14"/>
  <c r="IJ533" i="14"/>
  <c r="II533" i="14"/>
  <c r="IH533" i="14"/>
  <c r="IG533" i="14"/>
  <c r="IF533" i="14"/>
  <c r="IE533" i="14"/>
  <c r="ID533" i="14"/>
  <c r="IC533" i="14"/>
  <c r="IB533" i="14"/>
  <c r="IA533" i="14"/>
  <c r="HZ533" i="14"/>
  <c r="HY533" i="14"/>
  <c r="HX533" i="14"/>
  <c r="HW533" i="14"/>
  <c r="HV533" i="14"/>
  <c r="HU533" i="14"/>
  <c r="HT533" i="14"/>
  <c r="HS533" i="14"/>
  <c r="HR533" i="14"/>
  <c r="HQ533" i="14"/>
  <c r="HP533" i="14"/>
  <c r="HO533" i="14"/>
  <c r="HN533" i="14"/>
  <c r="HM533" i="14"/>
  <c r="HL533" i="14"/>
  <c r="HK533" i="14"/>
  <c r="HJ533" i="14"/>
  <c r="HI533" i="14"/>
  <c r="HH533" i="14"/>
  <c r="HG533" i="14"/>
  <c r="HF533" i="14"/>
  <c r="HE533" i="14"/>
  <c r="HD533" i="14"/>
  <c r="HC533" i="14"/>
  <c r="HB533" i="14"/>
  <c r="HA533" i="14"/>
  <c r="GZ533" i="14"/>
  <c r="GY533" i="14"/>
  <c r="GX533" i="14"/>
  <c r="GW533" i="14"/>
  <c r="GV533" i="14"/>
  <c r="GU533" i="14"/>
  <c r="GT533" i="14"/>
  <c r="GS533" i="14"/>
  <c r="GR533" i="14"/>
  <c r="GQ533" i="14"/>
  <c r="GP533" i="14"/>
  <c r="GO533" i="14"/>
  <c r="GN533" i="14"/>
  <c r="GM533" i="14"/>
  <c r="GL533" i="14"/>
  <c r="GK533" i="14"/>
  <c r="GJ533" i="14"/>
  <c r="GI533" i="14"/>
  <c r="GH533" i="14"/>
  <c r="GG533" i="14"/>
  <c r="GF533" i="14"/>
  <c r="GE533" i="14"/>
  <c r="GD533" i="14"/>
  <c r="GC533" i="14"/>
  <c r="GB533" i="14"/>
  <c r="GA533" i="14"/>
  <c r="FZ533" i="14"/>
  <c r="FY533" i="14"/>
  <c r="FX533" i="14"/>
  <c r="FW533" i="14"/>
  <c r="FV533" i="14"/>
  <c r="FU533" i="14"/>
  <c r="FT533" i="14"/>
  <c r="FS533" i="14"/>
  <c r="FR533" i="14"/>
  <c r="FQ533" i="14"/>
  <c r="FP533" i="14"/>
  <c r="FO533" i="14"/>
  <c r="FN533" i="14"/>
  <c r="FM533" i="14"/>
  <c r="FL533" i="14"/>
  <c r="FK533" i="14"/>
  <c r="FJ533" i="14"/>
  <c r="FI533" i="14"/>
  <c r="FH533" i="14"/>
  <c r="FG533" i="14"/>
  <c r="FF533" i="14"/>
  <c r="FE533" i="14"/>
  <c r="FD533" i="14"/>
  <c r="FC533" i="14"/>
  <c r="FB533" i="14"/>
  <c r="FA533" i="14"/>
  <c r="EZ533" i="14"/>
  <c r="EY533" i="14"/>
  <c r="EX533" i="14"/>
  <c r="EW533" i="14"/>
  <c r="EV533" i="14"/>
  <c r="EU533" i="14"/>
  <c r="ET533" i="14"/>
  <c r="ES533" i="14"/>
  <c r="ER533" i="14"/>
  <c r="EQ533" i="14"/>
  <c r="EP533" i="14"/>
  <c r="EO533" i="14"/>
  <c r="EN533" i="14"/>
  <c r="EM533" i="14"/>
  <c r="EL533" i="14"/>
  <c r="EK533" i="14"/>
  <c r="EJ533" i="14"/>
  <c r="EI533" i="14"/>
  <c r="EH533" i="14"/>
  <c r="EG533" i="14"/>
  <c r="EF533" i="14"/>
  <c r="EE533" i="14"/>
  <c r="ED533" i="14"/>
  <c r="EC533" i="14"/>
  <c r="EB533" i="14"/>
  <c r="EA533" i="14"/>
  <c r="DZ533" i="14"/>
  <c r="DY533" i="14"/>
  <c r="DX533" i="14"/>
  <c r="DW533" i="14"/>
  <c r="DV533" i="14"/>
  <c r="DU533" i="14"/>
  <c r="DT533" i="14"/>
  <c r="DS533" i="14"/>
  <c r="DR533" i="14"/>
  <c r="DQ533" i="14"/>
  <c r="DP533" i="14"/>
  <c r="DO533" i="14"/>
  <c r="DN533" i="14"/>
  <c r="DM533" i="14"/>
  <c r="DL533" i="14"/>
  <c r="DK533" i="14"/>
  <c r="DJ533" i="14"/>
  <c r="DI533" i="14"/>
  <c r="DH533" i="14"/>
  <c r="DG533" i="14"/>
  <c r="DF533" i="14"/>
  <c r="DE533" i="14"/>
  <c r="DD533" i="14"/>
  <c r="DC533" i="14"/>
  <c r="DB533" i="14"/>
  <c r="DA533" i="14"/>
  <c r="CZ533" i="14"/>
  <c r="CY533" i="14"/>
  <c r="CX533" i="14"/>
  <c r="CW533" i="14"/>
  <c r="CV533" i="14"/>
  <c r="CU533" i="14"/>
  <c r="CT533" i="14"/>
  <c r="CS533" i="14"/>
  <c r="CR533" i="14"/>
  <c r="CQ533" i="14"/>
  <c r="CP533" i="14"/>
  <c r="CO533" i="14"/>
  <c r="CN533" i="14"/>
  <c r="CM533" i="14"/>
  <c r="CL533" i="14"/>
  <c r="CK533" i="14"/>
  <c r="CJ533" i="14"/>
  <c r="CI533" i="14"/>
  <c r="CH533" i="14"/>
  <c r="CG533" i="14"/>
  <c r="CF533" i="14"/>
  <c r="CE533" i="14"/>
  <c r="CD533" i="14"/>
  <c r="CC533" i="14"/>
  <c r="CB533" i="14"/>
  <c r="CA533" i="14"/>
  <c r="BZ533" i="14"/>
  <c r="BY533" i="14"/>
  <c r="BX533" i="14"/>
  <c r="BW533" i="14"/>
  <c r="BV533" i="14"/>
  <c r="BU533" i="14"/>
  <c r="BT533" i="14"/>
  <c r="BS533" i="14"/>
  <c r="BR533" i="14"/>
  <c r="BQ533" i="14"/>
  <c r="BP533" i="14"/>
  <c r="BO533" i="14"/>
  <c r="BN533" i="14"/>
  <c r="BM533" i="14"/>
  <c r="BL533" i="14"/>
  <c r="BK533" i="14"/>
  <c r="BJ533" i="14"/>
  <c r="BI533" i="14"/>
  <c r="BH533" i="14"/>
  <c r="BG533" i="14"/>
  <c r="BF533" i="14"/>
  <c r="BE533" i="14"/>
  <c r="BD533" i="14"/>
  <c r="BC533" i="14"/>
  <c r="BB533" i="14"/>
  <c r="BA533" i="14"/>
  <c r="AZ533" i="14"/>
  <c r="AY533" i="14"/>
  <c r="AX533" i="14"/>
  <c r="AW533" i="14"/>
  <c r="AV533" i="14"/>
  <c r="AU533" i="14"/>
  <c r="AT533" i="14"/>
  <c r="AS533" i="14"/>
  <c r="AR533" i="14"/>
  <c r="AQ533" i="14"/>
  <c r="AP533" i="14"/>
  <c r="AO533" i="14"/>
  <c r="AN533" i="14"/>
  <c r="AM533" i="14"/>
  <c r="AL533" i="14"/>
  <c r="AK533" i="14"/>
  <c r="AJ533" i="14"/>
  <c r="AI533" i="14"/>
  <c r="AH533" i="14"/>
  <c r="AG533" i="14"/>
  <c r="AF533" i="14"/>
  <c r="AE533" i="14"/>
  <c r="AD533" i="14"/>
  <c r="AC533" i="14"/>
  <c r="AB533" i="14"/>
  <c r="AA533" i="14"/>
  <c r="Z533" i="14"/>
  <c r="Y533" i="14"/>
  <c r="X533" i="14"/>
  <c r="W533" i="14"/>
  <c r="V533" i="14"/>
  <c r="U533" i="14"/>
  <c r="T533" i="14"/>
  <c r="S533" i="14"/>
  <c r="R533" i="14"/>
  <c r="Q533" i="14"/>
  <c r="P533" i="14"/>
  <c r="O533" i="14"/>
  <c r="N533" i="14"/>
  <c r="M533" i="14"/>
  <c r="L533" i="14"/>
  <c r="K533" i="14"/>
  <c r="J533" i="14"/>
  <c r="I533" i="14"/>
  <c r="H533" i="14"/>
  <c r="G533" i="14"/>
  <c r="JB532" i="14"/>
  <c r="JA532" i="14"/>
  <c r="IZ532" i="14"/>
  <c r="IY532" i="14"/>
  <c r="IX532" i="14"/>
  <c r="IW532" i="14"/>
  <c r="IV532" i="14"/>
  <c r="IU532" i="14"/>
  <c r="IT532" i="14"/>
  <c r="IS532" i="14"/>
  <c r="IR532" i="14"/>
  <c r="IQ532" i="14"/>
  <c r="IP532" i="14"/>
  <c r="IO532" i="14"/>
  <c r="IN532" i="14"/>
  <c r="IM532" i="14"/>
  <c r="IL532" i="14"/>
  <c r="IK532" i="14"/>
  <c r="IJ532" i="14"/>
  <c r="II532" i="14"/>
  <c r="IH532" i="14"/>
  <c r="IG532" i="14"/>
  <c r="IF532" i="14"/>
  <c r="IE532" i="14"/>
  <c r="ID532" i="14"/>
  <c r="IC532" i="14"/>
  <c r="IB532" i="14"/>
  <c r="IA532" i="14"/>
  <c r="HZ532" i="14"/>
  <c r="HY532" i="14"/>
  <c r="HX532" i="14"/>
  <c r="HW532" i="14"/>
  <c r="HV532" i="14"/>
  <c r="HU532" i="14"/>
  <c r="HT532" i="14"/>
  <c r="HS532" i="14"/>
  <c r="HR532" i="14"/>
  <c r="HQ532" i="14"/>
  <c r="HP532" i="14"/>
  <c r="HO532" i="14"/>
  <c r="HN532" i="14"/>
  <c r="HM532" i="14"/>
  <c r="HL532" i="14"/>
  <c r="HK532" i="14"/>
  <c r="HJ532" i="14"/>
  <c r="HI532" i="14"/>
  <c r="HH532" i="14"/>
  <c r="HG532" i="14"/>
  <c r="HF532" i="14"/>
  <c r="HE532" i="14"/>
  <c r="HD532" i="14"/>
  <c r="HC532" i="14"/>
  <c r="HB532" i="14"/>
  <c r="HA532" i="14"/>
  <c r="GZ532" i="14"/>
  <c r="GY532" i="14"/>
  <c r="GX532" i="14"/>
  <c r="GW532" i="14"/>
  <c r="GV532" i="14"/>
  <c r="GU532" i="14"/>
  <c r="GT532" i="14"/>
  <c r="GS532" i="14"/>
  <c r="GR532" i="14"/>
  <c r="GQ532" i="14"/>
  <c r="GP532" i="14"/>
  <c r="GO532" i="14"/>
  <c r="GN532" i="14"/>
  <c r="GM532" i="14"/>
  <c r="GL532" i="14"/>
  <c r="GK532" i="14"/>
  <c r="GJ532" i="14"/>
  <c r="GI532" i="14"/>
  <c r="GH532" i="14"/>
  <c r="GG532" i="14"/>
  <c r="GF532" i="14"/>
  <c r="GE532" i="14"/>
  <c r="GD532" i="14"/>
  <c r="GC532" i="14"/>
  <c r="GB532" i="14"/>
  <c r="GA532" i="14"/>
  <c r="FZ532" i="14"/>
  <c r="FY532" i="14"/>
  <c r="FX532" i="14"/>
  <c r="FW532" i="14"/>
  <c r="FV532" i="14"/>
  <c r="FU532" i="14"/>
  <c r="FT532" i="14"/>
  <c r="FS532" i="14"/>
  <c r="FR532" i="14"/>
  <c r="FQ532" i="14"/>
  <c r="FP532" i="14"/>
  <c r="FO532" i="14"/>
  <c r="FN532" i="14"/>
  <c r="FM532" i="14"/>
  <c r="FL532" i="14"/>
  <c r="FK532" i="14"/>
  <c r="FJ532" i="14"/>
  <c r="FI532" i="14"/>
  <c r="FH532" i="14"/>
  <c r="FG532" i="14"/>
  <c r="FF532" i="14"/>
  <c r="FE532" i="14"/>
  <c r="FD532" i="14"/>
  <c r="FC532" i="14"/>
  <c r="FB532" i="14"/>
  <c r="FA532" i="14"/>
  <c r="EZ532" i="14"/>
  <c r="EY532" i="14"/>
  <c r="EX532" i="14"/>
  <c r="EW532" i="14"/>
  <c r="EV532" i="14"/>
  <c r="EU532" i="14"/>
  <c r="ET532" i="14"/>
  <c r="ES532" i="14"/>
  <c r="ER532" i="14"/>
  <c r="EQ532" i="14"/>
  <c r="EP532" i="14"/>
  <c r="EO532" i="14"/>
  <c r="EN532" i="14"/>
  <c r="EM532" i="14"/>
  <c r="EL532" i="14"/>
  <c r="EK532" i="14"/>
  <c r="EJ532" i="14"/>
  <c r="EI532" i="14"/>
  <c r="EH532" i="14"/>
  <c r="EG532" i="14"/>
  <c r="EF532" i="14"/>
  <c r="EE532" i="14"/>
  <c r="ED532" i="14"/>
  <c r="EC532" i="14"/>
  <c r="EB532" i="14"/>
  <c r="EA532" i="14"/>
  <c r="DZ532" i="14"/>
  <c r="DY532" i="14"/>
  <c r="DX532" i="14"/>
  <c r="DW532" i="14"/>
  <c r="DV532" i="14"/>
  <c r="DU532" i="14"/>
  <c r="DT532" i="14"/>
  <c r="DS532" i="14"/>
  <c r="DR532" i="14"/>
  <c r="DQ532" i="14"/>
  <c r="DP532" i="14"/>
  <c r="DO532" i="14"/>
  <c r="DN532" i="14"/>
  <c r="DM532" i="14"/>
  <c r="DL532" i="14"/>
  <c r="DK532" i="14"/>
  <c r="DJ532" i="14"/>
  <c r="DI532" i="14"/>
  <c r="DH532" i="14"/>
  <c r="DG532" i="14"/>
  <c r="DF532" i="14"/>
  <c r="DE532" i="14"/>
  <c r="DD532" i="14"/>
  <c r="DC532" i="14"/>
  <c r="DB532" i="14"/>
  <c r="DA532" i="14"/>
  <c r="CZ532" i="14"/>
  <c r="CY532" i="14"/>
  <c r="CX532" i="14"/>
  <c r="CW532" i="14"/>
  <c r="CV532" i="14"/>
  <c r="CU532" i="14"/>
  <c r="CT532" i="14"/>
  <c r="CS532" i="14"/>
  <c r="CR532" i="14"/>
  <c r="CQ532" i="14"/>
  <c r="CP532" i="14"/>
  <c r="CO532" i="14"/>
  <c r="CN532" i="14"/>
  <c r="CM532" i="14"/>
  <c r="CL532" i="14"/>
  <c r="CK532" i="14"/>
  <c r="CJ532" i="14"/>
  <c r="CI532" i="14"/>
  <c r="CH532" i="14"/>
  <c r="CG532" i="14"/>
  <c r="CF532" i="14"/>
  <c r="CE532" i="14"/>
  <c r="CD532" i="14"/>
  <c r="CC532" i="14"/>
  <c r="CB532" i="14"/>
  <c r="CA532" i="14"/>
  <c r="BZ532" i="14"/>
  <c r="BY532" i="14"/>
  <c r="BX532" i="14"/>
  <c r="BW532" i="14"/>
  <c r="BV532" i="14"/>
  <c r="BU532" i="14"/>
  <c r="BT532" i="14"/>
  <c r="BS532" i="14"/>
  <c r="BR532" i="14"/>
  <c r="BQ532" i="14"/>
  <c r="BP532" i="14"/>
  <c r="BO532" i="14"/>
  <c r="BN532" i="14"/>
  <c r="BM532" i="14"/>
  <c r="BL532" i="14"/>
  <c r="BK532" i="14"/>
  <c r="BJ532" i="14"/>
  <c r="BI532" i="14"/>
  <c r="BH532" i="14"/>
  <c r="BG532" i="14"/>
  <c r="BF532" i="14"/>
  <c r="BE532" i="14"/>
  <c r="BD532" i="14"/>
  <c r="BC532" i="14"/>
  <c r="BB532" i="14"/>
  <c r="BA532" i="14"/>
  <c r="AZ532" i="14"/>
  <c r="AY532" i="14"/>
  <c r="AX532" i="14"/>
  <c r="AW532" i="14"/>
  <c r="AV532" i="14"/>
  <c r="AU532" i="14"/>
  <c r="AT532" i="14"/>
  <c r="AS532" i="14"/>
  <c r="AR532" i="14"/>
  <c r="AQ532" i="14"/>
  <c r="AP532" i="14"/>
  <c r="AO532" i="14"/>
  <c r="AN532" i="14"/>
  <c r="AM532" i="14"/>
  <c r="AL532" i="14"/>
  <c r="AK532" i="14"/>
  <c r="AJ532" i="14"/>
  <c r="AI532" i="14"/>
  <c r="AH532" i="14"/>
  <c r="AG532" i="14"/>
  <c r="AF532" i="14"/>
  <c r="AE532" i="14"/>
  <c r="AD532" i="14"/>
  <c r="AC532" i="14"/>
  <c r="AB532" i="14"/>
  <c r="AA532" i="14"/>
  <c r="Z532" i="14"/>
  <c r="Y532" i="14"/>
  <c r="X532" i="14"/>
  <c r="W532" i="14"/>
  <c r="V532" i="14"/>
  <c r="U532" i="14"/>
  <c r="T532" i="14"/>
  <c r="S532" i="14"/>
  <c r="R532" i="14"/>
  <c r="Q532" i="14"/>
  <c r="P532" i="14"/>
  <c r="O532" i="14"/>
  <c r="N532" i="14"/>
  <c r="M532" i="14"/>
  <c r="L532" i="14"/>
  <c r="K532" i="14"/>
  <c r="J532" i="14"/>
  <c r="I532" i="14"/>
  <c r="H532" i="14"/>
  <c r="G532" i="14"/>
  <c r="JB531" i="14"/>
  <c r="JA531" i="14"/>
  <c r="IZ531" i="14"/>
  <c r="IY531" i="14"/>
  <c r="IX531" i="14"/>
  <c r="IW531" i="14"/>
  <c r="IV531" i="14"/>
  <c r="IU531" i="14"/>
  <c r="IT531" i="14"/>
  <c r="IS531" i="14"/>
  <c r="IR531" i="14"/>
  <c r="IQ531" i="14"/>
  <c r="IP531" i="14"/>
  <c r="IO531" i="14"/>
  <c r="IN531" i="14"/>
  <c r="IM531" i="14"/>
  <c r="IL531" i="14"/>
  <c r="IK531" i="14"/>
  <c r="IJ531" i="14"/>
  <c r="II531" i="14"/>
  <c r="IH531" i="14"/>
  <c r="IG531" i="14"/>
  <c r="IF531" i="14"/>
  <c r="IE531" i="14"/>
  <c r="ID531" i="14"/>
  <c r="IC531" i="14"/>
  <c r="IB531" i="14"/>
  <c r="IA531" i="14"/>
  <c r="HZ531" i="14"/>
  <c r="HY531" i="14"/>
  <c r="HX531" i="14"/>
  <c r="HW531" i="14"/>
  <c r="HV531" i="14"/>
  <c r="HU531" i="14"/>
  <c r="HT531" i="14"/>
  <c r="HS531" i="14"/>
  <c r="HR531" i="14"/>
  <c r="HQ531" i="14"/>
  <c r="HP531" i="14"/>
  <c r="HO531" i="14"/>
  <c r="HN531" i="14"/>
  <c r="HM531" i="14"/>
  <c r="HL531" i="14"/>
  <c r="HK531" i="14"/>
  <c r="HJ531" i="14"/>
  <c r="HI531" i="14"/>
  <c r="HH531" i="14"/>
  <c r="HG531" i="14"/>
  <c r="HF531" i="14"/>
  <c r="HE531" i="14"/>
  <c r="HD531" i="14"/>
  <c r="HC531" i="14"/>
  <c r="HB531" i="14"/>
  <c r="HA531" i="14"/>
  <c r="GZ531" i="14"/>
  <c r="GY531" i="14"/>
  <c r="GX531" i="14"/>
  <c r="GW531" i="14"/>
  <c r="GV531" i="14"/>
  <c r="GU531" i="14"/>
  <c r="GT531" i="14"/>
  <c r="GS531" i="14"/>
  <c r="GR531" i="14"/>
  <c r="GQ531" i="14"/>
  <c r="GP531" i="14"/>
  <c r="GO531" i="14"/>
  <c r="GN531" i="14"/>
  <c r="GM531" i="14"/>
  <c r="GL531" i="14"/>
  <c r="GK531" i="14"/>
  <c r="GJ531" i="14"/>
  <c r="GI531" i="14"/>
  <c r="GH531" i="14"/>
  <c r="GG531" i="14"/>
  <c r="GF531" i="14"/>
  <c r="GE531" i="14"/>
  <c r="GD531" i="14"/>
  <c r="GC531" i="14"/>
  <c r="GB531" i="14"/>
  <c r="GA531" i="14"/>
  <c r="FZ531" i="14"/>
  <c r="FY531" i="14"/>
  <c r="FX531" i="14"/>
  <c r="FW531" i="14"/>
  <c r="FV531" i="14"/>
  <c r="FU531" i="14"/>
  <c r="FT531" i="14"/>
  <c r="FS531" i="14"/>
  <c r="FR531" i="14"/>
  <c r="FQ531" i="14"/>
  <c r="FP531" i="14"/>
  <c r="FO531" i="14"/>
  <c r="FN531" i="14"/>
  <c r="FM531" i="14"/>
  <c r="FL531" i="14"/>
  <c r="FK531" i="14"/>
  <c r="FJ531" i="14"/>
  <c r="FI531" i="14"/>
  <c r="FH531" i="14"/>
  <c r="FG531" i="14"/>
  <c r="FF531" i="14"/>
  <c r="FE531" i="14"/>
  <c r="FD531" i="14"/>
  <c r="FC531" i="14"/>
  <c r="FB531" i="14"/>
  <c r="FA531" i="14"/>
  <c r="EZ531" i="14"/>
  <c r="EY531" i="14"/>
  <c r="EX531" i="14"/>
  <c r="EW531" i="14"/>
  <c r="EV531" i="14"/>
  <c r="EU531" i="14"/>
  <c r="ET531" i="14"/>
  <c r="ES531" i="14"/>
  <c r="ER531" i="14"/>
  <c r="EQ531" i="14"/>
  <c r="EP531" i="14"/>
  <c r="EO531" i="14"/>
  <c r="EN531" i="14"/>
  <c r="EM531" i="14"/>
  <c r="EL531" i="14"/>
  <c r="EK531" i="14"/>
  <c r="EJ531" i="14"/>
  <c r="EI531" i="14"/>
  <c r="EH531" i="14"/>
  <c r="EG531" i="14"/>
  <c r="EF531" i="14"/>
  <c r="EE531" i="14"/>
  <c r="ED531" i="14"/>
  <c r="EC531" i="14"/>
  <c r="EB531" i="14"/>
  <c r="EA531" i="14"/>
  <c r="DZ531" i="14"/>
  <c r="DY531" i="14"/>
  <c r="DX531" i="14"/>
  <c r="DW531" i="14"/>
  <c r="DV531" i="14"/>
  <c r="DU531" i="14"/>
  <c r="DT531" i="14"/>
  <c r="DS531" i="14"/>
  <c r="DR531" i="14"/>
  <c r="DQ531" i="14"/>
  <c r="DP531" i="14"/>
  <c r="DO531" i="14"/>
  <c r="DN531" i="14"/>
  <c r="DM531" i="14"/>
  <c r="DL531" i="14"/>
  <c r="DK531" i="14"/>
  <c r="DJ531" i="14"/>
  <c r="DI531" i="14"/>
  <c r="DH531" i="14"/>
  <c r="DG531" i="14"/>
  <c r="DF531" i="14"/>
  <c r="DE531" i="14"/>
  <c r="DD531" i="14"/>
  <c r="DC531" i="14"/>
  <c r="DB531" i="14"/>
  <c r="DA531" i="14"/>
  <c r="CZ531" i="14"/>
  <c r="CY531" i="14"/>
  <c r="CX531" i="14"/>
  <c r="CW531" i="14"/>
  <c r="CV531" i="14"/>
  <c r="CU531" i="14"/>
  <c r="CT531" i="14"/>
  <c r="CS531" i="14"/>
  <c r="CR531" i="14"/>
  <c r="CQ531" i="14"/>
  <c r="CP531" i="14"/>
  <c r="CO531" i="14"/>
  <c r="CN531" i="14"/>
  <c r="CM531" i="14"/>
  <c r="CL531" i="14"/>
  <c r="CK531" i="14"/>
  <c r="CJ531" i="14"/>
  <c r="CI531" i="14"/>
  <c r="CH531" i="14"/>
  <c r="CG531" i="14"/>
  <c r="CF531" i="14"/>
  <c r="CE531" i="14"/>
  <c r="CD531" i="14"/>
  <c r="CC531" i="14"/>
  <c r="CB531" i="14"/>
  <c r="CA531" i="14"/>
  <c r="BZ531" i="14"/>
  <c r="BY531" i="14"/>
  <c r="BX531" i="14"/>
  <c r="BW531" i="14"/>
  <c r="BV531" i="14"/>
  <c r="BU531" i="14"/>
  <c r="BT531" i="14"/>
  <c r="BS531" i="14"/>
  <c r="BR531" i="14"/>
  <c r="BQ531" i="14"/>
  <c r="BP531" i="14"/>
  <c r="BO531" i="14"/>
  <c r="BN531" i="14"/>
  <c r="BM531" i="14"/>
  <c r="BL531" i="14"/>
  <c r="BK531" i="14"/>
  <c r="BJ531" i="14"/>
  <c r="BI531" i="14"/>
  <c r="BH531" i="14"/>
  <c r="BG531" i="14"/>
  <c r="BF531" i="14"/>
  <c r="BE531" i="14"/>
  <c r="BD531" i="14"/>
  <c r="BC531" i="14"/>
  <c r="BB531" i="14"/>
  <c r="BA531" i="14"/>
  <c r="AZ531" i="14"/>
  <c r="AY531" i="14"/>
  <c r="AX531" i="14"/>
  <c r="AW531" i="14"/>
  <c r="AV531" i="14"/>
  <c r="AU531" i="14"/>
  <c r="AT531" i="14"/>
  <c r="AS531" i="14"/>
  <c r="AR531" i="14"/>
  <c r="AQ531" i="14"/>
  <c r="AP531" i="14"/>
  <c r="AO531" i="14"/>
  <c r="AN531" i="14"/>
  <c r="AM531" i="14"/>
  <c r="AL531" i="14"/>
  <c r="AK531" i="14"/>
  <c r="AJ531" i="14"/>
  <c r="AI531" i="14"/>
  <c r="AH531" i="14"/>
  <c r="AG531" i="14"/>
  <c r="AF531" i="14"/>
  <c r="AE531" i="14"/>
  <c r="AD531" i="14"/>
  <c r="AC531" i="14"/>
  <c r="AB531" i="14"/>
  <c r="AA531" i="14"/>
  <c r="Z531" i="14"/>
  <c r="Y531" i="14"/>
  <c r="X531" i="14"/>
  <c r="W531" i="14"/>
  <c r="V531" i="14"/>
  <c r="U531" i="14"/>
  <c r="T531" i="14"/>
  <c r="S531" i="14"/>
  <c r="R531" i="14"/>
  <c r="Q531" i="14"/>
  <c r="P531" i="14"/>
  <c r="O531" i="14"/>
  <c r="N531" i="14"/>
  <c r="M531" i="14"/>
  <c r="L531" i="14"/>
  <c r="K531" i="14"/>
  <c r="J531" i="14"/>
  <c r="I531" i="14"/>
  <c r="H531" i="14"/>
  <c r="G531" i="14"/>
  <c r="JB530" i="14"/>
  <c r="JA530" i="14"/>
  <c r="IZ530" i="14"/>
  <c r="IY530" i="14"/>
  <c r="IX530" i="14"/>
  <c r="IW530" i="14"/>
  <c r="IV530" i="14"/>
  <c r="IU530" i="14"/>
  <c r="IT530" i="14"/>
  <c r="IS530" i="14"/>
  <c r="IR530" i="14"/>
  <c r="IQ530" i="14"/>
  <c r="IP530" i="14"/>
  <c r="IO530" i="14"/>
  <c r="IN530" i="14"/>
  <c r="IM530" i="14"/>
  <c r="IL530" i="14"/>
  <c r="IK530" i="14"/>
  <c r="IJ530" i="14"/>
  <c r="II530" i="14"/>
  <c r="IH530" i="14"/>
  <c r="IG530" i="14"/>
  <c r="IF530" i="14"/>
  <c r="IE530" i="14"/>
  <c r="ID530" i="14"/>
  <c r="IC530" i="14"/>
  <c r="IB530" i="14"/>
  <c r="IA530" i="14"/>
  <c r="HZ530" i="14"/>
  <c r="HY530" i="14"/>
  <c r="HX530" i="14"/>
  <c r="HW530" i="14"/>
  <c r="HV530" i="14"/>
  <c r="HU530" i="14"/>
  <c r="HT530" i="14"/>
  <c r="HS530" i="14"/>
  <c r="HR530" i="14"/>
  <c r="HQ530" i="14"/>
  <c r="HP530" i="14"/>
  <c r="HO530" i="14"/>
  <c r="HN530" i="14"/>
  <c r="HM530" i="14"/>
  <c r="HL530" i="14"/>
  <c r="HK530" i="14"/>
  <c r="HJ530" i="14"/>
  <c r="HI530" i="14"/>
  <c r="HH530" i="14"/>
  <c r="HG530" i="14"/>
  <c r="HF530" i="14"/>
  <c r="HE530" i="14"/>
  <c r="HD530" i="14"/>
  <c r="HC530" i="14"/>
  <c r="HB530" i="14"/>
  <c r="HA530" i="14"/>
  <c r="GZ530" i="14"/>
  <c r="GY530" i="14"/>
  <c r="GX530" i="14"/>
  <c r="GW530" i="14"/>
  <c r="GV530" i="14"/>
  <c r="GU530" i="14"/>
  <c r="GT530" i="14"/>
  <c r="GS530" i="14"/>
  <c r="GR530" i="14"/>
  <c r="GQ530" i="14"/>
  <c r="GP530" i="14"/>
  <c r="GO530" i="14"/>
  <c r="GN530" i="14"/>
  <c r="GM530" i="14"/>
  <c r="GL530" i="14"/>
  <c r="GK530" i="14"/>
  <c r="GJ530" i="14"/>
  <c r="GI530" i="14"/>
  <c r="GH530" i="14"/>
  <c r="GG530" i="14"/>
  <c r="GF530" i="14"/>
  <c r="GE530" i="14"/>
  <c r="GD530" i="14"/>
  <c r="GC530" i="14"/>
  <c r="GB530" i="14"/>
  <c r="GA530" i="14"/>
  <c r="FZ530" i="14"/>
  <c r="FY530" i="14"/>
  <c r="FX530" i="14"/>
  <c r="FW530" i="14"/>
  <c r="FV530" i="14"/>
  <c r="FU530" i="14"/>
  <c r="FT530" i="14"/>
  <c r="FS530" i="14"/>
  <c r="FR530" i="14"/>
  <c r="FQ530" i="14"/>
  <c r="FP530" i="14"/>
  <c r="FO530" i="14"/>
  <c r="FN530" i="14"/>
  <c r="FM530" i="14"/>
  <c r="FL530" i="14"/>
  <c r="FK530" i="14"/>
  <c r="FJ530" i="14"/>
  <c r="FI530" i="14"/>
  <c r="FH530" i="14"/>
  <c r="FG530" i="14"/>
  <c r="FF530" i="14"/>
  <c r="FE530" i="14"/>
  <c r="FD530" i="14"/>
  <c r="FC530" i="14"/>
  <c r="FB530" i="14"/>
  <c r="FA530" i="14"/>
  <c r="EZ530" i="14"/>
  <c r="EY530" i="14"/>
  <c r="EX530" i="14"/>
  <c r="EW530" i="14"/>
  <c r="EV530" i="14"/>
  <c r="EU530" i="14"/>
  <c r="ET530" i="14"/>
  <c r="ES530" i="14"/>
  <c r="ER530" i="14"/>
  <c r="EQ530" i="14"/>
  <c r="EP530" i="14"/>
  <c r="EO530" i="14"/>
  <c r="EN530" i="14"/>
  <c r="EM530" i="14"/>
  <c r="EL530" i="14"/>
  <c r="EK530" i="14"/>
  <c r="EJ530" i="14"/>
  <c r="EI530" i="14"/>
  <c r="EH530" i="14"/>
  <c r="EG530" i="14"/>
  <c r="EF530" i="14"/>
  <c r="EE530" i="14"/>
  <c r="ED530" i="14"/>
  <c r="EC530" i="14"/>
  <c r="EB530" i="14"/>
  <c r="EA530" i="14"/>
  <c r="DZ530" i="14"/>
  <c r="DY530" i="14"/>
  <c r="DX530" i="14"/>
  <c r="DW530" i="14"/>
  <c r="DV530" i="14"/>
  <c r="DU530" i="14"/>
  <c r="DT530" i="14"/>
  <c r="DS530" i="14"/>
  <c r="DR530" i="14"/>
  <c r="DQ530" i="14"/>
  <c r="DP530" i="14"/>
  <c r="DO530" i="14"/>
  <c r="DN530" i="14"/>
  <c r="DM530" i="14"/>
  <c r="DL530" i="14"/>
  <c r="DK530" i="14"/>
  <c r="DJ530" i="14"/>
  <c r="DI530" i="14"/>
  <c r="DH530" i="14"/>
  <c r="DG530" i="14"/>
  <c r="DF530" i="14"/>
  <c r="DE530" i="14"/>
  <c r="DD530" i="14"/>
  <c r="DC530" i="14"/>
  <c r="DB530" i="14"/>
  <c r="DA530" i="14"/>
  <c r="CZ530" i="14"/>
  <c r="CY530" i="14"/>
  <c r="CX530" i="14"/>
  <c r="CW530" i="14"/>
  <c r="CV530" i="14"/>
  <c r="CU530" i="14"/>
  <c r="CT530" i="14"/>
  <c r="CS530" i="14"/>
  <c r="CR530" i="14"/>
  <c r="CQ530" i="14"/>
  <c r="CP530" i="14"/>
  <c r="CO530" i="14"/>
  <c r="CN530" i="14"/>
  <c r="CM530" i="14"/>
  <c r="CL530" i="14"/>
  <c r="CK530" i="14"/>
  <c r="CJ530" i="14"/>
  <c r="CI530" i="14"/>
  <c r="CH530" i="14"/>
  <c r="CG530" i="14"/>
  <c r="CF530" i="14"/>
  <c r="CE530" i="14"/>
  <c r="CD530" i="14"/>
  <c r="CC530" i="14"/>
  <c r="CB530" i="14"/>
  <c r="CA530" i="14"/>
  <c r="BZ530" i="14"/>
  <c r="BY530" i="14"/>
  <c r="BX530" i="14"/>
  <c r="BW530" i="14"/>
  <c r="BV530" i="14"/>
  <c r="BU530" i="14"/>
  <c r="BT530" i="14"/>
  <c r="BS530" i="14"/>
  <c r="BR530" i="14"/>
  <c r="BQ530" i="14"/>
  <c r="BP530" i="14"/>
  <c r="BO530" i="14"/>
  <c r="BN530" i="14"/>
  <c r="BM530" i="14"/>
  <c r="BL530" i="14"/>
  <c r="BK530" i="14"/>
  <c r="BJ530" i="14"/>
  <c r="BI530" i="14"/>
  <c r="BH530" i="14"/>
  <c r="BG530" i="14"/>
  <c r="BF530" i="14"/>
  <c r="BE530" i="14"/>
  <c r="BD530" i="14"/>
  <c r="BC530" i="14"/>
  <c r="BB530" i="14"/>
  <c r="BA530" i="14"/>
  <c r="AZ530" i="14"/>
  <c r="AY530" i="14"/>
  <c r="AX530" i="14"/>
  <c r="AW530" i="14"/>
  <c r="AV530" i="14"/>
  <c r="AU530" i="14"/>
  <c r="AT530" i="14"/>
  <c r="AS530" i="14"/>
  <c r="AR530" i="14"/>
  <c r="AQ530" i="14"/>
  <c r="AP530" i="14"/>
  <c r="AO530" i="14"/>
  <c r="AN530" i="14"/>
  <c r="AM530" i="14"/>
  <c r="AL530" i="14"/>
  <c r="AK530" i="14"/>
  <c r="AJ530" i="14"/>
  <c r="AI530" i="14"/>
  <c r="AH530" i="14"/>
  <c r="AG530" i="14"/>
  <c r="AF530" i="14"/>
  <c r="AE530" i="14"/>
  <c r="AD530" i="14"/>
  <c r="AC530" i="14"/>
  <c r="AB530" i="14"/>
  <c r="AA530" i="14"/>
  <c r="Z530" i="14"/>
  <c r="Y530" i="14"/>
  <c r="X530" i="14"/>
  <c r="W530" i="14"/>
  <c r="V530" i="14"/>
  <c r="U530" i="14"/>
  <c r="T530" i="14"/>
  <c r="S530" i="14"/>
  <c r="R530" i="14"/>
  <c r="Q530" i="14"/>
  <c r="P530" i="14"/>
  <c r="O530" i="14"/>
  <c r="N530" i="14"/>
  <c r="M530" i="14"/>
  <c r="L530" i="14"/>
  <c r="K530" i="14"/>
  <c r="J530" i="14"/>
  <c r="I530" i="14"/>
  <c r="H530" i="14"/>
  <c r="G530" i="14"/>
  <c r="JB529" i="14"/>
  <c r="JA529" i="14"/>
  <c r="IZ529" i="14"/>
  <c r="IY529" i="14"/>
  <c r="IX529" i="14"/>
  <c r="IW529" i="14"/>
  <c r="IV529" i="14"/>
  <c r="IU529" i="14"/>
  <c r="IT529" i="14"/>
  <c r="IS529" i="14"/>
  <c r="IR529" i="14"/>
  <c r="IQ529" i="14"/>
  <c r="IP529" i="14"/>
  <c r="IO529" i="14"/>
  <c r="IN529" i="14"/>
  <c r="IM529" i="14"/>
  <c r="IL529" i="14"/>
  <c r="IK529" i="14"/>
  <c r="IJ529" i="14"/>
  <c r="II529" i="14"/>
  <c r="IH529" i="14"/>
  <c r="IG529" i="14"/>
  <c r="IF529" i="14"/>
  <c r="IE529" i="14"/>
  <c r="ID529" i="14"/>
  <c r="IC529" i="14"/>
  <c r="IB529" i="14"/>
  <c r="IA529" i="14"/>
  <c r="HZ529" i="14"/>
  <c r="HY529" i="14"/>
  <c r="HX529" i="14"/>
  <c r="HW529" i="14"/>
  <c r="HV529" i="14"/>
  <c r="HU529" i="14"/>
  <c r="HT529" i="14"/>
  <c r="HS529" i="14"/>
  <c r="HR529" i="14"/>
  <c r="HQ529" i="14"/>
  <c r="HP529" i="14"/>
  <c r="HO529" i="14"/>
  <c r="HN529" i="14"/>
  <c r="HM529" i="14"/>
  <c r="HL529" i="14"/>
  <c r="HK529" i="14"/>
  <c r="HJ529" i="14"/>
  <c r="HI529" i="14"/>
  <c r="HH529" i="14"/>
  <c r="HG529" i="14"/>
  <c r="HF529" i="14"/>
  <c r="HE529" i="14"/>
  <c r="HD529" i="14"/>
  <c r="HC529" i="14"/>
  <c r="HB529" i="14"/>
  <c r="HA529" i="14"/>
  <c r="GZ529" i="14"/>
  <c r="GY529" i="14"/>
  <c r="GX529" i="14"/>
  <c r="GW529" i="14"/>
  <c r="GV529" i="14"/>
  <c r="GU529" i="14"/>
  <c r="GT529" i="14"/>
  <c r="GS529" i="14"/>
  <c r="GR529" i="14"/>
  <c r="GQ529" i="14"/>
  <c r="GP529" i="14"/>
  <c r="GO529" i="14"/>
  <c r="GN529" i="14"/>
  <c r="GM529" i="14"/>
  <c r="GL529" i="14"/>
  <c r="GK529" i="14"/>
  <c r="GJ529" i="14"/>
  <c r="GI529" i="14"/>
  <c r="GH529" i="14"/>
  <c r="GG529" i="14"/>
  <c r="GF529" i="14"/>
  <c r="GE529" i="14"/>
  <c r="GD529" i="14"/>
  <c r="GC529" i="14"/>
  <c r="GB529" i="14"/>
  <c r="GA529" i="14"/>
  <c r="FZ529" i="14"/>
  <c r="FY529" i="14"/>
  <c r="FX529" i="14"/>
  <c r="FW529" i="14"/>
  <c r="FV529" i="14"/>
  <c r="FU529" i="14"/>
  <c r="FT529" i="14"/>
  <c r="FS529" i="14"/>
  <c r="FR529" i="14"/>
  <c r="FQ529" i="14"/>
  <c r="FP529" i="14"/>
  <c r="FO529" i="14"/>
  <c r="FN529" i="14"/>
  <c r="FM529" i="14"/>
  <c r="FL529" i="14"/>
  <c r="FK529" i="14"/>
  <c r="FJ529" i="14"/>
  <c r="FI529" i="14"/>
  <c r="FH529" i="14"/>
  <c r="FG529" i="14"/>
  <c r="FF529" i="14"/>
  <c r="FE529" i="14"/>
  <c r="FD529" i="14"/>
  <c r="FC529" i="14"/>
  <c r="FB529" i="14"/>
  <c r="FA529" i="14"/>
  <c r="EZ529" i="14"/>
  <c r="EY529" i="14"/>
  <c r="EX529" i="14"/>
  <c r="EW529" i="14"/>
  <c r="EV529" i="14"/>
  <c r="EU529" i="14"/>
  <c r="ET529" i="14"/>
  <c r="ES529" i="14"/>
  <c r="ER529" i="14"/>
  <c r="EQ529" i="14"/>
  <c r="EP529" i="14"/>
  <c r="EO529" i="14"/>
  <c r="EN529" i="14"/>
  <c r="EM529" i="14"/>
  <c r="EL529" i="14"/>
  <c r="EK529" i="14"/>
  <c r="EJ529" i="14"/>
  <c r="EI529" i="14"/>
  <c r="EH529" i="14"/>
  <c r="EG529" i="14"/>
  <c r="EF529" i="14"/>
  <c r="EE529" i="14"/>
  <c r="ED529" i="14"/>
  <c r="EC529" i="14"/>
  <c r="EB529" i="14"/>
  <c r="EA529" i="14"/>
  <c r="DZ529" i="14"/>
  <c r="DY529" i="14"/>
  <c r="DX529" i="14"/>
  <c r="DW529" i="14"/>
  <c r="DV529" i="14"/>
  <c r="DU529" i="14"/>
  <c r="DT529" i="14"/>
  <c r="DS529" i="14"/>
  <c r="DR529" i="14"/>
  <c r="DQ529" i="14"/>
  <c r="DP529" i="14"/>
  <c r="DO529" i="14"/>
  <c r="DN529" i="14"/>
  <c r="DM529" i="14"/>
  <c r="DL529" i="14"/>
  <c r="DK529" i="14"/>
  <c r="DJ529" i="14"/>
  <c r="DI529" i="14"/>
  <c r="DH529" i="14"/>
  <c r="DG529" i="14"/>
  <c r="DF529" i="14"/>
  <c r="DE529" i="14"/>
  <c r="DD529" i="14"/>
  <c r="DC529" i="14"/>
  <c r="DB529" i="14"/>
  <c r="DA529" i="14"/>
  <c r="CZ529" i="14"/>
  <c r="CY529" i="14"/>
  <c r="CX529" i="14"/>
  <c r="CW529" i="14"/>
  <c r="CV529" i="14"/>
  <c r="CU529" i="14"/>
  <c r="CT529" i="14"/>
  <c r="CS529" i="14"/>
  <c r="CR529" i="14"/>
  <c r="CQ529" i="14"/>
  <c r="CP529" i="14"/>
  <c r="CO529" i="14"/>
  <c r="CN529" i="14"/>
  <c r="CM529" i="14"/>
  <c r="CL529" i="14"/>
  <c r="CK529" i="14"/>
  <c r="CJ529" i="14"/>
  <c r="CI529" i="14"/>
  <c r="CH529" i="14"/>
  <c r="CG529" i="14"/>
  <c r="CF529" i="14"/>
  <c r="CE529" i="14"/>
  <c r="CD529" i="14"/>
  <c r="CC529" i="14"/>
  <c r="CB529" i="14"/>
  <c r="CA529" i="14"/>
  <c r="BZ529" i="14"/>
  <c r="BY529" i="14"/>
  <c r="BX529" i="14"/>
  <c r="BW529" i="14"/>
  <c r="BV529" i="14"/>
  <c r="BU529" i="14"/>
  <c r="BT529" i="14"/>
  <c r="BS529" i="14"/>
  <c r="BR529" i="14"/>
  <c r="BQ529" i="14"/>
  <c r="BP529" i="14"/>
  <c r="BO529" i="14"/>
  <c r="BN529" i="14"/>
  <c r="BM529" i="14"/>
  <c r="BL529" i="14"/>
  <c r="BK529" i="14"/>
  <c r="BJ529" i="14"/>
  <c r="BI529" i="14"/>
  <c r="BH529" i="14"/>
  <c r="BG529" i="14"/>
  <c r="BF529" i="14"/>
  <c r="BE529" i="14"/>
  <c r="BD529" i="14"/>
  <c r="BC529" i="14"/>
  <c r="BB529" i="14"/>
  <c r="BA529" i="14"/>
  <c r="AZ529" i="14"/>
  <c r="AY529" i="14"/>
  <c r="AX529" i="14"/>
  <c r="AW529" i="14"/>
  <c r="AV529" i="14"/>
  <c r="AU529" i="14"/>
  <c r="AT529" i="14"/>
  <c r="AS529" i="14"/>
  <c r="AR529" i="14"/>
  <c r="AQ529" i="14"/>
  <c r="AP529" i="14"/>
  <c r="AO529" i="14"/>
  <c r="AN529" i="14"/>
  <c r="AM529" i="14"/>
  <c r="AL529" i="14"/>
  <c r="AK529" i="14"/>
  <c r="AJ529" i="14"/>
  <c r="AI529" i="14"/>
  <c r="AH529" i="14"/>
  <c r="AG529" i="14"/>
  <c r="AF529" i="14"/>
  <c r="AE529" i="14"/>
  <c r="AD529" i="14"/>
  <c r="AC529" i="14"/>
  <c r="AB529" i="14"/>
  <c r="AA529" i="14"/>
  <c r="Z529" i="14"/>
  <c r="Y529" i="14"/>
  <c r="X529" i="14"/>
  <c r="W529" i="14"/>
  <c r="V529" i="14"/>
  <c r="U529" i="14"/>
  <c r="T529" i="14"/>
  <c r="S529" i="14"/>
  <c r="R529" i="14"/>
  <c r="Q529" i="14"/>
  <c r="P529" i="14"/>
  <c r="O529" i="14"/>
  <c r="N529" i="14"/>
  <c r="M529" i="14"/>
  <c r="L529" i="14"/>
  <c r="K529" i="14"/>
  <c r="J529" i="14"/>
  <c r="I529" i="14"/>
  <c r="H529" i="14"/>
  <c r="G529" i="14"/>
  <c r="JB528" i="14"/>
  <c r="JA528" i="14"/>
  <c r="IZ528" i="14"/>
  <c r="IY528" i="14"/>
  <c r="IX528" i="14"/>
  <c r="IW528" i="14"/>
  <c r="IV528" i="14"/>
  <c r="IU528" i="14"/>
  <c r="IT528" i="14"/>
  <c r="IS528" i="14"/>
  <c r="IR528" i="14"/>
  <c r="IQ528" i="14"/>
  <c r="IP528" i="14"/>
  <c r="IO528" i="14"/>
  <c r="IN528" i="14"/>
  <c r="IM528" i="14"/>
  <c r="IL528" i="14"/>
  <c r="IK528" i="14"/>
  <c r="IJ528" i="14"/>
  <c r="II528" i="14"/>
  <c r="IH528" i="14"/>
  <c r="IG528" i="14"/>
  <c r="IF528" i="14"/>
  <c r="IE528" i="14"/>
  <c r="ID528" i="14"/>
  <c r="IC528" i="14"/>
  <c r="IB528" i="14"/>
  <c r="IA528" i="14"/>
  <c r="HZ528" i="14"/>
  <c r="HY528" i="14"/>
  <c r="HX528" i="14"/>
  <c r="HW528" i="14"/>
  <c r="HV528" i="14"/>
  <c r="HU528" i="14"/>
  <c r="HT528" i="14"/>
  <c r="HS528" i="14"/>
  <c r="HR528" i="14"/>
  <c r="HQ528" i="14"/>
  <c r="HP528" i="14"/>
  <c r="HO528" i="14"/>
  <c r="HN528" i="14"/>
  <c r="HM528" i="14"/>
  <c r="HL528" i="14"/>
  <c r="HK528" i="14"/>
  <c r="HJ528" i="14"/>
  <c r="HI528" i="14"/>
  <c r="HH528" i="14"/>
  <c r="HG528" i="14"/>
  <c r="HF528" i="14"/>
  <c r="HE528" i="14"/>
  <c r="HD528" i="14"/>
  <c r="HC528" i="14"/>
  <c r="HB528" i="14"/>
  <c r="HA528" i="14"/>
  <c r="GZ528" i="14"/>
  <c r="GY528" i="14"/>
  <c r="GX528" i="14"/>
  <c r="GW528" i="14"/>
  <c r="GV528" i="14"/>
  <c r="GU528" i="14"/>
  <c r="GT528" i="14"/>
  <c r="GS528" i="14"/>
  <c r="GR528" i="14"/>
  <c r="GQ528" i="14"/>
  <c r="GP528" i="14"/>
  <c r="GO528" i="14"/>
  <c r="GN528" i="14"/>
  <c r="GM528" i="14"/>
  <c r="GL528" i="14"/>
  <c r="GK528" i="14"/>
  <c r="GJ528" i="14"/>
  <c r="GI528" i="14"/>
  <c r="GH528" i="14"/>
  <c r="GG528" i="14"/>
  <c r="GF528" i="14"/>
  <c r="GE528" i="14"/>
  <c r="GD528" i="14"/>
  <c r="GC528" i="14"/>
  <c r="GB528" i="14"/>
  <c r="GA528" i="14"/>
  <c r="FZ528" i="14"/>
  <c r="FY528" i="14"/>
  <c r="FX528" i="14"/>
  <c r="FW528" i="14"/>
  <c r="FV528" i="14"/>
  <c r="FU528" i="14"/>
  <c r="FT528" i="14"/>
  <c r="FS528" i="14"/>
  <c r="FR528" i="14"/>
  <c r="FQ528" i="14"/>
  <c r="FP528" i="14"/>
  <c r="FO528" i="14"/>
  <c r="FN528" i="14"/>
  <c r="FM528" i="14"/>
  <c r="FL528" i="14"/>
  <c r="FK528" i="14"/>
  <c r="FJ528" i="14"/>
  <c r="FI528" i="14"/>
  <c r="FH528" i="14"/>
  <c r="FG528" i="14"/>
  <c r="FF528" i="14"/>
  <c r="FE528" i="14"/>
  <c r="FD528" i="14"/>
  <c r="FC528" i="14"/>
  <c r="FB528" i="14"/>
  <c r="FA528" i="14"/>
  <c r="EZ528" i="14"/>
  <c r="EY528" i="14"/>
  <c r="EX528" i="14"/>
  <c r="EW528" i="14"/>
  <c r="EV528" i="14"/>
  <c r="EU528" i="14"/>
  <c r="ET528" i="14"/>
  <c r="ES528" i="14"/>
  <c r="ER528" i="14"/>
  <c r="EQ528" i="14"/>
  <c r="EP528" i="14"/>
  <c r="EO528" i="14"/>
  <c r="EN528" i="14"/>
  <c r="EM528" i="14"/>
  <c r="EL528" i="14"/>
  <c r="EK528" i="14"/>
  <c r="EJ528" i="14"/>
  <c r="EI528" i="14"/>
  <c r="EH528" i="14"/>
  <c r="EG528" i="14"/>
  <c r="EF528" i="14"/>
  <c r="EE528" i="14"/>
  <c r="ED528" i="14"/>
  <c r="EC528" i="14"/>
  <c r="EB528" i="14"/>
  <c r="EA528" i="14"/>
  <c r="DZ528" i="14"/>
  <c r="DY528" i="14"/>
  <c r="DX528" i="14"/>
  <c r="DW528" i="14"/>
  <c r="DV528" i="14"/>
  <c r="DU528" i="14"/>
  <c r="DT528" i="14"/>
  <c r="DS528" i="14"/>
  <c r="DR528" i="14"/>
  <c r="DQ528" i="14"/>
  <c r="DP528" i="14"/>
  <c r="DO528" i="14"/>
  <c r="DN528" i="14"/>
  <c r="DM528" i="14"/>
  <c r="DL528" i="14"/>
  <c r="DK528" i="14"/>
  <c r="DJ528" i="14"/>
  <c r="DI528" i="14"/>
  <c r="DH528" i="14"/>
  <c r="DG528" i="14"/>
  <c r="DF528" i="14"/>
  <c r="DE528" i="14"/>
  <c r="DD528" i="14"/>
  <c r="DC528" i="14"/>
  <c r="DB528" i="14"/>
  <c r="DA528" i="14"/>
  <c r="CZ528" i="14"/>
  <c r="CY528" i="14"/>
  <c r="CX528" i="14"/>
  <c r="CW528" i="14"/>
  <c r="CV528" i="14"/>
  <c r="CU528" i="14"/>
  <c r="CT528" i="14"/>
  <c r="CS528" i="14"/>
  <c r="CR528" i="14"/>
  <c r="CQ528" i="14"/>
  <c r="CP528" i="14"/>
  <c r="CO528" i="14"/>
  <c r="CN528" i="14"/>
  <c r="CM528" i="14"/>
  <c r="CL528" i="14"/>
  <c r="CK528" i="14"/>
  <c r="CJ528" i="14"/>
  <c r="CI528" i="14"/>
  <c r="CH528" i="14"/>
  <c r="CG528" i="14"/>
  <c r="CF528" i="14"/>
  <c r="CE528" i="14"/>
  <c r="CD528" i="14"/>
  <c r="CC528" i="14"/>
  <c r="CB528" i="14"/>
  <c r="CA528" i="14"/>
  <c r="BZ528" i="14"/>
  <c r="BY528" i="14"/>
  <c r="BX528" i="14"/>
  <c r="BW528" i="14"/>
  <c r="BV528" i="14"/>
  <c r="BU528" i="14"/>
  <c r="BT528" i="14"/>
  <c r="BS528" i="14"/>
  <c r="BR528" i="14"/>
  <c r="BQ528" i="14"/>
  <c r="BP528" i="14"/>
  <c r="BO528" i="14"/>
  <c r="BN528" i="14"/>
  <c r="BM528" i="14"/>
  <c r="BL528" i="14"/>
  <c r="BK528" i="14"/>
  <c r="BJ528" i="14"/>
  <c r="BI528" i="14"/>
  <c r="BH528" i="14"/>
  <c r="BG528" i="14"/>
  <c r="BF528" i="14"/>
  <c r="BE528" i="14"/>
  <c r="BD528" i="14"/>
  <c r="BC528" i="14"/>
  <c r="BB528" i="14"/>
  <c r="BA528" i="14"/>
  <c r="AZ528" i="14"/>
  <c r="AY528" i="14"/>
  <c r="AX528" i="14"/>
  <c r="AW528" i="14"/>
  <c r="AV528" i="14"/>
  <c r="AU528" i="14"/>
  <c r="AT528" i="14"/>
  <c r="AS528" i="14"/>
  <c r="AR528" i="14"/>
  <c r="AQ528" i="14"/>
  <c r="AP528" i="14"/>
  <c r="AO528" i="14"/>
  <c r="AN528" i="14"/>
  <c r="AM528" i="14"/>
  <c r="AL528" i="14"/>
  <c r="AK528" i="14"/>
  <c r="AJ528" i="14"/>
  <c r="AI528" i="14"/>
  <c r="AH528" i="14"/>
  <c r="AG528" i="14"/>
  <c r="AF528" i="14"/>
  <c r="AE528" i="14"/>
  <c r="AD528" i="14"/>
  <c r="AC528" i="14"/>
  <c r="AB528" i="14"/>
  <c r="AA528" i="14"/>
  <c r="Z528" i="14"/>
  <c r="Y528" i="14"/>
  <c r="X528" i="14"/>
  <c r="W528" i="14"/>
  <c r="V528" i="14"/>
  <c r="U528" i="14"/>
  <c r="T528" i="14"/>
  <c r="S528" i="14"/>
  <c r="R528" i="14"/>
  <c r="Q528" i="14"/>
  <c r="P528" i="14"/>
  <c r="O528" i="14"/>
  <c r="N528" i="14"/>
  <c r="M528" i="14"/>
  <c r="L528" i="14"/>
  <c r="K528" i="14"/>
  <c r="J528" i="14"/>
  <c r="I528" i="14"/>
  <c r="H528" i="14"/>
  <c r="G528" i="14"/>
  <c r="JB527" i="14"/>
  <c r="JA527" i="14"/>
  <c r="IZ527" i="14"/>
  <c r="IY527" i="14"/>
  <c r="IX527" i="14"/>
  <c r="IW527" i="14"/>
  <c r="IV527" i="14"/>
  <c r="IU527" i="14"/>
  <c r="IT527" i="14"/>
  <c r="IS527" i="14"/>
  <c r="IR527" i="14"/>
  <c r="IQ527" i="14"/>
  <c r="IP527" i="14"/>
  <c r="IO527" i="14"/>
  <c r="IN527" i="14"/>
  <c r="IM527" i="14"/>
  <c r="IL527" i="14"/>
  <c r="IK527" i="14"/>
  <c r="IJ527" i="14"/>
  <c r="II527" i="14"/>
  <c r="IH527" i="14"/>
  <c r="IG527" i="14"/>
  <c r="IF527" i="14"/>
  <c r="IE527" i="14"/>
  <c r="ID527" i="14"/>
  <c r="IC527" i="14"/>
  <c r="IB527" i="14"/>
  <c r="IA527" i="14"/>
  <c r="HZ527" i="14"/>
  <c r="HY527" i="14"/>
  <c r="HX527" i="14"/>
  <c r="HW527" i="14"/>
  <c r="HV527" i="14"/>
  <c r="HU527" i="14"/>
  <c r="HT527" i="14"/>
  <c r="HS527" i="14"/>
  <c r="HR527" i="14"/>
  <c r="HQ527" i="14"/>
  <c r="HP527" i="14"/>
  <c r="HO527" i="14"/>
  <c r="HN527" i="14"/>
  <c r="HM527" i="14"/>
  <c r="HL527" i="14"/>
  <c r="HK527" i="14"/>
  <c r="HJ527" i="14"/>
  <c r="HI527" i="14"/>
  <c r="HH527" i="14"/>
  <c r="HG527" i="14"/>
  <c r="HF527" i="14"/>
  <c r="HE527" i="14"/>
  <c r="HD527" i="14"/>
  <c r="HC527" i="14"/>
  <c r="HB527" i="14"/>
  <c r="HA527" i="14"/>
  <c r="GZ527" i="14"/>
  <c r="GY527" i="14"/>
  <c r="GX527" i="14"/>
  <c r="GW527" i="14"/>
  <c r="GV527" i="14"/>
  <c r="GU527" i="14"/>
  <c r="GT527" i="14"/>
  <c r="GS527" i="14"/>
  <c r="GR527" i="14"/>
  <c r="GQ527" i="14"/>
  <c r="GP527" i="14"/>
  <c r="GO527" i="14"/>
  <c r="GN527" i="14"/>
  <c r="GM527" i="14"/>
  <c r="GL527" i="14"/>
  <c r="GK527" i="14"/>
  <c r="GJ527" i="14"/>
  <c r="GI527" i="14"/>
  <c r="GH527" i="14"/>
  <c r="GG527" i="14"/>
  <c r="GF527" i="14"/>
  <c r="GE527" i="14"/>
  <c r="GD527" i="14"/>
  <c r="GC527" i="14"/>
  <c r="GB527" i="14"/>
  <c r="GA527" i="14"/>
  <c r="FZ527" i="14"/>
  <c r="FY527" i="14"/>
  <c r="FX527" i="14"/>
  <c r="FW527" i="14"/>
  <c r="FV527" i="14"/>
  <c r="FU527" i="14"/>
  <c r="FT527" i="14"/>
  <c r="FS527" i="14"/>
  <c r="FR527" i="14"/>
  <c r="FQ527" i="14"/>
  <c r="FP527" i="14"/>
  <c r="FO527" i="14"/>
  <c r="FN527" i="14"/>
  <c r="FM527" i="14"/>
  <c r="FL527" i="14"/>
  <c r="FK527" i="14"/>
  <c r="FJ527" i="14"/>
  <c r="FI527" i="14"/>
  <c r="FH527" i="14"/>
  <c r="FG527" i="14"/>
  <c r="FF527" i="14"/>
  <c r="FE527" i="14"/>
  <c r="FD527" i="14"/>
  <c r="FC527" i="14"/>
  <c r="FB527" i="14"/>
  <c r="FA527" i="14"/>
  <c r="EZ527" i="14"/>
  <c r="EY527" i="14"/>
  <c r="EX527" i="14"/>
  <c r="EW527" i="14"/>
  <c r="EV527" i="14"/>
  <c r="EU527" i="14"/>
  <c r="ET527" i="14"/>
  <c r="ES527" i="14"/>
  <c r="ER527" i="14"/>
  <c r="EQ527" i="14"/>
  <c r="EP527" i="14"/>
  <c r="EO527" i="14"/>
  <c r="EN527" i="14"/>
  <c r="EM527" i="14"/>
  <c r="EL527" i="14"/>
  <c r="EK527" i="14"/>
  <c r="EJ527" i="14"/>
  <c r="EI527" i="14"/>
  <c r="EH527" i="14"/>
  <c r="EG527" i="14"/>
  <c r="EF527" i="14"/>
  <c r="EE527" i="14"/>
  <c r="ED527" i="14"/>
  <c r="EC527" i="14"/>
  <c r="EB527" i="14"/>
  <c r="EA527" i="14"/>
  <c r="DZ527" i="14"/>
  <c r="DY527" i="14"/>
  <c r="DX527" i="14"/>
  <c r="DW527" i="14"/>
  <c r="DV527" i="14"/>
  <c r="DU527" i="14"/>
  <c r="DT527" i="14"/>
  <c r="DS527" i="14"/>
  <c r="DR527" i="14"/>
  <c r="DQ527" i="14"/>
  <c r="DP527" i="14"/>
  <c r="DO527" i="14"/>
  <c r="DN527" i="14"/>
  <c r="DM527" i="14"/>
  <c r="DL527" i="14"/>
  <c r="DK527" i="14"/>
  <c r="DJ527" i="14"/>
  <c r="DI527" i="14"/>
  <c r="DH527" i="14"/>
  <c r="DG527" i="14"/>
  <c r="DF527" i="14"/>
  <c r="DE527" i="14"/>
  <c r="DD527" i="14"/>
  <c r="DC527" i="14"/>
  <c r="DB527" i="14"/>
  <c r="DA527" i="14"/>
  <c r="CZ527" i="14"/>
  <c r="CY527" i="14"/>
  <c r="CX527" i="14"/>
  <c r="CW527" i="14"/>
  <c r="CV527" i="14"/>
  <c r="CU527" i="14"/>
  <c r="CT527" i="14"/>
  <c r="CS527" i="14"/>
  <c r="CR527" i="14"/>
  <c r="CQ527" i="14"/>
  <c r="CP527" i="14"/>
  <c r="CO527" i="14"/>
  <c r="CN527" i="14"/>
  <c r="CM527" i="14"/>
  <c r="CL527" i="14"/>
  <c r="CK527" i="14"/>
  <c r="CJ527" i="14"/>
  <c r="CI527" i="14"/>
  <c r="CH527" i="14"/>
  <c r="CG527" i="14"/>
  <c r="CF527" i="14"/>
  <c r="CE527" i="14"/>
  <c r="CD527" i="14"/>
  <c r="CC527" i="14"/>
  <c r="CB527" i="14"/>
  <c r="CA527" i="14"/>
  <c r="BZ527" i="14"/>
  <c r="BY527" i="14"/>
  <c r="BX527" i="14"/>
  <c r="BW527" i="14"/>
  <c r="BV527" i="14"/>
  <c r="BU527" i="14"/>
  <c r="BT527" i="14"/>
  <c r="BS527" i="14"/>
  <c r="BR527" i="14"/>
  <c r="BQ527" i="14"/>
  <c r="BP527" i="14"/>
  <c r="BO527" i="14"/>
  <c r="BN527" i="14"/>
  <c r="BM527" i="14"/>
  <c r="BL527" i="14"/>
  <c r="BK527" i="14"/>
  <c r="BJ527" i="14"/>
  <c r="BI527" i="14"/>
  <c r="BH527" i="14"/>
  <c r="BG527" i="14"/>
  <c r="BF527" i="14"/>
  <c r="BE527" i="14"/>
  <c r="BD527" i="14"/>
  <c r="BC527" i="14"/>
  <c r="BB527" i="14"/>
  <c r="BA527" i="14"/>
  <c r="AZ527" i="14"/>
  <c r="AY527" i="14"/>
  <c r="AX527" i="14"/>
  <c r="AW527" i="14"/>
  <c r="AV527" i="14"/>
  <c r="AU527" i="14"/>
  <c r="AT527" i="14"/>
  <c r="AS527" i="14"/>
  <c r="AR527" i="14"/>
  <c r="AQ527" i="14"/>
  <c r="AP527" i="14"/>
  <c r="AO527" i="14"/>
  <c r="AN527" i="14"/>
  <c r="AM527" i="14"/>
  <c r="AL527" i="14"/>
  <c r="AK527" i="14"/>
  <c r="AJ527" i="14"/>
  <c r="AI527" i="14"/>
  <c r="AH527" i="14"/>
  <c r="AG527" i="14"/>
  <c r="AF527" i="14"/>
  <c r="AE527" i="14"/>
  <c r="AD527" i="14"/>
  <c r="AC527" i="14"/>
  <c r="AB527" i="14"/>
  <c r="AA527" i="14"/>
  <c r="Z527" i="14"/>
  <c r="Y527" i="14"/>
  <c r="X527" i="14"/>
  <c r="W527" i="14"/>
  <c r="V527" i="14"/>
  <c r="U527" i="14"/>
  <c r="T527" i="14"/>
  <c r="S527" i="14"/>
  <c r="R527" i="14"/>
  <c r="Q527" i="14"/>
  <c r="P527" i="14"/>
  <c r="O527" i="14"/>
  <c r="N527" i="14"/>
  <c r="M527" i="14"/>
  <c r="L527" i="14"/>
  <c r="K527" i="14"/>
  <c r="J527" i="14"/>
  <c r="I527" i="14"/>
  <c r="H527" i="14"/>
  <c r="G527" i="14"/>
  <c r="JB526" i="14"/>
  <c r="JA526" i="14"/>
  <c r="IZ526" i="14"/>
  <c r="IY526" i="14"/>
  <c r="IX526" i="14"/>
  <c r="IW526" i="14"/>
  <c r="IV526" i="14"/>
  <c r="IU526" i="14"/>
  <c r="IT526" i="14"/>
  <c r="IS526" i="14"/>
  <c r="IR526" i="14"/>
  <c r="IQ526" i="14"/>
  <c r="IP526" i="14"/>
  <c r="IO526" i="14"/>
  <c r="IN526" i="14"/>
  <c r="IM526" i="14"/>
  <c r="IL526" i="14"/>
  <c r="IK526" i="14"/>
  <c r="IJ526" i="14"/>
  <c r="II526" i="14"/>
  <c r="IH526" i="14"/>
  <c r="IG526" i="14"/>
  <c r="IF526" i="14"/>
  <c r="IE526" i="14"/>
  <c r="ID526" i="14"/>
  <c r="IC526" i="14"/>
  <c r="IB526" i="14"/>
  <c r="IA526" i="14"/>
  <c r="HZ526" i="14"/>
  <c r="HY526" i="14"/>
  <c r="HX526" i="14"/>
  <c r="HW526" i="14"/>
  <c r="HV526" i="14"/>
  <c r="HU526" i="14"/>
  <c r="HT526" i="14"/>
  <c r="HS526" i="14"/>
  <c r="HR526" i="14"/>
  <c r="HQ526" i="14"/>
  <c r="HP526" i="14"/>
  <c r="HO526" i="14"/>
  <c r="HN526" i="14"/>
  <c r="HM526" i="14"/>
  <c r="HL526" i="14"/>
  <c r="HK526" i="14"/>
  <c r="HJ526" i="14"/>
  <c r="HI526" i="14"/>
  <c r="HH526" i="14"/>
  <c r="HG526" i="14"/>
  <c r="HF526" i="14"/>
  <c r="HE526" i="14"/>
  <c r="HD526" i="14"/>
  <c r="HC526" i="14"/>
  <c r="HB526" i="14"/>
  <c r="HA526" i="14"/>
  <c r="GZ526" i="14"/>
  <c r="GY526" i="14"/>
  <c r="GX526" i="14"/>
  <c r="GW526" i="14"/>
  <c r="GV526" i="14"/>
  <c r="GU526" i="14"/>
  <c r="GT526" i="14"/>
  <c r="GS526" i="14"/>
  <c r="GR526" i="14"/>
  <c r="GQ526" i="14"/>
  <c r="GP526" i="14"/>
  <c r="GO526" i="14"/>
  <c r="GN526" i="14"/>
  <c r="GM526" i="14"/>
  <c r="GL526" i="14"/>
  <c r="GK526" i="14"/>
  <c r="GJ526" i="14"/>
  <c r="GI526" i="14"/>
  <c r="GH526" i="14"/>
  <c r="GG526" i="14"/>
  <c r="GF526" i="14"/>
  <c r="GE526" i="14"/>
  <c r="GD526" i="14"/>
  <c r="GC526" i="14"/>
  <c r="GB526" i="14"/>
  <c r="GA526" i="14"/>
  <c r="FZ526" i="14"/>
  <c r="FY526" i="14"/>
  <c r="FX526" i="14"/>
  <c r="FW526" i="14"/>
  <c r="FV526" i="14"/>
  <c r="FU526" i="14"/>
  <c r="FT526" i="14"/>
  <c r="FS526" i="14"/>
  <c r="FR526" i="14"/>
  <c r="FQ526" i="14"/>
  <c r="FP526" i="14"/>
  <c r="FO526" i="14"/>
  <c r="FN526" i="14"/>
  <c r="FM526" i="14"/>
  <c r="FL526" i="14"/>
  <c r="FK526" i="14"/>
  <c r="FJ526" i="14"/>
  <c r="FI526" i="14"/>
  <c r="FH526" i="14"/>
  <c r="FG526" i="14"/>
  <c r="FF526" i="14"/>
  <c r="FE526" i="14"/>
  <c r="FD526" i="14"/>
  <c r="FC526" i="14"/>
  <c r="FB526" i="14"/>
  <c r="FA526" i="14"/>
  <c r="EZ526" i="14"/>
  <c r="EY526" i="14"/>
  <c r="EX526" i="14"/>
  <c r="EW526" i="14"/>
  <c r="EV526" i="14"/>
  <c r="EU526" i="14"/>
  <c r="ET526" i="14"/>
  <c r="ES526" i="14"/>
  <c r="ER526" i="14"/>
  <c r="EQ526" i="14"/>
  <c r="EP526" i="14"/>
  <c r="EO526" i="14"/>
  <c r="EN526" i="14"/>
  <c r="EM526" i="14"/>
  <c r="EL526" i="14"/>
  <c r="EK526" i="14"/>
  <c r="EJ526" i="14"/>
  <c r="EI526" i="14"/>
  <c r="EH526" i="14"/>
  <c r="EG526" i="14"/>
  <c r="EF526" i="14"/>
  <c r="EE526" i="14"/>
  <c r="ED526" i="14"/>
  <c r="EC526" i="14"/>
  <c r="EB526" i="14"/>
  <c r="EA526" i="14"/>
  <c r="DZ526" i="14"/>
  <c r="DY526" i="14"/>
  <c r="DX526" i="14"/>
  <c r="DW526" i="14"/>
  <c r="DV526" i="14"/>
  <c r="DU526" i="14"/>
  <c r="DT526" i="14"/>
  <c r="DS526" i="14"/>
  <c r="DR526" i="14"/>
  <c r="DQ526" i="14"/>
  <c r="DP526" i="14"/>
  <c r="DO526" i="14"/>
  <c r="DN526" i="14"/>
  <c r="DM526" i="14"/>
  <c r="DL526" i="14"/>
  <c r="DK526" i="14"/>
  <c r="DJ526" i="14"/>
  <c r="DI526" i="14"/>
  <c r="DH526" i="14"/>
  <c r="DG526" i="14"/>
  <c r="DF526" i="14"/>
  <c r="DE526" i="14"/>
  <c r="DD526" i="14"/>
  <c r="DC526" i="14"/>
  <c r="DB526" i="14"/>
  <c r="DA526" i="14"/>
  <c r="CZ526" i="14"/>
  <c r="CY526" i="14"/>
  <c r="CX526" i="14"/>
  <c r="CW526" i="14"/>
  <c r="CV526" i="14"/>
  <c r="CU526" i="14"/>
  <c r="CT526" i="14"/>
  <c r="CS526" i="14"/>
  <c r="CR526" i="14"/>
  <c r="CQ526" i="14"/>
  <c r="CP526" i="14"/>
  <c r="CO526" i="14"/>
  <c r="CN526" i="14"/>
  <c r="CM526" i="14"/>
  <c r="CL526" i="14"/>
  <c r="CK526" i="14"/>
  <c r="CJ526" i="14"/>
  <c r="CI526" i="14"/>
  <c r="CH526" i="14"/>
  <c r="CG526" i="14"/>
  <c r="CF526" i="14"/>
  <c r="CE526" i="14"/>
  <c r="CD526" i="14"/>
  <c r="CC526" i="14"/>
  <c r="CB526" i="14"/>
  <c r="CA526" i="14"/>
  <c r="BZ526" i="14"/>
  <c r="BY526" i="14"/>
  <c r="BX526" i="14"/>
  <c r="BW526" i="14"/>
  <c r="BV526" i="14"/>
  <c r="BU526" i="14"/>
  <c r="BT526" i="14"/>
  <c r="BS526" i="14"/>
  <c r="BR526" i="14"/>
  <c r="BQ526" i="14"/>
  <c r="BP526" i="14"/>
  <c r="BO526" i="14"/>
  <c r="BN526" i="14"/>
  <c r="BM526" i="14"/>
  <c r="BL526" i="14"/>
  <c r="BK526" i="14"/>
  <c r="BJ526" i="14"/>
  <c r="BI526" i="14"/>
  <c r="BH526" i="14"/>
  <c r="BG526" i="14"/>
  <c r="BF526" i="14"/>
  <c r="BE526" i="14"/>
  <c r="BD526" i="14"/>
  <c r="BC526" i="14"/>
  <c r="BB526" i="14"/>
  <c r="BA526" i="14"/>
  <c r="AZ526" i="14"/>
  <c r="AY526" i="14"/>
  <c r="AX526" i="14"/>
  <c r="AW526" i="14"/>
  <c r="AV526" i="14"/>
  <c r="AU526" i="14"/>
  <c r="AT526" i="14"/>
  <c r="AS526" i="14"/>
  <c r="AR526" i="14"/>
  <c r="AQ526" i="14"/>
  <c r="AP526" i="14"/>
  <c r="AO526" i="14"/>
  <c r="AN526" i="14"/>
  <c r="AM526" i="14"/>
  <c r="AL526" i="14"/>
  <c r="AK526" i="14"/>
  <c r="AJ526" i="14"/>
  <c r="AI526" i="14"/>
  <c r="AH526" i="14"/>
  <c r="AG526" i="14"/>
  <c r="AF526" i="14"/>
  <c r="AE526" i="14"/>
  <c r="AD526" i="14"/>
  <c r="AC526" i="14"/>
  <c r="AB526" i="14"/>
  <c r="AA526" i="14"/>
  <c r="Z526" i="14"/>
  <c r="Y526" i="14"/>
  <c r="X526" i="14"/>
  <c r="W526" i="14"/>
  <c r="V526" i="14"/>
  <c r="U526" i="14"/>
  <c r="T526" i="14"/>
  <c r="S526" i="14"/>
  <c r="R526" i="14"/>
  <c r="Q526" i="14"/>
  <c r="P526" i="14"/>
  <c r="O526" i="14"/>
  <c r="N526" i="14"/>
  <c r="M526" i="14"/>
  <c r="L526" i="14"/>
  <c r="K526" i="14"/>
  <c r="J526" i="14"/>
  <c r="I526" i="14"/>
  <c r="H526" i="14"/>
  <c r="G526" i="14"/>
  <c r="JB525" i="14"/>
  <c r="JA525" i="14"/>
  <c r="IZ525" i="14"/>
  <c r="IY525" i="14"/>
  <c r="IX525" i="14"/>
  <c r="IW525" i="14"/>
  <c r="IV525" i="14"/>
  <c r="IU525" i="14"/>
  <c r="IT525" i="14"/>
  <c r="IS525" i="14"/>
  <c r="IR525" i="14"/>
  <c r="IQ525" i="14"/>
  <c r="IP525" i="14"/>
  <c r="IO525" i="14"/>
  <c r="IN525" i="14"/>
  <c r="IM525" i="14"/>
  <c r="IL525" i="14"/>
  <c r="IK525" i="14"/>
  <c r="IJ525" i="14"/>
  <c r="II525" i="14"/>
  <c r="IH525" i="14"/>
  <c r="IG525" i="14"/>
  <c r="IF525" i="14"/>
  <c r="IE525" i="14"/>
  <c r="ID525" i="14"/>
  <c r="IC525" i="14"/>
  <c r="IB525" i="14"/>
  <c r="IA525" i="14"/>
  <c r="HZ525" i="14"/>
  <c r="HY525" i="14"/>
  <c r="HX525" i="14"/>
  <c r="HW525" i="14"/>
  <c r="HV525" i="14"/>
  <c r="HU525" i="14"/>
  <c r="HT525" i="14"/>
  <c r="HS525" i="14"/>
  <c r="HR525" i="14"/>
  <c r="HQ525" i="14"/>
  <c r="HP525" i="14"/>
  <c r="HO525" i="14"/>
  <c r="HN525" i="14"/>
  <c r="HM525" i="14"/>
  <c r="HL525" i="14"/>
  <c r="HK525" i="14"/>
  <c r="HJ525" i="14"/>
  <c r="HI525" i="14"/>
  <c r="HH525" i="14"/>
  <c r="HG525" i="14"/>
  <c r="HF525" i="14"/>
  <c r="HE525" i="14"/>
  <c r="HD525" i="14"/>
  <c r="HC525" i="14"/>
  <c r="HB525" i="14"/>
  <c r="HA525" i="14"/>
  <c r="GZ525" i="14"/>
  <c r="GY525" i="14"/>
  <c r="GX525" i="14"/>
  <c r="GW525" i="14"/>
  <c r="GV525" i="14"/>
  <c r="GU525" i="14"/>
  <c r="GT525" i="14"/>
  <c r="GS525" i="14"/>
  <c r="GR525" i="14"/>
  <c r="GQ525" i="14"/>
  <c r="GP525" i="14"/>
  <c r="GO525" i="14"/>
  <c r="GN525" i="14"/>
  <c r="GM525" i="14"/>
  <c r="GL525" i="14"/>
  <c r="GK525" i="14"/>
  <c r="GJ525" i="14"/>
  <c r="GI525" i="14"/>
  <c r="GH525" i="14"/>
  <c r="GG525" i="14"/>
  <c r="GF525" i="14"/>
  <c r="GE525" i="14"/>
  <c r="GD525" i="14"/>
  <c r="GC525" i="14"/>
  <c r="GB525" i="14"/>
  <c r="GA525" i="14"/>
  <c r="FZ525" i="14"/>
  <c r="FY525" i="14"/>
  <c r="FX525" i="14"/>
  <c r="FW525" i="14"/>
  <c r="FV525" i="14"/>
  <c r="FU525" i="14"/>
  <c r="FT525" i="14"/>
  <c r="FS525" i="14"/>
  <c r="FR525" i="14"/>
  <c r="FQ525" i="14"/>
  <c r="FP525" i="14"/>
  <c r="FO525" i="14"/>
  <c r="FN525" i="14"/>
  <c r="FM525" i="14"/>
  <c r="FL525" i="14"/>
  <c r="FK525" i="14"/>
  <c r="FJ525" i="14"/>
  <c r="FI525" i="14"/>
  <c r="FH525" i="14"/>
  <c r="FG525" i="14"/>
  <c r="FF525" i="14"/>
  <c r="FE525" i="14"/>
  <c r="FD525" i="14"/>
  <c r="FC525" i="14"/>
  <c r="FB525" i="14"/>
  <c r="FA525" i="14"/>
  <c r="EZ525" i="14"/>
  <c r="EY525" i="14"/>
  <c r="EX525" i="14"/>
  <c r="EW525" i="14"/>
  <c r="EV525" i="14"/>
  <c r="EU525" i="14"/>
  <c r="ET525" i="14"/>
  <c r="ES525" i="14"/>
  <c r="ER525" i="14"/>
  <c r="EQ525" i="14"/>
  <c r="EP525" i="14"/>
  <c r="EO525" i="14"/>
  <c r="EN525" i="14"/>
  <c r="EM525" i="14"/>
  <c r="EL525" i="14"/>
  <c r="EK525" i="14"/>
  <c r="EJ525" i="14"/>
  <c r="EI525" i="14"/>
  <c r="EH525" i="14"/>
  <c r="EG525" i="14"/>
  <c r="EF525" i="14"/>
  <c r="EE525" i="14"/>
  <c r="ED525" i="14"/>
  <c r="EC525" i="14"/>
  <c r="EB525" i="14"/>
  <c r="EA525" i="14"/>
  <c r="DZ525" i="14"/>
  <c r="DY525" i="14"/>
  <c r="DX525" i="14"/>
  <c r="DW525" i="14"/>
  <c r="DV525" i="14"/>
  <c r="DU525" i="14"/>
  <c r="DT525" i="14"/>
  <c r="DS525" i="14"/>
  <c r="DR525" i="14"/>
  <c r="DQ525" i="14"/>
  <c r="DP525" i="14"/>
  <c r="DO525" i="14"/>
  <c r="DN525" i="14"/>
  <c r="DM525" i="14"/>
  <c r="DL525" i="14"/>
  <c r="DK525" i="14"/>
  <c r="DJ525" i="14"/>
  <c r="DI525" i="14"/>
  <c r="DH525" i="14"/>
  <c r="DG525" i="14"/>
  <c r="DF525" i="14"/>
  <c r="DE525" i="14"/>
  <c r="DD525" i="14"/>
  <c r="DC525" i="14"/>
  <c r="DB525" i="14"/>
  <c r="DA525" i="14"/>
  <c r="CZ525" i="14"/>
  <c r="CY525" i="14"/>
  <c r="CX525" i="14"/>
  <c r="CW525" i="14"/>
  <c r="CV525" i="14"/>
  <c r="CU525" i="14"/>
  <c r="CT525" i="14"/>
  <c r="CS525" i="14"/>
  <c r="CR525" i="14"/>
  <c r="CQ525" i="14"/>
  <c r="CP525" i="14"/>
  <c r="CO525" i="14"/>
  <c r="CN525" i="14"/>
  <c r="CM525" i="14"/>
  <c r="CL525" i="14"/>
  <c r="CK525" i="14"/>
  <c r="CJ525" i="14"/>
  <c r="CI525" i="14"/>
  <c r="CH525" i="14"/>
  <c r="CG525" i="14"/>
  <c r="CF525" i="14"/>
  <c r="CE525" i="14"/>
  <c r="CD525" i="14"/>
  <c r="CC525" i="14"/>
  <c r="CB525" i="14"/>
  <c r="CA525" i="14"/>
  <c r="BZ525" i="14"/>
  <c r="BY525" i="14"/>
  <c r="BX525" i="14"/>
  <c r="BW525" i="14"/>
  <c r="BV525" i="14"/>
  <c r="BU525" i="14"/>
  <c r="BT525" i="14"/>
  <c r="BS525" i="14"/>
  <c r="BR525" i="14"/>
  <c r="BQ525" i="14"/>
  <c r="BP525" i="14"/>
  <c r="BO525" i="14"/>
  <c r="BN525" i="14"/>
  <c r="BM525" i="14"/>
  <c r="BL525" i="14"/>
  <c r="BK525" i="14"/>
  <c r="BJ525" i="14"/>
  <c r="BI525" i="14"/>
  <c r="BH525" i="14"/>
  <c r="BG525" i="14"/>
  <c r="BF525" i="14"/>
  <c r="BE525" i="14"/>
  <c r="BD525" i="14"/>
  <c r="BC525" i="14"/>
  <c r="BB525" i="14"/>
  <c r="BA525" i="14"/>
  <c r="AZ525" i="14"/>
  <c r="AY525" i="14"/>
  <c r="AX525" i="14"/>
  <c r="AW525" i="14"/>
  <c r="AV525" i="14"/>
  <c r="AU525" i="14"/>
  <c r="AT525" i="14"/>
  <c r="AS525" i="14"/>
  <c r="AR525" i="14"/>
  <c r="AQ525" i="14"/>
  <c r="AP525" i="14"/>
  <c r="AO525" i="14"/>
  <c r="AN525" i="14"/>
  <c r="AM525" i="14"/>
  <c r="AL525" i="14"/>
  <c r="AK525" i="14"/>
  <c r="AJ525" i="14"/>
  <c r="AI525" i="14"/>
  <c r="AH525" i="14"/>
  <c r="AG525" i="14"/>
  <c r="AF525" i="14"/>
  <c r="AE525" i="14"/>
  <c r="AD525" i="14"/>
  <c r="AC525" i="14"/>
  <c r="AB525" i="14"/>
  <c r="AA525" i="14"/>
  <c r="Z525" i="14"/>
  <c r="Y525" i="14"/>
  <c r="X525" i="14"/>
  <c r="W525" i="14"/>
  <c r="V525" i="14"/>
  <c r="U525" i="14"/>
  <c r="T525" i="14"/>
  <c r="S525" i="14"/>
  <c r="R525" i="14"/>
  <c r="Q525" i="14"/>
  <c r="P525" i="14"/>
  <c r="O525" i="14"/>
  <c r="N525" i="14"/>
  <c r="M525" i="14"/>
  <c r="L525" i="14"/>
  <c r="K525" i="14"/>
  <c r="J525" i="14"/>
  <c r="I525" i="14"/>
  <c r="H525" i="14"/>
  <c r="G525" i="14"/>
  <c r="JB524" i="14"/>
  <c r="JA524" i="14"/>
  <c r="IZ524" i="14"/>
  <c r="IY524" i="14"/>
  <c r="IX524" i="14"/>
  <c r="IW524" i="14"/>
  <c r="IV524" i="14"/>
  <c r="IU524" i="14"/>
  <c r="IT524" i="14"/>
  <c r="IS524" i="14"/>
  <c r="IR524" i="14"/>
  <c r="IQ524" i="14"/>
  <c r="IP524" i="14"/>
  <c r="IO524" i="14"/>
  <c r="IN524" i="14"/>
  <c r="IM524" i="14"/>
  <c r="IL524" i="14"/>
  <c r="IK524" i="14"/>
  <c r="IJ524" i="14"/>
  <c r="II524" i="14"/>
  <c r="IH524" i="14"/>
  <c r="IG524" i="14"/>
  <c r="IF524" i="14"/>
  <c r="IE524" i="14"/>
  <c r="ID524" i="14"/>
  <c r="IC524" i="14"/>
  <c r="IB524" i="14"/>
  <c r="IA524" i="14"/>
  <c r="HZ524" i="14"/>
  <c r="HY524" i="14"/>
  <c r="HX524" i="14"/>
  <c r="HW524" i="14"/>
  <c r="HV524" i="14"/>
  <c r="HU524" i="14"/>
  <c r="HT524" i="14"/>
  <c r="HS524" i="14"/>
  <c r="HR524" i="14"/>
  <c r="HQ524" i="14"/>
  <c r="HP524" i="14"/>
  <c r="HO524" i="14"/>
  <c r="HN524" i="14"/>
  <c r="HM524" i="14"/>
  <c r="HL524" i="14"/>
  <c r="HK524" i="14"/>
  <c r="HJ524" i="14"/>
  <c r="HI524" i="14"/>
  <c r="HH524" i="14"/>
  <c r="HG524" i="14"/>
  <c r="HF524" i="14"/>
  <c r="HE524" i="14"/>
  <c r="HD524" i="14"/>
  <c r="HC524" i="14"/>
  <c r="HB524" i="14"/>
  <c r="HA524" i="14"/>
  <c r="GZ524" i="14"/>
  <c r="GY524" i="14"/>
  <c r="GX524" i="14"/>
  <c r="GW524" i="14"/>
  <c r="GV524" i="14"/>
  <c r="GU524" i="14"/>
  <c r="GT524" i="14"/>
  <c r="GS524" i="14"/>
  <c r="GR524" i="14"/>
  <c r="GQ524" i="14"/>
  <c r="GP524" i="14"/>
  <c r="GO524" i="14"/>
  <c r="GN524" i="14"/>
  <c r="GM524" i="14"/>
  <c r="GL524" i="14"/>
  <c r="GK524" i="14"/>
  <c r="GJ524" i="14"/>
  <c r="GI524" i="14"/>
  <c r="GH524" i="14"/>
  <c r="GG524" i="14"/>
  <c r="GF524" i="14"/>
  <c r="GE524" i="14"/>
  <c r="GD524" i="14"/>
  <c r="GC524" i="14"/>
  <c r="GB524" i="14"/>
  <c r="GA524" i="14"/>
  <c r="FZ524" i="14"/>
  <c r="FY524" i="14"/>
  <c r="FX524" i="14"/>
  <c r="FW524" i="14"/>
  <c r="FV524" i="14"/>
  <c r="FU524" i="14"/>
  <c r="FT524" i="14"/>
  <c r="FS524" i="14"/>
  <c r="FR524" i="14"/>
  <c r="FQ524" i="14"/>
  <c r="FP524" i="14"/>
  <c r="FO524" i="14"/>
  <c r="FN524" i="14"/>
  <c r="FM524" i="14"/>
  <c r="FL524" i="14"/>
  <c r="FK524" i="14"/>
  <c r="FJ524" i="14"/>
  <c r="FI524" i="14"/>
  <c r="FH524" i="14"/>
  <c r="FG524" i="14"/>
  <c r="FF524" i="14"/>
  <c r="FE524" i="14"/>
  <c r="FD524" i="14"/>
  <c r="FC524" i="14"/>
  <c r="FB524" i="14"/>
  <c r="FA524" i="14"/>
  <c r="EZ524" i="14"/>
  <c r="EY524" i="14"/>
  <c r="EX524" i="14"/>
  <c r="EW524" i="14"/>
  <c r="EV524" i="14"/>
  <c r="EU524" i="14"/>
  <c r="ET524" i="14"/>
  <c r="ES524" i="14"/>
  <c r="ER524" i="14"/>
  <c r="EQ524" i="14"/>
  <c r="EP524" i="14"/>
  <c r="EO524" i="14"/>
  <c r="EN524" i="14"/>
  <c r="EM524" i="14"/>
  <c r="EL524" i="14"/>
  <c r="EK524" i="14"/>
  <c r="EJ524" i="14"/>
  <c r="EI524" i="14"/>
  <c r="EH524" i="14"/>
  <c r="EG524" i="14"/>
  <c r="EF524" i="14"/>
  <c r="EE524" i="14"/>
  <c r="ED524" i="14"/>
  <c r="EC524" i="14"/>
  <c r="EB524" i="14"/>
  <c r="EA524" i="14"/>
  <c r="DZ524" i="14"/>
  <c r="DY524" i="14"/>
  <c r="DX524" i="14"/>
  <c r="DW524" i="14"/>
  <c r="DV524" i="14"/>
  <c r="DU524" i="14"/>
  <c r="DT524" i="14"/>
  <c r="DS524" i="14"/>
  <c r="DR524" i="14"/>
  <c r="DQ524" i="14"/>
  <c r="DP524" i="14"/>
  <c r="DO524" i="14"/>
  <c r="DN524" i="14"/>
  <c r="DM524" i="14"/>
  <c r="DL524" i="14"/>
  <c r="DK524" i="14"/>
  <c r="DJ524" i="14"/>
  <c r="DI524" i="14"/>
  <c r="DH524" i="14"/>
  <c r="DG524" i="14"/>
  <c r="DF524" i="14"/>
  <c r="DE524" i="14"/>
  <c r="DD524" i="14"/>
  <c r="DC524" i="14"/>
  <c r="DB524" i="14"/>
  <c r="DA524" i="14"/>
  <c r="CZ524" i="14"/>
  <c r="CY524" i="14"/>
  <c r="CX524" i="14"/>
  <c r="CW524" i="14"/>
  <c r="CV524" i="14"/>
  <c r="CU524" i="14"/>
  <c r="CT524" i="14"/>
  <c r="CS524" i="14"/>
  <c r="CR524" i="14"/>
  <c r="CQ524" i="14"/>
  <c r="CP524" i="14"/>
  <c r="CO524" i="14"/>
  <c r="CN524" i="14"/>
  <c r="CM524" i="14"/>
  <c r="CL524" i="14"/>
  <c r="CK524" i="14"/>
  <c r="CJ524" i="14"/>
  <c r="CI524" i="14"/>
  <c r="CH524" i="14"/>
  <c r="CG524" i="14"/>
  <c r="CF524" i="14"/>
  <c r="CE524" i="14"/>
  <c r="CD524" i="14"/>
  <c r="CC524" i="14"/>
  <c r="CB524" i="14"/>
  <c r="CA524" i="14"/>
  <c r="BZ524" i="14"/>
  <c r="BY524" i="14"/>
  <c r="BX524" i="14"/>
  <c r="BW524" i="14"/>
  <c r="BV524" i="14"/>
  <c r="BU524" i="14"/>
  <c r="BT524" i="14"/>
  <c r="BS524" i="14"/>
  <c r="BR524" i="14"/>
  <c r="BQ524" i="14"/>
  <c r="BP524" i="14"/>
  <c r="BO524" i="14"/>
  <c r="BN524" i="14"/>
  <c r="BM524" i="14"/>
  <c r="BL524" i="14"/>
  <c r="BK524" i="14"/>
  <c r="BJ524" i="14"/>
  <c r="BI524" i="14"/>
  <c r="BH524" i="14"/>
  <c r="BG524" i="14"/>
  <c r="BF524" i="14"/>
  <c r="BE524" i="14"/>
  <c r="BD524" i="14"/>
  <c r="BC524" i="14"/>
  <c r="BB524" i="14"/>
  <c r="BA524" i="14"/>
  <c r="AZ524" i="14"/>
  <c r="AY524" i="14"/>
  <c r="AX524" i="14"/>
  <c r="AW524" i="14"/>
  <c r="AV524" i="14"/>
  <c r="AU524" i="14"/>
  <c r="AT524" i="14"/>
  <c r="AS524" i="14"/>
  <c r="AR524" i="14"/>
  <c r="AQ524" i="14"/>
  <c r="AP524" i="14"/>
  <c r="AO524" i="14"/>
  <c r="AN524" i="14"/>
  <c r="AM524" i="14"/>
  <c r="AL524" i="14"/>
  <c r="AK524" i="14"/>
  <c r="AJ524" i="14"/>
  <c r="AI524" i="14"/>
  <c r="AH524" i="14"/>
  <c r="AG524" i="14"/>
  <c r="AF524" i="14"/>
  <c r="AE524" i="14"/>
  <c r="AD524" i="14"/>
  <c r="AC524" i="14"/>
  <c r="AB524" i="14"/>
  <c r="AA524" i="14"/>
  <c r="Z524" i="14"/>
  <c r="Y524" i="14"/>
  <c r="X524" i="14"/>
  <c r="W524" i="14"/>
  <c r="V524" i="14"/>
  <c r="U524" i="14"/>
  <c r="T524" i="14"/>
  <c r="S524" i="14"/>
  <c r="R524" i="14"/>
  <c r="Q524" i="14"/>
  <c r="P524" i="14"/>
  <c r="O524" i="14"/>
  <c r="N524" i="14"/>
  <c r="M524" i="14"/>
  <c r="L524" i="14"/>
  <c r="K524" i="14"/>
  <c r="J524" i="14"/>
  <c r="I524" i="14"/>
  <c r="H524" i="14"/>
  <c r="G524" i="14"/>
  <c r="JB523" i="14"/>
  <c r="JA523" i="14"/>
  <c r="IZ523" i="14"/>
  <c r="IY523" i="14"/>
  <c r="IX523" i="14"/>
  <c r="IW523" i="14"/>
  <c r="IV523" i="14"/>
  <c r="IU523" i="14"/>
  <c r="IT523" i="14"/>
  <c r="IS523" i="14"/>
  <c r="IR523" i="14"/>
  <c r="IQ523" i="14"/>
  <c r="IP523" i="14"/>
  <c r="IO523" i="14"/>
  <c r="IN523" i="14"/>
  <c r="IM523" i="14"/>
  <c r="IL523" i="14"/>
  <c r="IK523" i="14"/>
  <c r="IJ523" i="14"/>
  <c r="II523" i="14"/>
  <c r="IH523" i="14"/>
  <c r="IG523" i="14"/>
  <c r="IF523" i="14"/>
  <c r="IE523" i="14"/>
  <c r="ID523" i="14"/>
  <c r="IC523" i="14"/>
  <c r="IB523" i="14"/>
  <c r="IA523" i="14"/>
  <c r="HZ523" i="14"/>
  <c r="HY523" i="14"/>
  <c r="HX523" i="14"/>
  <c r="HW523" i="14"/>
  <c r="HV523" i="14"/>
  <c r="HU523" i="14"/>
  <c r="HT523" i="14"/>
  <c r="HS523" i="14"/>
  <c r="HR523" i="14"/>
  <c r="HQ523" i="14"/>
  <c r="HP523" i="14"/>
  <c r="HO523" i="14"/>
  <c r="HN523" i="14"/>
  <c r="HM523" i="14"/>
  <c r="HL523" i="14"/>
  <c r="HK523" i="14"/>
  <c r="HJ523" i="14"/>
  <c r="HI523" i="14"/>
  <c r="HH523" i="14"/>
  <c r="HG523" i="14"/>
  <c r="HF523" i="14"/>
  <c r="HE523" i="14"/>
  <c r="HD523" i="14"/>
  <c r="HC523" i="14"/>
  <c r="HB523" i="14"/>
  <c r="HA523" i="14"/>
  <c r="GZ523" i="14"/>
  <c r="GY523" i="14"/>
  <c r="GX523" i="14"/>
  <c r="GW523" i="14"/>
  <c r="GV523" i="14"/>
  <c r="GU523" i="14"/>
  <c r="GT523" i="14"/>
  <c r="GS523" i="14"/>
  <c r="GR523" i="14"/>
  <c r="GQ523" i="14"/>
  <c r="GP523" i="14"/>
  <c r="GO523" i="14"/>
  <c r="GN523" i="14"/>
  <c r="GM523" i="14"/>
  <c r="GL523" i="14"/>
  <c r="GK523" i="14"/>
  <c r="GJ523" i="14"/>
  <c r="GI523" i="14"/>
  <c r="GH523" i="14"/>
  <c r="GG523" i="14"/>
  <c r="GF523" i="14"/>
  <c r="GE523" i="14"/>
  <c r="GD523" i="14"/>
  <c r="GC523" i="14"/>
  <c r="GB523" i="14"/>
  <c r="GA523" i="14"/>
  <c r="FZ523" i="14"/>
  <c r="FY523" i="14"/>
  <c r="FX523" i="14"/>
  <c r="FW523" i="14"/>
  <c r="FV523" i="14"/>
  <c r="FU523" i="14"/>
  <c r="FT523" i="14"/>
  <c r="FS523" i="14"/>
  <c r="FR523" i="14"/>
  <c r="FQ523" i="14"/>
  <c r="FP523" i="14"/>
  <c r="FO523" i="14"/>
  <c r="FN523" i="14"/>
  <c r="FM523" i="14"/>
  <c r="FL523" i="14"/>
  <c r="FK523" i="14"/>
  <c r="FJ523" i="14"/>
  <c r="FI523" i="14"/>
  <c r="FH523" i="14"/>
  <c r="FG523" i="14"/>
  <c r="FF523" i="14"/>
  <c r="FE523" i="14"/>
  <c r="FD523" i="14"/>
  <c r="FC523" i="14"/>
  <c r="FB523" i="14"/>
  <c r="FA523" i="14"/>
  <c r="EZ523" i="14"/>
  <c r="EY523" i="14"/>
  <c r="EX523" i="14"/>
  <c r="EW523" i="14"/>
  <c r="EV523" i="14"/>
  <c r="EU523" i="14"/>
  <c r="ET523" i="14"/>
  <c r="ES523" i="14"/>
  <c r="ER523" i="14"/>
  <c r="EQ523" i="14"/>
  <c r="EP523" i="14"/>
  <c r="EO523" i="14"/>
  <c r="EN523" i="14"/>
  <c r="EM523" i="14"/>
  <c r="EL523" i="14"/>
  <c r="EK523" i="14"/>
  <c r="EJ523" i="14"/>
  <c r="EI523" i="14"/>
  <c r="EH523" i="14"/>
  <c r="EG523" i="14"/>
  <c r="EF523" i="14"/>
  <c r="EE523" i="14"/>
  <c r="ED523" i="14"/>
  <c r="EC523" i="14"/>
  <c r="EB523" i="14"/>
  <c r="EA523" i="14"/>
  <c r="DZ523" i="14"/>
  <c r="DY523" i="14"/>
  <c r="DX523" i="14"/>
  <c r="DW523" i="14"/>
  <c r="DV523" i="14"/>
  <c r="DU523" i="14"/>
  <c r="DT523" i="14"/>
  <c r="DS523" i="14"/>
  <c r="DR523" i="14"/>
  <c r="DQ523" i="14"/>
  <c r="DP523" i="14"/>
  <c r="DO523" i="14"/>
  <c r="DN523" i="14"/>
  <c r="DM523" i="14"/>
  <c r="DL523" i="14"/>
  <c r="DK523" i="14"/>
  <c r="DJ523" i="14"/>
  <c r="DI523" i="14"/>
  <c r="DH523" i="14"/>
  <c r="DG523" i="14"/>
  <c r="DF523" i="14"/>
  <c r="DE523" i="14"/>
  <c r="DD523" i="14"/>
  <c r="DC523" i="14"/>
  <c r="DB523" i="14"/>
  <c r="DA523" i="14"/>
  <c r="CZ523" i="14"/>
  <c r="CY523" i="14"/>
  <c r="CX523" i="14"/>
  <c r="CW523" i="14"/>
  <c r="CV523" i="14"/>
  <c r="CU523" i="14"/>
  <c r="CT523" i="14"/>
  <c r="CS523" i="14"/>
  <c r="CR523" i="14"/>
  <c r="CQ523" i="14"/>
  <c r="CP523" i="14"/>
  <c r="CO523" i="14"/>
  <c r="CN523" i="14"/>
  <c r="CM523" i="14"/>
  <c r="CL523" i="14"/>
  <c r="CK523" i="14"/>
  <c r="CJ523" i="14"/>
  <c r="CI523" i="14"/>
  <c r="CH523" i="14"/>
  <c r="CG523" i="14"/>
  <c r="CF523" i="14"/>
  <c r="CE523" i="14"/>
  <c r="CD523" i="14"/>
  <c r="CC523" i="14"/>
  <c r="CB523" i="14"/>
  <c r="CA523" i="14"/>
  <c r="BZ523" i="14"/>
  <c r="BY523" i="14"/>
  <c r="BX523" i="14"/>
  <c r="BW523" i="14"/>
  <c r="BV523" i="14"/>
  <c r="BU523" i="14"/>
  <c r="BT523" i="14"/>
  <c r="BS523" i="14"/>
  <c r="BR523" i="14"/>
  <c r="BQ523" i="14"/>
  <c r="BP523" i="14"/>
  <c r="BO523" i="14"/>
  <c r="BN523" i="14"/>
  <c r="BM523" i="14"/>
  <c r="BL523" i="14"/>
  <c r="BK523" i="14"/>
  <c r="BJ523" i="14"/>
  <c r="BI523" i="14"/>
  <c r="BH523" i="14"/>
  <c r="BG523" i="14"/>
  <c r="BF523" i="14"/>
  <c r="BE523" i="14"/>
  <c r="BD523" i="14"/>
  <c r="BC523" i="14"/>
  <c r="BB523" i="14"/>
  <c r="BA523" i="14"/>
  <c r="AZ523" i="14"/>
  <c r="AY523" i="14"/>
  <c r="AX523" i="14"/>
  <c r="AW523" i="14"/>
  <c r="AV523" i="14"/>
  <c r="AU523" i="14"/>
  <c r="AT523" i="14"/>
  <c r="AS523" i="14"/>
  <c r="AR523" i="14"/>
  <c r="AQ523" i="14"/>
  <c r="AP523" i="14"/>
  <c r="AO523" i="14"/>
  <c r="AN523" i="14"/>
  <c r="AM523" i="14"/>
  <c r="AL523" i="14"/>
  <c r="AK523" i="14"/>
  <c r="AJ523" i="14"/>
  <c r="AI523" i="14"/>
  <c r="AH523" i="14"/>
  <c r="AG523" i="14"/>
  <c r="AF523" i="14"/>
  <c r="AE523" i="14"/>
  <c r="AD523" i="14"/>
  <c r="AC523" i="14"/>
  <c r="AB523" i="14"/>
  <c r="AA523" i="14"/>
  <c r="Z523" i="14"/>
  <c r="Y523" i="14"/>
  <c r="X523" i="14"/>
  <c r="W523" i="14"/>
  <c r="V523" i="14"/>
  <c r="U523" i="14"/>
  <c r="T523" i="14"/>
  <c r="S523" i="14"/>
  <c r="R523" i="14"/>
  <c r="Q523" i="14"/>
  <c r="P523" i="14"/>
  <c r="O523" i="14"/>
  <c r="N523" i="14"/>
  <c r="M523" i="14"/>
  <c r="L523" i="14"/>
  <c r="K523" i="14"/>
  <c r="J523" i="14"/>
  <c r="I523" i="14"/>
  <c r="H523" i="14"/>
  <c r="G523" i="14"/>
  <c r="JB522" i="14"/>
  <c r="JA522" i="14"/>
  <c r="IZ522" i="14"/>
  <c r="IY522" i="14"/>
  <c r="IX522" i="14"/>
  <c r="IW522" i="14"/>
  <c r="IV522" i="14"/>
  <c r="IU522" i="14"/>
  <c r="IT522" i="14"/>
  <c r="IS522" i="14"/>
  <c r="IR522" i="14"/>
  <c r="IQ522" i="14"/>
  <c r="IP522" i="14"/>
  <c r="IO522" i="14"/>
  <c r="IN522" i="14"/>
  <c r="IM522" i="14"/>
  <c r="IL522" i="14"/>
  <c r="IK522" i="14"/>
  <c r="IJ522" i="14"/>
  <c r="II522" i="14"/>
  <c r="IH522" i="14"/>
  <c r="IG522" i="14"/>
  <c r="IF522" i="14"/>
  <c r="IE522" i="14"/>
  <c r="ID522" i="14"/>
  <c r="IC522" i="14"/>
  <c r="IB522" i="14"/>
  <c r="IA522" i="14"/>
  <c r="HZ522" i="14"/>
  <c r="HY522" i="14"/>
  <c r="HX522" i="14"/>
  <c r="HW522" i="14"/>
  <c r="HV522" i="14"/>
  <c r="HU522" i="14"/>
  <c r="HT522" i="14"/>
  <c r="HS522" i="14"/>
  <c r="HR522" i="14"/>
  <c r="HQ522" i="14"/>
  <c r="HP522" i="14"/>
  <c r="HO522" i="14"/>
  <c r="HN522" i="14"/>
  <c r="HM522" i="14"/>
  <c r="HL522" i="14"/>
  <c r="HK522" i="14"/>
  <c r="HJ522" i="14"/>
  <c r="HI522" i="14"/>
  <c r="HH522" i="14"/>
  <c r="HG522" i="14"/>
  <c r="HF522" i="14"/>
  <c r="HE522" i="14"/>
  <c r="HD522" i="14"/>
  <c r="HC522" i="14"/>
  <c r="HB522" i="14"/>
  <c r="HA522" i="14"/>
  <c r="GZ522" i="14"/>
  <c r="GY522" i="14"/>
  <c r="GX522" i="14"/>
  <c r="GW522" i="14"/>
  <c r="GV522" i="14"/>
  <c r="GU522" i="14"/>
  <c r="GT522" i="14"/>
  <c r="GS522" i="14"/>
  <c r="GR522" i="14"/>
  <c r="GQ522" i="14"/>
  <c r="GP522" i="14"/>
  <c r="GO522" i="14"/>
  <c r="GN522" i="14"/>
  <c r="GM522" i="14"/>
  <c r="GL522" i="14"/>
  <c r="GK522" i="14"/>
  <c r="GJ522" i="14"/>
  <c r="GI522" i="14"/>
  <c r="GH522" i="14"/>
  <c r="GG522" i="14"/>
  <c r="GF522" i="14"/>
  <c r="GE522" i="14"/>
  <c r="GD522" i="14"/>
  <c r="GC522" i="14"/>
  <c r="GB522" i="14"/>
  <c r="GA522" i="14"/>
  <c r="FZ522" i="14"/>
  <c r="FY522" i="14"/>
  <c r="FX522" i="14"/>
  <c r="FW522" i="14"/>
  <c r="FV522" i="14"/>
  <c r="FU522" i="14"/>
  <c r="FT522" i="14"/>
  <c r="FS522" i="14"/>
  <c r="FR522" i="14"/>
  <c r="FQ522" i="14"/>
  <c r="FP522" i="14"/>
  <c r="FO522" i="14"/>
  <c r="FN522" i="14"/>
  <c r="FM522" i="14"/>
  <c r="FL522" i="14"/>
  <c r="FK522" i="14"/>
  <c r="FJ522" i="14"/>
  <c r="FI522" i="14"/>
  <c r="FH522" i="14"/>
  <c r="FG522" i="14"/>
  <c r="FF522" i="14"/>
  <c r="FE522" i="14"/>
  <c r="FD522" i="14"/>
  <c r="FC522" i="14"/>
  <c r="FB522" i="14"/>
  <c r="FA522" i="14"/>
  <c r="EZ522" i="14"/>
  <c r="EY522" i="14"/>
  <c r="EX522" i="14"/>
  <c r="EW522" i="14"/>
  <c r="EV522" i="14"/>
  <c r="EU522" i="14"/>
  <c r="ET522" i="14"/>
  <c r="ES522" i="14"/>
  <c r="ER522" i="14"/>
  <c r="EQ522" i="14"/>
  <c r="EP522" i="14"/>
  <c r="EO522" i="14"/>
  <c r="EN522" i="14"/>
  <c r="EM522" i="14"/>
  <c r="EL522" i="14"/>
  <c r="EK522" i="14"/>
  <c r="EJ522" i="14"/>
  <c r="EI522" i="14"/>
  <c r="EH522" i="14"/>
  <c r="EG522" i="14"/>
  <c r="EF522" i="14"/>
  <c r="EE522" i="14"/>
  <c r="ED522" i="14"/>
  <c r="EC522" i="14"/>
  <c r="EB522" i="14"/>
  <c r="EA522" i="14"/>
  <c r="DZ522" i="14"/>
  <c r="DY522" i="14"/>
  <c r="DX522" i="14"/>
  <c r="DW522" i="14"/>
  <c r="DV522" i="14"/>
  <c r="DU522" i="14"/>
  <c r="DT522" i="14"/>
  <c r="DS522" i="14"/>
  <c r="DR522" i="14"/>
  <c r="DQ522" i="14"/>
  <c r="DP522" i="14"/>
  <c r="DO522" i="14"/>
  <c r="DN522" i="14"/>
  <c r="DM522" i="14"/>
  <c r="DL522" i="14"/>
  <c r="DK522" i="14"/>
  <c r="DJ522" i="14"/>
  <c r="DI522" i="14"/>
  <c r="DH522" i="14"/>
  <c r="DG522" i="14"/>
  <c r="DF522" i="14"/>
  <c r="DE522" i="14"/>
  <c r="DD522" i="14"/>
  <c r="DC522" i="14"/>
  <c r="DB522" i="14"/>
  <c r="DA522" i="14"/>
  <c r="CZ522" i="14"/>
  <c r="CY522" i="14"/>
  <c r="CX522" i="14"/>
  <c r="CW522" i="14"/>
  <c r="CV522" i="14"/>
  <c r="CU522" i="14"/>
  <c r="CT522" i="14"/>
  <c r="CS522" i="14"/>
  <c r="CR522" i="14"/>
  <c r="CQ522" i="14"/>
  <c r="CP522" i="14"/>
  <c r="CO522" i="14"/>
  <c r="CN522" i="14"/>
  <c r="CM522" i="14"/>
  <c r="CL522" i="14"/>
  <c r="CK522" i="14"/>
  <c r="CJ522" i="14"/>
  <c r="CI522" i="14"/>
  <c r="CH522" i="14"/>
  <c r="CG522" i="14"/>
  <c r="CF522" i="14"/>
  <c r="CE522" i="14"/>
  <c r="CD522" i="14"/>
  <c r="CC522" i="14"/>
  <c r="CB522" i="14"/>
  <c r="CA522" i="14"/>
  <c r="BZ522" i="14"/>
  <c r="BY522" i="14"/>
  <c r="BX522" i="14"/>
  <c r="BW522" i="14"/>
  <c r="BV522" i="14"/>
  <c r="BU522" i="14"/>
  <c r="BT522" i="14"/>
  <c r="BS522" i="14"/>
  <c r="BR522" i="14"/>
  <c r="BQ522" i="14"/>
  <c r="BP522" i="14"/>
  <c r="BO522" i="14"/>
  <c r="BN522" i="14"/>
  <c r="BM522" i="14"/>
  <c r="BL522" i="14"/>
  <c r="BK522" i="14"/>
  <c r="BJ522" i="14"/>
  <c r="BI522" i="14"/>
  <c r="BH522" i="14"/>
  <c r="BG522" i="14"/>
  <c r="BF522" i="14"/>
  <c r="BE522" i="14"/>
  <c r="BD522" i="14"/>
  <c r="BC522" i="14"/>
  <c r="BB522" i="14"/>
  <c r="BA522" i="14"/>
  <c r="AZ522" i="14"/>
  <c r="AY522" i="14"/>
  <c r="AX522" i="14"/>
  <c r="AW522" i="14"/>
  <c r="AV522" i="14"/>
  <c r="AU522" i="14"/>
  <c r="AT522" i="14"/>
  <c r="AS522" i="14"/>
  <c r="AR522" i="14"/>
  <c r="AQ522" i="14"/>
  <c r="AP522" i="14"/>
  <c r="AO522" i="14"/>
  <c r="AN522" i="14"/>
  <c r="AM522" i="14"/>
  <c r="AL522" i="14"/>
  <c r="AK522" i="14"/>
  <c r="AJ522" i="14"/>
  <c r="AI522" i="14"/>
  <c r="AH522" i="14"/>
  <c r="AG522" i="14"/>
  <c r="AF522" i="14"/>
  <c r="AE522" i="14"/>
  <c r="AD522" i="14"/>
  <c r="AC522" i="14"/>
  <c r="AB522" i="14"/>
  <c r="AA522" i="14"/>
  <c r="Z522" i="14"/>
  <c r="Y522" i="14"/>
  <c r="X522" i="14"/>
  <c r="W522" i="14"/>
  <c r="V522" i="14"/>
  <c r="U522" i="14"/>
  <c r="T522" i="14"/>
  <c r="S522" i="14"/>
  <c r="R522" i="14"/>
  <c r="Q522" i="14"/>
  <c r="P522" i="14"/>
  <c r="O522" i="14"/>
  <c r="N522" i="14"/>
  <c r="M522" i="14"/>
  <c r="L522" i="14"/>
  <c r="K522" i="14"/>
  <c r="J522" i="14"/>
  <c r="I522" i="14"/>
  <c r="H522" i="14"/>
  <c r="G522" i="14"/>
  <c r="JB521" i="14"/>
  <c r="JA521" i="14"/>
  <c r="IZ521" i="14"/>
  <c r="IY521" i="14"/>
  <c r="IX521" i="14"/>
  <c r="IW521" i="14"/>
  <c r="IV521" i="14"/>
  <c r="IU521" i="14"/>
  <c r="IT521" i="14"/>
  <c r="IS521" i="14"/>
  <c r="IR521" i="14"/>
  <c r="IQ521" i="14"/>
  <c r="IP521" i="14"/>
  <c r="IO521" i="14"/>
  <c r="IN521" i="14"/>
  <c r="IM521" i="14"/>
  <c r="IL521" i="14"/>
  <c r="IK521" i="14"/>
  <c r="IJ521" i="14"/>
  <c r="II521" i="14"/>
  <c r="IH521" i="14"/>
  <c r="IG521" i="14"/>
  <c r="IF521" i="14"/>
  <c r="IE521" i="14"/>
  <c r="ID521" i="14"/>
  <c r="IC521" i="14"/>
  <c r="IB521" i="14"/>
  <c r="IA521" i="14"/>
  <c r="HZ521" i="14"/>
  <c r="HY521" i="14"/>
  <c r="HX521" i="14"/>
  <c r="HW521" i="14"/>
  <c r="HV521" i="14"/>
  <c r="HU521" i="14"/>
  <c r="HT521" i="14"/>
  <c r="HS521" i="14"/>
  <c r="HR521" i="14"/>
  <c r="HQ521" i="14"/>
  <c r="HP521" i="14"/>
  <c r="HO521" i="14"/>
  <c r="HN521" i="14"/>
  <c r="HM521" i="14"/>
  <c r="HL521" i="14"/>
  <c r="HK521" i="14"/>
  <c r="HJ521" i="14"/>
  <c r="HI521" i="14"/>
  <c r="HH521" i="14"/>
  <c r="HG521" i="14"/>
  <c r="HF521" i="14"/>
  <c r="HE521" i="14"/>
  <c r="HD521" i="14"/>
  <c r="HC521" i="14"/>
  <c r="HB521" i="14"/>
  <c r="HA521" i="14"/>
  <c r="GZ521" i="14"/>
  <c r="GY521" i="14"/>
  <c r="GX521" i="14"/>
  <c r="GW521" i="14"/>
  <c r="GV521" i="14"/>
  <c r="GU521" i="14"/>
  <c r="GT521" i="14"/>
  <c r="GS521" i="14"/>
  <c r="GR521" i="14"/>
  <c r="GQ521" i="14"/>
  <c r="GP521" i="14"/>
  <c r="GO521" i="14"/>
  <c r="GN521" i="14"/>
  <c r="GM521" i="14"/>
  <c r="GL521" i="14"/>
  <c r="GK521" i="14"/>
  <c r="GJ521" i="14"/>
  <c r="GI521" i="14"/>
  <c r="GH521" i="14"/>
  <c r="GG521" i="14"/>
  <c r="GF521" i="14"/>
  <c r="GE521" i="14"/>
  <c r="GD521" i="14"/>
  <c r="GC521" i="14"/>
  <c r="GB521" i="14"/>
  <c r="GA521" i="14"/>
  <c r="FZ521" i="14"/>
  <c r="FY521" i="14"/>
  <c r="FX521" i="14"/>
  <c r="FW521" i="14"/>
  <c r="FV521" i="14"/>
  <c r="FU521" i="14"/>
  <c r="FT521" i="14"/>
  <c r="FS521" i="14"/>
  <c r="FR521" i="14"/>
  <c r="FQ521" i="14"/>
  <c r="FP521" i="14"/>
  <c r="FO521" i="14"/>
  <c r="FN521" i="14"/>
  <c r="FM521" i="14"/>
  <c r="FL521" i="14"/>
  <c r="FK521" i="14"/>
  <c r="FJ521" i="14"/>
  <c r="FI521" i="14"/>
  <c r="FH521" i="14"/>
  <c r="FG521" i="14"/>
  <c r="FF521" i="14"/>
  <c r="FE521" i="14"/>
  <c r="FD521" i="14"/>
  <c r="FC521" i="14"/>
  <c r="FB521" i="14"/>
  <c r="FA521" i="14"/>
  <c r="EZ521" i="14"/>
  <c r="EY521" i="14"/>
  <c r="EX521" i="14"/>
  <c r="EW521" i="14"/>
  <c r="EV521" i="14"/>
  <c r="EU521" i="14"/>
  <c r="ET521" i="14"/>
  <c r="ES521" i="14"/>
  <c r="ER521" i="14"/>
  <c r="EQ521" i="14"/>
  <c r="EP521" i="14"/>
  <c r="EO521" i="14"/>
  <c r="EN521" i="14"/>
  <c r="EM521" i="14"/>
  <c r="EL521" i="14"/>
  <c r="EK521" i="14"/>
  <c r="EJ521" i="14"/>
  <c r="EI521" i="14"/>
  <c r="EH521" i="14"/>
  <c r="EG521" i="14"/>
  <c r="EF521" i="14"/>
  <c r="EE521" i="14"/>
  <c r="ED521" i="14"/>
  <c r="EC521" i="14"/>
  <c r="EB521" i="14"/>
  <c r="EA521" i="14"/>
  <c r="DZ521" i="14"/>
  <c r="DY521" i="14"/>
  <c r="DX521" i="14"/>
  <c r="DW521" i="14"/>
  <c r="DV521" i="14"/>
  <c r="DU521" i="14"/>
  <c r="DT521" i="14"/>
  <c r="DS521" i="14"/>
  <c r="DR521" i="14"/>
  <c r="DQ521" i="14"/>
  <c r="DP521" i="14"/>
  <c r="DO521" i="14"/>
  <c r="DN521" i="14"/>
  <c r="DM521" i="14"/>
  <c r="DL521" i="14"/>
  <c r="DK521" i="14"/>
  <c r="DJ521" i="14"/>
  <c r="DI521" i="14"/>
  <c r="DH521" i="14"/>
  <c r="DG521" i="14"/>
  <c r="DF521" i="14"/>
  <c r="DE521" i="14"/>
  <c r="DD521" i="14"/>
  <c r="DC521" i="14"/>
  <c r="DB521" i="14"/>
  <c r="DA521" i="14"/>
  <c r="CZ521" i="14"/>
  <c r="CY521" i="14"/>
  <c r="CX521" i="14"/>
  <c r="CW521" i="14"/>
  <c r="CV521" i="14"/>
  <c r="CU521" i="14"/>
  <c r="CT521" i="14"/>
  <c r="CS521" i="14"/>
  <c r="CR521" i="14"/>
  <c r="CQ521" i="14"/>
  <c r="CP521" i="14"/>
  <c r="CO521" i="14"/>
  <c r="CN521" i="14"/>
  <c r="CM521" i="14"/>
  <c r="CL521" i="14"/>
  <c r="CK521" i="14"/>
  <c r="CJ521" i="14"/>
  <c r="CI521" i="14"/>
  <c r="CH521" i="14"/>
  <c r="CG521" i="14"/>
  <c r="CF521" i="14"/>
  <c r="CE521" i="14"/>
  <c r="CD521" i="14"/>
  <c r="CC521" i="14"/>
  <c r="CB521" i="14"/>
  <c r="CA521" i="14"/>
  <c r="BZ521" i="14"/>
  <c r="BY521" i="14"/>
  <c r="BX521" i="14"/>
  <c r="BW521" i="14"/>
  <c r="BV521" i="14"/>
  <c r="BU521" i="14"/>
  <c r="BT521" i="14"/>
  <c r="BS521" i="14"/>
  <c r="BR521" i="14"/>
  <c r="BQ521" i="14"/>
  <c r="BP521" i="14"/>
  <c r="BO521" i="14"/>
  <c r="BN521" i="14"/>
  <c r="BM521" i="14"/>
  <c r="BL521" i="14"/>
  <c r="BK521" i="14"/>
  <c r="BJ521" i="14"/>
  <c r="BI521" i="14"/>
  <c r="BH521" i="14"/>
  <c r="BG521" i="14"/>
  <c r="BF521" i="14"/>
  <c r="BE521" i="14"/>
  <c r="BD521" i="14"/>
  <c r="BC521" i="14"/>
  <c r="BB521" i="14"/>
  <c r="BA521" i="14"/>
  <c r="AZ521" i="14"/>
  <c r="AY521" i="14"/>
  <c r="AX521" i="14"/>
  <c r="AW521" i="14"/>
  <c r="AV521" i="14"/>
  <c r="AU521" i="14"/>
  <c r="AT521" i="14"/>
  <c r="AS521" i="14"/>
  <c r="AR521" i="14"/>
  <c r="AQ521" i="14"/>
  <c r="AP521" i="14"/>
  <c r="AO521" i="14"/>
  <c r="AN521" i="14"/>
  <c r="AM521" i="14"/>
  <c r="AL521" i="14"/>
  <c r="AK521" i="14"/>
  <c r="AJ521" i="14"/>
  <c r="AI521" i="14"/>
  <c r="AH521" i="14"/>
  <c r="AG521" i="14"/>
  <c r="AF521" i="14"/>
  <c r="AE521" i="14"/>
  <c r="AD521" i="14"/>
  <c r="AC521" i="14"/>
  <c r="AB521" i="14"/>
  <c r="AA521" i="14"/>
  <c r="Z521" i="14"/>
  <c r="Y521" i="14"/>
  <c r="X521" i="14"/>
  <c r="W521" i="14"/>
  <c r="V521" i="14"/>
  <c r="U521" i="14"/>
  <c r="T521" i="14"/>
  <c r="S521" i="14"/>
  <c r="R521" i="14"/>
  <c r="Q521" i="14"/>
  <c r="P521" i="14"/>
  <c r="O521" i="14"/>
  <c r="N521" i="14"/>
  <c r="M521" i="14"/>
  <c r="L521" i="14"/>
  <c r="K521" i="14"/>
  <c r="J521" i="14"/>
  <c r="I521" i="14"/>
  <c r="H521" i="14"/>
  <c r="G521" i="14"/>
  <c r="JB520" i="14"/>
  <c r="JA520" i="14"/>
  <c r="IZ520" i="14"/>
  <c r="IY520" i="14"/>
  <c r="IX520" i="14"/>
  <c r="IW520" i="14"/>
  <c r="IV520" i="14"/>
  <c r="IU520" i="14"/>
  <c r="IT520" i="14"/>
  <c r="IS520" i="14"/>
  <c r="IR520" i="14"/>
  <c r="IQ520" i="14"/>
  <c r="IP520" i="14"/>
  <c r="IO520" i="14"/>
  <c r="IN520" i="14"/>
  <c r="IM520" i="14"/>
  <c r="IL520" i="14"/>
  <c r="IK520" i="14"/>
  <c r="IJ520" i="14"/>
  <c r="II520" i="14"/>
  <c r="IH520" i="14"/>
  <c r="IG520" i="14"/>
  <c r="IF520" i="14"/>
  <c r="IE520" i="14"/>
  <c r="ID520" i="14"/>
  <c r="IC520" i="14"/>
  <c r="IB520" i="14"/>
  <c r="IA520" i="14"/>
  <c r="HZ520" i="14"/>
  <c r="HY520" i="14"/>
  <c r="HX520" i="14"/>
  <c r="HW520" i="14"/>
  <c r="HV520" i="14"/>
  <c r="HU520" i="14"/>
  <c r="HT520" i="14"/>
  <c r="HS520" i="14"/>
  <c r="HR520" i="14"/>
  <c r="HQ520" i="14"/>
  <c r="HP520" i="14"/>
  <c r="HO520" i="14"/>
  <c r="HN520" i="14"/>
  <c r="HM520" i="14"/>
  <c r="HL520" i="14"/>
  <c r="HK520" i="14"/>
  <c r="HJ520" i="14"/>
  <c r="HI520" i="14"/>
  <c r="HH520" i="14"/>
  <c r="HG520" i="14"/>
  <c r="HF520" i="14"/>
  <c r="HE520" i="14"/>
  <c r="HD520" i="14"/>
  <c r="HC520" i="14"/>
  <c r="HB520" i="14"/>
  <c r="HA520" i="14"/>
  <c r="GZ520" i="14"/>
  <c r="GY520" i="14"/>
  <c r="GX520" i="14"/>
  <c r="GW520" i="14"/>
  <c r="GV520" i="14"/>
  <c r="GU520" i="14"/>
  <c r="GT520" i="14"/>
  <c r="GS520" i="14"/>
  <c r="GR520" i="14"/>
  <c r="GQ520" i="14"/>
  <c r="GP520" i="14"/>
  <c r="GO520" i="14"/>
  <c r="GN520" i="14"/>
  <c r="GM520" i="14"/>
  <c r="GL520" i="14"/>
  <c r="GK520" i="14"/>
  <c r="GJ520" i="14"/>
  <c r="GI520" i="14"/>
  <c r="GH520" i="14"/>
  <c r="GG520" i="14"/>
  <c r="GF520" i="14"/>
  <c r="GE520" i="14"/>
  <c r="GD520" i="14"/>
  <c r="GC520" i="14"/>
  <c r="GB520" i="14"/>
  <c r="GA520" i="14"/>
  <c r="FZ520" i="14"/>
  <c r="FY520" i="14"/>
  <c r="FX520" i="14"/>
  <c r="FW520" i="14"/>
  <c r="FV520" i="14"/>
  <c r="FU520" i="14"/>
  <c r="FT520" i="14"/>
  <c r="FS520" i="14"/>
  <c r="FR520" i="14"/>
  <c r="FQ520" i="14"/>
  <c r="FP520" i="14"/>
  <c r="FO520" i="14"/>
  <c r="FN520" i="14"/>
  <c r="FM520" i="14"/>
  <c r="FL520" i="14"/>
  <c r="FK520" i="14"/>
  <c r="FJ520" i="14"/>
  <c r="FI520" i="14"/>
  <c r="FH520" i="14"/>
  <c r="FG520" i="14"/>
  <c r="FF520" i="14"/>
  <c r="FE520" i="14"/>
  <c r="FD520" i="14"/>
  <c r="FC520" i="14"/>
  <c r="FB520" i="14"/>
  <c r="FA520" i="14"/>
  <c r="EZ520" i="14"/>
  <c r="EY520" i="14"/>
  <c r="EX520" i="14"/>
  <c r="EW520" i="14"/>
  <c r="EV520" i="14"/>
  <c r="EU520" i="14"/>
  <c r="ET520" i="14"/>
  <c r="ES520" i="14"/>
  <c r="ER520" i="14"/>
  <c r="EQ520" i="14"/>
  <c r="EP520" i="14"/>
  <c r="EO520" i="14"/>
  <c r="EN520" i="14"/>
  <c r="EM520" i="14"/>
  <c r="EL520" i="14"/>
  <c r="EK520" i="14"/>
  <c r="EJ520" i="14"/>
  <c r="EI520" i="14"/>
  <c r="EH520" i="14"/>
  <c r="EG520" i="14"/>
  <c r="EF520" i="14"/>
  <c r="EE520" i="14"/>
  <c r="ED520" i="14"/>
  <c r="EC520" i="14"/>
  <c r="EB520" i="14"/>
  <c r="EA520" i="14"/>
  <c r="DZ520" i="14"/>
  <c r="DY520" i="14"/>
  <c r="DX520" i="14"/>
  <c r="DW520" i="14"/>
  <c r="DV520" i="14"/>
  <c r="DU520" i="14"/>
  <c r="DT520" i="14"/>
  <c r="DS520" i="14"/>
  <c r="DR520" i="14"/>
  <c r="DQ520" i="14"/>
  <c r="DP520" i="14"/>
  <c r="DO520" i="14"/>
  <c r="DN520" i="14"/>
  <c r="DM520" i="14"/>
  <c r="DL520" i="14"/>
  <c r="DK520" i="14"/>
  <c r="DJ520" i="14"/>
  <c r="DI520" i="14"/>
  <c r="DH520" i="14"/>
  <c r="DG520" i="14"/>
  <c r="DF520" i="14"/>
  <c r="DE520" i="14"/>
  <c r="DD520" i="14"/>
  <c r="DC520" i="14"/>
  <c r="DB520" i="14"/>
  <c r="DA520" i="14"/>
  <c r="CZ520" i="14"/>
  <c r="CY520" i="14"/>
  <c r="CX520" i="14"/>
  <c r="CW520" i="14"/>
  <c r="CV520" i="14"/>
  <c r="CU520" i="14"/>
  <c r="CT520" i="14"/>
  <c r="CS520" i="14"/>
  <c r="CR520" i="14"/>
  <c r="CQ520" i="14"/>
  <c r="CP520" i="14"/>
  <c r="CO520" i="14"/>
  <c r="CN520" i="14"/>
  <c r="CM520" i="14"/>
  <c r="CL520" i="14"/>
  <c r="CK520" i="14"/>
  <c r="CJ520" i="14"/>
  <c r="CI520" i="14"/>
  <c r="CH520" i="14"/>
  <c r="CG520" i="14"/>
  <c r="CF520" i="14"/>
  <c r="CE520" i="14"/>
  <c r="CD520" i="14"/>
  <c r="CC520" i="14"/>
  <c r="CB520" i="14"/>
  <c r="CA520" i="14"/>
  <c r="BZ520" i="14"/>
  <c r="BY520" i="14"/>
  <c r="BX520" i="14"/>
  <c r="BW520" i="14"/>
  <c r="BV520" i="14"/>
  <c r="BU520" i="14"/>
  <c r="BT520" i="14"/>
  <c r="BS520" i="14"/>
  <c r="BR520" i="14"/>
  <c r="BQ520" i="14"/>
  <c r="BP520" i="14"/>
  <c r="BO520" i="14"/>
  <c r="BN520" i="14"/>
  <c r="BM520" i="14"/>
  <c r="BL520" i="14"/>
  <c r="BK520" i="14"/>
  <c r="BJ520" i="14"/>
  <c r="BI520" i="14"/>
  <c r="BH520" i="14"/>
  <c r="BG520" i="14"/>
  <c r="BF520" i="14"/>
  <c r="BE520" i="14"/>
  <c r="BD520" i="14"/>
  <c r="BC520" i="14"/>
  <c r="BB520" i="14"/>
  <c r="BA520" i="14"/>
  <c r="AZ520" i="14"/>
  <c r="AY520" i="14"/>
  <c r="AX520" i="14"/>
  <c r="AW520" i="14"/>
  <c r="AV520" i="14"/>
  <c r="AU520" i="14"/>
  <c r="AT520" i="14"/>
  <c r="AS520" i="14"/>
  <c r="AR520" i="14"/>
  <c r="AQ520" i="14"/>
  <c r="AP520" i="14"/>
  <c r="AO520" i="14"/>
  <c r="AN520" i="14"/>
  <c r="AM520" i="14"/>
  <c r="AL520" i="14"/>
  <c r="AK520" i="14"/>
  <c r="AJ520" i="14"/>
  <c r="AI520" i="14"/>
  <c r="AH520" i="14"/>
  <c r="AG520" i="14"/>
  <c r="AF520" i="14"/>
  <c r="AE520" i="14"/>
  <c r="AD520" i="14"/>
  <c r="AC520" i="14"/>
  <c r="AB520" i="14"/>
  <c r="AA520" i="14"/>
  <c r="Z520" i="14"/>
  <c r="Y520" i="14"/>
  <c r="X520" i="14"/>
  <c r="W520" i="14"/>
  <c r="V520" i="14"/>
  <c r="U520" i="14"/>
  <c r="T520" i="14"/>
  <c r="S520" i="14"/>
  <c r="R520" i="14"/>
  <c r="Q520" i="14"/>
  <c r="P520" i="14"/>
  <c r="O520" i="14"/>
  <c r="N520" i="14"/>
  <c r="M520" i="14"/>
  <c r="L520" i="14"/>
  <c r="K520" i="14"/>
  <c r="J520" i="14"/>
  <c r="I520" i="14"/>
  <c r="H520" i="14"/>
  <c r="G520" i="14"/>
  <c r="JB519" i="14"/>
  <c r="JA519" i="14"/>
  <c r="IZ519" i="14"/>
  <c r="IY519" i="14"/>
  <c r="IX519" i="14"/>
  <c r="IW519" i="14"/>
  <c r="IV519" i="14"/>
  <c r="IU519" i="14"/>
  <c r="IT519" i="14"/>
  <c r="IS519" i="14"/>
  <c r="IR519" i="14"/>
  <c r="IQ519" i="14"/>
  <c r="IP519" i="14"/>
  <c r="IO519" i="14"/>
  <c r="IN519" i="14"/>
  <c r="IM519" i="14"/>
  <c r="IL519" i="14"/>
  <c r="IK519" i="14"/>
  <c r="IJ519" i="14"/>
  <c r="II519" i="14"/>
  <c r="IH519" i="14"/>
  <c r="IG519" i="14"/>
  <c r="IF519" i="14"/>
  <c r="IE519" i="14"/>
  <c r="ID519" i="14"/>
  <c r="IC519" i="14"/>
  <c r="IB519" i="14"/>
  <c r="IA519" i="14"/>
  <c r="HZ519" i="14"/>
  <c r="HY519" i="14"/>
  <c r="HX519" i="14"/>
  <c r="HW519" i="14"/>
  <c r="HV519" i="14"/>
  <c r="HU519" i="14"/>
  <c r="HT519" i="14"/>
  <c r="HS519" i="14"/>
  <c r="HR519" i="14"/>
  <c r="HQ519" i="14"/>
  <c r="HP519" i="14"/>
  <c r="HO519" i="14"/>
  <c r="HN519" i="14"/>
  <c r="HM519" i="14"/>
  <c r="HL519" i="14"/>
  <c r="HK519" i="14"/>
  <c r="HJ519" i="14"/>
  <c r="HI519" i="14"/>
  <c r="HH519" i="14"/>
  <c r="HG519" i="14"/>
  <c r="HF519" i="14"/>
  <c r="HE519" i="14"/>
  <c r="HD519" i="14"/>
  <c r="HC519" i="14"/>
  <c r="HB519" i="14"/>
  <c r="HA519" i="14"/>
  <c r="GZ519" i="14"/>
  <c r="GY519" i="14"/>
  <c r="GX519" i="14"/>
  <c r="GW519" i="14"/>
  <c r="GV519" i="14"/>
  <c r="GU519" i="14"/>
  <c r="GT519" i="14"/>
  <c r="GS519" i="14"/>
  <c r="GR519" i="14"/>
  <c r="GQ519" i="14"/>
  <c r="GP519" i="14"/>
  <c r="GO519" i="14"/>
  <c r="GN519" i="14"/>
  <c r="GM519" i="14"/>
  <c r="GL519" i="14"/>
  <c r="GK519" i="14"/>
  <c r="GJ519" i="14"/>
  <c r="GI519" i="14"/>
  <c r="GH519" i="14"/>
  <c r="GG519" i="14"/>
  <c r="GF519" i="14"/>
  <c r="GE519" i="14"/>
  <c r="GD519" i="14"/>
  <c r="GC519" i="14"/>
  <c r="GB519" i="14"/>
  <c r="GA519" i="14"/>
  <c r="FZ519" i="14"/>
  <c r="FY519" i="14"/>
  <c r="FX519" i="14"/>
  <c r="FW519" i="14"/>
  <c r="FV519" i="14"/>
  <c r="FU519" i="14"/>
  <c r="FT519" i="14"/>
  <c r="FS519" i="14"/>
  <c r="FR519" i="14"/>
  <c r="FQ519" i="14"/>
  <c r="FP519" i="14"/>
  <c r="FO519" i="14"/>
  <c r="FN519" i="14"/>
  <c r="FM519" i="14"/>
  <c r="FL519" i="14"/>
  <c r="FK519" i="14"/>
  <c r="FJ519" i="14"/>
  <c r="FI519" i="14"/>
  <c r="FH519" i="14"/>
  <c r="FG519" i="14"/>
  <c r="FF519" i="14"/>
  <c r="FE519" i="14"/>
  <c r="FD519" i="14"/>
  <c r="FC519" i="14"/>
  <c r="FB519" i="14"/>
  <c r="FA519" i="14"/>
  <c r="EZ519" i="14"/>
  <c r="EY519" i="14"/>
  <c r="EX519" i="14"/>
  <c r="EW519" i="14"/>
  <c r="EV519" i="14"/>
  <c r="EU519" i="14"/>
  <c r="ET519" i="14"/>
  <c r="ES519" i="14"/>
  <c r="ER519" i="14"/>
  <c r="EQ519" i="14"/>
  <c r="EP519" i="14"/>
  <c r="EO519" i="14"/>
  <c r="EN519" i="14"/>
  <c r="EM519" i="14"/>
  <c r="EL519" i="14"/>
  <c r="EK519" i="14"/>
  <c r="EJ519" i="14"/>
  <c r="EI519" i="14"/>
  <c r="EH519" i="14"/>
  <c r="EG519" i="14"/>
  <c r="EF519" i="14"/>
  <c r="EE519" i="14"/>
  <c r="ED519" i="14"/>
  <c r="EC519" i="14"/>
  <c r="EB519" i="14"/>
  <c r="EA519" i="14"/>
  <c r="DZ519" i="14"/>
  <c r="DY519" i="14"/>
  <c r="DX519" i="14"/>
  <c r="DW519" i="14"/>
  <c r="DV519" i="14"/>
  <c r="DU519" i="14"/>
  <c r="DT519" i="14"/>
  <c r="DS519" i="14"/>
  <c r="DR519" i="14"/>
  <c r="DQ519" i="14"/>
  <c r="DP519" i="14"/>
  <c r="DO519" i="14"/>
  <c r="DN519" i="14"/>
  <c r="DM519" i="14"/>
  <c r="DL519" i="14"/>
  <c r="DK519" i="14"/>
  <c r="DJ519" i="14"/>
  <c r="DI519" i="14"/>
  <c r="DH519" i="14"/>
  <c r="DG519" i="14"/>
  <c r="DF519" i="14"/>
  <c r="DE519" i="14"/>
  <c r="DD519" i="14"/>
  <c r="DC519" i="14"/>
  <c r="DB519" i="14"/>
  <c r="DA519" i="14"/>
  <c r="CZ519" i="14"/>
  <c r="CY519" i="14"/>
  <c r="CX519" i="14"/>
  <c r="CW519" i="14"/>
  <c r="CV519" i="14"/>
  <c r="CU519" i="14"/>
  <c r="CT519" i="14"/>
  <c r="CS519" i="14"/>
  <c r="CR519" i="14"/>
  <c r="CQ519" i="14"/>
  <c r="CP519" i="14"/>
  <c r="CO519" i="14"/>
  <c r="CN519" i="14"/>
  <c r="CM519" i="14"/>
  <c r="CL519" i="14"/>
  <c r="CK519" i="14"/>
  <c r="CJ519" i="14"/>
  <c r="CI519" i="14"/>
  <c r="CH519" i="14"/>
  <c r="CG519" i="14"/>
  <c r="CF519" i="14"/>
  <c r="CE519" i="14"/>
  <c r="CD519" i="14"/>
  <c r="CC519" i="14"/>
  <c r="CB519" i="14"/>
  <c r="CA519" i="14"/>
  <c r="BZ519" i="14"/>
  <c r="BY519" i="14"/>
  <c r="BX519" i="14"/>
  <c r="BW519" i="14"/>
  <c r="BV519" i="14"/>
  <c r="BU519" i="14"/>
  <c r="BT519" i="14"/>
  <c r="BS519" i="14"/>
  <c r="BR519" i="14"/>
  <c r="BQ519" i="14"/>
  <c r="BP519" i="14"/>
  <c r="BO519" i="14"/>
  <c r="BN519" i="14"/>
  <c r="BM519" i="14"/>
  <c r="BL519" i="14"/>
  <c r="BK519" i="14"/>
  <c r="BJ519" i="14"/>
  <c r="BI519" i="14"/>
  <c r="BH519" i="14"/>
  <c r="BG519" i="14"/>
  <c r="BF519" i="14"/>
  <c r="BE519" i="14"/>
  <c r="BD519" i="14"/>
  <c r="BC519" i="14"/>
  <c r="BB519" i="14"/>
  <c r="BA519" i="14"/>
  <c r="AZ519" i="14"/>
  <c r="AY519" i="14"/>
  <c r="AX519" i="14"/>
  <c r="AW519" i="14"/>
  <c r="AV519" i="14"/>
  <c r="AU519" i="14"/>
  <c r="AT519" i="14"/>
  <c r="AS519" i="14"/>
  <c r="AR519" i="14"/>
  <c r="AQ519" i="14"/>
  <c r="AP519" i="14"/>
  <c r="AO519" i="14"/>
  <c r="AN519" i="14"/>
  <c r="AM519" i="14"/>
  <c r="AL519" i="14"/>
  <c r="AK519" i="14"/>
  <c r="AJ519" i="14"/>
  <c r="AI519" i="14"/>
  <c r="AH519" i="14"/>
  <c r="AG519" i="14"/>
  <c r="AF519" i="14"/>
  <c r="AE519" i="14"/>
  <c r="AD519" i="14"/>
  <c r="AC519" i="14"/>
  <c r="AB519" i="14"/>
  <c r="AA519" i="14"/>
  <c r="Z519" i="14"/>
  <c r="Y519" i="14"/>
  <c r="X519" i="14"/>
  <c r="W519" i="14"/>
  <c r="V519" i="14"/>
  <c r="U519" i="14"/>
  <c r="T519" i="14"/>
  <c r="S519" i="14"/>
  <c r="R519" i="14"/>
  <c r="Q519" i="14"/>
  <c r="P519" i="14"/>
  <c r="O519" i="14"/>
  <c r="N519" i="14"/>
  <c r="M519" i="14"/>
  <c r="L519" i="14"/>
  <c r="K519" i="14"/>
  <c r="J519" i="14"/>
  <c r="I519" i="14"/>
  <c r="H519" i="14"/>
  <c r="G519" i="14"/>
  <c r="JB518" i="14"/>
  <c r="JA518" i="14"/>
  <c r="IZ518" i="14"/>
  <c r="IY518" i="14"/>
  <c r="IX518" i="14"/>
  <c r="IW518" i="14"/>
  <c r="IV518" i="14"/>
  <c r="IU518" i="14"/>
  <c r="IT518" i="14"/>
  <c r="IS518" i="14"/>
  <c r="IR518" i="14"/>
  <c r="IQ518" i="14"/>
  <c r="IP518" i="14"/>
  <c r="IO518" i="14"/>
  <c r="IN518" i="14"/>
  <c r="IM518" i="14"/>
  <c r="IL518" i="14"/>
  <c r="IK518" i="14"/>
  <c r="IJ518" i="14"/>
  <c r="II518" i="14"/>
  <c r="IH518" i="14"/>
  <c r="IG518" i="14"/>
  <c r="IF518" i="14"/>
  <c r="IE518" i="14"/>
  <c r="ID518" i="14"/>
  <c r="IC518" i="14"/>
  <c r="IB518" i="14"/>
  <c r="IA518" i="14"/>
  <c r="HZ518" i="14"/>
  <c r="HY518" i="14"/>
  <c r="HX518" i="14"/>
  <c r="HW518" i="14"/>
  <c r="HV518" i="14"/>
  <c r="HU518" i="14"/>
  <c r="HT518" i="14"/>
  <c r="HS518" i="14"/>
  <c r="HR518" i="14"/>
  <c r="HQ518" i="14"/>
  <c r="HP518" i="14"/>
  <c r="HO518" i="14"/>
  <c r="HN518" i="14"/>
  <c r="HM518" i="14"/>
  <c r="HL518" i="14"/>
  <c r="HK518" i="14"/>
  <c r="HJ518" i="14"/>
  <c r="HI518" i="14"/>
  <c r="HH518" i="14"/>
  <c r="HG518" i="14"/>
  <c r="HF518" i="14"/>
  <c r="HE518" i="14"/>
  <c r="HD518" i="14"/>
  <c r="HC518" i="14"/>
  <c r="HB518" i="14"/>
  <c r="HA518" i="14"/>
  <c r="GZ518" i="14"/>
  <c r="GY518" i="14"/>
  <c r="GX518" i="14"/>
  <c r="GW518" i="14"/>
  <c r="GV518" i="14"/>
  <c r="GU518" i="14"/>
  <c r="GT518" i="14"/>
  <c r="GS518" i="14"/>
  <c r="GR518" i="14"/>
  <c r="GQ518" i="14"/>
  <c r="GP518" i="14"/>
  <c r="GO518" i="14"/>
  <c r="GN518" i="14"/>
  <c r="GM518" i="14"/>
  <c r="GL518" i="14"/>
  <c r="GK518" i="14"/>
  <c r="GJ518" i="14"/>
  <c r="GI518" i="14"/>
  <c r="GH518" i="14"/>
  <c r="GG518" i="14"/>
  <c r="GF518" i="14"/>
  <c r="GE518" i="14"/>
  <c r="GD518" i="14"/>
  <c r="GC518" i="14"/>
  <c r="GB518" i="14"/>
  <c r="GA518" i="14"/>
  <c r="FZ518" i="14"/>
  <c r="FY518" i="14"/>
  <c r="FX518" i="14"/>
  <c r="FW518" i="14"/>
  <c r="FV518" i="14"/>
  <c r="FU518" i="14"/>
  <c r="FT518" i="14"/>
  <c r="FS518" i="14"/>
  <c r="FR518" i="14"/>
  <c r="FQ518" i="14"/>
  <c r="FP518" i="14"/>
  <c r="FO518" i="14"/>
  <c r="FN518" i="14"/>
  <c r="FM518" i="14"/>
  <c r="FL518" i="14"/>
  <c r="FK518" i="14"/>
  <c r="FJ518" i="14"/>
  <c r="FI518" i="14"/>
  <c r="FH518" i="14"/>
  <c r="FG518" i="14"/>
  <c r="FF518" i="14"/>
  <c r="FE518" i="14"/>
  <c r="FD518" i="14"/>
  <c r="FC518" i="14"/>
  <c r="FB518" i="14"/>
  <c r="FA518" i="14"/>
  <c r="EZ518" i="14"/>
  <c r="EY518" i="14"/>
  <c r="EX518" i="14"/>
  <c r="EW518" i="14"/>
  <c r="EV518" i="14"/>
  <c r="EU518" i="14"/>
  <c r="ET518" i="14"/>
  <c r="ES518" i="14"/>
  <c r="ER518" i="14"/>
  <c r="EQ518" i="14"/>
  <c r="EP518" i="14"/>
  <c r="EO518" i="14"/>
  <c r="EN518" i="14"/>
  <c r="EM518" i="14"/>
  <c r="EL518" i="14"/>
  <c r="EK518" i="14"/>
  <c r="EJ518" i="14"/>
  <c r="EI518" i="14"/>
  <c r="EH518" i="14"/>
  <c r="EG518" i="14"/>
  <c r="EF518" i="14"/>
  <c r="EE518" i="14"/>
  <c r="ED518" i="14"/>
  <c r="EC518" i="14"/>
  <c r="EB518" i="14"/>
  <c r="EA518" i="14"/>
  <c r="DZ518" i="14"/>
  <c r="DY518" i="14"/>
  <c r="DX518" i="14"/>
  <c r="DW518" i="14"/>
  <c r="DV518" i="14"/>
  <c r="DU518" i="14"/>
  <c r="DT518" i="14"/>
  <c r="DS518" i="14"/>
  <c r="DR518" i="14"/>
  <c r="DQ518" i="14"/>
  <c r="DP518" i="14"/>
  <c r="DO518" i="14"/>
  <c r="DN518" i="14"/>
  <c r="DM518" i="14"/>
  <c r="DL518" i="14"/>
  <c r="DK518" i="14"/>
  <c r="DJ518" i="14"/>
  <c r="DI518" i="14"/>
  <c r="DH518" i="14"/>
  <c r="DG518" i="14"/>
  <c r="DF518" i="14"/>
  <c r="DE518" i="14"/>
  <c r="DD518" i="14"/>
  <c r="DC518" i="14"/>
  <c r="DB518" i="14"/>
  <c r="DA518" i="14"/>
  <c r="CZ518" i="14"/>
  <c r="CY518" i="14"/>
  <c r="CX518" i="14"/>
  <c r="CW518" i="14"/>
  <c r="CV518" i="14"/>
  <c r="CU518" i="14"/>
  <c r="CT518" i="14"/>
  <c r="CS518" i="14"/>
  <c r="CR518" i="14"/>
  <c r="CQ518" i="14"/>
  <c r="CP518" i="14"/>
  <c r="CO518" i="14"/>
  <c r="CN518" i="14"/>
  <c r="CM518" i="14"/>
  <c r="CL518" i="14"/>
  <c r="CK518" i="14"/>
  <c r="CJ518" i="14"/>
  <c r="CI518" i="14"/>
  <c r="CH518" i="14"/>
  <c r="CG518" i="14"/>
  <c r="CF518" i="14"/>
  <c r="CE518" i="14"/>
  <c r="CD518" i="14"/>
  <c r="CC518" i="14"/>
  <c r="CB518" i="14"/>
  <c r="CA518" i="14"/>
  <c r="BZ518" i="14"/>
  <c r="BY518" i="14"/>
  <c r="BX518" i="14"/>
  <c r="BW518" i="14"/>
  <c r="BV518" i="14"/>
  <c r="BU518" i="14"/>
  <c r="BT518" i="14"/>
  <c r="BS518" i="14"/>
  <c r="BR518" i="14"/>
  <c r="BQ518" i="14"/>
  <c r="BP518" i="14"/>
  <c r="BO518" i="14"/>
  <c r="BN518" i="14"/>
  <c r="BM518" i="14"/>
  <c r="BL518" i="14"/>
  <c r="BK518" i="14"/>
  <c r="BJ518" i="14"/>
  <c r="BI518" i="14"/>
  <c r="BH518" i="14"/>
  <c r="BG518" i="14"/>
  <c r="BF518" i="14"/>
  <c r="BE518" i="14"/>
  <c r="BD518" i="14"/>
  <c r="BC518" i="14"/>
  <c r="BB518" i="14"/>
  <c r="BA518" i="14"/>
  <c r="AZ518" i="14"/>
  <c r="AY518" i="14"/>
  <c r="AX518" i="14"/>
  <c r="AW518" i="14"/>
  <c r="AV518" i="14"/>
  <c r="AU518" i="14"/>
  <c r="AT518" i="14"/>
  <c r="AS518" i="14"/>
  <c r="AR518" i="14"/>
  <c r="AQ518" i="14"/>
  <c r="AP518" i="14"/>
  <c r="AO518" i="14"/>
  <c r="AN518" i="14"/>
  <c r="AM518" i="14"/>
  <c r="AL518" i="14"/>
  <c r="AK518" i="14"/>
  <c r="AJ518" i="14"/>
  <c r="AI518" i="14"/>
  <c r="AH518" i="14"/>
  <c r="AG518" i="14"/>
  <c r="AF518" i="14"/>
  <c r="AE518" i="14"/>
  <c r="AD518" i="14"/>
  <c r="AC518" i="14"/>
  <c r="AB518" i="14"/>
  <c r="AA518" i="14"/>
  <c r="Z518" i="14"/>
  <c r="Y518" i="14"/>
  <c r="X518" i="14"/>
  <c r="W518" i="14"/>
  <c r="V518" i="14"/>
  <c r="U518" i="14"/>
  <c r="T518" i="14"/>
  <c r="S518" i="14"/>
  <c r="R518" i="14"/>
  <c r="Q518" i="14"/>
  <c r="P518" i="14"/>
  <c r="O518" i="14"/>
  <c r="N518" i="14"/>
  <c r="M518" i="14"/>
  <c r="L518" i="14"/>
  <c r="K518" i="14"/>
  <c r="J518" i="14"/>
  <c r="I518" i="14"/>
  <c r="H518" i="14"/>
  <c r="G518" i="14"/>
  <c r="JB517" i="14"/>
  <c r="JA517" i="14"/>
  <c r="IZ517" i="14"/>
  <c r="IY517" i="14"/>
  <c r="IX517" i="14"/>
  <c r="IW517" i="14"/>
  <c r="IV517" i="14"/>
  <c r="IU517" i="14"/>
  <c r="IT517" i="14"/>
  <c r="IS517" i="14"/>
  <c r="IR517" i="14"/>
  <c r="IQ517" i="14"/>
  <c r="IP517" i="14"/>
  <c r="IO517" i="14"/>
  <c r="IN517" i="14"/>
  <c r="IM517" i="14"/>
  <c r="IL517" i="14"/>
  <c r="IK517" i="14"/>
  <c r="IJ517" i="14"/>
  <c r="II517" i="14"/>
  <c r="IH517" i="14"/>
  <c r="IG517" i="14"/>
  <c r="IF517" i="14"/>
  <c r="IE517" i="14"/>
  <c r="ID517" i="14"/>
  <c r="IC517" i="14"/>
  <c r="IB517" i="14"/>
  <c r="IA517" i="14"/>
  <c r="HZ517" i="14"/>
  <c r="HY517" i="14"/>
  <c r="HX517" i="14"/>
  <c r="HW517" i="14"/>
  <c r="HV517" i="14"/>
  <c r="HU517" i="14"/>
  <c r="HT517" i="14"/>
  <c r="HS517" i="14"/>
  <c r="HR517" i="14"/>
  <c r="HQ517" i="14"/>
  <c r="HP517" i="14"/>
  <c r="HO517" i="14"/>
  <c r="HN517" i="14"/>
  <c r="HM517" i="14"/>
  <c r="HL517" i="14"/>
  <c r="HK517" i="14"/>
  <c r="HJ517" i="14"/>
  <c r="HI517" i="14"/>
  <c r="HH517" i="14"/>
  <c r="HG517" i="14"/>
  <c r="HF517" i="14"/>
  <c r="HE517" i="14"/>
  <c r="HD517" i="14"/>
  <c r="HC517" i="14"/>
  <c r="HB517" i="14"/>
  <c r="HA517" i="14"/>
  <c r="GZ517" i="14"/>
  <c r="GY517" i="14"/>
  <c r="GX517" i="14"/>
  <c r="GW517" i="14"/>
  <c r="GV517" i="14"/>
  <c r="GU517" i="14"/>
  <c r="GT517" i="14"/>
  <c r="GS517" i="14"/>
  <c r="GR517" i="14"/>
  <c r="GQ517" i="14"/>
  <c r="GP517" i="14"/>
  <c r="GO517" i="14"/>
  <c r="GN517" i="14"/>
  <c r="GM517" i="14"/>
  <c r="GL517" i="14"/>
  <c r="GK517" i="14"/>
  <c r="GJ517" i="14"/>
  <c r="GI517" i="14"/>
  <c r="GH517" i="14"/>
  <c r="GG517" i="14"/>
  <c r="GF517" i="14"/>
  <c r="GE517" i="14"/>
  <c r="GD517" i="14"/>
  <c r="GC517" i="14"/>
  <c r="GB517" i="14"/>
  <c r="GA517" i="14"/>
  <c r="FZ517" i="14"/>
  <c r="FY517" i="14"/>
  <c r="FX517" i="14"/>
  <c r="FW517" i="14"/>
  <c r="FV517" i="14"/>
  <c r="FU517" i="14"/>
  <c r="FT517" i="14"/>
  <c r="FS517" i="14"/>
  <c r="FR517" i="14"/>
  <c r="FQ517" i="14"/>
  <c r="FP517" i="14"/>
  <c r="FO517" i="14"/>
  <c r="FN517" i="14"/>
  <c r="FM517" i="14"/>
  <c r="FL517" i="14"/>
  <c r="FK517" i="14"/>
  <c r="FJ517" i="14"/>
  <c r="FI517" i="14"/>
  <c r="FH517" i="14"/>
  <c r="FG517" i="14"/>
  <c r="FF517" i="14"/>
  <c r="FE517" i="14"/>
  <c r="FD517" i="14"/>
  <c r="FC517" i="14"/>
  <c r="FB517" i="14"/>
  <c r="FA517" i="14"/>
  <c r="EZ517" i="14"/>
  <c r="EY517" i="14"/>
  <c r="EX517" i="14"/>
  <c r="EW517" i="14"/>
  <c r="EV517" i="14"/>
  <c r="EU517" i="14"/>
  <c r="ET517" i="14"/>
  <c r="ES517" i="14"/>
  <c r="ER517" i="14"/>
  <c r="EQ517" i="14"/>
  <c r="EP517" i="14"/>
  <c r="EO517" i="14"/>
  <c r="EN517" i="14"/>
  <c r="EM517" i="14"/>
  <c r="EL517" i="14"/>
  <c r="EK517" i="14"/>
  <c r="EJ517" i="14"/>
  <c r="EI517" i="14"/>
  <c r="EH517" i="14"/>
  <c r="EG517" i="14"/>
  <c r="EF517" i="14"/>
  <c r="EE517" i="14"/>
  <c r="ED517" i="14"/>
  <c r="EC517" i="14"/>
  <c r="EB517" i="14"/>
  <c r="EA517" i="14"/>
  <c r="DZ517" i="14"/>
  <c r="DY517" i="14"/>
  <c r="DX517" i="14"/>
  <c r="DW517" i="14"/>
  <c r="DV517" i="14"/>
  <c r="DU517" i="14"/>
  <c r="DT517" i="14"/>
  <c r="DS517" i="14"/>
  <c r="DR517" i="14"/>
  <c r="DQ517" i="14"/>
  <c r="DP517" i="14"/>
  <c r="DO517" i="14"/>
  <c r="DN517" i="14"/>
  <c r="DM517" i="14"/>
  <c r="DL517" i="14"/>
  <c r="DK517" i="14"/>
  <c r="DJ517" i="14"/>
  <c r="DI517" i="14"/>
  <c r="DH517" i="14"/>
  <c r="DG517" i="14"/>
  <c r="DF517" i="14"/>
  <c r="DE517" i="14"/>
  <c r="DD517" i="14"/>
  <c r="DC517" i="14"/>
  <c r="DB517" i="14"/>
  <c r="DA517" i="14"/>
  <c r="CZ517" i="14"/>
  <c r="CY517" i="14"/>
  <c r="CX517" i="14"/>
  <c r="CW517" i="14"/>
  <c r="CV517" i="14"/>
  <c r="CU517" i="14"/>
  <c r="CT517" i="14"/>
  <c r="CS517" i="14"/>
  <c r="CR517" i="14"/>
  <c r="CQ517" i="14"/>
  <c r="CP517" i="14"/>
  <c r="CO517" i="14"/>
  <c r="CN517" i="14"/>
  <c r="CM517" i="14"/>
  <c r="CL517" i="14"/>
  <c r="CK517" i="14"/>
  <c r="CJ517" i="14"/>
  <c r="CI517" i="14"/>
  <c r="CH517" i="14"/>
  <c r="CG517" i="14"/>
  <c r="CF517" i="14"/>
  <c r="CE517" i="14"/>
  <c r="CD517" i="14"/>
  <c r="CC517" i="14"/>
  <c r="CB517" i="14"/>
  <c r="CA517" i="14"/>
  <c r="BZ517" i="14"/>
  <c r="BY517" i="14"/>
  <c r="BX517" i="14"/>
  <c r="BW517" i="14"/>
  <c r="BV517" i="14"/>
  <c r="BU517" i="14"/>
  <c r="BT517" i="14"/>
  <c r="BS517" i="14"/>
  <c r="BR517" i="14"/>
  <c r="BQ517" i="14"/>
  <c r="BP517" i="14"/>
  <c r="BO517" i="14"/>
  <c r="BN517" i="14"/>
  <c r="BM517" i="14"/>
  <c r="BL517" i="14"/>
  <c r="BK517" i="14"/>
  <c r="BJ517" i="14"/>
  <c r="BI517" i="14"/>
  <c r="BH517" i="14"/>
  <c r="BG517" i="14"/>
  <c r="BF517" i="14"/>
  <c r="BE517" i="14"/>
  <c r="BD517" i="14"/>
  <c r="BC517" i="14"/>
  <c r="BB517" i="14"/>
  <c r="BA517" i="14"/>
  <c r="AZ517" i="14"/>
  <c r="AY517" i="14"/>
  <c r="AX517" i="14"/>
  <c r="AW517" i="14"/>
  <c r="AV517" i="14"/>
  <c r="AU517" i="14"/>
  <c r="AT517" i="14"/>
  <c r="AS517" i="14"/>
  <c r="AR517" i="14"/>
  <c r="AQ517" i="14"/>
  <c r="AP517" i="14"/>
  <c r="AO517" i="14"/>
  <c r="AN517" i="14"/>
  <c r="AM517" i="14"/>
  <c r="AL517" i="14"/>
  <c r="AK517" i="14"/>
  <c r="AJ517" i="14"/>
  <c r="AI517" i="14"/>
  <c r="AH517" i="14"/>
  <c r="AG517" i="14"/>
  <c r="AF517" i="14"/>
  <c r="AE517" i="14"/>
  <c r="AD517" i="14"/>
  <c r="AC517" i="14"/>
  <c r="AB517" i="14"/>
  <c r="AA517" i="14"/>
  <c r="Z517" i="14"/>
  <c r="Y517" i="14"/>
  <c r="X517" i="14"/>
  <c r="W517" i="14"/>
  <c r="V517" i="14"/>
  <c r="U517" i="14"/>
  <c r="T517" i="14"/>
  <c r="S517" i="14"/>
  <c r="R517" i="14"/>
  <c r="Q517" i="14"/>
  <c r="P517" i="14"/>
  <c r="O517" i="14"/>
  <c r="N517" i="14"/>
  <c r="M517" i="14"/>
  <c r="L517" i="14"/>
  <c r="K517" i="14"/>
  <c r="J517" i="14"/>
  <c r="I517" i="14"/>
  <c r="H517" i="14"/>
  <c r="G517" i="14"/>
  <c r="JB516" i="14"/>
  <c r="JA516" i="14"/>
  <c r="IZ516" i="14"/>
  <c r="IY516" i="14"/>
  <c r="IX516" i="14"/>
  <c r="IW516" i="14"/>
  <c r="IV516" i="14"/>
  <c r="IU516" i="14"/>
  <c r="IT516" i="14"/>
  <c r="IS516" i="14"/>
  <c r="IR516" i="14"/>
  <c r="IQ516" i="14"/>
  <c r="IP516" i="14"/>
  <c r="IO516" i="14"/>
  <c r="IN516" i="14"/>
  <c r="IM516" i="14"/>
  <c r="IL516" i="14"/>
  <c r="IK516" i="14"/>
  <c r="IJ516" i="14"/>
  <c r="II516" i="14"/>
  <c r="IH516" i="14"/>
  <c r="IG516" i="14"/>
  <c r="IF516" i="14"/>
  <c r="IE516" i="14"/>
  <c r="ID516" i="14"/>
  <c r="IC516" i="14"/>
  <c r="IB516" i="14"/>
  <c r="IA516" i="14"/>
  <c r="HZ516" i="14"/>
  <c r="HY516" i="14"/>
  <c r="HX516" i="14"/>
  <c r="HW516" i="14"/>
  <c r="HV516" i="14"/>
  <c r="HU516" i="14"/>
  <c r="HT516" i="14"/>
  <c r="HS516" i="14"/>
  <c r="HR516" i="14"/>
  <c r="HQ516" i="14"/>
  <c r="HP516" i="14"/>
  <c r="HO516" i="14"/>
  <c r="HN516" i="14"/>
  <c r="HM516" i="14"/>
  <c r="HL516" i="14"/>
  <c r="HK516" i="14"/>
  <c r="HJ516" i="14"/>
  <c r="HI516" i="14"/>
  <c r="HH516" i="14"/>
  <c r="HG516" i="14"/>
  <c r="HF516" i="14"/>
  <c r="HE516" i="14"/>
  <c r="HD516" i="14"/>
  <c r="HC516" i="14"/>
  <c r="HB516" i="14"/>
  <c r="HA516" i="14"/>
  <c r="GZ516" i="14"/>
  <c r="GY516" i="14"/>
  <c r="GX516" i="14"/>
  <c r="GW516" i="14"/>
  <c r="GV516" i="14"/>
  <c r="GU516" i="14"/>
  <c r="GT516" i="14"/>
  <c r="GS516" i="14"/>
  <c r="GR516" i="14"/>
  <c r="GQ516" i="14"/>
  <c r="GP516" i="14"/>
  <c r="GO516" i="14"/>
  <c r="GN516" i="14"/>
  <c r="GM516" i="14"/>
  <c r="GL516" i="14"/>
  <c r="GK516" i="14"/>
  <c r="GJ516" i="14"/>
  <c r="GI516" i="14"/>
  <c r="GH516" i="14"/>
  <c r="GG516" i="14"/>
  <c r="GF516" i="14"/>
  <c r="GE516" i="14"/>
  <c r="GD516" i="14"/>
  <c r="GC516" i="14"/>
  <c r="GB516" i="14"/>
  <c r="GA516" i="14"/>
  <c r="FZ516" i="14"/>
  <c r="FY516" i="14"/>
  <c r="FX516" i="14"/>
  <c r="FW516" i="14"/>
  <c r="FV516" i="14"/>
  <c r="FU516" i="14"/>
  <c r="FT516" i="14"/>
  <c r="FS516" i="14"/>
  <c r="FR516" i="14"/>
  <c r="FQ516" i="14"/>
  <c r="FP516" i="14"/>
  <c r="FO516" i="14"/>
  <c r="FN516" i="14"/>
  <c r="FM516" i="14"/>
  <c r="FL516" i="14"/>
  <c r="FK516" i="14"/>
  <c r="FJ516" i="14"/>
  <c r="FI516" i="14"/>
  <c r="FH516" i="14"/>
  <c r="FG516" i="14"/>
  <c r="FF516" i="14"/>
  <c r="FE516" i="14"/>
  <c r="FD516" i="14"/>
  <c r="FC516" i="14"/>
  <c r="FB516" i="14"/>
  <c r="FA516" i="14"/>
  <c r="EZ516" i="14"/>
  <c r="EY516" i="14"/>
  <c r="EX516" i="14"/>
  <c r="EW516" i="14"/>
  <c r="EV516" i="14"/>
  <c r="EU516" i="14"/>
  <c r="ET516" i="14"/>
  <c r="ES516" i="14"/>
  <c r="ER516" i="14"/>
  <c r="EQ516" i="14"/>
  <c r="EP516" i="14"/>
  <c r="EO516" i="14"/>
  <c r="EN516" i="14"/>
  <c r="EM516" i="14"/>
  <c r="EL516" i="14"/>
  <c r="EK516" i="14"/>
  <c r="EJ516" i="14"/>
  <c r="EI516" i="14"/>
  <c r="EH516" i="14"/>
  <c r="EG516" i="14"/>
  <c r="EF516" i="14"/>
  <c r="EE516" i="14"/>
  <c r="ED516" i="14"/>
  <c r="EC516" i="14"/>
  <c r="EB516" i="14"/>
  <c r="EA516" i="14"/>
  <c r="DZ516" i="14"/>
  <c r="DY516" i="14"/>
  <c r="DX516" i="14"/>
  <c r="DW516" i="14"/>
  <c r="DV516" i="14"/>
  <c r="DU516" i="14"/>
  <c r="DT516" i="14"/>
  <c r="DS516" i="14"/>
  <c r="DR516" i="14"/>
  <c r="DQ516" i="14"/>
  <c r="DP516" i="14"/>
  <c r="DO516" i="14"/>
  <c r="DN516" i="14"/>
  <c r="DM516" i="14"/>
  <c r="DL516" i="14"/>
  <c r="DK516" i="14"/>
  <c r="DJ516" i="14"/>
  <c r="DI516" i="14"/>
  <c r="DH516" i="14"/>
  <c r="DG516" i="14"/>
  <c r="DF516" i="14"/>
  <c r="DE516" i="14"/>
  <c r="DD516" i="14"/>
  <c r="DC516" i="14"/>
  <c r="DB516" i="14"/>
  <c r="DA516" i="14"/>
  <c r="CZ516" i="14"/>
  <c r="CY516" i="14"/>
  <c r="CX516" i="14"/>
  <c r="CW516" i="14"/>
  <c r="CV516" i="14"/>
  <c r="CU516" i="14"/>
  <c r="CT516" i="14"/>
  <c r="CS516" i="14"/>
  <c r="CR516" i="14"/>
  <c r="CQ516" i="14"/>
  <c r="CP516" i="14"/>
  <c r="CO516" i="14"/>
  <c r="CN516" i="14"/>
  <c r="CM516" i="14"/>
  <c r="CL516" i="14"/>
  <c r="CK516" i="14"/>
  <c r="CJ516" i="14"/>
  <c r="CI516" i="14"/>
  <c r="CH516" i="14"/>
  <c r="CG516" i="14"/>
  <c r="CF516" i="14"/>
  <c r="CE516" i="14"/>
  <c r="CD516" i="14"/>
  <c r="CC516" i="14"/>
  <c r="CB516" i="14"/>
  <c r="CA516" i="14"/>
  <c r="BZ516" i="14"/>
  <c r="BY516" i="14"/>
  <c r="BX516" i="14"/>
  <c r="BW516" i="14"/>
  <c r="BV516" i="14"/>
  <c r="BU516" i="14"/>
  <c r="BT516" i="14"/>
  <c r="BS516" i="14"/>
  <c r="BR516" i="14"/>
  <c r="BQ516" i="14"/>
  <c r="BP516" i="14"/>
  <c r="BO516" i="14"/>
  <c r="BN516" i="14"/>
  <c r="BM516" i="14"/>
  <c r="BL516" i="14"/>
  <c r="BK516" i="14"/>
  <c r="BJ516" i="14"/>
  <c r="BI516" i="14"/>
  <c r="BH516" i="14"/>
  <c r="BG516" i="14"/>
  <c r="BF516" i="14"/>
  <c r="BE516" i="14"/>
  <c r="BD516" i="14"/>
  <c r="BC516" i="14"/>
  <c r="BB516" i="14"/>
  <c r="BA516" i="14"/>
  <c r="AZ516" i="14"/>
  <c r="AY516" i="14"/>
  <c r="AX516" i="14"/>
  <c r="AW516" i="14"/>
  <c r="AV516" i="14"/>
  <c r="AU516" i="14"/>
  <c r="AT516" i="14"/>
  <c r="AS516" i="14"/>
  <c r="AR516" i="14"/>
  <c r="AQ516" i="14"/>
  <c r="AP516" i="14"/>
  <c r="AO516" i="14"/>
  <c r="AN516" i="14"/>
  <c r="AM516" i="14"/>
  <c r="AL516" i="14"/>
  <c r="AK516" i="14"/>
  <c r="AJ516" i="14"/>
  <c r="AI516" i="14"/>
  <c r="AH516" i="14"/>
  <c r="AG516" i="14"/>
  <c r="AF516" i="14"/>
  <c r="AE516" i="14"/>
  <c r="AD516" i="14"/>
  <c r="AC516" i="14"/>
  <c r="AB516" i="14"/>
  <c r="AA516" i="14"/>
  <c r="Z516" i="14"/>
  <c r="Y516" i="14"/>
  <c r="X516" i="14"/>
  <c r="W516" i="14"/>
  <c r="V516" i="14"/>
  <c r="U516" i="14"/>
  <c r="T516" i="14"/>
  <c r="S516" i="14"/>
  <c r="R516" i="14"/>
  <c r="Q516" i="14"/>
  <c r="P516" i="14"/>
  <c r="O516" i="14"/>
  <c r="N516" i="14"/>
  <c r="M516" i="14"/>
  <c r="L516" i="14"/>
  <c r="K516" i="14"/>
  <c r="J516" i="14"/>
  <c r="I516" i="14"/>
  <c r="H516" i="14"/>
  <c r="G516" i="14"/>
  <c r="JB515" i="14"/>
  <c r="JA515" i="14"/>
  <c r="IZ515" i="14"/>
  <c r="IY515" i="14"/>
  <c r="IX515" i="14"/>
  <c r="IW515" i="14"/>
  <c r="IV515" i="14"/>
  <c r="IU515" i="14"/>
  <c r="IT515" i="14"/>
  <c r="IS515" i="14"/>
  <c r="IR515" i="14"/>
  <c r="IQ515" i="14"/>
  <c r="IP515" i="14"/>
  <c r="IO515" i="14"/>
  <c r="IN515" i="14"/>
  <c r="IM515" i="14"/>
  <c r="IL515" i="14"/>
  <c r="IK515" i="14"/>
  <c r="IJ515" i="14"/>
  <c r="II515" i="14"/>
  <c r="IH515" i="14"/>
  <c r="IG515" i="14"/>
  <c r="IF515" i="14"/>
  <c r="IE515" i="14"/>
  <c r="ID515" i="14"/>
  <c r="IC515" i="14"/>
  <c r="IB515" i="14"/>
  <c r="IA515" i="14"/>
  <c r="HZ515" i="14"/>
  <c r="HY515" i="14"/>
  <c r="HX515" i="14"/>
  <c r="HW515" i="14"/>
  <c r="HV515" i="14"/>
  <c r="HU515" i="14"/>
  <c r="HT515" i="14"/>
  <c r="HS515" i="14"/>
  <c r="HR515" i="14"/>
  <c r="HQ515" i="14"/>
  <c r="HP515" i="14"/>
  <c r="HO515" i="14"/>
  <c r="HN515" i="14"/>
  <c r="HM515" i="14"/>
  <c r="HL515" i="14"/>
  <c r="HK515" i="14"/>
  <c r="HJ515" i="14"/>
  <c r="HI515" i="14"/>
  <c r="HH515" i="14"/>
  <c r="HG515" i="14"/>
  <c r="HF515" i="14"/>
  <c r="HE515" i="14"/>
  <c r="HD515" i="14"/>
  <c r="HC515" i="14"/>
  <c r="HB515" i="14"/>
  <c r="HA515" i="14"/>
  <c r="GZ515" i="14"/>
  <c r="GY515" i="14"/>
  <c r="GX515" i="14"/>
  <c r="GW515" i="14"/>
  <c r="GV515" i="14"/>
  <c r="GU515" i="14"/>
  <c r="GT515" i="14"/>
  <c r="GS515" i="14"/>
  <c r="GR515" i="14"/>
  <c r="GQ515" i="14"/>
  <c r="GP515" i="14"/>
  <c r="GO515" i="14"/>
  <c r="GN515" i="14"/>
  <c r="GM515" i="14"/>
  <c r="GL515" i="14"/>
  <c r="GK515" i="14"/>
  <c r="GJ515" i="14"/>
  <c r="GI515" i="14"/>
  <c r="GH515" i="14"/>
  <c r="GG515" i="14"/>
  <c r="GF515" i="14"/>
  <c r="GE515" i="14"/>
  <c r="GD515" i="14"/>
  <c r="GC515" i="14"/>
  <c r="GB515" i="14"/>
  <c r="GA515" i="14"/>
  <c r="FZ515" i="14"/>
  <c r="FY515" i="14"/>
  <c r="FX515" i="14"/>
  <c r="FW515" i="14"/>
  <c r="FV515" i="14"/>
  <c r="FU515" i="14"/>
  <c r="FT515" i="14"/>
  <c r="FS515" i="14"/>
  <c r="FR515" i="14"/>
  <c r="FQ515" i="14"/>
  <c r="FP515" i="14"/>
  <c r="FO515" i="14"/>
  <c r="FN515" i="14"/>
  <c r="FM515" i="14"/>
  <c r="FL515" i="14"/>
  <c r="FK515" i="14"/>
  <c r="FJ515" i="14"/>
  <c r="FI515" i="14"/>
  <c r="FH515" i="14"/>
  <c r="FG515" i="14"/>
  <c r="FF515" i="14"/>
  <c r="FE515" i="14"/>
  <c r="FD515" i="14"/>
  <c r="FC515" i="14"/>
  <c r="FB515" i="14"/>
  <c r="FA515" i="14"/>
  <c r="EZ515" i="14"/>
  <c r="EY515" i="14"/>
  <c r="EX515" i="14"/>
  <c r="EW515" i="14"/>
  <c r="EV515" i="14"/>
  <c r="EU515" i="14"/>
  <c r="ET515" i="14"/>
  <c r="ES515" i="14"/>
  <c r="ER515" i="14"/>
  <c r="EQ515" i="14"/>
  <c r="EP515" i="14"/>
  <c r="EO515" i="14"/>
  <c r="EN515" i="14"/>
  <c r="EM515" i="14"/>
  <c r="EL515" i="14"/>
  <c r="EK515" i="14"/>
  <c r="EJ515" i="14"/>
  <c r="EI515" i="14"/>
  <c r="EH515" i="14"/>
  <c r="EG515" i="14"/>
  <c r="EF515" i="14"/>
  <c r="EE515" i="14"/>
  <c r="ED515" i="14"/>
  <c r="EC515" i="14"/>
  <c r="EB515" i="14"/>
  <c r="EA515" i="14"/>
  <c r="DZ515" i="14"/>
  <c r="DY515" i="14"/>
  <c r="DX515" i="14"/>
  <c r="DW515" i="14"/>
  <c r="DV515" i="14"/>
  <c r="DU515" i="14"/>
  <c r="DT515" i="14"/>
  <c r="DS515" i="14"/>
  <c r="DR515" i="14"/>
  <c r="DQ515" i="14"/>
  <c r="DP515" i="14"/>
  <c r="DO515" i="14"/>
  <c r="DN515" i="14"/>
  <c r="DM515" i="14"/>
  <c r="DL515" i="14"/>
  <c r="DK515" i="14"/>
  <c r="DJ515" i="14"/>
  <c r="DI515" i="14"/>
  <c r="DH515" i="14"/>
  <c r="DG515" i="14"/>
  <c r="DF515" i="14"/>
  <c r="DE515" i="14"/>
  <c r="DD515" i="14"/>
  <c r="DC515" i="14"/>
  <c r="DB515" i="14"/>
  <c r="DA515" i="14"/>
  <c r="CZ515" i="14"/>
  <c r="CY515" i="14"/>
  <c r="CX515" i="14"/>
  <c r="CW515" i="14"/>
  <c r="CV515" i="14"/>
  <c r="CU515" i="14"/>
  <c r="CT515" i="14"/>
  <c r="CS515" i="14"/>
  <c r="CR515" i="14"/>
  <c r="CQ515" i="14"/>
  <c r="CP515" i="14"/>
  <c r="CO515" i="14"/>
  <c r="CN515" i="14"/>
  <c r="CM515" i="14"/>
  <c r="CL515" i="14"/>
  <c r="CK515" i="14"/>
  <c r="CJ515" i="14"/>
  <c r="CI515" i="14"/>
  <c r="CH515" i="14"/>
  <c r="CG515" i="14"/>
  <c r="CF515" i="14"/>
  <c r="CE515" i="14"/>
  <c r="CD515" i="14"/>
  <c r="CC515" i="14"/>
  <c r="CB515" i="14"/>
  <c r="CA515" i="14"/>
  <c r="BZ515" i="14"/>
  <c r="BY515" i="14"/>
  <c r="BX515" i="14"/>
  <c r="BW515" i="14"/>
  <c r="BV515" i="14"/>
  <c r="BU515" i="14"/>
  <c r="BT515" i="14"/>
  <c r="BS515" i="14"/>
  <c r="BR515" i="14"/>
  <c r="BQ515" i="14"/>
  <c r="BP515" i="14"/>
  <c r="BO515" i="14"/>
  <c r="BN515" i="14"/>
  <c r="BM515" i="14"/>
  <c r="BL515" i="14"/>
  <c r="BK515" i="14"/>
  <c r="BJ515" i="14"/>
  <c r="BI515" i="14"/>
  <c r="BH515" i="14"/>
  <c r="BG515" i="14"/>
  <c r="BF515" i="14"/>
  <c r="BE515" i="14"/>
  <c r="BD515" i="14"/>
  <c r="BC515" i="14"/>
  <c r="BB515" i="14"/>
  <c r="BA515" i="14"/>
  <c r="AZ515" i="14"/>
  <c r="AY515" i="14"/>
  <c r="AX515" i="14"/>
  <c r="AW515" i="14"/>
  <c r="AV515" i="14"/>
  <c r="AU515" i="14"/>
  <c r="AT515" i="14"/>
  <c r="AS515" i="14"/>
  <c r="AR515" i="14"/>
  <c r="AQ515" i="14"/>
  <c r="AP515" i="14"/>
  <c r="AO515" i="14"/>
  <c r="AN515" i="14"/>
  <c r="AM515" i="14"/>
  <c r="AL515" i="14"/>
  <c r="AK515" i="14"/>
  <c r="AJ515" i="14"/>
  <c r="AI515" i="14"/>
  <c r="AH515" i="14"/>
  <c r="AG515" i="14"/>
  <c r="AF515" i="14"/>
  <c r="AE515" i="14"/>
  <c r="AD515" i="14"/>
  <c r="AC515" i="14"/>
  <c r="AB515" i="14"/>
  <c r="AA515" i="14"/>
  <c r="Z515" i="14"/>
  <c r="Y515" i="14"/>
  <c r="X515" i="14"/>
  <c r="W515" i="14"/>
  <c r="V515" i="14"/>
  <c r="U515" i="14"/>
  <c r="T515" i="14"/>
  <c r="S515" i="14"/>
  <c r="R515" i="14"/>
  <c r="Q515" i="14"/>
  <c r="P515" i="14"/>
  <c r="O515" i="14"/>
  <c r="N515" i="14"/>
  <c r="M515" i="14"/>
  <c r="L515" i="14"/>
  <c r="K515" i="14"/>
  <c r="J515" i="14"/>
  <c r="I515" i="14"/>
  <c r="H515" i="14"/>
  <c r="G515" i="14"/>
  <c r="JB514" i="14"/>
  <c r="JA514" i="14"/>
  <c r="IZ514" i="14"/>
  <c r="IY514" i="14"/>
  <c r="IX514" i="14"/>
  <c r="IW514" i="14"/>
  <c r="IV514" i="14"/>
  <c r="IU514" i="14"/>
  <c r="IT514" i="14"/>
  <c r="IS514" i="14"/>
  <c r="IR514" i="14"/>
  <c r="IQ514" i="14"/>
  <c r="IP514" i="14"/>
  <c r="IO514" i="14"/>
  <c r="IN514" i="14"/>
  <c r="IM514" i="14"/>
  <c r="IL514" i="14"/>
  <c r="IK514" i="14"/>
  <c r="IJ514" i="14"/>
  <c r="II514" i="14"/>
  <c r="IH514" i="14"/>
  <c r="IG514" i="14"/>
  <c r="IF514" i="14"/>
  <c r="IE514" i="14"/>
  <c r="ID514" i="14"/>
  <c r="IC514" i="14"/>
  <c r="IB514" i="14"/>
  <c r="IA514" i="14"/>
  <c r="HZ514" i="14"/>
  <c r="HY514" i="14"/>
  <c r="HX514" i="14"/>
  <c r="HW514" i="14"/>
  <c r="HV514" i="14"/>
  <c r="HU514" i="14"/>
  <c r="HT514" i="14"/>
  <c r="HS514" i="14"/>
  <c r="HR514" i="14"/>
  <c r="HQ514" i="14"/>
  <c r="HP514" i="14"/>
  <c r="HO514" i="14"/>
  <c r="HN514" i="14"/>
  <c r="HM514" i="14"/>
  <c r="HL514" i="14"/>
  <c r="HK514" i="14"/>
  <c r="HJ514" i="14"/>
  <c r="HI514" i="14"/>
  <c r="HH514" i="14"/>
  <c r="HG514" i="14"/>
  <c r="HF514" i="14"/>
  <c r="HE514" i="14"/>
  <c r="HD514" i="14"/>
  <c r="HC514" i="14"/>
  <c r="HB514" i="14"/>
  <c r="HA514" i="14"/>
  <c r="GZ514" i="14"/>
  <c r="GY514" i="14"/>
  <c r="GX514" i="14"/>
  <c r="GW514" i="14"/>
  <c r="GV514" i="14"/>
  <c r="GU514" i="14"/>
  <c r="GT514" i="14"/>
  <c r="GS514" i="14"/>
  <c r="GR514" i="14"/>
  <c r="GQ514" i="14"/>
  <c r="GP514" i="14"/>
  <c r="GO514" i="14"/>
  <c r="GN514" i="14"/>
  <c r="GM514" i="14"/>
  <c r="GL514" i="14"/>
  <c r="GK514" i="14"/>
  <c r="GJ514" i="14"/>
  <c r="GI514" i="14"/>
  <c r="GH514" i="14"/>
  <c r="GG514" i="14"/>
  <c r="GF514" i="14"/>
  <c r="GE514" i="14"/>
  <c r="GD514" i="14"/>
  <c r="GC514" i="14"/>
  <c r="GB514" i="14"/>
  <c r="GA514" i="14"/>
  <c r="FZ514" i="14"/>
  <c r="FY514" i="14"/>
  <c r="FX514" i="14"/>
  <c r="FW514" i="14"/>
  <c r="FV514" i="14"/>
  <c r="FU514" i="14"/>
  <c r="FT514" i="14"/>
  <c r="FS514" i="14"/>
  <c r="FR514" i="14"/>
  <c r="FQ514" i="14"/>
  <c r="FP514" i="14"/>
  <c r="FO514" i="14"/>
  <c r="FN514" i="14"/>
  <c r="FM514" i="14"/>
  <c r="FL514" i="14"/>
  <c r="FK514" i="14"/>
  <c r="FJ514" i="14"/>
  <c r="FI514" i="14"/>
  <c r="FH514" i="14"/>
  <c r="FG514" i="14"/>
  <c r="FF514" i="14"/>
  <c r="FE514" i="14"/>
  <c r="FD514" i="14"/>
  <c r="FC514" i="14"/>
  <c r="FB514" i="14"/>
  <c r="FA514" i="14"/>
  <c r="EZ514" i="14"/>
  <c r="EY514" i="14"/>
  <c r="EX514" i="14"/>
  <c r="EW514" i="14"/>
  <c r="EV514" i="14"/>
  <c r="EU514" i="14"/>
  <c r="ET514" i="14"/>
  <c r="ES514" i="14"/>
  <c r="ER514" i="14"/>
  <c r="EQ514" i="14"/>
  <c r="EP514" i="14"/>
  <c r="EO514" i="14"/>
  <c r="EN514" i="14"/>
  <c r="EM514" i="14"/>
  <c r="EL514" i="14"/>
  <c r="EK514" i="14"/>
  <c r="EJ514" i="14"/>
  <c r="EI514" i="14"/>
  <c r="EH514" i="14"/>
  <c r="EG514" i="14"/>
  <c r="EF514" i="14"/>
  <c r="EE514" i="14"/>
  <c r="ED514" i="14"/>
  <c r="EC514" i="14"/>
  <c r="EB514" i="14"/>
  <c r="EA514" i="14"/>
  <c r="DZ514" i="14"/>
  <c r="DY514" i="14"/>
  <c r="DX514" i="14"/>
  <c r="DW514" i="14"/>
  <c r="DV514" i="14"/>
  <c r="DU514" i="14"/>
  <c r="DT514" i="14"/>
  <c r="DS514" i="14"/>
  <c r="DR514" i="14"/>
  <c r="DQ514" i="14"/>
  <c r="DP514" i="14"/>
  <c r="DO514" i="14"/>
  <c r="DN514" i="14"/>
  <c r="DM514" i="14"/>
  <c r="DL514" i="14"/>
  <c r="DK514" i="14"/>
  <c r="DJ514" i="14"/>
  <c r="DI514" i="14"/>
  <c r="DH514" i="14"/>
  <c r="DG514" i="14"/>
  <c r="DF514" i="14"/>
  <c r="DE514" i="14"/>
  <c r="DD514" i="14"/>
  <c r="DC514" i="14"/>
  <c r="DB514" i="14"/>
  <c r="DA514" i="14"/>
  <c r="CZ514" i="14"/>
  <c r="CY514" i="14"/>
  <c r="CX514" i="14"/>
  <c r="CW514" i="14"/>
  <c r="CV514" i="14"/>
  <c r="CU514" i="14"/>
  <c r="CT514" i="14"/>
  <c r="CS514" i="14"/>
  <c r="CR514" i="14"/>
  <c r="CQ514" i="14"/>
  <c r="CP514" i="14"/>
  <c r="CO514" i="14"/>
  <c r="CN514" i="14"/>
  <c r="CM514" i="14"/>
  <c r="CL514" i="14"/>
  <c r="CK514" i="14"/>
  <c r="CJ514" i="14"/>
  <c r="CI514" i="14"/>
  <c r="CH514" i="14"/>
  <c r="CG514" i="14"/>
  <c r="CF514" i="14"/>
  <c r="CE514" i="14"/>
  <c r="CD514" i="14"/>
  <c r="CC514" i="14"/>
  <c r="CB514" i="14"/>
  <c r="CA514" i="14"/>
  <c r="BZ514" i="14"/>
  <c r="BY514" i="14"/>
  <c r="BX514" i="14"/>
  <c r="BW514" i="14"/>
  <c r="BV514" i="14"/>
  <c r="BU514" i="14"/>
  <c r="BT514" i="14"/>
  <c r="BS514" i="14"/>
  <c r="BR514" i="14"/>
  <c r="BQ514" i="14"/>
  <c r="BP514" i="14"/>
  <c r="BO514" i="14"/>
  <c r="BN514" i="14"/>
  <c r="BM514" i="14"/>
  <c r="BL514" i="14"/>
  <c r="BK514" i="14"/>
  <c r="BJ514" i="14"/>
  <c r="BI514" i="14"/>
  <c r="BH514" i="14"/>
  <c r="BG514" i="14"/>
  <c r="BF514" i="14"/>
  <c r="BE514" i="14"/>
  <c r="BD514" i="14"/>
  <c r="BC514" i="14"/>
  <c r="BB514" i="14"/>
  <c r="BA514" i="14"/>
  <c r="AZ514" i="14"/>
  <c r="AY514" i="14"/>
  <c r="AX514" i="14"/>
  <c r="AW514" i="14"/>
  <c r="AV514" i="14"/>
  <c r="AU514" i="14"/>
  <c r="AT514" i="14"/>
  <c r="AS514" i="14"/>
  <c r="AR514" i="14"/>
  <c r="AQ514" i="14"/>
  <c r="AP514" i="14"/>
  <c r="AO514" i="14"/>
  <c r="AN514" i="14"/>
  <c r="AM514" i="14"/>
  <c r="AL514" i="14"/>
  <c r="AK514" i="14"/>
  <c r="AJ514" i="14"/>
  <c r="AI514" i="14"/>
  <c r="AH514" i="14"/>
  <c r="AG514" i="14"/>
  <c r="AF514" i="14"/>
  <c r="AE514" i="14"/>
  <c r="AD514" i="14"/>
  <c r="AC514" i="14"/>
  <c r="AB514" i="14"/>
  <c r="AA514" i="14"/>
  <c r="Z514" i="14"/>
  <c r="Y514" i="14"/>
  <c r="X514" i="14"/>
  <c r="W514" i="14"/>
  <c r="V514" i="14"/>
  <c r="U514" i="14"/>
  <c r="T514" i="14"/>
  <c r="S514" i="14"/>
  <c r="R514" i="14"/>
  <c r="Q514" i="14"/>
  <c r="P514" i="14"/>
  <c r="O514" i="14"/>
  <c r="N514" i="14"/>
  <c r="M514" i="14"/>
  <c r="L514" i="14"/>
  <c r="K514" i="14"/>
  <c r="J514" i="14"/>
  <c r="I514" i="14"/>
  <c r="H514" i="14"/>
  <c r="G514" i="14"/>
  <c r="JB513" i="14"/>
  <c r="JA513" i="14"/>
  <c r="IZ513" i="14"/>
  <c r="IY513" i="14"/>
  <c r="IX513" i="14"/>
  <c r="IW513" i="14"/>
  <c r="IV513" i="14"/>
  <c r="IU513" i="14"/>
  <c r="IT513" i="14"/>
  <c r="IS513" i="14"/>
  <c r="IR513" i="14"/>
  <c r="IQ513" i="14"/>
  <c r="IP513" i="14"/>
  <c r="IO513" i="14"/>
  <c r="IN513" i="14"/>
  <c r="IM513" i="14"/>
  <c r="IL513" i="14"/>
  <c r="IK513" i="14"/>
  <c r="IJ513" i="14"/>
  <c r="II513" i="14"/>
  <c r="IH513" i="14"/>
  <c r="IG513" i="14"/>
  <c r="IF513" i="14"/>
  <c r="IE513" i="14"/>
  <c r="ID513" i="14"/>
  <c r="IC513" i="14"/>
  <c r="IB513" i="14"/>
  <c r="IA513" i="14"/>
  <c r="HZ513" i="14"/>
  <c r="HY513" i="14"/>
  <c r="HX513" i="14"/>
  <c r="HW513" i="14"/>
  <c r="HV513" i="14"/>
  <c r="HU513" i="14"/>
  <c r="HT513" i="14"/>
  <c r="HS513" i="14"/>
  <c r="HR513" i="14"/>
  <c r="HQ513" i="14"/>
  <c r="HP513" i="14"/>
  <c r="HO513" i="14"/>
  <c r="HN513" i="14"/>
  <c r="HM513" i="14"/>
  <c r="HL513" i="14"/>
  <c r="HK513" i="14"/>
  <c r="HJ513" i="14"/>
  <c r="HI513" i="14"/>
  <c r="HH513" i="14"/>
  <c r="HG513" i="14"/>
  <c r="HF513" i="14"/>
  <c r="HE513" i="14"/>
  <c r="HD513" i="14"/>
  <c r="HC513" i="14"/>
  <c r="HB513" i="14"/>
  <c r="HA513" i="14"/>
  <c r="GZ513" i="14"/>
  <c r="GY513" i="14"/>
  <c r="GX513" i="14"/>
  <c r="GW513" i="14"/>
  <c r="GV513" i="14"/>
  <c r="GU513" i="14"/>
  <c r="GT513" i="14"/>
  <c r="GS513" i="14"/>
  <c r="GR513" i="14"/>
  <c r="GQ513" i="14"/>
  <c r="GP513" i="14"/>
  <c r="GO513" i="14"/>
  <c r="GN513" i="14"/>
  <c r="GM513" i="14"/>
  <c r="GL513" i="14"/>
  <c r="GK513" i="14"/>
  <c r="GJ513" i="14"/>
  <c r="GI513" i="14"/>
  <c r="GH513" i="14"/>
  <c r="GG513" i="14"/>
  <c r="GF513" i="14"/>
  <c r="GE513" i="14"/>
  <c r="GD513" i="14"/>
  <c r="GC513" i="14"/>
  <c r="GB513" i="14"/>
  <c r="GA513" i="14"/>
  <c r="FZ513" i="14"/>
  <c r="FY513" i="14"/>
  <c r="FX513" i="14"/>
  <c r="FW513" i="14"/>
  <c r="FV513" i="14"/>
  <c r="FU513" i="14"/>
  <c r="FT513" i="14"/>
  <c r="FS513" i="14"/>
  <c r="FR513" i="14"/>
  <c r="FQ513" i="14"/>
  <c r="FP513" i="14"/>
  <c r="FO513" i="14"/>
  <c r="FN513" i="14"/>
  <c r="FM513" i="14"/>
  <c r="FL513" i="14"/>
  <c r="FK513" i="14"/>
  <c r="FJ513" i="14"/>
  <c r="FI513" i="14"/>
  <c r="FH513" i="14"/>
  <c r="FG513" i="14"/>
  <c r="FF513" i="14"/>
  <c r="FE513" i="14"/>
  <c r="FD513" i="14"/>
  <c r="FC513" i="14"/>
  <c r="FB513" i="14"/>
  <c r="FA513" i="14"/>
  <c r="EZ513" i="14"/>
  <c r="EY513" i="14"/>
  <c r="EX513" i="14"/>
  <c r="EW513" i="14"/>
  <c r="EV513" i="14"/>
  <c r="EU513" i="14"/>
  <c r="ET513" i="14"/>
  <c r="ES513" i="14"/>
  <c r="ER513" i="14"/>
  <c r="EQ513" i="14"/>
  <c r="EP513" i="14"/>
  <c r="EO513" i="14"/>
  <c r="EN513" i="14"/>
  <c r="EM513" i="14"/>
  <c r="EL513" i="14"/>
  <c r="EK513" i="14"/>
  <c r="EJ513" i="14"/>
  <c r="EI513" i="14"/>
  <c r="EH513" i="14"/>
  <c r="EG513" i="14"/>
  <c r="EF513" i="14"/>
  <c r="EE513" i="14"/>
  <c r="ED513" i="14"/>
  <c r="EC513" i="14"/>
  <c r="EB513" i="14"/>
  <c r="EA513" i="14"/>
  <c r="DZ513" i="14"/>
  <c r="DY513" i="14"/>
  <c r="DX513" i="14"/>
  <c r="DW513" i="14"/>
  <c r="DV513" i="14"/>
  <c r="DU513" i="14"/>
  <c r="DT513" i="14"/>
  <c r="DS513" i="14"/>
  <c r="DR513" i="14"/>
  <c r="DQ513" i="14"/>
  <c r="DP513" i="14"/>
  <c r="DO513" i="14"/>
  <c r="DN513" i="14"/>
  <c r="DM513" i="14"/>
  <c r="DL513" i="14"/>
  <c r="DK513" i="14"/>
  <c r="DJ513" i="14"/>
  <c r="DI513" i="14"/>
  <c r="DH513" i="14"/>
  <c r="DG513" i="14"/>
  <c r="DF513" i="14"/>
  <c r="DE513" i="14"/>
  <c r="DD513" i="14"/>
  <c r="DC513" i="14"/>
  <c r="DB513" i="14"/>
  <c r="DA513" i="14"/>
  <c r="CZ513" i="14"/>
  <c r="CY513" i="14"/>
  <c r="CX513" i="14"/>
  <c r="CW513" i="14"/>
  <c r="CV513" i="14"/>
  <c r="CU513" i="14"/>
  <c r="CT513" i="14"/>
  <c r="CS513" i="14"/>
  <c r="CR513" i="14"/>
  <c r="CQ513" i="14"/>
  <c r="CP513" i="14"/>
  <c r="CO513" i="14"/>
  <c r="CN513" i="14"/>
  <c r="CM513" i="14"/>
  <c r="CL513" i="14"/>
  <c r="CK513" i="14"/>
  <c r="CJ513" i="14"/>
  <c r="CI513" i="14"/>
  <c r="CH513" i="14"/>
  <c r="CG513" i="14"/>
  <c r="CF513" i="14"/>
  <c r="CE513" i="14"/>
  <c r="CD513" i="14"/>
  <c r="CC513" i="14"/>
  <c r="CB513" i="14"/>
  <c r="CA513" i="14"/>
  <c r="BZ513" i="14"/>
  <c r="BY513" i="14"/>
  <c r="BX513" i="14"/>
  <c r="BW513" i="14"/>
  <c r="BV513" i="14"/>
  <c r="BU513" i="14"/>
  <c r="BT513" i="14"/>
  <c r="BS513" i="14"/>
  <c r="BR513" i="14"/>
  <c r="BQ513" i="14"/>
  <c r="BP513" i="14"/>
  <c r="BO513" i="14"/>
  <c r="BN513" i="14"/>
  <c r="BM513" i="14"/>
  <c r="BL513" i="14"/>
  <c r="BK513" i="14"/>
  <c r="BJ513" i="14"/>
  <c r="BI513" i="14"/>
  <c r="BH513" i="14"/>
  <c r="BG513" i="14"/>
  <c r="BF513" i="14"/>
  <c r="BE513" i="14"/>
  <c r="BD513" i="14"/>
  <c r="BC513" i="14"/>
  <c r="BB513" i="14"/>
  <c r="BA513" i="14"/>
  <c r="AZ513" i="14"/>
  <c r="AY513" i="14"/>
  <c r="AX513" i="14"/>
  <c r="AW513" i="14"/>
  <c r="AV513" i="14"/>
  <c r="AU513" i="14"/>
  <c r="AT513" i="14"/>
  <c r="AS513" i="14"/>
  <c r="AR513" i="14"/>
  <c r="AQ513" i="14"/>
  <c r="AP513" i="14"/>
  <c r="AO513" i="14"/>
  <c r="AN513" i="14"/>
  <c r="AM513" i="14"/>
  <c r="AL513" i="14"/>
  <c r="AK513" i="14"/>
  <c r="AJ513" i="14"/>
  <c r="AI513" i="14"/>
  <c r="AH513" i="14"/>
  <c r="AG513" i="14"/>
  <c r="AF513" i="14"/>
  <c r="AE513" i="14"/>
  <c r="AD513" i="14"/>
  <c r="AC513" i="14"/>
  <c r="AB513" i="14"/>
  <c r="AA513" i="14"/>
  <c r="Z513" i="14"/>
  <c r="Y513" i="14"/>
  <c r="X513" i="14"/>
  <c r="W513" i="14"/>
  <c r="V513" i="14"/>
  <c r="U513" i="14"/>
  <c r="T513" i="14"/>
  <c r="S513" i="14"/>
  <c r="R513" i="14"/>
  <c r="Q513" i="14"/>
  <c r="P513" i="14"/>
  <c r="O513" i="14"/>
  <c r="N513" i="14"/>
  <c r="M513" i="14"/>
  <c r="L513" i="14"/>
  <c r="K513" i="14"/>
  <c r="J513" i="14"/>
  <c r="I513" i="14"/>
  <c r="H513" i="14"/>
  <c r="G513" i="14"/>
  <c r="JB512" i="14"/>
  <c r="JA512" i="14"/>
  <c r="IZ512" i="14"/>
  <c r="IY512" i="14"/>
  <c r="IX512" i="14"/>
  <c r="IW512" i="14"/>
  <c r="IV512" i="14"/>
  <c r="IU512" i="14"/>
  <c r="IT512" i="14"/>
  <c r="IS512" i="14"/>
  <c r="IR512" i="14"/>
  <c r="IQ512" i="14"/>
  <c r="IP512" i="14"/>
  <c r="IO512" i="14"/>
  <c r="IN512" i="14"/>
  <c r="IM512" i="14"/>
  <c r="IL512" i="14"/>
  <c r="IK512" i="14"/>
  <c r="IJ512" i="14"/>
  <c r="II512" i="14"/>
  <c r="IH512" i="14"/>
  <c r="IG512" i="14"/>
  <c r="IF512" i="14"/>
  <c r="IE512" i="14"/>
  <c r="ID512" i="14"/>
  <c r="IC512" i="14"/>
  <c r="IB512" i="14"/>
  <c r="IA512" i="14"/>
  <c r="HZ512" i="14"/>
  <c r="HY512" i="14"/>
  <c r="HX512" i="14"/>
  <c r="HW512" i="14"/>
  <c r="HV512" i="14"/>
  <c r="HU512" i="14"/>
  <c r="HT512" i="14"/>
  <c r="HS512" i="14"/>
  <c r="HR512" i="14"/>
  <c r="HQ512" i="14"/>
  <c r="HP512" i="14"/>
  <c r="HO512" i="14"/>
  <c r="HN512" i="14"/>
  <c r="HM512" i="14"/>
  <c r="HL512" i="14"/>
  <c r="HK512" i="14"/>
  <c r="HJ512" i="14"/>
  <c r="HI512" i="14"/>
  <c r="HH512" i="14"/>
  <c r="HG512" i="14"/>
  <c r="HF512" i="14"/>
  <c r="HE512" i="14"/>
  <c r="HD512" i="14"/>
  <c r="HC512" i="14"/>
  <c r="HB512" i="14"/>
  <c r="HA512" i="14"/>
  <c r="GZ512" i="14"/>
  <c r="GY512" i="14"/>
  <c r="GX512" i="14"/>
  <c r="GW512" i="14"/>
  <c r="GV512" i="14"/>
  <c r="GU512" i="14"/>
  <c r="GT512" i="14"/>
  <c r="GS512" i="14"/>
  <c r="GR512" i="14"/>
  <c r="GQ512" i="14"/>
  <c r="GP512" i="14"/>
  <c r="GO512" i="14"/>
  <c r="GN512" i="14"/>
  <c r="GM512" i="14"/>
  <c r="GL512" i="14"/>
  <c r="GK512" i="14"/>
  <c r="GJ512" i="14"/>
  <c r="GI512" i="14"/>
  <c r="GH512" i="14"/>
  <c r="GG512" i="14"/>
  <c r="GF512" i="14"/>
  <c r="GE512" i="14"/>
  <c r="GD512" i="14"/>
  <c r="GC512" i="14"/>
  <c r="GB512" i="14"/>
  <c r="GA512" i="14"/>
  <c r="FZ512" i="14"/>
  <c r="FY512" i="14"/>
  <c r="FX512" i="14"/>
  <c r="FW512" i="14"/>
  <c r="FV512" i="14"/>
  <c r="FU512" i="14"/>
  <c r="FT512" i="14"/>
  <c r="FS512" i="14"/>
  <c r="FR512" i="14"/>
  <c r="FQ512" i="14"/>
  <c r="FP512" i="14"/>
  <c r="FO512" i="14"/>
  <c r="FN512" i="14"/>
  <c r="FM512" i="14"/>
  <c r="FL512" i="14"/>
  <c r="FK512" i="14"/>
  <c r="FJ512" i="14"/>
  <c r="FI512" i="14"/>
  <c r="FH512" i="14"/>
  <c r="FG512" i="14"/>
  <c r="FF512" i="14"/>
  <c r="FE512" i="14"/>
  <c r="FD512" i="14"/>
  <c r="FC512" i="14"/>
  <c r="FB512" i="14"/>
  <c r="FA512" i="14"/>
  <c r="EZ512" i="14"/>
  <c r="EY512" i="14"/>
  <c r="EX512" i="14"/>
  <c r="EW512" i="14"/>
  <c r="EV512" i="14"/>
  <c r="EU512" i="14"/>
  <c r="ET512" i="14"/>
  <c r="ES512" i="14"/>
  <c r="ER512" i="14"/>
  <c r="EQ512" i="14"/>
  <c r="EP512" i="14"/>
  <c r="EO512" i="14"/>
  <c r="EN512" i="14"/>
  <c r="EM512" i="14"/>
  <c r="EL512" i="14"/>
  <c r="EK512" i="14"/>
  <c r="EJ512" i="14"/>
  <c r="EI512" i="14"/>
  <c r="EH512" i="14"/>
  <c r="EG512" i="14"/>
  <c r="EF512" i="14"/>
  <c r="EE512" i="14"/>
  <c r="ED512" i="14"/>
  <c r="EC512" i="14"/>
  <c r="EB512" i="14"/>
  <c r="EA512" i="14"/>
  <c r="DZ512" i="14"/>
  <c r="DY512" i="14"/>
  <c r="DX512" i="14"/>
  <c r="DW512" i="14"/>
  <c r="DV512" i="14"/>
  <c r="DU512" i="14"/>
  <c r="DT512" i="14"/>
  <c r="DS512" i="14"/>
  <c r="DR512" i="14"/>
  <c r="DQ512" i="14"/>
  <c r="DP512" i="14"/>
  <c r="DO512" i="14"/>
  <c r="DN512" i="14"/>
  <c r="DM512" i="14"/>
  <c r="DL512" i="14"/>
  <c r="DK512" i="14"/>
  <c r="DJ512" i="14"/>
  <c r="DI512" i="14"/>
  <c r="DH512" i="14"/>
  <c r="DG512" i="14"/>
  <c r="DF512" i="14"/>
  <c r="DE512" i="14"/>
  <c r="DD512" i="14"/>
  <c r="DC512" i="14"/>
  <c r="DB512" i="14"/>
  <c r="DA512" i="14"/>
  <c r="CZ512" i="14"/>
  <c r="CY512" i="14"/>
  <c r="CX512" i="14"/>
  <c r="CW512" i="14"/>
  <c r="CV512" i="14"/>
  <c r="CU512" i="14"/>
  <c r="CT512" i="14"/>
  <c r="CS512" i="14"/>
  <c r="CR512" i="14"/>
  <c r="CQ512" i="14"/>
  <c r="CP512" i="14"/>
  <c r="CO512" i="14"/>
  <c r="CN512" i="14"/>
  <c r="CM512" i="14"/>
  <c r="CL512" i="14"/>
  <c r="CK512" i="14"/>
  <c r="CJ512" i="14"/>
  <c r="CI512" i="14"/>
  <c r="CH512" i="14"/>
  <c r="CG512" i="14"/>
  <c r="CF512" i="14"/>
  <c r="CE512" i="14"/>
  <c r="CD512" i="14"/>
  <c r="CC512" i="14"/>
  <c r="CB512" i="14"/>
  <c r="CA512" i="14"/>
  <c r="BZ512" i="14"/>
  <c r="BY512" i="14"/>
  <c r="BX512" i="14"/>
  <c r="BW512" i="14"/>
  <c r="BV512" i="14"/>
  <c r="BU512" i="14"/>
  <c r="BT512" i="14"/>
  <c r="BS512" i="14"/>
  <c r="BR512" i="14"/>
  <c r="BQ512" i="14"/>
  <c r="BP512" i="14"/>
  <c r="BO512" i="14"/>
  <c r="BN512" i="14"/>
  <c r="BM512" i="14"/>
  <c r="BL512" i="14"/>
  <c r="BK512" i="14"/>
  <c r="BJ512" i="14"/>
  <c r="BI512" i="14"/>
  <c r="BH512" i="14"/>
  <c r="BG512" i="14"/>
  <c r="BF512" i="14"/>
  <c r="BE512" i="14"/>
  <c r="BD512" i="14"/>
  <c r="BC512" i="14"/>
  <c r="BB512" i="14"/>
  <c r="BA512" i="14"/>
  <c r="AZ512" i="14"/>
  <c r="AY512" i="14"/>
  <c r="AX512" i="14"/>
  <c r="AW512" i="14"/>
  <c r="AV512" i="14"/>
  <c r="AU512" i="14"/>
  <c r="AT512" i="14"/>
  <c r="AS512" i="14"/>
  <c r="AR512" i="14"/>
  <c r="AQ512" i="14"/>
  <c r="AP512" i="14"/>
  <c r="AO512" i="14"/>
  <c r="AN512" i="14"/>
  <c r="AM512" i="14"/>
  <c r="AL512" i="14"/>
  <c r="AK512" i="14"/>
  <c r="AJ512" i="14"/>
  <c r="AI512" i="14"/>
  <c r="AH512" i="14"/>
  <c r="AG512" i="14"/>
  <c r="AF512" i="14"/>
  <c r="AE512" i="14"/>
  <c r="AD512" i="14"/>
  <c r="AC512" i="14"/>
  <c r="AB512" i="14"/>
  <c r="AA512" i="14"/>
  <c r="Z512" i="14"/>
  <c r="Y512" i="14"/>
  <c r="X512" i="14"/>
  <c r="W512" i="14"/>
  <c r="V512" i="14"/>
  <c r="U512" i="14"/>
  <c r="T512" i="14"/>
  <c r="S512" i="14"/>
  <c r="R512" i="14"/>
  <c r="Q512" i="14"/>
  <c r="P512" i="14"/>
  <c r="O512" i="14"/>
  <c r="N512" i="14"/>
  <c r="M512" i="14"/>
  <c r="L512" i="14"/>
  <c r="K512" i="14"/>
  <c r="J512" i="14"/>
  <c r="I512" i="14"/>
  <c r="H512" i="14"/>
  <c r="G512" i="14"/>
  <c r="JB511" i="14"/>
  <c r="JA511" i="14"/>
  <c r="IZ511" i="14"/>
  <c r="IY511" i="14"/>
  <c r="IX511" i="14"/>
  <c r="IW511" i="14"/>
  <c r="IV511" i="14"/>
  <c r="IU511" i="14"/>
  <c r="IT511" i="14"/>
  <c r="IS511" i="14"/>
  <c r="IR511" i="14"/>
  <c r="IQ511" i="14"/>
  <c r="IP511" i="14"/>
  <c r="IO511" i="14"/>
  <c r="IN511" i="14"/>
  <c r="IM511" i="14"/>
  <c r="IL511" i="14"/>
  <c r="IK511" i="14"/>
  <c r="IJ511" i="14"/>
  <c r="II511" i="14"/>
  <c r="IH511" i="14"/>
  <c r="IG511" i="14"/>
  <c r="IF511" i="14"/>
  <c r="IE511" i="14"/>
  <c r="ID511" i="14"/>
  <c r="IC511" i="14"/>
  <c r="IB511" i="14"/>
  <c r="IA511" i="14"/>
  <c r="HZ511" i="14"/>
  <c r="HY511" i="14"/>
  <c r="HX511" i="14"/>
  <c r="HW511" i="14"/>
  <c r="HV511" i="14"/>
  <c r="HU511" i="14"/>
  <c r="HT511" i="14"/>
  <c r="HS511" i="14"/>
  <c r="HR511" i="14"/>
  <c r="HQ511" i="14"/>
  <c r="HP511" i="14"/>
  <c r="HO511" i="14"/>
  <c r="HN511" i="14"/>
  <c r="HM511" i="14"/>
  <c r="HL511" i="14"/>
  <c r="HK511" i="14"/>
  <c r="HJ511" i="14"/>
  <c r="HI511" i="14"/>
  <c r="HH511" i="14"/>
  <c r="HG511" i="14"/>
  <c r="HF511" i="14"/>
  <c r="HE511" i="14"/>
  <c r="HD511" i="14"/>
  <c r="HC511" i="14"/>
  <c r="HB511" i="14"/>
  <c r="HA511" i="14"/>
  <c r="GZ511" i="14"/>
  <c r="GY511" i="14"/>
  <c r="GX511" i="14"/>
  <c r="GW511" i="14"/>
  <c r="GV511" i="14"/>
  <c r="GU511" i="14"/>
  <c r="GT511" i="14"/>
  <c r="GS511" i="14"/>
  <c r="GR511" i="14"/>
  <c r="GQ511" i="14"/>
  <c r="GP511" i="14"/>
  <c r="GO511" i="14"/>
  <c r="GN511" i="14"/>
  <c r="GM511" i="14"/>
  <c r="GL511" i="14"/>
  <c r="GK511" i="14"/>
  <c r="GJ511" i="14"/>
  <c r="GI511" i="14"/>
  <c r="GH511" i="14"/>
  <c r="GG511" i="14"/>
  <c r="GF511" i="14"/>
  <c r="GE511" i="14"/>
  <c r="GD511" i="14"/>
  <c r="GC511" i="14"/>
  <c r="GB511" i="14"/>
  <c r="GA511" i="14"/>
  <c r="FZ511" i="14"/>
  <c r="FY511" i="14"/>
  <c r="FX511" i="14"/>
  <c r="FW511" i="14"/>
  <c r="FV511" i="14"/>
  <c r="FU511" i="14"/>
  <c r="FT511" i="14"/>
  <c r="FS511" i="14"/>
  <c r="FR511" i="14"/>
  <c r="FQ511" i="14"/>
  <c r="FP511" i="14"/>
  <c r="FO511" i="14"/>
  <c r="FN511" i="14"/>
  <c r="FM511" i="14"/>
  <c r="FL511" i="14"/>
  <c r="FK511" i="14"/>
  <c r="FJ511" i="14"/>
  <c r="FI511" i="14"/>
  <c r="FH511" i="14"/>
  <c r="FG511" i="14"/>
  <c r="FF511" i="14"/>
  <c r="FE511" i="14"/>
  <c r="FD511" i="14"/>
  <c r="FC511" i="14"/>
  <c r="FB511" i="14"/>
  <c r="FA511" i="14"/>
  <c r="EZ511" i="14"/>
  <c r="EY511" i="14"/>
  <c r="EX511" i="14"/>
  <c r="EW511" i="14"/>
  <c r="EV511" i="14"/>
  <c r="EU511" i="14"/>
  <c r="ET511" i="14"/>
  <c r="ES511" i="14"/>
  <c r="ER511" i="14"/>
  <c r="EQ511" i="14"/>
  <c r="EP511" i="14"/>
  <c r="EO511" i="14"/>
  <c r="EN511" i="14"/>
  <c r="EM511" i="14"/>
  <c r="EL511" i="14"/>
  <c r="EK511" i="14"/>
  <c r="EJ511" i="14"/>
  <c r="EI511" i="14"/>
  <c r="EH511" i="14"/>
  <c r="EG511" i="14"/>
  <c r="EF511" i="14"/>
  <c r="EE511" i="14"/>
  <c r="ED511" i="14"/>
  <c r="EC511" i="14"/>
  <c r="EB511" i="14"/>
  <c r="EA511" i="14"/>
  <c r="DZ511" i="14"/>
  <c r="DY511" i="14"/>
  <c r="DX511" i="14"/>
  <c r="DW511" i="14"/>
  <c r="DV511" i="14"/>
  <c r="DU511" i="14"/>
  <c r="DT511" i="14"/>
  <c r="DS511" i="14"/>
  <c r="DR511" i="14"/>
  <c r="DQ511" i="14"/>
  <c r="DP511" i="14"/>
  <c r="DO511" i="14"/>
  <c r="DN511" i="14"/>
  <c r="DM511" i="14"/>
  <c r="DL511" i="14"/>
  <c r="DK511" i="14"/>
  <c r="DJ511" i="14"/>
  <c r="DI511" i="14"/>
  <c r="DH511" i="14"/>
  <c r="DG511" i="14"/>
  <c r="DF511" i="14"/>
  <c r="DE511" i="14"/>
  <c r="DD511" i="14"/>
  <c r="DC511" i="14"/>
  <c r="DB511" i="14"/>
  <c r="DA511" i="14"/>
  <c r="CZ511" i="14"/>
  <c r="CY511" i="14"/>
  <c r="CX511" i="14"/>
  <c r="CW511" i="14"/>
  <c r="CV511" i="14"/>
  <c r="CU511" i="14"/>
  <c r="CT511" i="14"/>
  <c r="CS511" i="14"/>
  <c r="CR511" i="14"/>
  <c r="CQ511" i="14"/>
  <c r="CP511" i="14"/>
  <c r="CO511" i="14"/>
  <c r="CN511" i="14"/>
  <c r="CM511" i="14"/>
  <c r="CL511" i="14"/>
  <c r="CK511" i="14"/>
  <c r="CJ511" i="14"/>
  <c r="CI511" i="14"/>
  <c r="CH511" i="14"/>
  <c r="CG511" i="14"/>
  <c r="CF511" i="14"/>
  <c r="CE511" i="14"/>
  <c r="CD511" i="14"/>
  <c r="CC511" i="14"/>
  <c r="CB511" i="14"/>
  <c r="CA511" i="14"/>
  <c r="BZ511" i="14"/>
  <c r="BY511" i="14"/>
  <c r="BX511" i="14"/>
  <c r="BW511" i="14"/>
  <c r="BV511" i="14"/>
  <c r="BU511" i="14"/>
  <c r="BT511" i="14"/>
  <c r="BS511" i="14"/>
  <c r="BR511" i="14"/>
  <c r="BQ511" i="14"/>
  <c r="BP511" i="14"/>
  <c r="BO511" i="14"/>
  <c r="BN511" i="14"/>
  <c r="BM511" i="14"/>
  <c r="BL511" i="14"/>
  <c r="BK511" i="14"/>
  <c r="BJ511" i="14"/>
  <c r="BI511" i="14"/>
  <c r="BH511" i="14"/>
  <c r="BG511" i="14"/>
  <c r="BF511" i="14"/>
  <c r="BE511" i="14"/>
  <c r="BD511" i="14"/>
  <c r="BC511" i="14"/>
  <c r="BB511" i="14"/>
  <c r="BA511" i="14"/>
  <c r="AZ511" i="14"/>
  <c r="AY511" i="14"/>
  <c r="AX511" i="14"/>
  <c r="AW511" i="14"/>
  <c r="AV511" i="14"/>
  <c r="AU511" i="14"/>
  <c r="AT511" i="14"/>
  <c r="AS511" i="14"/>
  <c r="AR511" i="14"/>
  <c r="AQ511" i="14"/>
  <c r="AP511" i="14"/>
  <c r="AO511" i="14"/>
  <c r="AN511" i="14"/>
  <c r="AM511" i="14"/>
  <c r="AL511" i="14"/>
  <c r="AK511" i="14"/>
  <c r="AJ511" i="14"/>
  <c r="AI511" i="14"/>
  <c r="AH511" i="14"/>
  <c r="AG511" i="14"/>
  <c r="AF511" i="14"/>
  <c r="AE511" i="14"/>
  <c r="AD511" i="14"/>
  <c r="AC511" i="14"/>
  <c r="AB511" i="14"/>
  <c r="AA511" i="14"/>
  <c r="Z511" i="14"/>
  <c r="Y511" i="14"/>
  <c r="X511" i="14"/>
  <c r="W511" i="14"/>
  <c r="V511" i="14"/>
  <c r="U511" i="14"/>
  <c r="T511" i="14"/>
  <c r="S511" i="14"/>
  <c r="R511" i="14"/>
  <c r="Q511" i="14"/>
  <c r="P511" i="14"/>
  <c r="O511" i="14"/>
  <c r="N511" i="14"/>
  <c r="M511" i="14"/>
  <c r="L511" i="14"/>
  <c r="K511" i="14"/>
  <c r="J511" i="14"/>
  <c r="I511" i="14"/>
  <c r="H511" i="14"/>
  <c r="G511" i="14"/>
  <c r="JB510" i="14"/>
  <c r="JA510" i="14"/>
  <c r="IZ510" i="14"/>
  <c r="IY510" i="14"/>
  <c r="IX510" i="14"/>
  <c r="IW510" i="14"/>
  <c r="IV510" i="14"/>
  <c r="IU510" i="14"/>
  <c r="IT510" i="14"/>
  <c r="IS510" i="14"/>
  <c r="IR510" i="14"/>
  <c r="IQ510" i="14"/>
  <c r="IP510" i="14"/>
  <c r="IO510" i="14"/>
  <c r="IN510" i="14"/>
  <c r="IM510" i="14"/>
  <c r="IL510" i="14"/>
  <c r="IK510" i="14"/>
  <c r="IJ510" i="14"/>
  <c r="II510" i="14"/>
  <c r="IH510" i="14"/>
  <c r="IG510" i="14"/>
  <c r="IF510" i="14"/>
  <c r="IE510" i="14"/>
  <c r="ID510" i="14"/>
  <c r="IC510" i="14"/>
  <c r="IB510" i="14"/>
  <c r="IA510" i="14"/>
  <c r="HZ510" i="14"/>
  <c r="HY510" i="14"/>
  <c r="HX510" i="14"/>
  <c r="HW510" i="14"/>
  <c r="HV510" i="14"/>
  <c r="HU510" i="14"/>
  <c r="HT510" i="14"/>
  <c r="HS510" i="14"/>
  <c r="HR510" i="14"/>
  <c r="HQ510" i="14"/>
  <c r="HP510" i="14"/>
  <c r="HO510" i="14"/>
  <c r="HN510" i="14"/>
  <c r="HM510" i="14"/>
  <c r="HL510" i="14"/>
  <c r="HK510" i="14"/>
  <c r="HJ510" i="14"/>
  <c r="HI510" i="14"/>
  <c r="HH510" i="14"/>
  <c r="HG510" i="14"/>
  <c r="HF510" i="14"/>
  <c r="HE510" i="14"/>
  <c r="HD510" i="14"/>
  <c r="HC510" i="14"/>
  <c r="HB510" i="14"/>
  <c r="HA510" i="14"/>
  <c r="GZ510" i="14"/>
  <c r="GY510" i="14"/>
  <c r="GX510" i="14"/>
  <c r="GW510" i="14"/>
  <c r="GV510" i="14"/>
  <c r="GU510" i="14"/>
  <c r="GT510" i="14"/>
  <c r="GS510" i="14"/>
  <c r="GR510" i="14"/>
  <c r="GQ510" i="14"/>
  <c r="GP510" i="14"/>
  <c r="GO510" i="14"/>
  <c r="GN510" i="14"/>
  <c r="GM510" i="14"/>
  <c r="GL510" i="14"/>
  <c r="GK510" i="14"/>
  <c r="GJ510" i="14"/>
  <c r="GI510" i="14"/>
  <c r="GH510" i="14"/>
  <c r="GG510" i="14"/>
  <c r="GF510" i="14"/>
  <c r="GE510" i="14"/>
  <c r="GD510" i="14"/>
  <c r="GC510" i="14"/>
  <c r="GB510" i="14"/>
  <c r="GA510" i="14"/>
  <c r="FZ510" i="14"/>
  <c r="FY510" i="14"/>
  <c r="FX510" i="14"/>
  <c r="FW510" i="14"/>
  <c r="FV510" i="14"/>
  <c r="FU510" i="14"/>
  <c r="FT510" i="14"/>
  <c r="FS510" i="14"/>
  <c r="FR510" i="14"/>
  <c r="FQ510" i="14"/>
  <c r="FP510" i="14"/>
  <c r="FO510" i="14"/>
  <c r="FN510" i="14"/>
  <c r="FM510" i="14"/>
  <c r="FL510" i="14"/>
  <c r="FK510" i="14"/>
  <c r="FJ510" i="14"/>
  <c r="FI510" i="14"/>
  <c r="FH510" i="14"/>
  <c r="FG510" i="14"/>
  <c r="FF510" i="14"/>
  <c r="FE510" i="14"/>
  <c r="FD510" i="14"/>
  <c r="FC510" i="14"/>
  <c r="FB510" i="14"/>
  <c r="FA510" i="14"/>
  <c r="EZ510" i="14"/>
  <c r="EY510" i="14"/>
  <c r="EX510" i="14"/>
  <c r="EW510" i="14"/>
  <c r="EV510" i="14"/>
  <c r="EU510" i="14"/>
  <c r="ET510" i="14"/>
  <c r="ES510" i="14"/>
  <c r="ER510" i="14"/>
  <c r="EQ510" i="14"/>
  <c r="EP510" i="14"/>
  <c r="EO510" i="14"/>
  <c r="EN510" i="14"/>
  <c r="EM510" i="14"/>
  <c r="EL510" i="14"/>
  <c r="EK510" i="14"/>
  <c r="EJ510" i="14"/>
  <c r="EI510" i="14"/>
  <c r="EH510" i="14"/>
  <c r="EG510" i="14"/>
  <c r="EF510" i="14"/>
  <c r="EE510" i="14"/>
  <c r="ED510" i="14"/>
  <c r="EC510" i="14"/>
  <c r="EB510" i="14"/>
  <c r="EA510" i="14"/>
  <c r="DZ510" i="14"/>
  <c r="DY510" i="14"/>
  <c r="DX510" i="14"/>
  <c r="DW510" i="14"/>
  <c r="DV510" i="14"/>
  <c r="DU510" i="14"/>
  <c r="DT510" i="14"/>
  <c r="DS510" i="14"/>
  <c r="DR510" i="14"/>
  <c r="DQ510" i="14"/>
  <c r="DP510" i="14"/>
  <c r="DO510" i="14"/>
  <c r="DN510" i="14"/>
  <c r="DM510" i="14"/>
  <c r="DL510" i="14"/>
  <c r="DK510" i="14"/>
  <c r="DJ510" i="14"/>
  <c r="DI510" i="14"/>
  <c r="DH510" i="14"/>
  <c r="DG510" i="14"/>
  <c r="DF510" i="14"/>
  <c r="DE510" i="14"/>
  <c r="DD510" i="14"/>
  <c r="DC510" i="14"/>
  <c r="DB510" i="14"/>
  <c r="DA510" i="14"/>
  <c r="CZ510" i="14"/>
  <c r="CY510" i="14"/>
  <c r="CX510" i="14"/>
  <c r="CW510" i="14"/>
  <c r="CV510" i="14"/>
  <c r="CU510" i="14"/>
  <c r="CT510" i="14"/>
  <c r="CS510" i="14"/>
  <c r="CR510" i="14"/>
  <c r="CQ510" i="14"/>
  <c r="CP510" i="14"/>
  <c r="CO510" i="14"/>
  <c r="CN510" i="14"/>
  <c r="CM510" i="14"/>
  <c r="CL510" i="14"/>
  <c r="CK510" i="14"/>
  <c r="CJ510" i="14"/>
  <c r="CI510" i="14"/>
  <c r="CH510" i="14"/>
  <c r="CG510" i="14"/>
  <c r="CF510" i="14"/>
  <c r="CE510" i="14"/>
  <c r="CD510" i="14"/>
  <c r="CC510" i="14"/>
  <c r="CB510" i="14"/>
  <c r="CA510" i="14"/>
  <c r="BZ510" i="14"/>
  <c r="BY510" i="14"/>
  <c r="BX510" i="14"/>
  <c r="BW510" i="14"/>
  <c r="BV510" i="14"/>
  <c r="BU510" i="14"/>
  <c r="BT510" i="14"/>
  <c r="BS510" i="14"/>
  <c r="BR510" i="14"/>
  <c r="BQ510" i="14"/>
  <c r="BP510" i="14"/>
  <c r="BO510" i="14"/>
  <c r="BN510" i="14"/>
  <c r="BM510" i="14"/>
  <c r="BL510" i="14"/>
  <c r="BK510" i="14"/>
  <c r="BJ510" i="14"/>
  <c r="BI510" i="14"/>
  <c r="BH510" i="14"/>
  <c r="BG510" i="14"/>
  <c r="BF510" i="14"/>
  <c r="BE510" i="14"/>
  <c r="BD510" i="14"/>
  <c r="BC510" i="14"/>
  <c r="BB510" i="14"/>
  <c r="BA510" i="14"/>
  <c r="AZ510" i="14"/>
  <c r="AY510" i="14"/>
  <c r="AX510" i="14"/>
  <c r="AW510" i="14"/>
  <c r="AV510" i="14"/>
  <c r="AU510" i="14"/>
  <c r="AT510" i="14"/>
  <c r="AS510" i="14"/>
  <c r="AR510" i="14"/>
  <c r="AQ510" i="14"/>
  <c r="AP510" i="14"/>
  <c r="AO510" i="14"/>
  <c r="AN510" i="14"/>
  <c r="AM510" i="14"/>
  <c r="AL510" i="14"/>
  <c r="AK510" i="14"/>
  <c r="AJ510" i="14"/>
  <c r="AI510" i="14"/>
  <c r="AH510" i="14"/>
  <c r="AG510" i="14"/>
  <c r="AF510" i="14"/>
  <c r="AE510" i="14"/>
  <c r="AD510" i="14"/>
  <c r="AC510" i="14"/>
  <c r="AB510" i="14"/>
  <c r="AA510" i="14"/>
  <c r="Z510" i="14"/>
  <c r="Y510" i="14"/>
  <c r="X510" i="14"/>
  <c r="W510" i="14"/>
  <c r="V510" i="14"/>
  <c r="U510" i="14"/>
  <c r="T510" i="14"/>
  <c r="S510" i="14"/>
  <c r="R510" i="14"/>
  <c r="Q510" i="14"/>
  <c r="P510" i="14"/>
  <c r="O510" i="14"/>
  <c r="N510" i="14"/>
  <c r="M510" i="14"/>
  <c r="L510" i="14"/>
  <c r="K510" i="14"/>
  <c r="J510" i="14"/>
  <c r="I510" i="14"/>
  <c r="H510" i="14"/>
  <c r="G510" i="14"/>
  <c r="JB509" i="14"/>
  <c r="JA509" i="14"/>
  <c r="IZ509" i="14"/>
  <c r="IY509" i="14"/>
  <c r="IX509" i="14"/>
  <c r="IW509" i="14"/>
  <c r="IV509" i="14"/>
  <c r="IU509" i="14"/>
  <c r="IT509" i="14"/>
  <c r="IS509" i="14"/>
  <c r="IR509" i="14"/>
  <c r="IQ509" i="14"/>
  <c r="IP509" i="14"/>
  <c r="IO509" i="14"/>
  <c r="IN509" i="14"/>
  <c r="IM509" i="14"/>
  <c r="IL509" i="14"/>
  <c r="IK509" i="14"/>
  <c r="IJ509" i="14"/>
  <c r="II509" i="14"/>
  <c r="IH509" i="14"/>
  <c r="IG509" i="14"/>
  <c r="IF509" i="14"/>
  <c r="IE509" i="14"/>
  <c r="ID509" i="14"/>
  <c r="IC509" i="14"/>
  <c r="IB509" i="14"/>
  <c r="IA509" i="14"/>
  <c r="HZ509" i="14"/>
  <c r="HY509" i="14"/>
  <c r="HX509" i="14"/>
  <c r="HW509" i="14"/>
  <c r="HV509" i="14"/>
  <c r="HU509" i="14"/>
  <c r="HT509" i="14"/>
  <c r="HS509" i="14"/>
  <c r="HR509" i="14"/>
  <c r="HQ509" i="14"/>
  <c r="HP509" i="14"/>
  <c r="HO509" i="14"/>
  <c r="HN509" i="14"/>
  <c r="HM509" i="14"/>
  <c r="HL509" i="14"/>
  <c r="HK509" i="14"/>
  <c r="HJ509" i="14"/>
  <c r="HI509" i="14"/>
  <c r="HH509" i="14"/>
  <c r="HG509" i="14"/>
  <c r="HF509" i="14"/>
  <c r="HE509" i="14"/>
  <c r="HD509" i="14"/>
  <c r="HC509" i="14"/>
  <c r="HB509" i="14"/>
  <c r="HA509" i="14"/>
  <c r="GZ509" i="14"/>
  <c r="GY509" i="14"/>
  <c r="GX509" i="14"/>
  <c r="GW509" i="14"/>
  <c r="GV509" i="14"/>
  <c r="GU509" i="14"/>
  <c r="GT509" i="14"/>
  <c r="GS509" i="14"/>
  <c r="GR509" i="14"/>
  <c r="GQ509" i="14"/>
  <c r="GP509" i="14"/>
  <c r="GO509" i="14"/>
  <c r="GN509" i="14"/>
  <c r="GM509" i="14"/>
  <c r="GL509" i="14"/>
  <c r="GK509" i="14"/>
  <c r="GJ509" i="14"/>
  <c r="GI509" i="14"/>
  <c r="GH509" i="14"/>
  <c r="GG509" i="14"/>
  <c r="GF509" i="14"/>
  <c r="GE509" i="14"/>
  <c r="GD509" i="14"/>
  <c r="GC509" i="14"/>
  <c r="GB509" i="14"/>
  <c r="GA509" i="14"/>
  <c r="FZ509" i="14"/>
  <c r="FY509" i="14"/>
  <c r="FX509" i="14"/>
  <c r="FW509" i="14"/>
  <c r="FV509" i="14"/>
  <c r="FU509" i="14"/>
  <c r="FT509" i="14"/>
  <c r="FS509" i="14"/>
  <c r="FR509" i="14"/>
  <c r="FQ509" i="14"/>
  <c r="FP509" i="14"/>
  <c r="FO509" i="14"/>
  <c r="FN509" i="14"/>
  <c r="FM509" i="14"/>
  <c r="FL509" i="14"/>
  <c r="FK509" i="14"/>
  <c r="FJ509" i="14"/>
  <c r="FI509" i="14"/>
  <c r="FH509" i="14"/>
  <c r="FG509" i="14"/>
  <c r="FF509" i="14"/>
  <c r="FE509" i="14"/>
  <c r="FD509" i="14"/>
  <c r="FC509" i="14"/>
  <c r="FB509" i="14"/>
  <c r="FA509" i="14"/>
  <c r="EZ509" i="14"/>
  <c r="EY509" i="14"/>
  <c r="EX509" i="14"/>
  <c r="EW509" i="14"/>
  <c r="EV509" i="14"/>
  <c r="EU509" i="14"/>
  <c r="ET509" i="14"/>
  <c r="ES509" i="14"/>
  <c r="ER509" i="14"/>
  <c r="EQ509" i="14"/>
  <c r="EP509" i="14"/>
  <c r="EO509" i="14"/>
  <c r="EN509" i="14"/>
  <c r="EM509" i="14"/>
  <c r="EL509" i="14"/>
  <c r="EK509" i="14"/>
  <c r="EJ509" i="14"/>
  <c r="EI509" i="14"/>
  <c r="EH509" i="14"/>
  <c r="EG509" i="14"/>
  <c r="EF509" i="14"/>
  <c r="EE509" i="14"/>
  <c r="ED509" i="14"/>
  <c r="EC509" i="14"/>
  <c r="EB509" i="14"/>
  <c r="EA509" i="14"/>
  <c r="DZ509" i="14"/>
  <c r="DY509" i="14"/>
  <c r="DX509" i="14"/>
  <c r="DW509" i="14"/>
  <c r="DV509" i="14"/>
  <c r="DU509" i="14"/>
  <c r="DT509" i="14"/>
  <c r="DS509" i="14"/>
  <c r="DR509" i="14"/>
  <c r="DQ509" i="14"/>
  <c r="DP509" i="14"/>
  <c r="DO509" i="14"/>
  <c r="DN509" i="14"/>
  <c r="DM509" i="14"/>
  <c r="DL509" i="14"/>
  <c r="DK509" i="14"/>
  <c r="DJ509" i="14"/>
  <c r="DI509" i="14"/>
  <c r="DH509" i="14"/>
  <c r="DG509" i="14"/>
  <c r="DF509" i="14"/>
  <c r="DE509" i="14"/>
  <c r="DD509" i="14"/>
  <c r="DC509" i="14"/>
  <c r="DB509" i="14"/>
  <c r="DA509" i="14"/>
  <c r="CZ509" i="14"/>
  <c r="CY509" i="14"/>
  <c r="CX509" i="14"/>
  <c r="CW509" i="14"/>
  <c r="CV509" i="14"/>
  <c r="CU509" i="14"/>
  <c r="CT509" i="14"/>
  <c r="CS509" i="14"/>
  <c r="CR509" i="14"/>
  <c r="CQ509" i="14"/>
  <c r="CP509" i="14"/>
  <c r="CO509" i="14"/>
  <c r="CN509" i="14"/>
  <c r="CM509" i="14"/>
  <c r="CL509" i="14"/>
  <c r="CK509" i="14"/>
  <c r="CJ509" i="14"/>
  <c r="CI509" i="14"/>
  <c r="CH509" i="14"/>
  <c r="CG509" i="14"/>
  <c r="CF509" i="14"/>
  <c r="CE509" i="14"/>
  <c r="CD509" i="14"/>
  <c r="CC509" i="14"/>
  <c r="CB509" i="14"/>
  <c r="CA509" i="14"/>
  <c r="BZ509" i="14"/>
  <c r="BY509" i="14"/>
  <c r="BX509" i="14"/>
  <c r="BW509" i="14"/>
  <c r="BV509" i="14"/>
  <c r="BU509" i="14"/>
  <c r="BT509" i="14"/>
  <c r="BS509" i="14"/>
  <c r="BR509" i="14"/>
  <c r="BQ509" i="14"/>
  <c r="BP509" i="14"/>
  <c r="BO509" i="14"/>
  <c r="BN509" i="14"/>
  <c r="BM509" i="14"/>
  <c r="BL509" i="14"/>
  <c r="BK509" i="14"/>
  <c r="BJ509" i="14"/>
  <c r="BI509" i="14"/>
  <c r="BH509" i="14"/>
  <c r="BG509" i="14"/>
  <c r="BF509" i="14"/>
  <c r="BE509" i="14"/>
  <c r="BD509" i="14"/>
  <c r="BC509" i="14"/>
  <c r="BB509" i="14"/>
  <c r="BA509" i="14"/>
  <c r="AZ509" i="14"/>
  <c r="AY509" i="14"/>
  <c r="AX509" i="14"/>
  <c r="AW509" i="14"/>
  <c r="AV509" i="14"/>
  <c r="AU509" i="14"/>
  <c r="AT509" i="14"/>
  <c r="AS509" i="14"/>
  <c r="AR509" i="14"/>
  <c r="AQ509" i="14"/>
  <c r="AP509" i="14"/>
  <c r="AO509" i="14"/>
  <c r="AN509" i="14"/>
  <c r="AM509" i="14"/>
  <c r="AL509" i="14"/>
  <c r="AK509" i="14"/>
  <c r="AJ509" i="14"/>
  <c r="AI509" i="14"/>
  <c r="AH509" i="14"/>
  <c r="AG509" i="14"/>
  <c r="AF509" i="14"/>
  <c r="AE509" i="14"/>
  <c r="AD509" i="14"/>
  <c r="AC509" i="14"/>
  <c r="AB509" i="14"/>
  <c r="AA509" i="14"/>
  <c r="Z509" i="14"/>
  <c r="Y509" i="14"/>
  <c r="X509" i="14"/>
  <c r="W509" i="14"/>
  <c r="V509" i="14"/>
  <c r="U509" i="14"/>
  <c r="T509" i="14"/>
  <c r="S509" i="14"/>
  <c r="R509" i="14"/>
  <c r="Q509" i="14"/>
  <c r="P509" i="14"/>
  <c r="O509" i="14"/>
  <c r="N509" i="14"/>
  <c r="M509" i="14"/>
  <c r="L509" i="14"/>
  <c r="K509" i="14"/>
  <c r="J509" i="14"/>
  <c r="I509" i="14"/>
  <c r="H509" i="14"/>
  <c r="G509" i="14"/>
  <c r="JB508" i="14"/>
  <c r="JA508" i="14"/>
  <c r="IZ508" i="14"/>
  <c r="IY508" i="14"/>
  <c r="IX508" i="14"/>
  <c r="IW508" i="14"/>
  <c r="IV508" i="14"/>
  <c r="IU508" i="14"/>
  <c r="IT508" i="14"/>
  <c r="IS508" i="14"/>
  <c r="IR508" i="14"/>
  <c r="IQ508" i="14"/>
  <c r="IP508" i="14"/>
  <c r="IO508" i="14"/>
  <c r="IN508" i="14"/>
  <c r="IM508" i="14"/>
  <c r="IL508" i="14"/>
  <c r="IK508" i="14"/>
  <c r="IJ508" i="14"/>
  <c r="II508" i="14"/>
  <c r="IH508" i="14"/>
  <c r="IG508" i="14"/>
  <c r="IF508" i="14"/>
  <c r="IE508" i="14"/>
  <c r="ID508" i="14"/>
  <c r="IC508" i="14"/>
  <c r="IB508" i="14"/>
  <c r="IA508" i="14"/>
  <c r="HZ508" i="14"/>
  <c r="HY508" i="14"/>
  <c r="HX508" i="14"/>
  <c r="HW508" i="14"/>
  <c r="HV508" i="14"/>
  <c r="HU508" i="14"/>
  <c r="HT508" i="14"/>
  <c r="HS508" i="14"/>
  <c r="HR508" i="14"/>
  <c r="HQ508" i="14"/>
  <c r="HP508" i="14"/>
  <c r="HO508" i="14"/>
  <c r="HN508" i="14"/>
  <c r="HM508" i="14"/>
  <c r="HL508" i="14"/>
  <c r="HK508" i="14"/>
  <c r="HJ508" i="14"/>
  <c r="HI508" i="14"/>
  <c r="HH508" i="14"/>
  <c r="HG508" i="14"/>
  <c r="HF508" i="14"/>
  <c r="HE508" i="14"/>
  <c r="HD508" i="14"/>
  <c r="HC508" i="14"/>
  <c r="HB508" i="14"/>
  <c r="HA508" i="14"/>
  <c r="GZ508" i="14"/>
  <c r="GY508" i="14"/>
  <c r="GX508" i="14"/>
  <c r="GW508" i="14"/>
  <c r="GV508" i="14"/>
  <c r="GU508" i="14"/>
  <c r="GT508" i="14"/>
  <c r="GS508" i="14"/>
  <c r="GR508" i="14"/>
  <c r="GQ508" i="14"/>
  <c r="GP508" i="14"/>
  <c r="GO508" i="14"/>
  <c r="GN508" i="14"/>
  <c r="GM508" i="14"/>
  <c r="GL508" i="14"/>
  <c r="GK508" i="14"/>
  <c r="GJ508" i="14"/>
  <c r="GI508" i="14"/>
  <c r="GH508" i="14"/>
  <c r="GG508" i="14"/>
  <c r="GF508" i="14"/>
  <c r="GE508" i="14"/>
  <c r="GD508" i="14"/>
  <c r="GC508" i="14"/>
  <c r="GB508" i="14"/>
  <c r="GA508" i="14"/>
  <c r="FZ508" i="14"/>
  <c r="FY508" i="14"/>
  <c r="FX508" i="14"/>
  <c r="FW508" i="14"/>
  <c r="FV508" i="14"/>
  <c r="FU508" i="14"/>
  <c r="FT508" i="14"/>
  <c r="FS508" i="14"/>
  <c r="FR508" i="14"/>
  <c r="FQ508" i="14"/>
  <c r="FP508" i="14"/>
  <c r="FO508" i="14"/>
  <c r="FN508" i="14"/>
  <c r="FM508" i="14"/>
  <c r="FL508" i="14"/>
  <c r="FK508" i="14"/>
  <c r="FJ508" i="14"/>
  <c r="FI508" i="14"/>
  <c r="FH508" i="14"/>
  <c r="FG508" i="14"/>
  <c r="FF508" i="14"/>
  <c r="FE508" i="14"/>
  <c r="FD508" i="14"/>
  <c r="FC508" i="14"/>
  <c r="FB508" i="14"/>
  <c r="FA508" i="14"/>
  <c r="EZ508" i="14"/>
  <c r="EY508" i="14"/>
  <c r="EX508" i="14"/>
  <c r="EW508" i="14"/>
  <c r="EV508" i="14"/>
  <c r="EU508" i="14"/>
  <c r="ET508" i="14"/>
  <c r="ES508" i="14"/>
  <c r="ER508" i="14"/>
  <c r="EQ508" i="14"/>
  <c r="EP508" i="14"/>
  <c r="EO508" i="14"/>
  <c r="EN508" i="14"/>
  <c r="EM508" i="14"/>
  <c r="EL508" i="14"/>
  <c r="EK508" i="14"/>
  <c r="EJ508" i="14"/>
  <c r="EI508" i="14"/>
  <c r="EH508" i="14"/>
  <c r="EG508" i="14"/>
  <c r="EF508" i="14"/>
  <c r="EE508" i="14"/>
  <c r="ED508" i="14"/>
  <c r="EC508" i="14"/>
  <c r="EB508" i="14"/>
  <c r="EA508" i="14"/>
  <c r="DZ508" i="14"/>
  <c r="DY508" i="14"/>
  <c r="DX508" i="14"/>
  <c r="DW508" i="14"/>
  <c r="DV508" i="14"/>
  <c r="DU508" i="14"/>
  <c r="DT508" i="14"/>
  <c r="DS508" i="14"/>
  <c r="DR508" i="14"/>
  <c r="DQ508" i="14"/>
  <c r="DP508" i="14"/>
  <c r="DO508" i="14"/>
  <c r="DN508" i="14"/>
  <c r="DM508" i="14"/>
  <c r="DL508" i="14"/>
  <c r="DK508" i="14"/>
  <c r="DJ508" i="14"/>
  <c r="DI508" i="14"/>
  <c r="DH508" i="14"/>
  <c r="DG508" i="14"/>
  <c r="DF508" i="14"/>
  <c r="DE508" i="14"/>
  <c r="DD508" i="14"/>
  <c r="DC508" i="14"/>
  <c r="DB508" i="14"/>
  <c r="DA508" i="14"/>
  <c r="CZ508" i="14"/>
  <c r="CY508" i="14"/>
  <c r="CX508" i="14"/>
  <c r="CW508" i="14"/>
  <c r="CV508" i="14"/>
  <c r="CU508" i="14"/>
  <c r="CT508" i="14"/>
  <c r="CS508" i="14"/>
  <c r="CR508" i="14"/>
  <c r="CQ508" i="14"/>
  <c r="CP508" i="14"/>
  <c r="CO508" i="14"/>
  <c r="CN508" i="14"/>
  <c r="CM508" i="14"/>
  <c r="CL508" i="14"/>
  <c r="CK508" i="14"/>
  <c r="CJ508" i="14"/>
  <c r="CI508" i="14"/>
  <c r="CH508" i="14"/>
  <c r="CG508" i="14"/>
  <c r="CF508" i="14"/>
  <c r="CE508" i="14"/>
  <c r="CD508" i="14"/>
  <c r="CC508" i="14"/>
  <c r="CB508" i="14"/>
  <c r="CA508" i="14"/>
  <c r="BZ508" i="14"/>
  <c r="BY508" i="14"/>
  <c r="BX508" i="14"/>
  <c r="BW508" i="14"/>
  <c r="BV508" i="14"/>
  <c r="BU508" i="14"/>
  <c r="BT508" i="14"/>
  <c r="BS508" i="14"/>
  <c r="BR508" i="14"/>
  <c r="BQ508" i="14"/>
  <c r="BP508" i="14"/>
  <c r="BO508" i="14"/>
  <c r="BN508" i="14"/>
  <c r="BM508" i="14"/>
  <c r="BL508" i="14"/>
  <c r="BK508" i="14"/>
  <c r="BJ508" i="14"/>
  <c r="BI508" i="14"/>
  <c r="BH508" i="14"/>
  <c r="BG508" i="14"/>
  <c r="BF508" i="14"/>
  <c r="BE508" i="14"/>
  <c r="BD508" i="14"/>
  <c r="BC508" i="14"/>
  <c r="BB508" i="14"/>
  <c r="BA508" i="14"/>
  <c r="AZ508" i="14"/>
  <c r="AY508" i="14"/>
  <c r="AX508" i="14"/>
  <c r="AW508" i="14"/>
  <c r="AV508" i="14"/>
  <c r="AU508" i="14"/>
  <c r="AT508" i="14"/>
  <c r="AS508" i="14"/>
  <c r="AR508" i="14"/>
  <c r="AQ508" i="14"/>
  <c r="AP508" i="14"/>
  <c r="AO508" i="14"/>
  <c r="AN508" i="14"/>
  <c r="AM508" i="14"/>
  <c r="AL508" i="14"/>
  <c r="AK508" i="14"/>
  <c r="AJ508" i="14"/>
  <c r="AI508" i="14"/>
  <c r="AH508" i="14"/>
  <c r="AG508" i="14"/>
  <c r="AF508" i="14"/>
  <c r="AE508" i="14"/>
  <c r="AD508" i="14"/>
  <c r="AC508" i="14"/>
  <c r="AB508" i="14"/>
  <c r="AA508" i="14"/>
  <c r="Z508" i="14"/>
  <c r="Y508" i="14"/>
  <c r="X508" i="14"/>
  <c r="W508" i="14"/>
  <c r="V508" i="14"/>
  <c r="U508" i="14"/>
  <c r="T508" i="14"/>
  <c r="S508" i="14"/>
  <c r="R508" i="14"/>
  <c r="Q508" i="14"/>
  <c r="P508" i="14"/>
  <c r="O508" i="14"/>
  <c r="N508" i="14"/>
  <c r="M508" i="14"/>
  <c r="L508" i="14"/>
  <c r="K508" i="14"/>
  <c r="J508" i="14"/>
  <c r="I508" i="14"/>
  <c r="H508" i="14"/>
  <c r="G508" i="14"/>
  <c r="JB507" i="14"/>
  <c r="JA507" i="14"/>
  <c r="IZ507" i="14"/>
  <c r="IY507" i="14"/>
  <c r="IX507" i="14"/>
  <c r="IW507" i="14"/>
  <c r="IV507" i="14"/>
  <c r="IU507" i="14"/>
  <c r="IT507" i="14"/>
  <c r="IS507" i="14"/>
  <c r="IR507" i="14"/>
  <c r="IQ507" i="14"/>
  <c r="IP507" i="14"/>
  <c r="IO507" i="14"/>
  <c r="IN507" i="14"/>
  <c r="IM507" i="14"/>
  <c r="IL507" i="14"/>
  <c r="IK507" i="14"/>
  <c r="IJ507" i="14"/>
  <c r="II507" i="14"/>
  <c r="IH507" i="14"/>
  <c r="IG507" i="14"/>
  <c r="IF507" i="14"/>
  <c r="IE507" i="14"/>
  <c r="ID507" i="14"/>
  <c r="IC507" i="14"/>
  <c r="IB507" i="14"/>
  <c r="IA507" i="14"/>
  <c r="HZ507" i="14"/>
  <c r="HY507" i="14"/>
  <c r="HX507" i="14"/>
  <c r="HW507" i="14"/>
  <c r="HV507" i="14"/>
  <c r="HU507" i="14"/>
  <c r="HT507" i="14"/>
  <c r="HS507" i="14"/>
  <c r="HR507" i="14"/>
  <c r="HQ507" i="14"/>
  <c r="HP507" i="14"/>
  <c r="HO507" i="14"/>
  <c r="HN507" i="14"/>
  <c r="HM507" i="14"/>
  <c r="HL507" i="14"/>
  <c r="HK507" i="14"/>
  <c r="HJ507" i="14"/>
  <c r="HI507" i="14"/>
  <c r="HH507" i="14"/>
  <c r="HG507" i="14"/>
  <c r="HF507" i="14"/>
  <c r="HE507" i="14"/>
  <c r="HD507" i="14"/>
  <c r="HC507" i="14"/>
  <c r="HB507" i="14"/>
  <c r="HA507" i="14"/>
  <c r="GZ507" i="14"/>
  <c r="GY507" i="14"/>
  <c r="GX507" i="14"/>
  <c r="GW507" i="14"/>
  <c r="GV507" i="14"/>
  <c r="GU507" i="14"/>
  <c r="GT507" i="14"/>
  <c r="GS507" i="14"/>
  <c r="GR507" i="14"/>
  <c r="GQ507" i="14"/>
  <c r="GP507" i="14"/>
  <c r="GO507" i="14"/>
  <c r="GN507" i="14"/>
  <c r="GM507" i="14"/>
  <c r="GL507" i="14"/>
  <c r="GK507" i="14"/>
  <c r="GJ507" i="14"/>
  <c r="GI507" i="14"/>
  <c r="GH507" i="14"/>
  <c r="GG507" i="14"/>
  <c r="GF507" i="14"/>
  <c r="GE507" i="14"/>
  <c r="GD507" i="14"/>
  <c r="GC507" i="14"/>
  <c r="GB507" i="14"/>
  <c r="GA507" i="14"/>
  <c r="FZ507" i="14"/>
  <c r="FY507" i="14"/>
  <c r="FX507" i="14"/>
  <c r="FW507" i="14"/>
  <c r="FV507" i="14"/>
  <c r="FU507" i="14"/>
  <c r="FT507" i="14"/>
  <c r="FS507" i="14"/>
  <c r="FR507" i="14"/>
  <c r="FQ507" i="14"/>
  <c r="FP507" i="14"/>
  <c r="FO507" i="14"/>
  <c r="FN507" i="14"/>
  <c r="FM507" i="14"/>
  <c r="FL507" i="14"/>
  <c r="FK507" i="14"/>
  <c r="FJ507" i="14"/>
  <c r="FI507" i="14"/>
  <c r="FH507" i="14"/>
  <c r="FG507" i="14"/>
  <c r="FF507" i="14"/>
  <c r="FE507" i="14"/>
  <c r="FD507" i="14"/>
  <c r="FC507" i="14"/>
  <c r="FB507" i="14"/>
  <c r="FA507" i="14"/>
  <c r="EZ507" i="14"/>
  <c r="EY507" i="14"/>
  <c r="EX507" i="14"/>
  <c r="EW507" i="14"/>
  <c r="EV507" i="14"/>
  <c r="EU507" i="14"/>
  <c r="ET507" i="14"/>
  <c r="ES507" i="14"/>
  <c r="ER507" i="14"/>
  <c r="EQ507" i="14"/>
  <c r="EP507" i="14"/>
  <c r="EO507" i="14"/>
  <c r="EN507" i="14"/>
  <c r="EM507" i="14"/>
  <c r="EL507" i="14"/>
  <c r="EK507" i="14"/>
  <c r="EJ507" i="14"/>
  <c r="EI507" i="14"/>
  <c r="EH507" i="14"/>
  <c r="EG507" i="14"/>
  <c r="EF507" i="14"/>
  <c r="EE507" i="14"/>
  <c r="ED507" i="14"/>
  <c r="EC507" i="14"/>
  <c r="EB507" i="14"/>
  <c r="EA507" i="14"/>
  <c r="DZ507" i="14"/>
  <c r="DY507" i="14"/>
  <c r="DX507" i="14"/>
  <c r="DW507" i="14"/>
  <c r="DV507" i="14"/>
  <c r="DU507" i="14"/>
  <c r="DT507" i="14"/>
  <c r="DS507" i="14"/>
  <c r="DR507" i="14"/>
  <c r="DQ507" i="14"/>
  <c r="DP507" i="14"/>
  <c r="DO507" i="14"/>
  <c r="DN507" i="14"/>
  <c r="DM507" i="14"/>
  <c r="DL507" i="14"/>
  <c r="DK507" i="14"/>
  <c r="DJ507" i="14"/>
  <c r="DI507" i="14"/>
  <c r="DH507" i="14"/>
  <c r="DG507" i="14"/>
  <c r="DF507" i="14"/>
  <c r="DE507" i="14"/>
  <c r="DD507" i="14"/>
  <c r="DC507" i="14"/>
  <c r="DB507" i="14"/>
  <c r="DA507" i="14"/>
  <c r="CZ507" i="14"/>
  <c r="CY507" i="14"/>
  <c r="CX507" i="14"/>
  <c r="CW507" i="14"/>
  <c r="CV507" i="14"/>
  <c r="CU507" i="14"/>
  <c r="CT507" i="14"/>
  <c r="CS507" i="14"/>
  <c r="CR507" i="14"/>
  <c r="CQ507" i="14"/>
  <c r="CP507" i="14"/>
  <c r="CO507" i="14"/>
  <c r="CN507" i="14"/>
  <c r="CM507" i="14"/>
  <c r="CL507" i="14"/>
  <c r="CK507" i="14"/>
  <c r="CJ507" i="14"/>
  <c r="CI507" i="14"/>
  <c r="CH507" i="14"/>
  <c r="CG507" i="14"/>
  <c r="CF507" i="14"/>
  <c r="CE507" i="14"/>
  <c r="CD507" i="14"/>
  <c r="CC507" i="14"/>
  <c r="CB507" i="14"/>
  <c r="CA507" i="14"/>
  <c r="BZ507" i="14"/>
  <c r="BY507" i="14"/>
  <c r="BX507" i="14"/>
  <c r="BW507" i="14"/>
  <c r="BV507" i="14"/>
  <c r="BU507" i="14"/>
  <c r="BT507" i="14"/>
  <c r="BS507" i="14"/>
  <c r="BR507" i="14"/>
  <c r="BQ507" i="14"/>
  <c r="BP507" i="14"/>
  <c r="BO507" i="14"/>
  <c r="BN507" i="14"/>
  <c r="BM507" i="14"/>
  <c r="BL507" i="14"/>
  <c r="BK507" i="14"/>
  <c r="BJ507" i="14"/>
  <c r="BI507" i="14"/>
  <c r="BH507" i="14"/>
  <c r="BG507" i="14"/>
  <c r="BF507" i="14"/>
  <c r="BE507" i="14"/>
  <c r="BD507" i="14"/>
  <c r="BC507" i="14"/>
  <c r="BB507" i="14"/>
  <c r="BA507" i="14"/>
  <c r="AZ507" i="14"/>
  <c r="AY507" i="14"/>
  <c r="AX507" i="14"/>
  <c r="AW507" i="14"/>
  <c r="AV507" i="14"/>
  <c r="AU507" i="14"/>
  <c r="AT507" i="14"/>
  <c r="AS507" i="14"/>
  <c r="AR507" i="14"/>
  <c r="AQ507" i="14"/>
  <c r="AP507" i="14"/>
  <c r="AO507" i="14"/>
  <c r="AN507" i="14"/>
  <c r="AM507" i="14"/>
  <c r="AL507" i="14"/>
  <c r="AK507" i="14"/>
  <c r="AJ507" i="14"/>
  <c r="AI507" i="14"/>
  <c r="AH507" i="14"/>
  <c r="AG507" i="14"/>
  <c r="AF507" i="14"/>
  <c r="AE507" i="14"/>
  <c r="AD507" i="14"/>
  <c r="AC507" i="14"/>
  <c r="AB507" i="14"/>
  <c r="AA507" i="14"/>
  <c r="Z507" i="14"/>
  <c r="Y507" i="14"/>
  <c r="X507" i="14"/>
  <c r="W507" i="14"/>
  <c r="V507" i="14"/>
  <c r="U507" i="14"/>
  <c r="T507" i="14"/>
  <c r="S507" i="14"/>
  <c r="R507" i="14"/>
  <c r="Q507" i="14"/>
  <c r="P507" i="14"/>
  <c r="O507" i="14"/>
  <c r="N507" i="14"/>
  <c r="M507" i="14"/>
  <c r="L507" i="14"/>
  <c r="K507" i="14"/>
  <c r="J507" i="14"/>
  <c r="I507" i="14"/>
  <c r="H507" i="14"/>
  <c r="G507" i="14"/>
  <c r="JB506" i="14"/>
  <c r="JA506" i="14"/>
  <c r="IZ506" i="14"/>
  <c r="IY506" i="14"/>
  <c r="IX506" i="14"/>
  <c r="IW506" i="14"/>
  <c r="IV506" i="14"/>
  <c r="IU506" i="14"/>
  <c r="IT506" i="14"/>
  <c r="IS506" i="14"/>
  <c r="IR506" i="14"/>
  <c r="IQ506" i="14"/>
  <c r="IP506" i="14"/>
  <c r="IO506" i="14"/>
  <c r="IN506" i="14"/>
  <c r="IM506" i="14"/>
  <c r="IL506" i="14"/>
  <c r="IK506" i="14"/>
  <c r="IJ506" i="14"/>
  <c r="II506" i="14"/>
  <c r="IH506" i="14"/>
  <c r="IG506" i="14"/>
  <c r="IF506" i="14"/>
  <c r="IE506" i="14"/>
  <c r="ID506" i="14"/>
  <c r="IC506" i="14"/>
  <c r="IB506" i="14"/>
  <c r="IA506" i="14"/>
  <c r="HZ506" i="14"/>
  <c r="HY506" i="14"/>
  <c r="HX506" i="14"/>
  <c r="HW506" i="14"/>
  <c r="HV506" i="14"/>
  <c r="HU506" i="14"/>
  <c r="HT506" i="14"/>
  <c r="HS506" i="14"/>
  <c r="HR506" i="14"/>
  <c r="HQ506" i="14"/>
  <c r="HP506" i="14"/>
  <c r="HO506" i="14"/>
  <c r="HN506" i="14"/>
  <c r="HM506" i="14"/>
  <c r="HL506" i="14"/>
  <c r="HK506" i="14"/>
  <c r="HJ506" i="14"/>
  <c r="HI506" i="14"/>
  <c r="HH506" i="14"/>
  <c r="HG506" i="14"/>
  <c r="HF506" i="14"/>
  <c r="HE506" i="14"/>
  <c r="HD506" i="14"/>
  <c r="HC506" i="14"/>
  <c r="HB506" i="14"/>
  <c r="HA506" i="14"/>
  <c r="GZ506" i="14"/>
  <c r="GY506" i="14"/>
  <c r="GX506" i="14"/>
  <c r="GW506" i="14"/>
  <c r="GV506" i="14"/>
  <c r="GU506" i="14"/>
  <c r="GT506" i="14"/>
  <c r="GS506" i="14"/>
  <c r="GR506" i="14"/>
  <c r="GQ506" i="14"/>
  <c r="GP506" i="14"/>
  <c r="GO506" i="14"/>
  <c r="GN506" i="14"/>
  <c r="GM506" i="14"/>
  <c r="GL506" i="14"/>
  <c r="GK506" i="14"/>
  <c r="GJ506" i="14"/>
  <c r="GI506" i="14"/>
  <c r="GH506" i="14"/>
  <c r="GG506" i="14"/>
  <c r="GF506" i="14"/>
  <c r="GE506" i="14"/>
  <c r="GD506" i="14"/>
  <c r="GC506" i="14"/>
  <c r="GB506" i="14"/>
  <c r="GA506" i="14"/>
  <c r="FZ506" i="14"/>
  <c r="FY506" i="14"/>
  <c r="FX506" i="14"/>
  <c r="FW506" i="14"/>
  <c r="FV506" i="14"/>
  <c r="FU506" i="14"/>
  <c r="FT506" i="14"/>
  <c r="FS506" i="14"/>
  <c r="FR506" i="14"/>
  <c r="FQ506" i="14"/>
  <c r="FP506" i="14"/>
  <c r="FO506" i="14"/>
  <c r="FN506" i="14"/>
  <c r="FM506" i="14"/>
  <c r="FL506" i="14"/>
  <c r="FK506" i="14"/>
  <c r="FJ506" i="14"/>
  <c r="FI506" i="14"/>
  <c r="FH506" i="14"/>
  <c r="FG506" i="14"/>
  <c r="FF506" i="14"/>
  <c r="FE506" i="14"/>
  <c r="FD506" i="14"/>
  <c r="FC506" i="14"/>
  <c r="FB506" i="14"/>
  <c r="FA506" i="14"/>
  <c r="EZ506" i="14"/>
  <c r="EY506" i="14"/>
  <c r="EX506" i="14"/>
  <c r="EW506" i="14"/>
  <c r="EV506" i="14"/>
  <c r="EU506" i="14"/>
  <c r="ET506" i="14"/>
  <c r="ES506" i="14"/>
  <c r="ER506" i="14"/>
  <c r="EQ506" i="14"/>
  <c r="EP506" i="14"/>
  <c r="EO506" i="14"/>
  <c r="EN506" i="14"/>
  <c r="EM506" i="14"/>
  <c r="EL506" i="14"/>
  <c r="EK506" i="14"/>
  <c r="EJ506" i="14"/>
  <c r="EI506" i="14"/>
  <c r="EH506" i="14"/>
  <c r="EG506" i="14"/>
  <c r="EF506" i="14"/>
  <c r="EE506" i="14"/>
  <c r="ED506" i="14"/>
  <c r="EC506" i="14"/>
  <c r="EB506" i="14"/>
  <c r="EA506" i="14"/>
  <c r="DZ506" i="14"/>
  <c r="DY506" i="14"/>
  <c r="DX506" i="14"/>
  <c r="DW506" i="14"/>
  <c r="DV506" i="14"/>
  <c r="DU506" i="14"/>
  <c r="DT506" i="14"/>
  <c r="DS506" i="14"/>
  <c r="DR506" i="14"/>
  <c r="DQ506" i="14"/>
  <c r="DP506" i="14"/>
  <c r="DO506" i="14"/>
  <c r="DN506" i="14"/>
  <c r="DM506" i="14"/>
  <c r="DL506" i="14"/>
  <c r="DK506" i="14"/>
  <c r="DJ506" i="14"/>
  <c r="DI506" i="14"/>
  <c r="DH506" i="14"/>
  <c r="DG506" i="14"/>
  <c r="DF506" i="14"/>
  <c r="DE506" i="14"/>
  <c r="DD506" i="14"/>
  <c r="DC506" i="14"/>
  <c r="DB506" i="14"/>
  <c r="DA506" i="14"/>
  <c r="CZ506" i="14"/>
  <c r="CY506" i="14"/>
  <c r="CX506" i="14"/>
  <c r="CW506" i="14"/>
  <c r="CV506" i="14"/>
  <c r="CU506" i="14"/>
  <c r="CT506" i="14"/>
  <c r="CS506" i="14"/>
  <c r="CR506" i="14"/>
  <c r="CQ506" i="14"/>
  <c r="CP506" i="14"/>
  <c r="CO506" i="14"/>
  <c r="CN506" i="14"/>
  <c r="CM506" i="14"/>
  <c r="CL506" i="14"/>
  <c r="CK506" i="14"/>
  <c r="CJ506" i="14"/>
  <c r="CI506" i="14"/>
  <c r="CH506" i="14"/>
  <c r="CG506" i="14"/>
  <c r="CF506" i="14"/>
  <c r="CE506" i="14"/>
  <c r="CD506" i="14"/>
  <c r="CC506" i="14"/>
  <c r="CB506" i="14"/>
  <c r="CA506" i="14"/>
  <c r="BZ506" i="14"/>
  <c r="BY506" i="14"/>
  <c r="BX506" i="14"/>
  <c r="BW506" i="14"/>
  <c r="BV506" i="14"/>
  <c r="BU506" i="14"/>
  <c r="BT506" i="14"/>
  <c r="BS506" i="14"/>
  <c r="BR506" i="14"/>
  <c r="BQ506" i="14"/>
  <c r="BP506" i="14"/>
  <c r="BO506" i="14"/>
  <c r="BN506" i="14"/>
  <c r="BM506" i="14"/>
  <c r="BL506" i="14"/>
  <c r="BK506" i="14"/>
  <c r="BJ506" i="14"/>
  <c r="BI506" i="14"/>
  <c r="BH506" i="14"/>
  <c r="BG506" i="14"/>
  <c r="BF506" i="14"/>
  <c r="BE506" i="14"/>
  <c r="BD506" i="14"/>
  <c r="BC506" i="14"/>
  <c r="BB506" i="14"/>
  <c r="BA506" i="14"/>
  <c r="AZ506" i="14"/>
  <c r="AY506" i="14"/>
  <c r="AX506" i="14"/>
  <c r="AW506" i="14"/>
  <c r="AV506" i="14"/>
  <c r="AU506" i="14"/>
  <c r="AT506" i="14"/>
  <c r="AS506" i="14"/>
  <c r="AR506" i="14"/>
  <c r="AQ506" i="14"/>
  <c r="AP506" i="14"/>
  <c r="AO506" i="14"/>
  <c r="AN506" i="14"/>
  <c r="AM506" i="14"/>
  <c r="AL506" i="14"/>
  <c r="AK506" i="14"/>
  <c r="AJ506" i="14"/>
  <c r="AI506" i="14"/>
  <c r="AH506" i="14"/>
  <c r="AG506" i="14"/>
  <c r="AF506" i="14"/>
  <c r="AE506" i="14"/>
  <c r="AD506" i="14"/>
  <c r="AC506" i="14"/>
  <c r="AB506" i="14"/>
  <c r="AA506" i="14"/>
  <c r="Z506" i="14"/>
  <c r="Y506" i="14"/>
  <c r="X506" i="14"/>
  <c r="W506" i="14"/>
  <c r="V506" i="14"/>
  <c r="U506" i="14"/>
  <c r="T506" i="14"/>
  <c r="S506" i="14"/>
  <c r="R506" i="14"/>
  <c r="Q506" i="14"/>
  <c r="P506" i="14"/>
  <c r="O506" i="14"/>
  <c r="N506" i="14"/>
  <c r="M506" i="14"/>
  <c r="L506" i="14"/>
  <c r="K506" i="14"/>
  <c r="J506" i="14"/>
  <c r="I506" i="14"/>
  <c r="H506" i="14"/>
  <c r="G506" i="14"/>
  <c r="JB505" i="14"/>
  <c r="JA505" i="14"/>
  <c r="IZ505" i="14"/>
  <c r="IY505" i="14"/>
  <c r="IX505" i="14"/>
  <c r="IW505" i="14"/>
  <c r="IV505" i="14"/>
  <c r="IU505" i="14"/>
  <c r="IT505" i="14"/>
  <c r="IS505" i="14"/>
  <c r="IR505" i="14"/>
  <c r="IQ505" i="14"/>
  <c r="IP505" i="14"/>
  <c r="IO505" i="14"/>
  <c r="IN505" i="14"/>
  <c r="IM505" i="14"/>
  <c r="IL505" i="14"/>
  <c r="IK505" i="14"/>
  <c r="IJ505" i="14"/>
  <c r="II505" i="14"/>
  <c r="IH505" i="14"/>
  <c r="IG505" i="14"/>
  <c r="IF505" i="14"/>
  <c r="IE505" i="14"/>
  <c r="ID505" i="14"/>
  <c r="IC505" i="14"/>
  <c r="IB505" i="14"/>
  <c r="IA505" i="14"/>
  <c r="HZ505" i="14"/>
  <c r="HY505" i="14"/>
  <c r="HX505" i="14"/>
  <c r="HW505" i="14"/>
  <c r="HV505" i="14"/>
  <c r="HU505" i="14"/>
  <c r="HT505" i="14"/>
  <c r="HS505" i="14"/>
  <c r="HR505" i="14"/>
  <c r="HQ505" i="14"/>
  <c r="HP505" i="14"/>
  <c r="HO505" i="14"/>
  <c r="HN505" i="14"/>
  <c r="HM505" i="14"/>
  <c r="HL505" i="14"/>
  <c r="HK505" i="14"/>
  <c r="HJ505" i="14"/>
  <c r="HI505" i="14"/>
  <c r="HH505" i="14"/>
  <c r="HG505" i="14"/>
  <c r="HF505" i="14"/>
  <c r="HE505" i="14"/>
  <c r="HD505" i="14"/>
  <c r="HC505" i="14"/>
  <c r="HB505" i="14"/>
  <c r="HA505" i="14"/>
  <c r="GZ505" i="14"/>
  <c r="GY505" i="14"/>
  <c r="GX505" i="14"/>
  <c r="GW505" i="14"/>
  <c r="GV505" i="14"/>
  <c r="GU505" i="14"/>
  <c r="GT505" i="14"/>
  <c r="GS505" i="14"/>
  <c r="GR505" i="14"/>
  <c r="GQ505" i="14"/>
  <c r="GP505" i="14"/>
  <c r="GO505" i="14"/>
  <c r="GN505" i="14"/>
  <c r="GM505" i="14"/>
  <c r="GL505" i="14"/>
  <c r="GK505" i="14"/>
  <c r="GJ505" i="14"/>
  <c r="GI505" i="14"/>
  <c r="GH505" i="14"/>
  <c r="GG505" i="14"/>
  <c r="GF505" i="14"/>
  <c r="GE505" i="14"/>
  <c r="GD505" i="14"/>
  <c r="GC505" i="14"/>
  <c r="GB505" i="14"/>
  <c r="GA505" i="14"/>
  <c r="FZ505" i="14"/>
  <c r="FY505" i="14"/>
  <c r="FX505" i="14"/>
  <c r="FW505" i="14"/>
  <c r="FV505" i="14"/>
  <c r="FU505" i="14"/>
  <c r="FT505" i="14"/>
  <c r="FS505" i="14"/>
  <c r="FR505" i="14"/>
  <c r="FQ505" i="14"/>
  <c r="FP505" i="14"/>
  <c r="FO505" i="14"/>
  <c r="FN505" i="14"/>
  <c r="FM505" i="14"/>
  <c r="FL505" i="14"/>
  <c r="FK505" i="14"/>
  <c r="FJ505" i="14"/>
  <c r="FI505" i="14"/>
  <c r="FH505" i="14"/>
  <c r="FG505" i="14"/>
  <c r="FF505" i="14"/>
  <c r="FE505" i="14"/>
  <c r="FD505" i="14"/>
  <c r="FC505" i="14"/>
  <c r="FB505" i="14"/>
  <c r="FA505" i="14"/>
  <c r="EZ505" i="14"/>
  <c r="EY505" i="14"/>
  <c r="EX505" i="14"/>
  <c r="EW505" i="14"/>
  <c r="EV505" i="14"/>
  <c r="EU505" i="14"/>
  <c r="ET505" i="14"/>
  <c r="ES505" i="14"/>
  <c r="ER505" i="14"/>
  <c r="EQ505" i="14"/>
  <c r="EP505" i="14"/>
  <c r="EO505" i="14"/>
  <c r="EN505" i="14"/>
  <c r="EM505" i="14"/>
  <c r="EL505" i="14"/>
  <c r="EK505" i="14"/>
  <c r="EJ505" i="14"/>
  <c r="EI505" i="14"/>
  <c r="EH505" i="14"/>
  <c r="EG505" i="14"/>
  <c r="EF505" i="14"/>
  <c r="EE505" i="14"/>
  <c r="ED505" i="14"/>
  <c r="EC505" i="14"/>
  <c r="EB505" i="14"/>
  <c r="EA505" i="14"/>
  <c r="DZ505" i="14"/>
  <c r="DY505" i="14"/>
  <c r="DX505" i="14"/>
  <c r="DW505" i="14"/>
  <c r="DV505" i="14"/>
  <c r="DU505" i="14"/>
  <c r="DT505" i="14"/>
  <c r="DS505" i="14"/>
  <c r="DR505" i="14"/>
  <c r="DQ505" i="14"/>
  <c r="DP505" i="14"/>
  <c r="DO505" i="14"/>
  <c r="DN505" i="14"/>
  <c r="DM505" i="14"/>
  <c r="DL505" i="14"/>
  <c r="DK505" i="14"/>
  <c r="DJ505" i="14"/>
  <c r="DI505" i="14"/>
  <c r="DH505" i="14"/>
  <c r="DG505" i="14"/>
  <c r="DF505" i="14"/>
  <c r="DE505" i="14"/>
  <c r="DD505" i="14"/>
  <c r="DC505" i="14"/>
  <c r="DB505" i="14"/>
  <c r="DA505" i="14"/>
  <c r="CZ505" i="14"/>
  <c r="CY505" i="14"/>
  <c r="CX505" i="14"/>
  <c r="CW505" i="14"/>
  <c r="CV505" i="14"/>
  <c r="CU505" i="14"/>
  <c r="CT505" i="14"/>
  <c r="CS505" i="14"/>
  <c r="CR505" i="14"/>
  <c r="CQ505" i="14"/>
  <c r="CP505" i="14"/>
  <c r="CO505" i="14"/>
  <c r="CN505" i="14"/>
  <c r="CM505" i="14"/>
  <c r="CL505" i="14"/>
  <c r="CK505" i="14"/>
  <c r="CJ505" i="14"/>
  <c r="CI505" i="14"/>
  <c r="CH505" i="14"/>
  <c r="CG505" i="14"/>
  <c r="CF505" i="14"/>
  <c r="CE505" i="14"/>
  <c r="CD505" i="14"/>
  <c r="CC505" i="14"/>
  <c r="CB505" i="14"/>
  <c r="CA505" i="14"/>
  <c r="BZ505" i="14"/>
  <c r="BY505" i="14"/>
  <c r="BX505" i="14"/>
  <c r="BW505" i="14"/>
  <c r="BV505" i="14"/>
  <c r="BU505" i="14"/>
  <c r="BT505" i="14"/>
  <c r="BS505" i="14"/>
  <c r="BR505" i="14"/>
  <c r="BQ505" i="14"/>
  <c r="BP505" i="14"/>
  <c r="BO505" i="14"/>
  <c r="BN505" i="14"/>
  <c r="BM505" i="14"/>
  <c r="BL505" i="14"/>
  <c r="BK505" i="14"/>
  <c r="BJ505" i="14"/>
  <c r="BI505" i="14"/>
  <c r="BH505" i="14"/>
  <c r="BG505" i="14"/>
  <c r="BF505" i="14"/>
  <c r="BE505" i="14"/>
  <c r="BD505" i="14"/>
  <c r="BC505" i="14"/>
  <c r="BB505" i="14"/>
  <c r="BA505" i="14"/>
  <c r="AZ505" i="14"/>
  <c r="AY505" i="14"/>
  <c r="AX505" i="14"/>
  <c r="AW505" i="14"/>
  <c r="AV505" i="14"/>
  <c r="AU505" i="14"/>
  <c r="AT505" i="14"/>
  <c r="AS505" i="14"/>
  <c r="AR505" i="14"/>
  <c r="AQ505" i="14"/>
  <c r="AP505" i="14"/>
  <c r="AO505" i="14"/>
  <c r="AN505" i="14"/>
  <c r="AM505" i="14"/>
  <c r="AL505" i="14"/>
  <c r="AK505" i="14"/>
  <c r="AJ505" i="14"/>
  <c r="AI505" i="14"/>
  <c r="AH505" i="14"/>
  <c r="AG505" i="14"/>
  <c r="AF505" i="14"/>
  <c r="AE505" i="14"/>
  <c r="AD505" i="14"/>
  <c r="AC505" i="14"/>
  <c r="AB505" i="14"/>
  <c r="AA505" i="14"/>
  <c r="Z505" i="14"/>
  <c r="Y505" i="14"/>
  <c r="X505" i="14"/>
  <c r="W505" i="14"/>
  <c r="V505" i="14"/>
  <c r="U505" i="14"/>
  <c r="T505" i="14"/>
  <c r="S505" i="14"/>
  <c r="R505" i="14"/>
  <c r="Q505" i="14"/>
  <c r="P505" i="14"/>
  <c r="O505" i="14"/>
  <c r="N505" i="14"/>
  <c r="M505" i="14"/>
  <c r="L505" i="14"/>
  <c r="K505" i="14"/>
  <c r="J505" i="14"/>
  <c r="I505" i="14"/>
  <c r="H505" i="14"/>
  <c r="G505" i="14"/>
  <c r="JB504" i="14"/>
  <c r="JA504" i="14"/>
  <c r="IZ504" i="14"/>
  <c r="IY504" i="14"/>
  <c r="IX504" i="14"/>
  <c r="IW504" i="14"/>
  <c r="IV504" i="14"/>
  <c r="IU504" i="14"/>
  <c r="IT504" i="14"/>
  <c r="IS504" i="14"/>
  <c r="IR504" i="14"/>
  <c r="IQ504" i="14"/>
  <c r="IP504" i="14"/>
  <c r="IO504" i="14"/>
  <c r="IN504" i="14"/>
  <c r="IM504" i="14"/>
  <c r="IL504" i="14"/>
  <c r="IK504" i="14"/>
  <c r="IJ504" i="14"/>
  <c r="II504" i="14"/>
  <c r="IH504" i="14"/>
  <c r="IG504" i="14"/>
  <c r="IF504" i="14"/>
  <c r="IE504" i="14"/>
  <c r="ID504" i="14"/>
  <c r="IC504" i="14"/>
  <c r="IB504" i="14"/>
  <c r="IA504" i="14"/>
  <c r="HZ504" i="14"/>
  <c r="HY504" i="14"/>
  <c r="HX504" i="14"/>
  <c r="HW504" i="14"/>
  <c r="HV504" i="14"/>
  <c r="HU504" i="14"/>
  <c r="HT504" i="14"/>
  <c r="HS504" i="14"/>
  <c r="HR504" i="14"/>
  <c r="HQ504" i="14"/>
  <c r="HP504" i="14"/>
  <c r="HO504" i="14"/>
  <c r="HN504" i="14"/>
  <c r="HM504" i="14"/>
  <c r="HL504" i="14"/>
  <c r="HK504" i="14"/>
  <c r="HJ504" i="14"/>
  <c r="HI504" i="14"/>
  <c r="HH504" i="14"/>
  <c r="HG504" i="14"/>
  <c r="HF504" i="14"/>
  <c r="HE504" i="14"/>
  <c r="HD504" i="14"/>
  <c r="HC504" i="14"/>
  <c r="HB504" i="14"/>
  <c r="HA504" i="14"/>
  <c r="GZ504" i="14"/>
  <c r="GY504" i="14"/>
  <c r="GX504" i="14"/>
  <c r="GW504" i="14"/>
  <c r="GV504" i="14"/>
  <c r="GU504" i="14"/>
  <c r="GT504" i="14"/>
  <c r="GS504" i="14"/>
  <c r="GR504" i="14"/>
  <c r="GQ504" i="14"/>
  <c r="GP504" i="14"/>
  <c r="GO504" i="14"/>
  <c r="GN504" i="14"/>
  <c r="GM504" i="14"/>
  <c r="GL504" i="14"/>
  <c r="GK504" i="14"/>
  <c r="GJ504" i="14"/>
  <c r="GI504" i="14"/>
  <c r="GH504" i="14"/>
  <c r="GG504" i="14"/>
  <c r="GF504" i="14"/>
  <c r="GE504" i="14"/>
  <c r="GD504" i="14"/>
  <c r="GC504" i="14"/>
  <c r="GB504" i="14"/>
  <c r="GA504" i="14"/>
  <c r="FZ504" i="14"/>
  <c r="FY504" i="14"/>
  <c r="FX504" i="14"/>
  <c r="FW504" i="14"/>
  <c r="FV504" i="14"/>
  <c r="FU504" i="14"/>
  <c r="FT504" i="14"/>
  <c r="FS504" i="14"/>
  <c r="FR504" i="14"/>
  <c r="FQ504" i="14"/>
  <c r="FP504" i="14"/>
  <c r="FO504" i="14"/>
  <c r="FN504" i="14"/>
  <c r="FM504" i="14"/>
  <c r="FL504" i="14"/>
  <c r="FK504" i="14"/>
  <c r="FJ504" i="14"/>
  <c r="FI504" i="14"/>
  <c r="FH504" i="14"/>
  <c r="FG504" i="14"/>
  <c r="FF504" i="14"/>
  <c r="FE504" i="14"/>
  <c r="FD504" i="14"/>
  <c r="FC504" i="14"/>
  <c r="FB504" i="14"/>
  <c r="FA504" i="14"/>
  <c r="EZ504" i="14"/>
  <c r="EY504" i="14"/>
  <c r="EX504" i="14"/>
  <c r="EW504" i="14"/>
  <c r="EV504" i="14"/>
  <c r="EU504" i="14"/>
  <c r="ET504" i="14"/>
  <c r="ES504" i="14"/>
  <c r="ER504" i="14"/>
  <c r="EQ504" i="14"/>
  <c r="EP504" i="14"/>
  <c r="EO504" i="14"/>
  <c r="EN504" i="14"/>
  <c r="EM504" i="14"/>
  <c r="EL504" i="14"/>
  <c r="EK504" i="14"/>
  <c r="EJ504" i="14"/>
  <c r="EI504" i="14"/>
  <c r="EH504" i="14"/>
  <c r="EG504" i="14"/>
  <c r="EF504" i="14"/>
  <c r="EE504" i="14"/>
  <c r="ED504" i="14"/>
  <c r="EC504" i="14"/>
  <c r="EB504" i="14"/>
  <c r="EA504" i="14"/>
  <c r="DZ504" i="14"/>
  <c r="DY504" i="14"/>
  <c r="DX504" i="14"/>
  <c r="DW504" i="14"/>
  <c r="DV504" i="14"/>
  <c r="DU504" i="14"/>
  <c r="DT504" i="14"/>
  <c r="DS504" i="14"/>
  <c r="DR504" i="14"/>
  <c r="DQ504" i="14"/>
  <c r="DP504" i="14"/>
  <c r="DO504" i="14"/>
  <c r="DN504" i="14"/>
  <c r="DM504" i="14"/>
  <c r="DL504" i="14"/>
  <c r="DK504" i="14"/>
  <c r="DJ504" i="14"/>
  <c r="DI504" i="14"/>
  <c r="DH504" i="14"/>
  <c r="DG504" i="14"/>
  <c r="DF504" i="14"/>
  <c r="DE504" i="14"/>
  <c r="DD504" i="14"/>
  <c r="DC504" i="14"/>
  <c r="DB504" i="14"/>
  <c r="DA504" i="14"/>
  <c r="CZ504" i="14"/>
  <c r="CY504" i="14"/>
  <c r="CX504" i="14"/>
  <c r="CW504" i="14"/>
  <c r="CV504" i="14"/>
  <c r="CU504" i="14"/>
  <c r="CT504" i="14"/>
  <c r="CS504" i="14"/>
  <c r="CR504" i="14"/>
  <c r="CQ504" i="14"/>
  <c r="CP504" i="14"/>
  <c r="CO504" i="14"/>
  <c r="CN504" i="14"/>
  <c r="CM504" i="14"/>
  <c r="CL504" i="14"/>
  <c r="CK504" i="14"/>
  <c r="CJ504" i="14"/>
  <c r="CI504" i="14"/>
  <c r="CH504" i="14"/>
  <c r="CG504" i="14"/>
  <c r="CF504" i="14"/>
  <c r="CE504" i="14"/>
  <c r="CD504" i="14"/>
  <c r="CC504" i="14"/>
  <c r="CB504" i="14"/>
  <c r="CA504" i="14"/>
  <c r="BZ504" i="14"/>
  <c r="BY504" i="14"/>
  <c r="BX504" i="14"/>
  <c r="BW504" i="14"/>
  <c r="BV504" i="14"/>
  <c r="BU504" i="14"/>
  <c r="BT504" i="14"/>
  <c r="BS504" i="14"/>
  <c r="BR504" i="14"/>
  <c r="BQ504" i="14"/>
  <c r="BP504" i="14"/>
  <c r="BO504" i="14"/>
  <c r="BN504" i="14"/>
  <c r="BM504" i="14"/>
  <c r="BL504" i="14"/>
  <c r="BK504" i="14"/>
  <c r="BJ504" i="14"/>
  <c r="BI504" i="14"/>
  <c r="BH504" i="14"/>
  <c r="BG504" i="14"/>
  <c r="BF504" i="14"/>
  <c r="BE504" i="14"/>
  <c r="BD504" i="14"/>
  <c r="BC504" i="14"/>
  <c r="BB504" i="14"/>
  <c r="BA504" i="14"/>
  <c r="AZ504" i="14"/>
  <c r="AY504" i="14"/>
  <c r="AX504" i="14"/>
  <c r="AW504" i="14"/>
  <c r="AV504" i="14"/>
  <c r="AU504" i="14"/>
  <c r="AT504" i="14"/>
  <c r="AS504" i="14"/>
  <c r="AR504" i="14"/>
  <c r="AQ504" i="14"/>
  <c r="AP504" i="14"/>
  <c r="AO504" i="14"/>
  <c r="AN504" i="14"/>
  <c r="AM504" i="14"/>
  <c r="AL504" i="14"/>
  <c r="AK504" i="14"/>
  <c r="AJ504" i="14"/>
  <c r="AI504" i="14"/>
  <c r="AH504" i="14"/>
  <c r="AG504" i="14"/>
  <c r="AF504" i="14"/>
  <c r="AE504" i="14"/>
  <c r="AD504" i="14"/>
  <c r="AC504" i="14"/>
  <c r="AB504" i="14"/>
  <c r="AA504" i="14"/>
  <c r="Z504" i="14"/>
  <c r="Y504" i="14"/>
  <c r="X504" i="14"/>
  <c r="W504" i="14"/>
  <c r="V504" i="14"/>
  <c r="U504" i="14"/>
  <c r="T504" i="14"/>
  <c r="S504" i="14"/>
  <c r="R504" i="14"/>
  <c r="Q504" i="14"/>
  <c r="P504" i="14"/>
  <c r="O504" i="14"/>
  <c r="N504" i="14"/>
  <c r="M504" i="14"/>
  <c r="L504" i="14"/>
  <c r="K504" i="14"/>
  <c r="J504" i="14"/>
  <c r="I504" i="14"/>
  <c r="H504" i="14"/>
  <c r="G504" i="14"/>
  <c r="JB503" i="14"/>
  <c r="JA503" i="14"/>
  <c r="IZ503" i="14"/>
  <c r="IY503" i="14"/>
  <c r="IX503" i="14"/>
  <c r="IW503" i="14"/>
  <c r="IV503" i="14"/>
  <c r="IU503" i="14"/>
  <c r="IT503" i="14"/>
  <c r="IS503" i="14"/>
  <c r="IR503" i="14"/>
  <c r="IQ503" i="14"/>
  <c r="IP503" i="14"/>
  <c r="IO503" i="14"/>
  <c r="IN503" i="14"/>
  <c r="IM503" i="14"/>
  <c r="IL503" i="14"/>
  <c r="IK503" i="14"/>
  <c r="IJ503" i="14"/>
  <c r="II503" i="14"/>
  <c r="IH503" i="14"/>
  <c r="IG503" i="14"/>
  <c r="IF503" i="14"/>
  <c r="IE503" i="14"/>
  <c r="ID503" i="14"/>
  <c r="IC503" i="14"/>
  <c r="IB503" i="14"/>
  <c r="IA503" i="14"/>
  <c r="HZ503" i="14"/>
  <c r="HY503" i="14"/>
  <c r="HX503" i="14"/>
  <c r="HW503" i="14"/>
  <c r="HV503" i="14"/>
  <c r="HU503" i="14"/>
  <c r="HT503" i="14"/>
  <c r="HS503" i="14"/>
  <c r="HR503" i="14"/>
  <c r="HQ503" i="14"/>
  <c r="HP503" i="14"/>
  <c r="HO503" i="14"/>
  <c r="HN503" i="14"/>
  <c r="HM503" i="14"/>
  <c r="HL503" i="14"/>
  <c r="HK503" i="14"/>
  <c r="HJ503" i="14"/>
  <c r="HI503" i="14"/>
  <c r="HH503" i="14"/>
  <c r="HG503" i="14"/>
  <c r="HF503" i="14"/>
  <c r="HE503" i="14"/>
  <c r="HD503" i="14"/>
  <c r="HC503" i="14"/>
  <c r="HB503" i="14"/>
  <c r="HA503" i="14"/>
  <c r="GZ503" i="14"/>
  <c r="GY503" i="14"/>
  <c r="GX503" i="14"/>
  <c r="GW503" i="14"/>
  <c r="GV503" i="14"/>
  <c r="GU503" i="14"/>
  <c r="GT503" i="14"/>
  <c r="GS503" i="14"/>
  <c r="GR503" i="14"/>
  <c r="GQ503" i="14"/>
  <c r="GP503" i="14"/>
  <c r="GO503" i="14"/>
  <c r="GN503" i="14"/>
  <c r="GM503" i="14"/>
  <c r="GL503" i="14"/>
  <c r="GK503" i="14"/>
  <c r="GJ503" i="14"/>
  <c r="GI503" i="14"/>
  <c r="GH503" i="14"/>
  <c r="GG503" i="14"/>
  <c r="GF503" i="14"/>
  <c r="GE503" i="14"/>
  <c r="GD503" i="14"/>
  <c r="GC503" i="14"/>
  <c r="GB503" i="14"/>
  <c r="GA503" i="14"/>
  <c r="FZ503" i="14"/>
  <c r="FY503" i="14"/>
  <c r="FX503" i="14"/>
  <c r="FW503" i="14"/>
  <c r="FV503" i="14"/>
  <c r="FU503" i="14"/>
  <c r="FT503" i="14"/>
  <c r="FS503" i="14"/>
  <c r="FR503" i="14"/>
  <c r="FQ503" i="14"/>
  <c r="FP503" i="14"/>
  <c r="FO503" i="14"/>
  <c r="FN503" i="14"/>
  <c r="FM503" i="14"/>
  <c r="FL503" i="14"/>
  <c r="FK503" i="14"/>
  <c r="FJ503" i="14"/>
  <c r="FI503" i="14"/>
  <c r="FH503" i="14"/>
  <c r="FG503" i="14"/>
  <c r="FF503" i="14"/>
  <c r="FE503" i="14"/>
  <c r="FD503" i="14"/>
  <c r="FC503" i="14"/>
  <c r="FB503" i="14"/>
  <c r="FA503" i="14"/>
  <c r="EZ503" i="14"/>
  <c r="EY503" i="14"/>
  <c r="EX503" i="14"/>
  <c r="EW503" i="14"/>
  <c r="EV503" i="14"/>
  <c r="EU503" i="14"/>
  <c r="ET503" i="14"/>
  <c r="ES503" i="14"/>
  <c r="ER503" i="14"/>
  <c r="EQ503" i="14"/>
  <c r="EP503" i="14"/>
  <c r="EO503" i="14"/>
  <c r="EN503" i="14"/>
  <c r="EM503" i="14"/>
  <c r="EL503" i="14"/>
  <c r="EK503" i="14"/>
  <c r="EJ503" i="14"/>
  <c r="EI503" i="14"/>
  <c r="EH503" i="14"/>
  <c r="EG503" i="14"/>
  <c r="EF503" i="14"/>
  <c r="EE503" i="14"/>
  <c r="ED503" i="14"/>
  <c r="EC503" i="14"/>
  <c r="EB503" i="14"/>
  <c r="EA503" i="14"/>
  <c r="DZ503" i="14"/>
  <c r="DY503" i="14"/>
  <c r="DX503" i="14"/>
  <c r="DW503" i="14"/>
  <c r="DV503" i="14"/>
  <c r="DU503" i="14"/>
  <c r="DT503" i="14"/>
  <c r="DS503" i="14"/>
  <c r="DR503" i="14"/>
  <c r="DQ503" i="14"/>
  <c r="DP503" i="14"/>
  <c r="DO503" i="14"/>
  <c r="DN503" i="14"/>
  <c r="DM503" i="14"/>
  <c r="DL503" i="14"/>
  <c r="DK503" i="14"/>
  <c r="DJ503" i="14"/>
  <c r="DI503" i="14"/>
  <c r="DH503" i="14"/>
  <c r="DG503" i="14"/>
  <c r="DF503" i="14"/>
  <c r="DE503" i="14"/>
  <c r="DD503" i="14"/>
  <c r="DC503" i="14"/>
  <c r="DB503" i="14"/>
  <c r="DA503" i="14"/>
  <c r="CZ503" i="14"/>
  <c r="CY503" i="14"/>
  <c r="CX503" i="14"/>
  <c r="CW503" i="14"/>
  <c r="CV503" i="14"/>
  <c r="CU503" i="14"/>
  <c r="CT503" i="14"/>
  <c r="CS503" i="14"/>
  <c r="CR503" i="14"/>
  <c r="CQ503" i="14"/>
  <c r="CP503" i="14"/>
  <c r="CO503" i="14"/>
  <c r="CN503" i="14"/>
  <c r="CM503" i="14"/>
  <c r="CL503" i="14"/>
  <c r="CK503" i="14"/>
  <c r="CJ503" i="14"/>
  <c r="CI503" i="14"/>
  <c r="CH503" i="14"/>
  <c r="CG503" i="14"/>
  <c r="CF503" i="14"/>
  <c r="CE503" i="14"/>
  <c r="CD503" i="14"/>
  <c r="CC503" i="14"/>
  <c r="CB503" i="14"/>
  <c r="CA503" i="14"/>
  <c r="BZ503" i="14"/>
  <c r="BY503" i="14"/>
  <c r="BX503" i="14"/>
  <c r="BW503" i="14"/>
  <c r="BV503" i="14"/>
  <c r="BU503" i="14"/>
  <c r="BT503" i="14"/>
  <c r="BS503" i="14"/>
  <c r="BR503" i="14"/>
  <c r="BQ503" i="14"/>
  <c r="BP503" i="14"/>
  <c r="BO503" i="14"/>
  <c r="BN503" i="14"/>
  <c r="BM503" i="14"/>
  <c r="BL503" i="14"/>
  <c r="BK503" i="14"/>
  <c r="BJ503" i="14"/>
  <c r="BI503" i="14"/>
  <c r="BH503" i="14"/>
  <c r="BG503" i="14"/>
  <c r="BF503" i="14"/>
  <c r="BE503" i="14"/>
  <c r="BD503" i="14"/>
  <c r="BC503" i="14"/>
  <c r="BB503" i="14"/>
  <c r="BA503" i="14"/>
  <c r="AZ503" i="14"/>
  <c r="AY503" i="14"/>
  <c r="AX503" i="14"/>
  <c r="AW503" i="14"/>
  <c r="AV503" i="14"/>
  <c r="AU503" i="14"/>
  <c r="AT503" i="14"/>
  <c r="AS503" i="14"/>
  <c r="AR503" i="14"/>
  <c r="AQ503" i="14"/>
  <c r="AP503" i="14"/>
  <c r="AO503" i="14"/>
  <c r="AN503" i="14"/>
  <c r="AM503" i="14"/>
  <c r="AL503" i="14"/>
  <c r="AK503" i="14"/>
  <c r="AJ503" i="14"/>
  <c r="AI503" i="14"/>
  <c r="AH503" i="14"/>
  <c r="AG503" i="14"/>
  <c r="AF503" i="14"/>
  <c r="AE503" i="14"/>
  <c r="AD503" i="14"/>
  <c r="AC503" i="14"/>
  <c r="AB503" i="14"/>
  <c r="AA503" i="14"/>
  <c r="Z503" i="14"/>
  <c r="Y503" i="14"/>
  <c r="X503" i="14"/>
  <c r="W503" i="14"/>
  <c r="V503" i="14"/>
  <c r="U503" i="14"/>
  <c r="T503" i="14"/>
  <c r="S503" i="14"/>
  <c r="R503" i="14"/>
  <c r="Q503" i="14"/>
  <c r="P503" i="14"/>
  <c r="O503" i="14"/>
  <c r="N503" i="14"/>
  <c r="M503" i="14"/>
  <c r="L503" i="14"/>
  <c r="K503" i="14"/>
  <c r="J503" i="14"/>
  <c r="I503" i="14"/>
  <c r="H503" i="14"/>
  <c r="G503" i="14"/>
  <c r="JB502" i="14"/>
  <c r="JA502" i="14"/>
  <c r="IZ502" i="14"/>
  <c r="IY502" i="14"/>
  <c r="IX502" i="14"/>
  <c r="IW502" i="14"/>
  <c r="IV502" i="14"/>
  <c r="IU502" i="14"/>
  <c r="IT502" i="14"/>
  <c r="IS502" i="14"/>
  <c r="IR502" i="14"/>
  <c r="IQ502" i="14"/>
  <c r="IP502" i="14"/>
  <c r="IO502" i="14"/>
  <c r="IN502" i="14"/>
  <c r="IM502" i="14"/>
  <c r="IL502" i="14"/>
  <c r="IK502" i="14"/>
  <c r="IJ502" i="14"/>
  <c r="II502" i="14"/>
  <c r="IH502" i="14"/>
  <c r="IG502" i="14"/>
  <c r="IF502" i="14"/>
  <c r="IE502" i="14"/>
  <c r="ID502" i="14"/>
  <c r="IC502" i="14"/>
  <c r="IB502" i="14"/>
  <c r="IA502" i="14"/>
  <c r="HZ502" i="14"/>
  <c r="HY502" i="14"/>
  <c r="HX502" i="14"/>
  <c r="HW502" i="14"/>
  <c r="HV502" i="14"/>
  <c r="HU502" i="14"/>
  <c r="HT502" i="14"/>
  <c r="HS502" i="14"/>
  <c r="HR502" i="14"/>
  <c r="HQ502" i="14"/>
  <c r="HP502" i="14"/>
  <c r="HO502" i="14"/>
  <c r="HN502" i="14"/>
  <c r="HM502" i="14"/>
  <c r="HL502" i="14"/>
  <c r="HK502" i="14"/>
  <c r="HJ502" i="14"/>
  <c r="HI502" i="14"/>
  <c r="HH502" i="14"/>
  <c r="HG502" i="14"/>
  <c r="HF502" i="14"/>
  <c r="HE502" i="14"/>
  <c r="HD502" i="14"/>
  <c r="HC502" i="14"/>
  <c r="HB502" i="14"/>
  <c r="HA502" i="14"/>
  <c r="GZ502" i="14"/>
  <c r="GY502" i="14"/>
  <c r="GX502" i="14"/>
  <c r="GW502" i="14"/>
  <c r="GV502" i="14"/>
  <c r="GU502" i="14"/>
  <c r="GT502" i="14"/>
  <c r="GS502" i="14"/>
  <c r="GR502" i="14"/>
  <c r="GQ502" i="14"/>
  <c r="GP502" i="14"/>
  <c r="GO502" i="14"/>
  <c r="GN502" i="14"/>
  <c r="GM502" i="14"/>
  <c r="GL502" i="14"/>
  <c r="GK502" i="14"/>
  <c r="GJ502" i="14"/>
  <c r="GI502" i="14"/>
  <c r="GH502" i="14"/>
  <c r="GG502" i="14"/>
  <c r="GF502" i="14"/>
  <c r="GE502" i="14"/>
  <c r="GD502" i="14"/>
  <c r="GC502" i="14"/>
  <c r="GB502" i="14"/>
  <c r="GA502" i="14"/>
  <c r="FZ502" i="14"/>
  <c r="FY502" i="14"/>
  <c r="FX502" i="14"/>
  <c r="FW502" i="14"/>
  <c r="FV502" i="14"/>
  <c r="FU502" i="14"/>
  <c r="FT502" i="14"/>
  <c r="FS502" i="14"/>
  <c r="FR502" i="14"/>
  <c r="FQ502" i="14"/>
  <c r="FP502" i="14"/>
  <c r="FO502" i="14"/>
  <c r="FN502" i="14"/>
  <c r="FM502" i="14"/>
  <c r="FL502" i="14"/>
  <c r="FK502" i="14"/>
  <c r="FJ502" i="14"/>
  <c r="FI502" i="14"/>
  <c r="FH502" i="14"/>
  <c r="FG502" i="14"/>
  <c r="FF502" i="14"/>
  <c r="FE502" i="14"/>
  <c r="FD502" i="14"/>
  <c r="FC502" i="14"/>
  <c r="FB502" i="14"/>
  <c r="FA502" i="14"/>
  <c r="EZ502" i="14"/>
  <c r="EY502" i="14"/>
  <c r="EX502" i="14"/>
  <c r="EW502" i="14"/>
  <c r="EV502" i="14"/>
  <c r="EU502" i="14"/>
  <c r="ET502" i="14"/>
  <c r="ES502" i="14"/>
  <c r="ER502" i="14"/>
  <c r="EQ502" i="14"/>
  <c r="EP502" i="14"/>
  <c r="EO502" i="14"/>
  <c r="EN502" i="14"/>
  <c r="EM502" i="14"/>
  <c r="EL502" i="14"/>
  <c r="EK502" i="14"/>
  <c r="EJ502" i="14"/>
  <c r="EI502" i="14"/>
  <c r="EH502" i="14"/>
  <c r="EG502" i="14"/>
  <c r="EF502" i="14"/>
  <c r="EE502" i="14"/>
  <c r="ED502" i="14"/>
  <c r="EC502" i="14"/>
  <c r="EB502" i="14"/>
  <c r="EA502" i="14"/>
  <c r="DZ502" i="14"/>
  <c r="DY502" i="14"/>
  <c r="DX502" i="14"/>
  <c r="DW502" i="14"/>
  <c r="DV502" i="14"/>
  <c r="DU502" i="14"/>
  <c r="DT502" i="14"/>
  <c r="DS502" i="14"/>
  <c r="DR502" i="14"/>
  <c r="DQ502" i="14"/>
  <c r="DP502" i="14"/>
  <c r="DO502" i="14"/>
  <c r="DN502" i="14"/>
  <c r="DM502" i="14"/>
  <c r="DL502" i="14"/>
  <c r="DK502" i="14"/>
  <c r="DJ502" i="14"/>
  <c r="DI502" i="14"/>
  <c r="DH502" i="14"/>
  <c r="DG502" i="14"/>
  <c r="DF502" i="14"/>
  <c r="DE502" i="14"/>
  <c r="DD502" i="14"/>
  <c r="DC502" i="14"/>
  <c r="DB502" i="14"/>
  <c r="DA502" i="14"/>
  <c r="CZ502" i="14"/>
  <c r="CY502" i="14"/>
  <c r="CX502" i="14"/>
  <c r="CW502" i="14"/>
  <c r="CV502" i="14"/>
  <c r="CU502" i="14"/>
  <c r="CT502" i="14"/>
  <c r="CS502" i="14"/>
  <c r="CR502" i="14"/>
  <c r="CQ502" i="14"/>
  <c r="CP502" i="14"/>
  <c r="CO502" i="14"/>
  <c r="CN502" i="14"/>
  <c r="CM502" i="14"/>
  <c r="CL502" i="14"/>
  <c r="CK502" i="14"/>
  <c r="CJ502" i="14"/>
  <c r="CI502" i="14"/>
  <c r="CH502" i="14"/>
  <c r="CG502" i="14"/>
  <c r="CF502" i="14"/>
  <c r="CE502" i="14"/>
  <c r="CD502" i="14"/>
  <c r="CC502" i="14"/>
  <c r="CB502" i="14"/>
  <c r="CA502" i="14"/>
  <c r="BZ502" i="14"/>
  <c r="BY502" i="14"/>
  <c r="BX502" i="14"/>
  <c r="BW502" i="14"/>
  <c r="BV502" i="14"/>
  <c r="BU502" i="14"/>
  <c r="BT502" i="14"/>
  <c r="BS502" i="14"/>
  <c r="BR502" i="14"/>
  <c r="BQ502" i="14"/>
  <c r="BP502" i="14"/>
  <c r="BO502" i="14"/>
  <c r="BN502" i="14"/>
  <c r="BM502" i="14"/>
  <c r="BL502" i="14"/>
  <c r="BK502" i="14"/>
  <c r="BJ502" i="14"/>
  <c r="BI502" i="14"/>
  <c r="BH502" i="14"/>
  <c r="BG502" i="14"/>
  <c r="BF502" i="14"/>
  <c r="BE502" i="14"/>
  <c r="BD502" i="14"/>
  <c r="BC502" i="14"/>
  <c r="BB502" i="14"/>
  <c r="BA502" i="14"/>
  <c r="AZ502" i="14"/>
  <c r="AY502" i="14"/>
  <c r="AX502" i="14"/>
  <c r="AW502" i="14"/>
  <c r="AV502" i="14"/>
  <c r="AU502" i="14"/>
  <c r="AT502" i="14"/>
  <c r="AS502" i="14"/>
  <c r="AR502" i="14"/>
  <c r="AQ502" i="14"/>
  <c r="AP502" i="14"/>
  <c r="AO502" i="14"/>
  <c r="AN502" i="14"/>
  <c r="AM502" i="14"/>
  <c r="AL502" i="14"/>
  <c r="AK502" i="14"/>
  <c r="AJ502" i="14"/>
  <c r="AI502" i="14"/>
  <c r="AH502" i="14"/>
  <c r="AG502" i="14"/>
  <c r="AF502" i="14"/>
  <c r="AE502" i="14"/>
  <c r="AD502" i="14"/>
  <c r="AC502" i="14"/>
  <c r="AB502" i="14"/>
  <c r="AA502" i="14"/>
  <c r="Z502" i="14"/>
  <c r="Y502" i="14"/>
  <c r="X502" i="14"/>
  <c r="W502" i="14"/>
  <c r="V502" i="14"/>
  <c r="U502" i="14"/>
  <c r="T502" i="14"/>
  <c r="S502" i="14"/>
  <c r="R502" i="14"/>
  <c r="Q502" i="14"/>
  <c r="P502" i="14"/>
  <c r="O502" i="14"/>
  <c r="N502" i="14"/>
  <c r="M502" i="14"/>
  <c r="L502" i="14"/>
  <c r="K502" i="14"/>
  <c r="J502" i="14"/>
  <c r="I502" i="14"/>
  <c r="H502" i="14"/>
  <c r="G502" i="14"/>
  <c r="JB501" i="14"/>
  <c r="JA501" i="14"/>
  <c r="IZ501" i="14"/>
  <c r="IY501" i="14"/>
  <c r="IX501" i="14"/>
  <c r="IW501" i="14"/>
  <c r="IV501" i="14"/>
  <c r="IU501" i="14"/>
  <c r="IT501" i="14"/>
  <c r="IS501" i="14"/>
  <c r="IR501" i="14"/>
  <c r="IQ501" i="14"/>
  <c r="IP501" i="14"/>
  <c r="IO501" i="14"/>
  <c r="IN501" i="14"/>
  <c r="IM501" i="14"/>
  <c r="IL501" i="14"/>
  <c r="IK501" i="14"/>
  <c r="IJ501" i="14"/>
  <c r="II501" i="14"/>
  <c r="IH501" i="14"/>
  <c r="IG501" i="14"/>
  <c r="IF501" i="14"/>
  <c r="IE501" i="14"/>
  <c r="ID501" i="14"/>
  <c r="IC501" i="14"/>
  <c r="IB501" i="14"/>
  <c r="IA501" i="14"/>
  <c r="HZ501" i="14"/>
  <c r="HY501" i="14"/>
  <c r="HX501" i="14"/>
  <c r="HW501" i="14"/>
  <c r="HV501" i="14"/>
  <c r="HU501" i="14"/>
  <c r="HT501" i="14"/>
  <c r="HS501" i="14"/>
  <c r="HR501" i="14"/>
  <c r="HQ501" i="14"/>
  <c r="HP501" i="14"/>
  <c r="HO501" i="14"/>
  <c r="HN501" i="14"/>
  <c r="HM501" i="14"/>
  <c r="HL501" i="14"/>
  <c r="HK501" i="14"/>
  <c r="HJ501" i="14"/>
  <c r="HI501" i="14"/>
  <c r="HH501" i="14"/>
  <c r="HG501" i="14"/>
  <c r="HF501" i="14"/>
  <c r="HE501" i="14"/>
  <c r="HD501" i="14"/>
  <c r="HC501" i="14"/>
  <c r="HB501" i="14"/>
  <c r="HA501" i="14"/>
  <c r="GZ501" i="14"/>
  <c r="GY501" i="14"/>
  <c r="GX501" i="14"/>
  <c r="GW501" i="14"/>
  <c r="GV501" i="14"/>
  <c r="GU501" i="14"/>
  <c r="GT501" i="14"/>
  <c r="GS501" i="14"/>
  <c r="GR501" i="14"/>
  <c r="GQ501" i="14"/>
  <c r="GP501" i="14"/>
  <c r="GO501" i="14"/>
  <c r="GN501" i="14"/>
  <c r="GM501" i="14"/>
  <c r="GL501" i="14"/>
  <c r="GK501" i="14"/>
  <c r="GJ501" i="14"/>
  <c r="GI501" i="14"/>
  <c r="GH501" i="14"/>
  <c r="GG501" i="14"/>
  <c r="GF501" i="14"/>
  <c r="GE501" i="14"/>
  <c r="GD501" i="14"/>
  <c r="GC501" i="14"/>
  <c r="GB501" i="14"/>
  <c r="GA501" i="14"/>
  <c r="FZ501" i="14"/>
  <c r="FY501" i="14"/>
  <c r="FX501" i="14"/>
  <c r="FW501" i="14"/>
  <c r="FV501" i="14"/>
  <c r="FU501" i="14"/>
  <c r="FT501" i="14"/>
  <c r="FS501" i="14"/>
  <c r="FR501" i="14"/>
  <c r="FQ501" i="14"/>
  <c r="FP501" i="14"/>
  <c r="FO501" i="14"/>
  <c r="FN501" i="14"/>
  <c r="FM501" i="14"/>
  <c r="FL501" i="14"/>
  <c r="FK501" i="14"/>
  <c r="FJ501" i="14"/>
  <c r="FI501" i="14"/>
  <c r="FH501" i="14"/>
  <c r="FG501" i="14"/>
  <c r="FF501" i="14"/>
  <c r="FE501" i="14"/>
  <c r="FD501" i="14"/>
  <c r="FC501" i="14"/>
  <c r="FB501" i="14"/>
  <c r="FA501" i="14"/>
  <c r="EZ501" i="14"/>
  <c r="EY501" i="14"/>
  <c r="EX501" i="14"/>
  <c r="EW501" i="14"/>
  <c r="EV501" i="14"/>
  <c r="EU501" i="14"/>
  <c r="ET501" i="14"/>
  <c r="ES501" i="14"/>
  <c r="ER501" i="14"/>
  <c r="EQ501" i="14"/>
  <c r="EP501" i="14"/>
  <c r="EO501" i="14"/>
  <c r="EN501" i="14"/>
  <c r="EM501" i="14"/>
  <c r="EL501" i="14"/>
  <c r="EK501" i="14"/>
  <c r="EJ501" i="14"/>
  <c r="EI501" i="14"/>
  <c r="EH501" i="14"/>
  <c r="EG501" i="14"/>
  <c r="EF501" i="14"/>
  <c r="EE501" i="14"/>
  <c r="ED501" i="14"/>
  <c r="EC501" i="14"/>
  <c r="EB501" i="14"/>
  <c r="EA501" i="14"/>
  <c r="DZ501" i="14"/>
  <c r="DY501" i="14"/>
  <c r="DX501" i="14"/>
  <c r="DW501" i="14"/>
  <c r="DV501" i="14"/>
  <c r="DU501" i="14"/>
  <c r="DT501" i="14"/>
  <c r="DS501" i="14"/>
  <c r="DR501" i="14"/>
  <c r="DQ501" i="14"/>
  <c r="DP501" i="14"/>
  <c r="DO501" i="14"/>
  <c r="DN501" i="14"/>
  <c r="DM501" i="14"/>
  <c r="DL501" i="14"/>
  <c r="DK501" i="14"/>
  <c r="DJ501" i="14"/>
  <c r="DI501" i="14"/>
  <c r="DH501" i="14"/>
  <c r="DG501" i="14"/>
  <c r="DF501" i="14"/>
  <c r="DE501" i="14"/>
  <c r="DD501" i="14"/>
  <c r="DC501" i="14"/>
  <c r="DB501" i="14"/>
  <c r="DA501" i="14"/>
  <c r="CZ501" i="14"/>
  <c r="CY501" i="14"/>
  <c r="CX501" i="14"/>
  <c r="CW501" i="14"/>
  <c r="CV501" i="14"/>
  <c r="CU501" i="14"/>
  <c r="CT501" i="14"/>
  <c r="CS501" i="14"/>
  <c r="CR501" i="14"/>
  <c r="CQ501" i="14"/>
  <c r="CP501" i="14"/>
  <c r="CO501" i="14"/>
  <c r="CN501" i="14"/>
  <c r="CM501" i="14"/>
  <c r="CL501" i="14"/>
  <c r="CK501" i="14"/>
  <c r="CJ501" i="14"/>
  <c r="CI501" i="14"/>
  <c r="CH501" i="14"/>
  <c r="CG501" i="14"/>
  <c r="CF501" i="14"/>
  <c r="CE501" i="14"/>
  <c r="CD501" i="14"/>
  <c r="CC501" i="14"/>
  <c r="CB501" i="14"/>
  <c r="CA501" i="14"/>
  <c r="BZ501" i="14"/>
  <c r="BY501" i="14"/>
  <c r="BX501" i="14"/>
  <c r="BW501" i="14"/>
  <c r="BV501" i="14"/>
  <c r="BU501" i="14"/>
  <c r="BT501" i="14"/>
  <c r="BS501" i="14"/>
  <c r="BR501" i="14"/>
  <c r="BQ501" i="14"/>
  <c r="BP501" i="14"/>
  <c r="BO501" i="14"/>
  <c r="BN501" i="14"/>
  <c r="BM501" i="14"/>
  <c r="BL501" i="14"/>
  <c r="BK501" i="14"/>
  <c r="BJ501" i="14"/>
  <c r="BI501" i="14"/>
  <c r="BH501" i="14"/>
  <c r="BG501" i="14"/>
  <c r="BF501" i="14"/>
  <c r="BE501" i="14"/>
  <c r="BD501" i="14"/>
  <c r="BC501" i="14"/>
  <c r="BB501" i="14"/>
  <c r="BA501" i="14"/>
  <c r="AZ501" i="14"/>
  <c r="AY501" i="14"/>
  <c r="AX501" i="14"/>
  <c r="AW501" i="14"/>
  <c r="AV501" i="14"/>
  <c r="AU501" i="14"/>
  <c r="AT501" i="14"/>
  <c r="AS501" i="14"/>
  <c r="AR501" i="14"/>
  <c r="AQ501" i="14"/>
  <c r="AP501" i="14"/>
  <c r="AO501" i="14"/>
  <c r="AN501" i="14"/>
  <c r="AM501" i="14"/>
  <c r="AL501" i="14"/>
  <c r="AK501" i="14"/>
  <c r="AJ501" i="14"/>
  <c r="AI501" i="14"/>
  <c r="AH501" i="14"/>
  <c r="AG501" i="14"/>
  <c r="AF501" i="14"/>
  <c r="AE501" i="14"/>
  <c r="AD501" i="14"/>
  <c r="AC501" i="14"/>
  <c r="AB501" i="14"/>
  <c r="AA501" i="14"/>
  <c r="Z501" i="14"/>
  <c r="Y501" i="14"/>
  <c r="X501" i="14"/>
  <c r="W501" i="14"/>
  <c r="V501" i="14"/>
  <c r="U501" i="14"/>
  <c r="T501" i="14"/>
  <c r="S501" i="14"/>
  <c r="R501" i="14"/>
  <c r="Q501" i="14"/>
  <c r="P501" i="14"/>
  <c r="O501" i="14"/>
  <c r="N501" i="14"/>
  <c r="M501" i="14"/>
  <c r="L501" i="14"/>
  <c r="K501" i="14"/>
  <c r="J501" i="14"/>
  <c r="I501" i="14"/>
  <c r="H501" i="14"/>
  <c r="G501" i="14"/>
  <c r="JB500" i="14"/>
  <c r="JA500" i="14"/>
  <c r="IZ500" i="14"/>
  <c r="IY500" i="14"/>
  <c r="IX500" i="14"/>
  <c r="IW500" i="14"/>
  <c r="IV500" i="14"/>
  <c r="IU500" i="14"/>
  <c r="IT500" i="14"/>
  <c r="IS500" i="14"/>
  <c r="IR500" i="14"/>
  <c r="IQ500" i="14"/>
  <c r="IP500" i="14"/>
  <c r="IO500" i="14"/>
  <c r="IN500" i="14"/>
  <c r="IM500" i="14"/>
  <c r="IL500" i="14"/>
  <c r="IK500" i="14"/>
  <c r="IJ500" i="14"/>
  <c r="II500" i="14"/>
  <c r="IH500" i="14"/>
  <c r="IG500" i="14"/>
  <c r="IF500" i="14"/>
  <c r="IE500" i="14"/>
  <c r="ID500" i="14"/>
  <c r="IC500" i="14"/>
  <c r="IB500" i="14"/>
  <c r="IA500" i="14"/>
  <c r="HZ500" i="14"/>
  <c r="HY500" i="14"/>
  <c r="HX500" i="14"/>
  <c r="HW500" i="14"/>
  <c r="HV500" i="14"/>
  <c r="HU500" i="14"/>
  <c r="HT500" i="14"/>
  <c r="HS500" i="14"/>
  <c r="HR500" i="14"/>
  <c r="HQ500" i="14"/>
  <c r="HP500" i="14"/>
  <c r="HO500" i="14"/>
  <c r="HN500" i="14"/>
  <c r="HM500" i="14"/>
  <c r="HL500" i="14"/>
  <c r="HK500" i="14"/>
  <c r="HJ500" i="14"/>
  <c r="HI500" i="14"/>
  <c r="HH500" i="14"/>
  <c r="HG500" i="14"/>
  <c r="HF500" i="14"/>
  <c r="HE500" i="14"/>
  <c r="HD500" i="14"/>
  <c r="HC500" i="14"/>
  <c r="HB500" i="14"/>
  <c r="HA500" i="14"/>
  <c r="GZ500" i="14"/>
  <c r="GY500" i="14"/>
  <c r="GX500" i="14"/>
  <c r="GW500" i="14"/>
  <c r="GV500" i="14"/>
  <c r="GU500" i="14"/>
  <c r="GT500" i="14"/>
  <c r="GS500" i="14"/>
  <c r="GR500" i="14"/>
  <c r="GQ500" i="14"/>
  <c r="GP500" i="14"/>
  <c r="GO500" i="14"/>
  <c r="GN500" i="14"/>
  <c r="GM500" i="14"/>
  <c r="GL500" i="14"/>
  <c r="GK500" i="14"/>
  <c r="GJ500" i="14"/>
  <c r="GI500" i="14"/>
  <c r="GH500" i="14"/>
  <c r="GG500" i="14"/>
  <c r="GF500" i="14"/>
  <c r="GE500" i="14"/>
  <c r="GD500" i="14"/>
  <c r="GC500" i="14"/>
  <c r="GB500" i="14"/>
  <c r="GA500" i="14"/>
  <c r="FZ500" i="14"/>
  <c r="FY500" i="14"/>
  <c r="FX500" i="14"/>
  <c r="FW500" i="14"/>
  <c r="FV500" i="14"/>
  <c r="FU500" i="14"/>
  <c r="FT500" i="14"/>
  <c r="FS500" i="14"/>
  <c r="FR500" i="14"/>
  <c r="FQ500" i="14"/>
  <c r="FP500" i="14"/>
  <c r="FO500" i="14"/>
  <c r="FN500" i="14"/>
  <c r="FM500" i="14"/>
  <c r="FL500" i="14"/>
  <c r="FK500" i="14"/>
  <c r="FJ500" i="14"/>
  <c r="FI500" i="14"/>
  <c r="FH500" i="14"/>
  <c r="FG500" i="14"/>
  <c r="FF500" i="14"/>
  <c r="FE500" i="14"/>
  <c r="FD500" i="14"/>
  <c r="FC500" i="14"/>
  <c r="FB500" i="14"/>
  <c r="FA500" i="14"/>
  <c r="EZ500" i="14"/>
  <c r="EY500" i="14"/>
  <c r="EX500" i="14"/>
  <c r="EW500" i="14"/>
  <c r="EV500" i="14"/>
  <c r="EU500" i="14"/>
  <c r="ET500" i="14"/>
  <c r="ES500" i="14"/>
  <c r="ER500" i="14"/>
  <c r="EQ500" i="14"/>
  <c r="EP500" i="14"/>
  <c r="EO500" i="14"/>
  <c r="EN500" i="14"/>
  <c r="EM500" i="14"/>
  <c r="EL500" i="14"/>
  <c r="EK500" i="14"/>
  <c r="EJ500" i="14"/>
  <c r="EI500" i="14"/>
  <c r="EH500" i="14"/>
  <c r="EG500" i="14"/>
  <c r="EF500" i="14"/>
  <c r="EE500" i="14"/>
  <c r="ED500" i="14"/>
  <c r="EC500" i="14"/>
  <c r="EB500" i="14"/>
  <c r="EA500" i="14"/>
  <c r="DZ500" i="14"/>
  <c r="DY500" i="14"/>
  <c r="DX500" i="14"/>
  <c r="DW500" i="14"/>
  <c r="DV500" i="14"/>
  <c r="DU500" i="14"/>
  <c r="DT500" i="14"/>
  <c r="DS500" i="14"/>
  <c r="DR500" i="14"/>
  <c r="DQ500" i="14"/>
  <c r="DP500" i="14"/>
  <c r="DO500" i="14"/>
  <c r="DN500" i="14"/>
  <c r="DM500" i="14"/>
  <c r="DL500" i="14"/>
  <c r="DK500" i="14"/>
  <c r="DJ500" i="14"/>
  <c r="DI500" i="14"/>
  <c r="DH500" i="14"/>
  <c r="DG500" i="14"/>
  <c r="DF500" i="14"/>
  <c r="DE500" i="14"/>
  <c r="DD500" i="14"/>
  <c r="DC500" i="14"/>
  <c r="DB500" i="14"/>
  <c r="DA500" i="14"/>
  <c r="CZ500" i="14"/>
  <c r="CY500" i="14"/>
  <c r="CX500" i="14"/>
  <c r="CW500" i="14"/>
  <c r="CV500" i="14"/>
  <c r="CU500" i="14"/>
  <c r="CT500" i="14"/>
  <c r="CS500" i="14"/>
  <c r="CR500" i="14"/>
  <c r="CQ500" i="14"/>
  <c r="CP500" i="14"/>
  <c r="CO500" i="14"/>
  <c r="CN500" i="14"/>
  <c r="CM500" i="14"/>
  <c r="CL500" i="14"/>
  <c r="CK500" i="14"/>
  <c r="CJ500" i="14"/>
  <c r="CI500" i="14"/>
  <c r="CH500" i="14"/>
  <c r="CG500" i="14"/>
  <c r="CF500" i="14"/>
  <c r="CE500" i="14"/>
  <c r="CD500" i="14"/>
  <c r="CC500" i="14"/>
  <c r="CB500" i="14"/>
  <c r="CA500" i="14"/>
  <c r="BZ500" i="14"/>
  <c r="BY500" i="14"/>
  <c r="BX500" i="14"/>
  <c r="BW500" i="14"/>
  <c r="BV500" i="14"/>
  <c r="BU500" i="14"/>
  <c r="BT500" i="14"/>
  <c r="BS500" i="14"/>
  <c r="BR500" i="14"/>
  <c r="BQ500" i="14"/>
  <c r="BP500" i="14"/>
  <c r="BO500" i="14"/>
  <c r="BN500" i="14"/>
  <c r="BM500" i="14"/>
  <c r="BL500" i="14"/>
  <c r="BK500" i="14"/>
  <c r="BJ500" i="14"/>
  <c r="BI500" i="14"/>
  <c r="BH500" i="14"/>
  <c r="BG500" i="14"/>
  <c r="BF500" i="14"/>
  <c r="BE500" i="14"/>
  <c r="BD500" i="14"/>
  <c r="BC500" i="14"/>
  <c r="BB500" i="14"/>
  <c r="BA500" i="14"/>
  <c r="AZ500" i="14"/>
  <c r="AY500" i="14"/>
  <c r="AX500" i="14"/>
  <c r="AW500" i="14"/>
  <c r="AV500" i="14"/>
  <c r="AU500" i="14"/>
  <c r="AT500" i="14"/>
  <c r="AS500" i="14"/>
  <c r="AR500" i="14"/>
  <c r="AQ500" i="14"/>
  <c r="AP500" i="14"/>
  <c r="AO500" i="14"/>
  <c r="AN500" i="14"/>
  <c r="AM500" i="14"/>
  <c r="AL500" i="14"/>
  <c r="AK500" i="14"/>
  <c r="AJ500" i="14"/>
  <c r="AI500" i="14"/>
  <c r="AH500" i="14"/>
  <c r="AG500" i="14"/>
  <c r="AF500" i="14"/>
  <c r="AE500" i="14"/>
  <c r="AD500" i="14"/>
  <c r="AC500" i="14"/>
  <c r="AB500" i="14"/>
  <c r="AA500" i="14"/>
  <c r="Z500" i="14"/>
  <c r="Y500" i="14"/>
  <c r="X500" i="14"/>
  <c r="W500" i="14"/>
  <c r="V500" i="14"/>
  <c r="U500" i="14"/>
  <c r="T500" i="14"/>
  <c r="S500" i="14"/>
  <c r="R500" i="14"/>
  <c r="Q500" i="14"/>
  <c r="P500" i="14"/>
  <c r="O500" i="14"/>
  <c r="N500" i="14"/>
  <c r="M500" i="14"/>
  <c r="L500" i="14"/>
  <c r="K500" i="14"/>
  <c r="J500" i="14"/>
  <c r="I500" i="14"/>
  <c r="H500" i="14"/>
  <c r="G500" i="14"/>
  <c r="JB499" i="14"/>
  <c r="JA499" i="14"/>
  <c r="IZ499" i="14"/>
  <c r="IY499" i="14"/>
  <c r="IX499" i="14"/>
  <c r="IW499" i="14"/>
  <c r="IV499" i="14"/>
  <c r="IU499" i="14"/>
  <c r="IT499" i="14"/>
  <c r="IS499" i="14"/>
  <c r="IR499" i="14"/>
  <c r="IQ499" i="14"/>
  <c r="IP499" i="14"/>
  <c r="IO499" i="14"/>
  <c r="IN499" i="14"/>
  <c r="IM499" i="14"/>
  <c r="IL499" i="14"/>
  <c r="IK499" i="14"/>
  <c r="IJ499" i="14"/>
  <c r="II499" i="14"/>
  <c r="IH499" i="14"/>
  <c r="IG499" i="14"/>
  <c r="IF499" i="14"/>
  <c r="IE499" i="14"/>
  <c r="ID499" i="14"/>
  <c r="IC499" i="14"/>
  <c r="IB499" i="14"/>
  <c r="IA499" i="14"/>
  <c r="HZ499" i="14"/>
  <c r="HY499" i="14"/>
  <c r="HX499" i="14"/>
  <c r="HW499" i="14"/>
  <c r="HV499" i="14"/>
  <c r="HU499" i="14"/>
  <c r="HT499" i="14"/>
  <c r="HS499" i="14"/>
  <c r="HR499" i="14"/>
  <c r="HQ499" i="14"/>
  <c r="HP499" i="14"/>
  <c r="HO499" i="14"/>
  <c r="HN499" i="14"/>
  <c r="HM499" i="14"/>
  <c r="HL499" i="14"/>
  <c r="HK499" i="14"/>
  <c r="HJ499" i="14"/>
  <c r="HI499" i="14"/>
  <c r="HH499" i="14"/>
  <c r="HG499" i="14"/>
  <c r="HF499" i="14"/>
  <c r="HE499" i="14"/>
  <c r="HD499" i="14"/>
  <c r="HC499" i="14"/>
  <c r="HB499" i="14"/>
  <c r="HA499" i="14"/>
  <c r="GZ499" i="14"/>
  <c r="GY499" i="14"/>
  <c r="GX499" i="14"/>
  <c r="GW499" i="14"/>
  <c r="GV499" i="14"/>
  <c r="GU499" i="14"/>
  <c r="GT499" i="14"/>
  <c r="GS499" i="14"/>
  <c r="GR499" i="14"/>
  <c r="GQ499" i="14"/>
  <c r="GP499" i="14"/>
  <c r="GO499" i="14"/>
  <c r="GN499" i="14"/>
  <c r="GM499" i="14"/>
  <c r="GL499" i="14"/>
  <c r="GK499" i="14"/>
  <c r="GJ499" i="14"/>
  <c r="GI499" i="14"/>
  <c r="GH499" i="14"/>
  <c r="GG499" i="14"/>
  <c r="GF499" i="14"/>
  <c r="GE499" i="14"/>
  <c r="GD499" i="14"/>
  <c r="GC499" i="14"/>
  <c r="GB499" i="14"/>
  <c r="GA499" i="14"/>
  <c r="FZ499" i="14"/>
  <c r="FY499" i="14"/>
  <c r="FX499" i="14"/>
  <c r="FW499" i="14"/>
  <c r="FV499" i="14"/>
  <c r="FU499" i="14"/>
  <c r="FT499" i="14"/>
  <c r="FS499" i="14"/>
  <c r="FR499" i="14"/>
  <c r="FQ499" i="14"/>
  <c r="FP499" i="14"/>
  <c r="FO499" i="14"/>
  <c r="FN499" i="14"/>
  <c r="FM499" i="14"/>
  <c r="FL499" i="14"/>
  <c r="FK499" i="14"/>
  <c r="FJ499" i="14"/>
  <c r="FI499" i="14"/>
  <c r="FH499" i="14"/>
  <c r="FG499" i="14"/>
  <c r="FF499" i="14"/>
  <c r="FE499" i="14"/>
  <c r="FD499" i="14"/>
  <c r="FC499" i="14"/>
  <c r="FB499" i="14"/>
  <c r="FA499" i="14"/>
  <c r="EZ499" i="14"/>
  <c r="EY499" i="14"/>
  <c r="EX499" i="14"/>
  <c r="EW499" i="14"/>
  <c r="EV499" i="14"/>
  <c r="EU499" i="14"/>
  <c r="ET499" i="14"/>
  <c r="ES499" i="14"/>
  <c r="ER499" i="14"/>
  <c r="EQ499" i="14"/>
  <c r="EP499" i="14"/>
  <c r="EO499" i="14"/>
  <c r="EN499" i="14"/>
  <c r="EM499" i="14"/>
  <c r="EL499" i="14"/>
  <c r="EK499" i="14"/>
  <c r="EJ499" i="14"/>
  <c r="EI499" i="14"/>
  <c r="EH499" i="14"/>
  <c r="EG499" i="14"/>
  <c r="EF499" i="14"/>
  <c r="EE499" i="14"/>
  <c r="ED499" i="14"/>
  <c r="EC499" i="14"/>
  <c r="EB499" i="14"/>
  <c r="EA499" i="14"/>
  <c r="DZ499" i="14"/>
  <c r="DY499" i="14"/>
  <c r="DX499" i="14"/>
  <c r="DW499" i="14"/>
  <c r="DV499" i="14"/>
  <c r="DU499" i="14"/>
  <c r="DT499" i="14"/>
  <c r="DS499" i="14"/>
  <c r="DR499" i="14"/>
  <c r="DQ499" i="14"/>
  <c r="DP499" i="14"/>
  <c r="DO499" i="14"/>
  <c r="DN499" i="14"/>
  <c r="DM499" i="14"/>
  <c r="DL499" i="14"/>
  <c r="DK499" i="14"/>
  <c r="DJ499" i="14"/>
  <c r="DI499" i="14"/>
  <c r="DH499" i="14"/>
  <c r="DG499" i="14"/>
  <c r="DF499" i="14"/>
  <c r="DE499" i="14"/>
  <c r="DD499" i="14"/>
  <c r="DC499" i="14"/>
  <c r="DB499" i="14"/>
  <c r="DA499" i="14"/>
  <c r="CZ499" i="14"/>
  <c r="CY499" i="14"/>
  <c r="CX499" i="14"/>
  <c r="CW499" i="14"/>
  <c r="CV499" i="14"/>
  <c r="CU499" i="14"/>
  <c r="CT499" i="14"/>
  <c r="CS499" i="14"/>
  <c r="CR499" i="14"/>
  <c r="CQ499" i="14"/>
  <c r="CP499" i="14"/>
  <c r="CO499" i="14"/>
  <c r="CN499" i="14"/>
  <c r="CM499" i="14"/>
  <c r="CL499" i="14"/>
  <c r="CK499" i="14"/>
  <c r="CJ499" i="14"/>
  <c r="CI499" i="14"/>
  <c r="CH499" i="14"/>
  <c r="CG499" i="14"/>
  <c r="CF499" i="14"/>
  <c r="CE499" i="14"/>
  <c r="CD499" i="14"/>
  <c r="CC499" i="14"/>
  <c r="CB499" i="14"/>
  <c r="CA499" i="14"/>
  <c r="BZ499" i="14"/>
  <c r="BY499" i="14"/>
  <c r="BX499" i="14"/>
  <c r="BW499" i="14"/>
  <c r="BV499" i="14"/>
  <c r="BU499" i="14"/>
  <c r="BT499" i="14"/>
  <c r="BS499" i="14"/>
  <c r="BR499" i="14"/>
  <c r="BQ499" i="14"/>
  <c r="BP499" i="14"/>
  <c r="BO499" i="14"/>
  <c r="BN499" i="14"/>
  <c r="BM499" i="14"/>
  <c r="BL499" i="14"/>
  <c r="BK499" i="14"/>
  <c r="BJ499" i="14"/>
  <c r="BI499" i="14"/>
  <c r="BH499" i="14"/>
  <c r="BG499" i="14"/>
  <c r="BF499" i="14"/>
  <c r="BE499" i="14"/>
  <c r="BD499" i="14"/>
  <c r="BC499" i="14"/>
  <c r="BB499" i="14"/>
  <c r="BA499" i="14"/>
  <c r="AZ499" i="14"/>
  <c r="AY499" i="14"/>
  <c r="AX499" i="14"/>
  <c r="AW499" i="14"/>
  <c r="AV499" i="14"/>
  <c r="AU499" i="14"/>
  <c r="AT499" i="14"/>
  <c r="AS499" i="14"/>
  <c r="AR499" i="14"/>
  <c r="AQ499" i="14"/>
  <c r="AP499" i="14"/>
  <c r="AO499" i="14"/>
  <c r="AN499" i="14"/>
  <c r="AM499" i="14"/>
  <c r="AL499" i="14"/>
  <c r="AK499" i="14"/>
  <c r="AJ499" i="14"/>
  <c r="AI499" i="14"/>
  <c r="AH499" i="14"/>
  <c r="AG499" i="14"/>
  <c r="AF499" i="14"/>
  <c r="AE499" i="14"/>
  <c r="AD499" i="14"/>
  <c r="AC499" i="14"/>
  <c r="AB499" i="14"/>
  <c r="AA499" i="14"/>
  <c r="Z499" i="14"/>
  <c r="Y499" i="14"/>
  <c r="X499" i="14"/>
  <c r="W499" i="14"/>
  <c r="V499" i="14"/>
  <c r="U499" i="14"/>
  <c r="T499" i="14"/>
  <c r="S499" i="14"/>
  <c r="R499" i="14"/>
  <c r="Q499" i="14"/>
  <c r="P499" i="14"/>
  <c r="O499" i="14"/>
  <c r="N499" i="14"/>
  <c r="M499" i="14"/>
  <c r="L499" i="14"/>
  <c r="K499" i="14"/>
  <c r="J499" i="14"/>
  <c r="I499" i="14"/>
  <c r="H499" i="14"/>
  <c r="G499" i="14"/>
  <c r="Q95" i="14"/>
  <c r="B95" i="14"/>
  <c r="C95" i="14" s="1"/>
  <c r="D95" i="14" s="1"/>
  <c r="Q94" i="14"/>
  <c r="B94" i="14"/>
  <c r="C94" i="14" s="1"/>
  <c r="Q93" i="14"/>
  <c r="B93" i="14"/>
  <c r="C93" i="14" s="1"/>
  <c r="D93" i="14" s="1"/>
  <c r="Q92" i="14"/>
  <c r="B92" i="14"/>
  <c r="C92" i="14" s="1"/>
  <c r="Q91" i="14"/>
  <c r="B91" i="14"/>
  <c r="C91" i="14" s="1"/>
  <c r="D91" i="14" s="1"/>
  <c r="Q90" i="14"/>
  <c r="B90" i="14"/>
  <c r="C90" i="14" s="1"/>
  <c r="Q89" i="14"/>
  <c r="B89" i="14"/>
  <c r="C89" i="14" s="1"/>
  <c r="D89" i="14" s="1"/>
  <c r="Q88" i="14"/>
  <c r="B88" i="14"/>
  <c r="C88" i="14" s="1"/>
  <c r="Q87" i="14"/>
  <c r="B87" i="14"/>
  <c r="C87" i="14" s="1"/>
  <c r="D87" i="14" s="1"/>
  <c r="Q86" i="14"/>
  <c r="B86" i="14"/>
  <c r="C86" i="14" s="1"/>
  <c r="Q85" i="14"/>
  <c r="B85" i="14"/>
  <c r="C85" i="14" s="1"/>
  <c r="D85" i="14" s="1"/>
  <c r="Q84" i="14"/>
  <c r="B84" i="14"/>
  <c r="C84" i="14" s="1"/>
  <c r="Q83" i="14"/>
  <c r="B83" i="14"/>
  <c r="C83" i="14" s="1"/>
  <c r="D83" i="14" s="1"/>
  <c r="Q82" i="14"/>
  <c r="B82" i="14"/>
  <c r="C82" i="14" s="1"/>
  <c r="Q81" i="14"/>
  <c r="B81" i="14"/>
  <c r="C81" i="14" s="1"/>
  <c r="D81" i="14" s="1"/>
  <c r="Q80" i="14"/>
  <c r="B80" i="14"/>
  <c r="C80" i="14" s="1"/>
  <c r="Q79" i="14"/>
  <c r="B79" i="14"/>
  <c r="C79" i="14" s="1"/>
  <c r="D79" i="14" s="1"/>
  <c r="Q78" i="14"/>
  <c r="B78" i="14"/>
  <c r="C78" i="14" s="1"/>
  <c r="Q77" i="14"/>
  <c r="C77" i="14"/>
  <c r="D77" i="14" s="1"/>
  <c r="B77" i="14"/>
  <c r="Q76" i="14"/>
  <c r="C76" i="14"/>
  <c r="D76" i="14" s="1"/>
  <c r="B76" i="14"/>
  <c r="Q75" i="14"/>
  <c r="B75" i="14"/>
  <c r="C75" i="14" s="1"/>
  <c r="D75" i="14" s="1"/>
  <c r="Q74" i="14"/>
  <c r="C74" i="14"/>
  <c r="D74" i="14" s="1"/>
  <c r="B74" i="14"/>
  <c r="Q73" i="14"/>
  <c r="B73" i="14"/>
  <c r="C73" i="14" s="1"/>
  <c r="D73" i="14" s="1"/>
  <c r="Q72" i="14"/>
  <c r="B72" i="14"/>
  <c r="C72" i="14" s="1"/>
  <c r="Q71" i="14"/>
  <c r="B71" i="14"/>
  <c r="C71" i="14" s="1"/>
  <c r="D71" i="14" s="1"/>
  <c r="Q70" i="14"/>
  <c r="B70" i="14"/>
  <c r="C70" i="14" s="1"/>
  <c r="Q69" i="14"/>
  <c r="C69" i="14"/>
  <c r="D69" i="14" s="1"/>
  <c r="B69" i="14"/>
  <c r="Q68" i="14"/>
  <c r="B68" i="14"/>
  <c r="C68" i="14" s="1"/>
  <c r="D68" i="14" s="1"/>
  <c r="Q67" i="14"/>
  <c r="B67" i="14"/>
  <c r="C67" i="14" s="1"/>
  <c r="D67" i="14" s="1"/>
  <c r="Q66" i="14"/>
  <c r="B66" i="14"/>
  <c r="C66" i="14" s="1"/>
  <c r="Q65" i="14"/>
  <c r="B65" i="14"/>
  <c r="C65" i="14" s="1"/>
  <c r="D65" i="14" s="1"/>
  <c r="Q64" i="14"/>
  <c r="B64" i="14"/>
  <c r="C64" i="14" s="1"/>
  <c r="Q63" i="14"/>
  <c r="B63" i="14"/>
  <c r="C63" i="14" s="1"/>
  <c r="D63" i="14" s="1"/>
  <c r="Q62" i="14"/>
  <c r="B62" i="14"/>
  <c r="C62" i="14" s="1"/>
  <c r="Q61" i="14"/>
  <c r="B61" i="14"/>
  <c r="C61" i="14" s="1"/>
  <c r="D61" i="14" s="1"/>
  <c r="Q60" i="14"/>
  <c r="B60" i="14"/>
  <c r="C60" i="14" s="1"/>
  <c r="D60" i="14" s="1"/>
  <c r="Q59" i="14"/>
  <c r="B59" i="14"/>
  <c r="C59" i="14" s="1"/>
  <c r="D59" i="14" s="1"/>
  <c r="Q58" i="14"/>
  <c r="C58" i="14"/>
  <c r="B58" i="14"/>
  <c r="Q57" i="14"/>
  <c r="B57" i="14"/>
  <c r="C57" i="14" s="1"/>
  <c r="D57" i="14" s="1"/>
  <c r="Q56" i="14"/>
  <c r="B56" i="14"/>
  <c r="C56" i="14" s="1"/>
  <c r="Q55" i="14"/>
  <c r="B55" i="14"/>
  <c r="C55" i="14" s="1"/>
  <c r="D55" i="14" s="1"/>
  <c r="Q54" i="14"/>
  <c r="B54" i="14"/>
  <c r="C54" i="14" s="1"/>
  <c r="Q53" i="14"/>
  <c r="B53" i="14"/>
  <c r="C53" i="14" s="1"/>
  <c r="D53" i="14" s="1"/>
  <c r="Q52" i="14"/>
  <c r="B52" i="14"/>
  <c r="C52" i="14" s="1"/>
  <c r="Q51" i="14"/>
  <c r="C51" i="14"/>
  <c r="D51" i="14" s="1"/>
  <c r="B51" i="14"/>
  <c r="Q50" i="14"/>
  <c r="B50" i="14"/>
  <c r="C50" i="14" s="1"/>
  <c r="Q49" i="14"/>
  <c r="B49" i="14"/>
  <c r="C49" i="14" s="1"/>
  <c r="D49" i="14" s="1"/>
  <c r="Q48" i="14"/>
  <c r="B48" i="14"/>
  <c r="C48" i="14" s="1"/>
  <c r="Q47" i="14"/>
  <c r="B47" i="14"/>
  <c r="C47" i="14" s="1"/>
  <c r="D47" i="14" s="1"/>
  <c r="Q46" i="14"/>
  <c r="B46" i="14"/>
  <c r="C46" i="14" s="1"/>
  <c r="Q45" i="14"/>
  <c r="B45" i="14"/>
  <c r="C45" i="14" s="1"/>
  <c r="D45" i="14" s="1"/>
  <c r="Q44" i="14"/>
  <c r="B44" i="14"/>
  <c r="C44" i="14" s="1"/>
  <c r="D44" i="14" s="1"/>
  <c r="Q43" i="14"/>
  <c r="B43" i="14"/>
  <c r="C43" i="14" s="1"/>
  <c r="D43" i="14" s="1"/>
  <c r="Q42" i="14"/>
  <c r="B42" i="14"/>
  <c r="C42" i="14" s="1"/>
  <c r="D42" i="14" s="1"/>
  <c r="Q41" i="14"/>
  <c r="B41" i="14"/>
  <c r="C41" i="14" s="1"/>
  <c r="D41" i="14" s="1"/>
  <c r="Q40" i="14"/>
  <c r="B40" i="14"/>
  <c r="C40" i="14" s="1"/>
  <c r="Q39" i="14"/>
  <c r="B39" i="14"/>
  <c r="C39" i="14" s="1"/>
  <c r="D39" i="14" s="1"/>
  <c r="Q38" i="14"/>
  <c r="B38" i="14"/>
  <c r="C38" i="14" s="1"/>
  <c r="Q37" i="14"/>
  <c r="B37" i="14"/>
  <c r="C37" i="14" s="1"/>
  <c r="D37" i="14" s="1"/>
  <c r="Q36" i="14"/>
  <c r="C36" i="14"/>
  <c r="B36" i="14"/>
  <c r="Q35" i="14"/>
  <c r="C35" i="14"/>
  <c r="D35" i="14" s="1"/>
  <c r="N23" i="14" s="1"/>
  <c r="B35" i="14"/>
  <c r="R30" i="14"/>
  <c r="F30" i="14"/>
  <c r="R25" i="14"/>
  <c r="U4" i="14"/>
  <c r="I19" i="13"/>
  <c r="C101" i="14" s="1"/>
  <c r="I17" i="13"/>
  <c r="I18" i="13" s="1"/>
  <c r="P11" i="13"/>
  <c r="I8" i="13" l="1"/>
  <c r="I9" i="13"/>
  <c r="I10" i="13"/>
  <c r="D17" i="13"/>
  <c r="U19" i="14" s="1"/>
  <c r="D18" i="13"/>
  <c r="R64" i="14"/>
  <c r="T64" i="14" s="1"/>
  <c r="D64" i="14"/>
  <c r="R70" i="14"/>
  <c r="T70" i="14" s="1"/>
  <c r="D70" i="14"/>
  <c r="D80" i="14"/>
  <c r="R80" i="14" s="1"/>
  <c r="R38" i="14"/>
  <c r="S38" i="14" s="1"/>
  <c r="D38" i="14"/>
  <c r="R48" i="14"/>
  <c r="T48" i="14" s="1"/>
  <c r="D48" i="14"/>
  <c r="D54" i="14"/>
  <c r="R54" i="14" s="1"/>
  <c r="T54" i="14" s="1"/>
  <c r="D72" i="14"/>
  <c r="R72" i="14" s="1"/>
  <c r="R78" i="14"/>
  <c r="T78" i="14" s="1"/>
  <c r="D78" i="14"/>
  <c r="D82" i="14"/>
  <c r="R82" i="14" s="1"/>
  <c r="T82" i="14" s="1"/>
  <c r="R56" i="14"/>
  <c r="S56" i="14" s="1"/>
  <c r="D56" i="14"/>
  <c r="D62" i="14"/>
  <c r="R62" i="14" s="1"/>
  <c r="D66" i="14"/>
  <c r="R66" i="14" s="1"/>
  <c r="T66" i="14" s="1"/>
  <c r="R40" i="14"/>
  <c r="T40" i="14" s="1"/>
  <c r="D40" i="14"/>
  <c r="R46" i="14"/>
  <c r="T46" i="14" s="1"/>
  <c r="D46" i="14"/>
  <c r="D50" i="14"/>
  <c r="R50" i="14" s="1"/>
  <c r="D58" i="14"/>
  <c r="R58" i="14" s="1"/>
  <c r="S58" i="14" s="1"/>
  <c r="N24" i="14"/>
  <c r="R42" i="14"/>
  <c r="S42" i="14" s="1"/>
  <c r="D36" i="14"/>
  <c r="R36" i="14" s="1"/>
  <c r="D52" i="14"/>
  <c r="R52" i="14" s="1"/>
  <c r="R74" i="14"/>
  <c r="T74" i="14" s="1"/>
  <c r="R68" i="14"/>
  <c r="S68" i="14" s="1"/>
  <c r="R44" i="14"/>
  <c r="S44" i="14" s="1"/>
  <c r="R60" i="14"/>
  <c r="S60" i="14" s="1"/>
  <c r="R76" i="14"/>
  <c r="T76" i="14" s="1"/>
  <c r="U6" i="14"/>
  <c r="D19" i="13"/>
  <c r="U5" i="14" s="1"/>
  <c r="U7" i="14" s="1"/>
  <c r="U9" i="14"/>
  <c r="D90" i="14"/>
  <c r="R90" i="14" s="1"/>
  <c r="D84" i="14"/>
  <c r="R84" i="14"/>
  <c r="D94" i="14"/>
  <c r="R94" i="14"/>
  <c r="D88" i="14"/>
  <c r="R88" i="14"/>
  <c r="D92" i="14"/>
  <c r="R92" i="14" s="1"/>
  <c r="D101" i="14"/>
  <c r="C102" i="14"/>
  <c r="D86" i="14"/>
  <c r="R86" i="14"/>
  <c r="R27" i="14"/>
  <c r="R35" i="14"/>
  <c r="R37" i="14"/>
  <c r="R39" i="14"/>
  <c r="R41" i="14"/>
  <c r="R43" i="14"/>
  <c r="R45" i="14"/>
  <c r="R47" i="14"/>
  <c r="R49" i="14"/>
  <c r="R51" i="14"/>
  <c r="R53" i="14"/>
  <c r="R55" i="14"/>
  <c r="R57" i="14"/>
  <c r="R59" i="14"/>
  <c r="R61" i="14"/>
  <c r="R63" i="14"/>
  <c r="R65" i="14"/>
  <c r="R67" i="14"/>
  <c r="R69" i="14"/>
  <c r="R71" i="14"/>
  <c r="R73" i="14"/>
  <c r="R75" i="14"/>
  <c r="R77" i="14"/>
  <c r="R79" i="14"/>
  <c r="R81" i="14"/>
  <c r="R83" i="14"/>
  <c r="R85" i="14"/>
  <c r="R87" i="14"/>
  <c r="R89" i="14"/>
  <c r="R91" i="14"/>
  <c r="R93" i="14"/>
  <c r="R95" i="14"/>
  <c r="C695" i="14"/>
  <c r="C696" i="14" s="1"/>
  <c r="C697" i="14" s="1"/>
  <c r="C698" i="14" s="1"/>
  <c r="C699" i="14" s="1"/>
  <c r="C700" i="14" s="1"/>
  <c r="C701" i="14" s="1"/>
  <c r="C702" i="14" s="1"/>
  <c r="C703" i="14" s="1"/>
  <c r="C704" i="14" s="1"/>
  <c r="C705" i="14" s="1"/>
  <c r="C706" i="14" s="1"/>
  <c r="C707" i="14" s="1"/>
  <c r="C708" i="14" s="1"/>
  <c r="C709" i="14" s="1"/>
  <c r="C710" i="14" s="1"/>
  <c r="C711" i="14" s="1"/>
  <c r="C712" i="14" s="1"/>
  <c r="C713" i="14" s="1"/>
  <c r="C714" i="14" s="1"/>
  <c r="C715" i="14" s="1"/>
  <c r="C716" i="14" s="1"/>
  <c r="C717" i="14" s="1"/>
  <c r="C718" i="14" s="1"/>
  <c r="C719" i="14" s="1"/>
  <c r="C720" i="14" s="1"/>
  <c r="C721" i="14" s="1"/>
  <c r="C722" i="14" s="1"/>
  <c r="C723" i="14" s="1"/>
  <c r="C724" i="14" s="1"/>
  <c r="C725" i="14" s="1"/>
  <c r="C726" i="14" s="1"/>
  <c r="C727" i="14" s="1"/>
  <c r="C728" i="14" s="1"/>
  <c r="C729" i="14" s="1"/>
  <c r="C730" i="14" s="1"/>
  <c r="C731" i="14" s="1"/>
  <c r="C732" i="14" s="1"/>
  <c r="C733" i="14" s="1"/>
  <c r="C734" i="14" s="1"/>
  <c r="C735" i="14" s="1"/>
  <c r="C736" i="14" s="1"/>
  <c r="C737" i="14" s="1"/>
  <c r="C738" i="14" s="1"/>
  <c r="C739" i="14" s="1"/>
  <c r="C740" i="14" s="1"/>
  <c r="C741" i="14" s="1"/>
  <c r="C742" i="14" s="1"/>
  <c r="C743" i="14" s="1"/>
  <c r="C744" i="14" s="1"/>
  <c r="C745" i="14" s="1"/>
  <c r="C746" i="14" s="1"/>
  <c r="C747" i="14" s="1"/>
  <c r="C748" i="14" s="1"/>
  <c r="C749" i="14" s="1"/>
  <c r="C750" i="14" s="1"/>
  <c r="C751" i="14" s="1"/>
  <c r="C752" i="14" s="1"/>
  <c r="C753" i="14" s="1"/>
  <c r="C754" i="14" s="1"/>
  <c r="C755" i="14" s="1"/>
  <c r="C756" i="14" s="1"/>
  <c r="C757" i="14" s="1"/>
  <c r="C758" i="14" s="1"/>
  <c r="A626" i="14"/>
  <c r="E626" i="14"/>
  <c r="G626" i="14" s="1"/>
  <c r="C627" i="14"/>
  <c r="G19" i="11"/>
  <c r="E95" i="1"/>
  <c r="A96" i="1"/>
  <c r="A95" i="1"/>
  <c r="A94" i="1"/>
  <c r="B97" i="1"/>
  <c r="B96" i="1"/>
  <c r="B95" i="1"/>
  <c r="B94" i="1"/>
  <c r="B91" i="1"/>
  <c r="A91" i="1"/>
  <c r="C17" i="11"/>
  <c r="C18" i="11" s="1"/>
  <c r="L19" i="11"/>
  <c r="C95" i="11"/>
  <c r="B95" i="11"/>
  <c r="C94" i="11"/>
  <c r="B94" i="11"/>
  <c r="C93" i="11"/>
  <c r="B93" i="11"/>
  <c r="C92" i="11"/>
  <c r="B92" i="11"/>
  <c r="C91" i="11"/>
  <c r="B91" i="11"/>
  <c r="C90" i="11"/>
  <c r="B90" i="11"/>
  <c r="C89" i="11"/>
  <c r="B89" i="11"/>
  <c r="C88" i="11"/>
  <c r="B88" i="11"/>
  <c r="C87" i="11"/>
  <c r="B87" i="11"/>
  <c r="C86" i="11"/>
  <c r="B86" i="11"/>
  <c r="C85" i="11"/>
  <c r="B85" i="11"/>
  <c r="C84" i="11"/>
  <c r="B84" i="11"/>
  <c r="C83" i="11"/>
  <c r="B83" i="11"/>
  <c r="C82" i="11"/>
  <c r="B82" i="11"/>
  <c r="C81" i="11"/>
  <c r="B81" i="11"/>
  <c r="C80" i="11"/>
  <c r="B80" i="11"/>
  <c r="C79" i="11"/>
  <c r="B79" i="11"/>
  <c r="C78" i="11"/>
  <c r="B78" i="11"/>
  <c r="C77" i="11"/>
  <c r="B77" i="11"/>
  <c r="C76" i="11"/>
  <c r="B76" i="11"/>
  <c r="C75" i="11"/>
  <c r="B75" i="11"/>
  <c r="C74" i="11"/>
  <c r="B74" i="11"/>
  <c r="C73" i="11"/>
  <c r="B73" i="11"/>
  <c r="C72" i="11"/>
  <c r="B72" i="11"/>
  <c r="C71" i="11"/>
  <c r="B71" i="11"/>
  <c r="C70" i="11"/>
  <c r="B70" i="11"/>
  <c r="C69" i="11"/>
  <c r="B69" i="11"/>
  <c r="C68" i="11"/>
  <c r="B68" i="11"/>
  <c r="C67" i="11"/>
  <c r="B67" i="11"/>
  <c r="C66" i="11"/>
  <c r="B66" i="11"/>
  <c r="C65" i="11"/>
  <c r="B65" i="11"/>
  <c r="C64" i="11"/>
  <c r="B64" i="11"/>
  <c r="C63" i="11"/>
  <c r="B63" i="11"/>
  <c r="C62" i="11"/>
  <c r="B62" i="11"/>
  <c r="C61" i="11"/>
  <c r="B61" i="11"/>
  <c r="C60" i="11"/>
  <c r="B60" i="11"/>
  <c r="C59" i="11"/>
  <c r="B59" i="11"/>
  <c r="C58" i="11"/>
  <c r="B58" i="11"/>
  <c r="C57" i="11"/>
  <c r="B57" i="11"/>
  <c r="C56" i="11"/>
  <c r="B56" i="11"/>
  <c r="C55" i="11"/>
  <c r="B55" i="11"/>
  <c r="C54" i="11"/>
  <c r="B54" i="11"/>
  <c r="C53" i="11"/>
  <c r="B53" i="11"/>
  <c r="C52" i="11"/>
  <c r="B52" i="11"/>
  <c r="C51" i="11"/>
  <c r="B51" i="11"/>
  <c r="C50" i="11"/>
  <c r="B50" i="11"/>
  <c r="C49" i="11"/>
  <c r="B49" i="11"/>
  <c r="C48" i="11"/>
  <c r="B48" i="11"/>
  <c r="C47" i="11"/>
  <c r="B47" i="11"/>
  <c r="C46" i="11"/>
  <c r="B46" i="11"/>
  <c r="C45" i="11"/>
  <c r="B45" i="11"/>
  <c r="C44" i="11"/>
  <c r="B44" i="11"/>
  <c r="C43" i="11"/>
  <c r="B43" i="11"/>
  <c r="C42" i="11"/>
  <c r="B42" i="11"/>
  <c r="C41" i="11"/>
  <c r="B41" i="11"/>
  <c r="C40" i="11"/>
  <c r="B40" i="11"/>
  <c r="C39" i="11"/>
  <c r="B39" i="11"/>
  <c r="C38" i="11"/>
  <c r="B38" i="11"/>
  <c r="C37" i="11"/>
  <c r="B37" i="11"/>
  <c r="C36" i="11"/>
  <c r="B36" i="11"/>
  <c r="C35" i="11"/>
  <c r="B35" i="11"/>
  <c r="C34" i="11"/>
  <c r="B34" i="11"/>
  <c r="C33" i="11"/>
  <c r="B33" i="11"/>
  <c r="C32" i="11"/>
  <c r="B32" i="11"/>
  <c r="C31" i="11"/>
  <c r="B31" i="11"/>
  <c r="C30" i="11"/>
  <c r="B30" i="11"/>
  <c r="C29" i="11"/>
  <c r="B29" i="11"/>
  <c r="C28" i="11"/>
  <c r="B28" i="11"/>
  <c r="C27" i="11"/>
  <c r="B27" i="11"/>
  <c r="C26" i="11"/>
  <c r="B26" i="11"/>
  <c r="D25" i="11"/>
  <c r="E25" i="11" s="1"/>
  <c r="C25" i="11"/>
  <c r="B25" i="11"/>
  <c r="E24" i="11"/>
  <c r="C24" i="11"/>
  <c r="B24" i="11"/>
  <c r="O239" i="14"/>
  <c r="O179" i="14"/>
  <c r="O327" i="14"/>
  <c r="O129" i="14"/>
  <c r="O156" i="14"/>
  <c r="O176" i="14"/>
  <c r="O138" i="14"/>
  <c r="O155" i="14"/>
  <c r="O307" i="14"/>
  <c r="O250" i="14"/>
  <c r="O220" i="14"/>
  <c r="O215" i="14"/>
  <c r="O146" i="14"/>
  <c r="O111" i="14"/>
  <c r="O343" i="14"/>
  <c r="O192" i="14"/>
  <c r="O314" i="14"/>
  <c r="O103" i="14"/>
  <c r="O338" i="14"/>
  <c r="O195" i="14"/>
  <c r="O295" i="14"/>
  <c r="O315" i="14"/>
  <c r="O199" i="14"/>
  <c r="O169" i="14"/>
  <c r="O200" i="14"/>
  <c r="O142" i="14"/>
  <c r="O256" i="14"/>
  <c r="O243" i="14"/>
  <c r="U20" i="14" l="1"/>
  <c r="U3" i="14"/>
  <c r="U15" i="14" s="1"/>
  <c r="U8" i="14"/>
  <c r="U21" i="14"/>
  <c r="S70" i="14"/>
  <c r="S66" i="14"/>
  <c r="S48" i="14"/>
  <c r="S54" i="14"/>
  <c r="S46" i="14"/>
  <c r="S64" i="14"/>
  <c r="T60" i="14"/>
  <c r="T68" i="14"/>
  <c r="S78" i="14"/>
  <c r="T56" i="14"/>
  <c r="T38" i="14"/>
  <c r="T44" i="14"/>
  <c r="T58" i="14"/>
  <c r="S74" i="14"/>
  <c r="S76" i="14"/>
  <c r="S82" i="14"/>
  <c r="T42" i="14"/>
  <c r="U22" i="14"/>
  <c r="S52" i="14"/>
  <c r="T52" i="14"/>
  <c r="T80" i="14"/>
  <c r="S80" i="14"/>
  <c r="T72" i="14"/>
  <c r="S72" i="14"/>
  <c r="T62" i="14"/>
  <c r="S62" i="14"/>
  <c r="T36" i="14"/>
  <c r="S36" i="14"/>
  <c r="T50" i="14"/>
  <c r="S50" i="14"/>
  <c r="S40" i="14"/>
  <c r="I25" i="14"/>
  <c r="K27" i="14"/>
  <c r="G16" i="11"/>
  <c r="C96" i="1" s="1"/>
  <c r="U10" i="14"/>
  <c r="U14" i="14" s="1"/>
  <c r="EL103" i="14"/>
  <c r="ED103" i="14"/>
  <c r="DV103" i="14"/>
  <c r="DN103" i="14"/>
  <c r="DF103" i="14"/>
  <c r="CX103" i="14"/>
  <c r="CP103" i="14"/>
  <c r="CH103" i="14"/>
  <c r="BZ103" i="14"/>
  <c r="BR103" i="14"/>
  <c r="BJ103" i="14"/>
  <c r="BB103" i="14"/>
  <c r="AT103" i="14"/>
  <c r="AL103" i="14"/>
  <c r="AD103" i="14"/>
  <c r="V103" i="14"/>
  <c r="N103" i="14"/>
  <c r="EK103" i="14"/>
  <c r="EC103" i="14"/>
  <c r="DU103" i="14"/>
  <c r="DM103" i="14"/>
  <c r="DE103" i="14"/>
  <c r="CW103" i="14"/>
  <c r="CO103" i="14"/>
  <c r="CG103" i="14"/>
  <c r="BY103" i="14"/>
  <c r="BQ103" i="14"/>
  <c r="BI103" i="14"/>
  <c r="BA103" i="14"/>
  <c r="AS103" i="14"/>
  <c r="AK103" i="14"/>
  <c r="AC103" i="14"/>
  <c r="U103" i="14"/>
  <c r="EJ103" i="14"/>
  <c r="EB103" i="14"/>
  <c r="DT103" i="14"/>
  <c r="DL103" i="14"/>
  <c r="DD103" i="14"/>
  <c r="CV103" i="14"/>
  <c r="CN103" i="14"/>
  <c r="CF103" i="14"/>
  <c r="BX103" i="14"/>
  <c r="BP103" i="14"/>
  <c r="BH103" i="14"/>
  <c r="AZ103" i="14"/>
  <c r="AR103" i="14"/>
  <c r="AJ103" i="14"/>
  <c r="AB103" i="14"/>
  <c r="T103" i="14"/>
  <c r="EI103" i="14"/>
  <c r="EA103" i="14"/>
  <c r="DS103" i="14"/>
  <c r="DK103" i="14"/>
  <c r="DC103" i="14"/>
  <c r="CU103" i="14"/>
  <c r="CM103" i="14"/>
  <c r="CE103" i="14"/>
  <c r="BW103" i="14"/>
  <c r="BO103" i="14"/>
  <c r="BG103" i="14"/>
  <c r="AY103" i="14"/>
  <c r="AQ103" i="14"/>
  <c r="AI103" i="14"/>
  <c r="AA103" i="14"/>
  <c r="S103" i="14"/>
  <c r="EH103" i="14"/>
  <c r="DZ103" i="14"/>
  <c r="DR103" i="14"/>
  <c r="DJ103" i="14"/>
  <c r="DB103" i="14"/>
  <c r="CT103" i="14"/>
  <c r="CL103" i="14"/>
  <c r="CD103" i="14"/>
  <c r="BV103" i="14"/>
  <c r="BN103" i="14"/>
  <c r="BF103" i="14"/>
  <c r="AX103" i="14"/>
  <c r="AP103" i="14"/>
  <c r="AH103" i="14"/>
  <c r="Z103" i="14"/>
  <c r="R103" i="14"/>
  <c r="EG103" i="14"/>
  <c r="DY103" i="14"/>
  <c r="DQ103" i="14"/>
  <c r="DI103" i="14"/>
  <c r="DA103" i="14"/>
  <c r="CS103" i="14"/>
  <c r="CK103" i="14"/>
  <c r="CC103" i="14"/>
  <c r="BU103" i="14"/>
  <c r="BM103" i="14"/>
  <c r="BE103" i="14"/>
  <c r="AW103" i="14"/>
  <c r="AO103" i="14"/>
  <c r="AG103" i="14"/>
  <c r="Y103" i="14"/>
  <c r="Q103" i="14"/>
  <c r="EF103" i="14"/>
  <c r="DX103" i="14"/>
  <c r="DP103" i="14"/>
  <c r="DH103" i="14"/>
  <c r="CZ103" i="14"/>
  <c r="CR103" i="14"/>
  <c r="CJ103" i="14"/>
  <c r="CB103" i="14"/>
  <c r="BT103" i="14"/>
  <c r="BL103" i="14"/>
  <c r="BD103" i="14"/>
  <c r="AV103" i="14"/>
  <c r="AN103" i="14"/>
  <c r="AF103" i="14"/>
  <c r="X103" i="14"/>
  <c r="P103" i="14"/>
  <c r="EM103" i="14"/>
  <c r="EE103" i="14"/>
  <c r="DW103" i="14"/>
  <c r="DO103" i="14"/>
  <c r="DG103" i="14"/>
  <c r="CY103" i="14"/>
  <c r="CQ103" i="14"/>
  <c r="CI103" i="14"/>
  <c r="CA103" i="14"/>
  <c r="BS103" i="14"/>
  <c r="BK103" i="14"/>
  <c r="BC103" i="14"/>
  <c r="AU103" i="14"/>
  <c r="AM103" i="14"/>
  <c r="AE103" i="14"/>
  <c r="W103" i="14"/>
  <c r="EF179" i="14"/>
  <c r="DX179" i="14"/>
  <c r="DP179" i="14"/>
  <c r="DH179" i="14"/>
  <c r="CZ179" i="14"/>
  <c r="CR179" i="14"/>
  <c r="CJ179" i="14"/>
  <c r="CB179" i="14"/>
  <c r="BT179" i="14"/>
  <c r="BL179" i="14"/>
  <c r="BD179" i="14"/>
  <c r="AV179" i="14"/>
  <c r="AN179" i="14"/>
  <c r="AF179" i="14"/>
  <c r="X179" i="14"/>
  <c r="P179" i="14"/>
  <c r="EM179" i="14"/>
  <c r="EE179" i="14"/>
  <c r="DW179" i="14"/>
  <c r="DO179" i="14"/>
  <c r="DG179" i="14"/>
  <c r="CY179" i="14"/>
  <c r="CQ179" i="14"/>
  <c r="CI179" i="14"/>
  <c r="CA179" i="14"/>
  <c r="BS179" i="14"/>
  <c r="BK179" i="14"/>
  <c r="BC179" i="14"/>
  <c r="AU179" i="14"/>
  <c r="AM179" i="14"/>
  <c r="AE179" i="14"/>
  <c r="W179" i="14"/>
  <c r="EL179" i="14"/>
  <c r="ED179" i="14"/>
  <c r="DV179" i="14"/>
  <c r="DN179" i="14"/>
  <c r="DF179" i="14"/>
  <c r="CX179" i="14"/>
  <c r="CP179" i="14"/>
  <c r="CH179" i="14"/>
  <c r="BZ179" i="14"/>
  <c r="BR179" i="14"/>
  <c r="BJ179" i="14"/>
  <c r="BB179" i="14"/>
  <c r="AT179" i="14"/>
  <c r="AL179" i="14"/>
  <c r="AD179" i="14"/>
  <c r="V179" i="14"/>
  <c r="N179" i="14"/>
  <c r="EK179" i="14"/>
  <c r="EC179" i="14"/>
  <c r="DU179" i="14"/>
  <c r="DM179" i="14"/>
  <c r="DE179" i="14"/>
  <c r="CW179" i="14"/>
  <c r="CO179" i="14"/>
  <c r="CG179" i="14"/>
  <c r="BY179" i="14"/>
  <c r="BQ179" i="14"/>
  <c r="BI179" i="14"/>
  <c r="BA179" i="14"/>
  <c r="AS179" i="14"/>
  <c r="AK179" i="14"/>
  <c r="AC179" i="14"/>
  <c r="U179" i="14"/>
  <c r="EJ179" i="14"/>
  <c r="EB179" i="14"/>
  <c r="DT179" i="14"/>
  <c r="DL179" i="14"/>
  <c r="DD179" i="14"/>
  <c r="CV179" i="14"/>
  <c r="CN179" i="14"/>
  <c r="CF179" i="14"/>
  <c r="BX179" i="14"/>
  <c r="BP179" i="14"/>
  <c r="BH179" i="14"/>
  <c r="AZ179" i="14"/>
  <c r="AR179" i="14"/>
  <c r="AJ179" i="14"/>
  <c r="AB179" i="14"/>
  <c r="T179" i="14"/>
  <c r="EI179" i="14"/>
  <c r="EA179" i="14"/>
  <c r="DS179" i="14"/>
  <c r="DK179" i="14"/>
  <c r="DC179" i="14"/>
  <c r="CU179" i="14"/>
  <c r="CM179" i="14"/>
  <c r="CE179" i="14"/>
  <c r="BW179" i="14"/>
  <c r="BO179" i="14"/>
  <c r="BG179" i="14"/>
  <c r="AY179" i="14"/>
  <c r="AQ179" i="14"/>
  <c r="AI179" i="14"/>
  <c r="AA179" i="14"/>
  <c r="S179" i="14"/>
  <c r="EH179" i="14"/>
  <c r="DZ179" i="14"/>
  <c r="DR179" i="14"/>
  <c r="DJ179" i="14"/>
  <c r="DB179" i="14"/>
  <c r="CT179" i="14"/>
  <c r="CL179" i="14"/>
  <c r="CD179" i="14"/>
  <c r="BV179" i="14"/>
  <c r="BN179" i="14"/>
  <c r="BF179" i="14"/>
  <c r="AX179" i="14"/>
  <c r="AP179" i="14"/>
  <c r="AH179" i="14"/>
  <c r="Z179" i="14"/>
  <c r="R179" i="14"/>
  <c r="EG179" i="14"/>
  <c r="DY179" i="14"/>
  <c r="DQ179" i="14"/>
  <c r="DI179" i="14"/>
  <c r="DA179" i="14"/>
  <c r="CS179" i="14"/>
  <c r="CK179" i="14"/>
  <c r="CC179" i="14"/>
  <c r="BU179" i="14"/>
  <c r="BM179" i="14"/>
  <c r="BE179" i="14"/>
  <c r="AW179" i="14"/>
  <c r="AO179" i="14"/>
  <c r="AG179" i="14"/>
  <c r="Y179" i="14"/>
  <c r="Q179" i="14"/>
  <c r="EH250" i="14"/>
  <c r="DZ250" i="14"/>
  <c r="DR250" i="14"/>
  <c r="DJ250" i="14"/>
  <c r="DB250" i="14"/>
  <c r="CT250" i="14"/>
  <c r="CL250" i="14"/>
  <c r="CD250" i="14"/>
  <c r="BV250" i="14"/>
  <c r="BN250" i="14"/>
  <c r="BF250" i="14"/>
  <c r="AX250" i="14"/>
  <c r="AP250" i="14"/>
  <c r="AH250" i="14"/>
  <c r="Z250" i="14"/>
  <c r="R250" i="14"/>
  <c r="EG250" i="14"/>
  <c r="DY250" i="14"/>
  <c r="DQ250" i="14"/>
  <c r="DI250" i="14"/>
  <c r="DA250" i="14"/>
  <c r="CS250" i="14"/>
  <c r="CK250" i="14"/>
  <c r="CC250" i="14"/>
  <c r="BU250" i="14"/>
  <c r="BM250" i="14"/>
  <c r="BE250" i="14"/>
  <c r="AW250" i="14"/>
  <c r="AO250" i="14"/>
  <c r="AG250" i="14"/>
  <c r="Y250" i="14"/>
  <c r="Q250" i="14"/>
  <c r="EF250" i="14"/>
  <c r="DX250" i="14"/>
  <c r="DP250" i="14"/>
  <c r="DH250" i="14"/>
  <c r="CZ250" i="14"/>
  <c r="CR250" i="14"/>
  <c r="CJ250" i="14"/>
  <c r="CB250" i="14"/>
  <c r="BT250" i="14"/>
  <c r="BL250" i="14"/>
  <c r="BD250" i="14"/>
  <c r="AV250" i="14"/>
  <c r="AN250" i="14"/>
  <c r="AF250" i="14"/>
  <c r="X250" i="14"/>
  <c r="P250" i="14"/>
  <c r="EM250" i="14"/>
  <c r="EE250" i="14"/>
  <c r="DW250" i="14"/>
  <c r="DO250" i="14"/>
  <c r="DG250" i="14"/>
  <c r="CY250" i="14"/>
  <c r="CQ250" i="14"/>
  <c r="CI250" i="14"/>
  <c r="CA250" i="14"/>
  <c r="BS250" i="14"/>
  <c r="BK250" i="14"/>
  <c r="BC250" i="14"/>
  <c r="AU250" i="14"/>
  <c r="AM250" i="14"/>
  <c r="AE250" i="14"/>
  <c r="W250" i="14"/>
  <c r="EL250" i="14"/>
  <c r="ED250" i="14"/>
  <c r="DV250" i="14"/>
  <c r="DN250" i="14"/>
  <c r="DF250" i="14"/>
  <c r="CX250" i="14"/>
  <c r="CP250" i="14"/>
  <c r="CH250" i="14"/>
  <c r="BZ250" i="14"/>
  <c r="BR250" i="14"/>
  <c r="BJ250" i="14"/>
  <c r="BB250" i="14"/>
  <c r="AT250" i="14"/>
  <c r="AL250" i="14"/>
  <c r="AD250" i="14"/>
  <c r="V250" i="14"/>
  <c r="N250" i="14"/>
  <c r="EK250" i="14"/>
  <c r="EC250" i="14"/>
  <c r="DU250" i="14"/>
  <c r="DM250" i="14"/>
  <c r="DE250" i="14"/>
  <c r="CW250" i="14"/>
  <c r="CO250" i="14"/>
  <c r="CG250" i="14"/>
  <c r="BY250" i="14"/>
  <c r="BQ250" i="14"/>
  <c r="BI250" i="14"/>
  <c r="BA250" i="14"/>
  <c r="AS250" i="14"/>
  <c r="AK250" i="14"/>
  <c r="AC250" i="14"/>
  <c r="U250" i="14"/>
  <c r="EJ250" i="14"/>
  <c r="EB250" i="14"/>
  <c r="DT250" i="14"/>
  <c r="DL250" i="14"/>
  <c r="DD250" i="14"/>
  <c r="CV250" i="14"/>
  <c r="CN250" i="14"/>
  <c r="CF250" i="14"/>
  <c r="BX250" i="14"/>
  <c r="BP250" i="14"/>
  <c r="BH250" i="14"/>
  <c r="AZ250" i="14"/>
  <c r="AR250" i="14"/>
  <c r="AJ250" i="14"/>
  <c r="AB250" i="14"/>
  <c r="T250" i="14"/>
  <c r="EI250" i="14"/>
  <c r="EA250" i="14"/>
  <c r="DS250" i="14"/>
  <c r="DK250" i="14"/>
  <c r="DC250" i="14"/>
  <c r="CU250" i="14"/>
  <c r="CM250" i="14"/>
  <c r="CE250" i="14"/>
  <c r="BW250" i="14"/>
  <c r="BO250" i="14"/>
  <c r="BG250" i="14"/>
  <c r="AY250" i="14"/>
  <c r="AQ250" i="14"/>
  <c r="AI250" i="14"/>
  <c r="AA250" i="14"/>
  <c r="S250" i="14"/>
  <c r="EI295" i="14"/>
  <c r="EA295" i="14"/>
  <c r="DS295" i="14"/>
  <c r="DK295" i="14"/>
  <c r="DC295" i="14"/>
  <c r="CU295" i="14"/>
  <c r="CM295" i="14"/>
  <c r="CE295" i="14"/>
  <c r="BW295" i="14"/>
  <c r="BO295" i="14"/>
  <c r="BG295" i="14"/>
  <c r="AY295" i="14"/>
  <c r="AQ295" i="14"/>
  <c r="AI295" i="14"/>
  <c r="AA295" i="14"/>
  <c r="S295" i="14"/>
  <c r="EH295" i="14"/>
  <c r="DZ295" i="14"/>
  <c r="DR295" i="14"/>
  <c r="DJ295" i="14"/>
  <c r="DB295" i="14"/>
  <c r="CT295" i="14"/>
  <c r="CL295" i="14"/>
  <c r="CD295" i="14"/>
  <c r="BV295" i="14"/>
  <c r="BN295" i="14"/>
  <c r="BF295" i="14"/>
  <c r="AX295" i="14"/>
  <c r="AP295" i="14"/>
  <c r="AH295" i="14"/>
  <c r="Z295" i="14"/>
  <c r="R295" i="14"/>
  <c r="EG295" i="14"/>
  <c r="DY295" i="14"/>
  <c r="DQ295" i="14"/>
  <c r="DI295" i="14"/>
  <c r="DA295" i="14"/>
  <c r="CS295" i="14"/>
  <c r="CK295" i="14"/>
  <c r="CC295" i="14"/>
  <c r="BU295" i="14"/>
  <c r="BM295" i="14"/>
  <c r="BE295" i="14"/>
  <c r="AW295" i="14"/>
  <c r="AO295" i="14"/>
  <c r="AG295" i="14"/>
  <c r="Y295" i="14"/>
  <c r="Q295" i="14"/>
  <c r="EF295" i="14"/>
  <c r="DX295" i="14"/>
  <c r="DP295" i="14"/>
  <c r="DH295" i="14"/>
  <c r="CZ295" i="14"/>
  <c r="CR295" i="14"/>
  <c r="CJ295" i="14"/>
  <c r="CB295" i="14"/>
  <c r="BT295" i="14"/>
  <c r="BL295" i="14"/>
  <c r="BD295" i="14"/>
  <c r="AV295" i="14"/>
  <c r="AN295" i="14"/>
  <c r="AF295" i="14"/>
  <c r="X295" i="14"/>
  <c r="P295" i="14"/>
  <c r="EM295" i="14"/>
  <c r="EE295" i="14"/>
  <c r="DW295" i="14"/>
  <c r="DO295" i="14"/>
  <c r="DG295" i="14"/>
  <c r="CY295" i="14"/>
  <c r="CQ295" i="14"/>
  <c r="CI295" i="14"/>
  <c r="CA295" i="14"/>
  <c r="BS295" i="14"/>
  <c r="BK295" i="14"/>
  <c r="BC295" i="14"/>
  <c r="AU295" i="14"/>
  <c r="AM295" i="14"/>
  <c r="AE295" i="14"/>
  <c r="W295" i="14"/>
  <c r="EL295" i="14"/>
  <c r="ED295" i="14"/>
  <c r="DV295" i="14"/>
  <c r="DN295" i="14"/>
  <c r="DF295" i="14"/>
  <c r="CX295" i="14"/>
  <c r="CP295" i="14"/>
  <c r="CH295" i="14"/>
  <c r="BZ295" i="14"/>
  <c r="BR295" i="14"/>
  <c r="BJ295" i="14"/>
  <c r="BB295" i="14"/>
  <c r="AT295" i="14"/>
  <c r="AL295" i="14"/>
  <c r="AD295" i="14"/>
  <c r="V295" i="14"/>
  <c r="N295" i="14"/>
  <c r="EJ295" i="14"/>
  <c r="EB295" i="14"/>
  <c r="DT295" i="14"/>
  <c r="DL295" i="14"/>
  <c r="DD295" i="14"/>
  <c r="CV295" i="14"/>
  <c r="CN295" i="14"/>
  <c r="CF295" i="14"/>
  <c r="BX295" i="14"/>
  <c r="BP295" i="14"/>
  <c r="BH295" i="14"/>
  <c r="AZ295" i="14"/>
  <c r="AR295" i="14"/>
  <c r="AJ295" i="14"/>
  <c r="AB295" i="14"/>
  <c r="T295" i="14"/>
  <c r="DU295" i="14"/>
  <c r="BI295" i="14"/>
  <c r="DM295" i="14"/>
  <c r="BA295" i="14"/>
  <c r="DE295" i="14"/>
  <c r="AS295" i="14"/>
  <c r="CW295" i="14"/>
  <c r="AK295" i="14"/>
  <c r="CO295" i="14"/>
  <c r="AC295" i="14"/>
  <c r="CG295" i="14"/>
  <c r="U295" i="14"/>
  <c r="EK295" i="14"/>
  <c r="BY295" i="14"/>
  <c r="EC295" i="14"/>
  <c r="BQ295" i="14"/>
  <c r="EH307" i="14"/>
  <c r="DZ307" i="14"/>
  <c r="DR307" i="14"/>
  <c r="DJ307" i="14"/>
  <c r="DB307" i="14"/>
  <c r="CT307" i="14"/>
  <c r="CL307" i="14"/>
  <c r="CD307" i="14"/>
  <c r="BV307" i="14"/>
  <c r="BN307" i="14"/>
  <c r="BF307" i="14"/>
  <c r="AX307" i="14"/>
  <c r="AP307" i="14"/>
  <c r="AH307" i="14"/>
  <c r="Z307" i="14"/>
  <c r="R307" i="14"/>
  <c r="EG307" i="14"/>
  <c r="DY307" i="14"/>
  <c r="DQ307" i="14"/>
  <c r="DI307" i="14"/>
  <c r="DA307" i="14"/>
  <c r="CS307" i="14"/>
  <c r="CK307" i="14"/>
  <c r="CC307" i="14"/>
  <c r="BU307" i="14"/>
  <c r="BM307" i="14"/>
  <c r="BE307" i="14"/>
  <c r="AW307" i="14"/>
  <c r="AO307" i="14"/>
  <c r="AG307" i="14"/>
  <c r="Y307" i="14"/>
  <c r="Q307" i="14"/>
  <c r="EF307" i="14"/>
  <c r="DX307" i="14"/>
  <c r="DP307" i="14"/>
  <c r="DH307" i="14"/>
  <c r="CZ307" i="14"/>
  <c r="CR307" i="14"/>
  <c r="CJ307" i="14"/>
  <c r="CB307" i="14"/>
  <c r="BT307" i="14"/>
  <c r="BL307" i="14"/>
  <c r="BD307" i="14"/>
  <c r="AV307" i="14"/>
  <c r="AN307" i="14"/>
  <c r="AF307" i="14"/>
  <c r="X307" i="14"/>
  <c r="P307" i="14"/>
  <c r="EM307" i="14"/>
  <c r="EE307" i="14"/>
  <c r="DW307" i="14"/>
  <c r="DO307" i="14"/>
  <c r="DG307" i="14"/>
  <c r="CY307" i="14"/>
  <c r="CQ307" i="14"/>
  <c r="CI307" i="14"/>
  <c r="CA307" i="14"/>
  <c r="BS307" i="14"/>
  <c r="BK307" i="14"/>
  <c r="BC307" i="14"/>
  <c r="AU307" i="14"/>
  <c r="AM307" i="14"/>
  <c r="AE307" i="14"/>
  <c r="W307" i="14"/>
  <c r="EL307" i="14"/>
  <c r="ED307" i="14"/>
  <c r="DV307" i="14"/>
  <c r="DN307" i="14"/>
  <c r="DF307" i="14"/>
  <c r="CX307" i="14"/>
  <c r="CP307" i="14"/>
  <c r="CH307" i="14"/>
  <c r="BZ307" i="14"/>
  <c r="BR307" i="14"/>
  <c r="BJ307" i="14"/>
  <c r="BB307" i="14"/>
  <c r="AT307" i="14"/>
  <c r="AL307" i="14"/>
  <c r="AD307" i="14"/>
  <c r="V307" i="14"/>
  <c r="N307" i="14"/>
  <c r="EK307" i="14"/>
  <c r="EC307" i="14"/>
  <c r="DU307" i="14"/>
  <c r="DM307" i="14"/>
  <c r="DE307" i="14"/>
  <c r="CW307" i="14"/>
  <c r="CO307" i="14"/>
  <c r="CG307" i="14"/>
  <c r="BY307" i="14"/>
  <c r="BQ307" i="14"/>
  <c r="BI307" i="14"/>
  <c r="BA307" i="14"/>
  <c r="AS307" i="14"/>
  <c r="AK307" i="14"/>
  <c r="AC307" i="14"/>
  <c r="U307" i="14"/>
  <c r="EI307" i="14"/>
  <c r="EA307" i="14"/>
  <c r="DS307" i="14"/>
  <c r="DK307" i="14"/>
  <c r="DC307" i="14"/>
  <c r="CU307" i="14"/>
  <c r="CM307" i="14"/>
  <c r="CE307" i="14"/>
  <c r="BW307" i="14"/>
  <c r="BO307" i="14"/>
  <c r="BG307" i="14"/>
  <c r="AY307" i="14"/>
  <c r="AQ307" i="14"/>
  <c r="AI307" i="14"/>
  <c r="AA307" i="14"/>
  <c r="EB307" i="14"/>
  <c r="BP307" i="14"/>
  <c r="DT307" i="14"/>
  <c r="BH307" i="14"/>
  <c r="DL307" i="14"/>
  <c r="AZ307" i="14"/>
  <c r="DD307" i="14"/>
  <c r="AR307" i="14"/>
  <c r="CV307" i="14"/>
  <c r="AJ307" i="14"/>
  <c r="CN307" i="14"/>
  <c r="AB307" i="14"/>
  <c r="EJ307" i="14"/>
  <c r="BX307" i="14"/>
  <c r="S307" i="14"/>
  <c r="CF307" i="14"/>
  <c r="T307" i="14"/>
  <c r="EM338" i="14"/>
  <c r="EE338" i="14"/>
  <c r="DW338" i="14"/>
  <c r="DO338" i="14"/>
  <c r="DG338" i="14"/>
  <c r="CY338" i="14"/>
  <c r="CQ338" i="14"/>
  <c r="CI338" i="14"/>
  <c r="CA338" i="14"/>
  <c r="BS338" i="14"/>
  <c r="BK338" i="14"/>
  <c r="BC338" i="14"/>
  <c r="EL338" i="14"/>
  <c r="ED338" i="14"/>
  <c r="DV338" i="14"/>
  <c r="DN338" i="14"/>
  <c r="DF338" i="14"/>
  <c r="CX338" i="14"/>
  <c r="CP338" i="14"/>
  <c r="CH338" i="14"/>
  <c r="BZ338" i="14"/>
  <c r="BR338" i="14"/>
  <c r="BJ338" i="14"/>
  <c r="BB338" i="14"/>
  <c r="AT338" i="14"/>
  <c r="AL338" i="14"/>
  <c r="AD338" i="14"/>
  <c r="V338" i="14"/>
  <c r="N338" i="14"/>
  <c r="EK338" i="14"/>
  <c r="EC338" i="14"/>
  <c r="DU338" i="14"/>
  <c r="DM338" i="14"/>
  <c r="DE338" i="14"/>
  <c r="CW338" i="14"/>
  <c r="CO338" i="14"/>
  <c r="CG338" i="14"/>
  <c r="BY338" i="14"/>
  <c r="BQ338" i="14"/>
  <c r="BI338" i="14"/>
  <c r="EJ338" i="14"/>
  <c r="EB338" i="14"/>
  <c r="DT338" i="14"/>
  <c r="DL338" i="14"/>
  <c r="DD338" i="14"/>
  <c r="CV338" i="14"/>
  <c r="CN338" i="14"/>
  <c r="EI338" i="14"/>
  <c r="EA338" i="14"/>
  <c r="DS338" i="14"/>
  <c r="DK338" i="14"/>
  <c r="DC338" i="14"/>
  <c r="CU338" i="14"/>
  <c r="CM338" i="14"/>
  <c r="CE338" i="14"/>
  <c r="BW338" i="14"/>
  <c r="BO338" i="14"/>
  <c r="BG338" i="14"/>
  <c r="AY338" i="14"/>
  <c r="AQ338" i="14"/>
  <c r="AI338" i="14"/>
  <c r="AA338" i="14"/>
  <c r="S338" i="14"/>
  <c r="EH338" i="14"/>
  <c r="DZ338" i="14"/>
  <c r="DR338" i="14"/>
  <c r="DJ338" i="14"/>
  <c r="DB338" i="14"/>
  <c r="CT338" i="14"/>
  <c r="CL338" i="14"/>
  <c r="CD338" i="14"/>
  <c r="BV338" i="14"/>
  <c r="BN338" i="14"/>
  <c r="BF338" i="14"/>
  <c r="AX338" i="14"/>
  <c r="AP338" i="14"/>
  <c r="AH338" i="14"/>
  <c r="Z338" i="14"/>
  <c r="R338" i="14"/>
  <c r="EG338" i="14"/>
  <c r="DY338" i="14"/>
  <c r="DQ338" i="14"/>
  <c r="DI338" i="14"/>
  <c r="DA338" i="14"/>
  <c r="CS338" i="14"/>
  <c r="CK338" i="14"/>
  <c r="CC338" i="14"/>
  <c r="DX338" i="14"/>
  <c r="BX338" i="14"/>
  <c r="BD338" i="14"/>
  <c r="AO338" i="14"/>
  <c r="AC338" i="14"/>
  <c r="P338" i="14"/>
  <c r="DP338" i="14"/>
  <c r="BU338" i="14"/>
  <c r="BA338" i="14"/>
  <c r="AN338" i="14"/>
  <c r="AB338" i="14"/>
  <c r="DH338" i="14"/>
  <c r="BT338" i="14"/>
  <c r="AZ338" i="14"/>
  <c r="AM338" i="14"/>
  <c r="Y338" i="14"/>
  <c r="CZ338" i="14"/>
  <c r="BP338" i="14"/>
  <c r="AW338" i="14"/>
  <c r="AK338" i="14"/>
  <c r="X338" i="14"/>
  <c r="CR338" i="14"/>
  <c r="BM338" i="14"/>
  <c r="AV338" i="14"/>
  <c r="AJ338" i="14"/>
  <c r="W338" i="14"/>
  <c r="CJ338" i="14"/>
  <c r="BL338" i="14"/>
  <c r="AU338" i="14"/>
  <c r="AG338" i="14"/>
  <c r="U338" i="14"/>
  <c r="EF338" i="14"/>
  <c r="CB338" i="14"/>
  <c r="BE338" i="14"/>
  <c r="AR338" i="14"/>
  <c r="AE338" i="14"/>
  <c r="Q338" i="14"/>
  <c r="AS338" i="14"/>
  <c r="AF338" i="14"/>
  <c r="T338" i="14"/>
  <c r="CF338" i="14"/>
  <c r="BH338" i="14"/>
  <c r="EH138" i="14"/>
  <c r="DZ138" i="14"/>
  <c r="DR138" i="14"/>
  <c r="DJ138" i="14"/>
  <c r="DB138" i="14"/>
  <c r="CT138" i="14"/>
  <c r="CL138" i="14"/>
  <c r="CD138" i="14"/>
  <c r="BV138" i="14"/>
  <c r="BN138" i="14"/>
  <c r="BF138" i="14"/>
  <c r="AX138" i="14"/>
  <c r="AP138" i="14"/>
  <c r="AH138" i="14"/>
  <c r="Z138" i="14"/>
  <c r="R138" i="14"/>
  <c r="EG138" i="14"/>
  <c r="DY138" i="14"/>
  <c r="DQ138" i="14"/>
  <c r="DI138" i="14"/>
  <c r="DA138" i="14"/>
  <c r="CS138" i="14"/>
  <c r="CK138" i="14"/>
  <c r="CC138" i="14"/>
  <c r="BU138" i="14"/>
  <c r="BM138" i="14"/>
  <c r="BE138" i="14"/>
  <c r="AW138" i="14"/>
  <c r="AO138" i="14"/>
  <c r="AG138" i="14"/>
  <c r="Y138" i="14"/>
  <c r="Q138" i="14"/>
  <c r="EF138" i="14"/>
  <c r="DX138" i="14"/>
  <c r="DP138" i="14"/>
  <c r="DH138" i="14"/>
  <c r="CZ138" i="14"/>
  <c r="CR138" i="14"/>
  <c r="CJ138" i="14"/>
  <c r="CB138" i="14"/>
  <c r="BT138" i="14"/>
  <c r="BL138" i="14"/>
  <c r="BD138" i="14"/>
  <c r="AV138" i="14"/>
  <c r="AN138" i="14"/>
  <c r="AF138" i="14"/>
  <c r="X138" i="14"/>
  <c r="P138" i="14"/>
  <c r="EM138" i="14"/>
  <c r="EE138" i="14"/>
  <c r="DW138" i="14"/>
  <c r="DO138" i="14"/>
  <c r="DG138" i="14"/>
  <c r="CY138" i="14"/>
  <c r="CQ138" i="14"/>
  <c r="CI138" i="14"/>
  <c r="CA138" i="14"/>
  <c r="BS138" i="14"/>
  <c r="BK138" i="14"/>
  <c r="BC138" i="14"/>
  <c r="AU138" i="14"/>
  <c r="AM138" i="14"/>
  <c r="AE138" i="14"/>
  <c r="W138" i="14"/>
  <c r="EL138" i="14"/>
  <c r="ED138" i="14"/>
  <c r="DV138" i="14"/>
  <c r="DN138" i="14"/>
  <c r="DF138" i="14"/>
  <c r="CX138" i="14"/>
  <c r="CP138" i="14"/>
  <c r="CH138" i="14"/>
  <c r="BZ138" i="14"/>
  <c r="BR138" i="14"/>
  <c r="BJ138" i="14"/>
  <c r="BB138" i="14"/>
  <c r="AT138" i="14"/>
  <c r="AL138" i="14"/>
  <c r="AD138" i="14"/>
  <c r="V138" i="14"/>
  <c r="N138" i="14"/>
  <c r="EK138" i="14"/>
  <c r="EC138" i="14"/>
  <c r="DU138" i="14"/>
  <c r="DM138" i="14"/>
  <c r="DE138" i="14"/>
  <c r="CW138" i="14"/>
  <c r="CO138" i="14"/>
  <c r="CG138" i="14"/>
  <c r="BY138" i="14"/>
  <c r="BQ138" i="14"/>
  <c r="BI138" i="14"/>
  <c r="BA138" i="14"/>
  <c r="AS138" i="14"/>
  <c r="AK138" i="14"/>
  <c r="AC138" i="14"/>
  <c r="U138" i="14"/>
  <c r="EJ138" i="14"/>
  <c r="EB138" i="14"/>
  <c r="DT138" i="14"/>
  <c r="DL138" i="14"/>
  <c r="DD138" i="14"/>
  <c r="CV138" i="14"/>
  <c r="CN138" i="14"/>
  <c r="CF138" i="14"/>
  <c r="BX138" i="14"/>
  <c r="BP138" i="14"/>
  <c r="BH138" i="14"/>
  <c r="AZ138" i="14"/>
  <c r="AR138" i="14"/>
  <c r="AJ138" i="14"/>
  <c r="AB138" i="14"/>
  <c r="T138" i="14"/>
  <c r="EI138" i="14"/>
  <c r="EA138" i="14"/>
  <c r="DS138" i="14"/>
  <c r="DK138" i="14"/>
  <c r="DC138" i="14"/>
  <c r="CU138" i="14"/>
  <c r="CM138" i="14"/>
  <c r="CE138" i="14"/>
  <c r="BW138" i="14"/>
  <c r="BO138" i="14"/>
  <c r="BG138" i="14"/>
  <c r="AY138" i="14"/>
  <c r="AQ138" i="14"/>
  <c r="AI138" i="14"/>
  <c r="AA138" i="14"/>
  <c r="S138" i="14"/>
  <c r="EI156" i="14"/>
  <c r="EA156" i="14"/>
  <c r="DS156" i="14"/>
  <c r="DK156" i="14"/>
  <c r="DC156" i="14"/>
  <c r="CU156" i="14"/>
  <c r="CM156" i="14"/>
  <c r="CE156" i="14"/>
  <c r="BW156" i="14"/>
  <c r="BO156" i="14"/>
  <c r="BG156" i="14"/>
  <c r="AY156" i="14"/>
  <c r="AQ156" i="14"/>
  <c r="AI156" i="14"/>
  <c r="AA156" i="14"/>
  <c r="S156" i="14"/>
  <c r="EH156" i="14"/>
  <c r="DZ156" i="14"/>
  <c r="DR156" i="14"/>
  <c r="DJ156" i="14"/>
  <c r="DB156" i="14"/>
  <c r="CT156" i="14"/>
  <c r="CL156" i="14"/>
  <c r="CD156" i="14"/>
  <c r="BV156" i="14"/>
  <c r="BN156" i="14"/>
  <c r="BF156" i="14"/>
  <c r="AX156" i="14"/>
  <c r="AP156" i="14"/>
  <c r="AH156" i="14"/>
  <c r="Z156" i="14"/>
  <c r="R156" i="14"/>
  <c r="EG156" i="14"/>
  <c r="DY156" i="14"/>
  <c r="DQ156" i="14"/>
  <c r="DI156" i="14"/>
  <c r="DA156" i="14"/>
  <c r="CS156" i="14"/>
  <c r="CK156" i="14"/>
  <c r="CC156" i="14"/>
  <c r="BU156" i="14"/>
  <c r="BM156" i="14"/>
  <c r="BE156" i="14"/>
  <c r="AW156" i="14"/>
  <c r="AO156" i="14"/>
  <c r="AG156" i="14"/>
  <c r="Y156" i="14"/>
  <c r="Q156" i="14"/>
  <c r="EF156" i="14"/>
  <c r="DX156" i="14"/>
  <c r="DP156" i="14"/>
  <c r="DH156" i="14"/>
  <c r="CZ156" i="14"/>
  <c r="CR156" i="14"/>
  <c r="CJ156" i="14"/>
  <c r="CB156" i="14"/>
  <c r="EM156" i="14"/>
  <c r="EE156" i="14"/>
  <c r="DW156" i="14"/>
  <c r="DO156" i="14"/>
  <c r="DG156" i="14"/>
  <c r="CY156" i="14"/>
  <c r="CQ156" i="14"/>
  <c r="CI156" i="14"/>
  <c r="CA156" i="14"/>
  <c r="BS156" i="14"/>
  <c r="BK156" i="14"/>
  <c r="BC156" i="14"/>
  <c r="AU156" i="14"/>
  <c r="AM156" i="14"/>
  <c r="AE156" i="14"/>
  <c r="W156" i="14"/>
  <c r="EL156" i="14"/>
  <c r="ED156" i="14"/>
  <c r="DV156" i="14"/>
  <c r="DN156" i="14"/>
  <c r="DF156" i="14"/>
  <c r="CX156" i="14"/>
  <c r="CP156" i="14"/>
  <c r="CH156" i="14"/>
  <c r="BZ156" i="14"/>
  <c r="BR156" i="14"/>
  <c r="BJ156" i="14"/>
  <c r="BB156" i="14"/>
  <c r="AT156" i="14"/>
  <c r="AL156" i="14"/>
  <c r="AD156" i="14"/>
  <c r="V156" i="14"/>
  <c r="N156" i="14"/>
  <c r="EK156" i="14"/>
  <c r="EC156" i="14"/>
  <c r="DU156" i="14"/>
  <c r="DM156" i="14"/>
  <c r="DE156" i="14"/>
  <c r="CW156" i="14"/>
  <c r="CO156" i="14"/>
  <c r="CG156" i="14"/>
  <c r="BY156" i="14"/>
  <c r="BQ156" i="14"/>
  <c r="BI156" i="14"/>
  <c r="BA156" i="14"/>
  <c r="AS156" i="14"/>
  <c r="AK156" i="14"/>
  <c r="AC156" i="14"/>
  <c r="CV156" i="14"/>
  <c r="BD156" i="14"/>
  <c r="X156" i="14"/>
  <c r="CN156" i="14"/>
  <c r="AZ156" i="14"/>
  <c r="U156" i="14"/>
  <c r="CF156" i="14"/>
  <c r="AV156" i="14"/>
  <c r="T156" i="14"/>
  <c r="EJ156" i="14"/>
  <c r="BX156" i="14"/>
  <c r="AR156" i="14"/>
  <c r="P156" i="14"/>
  <c r="EB156" i="14"/>
  <c r="BT156" i="14"/>
  <c r="AN156" i="14"/>
  <c r="DT156" i="14"/>
  <c r="BP156" i="14"/>
  <c r="AJ156" i="14"/>
  <c r="DL156" i="14"/>
  <c r="BL156" i="14"/>
  <c r="AF156" i="14"/>
  <c r="DD156" i="14"/>
  <c r="BH156" i="14"/>
  <c r="AB156" i="14"/>
  <c r="EJ200" i="14"/>
  <c r="EB200" i="14"/>
  <c r="DT200" i="14"/>
  <c r="DL200" i="14"/>
  <c r="DD200" i="14"/>
  <c r="CV200" i="14"/>
  <c r="CN200" i="14"/>
  <c r="CF200" i="14"/>
  <c r="BX200" i="14"/>
  <c r="BP200" i="14"/>
  <c r="BH200" i="14"/>
  <c r="AZ200" i="14"/>
  <c r="AR200" i="14"/>
  <c r="AJ200" i="14"/>
  <c r="AB200" i="14"/>
  <c r="T200" i="14"/>
  <c r="EI200" i="14"/>
  <c r="EA200" i="14"/>
  <c r="DS200" i="14"/>
  <c r="DK200" i="14"/>
  <c r="DC200" i="14"/>
  <c r="CU200" i="14"/>
  <c r="CM200" i="14"/>
  <c r="CE200" i="14"/>
  <c r="BW200" i="14"/>
  <c r="BO200" i="14"/>
  <c r="BG200" i="14"/>
  <c r="AY200" i="14"/>
  <c r="AQ200" i="14"/>
  <c r="AI200" i="14"/>
  <c r="AA200" i="14"/>
  <c r="S200" i="14"/>
  <c r="EH200" i="14"/>
  <c r="DZ200" i="14"/>
  <c r="DR200" i="14"/>
  <c r="DJ200" i="14"/>
  <c r="DB200" i="14"/>
  <c r="CT200" i="14"/>
  <c r="CL200" i="14"/>
  <c r="CD200" i="14"/>
  <c r="BV200" i="14"/>
  <c r="BN200" i="14"/>
  <c r="BF200" i="14"/>
  <c r="AX200" i="14"/>
  <c r="AP200" i="14"/>
  <c r="AH200" i="14"/>
  <c r="Z200" i="14"/>
  <c r="R200" i="14"/>
  <c r="EG200" i="14"/>
  <c r="DY200" i="14"/>
  <c r="DQ200" i="14"/>
  <c r="DI200" i="14"/>
  <c r="DA200" i="14"/>
  <c r="CS200" i="14"/>
  <c r="CK200" i="14"/>
  <c r="CC200" i="14"/>
  <c r="BU200" i="14"/>
  <c r="BM200" i="14"/>
  <c r="BE200" i="14"/>
  <c r="AW200" i="14"/>
  <c r="AO200" i="14"/>
  <c r="AG200" i="14"/>
  <c r="Y200" i="14"/>
  <c r="Q200" i="14"/>
  <c r="EF200" i="14"/>
  <c r="DX200" i="14"/>
  <c r="DP200" i="14"/>
  <c r="DH200" i="14"/>
  <c r="CZ200" i="14"/>
  <c r="CR200" i="14"/>
  <c r="CJ200" i="14"/>
  <c r="CB200" i="14"/>
  <c r="BT200" i="14"/>
  <c r="BL200" i="14"/>
  <c r="BD200" i="14"/>
  <c r="AV200" i="14"/>
  <c r="AN200" i="14"/>
  <c r="AF200" i="14"/>
  <c r="X200" i="14"/>
  <c r="P200" i="14"/>
  <c r="EM200" i="14"/>
  <c r="EE200" i="14"/>
  <c r="DW200" i="14"/>
  <c r="DO200" i="14"/>
  <c r="DG200" i="14"/>
  <c r="CY200" i="14"/>
  <c r="CQ200" i="14"/>
  <c r="CI200" i="14"/>
  <c r="CA200" i="14"/>
  <c r="BS200" i="14"/>
  <c r="BK200" i="14"/>
  <c r="BC200" i="14"/>
  <c r="AU200" i="14"/>
  <c r="AM200" i="14"/>
  <c r="AE200" i="14"/>
  <c r="W200" i="14"/>
  <c r="EL200" i="14"/>
  <c r="ED200" i="14"/>
  <c r="DV200" i="14"/>
  <c r="DN200" i="14"/>
  <c r="DF200" i="14"/>
  <c r="CX200" i="14"/>
  <c r="CP200" i="14"/>
  <c r="CH200" i="14"/>
  <c r="BZ200" i="14"/>
  <c r="BR200" i="14"/>
  <c r="BJ200" i="14"/>
  <c r="BB200" i="14"/>
  <c r="AT200" i="14"/>
  <c r="AL200" i="14"/>
  <c r="AD200" i="14"/>
  <c r="V200" i="14"/>
  <c r="N200" i="14"/>
  <c r="EC200" i="14"/>
  <c r="BQ200" i="14"/>
  <c r="DU200" i="14"/>
  <c r="BI200" i="14"/>
  <c r="DM200" i="14"/>
  <c r="BA200" i="14"/>
  <c r="DE200" i="14"/>
  <c r="AS200" i="14"/>
  <c r="CW200" i="14"/>
  <c r="AK200" i="14"/>
  <c r="CO200" i="14"/>
  <c r="AC200" i="14"/>
  <c r="CG200" i="14"/>
  <c r="U200" i="14"/>
  <c r="EK200" i="14"/>
  <c r="BY200" i="14"/>
  <c r="EL239" i="14"/>
  <c r="ED239" i="14"/>
  <c r="DV239" i="14"/>
  <c r="DN239" i="14"/>
  <c r="DF239" i="14"/>
  <c r="CX239" i="14"/>
  <c r="CP239" i="14"/>
  <c r="CH239" i="14"/>
  <c r="BZ239" i="14"/>
  <c r="BR239" i="14"/>
  <c r="BJ239" i="14"/>
  <c r="BB239" i="14"/>
  <c r="AT239" i="14"/>
  <c r="AL239" i="14"/>
  <c r="AD239" i="14"/>
  <c r="V239" i="14"/>
  <c r="N239" i="14"/>
  <c r="EK239" i="14"/>
  <c r="EC239" i="14"/>
  <c r="DU239" i="14"/>
  <c r="DM239" i="14"/>
  <c r="DE239" i="14"/>
  <c r="CW239" i="14"/>
  <c r="CO239" i="14"/>
  <c r="CG239" i="14"/>
  <c r="BY239" i="14"/>
  <c r="BQ239" i="14"/>
  <c r="BI239" i="14"/>
  <c r="BA239" i="14"/>
  <c r="AS239" i="14"/>
  <c r="AK239" i="14"/>
  <c r="AC239" i="14"/>
  <c r="U239" i="14"/>
  <c r="EJ239" i="14"/>
  <c r="EB239" i="14"/>
  <c r="DT239" i="14"/>
  <c r="DL239" i="14"/>
  <c r="DD239" i="14"/>
  <c r="CV239" i="14"/>
  <c r="CN239" i="14"/>
  <c r="CF239" i="14"/>
  <c r="BX239" i="14"/>
  <c r="BP239" i="14"/>
  <c r="BH239" i="14"/>
  <c r="AZ239" i="14"/>
  <c r="AR239" i="14"/>
  <c r="AJ239" i="14"/>
  <c r="AB239" i="14"/>
  <c r="T239" i="14"/>
  <c r="EI239" i="14"/>
  <c r="EA239" i="14"/>
  <c r="DS239" i="14"/>
  <c r="DK239" i="14"/>
  <c r="DC239" i="14"/>
  <c r="CU239" i="14"/>
  <c r="CM239" i="14"/>
  <c r="CE239" i="14"/>
  <c r="BW239" i="14"/>
  <c r="BO239" i="14"/>
  <c r="BG239" i="14"/>
  <c r="AY239" i="14"/>
  <c r="AQ239" i="14"/>
  <c r="AI239" i="14"/>
  <c r="AA239" i="14"/>
  <c r="S239" i="14"/>
  <c r="EH239" i="14"/>
  <c r="DZ239" i="14"/>
  <c r="DR239" i="14"/>
  <c r="DJ239" i="14"/>
  <c r="DB239" i="14"/>
  <c r="CT239" i="14"/>
  <c r="CL239" i="14"/>
  <c r="CD239" i="14"/>
  <c r="BV239" i="14"/>
  <c r="BN239" i="14"/>
  <c r="BF239" i="14"/>
  <c r="AX239" i="14"/>
  <c r="AP239" i="14"/>
  <c r="AH239" i="14"/>
  <c r="Z239" i="14"/>
  <c r="R239" i="14"/>
  <c r="EG239" i="14"/>
  <c r="DY239" i="14"/>
  <c r="DQ239" i="14"/>
  <c r="DI239" i="14"/>
  <c r="DA239" i="14"/>
  <c r="CS239" i="14"/>
  <c r="CK239" i="14"/>
  <c r="CC239" i="14"/>
  <c r="BU239" i="14"/>
  <c r="BM239" i="14"/>
  <c r="BE239" i="14"/>
  <c r="AW239" i="14"/>
  <c r="AO239" i="14"/>
  <c r="AG239" i="14"/>
  <c r="Y239" i="14"/>
  <c r="Q239" i="14"/>
  <c r="EF239" i="14"/>
  <c r="DX239" i="14"/>
  <c r="DP239" i="14"/>
  <c r="DH239" i="14"/>
  <c r="CZ239" i="14"/>
  <c r="CR239" i="14"/>
  <c r="CJ239" i="14"/>
  <c r="CB239" i="14"/>
  <c r="BT239" i="14"/>
  <c r="BL239" i="14"/>
  <c r="BD239" i="14"/>
  <c r="AV239" i="14"/>
  <c r="AN239" i="14"/>
  <c r="AF239" i="14"/>
  <c r="X239" i="14"/>
  <c r="P239" i="14"/>
  <c r="EM239" i="14"/>
  <c r="EE239" i="14"/>
  <c r="DW239" i="14"/>
  <c r="DO239" i="14"/>
  <c r="DG239" i="14"/>
  <c r="CY239" i="14"/>
  <c r="CQ239" i="14"/>
  <c r="CI239" i="14"/>
  <c r="CA239" i="14"/>
  <c r="BS239" i="14"/>
  <c r="BK239" i="14"/>
  <c r="BC239" i="14"/>
  <c r="AU239" i="14"/>
  <c r="AM239" i="14"/>
  <c r="AE239" i="14"/>
  <c r="W239" i="14"/>
  <c r="EL314" i="14"/>
  <c r="ED314" i="14"/>
  <c r="DV314" i="14"/>
  <c r="DN314" i="14"/>
  <c r="DF314" i="14"/>
  <c r="CX314" i="14"/>
  <c r="CP314" i="14"/>
  <c r="CH314" i="14"/>
  <c r="BZ314" i="14"/>
  <c r="BR314" i="14"/>
  <c r="BJ314" i="14"/>
  <c r="BB314" i="14"/>
  <c r="AT314" i="14"/>
  <c r="AL314" i="14"/>
  <c r="AD314" i="14"/>
  <c r="V314" i="14"/>
  <c r="N314" i="14"/>
  <c r="EK314" i="14"/>
  <c r="EC314" i="14"/>
  <c r="DU314" i="14"/>
  <c r="DM314" i="14"/>
  <c r="DE314" i="14"/>
  <c r="CW314" i="14"/>
  <c r="CO314" i="14"/>
  <c r="CG314" i="14"/>
  <c r="BY314" i="14"/>
  <c r="BQ314" i="14"/>
  <c r="BI314" i="14"/>
  <c r="BA314" i="14"/>
  <c r="AS314" i="14"/>
  <c r="AK314" i="14"/>
  <c r="AC314" i="14"/>
  <c r="U314" i="14"/>
  <c r="EJ314" i="14"/>
  <c r="EB314" i="14"/>
  <c r="DT314" i="14"/>
  <c r="DL314" i="14"/>
  <c r="DD314" i="14"/>
  <c r="CV314" i="14"/>
  <c r="CN314" i="14"/>
  <c r="CF314" i="14"/>
  <c r="BX314" i="14"/>
  <c r="BP314" i="14"/>
  <c r="BH314" i="14"/>
  <c r="AZ314" i="14"/>
  <c r="AR314" i="14"/>
  <c r="AJ314" i="14"/>
  <c r="AB314" i="14"/>
  <c r="T314" i="14"/>
  <c r="EI314" i="14"/>
  <c r="EA314" i="14"/>
  <c r="DS314" i="14"/>
  <c r="DK314" i="14"/>
  <c r="DC314" i="14"/>
  <c r="CU314" i="14"/>
  <c r="CM314" i="14"/>
  <c r="CE314" i="14"/>
  <c r="BW314" i="14"/>
  <c r="BO314" i="14"/>
  <c r="BG314" i="14"/>
  <c r="AY314" i="14"/>
  <c r="AQ314" i="14"/>
  <c r="AI314" i="14"/>
  <c r="AA314" i="14"/>
  <c r="S314" i="14"/>
  <c r="EH314" i="14"/>
  <c r="DZ314" i="14"/>
  <c r="DR314" i="14"/>
  <c r="DJ314" i="14"/>
  <c r="DB314" i="14"/>
  <c r="CT314" i="14"/>
  <c r="CL314" i="14"/>
  <c r="CD314" i="14"/>
  <c r="BV314" i="14"/>
  <c r="BN314" i="14"/>
  <c r="BF314" i="14"/>
  <c r="AX314" i="14"/>
  <c r="AP314" i="14"/>
  <c r="AH314" i="14"/>
  <c r="Z314" i="14"/>
  <c r="R314" i="14"/>
  <c r="EG314" i="14"/>
  <c r="DY314" i="14"/>
  <c r="DQ314" i="14"/>
  <c r="DI314" i="14"/>
  <c r="DA314" i="14"/>
  <c r="CS314" i="14"/>
  <c r="CK314" i="14"/>
  <c r="CC314" i="14"/>
  <c r="BU314" i="14"/>
  <c r="BM314" i="14"/>
  <c r="BE314" i="14"/>
  <c r="AW314" i="14"/>
  <c r="AO314" i="14"/>
  <c r="AG314" i="14"/>
  <c r="Y314" i="14"/>
  <c r="Q314" i="14"/>
  <c r="EM314" i="14"/>
  <c r="EE314" i="14"/>
  <c r="DW314" i="14"/>
  <c r="DO314" i="14"/>
  <c r="DG314" i="14"/>
  <c r="CY314" i="14"/>
  <c r="CQ314" i="14"/>
  <c r="CI314" i="14"/>
  <c r="CA314" i="14"/>
  <c r="BS314" i="14"/>
  <c r="BK314" i="14"/>
  <c r="BC314" i="14"/>
  <c r="AU314" i="14"/>
  <c r="AM314" i="14"/>
  <c r="AE314" i="14"/>
  <c r="W314" i="14"/>
  <c r="CZ314" i="14"/>
  <c r="AN314" i="14"/>
  <c r="CR314" i="14"/>
  <c r="AF314" i="14"/>
  <c r="CJ314" i="14"/>
  <c r="X314" i="14"/>
  <c r="CB314" i="14"/>
  <c r="P314" i="14"/>
  <c r="EF314" i="14"/>
  <c r="BT314" i="14"/>
  <c r="DX314" i="14"/>
  <c r="BL314" i="14"/>
  <c r="DH314" i="14"/>
  <c r="AV314" i="14"/>
  <c r="DP314" i="14"/>
  <c r="BD314" i="14"/>
  <c r="EH327" i="14"/>
  <c r="DZ327" i="14"/>
  <c r="DR327" i="14"/>
  <c r="DJ327" i="14"/>
  <c r="DB327" i="14"/>
  <c r="CT327" i="14"/>
  <c r="CL327" i="14"/>
  <c r="CD327" i="14"/>
  <c r="BV327" i="14"/>
  <c r="BN327" i="14"/>
  <c r="BF327" i="14"/>
  <c r="AX327" i="14"/>
  <c r="AP327" i="14"/>
  <c r="AH327" i="14"/>
  <c r="Z327" i="14"/>
  <c r="R327" i="14"/>
  <c r="EG327" i="14"/>
  <c r="DY327" i="14"/>
  <c r="DQ327" i="14"/>
  <c r="DI327" i="14"/>
  <c r="DA327" i="14"/>
  <c r="CS327" i="14"/>
  <c r="CK327" i="14"/>
  <c r="CC327" i="14"/>
  <c r="BU327" i="14"/>
  <c r="BM327" i="14"/>
  <c r="BE327" i="14"/>
  <c r="AW327" i="14"/>
  <c r="AO327" i="14"/>
  <c r="AG327" i="14"/>
  <c r="Y327" i="14"/>
  <c r="Q327" i="14"/>
  <c r="EF327" i="14"/>
  <c r="DX327" i="14"/>
  <c r="DP327" i="14"/>
  <c r="DH327" i="14"/>
  <c r="CZ327" i="14"/>
  <c r="CR327" i="14"/>
  <c r="CJ327" i="14"/>
  <c r="CB327" i="14"/>
  <c r="BT327" i="14"/>
  <c r="BL327" i="14"/>
  <c r="BD327" i="14"/>
  <c r="AV327" i="14"/>
  <c r="AN327" i="14"/>
  <c r="AF327" i="14"/>
  <c r="X327" i="14"/>
  <c r="P327" i="14"/>
  <c r="EM327" i="14"/>
  <c r="EE327" i="14"/>
  <c r="DW327" i="14"/>
  <c r="DO327" i="14"/>
  <c r="DG327" i="14"/>
  <c r="CY327" i="14"/>
  <c r="CQ327" i="14"/>
  <c r="CI327" i="14"/>
  <c r="CA327" i="14"/>
  <c r="BS327" i="14"/>
  <c r="BK327" i="14"/>
  <c r="BC327" i="14"/>
  <c r="AU327" i="14"/>
  <c r="AM327" i="14"/>
  <c r="AE327" i="14"/>
  <c r="W327" i="14"/>
  <c r="EL327" i="14"/>
  <c r="ED327" i="14"/>
  <c r="DV327" i="14"/>
  <c r="DN327" i="14"/>
  <c r="DF327" i="14"/>
  <c r="CX327" i="14"/>
  <c r="CP327" i="14"/>
  <c r="CH327" i="14"/>
  <c r="BZ327" i="14"/>
  <c r="BR327" i="14"/>
  <c r="BJ327" i="14"/>
  <c r="BB327" i="14"/>
  <c r="AT327" i="14"/>
  <c r="AL327" i="14"/>
  <c r="AD327" i="14"/>
  <c r="V327" i="14"/>
  <c r="N327" i="14"/>
  <c r="EK327" i="14"/>
  <c r="EC327" i="14"/>
  <c r="DU327" i="14"/>
  <c r="DM327" i="14"/>
  <c r="DE327" i="14"/>
  <c r="CW327" i="14"/>
  <c r="CO327" i="14"/>
  <c r="CG327" i="14"/>
  <c r="BY327" i="14"/>
  <c r="BQ327" i="14"/>
  <c r="BI327" i="14"/>
  <c r="BA327" i="14"/>
  <c r="AS327" i="14"/>
  <c r="AK327" i="14"/>
  <c r="AC327" i="14"/>
  <c r="U327" i="14"/>
  <c r="EI327" i="14"/>
  <c r="EA327" i="14"/>
  <c r="DS327" i="14"/>
  <c r="DK327" i="14"/>
  <c r="DC327" i="14"/>
  <c r="CU327" i="14"/>
  <c r="CM327" i="14"/>
  <c r="CE327" i="14"/>
  <c r="BW327" i="14"/>
  <c r="BO327" i="14"/>
  <c r="BG327" i="14"/>
  <c r="AY327" i="14"/>
  <c r="AQ327" i="14"/>
  <c r="AI327" i="14"/>
  <c r="AA327" i="14"/>
  <c r="S327" i="14"/>
  <c r="DL327" i="14"/>
  <c r="AZ327" i="14"/>
  <c r="DD327" i="14"/>
  <c r="AR327" i="14"/>
  <c r="CV327" i="14"/>
  <c r="AJ327" i="14"/>
  <c r="CN327" i="14"/>
  <c r="AB327" i="14"/>
  <c r="CF327" i="14"/>
  <c r="T327" i="14"/>
  <c r="EJ327" i="14"/>
  <c r="BX327" i="14"/>
  <c r="EB327" i="14"/>
  <c r="BP327" i="14"/>
  <c r="DT327" i="14"/>
  <c r="BH327" i="14"/>
  <c r="EL129" i="14"/>
  <c r="ED129" i="14"/>
  <c r="DV129" i="14"/>
  <c r="DN129" i="14"/>
  <c r="DF129" i="14"/>
  <c r="CX129" i="14"/>
  <c r="CP129" i="14"/>
  <c r="CH129" i="14"/>
  <c r="BZ129" i="14"/>
  <c r="BR129" i="14"/>
  <c r="BJ129" i="14"/>
  <c r="BB129" i="14"/>
  <c r="AT129" i="14"/>
  <c r="AL129" i="14"/>
  <c r="AD129" i="14"/>
  <c r="V129" i="14"/>
  <c r="N129" i="14"/>
  <c r="EK129" i="14"/>
  <c r="EC129" i="14"/>
  <c r="DU129" i="14"/>
  <c r="DM129" i="14"/>
  <c r="DE129" i="14"/>
  <c r="CW129" i="14"/>
  <c r="CO129" i="14"/>
  <c r="CG129" i="14"/>
  <c r="BY129" i="14"/>
  <c r="BQ129" i="14"/>
  <c r="BI129" i="14"/>
  <c r="BA129" i="14"/>
  <c r="AS129" i="14"/>
  <c r="AK129" i="14"/>
  <c r="AC129" i="14"/>
  <c r="U129" i="14"/>
  <c r="EJ129" i="14"/>
  <c r="EB129" i="14"/>
  <c r="DT129" i="14"/>
  <c r="DL129" i="14"/>
  <c r="DD129" i="14"/>
  <c r="CV129" i="14"/>
  <c r="CN129" i="14"/>
  <c r="CF129" i="14"/>
  <c r="BX129" i="14"/>
  <c r="BP129" i="14"/>
  <c r="BH129" i="14"/>
  <c r="AZ129" i="14"/>
  <c r="AR129" i="14"/>
  <c r="AJ129" i="14"/>
  <c r="AB129" i="14"/>
  <c r="T129" i="14"/>
  <c r="EI129" i="14"/>
  <c r="EA129" i="14"/>
  <c r="DS129" i="14"/>
  <c r="DK129" i="14"/>
  <c r="DC129" i="14"/>
  <c r="CU129" i="14"/>
  <c r="CM129" i="14"/>
  <c r="CE129" i="14"/>
  <c r="BW129" i="14"/>
  <c r="BO129" i="14"/>
  <c r="BG129" i="14"/>
  <c r="AY129" i="14"/>
  <c r="AQ129" i="14"/>
  <c r="AI129" i="14"/>
  <c r="AA129" i="14"/>
  <c r="S129" i="14"/>
  <c r="EH129" i="14"/>
  <c r="DZ129" i="14"/>
  <c r="DR129" i="14"/>
  <c r="DJ129" i="14"/>
  <c r="DB129" i="14"/>
  <c r="CT129" i="14"/>
  <c r="CL129" i="14"/>
  <c r="CD129" i="14"/>
  <c r="BV129" i="14"/>
  <c r="BN129" i="14"/>
  <c r="BF129" i="14"/>
  <c r="AX129" i="14"/>
  <c r="AP129" i="14"/>
  <c r="AH129" i="14"/>
  <c r="Z129" i="14"/>
  <c r="R129" i="14"/>
  <c r="EG129" i="14"/>
  <c r="DY129" i="14"/>
  <c r="DQ129" i="14"/>
  <c r="DI129" i="14"/>
  <c r="DA129" i="14"/>
  <c r="CS129" i="14"/>
  <c r="CK129" i="14"/>
  <c r="CC129" i="14"/>
  <c r="BU129" i="14"/>
  <c r="BM129" i="14"/>
  <c r="BE129" i="14"/>
  <c r="AW129" i="14"/>
  <c r="AO129" i="14"/>
  <c r="AG129" i="14"/>
  <c r="Y129" i="14"/>
  <c r="Q129" i="14"/>
  <c r="EF129" i="14"/>
  <c r="DX129" i="14"/>
  <c r="DP129" i="14"/>
  <c r="DH129" i="14"/>
  <c r="CZ129" i="14"/>
  <c r="CR129" i="14"/>
  <c r="CJ129" i="14"/>
  <c r="CB129" i="14"/>
  <c r="BT129" i="14"/>
  <c r="BL129" i="14"/>
  <c r="BD129" i="14"/>
  <c r="AV129" i="14"/>
  <c r="AN129" i="14"/>
  <c r="AF129" i="14"/>
  <c r="X129" i="14"/>
  <c r="P129" i="14"/>
  <c r="EM129" i="14"/>
  <c r="EE129" i="14"/>
  <c r="DW129" i="14"/>
  <c r="DO129" i="14"/>
  <c r="DG129" i="14"/>
  <c r="CY129" i="14"/>
  <c r="CQ129" i="14"/>
  <c r="CI129" i="14"/>
  <c r="CA129" i="14"/>
  <c r="BS129" i="14"/>
  <c r="BK129" i="14"/>
  <c r="BC129" i="14"/>
  <c r="AU129" i="14"/>
  <c r="AM129" i="14"/>
  <c r="AE129" i="14"/>
  <c r="W129" i="14"/>
  <c r="EF169" i="14"/>
  <c r="DX169" i="14"/>
  <c r="DP169" i="14"/>
  <c r="DH169" i="14"/>
  <c r="CZ169" i="14"/>
  <c r="CR169" i="14"/>
  <c r="CJ169" i="14"/>
  <c r="CB169" i="14"/>
  <c r="BT169" i="14"/>
  <c r="BL169" i="14"/>
  <c r="BD169" i="14"/>
  <c r="AV169" i="14"/>
  <c r="AN169" i="14"/>
  <c r="AF169" i="14"/>
  <c r="X169" i="14"/>
  <c r="P169" i="14"/>
  <c r="EM169" i="14"/>
  <c r="EE169" i="14"/>
  <c r="DW169" i="14"/>
  <c r="DO169" i="14"/>
  <c r="DG169" i="14"/>
  <c r="CY169" i="14"/>
  <c r="CQ169" i="14"/>
  <c r="CI169" i="14"/>
  <c r="CA169" i="14"/>
  <c r="BS169" i="14"/>
  <c r="BK169" i="14"/>
  <c r="BC169" i="14"/>
  <c r="AU169" i="14"/>
  <c r="AM169" i="14"/>
  <c r="AE169" i="14"/>
  <c r="W169" i="14"/>
  <c r="EL169" i="14"/>
  <c r="ED169" i="14"/>
  <c r="DV169" i="14"/>
  <c r="DN169" i="14"/>
  <c r="DF169" i="14"/>
  <c r="CX169" i="14"/>
  <c r="CP169" i="14"/>
  <c r="CH169" i="14"/>
  <c r="BZ169" i="14"/>
  <c r="BR169" i="14"/>
  <c r="BJ169" i="14"/>
  <c r="BB169" i="14"/>
  <c r="AT169" i="14"/>
  <c r="AL169" i="14"/>
  <c r="AD169" i="14"/>
  <c r="V169" i="14"/>
  <c r="N169" i="14"/>
  <c r="EK169" i="14"/>
  <c r="EC169" i="14"/>
  <c r="DU169" i="14"/>
  <c r="DM169" i="14"/>
  <c r="DE169" i="14"/>
  <c r="CW169" i="14"/>
  <c r="CO169" i="14"/>
  <c r="CG169" i="14"/>
  <c r="BY169" i="14"/>
  <c r="BQ169" i="14"/>
  <c r="BI169" i="14"/>
  <c r="BA169" i="14"/>
  <c r="AS169" i="14"/>
  <c r="AK169" i="14"/>
  <c r="AC169" i="14"/>
  <c r="U169" i="14"/>
  <c r="EJ169" i="14"/>
  <c r="EB169" i="14"/>
  <c r="DT169" i="14"/>
  <c r="DL169" i="14"/>
  <c r="DD169" i="14"/>
  <c r="CV169" i="14"/>
  <c r="CN169" i="14"/>
  <c r="CF169" i="14"/>
  <c r="BX169" i="14"/>
  <c r="BP169" i="14"/>
  <c r="BH169" i="14"/>
  <c r="AZ169" i="14"/>
  <c r="AR169" i="14"/>
  <c r="AJ169" i="14"/>
  <c r="AB169" i="14"/>
  <c r="T169" i="14"/>
  <c r="EI169" i="14"/>
  <c r="EA169" i="14"/>
  <c r="DS169" i="14"/>
  <c r="DK169" i="14"/>
  <c r="DC169" i="14"/>
  <c r="CU169" i="14"/>
  <c r="CM169" i="14"/>
  <c r="CE169" i="14"/>
  <c r="BW169" i="14"/>
  <c r="BO169" i="14"/>
  <c r="BG169" i="14"/>
  <c r="AY169" i="14"/>
  <c r="AQ169" i="14"/>
  <c r="AI169" i="14"/>
  <c r="AA169" i="14"/>
  <c r="S169" i="14"/>
  <c r="EH169" i="14"/>
  <c r="DZ169" i="14"/>
  <c r="DR169" i="14"/>
  <c r="DJ169" i="14"/>
  <c r="DB169" i="14"/>
  <c r="CT169" i="14"/>
  <c r="CL169" i="14"/>
  <c r="CD169" i="14"/>
  <c r="BV169" i="14"/>
  <c r="BN169" i="14"/>
  <c r="BF169" i="14"/>
  <c r="AX169" i="14"/>
  <c r="AP169" i="14"/>
  <c r="AH169" i="14"/>
  <c r="Z169" i="14"/>
  <c r="R169" i="14"/>
  <c r="EG169" i="14"/>
  <c r="DY169" i="14"/>
  <c r="DQ169" i="14"/>
  <c r="DI169" i="14"/>
  <c r="DA169" i="14"/>
  <c r="CS169" i="14"/>
  <c r="CK169" i="14"/>
  <c r="CC169" i="14"/>
  <c r="BU169" i="14"/>
  <c r="BM169" i="14"/>
  <c r="BE169" i="14"/>
  <c r="AW169" i="14"/>
  <c r="AO169" i="14"/>
  <c r="AG169" i="14"/>
  <c r="Y169" i="14"/>
  <c r="Q169" i="14"/>
  <c r="EH256" i="14"/>
  <c r="DZ256" i="14"/>
  <c r="DR256" i="14"/>
  <c r="DJ256" i="14"/>
  <c r="DB256" i="14"/>
  <c r="CT256" i="14"/>
  <c r="CL256" i="14"/>
  <c r="CD256" i="14"/>
  <c r="BV256" i="14"/>
  <c r="BN256" i="14"/>
  <c r="BF256" i="14"/>
  <c r="AX256" i="14"/>
  <c r="AP256" i="14"/>
  <c r="AH256" i="14"/>
  <c r="Z256" i="14"/>
  <c r="R256" i="14"/>
  <c r="EG256" i="14"/>
  <c r="DY256" i="14"/>
  <c r="DQ256" i="14"/>
  <c r="DI256" i="14"/>
  <c r="DA256" i="14"/>
  <c r="CS256" i="14"/>
  <c r="CK256" i="14"/>
  <c r="CC256" i="14"/>
  <c r="BU256" i="14"/>
  <c r="BM256" i="14"/>
  <c r="BE256" i="14"/>
  <c r="AW256" i="14"/>
  <c r="AO256" i="14"/>
  <c r="AG256" i="14"/>
  <c r="Y256" i="14"/>
  <c r="Q256" i="14"/>
  <c r="EF256" i="14"/>
  <c r="DX256" i="14"/>
  <c r="DP256" i="14"/>
  <c r="DH256" i="14"/>
  <c r="CZ256" i="14"/>
  <c r="CR256" i="14"/>
  <c r="CJ256" i="14"/>
  <c r="CB256" i="14"/>
  <c r="BT256" i="14"/>
  <c r="BL256" i="14"/>
  <c r="BD256" i="14"/>
  <c r="AV256" i="14"/>
  <c r="AN256" i="14"/>
  <c r="AF256" i="14"/>
  <c r="X256" i="14"/>
  <c r="P256" i="14"/>
  <c r="EM256" i="14"/>
  <c r="EE256" i="14"/>
  <c r="DW256" i="14"/>
  <c r="DO256" i="14"/>
  <c r="DG256" i="14"/>
  <c r="CY256" i="14"/>
  <c r="CQ256" i="14"/>
  <c r="CI256" i="14"/>
  <c r="CA256" i="14"/>
  <c r="BS256" i="14"/>
  <c r="BK256" i="14"/>
  <c r="BC256" i="14"/>
  <c r="AU256" i="14"/>
  <c r="AM256" i="14"/>
  <c r="AE256" i="14"/>
  <c r="W256" i="14"/>
  <c r="EL256" i="14"/>
  <c r="ED256" i="14"/>
  <c r="DV256" i="14"/>
  <c r="DN256" i="14"/>
  <c r="DF256" i="14"/>
  <c r="CX256" i="14"/>
  <c r="CP256" i="14"/>
  <c r="CH256" i="14"/>
  <c r="BZ256" i="14"/>
  <c r="BR256" i="14"/>
  <c r="BJ256" i="14"/>
  <c r="BB256" i="14"/>
  <c r="AT256" i="14"/>
  <c r="AL256" i="14"/>
  <c r="AD256" i="14"/>
  <c r="V256" i="14"/>
  <c r="N256" i="14"/>
  <c r="EK256" i="14"/>
  <c r="EC256" i="14"/>
  <c r="DU256" i="14"/>
  <c r="DM256" i="14"/>
  <c r="DE256" i="14"/>
  <c r="CW256" i="14"/>
  <c r="CO256" i="14"/>
  <c r="CG256" i="14"/>
  <c r="BY256" i="14"/>
  <c r="BQ256" i="14"/>
  <c r="BI256" i="14"/>
  <c r="BA256" i="14"/>
  <c r="AS256" i="14"/>
  <c r="AK256" i="14"/>
  <c r="AC256" i="14"/>
  <c r="U256" i="14"/>
  <c r="EJ256" i="14"/>
  <c r="EB256" i="14"/>
  <c r="DT256" i="14"/>
  <c r="DL256" i="14"/>
  <c r="DD256" i="14"/>
  <c r="CV256" i="14"/>
  <c r="CN256" i="14"/>
  <c r="CF256" i="14"/>
  <c r="BX256" i="14"/>
  <c r="BP256" i="14"/>
  <c r="BH256" i="14"/>
  <c r="AZ256" i="14"/>
  <c r="AR256" i="14"/>
  <c r="AJ256" i="14"/>
  <c r="AB256" i="14"/>
  <c r="T256" i="14"/>
  <c r="EI256" i="14"/>
  <c r="EA256" i="14"/>
  <c r="DS256" i="14"/>
  <c r="DK256" i="14"/>
  <c r="DC256" i="14"/>
  <c r="CU256" i="14"/>
  <c r="CM256" i="14"/>
  <c r="CE256" i="14"/>
  <c r="BW256" i="14"/>
  <c r="BO256" i="14"/>
  <c r="BG256" i="14"/>
  <c r="AY256" i="14"/>
  <c r="AQ256" i="14"/>
  <c r="AI256" i="14"/>
  <c r="AA256" i="14"/>
  <c r="S256" i="14"/>
  <c r="EI343" i="14"/>
  <c r="EA343" i="14"/>
  <c r="DS343" i="14"/>
  <c r="DK343" i="14"/>
  <c r="DC343" i="14"/>
  <c r="CU343" i="14"/>
  <c r="CM343" i="14"/>
  <c r="CE343" i="14"/>
  <c r="BW343" i="14"/>
  <c r="BO343" i="14"/>
  <c r="BG343" i="14"/>
  <c r="AY343" i="14"/>
  <c r="AQ343" i="14"/>
  <c r="AI343" i="14"/>
  <c r="AA343" i="14"/>
  <c r="S343" i="14"/>
  <c r="EH343" i="14"/>
  <c r="DZ343" i="14"/>
  <c r="DR343" i="14"/>
  <c r="DJ343" i="14"/>
  <c r="DB343" i="14"/>
  <c r="CT343" i="14"/>
  <c r="CL343" i="14"/>
  <c r="CD343" i="14"/>
  <c r="BV343" i="14"/>
  <c r="BN343" i="14"/>
  <c r="BF343" i="14"/>
  <c r="AX343" i="14"/>
  <c r="AP343" i="14"/>
  <c r="AH343" i="14"/>
  <c r="Z343" i="14"/>
  <c r="R343" i="14"/>
  <c r="EG343" i="14"/>
  <c r="DY343" i="14"/>
  <c r="DQ343" i="14"/>
  <c r="DI343" i="14"/>
  <c r="DA343" i="14"/>
  <c r="CS343" i="14"/>
  <c r="CK343" i="14"/>
  <c r="CC343" i="14"/>
  <c r="BU343" i="14"/>
  <c r="BM343" i="14"/>
  <c r="BE343" i="14"/>
  <c r="AW343" i="14"/>
  <c r="AO343" i="14"/>
  <c r="AG343" i="14"/>
  <c r="Y343" i="14"/>
  <c r="Q343" i="14"/>
  <c r="EF343" i="14"/>
  <c r="DX343" i="14"/>
  <c r="DP343" i="14"/>
  <c r="DH343" i="14"/>
  <c r="CZ343" i="14"/>
  <c r="CR343" i="14"/>
  <c r="CJ343" i="14"/>
  <c r="CB343" i="14"/>
  <c r="BT343" i="14"/>
  <c r="BL343" i="14"/>
  <c r="BD343" i="14"/>
  <c r="AV343" i="14"/>
  <c r="AN343" i="14"/>
  <c r="AF343" i="14"/>
  <c r="X343" i="14"/>
  <c r="P343" i="14"/>
  <c r="EM343" i="14"/>
  <c r="EE343" i="14"/>
  <c r="DW343" i="14"/>
  <c r="DO343" i="14"/>
  <c r="DG343" i="14"/>
  <c r="CY343" i="14"/>
  <c r="CQ343" i="14"/>
  <c r="CI343" i="14"/>
  <c r="CA343" i="14"/>
  <c r="BS343" i="14"/>
  <c r="BK343" i="14"/>
  <c r="BC343" i="14"/>
  <c r="AU343" i="14"/>
  <c r="AM343" i="14"/>
  <c r="AE343" i="14"/>
  <c r="W343" i="14"/>
  <c r="EL343" i="14"/>
  <c r="ED343" i="14"/>
  <c r="DV343" i="14"/>
  <c r="DN343" i="14"/>
  <c r="DF343" i="14"/>
  <c r="CX343" i="14"/>
  <c r="CP343" i="14"/>
  <c r="CH343" i="14"/>
  <c r="BZ343" i="14"/>
  <c r="BR343" i="14"/>
  <c r="BJ343" i="14"/>
  <c r="BB343" i="14"/>
  <c r="AT343" i="14"/>
  <c r="AL343" i="14"/>
  <c r="AD343" i="14"/>
  <c r="V343" i="14"/>
  <c r="N343" i="14"/>
  <c r="EK343" i="14"/>
  <c r="EC343" i="14"/>
  <c r="DU343" i="14"/>
  <c r="DM343" i="14"/>
  <c r="DE343" i="14"/>
  <c r="CW343" i="14"/>
  <c r="CO343" i="14"/>
  <c r="CG343" i="14"/>
  <c r="BY343" i="14"/>
  <c r="BQ343" i="14"/>
  <c r="BI343" i="14"/>
  <c r="BA343" i="14"/>
  <c r="AS343" i="14"/>
  <c r="AK343" i="14"/>
  <c r="AC343" i="14"/>
  <c r="U343" i="14"/>
  <c r="DD343" i="14"/>
  <c r="AR343" i="14"/>
  <c r="CV343" i="14"/>
  <c r="AJ343" i="14"/>
  <c r="CN343" i="14"/>
  <c r="AB343" i="14"/>
  <c r="CF343" i="14"/>
  <c r="T343" i="14"/>
  <c r="EJ343" i="14"/>
  <c r="BX343" i="14"/>
  <c r="EB343" i="14"/>
  <c r="BP343" i="14"/>
  <c r="DL343" i="14"/>
  <c r="AZ343" i="14"/>
  <c r="DT343" i="14"/>
  <c r="BH343" i="14"/>
  <c r="EH146" i="14"/>
  <c r="DZ146" i="14"/>
  <c r="DR146" i="14"/>
  <c r="DJ146" i="14"/>
  <c r="DB146" i="14"/>
  <c r="CT146" i="14"/>
  <c r="CL146" i="14"/>
  <c r="CD146" i="14"/>
  <c r="BV146" i="14"/>
  <c r="BN146" i="14"/>
  <c r="BF146" i="14"/>
  <c r="AX146" i="14"/>
  <c r="AP146" i="14"/>
  <c r="AH146" i="14"/>
  <c r="Z146" i="14"/>
  <c r="R146" i="14"/>
  <c r="EG146" i="14"/>
  <c r="DY146" i="14"/>
  <c r="DQ146" i="14"/>
  <c r="DI146" i="14"/>
  <c r="DA146" i="14"/>
  <c r="CS146" i="14"/>
  <c r="CK146" i="14"/>
  <c r="CC146" i="14"/>
  <c r="BU146" i="14"/>
  <c r="BM146" i="14"/>
  <c r="BE146" i="14"/>
  <c r="AW146" i="14"/>
  <c r="AO146" i="14"/>
  <c r="AG146" i="14"/>
  <c r="Y146" i="14"/>
  <c r="Q146" i="14"/>
  <c r="EF146" i="14"/>
  <c r="DX146" i="14"/>
  <c r="DP146" i="14"/>
  <c r="DH146" i="14"/>
  <c r="CZ146" i="14"/>
  <c r="CR146" i="14"/>
  <c r="CJ146" i="14"/>
  <c r="CB146" i="14"/>
  <c r="BT146" i="14"/>
  <c r="BL146" i="14"/>
  <c r="BD146" i="14"/>
  <c r="AV146" i="14"/>
  <c r="AN146" i="14"/>
  <c r="AF146" i="14"/>
  <c r="X146" i="14"/>
  <c r="P146" i="14"/>
  <c r="EM146" i="14"/>
  <c r="EE146" i="14"/>
  <c r="DW146" i="14"/>
  <c r="DO146" i="14"/>
  <c r="DG146" i="14"/>
  <c r="CY146" i="14"/>
  <c r="CQ146" i="14"/>
  <c r="CI146" i="14"/>
  <c r="CA146" i="14"/>
  <c r="BS146" i="14"/>
  <c r="BK146" i="14"/>
  <c r="BC146" i="14"/>
  <c r="AU146" i="14"/>
  <c r="AM146" i="14"/>
  <c r="AE146" i="14"/>
  <c r="W146" i="14"/>
  <c r="EL146" i="14"/>
  <c r="ED146" i="14"/>
  <c r="DV146" i="14"/>
  <c r="DN146" i="14"/>
  <c r="DF146" i="14"/>
  <c r="CX146" i="14"/>
  <c r="CP146" i="14"/>
  <c r="CH146" i="14"/>
  <c r="BZ146" i="14"/>
  <c r="BR146" i="14"/>
  <c r="BJ146" i="14"/>
  <c r="BB146" i="14"/>
  <c r="AT146" i="14"/>
  <c r="AL146" i="14"/>
  <c r="AD146" i="14"/>
  <c r="V146" i="14"/>
  <c r="N146" i="14"/>
  <c r="EK146" i="14"/>
  <c r="EC146" i="14"/>
  <c r="DU146" i="14"/>
  <c r="DM146" i="14"/>
  <c r="DE146" i="14"/>
  <c r="CW146" i="14"/>
  <c r="CO146" i="14"/>
  <c r="CG146" i="14"/>
  <c r="BY146" i="14"/>
  <c r="BQ146" i="14"/>
  <c r="BI146" i="14"/>
  <c r="BA146" i="14"/>
  <c r="AS146" i="14"/>
  <c r="AK146" i="14"/>
  <c r="AC146" i="14"/>
  <c r="U146" i="14"/>
  <c r="EJ146" i="14"/>
  <c r="EB146" i="14"/>
  <c r="DT146" i="14"/>
  <c r="DL146" i="14"/>
  <c r="DD146" i="14"/>
  <c r="CV146" i="14"/>
  <c r="CN146" i="14"/>
  <c r="CF146" i="14"/>
  <c r="BX146" i="14"/>
  <c r="BP146" i="14"/>
  <c r="BH146" i="14"/>
  <c r="AZ146" i="14"/>
  <c r="AR146" i="14"/>
  <c r="AJ146" i="14"/>
  <c r="AB146" i="14"/>
  <c r="T146" i="14"/>
  <c r="EI146" i="14"/>
  <c r="EA146" i="14"/>
  <c r="DS146" i="14"/>
  <c r="DK146" i="14"/>
  <c r="DC146" i="14"/>
  <c r="CU146" i="14"/>
  <c r="CM146" i="14"/>
  <c r="CE146" i="14"/>
  <c r="BW146" i="14"/>
  <c r="BO146" i="14"/>
  <c r="BG146" i="14"/>
  <c r="AY146" i="14"/>
  <c r="AQ146" i="14"/>
  <c r="AI146" i="14"/>
  <c r="AA146" i="14"/>
  <c r="S146" i="14"/>
  <c r="EL111" i="14"/>
  <c r="ED111" i="14"/>
  <c r="DV111" i="14"/>
  <c r="DN111" i="14"/>
  <c r="DF111" i="14"/>
  <c r="CX111" i="14"/>
  <c r="CP111" i="14"/>
  <c r="CH111" i="14"/>
  <c r="BZ111" i="14"/>
  <c r="BR111" i="14"/>
  <c r="BJ111" i="14"/>
  <c r="BB111" i="14"/>
  <c r="AT111" i="14"/>
  <c r="AL111" i="14"/>
  <c r="AD111" i="14"/>
  <c r="V111" i="14"/>
  <c r="N111" i="14"/>
  <c r="EK111" i="14"/>
  <c r="EC111" i="14"/>
  <c r="DU111" i="14"/>
  <c r="DM111" i="14"/>
  <c r="DE111" i="14"/>
  <c r="CW111" i="14"/>
  <c r="CO111" i="14"/>
  <c r="CG111" i="14"/>
  <c r="BY111" i="14"/>
  <c r="BQ111" i="14"/>
  <c r="BI111" i="14"/>
  <c r="BA111" i="14"/>
  <c r="AS111" i="14"/>
  <c r="AK111" i="14"/>
  <c r="AC111" i="14"/>
  <c r="U111" i="14"/>
  <c r="EJ111" i="14"/>
  <c r="EB111" i="14"/>
  <c r="DT111" i="14"/>
  <c r="DL111" i="14"/>
  <c r="DD111" i="14"/>
  <c r="CV111" i="14"/>
  <c r="CN111" i="14"/>
  <c r="CF111" i="14"/>
  <c r="BX111" i="14"/>
  <c r="BP111" i="14"/>
  <c r="BH111" i="14"/>
  <c r="AZ111" i="14"/>
  <c r="AR111" i="14"/>
  <c r="AJ111" i="14"/>
  <c r="AB111" i="14"/>
  <c r="T111" i="14"/>
  <c r="EI111" i="14"/>
  <c r="EA111" i="14"/>
  <c r="DS111" i="14"/>
  <c r="DK111" i="14"/>
  <c r="DC111" i="14"/>
  <c r="CU111" i="14"/>
  <c r="CM111" i="14"/>
  <c r="CE111" i="14"/>
  <c r="BW111" i="14"/>
  <c r="BO111" i="14"/>
  <c r="BG111" i="14"/>
  <c r="AY111" i="14"/>
  <c r="AQ111" i="14"/>
  <c r="AI111" i="14"/>
  <c r="AA111" i="14"/>
  <c r="S111" i="14"/>
  <c r="EH111" i="14"/>
  <c r="DZ111" i="14"/>
  <c r="DR111" i="14"/>
  <c r="DJ111" i="14"/>
  <c r="DB111" i="14"/>
  <c r="CT111" i="14"/>
  <c r="CL111" i="14"/>
  <c r="CD111" i="14"/>
  <c r="BV111" i="14"/>
  <c r="BN111" i="14"/>
  <c r="BF111" i="14"/>
  <c r="AX111" i="14"/>
  <c r="AP111" i="14"/>
  <c r="AH111" i="14"/>
  <c r="Z111" i="14"/>
  <c r="R111" i="14"/>
  <c r="EG111" i="14"/>
  <c r="DY111" i="14"/>
  <c r="DQ111" i="14"/>
  <c r="DI111" i="14"/>
  <c r="DA111" i="14"/>
  <c r="CS111" i="14"/>
  <c r="CK111" i="14"/>
  <c r="CC111" i="14"/>
  <c r="BU111" i="14"/>
  <c r="BM111" i="14"/>
  <c r="BE111" i="14"/>
  <c r="AW111" i="14"/>
  <c r="AO111" i="14"/>
  <c r="AG111" i="14"/>
  <c r="Y111" i="14"/>
  <c r="Q111" i="14"/>
  <c r="EF111" i="14"/>
  <c r="DX111" i="14"/>
  <c r="DP111" i="14"/>
  <c r="DH111" i="14"/>
  <c r="CZ111" i="14"/>
  <c r="CR111" i="14"/>
  <c r="CJ111" i="14"/>
  <c r="CB111" i="14"/>
  <c r="BT111" i="14"/>
  <c r="BL111" i="14"/>
  <c r="BD111" i="14"/>
  <c r="AV111" i="14"/>
  <c r="AN111" i="14"/>
  <c r="AF111" i="14"/>
  <c r="X111" i="14"/>
  <c r="P111" i="14"/>
  <c r="EM111" i="14"/>
  <c r="EE111" i="14"/>
  <c r="DW111" i="14"/>
  <c r="DO111" i="14"/>
  <c r="DG111" i="14"/>
  <c r="CY111" i="14"/>
  <c r="CQ111" i="14"/>
  <c r="CI111" i="14"/>
  <c r="CA111" i="14"/>
  <c r="BS111" i="14"/>
  <c r="BK111" i="14"/>
  <c r="BC111" i="14"/>
  <c r="AU111" i="14"/>
  <c r="AM111" i="14"/>
  <c r="AE111" i="14"/>
  <c r="W111" i="14"/>
  <c r="EJ176" i="14"/>
  <c r="EB176" i="14"/>
  <c r="DT176" i="14"/>
  <c r="DL176" i="14"/>
  <c r="DD176" i="14"/>
  <c r="CV176" i="14"/>
  <c r="CN176" i="14"/>
  <c r="CF176" i="14"/>
  <c r="BX176" i="14"/>
  <c r="BP176" i="14"/>
  <c r="BH176" i="14"/>
  <c r="AZ176" i="14"/>
  <c r="AR176" i="14"/>
  <c r="AJ176" i="14"/>
  <c r="AB176" i="14"/>
  <c r="T176" i="14"/>
  <c r="EI176" i="14"/>
  <c r="EA176" i="14"/>
  <c r="DS176" i="14"/>
  <c r="DK176" i="14"/>
  <c r="DC176" i="14"/>
  <c r="CU176" i="14"/>
  <c r="CM176" i="14"/>
  <c r="CE176" i="14"/>
  <c r="BW176" i="14"/>
  <c r="BO176" i="14"/>
  <c r="BG176" i="14"/>
  <c r="AY176" i="14"/>
  <c r="AQ176" i="14"/>
  <c r="AI176" i="14"/>
  <c r="AA176" i="14"/>
  <c r="S176" i="14"/>
  <c r="EH176" i="14"/>
  <c r="DZ176" i="14"/>
  <c r="DR176" i="14"/>
  <c r="DJ176" i="14"/>
  <c r="DB176" i="14"/>
  <c r="CT176" i="14"/>
  <c r="CL176" i="14"/>
  <c r="CD176" i="14"/>
  <c r="BV176" i="14"/>
  <c r="BN176" i="14"/>
  <c r="BF176" i="14"/>
  <c r="AX176" i="14"/>
  <c r="AP176" i="14"/>
  <c r="AH176" i="14"/>
  <c r="Z176" i="14"/>
  <c r="R176" i="14"/>
  <c r="EG176" i="14"/>
  <c r="DY176" i="14"/>
  <c r="DQ176" i="14"/>
  <c r="DI176" i="14"/>
  <c r="DA176" i="14"/>
  <c r="CS176" i="14"/>
  <c r="CK176" i="14"/>
  <c r="CC176" i="14"/>
  <c r="BU176" i="14"/>
  <c r="BM176" i="14"/>
  <c r="BE176" i="14"/>
  <c r="AW176" i="14"/>
  <c r="AO176" i="14"/>
  <c r="AG176" i="14"/>
  <c r="Y176" i="14"/>
  <c r="Q176" i="14"/>
  <c r="EF176" i="14"/>
  <c r="DX176" i="14"/>
  <c r="DP176" i="14"/>
  <c r="DH176" i="14"/>
  <c r="CZ176" i="14"/>
  <c r="CR176" i="14"/>
  <c r="CJ176" i="14"/>
  <c r="CB176" i="14"/>
  <c r="BT176" i="14"/>
  <c r="BL176" i="14"/>
  <c r="BD176" i="14"/>
  <c r="AV176" i="14"/>
  <c r="AN176" i="14"/>
  <c r="AF176" i="14"/>
  <c r="X176" i="14"/>
  <c r="P176" i="14"/>
  <c r="EM176" i="14"/>
  <c r="EE176" i="14"/>
  <c r="DW176" i="14"/>
  <c r="DO176" i="14"/>
  <c r="DG176" i="14"/>
  <c r="CY176" i="14"/>
  <c r="CQ176" i="14"/>
  <c r="CI176" i="14"/>
  <c r="CA176" i="14"/>
  <c r="BS176" i="14"/>
  <c r="BK176" i="14"/>
  <c r="BC176" i="14"/>
  <c r="AU176" i="14"/>
  <c r="AM176" i="14"/>
  <c r="AE176" i="14"/>
  <c r="W176" i="14"/>
  <c r="EL176" i="14"/>
  <c r="ED176" i="14"/>
  <c r="DV176" i="14"/>
  <c r="DN176" i="14"/>
  <c r="DF176" i="14"/>
  <c r="CX176" i="14"/>
  <c r="CP176" i="14"/>
  <c r="CH176" i="14"/>
  <c r="BZ176" i="14"/>
  <c r="BR176" i="14"/>
  <c r="BJ176" i="14"/>
  <c r="BB176" i="14"/>
  <c r="AT176" i="14"/>
  <c r="AL176" i="14"/>
  <c r="AD176" i="14"/>
  <c r="V176" i="14"/>
  <c r="N176" i="14"/>
  <c r="EK176" i="14"/>
  <c r="EC176" i="14"/>
  <c r="DU176" i="14"/>
  <c r="DM176" i="14"/>
  <c r="DE176" i="14"/>
  <c r="CW176" i="14"/>
  <c r="CO176" i="14"/>
  <c r="CG176" i="14"/>
  <c r="BY176" i="14"/>
  <c r="BQ176" i="14"/>
  <c r="BI176" i="14"/>
  <c r="BA176" i="14"/>
  <c r="AS176" i="14"/>
  <c r="AK176" i="14"/>
  <c r="AC176" i="14"/>
  <c r="U176" i="14"/>
  <c r="EI192" i="14"/>
  <c r="EH192" i="14"/>
  <c r="EL192" i="14"/>
  <c r="ED192" i="14"/>
  <c r="DV192" i="14"/>
  <c r="EC192" i="14"/>
  <c r="DT192" i="14"/>
  <c r="DL192" i="14"/>
  <c r="DD192" i="14"/>
  <c r="CV192" i="14"/>
  <c r="CN192" i="14"/>
  <c r="CF192" i="14"/>
  <c r="BX192" i="14"/>
  <c r="BP192" i="14"/>
  <c r="BH192" i="14"/>
  <c r="AZ192" i="14"/>
  <c r="AR192" i="14"/>
  <c r="AJ192" i="14"/>
  <c r="AB192" i="14"/>
  <c r="T192" i="14"/>
  <c r="EB192" i="14"/>
  <c r="DS192" i="14"/>
  <c r="DK192" i="14"/>
  <c r="DC192" i="14"/>
  <c r="CU192" i="14"/>
  <c r="CM192" i="14"/>
  <c r="CE192" i="14"/>
  <c r="BW192" i="14"/>
  <c r="BO192" i="14"/>
  <c r="BG192" i="14"/>
  <c r="AY192" i="14"/>
  <c r="AQ192" i="14"/>
  <c r="AI192" i="14"/>
  <c r="AA192" i="14"/>
  <c r="S192" i="14"/>
  <c r="EM192" i="14"/>
  <c r="EA192" i="14"/>
  <c r="DR192" i="14"/>
  <c r="DJ192" i="14"/>
  <c r="DB192" i="14"/>
  <c r="CT192" i="14"/>
  <c r="CL192" i="14"/>
  <c r="CD192" i="14"/>
  <c r="BV192" i="14"/>
  <c r="BN192" i="14"/>
  <c r="BF192" i="14"/>
  <c r="AX192" i="14"/>
  <c r="AP192" i="14"/>
  <c r="AH192" i="14"/>
  <c r="Z192" i="14"/>
  <c r="R192" i="14"/>
  <c r="EK192" i="14"/>
  <c r="DZ192" i="14"/>
  <c r="DQ192" i="14"/>
  <c r="DI192" i="14"/>
  <c r="DA192" i="14"/>
  <c r="CS192" i="14"/>
  <c r="CK192" i="14"/>
  <c r="CC192" i="14"/>
  <c r="BU192" i="14"/>
  <c r="BM192" i="14"/>
  <c r="BE192" i="14"/>
  <c r="AW192" i="14"/>
  <c r="AO192" i="14"/>
  <c r="AG192" i="14"/>
  <c r="Y192" i="14"/>
  <c r="Q192" i="14"/>
  <c r="EJ192" i="14"/>
  <c r="DY192" i="14"/>
  <c r="DP192" i="14"/>
  <c r="DH192" i="14"/>
  <c r="CZ192" i="14"/>
  <c r="CR192" i="14"/>
  <c r="CJ192" i="14"/>
  <c r="CB192" i="14"/>
  <c r="BT192" i="14"/>
  <c r="BL192" i="14"/>
  <c r="BD192" i="14"/>
  <c r="AV192" i="14"/>
  <c r="AN192" i="14"/>
  <c r="AF192" i="14"/>
  <c r="X192" i="14"/>
  <c r="P192" i="14"/>
  <c r="EG192" i="14"/>
  <c r="DX192" i="14"/>
  <c r="DO192" i="14"/>
  <c r="DG192" i="14"/>
  <c r="CY192" i="14"/>
  <c r="CQ192" i="14"/>
  <c r="CI192" i="14"/>
  <c r="CA192" i="14"/>
  <c r="BS192" i="14"/>
  <c r="BK192" i="14"/>
  <c r="BC192" i="14"/>
  <c r="AU192" i="14"/>
  <c r="AM192" i="14"/>
  <c r="AE192" i="14"/>
  <c r="W192" i="14"/>
  <c r="EF192" i="14"/>
  <c r="DW192" i="14"/>
  <c r="DN192" i="14"/>
  <c r="DF192" i="14"/>
  <c r="CX192" i="14"/>
  <c r="CP192" i="14"/>
  <c r="CH192" i="14"/>
  <c r="BZ192" i="14"/>
  <c r="BR192" i="14"/>
  <c r="BJ192" i="14"/>
  <c r="BB192" i="14"/>
  <c r="AT192" i="14"/>
  <c r="AL192" i="14"/>
  <c r="AD192" i="14"/>
  <c r="V192" i="14"/>
  <c r="N192" i="14"/>
  <c r="EE192" i="14"/>
  <c r="DU192" i="14"/>
  <c r="DM192" i="14"/>
  <c r="DE192" i="14"/>
  <c r="CW192" i="14"/>
  <c r="CO192" i="14"/>
  <c r="CG192" i="14"/>
  <c r="BY192" i="14"/>
  <c r="BQ192" i="14"/>
  <c r="BI192" i="14"/>
  <c r="BA192" i="14"/>
  <c r="AS192" i="14"/>
  <c r="AK192" i="14"/>
  <c r="AC192" i="14"/>
  <c r="U192" i="14"/>
  <c r="EJ220" i="14"/>
  <c r="EB220" i="14"/>
  <c r="DT220" i="14"/>
  <c r="DL220" i="14"/>
  <c r="DD220" i="14"/>
  <c r="CV220" i="14"/>
  <c r="CN220" i="14"/>
  <c r="CF220" i="14"/>
  <c r="BX220" i="14"/>
  <c r="BP220" i="14"/>
  <c r="BH220" i="14"/>
  <c r="AZ220" i="14"/>
  <c r="AR220" i="14"/>
  <c r="AJ220" i="14"/>
  <c r="AB220" i="14"/>
  <c r="T220" i="14"/>
  <c r="EI220" i="14"/>
  <c r="EA220" i="14"/>
  <c r="DS220" i="14"/>
  <c r="DK220" i="14"/>
  <c r="DC220" i="14"/>
  <c r="CU220" i="14"/>
  <c r="CM220" i="14"/>
  <c r="CE220" i="14"/>
  <c r="BW220" i="14"/>
  <c r="BO220" i="14"/>
  <c r="BG220" i="14"/>
  <c r="AY220" i="14"/>
  <c r="AQ220" i="14"/>
  <c r="AI220" i="14"/>
  <c r="AA220" i="14"/>
  <c r="S220" i="14"/>
  <c r="EH220" i="14"/>
  <c r="DZ220" i="14"/>
  <c r="DR220" i="14"/>
  <c r="DJ220" i="14"/>
  <c r="DB220" i="14"/>
  <c r="CT220" i="14"/>
  <c r="CL220" i="14"/>
  <c r="CD220" i="14"/>
  <c r="BV220" i="14"/>
  <c r="BN220" i="14"/>
  <c r="BF220" i="14"/>
  <c r="AX220" i="14"/>
  <c r="AP220" i="14"/>
  <c r="AH220" i="14"/>
  <c r="Z220" i="14"/>
  <c r="R220" i="14"/>
  <c r="EG220" i="14"/>
  <c r="DY220" i="14"/>
  <c r="DQ220" i="14"/>
  <c r="DI220" i="14"/>
  <c r="DA220" i="14"/>
  <c r="CS220" i="14"/>
  <c r="CK220" i="14"/>
  <c r="CC220" i="14"/>
  <c r="BU220" i="14"/>
  <c r="BM220" i="14"/>
  <c r="BE220" i="14"/>
  <c r="AW220" i="14"/>
  <c r="AO220" i="14"/>
  <c r="AG220" i="14"/>
  <c r="Y220" i="14"/>
  <c r="Q220" i="14"/>
  <c r="EF220" i="14"/>
  <c r="DX220" i="14"/>
  <c r="DP220" i="14"/>
  <c r="DH220" i="14"/>
  <c r="CZ220" i="14"/>
  <c r="CR220" i="14"/>
  <c r="CJ220" i="14"/>
  <c r="CB220" i="14"/>
  <c r="BT220" i="14"/>
  <c r="BL220" i="14"/>
  <c r="BD220" i="14"/>
  <c r="AV220" i="14"/>
  <c r="AN220" i="14"/>
  <c r="AF220" i="14"/>
  <c r="X220" i="14"/>
  <c r="P220" i="14"/>
  <c r="EM220" i="14"/>
  <c r="EE220" i="14"/>
  <c r="DW220" i="14"/>
  <c r="DO220" i="14"/>
  <c r="DG220" i="14"/>
  <c r="CY220" i="14"/>
  <c r="CQ220" i="14"/>
  <c r="CI220" i="14"/>
  <c r="CA220" i="14"/>
  <c r="BS220" i="14"/>
  <c r="BK220" i="14"/>
  <c r="BC220" i="14"/>
  <c r="AU220" i="14"/>
  <c r="AM220" i="14"/>
  <c r="AE220" i="14"/>
  <c r="W220" i="14"/>
  <c r="EL220" i="14"/>
  <c r="ED220" i="14"/>
  <c r="DV220" i="14"/>
  <c r="DN220" i="14"/>
  <c r="DF220" i="14"/>
  <c r="CX220" i="14"/>
  <c r="CP220" i="14"/>
  <c r="CH220" i="14"/>
  <c r="BZ220" i="14"/>
  <c r="BR220" i="14"/>
  <c r="BJ220" i="14"/>
  <c r="BB220" i="14"/>
  <c r="AT220" i="14"/>
  <c r="AL220" i="14"/>
  <c r="AD220" i="14"/>
  <c r="V220" i="14"/>
  <c r="N220" i="14"/>
  <c r="EK220" i="14"/>
  <c r="EC220" i="14"/>
  <c r="DU220" i="14"/>
  <c r="DM220" i="14"/>
  <c r="DE220" i="14"/>
  <c r="CW220" i="14"/>
  <c r="CO220" i="14"/>
  <c r="CG220" i="14"/>
  <c r="BY220" i="14"/>
  <c r="BQ220" i="14"/>
  <c r="BI220" i="14"/>
  <c r="BA220" i="14"/>
  <c r="AS220" i="14"/>
  <c r="AK220" i="14"/>
  <c r="AC220" i="14"/>
  <c r="U220" i="14"/>
  <c r="EF195" i="14"/>
  <c r="DX195" i="14"/>
  <c r="DP195" i="14"/>
  <c r="DH195" i="14"/>
  <c r="CZ195" i="14"/>
  <c r="CR195" i="14"/>
  <c r="CJ195" i="14"/>
  <c r="CB195" i="14"/>
  <c r="BT195" i="14"/>
  <c r="BL195" i="14"/>
  <c r="BD195" i="14"/>
  <c r="AV195" i="14"/>
  <c r="AN195" i="14"/>
  <c r="AF195" i="14"/>
  <c r="X195" i="14"/>
  <c r="P195" i="14"/>
  <c r="EM195" i="14"/>
  <c r="EE195" i="14"/>
  <c r="DW195" i="14"/>
  <c r="DO195" i="14"/>
  <c r="DG195" i="14"/>
  <c r="CY195" i="14"/>
  <c r="CQ195" i="14"/>
  <c r="CI195" i="14"/>
  <c r="CA195" i="14"/>
  <c r="BS195" i="14"/>
  <c r="BK195" i="14"/>
  <c r="BC195" i="14"/>
  <c r="AU195" i="14"/>
  <c r="AM195" i="14"/>
  <c r="AE195" i="14"/>
  <c r="W195" i="14"/>
  <c r="EL195" i="14"/>
  <c r="ED195" i="14"/>
  <c r="DV195" i="14"/>
  <c r="DN195" i="14"/>
  <c r="DF195" i="14"/>
  <c r="CX195" i="14"/>
  <c r="CP195" i="14"/>
  <c r="CH195" i="14"/>
  <c r="BZ195" i="14"/>
  <c r="BR195" i="14"/>
  <c r="BJ195" i="14"/>
  <c r="BB195" i="14"/>
  <c r="AT195" i="14"/>
  <c r="AL195" i="14"/>
  <c r="AD195" i="14"/>
  <c r="V195" i="14"/>
  <c r="N195" i="14"/>
  <c r="EK195" i="14"/>
  <c r="EC195" i="14"/>
  <c r="DU195" i="14"/>
  <c r="DM195" i="14"/>
  <c r="DE195" i="14"/>
  <c r="CW195" i="14"/>
  <c r="CO195" i="14"/>
  <c r="CG195" i="14"/>
  <c r="BY195" i="14"/>
  <c r="BQ195" i="14"/>
  <c r="BI195" i="14"/>
  <c r="BA195" i="14"/>
  <c r="AS195" i="14"/>
  <c r="AK195" i="14"/>
  <c r="AC195" i="14"/>
  <c r="U195" i="14"/>
  <c r="EJ195" i="14"/>
  <c r="EB195" i="14"/>
  <c r="DT195" i="14"/>
  <c r="DL195" i="14"/>
  <c r="DD195" i="14"/>
  <c r="CV195" i="14"/>
  <c r="CN195" i="14"/>
  <c r="CF195" i="14"/>
  <c r="BX195" i="14"/>
  <c r="BP195" i="14"/>
  <c r="BH195" i="14"/>
  <c r="AZ195" i="14"/>
  <c r="AR195" i="14"/>
  <c r="AJ195" i="14"/>
  <c r="AB195" i="14"/>
  <c r="T195" i="14"/>
  <c r="EI195" i="14"/>
  <c r="EA195" i="14"/>
  <c r="DS195" i="14"/>
  <c r="DK195" i="14"/>
  <c r="DC195" i="14"/>
  <c r="CU195" i="14"/>
  <c r="CM195" i="14"/>
  <c r="CE195" i="14"/>
  <c r="BW195" i="14"/>
  <c r="BO195" i="14"/>
  <c r="BG195" i="14"/>
  <c r="AY195" i="14"/>
  <c r="AQ195" i="14"/>
  <c r="AI195" i="14"/>
  <c r="AA195" i="14"/>
  <c r="S195" i="14"/>
  <c r="EH195" i="14"/>
  <c r="DZ195" i="14"/>
  <c r="DR195" i="14"/>
  <c r="DJ195" i="14"/>
  <c r="DB195" i="14"/>
  <c r="CT195" i="14"/>
  <c r="CL195" i="14"/>
  <c r="CD195" i="14"/>
  <c r="BV195" i="14"/>
  <c r="BN195" i="14"/>
  <c r="BF195" i="14"/>
  <c r="AX195" i="14"/>
  <c r="AP195" i="14"/>
  <c r="AH195" i="14"/>
  <c r="Z195" i="14"/>
  <c r="R195" i="14"/>
  <c r="DY195" i="14"/>
  <c r="BM195" i="14"/>
  <c r="DQ195" i="14"/>
  <c r="BE195" i="14"/>
  <c r="DI195" i="14"/>
  <c r="AW195" i="14"/>
  <c r="DA195" i="14"/>
  <c r="AO195" i="14"/>
  <c r="CS195" i="14"/>
  <c r="AG195" i="14"/>
  <c r="CK195" i="14"/>
  <c r="Y195" i="14"/>
  <c r="CC195" i="14"/>
  <c r="Q195" i="14"/>
  <c r="EG195" i="14"/>
  <c r="BU195" i="14"/>
  <c r="EL243" i="14"/>
  <c r="ED243" i="14"/>
  <c r="DV243" i="14"/>
  <c r="DN243" i="14"/>
  <c r="DF243" i="14"/>
  <c r="CX243" i="14"/>
  <c r="CP243" i="14"/>
  <c r="CH243" i="14"/>
  <c r="BZ243" i="14"/>
  <c r="BR243" i="14"/>
  <c r="BJ243" i="14"/>
  <c r="BB243" i="14"/>
  <c r="AT243" i="14"/>
  <c r="AL243" i="14"/>
  <c r="AD243" i="14"/>
  <c r="V243" i="14"/>
  <c r="N243" i="14"/>
  <c r="EK243" i="14"/>
  <c r="EC243" i="14"/>
  <c r="DU243" i="14"/>
  <c r="DM243" i="14"/>
  <c r="DE243" i="14"/>
  <c r="CW243" i="14"/>
  <c r="CO243" i="14"/>
  <c r="CG243" i="14"/>
  <c r="BY243" i="14"/>
  <c r="BQ243" i="14"/>
  <c r="BI243" i="14"/>
  <c r="BA243" i="14"/>
  <c r="AS243" i="14"/>
  <c r="AK243" i="14"/>
  <c r="AC243" i="14"/>
  <c r="U243" i="14"/>
  <c r="EJ243" i="14"/>
  <c r="EB243" i="14"/>
  <c r="DT243" i="14"/>
  <c r="DL243" i="14"/>
  <c r="DD243" i="14"/>
  <c r="CV243" i="14"/>
  <c r="CN243" i="14"/>
  <c r="CF243" i="14"/>
  <c r="BX243" i="14"/>
  <c r="BP243" i="14"/>
  <c r="BH243" i="14"/>
  <c r="AZ243" i="14"/>
  <c r="AR243" i="14"/>
  <c r="AJ243" i="14"/>
  <c r="AB243" i="14"/>
  <c r="T243" i="14"/>
  <c r="EI243" i="14"/>
  <c r="EA243" i="14"/>
  <c r="DS243" i="14"/>
  <c r="DK243" i="14"/>
  <c r="DC243" i="14"/>
  <c r="CU243" i="14"/>
  <c r="CM243" i="14"/>
  <c r="CE243" i="14"/>
  <c r="BW243" i="14"/>
  <c r="BO243" i="14"/>
  <c r="BG243" i="14"/>
  <c r="AY243" i="14"/>
  <c r="AQ243" i="14"/>
  <c r="AI243" i="14"/>
  <c r="AA243" i="14"/>
  <c r="S243" i="14"/>
  <c r="EH243" i="14"/>
  <c r="DZ243" i="14"/>
  <c r="DR243" i="14"/>
  <c r="DJ243" i="14"/>
  <c r="DB243" i="14"/>
  <c r="CT243" i="14"/>
  <c r="CL243" i="14"/>
  <c r="CD243" i="14"/>
  <c r="BV243" i="14"/>
  <c r="BN243" i="14"/>
  <c r="BF243" i="14"/>
  <c r="AX243" i="14"/>
  <c r="AP243" i="14"/>
  <c r="AH243" i="14"/>
  <c r="Z243" i="14"/>
  <c r="R243" i="14"/>
  <c r="EG243" i="14"/>
  <c r="DY243" i="14"/>
  <c r="DQ243" i="14"/>
  <c r="DI243" i="14"/>
  <c r="DA243" i="14"/>
  <c r="CS243" i="14"/>
  <c r="CK243" i="14"/>
  <c r="CC243" i="14"/>
  <c r="BU243" i="14"/>
  <c r="BM243" i="14"/>
  <c r="BE243" i="14"/>
  <c r="AW243" i="14"/>
  <c r="AO243" i="14"/>
  <c r="AG243" i="14"/>
  <c r="Y243" i="14"/>
  <c r="Q243" i="14"/>
  <c r="EF243" i="14"/>
  <c r="DX243" i="14"/>
  <c r="DP243" i="14"/>
  <c r="DH243" i="14"/>
  <c r="CZ243" i="14"/>
  <c r="CR243" i="14"/>
  <c r="CJ243" i="14"/>
  <c r="CB243" i="14"/>
  <c r="BT243" i="14"/>
  <c r="BL243" i="14"/>
  <c r="BD243" i="14"/>
  <c r="AV243" i="14"/>
  <c r="AN243" i="14"/>
  <c r="AF243" i="14"/>
  <c r="X243" i="14"/>
  <c r="P243" i="14"/>
  <c r="EM243" i="14"/>
  <c r="EE243" i="14"/>
  <c r="DW243" i="14"/>
  <c r="DO243" i="14"/>
  <c r="DG243" i="14"/>
  <c r="CY243" i="14"/>
  <c r="CQ243" i="14"/>
  <c r="CI243" i="14"/>
  <c r="CA243" i="14"/>
  <c r="BS243" i="14"/>
  <c r="BK243" i="14"/>
  <c r="BC243" i="14"/>
  <c r="AU243" i="14"/>
  <c r="AM243" i="14"/>
  <c r="AE243" i="14"/>
  <c r="W243" i="14"/>
  <c r="EH315" i="14"/>
  <c r="DZ315" i="14"/>
  <c r="DR315" i="14"/>
  <c r="DJ315" i="14"/>
  <c r="DB315" i="14"/>
  <c r="CT315" i="14"/>
  <c r="CL315" i="14"/>
  <c r="CD315" i="14"/>
  <c r="BV315" i="14"/>
  <c r="BN315" i="14"/>
  <c r="BF315" i="14"/>
  <c r="AX315" i="14"/>
  <c r="AP315" i="14"/>
  <c r="AH315" i="14"/>
  <c r="Z315" i="14"/>
  <c r="R315" i="14"/>
  <c r="EG315" i="14"/>
  <c r="DY315" i="14"/>
  <c r="DQ315" i="14"/>
  <c r="DI315" i="14"/>
  <c r="DA315" i="14"/>
  <c r="CS315" i="14"/>
  <c r="CK315" i="14"/>
  <c r="CC315" i="14"/>
  <c r="BU315" i="14"/>
  <c r="BM315" i="14"/>
  <c r="BE315" i="14"/>
  <c r="AW315" i="14"/>
  <c r="AO315" i="14"/>
  <c r="AG315" i="14"/>
  <c r="Y315" i="14"/>
  <c r="Q315" i="14"/>
  <c r="EF315" i="14"/>
  <c r="DX315" i="14"/>
  <c r="DP315" i="14"/>
  <c r="DH315" i="14"/>
  <c r="CZ315" i="14"/>
  <c r="CR315" i="14"/>
  <c r="CJ315" i="14"/>
  <c r="CB315" i="14"/>
  <c r="BT315" i="14"/>
  <c r="BL315" i="14"/>
  <c r="BD315" i="14"/>
  <c r="AV315" i="14"/>
  <c r="AN315" i="14"/>
  <c r="AF315" i="14"/>
  <c r="X315" i="14"/>
  <c r="P315" i="14"/>
  <c r="EM315" i="14"/>
  <c r="EE315" i="14"/>
  <c r="DW315" i="14"/>
  <c r="DO315" i="14"/>
  <c r="DG315" i="14"/>
  <c r="CY315" i="14"/>
  <c r="CQ315" i="14"/>
  <c r="CI315" i="14"/>
  <c r="CA315" i="14"/>
  <c r="BS315" i="14"/>
  <c r="BK315" i="14"/>
  <c r="BC315" i="14"/>
  <c r="AU315" i="14"/>
  <c r="AM315" i="14"/>
  <c r="AE315" i="14"/>
  <c r="W315" i="14"/>
  <c r="EL315" i="14"/>
  <c r="ED315" i="14"/>
  <c r="DV315" i="14"/>
  <c r="DN315" i="14"/>
  <c r="DF315" i="14"/>
  <c r="CX315" i="14"/>
  <c r="CP315" i="14"/>
  <c r="CH315" i="14"/>
  <c r="BZ315" i="14"/>
  <c r="BR315" i="14"/>
  <c r="BJ315" i="14"/>
  <c r="BB315" i="14"/>
  <c r="AT315" i="14"/>
  <c r="AL315" i="14"/>
  <c r="AD315" i="14"/>
  <c r="V315" i="14"/>
  <c r="N315" i="14"/>
  <c r="EK315" i="14"/>
  <c r="EC315" i="14"/>
  <c r="DU315" i="14"/>
  <c r="DM315" i="14"/>
  <c r="DE315" i="14"/>
  <c r="CW315" i="14"/>
  <c r="CO315" i="14"/>
  <c r="CG315" i="14"/>
  <c r="BY315" i="14"/>
  <c r="BQ315" i="14"/>
  <c r="BI315" i="14"/>
  <c r="BA315" i="14"/>
  <c r="AS315" i="14"/>
  <c r="AK315" i="14"/>
  <c r="AC315" i="14"/>
  <c r="U315" i="14"/>
  <c r="EI315" i="14"/>
  <c r="EA315" i="14"/>
  <c r="DS315" i="14"/>
  <c r="DK315" i="14"/>
  <c r="DC315" i="14"/>
  <c r="CU315" i="14"/>
  <c r="CM315" i="14"/>
  <c r="CE315" i="14"/>
  <c r="BW315" i="14"/>
  <c r="BO315" i="14"/>
  <c r="BG315" i="14"/>
  <c r="AY315" i="14"/>
  <c r="AQ315" i="14"/>
  <c r="AI315" i="14"/>
  <c r="AA315" i="14"/>
  <c r="S315" i="14"/>
  <c r="CV315" i="14"/>
  <c r="AJ315" i="14"/>
  <c r="CN315" i="14"/>
  <c r="AB315" i="14"/>
  <c r="CF315" i="14"/>
  <c r="T315" i="14"/>
  <c r="EJ315" i="14"/>
  <c r="BX315" i="14"/>
  <c r="EB315" i="14"/>
  <c r="BP315" i="14"/>
  <c r="DT315" i="14"/>
  <c r="BH315" i="14"/>
  <c r="DD315" i="14"/>
  <c r="AR315" i="14"/>
  <c r="DL315" i="14"/>
  <c r="AZ315" i="14"/>
  <c r="EH142" i="14"/>
  <c r="DZ142" i="14"/>
  <c r="DR142" i="14"/>
  <c r="DJ142" i="14"/>
  <c r="DB142" i="14"/>
  <c r="CT142" i="14"/>
  <c r="CL142" i="14"/>
  <c r="CD142" i="14"/>
  <c r="BV142" i="14"/>
  <c r="BN142" i="14"/>
  <c r="BF142" i="14"/>
  <c r="AX142" i="14"/>
  <c r="AP142" i="14"/>
  <c r="AH142" i="14"/>
  <c r="Z142" i="14"/>
  <c r="R142" i="14"/>
  <c r="EG142" i="14"/>
  <c r="DY142" i="14"/>
  <c r="DQ142" i="14"/>
  <c r="DI142" i="14"/>
  <c r="DA142" i="14"/>
  <c r="CS142" i="14"/>
  <c r="CK142" i="14"/>
  <c r="CC142" i="14"/>
  <c r="BU142" i="14"/>
  <c r="BM142" i="14"/>
  <c r="BE142" i="14"/>
  <c r="AW142" i="14"/>
  <c r="AO142" i="14"/>
  <c r="AG142" i="14"/>
  <c r="Y142" i="14"/>
  <c r="Q142" i="14"/>
  <c r="EF142" i="14"/>
  <c r="DX142" i="14"/>
  <c r="DP142" i="14"/>
  <c r="DH142" i="14"/>
  <c r="CZ142" i="14"/>
  <c r="CR142" i="14"/>
  <c r="CJ142" i="14"/>
  <c r="CB142" i="14"/>
  <c r="BT142" i="14"/>
  <c r="BL142" i="14"/>
  <c r="BD142" i="14"/>
  <c r="AV142" i="14"/>
  <c r="AN142" i="14"/>
  <c r="AF142" i="14"/>
  <c r="X142" i="14"/>
  <c r="P142" i="14"/>
  <c r="EM142" i="14"/>
  <c r="EE142" i="14"/>
  <c r="DW142" i="14"/>
  <c r="DO142" i="14"/>
  <c r="DG142" i="14"/>
  <c r="CY142" i="14"/>
  <c r="CQ142" i="14"/>
  <c r="CI142" i="14"/>
  <c r="CA142" i="14"/>
  <c r="BS142" i="14"/>
  <c r="BK142" i="14"/>
  <c r="BC142" i="14"/>
  <c r="AU142" i="14"/>
  <c r="AM142" i="14"/>
  <c r="AE142" i="14"/>
  <c r="W142" i="14"/>
  <c r="EL142" i="14"/>
  <c r="ED142" i="14"/>
  <c r="DV142" i="14"/>
  <c r="DN142" i="14"/>
  <c r="DF142" i="14"/>
  <c r="CX142" i="14"/>
  <c r="CP142" i="14"/>
  <c r="CH142" i="14"/>
  <c r="BZ142" i="14"/>
  <c r="BR142" i="14"/>
  <c r="BJ142" i="14"/>
  <c r="BB142" i="14"/>
  <c r="AT142" i="14"/>
  <c r="AL142" i="14"/>
  <c r="AD142" i="14"/>
  <c r="V142" i="14"/>
  <c r="N142" i="14"/>
  <c r="EK142" i="14"/>
  <c r="EC142" i="14"/>
  <c r="DU142" i="14"/>
  <c r="DM142" i="14"/>
  <c r="DE142" i="14"/>
  <c r="CW142" i="14"/>
  <c r="CO142" i="14"/>
  <c r="CG142" i="14"/>
  <c r="BY142" i="14"/>
  <c r="BQ142" i="14"/>
  <c r="BI142" i="14"/>
  <c r="BA142" i="14"/>
  <c r="AS142" i="14"/>
  <c r="AK142" i="14"/>
  <c r="AC142" i="14"/>
  <c r="U142" i="14"/>
  <c r="EJ142" i="14"/>
  <c r="EB142" i="14"/>
  <c r="DT142" i="14"/>
  <c r="DL142" i="14"/>
  <c r="DD142" i="14"/>
  <c r="CV142" i="14"/>
  <c r="CN142" i="14"/>
  <c r="CF142" i="14"/>
  <c r="BX142" i="14"/>
  <c r="BP142" i="14"/>
  <c r="BH142" i="14"/>
  <c r="AZ142" i="14"/>
  <c r="AR142" i="14"/>
  <c r="AJ142" i="14"/>
  <c r="AB142" i="14"/>
  <c r="T142" i="14"/>
  <c r="EI142" i="14"/>
  <c r="EA142" i="14"/>
  <c r="DS142" i="14"/>
  <c r="DK142" i="14"/>
  <c r="DC142" i="14"/>
  <c r="CU142" i="14"/>
  <c r="CM142" i="14"/>
  <c r="CE142" i="14"/>
  <c r="BW142" i="14"/>
  <c r="BO142" i="14"/>
  <c r="BG142" i="14"/>
  <c r="AY142" i="14"/>
  <c r="AQ142" i="14"/>
  <c r="AI142" i="14"/>
  <c r="AA142" i="14"/>
  <c r="S142" i="14"/>
  <c r="EM155" i="14"/>
  <c r="EE155" i="14"/>
  <c r="DW155" i="14"/>
  <c r="DO155" i="14"/>
  <c r="DG155" i="14"/>
  <c r="CY155" i="14"/>
  <c r="CQ155" i="14"/>
  <c r="EL155" i="14"/>
  <c r="ED155" i="14"/>
  <c r="DV155" i="14"/>
  <c r="DN155" i="14"/>
  <c r="DF155" i="14"/>
  <c r="CX155" i="14"/>
  <c r="CP155" i="14"/>
  <c r="EI155" i="14"/>
  <c r="EA155" i="14"/>
  <c r="DS155" i="14"/>
  <c r="DK155" i="14"/>
  <c r="DC155" i="14"/>
  <c r="CU155" i="14"/>
  <c r="EH155" i="14"/>
  <c r="DZ155" i="14"/>
  <c r="DR155" i="14"/>
  <c r="DJ155" i="14"/>
  <c r="DB155" i="14"/>
  <c r="CT155" i="14"/>
  <c r="DX155" i="14"/>
  <c r="DH155" i="14"/>
  <c r="CR155" i="14"/>
  <c r="CH155" i="14"/>
  <c r="BZ155" i="14"/>
  <c r="BR155" i="14"/>
  <c r="BJ155" i="14"/>
  <c r="BB155" i="14"/>
  <c r="AT155" i="14"/>
  <c r="AL155" i="14"/>
  <c r="AD155" i="14"/>
  <c r="V155" i="14"/>
  <c r="N155" i="14"/>
  <c r="EK155" i="14"/>
  <c r="DU155" i="14"/>
  <c r="DE155" i="14"/>
  <c r="CO155" i="14"/>
  <c r="CG155" i="14"/>
  <c r="BY155" i="14"/>
  <c r="BQ155" i="14"/>
  <c r="BI155" i="14"/>
  <c r="BA155" i="14"/>
  <c r="AS155" i="14"/>
  <c r="AK155" i="14"/>
  <c r="AC155" i="14"/>
  <c r="U155" i="14"/>
  <c r="EJ155" i="14"/>
  <c r="DT155" i="14"/>
  <c r="DD155" i="14"/>
  <c r="CN155" i="14"/>
  <c r="CF155" i="14"/>
  <c r="BX155" i="14"/>
  <c r="BP155" i="14"/>
  <c r="BH155" i="14"/>
  <c r="AZ155" i="14"/>
  <c r="AR155" i="14"/>
  <c r="AJ155" i="14"/>
  <c r="AB155" i="14"/>
  <c r="T155" i="14"/>
  <c r="EG155" i="14"/>
  <c r="DQ155" i="14"/>
  <c r="DA155" i="14"/>
  <c r="CM155" i="14"/>
  <c r="CE155" i="14"/>
  <c r="BW155" i="14"/>
  <c r="BO155" i="14"/>
  <c r="BG155" i="14"/>
  <c r="AY155" i="14"/>
  <c r="AQ155" i="14"/>
  <c r="AI155" i="14"/>
  <c r="AA155" i="14"/>
  <c r="S155" i="14"/>
  <c r="EF155" i="14"/>
  <c r="DP155" i="14"/>
  <c r="CZ155" i="14"/>
  <c r="CL155" i="14"/>
  <c r="CD155" i="14"/>
  <c r="BV155" i="14"/>
  <c r="BN155" i="14"/>
  <c r="BF155" i="14"/>
  <c r="AX155" i="14"/>
  <c r="AP155" i="14"/>
  <c r="AH155" i="14"/>
  <c r="Z155" i="14"/>
  <c r="R155" i="14"/>
  <c r="EC155" i="14"/>
  <c r="DM155" i="14"/>
  <c r="CW155" i="14"/>
  <c r="CK155" i="14"/>
  <c r="CC155" i="14"/>
  <c r="BU155" i="14"/>
  <c r="BM155" i="14"/>
  <c r="BE155" i="14"/>
  <c r="AW155" i="14"/>
  <c r="AO155" i="14"/>
  <c r="AG155" i="14"/>
  <c r="Y155" i="14"/>
  <c r="Q155" i="14"/>
  <c r="EB155" i="14"/>
  <c r="DL155" i="14"/>
  <c r="CV155" i="14"/>
  <c r="CJ155" i="14"/>
  <c r="CB155" i="14"/>
  <c r="BT155" i="14"/>
  <c r="BL155" i="14"/>
  <c r="BD155" i="14"/>
  <c r="AV155" i="14"/>
  <c r="AN155" i="14"/>
  <c r="AF155" i="14"/>
  <c r="X155" i="14"/>
  <c r="P155" i="14"/>
  <c r="DY155" i="14"/>
  <c r="DI155" i="14"/>
  <c r="CS155" i="14"/>
  <c r="CI155" i="14"/>
  <c r="CA155" i="14"/>
  <c r="BS155" i="14"/>
  <c r="BK155" i="14"/>
  <c r="BC155" i="14"/>
  <c r="AU155" i="14"/>
  <c r="AM155" i="14"/>
  <c r="AE155" i="14"/>
  <c r="W155" i="14"/>
  <c r="EF199" i="14"/>
  <c r="DX199" i="14"/>
  <c r="DP199" i="14"/>
  <c r="DH199" i="14"/>
  <c r="CZ199" i="14"/>
  <c r="CR199" i="14"/>
  <c r="CJ199" i="14"/>
  <c r="CB199" i="14"/>
  <c r="BT199" i="14"/>
  <c r="BL199" i="14"/>
  <c r="BD199" i="14"/>
  <c r="AV199" i="14"/>
  <c r="AN199" i="14"/>
  <c r="AF199" i="14"/>
  <c r="X199" i="14"/>
  <c r="P199" i="14"/>
  <c r="EM199" i="14"/>
  <c r="EE199" i="14"/>
  <c r="DW199" i="14"/>
  <c r="DO199" i="14"/>
  <c r="DG199" i="14"/>
  <c r="CY199" i="14"/>
  <c r="CQ199" i="14"/>
  <c r="CI199" i="14"/>
  <c r="CA199" i="14"/>
  <c r="BS199" i="14"/>
  <c r="BK199" i="14"/>
  <c r="BC199" i="14"/>
  <c r="AU199" i="14"/>
  <c r="AM199" i="14"/>
  <c r="AE199" i="14"/>
  <c r="W199" i="14"/>
  <c r="EL199" i="14"/>
  <c r="ED199" i="14"/>
  <c r="DV199" i="14"/>
  <c r="DN199" i="14"/>
  <c r="DF199" i="14"/>
  <c r="CX199" i="14"/>
  <c r="CP199" i="14"/>
  <c r="CH199" i="14"/>
  <c r="BZ199" i="14"/>
  <c r="BR199" i="14"/>
  <c r="BJ199" i="14"/>
  <c r="BB199" i="14"/>
  <c r="AT199" i="14"/>
  <c r="AL199" i="14"/>
  <c r="AD199" i="14"/>
  <c r="V199" i="14"/>
  <c r="N199" i="14"/>
  <c r="EK199" i="14"/>
  <c r="EC199" i="14"/>
  <c r="DU199" i="14"/>
  <c r="DM199" i="14"/>
  <c r="DE199" i="14"/>
  <c r="CW199" i="14"/>
  <c r="CO199" i="14"/>
  <c r="CG199" i="14"/>
  <c r="BY199" i="14"/>
  <c r="BQ199" i="14"/>
  <c r="BI199" i="14"/>
  <c r="BA199" i="14"/>
  <c r="AS199" i="14"/>
  <c r="AK199" i="14"/>
  <c r="AC199" i="14"/>
  <c r="U199" i="14"/>
  <c r="EJ199" i="14"/>
  <c r="EB199" i="14"/>
  <c r="DT199" i="14"/>
  <c r="DL199" i="14"/>
  <c r="DD199" i="14"/>
  <c r="CV199" i="14"/>
  <c r="CN199" i="14"/>
  <c r="CF199" i="14"/>
  <c r="BX199" i="14"/>
  <c r="BP199" i="14"/>
  <c r="BH199" i="14"/>
  <c r="AZ199" i="14"/>
  <c r="AR199" i="14"/>
  <c r="AJ199" i="14"/>
  <c r="AB199" i="14"/>
  <c r="T199" i="14"/>
  <c r="EI199" i="14"/>
  <c r="EA199" i="14"/>
  <c r="DS199" i="14"/>
  <c r="DK199" i="14"/>
  <c r="DC199" i="14"/>
  <c r="CU199" i="14"/>
  <c r="CM199" i="14"/>
  <c r="CE199" i="14"/>
  <c r="BW199" i="14"/>
  <c r="BO199" i="14"/>
  <c r="BG199" i="14"/>
  <c r="AY199" i="14"/>
  <c r="AQ199" i="14"/>
  <c r="AI199" i="14"/>
  <c r="AA199" i="14"/>
  <c r="S199" i="14"/>
  <c r="EH199" i="14"/>
  <c r="DZ199" i="14"/>
  <c r="DR199" i="14"/>
  <c r="DJ199" i="14"/>
  <c r="DB199" i="14"/>
  <c r="CT199" i="14"/>
  <c r="CL199" i="14"/>
  <c r="CD199" i="14"/>
  <c r="BV199" i="14"/>
  <c r="BN199" i="14"/>
  <c r="BF199" i="14"/>
  <c r="AX199" i="14"/>
  <c r="AP199" i="14"/>
  <c r="AH199" i="14"/>
  <c r="Z199" i="14"/>
  <c r="R199" i="14"/>
  <c r="CC199" i="14"/>
  <c r="Q199" i="14"/>
  <c r="EG199" i="14"/>
  <c r="BU199" i="14"/>
  <c r="DY199" i="14"/>
  <c r="BM199" i="14"/>
  <c r="DQ199" i="14"/>
  <c r="BE199" i="14"/>
  <c r="DI199" i="14"/>
  <c r="AW199" i="14"/>
  <c r="DA199" i="14"/>
  <c r="AO199" i="14"/>
  <c r="CS199" i="14"/>
  <c r="AG199" i="14"/>
  <c r="CK199" i="14"/>
  <c r="Y199" i="14"/>
  <c r="EF215" i="14"/>
  <c r="DX215" i="14"/>
  <c r="DP215" i="14"/>
  <c r="DH215" i="14"/>
  <c r="CZ215" i="14"/>
  <c r="CR215" i="14"/>
  <c r="CJ215" i="14"/>
  <c r="CB215" i="14"/>
  <c r="BT215" i="14"/>
  <c r="BL215" i="14"/>
  <c r="BD215" i="14"/>
  <c r="AV215" i="14"/>
  <c r="AN215" i="14"/>
  <c r="AF215" i="14"/>
  <c r="X215" i="14"/>
  <c r="P215" i="14"/>
  <c r="EM215" i="14"/>
  <c r="EE215" i="14"/>
  <c r="DW215" i="14"/>
  <c r="DO215" i="14"/>
  <c r="DG215" i="14"/>
  <c r="CY215" i="14"/>
  <c r="CQ215" i="14"/>
  <c r="CI215" i="14"/>
  <c r="CA215" i="14"/>
  <c r="BS215" i="14"/>
  <c r="BK215" i="14"/>
  <c r="BC215" i="14"/>
  <c r="AU215" i="14"/>
  <c r="AM215" i="14"/>
  <c r="AE215" i="14"/>
  <c r="W215" i="14"/>
  <c r="EL215" i="14"/>
  <c r="ED215" i="14"/>
  <c r="DV215" i="14"/>
  <c r="DN215" i="14"/>
  <c r="DF215" i="14"/>
  <c r="CX215" i="14"/>
  <c r="CP215" i="14"/>
  <c r="CH215" i="14"/>
  <c r="BZ215" i="14"/>
  <c r="BR215" i="14"/>
  <c r="BJ215" i="14"/>
  <c r="BB215" i="14"/>
  <c r="AT215" i="14"/>
  <c r="AL215" i="14"/>
  <c r="AD215" i="14"/>
  <c r="V215" i="14"/>
  <c r="N215" i="14"/>
  <c r="EK215" i="14"/>
  <c r="EC215" i="14"/>
  <c r="DU215" i="14"/>
  <c r="DM215" i="14"/>
  <c r="DE215" i="14"/>
  <c r="CW215" i="14"/>
  <c r="CO215" i="14"/>
  <c r="CG215" i="14"/>
  <c r="BY215" i="14"/>
  <c r="BQ215" i="14"/>
  <c r="BI215" i="14"/>
  <c r="BA215" i="14"/>
  <c r="AS215" i="14"/>
  <c r="AK215" i="14"/>
  <c r="AC215" i="14"/>
  <c r="U215" i="14"/>
  <c r="EJ215" i="14"/>
  <c r="EB215" i="14"/>
  <c r="DT215" i="14"/>
  <c r="DL215" i="14"/>
  <c r="DD215" i="14"/>
  <c r="CV215" i="14"/>
  <c r="CN215" i="14"/>
  <c r="CF215" i="14"/>
  <c r="BX215" i="14"/>
  <c r="BP215" i="14"/>
  <c r="BH215" i="14"/>
  <c r="AZ215" i="14"/>
  <c r="AR215" i="14"/>
  <c r="AJ215" i="14"/>
  <c r="AB215" i="14"/>
  <c r="T215" i="14"/>
  <c r="EI215" i="14"/>
  <c r="EA215" i="14"/>
  <c r="DS215" i="14"/>
  <c r="DK215" i="14"/>
  <c r="DC215" i="14"/>
  <c r="CU215" i="14"/>
  <c r="CM215" i="14"/>
  <c r="CE215" i="14"/>
  <c r="BW215" i="14"/>
  <c r="BO215" i="14"/>
  <c r="BG215" i="14"/>
  <c r="AY215" i="14"/>
  <c r="AQ215" i="14"/>
  <c r="AI215" i="14"/>
  <c r="AA215" i="14"/>
  <c r="S215" i="14"/>
  <c r="EH215" i="14"/>
  <c r="DZ215" i="14"/>
  <c r="DR215" i="14"/>
  <c r="DJ215" i="14"/>
  <c r="DB215" i="14"/>
  <c r="CT215" i="14"/>
  <c r="CL215" i="14"/>
  <c r="CD215" i="14"/>
  <c r="BV215" i="14"/>
  <c r="BN215" i="14"/>
  <c r="BF215" i="14"/>
  <c r="AX215" i="14"/>
  <c r="AP215" i="14"/>
  <c r="AH215" i="14"/>
  <c r="Z215" i="14"/>
  <c r="R215" i="14"/>
  <c r="EG215" i="14"/>
  <c r="DY215" i="14"/>
  <c r="DQ215" i="14"/>
  <c r="DI215" i="14"/>
  <c r="DA215" i="14"/>
  <c r="CS215" i="14"/>
  <c r="CK215" i="14"/>
  <c r="CC215" i="14"/>
  <c r="BU215" i="14"/>
  <c r="BM215" i="14"/>
  <c r="BE215" i="14"/>
  <c r="AW215" i="14"/>
  <c r="AO215" i="14"/>
  <c r="AG215" i="14"/>
  <c r="Y215" i="14"/>
  <c r="Q215" i="14"/>
  <c r="T90" i="14"/>
  <c r="S90" i="14"/>
  <c r="D627" i="14"/>
  <c r="C628" i="14"/>
  <c r="T75" i="14"/>
  <c r="S75" i="14"/>
  <c r="T43" i="14"/>
  <c r="S43" i="14"/>
  <c r="T94" i="14"/>
  <c r="S94" i="14"/>
  <c r="T84" i="14"/>
  <c r="S84" i="14"/>
  <c r="T91" i="14"/>
  <c r="S91" i="14"/>
  <c r="T59" i="14"/>
  <c r="S59" i="14"/>
  <c r="T89" i="14"/>
  <c r="S89" i="14"/>
  <c r="T73" i="14"/>
  <c r="S73" i="14"/>
  <c r="S57" i="14"/>
  <c r="T57" i="14"/>
  <c r="T41" i="14"/>
  <c r="S41" i="14"/>
  <c r="U16" i="14"/>
  <c r="U18" i="14"/>
  <c r="U17" i="14"/>
  <c r="T71" i="14"/>
  <c r="S71" i="14"/>
  <c r="T55" i="14"/>
  <c r="S55" i="14"/>
  <c r="T39" i="14"/>
  <c r="S39" i="14"/>
  <c r="T86" i="14"/>
  <c r="S86" i="14"/>
  <c r="C103" i="14"/>
  <c r="D102" i="14"/>
  <c r="T85" i="14"/>
  <c r="S85" i="14"/>
  <c r="T69" i="14"/>
  <c r="S69" i="14"/>
  <c r="S53" i="14"/>
  <c r="T53" i="14"/>
  <c r="S37" i="14"/>
  <c r="T37" i="14"/>
  <c r="E101" i="14"/>
  <c r="G101" i="14" s="1"/>
  <c r="T88" i="14"/>
  <c r="S88" i="14"/>
  <c r="T87" i="14"/>
  <c r="S87" i="14"/>
  <c r="T67" i="14"/>
  <c r="S67" i="14"/>
  <c r="S35" i="14"/>
  <c r="T35" i="14"/>
  <c r="T92" i="14"/>
  <c r="S92" i="14"/>
  <c r="T83" i="14"/>
  <c r="S83" i="14"/>
  <c r="T51" i="14"/>
  <c r="S51" i="14"/>
  <c r="T81" i="14"/>
  <c r="S81" i="14"/>
  <c r="T65" i="14"/>
  <c r="S65" i="14"/>
  <c r="S49" i="14"/>
  <c r="T49" i="14"/>
  <c r="C362" i="14"/>
  <c r="C363" i="14" s="1"/>
  <c r="C364" i="14" s="1"/>
  <c r="C365" i="14" s="1"/>
  <c r="C366" i="14" s="1"/>
  <c r="C367" i="14" s="1"/>
  <c r="C368" i="14" s="1"/>
  <c r="C369" i="14" s="1"/>
  <c r="C370" i="14" s="1"/>
  <c r="C371" i="14" s="1"/>
  <c r="C372" i="14" s="1"/>
  <c r="C373" i="14" s="1"/>
  <c r="C374" i="14" s="1"/>
  <c r="C375" i="14" s="1"/>
  <c r="C376" i="14" s="1"/>
  <c r="C377" i="14" s="1"/>
  <c r="C378" i="14" s="1"/>
  <c r="C379" i="14" s="1"/>
  <c r="C380" i="14" s="1"/>
  <c r="C381" i="14" s="1"/>
  <c r="C382" i="14" s="1"/>
  <c r="C383" i="14" s="1"/>
  <c r="C384" i="14" s="1"/>
  <c r="C385" i="14" s="1"/>
  <c r="C386" i="14" s="1"/>
  <c r="C387" i="14" s="1"/>
  <c r="C388" i="14" s="1"/>
  <c r="C389" i="14" s="1"/>
  <c r="C390" i="14" s="1"/>
  <c r="C391" i="14" s="1"/>
  <c r="C392" i="14" s="1"/>
  <c r="C393" i="14" s="1"/>
  <c r="C394" i="14" s="1"/>
  <c r="C395" i="14" s="1"/>
  <c r="C396" i="14" s="1"/>
  <c r="C397" i="14" s="1"/>
  <c r="C398" i="14" s="1"/>
  <c r="C399" i="14" s="1"/>
  <c r="C400" i="14" s="1"/>
  <c r="C401" i="14" s="1"/>
  <c r="C402" i="14" s="1"/>
  <c r="C403" i="14" s="1"/>
  <c r="C404" i="14" s="1"/>
  <c r="C405" i="14" s="1"/>
  <c r="C406" i="14" s="1"/>
  <c r="C407" i="14" s="1"/>
  <c r="C408" i="14" s="1"/>
  <c r="C409" i="14" s="1"/>
  <c r="C410" i="14" s="1"/>
  <c r="C411" i="14" s="1"/>
  <c r="C412" i="14" s="1"/>
  <c r="C413" i="14" s="1"/>
  <c r="C414" i="14" s="1"/>
  <c r="C415" i="14" s="1"/>
  <c r="C416" i="14" s="1"/>
  <c r="C417" i="14" s="1"/>
  <c r="C418" i="14" s="1"/>
  <c r="C419" i="14" s="1"/>
  <c r="C420" i="14" s="1"/>
  <c r="C421" i="14" s="1"/>
  <c r="C422" i="14" s="1"/>
  <c r="C423" i="14" s="1"/>
  <c r="C424" i="14" s="1"/>
  <c r="C425" i="14" s="1"/>
  <c r="C426" i="14" s="1"/>
  <c r="C427" i="14" s="1"/>
  <c r="C428" i="14" s="1"/>
  <c r="C429" i="14" s="1"/>
  <c r="C430" i="14" s="1"/>
  <c r="C431" i="14" s="1"/>
  <c r="C432" i="14" s="1"/>
  <c r="C433" i="14" s="1"/>
  <c r="C434" i="14" s="1"/>
  <c r="C435" i="14" s="1"/>
  <c r="C436" i="14" s="1"/>
  <c r="C437" i="14" s="1"/>
  <c r="C438" i="14" s="1"/>
  <c r="C439" i="14" s="1"/>
  <c r="C440" i="14" s="1"/>
  <c r="C441" i="14" s="1"/>
  <c r="C442" i="14" s="1"/>
  <c r="C443" i="14" s="1"/>
  <c r="C444" i="14" s="1"/>
  <c r="C445" i="14" s="1"/>
  <c r="C446" i="14" s="1"/>
  <c r="C447" i="14" s="1"/>
  <c r="C448" i="14" s="1"/>
  <c r="C449" i="14" s="1"/>
  <c r="C450" i="14" s="1"/>
  <c r="C451" i="14" s="1"/>
  <c r="C452" i="14" s="1"/>
  <c r="C453" i="14" s="1"/>
  <c r="C454" i="14" s="1"/>
  <c r="C455" i="14" s="1"/>
  <c r="C456" i="14" s="1"/>
  <c r="C457" i="14" s="1"/>
  <c r="C458" i="14" s="1"/>
  <c r="C459" i="14" s="1"/>
  <c r="C460" i="14" s="1"/>
  <c r="C461" i="14" s="1"/>
  <c r="C462" i="14" s="1"/>
  <c r="C463" i="14" s="1"/>
  <c r="C464" i="14" s="1"/>
  <c r="C465" i="14" s="1"/>
  <c r="C466" i="14" s="1"/>
  <c r="C467" i="14" s="1"/>
  <c r="C468" i="14" s="1"/>
  <c r="C469" i="14" s="1"/>
  <c r="C470" i="14" s="1"/>
  <c r="C471" i="14" s="1"/>
  <c r="C472" i="14" s="1"/>
  <c r="C473" i="14" s="1"/>
  <c r="C474" i="14" s="1"/>
  <c r="C475" i="14" s="1"/>
  <c r="C476" i="14" s="1"/>
  <c r="C477" i="14" s="1"/>
  <c r="C478" i="14" s="1"/>
  <c r="C479" i="14" s="1"/>
  <c r="C480" i="14" s="1"/>
  <c r="C481" i="14" s="1"/>
  <c r="C482" i="14" s="1"/>
  <c r="C483" i="14" s="1"/>
  <c r="C484" i="14" s="1"/>
  <c r="C485" i="14" s="1"/>
  <c r="C486" i="14" s="1"/>
  <c r="C487" i="14" s="1"/>
  <c r="C488" i="14" s="1"/>
  <c r="C489" i="14" s="1"/>
  <c r="C490" i="14" s="1"/>
  <c r="C491" i="14" s="1"/>
  <c r="C492" i="14" s="1"/>
  <c r="C493" i="14" s="1"/>
  <c r="C494" i="14" s="1"/>
  <c r="C495" i="14" s="1"/>
  <c r="C496" i="14" s="1"/>
  <c r="C497" i="14" s="1"/>
  <c r="C498" i="14" s="1"/>
  <c r="C499" i="14" s="1"/>
  <c r="C500" i="14" s="1"/>
  <c r="C501" i="14" s="1"/>
  <c r="C502" i="14" s="1"/>
  <c r="C503" i="14" s="1"/>
  <c r="C504" i="14" s="1"/>
  <c r="C505" i="14" s="1"/>
  <c r="C506" i="14" s="1"/>
  <c r="C507" i="14" s="1"/>
  <c r="C508" i="14" s="1"/>
  <c r="C509" i="14" s="1"/>
  <c r="C510" i="14" s="1"/>
  <c r="C511" i="14" s="1"/>
  <c r="C512" i="14" s="1"/>
  <c r="C513" i="14" s="1"/>
  <c r="C514" i="14" s="1"/>
  <c r="C515" i="14" s="1"/>
  <c r="C516" i="14" s="1"/>
  <c r="C517" i="14" s="1"/>
  <c r="C518" i="14" s="1"/>
  <c r="C519" i="14" s="1"/>
  <c r="C520" i="14" s="1"/>
  <c r="C521" i="14" s="1"/>
  <c r="C522" i="14" s="1"/>
  <c r="C523" i="14" s="1"/>
  <c r="C524" i="14" s="1"/>
  <c r="C525" i="14" s="1"/>
  <c r="C526" i="14" s="1"/>
  <c r="C527" i="14" s="1"/>
  <c r="C528" i="14" s="1"/>
  <c r="C529" i="14" s="1"/>
  <c r="C530" i="14" s="1"/>
  <c r="C531" i="14" s="1"/>
  <c r="C532" i="14" s="1"/>
  <c r="C533" i="14" s="1"/>
  <c r="C534" i="14" s="1"/>
  <c r="C535" i="14" s="1"/>
  <c r="C536" i="14" s="1"/>
  <c r="C537" i="14" s="1"/>
  <c r="C538" i="14" s="1"/>
  <c r="C539" i="14" s="1"/>
  <c r="C540" i="14" s="1"/>
  <c r="C541" i="14" s="1"/>
  <c r="C542" i="14" s="1"/>
  <c r="C543" i="14" s="1"/>
  <c r="C544" i="14" s="1"/>
  <c r="C545" i="14" s="1"/>
  <c r="C546" i="14" s="1"/>
  <c r="C547" i="14" s="1"/>
  <c r="C548" i="14" s="1"/>
  <c r="C549" i="14" s="1"/>
  <c r="C550" i="14" s="1"/>
  <c r="C551" i="14" s="1"/>
  <c r="C552" i="14" s="1"/>
  <c r="C553" i="14" s="1"/>
  <c r="C554" i="14" s="1"/>
  <c r="C555" i="14" s="1"/>
  <c r="C556" i="14" s="1"/>
  <c r="C557" i="14" s="1"/>
  <c r="C558" i="14" s="1"/>
  <c r="C559" i="14" s="1"/>
  <c r="C560" i="14" s="1"/>
  <c r="C561" i="14" s="1"/>
  <c r="C562" i="14" s="1"/>
  <c r="C563" i="14" s="1"/>
  <c r="C564" i="14" s="1"/>
  <c r="C565" i="14" s="1"/>
  <c r="C566" i="14" s="1"/>
  <c r="C567" i="14" s="1"/>
  <c r="C568" i="14" s="1"/>
  <c r="C569" i="14" s="1"/>
  <c r="C570" i="14" s="1"/>
  <c r="C571" i="14" s="1"/>
  <c r="C572" i="14" s="1"/>
  <c r="C573" i="14" s="1"/>
  <c r="C574" i="14" s="1"/>
  <c r="C575" i="14" s="1"/>
  <c r="C576" i="14" s="1"/>
  <c r="C577" i="14" s="1"/>
  <c r="C578" i="14" s="1"/>
  <c r="C579" i="14" s="1"/>
  <c r="C580" i="14" s="1"/>
  <c r="C581" i="14" s="1"/>
  <c r="C582" i="14" s="1"/>
  <c r="C583" i="14" s="1"/>
  <c r="C584" i="14" s="1"/>
  <c r="C585" i="14" s="1"/>
  <c r="C586" i="14" s="1"/>
  <c r="C587" i="14" s="1"/>
  <c r="C588" i="14" s="1"/>
  <c r="C589" i="14" s="1"/>
  <c r="C590" i="14" s="1"/>
  <c r="C591" i="14" s="1"/>
  <c r="C592" i="14" s="1"/>
  <c r="C593" i="14" s="1"/>
  <c r="C594" i="14" s="1"/>
  <c r="C595" i="14" s="1"/>
  <c r="C596" i="14" s="1"/>
  <c r="C597" i="14" s="1"/>
  <c r="C598" i="14" s="1"/>
  <c r="C599" i="14" s="1"/>
  <c r="C600" i="14" s="1"/>
  <c r="C601" i="14" s="1"/>
  <c r="C602" i="14" s="1"/>
  <c r="C603" i="14" s="1"/>
  <c r="C604" i="14" s="1"/>
  <c r="C605" i="14" s="1"/>
  <c r="C606" i="14" s="1"/>
  <c r="C607" i="14" s="1"/>
  <c r="C608" i="14" s="1"/>
  <c r="C609" i="14" s="1"/>
  <c r="C610" i="14" s="1"/>
  <c r="C611" i="14" s="1"/>
  <c r="C612" i="14" s="1"/>
  <c r="C613" i="14" s="1"/>
  <c r="C614" i="14" s="1"/>
  <c r="C615" i="14" s="1"/>
  <c r="C616" i="14" s="1"/>
  <c r="C617" i="14" s="1"/>
  <c r="A101" i="14"/>
  <c r="A102" i="14" s="1"/>
  <c r="A103" i="14" s="1"/>
  <c r="A104" i="14" s="1"/>
  <c r="A105" i="14" s="1"/>
  <c r="A106"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A131" i="14" s="1"/>
  <c r="A132" i="14" s="1"/>
  <c r="A133" i="14" s="1"/>
  <c r="A134" i="14" s="1"/>
  <c r="A135" i="14" s="1"/>
  <c r="A136" i="14" s="1"/>
  <c r="A137" i="14" s="1"/>
  <c r="A138" i="14" s="1"/>
  <c r="A139" i="14" s="1"/>
  <c r="A140" i="14" s="1"/>
  <c r="A141" i="14" s="1"/>
  <c r="A142" i="14" s="1"/>
  <c r="A143" i="14" s="1"/>
  <c r="A144" i="14" s="1"/>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169" i="14" s="1"/>
  <c r="A170" i="14" s="1"/>
  <c r="A171" i="14" s="1"/>
  <c r="A172" i="14" s="1"/>
  <c r="A173" i="14" s="1"/>
  <c r="A174" i="14" s="1"/>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A194" i="14" s="1"/>
  <c r="A195" i="14" s="1"/>
  <c r="A196" i="14" s="1"/>
  <c r="A197" i="14" s="1"/>
  <c r="A198" i="14" s="1"/>
  <c r="A199" i="14" s="1"/>
  <c r="A200" i="14" s="1"/>
  <c r="A201" i="14" s="1"/>
  <c r="A202" i="14" s="1"/>
  <c r="A203" i="14" s="1"/>
  <c r="A204" i="14" s="1"/>
  <c r="A205" i="14" s="1"/>
  <c r="A206" i="14" s="1"/>
  <c r="A207" i="14" s="1"/>
  <c r="A208" i="14" s="1"/>
  <c r="A209" i="14" s="1"/>
  <c r="A210" i="14" s="1"/>
  <c r="A211" i="14" s="1"/>
  <c r="A212" i="14" s="1"/>
  <c r="A213" i="14" s="1"/>
  <c r="A214" i="14" s="1"/>
  <c r="A215" i="14" s="1"/>
  <c r="A216" i="14" s="1"/>
  <c r="A217" i="14" s="1"/>
  <c r="A218" i="14" s="1"/>
  <c r="A219" i="14" s="1"/>
  <c r="A220" i="14" s="1"/>
  <c r="A221" i="14" s="1"/>
  <c r="A222" i="14" s="1"/>
  <c r="A223" i="14" s="1"/>
  <c r="A224" i="14" s="1"/>
  <c r="A225" i="14" s="1"/>
  <c r="A226" i="14" s="1"/>
  <c r="A227" i="14" s="1"/>
  <c r="A228" i="14" s="1"/>
  <c r="A229" i="14" s="1"/>
  <c r="A230" i="14" s="1"/>
  <c r="A231" i="14" s="1"/>
  <c r="A232" i="14" s="1"/>
  <c r="A233" i="14" s="1"/>
  <c r="A234" i="14" s="1"/>
  <c r="A235" i="14" s="1"/>
  <c r="A236" i="14" s="1"/>
  <c r="A237" i="14" s="1"/>
  <c r="A238" i="14" s="1"/>
  <c r="A239" i="14" s="1"/>
  <c r="A240" i="14" s="1"/>
  <c r="A241" i="14" s="1"/>
  <c r="A242" i="14" s="1"/>
  <c r="A243" i="14" s="1"/>
  <c r="A244" i="14" s="1"/>
  <c r="A245" i="14" s="1"/>
  <c r="A246" i="14" s="1"/>
  <c r="A247" i="14" s="1"/>
  <c r="A248" i="14" s="1"/>
  <c r="A249" i="14" s="1"/>
  <c r="A250" i="14" s="1"/>
  <c r="A251" i="14" s="1"/>
  <c r="A252" i="14" s="1"/>
  <c r="A253" i="14" s="1"/>
  <c r="A254" i="14" s="1"/>
  <c r="A255" i="14" s="1"/>
  <c r="A256" i="14" s="1"/>
  <c r="A257" i="14" s="1"/>
  <c r="A258" i="14" s="1"/>
  <c r="A259" i="14" s="1"/>
  <c r="A260" i="14" s="1"/>
  <c r="A261" i="14" s="1"/>
  <c r="A262" i="14" s="1"/>
  <c r="A263" i="14" s="1"/>
  <c r="A264" i="14" s="1"/>
  <c r="A265" i="14" s="1"/>
  <c r="A266" i="14" s="1"/>
  <c r="A267" i="14" s="1"/>
  <c r="A268" i="14" s="1"/>
  <c r="A269" i="14" s="1"/>
  <c r="A270" i="14" s="1"/>
  <c r="A271" i="14" s="1"/>
  <c r="A272" i="14" s="1"/>
  <c r="A273" i="14" s="1"/>
  <c r="A274" i="14" s="1"/>
  <c r="A275" i="14" s="1"/>
  <c r="A276" i="14" s="1"/>
  <c r="A277" i="14" s="1"/>
  <c r="A278" i="14" s="1"/>
  <c r="A279" i="14" s="1"/>
  <c r="A280" i="14" s="1"/>
  <c r="A281" i="14" s="1"/>
  <c r="A282" i="14" s="1"/>
  <c r="A283" i="14" s="1"/>
  <c r="A284" i="14" s="1"/>
  <c r="A285" i="14" s="1"/>
  <c r="A286" i="14" s="1"/>
  <c r="A287" i="14" s="1"/>
  <c r="A288" i="14" s="1"/>
  <c r="A289" i="14" s="1"/>
  <c r="A290" i="14" s="1"/>
  <c r="A291" i="14" s="1"/>
  <c r="A292" i="14" s="1"/>
  <c r="A293" i="14" s="1"/>
  <c r="A294" i="14" s="1"/>
  <c r="A295" i="14" s="1"/>
  <c r="A296" i="14" s="1"/>
  <c r="A297" i="14" s="1"/>
  <c r="A298" i="14" s="1"/>
  <c r="A299" i="14" s="1"/>
  <c r="A300" i="14" s="1"/>
  <c r="A301" i="14" s="1"/>
  <c r="A302" i="14" s="1"/>
  <c r="A303" i="14" s="1"/>
  <c r="A304" i="14" s="1"/>
  <c r="A305" i="14" s="1"/>
  <c r="A306" i="14" s="1"/>
  <c r="A307" i="14" s="1"/>
  <c r="A308" i="14" s="1"/>
  <c r="A309" i="14" s="1"/>
  <c r="A310" i="14" s="1"/>
  <c r="A311" i="14" s="1"/>
  <c r="A312" i="14" s="1"/>
  <c r="A313" i="14" s="1"/>
  <c r="A314" i="14" s="1"/>
  <c r="A315" i="14" s="1"/>
  <c r="A316" i="14" s="1"/>
  <c r="A317" i="14" s="1"/>
  <c r="A318" i="14" s="1"/>
  <c r="A319" i="14" s="1"/>
  <c r="A320" i="14" s="1"/>
  <c r="A321" i="14" s="1"/>
  <c r="A322" i="14" s="1"/>
  <c r="A323" i="14" s="1"/>
  <c r="A324" i="14" s="1"/>
  <c r="A325" i="14" s="1"/>
  <c r="A326" i="14" s="1"/>
  <c r="A327" i="14" s="1"/>
  <c r="A328" i="14" s="1"/>
  <c r="A329" i="14" s="1"/>
  <c r="A330" i="14" s="1"/>
  <c r="A331" i="14" s="1"/>
  <c r="A332" i="14" s="1"/>
  <c r="A333" i="14" s="1"/>
  <c r="A334" i="14" s="1"/>
  <c r="A335" i="14" s="1"/>
  <c r="A336" i="14" s="1"/>
  <c r="A337" i="14" s="1"/>
  <c r="A338" i="14" s="1"/>
  <c r="A339" i="14" s="1"/>
  <c r="A340" i="14" s="1"/>
  <c r="A341" i="14" s="1"/>
  <c r="A342" i="14" s="1"/>
  <c r="A343" i="14" s="1"/>
  <c r="A344" i="14" s="1"/>
  <c r="A345" i="14" s="1"/>
  <c r="A346" i="14" s="1"/>
  <c r="A347" i="14" s="1"/>
  <c r="A348" i="14" s="1"/>
  <c r="A349" i="14" s="1"/>
  <c r="A350" i="14" s="1"/>
  <c r="A351" i="14" s="1"/>
  <c r="A352" i="14" s="1"/>
  <c r="A353" i="14" s="1"/>
  <c r="A354" i="14" s="1"/>
  <c r="A355" i="14" s="1"/>
  <c r="A356" i="14" s="1"/>
  <c r="N626" i="14"/>
  <c r="A627" i="14"/>
  <c r="T79" i="14"/>
  <c r="S79" i="14"/>
  <c r="S63" i="14"/>
  <c r="T63" i="14"/>
  <c r="T47" i="14"/>
  <c r="S47" i="14"/>
  <c r="T95" i="14"/>
  <c r="S95" i="14"/>
  <c r="T93" i="14"/>
  <c r="S93" i="14"/>
  <c r="T77" i="14"/>
  <c r="S77" i="14"/>
  <c r="S61" i="14"/>
  <c r="T61" i="14"/>
  <c r="T45" i="14"/>
  <c r="S45" i="14"/>
  <c r="F25" i="11"/>
  <c r="J25" i="11" s="1"/>
  <c r="K25" i="11" s="1"/>
  <c r="G25" i="11"/>
  <c r="F24" i="11"/>
  <c r="J24" i="11" s="1"/>
  <c r="K24" i="11" s="1"/>
  <c r="G24" i="11"/>
  <c r="D26" i="11"/>
  <c r="G26" i="11" s="1"/>
  <c r="O217" i="14"/>
  <c r="O223" i="14"/>
  <c r="O240" i="14"/>
  <c r="O106" i="14"/>
  <c r="O296" i="14"/>
  <c r="O145" i="14"/>
  <c r="O281" i="14"/>
  <c r="O108" i="14"/>
  <c r="O188" i="14"/>
  <c r="O224" i="14"/>
  <c r="O289" i="14"/>
  <c r="O332" i="14"/>
  <c r="O184" i="14"/>
  <c r="O154" i="14"/>
  <c r="O236" i="14"/>
  <c r="O274" i="14"/>
  <c r="O120" i="14"/>
  <c r="O322" i="14"/>
  <c r="O178" i="14"/>
  <c r="O110" i="14"/>
  <c r="O344" i="14"/>
  <c r="O201" i="14"/>
  <c r="O149" i="14"/>
  <c r="O247" i="14"/>
  <c r="O164" i="14"/>
  <c r="O259" i="14"/>
  <c r="O186" i="14"/>
  <c r="O349" i="14"/>
  <c r="O225" i="14"/>
  <c r="O203" i="14"/>
  <c r="O123" i="14"/>
  <c r="O310" i="14"/>
  <c r="O251" i="14"/>
  <c r="O340" i="14"/>
  <c r="O206" i="14"/>
  <c r="O238" i="14"/>
  <c r="O286" i="14"/>
  <c r="O118" i="14"/>
  <c r="O180" i="14"/>
  <c r="O276" i="14"/>
  <c r="O297" i="14"/>
  <c r="O316" i="14"/>
  <c r="O335" i="14"/>
  <c r="O213" i="14"/>
  <c r="O294" i="14"/>
  <c r="O318" i="14"/>
  <c r="O326" i="14"/>
  <c r="O218" i="14"/>
  <c r="O185" i="14"/>
  <c r="O324" i="14"/>
  <c r="O292" i="14"/>
  <c r="O321" i="14"/>
  <c r="O168" i="14"/>
  <c r="O233" i="14"/>
  <c r="O228" i="14"/>
  <c r="O263" i="14"/>
  <c r="O134" i="14"/>
  <c r="O117" i="14"/>
  <c r="O193" i="14"/>
  <c r="O101" i="14"/>
  <c r="O278" i="14"/>
  <c r="O266" i="14"/>
  <c r="O313" i="14"/>
  <c r="O235" i="14"/>
  <c r="O284" i="14"/>
  <c r="O275" i="14"/>
  <c r="O300" i="14"/>
  <c r="O345" i="14"/>
  <c r="O253" i="14"/>
  <c r="O211" i="14"/>
  <c r="O350" i="14"/>
  <c r="O157" i="14"/>
  <c r="O150" i="14"/>
  <c r="O172" i="14"/>
  <c r="O189" i="14"/>
  <c r="O242" i="14"/>
  <c r="O135" i="14"/>
  <c r="O258" i="14"/>
  <c r="O122" i="14"/>
  <c r="O283" i="14"/>
  <c r="O265" i="14"/>
  <c r="O309" i="14"/>
  <c r="O231" i="14"/>
  <c r="O290" i="14"/>
  <c r="O107" i="14"/>
  <c r="O143" i="14"/>
  <c r="O246" i="14"/>
  <c r="O303" i="14"/>
  <c r="O209" i="14"/>
  <c r="O342" i="14"/>
  <c r="O194" i="14"/>
  <c r="O112" i="14"/>
  <c r="O202" i="14"/>
  <c r="O298" i="14"/>
  <c r="O241" i="14"/>
  <c r="O237" i="14"/>
  <c r="O334" i="14"/>
  <c r="O333" i="14"/>
  <c r="O227" i="14"/>
  <c r="O248" i="14"/>
  <c r="O329" i="14"/>
  <c r="O301" i="14"/>
  <c r="O226" i="14"/>
  <c r="O255" i="14"/>
  <c r="O347" i="14"/>
  <c r="O167" i="14"/>
  <c r="O308" i="14"/>
  <c r="O352" i="14"/>
  <c r="O252" i="14"/>
  <c r="O346" i="14"/>
  <c r="O204" i="14"/>
  <c r="O212" i="14"/>
  <c r="O109" i="14"/>
  <c r="O105" i="14"/>
  <c r="O264" i="14"/>
  <c r="O304" i="14"/>
  <c r="O170" i="14"/>
  <c r="O147" i="14"/>
  <c r="O125" i="14"/>
  <c r="O280" i="14"/>
  <c r="O339" i="14"/>
  <c r="O197" i="14"/>
  <c r="O148" i="14"/>
  <c r="O131" i="14"/>
  <c r="O277" i="14"/>
  <c r="O353" i="14"/>
  <c r="O114" i="14"/>
  <c r="O153" i="14"/>
  <c r="O271" i="14"/>
  <c r="O113" i="14"/>
  <c r="O288" i="14"/>
  <c r="O210" i="14"/>
  <c r="O319" i="14"/>
  <c r="O328" i="14"/>
  <c r="O219" i="14"/>
  <c r="O279" i="14"/>
  <c r="O232" i="14"/>
  <c r="O102" i="14"/>
  <c r="O208" i="14"/>
  <c r="O285" i="14"/>
  <c r="O311" i="14"/>
  <c r="O293" i="14"/>
  <c r="O144" i="14"/>
  <c r="O183" i="14"/>
  <c r="O214" i="14"/>
  <c r="O137" i="14"/>
  <c r="O166" i="14"/>
  <c r="O181" i="14"/>
  <c r="O127" i="14"/>
  <c r="O121" i="14"/>
  <c r="O130" i="14"/>
  <c r="O337" i="14"/>
  <c r="O268" i="14"/>
  <c r="O104" i="14"/>
  <c r="O306" i="14"/>
  <c r="O158" i="14"/>
  <c r="O320" i="14"/>
  <c r="O302" i="14"/>
  <c r="O287" i="14"/>
  <c r="O216" i="14"/>
  <c r="O196" i="14"/>
  <c r="O234" i="14"/>
  <c r="O207" i="14"/>
  <c r="O136" i="14"/>
  <c r="O132" i="14"/>
  <c r="O341" i="14"/>
  <c r="O257" i="14"/>
  <c r="O161" i="14"/>
  <c r="O115" i="14"/>
  <c r="O348" i="14"/>
  <c r="O260" i="14"/>
  <c r="O128" i="14"/>
  <c r="O182" i="14"/>
  <c r="O331" i="14"/>
  <c r="O299" i="14"/>
  <c r="O269" i="14"/>
  <c r="O317" i="14"/>
  <c r="O175" i="14"/>
  <c r="O355" i="14"/>
  <c r="O282" i="14"/>
  <c r="O191" i="14"/>
  <c r="O230" i="14"/>
  <c r="O205" i="14"/>
  <c r="O312" i="14"/>
  <c r="O171" i="14"/>
  <c r="O261" i="14"/>
  <c r="O139" i="14"/>
  <c r="O119" i="14"/>
  <c r="O133" i="14"/>
  <c r="O151" i="14"/>
  <c r="O291" i="14"/>
  <c r="O152" i="14"/>
  <c r="O190" i="14"/>
  <c r="O163" i="14"/>
  <c r="O254" i="14"/>
  <c r="O323" i="14"/>
  <c r="O262" i="14"/>
  <c r="O249" i="14"/>
  <c r="O273" i="14"/>
  <c r="O173" i="14"/>
  <c r="O162" i="14"/>
  <c r="O325" i="14"/>
  <c r="O272" i="14"/>
  <c r="O305" i="14"/>
  <c r="O124" i="14"/>
  <c r="O221" i="14"/>
  <c r="O141" i="14"/>
  <c r="O336" i="14"/>
  <c r="O140" i="14"/>
  <c r="O198" i="14"/>
  <c r="O330" i="14"/>
  <c r="O229" i="14"/>
  <c r="O222" i="14"/>
  <c r="O126" i="14"/>
  <c r="O177" i="14"/>
  <c r="O267" i="14"/>
  <c r="O244" i="14"/>
  <c r="O174" i="14"/>
  <c r="O354" i="14"/>
  <c r="O351" i="14"/>
  <c r="O270" i="14"/>
  <c r="O159" i="14"/>
  <c r="O245" i="14"/>
  <c r="O160" i="14"/>
  <c r="O187" i="14"/>
  <c r="O116" i="14"/>
  <c r="O165" i="14"/>
  <c r="M82" i="14" l="1"/>
  <c r="U28" i="14"/>
  <c r="U13" i="14"/>
  <c r="U12" i="14"/>
  <c r="U27" i="14"/>
  <c r="U29" i="14"/>
  <c r="U26" i="14"/>
  <c r="U30" i="14"/>
  <c r="CD258" i="14"/>
  <c r="R258" i="14"/>
  <c r="CC258" i="14"/>
  <c r="Q258" i="14"/>
  <c r="CB258" i="14"/>
  <c r="P258" i="14"/>
  <c r="CI258" i="14"/>
  <c r="W258" i="14"/>
  <c r="CH258" i="14"/>
  <c r="V258" i="14"/>
  <c r="CO258" i="14"/>
  <c r="AC258" i="14"/>
  <c r="CN258" i="14"/>
  <c r="AB258" i="14"/>
  <c r="CM258" i="14"/>
  <c r="AA258" i="14"/>
  <c r="DZ258" i="14"/>
  <c r="BN258" i="14"/>
  <c r="DY258" i="14"/>
  <c r="BM258" i="14"/>
  <c r="DX258" i="14"/>
  <c r="BL258" i="14"/>
  <c r="EE258" i="14"/>
  <c r="BS258" i="14"/>
  <c r="ED258" i="14"/>
  <c r="BR258" i="14"/>
  <c r="EK258" i="14"/>
  <c r="BY258" i="14"/>
  <c r="EJ258" i="14"/>
  <c r="BX258" i="14"/>
  <c r="EI258" i="14"/>
  <c r="BW258" i="14"/>
  <c r="DR258" i="14"/>
  <c r="BF258" i="14"/>
  <c r="DQ258" i="14"/>
  <c r="BE258" i="14"/>
  <c r="DP258" i="14"/>
  <c r="BD258" i="14"/>
  <c r="DW258" i="14"/>
  <c r="BK258" i="14"/>
  <c r="DV258" i="14"/>
  <c r="BJ258" i="14"/>
  <c r="EC258" i="14"/>
  <c r="BQ258" i="14"/>
  <c r="EB258" i="14"/>
  <c r="BP258" i="14"/>
  <c r="EA258" i="14"/>
  <c r="BO258" i="14"/>
  <c r="DJ258" i="14"/>
  <c r="AX258" i="14"/>
  <c r="DI258" i="14"/>
  <c r="AW258" i="14"/>
  <c r="DH258" i="14"/>
  <c r="AV258" i="14"/>
  <c r="DO258" i="14"/>
  <c r="BC258" i="14"/>
  <c r="DN258" i="14"/>
  <c r="BB258" i="14"/>
  <c r="DU258" i="14"/>
  <c r="BI258" i="14"/>
  <c r="DT258" i="14"/>
  <c r="BH258" i="14"/>
  <c r="DS258" i="14"/>
  <c r="BG258" i="14"/>
  <c r="DB258" i="14"/>
  <c r="AP258" i="14"/>
  <c r="DA258" i="14"/>
  <c r="AO258" i="14"/>
  <c r="CZ258" i="14"/>
  <c r="AN258" i="14"/>
  <c r="DG258" i="14"/>
  <c r="AU258" i="14"/>
  <c r="DF258" i="14"/>
  <c r="AT258" i="14"/>
  <c r="DM258" i="14"/>
  <c r="BA258" i="14"/>
  <c r="CT258" i="14"/>
  <c r="AH258" i="14"/>
  <c r="CS258" i="14"/>
  <c r="AG258" i="14"/>
  <c r="CR258" i="14"/>
  <c r="AF258" i="14"/>
  <c r="CY258" i="14"/>
  <c r="AM258" i="14"/>
  <c r="CX258" i="14"/>
  <c r="AL258" i="14"/>
  <c r="DE258" i="14"/>
  <c r="AS258" i="14"/>
  <c r="DD258" i="14"/>
  <c r="AR258" i="14"/>
  <c r="DC258" i="14"/>
  <c r="AQ258" i="14"/>
  <c r="CK258" i="14"/>
  <c r="CQ258" i="14"/>
  <c r="CW258" i="14"/>
  <c r="AJ258" i="14"/>
  <c r="BU258" i="14"/>
  <c r="CA258" i="14"/>
  <c r="CG258" i="14"/>
  <c r="T258" i="14"/>
  <c r="Y258" i="14"/>
  <c r="AE258" i="14"/>
  <c r="AK258" i="14"/>
  <c r="DK258" i="14"/>
  <c r="EH258" i="14"/>
  <c r="EF258" i="14"/>
  <c r="EL258" i="14"/>
  <c r="U258" i="14"/>
  <c r="CU258" i="14"/>
  <c r="CL258" i="14"/>
  <c r="CJ258" i="14"/>
  <c r="CP258" i="14"/>
  <c r="DL258" i="14"/>
  <c r="CE258" i="14"/>
  <c r="BV258" i="14"/>
  <c r="BT258" i="14"/>
  <c r="BZ258" i="14"/>
  <c r="CV258" i="14"/>
  <c r="AY258" i="14"/>
  <c r="EG258" i="14"/>
  <c r="EM258" i="14"/>
  <c r="N258" i="14"/>
  <c r="AZ258" i="14"/>
  <c r="S258" i="14"/>
  <c r="Z258" i="14"/>
  <c r="X258" i="14"/>
  <c r="AD258" i="14"/>
  <c r="CF258" i="14"/>
  <c r="AI258" i="14"/>
  <c r="DR311" i="14"/>
  <c r="BF311" i="14"/>
  <c r="DQ311" i="14"/>
  <c r="BE311" i="14"/>
  <c r="DP311" i="14"/>
  <c r="BD311" i="14"/>
  <c r="DW311" i="14"/>
  <c r="BK311" i="14"/>
  <c r="DV311" i="14"/>
  <c r="BJ311" i="14"/>
  <c r="EC311" i="14"/>
  <c r="BQ311" i="14"/>
  <c r="EA311" i="14"/>
  <c r="BO311" i="14"/>
  <c r="AZ311" i="14"/>
  <c r="T311" i="14"/>
  <c r="DJ311" i="14"/>
  <c r="AX311" i="14"/>
  <c r="DI311" i="14"/>
  <c r="AW311" i="14"/>
  <c r="DH311" i="14"/>
  <c r="AV311" i="14"/>
  <c r="DO311" i="14"/>
  <c r="BC311" i="14"/>
  <c r="DN311" i="14"/>
  <c r="BB311" i="14"/>
  <c r="DU311" i="14"/>
  <c r="BI311" i="14"/>
  <c r="DS311" i="14"/>
  <c r="BG311" i="14"/>
  <c r="DD311" i="14"/>
  <c r="EJ311" i="14"/>
  <c r="DB311" i="14"/>
  <c r="AP311" i="14"/>
  <c r="DA311" i="14"/>
  <c r="AO311" i="14"/>
  <c r="CZ311" i="14"/>
  <c r="AN311" i="14"/>
  <c r="DG311" i="14"/>
  <c r="AU311" i="14"/>
  <c r="DF311" i="14"/>
  <c r="AT311" i="14"/>
  <c r="DM311" i="14"/>
  <c r="BA311" i="14"/>
  <c r="DK311" i="14"/>
  <c r="AY311" i="14"/>
  <c r="AR311" i="14"/>
  <c r="BX311" i="14"/>
  <c r="CT311" i="14"/>
  <c r="AH311" i="14"/>
  <c r="CS311" i="14"/>
  <c r="AG311" i="14"/>
  <c r="CR311" i="14"/>
  <c r="AF311" i="14"/>
  <c r="CY311" i="14"/>
  <c r="AM311" i="14"/>
  <c r="CX311" i="14"/>
  <c r="AL311" i="14"/>
  <c r="DE311" i="14"/>
  <c r="AS311" i="14"/>
  <c r="DC311" i="14"/>
  <c r="AQ311" i="14"/>
  <c r="CV311" i="14"/>
  <c r="DT311" i="14"/>
  <c r="CL311" i="14"/>
  <c r="Z311" i="14"/>
  <c r="CK311" i="14"/>
  <c r="Y311" i="14"/>
  <c r="CJ311" i="14"/>
  <c r="X311" i="14"/>
  <c r="CQ311" i="14"/>
  <c r="AE311" i="14"/>
  <c r="CP311" i="14"/>
  <c r="AD311" i="14"/>
  <c r="CW311" i="14"/>
  <c r="AK311" i="14"/>
  <c r="CU311" i="14"/>
  <c r="AI311" i="14"/>
  <c r="AJ311" i="14"/>
  <c r="BH311" i="14"/>
  <c r="CD311" i="14"/>
  <c r="R311" i="14"/>
  <c r="CC311" i="14"/>
  <c r="Q311" i="14"/>
  <c r="CB311" i="14"/>
  <c r="P311" i="14"/>
  <c r="CI311" i="14"/>
  <c r="W311" i="14"/>
  <c r="CH311" i="14"/>
  <c r="V311" i="14"/>
  <c r="CO311" i="14"/>
  <c r="AC311" i="14"/>
  <c r="CM311" i="14"/>
  <c r="AA311" i="14"/>
  <c r="CN311" i="14"/>
  <c r="EB311" i="14"/>
  <c r="BN311" i="14"/>
  <c r="BL311" i="14"/>
  <c r="BR311" i="14"/>
  <c r="BW311" i="14"/>
  <c r="EG311" i="14"/>
  <c r="EM311" i="14"/>
  <c r="N311" i="14"/>
  <c r="S311" i="14"/>
  <c r="DY311" i="14"/>
  <c r="EE311" i="14"/>
  <c r="EK311" i="14"/>
  <c r="DL311" i="14"/>
  <c r="BU311" i="14"/>
  <c r="CA311" i="14"/>
  <c r="CG311" i="14"/>
  <c r="AB311" i="14"/>
  <c r="BM311" i="14"/>
  <c r="BS311" i="14"/>
  <c r="BY311" i="14"/>
  <c r="CF311" i="14"/>
  <c r="EH311" i="14"/>
  <c r="EF311" i="14"/>
  <c r="EL311" i="14"/>
  <c r="U311" i="14"/>
  <c r="BP311" i="14"/>
  <c r="DZ311" i="14"/>
  <c r="DX311" i="14"/>
  <c r="ED311" i="14"/>
  <c r="EI311" i="14"/>
  <c r="BV311" i="14"/>
  <c r="BT311" i="14"/>
  <c r="BZ311" i="14"/>
  <c r="CE311" i="14"/>
  <c r="EH242" i="14"/>
  <c r="BV242" i="14"/>
  <c r="EG242" i="14"/>
  <c r="BU242" i="14"/>
  <c r="EF242" i="14"/>
  <c r="BT242" i="14"/>
  <c r="EM242" i="14"/>
  <c r="CA242" i="14"/>
  <c r="EL242" i="14"/>
  <c r="BZ242" i="14"/>
  <c r="N242" i="14"/>
  <c r="CG242" i="14"/>
  <c r="U242" i="14"/>
  <c r="CF242" i="14"/>
  <c r="T242" i="14"/>
  <c r="CE242" i="14"/>
  <c r="S242" i="14"/>
  <c r="DZ242" i="14"/>
  <c r="BN242" i="14"/>
  <c r="DY242" i="14"/>
  <c r="BM242" i="14"/>
  <c r="DX242" i="14"/>
  <c r="BL242" i="14"/>
  <c r="EE242" i="14"/>
  <c r="BS242" i="14"/>
  <c r="ED242" i="14"/>
  <c r="BR242" i="14"/>
  <c r="EK242" i="14"/>
  <c r="DR242" i="14"/>
  <c r="BF242" i="14"/>
  <c r="DQ242" i="14"/>
  <c r="BE242" i="14"/>
  <c r="DP242" i="14"/>
  <c r="BD242" i="14"/>
  <c r="DW242" i="14"/>
  <c r="BK242" i="14"/>
  <c r="DV242" i="14"/>
  <c r="BJ242" i="14"/>
  <c r="EC242" i="14"/>
  <c r="BQ242" i="14"/>
  <c r="EB242" i="14"/>
  <c r="BP242" i="14"/>
  <c r="EA242" i="14"/>
  <c r="BO242" i="14"/>
  <c r="DJ242" i="14"/>
  <c r="AX242" i="14"/>
  <c r="DI242" i="14"/>
  <c r="AW242" i="14"/>
  <c r="DH242" i="14"/>
  <c r="AV242" i="14"/>
  <c r="DO242" i="14"/>
  <c r="BC242" i="14"/>
  <c r="DN242" i="14"/>
  <c r="BB242" i="14"/>
  <c r="DU242" i="14"/>
  <c r="BI242" i="14"/>
  <c r="DT242" i="14"/>
  <c r="BH242" i="14"/>
  <c r="DS242" i="14"/>
  <c r="BG242" i="14"/>
  <c r="DB242" i="14"/>
  <c r="AP242" i="14"/>
  <c r="DA242" i="14"/>
  <c r="AO242" i="14"/>
  <c r="CZ242" i="14"/>
  <c r="AN242" i="14"/>
  <c r="DG242" i="14"/>
  <c r="AU242" i="14"/>
  <c r="DF242" i="14"/>
  <c r="AT242" i="14"/>
  <c r="DM242" i="14"/>
  <c r="BA242" i="14"/>
  <c r="DL242" i="14"/>
  <c r="AZ242" i="14"/>
  <c r="DK242" i="14"/>
  <c r="AY242" i="14"/>
  <c r="CT242" i="14"/>
  <c r="AH242" i="14"/>
  <c r="CS242" i="14"/>
  <c r="AG242" i="14"/>
  <c r="CR242" i="14"/>
  <c r="AF242" i="14"/>
  <c r="CY242" i="14"/>
  <c r="AM242" i="14"/>
  <c r="CX242" i="14"/>
  <c r="AL242" i="14"/>
  <c r="DE242" i="14"/>
  <c r="AS242" i="14"/>
  <c r="DD242" i="14"/>
  <c r="AR242" i="14"/>
  <c r="DC242" i="14"/>
  <c r="AQ242" i="14"/>
  <c r="CL242" i="14"/>
  <c r="Z242" i="14"/>
  <c r="CK242" i="14"/>
  <c r="Y242" i="14"/>
  <c r="CJ242" i="14"/>
  <c r="X242" i="14"/>
  <c r="CQ242" i="14"/>
  <c r="AE242" i="14"/>
  <c r="CP242" i="14"/>
  <c r="AD242" i="14"/>
  <c r="CW242" i="14"/>
  <c r="AK242" i="14"/>
  <c r="CV242" i="14"/>
  <c r="AJ242" i="14"/>
  <c r="CU242" i="14"/>
  <c r="AI242" i="14"/>
  <c r="CC242" i="14"/>
  <c r="CO242" i="14"/>
  <c r="CM242" i="14"/>
  <c r="Q242" i="14"/>
  <c r="BY242" i="14"/>
  <c r="BW242" i="14"/>
  <c r="CB242" i="14"/>
  <c r="AC242" i="14"/>
  <c r="AA242" i="14"/>
  <c r="P242" i="14"/>
  <c r="EJ242" i="14"/>
  <c r="CI242" i="14"/>
  <c r="CN242" i="14"/>
  <c r="W242" i="14"/>
  <c r="BX242" i="14"/>
  <c r="R242" i="14"/>
  <c r="V242" i="14"/>
  <c r="EI242" i="14"/>
  <c r="CD242" i="14"/>
  <c r="CH242" i="14"/>
  <c r="AB242" i="14"/>
  <c r="DL160" i="14"/>
  <c r="AZ160" i="14"/>
  <c r="DK160" i="14"/>
  <c r="AY160" i="14"/>
  <c r="DJ160" i="14"/>
  <c r="AX160" i="14"/>
  <c r="DI160" i="14"/>
  <c r="AW160" i="14"/>
  <c r="DH160" i="14"/>
  <c r="AV160" i="14"/>
  <c r="DD160" i="14"/>
  <c r="AR160" i="14"/>
  <c r="DC160" i="14"/>
  <c r="AQ160" i="14"/>
  <c r="DB160" i="14"/>
  <c r="AP160" i="14"/>
  <c r="DA160" i="14"/>
  <c r="AO160" i="14"/>
  <c r="CZ160" i="14"/>
  <c r="AN160" i="14"/>
  <c r="DG160" i="14"/>
  <c r="AU160" i="14"/>
  <c r="DF160" i="14"/>
  <c r="AT160" i="14"/>
  <c r="DM160" i="14"/>
  <c r="BA160" i="14"/>
  <c r="CV160" i="14"/>
  <c r="AJ160" i="14"/>
  <c r="CU160" i="14"/>
  <c r="AI160" i="14"/>
  <c r="CT160" i="14"/>
  <c r="AH160" i="14"/>
  <c r="CS160" i="14"/>
  <c r="AG160" i="14"/>
  <c r="CR160" i="14"/>
  <c r="CN160" i="14"/>
  <c r="AB160" i="14"/>
  <c r="CM160" i="14"/>
  <c r="AA160" i="14"/>
  <c r="CL160" i="14"/>
  <c r="Z160" i="14"/>
  <c r="CK160" i="14"/>
  <c r="Y160" i="14"/>
  <c r="CJ160" i="14"/>
  <c r="X160" i="14"/>
  <c r="CQ160" i="14"/>
  <c r="CF160" i="14"/>
  <c r="T160" i="14"/>
  <c r="CE160" i="14"/>
  <c r="S160" i="14"/>
  <c r="CD160" i="14"/>
  <c r="R160" i="14"/>
  <c r="CC160" i="14"/>
  <c r="Q160" i="14"/>
  <c r="CB160" i="14"/>
  <c r="P160" i="14"/>
  <c r="CI160" i="14"/>
  <c r="EJ160" i="14"/>
  <c r="BX160" i="14"/>
  <c r="EI160" i="14"/>
  <c r="BW160" i="14"/>
  <c r="EB160" i="14"/>
  <c r="BP160" i="14"/>
  <c r="EA160" i="14"/>
  <c r="BO160" i="14"/>
  <c r="DZ160" i="14"/>
  <c r="BN160" i="14"/>
  <c r="DY160" i="14"/>
  <c r="BM160" i="14"/>
  <c r="DX160" i="14"/>
  <c r="BL160" i="14"/>
  <c r="DR160" i="14"/>
  <c r="DP160" i="14"/>
  <c r="CY160" i="14"/>
  <c r="EL160" i="14"/>
  <c r="BR160" i="14"/>
  <c r="EC160" i="14"/>
  <c r="BI160" i="14"/>
  <c r="BV160" i="14"/>
  <c r="BT160" i="14"/>
  <c r="CA160" i="14"/>
  <c r="ED160" i="14"/>
  <c r="BJ160" i="14"/>
  <c r="DU160" i="14"/>
  <c r="AS160" i="14"/>
  <c r="BF160" i="14"/>
  <c r="BD160" i="14"/>
  <c r="BS160" i="14"/>
  <c r="DV160" i="14"/>
  <c r="BB160" i="14"/>
  <c r="DE160" i="14"/>
  <c r="AK160" i="14"/>
  <c r="DT160" i="14"/>
  <c r="EG160" i="14"/>
  <c r="AF160" i="14"/>
  <c r="BK160" i="14"/>
  <c r="DN160" i="14"/>
  <c r="AL160" i="14"/>
  <c r="CW160" i="14"/>
  <c r="AC160" i="14"/>
  <c r="BH160" i="14"/>
  <c r="DQ160" i="14"/>
  <c r="EM160" i="14"/>
  <c r="BC160" i="14"/>
  <c r="CX160" i="14"/>
  <c r="AD160" i="14"/>
  <c r="CO160" i="14"/>
  <c r="U160" i="14"/>
  <c r="DS160" i="14"/>
  <c r="BU160" i="14"/>
  <c r="EE160" i="14"/>
  <c r="AM160" i="14"/>
  <c r="CP160" i="14"/>
  <c r="V160" i="14"/>
  <c r="CG160" i="14"/>
  <c r="BG160" i="14"/>
  <c r="BE160" i="14"/>
  <c r="DW160" i="14"/>
  <c r="AE160" i="14"/>
  <c r="CH160" i="14"/>
  <c r="N160" i="14"/>
  <c r="BY160" i="14"/>
  <c r="EH160" i="14"/>
  <c r="EF160" i="14"/>
  <c r="DO160" i="14"/>
  <c r="W160" i="14"/>
  <c r="BZ160" i="14"/>
  <c r="EK160" i="14"/>
  <c r="BQ160" i="14"/>
  <c r="CM279" i="14"/>
  <c r="AA279" i="14"/>
  <c r="CL279" i="14"/>
  <c r="Z279" i="14"/>
  <c r="CK279" i="14"/>
  <c r="Y279" i="14"/>
  <c r="CJ279" i="14"/>
  <c r="X279" i="14"/>
  <c r="CQ279" i="14"/>
  <c r="AE279" i="14"/>
  <c r="CP279" i="14"/>
  <c r="AD279" i="14"/>
  <c r="CG279" i="14"/>
  <c r="DE279" i="14"/>
  <c r="CW279" i="14"/>
  <c r="CO279" i="14"/>
  <c r="CE279" i="14"/>
  <c r="S279" i="14"/>
  <c r="CD279" i="14"/>
  <c r="R279" i="14"/>
  <c r="CC279" i="14"/>
  <c r="Q279" i="14"/>
  <c r="CB279" i="14"/>
  <c r="P279" i="14"/>
  <c r="CI279" i="14"/>
  <c r="W279" i="14"/>
  <c r="CH279" i="14"/>
  <c r="V279" i="14"/>
  <c r="BA279" i="14"/>
  <c r="BY279" i="14"/>
  <c r="BQ279" i="14"/>
  <c r="BI279" i="14"/>
  <c r="EI279" i="14"/>
  <c r="BW279" i="14"/>
  <c r="EH279" i="14"/>
  <c r="BV279" i="14"/>
  <c r="EG279" i="14"/>
  <c r="BU279" i="14"/>
  <c r="EF279" i="14"/>
  <c r="BT279" i="14"/>
  <c r="EM279" i="14"/>
  <c r="CA279" i="14"/>
  <c r="EL279" i="14"/>
  <c r="BZ279" i="14"/>
  <c r="N279" i="14"/>
  <c r="U279" i="14"/>
  <c r="AS279" i="14"/>
  <c r="AK279" i="14"/>
  <c r="AC279" i="14"/>
  <c r="EA279" i="14"/>
  <c r="BO279" i="14"/>
  <c r="DZ279" i="14"/>
  <c r="BN279" i="14"/>
  <c r="DY279" i="14"/>
  <c r="BM279" i="14"/>
  <c r="DX279" i="14"/>
  <c r="BL279" i="14"/>
  <c r="EE279" i="14"/>
  <c r="BS279" i="14"/>
  <c r="ED279" i="14"/>
  <c r="BR279" i="14"/>
  <c r="DT279" i="14"/>
  <c r="DL279" i="14"/>
  <c r="EJ279" i="14"/>
  <c r="EB279" i="14"/>
  <c r="DK279" i="14"/>
  <c r="AY279" i="14"/>
  <c r="DJ279" i="14"/>
  <c r="AX279" i="14"/>
  <c r="DI279" i="14"/>
  <c r="AW279" i="14"/>
  <c r="DH279" i="14"/>
  <c r="AV279" i="14"/>
  <c r="DO279" i="14"/>
  <c r="BC279" i="14"/>
  <c r="DN279" i="14"/>
  <c r="BB279" i="14"/>
  <c r="BH279" i="14"/>
  <c r="AZ279" i="14"/>
  <c r="BX279" i="14"/>
  <c r="BP279" i="14"/>
  <c r="DC279" i="14"/>
  <c r="AQ279" i="14"/>
  <c r="DB279" i="14"/>
  <c r="AP279" i="14"/>
  <c r="DA279" i="14"/>
  <c r="AO279" i="14"/>
  <c r="CZ279" i="14"/>
  <c r="AN279" i="14"/>
  <c r="DG279" i="14"/>
  <c r="AU279" i="14"/>
  <c r="DF279" i="14"/>
  <c r="AT279" i="14"/>
  <c r="AB279" i="14"/>
  <c r="T279" i="14"/>
  <c r="AR279" i="14"/>
  <c r="AJ279" i="14"/>
  <c r="AH279" i="14"/>
  <c r="AF279" i="14"/>
  <c r="AL279" i="14"/>
  <c r="DU279" i="14"/>
  <c r="DS279" i="14"/>
  <c r="DQ279" i="14"/>
  <c r="DW279" i="14"/>
  <c r="CN279" i="14"/>
  <c r="CU279" i="14"/>
  <c r="CS279" i="14"/>
  <c r="CY279" i="14"/>
  <c r="DM279" i="14"/>
  <c r="BG279" i="14"/>
  <c r="BE279" i="14"/>
  <c r="BK279" i="14"/>
  <c r="CF279" i="14"/>
  <c r="AI279" i="14"/>
  <c r="AG279" i="14"/>
  <c r="AM279" i="14"/>
  <c r="EK279" i="14"/>
  <c r="DR279" i="14"/>
  <c r="DP279" i="14"/>
  <c r="DV279" i="14"/>
  <c r="DD279" i="14"/>
  <c r="BF279" i="14"/>
  <c r="BD279" i="14"/>
  <c r="BJ279" i="14"/>
  <c r="CV279" i="14"/>
  <c r="CT279" i="14"/>
  <c r="CR279" i="14"/>
  <c r="CX279" i="14"/>
  <c r="EC279" i="14"/>
  <c r="EA353" i="14"/>
  <c r="BO353" i="14"/>
  <c r="DZ353" i="14"/>
  <c r="BN353" i="14"/>
  <c r="DY353" i="14"/>
  <c r="BM353" i="14"/>
  <c r="DX353" i="14"/>
  <c r="BL353" i="14"/>
  <c r="EE353" i="14"/>
  <c r="BS353" i="14"/>
  <c r="ED353" i="14"/>
  <c r="BR353" i="14"/>
  <c r="EK353" i="14"/>
  <c r="BY353" i="14"/>
  <c r="EB353" i="14"/>
  <c r="CV353" i="14"/>
  <c r="DS353" i="14"/>
  <c r="BG353" i="14"/>
  <c r="DR353" i="14"/>
  <c r="BF353" i="14"/>
  <c r="DQ353" i="14"/>
  <c r="BE353" i="14"/>
  <c r="DP353" i="14"/>
  <c r="BD353" i="14"/>
  <c r="DW353" i="14"/>
  <c r="BK353" i="14"/>
  <c r="DV353" i="14"/>
  <c r="BJ353" i="14"/>
  <c r="EC353" i="14"/>
  <c r="BQ353" i="14"/>
  <c r="BP353" i="14"/>
  <c r="AJ353" i="14"/>
  <c r="DK353" i="14"/>
  <c r="AY353" i="14"/>
  <c r="DJ353" i="14"/>
  <c r="AX353" i="14"/>
  <c r="DI353" i="14"/>
  <c r="AW353" i="14"/>
  <c r="DH353" i="14"/>
  <c r="AV353" i="14"/>
  <c r="DO353" i="14"/>
  <c r="BC353" i="14"/>
  <c r="DN353" i="14"/>
  <c r="BB353" i="14"/>
  <c r="DU353" i="14"/>
  <c r="BI353" i="14"/>
  <c r="DT353" i="14"/>
  <c r="CN353" i="14"/>
  <c r="DC353" i="14"/>
  <c r="AQ353" i="14"/>
  <c r="DB353" i="14"/>
  <c r="AP353" i="14"/>
  <c r="DA353" i="14"/>
  <c r="AO353" i="14"/>
  <c r="CZ353" i="14"/>
  <c r="AN353" i="14"/>
  <c r="DG353" i="14"/>
  <c r="AU353" i="14"/>
  <c r="DF353" i="14"/>
  <c r="AT353" i="14"/>
  <c r="DM353" i="14"/>
  <c r="BA353" i="14"/>
  <c r="BH353" i="14"/>
  <c r="AB353" i="14"/>
  <c r="CU353" i="14"/>
  <c r="AI353" i="14"/>
  <c r="CT353" i="14"/>
  <c r="AH353" i="14"/>
  <c r="CS353" i="14"/>
  <c r="AG353" i="14"/>
  <c r="CR353" i="14"/>
  <c r="AF353" i="14"/>
  <c r="CY353" i="14"/>
  <c r="AM353" i="14"/>
  <c r="CX353" i="14"/>
  <c r="AL353" i="14"/>
  <c r="DE353" i="14"/>
  <c r="AS353" i="14"/>
  <c r="DL353" i="14"/>
  <c r="EJ353" i="14"/>
  <c r="CM353" i="14"/>
  <c r="AA353" i="14"/>
  <c r="CL353" i="14"/>
  <c r="Z353" i="14"/>
  <c r="CK353" i="14"/>
  <c r="Y353" i="14"/>
  <c r="CJ353" i="14"/>
  <c r="X353" i="14"/>
  <c r="CQ353" i="14"/>
  <c r="AE353" i="14"/>
  <c r="CP353" i="14"/>
  <c r="AD353" i="14"/>
  <c r="CW353" i="14"/>
  <c r="AK353" i="14"/>
  <c r="AZ353" i="14"/>
  <c r="BX353" i="14"/>
  <c r="EI353" i="14"/>
  <c r="BW353" i="14"/>
  <c r="EH353" i="14"/>
  <c r="BV353" i="14"/>
  <c r="EG353" i="14"/>
  <c r="BU353" i="14"/>
  <c r="EF353" i="14"/>
  <c r="BT353" i="14"/>
  <c r="EM353" i="14"/>
  <c r="CA353" i="14"/>
  <c r="EL353" i="14"/>
  <c r="BZ353" i="14"/>
  <c r="N353" i="14"/>
  <c r="CG353" i="14"/>
  <c r="U353" i="14"/>
  <c r="AR353" i="14"/>
  <c r="CF353" i="14"/>
  <c r="CB353" i="14"/>
  <c r="DD353" i="14"/>
  <c r="P353" i="14"/>
  <c r="T353" i="14"/>
  <c r="CE353" i="14"/>
  <c r="CI353" i="14"/>
  <c r="S353" i="14"/>
  <c r="W353" i="14"/>
  <c r="CD353" i="14"/>
  <c r="CH353" i="14"/>
  <c r="R353" i="14"/>
  <c r="V353" i="14"/>
  <c r="CC353" i="14"/>
  <c r="CO353" i="14"/>
  <c r="Q353" i="14"/>
  <c r="AC353" i="14"/>
  <c r="CP304" i="14"/>
  <c r="AD304" i="14"/>
  <c r="CW304" i="14"/>
  <c r="AK304" i="14"/>
  <c r="BZ304" i="14"/>
  <c r="EK304" i="14"/>
  <c r="BQ304" i="14"/>
  <c r="DT304" i="14"/>
  <c r="BH304" i="14"/>
  <c r="DS304" i="14"/>
  <c r="BG304" i="14"/>
  <c r="DR304" i="14"/>
  <c r="BF304" i="14"/>
  <c r="DQ304" i="14"/>
  <c r="BE304" i="14"/>
  <c r="BD304" i="14"/>
  <c r="AV304" i="14"/>
  <c r="BT304" i="14"/>
  <c r="BK304" i="14"/>
  <c r="EL304" i="14"/>
  <c r="BR304" i="14"/>
  <c r="EC304" i="14"/>
  <c r="BI304" i="14"/>
  <c r="DL304" i="14"/>
  <c r="AZ304" i="14"/>
  <c r="DK304" i="14"/>
  <c r="AY304" i="14"/>
  <c r="DJ304" i="14"/>
  <c r="AX304" i="14"/>
  <c r="DI304" i="14"/>
  <c r="AW304" i="14"/>
  <c r="X304" i="14"/>
  <c r="P304" i="14"/>
  <c r="AN304" i="14"/>
  <c r="AE304" i="14"/>
  <c r="ED304" i="14"/>
  <c r="BJ304" i="14"/>
  <c r="DU304" i="14"/>
  <c r="BA304" i="14"/>
  <c r="DD304" i="14"/>
  <c r="AR304" i="14"/>
  <c r="DC304" i="14"/>
  <c r="AQ304" i="14"/>
  <c r="DB304" i="14"/>
  <c r="AP304" i="14"/>
  <c r="DA304" i="14"/>
  <c r="AO304" i="14"/>
  <c r="DO304" i="14"/>
  <c r="EM304" i="14"/>
  <c r="EE304" i="14"/>
  <c r="CR304" i="14"/>
  <c r="DV304" i="14"/>
  <c r="BB304" i="14"/>
  <c r="DM304" i="14"/>
  <c r="AS304" i="14"/>
  <c r="CV304" i="14"/>
  <c r="AJ304" i="14"/>
  <c r="CU304" i="14"/>
  <c r="AI304" i="14"/>
  <c r="CT304" i="14"/>
  <c r="AH304" i="14"/>
  <c r="CS304" i="14"/>
  <c r="AG304" i="14"/>
  <c r="CI304" i="14"/>
  <c r="DG304" i="14"/>
  <c r="CY304" i="14"/>
  <c r="BL304" i="14"/>
  <c r="DN304" i="14"/>
  <c r="AT304" i="14"/>
  <c r="DE304" i="14"/>
  <c r="AC304" i="14"/>
  <c r="CN304" i="14"/>
  <c r="AB304" i="14"/>
  <c r="CM304" i="14"/>
  <c r="AA304" i="14"/>
  <c r="CL304" i="14"/>
  <c r="Z304" i="14"/>
  <c r="CK304" i="14"/>
  <c r="Y304" i="14"/>
  <c r="BC304" i="14"/>
  <c r="CA304" i="14"/>
  <c r="BS304" i="14"/>
  <c r="AF304" i="14"/>
  <c r="DF304" i="14"/>
  <c r="AL304" i="14"/>
  <c r="CO304" i="14"/>
  <c r="U304" i="14"/>
  <c r="CF304" i="14"/>
  <c r="T304" i="14"/>
  <c r="CE304" i="14"/>
  <c r="S304" i="14"/>
  <c r="CD304" i="14"/>
  <c r="R304" i="14"/>
  <c r="CC304" i="14"/>
  <c r="Q304" i="14"/>
  <c r="W304" i="14"/>
  <c r="AU304" i="14"/>
  <c r="AM304" i="14"/>
  <c r="DX304" i="14"/>
  <c r="CH304" i="14"/>
  <c r="N304" i="14"/>
  <c r="BY304" i="14"/>
  <c r="EB304" i="14"/>
  <c r="BP304" i="14"/>
  <c r="EA304" i="14"/>
  <c r="BO304" i="14"/>
  <c r="DZ304" i="14"/>
  <c r="BN304" i="14"/>
  <c r="DY304" i="14"/>
  <c r="BM304" i="14"/>
  <c r="CJ304" i="14"/>
  <c r="CB304" i="14"/>
  <c r="CZ304" i="14"/>
  <c r="CQ304" i="14"/>
  <c r="EJ304" i="14"/>
  <c r="DP304" i="14"/>
  <c r="BX304" i="14"/>
  <c r="DH304" i="14"/>
  <c r="EI304" i="14"/>
  <c r="EF304" i="14"/>
  <c r="BW304" i="14"/>
  <c r="DW304" i="14"/>
  <c r="EH304" i="14"/>
  <c r="CX304" i="14"/>
  <c r="BV304" i="14"/>
  <c r="V304" i="14"/>
  <c r="EG304" i="14"/>
  <c r="CG304" i="14"/>
  <c r="BU304" i="14"/>
  <c r="CL254" i="14"/>
  <c r="Z254" i="14"/>
  <c r="CK254" i="14"/>
  <c r="Y254" i="14"/>
  <c r="CJ254" i="14"/>
  <c r="X254" i="14"/>
  <c r="CQ254" i="14"/>
  <c r="AE254" i="14"/>
  <c r="CP254" i="14"/>
  <c r="AD254" i="14"/>
  <c r="CW254" i="14"/>
  <c r="AK254" i="14"/>
  <c r="CV254" i="14"/>
  <c r="AJ254" i="14"/>
  <c r="CU254" i="14"/>
  <c r="AI254" i="14"/>
  <c r="CD254" i="14"/>
  <c r="R254" i="14"/>
  <c r="CC254" i="14"/>
  <c r="Q254" i="14"/>
  <c r="CB254" i="14"/>
  <c r="P254" i="14"/>
  <c r="CI254" i="14"/>
  <c r="W254" i="14"/>
  <c r="CH254" i="14"/>
  <c r="V254" i="14"/>
  <c r="CO254" i="14"/>
  <c r="AC254" i="14"/>
  <c r="CN254" i="14"/>
  <c r="AB254" i="14"/>
  <c r="CM254" i="14"/>
  <c r="AA254" i="14"/>
  <c r="EH254" i="14"/>
  <c r="BV254" i="14"/>
  <c r="EG254" i="14"/>
  <c r="BU254" i="14"/>
  <c r="EF254" i="14"/>
  <c r="BT254" i="14"/>
  <c r="EM254" i="14"/>
  <c r="CA254" i="14"/>
  <c r="EL254" i="14"/>
  <c r="BZ254" i="14"/>
  <c r="N254" i="14"/>
  <c r="CG254" i="14"/>
  <c r="U254" i="14"/>
  <c r="CF254" i="14"/>
  <c r="T254" i="14"/>
  <c r="CE254" i="14"/>
  <c r="S254" i="14"/>
  <c r="DZ254" i="14"/>
  <c r="BN254" i="14"/>
  <c r="DY254" i="14"/>
  <c r="BM254" i="14"/>
  <c r="DX254" i="14"/>
  <c r="BL254" i="14"/>
  <c r="EE254" i="14"/>
  <c r="BS254" i="14"/>
  <c r="ED254" i="14"/>
  <c r="BR254" i="14"/>
  <c r="EK254" i="14"/>
  <c r="BY254" i="14"/>
  <c r="EJ254" i="14"/>
  <c r="BX254" i="14"/>
  <c r="EI254" i="14"/>
  <c r="BW254" i="14"/>
  <c r="DR254" i="14"/>
  <c r="BF254" i="14"/>
  <c r="DQ254" i="14"/>
  <c r="BE254" i="14"/>
  <c r="DP254" i="14"/>
  <c r="BD254" i="14"/>
  <c r="DW254" i="14"/>
  <c r="BK254" i="14"/>
  <c r="DV254" i="14"/>
  <c r="BJ254" i="14"/>
  <c r="EC254" i="14"/>
  <c r="BQ254" i="14"/>
  <c r="EB254" i="14"/>
  <c r="BP254" i="14"/>
  <c r="EA254" i="14"/>
  <c r="BO254" i="14"/>
  <c r="DJ254" i="14"/>
  <c r="AX254" i="14"/>
  <c r="DI254" i="14"/>
  <c r="AW254" i="14"/>
  <c r="DH254" i="14"/>
  <c r="AV254" i="14"/>
  <c r="DO254" i="14"/>
  <c r="BC254" i="14"/>
  <c r="DN254" i="14"/>
  <c r="BB254" i="14"/>
  <c r="DU254" i="14"/>
  <c r="BI254" i="14"/>
  <c r="DT254" i="14"/>
  <c r="BH254" i="14"/>
  <c r="DS254" i="14"/>
  <c r="BG254" i="14"/>
  <c r="AH254" i="14"/>
  <c r="AF254" i="14"/>
  <c r="AL254" i="14"/>
  <c r="AR254" i="14"/>
  <c r="DA254" i="14"/>
  <c r="DG254" i="14"/>
  <c r="DM254" i="14"/>
  <c r="DK254" i="14"/>
  <c r="CS254" i="14"/>
  <c r="CY254" i="14"/>
  <c r="DE254" i="14"/>
  <c r="DC254" i="14"/>
  <c r="AO254" i="14"/>
  <c r="AU254" i="14"/>
  <c r="BA254" i="14"/>
  <c r="AY254" i="14"/>
  <c r="AG254" i="14"/>
  <c r="AM254" i="14"/>
  <c r="AS254" i="14"/>
  <c r="AQ254" i="14"/>
  <c r="DB254" i="14"/>
  <c r="CZ254" i="14"/>
  <c r="DF254" i="14"/>
  <c r="DL254" i="14"/>
  <c r="AP254" i="14"/>
  <c r="AN254" i="14"/>
  <c r="AT254" i="14"/>
  <c r="AZ254" i="14"/>
  <c r="CT254" i="14"/>
  <c r="CR254" i="14"/>
  <c r="CX254" i="14"/>
  <c r="DD254" i="14"/>
  <c r="DJ116" i="14"/>
  <c r="AX116" i="14"/>
  <c r="DI116" i="14"/>
  <c r="AW116" i="14"/>
  <c r="DH116" i="14"/>
  <c r="AV116" i="14"/>
  <c r="DO116" i="14"/>
  <c r="BC116" i="14"/>
  <c r="DN116" i="14"/>
  <c r="BB116" i="14"/>
  <c r="DU116" i="14"/>
  <c r="BI116" i="14"/>
  <c r="DT116" i="14"/>
  <c r="BH116" i="14"/>
  <c r="DS116" i="14"/>
  <c r="BG116" i="14"/>
  <c r="DB116" i="14"/>
  <c r="AP116" i="14"/>
  <c r="DA116" i="14"/>
  <c r="AO116" i="14"/>
  <c r="CZ116" i="14"/>
  <c r="AN116" i="14"/>
  <c r="DG116" i="14"/>
  <c r="AU116" i="14"/>
  <c r="DF116" i="14"/>
  <c r="AT116" i="14"/>
  <c r="DM116" i="14"/>
  <c r="BA116" i="14"/>
  <c r="DL116" i="14"/>
  <c r="AZ116" i="14"/>
  <c r="DK116" i="14"/>
  <c r="AY116" i="14"/>
  <c r="CT116" i="14"/>
  <c r="AH116" i="14"/>
  <c r="CS116" i="14"/>
  <c r="AG116" i="14"/>
  <c r="CR116" i="14"/>
  <c r="AF116" i="14"/>
  <c r="CY116" i="14"/>
  <c r="AM116" i="14"/>
  <c r="CX116" i="14"/>
  <c r="AL116" i="14"/>
  <c r="DE116" i="14"/>
  <c r="AS116" i="14"/>
  <c r="DD116" i="14"/>
  <c r="AR116" i="14"/>
  <c r="DC116" i="14"/>
  <c r="AQ116" i="14"/>
  <c r="CL116" i="14"/>
  <c r="Z116" i="14"/>
  <c r="CK116" i="14"/>
  <c r="Y116" i="14"/>
  <c r="CJ116" i="14"/>
  <c r="X116" i="14"/>
  <c r="CQ116" i="14"/>
  <c r="AE116" i="14"/>
  <c r="CP116" i="14"/>
  <c r="AD116" i="14"/>
  <c r="CW116" i="14"/>
  <c r="AK116" i="14"/>
  <c r="CV116" i="14"/>
  <c r="AJ116" i="14"/>
  <c r="CU116" i="14"/>
  <c r="AI116" i="14"/>
  <c r="CD116" i="14"/>
  <c r="R116" i="14"/>
  <c r="CC116" i="14"/>
  <c r="Q116" i="14"/>
  <c r="CB116" i="14"/>
  <c r="P116" i="14"/>
  <c r="CI116" i="14"/>
  <c r="W116" i="14"/>
  <c r="CH116" i="14"/>
  <c r="V116" i="14"/>
  <c r="CO116" i="14"/>
  <c r="AC116" i="14"/>
  <c r="CN116" i="14"/>
  <c r="AB116" i="14"/>
  <c r="CM116" i="14"/>
  <c r="AA116" i="14"/>
  <c r="EH116" i="14"/>
  <c r="BV116" i="14"/>
  <c r="EG116" i="14"/>
  <c r="BU116" i="14"/>
  <c r="EF116" i="14"/>
  <c r="BT116" i="14"/>
  <c r="EM116" i="14"/>
  <c r="CA116" i="14"/>
  <c r="EL116" i="14"/>
  <c r="BZ116" i="14"/>
  <c r="N116" i="14"/>
  <c r="CG116" i="14"/>
  <c r="U116" i="14"/>
  <c r="CF116" i="14"/>
  <c r="T116" i="14"/>
  <c r="CE116" i="14"/>
  <c r="S116" i="14"/>
  <c r="DZ116" i="14"/>
  <c r="BN116" i="14"/>
  <c r="DY116" i="14"/>
  <c r="BM116" i="14"/>
  <c r="DX116" i="14"/>
  <c r="BL116" i="14"/>
  <c r="EE116" i="14"/>
  <c r="BS116" i="14"/>
  <c r="ED116" i="14"/>
  <c r="BR116" i="14"/>
  <c r="EK116" i="14"/>
  <c r="BY116" i="14"/>
  <c r="EJ116" i="14"/>
  <c r="BX116" i="14"/>
  <c r="EI116" i="14"/>
  <c r="BW116" i="14"/>
  <c r="BD116" i="14"/>
  <c r="BP116" i="14"/>
  <c r="DW116" i="14"/>
  <c r="EA116" i="14"/>
  <c r="BK116" i="14"/>
  <c r="BO116" i="14"/>
  <c r="DR116" i="14"/>
  <c r="DV116" i="14"/>
  <c r="BF116" i="14"/>
  <c r="BJ116" i="14"/>
  <c r="DQ116" i="14"/>
  <c r="EC116" i="14"/>
  <c r="DP116" i="14"/>
  <c r="EB116" i="14"/>
  <c r="BE116" i="14"/>
  <c r="BQ116" i="14"/>
  <c r="CM271" i="14"/>
  <c r="AA271" i="14"/>
  <c r="CL271" i="14"/>
  <c r="Z271" i="14"/>
  <c r="CK271" i="14"/>
  <c r="Y271" i="14"/>
  <c r="CQ271" i="14"/>
  <c r="AE271" i="14"/>
  <c r="CP271" i="14"/>
  <c r="AD271" i="14"/>
  <c r="AB271" i="14"/>
  <c r="DD271" i="14"/>
  <c r="EI271" i="14"/>
  <c r="BW271" i="14"/>
  <c r="EH271" i="14"/>
  <c r="BV271" i="14"/>
  <c r="EG271" i="14"/>
  <c r="BU271" i="14"/>
  <c r="EM271" i="14"/>
  <c r="CA271" i="14"/>
  <c r="EL271" i="14"/>
  <c r="BZ271" i="14"/>
  <c r="N271" i="14"/>
  <c r="DE271" i="14"/>
  <c r="BL271" i="14"/>
  <c r="T271" i="14"/>
  <c r="DP271" i="14"/>
  <c r="BX271" i="14"/>
  <c r="AC271" i="14"/>
  <c r="EA271" i="14"/>
  <c r="BO271" i="14"/>
  <c r="DZ271" i="14"/>
  <c r="BN271" i="14"/>
  <c r="DY271" i="14"/>
  <c r="BM271" i="14"/>
  <c r="EE271" i="14"/>
  <c r="BS271" i="14"/>
  <c r="ED271" i="14"/>
  <c r="BR271" i="14"/>
  <c r="EC271" i="14"/>
  <c r="CJ271" i="14"/>
  <c r="AR271" i="14"/>
  <c r="DT271" i="14"/>
  <c r="CV271" i="14"/>
  <c r="DS271" i="14"/>
  <c r="BG271" i="14"/>
  <c r="DR271" i="14"/>
  <c r="BF271" i="14"/>
  <c r="DQ271" i="14"/>
  <c r="BE271" i="14"/>
  <c r="DW271" i="14"/>
  <c r="BK271" i="14"/>
  <c r="DV271" i="14"/>
  <c r="BJ271" i="14"/>
  <c r="DH271" i="14"/>
  <c r="BP271" i="14"/>
  <c r="U271" i="14"/>
  <c r="CW271" i="14"/>
  <c r="BY271" i="14"/>
  <c r="DC271" i="14"/>
  <c r="AQ271" i="14"/>
  <c r="DB271" i="14"/>
  <c r="AP271" i="14"/>
  <c r="DA271" i="14"/>
  <c r="AO271" i="14"/>
  <c r="DG271" i="14"/>
  <c r="AU271" i="14"/>
  <c r="DF271" i="14"/>
  <c r="AT271" i="14"/>
  <c r="BQ271" i="14"/>
  <c r="X271" i="14"/>
  <c r="CZ271" i="14"/>
  <c r="BH271" i="14"/>
  <c r="DK271" i="14"/>
  <c r="CD271" i="14"/>
  <c r="AG271" i="14"/>
  <c r="DN271" i="14"/>
  <c r="EB271" i="14"/>
  <c r="CB271" i="14"/>
  <c r="CR271" i="14"/>
  <c r="CU271" i="14"/>
  <c r="AX271" i="14"/>
  <c r="Q271" i="14"/>
  <c r="CX271" i="14"/>
  <c r="AS271" i="14"/>
  <c r="AK271" i="14"/>
  <c r="BA271" i="14"/>
  <c r="CE271" i="14"/>
  <c r="AH271" i="14"/>
  <c r="DO271" i="14"/>
  <c r="CH271" i="14"/>
  <c r="DX271" i="14"/>
  <c r="P271" i="14"/>
  <c r="AF271" i="14"/>
  <c r="AY271" i="14"/>
  <c r="R271" i="14"/>
  <c r="CY271" i="14"/>
  <c r="BB271" i="14"/>
  <c r="CG271" i="14"/>
  <c r="EK271" i="14"/>
  <c r="EF271" i="14"/>
  <c r="AI271" i="14"/>
  <c r="DI271" i="14"/>
  <c r="CI271" i="14"/>
  <c r="AL271" i="14"/>
  <c r="DU271" i="14"/>
  <c r="BD271" i="14"/>
  <c r="DL271" i="14"/>
  <c r="S271" i="14"/>
  <c r="CS271" i="14"/>
  <c r="BC271" i="14"/>
  <c r="V271" i="14"/>
  <c r="CF271" i="14"/>
  <c r="AJ271" i="14"/>
  <c r="CO271" i="14"/>
  <c r="CT271" i="14"/>
  <c r="AW271" i="14"/>
  <c r="W271" i="14"/>
  <c r="AV271" i="14"/>
  <c r="AN271" i="14"/>
  <c r="DM271" i="14"/>
  <c r="AZ271" i="14"/>
  <c r="DJ271" i="14"/>
  <c r="CC271" i="14"/>
  <c r="AM271" i="14"/>
  <c r="CN271" i="14"/>
  <c r="BI271" i="14"/>
  <c r="EJ271" i="14"/>
  <c r="BT271" i="14"/>
  <c r="CB209" i="14"/>
  <c r="P209" i="14"/>
  <c r="CI209" i="14"/>
  <c r="W209" i="14"/>
  <c r="CH209" i="14"/>
  <c r="V209" i="14"/>
  <c r="CO209" i="14"/>
  <c r="AC209" i="14"/>
  <c r="CN209" i="14"/>
  <c r="AB209" i="14"/>
  <c r="CM209" i="14"/>
  <c r="AA209" i="14"/>
  <c r="CL209" i="14"/>
  <c r="Z209" i="14"/>
  <c r="CK209" i="14"/>
  <c r="Y209" i="14"/>
  <c r="EF209" i="14"/>
  <c r="BT209" i="14"/>
  <c r="EM209" i="14"/>
  <c r="CA209" i="14"/>
  <c r="EL209" i="14"/>
  <c r="BZ209" i="14"/>
  <c r="N209" i="14"/>
  <c r="CG209" i="14"/>
  <c r="U209" i="14"/>
  <c r="CF209" i="14"/>
  <c r="T209" i="14"/>
  <c r="CE209" i="14"/>
  <c r="S209" i="14"/>
  <c r="CD209" i="14"/>
  <c r="R209" i="14"/>
  <c r="CC209" i="14"/>
  <c r="Q209" i="14"/>
  <c r="DP209" i="14"/>
  <c r="BD209" i="14"/>
  <c r="DW209" i="14"/>
  <c r="BK209" i="14"/>
  <c r="DH209" i="14"/>
  <c r="AV209" i="14"/>
  <c r="DO209" i="14"/>
  <c r="BC209" i="14"/>
  <c r="DN209" i="14"/>
  <c r="BB209" i="14"/>
  <c r="DU209" i="14"/>
  <c r="BI209" i="14"/>
  <c r="DT209" i="14"/>
  <c r="BH209" i="14"/>
  <c r="DS209" i="14"/>
  <c r="BG209" i="14"/>
  <c r="DR209" i="14"/>
  <c r="BF209" i="14"/>
  <c r="DQ209" i="14"/>
  <c r="BE209" i="14"/>
  <c r="CZ209" i="14"/>
  <c r="AN209" i="14"/>
  <c r="DG209" i="14"/>
  <c r="AU209" i="14"/>
  <c r="CR209" i="14"/>
  <c r="AF209" i="14"/>
  <c r="CY209" i="14"/>
  <c r="AM209" i="14"/>
  <c r="CX209" i="14"/>
  <c r="AL209" i="14"/>
  <c r="DE209" i="14"/>
  <c r="AS209" i="14"/>
  <c r="DD209" i="14"/>
  <c r="AR209" i="14"/>
  <c r="DC209" i="14"/>
  <c r="AQ209" i="14"/>
  <c r="DB209" i="14"/>
  <c r="AP209" i="14"/>
  <c r="DA209" i="14"/>
  <c r="AO209" i="14"/>
  <c r="CJ209" i="14"/>
  <c r="DV209" i="14"/>
  <c r="EC209" i="14"/>
  <c r="EB209" i="14"/>
  <c r="EA209" i="14"/>
  <c r="DZ209" i="14"/>
  <c r="DY209" i="14"/>
  <c r="BL209" i="14"/>
  <c r="DF209" i="14"/>
  <c r="DM209" i="14"/>
  <c r="DL209" i="14"/>
  <c r="DK209" i="14"/>
  <c r="DJ209" i="14"/>
  <c r="DI209" i="14"/>
  <c r="X209" i="14"/>
  <c r="CP209" i="14"/>
  <c r="CW209" i="14"/>
  <c r="CV209" i="14"/>
  <c r="CU209" i="14"/>
  <c r="CT209" i="14"/>
  <c r="CS209" i="14"/>
  <c r="EE209" i="14"/>
  <c r="BR209" i="14"/>
  <c r="BY209" i="14"/>
  <c r="BX209" i="14"/>
  <c r="BW209" i="14"/>
  <c r="BV209" i="14"/>
  <c r="BU209" i="14"/>
  <c r="CQ209" i="14"/>
  <c r="BJ209" i="14"/>
  <c r="BQ209" i="14"/>
  <c r="BP209" i="14"/>
  <c r="BO209" i="14"/>
  <c r="BN209" i="14"/>
  <c r="BM209" i="14"/>
  <c r="BS209" i="14"/>
  <c r="AT209" i="14"/>
  <c r="BA209" i="14"/>
  <c r="AZ209" i="14"/>
  <c r="AY209" i="14"/>
  <c r="AX209" i="14"/>
  <c r="AW209" i="14"/>
  <c r="AE209" i="14"/>
  <c r="AD209" i="14"/>
  <c r="AK209" i="14"/>
  <c r="AJ209" i="14"/>
  <c r="AI209" i="14"/>
  <c r="AH209" i="14"/>
  <c r="AG209" i="14"/>
  <c r="DX209" i="14"/>
  <c r="ED209" i="14"/>
  <c r="EK209" i="14"/>
  <c r="EJ209" i="14"/>
  <c r="EI209" i="14"/>
  <c r="EH209" i="14"/>
  <c r="EG209" i="14"/>
  <c r="CD154" i="14"/>
  <c r="R154" i="14"/>
  <c r="CC154" i="14"/>
  <c r="Q154" i="14"/>
  <c r="CB154" i="14"/>
  <c r="P154" i="14"/>
  <c r="CI154" i="14"/>
  <c r="W154" i="14"/>
  <c r="CH154" i="14"/>
  <c r="V154" i="14"/>
  <c r="CO154" i="14"/>
  <c r="AC154" i="14"/>
  <c r="CN154" i="14"/>
  <c r="AB154" i="14"/>
  <c r="CM154" i="14"/>
  <c r="AA154" i="14"/>
  <c r="EH154" i="14"/>
  <c r="BV154" i="14"/>
  <c r="EG154" i="14"/>
  <c r="BU154" i="14"/>
  <c r="EF154" i="14"/>
  <c r="BT154" i="14"/>
  <c r="EM154" i="14"/>
  <c r="CA154" i="14"/>
  <c r="EL154" i="14"/>
  <c r="BZ154" i="14"/>
  <c r="N154" i="14"/>
  <c r="CG154" i="14"/>
  <c r="U154" i="14"/>
  <c r="CF154" i="14"/>
  <c r="T154" i="14"/>
  <c r="CE154" i="14"/>
  <c r="S154" i="14"/>
  <c r="DZ154" i="14"/>
  <c r="BN154" i="14"/>
  <c r="DY154" i="14"/>
  <c r="BM154" i="14"/>
  <c r="DX154" i="14"/>
  <c r="BL154" i="14"/>
  <c r="EE154" i="14"/>
  <c r="BS154" i="14"/>
  <c r="ED154" i="14"/>
  <c r="BR154" i="14"/>
  <c r="EK154" i="14"/>
  <c r="BY154" i="14"/>
  <c r="EJ154" i="14"/>
  <c r="BX154" i="14"/>
  <c r="EI154" i="14"/>
  <c r="BW154" i="14"/>
  <c r="DR154" i="14"/>
  <c r="BF154" i="14"/>
  <c r="DQ154" i="14"/>
  <c r="BE154" i="14"/>
  <c r="DP154" i="14"/>
  <c r="BD154" i="14"/>
  <c r="DW154" i="14"/>
  <c r="BK154" i="14"/>
  <c r="DV154" i="14"/>
  <c r="BJ154" i="14"/>
  <c r="EC154" i="14"/>
  <c r="BQ154" i="14"/>
  <c r="EB154" i="14"/>
  <c r="BP154" i="14"/>
  <c r="EA154" i="14"/>
  <c r="BO154" i="14"/>
  <c r="DJ154" i="14"/>
  <c r="AX154" i="14"/>
  <c r="DI154" i="14"/>
  <c r="AW154" i="14"/>
  <c r="DH154" i="14"/>
  <c r="AV154" i="14"/>
  <c r="DO154" i="14"/>
  <c r="BC154" i="14"/>
  <c r="DN154" i="14"/>
  <c r="BB154" i="14"/>
  <c r="DU154" i="14"/>
  <c r="BI154" i="14"/>
  <c r="DT154" i="14"/>
  <c r="BH154" i="14"/>
  <c r="DS154" i="14"/>
  <c r="BG154" i="14"/>
  <c r="DB154" i="14"/>
  <c r="AP154" i="14"/>
  <c r="DA154" i="14"/>
  <c r="AO154" i="14"/>
  <c r="CZ154" i="14"/>
  <c r="AN154" i="14"/>
  <c r="DG154" i="14"/>
  <c r="AU154" i="14"/>
  <c r="DF154" i="14"/>
  <c r="AT154" i="14"/>
  <c r="DM154" i="14"/>
  <c r="BA154" i="14"/>
  <c r="DL154" i="14"/>
  <c r="AZ154" i="14"/>
  <c r="DK154" i="14"/>
  <c r="AY154" i="14"/>
  <c r="CT154" i="14"/>
  <c r="AH154" i="14"/>
  <c r="CS154" i="14"/>
  <c r="AG154" i="14"/>
  <c r="CR154" i="14"/>
  <c r="AF154" i="14"/>
  <c r="CY154" i="14"/>
  <c r="AM154" i="14"/>
  <c r="CX154" i="14"/>
  <c r="AL154" i="14"/>
  <c r="DE154" i="14"/>
  <c r="AS154" i="14"/>
  <c r="DD154" i="14"/>
  <c r="AR154" i="14"/>
  <c r="DC154" i="14"/>
  <c r="AQ154" i="14"/>
  <c r="CJ154" i="14"/>
  <c r="CV154" i="14"/>
  <c r="X154" i="14"/>
  <c r="AJ154" i="14"/>
  <c r="CQ154" i="14"/>
  <c r="CU154" i="14"/>
  <c r="AE154" i="14"/>
  <c r="AI154" i="14"/>
  <c r="CL154" i="14"/>
  <c r="CP154" i="14"/>
  <c r="Z154" i="14"/>
  <c r="AD154" i="14"/>
  <c r="Y154" i="14"/>
  <c r="AK154" i="14"/>
  <c r="CW154" i="14"/>
  <c r="CK154" i="14"/>
  <c r="CP139" i="14"/>
  <c r="AD139" i="14"/>
  <c r="CW139" i="14"/>
  <c r="AK139" i="14"/>
  <c r="CV139" i="14"/>
  <c r="AJ139" i="14"/>
  <c r="CU139" i="14"/>
  <c r="AI139" i="14"/>
  <c r="CT139" i="14"/>
  <c r="AH139" i="14"/>
  <c r="CS139" i="14"/>
  <c r="AG139" i="14"/>
  <c r="CR139" i="14"/>
  <c r="AF139" i="14"/>
  <c r="CY139" i="14"/>
  <c r="AM139" i="14"/>
  <c r="CH139" i="14"/>
  <c r="V139" i="14"/>
  <c r="CO139" i="14"/>
  <c r="AC139" i="14"/>
  <c r="CN139" i="14"/>
  <c r="AB139" i="14"/>
  <c r="CM139" i="14"/>
  <c r="AA139" i="14"/>
  <c r="CL139" i="14"/>
  <c r="Z139" i="14"/>
  <c r="CK139" i="14"/>
  <c r="Y139" i="14"/>
  <c r="CJ139" i="14"/>
  <c r="X139" i="14"/>
  <c r="CQ139" i="14"/>
  <c r="AE139" i="14"/>
  <c r="EL139" i="14"/>
  <c r="BZ139" i="14"/>
  <c r="N139" i="14"/>
  <c r="CG139" i="14"/>
  <c r="U139" i="14"/>
  <c r="CF139" i="14"/>
  <c r="T139" i="14"/>
  <c r="CE139" i="14"/>
  <c r="S139" i="14"/>
  <c r="CD139" i="14"/>
  <c r="R139" i="14"/>
  <c r="CC139" i="14"/>
  <c r="Q139" i="14"/>
  <c r="CB139" i="14"/>
  <c r="P139" i="14"/>
  <c r="CI139" i="14"/>
  <c r="W139" i="14"/>
  <c r="ED139" i="14"/>
  <c r="BR139" i="14"/>
  <c r="EK139" i="14"/>
  <c r="BY139" i="14"/>
  <c r="EJ139" i="14"/>
  <c r="BX139" i="14"/>
  <c r="EI139" i="14"/>
  <c r="BW139" i="14"/>
  <c r="EH139" i="14"/>
  <c r="BV139" i="14"/>
  <c r="EG139" i="14"/>
  <c r="BU139" i="14"/>
  <c r="EF139" i="14"/>
  <c r="BT139" i="14"/>
  <c r="EM139" i="14"/>
  <c r="CA139" i="14"/>
  <c r="DV139" i="14"/>
  <c r="BJ139" i="14"/>
  <c r="EC139" i="14"/>
  <c r="BQ139" i="14"/>
  <c r="EB139" i="14"/>
  <c r="BP139" i="14"/>
  <c r="EA139" i="14"/>
  <c r="BO139" i="14"/>
  <c r="DZ139" i="14"/>
  <c r="BN139" i="14"/>
  <c r="DY139" i="14"/>
  <c r="BM139" i="14"/>
  <c r="DX139" i="14"/>
  <c r="BL139" i="14"/>
  <c r="EE139" i="14"/>
  <c r="BS139" i="14"/>
  <c r="DN139" i="14"/>
  <c r="BB139" i="14"/>
  <c r="DU139" i="14"/>
  <c r="BI139" i="14"/>
  <c r="DT139" i="14"/>
  <c r="BH139" i="14"/>
  <c r="DS139" i="14"/>
  <c r="BG139" i="14"/>
  <c r="DR139" i="14"/>
  <c r="BF139" i="14"/>
  <c r="DQ139" i="14"/>
  <c r="BE139" i="14"/>
  <c r="DP139" i="14"/>
  <c r="BD139" i="14"/>
  <c r="DW139" i="14"/>
  <c r="BK139" i="14"/>
  <c r="DF139" i="14"/>
  <c r="AT139" i="14"/>
  <c r="DM139" i="14"/>
  <c r="BA139" i="14"/>
  <c r="DL139" i="14"/>
  <c r="AZ139" i="14"/>
  <c r="DK139" i="14"/>
  <c r="AY139" i="14"/>
  <c r="DJ139" i="14"/>
  <c r="AX139" i="14"/>
  <c r="DI139" i="14"/>
  <c r="AW139" i="14"/>
  <c r="DH139" i="14"/>
  <c r="AV139" i="14"/>
  <c r="DO139" i="14"/>
  <c r="BC139" i="14"/>
  <c r="DE139" i="14"/>
  <c r="DA139" i="14"/>
  <c r="AS139" i="14"/>
  <c r="AO139" i="14"/>
  <c r="DD139" i="14"/>
  <c r="CZ139" i="14"/>
  <c r="AR139" i="14"/>
  <c r="AN139" i="14"/>
  <c r="DC139" i="14"/>
  <c r="DG139" i="14"/>
  <c r="AQ139" i="14"/>
  <c r="AU139" i="14"/>
  <c r="AL139" i="14"/>
  <c r="AP139" i="14"/>
  <c r="CX139" i="14"/>
  <c r="DB139" i="14"/>
  <c r="CH330" i="14"/>
  <c r="V330" i="14"/>
  <c r="CO330" i="14"/>
  <c r="AC330" i="14"/>
  <c r="CN330" i="14"/>
  <c r="AB330" i="14"/>
  <c r="EL330" i="14"/>
  <c r="BZ330" i="14"/>
  <c r="N330" i="14"/>
  <c r="CG330" i="14"/>
  <c r="U330" i="14"/>
  <c r="CF330" i="14"/>
  <c r="T330" i="14"/>
  <c r="CE330" i="14"/>
  <c r="S330" i="14"/>
  <c r="CD330" i="14"/>
  <c r="R330" i="14"/>
  <c r="CC330" i="14"/>
  <c r="Q330" i="14"/>
  <c r="CI330" i="14"/>
  <c r="W330" i="14"/>
  <c r="P330" i="14"/>
  <c r="AV330" i="14"/>
  <c r="CX330" i="14"/>
  <c r="EK330" i="14"/>
  <c r="BI330" i="14"/>
  <c r="DD330" i="14"/>
  <c r="EI330" i="14"/>
  <c r="BO330" i="14"/>
  <c r="DR330" i="14"/>
  <c r="AX330" i="14"/>
  <c r="DA330" i="14"/>
  <c r="AG330" i="14"/>
  <c r="CQ330" i="14"/>
  <c r="CZ330" i="14"/>
  <c r="BT330" i="14"/>
  <c r="CP330" i="14"/>
  <c r="EC330" i="14"/>
  <c r="BA330" i="14"/>
  <c r="CV330" i="14"/>
  <c r="EA330" i="14"/>
  <c r="BG330" i="14"/>
  <c r="DJ330" i="14"/>
  <c r="AP330" i="14"/>
  <c r="CS330" i="14"/>
  <c r="Y330" i="14"/>
  <c r="CA330" i="14"/>
  <c r="AN330" i="14"/>
  <c r="DX330" i="14"/>
  <c r="BR330" i="14"/>
  <c r="DU330" i="14"/>
  <c r="AS330" i="14"/>
  <c r="BX330" i="14"/>
  <c r="DS330" i="14"/>
  <c r="AY330" i="14"/>
  <c r="DB330" i="14"/>
  <c r="AH330" i="14"/>
  <c r="CK330" i="14"/>
  <c r="EM330" i="14"/>
  <c r="BS330" i="14"/>
  <c r="CR330" i="14"/>
  <c r="BL330" i="14"/>
  <c r="BJ330" i="14"/>
  <c r="DM330" i="14"/>
  <c r="AK330" i="14"/>
  <c r="BP330" i="14"/>
  <c r="DK330" i="14"/>
  <c r="AQ330" i="14"/>
  <c r="CT330" i="14"/>
  <c r="Z330" i="14"/>
  <c r="BU330" i="14"/>
  <c r="EE330" i="14"/>
  <c r="BK330" i="14"/>
  <c r="AF330" i="14"/>
  <c r="DP330" i="14"/>
  <c r="ED330" i="14"/>
  <c r="BB330" i="14"/>
  <c r="DE330" i="14"/>
  <c r="EJ330" i="14"/>
  <c r="BH330" i="14"/>
  <c r="DC330" i="14"/>
  <c r="AI330" i="14"/>
  <c r="CL330" i="14"/>
  <c r="EG330" i="14"/>
  <c r="BM330" i="14"/>
  <c r="DW330" i="14"/>
  <c r="BC330" i="14"/>
  <c r="CJ330" i="14"/>
  <c r="BD330" i="14"/>
  <c r="DV330" i="14"/>
  <c r="AT330" i="14"/>
  <c r="CW330" i="14"/>
  <c r="EB330" i="14"/>
  <c r="AZ330" i="14"/>
  <c r="CU330" i="14"/>
  <c r="AA330" i="14"/>
  <c r="BV330" i="14"/>
  <c r="DY330" i="14"/>
  <c r="BE330" i="14"/>
  <c r="DO330" i="14"/>
  <c r="AU330" i="14"/>
  <c r="X330" i="14"/>
  <c r="DH330" i="14"/>
  <c r="DF330" i="14"/>
  <c r="AD330" i="14"/>
  <c r="BQ330" i="14"/>
  <c r="DL330" i="14"/>
  <c r="AJ330" i="14"/>
  <c r="BW330" i="14"/>
  <c r="DZ330" i="14"/>
  <c r="BF330" i="14"/>
  <c r="DI330" i="14"/>
  <c r="AO330" i="14"/>
  <c r="CY330" i="14"/>
  <c r="AE330" i="14"/>
  <c r="EF330" i="14"/>
  <c r="DN330" i="14"/>
  <c r="DQ330" i="14"/>
  <c r="AL330" i="14"/>
  <c r="AW330" i="14"/>
  <c r="BY330" i="14"/>
  <c r="DG330" i="14"/>
  <c r="DT330" i="14"/>
  <c r="AM330" i="14"/>
  <c r="AR330" i="14"/>
  <c r="CB330" i="14"/>
  <c r="CM330" i="14"/>
  <c r="EH330" i="14"/>
  <c r="BN330" i="14"/>
  <c r="CE287" i="14"/>
  <c r="S287" i="14"/>
  <c r="CD287" i="14"/>
  <c r="R287" i="14"/>
  <c r="CC287" i="14"/>
  <c r="Q287" i="14"/>
  <c r="CB287" i="14"/>
  <c r="P287" i="14"/>
  <c r="CI287" i="14"/>
  <c r="W287" i="14"/>
  <c r="CH287" i="14"/>
  <c r="V287" i="14"/>
  <c r="CN287" i="14"/>
  <c r="AB287" i="14"/>
  <c r="EC287" i="14"/>
  <c r="CW287" i="14"/>
  <c r="EI287" i="14"/>
  <c r="BO287" i="14"/>
  <c r="DR287" i="14"/>
  <c r="AX287" i="14"/>
  <c r="DA287" i="14"/>
  <c r="AG287" i="14"/>
  <c r="CJ287" i="14"/>
  <c r="EM287" i="14"/>
  <c r="BS287" i="14"/>
  <c r="DV287" i="14"/>
  <c r="BB287" i="14"/>
  <c r="DL287" i="14"/>
  <c r="AR287" i="14"/>
  <c r="BY287" i="14"/>
  <c r="AK287" i="14"/>
  <c r="EA287" i="14"/>
  <c r="BG287" i="14"/>
  <c r="DJ287" i="14"/>
  <c r="AP287" i="14"/>
  <c r="CS287" i="14"/>
  <c r="Y287" i="14"/>
  <c r="BT287" i="14"/>
  <c r="EE287" i="14"/>
  <c r="BK287" i="14"/>
  <c r="DN287" i="14"/>
  <c r="AT287" i="14"/>
  <c r="DD287" i="14"/>
  <c r="AJ287" i="14"/>
  <c r="BQ287" i="14"/>
  <c r="DS287" i="14"/>
  <c r="AY287" i="14"/>
  <c r="DB287" i="14"/>
  <c r="AH287" i="14"/>
  <c r="CK287" i="14"/>
  <c r="EF287" i="14"/>
  <c r="BL287" i="14"/>
  <c r="DW287" i="14"/>
  <c r="BC287" i="14"/>
  <c r="DF287" i="14"/>
  <c r="AL287" i="14"/>
  <c r="CV287" i="14"/>
  <c r="T287" i="14"/>
  <c r="DU287" i="14"/>
  <c r="DK287" i="14"/>
  <c r="AQ287" i="14"/>
  <c r="CT287" i="14"/>
  <c r="Z287" i="14"/>
  <c r="BU287" i="14"/>
  <c r="DX287" i="14"/>
  <c r="BD287" i="14"/>
  <c r="DO287" i="14"/>
  <c r="AU287" i="14"/>
  <c r="CX287" i="14"/>
  <c r="AD287" i="14"/>
  <c r="CF287" i="14"/>
  <c r="CO287" i="14"/>
  <c r="BI287" i="14"/>
  <c r="DC287" i="14"/>
  <c r="AI287" i="14"/>
  <c r="CL287" i="14"/>
  <c r="EG287" i="14"/>
  <c r="BM287" i="14"/>
  <c r="DP287" i="14"/>
  <c r="AV287" i="14"/>
  <c r="DG287" i="14"/>
  <c r="AM287" i="14"/>
  <c r="CP287" i="14"/>
  <c r="N287" i="14"/>
  <c r="BX287" i="14"/>
  <c r="AC287" i="14"/>
  <c r="DM287" i="14"/>
  <c r="CU287" i="14"/>
  <c r="AA287" i="14"/>
  <c r="BV287" i="14"/>
  <c r="DY287" i="14"/>
  <c r="BE287" i="14"/>
  <c r="DH287" i="14"/>
  <c r="AN287" i="14"/>
  <c r="CY287" i="14"/>
  <c r="AE287" i="14"/>
  <c r="BZ287" i="14"/>
  <c r="EJ287" i="14"/>
  <c r="BP287" i="14"/>
  <c r="CG287" i="14"/>
  <c r="BA287" i="14"/>
  <c r="BW287" i="14"/>
  <c r="DZ287" i="14"/>
  <c r="BF287" i="14"/>
  <c r="DI287" i="14"/>
  <c r="AO287" i="14"/>
  <c r="CR287" i="14"/>
  <c r="X287" i="14"/>
  <c r="CA287" i="14"/>
  <c r="ED287" i="14"/>
  <c r="BJ287" i="14"/>
  <c r="DT287" i="14"/>
  <c r="AZ287" i="14"/>
  <c r="EK287" i="14"/>
  <c r="AS287" i="14"/>
  <c r="EH287" i="14"/>
  <c r="BR287" i="14"/>
  <c r="BN287" i="14"/>
  <c r="EB287" i="14"/>
  <c r="DQ287" i="14"/>
  <c r="BH287" i="14"/>
  <c r="AW287" i="14"/>
  <c r="U287" i="14"/>
  <c r="CZ287" i="14"/>
  <c r="DE287" i="14"/>
  <c r="AF287" i="14"/>
  <c r="CQ287" i="14"/>
  <c r="CM287" i="14"/>
  <c r="EL287" i="14"/>
  <c r="EL326" i="14"/>
  <c r="BZ326" i="14"/>
  <c r="N326" i="14"/>
  <c r="CG326" i="14"/>
  <c r="U326" i="14"/>
  <c r="CF326" i="14"/>
  <c r="T326" i="14"/>
  <c r="CE326" i="14"/>
  <c r="S326" i="14"/>
  <c r="CD326" i="14"/>
  <c r="R326" i="14"/>
  <c r="CC326" i="14"/>
  <c r="Q326" i="14"/>
  <c r="CI326" i="14"/>
  <c r="W326" i="14"/>
  <c r="AF326" i="14"/>
  <c r="BL326" i="14"/>
  <c r="ED326" i="14"/>
  <c r="BR326" i="14"/>
  <c r="EK326" i="14"/>
  <c r="BY326" i="14"/>
  <c r="EJ326" i="14"/>
  <c r="BX326" i="14"/>
  <c r="EI326" i="14"/>
  <c r="BW326" i="14"/>
  <c r="EH326" i="14"/>
  <c r="BV326" i="14"/>
  <c r="EG326" i="14"/>
  <c r="BU326" i="14"/>
  <c r="EM326" i="14"/>
  <c r="CA326" i="14"/>
  <c r="DP326" i="14"/>
  <c r="CJ326" i="14"/>
  <c r="DV326" i="14"/>
  <c r="BJ326" i="14"/>
  <c r="EC326" i="14"/>
  <c r="BQ326" i="14"/>
  <c r="EB326" i="14"/>
  <c r="BP326" i="14"/>
  <c r="EA326" i="14"/>
  <c r="BO326" i="14"/>
  <c r="DZ326" i="14"/>
  <c r="BN326" i="14"/>
  <c r="DY326" i="14"/>
  <c r="BM326" i="14"/>
  <c r="EE326" i="14"/>
  <c r="BS326" i="14"/>
  <c r="BD326" i="14"/>
  <c r="X326" i="14"/>
  <c r="DN326" i="14"/>
  <c r="BB326" i="14"/>
  <c r="DU326" i="14"/>
  <c r="BI326" i="14"/>
  <c r="DT326" i="14"/>
  <c r="BH326" i="14"/>
  <c r="DS326" i="14"/>
  <c r="BG326" i="14"/>
  <c r="DR326" i="14"/>
  <c r="BF326" i="14"/>
  <c r="DQ326" i="14"/>
  <c r="BE326" i="14"/>
  <c r="DW326" i="14"/>
  <c r="BK326" i="14"/>
  <c r="DH326" i="14"/>
  <c r="CB326" i="14"/>
  <c r="DF326" i="14"/>
  <c r="AT326" i="14"/>
  <c r="DM326" i="14"/>
  <c r="BA326" i="14"/>
  <c r="DL326" i="14"/>
  <c r="AZ326" i="14"/>
  <c r="DK326" i="14"/>
  <c r="AY326" i="14"/>
  <c r="DJ326" i="14"/>
  <c r="AX326" i="14"/>
  <c r="DI326" i="14"/>
  <c r="AW326" i="14"/>
  <c r="DO326" i="14"/>
  <c r="BC326" i="14"/>
  <c r="AV326" i="14"/>
  <c r="P326" i="14"/>
  <c r="CX326" i="14"/>
  <c r="AL326" i="14"/>
  <c r="DE326" i="14"/>
  <c r="AS326" i="14"/>
  <c r="DD326" i="14"/>
  <c r="AR326" i="14"/>
  <c r="DC326" i="14"/>
  <c r="AQ326" i="14"/>
  <c r="DB326" i="14"/>
  <c r="AP326" i="14"/>
  <c r="DA326" i="14"/>
  <c r="AO326" i="14"/>
  <c r="DG326" i="14"/>
  <c r="AU326" i="14"/>
  <c r="CZ326" i="14"/>
  <c r="EF326" i="14"/>
  <c r="CH326" i="14"/>
  <c r="V326" i="14"/>
  <c r="CO326" i="14"/>
  <c r="AC326" i="14"/>
  <c r="CN326" i="14"/>
  <c r="AB326" i="14"/>
  <c r="CM326" i="14"/>
  <c r="AA326" i="14"/>
  <c r="CL326" i="14"/>
  <c r="Z326" i="14"/>
  <c r="CK326" i="14"/>
  <c r="Y326" i="14"/>
  <c r="CQ326" i="14"/>
  <c r="AE326" i="14"/>
  <c r="CR326" i="14"/>
  <c r="DX326" i="14"/>
  <c r="CV326" i="14"/>
  <c r="CY326" i="14"/>
  <c r="AJ326" i="14"/>
  <c r="AM326" i="14"/>
  <c r="CU326" i="14"/>
  <c r="AN326" i="14"/>
  <c r="AI326" i="14"/>
  <c r="BT326" i="14"/>
  <c r="CP326" i="14"/>
  <c r="CT326" i="14"/>
  <c r="AD326" i="14"/>
  <c r="AH326" i="14"/>
  <c r="AK326" i="14"/>
  <c r="AG326" i="14"/>
  <c r="CW326" i="14"/>
  <c r="CS326" i="14"/>
  <c r="EJ216" i="14"/>
  <c r="BX216" i="14"/>
  <c r="EI216" i="14"/>
  <c r="BW216" i="14"/>
  <c r="EH216" i="14"/>
  <c r="BV216" i="14"/>
  <c r="EG216" i="14"/>
  <c r="BU216" i="14"/>
  <c r="EF216" i="14"/>
  <c r="BT216" i="14"/>
  <c r="EM216" i="14"/>
  <c r="CA216" i="14"/>
  <c r="EL216" i="14"/>
  <c r="BZ216" i="14"/>
  <c r="N216" i="14"/>
  <c r="CG216" i="14"/>
  <c r="U216" i="14"/>
  <c r="EB216" i="14"/>
  <c r="BP216" i="14"/>
  <c r="EA216" i="14"/>
  <c r="BO216" i="14"/>
  <c r="DZ216" i="14"/>
  <c r="BN216" i="14"/>
  <c r="DY216" i="14"/>
  <c r="BM216" i="14"/>
  <c r="DX216" i="14"/>
  <c r="BL216" i="14"/>
  <c r="EE216" i="14"/>
  <c r="BS216" i="14"/>
  <c r="ED216" i="14"/>
  <c r="BR216" i="14"/>
  <c r="EK216" i="14"/>
  <c r="BY216" i="14"/>
  <c r="DT216" i="14"/>
  <c r="BH216" i="14"/>
  <c r="DS216" i="14"/>
  <c r="BG216" i="14"/>
  <c r="DR216" i="14"/>
  <c r="BF216" i="14"/>
  <c r="DQ216" i="14"/>
  <c r="BE216" i="14"/>
  <c r="DP216" i="14"/>
  <c r="BD216" i="14"/>
  <c r="DW216" i="14"/>
  <c r="BK216" i="14"/>
  <c r="DV216" i="14"/>
  <c r="BJ216" i="14"/>
  <c r="EC216" i="14"/>
  <c r="BQ216" i="14"/>
  <c r="DL216" i="14"/>
  <c r="AZ216" i="14"/>
  <c r="DK216" i="14"/>
  <c r="AY216" i="14"/>
  <c r="DJ216" i="14"/>
  <c r="AX216" i="14"/>
  <c r="DI216" i="14"/>
  <c r="AW216" i="14"/>
  <c r="DH216" i="14"/>
  <c r="AV216" i="14"/>
  <c r="DO216" i="14"/>
  <c r="BC216" i="14"/>
  <c r="DN216" i="14"/>
  <c r="BB216" i="14"/>
  <c r="DU216" i="14"/>
  <c r="BI216" i="14"/>
  <c r="DD216" i="14"/>
  <c r="AR216" i="14"/>
  <c r="DC216" i="14"/>
  <c r="AQ216" i="14"/>
  <c r="DB216" i="14"/>
  <c r="AP216" i="14"/>
  <c r="DA216" i="14"/>
  <c r="AO216" i="14"/>
  <c r="CZ216" i="14"/>
  <c r="AN216" i="14"/>
  <c r="DG216" i="14"/>
  <c r="AU216" i="14"/>
  <c r="DF216" i="14"/>
  <c r="AT216" i="14"/>
  <c r="DM216" i="14"/>
  <c r="BA216" i="14"/>
  <c r="CF216" i="14"/>
  <c r="T216" i="14"/>
  <c r="CE216" i="14"/>
  <c r="S216" i="14"/>
  <c r="CD216" i="14"/>
  <c r="R216" i="14"/>
  <c r="CC216" i="14"/>
  <c r="Q216" i="14"/>
  <c r="CB216" i="14"/>
  <c r="P216" i="14"/>
  <c r="CI216" i="14"/>
  <c r="W216" i="14"/>
  <c r="CH216" i="14"/>
  <c r="V216" i="14"/>
  <c r="CO216" i="14"/>
  <c r="AC216" i="14"/>
  <c r="AB216" i="14"/>
  <c r="Z216" i="14"/>
  <c r="X216" i="14"/>
  <c r="AD216" i="14"/>
  <c r="CU216" i="14"/>
  <c r="CS216" i="14"/>
  <c r="CY216" i="14"/>
  <c r="DE216" i="14"/>
  <c r="CM216" i="14"/>
  <c r="CK216" i="14"/>
  <c r="CQ216" i="14"/>
  <c r="CW216" i="14"/>
  <c r="AI216" i="14"/>
  <c r="AG216" i="14"/>
  <c r="AM216" i="14"/>
  <c r="AS216" i="14"/>
  <c r="AA216" i="14"/>
  <c r="Y216" i="14"/>
  <c r="AE216" i="14"/>
  <c r="AK216" i="14"/>
  <c r="CV216" i="14"/>
  <c r="CT216" i="14"/>
  <c r="CR216" i="14"/>
  <c r="CX216" i="14"/>
  <c r="CN216" i="14"/>
  <c r="AJ216" i="14"/>
  <c r="CL216" i="14"/>
  <c r="AH216" i="14"/>
  <c r="CJ216" i="14"/>
  <c r="AF216" i="14"/>
  <c r="AL216" i="14"/>
  <c r="CP216" i="14"/>
  <c r="EI341" i="14"/>
  <c r="BW341" i="14"/>
  <c r="EH341" i="14"/>
  <c r="BV341" i="14"/>
  <c r="EG341" i="14"/>
  <c r="BU341" i="14"/>
  <c r="EF341" i="14"/>
  <c r="BT341" i="14"/>
  <c r="EM341" i="14"/>
  <c r="CA341" i="14"/>
  <c r="EL341" i="14"/>
  <c r="BZ341" i="14"/>
  <c r="N341" i="14"/>
  <c r="CG341" i="14"/>
  <c r="U341" i="14"/>
  <c r="AB341" i="14"/>
  <c r="EB341" i="14"/>
  <c r="EA341" i="14"/>
  <c r="BO341" i="14"/>
  <c r="DZ341" i="14"/>
  <c r="BN341" i="14"/>
  <c r="DY341" i="14"/>
  <c r="BM341" i="14"/>
  <c r="DX341" i="14"/>
  <c r="BL341" i="14"/>
  <c r="EE341" i="14"/>
  <c r="BS341" i="14"/>
  <c r="ED341" i="14"/>
  <c r="BR341" i="14"/>
  <c r="EK341" i="14"/>
  <c r="BY341" i="14"/>
  <c r="DL341" i="14"/>
  <c r="CF341" i="14"/>
  <c r="DS341" i="14"/>
  <c r="BG341" i="14"/>
  <c r="DR341" i="14"/>
  <c r="BF341" i="14"/>
  <c r="DQ341" i="14"/>
  <c r="BE341" i="14"/>
  <c r="DP341" i="14"/>
  <c r="BD341" i="14"/>
  <c r="DW341" i="14"/>
  <c r="BK341" i="14"/>
  <c r="DV341" i="14"/>
  <c r="BJ341" i="14"/>
  <c r="EC341" i="14"/>
  <c r="BQ341" i="14"/>
  <c r="AZ341" i="14"/>
  <c r="T341" i="14"/>
  <c r="DK341" i="14"/>
  <c r="AY341" i="14"/>
  <c r="DJ341" i="14"/>
  <c r="AX341" i="14"/>
  <c r="DI341" i="14"/>
  <c r="AW341" i="14"/>
  <c r="DH341" i="14"/>
  <c r="AV341" i="14"/>
  <c r="DO341" i="14"/>
  <c r="BC341" i="14"/>
  <c r="DN341" i="14"/>
  <c r="BB341" i="14"/>
  <c r="DU341" i="14"/>
  <c r="BI341" i="14"/>
  <c r="DD341" i="14"/>
  <c r="EJ341" i="14"/>
  <c r="DC341" i="14"/>
  <c r="AQ341" i="14"/>
  <c r="DB341" i="14"/>
  <c r="AP341" i="14"/>
  <c r="DA341" i="14"/>
  <c r="AO341" i="14"/>
  <c r="CZ341" i="14"/>
  <c r="AN341" i="14"/>
  <c r="DG341" i="14"/>
  <c r="AU341" i="14"/>
  <c r="DF341" i="14"/>
  <c r="AT341" i="14"/>
  <c r="DM341" i="14"/>
  <c r="BA341" i="14"/>
  <c r="AR341" i="14"/>
  <c r="BX341" i="14"/>
  <c r="CU341" i="14"/>
  <c r="AI341" i="14"/>
  <c r="CT341" i="14"/>
  <c r="AH341" i="14"/>
  <c r="CS341" i="14"/>
  <c r="AG341" i="14"/>
  <c r="CR341" i="14"/>
  <c r="AF341" i="14"/>
  <c r="CY341" i="14"/>
  <c r="AM341" i="14"/>
  <c r="CX341" i="14"/>
  <c r="AL341" i="14"/>
  <c r="DE341" i="14"/>
  <c r="AS341" i="14"/>
  <c r="CV341" i="14"/>
  <c r="DT341" i="14"/>
  <c r="CE341" i="14"/>
  <c r="CC341" i="14"/>
  <c r="CI341" i="14"/>
  <c r="CO341" i="14"/>
  <c r="AA341" i="14"/>
  <c r="Y341" i="14"/>
  <c r="AE341" i="14"/>
  <c r="AK341" i="14"/>
  <c r="S341" i="14"/>
  <c r="Q341" i="14"/>
  <c r="W341" i="14"/>
  <c r="AC341" i="14"/>
  <c r="CL341" i="14"/>
  <c r="CJ341" i="14"/>
  <c r="CP341" i="14"/>
  <c r="AJ341" i="14"/>
  <c r="CD341" i="14"/>
  <c r="CB341" i="14"/>
  <c r="CH341" i="14"/>
  <c r="CN341" i="14"/>
  <c r="Z341" i="14"/>
  <c r="X341" i="14"/>
  <c r="AD341" i="14"/>
  <c r="BH341" i="14"/>
  <c r="R341" i="14"/>
  <c r="P341" i="14"/>
  <c r="V341" i="14"/>
  <c r="BP341" i="14"/>
  <c r="CM341" i="14"/>
  <c r="CK341" i="14"/>
  <c r="CQ341" i="14"/>
  <c r="CW341" i="14"/>
  <c r="DF241" i="14"/>
  <c r="AT241" i="14"/>
  <c r="DM241" i="14"/>
  <c r="BA241" i="14"/>
  <c r="DL241" i="14"/>
  <c r="AZ241" i="14"/>
  <c r="DK241" i="14"/>
  <c r="AY241" i="14"/>
  <c r="DJ241" i="14"/>
  <c r="AX241" i="14"/>
  <c r="DI241" i="14"/>
  <c r="AW241" i="14"/>
  <c r="DH241" i="14"/>
  <c r="AV241" i="14"/>
  <c r="DO241" i="14"/>
  <c r="BC241" i="14"/>
  <c r="CX241" i="14"/>
  <c r="AL241" i="14"/>
  <c r="DE241" i="14"/>
  <c r="AS241" i="14"/>
  <c r="DD241" i="14"/>
  <c r="AR241" i="14"/>
  <c r="DC241" i="14"/>
  <c r="AQ241" i="14"/>
  <c r="DB241" i="14"/>
  <c r="AP241" i="14"/>
  <c r="DA241" i="14"/>
  <c r="AO241" i="14"/>
  <c r="CZ241" i="14"/>
  <c r="AN241" i="14"/>
  <c r="DG241" i="14"/>
  <c r="AU241" i="14"/>
  <c r="CP241" i="14"/>
  <c r="AD241" i="14"/>
  <c r="CW241" i="14"/>
  <c r="AK241" i="14"/>
  <c r="CV241" i="14"/>
  <c r="AJ241" i="14"/>
  <c r="CU241" i="14"/>
  <c r="AI241" i="14"/>
  <c r="CT241" i="14"/>
  <c r="AH241" i="14"/>
  <c r="CS241" i="14"/>
  <c r="AG241" i="14"/>
  <c r="CR241" i="14"/>
  <c r="AF241" i="14"/>
  <c r="CY241" i="14"/>
  <c r="AM241" i="14"/>
  <c r="CH241" i="14"/>
  <c r="V241" i="14"/>
  <c r="CO241" i="14"/>
  <c r="AC241" i="14"/>
  <c r="CN241" i="14"/>
  <c r="AB241" i="14"/>
  <c r="CM241" i="14"/>
  <c r="AA241" i="14"/>
  <c r="CL241" i="14"/>
  <c r="Z241" i="14"/>
  <c r="CK241" i="14"/>
  <c r="Y241" i="14"/>
  <c r="CJ241" i="14"/>
  <c r="X241" i="14"/>
  <c r="CQ241" i="14"/>
  <c r="AE241" i="14"/>
  <c r="EL241" i="14"/>
  <c r="BZ241" i="14"/>
  <c r="N241" i="14"/>
  <c r="CG241" i="14"/>
  <c r="U241" i="14"/>
  <c r="CF241" i="14"/>
  <c r="T241" i="14"/>
  <c r="CE241" i="14"/>
  <c r="S241" i="14"/>
  <c r="CD241" i="14"/>
  <c r="R241" i="14"/>
  <c r="CC241" i="14"/>
  <c r="Q241" i="14"/>
  <c r="CB241" i="14"/>
  <c r="P241" i="14"/>
  <c r="CI241" i="14"/>
  <c r="W241" i="14"/>
  <c r="ED241" i="14"/>
  <c r="BR241" i="14"/>
  <c r="EK241" i="14"/>
  <c r="BY241" i="14"/>
  <c r="EJ241" i="14"/>
  <c r="BX241" i="14"/>
  <c r="EI241" i="14"/>
  <c r="BW241" i="14"/>
  <c r="EH241" i="14"/>
  <c r="BV241" i="14"/>
  <c r="EG241" i="14"/>
  <c r="BU241" i="14"/>
  <c r="EF241" i="14"/>
  <c r="BT241" i="14"/>
  <c r="EM241" i="14"/>
  <c r="CA241" i="14"/>
  <c r="DV241" i="14"/>
  <c r="BJ241" i="14"/>
  <c r="EC241" i="14"/>
  <c r="BQ241" i="14"/>
  <c r="EB241" i="14"/>
  <c r="BP241" i="14"/>
  <c r="EA241" i="14"/>
  <c r="BO241" i="14"/>
  <c r="DZ241" i="14"/>
  <c r="BN241" i="14"/>
  <c r="DY241" i="14"/>
  <c r="BM241" i="14"/>
  <c r="DX241" i="14"/>
  <c r="BL241" i="14"/>
  <c r="EE241" i="14"/>
  <c r="BS241" i="14"/>
  <c r="BG241" i="14"/>
  <c r="BK241" i="14"/>
  <c r="DN241" i="14"/>
  <c r="DR241" i="14"/>
  <c r="BB241" i="14"/>
  <c r="BF241" i="14"/>
  <c r="DU241" i="14"/>
  <c r="DQ241" i="14"/>
  <c r="BI241" i="14"/>
  <c r="BE241" i="14"/>
  <c r="DT241" i="14"/>
  <c r="DP241" i="14"/>
  <c r="BH241" i="14"/>
  <c r="BD241" i="14"/>
  <c r="DS241" i="14"/>
  <c r="DW241" i="14"/>
  <c r="CT106" i="14"/>
  <c r="AH106" i="14"/>
  <c r="CS106" i="14"/>
  <c r="AG106" i="14"/>
  <c r="CR106" i="14"/>
  <c r="AF106" i="14"/>
  <c r="CY106" i="14"/>
  <c r="AM106" i="14"/>
  <c r="CX106" i="14"/>
  <c r="AL106" i="14"/>
  <c r="DE106" i="14"/>
  <c r="AS106" i="14"/>
  <c r="DD106" i="14"/>
  <c r="AR106" i="14"/>
  <c r="CL106" i="14"/>
  <c r="Z106" i="14"/>
  <c r="CK106" i="14"/>
  <c r="Y106" i="14"/>
  <c r="CJ106" i="14"/>
  <c r="X106" i="14"/>
  <c r="CQ106" i="14"/>
  <c r="AE106" i="14"/>
  <c r="CP106" i="14"/>
  <c r="AD106" i="14"/>
  <c r="CW106" i="14"/>
  <c r="AK106" i="14"/>
  <c r="CV106" i="14"/>
  <c r="AJ106" i="14"/>
  <c r="CU106" i="14"/>
  <c r="AI106" i="14"/>
  <c r="CD106" i="14"/>
  <c r="R106" i="14"/>
  <c r="CC106" i="14"/>
  <c r="Q106" i="14"/>
  <c r="CB106" i="14"/>
  <c r="P106" i="14"/>
  <c r="CI106" i="14"/>
  <c r="W106" i="14"/>
  <c r="CH106" i="14"/>
  <c r="V106" i="14"/>
  <c r="CO106" i="14"/>
  <c r="AC106" i="14"/>
  <c r="CN106" i="14"/>
  <c r="AB106" i="14"/>
  <c r="CM106" i="14"/>
  <c r="AA106" i="14"/>
  <c r="EH106" i="14"/>
  <c r="BV106" i="14"/>
  <c r="EG106" i="14"/>
  <c r="BU106" i="14"/>
  <c r="EF106" i="14"/>
  <c r="BT106" i="14"/>
  <c r="EM106" i="14"/>
  <c r="CA106" i="14"/>
  <c r="EL106" i="14"/>
  <c r="BZ106" i="14"/>
  <c r="N106" i="14"/>
  <c r="CG106" i="14"/>
  <c r="U106" i="14"/>
  <c r="CF106" i="14"/>
  <c r="T106" i="14"/>
  <c r="CE106" i="14"/>
  <c r="S106" i="14"/>
  <c r="DZ106" i="14"/>
  <c r="BN106" i="14"/>
  <c r="DY106" i="14"/>
  <c r="BM106" i="14"/>
  <c r="DX106" i="14"/>
  <c r="BL106" i="14"/>
  <c r="EE106" i="14"/>
  <c r="BS106" i="14"/>
  <c r="ED106" i="14"/>
  <c r="BR106" i="14"/>
  <c r="EK106" i="14"/>
  <c r="DR106" i="14"/>
  <c r="BF106" i="14"/>
  <c r="DQ106" i="14"/>
  <c r="BE106" i="14"/>
  <c r="DP106" i="14"/>
  <c r="BD106" i="14"/>
  <c r="DW106" i="14"/>
  <c r="BK106" i="14"/>
  <c r="DV106" i="14"/>
  <c r="BJ106" i="14"/>
  <c r="EC106" i="14"/>
  <c r="BQ106" i="14"/>
  <c r="EB106" i="14"/>
  <c r="BP106" i="14"/>
  <c r="EA106" i="14"/>
  <c r="BO106" i="14"/>
  <c r="DJ106" i="14"/>
  <c r="AX106" i="14"/>
  <c r="DI106" i="14"/>
  <c r="AW106" i="14"/>
  <c r="DH106" i="14"/>
  <c r="AV106" i="14"/>
  <c r="DO106" i="14"/>
  <c r="BC106" i="14"/>
  <c r="DN106" i="14"/>
  <c r="BB106" i="14"/>
  <c r="DU106" i="14"/>
  <c r="BI106" i="14"/>
  <c r="DT106" i="14"/>
  <c r="BH106" i="14"/>
  <c r="DS106" i="14"/>
  <c r="BG106" i="14"/>
  <c r="CZ106" i="14"/>
  <c r="BA106" i="14"/>
  <c r="BW106" i="14"/>
  <c r="AN106" i="14"/>
  <c r="EJ106" i="14"/>
  <c r="AY106" i="14"/>
  <c r="DG106" i="14"/>
  <c r="DL106" i="14"/>
  <c r="AQ106" i="14"/>
  <c r="AU106" i="14"/>
  <c r="BX106" i="14"/>
  <c r="DB106" i="14"/>
  <c r="DF106" i="14"/>
  <c r="AZ106" i="14"/>
  <c r="AP106" i="14"/>
  <c r="AT106" i="14"/>
  <c r="EI106" i="14"/>
  <c r="AO106" i="14"/>
  <c r="BY106" i="14"/>
  <c r="DC106" i="14"/>
  <c r="DA106" i="14"/>
  <c r="DM106" i="14"/>
  <c r="DK106" i="14"/>
  <c r="DF255" i="14"/>
  <c r="AT255" i="14"/>
  <c r="DM255" i="14"/>
  <c r="BA255" i="14"/>
  <c r="DL255" i="14"/>
  <c r="AZ255" i="14"/>
  <c r="DK255" i="14"/>
  <c r="AY255" i="14"/>
  <c r="DJ255" i="14"/>
  <c r="AX255" i="14"/>
  <c r="DI255" i="14"/>
  <c r="AW255" i="14"/>
  <c r="DH255" i="14"/>
  <c r="AV255" i="14"/>
  <c r="DO255" i="14"/>
  <c r="BC255" i="14"/>
  <c r="DV255" i="14"/>
  <c r="BB255" i="14"/>
  <c r="DE255" i="14"/>
  <c r="AK255" i="14"/>
  <c r="CN255" i="14"/>
  <c r="T255" i="14"/>
  <c r="BW255" i="14"/>
  <c r="DZ255" i="14"/>
  <c r="BF255" i="14"/>
  <c r="DA255" i="14"/>
  <c r="AG255" i="14"/>
  <c r="CJ255" i="14"/>
  <c r="P255" i="14"/>
  <c r="CA255" i="14"/>
  <c r="DN255" i="14"/>
  <c r="AL255" i="14"/>
  <c r="CW255" i="14"/>
  <c r="AC255" i="14"/>
  <c r="CF255" i="14"/>
  <c r="EI255" i="14"/>
  <c r="BO255" i="14"/>
  <c r="DR255" i="14"/>
  <c r="AP255" i="14"/>
  <c r="CS255" i="14"/>
  <c r="Y255" i="14"/>
  <c r="CB255" i="14"/>
  <c r="EM255" i="14"/>
  <c r="BS255" i="14"/>
  <c r="CX255" i="14"/>
  <c r="AD255" i="14"/>
  <c r="CO255" i="14"/>
  <c r="U255" i="14"/>
  <c r="BX255" i="14"/>
  <c r="EA255" i="14"/>
  <c r="BG255" i="14"/>
  <c r="DB255" i="14"/>
  <c r="AH255" i="14"/>
  <c r="CK255" i="14"/>
  <c r="Q255" i="14"/>
  <c r="BT255" i="14"/>
  <c r="EE255" i="14"/>
  <c r="BK255" i="14"/>
  <c r="CP255" i="14"/>
  <c r="V255" i="14"/>
  <c r="CG255" i="14"/>
  <c r="EJ255" i="14"/>
  <c r="BP255" i="14"/>
  <c r="DS255" i="14"/>
  <c r="AQ255" i="14"/>
  <c r="CT255" i="14"/>
  <c r="Z255" i="14"/>
  <c r="CC255" i="14"/>
  <c r="EF255" i="14"/>
  <c r="BL255" i="14"/>
  <c r="DW255" i="14"/>
  <c r="AU255" i="14"/>
  <c r="CH255" i="14"/>
  <c r="N255" i="14"/>
  <c r="BY255" i="14"/>
  <c r="EB255" i="14"/>
  <c r="BH255" i="14"/>
  <c r="DC255" i="14"/>
  <c r="AI255" i="14"/>
  <c r="CL255" i="14"/>
  <c r="R255" i="14"/>
  <c r="BU255" i="14"/>
  <c r="DX255" i="14"/>
  <c r="BD255" i="14"/>
  <c r="DG255" i="14"/>
  <c r="AM255" i="14"/>
  <c r="BZ255" i="14"/>
  <c r="EK255" i="14"/>
  <c r="BQ255" i="14"/>
  <c r="DT255" i="14"/>
  <c r="AR255" i="14"/>
  <c r="CU255" i="14"/>
  <c r="AA255" i="14"/>
  <c r="CD255" i="14"/>
  <c r="EG255" i="14"/>
  <c r="BM255" i="14"/>
  <c r="DP255" i="14"/>
  <c r="AN255" i="14"/>
  <c r="CY255" i="14"/>
  <c r="AE255" i="14"/>
  <c r="AS255" i="14"/>
  <c r="EH255" i="14"/>
  <c r="CR255" i="14"/>
  <c r="EL255" i="14"/>
  <c r="DD255" i="14"/>
  <c r="BV255" i="14"/>
  <c r="AF255" i="14"/>
  <c r="ED255" i="14"/>
  <c r="CV255" i="14"/>
  <c r="BN255" i="14"/>
  <c r="X255" i="14"/>
  <c r="BR255" i="14"/>
  <c r="AJ255" i="14"/>
  <c r="DY255" i="14"/>
  <c r="CQ255" i="14"/>
  <c r="BJ255" i="14"/>
  <c r="AB255" i="14"/>
  <c r="DQ255" i="14"/>
  <c r="CI255" i="14"/>
  <c r="EC255" i="14"/>
  <c r="CM255" i="14"/>
  <c r="BE255" i="14"/>
  <c r="W255" i="14"/>
  <c r="BI255" i="14"/>
  <c r="S255" i="14"/>
  <c r="CZ255" i="14"/>
  <c r="DU255" i="14"/>
  <c r="CE255" i="14"/>
  <c r="AO255" i="14"/>
  <c r="ED259" i="14"/>
  <c r="BR259" i="14"/>
  <c r="EK259" i="14"/>
  <c r="BY259" i="14"/>
  <c r="EJ259" i="14"/>
  <c r="BX259" i="14"/>
  <c r="EI259" i="14"/>
  <c r="BW259" i="14"/>
  <c r="EH259" i="14"/>
  <c r="BV259" i="14"/>
  <c r="EG259" i="14"/>
  <c r="BU259" i="14"/>
  <c r="EF259" i="14"/>
  <c r="BT259" i="14"/>
  <c r="EM259" i="14"/>
  <c r="CA259" i="14"/>
  <c r="DV259" i="14"/>
  <c r="BJ259" i="14"/>
  <c r="EC259" i="14"/>
  <c r="BQ259" i="14"/>
  <c r="EB259" i="14"/>
  <c r="BP259" i="14"/>
  <c r="EA259" i="14"/>
  <c r="BO259" i="14"/>
  <c r="DZ259" i="14"/>
  <c r="BN259" i="14"/>
  <c r="DY259" i="14"/>
  <c r="BM259" i="14"/>
  <c r="DX259" i="14"/>
  <c r="BL259" i="14"/>
  <c r="EE259" i="14"/>
  <c r="BS259" i="14"/>
  <c r="DN259" i="14"/>
  <c r="BB259" i="14"/>
  <c r="DU259" i="14"/>
  <c r="BI259" i="14"/>
  <c r="DT259" i="14"/>
  <c r="BH259" i="14"/>
  <c r="DS259" i="14"/>
  <c r="BG259" i="14"/>
  <c r="DR259" i="14"/>
  <c r="BF259" i="14"/>
  <c r="DQ259" i="14"/>
  <c r="BE259" i="14"/>
  <c r="DP259" i="14"/>
  <c r="BD259" i="14"/>
  <c r="DW259" i="14"/>
  <c r="BK259" i="14"/>
  <c r="DF259" i="14"/>
  <c r="AT259" i="14"/>
  <c r="DM259" i="14"/>
  <c r="BA259" i="14"/>
  <c r="DL259" i="14"/>
  <c r="AZ259" i="14"/>
  <c r="DK259" i="14"/>
  <c r="AY259" i="14"/>
  <c r="DJ259" i="14"/>
  <c r="AX259" i="14"/>
  <c r="DI259" i="14"/>
  <c r="AW259" i="14"/>
  <c r="DH259" i="14"/>
  <c r="AV259" i="14"/>
  <c r="DO259" i="14"/>
  <c r="BC259" i="14"/>
  <c r="CX259" i="14"/>
  <c r="AL259" i="14"/>
  <c r="DE259" i="14"/>
  <c r="AS259" i="14"/>
  <c r="DD259" i="14"/>
  <c r="AR259" i="14"/>
  <c r="DC259" i="14"/>
  <c r="AQ259" i="14"/>
  <c r="DB259" i="14"/>
  <c r="AP259" i="14"/>
  <c r="DA259" i="14"/>
  <c r="AO259" i="14"/>
  <c r="CZ259" i="14"/>
  <c r="AN259" i="14"/>
  <c r="DG259" i="14"/>
  <c r="AU259" i="14"/>
  <c r="CP259" i="14"/>
  <c r="AD259" i="14"/>
  <c r="CW259" i="14"/>
  <c r="AK259" i="14"/>
  <c r="CV259" i="14"/>
  <c r="AJ259" i="14"/>
  <c r="CU259" i="14"/>
  <c r="AI259" i="14"/>
  <c r="CT259" i="14"/>
  <c r="AH259" i="14"/>
  <c r="CS259" i="14"/>
  <c r="AG259" i="14"/>
  <c r="CR259" i="14"/>
  <c r="AF259" i="14"/>
  <c r="CY259" i="14"/>
  <c r="AM259" i="14"/>
  <c r="CH259" i="14"/>
  <c r="V259" i="14"/>
  <c r="CO259" i="14"/>
  <c r="AC259" i="14"/>
  <c r="CN259" i="14"/>
  <c r="AB259" i="14"/>
  <c r="CM259" i="14"/>
  <c r="AA259" i="14"/>
  <c r="CL259" i="14"/>
  <c r="Z259" i="14"/>
  <c r="CK259" i="14"/>
  <c r="Y259" i="14"/>
  <c r="CJ259" i="14"/>
  <c r="X259" i="14"/>
  <c r="CQ259" i="14"/>
  <c r="AE259" i="14"/>
  <c r="CG259" i="14"/>
  <c r="CC259" i="14"/>
  <c r="U259" i="14"/>
  <c r="Q259" i="14"/>
  <c r="CF259" i="14"/>
  <c r="CB259" i="14"/>
  <c r="T259" i="14"/>
  <c r="P259" i="14"/>
  <c r="CE259" i="14"/>
  <c r="CI259" i="14"/>
  <c r="EL259" i="14"/>
  <c r="S259" i="14"/>
  <c r="W259" i="14"/>
  <c r="N259" i="14"/>
  <c r="R259" i="14"/>
  <c r="BZ259" i="14"/>
  <c r="CD259" i="14"/>
  <c r="CD134" i="14"/>
  <c r="DJ134" i="14"/>
  <c r="AP134" i="14"/>
  <c r="DA134" i="14"/>
  <c r="AO134" i="14"/>
  <c r="CZ134" i="14"/>
  <c r="AN134" i="14"/>
  <c r="DG134" i="14"/>
  <c r="AU134" i="14"/>
  <c r="DF134" i="14"/>
  <c r="AT134" i="14"/>
  <c r="DM134" i="14"/>
  <c r="BA134" i="14"/>
  <c r="DL134" i="14"/>
  <c r="AZ134" i="14"/>
  <c r="DK134" i="14"/>
  <c r="AY134" i="14"/>
  <c r="DB134" i="14"/>
  <c r="AH134" i="14"/>
  <c r="CS134" i="14"/>
  <c r="AG134" i="14"/>
  <c r="CR134" i="14"/>
  <c r="AF134" i="14"/>
  <c r="CY134" i="14"/>
  <c r="AM134" i="14"/>
  <c r="CX134" i="14"/>
  <c r="AL134" i="14"/>
  <c r="DE134" i="14"/>
  <c r="AS134" i="14"/>
  <c r="DD134" i="14"/>
  <c r="AR134" i="14"/>
  <c r="DC134" i="14"/>
  <c r="AQ134" i="14"/>
  <c r="CT134" i="14"/>
  <c r="Z134" i="14"/>
  <c r="CK134" i="14"/>
  <c r="Y134" i="14"/>
  <c r="CJ134" i="14"/>
  <c r="X134" i="14"/>
  <c r="CQ134" i="14"/>
  <c r="AE134" i="14"/>
  <c r="CP134" i="14"/>
  <c r="AD134" i="14"/>
  <c r="CW134" i="14"/>
  <c r="AK134" i="14"/>
  <c r="CV134" i="14"/>
  <c r="AJ134" i="14"/>
  <c r="CU134" i="14"/>
  <c r="AI134" i="14"/>
  <c r="CL134" i="14"/>
  <c r="R134" i="14"/>
  <c r="CC134" i="14"/>
  <c r="Q134" i="14"/>
  <c r="CB134" i="14"/>
  <c r="P134" i="14"/>
  <c r="CI134" i="14"/>
  <c r="W134" i="14"/>
  <c r="CH134" i="14"/>
  <c r="V134" i="14"/>
  <c r="CO134" i="14"/>
  <c r="AC134" i="14"/>
  <c r="CN134" i="14"/>
  <c r="AB134" i="14"/>
  <c r="CM134" i="14"/>
  <c r="AA134" i="14"/>
  <c r="BV134" i="14"/>
  <c r="EG134" i="14"/>
  <c r="BU134" i="14"/>
  <c r="EF134" i="14"/>
  <c r="BT134" i="14"/>
  <c r="EM134" i="14"/>
  <c r="CA134" i="14"/>
  <c r="EL134" i="14"/>
  <c r="BZ134" i="14"/>
  <c r="N134" i="14"/>
  <c r="CG134" i="14"/>
  <c r="U134" i="14"/>
  <c r="CF134" i="14"/>
  <c r="T134" i="14"/>
  <c r="CE134" i="14"/>
  <c r="S134" i="14"/>
  <c r="EH134" i="14"/>
  <c r="BN134" i="14"/>
  <c r="DY134" i="14"/>
  <c r="BM134" i="14"/>
  <c r="DX134" i="14"/>
  <c r="BL134" i="14"/>
  <c r="EE134" i="14"/>
  <c r="BS134" i="14"/>
  <c r="ED134" i="14"/>
  <c r="BR134" i="14"/>
  <c r="EK134" i="14"/>
  <c r="BY134" i="14"/>
  <c r="EJ134" i="14"/>
  <c r="BX134" i="14"/>
  <c r="EI134" i="14"/>
  <c r="BW134" i="14"/>
  <c r="DZ134" i="14"/>
  <c r="BF134" i="14"/>
  <c r="DQ134" i="14"/>
  <c r="BE134" i="14"/>
  <c r="DP134" i="14"/>
  <c r="BD134" i="14"/>
  <c r="DW134" i="14"/>
  <c r="BK134" i="14"/>
  <c r="DV134" i="14"/>
  <c r="BJ134" i="14"/>
  <c r="EC134" i="14"/>
  <c r="BQ134" i="14"/>
  <c r="EB134" i="14"/>
  <c r="BP134" i="14"/>
  <c r="EA134" i="14"/>
  <c r="BO134" i="14"/>
  <c r="AV134" i="14"/>
  <c r="BH134" i="14"/>
  <c r="DO134" i="14"/>
  <c r="DS134" i="14"/>
  <c r="BC134" i="14"/>
  <c r="BG134" i="14"/>
  <c r="DR134" i="14"/>
  <c r="DN134" i="14"/>
  <c r="AX134" i="14"/>
  <c r="BB134" i="14"/>
  <c r="DI134" i="14"/>
  <c r="DU134" i="14"/>
  <c r="DH134" i="14"/>
  <c r="DT134" i="14"/>
  <c r="AW134" i="14"/>
  <c r="BI134" i="14"/>
  <c r="ED147" i="14"/>
  <c r="BR147" i="14"/>
  <c r="EK147" i="14"/>
  <c r="BY147" i="14"/>
  <c r="EJ147" i="14"/>
  <c r="BX147" i="14"/>
  <c r="EI147" i="14"/>
  <c r="BW147" i="14"/>
  <c r="EH147" i="14"/>
  <c r="BV147" i="14"/>
  <c r="EG147" i="14"/>
  <c r="BU147" i="14"/>
  <c r="EF147" i="14"/>
  <c r="BT147" i="14"/>
  <c r="EM147" i="14"/>
  <c r="CA147" i="14"/>
  <c r="DV147" i="14"/>
  <c r="BJ147" i="14"/>
  <c r="EC147" i="14"/>
  <c r="BQ147" i="14"/>
  <c r="EB147" i="14"/>
  <c r="BP147" i="14"/>
  <c r="EA147" i="14"/>
  <c r="BO147" i="14"/>
  <c r="DZ147" i="14"/>
  <c r="BN147" i="14"/>
  <c r="DY147" i="14"/>
  <c r="BM147" i="14"/>
  <c r="DX147" i="14"/>
  <c r="BL147" i="14"/>
  <c r="EE147" i="14"/>
  <c r="BS147" i="14"/>
  <c r="DN147" i="14"/>
  <c r="BB147" i="14"/>
  <c r="DU147" i="14"/>
  <c r="BI147" i="14"/>
  <c r="DT147" i="14"/>
  <c r="BH147" i="14"/>
  <c r="DS147" i="14"/>
  <c r="BG147" i="14"/>
  <c r="DR147" i="14"/>
  <c r="BF147" i="14"/>
  <c r="DQ147" i="14"/>
  <c r="BE147" i="14"/>
  <c r="DP147" i="14"/>
  <c r="BD147" i="14"/>
  <c r="DW147" i="14"/>
  <c r="BK147" i="14"/>
  <c r="DF147" i="14"/>
  <c r="AT147" i="14"/>
  <c r="DM147" i="14"/>
  <c r="BA147" i="14"/>
  <c r="DL147" i="14"/>
  <c r="AZ147" i="14"/>
  <c r="DK147" i="14"/>
  <c r="AY147" i="14"/>
  <c r="DJ147" i="14"/>
  <c r="AX147" i="14"/>
  <c r="DI147" i="14"/>
  <c r="AW147" i="14"/>
  <c r="DH147" i="14"/>
  <c r="AV147" i="14"/>
  <c r="DO147" i="14"/>
  <c r="BC147" i="14"/>
  <c r="CX147" i="14"/>
  <c r="AL147" i="14"/>
  <c r="DE147" i="14"/>
  <c r="AS147" i="14"/>
  <c r="DD147" i="14"/>
  <c r="AR147" i="14"/>
  <c r="DC147" i="14"/>
  <c r="AQ147" i="14"/>
  <c r="DB147" i="14"/>
  <c r="AP147" i="14"/>
  <c r="DA147" i="14"/>
  <c r="AO147" i="14"/>
  <c r="CZ147" i="14"/>
  <c r="AN147" i="14"/>
  <c r="DG147" i="14"/>
  <c r="AU147" i="14"/>
  <c r="CP147" i="14"/>
  <c r="AD147" i="14"/>
  <c r="CW147" i="14"/>
  <c r="AK147" i="14"/>
  <c r="CV147" i="14"/>
  <c r="AJ147" i="14"/>
  <c r="CU147" i="14"/>
  <c r="AI147" i="14"/>
  <c r="CT147" i="14"/>
  <c r="AH147" i="14"/>
  <c r="CS147" i="14"/>
  <c r="AG147" i="14"/>
  <c r="CR147" i="14"/>
  <c r="AF147" i="14"/>
  <c r="CY147" i="14"/>
  <c r="AM147" i="14"/>
  <c r="CH147" i="14"/>
  <c r="V147" i="14"/>
  <c r="CO147" i="14"/>
  <c r="AC147" i="14"/>
  <c r="CN147" i="14"/>
  <c r="AB147" i="14"/>
  <c r="CM147" i="14"/>
  <c r="AA147" i="14"/>
  <c r="CL147" i="14"/>
  <c r="Z147" i="14"/>
  <c r="CK147" i="14"/>
  <c r="Y147" i="14"/>
  <c r="CJ147" i="14"/>
  <c r="X147" i="14"/>
  <c r="CQ147" i="14"/>
  <c r="AE147" i="14"/>
  <c r="CF147" i="14"/>
  <c r="CB147" i="14"/>
  <c r="T147" i="14"/>
  <c r="P147" i="14"/>
  <c r="CE147" i="14"/>
  <c r="CI147" i="14"/>
  <c r="EL147" i="14"/>
  <c r="S147" i="14"/>
  <c r="W147" i="14"/>
  <c r="BZ147" i="14"/>
  <c r="CD147" i="14"/>
  <c r="U147" i="14"/>
  <c r="Q147" i="14"/>
  <c r="CC147" i="14"/>
  <c r="N147" i="14"/>
  <c r="R147" i="14"/>
  <c r="CG147" i="14"/>
  <c r="DJ238" i="14"/>
  <c r="AX238" i="14"/>
  <c r="DI238" i="14"/>
  <c r="AW238" i="14"/>
  <c r="DH238" i="14"/>
  <c r="AV238" i="14"/>
  <c r="DZ238" i="14"/>
  <c r="BF238" i="14"/>
  <c r="DA238" i="14"/>
  <c r="AG238" i="14"/>
  <c r="CJ238" i="14"/>
  <c r="P238" i="14"/>
  <c r="CI238" i="14"/>
  <c r="W238" i="14"/>
  <c r="CH238" i="14"/>
  <c r="V238" i="14"/>
  <c r="CO238" i="14"/>
  <c r="AC238" i="14"/>
  <c r="CN238" i="14"/>
  <c r="AB238" i="14"/>
  <c r="CM238" i="14"/>
  <c r="AA238" i="14"/>
  <c r="DR238" i="14"/>
  <c r="AP238" i="14"/>
  <c r="CS238" i="14"/>
  <c r="Y238" i="14"/>
  <c r="CB238" i="14"/>
  <c r="EM238" i="14"/>
  <c r="CA238" i="14"/>
  <c r="EL238" i="14"/>
  <c r="BZ238" i="14"/>
  <c r="N238" i="14"/>
  <c r="CG238" i="14"/>
  <c r="U238" i="14"/>
  <c r="CF238" i="14"/>
  <c r="T238" i="14"/>
  <c r="CE238" i="14"/>
  <c r="S238" i="14"/>
  <c r="DB238" i="14"/>
  <c r="AH238" i="14"/>
  <c r="CK238" i="14"/>
  <c r="Q238" i="14"/>
  <c r="BT238" i="14"/>
  <c r="EE238" i="14"/>
  <c r="BS238" i="14"/>
  <c r="ED238" i="14"/>
  <c r="BR238" i="14"/>
  <c r="EK238" i="14"/>
  <c r="BY238" i="14"/>
  <c r="EJ238" i="14"/>
  <c r="BX238" i="14"/>
  <c r="EI238" i="14"/>
  <c r="BW238" i="14"/>
  <c r="CT238" i="14"/>
  <c r="Z238" i="14"/>
  <c r="CC238" i="14"/>
  <c r="EF238" i="14"/>
  <c r="BL238" i="14"/>
  <c r="DW238" i="14"/>
  <c r="BK238" i="14"/>
  <c r="DV238" i="14"/>
  <c r="BJ238" i="14"/>
  <c r="EC238" i="14"/>
  <c r="BQ238" i="14"/>
  <c r="EB238" i="14"/>
  <c r="BP238" i="14"/>
  <c r="EA238" i="14"/>
  <c r="BO238" i="14"/>
  <c r="CL238" i="14"/>
  <c r="R238" i="14"/>
  <c r="BU238" i="14"/>
  <c r="DX238" i="14"/>
  <c r="BD238" i="14"/>
  <c r="DO238" i="14"/>
  <c r="BC238" i="14"/>
  <c r="DN238" i="14"/>
  <c r="BB238" i="14"/>
  <c r="DU238" i="14"/>
  <c r="BI238" i="14"/>
  <c r="DT238" i="14"/>
  <c r="BH238" i="14"/>
  <c r="DS238" i="14"/>
  <c r="BG238" i="14"/>
  <c r="CD238" i="14"/>
  <c r="EG238" i="14"/>
  <c r="BM238" i="14"/>
  <c r="DP238" i="14"/>
  <c r="AN238" i="14"/>
  <c r="DG238" i="14"/>
  <c r="AU238" i="14"/>
  <c r="DF238" i="14"/>
  <c r="AT238" i="14"/>
  <c r="DM238" i="14"/>
  <c r="BA238" i="14"/>
  <c r="DL238" i="14"/>
  <c r="AZ238" i="14"/>
  <c r="DK238" i="14"/>
  <c r="AY238" i="14"/>
  <c r="BN238" i="14"/>
  <c r="X238" i="14"/>
  <c r="AD238" i="14"/>
  <c r="AJ238" i="14"/>
  <c r="DY238" i="14"/>
  <c r="CY238" i="14"/>
  <c r="DE238" i="14"/>
  <c r="DC238" i="14"/>
  <c r="DQ238" i="14"/>
  <c r="CQ238" i="14"/>
  <c r="CW238" i="14"/>
  <c r="CU238" i="14"/>
  <c r="BE238" i="14"/>
  <c r="AM238" i="14"/>
  <c r="AS238" i="14"/>
  <c r="AQ238" i="14"/>
  <c r="AO238" i="14"/>
  <c r="AE238" i="14"/>
  <c r="AK238" i="14"/>
  <c r="AI238" i="14"/>
  <c r="CZ238" i="14"/>
  <c r="CX238" i="14"/>
  <c r="DD238" i="14"/>
  <c r="BV238" i="14"/>
  <c r="AF238" i="14"/>
  <c r="AL238" i="14"/>
  <c r="AR238" i="14"/>
  <c r="CP238" i="14"/>
  <c r="CV238" i="14"/>
  <c r="EH238" i="14"/>
  <c r="CR238" i="14"/>
  <c r="DH227" i="14"/>
  <c r="AV227" i="14"/>
  <c r="DO227" i="14"/>
  <c r="BC227" i="14"/>
  <c r="DN227" i="14"/>
  <c r="BB227" i="14"/>
  <c r="DU227" i="14"/>
  <c r="BI227" i="14"/>
  <c r="DT227" i="14"/>
  <c r="BH227" i="14"/>
  <c r="DS227" i="14"/>
  <c r="BG227" i="14"/>
  <c r="DR227" i="14"/>
  <c r="BF227" i="14"/>
  <c r="DQ227" i="14"/>
  <c r="BE227" i="14"/>
  <c r="CZ227" i="14"/>
  <c r="AN227" i="14"/>
  <c r="DG227" i="14"/>
  <c r="AU227" i="14"/>
  <c r="DF227" i="14"/>
  <c r="AT227" i="14"/>
  <c r="DM227" i="14"/>
  <c r="BA227" i="14"/>
  <c r="DL227" i="14"/>
  <c r="AZ227" i="14"/>
  <c r="DK227" i="14"/>
  <c r="AY227" i="14"/>
  <c r="DJ227" i="14"/>
  <c r="AX227" i="14"/>
  <c r="DI227" i="14"/>
  <c r="AW227" i="14"/>
  <c r="CR227" i="14"/>
  <c r="AF227" i="14"/>
  <c r="CY227" i="14"/>
  <c r="AM227" i="14"/>
  <c r="CX227" i="14"/>
  <c r="AL227" i="14"/>
  <c r="DE227" i="14"/>
  <c r="AS227" i="14"/>
  <c r="DD227" i="14"/>
  <c r="AR227" i="14"/>
  <c r="DC227" i="14"/>
  <c r="AQ227" i="14"/>
  <c r="DB227" i="14"/>
  <c r="AP227" i="14"/>
  <c r="DA227" i="14"/>
  <c r="AO227" i="14"/>
  <c r="CJ227" i="14"/>
  <c r="X227" i="14"/>
  <c r="CQ227" i="14"/>
  <c r="AE227" i="14"/>
  <c r="CP227" i="14"/>
  <c r="AD227" i="14"/>
  <c r="CW227" i="14"/>
  <c r="AK227" i="14"/>
  <c r="CV227" i="14"/>
  <c r="AJ227" i="14"/>
  <c r="CU227" i="14"/>
  <c r="AI227" i="14"/>
  <c r="CT227" i="14"/>
  <c r="AH227" i="14"/>
  <c r="CS227" i="14"/>
  <c r="AG227" i="14"/>
  <c r="CB227" i="14"/>
  <c r="P227" i="14"/>
  <c r="CI227" i="14"/>
  <c r="W227" i="14"/>
  <c r="CH227" i="14"/>
  <c r="V227" i="14"/>
  <c r="CO227" i="14"/>
  <c r="AC227" i="14"/>
  <c r="CN227" i="14"/>
  <c r="AB227" i="14"/>
  <c r="CM227" i="14"/>
  <c r="AA227" i="14"/>
  <c r="CL227" i="14"/>
  <c r="Z227" i="14"/>
  <c r="CK227" i="14"/>
  <c r="Y227" i="14"/>
  <c r="EF227" i="14"/>
  <c r="BT227" i="14"/>
  <c r="EM227" i="14"/>
  <c r="CA227" i="14"/>
  <c r="EL227" i="14"/>
  <c r="BZ227" i="14"/>
  <c r="N227" i="14"/>
  <c r="CG227" i="14"/>
  <c r="U227" i="14"/>
  <c r="CF227" i="14"/>
  <c r="T227" i="14"/>
  <c r="CE227" i="14"/>
  <c r="S227" i="14"/>
  <c r="CD227" i="14"/>
  <c r="R227" i="14"/>
  <c r="CC227" i="14"/>
  <c r="Q227" i="14"/>
  <c r="DX227" i="14"/>
  <c r="BL227" i="14"/>
  <c r="EE227" i="14"/>
  <c r="BS227" i="14"/>
  <c r="ED227" i="14"/>
  <c r="BR227" i="14"/>
  <c r="EK227" i="14"/>
  <c r="BY227" i="14"/>
  <c r="EJ227" i="14"/>
  <c r="BX227" i="14"/>
  <c r="EI227" i="14"/>
  <c r="BW227" i="14"/>
  <c r="EH227" i="14"/>
  <c r="BV227" i="14"/>
  <c r="EG227" i="14"/>
  <c r="BU227" i="14"/>
  <c r="DV227" i="14"/>
  <c r="DZ227" i="14"/>
  <c r="BJ227" i="14"/>
  <c r="BN227" i="14"/>
  <c r="EC227" i="14"/>
  <c r="DY227" i="14"/>
  <c r="BQ227" i="14"/>
  <c r="BM227" i="14"/>
  <c r="DP227" i="14"/>
  <c r="EB227" i="14"/>
  <c r="BD227" i="14"/>
  <c r="BP227" i="14"/>
  <c r="BK227" i="14"/>
  <c r="BO227" i="14"/>
  <c r="DW227" i="14"/>
  <c r="EA227" i="14"/>
  <c r="DD168" i="14"/>
  <c r="AR168" i="14"/>
  <c r="DC168" i="14"/>
  <c r="AQ168" i="14"/>
  <c r="DB168" i="14"/>
  <c r="AP168" i="14"/>
  <c r="DA168" i="14"/>
  <c r="AO168" i="14"/>
  <c r="CZ168" i="14"/>
  <c r="AN168" i="14"/>
  <c r="DG168" i="14"/>
  <c r="AU168" i="14"/>
  <c r="DF168" i="14"/>
  <c r="AT168" i="14"/>
  <c r="DM168" i="14"/>
  <c r="BA168" i="14"/>
  <c r="CV168" i="14"/>
  <c r="AJ168" i="14"/>
  <c r="CU168" i="14"/>
  <c r="AI168" i="14"/>
  <c r="CT168" i="14"/>
  <c r="AH168" i="14"/>
  <c r="CS168" i="14"/>
  <c r="AG168" i="14"/>
  <c r="CR168" i="14"/>
  <c r="AF168" i="14"/>
  <c r="CY168" i="14"/>
  <c r="AM168" i="14"/>
  <c r="CX168" i="14"/>
  <c r="AL168" i="14"/>
  <c r="DE168" i="14"/>
  <c r="AS168" i="14"/>
  <c r="CN168" i="14"/>
  <c r="AB168" i="14"/>
  <c r="CM168" i="14"/>
  <c r="AA168" i="14"/>
  <c r="CL168" i="14"/>
  <c r="Z168" i="14"/>
  <c r="CK168" i="14"/>
  <c r="Y168" i="14"/>
  <c r="CJ168" i="14"/>
  <c r="X168" i="14"/>
  <c r="CQ168" i="14"/>
  <c r="AE168" i="14"/>
  <c r="CP168" i="14"/>
  <c r="AD168" i="14"/>
  <c r="CW168" i="14"/>
  <c r="AK168" i="14"/>
  <c r="CF168" i="14"/>
  <c r="T168" i="14"/>
  <c r="CE168" i="14"/>
  <c r="S168" i="14"/>
  <c r="CD168" i="14"/>
  <c r="R168" i="14"/>
  <c r="CC168" i="14"/>
  <c r="Q168" i="14"/>
  <c r="CB168" i="14"/>
  <c r="P168" i="14"/>
  <c r="CI168" i="14"/>
  <c r="W168" i="14"/>
  <c r="CH168" i="14"/>
  <c r="V168" i="14"/>
  <c r="CO168" i="14"/>
  <c r="AC168" i="14"/>
  <c r="EJ168" i="14"/>
  <c r="BX168" i="14"/>
  <c r="EI168" i="14"/>
  <c r="BW168" i="14"/>
  <c r="EH168" i="14"/>
  <c r="BV168" i="14"/>
  <c r="EG168" i="14"/>
  <c r="BU168" i="14"/>
  <c r="EF168" i="14"/>
  <c r="BT168" i="14"/>
  <c r="EM168" i="14"/>
  <c r="CA168" i="14"/>
  <c r="EL168" i="14"/>
  <c r="BZ168" i="14"/>
  <c r="N168" i="14"/>
  <c r="CG168" i="14"/>
  <c r="U168" i="14"/>
  <c r="DL168" i="14"/>
  <c r="AZ168" i="14"/>
  <c r="DK168" i="14"/>
  <c r="AY168" i="14"/>
  <c r="DJ168" i="14"/>
  <c r="AX168" i="14"/>
  <c r="DI168" i="14"/>
  <c r="AW168" i="14"/>
  <c r="DH168" i="14"/>
  <c r="AV168" i="14"/>
  <c r="DO168" i="14"/>
  <c r="BC168" i="14"/>
  <c r="DN168" i="14"/>
  <c r="BB168" i="14"/>
  <c r="DU168" i="14"/>
  <c r="BI168" i="14"/>
  <c r="DT168" i="14"/>
  <c r="DR168" i="14"/>
  <c r="DP168" i="14"/>
  <c r="DV168" i="14"/>
  <c r="BP168" i="14"/>
  <c r="BN168" i="14"/>
  <c r="BL168" i="14"/>
  <c r="BR168" i="14"/>
  <c r="BH168" i="14"/>
  <c r="BF168" i="14"/>
  <c r="BD168" i="14"/>
  <c r="BJ168" i="14"/>
  <c r="EA168" i="14"/>
  <c r="DY168" i="14"/>
  <c r="EE168" i="14"/>
  <c r="EK168" i="14"/>
  <c r="DS168" i="14"/>
  <c r="DQ168" i="14"/>
  <c r="DW168" i="14"/>
  <c r="EC168" i="14"/>
  <c r="BO168" i="14"/>
  <c r="BM168" i="14"/>
  <c r="BS168" i="14"/>
  <c r="BY168" i="14"/>
  <c r="EB168" i="14"/>
  <c r="DZ168" i="14"/>
  <c r="DX168" i="14"/>
  <c r="ED168" i="14"/>
  <c r="BG168" i="14"/>
  <c r="BE168" i="14"/>
  <c r="BQ168" i="14"/>
  <c r="BK168" i="14"/>
  <c r="DD190" i="14"/>
  <c r="CV190" i="14"/>
  <c r="AJ190" i="14"/>
  <c r="CU190" i="14"/>
  <c r="AI190" i="14"/>
  <c r="CT190" i="14"/>
  <c r="AH190" i="14"/>
  <c r="CS190" i="14"/>
  <c r="AG190" i="14"/>
  <c r="CR190" i="14"/>
  <c r="AF190" i="14"/>
  <c r="CY190" i="14"/>
  <c r="AM190" i="14"/>
  <c r="CX190" i="14"/>
  <c r="AL190" i="14"/>
  <c r="DE190" i="14"/>
  <c r="AS190" i="14"/>
  <c r="CN190" i="14"/>
  <c r="AB190" i="14"/>
  <c r="CM190" i="14"/>
  <c r="AA190" i="14"/>
  <c r="CL190" i="14"/>
  <c r="Z190" i="14"/>
  <c r="CK190" i="14"/>
  <c r="Y190" i="14"/>
  <c r="CJ190" i="14"/>
  <c r="X190" i="14"/>
  <c r="CQ190" i="14"/>
  <c r="AE190" i="14"/>
  <c r="CP190" i="14"/>
  <c r="AD190" i="14"/>
  <c r="CW190" i="14"/>
  <c r="AK190" i="14"/>
  <c r="CF190" i="14"/>
  <c r="T190" i="14"/>
  <c r="CE190" i="14"/>
  <c r="S190" i="14"/>
  <c r="CD190" i="14"/>
  <c r="R190" i="14"/>
  <c r="CC190" i="14"/>
  <c r="Q190" i="14"/>
  <c r="CB190" i="14"/>
  <c r="P190" i="14"/>
  <c r="CI190" i="14"/>
  <c r="W190" i="14"/>
  <c r="CH190" i="14"/>
  <c r="V190" i="14"/>
  <c r="CO190" i="14"/>
  <c r="AC190" i="14"/>
  <c r="BX190" i="14"/>
  <c r="EI190" i="14"/>
  <c r="BW190" i="14"/>
  <c r="EH190" i="14"/>
  <c r="BV190" i="14"/>
  <c r="EG190" i="14"/>
  <c r="BU190" i="14"/>
  <c r="EF190" i="14"/>
  <c r="BT190" i="14"/>
  <c r="EM190" i="14"/>
  <c r="CA190" i="14"/>
  <c r="EL190" i="14"/>
  <c r="BZ190" i="14"/>
  <c r="N190" i="14"/>
  <c r="CG190" i="14"/>
  <c r="U190" i="14"/>
  <c r="EJ190" i="14"/>
  <c r="BP190" i="14"/>
  <c r="EA190" i="14"/>
  <c r="BO190" i="14"/>
  <c r="DZ190" i="14"/>
  <c r="BN190" i="14"/>
  <c r="DY190" i="14"/>
  <c r="BM190" i="14"/>
  <c r="DX190" i="14"/>
  <c r="BL190" i="14"/>
  <c r="EE190" i="14"/>
  <c r="BS190" i="14"/>
  <c r="ED190" i="14"/>
  <c r="BR190" i="14"/>
  <c r="EK190" i="14"/>
  <c r="BY190" i="14"/>
  <c r="EB190" i="14"/>
  <c r="BH190" i="14"/>
  <c r="DS190" i="14"/>
  <c r="BG190" i="14"/>
  <c r="DR190" i="14"/>
  <c r="BF190" i="14"/>
  <c r="DQ190" i="14"/>
  <c r="BE190" i="14"/>
  <c r="DP190" i="14"/>
  <c r="BD190" i="14"/>
  <c r="DW190" i="14"/>
  <c r="BK190" i="14"/>
  <c r="DV190" i="14"/>
  <c r="BJ190" i="14"/>
  <c r="EC190" i="14"/>
  <c r="BQ190" i="14"/>
  <c r="DT190" i="14"/>
  <c r="AZ190" i="14"/>
  <c r="DK190" i="14"/>
  <c r="AY190" i="14"/>
  <c r="DJ190" i="14"/>
  <c r="AX190" i="14"/>
  <c r="DI190" i="14"/>
  <c r="AW190" i="14"/>
  <c r="DH190" i="14"/>
  <c r="AV190" i="14"/>
  <c r="DO190" i="14"/>
  <c r="BC190" i="14"/>
  <c r="DN190" i="14"/>
  <c r="BB190" i="14"/>
  <c r="DU190" i="14"/>
  <c r="BI190" i="14"/>
  <c r="AR190" i="14"/>
  <c r="AN190" i="14"/>
  <c r="DC190" i="14"/>
  <c r="DG190" i="14"/>
  <c r="AQ190" i="14"/>
  <c r="AU190" i="14"/>
  <c r="DB190" i="14"/>
  <c r="DF190" i="14"/>
  <c r="AP190" i="14"/>
  <c r="AT190" i="14"/>
  <c r="DA190" i="14"/>
  <c r="DM190" i="14"/>
  <c r="AO190" i="14"/>
  <c r="BA190" i="14"/>
  <c r="DL190" i="14"/>
  <c r="CZ190" i="14"/>
  <c r="CL152" i="14"/>
  <c r="Z152" i="14"/>
  <c r="CK152" i="14"/>
  <c r="Y152" i="14"/>
  <c r="CJ152" i="14"/>
  <c r="X152" i="14"/>
  <c r="CQ152" i="14"/>
  <c r="AE152" i="14"/>
  <c r="CP152" i="14"/>
  <c r="AD152" i="14"/>
  <c r="CW152" i="14"/>
  <c r="AK152" i="14"/>
  <c r="CV152" i="14"/>
  <c r="CD152" i="14"/>
  <c r="R152" i="14"/>
  <c r="CC152" i="14"/>
  <c r="Q152" i="14"/>
  <c r="CB152" i="14"/>
  <c r="P152" i="14"/>
  <c r="CI152" i="14"/>
  <c r="W152" i="14"/>
  <c r="CH152" i="14"/>
  <c r="V152" i="14"/>
  <c r="CO152" i="14"/>
  <c r="AC152" i="14"/>
  <c r="CN152" i="14"/>
  <c r="AB152" i="14"/>
  <c r="CM152" i="14"/>
  <c r="AA152" i="14"/>
  <c r="EH152" i="14"/>
  <c r="BV152" i="14"/>
  <c r="EG152" i="14"/>
  <c r="BU152" i="14"/>
  <c r="EF152" i="14"/>
  <c r="BT152" i="14"/>
  <c r="EM152" i="14"/>
  <c r="CA152" i="14"/>
  <c r="EL152" i="14"/>
  <c r="BZ152" i="14"/>
  <c r="N152" i="14"/>
  <c r="CG152" i="14"/>
  <c r="U152" i="14"/>
  <c r="CF152" i="14"/>
  <c r="T152" i="14"/>
  <c r="CE152" i="14"/>
  <c r="S152" i="14"/>
  <c r="DZ152" i="14"/>
  <c r="BN152" i="14"/>
  <c r="DY152" i="14"/>
  <c r="BM152" i="14"/>
  <c r="DX152" i="14"/>
  <c r="BL152" i="14"/>
  <c r="EE152" i="14"/>
  <c r="BS152" i="14"/>
  <c r="ED152" i="14"/>
  <c r="BR152" i="14"/>
  <c r="EK152" i="14"/>
  <c r="BY152" i="14"/>
  <c r="EJ152" i="14"/>
  <c r="BX152" i="14"/>
  <c r="EI152" i="14"/>
  <c r="BW152" i="14"/>
  <c r="DR152" i="14"/>
  <c r="BF152" i="14"/>
  <c r="DQ152" i="14"/>
  <c r="BE152" i="14"/>
  <c r="DP152" i="14"/>
  <c r="BD152" i="14"/>
  <c r="DW152" i="14"/>
  <c r="BK152" i="14"/>
  <c r="DV152" i="14"/>
  <c r="BJ152" i="14"/>
  <c r="EC152" i="14"/>
  <c r="BQ152" i="14"/>
  <c r="EB152" i="14"/>
  <c r="BP152" i="14"/>
  <c r="EA152" i="14"/>
  <c r="BO152" i="14"/>
  <c r="DB152" i="14"/>
  <c r="AP152" i="14"/>
  <c r="DA152" i="14"/>
  <c r="AO152" i="14"/>
  <c r="CZ152" i="14"/>
  <c r="AN152" i="14"/>
  <c r="DG152" i="14"/>
  <c r="AU152" i="14"/>
  <c r="DF152" i="14"/>
  <c r="AT152" i="14"/>
  <c r="DM152" i="14"/>
  <c r="BA152" i="14"/>
  <c r="DL152" i="14"/>
  <c r="AZ152" i="14"/>
  <c r="DK152" i="14"/>
  <c r="AY152" i="14"/>
  <c r="CS152" i="14"/>
  <c r="CY152" i="14"/>
  <c r="DE152" i="14"/>
  <c r="DS152" i="14"/>
  <c r="AW152" i="14"/>
  <c r="BC152" i="14"/>
  <c r="BI152" i="14"/>
  <c r="DC152" i="14"/>
  <c r="AG152" i="14"/>
  <c r="AM152" i="14"/>
  <c r="AS152" i="14"/>
  <c r="CU152" i="14"/>
  <c r="DJ152" i="14"/>
  <c r="DH152" i="14"/>
  <c r="DN152" i="14"/>
  <c r="DT152" i="14"/>
  <c r="BG152" i="14"/>
  <c r="CT152" i="14"/>
  <c r="CR152" i="14"/>
  <c r="CX152" i="14"/>
  <c r="DD152" i="14"/>
  <c r="AQ152" i="14"/>
  <c r="AX152" i="14"/>
  <c r="AV152" i="14"/>
  <c r="BB152" i="14"/>
  <c r="BH152" i="14"/>
  <c r="AI152" i="14"/>
  <c r="AH152" i="14"/>
  <c r="AF152" i="14"/>
  <c r="AL152" i="14"/>
  <c r="AR152" i="14"/>
  <c r="DI152" i="14"/>
  <c r="DO152" i="14"/>
  <c r="DU152" i="14"/>
  <c r="AJ152" i="14"/>
  <c r="EF187" i="14"/>
  <c r="BT187" i="14"/>
  <c r="EM187" i="14"/>
  <c r="CA187" i="14"/>
  <c r="EL187" i="14"/>
  <c r="BZ187" i="14"/>
  <c r="N187" i="14"/>
  <c r="CG187" i="14"/>
  <c r="U187" i="14"/>
  <c r="CF187" i="14"/>
  <c r="T187" i="14"/>
  <c r="CE187" i="14"/>
  <c r="S187" i="14"/>
  <c r="CD187" i="14"/>
  <c r="R187" i="14"/>
  <c r="CC187" i="14"/>
  <c r="Q187" i="14"/>
  <c r="DX187" i="14"/>
  <c r="BL187" i="14"/>
  <c r="EE187" i="14"/>
  <c r="BS187" i="14"/>
  <c r="ED187" i="14"/>
  <c r="BR187" i="14"/>
  <c r="EK187" i="14"/>
  <c r="BY187" i="14"/>
  <c r="EJ187" i="14"/>
  <c r="BX187" i="14"/>
  <c r="EI187" i="14"/>
  <c r="BW187" i="14"/>
  <c r="EH187" i="14"/>
  <c r="BV187" i="14"/>
  <c r="EG187" i="14"/>
  <c r="BU187" i="14"/>
  <c r="DP187" i="14"/>
  <c r="BD187" i="14"/>
  <c r="DW187" i="14"/>
  <c r="BK187" i="14"/>
  <c r="DV187" i="14"/>
  <c r="BJ187" i="14"/>
  <c r="EC187" i="14"/>
  <c r="BQ187" i="14"/>
  <c r="EB187" i="14"/>
  <c r="BP187" i="14"/>
  <c r="EA187" i="14"/>
  <c r="BO187" i="14"/>
  <c r="DZ187" i="14"/>
  <c r="BN187" i="14"/>
  <c r="DY187" i="14"/>
  <c r="BM187" i="14"/>
  <c r="DH187" i="14"/>
  <c r="AV187" i="14"/>
  <c r="DO187" i="14"/>
  <c r="BC187" i="14"/>
  <c r="DN187" i="14"/>
  <c r="BB187" i="14"/>
  <c r="DU187" i="14"/>
  <c r="BI187" i="14"/>
  <c r="DT187" i="14"/>
  <c r="BH187" i="14"/>
  <c r="DS187" i="14"/>
  <c r="BG187" i="14"/>
  <c r="DR187" i="14"/>
  <c r="BF187" i="14"/>
  <c r="DQ187" i="14"/>
  <c r="BE187" i="14"/>
  <c r="CZ187" i="14"/>
  <c r="AN187" i="14"/>
  <c r="DG187" i="14"/>
  <c r="AU187" i="14"/>
  <c r="DF187" i="14"/>
  <c r="AT187" i="14"/>
  <c r="DM187" i="14"/>
  <c r="BA187" i="14"/>
  <c r="DL187" i="14"/>
  <c r="AZ187" i="14"/>
  <c r="DK187" i="14"/>
  <c r="AY187" i="14"/>
  <c r="DJ187" i="14"/>
  <c r="AX187" i="14"/>
  <c r="DI187" i="14"/>
  <c r="AW187" i="14"/>
  <c r="CR187" i="14"/>
  <c r="AF187" i="14"/>
  <c r="CY187" i="14"/>
  <c r="AM187" i="14"/>
  <c r="CX187" i="14"/>
  <c r="AL187" i="14"/>
  <c r="DE187" i="14"/>
  <c r="AS187" i="14"/>
  <c r="DD187" i="14"/>
  <c r="AR187" i="14"/>
  <c r="DC187" i="14"/>
  <c r="AQ187" i="14"/>
  <c r="DB187" i="14"/>
  <c r="AP187" i="14"/>
  <c r="DA187" i="14"/>
  <c r="AO187" i="14"/>
  <c r="CJ187" i="14"/>
  <c r="X187" i="14"/>
  <c r="CQ187" i="14"/>
  <c r="AE187" i="14"/>
  <c r="CP187" i="14"/>
  <c r="AD187" i="14"/>
  <c r="CW187" i="14"/>
  <c r="AK187" i="14"/>
  <c r="CV187" i="14"/>
  <c r="AJ187" i="14"/>
  <c r="CU187" i="14"/>
  <c r="AI187" i="14"/>
  <c r="CT187" i="14"/>
  <c r="AH187" i="14"/>
  <c r="CS187" i="14"/>
  <c r="AG187" i="14"/>
  <c r="CO187" i="14"/>
  <c r="CK187" i="14"/>
  <c r="AC187" i="14"/>
  <c r="Y187" i="14"/>
  <c r="CB187" i="14"/>
  <c r="CN187" i="14"/>
  <c r="P187" i="14"/>
  <c r="AB187" i="14"/>
  <c r="CI187" i="14"/>
  <c r="CM187" i="14"/>
  <c r="W187" i="14"/>
  <c r="AA187" i="14"/>
  <c r="V187" i="14"/>
  <c r="Z187" i="14"/>
  <c r="CH187" i="14"/>
  <c r="CL187" i="14"/>
  <c r="DN257" i="14"/>
  <c r="BB257" i="14"/>
  <c r="DU257" i="14"/>
  <c r="BI257" i="14"/>
  <c r="DT257" i="14"/>
  <c r="BH257" i="14"/>
  <c r="DS257" i="14"/>
  <c r="BG257" i="14"/>
  <c r="DR257" i="14"/>
  <c r="BF257" i="14"/>
  <c r="DQ257" i="14"/>
  <c r="BE257" i="14"/>
  <c r="DP257" i="14"/>
  <c r="BD257" i="14"/>
  <c r="DW257" i="14"/>
  <c r="BK257" i="14"/>
  <c r="DF257" i="14"/>
  <c r="AT257" i="14"/>
  <c r="DM257" i="14"/>
  <c r="BA257" i="14"/>
  <c r="DL257" i="14"/>
  <c r="AZ257" i="14"/>
  <c r="DK257" i="14"/>
  <c r="AY257" i="14"/>
  <c r="DJ257" i="14"/>
  <c r="AX257" i="14"/>
  <c r="DI257" i="14"/>
  <c r="AW257" i="14"/>
  <c r="DH257" i="14"/>
  <c r="AV257" i="14"/>
  <c r="DO257" i="14"/>
  <c r="BC257" i="14"/>
  <c r="CX257" i="14"/>
  <c r="AL257" i="14"/>
  <c r="DE257" i="14"/>
  <c r="AS257" i="14"/>
  <c r="DD257" i="14"/>
  <c r="AR257" i="14"/>
  <c r="DC257" i="14"/>
  <c r="AQ257" i="14"/>
  <c r="DB257" i="14"/>
  <c r="AP257" i="14"/>
  <c r="DA257" i="14"/>
  <c r="AO257" i="14"/>
  <c r="CZ257" i="14"/>
  <c r="AN257" i="14"/>
  <c r="DG257" i="14"/>
  <c r="AU257" i="14"/>
  <c r="CP257" i="14"/>
  <c r="AD257" i="14"/>
  <c r="CW257" i="14"/>
  <c r="AK257" i="14"/>
  <c r="CV257" i="14"/>
  <c r="AJ257" i="14"/>
  <c r="CU257" i="14"/>
  <c r="AI257" i="14"/>
  <c r="CT257" i="14"/>
  <c r="AH257" i="14"/>
  <c r="CS257" i="14"/>
  <c r="AG257" i="14"/>
  <c r="CR257" i="14"/>
  <c r="AF257" i="14"/>
  <c r="CY257" i="14"/>
  <c r="AM257" i="14"/>
  <c r="CH257" i="14"/>
  <c r="V257" i="14"/>
  <c r="CO257" i="14"/>
  <c r="AC257" i="14"/>
  <c r="CN257" i="14"/>
  <c r="AB257" i="14"/>
  <c r="CM257" i="14"/>
  <c r="AA257" i="14"/>
  <c r="CL257" i="14"/>
  <c r="Z257" i="14"/>
  <c r="CK257" i="14"/>
  <c r="Y257" i="14"/>
  <c r="CJ257" i="14"/>
  <c r="X257" i="14"/>
  <c r="CQ257" i="14"/>
  <c r="AE257" i="14"/>
  <c r="EL257" i="14"/>
  <c r="BZ257" i="14"/>
  <c r="N257" i="14"/>
  <c r="CG257" i="14"/>
  <c r="U257" i="14"/>
  <c r="CF257" i="14"/>
  <c r="T257" i="14"/>
  <c r="CE257" i="14"/>
  <c r="S257" i="14"/>
  <c r="CD257" i="14"/>
  <c r="R257" i="14"/>
  <c r="CC257" i="14"/>
  <c r="Q257" i="14"/>
  <c r="CB257" i="14"/>
  <c r="P257" i="14"/>
  <c r="CI257" i="14"/>
  <c r="W257" i="14"/>
  <c r="ED257" i="14"/>
  <c r="BR257" i="14"/>
  <c r="EK257" i="14"/>
  <c r="BY257" i="14"/>
  <c r="EJ257" i="14"/>
  <c r="BX257" i="14"/>
  <c r="EI257" i="14"/>
  <c r="BW257" i="14"/>
  <c r="EH257" i="14"/>
  <c r="BV257" i="14"/>
  <c r="EG257" i="14"/>
  <c r="BU257" i="14"/>
  <c r="EF257" i="14"/>
  <c r="BT257" i="14"/>
  <c r="EM257" i="14"/>
  <c r="CA257" i="14"/>
  <c r="BO257" i="14"/>
  <c r="BS257" i="14"/>
  <c r="DV257" i="14"/>
  <c r="DZ257" i="14"/>
  <c r="BJ257" i="14"/>
  <c r="BN257" i="14"/>
  <c r="EC257" i="14"/>
  <c r="DY257" i="14"/>
  <c r="BQ257" i="14"/>
  <c r="BM257" i="14"/>
  <c r="EB257" i="14"/>
  <c r="DX257" i="14"/>
  <c r="BP257" i="14"/>
  <c r="BL257" i="14"/>
  <c r="EA257" i="14"/>
  <c r="EE257" i="14"/>
  <c r="CH247" i="14"/>
  <c r="V247" i="14"/>
  <c r="CO247" i="14"/>
  <c r="AC247" i="14"/>
  <c r="CN247" i="14"/>
  <c r="AB247" i="14"/>
  <c r="CM247" i="14"/>
  <c r="AA247" i="14"/>
  <c r="CL247" i="14"/>
  <c r="Z247" i="14"/>
  <c r="CK247" i="14"/>
  <c r="Y247" i="14"/>
  <c r="CJ247" i="14"/>
  <c r="X247" i="14"/>
  <c r="CQ247" i="14"/>
  <c r="AE247" i="14"/>
  <c r="EL247" i="14"/>
  <c r="BR247" i="14"/>
  <c r="EC247" i="14"/>
  <c r="BI247" i="14"/>
  <c r="DL247" i="14"/>
  <c r="AR247" i="14"/>
  <c r="CU247" i="14"/>
  <c r="S247" i="14"/>
  <c r="BV247" i="14"/>
  <c r="DY247" i="14"/>
  <c r="BE247" i="14"/>
  <c r="DH247" i="14"/>
  <c r="AN247" i="14"/>
  <c r="CY247" i="14"/>
  <c r="W247" i="14"/>
  <c r="ED247" i="14"/>
  <c r="BJ247" i="14"/>
  <c r="DU247" i="14"/>
  <c r="BA247" i="14"/>
  <c r="DD247" i="14"/>
  <c r="AJ247" i="14"/>
  <c r="CE247" i="14"/>
  <c r="EH247" i="14"/>
  <c r="BN247" i="14"/>
  <c r="DQ247" i="14"/>
  <c r="AW247" i="14"/>
  <c r="CZ247" i="14"/>
  <c r="AF247" i="14"/>
  <c r="CI247" i="14"/>
  <c r="DV247" i="14"/>
  <c r="BB247" i="14"/>
  <c r="DM247" i="14"/>
  <c r="AS247" i="14"/>
  <c r="CV247" i="14"/>
  <c r="T247" i="14"/>
  <c r="BW247" i="14"/>
  <c r="DZ247" i="14"/>
  <c r="BF247" i="14"/>
  <c r="DI247" i="14"/>
  <c r="AO247" i="14"/>
  <c r="CR247" i="14"/>
  <c r="P247" i="14"/>
  <c r="CA247" i="14"/>
  <c r="DN247" i="14"/>
  <c r="AT247" i="14"/>
  <c r="DE247" i="14"/>
  <c r="AK247" i="14"/>
  <c r="CF247" i="14"/>
  <c r="EI247" i="14"/>
  <c r="BO247" i="14"/>
  <c r="DR247" i="14"/>
  <c r="AX247" i="14"/>
  <c r="DA247" i="14"/>
  <c r="AG247" i="14"/>
  <c r="CB247" i="14"/>
  <c r="EM247" i="14"/>
  <c r="BS247" i="14"/>
  <c r="DF247" i="14"/>
  <c r="AL247" i="14"/>
  <c r="CW247" i="14"/>
  <c r="U247" i="14"/>
  <c r="BX247" i="14"/>
  <c r="EA247" i="14"/>
  <c r="BG247" i="14"/>
  <c r="DJ247" i="14"/>
  <c r="AP247" i="14"/>
  <c r="CS247" i="14"/>
  <c r="Q247" i="14"/>
  <c r="BT247" i="14"/>
  <c r="EE247" i="14"/>
  <c r="BK247" i="14"/>
  <c r="CX247" i="14"/>
  <c r="AD247" i="14"/>
  <c r="CG247" i="14"/>
  <c r="EJ247" i="14"/>
  <c r="BP247" i="14"/>
  <c r="DS247" i="14"/>
  <c r="AY247" i="14"/>
  <c r="DB247" i="14"/>
  <c r="AH247" i="14"/>
  <c r="CC247" i="14"/>
  <c r="EF247" i="14"/>
  <c r="BL247" i="14"/>
  <c r="DW247" i="14"/>
  <c r="BC247" i="14"/>
  <c r="BZ247" i="14"/>
  <c r="EK247" i="14"/>
  <c r="BQ247" i="14"/>
  <c r="DT247" i="14"/>
  <c r="AZ247" i="14"/>
  <c r="DC247" i="14"/>
  <c r="AI247" i="14"/>
  <c r="CD247" i="14"/>
  <c r="EG247" i="14"/>
  <c r="BM247" i="14"/>
  <c r="DP247" i="14"/>
  <c r="AV247" i="14"/>
  <c r="DG247" i="14"/>
  <c r="AM247" i="14"/>
  <c r="BY247" i="14"/>
  <c r="DX247" i="14"/>
  <c r="EB247" i="14"/>
  <c r="BD247" i="14"/>
  <c r="BH247" i="14"/>
  <c r="DO247" i="14"/>
  <c r="DK247" i="14"/>
  <c r="AU247" i="14"/>
  <c r="AQ247" i="14"/>
  <c r="CP247" i="14"/>
  <c r="CT247" i="14"/>
  <c r="R247" i="14"/>
  <c r="N247" i="14"/>
  <c r="BU247" i="14"/>
  <c r="CB191" i="14"/>
  <c r="P191" i="14"/>
  <c r="CI191" i="14"/>
  <c r="W191" i="14"/>
  <c r="CH191" i="14"/>
  <c r="V191" i="14"/>
  <c r="CO191" i="14"/>
  <c r="AC191" i="14"/>
  <c r="CN191" i="14"/>
  <c r="AB191" i="14"/>
  <c r="CM191" i="14"/>
  <c r="AA191" i="14"/>
  <c r="CL191" i="14"/>
  <c r="Z191" i="14"/>
  <c r="CK191" i="14"/>
  <c r="Y191" i="14"/>
  <c r="EF191" i="14"/>
  <c r="BT191" i="14"/>
  <c r="EM191" i="14"/>
  <c r="CA191" i="14"/>
  <c r="EL191" i="14"/>
  <c r="BZ191" i="14"/>
  <c r="N191" i="14"/>
  <c r="CG191" i="14"/>
  <c r="U191" i="14"/>
  <c r="CF191" i="14"/>
  <c r="T191" i="14"/>
  <c r="CE191" i="14"/>
  <c r="S191" i="14"/>
  <c r="CD191" i="14"/>
  <c r="R191" i="14"/>
  <c r="CC191" i="14"/>
  <c r="Q191" i="14"/>
  <c r="DX191" i="14"/>
  <c r="BL191" i="14"/>
  <c r="EE191" i="14"/>
  <c r="BS191" i="14"/>
  <c r="ED191" i="14"/>
  <c r="BR191" i="14"/>
  <c r="EK191" i="14"/>
  <c r="BY191" i="14"/>
  <c r="EJ191" i="14"/>
  <c r="BX191" i="14"/>
  <c r="EI191" i="14"/>
  <c r="BW191" i="14"/>
  <c r="EH191" i="14"/>
  <c r="BV191" i="14"/>
  <c r="EG191" i="14"/>
  <c r="BU191" i="14"/>
  <c r="DP191" i="14"/>
  <c r="BD191" i="14"/>
  <c r="DW191" i="14"/>
  <c r="BK191" i="14"/>
  <c r="DV191" i="14"/>
  <c r="BJ191" i="14"/>
  <c r="EC191" i="14"/>
  <c r="BQ191" i="14"/>
  <c r="EB191" i="14"/>
  <c r="BP191" i="14"/>
  <c r="EA191" i="14"/>
  <c r="BO191" i="14"/>
  <c r="DZ191" i="14"/>
  <c r="BN191" i="14"/>
  <c r="DY191" i="14"/>
  <c r="BM191" i="14"/>
  <c r="DH191" i="14"/>
  <c r="AV191" i="14"/>
  <c r="DO191" i="14"/>
  <c r="BC191" i="14"/>
  <c r="DN191" i="14"/>
  <c r="BB191" i="14"/>
  <c r="DU191" i="14"/>
  <c r="BI191" i="14"/>
  <c r="DT191" i="14"/>
  <c r="BH191" i="14"/>
  <c r="DS191" i="14"/>
  <c r="BG191" i="14"/>
  <c r="DR191" i="14"/>
  <c r="BF191" i="14"/>
  <c r="DQ191" i="14"/>
  <c r="BE191" i="14"/>
  <c r="CZ191" i="14"/>
  <c r="AN191" i="14"/>
  <c r="DG191" i="14"/>
  <c r="AU191" i="14"/>
  <c r="DF191" i="14"/>
  <c r="AT191" i="14"/>
  <c r="DM191" i="14"/>
  <c r="BA191" i="14"/>
  <c r="DL191" i="14"/>
  <c r="AZ191" i="14"/>
  <c r="DK191" i="14"/>
  <c r="AY191" i="14"/>
  <c r="DJ191" i="14"/>
  <c r="AX191" i="14"/>
  <c r="DI191" i="14"/>
  <c r="AW191" i="14"/>
  <c r="CR191" i="14"/>
  <c r="AF191" i="14"/>
  <c r="CY191" i="14"/>
  <c r="AM191" i="14"/>
  <c r="CX191" i="14"/>
  <c r="AL191" i="14"/>
  <c r="DE191" i="14"/>
  <c r="AS191" i="14"/>
  <c r="DD191" i="14"/>
  <c r="AR191" i="14"/>
  <c r="DC191" i="14"/>
  <c r="AQ191" i="14"/>
  <c r="DB191" i="14"/>
  <c r="AP191" i="14"/>
  <c r="DA191" i="14"/>
  <c r="AO191" i="14"/>
  <c r="X191" i="14"/>
  <c r="AJ191" i="14"/>
  <c r="CQ191" i="14"/>
  <c r="CU191" i="14"/>
  <c r="AE191" i="14"/>
  <c r="AI191" i="14"/>
  <c r="CP191" i="14"/>
  <c r="CT191" i="14"/>
  <c r="AD191" i="14"/>
  <c r="AH191" i="14"/>
  <c r="CW191" i="14"/>
  <c r="CS191" i="14"/>
  <c r="CJ191" i="14"/>
  <c r="CV191" i="14"/>
  <c r="AK191" i="14"/>
  <c r="AG191" i="14"/>
  <c r="CI266" i="14"/>
  <c r="CX266" i="14"/>
  <c r="AL266" i="14"/>
  <c r="DE266" i="14"/>
  <c r="AS266" i="14"/>
  <c r="DC266" i="14"/>
  <c r="DR266" i="14"/>
  <c r="BF266" i="14"/>
  <c r="CK266" i="14"/>
  <c r="CJ266" i="14"/>
  <c r="BL266" i="14"/>
  <c r="AW266" i="14"/>
  <c r="AI266" i="14"/>
  <c r="AG266" i="14"/>
  <c r="AF266" i="14"/>
  <c r="AE266" i="14"/>
  <c r="EM266" i="14"/>
  <c r="CA266" i="14"/>
  <c r="CP266" i="14"/>
  <c r="AD266" i="14"/>
  <c r="CW266" i="14"/>
  <c r="AK266" i="14"/>
  <c r="CU266" i="14"/>
  <c r="DJ266" i="14"/>
  <c r="AX266" i="14"/>
  <c r="BP266" i="14"/>
  <c r="BM266" i="14"/>
  <c r="AY266" i="14"/>
  <c r="AJ266" i="14"/>
  <c r="W266" i="14"/>
  <c r="T266" i="14"/>
  <c r="S266" i="14"/>
  <c r="Q266" i="14"/>
  <c r="EE266" i="14"/>
  <c r="BS266" i="14"/>
  <c r="CH266" i="14"/>
  <c r="V266" i="14"/>
  <c r="CO266" i="14"/>
  <c r="AC266" i="14"/>
  <c r="CM266" i="14"/>
  <c r="DB266" i="14"/>
  <c r="AP266" i="14"/>
  <c r="BC266" i="14"/>
  <c r="AZ266" i="14"/>
  <c r="AM266" i="14"/>
  <c r="X266" i="14"/>
  <c r="EJ266" i="14"/>
  <c r="EG266" i="14"/>
  <c r="EF266" i="14"/>
  <c r="DW266" i="14"/>
  <c r="EL266" i="14"/>
  <c r="BZ266" i="14"/>
  <c r="N266" i="14"/>
  <c r="CG266" i="14"/>
  <c r="U266" i="14"/>
  <c r="CE266" i="14"/>
  <c r="CT266" i="14"/>
  <c r="AH266" i="14"/>
  <c r="AO266" i="14"/>
  <c r="AN266" i="14"/>
  <c r="Y266" i="14"/>
  <c r="DQ266" i="14"/>
  <c r="DP266" i="14"/>
  <c r="DL266" i="14"/>
  <c r="DI266" i="14"/>
  <c r="DG266" i="14"/>
  <c r="DV266" i="14"/>
  <c r="BJ266" i="14"/>
  <c r="EC266" i="14"/>
  <c r="BQ266" i="14"/>
  <c r="EA266" i="14"/>
  <c r="BO266" i="14"/>
  <c r="CD266" i="14"/>
  <c r="R266" i="14"/>
  <c r="P266" i="14"/>
  <c r="DX266" i="14"/>
  <c r="CZ266" i="14"/>
  <c r="CB266" i="14"/>
  <c r="BX266" i="14"/>
  <c r="BU266" i="14"/>
  <c r="BT266" i="14"/>
  <c r="CY266" i="14"/>
  <c r="DN266" i="14"/>
  <c r="BB266" i="14"/>
  <c r="DU266" i="14"/>
  <c r="BI266" i="14"/>
  <c r="DS266" i="14"/>
  <c r="EH266" i="14"/>
  <c r="BV266" i="14"/>
  <c r="EB266" i="14"/>
  <c r="DY266" i="14"/>
  <c r="DA266" i="14"/>
  <c r="CC266" i="14"/>
  <c r="BH266" i="14"/>
  <c r="BG266" i="14"/>
  <c r="BE266" i="14"/>
  <c r="BD266" i="14"/>
  <c r="DM266" i="14"/>
  <c r="BN266" i="14"/>
  <c r="BK266" i="14"/>
  <c r="AQ266" i="14"/>
  <c r="DO266" i="14"/>
  <c r="BY266" i="14"/>
  <c r="Z266" i="14"/>
  <c r="CV266" i="14"/>
  <c r="CQ266" i="14"/>
  <c r="BA266" i="14"/>
  <c r="DH266" i="14"/>
  <c r="AV266" i="14"/>
  <c r="ED266" i="14"/>
  <c r="EI266" i="14"/>
  <c r="AB266" i="14"/>
  <c r="CS266" i="14"/>
  <c r="DF266" i="14"/>
  <c r="DK266" i="14"/>
  <c r="DD266" i="14"/>
  <c r="AU266" i="14"/>
  <c r="BR266" i="14"/>
  <c r="BW266" i="14"/>
  <c r="AA266" i="14"/>
  <c r="CR266" i="14"/>
  <c r="EK266" i="14"/>
  <c r="CL266" i="14"/>
  <c r="DT266" i="14"/>
  <c r="CN266" i="14"/>
  <c r="DZ266" i="14"/>
  <c r="CF266" i="14"/>
  <c r="AR266" i="14"/>
  <c r="AT266" i="14"/>
  <c r="ED115" i="14"/>
  <c r="BR115" i="14"/>
  <c r="EK115" i="14"/>
  <c r="BY115" i="14"/>
  <c r="EJ115" i="14"/>
  <c r="BX115" i="14"/>
  <c r="EI115" i="14"/>
  <c r="BW115" i="14"/>
  <c r="EH115" i="14"/>
  <c r="BV115" i="14"/>
  <c r="EG115" i="14"/>
  <c r="BU115" i="14"/>
  <c r="EF115" i="14"/>
  <c r="BT115" i="14"/>
  <c r="EM115" i="14"/>
  <c r="CA115" i="14"/>
  <c r="DV115" i="14"/>
  <c r="BJ115" i="14"/>
  <c r="EC115" i="14"/>
  <c r="BQ115" i="14"/>
  <c r="EB115" i="14"/>
  <c r="BP115" i="14"/>
  <c r="EA115" i="14"/>
  <c r="BO115" i="14"/>
  <c r="DZ115" i="14"/>
  <c r="BN115" i="14"/>
  <c r="DY115" i="14"/>
  <c r="BM115" i="14"/>
  <c r="DX115" i="14"/>
  <c r="BL115" i="14"/>
  <c r="EE115" i="14"/>
  <c r="BS115" i="14"/>
  <c r="DN115" i="14"/>
  <c r="BB115" i="14"/>
  <c r="DU115" i="14"/>
  <c r="BI115" i="14"/>
  <c r="DT115" i="14"/>
  <c r="BH115" i="14"/>
  <c r="DS115" i="14"/>
  <c r="BG115" i="14"/>
  <c r="DR115" i="14"/>
  <c r="BF115" i="14"/>
  <c r="DQ115" i="14"/>
  <c r="DF115" i="14"/>
  <c r="AT115" i="14"/>
  <c r="DM115" i="14"/>
  <c r="BA115" i="14"/>
  <c r="DL115" i="14"/>
  <c r="AZ115" i="14"/>
  <c r="DK115" i="14"/>
  <c r="AY115" i="14"/>
  <c r="DJ115" i="14"/>
  <c r="AX115" i="14"/>
  <c r="DI115" i="14"/>
  <c r="AW115" i="14"/>
  <c r="DH115" i="14"/>
  <c r="AV115" i="14"/>
  <c r="DO115" i="14"/>
  <c r="BC115" i="14"/>
  <c r="CX115" i="14"/>
  <c r="AL115" i="14"/>
  <c r="CH115" i="14"/>
  <c r="CG115" i="14"/>
  <c r="CF115" i="14"/>
  <c r="CE115" i="14"/>
  <c r="CD115" i="14"/>
  <c r="CC115" i="14"/>
  <c r="CR115" i="14"/>
  <c r="DW115" i="14"/>
  <c r="AE115" i="14"/>
  <c r="BZ115" i="14"/>
  <c r="AS115" i="14"/>
  <c r="AR115" i="14"/>
  <c r="AQ115" i="14"/>
  <c r="AP115" i="14"/>
  <c r="BE115" i="14"/>
  <c r="CJ115" i="14"/>
  <c r="DG115" i="14"/>
  <c r="W115" i="14"/>
  <c r="AD115" i="14"/>
  <c r="AK115" i="14"/>
  <c r="AJ115" i="14"/>
  <c r="AI115" i="14"/>
  <c r="AH115" i="14"/>
  <c r="AO115" i="14"/>
  <c r="CB115" i="14"/>
  <c r="CY115" i="14"/>
  <c r="V115" i="14"/>
  <c r="AC115" i="14"/>
  <c r="AB115" i="14"/>
  <c r="AA115" i="14"/>
  <c r="Z115" i="14"/>
  <c r="AG115" i="14"/>
  <c r="BD115" i="14"/>
  <c r="CQ115" i="14"/>
  <c r="N115" i="14"/>
  <c r="U115" i="14"/>
  <c r="T115" i="14"/>
  <c r="S115" i="14"/>
  <c r="R115" i="14"/>
  <c r="Y115" i="14"/>
  <c r="AN115" i="14"/>
  <c r="CI115" i="14"/>
  <c r="CP115" i="14"/>
  <c r="CO115" i="14"/>
  <c r="CN115" i="14"/>
  <c r="CM115" i="14"/>
  <c r="CL115" i="14"/>
  <c r="CK115" i="14"/>
  <c r="CZ115" i="14"/>
  <c r="P115" i="14"/>
  <c r="AM115" i="14"/>
  <c r="EL115" i="14"/>
  <c r="CT115" i="14"/>
  <c r="AU115" i="14"/>
  <c r="DE115" i="14"/>
  <c r="DA115" i="14"/>
  <c r="CW115" i="14"/>
  <c r="CS115" i="14"/>
  <c r="DD115" i="14"/>
  <c r="Q115" i="14"/>
  <c r="CV115" i="14"/>
  <c r="DP115" i="14"/>
  <c r="DC115" i="14"/>
  <c r="AF115" i="14"/>
  <c r="DB115" i="14"/>
  <c r="BK115" i="14"/>
  <c r="CU115" i="14"/>
  <c r="X115" i="14"/>
  <c r="CN208" i="14"/>
  <c r="AB208" i="14"/>
  <c r="CM208" i="14"/>
  <c r="AA208" i="14"/>
  <c r="CL208" i="14"/>
  <c r="Z208" i="14"/>
  <c r="CK208" i="14"/>
  <c r="Y208" i="14"/>
  <c r="CJ208" i="14"/>
  <c r="X208" i="14"/>
  <c r="CQ208" i="14"/>
  <c r="AE208" i="14"/>
  <c r="CP208" i="14"/>
  <c r="AD208" i="14"/>
  <c r="CW208" i="14"/>
  <c r="AK208" i="14"/>
  <c r="CF208" i="14"/>
  <c r="T208" i="14"/>
  <c r="CE208" i="14"/>
  <c r="S208" i="14"/>
  <c r="CD208" i="14"/>
  <c r="R208" i="14"/>
  <c r="CC208" i="14"/>
  <c r="Q208" i="14"/>
  <c r="CB208" i="14"/>
  <c r="P208" i="14"/>
  <c r="CI208" i="14"/>
  <c r="W208" i="14"/>
  <c r="CH208" i="14"/>
  <c r="V208" i="14"/>
  <c r="CO208" i="14"/>
  <c r="AC208" i="14"/>
  <c r="EJ208" i="14"/>
  <c r="BX208" i="14"/>
  <c r="EI208" i="14"/>
  <c r="BW208" i="14"/>
  <c r="EH208" i="14"/>
  <c r="BV208" i="14"/>
  <c r="EG208" i="14"/>
  <c r="BU208" i="14"/>
  <c r="EF208" i="14"/>
  <c r="BT208" i="14"/>
  <c r="EM208" i="14"/>
  <c r="CA208" i="14"/>
  <c r="EL208" i="14"/>
  <c r="BZ208" i="14"/>
  <c r="N208" i="14"/>
  <c r="CG208" i="14"/>
  <c r="U208" i="14"/>
  <c r="EB208" i="14"/>
  <c r="BP208" i="14"/>
  <c r="EA208" i="14"/>
  <c r="BO208" i="14"/>
  <c r="DZ208" i="14"/>
  <c r="BN208" i="14"/>
  <c r="DY208" i="14"/>
  <c r="BM208" i="14"/>
  <c r="DX208" i="14"/>
  <c r="BL208" i="14"/>
  <c r="EE208" i="14"/>
  <c r="BS208" i="14"/>
  <c r="ED208" i="14"/>
  <c r="BR208" i="14"/>
  <c r="EK208" i="14"/>
  <c r="BY208" i="14"/>
  <c r="DT208" i="14"/>
  <c r="BH208" i="14"/>
  <c r="DS208" i="14"/>
  <c r="BG208" i="14"/>
  <c r="DR208" i="14"/>
  <c r="BF208" i="14"/>
  <c r="DQ208" i="14"/>
  <c r="BE208" i="14"/>
  <c r="DP208" i="14"/>
  <c r="BD208" i="14"/>
  <c r="DW208" i="14"/>
  <c r="BK208" i="14"/>
  <c r="DV208" i="14"/>
  <c r="BJ208" i="14"/>
  <c r="EC208" i="14"/>
  <c r="BQ208" i="14"/>
  <c r="DL208" i="14"/>
  <c r="AZ208" i="14"/>
  <c r="DK208" i="14"/>
  <c r="AY208" i="14"/>
  <c r="DJ208" i="14"/>
  <c r="AX208" i="14"/>
  <c r="DI208" i="14"/>
  <c r="AW208" i="14"/>
  <c r="DH208" i="14"/>
  <c r="AV208" i="14"/>
  <c r="DO208" i="14"/>
  <c r="BC208" i="14"/>
  <c r="DN208" i="14"/>
  <c r="BB208" i="14"/>
  <c r="DU208" i="14"/>
  <c r="BI208" i="14"/>
  <c r="DD208" i="14"/>
  <c r="AR208" i="14"/>
  <c r="DC208" i="14"/>
  <c r="AQ208" i="14"/>
  <c r="DB208" i="14"/>
  <c r="AP208" i="14"/>
  <c r="DA208" i="14"/>
  <c r="AO208" i="14"/>
  <c r="CZ208" i="14"/>
  <c r="AN208" i="14"/>
  <c r="DG208" i="14"/>
  <c r="AU208" i="14"/>
  <c r="DF208" i="14"/>
  <c r="AT208" i="14"/>
  <c r="DM208" i="14"/>
  <c r="BA208" i="14"/>
  <c r="AJ208" i="14"/>
  <c r="AF208" i="14"/>
  <c r="CU208" i="14"/>
  <c r="CY208" i="14"/>
  <c r="AI208" i="14"/>
  <c r="AM208" i="14"/>
  <c r="CT208" i="14"/>
  <c r="CX208" i="14"/>
  <c r="AH208" i="14"/>
  <c r="AL208" i="14"/>
  <c r="CS208" i="14"/>
  <c r="DE208" i="14"/>
  <c r="CV208" i="14"/>
  <c r="CR208" i="14"/>
  <c r="AS208" i="14"/>
  <c r="AG208" i="14"/>
  <c r="CP145" i="14"/>
  <c r="AD145" i="14"/>
  <c r="CW145" i="14"/>
  <c r="AK145" i="14"/>
  <c r="CV145" i="14"/>
  <c r="AJ145" i="14"/>
  <c r="CU145" i="14"/>
  <c r="AI145" i="14"/>
  <c r="CT145" i="14"/>
  <c r="AH145" i="14"/>
  <c r="CS145" i="14"/>
  <c r="AG145" i="14"/>
  <c r="CR145" i="14"/>
  <c r="AF145" i="14"/>
  <c r="CY145" i="14"/>
  <c r="AM145" i="14"/>
  <c r="CH145" i="14"/>
  <c r="V145" i="14"/>
  <c r="CO145" i="14"/>
  <c r="AC145" i="14"/>
  <c r="CN145" i="14"/>
  <c r="AB145" i="14"/>
  <c r="CM145" i="14"/>
  <c r="AA145" i="14"/>
  <c r="CL145" i="14"/>
  <c r="Z145" i="14"/>
  <c r="CK145" i="14"/>
  <c r="Y145" i="14"/>
  <c r="CJ145" i="14"/>
  <c r="X145" i="14"/>
  <c r="CQ145" i="14"/>
  <c r="AE145" i="14"/>
  <c r="EL145" i="14"/>
  <c r="BZ145" i="14"/>
  <c r="N145" i="14"/>
  <c r="CG145" i="14"/>
  <c r="U145" i="14"/>
  <c r="CF145" i="14"/>
  <c r="T145" i="14"/>
  <c r="CE145" i="14"/>
  <c r="S145" i="14"/>
  <c r="CD145" i="14"/>
  <c r="R145" i="14"/>
  <c r="CC145" i="14"/>
  <c r="Q145" i="14"/>
  <c r="CB145" i="14"/>
  <c r="P145" i="14"/>
  <c r="CI145" i="14"/>
  <c r="W145" i="14"/>
  <c r="ED145" i="14"/>
  <c r="BR145" i="14"/>
  <c r="EK145" i="14"/>
  <c r="BY145" i="14"/>
  <c r="EJ145" i="14"/>
  <c r="BX145" i="14"/>
  <c r="EI145" i="14"/>
  <c r="BW145" i="14"/>
  <c r="EH145" i="14"/>
  <c r="BV145" i="14"/>
  <c r="EG145" i="14"/>
  <c r="BU145" i="14"/>
  <c r="EF145" i="14"/>
  <c r="BT145" i="14"/>
  <c r="EM145" i="14"/>
  <c r="CA145" i="14"/>
  <c r="DV145" i="14"/>
  <c r="BJ145" i="14"/>
  <c r="EC145" i="14"/>
  <c r="BQ145" i="14"/>
  <c r="EB145" i="14"/>
  <c r="BP145" i="14"/>
  <c r="EA145" i="14"/>
  <c r="BO145" i="14"/>
  <c r="DZ145" i="14"/>
  <c r="BN145" i="14"/>
  <c r="DY145" i="14"/>
  <c r="BM145" i="14"/>
  <c r="DX145" i="14"/>
  <c r="BL145" i="14"/>
  <c r="EE145" i="14"/>
  <c r="BS145" i="14"/>
  <c r="DN145" i="14"/>
  <c r="BB145" i="14"/>
  <c r="DU145" i="14"/>
  <c r="BI145" i="14"/>
  <c r="DT145" i="14"/>
  <c r="BH145" i="14"/>
  <c r="DS145" i="14"/>
  <c r="BG145" i="14"/>
  <c r="DR145" i="14"/>
  <c r="BF145" i="14"/>
  <c r="DQ145" i="14"/>
  <c r="BE145" i="14"/>
  <c r="DP145" i="14"/>
  <c r="BD145" i="14"/>
  <c r="DW145" i="14"/>
  <c r="BK145" i="14"/>
  <c r="CX145" i="14"/>
  <c r="DD145" i="14"/>
  <c r="DB145" i="14"/>
  <c r="CZ145" i="14"/>
  <c r="AT145" i="14"/>
  <c r="AZ145" i="14"/>
  <c r="AX145" i="14"/>
  <c r="AV145" i="14"/>
  <c r="AL145" i="14"/>
  <c r="AR145" i="14"/>
  <c r="AP145" i="14"/>
  <c r="AN145" i="14"/>
  <c r="DM145" i="14"/>
  <c r="DK145" i="14"/>
  <c r="DI145" i="14"/>
  <c r="DO145" i="14"/>
  <c r="DE145" i="14"/>
  <c r="DC145" i="14"/>
  <c r="DA145" i="14"/>
  <c r="DG145" i="14"/>
  <c r="BA145" i="14"/>
  <c r="AY145" i="14"/>
  <c r="AW145" i="14"/>
  <c r="BC145" i="14"/>
  <c r="AS145" i="14"/>
  <c r="AQ145" i="14"/>
  <c r="AO145" i="14"/>
  <c r="AU145" i="14"/>
  <c r="DF145" i="14"/>
  <c r="DL145" i="14"/>
  <c r="DJ145" i="14"/>
  <c r="DH145" i="14"/>
  <c r="DR104" i="14"/>
  <c r="BF104" i="14"/>
  <c r="DQ104" i="14"/>
  <c r="BE104" i="14"/>
  <c r="DP104" i="14"/>
  <c r="BD104" i="14"/>
  <c r="DW104" i="14"/>
  <c r="BK104" i="14"/>
  <c r="DV104" i="14"/>
  <c r="BJ104" i="14"/>
  <c r="EC104" i="14"/>
  <c r="BQ104" i="14"/>
  <c r="EB104" i="14"/>
  <c r="BP104" i="14"/>
  <c r="EA104" i="14"/>
  <c r="BO104" i="14"/>
  <c r="DJ104" i="14"/>
  <c r="AX104" i="14"/>
  <c r="DI104" i="14"/>
  <c r="AW104" i="14"/>
  <c r="DH104" i="14"/>
  <c r="AV104" i="14"/>
  <c r="DO104" i="14"/>
  <c r="BC104" i="14"/>
  <c r="DN104" i="14"/>
  <c r="BB104" i="14"/>
  <c r="DU104" i="14"/>
  <c r="BI104" i="14"/>
  <c r="DT104" i="14"/>
  <c r="BH104" i="14"/>
  <c r="DS104" i="14"/>
  <c r="BG104" i="14"/>
  <c r="DB104" i="14"/>
  <c r="AP104" i="14"/>
  <c r="DA104" i="14"/>
  <c r="AO104" i="14"/>
  <c r="CZ104" i="14"/>
  <c r="AN104" i="14"/>
  <c r="DG104" i="14"/>
  <c r="AU104" i="14"/>
  <c r="DF104" i="14"/>
  <c r="AT104" i="14"/>
  <c r="DM104" i="14"/>
  <c r="BA104" i="14"/>
  <c r="DL104" i="14"/>
  <c r="AZ104" i="14"/>
  <c r="DK104" i="14"/>
  <c r="AY104" i="14"/>
  <c r="CT104" i="14"/>
  <c r="AH104" i="14"/>
  <c r="CS104" i="14"/>
  <c r="AG104" i="14"/>
  <c r="CR104" i="14"/>
  <c r="AF104" i="14"/>
  <c r="CY104" i="14"/>
  <c r="AM104" i="14"/>
  <c r="CX104" i="14"/>
  <c r="AL104" i="14"/>
  <c r="DE104" i="14"/>
  <c r="AS104" i="14"/>
  <c r="DD104" i="14"/>
  <c r="AR104" i="14"/>
  <c r="DC104" i="14"/>
  <c r="AQ104" i="14"/>
  <c r="CL104" i="14"/>
  <c r="Z104" i="14"/>
  <c r="CK104" i="14"/>
  <c r="Y104" i="14"/>
  <c r="CJ104" i="14"/>
  <c r="X104" i="14"/>
  <c r="CQ104" i="14"/>
  <c r="AE104" i="14"/>
  <c r="CP104" i="14"/>
  <c r="AD104" i="14"/>
  <c r="CW104" i="14"/>
  <c r="AK104" i="14"/>
  <c r="CV104" i="14"/>
  <c r="AJ104" i="14"/>
  <c r="CU104" i="14"/>
  <c r="AI104" i="14"/>
  <c r="CD104" i="14"/>
  <c r="R104" i="14"/>
  <c r="CC104" i="14"/>
  <c r="Q104" i="14"/>
  <c r="CB104" i="14"/>
  <c r="P104" i="14"/>
  <c r="CI104" i="14"/>
  <c r="W104" i="14"/>
  <c r="CH104" i="14"/>
  <c r="V104" i="14"/>
  <c r="CO104" i="14"/>
  <c r="AC104" i="14"/>
  <c r="CN104" i="14"/>
  <c r="AB104" i="14"/>
  <c r="CM104" i="14"/>
  <c r="AA104" i="14"/>
  <c r="EH104" i="14"/>
  <c r="BV104" i="14"/>
  <c r="EG104" i="14"/>
  <c r="BU104" i="14"/>
  <c r="EF104" i="14"/>
  <c r="BT104" i="14"/>
  <c r="EM104" i="14"/>
  <c r="CA104" i="14"/>
  <c r="EL104" i="14"/>
  <c r="BZ104" i="14"/>
  <c r="N104" i="14"/>
  <c r="CG104" i="14"/>
  <c r="U104" i="14"/>
  <c r="CF104" i="14"/>
  <c r="T104" i="14"/>
  <c r="CE104" i="14"/>
  <c r="S104" i="14"/>
  <c r="BL104" i="14"/>
  <c r="BX104" i="14"/>
  <c r="EE104" i="14"/>
  <c r="EI104" i="14"/>
  <c r="BS104" i="14"/>
  <c r="BW104" i="14"/>
  <c r="DZ104" i="14"/>
  <c r="ED104" i="14"/>
  <c r="BN104" i="14"/>
  <c r="BR104" i="14"/>
  <c r="DX104" i="14"/>
  <c r="EJ104" i="14"/>
  <c r="DY104" i="14"/>
  <c r="BM104" i="14"/>
  <c r="EK104" i="14"/>
  <c r="BY104" i="14"/>
  <c r="CL136" i="14"/>
  <c r="Z136" i="14"/>
  <c r="CK136" i="14"/>
  <c r="Y136" i="14"/>
  <c r="CJ136" i="14"/>
  <c r="X136" i="14"/>
  <c r="CQ136" i="14"/>
  <c r="AE136" i="14"/>
  <c r="CD136" i="14"/>
  <c r="R136" i="14"/>
  <c r="CC136" i="14"/>
  <c r="Q136" i="14"/>
  <c r="CB136" i="14"/>
  <c r="P136" i="14"/>
  <c r="CI136" i="14"/>
  <c r="W136" i="14"/>
  <c r="CH136" i="14"/>
  <c r="V136" i="14"/>
  <c r="CO136" i="14"/>
  <c r="AC136" i="14"/>
  <c r="CN136" i="14"/>
  <c r="AB136" i="14"/>
  <c r="CM136" i="14"/>
  <c r="AA136" i="14"/>
  <c r="EH136" i="14"/>
  <c r="BV136" i="14"/>
  <c r="EG136" i="14"/>
  <c r="BU136" i="14"/>
  <c r="EF136" i="14"/>
  <c r="BT136" i="14"/>
  <c r="EM136" i="14"/>
  <c r="CA136" i="14"/>
  <c r="EL136" i="14"/>
  <c r="BZ136" i="14"/>
  <c r="N136" i="14"/>
  <c r="CG136" i="14"/>
  <c r="U136" i="14"/>
  <c r="CF136" i="14"/>
  <c r="T136" i="14"/>
  <c r="CE136" i="14"/>
  <c r="S136" i="14"/>
  <c r="DZ136" i="14"/>
  <c r="BN136" i="14"/>
  <c r="DY136" i="14"/>
  <c r="BM136" i="14"/>
  <c r="DX136" i="14"/>
  <c r="BL136" i="14"/>
  <c r="EE136" i="14"/>
  <c r="BS136" i="14"/>
  <c r="ED136" i="14"/>
  <c r="BR136" i="14"/>
  <c r="EK136" i="14"/>
  <c r="BY136" i="14"/>
  <c r="EJ136" i="14"/>
  <c r="BX136" i="14"/>
  <c r="EI136" i="14"/>
  <c r="BW136" i="14"/>
  <c r="DJ136" i="14"/>
  <c r="AX136" i="14"/>
  <c r="CT136" i="14"/>
  <c r="BE136" i="14"/>
  <c r="BD136" i="14"/>
  <c r="BK136" i="14"/>
  <c r="CP136" i="14"/>
  <c r="DM136" i="14"/>
  <c r="EB136" i="14"/>
  <c r="AR136" i="14"/>
  <c r="BG136" i="14"/>
  <c r="BF136" i="14"/>
  <c r="AW136" i="14"/>
  <c r="AV136" i="14"/>
  <c r="BC136" i="14"/>
  <c r="BJ136" i="14"/>
  <c r="DE136" i="14"/>
  <c r="DT136" i="14"/>
  <c r="AJ136" i="14"/>
  <c r="AY136" i="14"/>
  <c r="AP136" i="14"/>
  <c r="AO136" i="14"/>
  <c r="AN136" i="14"/>
  <c r="AU136" i="14"/>
  <c r="BB136" i="14"/>
  <c r="CW136" i="14"/>
  <c r="DL136" i="14"/>
  <c r="EA136" i="14"/>
  <c r="AQ136" i="14"/>
  <c r="AH136" i="14"/>
  <c r="AG136" i="14"/>
  <c r="AF136" i="14"/>
  <c r="AM136" i="14"/>
  <c r="AT136" i="14"/>
  <c r="BQ136" i="14"/>
  <c r="DD136" i="14"/>
  <c r="DS136" i="14"/>
  <c r="AI136" i="14"/>
  <c r="DQ136" i="14"/>
  <c r="DP136" i="14"/>
  <c r="DW136" i="14"/>
  <c r="DV136" i="14"/>
  <c r="AL136" i="14"/>
  <c r="BI136" i="14"/>
  <c r="CV136" i="14"/>
  <c r="DK136" i="14"/>
  <c r="DI136" i="14"/>
  <c r="DH136" i="14"/>
  <c r="DO136" i="14"/>
  <c r="DN136" i="14"/>
  <c r="AD136" i="14"/>
  <c r="BA136" i="14"/>
  <c r="BP136" i="14"/>
  <c r="DC136" i="14"/>
  <c r="DR136" i="14"/>
  <c r="DA136" i="14"/>
  <c r="CZ136" i="14"/>
  <c r="DG136" i="14"/>
  <c r="DF136" i="14"/>
  <c r="EC136" i="14"/>
  <c r="AS136" i="14"/>
  <c r="BH136" i="14"/>
  <c r="CU136" i="14"/>
  <c r="CR136" i="14"/>
  <c r="CY136" i="14"/>
  <c r="CX136" i="14"/>
  <c r="DU136" i="14"/>
  <c r="AK136" i="14"/>
  <c r="CS136" i="14"/>
  <c r="DB136" i="14"/>
  <c r="AZ136" i="14"/>
  <c r="BO136" i="14"/>
  <c r="EF175" i="14"/>
  <c r="BT175" i="14"/>
  <c r="EM175" i="14"/>
  <c r="CA175" i="14"/>
  <c r="EL175" i="14"/>
  <c r="BZ175" i="14"/>
  <c r="N175" i="14"/>
  <c r="CG175" i="14"/>
  <c r="U175" i="14"/>
  <c r="CF175" i="14"/>
  <c r="T175" i="14"/>
  <c r="CE175" i="14"/>
  <c r="S175" i="14"/>
  <c r="CD175" i="14"/>
  <c r="R175" i="14"/>
  <c r="CC175" i="14"/>
  <c r="Q175" i="14"/>
  <c r="DX175" i="14"/>
  <c r="BL175" i="14"/>
  <c r="EE175" i="14"/>
  <c r="BS175" i="14"/>
  <c r="ED175" i="14"/>
  <c r="BR175" i="14"/>
  <c r="EK175" i="14"/>
  <c r="BY175" i="14"/>
  <c r="EJ175" i="14"/>
  <c r="BX175" i="14"/>
  <c r="EI175" i="14"/>
  <c r="BW175" i="14"/>
  <c r="EH175" i="14"/>
  <c r="BV175" i="14"/>
  <c r="EG175" i="14"/>
  <c r="BU175" i="14"/>
  <c r="DP175" i="14"/>
  <c r="BD175" i="14"/>
  <c r="DW175" i="14"/>
  <c r="BK175" i="14"/>
  <c r="DV175" i="14"/>
  <c r="BJ175" i="14"/>
  <c r="EC175" i="14"/>
  <c r="BQ175" i="14"/>
  <c r="EB175" i="14"/>
  <c r="BP175" i="14"/>
  <c r="EA175" i="14"/>
  <c r="BO175" i="14"/>
  <c r="DZ175" i="14"/>
  <c r="BN175" i="14"/>
  <c r="DY175" i="14"/>
  <c r="BM175" i="14"/>
  <c r="DH175" i="14"/>
  <c r="AV175" i="14"/>
  <c r="DO175" i="14"/>
  <c r="BC175" i="14"/>
  <c r="DN175" i="14"/>
  <c r="BB175" i="14"/>
  <c r="DU175" i="14"/>
  <c r="BI175" i="14"/>
  <c r="DT175" i="14"/>
  <c r="BH175" i="14"/>
  <c r="DS175" i="14"/>
  <c r="BG175" i="14"/>
  <c r="DR175" i="14"/>
  <c r="BF175" i="14"/>
  <c r="DQ175" i="14"/>
  <c r="BE175" i="14"/>
  <c r="CZ175" i="14"/>
  <c r="AN175" i="14"/>
  <c r="DG175" i="14"/>
  <c r="AU175" i="14"/>
  <c r="DF175" i="14"/>
  <c r="AT175" i="14"/>
  <c r="DM175" i="14"/>
  <c r="BA175" i="14"/>
  <c r="DL175" i="14"/>
  <c r="AZ175" i="14"/>
  <c r="DK175" i="14"/>
  <c r="AY175" i="14"/>
  <c r="DJ175" i="14"/>
  <c r="AX175" i="14"/>
  <c r="DI175" i="14"/>
  <c r="AW175" i="14"/>
  <c r="CR175" i="14"/>
  <c r="AF175" i="14"/>
  <c r="CY175" i="14"/>
  <c r="AM175" i="14"/>
  <c r="CX175" i="14"/>
  <c r="AL175" i="14"/>
  <c r="DE175" i="14"/>
  <c r="AS175" i="14"/>
  <c r="DD175" i="14"/>
  <c r="AR175" i="14"/>
  <c r="DC175" i="14"/>
  <c r="AQ175" i="14"/>
  <c r="DB175" i="14"/>
  <c r="AP175" i="14"/>
  <c r="DA175" i="14"/>
  <c r="AO175" i="14"/>
  <c r="CJ175" i="14"/>
  <c r="X175" i="14"/>
  <c r="CQ175" i="14"/>
  <c r="AE175" i="14"/>
  <c r="CP175" i="14"/>
  <c r="AD175" i="14"/>
  <c r="CW175" i="14"/>
  <c r="AK175" i="14"/>
  <c r="CV175" i="14"/>
  <c r="AJ175" i="14"/>
  <c r="CU175" i="14"/>
  <c r="AI175" i="14"/>
  <c r="CT175" i="14"/>
  <c r="AH175" i="14"/>
  <c r="CS175" i="14"/>
  <c r="AG175" i="14"/>
  <c r="P175" i="14"/>
  <c r="AB175" i="14"/>
  <c r="CI175" i="14"/>
  <c r="CM175" i="14"/>
  <c r="W175" i="14"/>
  <c r="AA175" i="14"/>
  <c r="CH175" i="14"/>
  <c r="CL175" i="14"/>
  <c r="V175" i="14"/>
  <c r="Z175" i="14"/>
  <c r="CO175" i="14"/>
  <c r="CK175" i="14"/>
  <c r="CB175" i="14"/>
  <c r="CN175" i="14"/>
  <c r="AC175" i="14"/>
  <c r="Y175" i="14"/>
  <c r="CV174" i="14"/>
  <c r="AJ174" i="14"/>
  <c r="CU174" i="14"/>
  <c r="AI174" i="14"/>
  <c r="CT174" i="14"/>
  <c r="AH174" i="14"/>
  <c r="CS174" i="14"/>
  <c r="AG174" i="14"/>
  <c r="CR174" i="14"/>
  <c r="AF174" i="14"/>
  <c r="CY174" i="14"/>
  <c r="AM174" i="14"/>
  <c r="CX174" i="14"/>
  <c r="AL174" i="14"/>
  <c r="DE174" i="14"/>
  <c r="AS174" i="14"/>
  <c r="CN174" i="14"/>
  <c r="T174" i="14"/>
  <c r="BW174" i="14"/>
  <c r="DZ174" i="14"/>
  <c r="BF174" i="14"/>
  <c r="DI174" i="14"/>
  <c r="AO174" i="14"/>
  <c r="CJ174" i="14"/>
  <c r="P174" i="14"/>
  <c r="CA174" i="14"/>
  <c r="ED174" i="14"/>
  <c r="BJ174" i="14"/>
  <c r="DU174" i="14"/>
  <c r="BA174" i="14"/>
  <c r="CF174" i="14"/>
  <c r="EI174" i="14"/>
  <c r="BO174" i="14"/>
  <c r="DR174" i="14"/>
  <c r="AX174" i="14"/>
  <c r="DA174" i="14"/>
  <c r="Y174" i="14"/>
  <c r="CB174" i="14"/>
  <c r="EM174" i="14"/>
  <c r="BS174" i="14"/>
  <c r="DV174" i="14"/>
  <c r="BB174" i="14"/>
  <c r="DM174" i="14"/>
  <c r="AK174" i="14"/>
  <c r="BX174" i="14"/>
  <c r="EA174" i="14"/>
  <c r="BG174" i="14"/>
  <c r="DJ174" i="14"/>
  <c r="AP174" i="14"/>
  <c r="CK174" i="14"/>
  <c r="Q174" i="14"/>
  <c r="BT174" i="14"/>
  <c r="EE174" i="14"/>
  <c r="BK174" i="14"/>
  <c r="DN174" i="14"/>
  <c r="AT174" i="14"/>
  <c r="CW174" i="14"/>
  <c r="AC174" i="14"/>
  <c r="EJ174" i="14"/>
  <c r="BP174" i="14"/>
  <c r="DS174" i="14"/>
  <c r="AY174" i="14"/>
  <c r="DB174" i="14"/>
  <c r="Z174" i="14"/>
  <c r="CC174" i="14"/>
  <c r="EF174" i="14"/>
  <c r="BL174" i="14"/>
  <c r="DW174" i="14"/>
  <c r="BC174" i="14"/>
  <c r="DF174" i="14"/>
  <c r="AD174" i="14"/>
  <c r="CO174" i="14"/>
  <c r="U174" i="14"/>
  <c r="EB174" i="14"/>
  <c r="BH174" i="14"/>
  <c r="DK174" i="14"/>
  <c r="AQ174" i="14"/>
  <c r="CL174" i="14"/>
  <c r="R174" i="14"/>
  <c r="BU174" i="14"/>
  <c r="DX174" i="14"/>
  <c r="BD174" i="14"/>
  <c r="DO174" i="14"/>
  <c r="AU174" i="14"/>
  <c r="CP174" i="14"/>
  <c r="V174" i="14"/>
  <c r="CG174" i="14"/>
  <c r="DT174" i="14"/>
  <c r="AZ174" i="14"/>
  <c r="DC174" i="14"/>
  <c r="AA174" i="14"/>
  <c r="CD174" i="14"/>
  <c r="EG174" i="14"/>
  <c r="BM174" i="14"/>
  <c r="DP174" i="14"/>
  <c r="AV174" i="14"/>
  <c r="DG174" i="14"/>
  <c r="AE174" i="14"/>
  <c r="CH174" i="14"/>
  <c r="N174" i="14"/>
  <c r="BY174" i="14"/>
  <c r="DL174" i="14"/>
  <c r="AR174" i="14"/>
  <c r="CM174" i="14"/>
  <c r="S174" i="14"/>
  <c r="BV174" i="14"/>
  <c r="DY174" i="14"/>
  <c r="BE174" i="14"/>
  <c r="DH174" i="14"/>
  <c r="AN174" i="14"/>
  <c r="CQ174" i="14"/>
  <c r="W174" i="14"/>
  <c r="BZ174" i="14"/>
  <c r="EK174" i="14"/>
  <c r="BQ174" i="14"/>
  <c r="CZ174" i="14"/>
  <c r="DD174" i="14"/>
  <c r="X174" i="14"/>
  <c r="AB174" i="14"/>
  <c r="CI174" i="14"/>
  <c r="CE174" i="14"/>
  <c r="EL174" i="14"/>
  <c r="EH174" i="14"/>
  <c r="BR174" i="14"/>
  <c r="BN174" i="14"/>
  <c r="EC174" i="14"/>
  <c r="DQ174" i="14"/>
  <c r="BI174" i="14"/>
  <c r="AW174" i="14"/>
  <c r="CD118" i="14"/>
  <c r="R118" i="14"/>
  <c r="CC118" i="14"/>
  <c r="Q118" i="14"/>
  <c r="CB118" i="14"/>
  <c r="P118" i="14"/>
  <c r="CI118" i="14"/>
  <c r="W118" i="14"/>
  <c r="CH118" i="14"/>
  <c r="V118" i="14"/>
  <c r="CO118" i="14"/>
  <c r="AC118" i="14"/>
  <c r="CN118" i="14"/>
  <c r="AB118" i="14"/>
  <c r="CM118" i="14"/>
  <c r="AA118" i="14"/>
  <c r="EH118" i="14"/>
  <c r="BV118" i="14"/>
  <c r="EG118" i="14"/>
  <c r="BU118" i="14"/>
  <c r="EF118" i="14"/>
  <c r="BT118" i="14"/>
  <c r="EM118" i="14"/>
  <c r="CA118" i="14"/>
  <c r="EL118" i="14"/>
  <c r="BZ118" i="14"/>
  <c r="N118" i="14"/>
  <c r="CG118" i="14"/>
  <c r="U118" i="14"/>
  <c r="CF118" i="14"/>
  <c r="T118" i="14"/>
  <c r="CE118" i="14"/>
  <c r="S118" i="14"/>
  <c r="DZ118" i="14"/>
  <c r="BN118" i="14"/>
  <c r="DY118" i="14"/>
  <c r="BM118" i="14"/>
  <c r="DX118" i="14"/>
  <c r="BL118" i="14"/>
  <c r="EE118" i="14"/>
  <c r="BS118" i="14"/>
  <c r="ED118" i="14"/>
  <c r="BR118" i="14"/>
  <c r="EK118" i="14"/>
  <c r="BY118" i="14"/>
  <c r="EJ118" i="14"/>
  <c r="BX118" i="14"/>
  <c r="EI118" i="14"/>
  <c r="BW118" i="14"/>
  <c r="DR118" i="14"/>
  <c r="BF118" i="14"/>
  <c r="DQ118" i="14"/>
  <c r="BE118" i="14"/>
  <c r="DP118" i="14"/>
  <c r="BD118" i="14"/>
  <c r="DW118" i="14"/>
  <c r="BK118" i="14"/>
  <c r="DV118" i="14"/>
  <c r="BJ118" i="14"/>
  <c r="EC118" i="14"/>
  <c r="BQ118" i="14"/>
  <c r="EB118" i="14"/>
  <c r="BP118" i="14"/>
  <c r="EA118" i="14"/>
  <c r="BO118" i="14"/>
  <c r="DJ118" i="14"/>
  <c r="AX118" i="14"/>
  <c r="DI118" i="14"/>
  <c r="AW118" i="14"/>
  <c r="DH118" i="14"/>
  <c r="AV118" i="14"/>
  <c r="DO118" i="14"/>
  <c r="BC118" i="14"/>
  <c r="DN118" i="14"/>
  <c r="BB118" i="14"/>
  <c r="DU118" i="14"/>
  <c r="BI118" i="14"/>
  <c r="DT118" i="14"/>
  <c r="BH118" i="14"/>
  <c r="DS118" i="14"/>
  <c r="BG118" i="14"/>
  <c r="DB118" i="14"/>
  <c r="AP118" i="14"/>
  <c r="DA118" i="14"/>
  <c r="AO118" i="14"/>
  <c r="CZ118" i="14"/>
  <c r="AN118" i="14"/>
  <c r="DG118" i="14"/>
  <c r="AU118" i="14"/>
  <c r="DF118" i="14"/>
  <c r="AT118" i="14"/>
  <c r="DM118" i="14"/>
  <c r="BA118" i="14"/>
  <c r="DL118" i="14"/>
  <c r="AZ118" i="14"/>
  <c r="DK118" i="14"/>
  <c r="AY118" i="14"/>
  <c r="CL118" i="14"/>
  <c r="Z118" i="14"/>
  <c r="CK118" i="14"/>
  <c r="Y118" i="14"/>
  <c r="CJ118" i="14"/>
  <c r="X118" i="14"/>
  <c r="CQ118" i="14"/>
  <c r="AE118" i="14"/>
  <c r="CP118" i="14"/>
  <c r="AD118" i="14"/>
  <c r="CW118" i="14"/>
  <c r="AK118" i="14"/>
  <c r="CV118" i="14"/>
  <c r="AJ118" i="14"/>
  <c r="CU118" i="14"/>
  <c r="AI118" i="14"/>
  <c r="AF118" i="14"/>
  <c r="AR118" i="14"/>
  <c r="CY118" i="14"/>
  <c r="DC118" i="14"/>
  <c r="AM118" i="14"/>
  <c r="AQ118" i="14"/>
  <c r="AG118" i="14"/>
  <c r="CT118" i="14"/>
  <c r="CX118" i="14"/>
  <c r="AH118" i="14"/>
  <c r="AL118" i="14"/>
  <c r="CS118" i="14"/>
  <c r="DE118" i="14"/>
  <c r="AS118" i="14"/>
  <c r="CR118" i="14"/>
  <c r="DD118" i="14"/>
  <c r="CL120" i="14"/>
  <c r="Z120" i="14"/>
  <c r="CK120" i="14"/>
  <c r="Y120" i="14"/>
  <c r="CJ120" i="14"/>
  <c r="X120" i="14"/>
  <c r="CD120" i="14"/>
  <c r="R120" i="14"/>
  <c r="CC120" i="14"/>
  <c r="Q120" i="14"/>
  <c r="CB120" i="14"/>
  <c r="P120" i="14"/>
  <c r="CI120" i="14"/>
  <c r="W120" i="14"/>
  <c r="CH120" i="14"/>
  <c r="V120" i="14"/>
  <c r="CO120" i="14"/>
  <c r="AC120" i="14"/>
  <c r="CN120" i="14"/>
  <c r="AB120" i="14"/>
  <c r="CM120" i="14"/>
  <c r="EH120" i="14"/>
  <c r="BV120" i="14"/>
  <c r="EG120" i="14"/>
  <c r="BU120" i="14"/>
  <c r="EF120" i="14"/>
  <c r="BT120" i="14"/>
  <c r="EM120" i="14"/>
  <c r="CA120" i="14"/>
  <c r="EL120" i="14"/>
  <c r="BZ120" i="14"/>
  <c r="CT120" i="14"/>
  <c r="DI120" i="14"/>
  <c r="DX120" i="14"/>
  <c r="AN120" i="14"/>
  <c r="BS120" i="14"/>
  <c r="DN120" i="14"/>
  <c r="AL120" i="14"/>
  <c r="CW120" i="14"/>
  <c r="U120" i="14"/>
  <c r="BX120" i="14"/>
  <c r="EA120" i="14"/>
  <c r="BG120" i="14"/>
  <c r="BN120" i="14"/>
  <c r="DA120" i="14"/>
  <c r="DP120" i="14"/>
  <c r="AF120" i="14"/>
  <c r="BK120" i="14"/>
  <c r="DF120" i="14"/>
  <c r="AD120" i="14"/>
  <c r="CG120" i="14"/>
  <c r="EJ120" i="14"/>
  <c r="BP120" i="14"/>
  <c r="DS120" i="14"/>
  <c r="AY120" i="14"/>
  <c r="BF120" i="14"/>
  <c r="CS120" i="14"/>
  <c r="DH120" i="14"/>
  <c r="EE120" i="14"/>
  <c r="BC120" i="14"/>
  <c r="CX120" i="14"/>
  <c r="N120" i="14"/>
  <c r="BY120" i="14"/>
  <c r="EB120" i="14"/>
  <c r="BH120" i="14"/>
  <c r="DK120" i="14"/>
  <c r="AQ120" i="14"/>
  <c r="AX120" i="14"/>
  <c r="BM120" i="14"/>
  <c r="CZ120" i="14"/>
  <c r="DW120" i="14"/>
  <c r="AU120" i="14"/>
  <c r="CP120" i="14"/>
  <c r="EK120" i="14"/>
  <c r="BQ120" i="14"/>
  <c r="DT120" i="14"/>
  <c r="AZ120" i="14"/>
  <c r="DC120" i="14"/>
  <c r="AI120" i="14"/>
  <c r="DZ120" i="14"/>
  <c r="AP120" i="14"/>
  <c r="BE120" i="14"/>
  <c r="CR120" i="14"/>
  <c r="DO120" i="14"/>
  <c r="AM120" i="14"/>
  <c r="BR120" i="14"/>
  <c r="EC120" i="14"/>
  <c r="BI120" i="14"/>
  <c r="DL120" i="14"/>
  <c r="AR120" i="14"/>
  <c r="CU120" i="14"/>
  <c r="AA120" i="14"/>
  <c r="DR120" i="14"/>
  <c r="AH120" i="14"/>
  <c r="AW120" i="14"/>
  <c r="BL120" i="14"/>
  <c r="DG120" i="14"/>
  <c r="AE120" i="14"/>
  <c r="BJ120" i="14"/>
  <c r="DU120" i="14"/>
  <c r="BA120" i="14"/>
  <c r="DD120" i="14"/>
  <c r="AJ120" i="14"/>
  <c r="CE120" i="14"/>
  <c r="S120" i="14"/>
  <c r="DJ120" i="14"/>
  <c r="DY120" i="14"/>
  <c r="AO120" i="14"/>
  <c r="BD120" i="14"/>
  <c r="CY120" i="14"/>
  <c r="ED120" i="14"/>
  <c r="BB120" i="14"/>
  <c r="DM120" i="14"/>
  <c r="AS120" i="14"/>
  <c r="CV120" i="14"/>
  <c r="T120" i="14"/>
  <c r="BW120" i="14"/>
  <c r="DQ120" i="14"/>
  <c r="CF120" i="14"/>
  <c r="AG120" i="14"/>
  <c r="EI120" i="14"/>
  <c r="AV120" i="14"/>
  <c r="BO120" i="14"/>
  <c r="CQ120" i="14"/>
  <c r="DV120" i="14"/>
  <c r="DB120" i="14"/>
  <c r="AK120" i="14"/>
  <c r="DE120" i="14"/>
  <c r="AT120" i="14"/>
  <c r="DW342" i="14"/>
  <c r="BK342" i="14"/>
  <c r="DV342" i="14"/>
  <c r="BJ342" i="14"/>
  <c r="EC342" i="14"/>
  <c r="BQ342" i="14"/>
  <c r="EB342" i="14"/>
  <c r="BP342" i="14"/>
  <c r="EA342" i="14"/>
  <c r="BO342" i="14"/>
  <c r="DZ342" i="14"/>
  <c r="BN342" i="14"/>
  <c r="DY342" i="14"/>
  <c r="BM342" i="14"/>
  <c r="AV342" i="14"/>
  <c r="P342" i="14"/>
  <c r="DO342" i="14"/>
  <c r="BC342" i="14"/>
  <c r="DN342" i="14"/>
  <c r="BB342" i="14"/>
  <c r="DU342" i="14"/>
  <c r="BI342" i="14"/>
  <c r="DT342" i="14"/>
  <c r="BH342" i="14"/>
  <c r="DS342" i="14"/>
  <c r="BG342" i="14"/>
  <c r="DR342" i="14"/>
  <c r="BF342" i="14"/>
  <c r="DQ342" i="14"/>
  <c r="BE342" i="14"/>
  <c r="CZ342" i="14"/>
  <c r="EF342" i="14"/>
  <c r="DG342" i="14"/>
  <c r="AU342" i="14"/>
  <c r="DF342" i="14"/>
  <c r="AT342" i="14"/>
  <c r="DM342" i="14"/>
  <c r="BA342" i="14"/>
  <c r="DL342" i="14"/>
  <c r="AZ342" i="14"/>
  <c r="DK342" i="14"/>
  <c r="AY342" i="14"/>
  <c r="DJ342" i="14"/>
  <c r="AX342" i="14"/>
  <c r="DI342" i="14"/>
  <c r="AW342" i="14"/>
  <c r="AN342" i="14"/>
  <c r="BT342" i="14"/>
  <c r="CY342" i="14"/>
  <c r="AM342" i="14"/>
  <c r="CX342" i="14"/>
  <c r="AL342" i="14"/>
  <c r="DE342" i="14"/>
  <c r="AS342" i="14"/>
  <c r="DD342" i="14"/>
  <c r="AR342" i="14"/>
  <c r="DC342" i="14"/>
  <c r="AQ342" i="14"/>
  <c r="DB342" i="14"/>
  <c r="AP342" i="14"/>
  <c r="DA342" i="14"/>
  <c r="AO342" i="14"/>
  <c r="CR342" i="14"/>
  <c r="DP342" i="14"/>
  <c r="CQ342" i="14"/>
  <c r="AE342" i="14"/>
  <c r="CP342" i="14"/>
  <c r="AD342" i="14"/>
  <c r="CW342" i="14"/>
  <c r="AK342" i="14"/>
  <c r="CV342" i="14"/>
  <c r="AJ342" i="14"/>
  <c r="CU342" i="14"/>
  <c r="AI342" i="14"/>
  <c r="CT342" i="14"/>
  <c r="AH342" i="14"/>
  <c r="CS342" i="14"/>
  <c r="AG342" i="14"/>
  <c r="AF342" i="14"/>
  <c r="BD342" i="14"/>
  <c r="CI342" i="14"/>
  <c r="W342" i="14"/>
  <c r="CH342" i="14"/>
  <c r="V342" i="14"/>
  <c r="CO342" i="14"/>
  <c r="AC342" i="14"/>
  <c r="CN342" i="14"/>
  <c r="AB342" i="14"/>
  <c r="CM342" i="14"/>
  <c r="AA342" i="14"/>
  <c r="CL342" i="14"/>
  <c r="Z342" i="14"/>
  <c r="CK342" i="14"/>
  <c r="Y342" i="14"/>
  <c r="CJ342" i="14"/>
  <c r="DX342" i="14"/>
  <c r="EM342" i="14"/>
  <c r="CA342" i="14"/>
  <c r="EL342" i="14"/>
  <c r="BZ342" i="14"/>
  <c r="N342" i="14"/>
  <c r="CG342" i="14"/>
  <c r="U342" i="14"/>
  <c r="CF342" i="14"/>
  <c r="T342" i="14"/>
  <c r="CE342" i="14"/>
  <c r="S342" i="14"/>
  <c r="CD342" i="14"/>
  <c r="R342" i="14"/>
  <c r="CC342" i="14"/>
  <c r="Q342" i="14"/>
  <c r="X342" i="14"/>
  <c r="BL342" i="14"/>
  <c r="BX342" i="14"/>
  <c r="CB342" i="14"/>
  <c r="EE342" i="14"/>
  <c r="EI342" i="14"/>
  <c r="BS342" i="14"/>
  <c r="BW342" i="14"/>
  <c r="ED342" i="14"/>
  <c r="EH342" i="14"/>
  <c r="BR342" i="14"/>
  <c r="BV342" i="14"/>
  <c r="EK342" i="14"/>
  <c r="EG342" i="14"/>
  <c r="BY342" i="14"/>
  <c r="BU342" i="14"/>
  <c r="EJ342" i="14"/>
  <c r="DH342" i="14"/>
  <c r="CI340" i="14"/>
  <c r="W340" i="14"/>
  <c r="CH340" i="14"/>
  <c r="V340" i="14"/>
  <c r="CO340" i="14"/>
  <c r="AC340" i="14"/>
  <c r="CN340" i="14"/>
  <c r="AB340" i="14"/>
  <c r="CM340" i="14"/>
  <c r="AA340" i="14"/>
  <c r="CL340" i="14"/>
  <c r="Z340" i="14"/>
  <c r="CK340" i="14"/>
  <c r="Y340" i="14"/>
  <c r="CR340" i="14"/>
  <c r="EF340" i="14"/>
  <c r="EM340" i="14"/>
  <c r="CA340" i="14"/>
  <c r="EL340" i="14"/>
  <c r="BZ340" i="14"/>
  <c r="N340" i="14"/>
  <c r="CG340" i="14"/>
  <c r="U340" i="14"/>
  <c r="CF340" i="14"/>
  <c r="T340" i="14"/>
  <c r="CE340" i="14"/>
  <c r="S340" i="14"/>
  <c r="CD340" i="14"/>
  <c r="R340" i="14"/>
  <c r="CC340" i="14"/>
  <c r="Q340" i="14"/>
  <c r="AF340" i="14"/>
  <c r="BT340" i="14"/>
  <c r="EE340" i="14"/>
  <c r="BS340" i="14"/>
  <c r="ED340" i="14"/>
  <c r="BR340" i="14"/>
  <c r="EK340" i="14"/>
  <c r="BY340" i="14"/>
  <c r="EJ340" i="14"/>
  <c r="BX340" i="14"/>
  <c r="EI340" i="14"/>
  <c r="BW340" i="14"/>
  <c r="EH340" i="14"/>
  <c r="BV340" i="14"/>
  <c r="EG340" i="14"/>
  <c r="BU340" i="14"/>
  <c r="DP340" i="14"/>
  <c r="CJ340" i="14"/>
  <c r="DW340" i="14"/>
  <c r="BK340" i="14"/>
  <c r="DV340" i="14"/>
  <c r="BJ340" i="14"/>
  <c r="EC340" i="14"/>
  <c r="BQ340" i="14"/>
  <c r="EB340" i="14"/>
  <c r="BP340" i="14"/>
  <c r="EA340" i="14"/>
  <c r="BO340" i="14"/>
  <c r="DZ340" i="14"/>
  <c r="BN340" i="14"/>
  <c r="DY340" i="14"/>
  <c r="BM340" i="14"/>
  <c r="BD340" i="14"/>
  <c r="X340" i="14"/>
  <c r="DO340" i="14"/>
  <c r="BC340" i="14"/>
  <c r="DN340" i="14"/>
  <c r="BB340" i="14"/>
  <c r="DU340" i="14"/>
  <c r="BI340" i="14"/>
  <c r="DT340" i="14"/>
  <c r="BH340" i="14"/>
  <c r="DS340" i="14"/>
  <c r="BG340" i="14"/>
  <c r="DR340" i="14"/>
  <c r="BF340" i="14"/>
  <c r="DQ340" i="14"/>
  <c r="BE340" i="14"/>
  <c r="DH340" i="14"/>
  <c r="CB340" i="14"/>
  <c r="DG340" i="14"/>
  <c r="AU340" i="14"/>
  <c r="DF340" i="14"/>
  <c r="AT340" i="14"/>
  <c r="DM340" i="14"/>
  <c r="BA340" i="14"/>
  <c r="DL340" i="14"/>
  <c r="AZ340" i="14"/>
  <c r="DK340" i="14"/>
  <c r="AY340" i="14"/>
  <c r="DJ340" i="14"/>
  <c r="AX340" i="14"/>
  <c r="DI340" i="14"/>
  <c r="AW340" i="14"/>
  <c r="AV340" i="14"/>
  <c r="P340" i="14"/>
  <c r="CQ340" i="14"/>
  <c r="CW340" i="14"/>
  <c r="CU340" i="14"/>
  <c r="CS340" i="14"/>
  <c r="AM340" i="14"/>
  <c r="AS340" i="14"/>
  <c r="AQ340" i="14"/>
  <c r="AO340" i="14"/>
  <c r="AE340" i="14"/>
  <c r="AK340" i="14"/>
  <c r="AI340" i="14"/>
  <c r="AG340" i="14"/>
  <c r="CX340" i="14"/>
  <c r="DD340" i="14"/>
  <c r="DB340" i="14"/>
  <c r="CZ340" i="14"/>
  <c r="CP340" i="14"/>
  <c r="CV340" i="14"/>
  <c r="CT340" i="14"/>
  <c r="AN340" i="14"/>
  <c r="AL340" i="14"/>
  <c r="AR340" i="14"/>
  <c r="AP340" i="14"/>
  <c r="DX340" i="14"/>
  <c r="AD340" i="14"/>
  <c r="AJ340" i="14"/>
  <c r="AH340" i="14"/>
  <c r="BL340" i="14"/>
  <c r="CY340" i="14"/>
  <c r="DE340" i="14"/>
  <c r="DC340" i="14"/>
  <c r="DA340" i="14"/>
  <c r="EH130" i="14"/>
  <c r="BV130" i="14"/>
  <c r="EG130" i="14"/>
  <c r="BU130" i="14"/>
  <c r="EF130" i="14"/>
  <c r="BT130" i="14"/>
  <c r="EM130" i="14"/>
  <c r="CA130" i="14"/>
  <c r="EL130" i="14"/>
  <c r="BZ130" i="14"/>
  <c r="N130" i="14"/>
  <c r="CG130" i="14"/>
  <c r="U130" i="14"/>
  <c r="CF130" i="14"/>
  <c r="T130" i="14"/>
  <c r="CE130" i="14"/>
  <c r="S130" i="14"/>
  <c r="DZ130" i="14"/>
  <c r="BN130" i="14"/>
  <c r="DY130" i="14"/>
  <c r="BM130" i="14"/>
  <c r="DX130" i="14"/>
  <c r="BL130" i="14"/>
  <c r="EE130" i="14"/>
  <c r="BS130" i="14"/>
  <c r="ED130" i="14"/>
  <c r="BR130" i="14"/>
  <c r="EK130" i="14"/>
  <c r="BY130" i="14"/>
  <c r="EJ130" i="14"/>
  <c r="BX130" i="14"/>
  <c r="EI130" i="14"/>
  <c r="BW130" i="14"/>
  <c r="DR130" i="14"/>
  <c r="BF130" i="14"/>
  <c r="DQ130" i="14"/>
  <c r="BE130" i="14"/>
  <c r="DP130" i="14"/>
  <c r="BD130" i="14"/>
  <c r="DW130" i="14"/>
  <c r="BK130" i="14"/>
  <c r="DV130" i="14"/>
  <c r="BJ130" i="14"/>
  <c r="EC130" i="14"/>
  <c r="BQ130" i="14"/>
  <c r="EB130" i="14"/>
  <c r="BP130" i="14"/>
  <c r="EA130" i="14"/>
  <c r="BO130" i="14"/>
  <c r="DJ130" i="14"/>
  <c r="AX130" i="14"/>
  <c r="DI130" i="14"/>
  <c r="AW130" i="14"/>
  <c r="DH130" i="14"/>
  <c r="AV130" i="14"/>
  <c r="DO130" i="14"/>
  <c r="BC130" i="14"/>
  <c r="DN130" i="14"/>
  <c r="BB130" i="14"/>
  <c r="DU130" i="14"/>
  <c r="BI130" i="14"/>
  <c r="DT130" i="14"/>
  <c r="BH130" i="14"/>
  <c r="DS130" i="14"/>
  <c r="BG130" i="14"/>
  <c r="DB130" i="14"/>
  <c r="AP130" i="14"/>
  <c r="DA130" i="14"/>
  <c r="AO130" i="14"/>
  <c r="CZ130" i="14"/>
  <c r="AN130" i="14"/>
  <c r="DG130" i="14"/>
  <c r="AU130" i="14"/>
  <c r="DF130" i="14"/>
  <c r="AT130" i="14"/>
  <c r="DM130" i="14"/>
  <c r="BA130" i="14"/>
  <c r="DL130" i="14"/>
  <c r="AZ130" i="14"/>
  <c r="DK130" i="14"/>
  <c r="AY130" i="14"/>
  <c r="CT130" i="14"/>
  <c r="AH130" i="14"/>
  <c r="CS130" i="14"/>
  <c r="AG130" i="14"/>
  <c r="CR130" i="14"/>
  <c r="AF130" i="14"/>
  <c r="CY130" i="14"/>
  <c r="AM130" i="14"/>
  <c r="CX130" i="14"/>
  <c r="AL130" i="14"/>
  <c r="DE130" i="14"/>
  <c r="AS130" i="14"/>
  <c r="DD130" i="14"/>
  <c r="AR130" i="14"/>
  <c r="DC130" i="14"/>
  <c r="AQ130" i="14"/>
  <c r="CL130" i="14"/>
  <c r="Z130" i="14"/>
  <c r="CK130" i="14"/>
  <c r="Y130" i="14"/>
  <c r="CJ130" i="14"/>
  <c r="X130" i="14"/>
  <c r="CQ130" i="14"/>
  <c r="AE130" i="14"/>
  <c r="CP130" i="14"/>
  <c r="AD130" i="14"/>
  <c r="CW130" i="14"/>
  <c r="AK130" i="14"/>
  <c r="CV130" i="14"/>
  <c r="AJ130" i="14"/>
  <c r="CU130" i="14"/>
  <c r="AI130" i="14"/>
  <c r="CI130" i="14"/>
  <c r="CM130" i="14"/>
  <c r="W130" i="14"/>
  <c r="AA130" i="14"/>
  <c r="CD130" i="14"/>
  <c r="CH130" i="14"/>
  <c r="R130" i="14"/>
  <c r="V130" i="14"/>
  <c r="CC130" i="14"/>
  <c r="CO130" i="14"/>
  <c r="Q130" i="14"/>
  <c r="AC130" i="14"/>
  <c r="CB130" i="14"/>
  <c r="CN130" i="14"/>
  <c r="AB130" i="14"/>
  <c r="P130" i="14"/>
  <c r="DL184" i="14"/>
  <c r="AZ184" i="14"/>
  <c r="DK184" i="14"/>
  <c r="AY184" i="14"/>
  <c r="DJ184" i="14"/>
  <c r="AX184" i="14"/>
  <c r="DI184" i="14"/>
  <c r="AW184" i="14"/>
  <c r="DH184" i="14"/>
  <c r="AV184" i="14"/>
  <c r="DO184" i="14"/>
  <c r="BC184" i="14"/>
  <c r="DD184" i="14"/>
  <c r="AR184" i="14"/>
  <c r="DC184" i="14"/>
  <c r="AQ184" i="14"/>
  <c r="DB184" i="14"/>
  <c r="AP184" i="14"/>
  <c r="DA184" i="14"/>
  <c r="AO184" i="14"/>
  <c r="CZ184" i="14"/>
  <c r="AN184" i="14"/>
  <c r="DG184" i="14"/>
  <c r="AU184" i="14"/>
  <c r="CV184" i="14"/>
  <c r="AJ184" i="14"/>
  <c r="CU184" i="14"/>
  <c r="AI184" i="14"/>
  <c r="CT184" i="14"/>
  <c r="AH184" i="14"/>
  <c r="CS184" i="14"/>
  <c r="AG184" i="14"/>
  <c r="CR184" i="14"/>
  <c r="AF184" i="14"/>
  <c r="CY184" i="14"/>
  <c r="AM184" i="14"/>
  <c r="CN184" i="14"/>
  <c r="AB184" i="14"/>
  <c r="CM184" i="14"/>
  <c r="AA184" i="14"/>
  <c r="CL184" i="14"/>
  <c r="Z184" i="14"/>
  <c r="CK184" i="14"/>
  <c r="Y184" i="14"/>
  <c r="CJ184" i="14"/>
  <c r="X184" i="14"/>
  <c r="CQ184" i="14"/>
  <c r="CF184" i="14"/>
  <c r="T184" i="14"/>
  <c r="CE184" i="14"/>
  <c r="S184" i="14"/>
  <c r="CD184" i="14"/>
  <c r="R184" i="14"/>
  <c r="CC184" i="14"/>
  <c r="Q184" i="14"/>
  <c r="CB184" i="14"/>
  <c r="P184" i="14"/>
  <c r="DT184" i="14"/>
  <c r="BH184" i="14"/>
  <c r="DS184" i="14"/>
  <c r="BG184" i="14"/>
  <c r="DR184" i="14"/>
  <c r="BF184" i="14"/>
  <c r="DQ184" i="14"/>
  <c r="BE184" i="14"/>
  <c r="EB184" i="14"/>
  <c r="DZ184" i="14"/>
  <c r="DX184" i="14"/>
  <c r="CI184" i="14"/>
  <c r="DV184" i="14"/>
  <c r="BJ184" i="14"/>
  <c r="EC184" i="14"/>
  <c r="BQ184" i="14"/>
  <c r="BX184" i="14"/>
  <c r="BV184" i="14"/>
  <c r="DP184" i="14"/>
  <c r="CA184" i="14"/>
  <c r="DN184" i="14"/>
  <c r="BB184" i="14"/>
  <c r="DU184" i="14"/>
  <c r="BI184" i="14"/>
  <c r="BP184" i="14"/>
  <c r="BN184" i="14"/>
  <c r="BT184" i="14"/>
  <c r="BS184" i="14"/>
  <c r="DF184" i="14"/>
  <c r="AT184" i="14"/>
  <c r="DM184" i="14"/>
  <c r="BA184" i="14"/>
  <c r="EI184" i="14"/>
  <c r="EG184" i="14"/>
  <c r="BL184" i="14"/>
  <c r="BK184" i="14"/>
  <c r="CX184" i="14"/>
  <c r="AL184" i="14"/>
  <c r="DE184" i="14"/>
  <c r="AS184" i="14"/>
  <c r="EA184" i="14"/>
  <c r="DY184" i="14"/>
  <c r="BD184" i="14"/>
  <c r="AE184" i="14"/>
  <c r="CP184" i="14"/>
  <c r="AD184" i="14"/>
  <c r="CW184" i="14"/>
  <c r="AK184" i="14"/>
  <c r="BW184" i="14"/>
  <c r="BU184" i="14"/>
  <c r="EM184" i="14"/>
  <c r="W184" i="14"/>
  <c r="CH184" i="14"/>
  <c r="V184" i="14"/>
  <c r="CO184" i="14"/>
  <c r="AC184" i="14"/>
  <c r="EJ184" i="14"/>
  <c r="EH184" i="14"/>
  <c r="EF184" i="14"/>
  <c r="DW184" i="14"/>
  <c r="ED184" i="14"/>
  <c r="BR184" i="14"/>
  <c r="EK184" i="14"/>
  <c r="BY184" i="14"/>
  <c r="BO184" i="14"/>
  <c r="BM184" i="14"/>
  <c r="EE184" i="14"/>
  <c r="EL184" i="14"/>
  <c r="BZ184" i="14"/>
  <c r="N184" i="14"/>
  <c r="U184" i="14"/>
  <c r="CG184" i="14"/>
  <c r="EL105" i="14"/>
  <c r="BZ105" i="14"/>
  <c r="N105" i="14"/>
  <c r="CG105" i="14"/>
  <c r="U105" i="14"/>
  <c r="CF105" i="14"/>
  <c r="T105" i="14"/>
  <c r="CE105" i="14"/>
  <c r="S105" i="14"/>
  <c r="CD105" i="14"/>
  <c r="R105" i="14"/>
  <c r="CC105" i="14"/>
  <c r="Q105" i="14"/>
  <c r="CB105" i="14"/>
  <c r="P105" i="14"/>
  <c r="CI105" i="14"/>
  <c r="W105" i="14"/>
  <c r="DF105" i="14"/>
  <c r="AL105" i="14"/>
  <c r="CW105" i="14"/>
  <c r="AC105" i="14"/>
  <c r="BX105" i="14"/>
  <c r="EA105" i="14"/>
  <c r="BG105" i="14"/>
  <c r="DJ105" i="14"/>
  <c r="AP105" i="14"/>
  <c r="CS105" i="14"/>
  <c r="Y105" i="14"/>
  <c r="BT105" i="14"/>
  <c r="EE105" i="14"/>
  <c r="BK105" i="14"/>
  <c r="CX105" i="14"/>
  <c r="AD105" i="14"/>
  <c r="CO105" i="14"/>
  <c r="EJ105" i="14"/>
  <c r="BP105" i="14"/>
  <c r="DS105" i="14"/>
  <c r="AY105" i="14"/>
  <c r="DB105" i="14"/>
  <c r="AH105" i="14"/>
  <c r="CK105" i="14"/>
  <c r="EF105" i="14"/>
  <c r="BL105" i="14"/>
  <c r="DW105" i="14"/>
  <c r="BC105" i="14"/>
  <c r="DV105" i="14"/>
  <c r="AB105" i="14"/>
  <c r="X105" i="14"/>
  <c r="CP105" i="14"/>
  <c r="V105" i="14"/>
  <c r="BY105" i="14"/>
  <c r="EB105" i="14"/>
  <c r="BH105" i="14"/>
  <c r="DK105" i="14"/>
  <c r="AQ105" i="14"/>
  <c r="CT105" i="14"/>
  <c r="Z105" i="14"/>
  <c r="BU105" i="14"/>
  <c r="DX105" i="14"/>
  <c r="BD105" i="14"/>
  <c r="DO105" i="14"/>
  <c r="AU105" i="14"/>
  <c r="DM105" i="14"/>
  <c r="BW105" i="14"/>
  <c r="DI105" i="14"/>
  <c r="CH105" i="14"/>
  <c r="EK105" i="14"/>
  <c r="BQ105" i="14"/>
  <c r="DT105" i="14"/>
  <c r="AZ105" i="14"/>
  <c r="DC105" i="14"/>
  <c r="AI105" i="14"/>
  <c r="CL105" i="14"/>
  <c r="EG105" i="14"/>
  <c r="BM105" i="14"/>
  <c r="DP105" i="14"/>
  <c r="AV105" i="14"/>
  <c r="DG105" i="14"/>
  <c r="AM105" i="14"/>
  <c r="BB105" i="14"/>
  <c r="DZ105" i="14"/>
  <c r="CR105" i="14"/>
  <c r="BR105" i="14"/>
  <c r="EC105" i="14"/>
  <c r="BI105" i="14"/>
  <c r="DL105" i="14"/>
  <c r="AR105" i="14"/>
  <c r="CU105" i="14"/>
  <c r="AA105" i="14"/>
  <c r="BV105" i="14"/>
  <c r="DY105" i="14"/>
  <c r="BE105" i="14"/>
  <c r="DH105" i="14"/>
  <c r="AN105" i="14"/>
  <c r="CY105" i="14"/>
  <c r="AE105" i="14"/>
  <c r="AS105" i="14"/>
  <c r="BF105" i="14"/>
  <c r="CA105" i="14"/>
  <c r="ED105" i="14"/>
  <c r="BJ105" i="14"/>
  <c r="DU105" i="14"/>
  <c r="BA105" i="14"/>
  <c r="DD105" i="14"/>
  <c r="AJ105" i="14"/>
  <c r="CM105" i="14"/>
  <c r="EH105" i="14"/>
  <c r="BN105" i="14"/>
  <c r="DQ105" i="14"/>
  <c r="AW105" i="14"/>
  <c r="CZ105" i="14"/>
  <c r="AF105" i="14"/>
  <c r="CQ105" i="14"/>
  <c r="CV105" i="14"/>
  <c r="AO105" i="14"/>
  <c r="DN105" i="14"/>
  <c r="AT105" i="14"/>
  <c r="DE105" i="14"/>
  <c r="AK105" i="14"/>
  <c r="CN105" i="14"/>
  <c r="EI105" i="14"/>
  <c r="BO105" i="14"/>
  <c r="DR105" i="14"/>
  <c r="AX105" i="14"/>
  <c r="DA105" i="14"/>
  <c r="AG105" i="14"/>
  <c r="CJ105" i="14"/>
  <c r="EM105" i="14"/>
  <c r="BS105" i="14"/>
  <c r="EM352" i="14"/>
  <c r="CA352" i="14"/>
  <c r="EL352" i="14"/>
  <c r="BZ352" i="14"/>
  <c r="N352" i="14"/>
  <c r="CG352" i="14"/>
  <c r="U352" i="14"/>
  <c r="CF352" i="14"/>
  <c r="T352" i="14"/>
  <c r="CE352" i="14"/>
  <c r="S352" i="14"/>
  <c r="CD352" i="14"/>
  <c r="R352" i="14"/>
  <c r="CC352" i="14"/>
  <c r="Q352" i="14"/>
  <c r="AV352" i="14"/>
  <c r="X352" i="14"/>
  <c r="EE352" i="14"/>
  <c r="BS352" i="14"/>
  <c r="ED352" i="14"/>
  <c r="BR352" i="14"/>
  <c r="EK352" i="14"/>
  <c r="BY352" i="14"/>
  <c r="EJ352" i="14"/>
  <c r="BX352" i="14"/>
  <c r="EI352" i="14"/>
  <c r="BW352" i="14"/>
  <c r="EH352" i="14"/>
  <c r="BV352" i="14"/>
  <c r="EG352" i="14"/>
  <c r="BU352" i="14"/>
  <c r="EF352" i="14"/>
  <c r="CZ352" i="14"/>
  <c r="DW352" i="14"/>
  <c r="BK352" i="14"/>
  <c r="DV352" i="14"/>
  <c r="BJ352" i="14"/>
  <c r="EC352" i="14"/>
  <c r="BQ352" i="14"/>
  <c r="EB352" i="14"/>
  <c r="BP352" i="14"/>
  <c r="EA352" i="14"/>
  <c r="BO352" i="14"/>
  <c r="DZ352" i="14"/>
  <c r="BN352" i="14"/>
  <c r="DY352" i="14"/>
  <c r="BM352" i="14"/>
  <c r="BT352" i="14"/>
  <c r="AN352" i="14"/>
  <c r="DO352" i="14"/>
  <c r="BC352" i="14"/>
  <c r="DN352" i="14"/>
  <c r="BB352" i="14"/>
  <c r="DU352" i="14"/>
  <c r="BI352" i="14"/>
  <c r="DT352" i="14"/>
  <c r="BH352" i="14"/>
  <c r="DS352" i="14"/>
  <c r="BG352" i="14"/>
  <c r="DR352" i="14"/>
  <c r="BF352" i="14"/>
  <c r="DQ352" i="14"/>
  <c r="BE352" i="14"/>
  <c r="DX352" i="14"/>
  <c r="CR352" i="14"/>
  <c r="DG352" i="14"/>
  <c r="AU352" i="14"/>
  <c r="DF352" i="14"/>
  <c r="AT352" i="14"/>
  <c r="DM352" i="14"/>
  <c r="BA352" i="14"/>
  <c r="DL352" i="14"/>
  <c r="AZ352" i="14"/>
  <c r="DK352" i="14"/>
  <c r="AY352" i="14"/>
  <c r="DJ352" i="14"/>
  <c r="AX352" i="14"/>
  <c r="DI352" i="14"/>
  <c r="AW352" i="14"/>
  <c r="BL352" i="14"/>
  <c r="AF352" i="14"/>
  <c r="CY352" i="14"/>
  <c r="AM352" i="14"/>
  <c r="CX352" i="14"/>
  <c r="AL352" i="14"/>
  <c r="DE352" i="14"/>
  <c r="AS352" i="14"/>
  <c r="DD352" i="14"/>
  <c r="AR352" i="14"/>
  <c r="DC352" i="14"/>
  <c r="AQ352" i="14"/>
  <c r="DB352" i="14"/>
  <c r="AP352" i="14"/>
  <c r="DA352" i="14"/>
  <c r="AO352" i="14"/>
  <c r="DP352" i="14"/>
  <c r="CB352" i="14"/>
  <c r="CI352" i="14"/>
  <c r="W352" i="14"/>
  <c r="CH352" i="14"/>
  <c r="V352" i="14"/>
  <c r="CO352" i="14"/>
  <c r="AC352" i="14"/>
  <c r="CN352" i="14"/>
  <c r="AB352" i="14"/>
  <c r="CM352" i="14"/>
  <c r="AA352" i="14"/>
  <c r="CL352" i="14"/>
  <c r="Z352" i="14"/>
  <c r="CK352" i="14"/>
  <c r="Y352" i="14"/>
  <c r="DH352" i="14"/>
  <c r="CJ352" i="14"/>
  <c r="CV352" i="14"/>
  <c r="BD352" i="14"/>
  <c r="AJ352" i="14"/>
  <c r="P352" i="14"/>
  <c r="CQ352" i="14"/>
  <c r="CU352" i="14"/>
  <c r="AE352" i="14"/>
  <c r="AI352" i="14"/>
  <c r="CP352" i="14"/>
  <c r="CT352" i="14"/>
  <c r="AD352" i="14"/>
  <c r="AH352" i="14"/>
  <c r="CW352" i="14"/>
  <c r="CS352" i="14"/>
  <c r="AK352" i="14"/>
  <c r="AG352" i="14"/>
  <c r="CL132" i="14"/>
  <c r="Z132" i="14"/>
  <c r="CK132" i="14"/>
  <c r="Y132" i="14"/>
  <c r="CJ132" i="14"/>
  <c r="X132" i="14"/>
  <c r="CQ132" i="14"/>
  <c r="AE132" i="14"/>
  <c r="CP132" i="14"/>
  <c r="AD132" i="14"/>
  <c r="CW132" i="14"/>
  <c r="AK132" i="14"/>
  <c r="CV132" i="14"/>
  <c r="AJ132" i="14"/>
  <c r="CU132" i="14"/>
  <c r="AI132" i="14"/>
  <c r="CD132" i="14"/>
  <c r="R132" i="14"/>
  <c r="CC132" i="14"/>
  <c r="Q132" i="14"/>
  <c r="CB132" i="14"/>
  <c r="P132" i="14"/>
  <c r="CI132" i="14"/>
  <c r="W132" i="14"/>
  <c r="CH132" i="14"/>
  <c r="V132" i="14"/>
  <c r="CO132" i="14"/>
  <c r="AC132" i="14"/>
  <c r="CN132" i="14"/>
  <c r="AB132" i="14"/>
  <c r="CM132" i="14"/>
  <c r="AA132" i="14"/>
  <c r="EH132" i="14"/>
  <c r="BV132" i="14"/>
  <c r="EG132" i="14"/>
  <c r="BU132" i="14"/>
  <c r="EF132" i="14"/>
  <c r="BT132" i="14"/>
  <c r="EM132" i="14"/>
  <c r="CA132" i="14"/>
  <c r="EL132" i="14"/>
  <c r="BZ132" i="14"/>
  <c r="N132" i="14"/>
  <c r="CG132" i="14"/>
  <c r="U132" i="14"/>
  <c r="CF132" i="14"/>
  <c r="T132" i="14"/>
  <c r="CE132" i="14"/>
  <c r="S132" i="14"/>
  <c r="DZ132" i="14"/>
  <c r="BN132" i="14"/>
  <c r="DY132" i="14"/>
  <c r="BM132" i="14"/>
  <c r="DX132" i="14"/>
  <c r="BL132" i="14"/>
  <c r="EE132" i="14"/>
  <c r="BS132" i="14"/>
  <c r="ED132" i="14"/>
  <c r="BR132" i="14"/>
  <c r="EK132" i="14"/>
  <c r="BY132" i="14"/>
  <c r="EJ132" i="14"/>
  <c r="BX132" i="14"/>
  <c r="EI132" i="14"/>
  <c r="BW132" i="14"/>
  <c r="DR132" i="14"/>
  <c r="BF132" i="14"/>
  <c r="DQ132" i="14"/>
  <c r="BE132" i="14"/>
  <c r="DP132" i="14"/>
  <c r="BD132" i="14"/>
  <c r="DW132" i="14"/>
  <c r="BK132" i="14"/>
  <c r="DV132" i="14"/>
  <c r="BJ132" i="14"/>
  <c r="EC132" i="14"/>
  <c r="BQ132" i="14"/>
  <c r="EB132" i="14"/>
  <c r="BP132" i="14"/>
  <c r="EA132" i="14"/>
  <c r="BO132" i="14"/>
  <c r="DJ132" i="14"/>
  <c r="AX132" i="14"/>
  <c r="DI132" i="14"/>
  <c r="AW132" i="14"/>
  <c r="DH132" i="14"/>
  <c r="AV132" i="14"/>
  <c r="DO132" i="14"/>
  <c r="BC132" i="14"/>
  <c r="DN132" i="14"/>
  <c r="BB132" i="14"/>
  <c r="DU132" i="14"/>
  <c r="BI132" i="14"/>
  <c r="DT132" i="14"/>
  <c r="BH132" i="14"/>
  <c r="DS132" i="14"/>
  <c r="BG132" i="14"/>
  <c r="CT132" i="14"/>
  <c r="AH132" i="14"/>
  <c r="CS132" i="14"/>
  <c r="AG132" i="14"/>
  <c r="CR132" i="14"/>
  <c r="AF132" i="14"/>
  <c r="CY132" i="14"/>
  <c r="AM132" i="14"/>
  <c r="CX132" i="14"/>
  <c r="AL132" i="14"/>
  <c r="DE132" i="14"/>
  <c r="AS132" i="14"/>
  <c r="DD132" i="14"/>
  <c r="AR132" i="14"/>
  <c r="DC132" i="14"/>
  <c r="AQ132" i="14"/>
  <c r="AN132" i="14"/>
  <c r="AZ132" i="14"/>
  <c r="DG132" i="14"/>
  <c r="DK132" i="14"/>
  <c r="AO132" i="14"/>
  <c r="AU132" i="14"/>
  <c r="AY132" i="14"/>
  <c r="DB132" i="14"/>
  <c r="DF132" i="14"/>
  <c r="BA132" i="14"/>
  <c r="AP132" i="14"/>
  <c r="AT132" i="14"/>
  <c r="DA132" i="14"/>
  <c r="DM132" i="14"/>
  <c r="CZ132" i="14"/>
  <c r="DL132" i="14"/>
  <c r="CP251" i="14"/>
  <c r="AD251" i="14"/>
  <c r="CW251" i="14"/>
  <c r="AK251" i="14"/>
  <c r="CH251" i="14"/>
  <c r="V251" i="14"/>
  <c r="CO251" i="14"/>
  <c r="AC251" i="14"/>
  <c r="CN251" i="14"/>
  <c r="AB251" i="14"/>
  <c r="CM251" i="14"/>
  <c r="AA251" i="14"/>
  <c r="CL251" i="14"/>
  <c r="Z251" i="14"/>
  <c r="CK251" i="14"/>
  <c r="Y251" i="14"/>
  <c r="CJ251" i="14"/>
  <c r="X251" i="14"/>
  <c r="EL251" i="14"/>
  <c r="BZ251" i="14"/>
  <c r="N251" i="14"/>
  <c r="ED251" i="14"/>
  <c r="BR251" i="14"/>
  <c r="EK251" i="14"/>
  <c r="DV251" i="14"/>
  <c r="BJ251" i="14"/>
  <c r="EC251" i="14"/>
  <c r="CX251" i="14"/>
  <c r="AL251" i="14"/>
  <c r="DM251" i="14"/>
  <c r="U251" i="14"/>
  <c r="BX251" i="14"/>
  <c r="EA251" i="14"/>
  <c r="BG251" i="14"/>
  <c r="DJ251" i="14"/>
  <c r="AP251" i="14"/>
  <c r="CS251" i="14"/>
  <c r="Q251" i="14"/>
  <c r="BT251" i="14"/>
  <c r="EE251" i="14"/>
  <c r="BS251" i="14"/>
  <c r="DE251" i="14"/>
  <c r="EJ251" i="14"/>
  <c r="BP251" i="14"/>
  <c r="DS251" i="14"/>
  <c r="AY251" i="14"/>
  <c r="DB251" i="14"/>
  <c r="AH251" i="14"/>
  <c r="CC251" i="14"/>
  <c r="EF251" i="14"/>
  <c r="BL251" i="14"/>
  <c r="DW251" i="14"/>
  <c r="BK251" i="14"/>
  <c r="CG251" i="14"/>
  <c r="EB251" i="14"/>
  <c r="BH251" i="14"/>
  <c r="DK251" i="14"/>
  <c r="AQ251" i="14"/>
  <c r="CT251" i="14"/>
  <c r="R251" i="14"/>
  <c r="BU251" i="14"/>
  <c r="DX251" i="14"/>
  <c r="BD251" i="14"/>
  <c r="DO251" i="14"/>
  <c r="BC251" i="14"/>
  <c r="DN251" i="14"/>
  <c r="BY251" i="14"/>
  <c r="DT251" i="14"/>
  <c r="AZ251" i="14"/>
  <c r="DC251" i="14"/>
  <c r="AI251" i="14"/>
  <c r="CD251" i="14"/>
  <c r="EG251" i="14"/>
  <c r="BM251" i="14"/>
  <c r="DP251" i="14"/>
  <c r="AV251" i="14"/>
  <c r="DG251" i="14"/>
  <c r="AU251" i="14"/>
  <c r="BB251" i="14"/>
  <c r="BI251" i="14"/>
  <c r="DD251" i="14"/>
  <c r="AJ251" i="14"/>
  <c r="CE251" i="14"/>
  <c r="EH251" i="14"/>
  <c r="BN251" i="14"/>
  <c r="DQ251" i="14"/>
  <c r="AW251" i="14"/>
  <c r="CZ251" i="14"/>
  <c r="AF251" i="14"/>
  <c r="CQ251" i="14"/>
  <c r="AE251" i="14"/>
  <c r="AT251" i="14"/>
  <c r="BA251" i="14"/>
  <c r="CV251" i="14"/>
  <c r="T251" i="14"/>
  <c r="BW251" i="14"/>
  <c r="DZ251" i="14"/>
  <c r="BF251" i="14"/>
  <c r="DI251" i="14"/>
  <c r="AO251" i="14"/>
  <c r="CR251" i="14"/>
  <c r="P251" i="14"/>
  <c r="CI251" i="14"/>
  <c r="W251" i="14"/>
  <c r="BQ251" i="14"/>
  <c r="S251" i="14"/>
  <c r="DH251" i="14"/>
  <c r="AS251" i="14"/>
  <c r="DR251" i="14"/>
  <c r="CB251" i="14"/>
  <c r="DL251" i="14"/>
  <c r="BV251" i="14"/>
  <c r="AN251" i="14"/>
  <c r="CF251" i="14"/>
  <c r="AX251" i="14"/>
  <c r="EM251" i="14"/>
  <c r="AR251" i="14"/>
  <c r="DY251" i="14"/>
  <c r="CY251" i="14"/>
  <c r="EI251" i="14"/>
  <c r="DA251" i="14"/>
  <c r="CA251" i="14"/>
  <c r="DU251" i="14"/>
  <c r="BO251" i="14"/>
  <c r="AG251" i="14"/>
  <c r="BE251" i="14"/>
  <c r="AM251" i="14"/>
  <c r="CU251" i="14"/>
  <c r="DF251" i="14"/>
  <c r="DR240" i="14"/>
  <c r="BF240" i="14"/>
  <c r="DQ240" i="14"/>
  <c r="BE240" i="14"/>
  <c r="DP240" i="14"/>
  <c r="BD240" i="14"/>
  <c r="DW240" i="14"/>
  <c r="BK240" i="14"/>
  <c r="DV240" i="14"/>
  <c r="BJ240" i="14"/>
  <c r="EC240" i="14"/>
  <c r="BQ240" i="14"/>
  <c r="EB240" i="14"/>
  <c r="BP240" i="14"/>
  <c r="EA240" i="14"/>
  <c r="BO240" i="14"/>
  <c r="DJ240" i="14"/>
  <c r="AX240" i="14"/>
  <c r="DI240" i="14"/>
  <c r="AW240" i="14"/>
  <c r="DH240" i="14"/>
  <c r="AV240" i="14"/>
  <c r="DO240" i="14"/>
  <c r="BC240" i="14"/>
  <c r="DN240" i="14"/>
  <c r="BB240" i="14"/>
  <c r="DU240" i="14"/>
  <c r="BI240" i="14"/>
  <c r="DT240" i="14"/>
  <c r="BH240" i="14"/>
  <c r="DS240" i="14"/>
  <c r="BG240" i="14"/>
  <c r="DB240" i="14"/>
  <c r="AP240" i="14"/>
  <c r="DA240" i="14"/>
  <c r="AO240" i="14"/>
  <c r="CZ240" i="14"/>
  <c r="AN240" i="14"/>
  <c r="DG240" i="14"/>
  <c r="AU240" i="14"/>
  <c r="DF240" i="14"/>
  <c r="AT240" i="14"/>
  <c r="DM240" i="14"/>
  <c r="BA240" i="14"/>
  <c r="DL240" i="14"/>
  <c r="AZ240" i="14"/>
  <c r="DK240" i="14"/>
  <c r="AY240" i="14"/>
  <c r="CT240" i="14"/>
  <c r="AH240" i="14"/>
  <c r="CS240" i="14"/>
  <c r="AG240" i="14"/>
  <c r="CR240" i="14"/>
  <c r="AF240" i="14"/>
  <c r="CY240" i="14"/>
  <c r="AM240" i="14"/>
  <c r="CX240" i="14"/>
  <c r="AL240" i="14"/>
  <c r="DE240" i="14"/>
  <c r="AS240" i="14"/>
  <c r="DD240" i="14"/>
  <c r="AR240" i="14"/>
  <c r="DC240" i="14"/>
  <c r="AQ240" i="14"/>
  <c r="CL240" i="14"/>
  <c r="Z240" i="14"/>
  <c r="CK240" i="14"/>
  <c r="Y240" i="14"/>
  <c r="CJ240" i="14"/>
  <c r="X240" i="14"/>
  <c r="CQ240" i="14"/>
  <c r="AE240" i="14"/>
  <c r="CP240" i="14"/>
  <c r="AD240" i="14"/>
  <c r="CW240" i="14"/>
  <c r="AK240" i="14"/>
  <c r="CV240" i="14"/>
  <c r="AJ240" i="14"/>
  <c r="CU240" i="14"/>
  <c r="AI240" i="14"/>
  <c r="CD240" i="14"/>
  <c r="R240" i="14"/>
  <c r="CC240" i="14"/>
  <c r="Q240" i="14"/>
  <c r="CB240" i="14"/>
  <c r="P240" i="14"/>
  <c r="CI240" i="14"/>
  <c r="W240" i="14"/>
  <c r="CH240" i="14"/>
  <c r="V240" i="14"/>
  <c r="CO240" i="14"/>
  <c r="AC240" i="14"/>
  <c r="CN240" i="14"/>
  <c r="AB240" i="14"/>
  <c r="CM240" i="14"/>
  <c r="AA240" i="14"/>
  <c r="EH240" i="14"/>
  <c r="BV240" i="14"/>
  <c r="EG240" i="14"/>
  <c r="BU240" i="14"/>
  <c r="EF240" i="14"/>
  <c r="BT240" i="14"/>
  <c r="EM240" i="14"/>
  <c r="CA240" i="14"/>
  <c r="EL240" i="14"/>
  <c r="BZ240" i="14"/>
  <c r="N240" i="14"/>
  <c r="CG240" i="14"/>
  <c r="U240" i="14"/>
  <c r="CF240" i="14"/>
  <c r="T240" i="14"/>
  <c r="CE240" i="14"/>
  <c r="S240" i="14"/>
  <c r="BS240" i="14"/>
  <c r="BW240" i="14"/>
  <c r="DZ240" i="14"/>
  <c r="ED240" i="14"/>
  <c r="BN240" i="14"/>
  <c r="BR240" i="14"/>
  <c r="DY240" i="14"/>
  <c r="EK240" i="14"/>
  <c r="BM240" i="14"/>
  <c r="BY240" i="14"/>
  <c r="DX240" i="14"/>
  <c r="EJ240" i="14"/>
  <c r="BL240" i="14"/>
  <c r="BX240" i="14"/>
  <c r="EE240" i="14"/>
  <c r="EI240" i="14"/>
  <c r="CX123" i="14"/>
  <c r="AL123" i="14"/>
  <c r="DE123" i="14"/>
  <c r="AS123" i="14"/>
  <c r="DD123" i="14"/>
  <c r="AR123" i="14"/>
  <c r="DC123" i="14"/>
  <c r="AQ123" i="14"/>
  <c r="DB123" i="14"/>
  <c r="AP123" i="14"/>
  <c r="DA123" i="14"/>
  <c r="AO123" i="14"/>
  <c r="CZ123" i="14"/>
  <c r="AN123" i="14"/>
  <c r="DG123" i="14"/>
  <c r="AU123" i="14"/>
  <c r="CP123" i="14"/>
  <c r="AD123" i="14"/>
  <c r="CW123" i="14"/>
  <c r="AK123" i="14"/>
  <c r="CV123" i="14"/>
  <c r="AJ123" i="14"/>
  <c r="CU123" i="14"/>
  <c r="AI123" i="14"/>
  <c r="CT123" i="14"/>
  <c r="AH123" i="14"/>
  <c r="CS123" i="14"/>
  <c r="AG123" i="14"/>
  <c r="CR123" i="14"/>
  <c r="AF123" i="14"/>
  <c r="CY123" i="14"/>
  <c r="AM123" i="14"/>
  <c r="CH123" i="14"/>
  <c r="V123" i="14"/>
  <c r="CO123" i="14"/>
  <c r="AC123" i="14"/>
  <c r="CN123" i="14"/>
  <c r="AB123" i="14"/>
  <c r="CM123" i="14"/>
  <c r="AA123" i="14"/>
  <c r="CL123" i="14"/>
  <c r="Z123" i="14"/>
  <c r="CK123" i="14"/>
  <c r="Y123" i="14"/>
  <c r="CJ123" i="14"/>
  <c r="X123" i="14"/>
  <c r="CQ123" i="14"/>
  <c r="AE123" i="14"/>
  <c r="EL123" i="14"/>
  <c r="BZ123" i="14"/>
  <c r="N123" i="14"/>
  <c r="CG123" i="14"/>
  <c r="U123" i="14"/>
  <c r="CF123" i="14"/>
  <c r="T123" i="14"/>
  <c r="CE123" i="14"/>
  <c r="S123" i="14"/>
  <c r="CD123" i="14"/>
  <c r="R123" i="14"/>
  <c r="CC123" i="14"/>
  <c r="Q123" i="14"/>
  <c r="CB123" i="14"/>
  <c r="P123" i="14"/>
  <c r="CI123" i="14"/>
  <c r="W123" i="14"/>
  <c r="ED123" i="14"/>
  <c r="BR123" i="14"/>
  <c r="EK123" i="14"/>
  <c r="BY123" i="14"/>
  <c r="EJ123" i="14"/>
  <c r="BX123" i="14"/>
  <c r="EI123" i="14"/>
  <c r="BW123" i="14"/>
  <c r="EH123" i="14"/>
  <c r="BV123" i="14"/>
  <c r="EG123" i="14"/>
  <c r="BU123" i="14"/>
  <c r="EF123" i="14"/>
  <c r="BT123" i="14"/>
  <c r="EM123" i="14"/>
  <c r="CA123" i="14"/>
  <c r="DV123" i="14"/>
  <c r="BJ123" i="14"/>
  <c r="EC123" i="14"/>
  <c r="BQ123" i="14"/>
  <c r="EB123" i="14"/>
  <c r="BP123" i="14"/>
  <c r="EA123" i="14"/>
  <c r="BO123" i="14"/>
  <c r="DZ123" i="14"/>
  <c r="BN123" i="14"/>
  <c r="DY123" i="14"/>
  <c r="BM123" i="14"/>
  <c r="DX123" i="14"/>
  <c r="BL123" i="14"/>
  <c r="EE123" i="14"/>
  <c r="BS123" i="14"/>
  <c r="DN123" i="14"/>
  <c r="BB123" i="14"/>
  <c r="DU123" i="14"/>
  <c r="BI123" i="14"/>
  <c r="DT123" i="14"/>
  <c r="BH123" i="14"/>
  <c r="DS123" i="14"/>
  <c r="BG123" i="14"/>
  <c r="DR123" i="14"/>
  <c r="BF123" i="14"/>
  <c r="DQ123" i="14"/>
  <c r="BE123" i="14"/>
  <c r="DP123" i="14"/>
  <c r="BD123" i="14"/>
  <c r="DW123" i="14"/>
  <c r="BK123" i="14"/>
  <c r="DM123" i="14"/>
  <c r="DI123" i="14"/>
  <c r="BA123" i="14"/>
  <c r="AW123" i="14"/>
  <c r="DL123" i="14"/>
  <c r="DH123" i="14"/>
  <c r="AZ123" i="14"/>
  <c r="AV123" i="14"/>
  <c r="DK123" i="14"/>
  <c r="DO123" i="14"/>
  <c r="AY123" i="14"/>
  <c r="BC123" i="14"/>
  <c r="AT123" i="14"/>
  <c r="AX123" i="14"/>
  <c r="DF123" i="14"/>
  <c r="DJ123" i="14"/>
  <c r="CU267" i="14"/>
  <c r="AI267" i="14"/>
  <c r="CT267" i="14"/>
  <c r="AH267" i="14"/>
  <c r="CS267" i="14"/>
  <c r="AG267" i="14"/>
  <c r="CY267" i="14"/>
  <c r="AM267" i="14"/>
  <c r="CX267" i="14"/>
  <c r="AL267" i="14"/>
  <c r="AR267" i="14"/>
  <c r="DT267" i="14"/>
  <c r="CV267" i="14"/>
  <c r="BA267" i="14"/>
  <c r="EC267" i="14"/>
  <c r="CJ267" i="14"/>
  <c r="CM267" i="14"/>
  <c r="AA267" i="14"/>
  <c r="CL267" i="14"/>
  <c r="Z267" i="14"/>
  <c r="CK267" i="14"/>
  <c r="Y267" i="14"/>
  <c r="CQ267" i="14"/>
  <c r="AE267" i="14"/>
  <c r="CP267" i="14"/>
  <c r="AD267" i="14"/>
  <c r="U267" i="14"/>
  <c r="CW267" i="14"/>
  <c r="BY267" i="14"/>
  <c r="AF267" i="14"/>
  <c r="DH267" i="14"/>
  <c r="BP267" i="14"/>
  <c r="CE267" i="14"/>
  <c r="S267" i="14"/>
  <c r="CD267" i="14"/>
  <c r="R267" i="14"/>
  <c r="CC267" i="14"/>
  <c r="Q267" i="14"/>
  <c r="CI267" i="14"/>
  <c r="W267" i="14"/>
  <c r="CH267" i="14"/>
  <c r="V267" i="14"/>
  <c r="DU267" i="14"/>
  <c r="CB267" i="14"/>
  <c r="BD267" i="14"/>
  <c r="EF267" i="14"/>
  <c r="CN267" i="14"/>
  <c r="AS267" i="14"/>
  <c r="EI267" i="14"/>
  <c r="BW267" i="14"/>
  <c r="EH267" i="14"/>
  <c r="BV267" i="14"/>
  <c r="EG267" i="14"/>
  <c r="BU267" i="14"/>
  <c r="EM267" i="14"/>
  <c r="CA267" i="14"/>
  <c r="EL267" i="14"/>
  <c r="BZ267" i="14"/>
  <c r="N267" i="14"/>
  <c r="CZ267" i="14"/>
  <c r="BH267" i="14"/>
  <c r="AJ267" i="14"/>
  <c r="DL267" i="14"/>
  <c r="BQ267" i="14"/>
  <c r="X267" i="14"/>
  <c r="EA267" i="14"/>
  <c r="BO267" i="14"/>
  <c r="DZ267" i="14"/>
  <c r="BN267" i="14"/>
  <c r="DY267" i="14"/>
  <c r="BM267" i="14"/>
  <c r="EE267" i="14"/>
  <c r="BS267" i="14"/>
  <c r="ED267" i="14"/>
  <c r="BR267" i="14"/>
  <c r="DX267" i="14"/>
  <c r="CF267" i="14"/>
  <c r="AK267" i="14"/>
  <c r="EJ267" i="14"/>
  <c r="CO267" i="14"/>
  <c r="AV267" i="14"/>
  <c r="DS267" i="14"/>
  <c r="BG267" i="14"/>
  <c r="DR267" i="14"/>
  <c r="BF267" i="14"/>
  <c r="DQ267" i="14"/>
  <c r="BE267" i="14"/>
  <c r="DW267" i="14"/>
  <c r="BK267" i="14"/>
  <c r="DV267" i="14"/>
  <c r="BJ267" i="14"/>
  <c r="DD267" i="14"/>
  <c r="BI267" i="14"/>
  <c r="P267" i="14"/>
  <c r="DM267" i="14"/>
  <c r="BT267" i="14"/>
  <c r="AB267" i="14"/>
  <c r="AQ267" i="14"/>
  <c r="AO267" i="14"/>
  <c r="AT267" i="14"/>
  <c r="BX267" i="14"/>
  <c r="DJ267" i="14"/>
  <c r="DO267" i="14"/>
  <c r="CG267" i="14"/>
  <c r="AZ267" i="14"/>
  <c r="DB267" i="14"/>
  <c r="DG267" i="14"/>
  <c r="BL267" i="14"/>
  <c r="AC267" i="14"/>
  <c r="AX267" i="14"/>
  <c r="BC267" i="14"/>
  <c r="AN267" i="14"/>
  <c r="EB267" i="14"/>
  <c r="AP267" i="14"/>
  <c r="AU267" i="14"/>
  <c r="T267" i="14"/>
  <c r="DE267" i="14"/>
  <c r="DK267" i="14"/>
  <c r="DI267" i="14"/>
  <c r="DN267" i="14"/>
  <c r="EK267" i="14"/>
  <c r="AY267" i="14"/>
  <c r="AW267" i="14"/>
  <c r="BB267" i="14"/>
  <c r="CR267" i="14"/>
  <c r="DF267" i="14"/>
  <c r="DP267" i="14"/>
  <c r="DC267" i="14"/>
  <c r="DA267" i="14"/>
  <c r="DX163" i="14"/>
  <c r="BL163" i="14"/>
  <c r="EE163" i="14"/>
  <c r="BS163" i="14"/>
  <c r="ED163" i="14"/>
  <c r="BR163" i="14"/>
  <c r="EK163" i="14"/>
  <c r="BY163" i="14"/>
  <c r="EJ163" i="14"/>
  <c r="BX163" i="14"/>
  <c r="EI163" i="14"/>
  <c r="BW163" i="14"/>
  <c r="EH163" i="14"/>
  <c r="BV163" i="14"/>
  <c r="EG163" i="14"/>
  <c r="BU163" i="14"/>
  <c r="DP163" i="14"/>
  <c r="BD163" i="14"/>
  <c r="DW163" i="14"/>
  <c r="BK163" i="14"/>
  <c r="DV163" i="14"/>
  <c r="BJ163" i="14"/>
  <c r="EC163" i="14"/>
  <c r="BQ163" i="14"/>
  <c r="EB163" i="14"/>
  <c r="BP163" i="14"/>
  <c r="EA163" i="14"/>
  <c r="BO163" i="14"/>
  <c r="DZ163" i="14"/>
  <c r="BN163" i="14"/>
  <c r="DY163" i="14"/>
  <c r="BM163" i="14"/>
  <c r="DH163" i="14"/>
  <c r="AV163" i="14"/>
  <c r="DO163" i="14"/>
  <c r="BC163" i="14"/>
  <c r="DN163" i="14"/>
  <c r="BB163" i="14"/>
  <c r="DU163" i="14"/>
  <c r="BI163" i="14"/>
  <c r="DT163" i="14"/>
  <c r="BH163" i="14"/>
  <c r="DS163" i="14"/>
  <c r="BG163" i="14"/>
  <c r="DR163" i="14"/>
  <c r="BF163" i="14"/>
  <c r="DQ163" i="14"/>
  <c r="BE163" i="14"/>
  <c r="CZ163" i="14"/>
  <c r="AN163" i="14"/>
  <c r="DG163" i="14"/>
  <c r="AU163" i="14"/>
  <c r="DF163" i="14"/>
  <c r="AT163" i="14"/>
  <c r="DM163" i="14"/>
  <c r="BA163" i="14"/>
  <c r="DL163" i="14"/>
  <c r="AZ163" i="14"/>
  <c r="DK163" i="14"/>
  <c r="AY163" i="14"/>
  <c r="DJ163" i="14"/>
  <c r="AX163" i="14"/>
  <c r="DI163" i="14"/>
  <c r="AW163" i="14"/>
  <c r="CR163" i="14"/>
  <c r="AF163" i="14"/>
  <c r="CY163" i="14"/>
  <c r="AM163" i="14"/>
  <c r="CX163" i="14"/>
  <c r="AL163" i="14"/>
  <c r="DE163" i="14"/>
  <c r="AS163" i="14"/>
  <c r="DD163" i="14"/>
  <c r="AR163" i="14"/>
  <c r="DC163" i="14"/>
  <c r="AQ163" i="14"/>
  <c r="DB163" i="14"/>
  <c r="AP163" i="14"/>
  <c r="DA163" i="14"/>
  <c r="AO163" i="14"/>
  <c r="CJ163" i="14"/>
  <c r="X163" i="14"/>
  <c r="CQ163" i="14"/>
  <c r="AE163" i="14"/>
  <c r="CP163" i="14"/>
  <c r="AD163" i="14"/>
  <c r="CW163" i="14"/>
  <c r="AK163" i="14"/>
  <c r="CV163" i="14"/>
  <c r="AJ163" i="14"/>
  <c r="CU163" i="14"/>
  <c r="AI163" i="14"/>
  <c r="CT163" i="14"/>
  <c r="AH163" i="14"/>
  <c r="CS163" i="14"/>
  <c r="AG163" i="14"/>
  <c r="EF163" i="14"/>
  <c r="BT163" i="14"/>
  <c r="EM163" i="14"/>
  <c r="CA163" i="14"/>
  <c r="EL163" i="14"/>
  <c r="BZ163" i="14"/>
  <c r="N163" i="14"/>
  <c r="CG163" i="14"/>
  <c r="U163" i="14"/>
  <c r="CF163" i="14"/>
  <c r="T163" i="14"/>
  <c r="CE163" i="14"/>
  <c r="S163" i="14"/>
  <c r="CD163" i="14"/>
  <c r="R163" i="14"/>
  <c r="CC163" i="14"/>
  <c r="Q163" i="14"/>
  <c r="CB163" i="14"/>
  <c r="CN163" i="14"/>
  <c r="P163" i="14"/>
  <c r="AB163" i="14"/>
  <c r="CI163" i="14"/>
  <c r="CM163" i="14"/>
  <c r="W163" i="14"/>
  <c r="AA163" i="14"/>
  <c r="CH163" i="14"/>
  <c r="CL163" i="14"/>
  <c r="V163" i="14"/>
  <c r="Z163" i="14"/>
  <c r="AC163" i="14"/>
  <c r="Y163" i="14"/>
  <c r="CO163" i="14"/>
  <c r="CK163" i="14"/>
  <c r="EL318" i="14"/>
  <c r="BZ318" i="14"/>
  <c r="N318" i="14"/>
  <c r="CG318" i="14"/>
  <c r="U318" i="14"/>
  <c r="CF318" i="14"/>
  <c r="T318" i="14"/>
  <c r="CE318" i="14"/>
  <c r="S318" i="14"/>
  <c r="CD318" i="14"/>
  <c r="R318" i="14"/>
  <c r="CC318" i="14"/>
  <c r="Q318" i="14"/>
  <c r="CI318" i="14"/>
  <c r="W318" i="14"/>
  <c r="BL318" i="14"/>
  <c r="AN318" i="14"/>
  <c r="ED318" i="14"/>
  <c r="BR318" i="14"/>
  <c r="EK318" i="14"/>
  <c r="BY318" i="14"/>
  <c r="EJ318" i="14"/>
  <c r="BX318" i="14"/>
  <c r="EI318" i="14"/>
  <c r="BW318" i="14"/>
  <c r="EH318" i="14"/>
  <c r="BV318" i="14"/>
  <c r="EG318" i="14"/>
  <c r="BU318" i="14"/>
  <c r="EM318" i="14"/>
  <c r="CA318" i="14"/>
  <c r="CJ318" i="14"/>
  <c r="DP318" i="14"/>
  <c r="DV318" i="14"/>
  <c r="BJ318" i="14"/>
  <c r="EC318" i="14"/>
  <c r="BQ318" i="14"/>
  <c r="EB318" i="14"/>
  <c r="BP318" i="14"/>
  <c r="EA318" i="14"/>
  <c r="BO318" i="14"/>
  <c r="DZ318" i="14"/>
  <c r="BN318" i="14"/>
  <c r="DY318" i="14"/>
  <c r="BM318" i="14"/>
  <c r="EE318" i="14"/>
  <c r="BS318" i="14"/>
  <c r="X318" i="14"/>
  <c r="BD318" i="14"/>
  <c r="DN318" i="14"/>
  <c r="BB318" i="14"/>
  <c r="DU318" i="14"/>
  <c r="BI318" i="14"/>
  <c r="DT318" i="14"/>
  <c r="BH318" i="14"/>
  <c r="DS318" i="14"/>
  <c r="BG318" i="14"/>
  <c r="DR318" i="14"/>
  <c r="BF318" i="14"/>
  <c r="DQ318" i="14"/>
  <c r="BE318" i="14"/>
  <c r="DW318" i="14"/>
  <c r="BK318" i="14"/>
  <c r="CB318" i="14"/>
  <c r="DH318" i="14"/>
  <c r="DF318" i="14"/>
  <c r="AT318" i="14"/>
  <c r="DM318" i="14"/>
  <c r="BA318" i="14"/>
  <c r="DL318" i="14"/>
  <c r="AZ318" i="14"/>
  <c r="DK318" i="14"/>
  <c r="AY318" i="14"/>
  <c r="DJ318" i="14"/>
  <c r="AX318" i="14"/>
  <c r="DI318" i="14"/>
  <c r="AW318" i="14"/>
  <c r="DO318" i="14"/>
  <c r="BC318" i="14"/>
  <c r="P318" i="14"/>
  <c r="AV318" i="14"/>
  <c r="CX318" i="14"/>
  <c r="AL318" i="14"/>
  <c r="DE318" i="14"/>
  <c r="AS318" i="14"/>
  <c r="DD318" i="14"/>
  <c r="AR318" i="14"/>
  <c r="DC318" i="14"/>
  <c r="AQ318" i="14"/>
  <c r="DB318" i="14"/>
  <c r="AP318" i="14"/>
  <c r="DA318" i="14"/>
  <c r="AO318" i="14"/>
  <c r="DG318" i="14"/>
  <c r="AU318" i="14"/>
  <c r="EF318" i="14"/>
  <c r="CR318" i="14"/>
  <c r="CH318" i="14"/>
  <c r="V318" i="14"/>
  <c r="CO318" i="14"/>
  <c r="AC318" i="14"/>
  <c r="CN318" i="14"/>
  <c r="AB318" i="14"/>
  <c r="CM318" i="14"/>
  <c r="AA318" i="14"/>
  <c r="CL318" i="14"/>
  <c r="Z318" i="14"/>
  <c r="CK318" i="14"/>
  <c r="Y318" i="14"/>
  <c r="CQ318" i="14"/>
  <c r="AE318" i="14"/>
  <c r="DX318" i="14"/>
  <c r="CZ318" i="14"/>
  <c r="AK318" i="14"/>
  <c r="AG318" i="14"/>
  <c r="CV318" i="14"/>
  <c r="CY318" i="14"/>
  <c r="AJ318" i="14"/>
  <c r="AM318" i="14"/>
  <c r="CU318" i="14"/>
  <c r="BT318" i="14"/>
  <c r="AI318" i="14"/>
  <c r="AF318" i="14"/>
  <c r="CP318" i="14"/>
  <c r="CT318" i="14"/>
  <c r="AD318" i="14"/>
  <c r="AH318" i="14"/>
  <c r="CW318" i="14"/>
  <c r="CS318" i="14"/>
  <c r="DR313" i="14"/>
  <c r="BF313" i="14"/>
  <c r="DQ313" i="14"/>
  <c r="DJ313" i="14"/>
  <c r="AP313" i="14"/>
  <c r="CS313" i="14"/>
  <c r="AG313" i="14"/>
  <c r="CR313" i="14"/>
  <c r="AF313" i="14"/>
  <c r="CY313" i="14"/>
  <c r="AM313" i="14"/>
  <c r="CX313" i="14"/>
  <c r="AL313" i="14"/>
  <c r="DE313" i="14"/>
  <c r="AS313" i="14"/>
  <c r="DC313" i="14"/>
  <c r="AQ313" i="14"/>
  <c r="CN313" i="14"/>
  <c r="DL313" i="14"/>
  <c r="DB313" i="14"/>
  <c r="AH313" i="14"/>
  <c r="CK313" i="14"/>
  <c r="Y313" i="14"/>
  <c r="CJ313" i="14"/>
  <c r="X313" i="14"/>
  <c r="CQ313" i="14"/>
  <c r="AE313" i="14"/>
  <c r="CP313" i="14"/>
  <c r="AD313" i="14"/>
  <c r="CW313" i="14"/>
  <c r="AK313" i="14"/>
  <c r="CU313" i="14"/>
  <c r="AI313" i="14"/>
  <c r="AB313" i="14"/>
  <c r="AZ313" i="14"/>
  <c r="CT313" i="14"/>
  <c r="Z313" i="14"/>
  <c r="CC313" i="14"/>
  <c r="Q313" i="14"/>
  <c r="CB313" i="14"/>
  <c r="P313" i="14"/>
  <c r="CI313" i="14"/>
  <c r="W313" i="14"/>
  <c r="CH313" i="14"/>
  <c r="V313" i="14"/>
  <c r="CO313" i="14"/>
  <c r="AC313" i="14"/>
  <c r="CM313" i="14"/>
  <c r="AA313" i="14"/>
  <c r="CF313" i="14"/>
  <c r="DT313" i="14"/>
  <c r="CL313" i="14"/>
  <c r="R313" i="14"/>
  <c r="BU313" i="14"/>
  <c r="EF313" i="14"/>
  <c r="BT313" i="14"/>
  <c r="EM313" i="14"/>
  <c r="CA313" i="14"/>
  <c r="EL313" i="14"/>
  <c r="BZ313" i="14"/>
  <c r="N313" i="14"/>
  <c r="CG313" i="14"/>
  <c r="U313" i="14"/>
  <c r="CE313" i="14"/>
  <c r="S313" i="14"/>
  <c r="T313" i="14"/>
  <c r="BH313" i="14"/>
  <c r="CD313" i="14"/>
  <c r="EG313" i="14"/>
  <c r="BM313" i="14"/>
  <c r="DX313" i="14"/>
  <c r="BL313" i="14"/>
  <c r="EE313" i="14"/>
  <c r="BS313" i="14"/>
  <c r="ED313" i="14"/>
  <c r="BR313" i="14"/>
  <c r="EK313" i="14"/>
  <c r="BY313" i="14"/>
  <c r="EI313" i="14"/>
  <c r="BW313" i="14"/>
  <c r="DD313" i="14"/>
  <c r="EJ313" i="14"/>
  <c r="BV313" i="14"/>
  <c r="DY313" i="14"/>
  <c r="BE313" i="14"/>
  <c r="DP313" i="14"/>
  <c r="BD313" i="14"/>
  <c r="DW313" i="14"/>
  <c r="BK313" i="14"/>
  <c r="DV313" i="14"/>
  <c r="BJ313" i="14"/>
  <c r="EC313" i="14"/>
  <c r="BQ313" i="14"/>
  <c r="EA313" i="14"/>
  <c r="BO313" i="14"/>
  <c r="AR313" i="14"/>
  <c r="BX313" i="14"/>
  <c r="EH313" i="14"/>
  <c r="BN313" i="14"/>
  <c r="DI313" i="14"/>
  <c r="AW313" i="14"/>
  <c r="DH313" i="14"/>
  <c r="AV313" i="14"/>
  <c r="DO313" i="14"/>
  <c r="BC313" i="14"/>
  <c r="DN313" i="14"/>
  <c r="BB313" i="14"/>
  <c r="DU313" i="14"/>
  <c r="BI313" i="14"/>
  <c r="DS313" i="14"/>
  <c r="BG313" i="14"/>
  <c r="CV313" i="14"/>
  <c r="EB313" i="14"/>
  <c r="DZ313" i="14"/>
  <c r="DF313" i="14"/>
  <c r="AX313" i="14"/>
  <c r="AT313" i="14"/>
  <c r="DA313" i="14"/>
  <c r="DM313" i="14"/>
  <c r="AO313" i="14"/>
  <c r="BA313" i="14"/>
  <c r="CZ313" i="14"/>
  <c r="DK313" i="14"/>
  <c r="AN313" i="14"/>
  <c r="AY313" i="14"/>
  <c r="DG313" i="14"/>
  <c r="AJ313" i="14"/>
  <c r="BP313" i="14"/>
  <c r="AU313" i="14"/>
  <c r="EB218" i="14"/>
  <c r="BP218" i="14"/>
  <c r="EA218" i="14"/>
  <c r="BO218" i="14"/>
  <c r="DZ218" i="14"/>
  <c r="BN218" i="14"/>
  <c r="DY218" i="14"/>
  <c r="BM218" i="14"/>
  <c r="DX218" i="14"/>
  <c r="BL218" i="14"/>
  <c r="EE218" i="14"/>
  <c r="BS218" i="14"/>
  <c r="ED218" i="14"/>
  <c r="BR218" i="14"/>
  <c r="EK218" i="14"/>
  <c r="BY218" i="14"/>
  <c r="DT218" i="14"/>
  <c r="BH218" i="14"/>
  <c r="DS218" i="14"/>
  <c r="BG218" i="14"/>
  <c r="DR218" i="14"/>
  <c r="BF218" i="14"/>
  <c r="DQ218" i="14"/>
  <c r="BE218" i="14"/>
  <c r="DP218" i="14"/>
  <c r="BD218" i="14"/>
  <c r="DW218" i="14"/>
  <c r="BK218" i="14"/>
  <c r="DV218" i="14"/>
  <c r="BJ218" i="14"/>
  <c r="EC218" i="14"/>
  <c r="BQ218" i="14"/>
  <c r="DL218" i="14"/>
  <c r="AZ218" i="14"/>
  <c r="DK218" i="14"/>
  <c r="AY218" i="14"/>
  <c r="DJ218" i="14"/>
  <c r="AX218" i="14"/>
  <c r="DI218" i="14"/>
  <c r="AW218" i="14"/>
  <c r="DH218" i="14"/>
  <c r="AV218" i="14"/>
  <c r="DO218" i="14"/>
  <c r="BC218" i="14"/>
  <c r="DN218" i="14"/>
  <c r="BB218" i="14"/>
  <c r="DU218" i="14"/>
  <c r="BI218" i="14"/>
  <c r="DD218" i="14"/>
  <c r="AR218" i="14"/>
  <c r="DC218" i="14"/>
  <c r="AQ218" i="14"/>
  <c r="DB218" i="14"/>
  <c r="AP218" i="14"/>
  <c r="DA218" i="14"/>
  <c r="AO218" i="14"/>
  <c r="CZ218" i="14"/>
  <c r="AN218" i="14"/>
  <c r="DG218" i="14"/>
  <c r="AU218" i="14"/>
  <c r="DF218" i="14"/>
  <c r="AT218" i="14"/>
  <c r="DM218" i="14"/>
  <c r="BA218" i="14"/>
  <c r="CV218" i="14"/>
  <c r="AJ218" i="14"/>
  <c r="CU218" i="14"/>
  <c r="AI218" i="14"/>
  <c r="CT218" i="14"/>
  <c r="AH218" i="14"/>
  <c r="CS218" i="14"/>
  <c r="AG218" i="14"/>
  <c r="CR218" i="14"/>
  <c r="AF218" i="14"/>
  <c r="CY218" i="14"/>
  <c r="AM218" i="14"/>
  <c r="CX218" i="14"/>
  <c r="AL218" i="14"/>
  <c r="DE218" i="14"/>
  <c r="AS218" i="14"/>
  <c r="CN218" i="14"/>
  <c r="AB218" i="14"/>
  <c r="CM218" i="14"/>
  <c r="AA218" i="14"/>
  <c r="CL218" i="14"/>
  <c r="Z218" i="14"/>
  <c r="CK218" i="14"/>
  <c r="Y218" i="14"/>
  <c r="CJ218" i="14"/>
  <c r="X218" i="14"/>
  <c r="CQ218" i="14"/>
  <c r="AE218" i="14"/>
  <c r="CP218" i="14"/>
  <c r="AD218" i="14"/>
  <c r="CW218" i="14"/>
  <c r="AK218" i="14"/>
  <c r="CF218" i="14"/>
  <c r="T218" i="14"/>
  <c r="CE218" i="14"/>
  <c r="S218" i="14"/>
  <c r="CD218" i="14"/>
  <c r="R218" i="14"/>
  <c r="CC218" i="14"/>
  <c r="Q218" i="14"/>
  <c r="CB218" i="14"/>
  <c r="P218" i="14"/>
  <c r="CI218" i="14"/>
  <c r="W218" i="14"/>
  <c r="CH218" i="14"/>
  <c r="V218" i="14"/>
  <c r="CO218" i="14"/>
  <c r="AC218" i="14"/>
  <c r="EJ218" i="14"/>
  <c r="EF218" i="14"/>
  <c r="U218" i="14"/>
  <c r="BX218" i="14"/>
  <c r="BT218" i="14"/>
  <c r="EI218" i="14"/>
  <c r="EM218" i="14"/>
  <c r="BW218" i="14"/>
  <c r="CA218" i="14"/>
  <c r="EH218" i="14"/>
  <c r="EL218" i="14"/>
  <c r="BV218" i="14"/>
  <c r="BZ218" i="14"/>
  <c r="EG218" i="14"/>
  <c r="N218" i="14"/>
  <c r="BU218" i="14"/>
  <c r="CG218" i="14"/>
  <c r="CD114" i="14"/>
  <c r="R114" i="14"/>
  <c r="CC114" i="14"/>
  <c r="Q114" i="14"/>
  <c r="CB114" i="14"/>
  <c r="P114" i="14"/>
  <c r="CI114" i="14"/>
  <c r="W114" i="14"/>
  <c r="CH114" i="14"/>
  <c r="V114" i="14"/>
  <c r="CO114" i="14"/>
  <c r="AC114" i="14"/>
  <c r="CN114" i="14"/>
  <c r="AB114" i="14"/>
  <c r="CM114" i="14"/>
  <c r="AA114" i="14"/>
  <c r="EH114" i="14"/>
  <c r="BV114" i="14"/>
  <c r="EG114" i="14"/>
  <c r="BU114" i="14"/>
  <c r="EF114" i="14"/>
  <c r="BT114" i="14"/>
  <c r="EM114" i="14"/>
  <c r="CA114" i="14"/>
  <c r="EL114" i="14"/>
  <c r="BZ114" i="14"/>
  <c r="N114" i="14"/>
  <c r="CG114" i="14"/>
  <c r="U114" i="14"/>
  <c r="CF114" i="14"/>
  <c r="T114" i="14"/>
  <c r="CE114" i="14"/>
  <c r="S114" i="14"/>
  <c r="DZ114" i="14"/>
  <c r="BN114" i="14"/>
  <c r="DY114" i="14"/>
  <c r="BM114" i="14"/>
  <c r="DX114" i="14"/>
  <c r="BL114" i="14"/>
  <c r="EE114" i="14"/>
  <c r="BS114" i="14"/>
  <c r="ED114" i="14"/>
  <c r="BR114" i="14"/>
  <c r="EK114" i="14"/>
  <c r="BY114" i="14"/>
  <c r="EJ114" i="14"/>
  <c r="BX114" i="14"/>
  <c r="EI114" i="14"/>
  <c r="BW114" i="14"/>
  <c r="DR114" i="14"/>
  <c r="BF114" i="14"/>
  <c r="DQ114" i="14"/>
  <c r="BE114" i="14"/>
  <c r="DP114" i="14"/>
  <c r="BD114" i="14"/>
  <c r="DW114" i="14"/>
  <c r="BK114" i="14"/>
  <c r="DV114" i="14"/>
  <c r="BJ114" i="14"/>
  <c r="EC114" i="14"/>
  <c r="BQ114" i="14"/>
  <c r="EB114" i="14"/>
  <c r="BP114" i="14"/>
  <c r="EA114" i="14"/>
  <c r="BO114" i="14"/>
  <c r="DJ114" i="14"/>
  <c r="AX114" i="14"/>
  <c r="DI114" i="14"/>
  <c r="AW114" i="14"/>
  <c r="DH114" i="14"/>
  <c r="AV114" i="14"/>
  <c r="DO114" i="14"/>
  <c r="BC114" i="14"/>
  <c r="DN114" i="14"/>
  <c r="BB114" i="14"/>
  <c r="DU114" i="14"/>
  <c r="BI114" i="14"/>
  <c r="DT114" i="14"/>
  <c r="BH114" i="14"/>
  <c r="DS114" i="14"/>
  <c r="BG114" i="14"/>
  <c r="DB114" i="14"/>
  <c r="AP114" i="14"/>
  <c r="DA114" i="14"/>
  <c r="AO114" i="14"/>
  <c r="CZ114" i="14"/>
  <c r="AN114" i="14"/>
  <c r="DG114" i="14"/>
  <c r="AU114" i="14"/>
  <c r="DF114" i="14"/>
  <c r="AT114" i="14"/>
  <c r="DM114" i="14"/>
  <c r="BA114" i="14"/>
  <c r="DL114" i="14"/>
  <c r="AZ114" i="14"/>
  <c r="DK114" i="14"/>
  <c r="AY114" i="14"/>
  <c r="CT114" i="14"/>
  <c r="AH114" i="14"/>
  <c r="CS114" i="14"/>
  <c r="AG114" i="14"/>
  <c r="CR114" i="14"/>
  <c r="AF114" i="14"/>
  <c r="CY114" i="14"/>
  <c r="AM114" i="14"/>
  <c r="CX114" i="14"/>
  <c r="AL114" i="14"/>
  <c r="DE114" i="14"/>
  <c r="AS114" i="14"/>
  <c r="DD114" i="14"/>
  <c r="AR114" i="14"/>
  <c r="DC114" i="14"/>
  <c r="AQ114" i="14"/>
  <c r="CQ114" i="14"/>
  <c r="CU114" i="14"/>
  <c r="AE114" i="14"/>
  <c r="AI114" i="14"/>
  <c r="CL114" i="14"/>
  <c r="CP114" i="14"/>
  <c r="Z114" i="14"/>
  <c r="AD114" i="14"/>
  <c r="CK114" i="14"/>
  <c r="CW114" i="14"/>
  <c r="Y114" i="14"/>
  <c r="AK114" i="14"/>
  <c r="CJ114" i="14"/>
  <c r="CV114" i="14"/>
  <c r="X114" i="14"/>
  <c r="AJ114" i="14"/>
  <c r="CD128" i="14"/>
  <c r="R128" i="14"/>
  <c r="CC128" i="14"/>
  <c r="Q128" i="14"/>
  <c r="CB128" i="14"/>
  <c r="P128" i="14"/>
  <c r="CI128" i="14"/>
  <c r="W128" i="14"/>
  <c r="DZ128" i="14"/>
  <c r="BN128" i="14"/>
  <c r="DY128" i="14"/>
  <c r="BM128" i="14"/>
  <c r="DX128" i="14"/>
  <c r="BL128" i="14"/>
  <c r="EE128" i="14"/>
  <c r="BS128" i="14"/>
  <c r="ED128" i="14"/>
  <c r="BR128" i="14"/>
  <c r="EK128" i="14"/>
  <c r="BY128" i="14"/>
  <c r="EJ128" i="14"/>
  <c r="BX128" i="14"/>
  <c r="EI128" i="14"/>
  <c r="BW128" i="14"/>
  <c r="DR128" i="14"/>
  <c r="BF128" i="14"/>
  <c r="DQ128" i="14"/>
  <c r="BE128" i="14"/>
  <c r="DP128" i="14"/>
  <c r="BD128" i="14"/>
  <c r="DW128" i="14"/>
  <c r="BK128" i="14"/>
  <c r="DV128" i="14"/>
  <c r="DJ128" i="14"/>
  <c r="AX128" i="14"/>
  <c r="DI128" i="14"/>
  <c r="AW128" i="14"/>
  <c r="DH128" i="14"/>
  <c r="AV128" i="14"/>
  <c r="DO128" i="14"/>
  <c r="BC128" i="14"/>
  <c r="DN128" i="14"/>
  <c r="BB128" i="14"/>
  <c r="DB128" i="14"/>
  <c r="DA128" i="14"/>
  <c r="CZ128" i="14"/>
  <c r="DG128" i="14"/>
  <c r="DF128" i="14"/>
  <c r="AD128" i="14"/>
  <c r="CO128" i="14"/>
  <c r="U128" i="14"/>
  <c r="BP128" i="14"/>
  <c r="DS128" i="14"/>
  <c r="AY128" i="14"/>
  <c r="CT128" i="14"/>
  <c r="CS128" i="14"/>
  <c r="CR128" i="14"/>
  <c r="CY128" i="14"/>
  <c r="CX128" i="14"/>
  <c r="V128" i="14"/>
  <c r="CG128" i="14"/>
  <c r="EB128" i="14"/>
  <c r="BH128" i="14"/>
  <c r="DK128" i="14"/>
  <c r="AQ128" i="14"/>
  <c r="CL128" i="14"/>
  <c r="CK128" i="14"/>
  <c r="CJ128" i="14"/>
  <c r="CQ128" i="14"/>
  <c r="CP128" i="14"/>
  <c r="N128" i="14"/>
  <c r="BQ128" i="14"/>
  <c r="DT128" i="14"/>
  <c r="AZ128" i="14"/>
  <c r="DC128" i="14"/>
  <c r="AI128" i="14"/>
  <c r="BV128" i="14"/>
  <c r="BU128" i="14"/>
  <c r="BT128" i="14"/>
  <c r="CA128" i="14"/>
  <c r="CH128" i="14"/>
  <c r="EC128" i="14"/>
  <c r="BI128" i="14"/>
  <c r="DL128" i="14"/>
  <c r="AR128" i="14"/>
  <c r="CU128" i="14"/>
  <c r="AA128" i="14"/>
  <c r="AP128" i="14"/>
  <c r="AO128" i="14"/>
  <c r="AN128" i="14"/>
  <c r="AU128" i="14"/>
  <c r="BZ128" i="14"/>
  <c r="DU128" i="14"/>
  <c r="BA128" i="14"/>
  <c r="DD128" i="14"/>
  <c r="AJ128" i="14"/>
  <c r="CM128" i="14"/>
  <c r="S128" i="14"/>
  <c r="AH128" i="14"/>
  <c r="AG128" i="14"/>
  <c r="AF128" i="14"/>
  <c r="AM128" i="14"/>
  <c r="BJ128" i="14"/>
  <c r="DM128" i="14"/>
  <c r="AS128" i="14"/>
  <c r="CV128" i="14"/>
  <c r="AB128" i="14"/>
  <c r="CE128" i="14"/>
  <c r="Z128" i="14"/>
  <c r="Y128" i="14"/>
  <c r="X128" i="14"/>
  <c r="AE128" i="14"/>
  <c r="AT128" i="14"/>
  <c r="DE128" i="14"/>
  <c r="AK128" i="14"/>
  <c r="CN128" i="14"/>
  <c r="T128" i="14"/>
  <c r="BO128" i="14"/>
  <c r="CW128" i="14"/>
  <c r="AC128" i="14"/>
  <c r="EH128" i="14"/>
  <c r="CF128" i="14"/>
  <c r="EG128" i="14"/>
  <c r="EA128" i="14"/>
  <c r="EF128" i="14"/>
  <c r="BG128" i="14"/>
  <c r="EM128" i="14"/>
  <c r="AL128" i="14"/>
  <c r="EL128" i="14"/>
  <c r="DH167" i="14"/>
  <c r="AV167" i="14"/>
  <c r="DO167" i="14"/>
  <c r="BC167" i="14"/>
  <c r="DN167" i="14"/>
  <c r="BB167" i="14"/>
  <c r="DU167" i="14"/>
  <c r="BI167" i="14"/>
  <c r="DT167" i="14"/>
  <c r="BH167" i="14"/>
  <c r="DS167" i="14"/>
  <c r="BG167" i="14"/>
  <c r="DR167" i="14"/>
  <c r="BF167" i="14"/>
  <c r="DQ167" i="14"/>
  <c r="BE167" i="14"/>
  <c r="CZ167" i="14"/>
  <c r="AN167" i="14"/>
  <c r="DG167" i="14"/>
  <c r="AU167" i="14"/>
  <c r="DF167" i="14"/>
  <c r="AT167" i="14"/>
  <c r="DM167" i="14"/>
  <c r="BA167" i="14"/>
  <c r="DL167" i="14"/>
  <c r="AZ167" i="14"/>
  <c r="DK167" i="14"/>
  <c r="AY167" i="14"/>
  <c r="DJ167" i="14"/>
  <c r="AX167" i="14"/>
  <c r="DI167" i="14"/>
  <c r="AW167" i="14"/>
  <c r="CR167" i="14"/>
  <c r="AF167" i="14"/>
  <c r="CY167" i="14"/>
  <c r="AM167" i="14"/>
  <c r="CX167" i="14"/>
  <c r="AL167" i="14"/>
  <c r="DE167" i="14"/>
  <c r="AS167" i="14"/>
  <c r="DD167" i="14"/>
  <c r="AR167" i="14"/>
  <c r="DC167" i="14"/>
  <c r="AQ167" i="14"/>
  <c r="DB167" i="14"/>
  <c r="AP167" i="14"/>
  <c r="DA167" i="14"/>
  <c r="AO167" i="14"/>
  <c r="CJ167" i="14"/>
  <c r="X167" i="14"/>
  <c r="CQ167" i="14"/>
  <c r="AE167" i="14"/>
  <c r="CP167" i="14"/>
  <c r="AD167" i="14"/>
  <c r="CW167" i="14"/>
  <c r="AK167" i="14"/>
  <c r="CV167" i="14"/>
  <c r="AJ167" i="14"/>
  <c r="CU167" i="14"/>
  <c r="AI167" i="14"/>
  <c r="CT167" i="14"/>
  <c r="AH167" i="14"/>
  <c r="CS167" i="14"/>
  <c r="AG167" i="14"/>
  <c r="CB167" i="14"/>
  <c r="P167" i="14"/>
  <c r="CI167" i="14"/>
  <c r="W167" i="14"/>
  <c r="CH167" i="14"/>
  <c r="V167" i="14"/>
  <c r="CO167" i="14"/>
  <c r="AC167" i="14"/>
  <c r="CN167" i="14"/>
  <c r="AB167" i="14"/>
  <c r="CM167" i="14"/>
  <c r="AA167" i="14"/>
  <c r="CL167" i="14"/>
  <c r="Z167" i="14"/>
  <c r="CK167" i="14"/>
  <c r="Y167" i="14"/>
  <c r="DP167" i="14"/>
  <c r="BD167" i="14"/>
  <c r="DW167" i="14"/>
  <c r="BK167" i="14"/>
  <c r="DV167" i="14"/>
  <c r="BJ167" i="14"/>
  <c r="EC167" i="14"/>
  <c r="BQ167" i="14"/>
  <c r="EB167" i="14"/>
  <c r="BP167" i="14"/>
  <c r="EA167" i="14"/>
  <c r="BO167" i="14"/>
  <c r="DZ167" i="14"/>
  <c r="BN167" i="14"/>
  <c r="DY167" i="14"/>
  <c r="BM167" i="14"/>
  <c r="CA167" i="14"/>
  <c r="CG167" i="14"/>
  <c r="CE167" i="14"/>
  <c r="CC167" i="14"/>
  <c r="BS167" i="14"/>
  <c r="BY167" i="14"/>
  <c r="BW167" i="14"/>
  <c r="BU167" i="14"/>
  <c r="EF167" i="14"/>
  <c r="EL167" i="14"/>
  <c r="U167" i="14"/>
  <c r="S167" i="14"/>
  <c r="Q167" i="14"/>
  <c r="DX167" i="14"/>
  <c r="ED167" i="14"/>
  <c r="EJ167" i="14"/>
  <c r="EH167" i="14"/>
  <c r="BT167" i="14"/>
  <c r="BZ167" i="14"/>
  <c r="CF167" i="14"/>
  <c r="CD167" i="14"/>
  <c r="BL167" i="14"/>
  <c r="BR167" i="14"/>
  <c r="BX167" i="14"/>
  <c r="BV167" i="14"/>
  <c r="EE167" i="14"/>
  <c r="N167" i="14"/>
  <c r="EK167" i="14"/>
  <c r="T167" i="14"/>
  <c r="EI167" i="14"/>
  <c r="R167" i="14"/>
  <c r="EM167" i="14"/>
  <c r="EG167" i="14"/>
  <c r="DC283" i="14"/>
  <c r="AQ283" i="14"/>
  <c r="DB283" i="14"/>
  <c r="AP283" i="14"/>
  <c r="DA283" i="14"/>
  <c r="AO283" i="14"/>
  <c r="CZ283" i="14"/>
  <c r="AN283" i="14"/>
  <c r="DG283" i="14"/>
  <c r="AU283" i="14"/>
  <c r="DF283" i="14"/>
  <c r="AT283" i="14"/>
  <c r="DL283" i="14"/>
  <c r="AZ283" i="14"/>
  <c r="AK283" i="14"/>
  <c r="BQ283" i="14"/>
  <c r="CU283" i="14"/>
  <c r="AI283" i="14"/>
  <c r="CT283" i="14"/>
  <c r="AH283" i="14"/>
  <c r="CS283" i="14"/>
  <c r="AG283" i="14"/>
  <c r="CR283" i="14"/>
  <c r="AF283" i="14"/>
  <c r="CY283" i="14"/>
  <c r="AM283" i="14"/>
  <c r="CX283" i="14"/>
  <c r="AL283" i="14"/>
  <c r="DD283" i="14"/>
  <c r="AR283" i="14"/>
  <c r="CO283" i="14"/>
  <c r="DU283" i="14"/>
  <c r="CM283" i="14"/>
  <c r="AA283" i="14"/>
  <c r="CL283" i="14"/>
  <c r="Z283" i="14"/>
  <c r="CK283" i="14"/>
  <c r="Y283" i="14"/>
  <c r="CJ283" i="14"/>
  <c r="X283" i="14"/>
  <c r="CQ283" i="14"/>
  <c r="AE283" i="14"/>
  <c r="CP283" i="14"/>
  <c r="AD283" i="14"/>
  <c r="CV283" i="14"/>
  <c r="AJ283" i="14"/>
  <c r="AC283" i="14"/>
  <c r="BI283" i="14"/>
  <c r="CE283" i="14"/>
  <c r="S283" i="14"/>
  <c r="CD283" i="14"/>
  <c r="R283" i="14"/>
  <c r="CC283" i="14"/>
  <c r="Q283" i="14"/>
  <c r="CB283" i="14"/>
  <c r="P283" i="14"/>
  <c r="CI283" i="14"/>
  <c r="W283" i="14"/>
  <c r="CH283" i="14"/>
  <c r="V283" i="14"/>
  <c r="CN283" i="14"/>
  <c r="AB283" i="14"/>
  <c r="CG283" i="14"/>
  <c r="DM283" i="14"/>
  <c r="EI283" i="14"/>
  <c r="BW283" i="14"/>
  <c r="EH283" i="14"/>
  <c r="BV283" i="14"/>
  <c r="EG283" i="14"/>
  <c r="BU283" i="14"/>
  <c r="EF283" i="14"/>
  <c r="BT283" i="14"/>
  <c r="EM283" i="14"/>
  <c r="CA283" i="14"/>
  <c r="EL283" i="14"/>
  <c r="BZ283" i="14"/>
  <c r="N283" i="14"/>
  <c r="CF283" i="14"/>
  <c r="T283" i="14"/>
  <c r="U283" i="14"/>
  <c r="BA283" i="14"/>
  <c r="EA283" i="14"/>
  <c r="BO283" i="14"/>
  <c r="DZ283" i="14"/>
  <c r="BN283" i="14"/>
  <c r="DY283" i="14"/>
  <c r="BM283" i="14"/>
  <c r="DX283" i="14"/>
  <c r="BL283" i="14"/>
  <c r="EE283" i="14"/>
  <c r="BS283" i="14"/>
  <c r="ED283" i="14"/>
  <c r="BR283" i="14"/>
  <c r="EJ283" i="14"/>
  <c r="BX283" i="14"/>
  <c r="DE283" i="14"/>
  <c r="EK283" i="14"/>
  <c r="AY283" i="14"/>
  <c r="AW283" i="14"/>
  <c r="BC283" i="14"/>
  <c r="BH283" i="14"/>
  <c r="DR283" i="14"/>
  <c r="DP283" i="14"/>
  <c r="DV283" i="14"/>
  <c r="AS283" i="14"/>
  <c r="DJ283" i="14"/>
  <c r="DH283" i="14"/>
  <c r="DN283" i="14"/>
  <c r="CW283" i="14"/>
  <c r="BF283" i="14"/>
  <c r="BD283" i="14"/>
  <c r="BJ283" i="14"/>
  <c r="BY283" i="14"/>
  <c r="AX283" i="14"/>
  <c r="AV283" i="14"/>
  <c r="BB283" i="14"/>
  <c r="EC283" i="14"/>
  <c r="DS283" i="14"/>
  <c r="DQ283" i="14"/>
  <c r="DW283" i="14"/>
  <c r="EB283" i="14"/>
  <c r="BG283" i="14"/>
  <c r="BE283" i="14"/>
  <c r="BK283" i="14"/>
  <c r="BP283" i="14"/>
  <c r="DK283" i="14"/>
  <c r="DI283" i="14"/>
  <c r="DO283" i="14"/>
  <c r="DT283" i="14"/>
  <c r="DV153" i="14"/>
  <c r="BJ153" i="14"/>
  <c r="EC153" i="14"/>
  <c r="BQ153" i="14"/>
  <c r="EB153" i="14"/>
  <c r="BP153" i="14"/>
  <c r="EA153" i="14"/>
  <c r="BO153" i="14"/>
  <c r="DZ153" i="14"/>
  <c r="BN153" i="14"/>
  <c r="DY153" i="14"/>
  <c r="BM153" i="14"/>
  <c r="DX153" i="14"/>
  <c r="BL153" i="14"/>
  <c r="EE153" i="14"/>
  <c r="BS153" i="14"/>
  <c r="DN153" i="14"/>
  <c r="BB153" i="14"/>
  <c r="DU153" i="14"/>
  <c r="BI153" i="14"/>
  <c r="DT153" i="14"/>
  <c r="BH153" i="14"/>
  <c r="DS153" i="14"/>
  <c r="BG153" i="14"/>
  <c r="DR153" i="14"/>
  <c r="BF153" i="14"/>
  <c r="DQ153" i="14"/>
  <c r="BE153" i="14"/>
  <c r="DP153" i="14"/>
  <c r="BD153" i="14"/>
  <c r="DW153" i="14"/>
  <c r="BK153" i="14"/>
  <c r="CX153" i="14"/>
  <c r="AL153" i="14"/>
  <c r="DE153" i="14"/>
  <c r="AS153" i="14"/>
  <c r="DD153" i="14"/>
  <c r="AR153" i="14"/>
  <c r="DC153" i="14"/>
  <c r="AQ153" i="14"/>
  <c r="DB153" i="14"/>
  <c r="AP153" i="14"/>
  <c r="DA153" i="14"/>
  <c r="AO153" i="14"/>
  <c r="CZ153" i="14"/>
  <c r="ED153" i="14"/>
  <c r="BR153" i="14"/>
  <c r="EK153" i="14"/>
  <c r="BY153" i="14"/>
  <c r="EJ153" i="14"/>
  <c r="BX153" i="14"/>
  <c r="EI153" i="14"/>
  <c r="BW153" i="14"/>
  <c r="EH153" i="14"/>
  <c r="BV153" i="14"/>
  <c r="EG153" i="14"/>
  <c r="BU153" i="14"/>
  <c r="EF153" i="14"/>
  <c r="BT153" i="14"/>
  <c r="EM153" i="14"/>
  <c r="CA153" i="14"/>
  <c r="EL153" i="14"/>
  <c r="N153" i="14"/>
  <c r="U153" i="14"/>
  <c r="T153" i="14"/>
  <c r="S153" i="14"/>
  <c r="R153" i="14"/>
  <c r="Q153" i="14"/>
  <c r="X153" i="14"/>
  <c r="AU153" i="14"/>
  <c r="DF153" i="14"/>
  <c r="DM153" i="14"/>
  <c r="DL153" i="14"/>
  <c r="DK153" i="14"/>
  <c r="DJ153" i="14"/>
  <c r="DI153" i="14"/>
  <c r="DH153" i="14"/>
  <c r="P153" i="14"/>
  <c r="AM153" i="14"/>
  <c r="AD153" i="14"/>
  <c r="AG153" i="14"/>
  <c r="CP153" i="14"/>
  <c r="CW153" i="14"/>
  <c r="CV153" i="14"/>
  <c r="CU153" i="14"/>
  <c r="CT153" i="14"/>
  <c r="CS153" i="14"/>
  <c r="CR153" i="14"/>
  <c r="DO153" i="14"/>
  <c r="AE153" i="14"/>
  <c r="AI153" i="14"/>
  <c r="CH153" i="14"/>
  <c r="CO153" i="14"/>
  <c r="CN153" i="14"/>
  <c r="CM153" i="14"/>
  <c r="CL153" i="14"/>
  <c r="CK153" i="14"/>
  <c r="CJ153" i="14"/>
  <c r="DG153" i="14"/>
  <c r="W153" i="14"/>
  <c r="AJ153" i="14"/>
  <c r="CI153" i="14"/>
  <c r="BZ153" i="14"/>
  <c r="CG153" i="14"/>
  <c r="CF153" i="14"/>
  <c r="CE153" i="14"/>
  <c r="CD153" i="14"/>
  <c r="CC153" i="14"/>
  <c r="CB153" i="14"/>
  <c r="CY153" i="14"/>
  <c r="AK153" i="14"/>
  <c r="AN153" i="14"/>
  <c r="AT153" i="14"/>
  <c r="BA153" i="14"/>
  <c r="AZ153" i="14"/>
  <c r="AY153" i="14"/>
  <c r="AX153" i="14"/>
  <c r="AW153" i="14"/>
  <c r="AV153" i="14"/>
  <c r="CQ153" i="14"/>
  <c r="AH153" i="14"/>
  <c r="V153" i="14"/>
  <c r="AC153" i="14"/>
  <c r="AB153" i="14"/>
  <c r="AA153" i="14"/>
  <c r="Z153" i="14"/>
  <c r="Y153" i="14"/>
  <c r="AF153" i="14"/>
  <c r="BC153" i="14"/>
  <c r="CH310" i="14"/>
  <c r="V310" i="14"/>
  <c r="BZ310" i="14"/>
  <c r="EK310" i="14"/>
  <c r="BY310" i="14"/>
  <c r="EJ310" i="14"/>
  <c r="BX310" i="14"/>
  <c r="EI310" i="14"/>
  <c r="BW310" i="14"/>
  <c r="EH310" i="14"/>
  <c r="BV310" i="14"/>
  <c r="EG310" i="14"/>
  <c r="BU310" i="14"/>
  <c r="EM310" i="14"/>
  <c r="CA310" i="14"/>
  <c r="DP310" i="14"/>
  <c r="CJ310" i="14"/>
  <c r="EL310" i="14"/>
  <c r="BR310" i="14"/>
  <c r="EC310" i="14"/>
  <c r="BQ310" i="14"/>
  <c r="EB310" i="14"/>
  <c r="BP310" i="14"/>
  <c r="EA310" i="14"/>
  <c r="BO310" i="14"/>
  <c r="DZ310" i="14"/>
  <c r="BN310" i="14"/>
  <c r="DY310" i="14"/>
  <c r="BM310" i="14"/>
  <c r="EE310" i="14"/>
  <c r="BS310" i="14"/>
  <c r="BD310" i="14"/>
  <c r="X310" i="14"/>
  <c r="ED310" i="14"/>
  <c r="BJ310" i="14"/>
  <c r="DU310" i="14"/>
  <c r="BI310" i="14"/>
  <c r="DT310" i="14"/>
  <c r="BH310" i="14"/>
  <c r="DS310" i="14"/>
  <c r="BG310" i="14"/>
  <c r="DR310" i="14"/>
  <c r="BF310" i="14"/>
  <c r="DQ310" i="14"/>
  <c r="BE310" i="14"/>
  <c r="DW310" i="14"/>
  <c r="BK310" i="14"/>
  <c r="DH310" i="14"/>
  <c r="CB310" i="14"/>
  <c r="DV310" i="14"/>
  <c r="BB310" i="14"/>
  <c r="DM310" i="14"/>
  <c r="BA310" i="14"/>
  <c r="DL310" i="14"/>
  <c r="AZ310" i="14"/>
  <c r="DK310" i="14"/>
  <c r="AY310" i="14"/>
  <c r="DJ310" i="14"/>
  <c r="AX310" i="14"/>
  <c r="DI310" i="14"/>
  <c r="AW310" i="14"/>
  <c r="DO310" i="14"/>
  <c r="BC310" i="14"/>
  <c r="AV310" i="14"/>
  <c r="P310" i="14"/>
  <c r="DN310" i="14"/>
  <c r="AT310" i="14"/>
  <c r="DE310" i="14"/>
  <c r="AS310" i="14"/>
  <c r="DD310" i="14"/>
  <c r="AR310" i="14"/>
  <c r="DC310" i="14"/>
  <c r="AQ310" i="14"/>
  <c r="DB310" i="14"/>
  <c r="AP310" i="14"/>
  <c r="DA310" i="14"/>
  <c r="AO310" i="14"/>
  <c r="DG310" i="14"/>
  <c r="AU310" i="14"/>
  <c r="CZ310" i="14"/>
  <c r="DX310" i="14"/>
  <c r="DF310" i="14"/>
  <c r="AL310" i="14"/>
  <c r="CW310" i="14"/>
  <c r="AK310" i="14"/>
  <c r="CV310" i="14"/>
  <c r="AJ310" i="14"/>
  <c r="CU310" i="14"/>
  <c r="AI310" i="14"/>
  <c r="CT310" i="14"/>
  <c r="AH310" i="14"/>
  <c r="CS310" i="14"/>
  <c r="AG310" i="14"/>
  <c r="CY310" i="14"/>
  <c r="AM310" i="14"/>
  <c r="AN310" i="14"/>
  <c r="BL310" i="14"/>
  <c r="CP310" i="14"/>
  <c r="N310" i="14"/>
  <c r="CG310" i="14"/>
  <c r="U310" i="14"/>
  <c r="CF310" i="14"/>
  <c r="T310" i="14"/>
  <c r="CE310" i="14"/>
  <c r="S310" i="14"/>
  <c r="CD310" i="14"/>
  <c r="R310" i="14"/>
  <c r="CC310" i="14"/>
  <c r="Q310" i="14"/>
  <c r="CI310" i="14"/>
  <c r="W310" i="14"/>
  <c r="AF310" i="14"/>
  <c r="BT310" i="14"/>
  <c r="CN310" i="14"/>
  <c r="CQ310" i="14"/>
  <c r="AB310" i="14"/>
  <c r="AE310" i="14"/>
  <c r="CM310" i="14"/>
  <c r="CR310" i="14"/>
  <c r="AA310" i="14"/>
  <c r="EF310" i="14"/>
  <c r="CX310" i="14"/>
  <c r="CL310" i="14"/>
  <c r="AD310" i="14"/>
  <c r="Z310" i="14"/>
  <c r="AC310" i="14"/>
  <c r="Y310" i="14"/>
  <c r="CO310" i="14"/>
  <c r="CK310" i="14"/>
  <c r="DT180" i="14"/>
  <c r="BH180" i="14"/>
  <c r="DS180" i="14"/>
  <c r="BG180" i="14"/>
  <c r="DR180" i="14"/>
  <c r="BF180" i="14"/>
  <c r="DQ180" i="14"/>
  <c r="BE180" i="14"/>
  <c r="DP180" i="14"/>
  <c r="BD180" i="14"/>
  <c r="DW180" i="14"/>
  <c r="BK180" i="14"/>
  <c r="DV180" i="14"/>
  <c r="BJ180" i="14"/>
  <c r="EC180" i="14"/>
  <c r="BQ180" i="14"/>
  <c r="DL180" i="14"/>
  <c r="AZ180" i="14"/>
  <c r="DK180" i="14"/>
  <c r="AY180" i="14"/>
  <c r="DJ180" i="14"/>
  <c r="AX180" i="14"/>
  <c r="DI180" i="14"/>
  <c r="AW180" i="14"/>
  <c r="DH180" i="14"/>
  <c r="AV180" i="14"/>
  <c r="DO180" i="14"/>
  <c r="BC180" i="14"/>
  <c r="DN180" i="14"/>
  <c r="BB180" i="14"/>
  <c r="DU180" i="14"/>
  <c r="BI180" i="14"/>
  <c r="DD180" i="14"/>
  <c r="AR180" i="14"/>
  <c r="DC180" i="14"/>
  <c r="AQ180" i="14"/>
  <c r="DB180" i="14"/>
  <c r="AP180" i="14"/>
  <c r="DA180" i="14"/>
  <c r="AO180" i="14"/>
  <c r="CZ180" i="14"/>
  <c r="AN180" i="14"/>
  <c r="DG180" i="14"/>
  <c r="AU180" i="14"/>
  <c r="DF180" i="14"/>
  <c r="AT180" i="14"/>
  <c r="DM180" i="14"/>
  <c r="BA180" i="14"/>
  <c r="CV180" i="14"/>
  <c r="AJ180" i="14"/>
  <c r="CU180" i="14"/>
  <c r="AI180" i="14"/>
  <c r="CT180" i="14"/>
  <c r="AH180" i="14"/>
  <c r="CS180" i="14"/>
  <c r="AG180" i="14"/>
  <c r="CR180" i="14"/>
  <c r="AF180" i="14"/>
  <c r="CY180" i="14"/>
  <c r="AM180" i="14"/>
  <c r="CX180" i="14"/>
  <c r="AL180" i="14"/>
  <c r="DE180" i="14"/>
  <c r="AS180" i="14"/>
  <c r="CN180" i="14"/>
  <c r="AB180" i="14"/>
  <c r="CM180" i="14"/>
  <c r="AA180" i="14"/>
  <c r="CL180" i="14"/>
  <c r="Z180" i="14"/>
  <c r="CK180" i="14"/>
  <c r="Y180" i="14"/>
  <c r="CJ180" i="14"/>
  <c r="X180" i="14"/>
  <c r="CQ180" i="14"/>
  <c r="AE180" i="14"/>
  <c r="CP180" i="14"/>
  <c r="AD180" i="14"/>
  <c r="CW180" i="14"/>
  <c r="AK180" i="14"/>
  <c r="CF180" i="14"/>
  <c r="T180" i="14"/>
  <c r="CE180" i="14"/>
  <c r="S180" i="14"/>
  <c r="CD180" i="14"/>
  <c r="R180" i="14"/>
  <c r="CC180" i="14"/>
  <c r="Q180" i="14"/>
  <c r="CB180" i="14"/>
  <c r="P180" i="14"/>
  <c r="CI180" i="14"/>
  <c r="W180" i="14"/>
  <c r="CH180" i="14"/>
  <c r="V180" i="14"/>
  <c r="CO180" i="14"/>
  <c r="AC180" i="14"/>
  <c r="EJ180" i="14"/>
  <c r="BX180" i="14"/>
  <c r="EI180" i="14"/>
  <c r="BW180" i="14"/>
  <c r="EH180" i="14"/>
  <c r="BV180" i="14"/>
  <c r="EG180" i="14"/>
  <c r="BU180" i="14"/>
  <c r="EF180" i="14"/>
  <c r="BT180" i="14"/>
  <c r="EM180" i="14"/>
  <c r="CA180" i="14"/>
  <c r="EL180" i="14"/>
  <c r="BZ180" i="14"/>
  <c r="N180" i="14"/>
  <c r="CG180" i="14"/>
  <c r="U180" i="14"/>
  <c r="EA180" i="14"/>
  <c r="EE180" i="14"/>
  <c r="BO180" i="14"/>
  <c r="BS180" i="14"/>
  <c r="DZ180" i="14"/>
  <c r="ED180" i="14"/>
  <c r="BN180" i="14"/>
  <c r="BR180" i="14"/>
  <c r="DY180" i="14"/>
  <c r="EK180" i="14"/>
  <c r="BM180" i="14"/>
  <c r="BY180" i="14"/>
  <c r="BP180" i="14"/>
  <c r="BL180" i="14"/>
  <c r="EB180" i="14"/>
  <c r="DX180" i="14"/>
  <c r="DG294" i="14"/>
  <c r="AU294" i="14"/>
  <c r="DF294" i="14"/>
  <c r="AT294" i="14"/>
  <c r="DM294" i="14"/>
  <c r="BA294" i="14"/>
  <c r="DL294" i="14"/>
  <c r="AZ294" i="14"/>
  <c r="DK294" i="14"/>
  <c r="AY294" i="14"/>
  <c r="DJ294" i="14"/>
  <c r="AX294" i="14"/>
  <c r="DH294" i="14"/>
  <c r="AV294" i="14"/>
  <c r="BE294" i="14"/>
  <c r="Y294" i="14"/>
  <c r="CY294" i="14"/>
  <c r="AM294" i="14"/>
  <c r="CX294" i="14"/>
  <c r="AL294" i="14"/>
  <c r="DE294" i="14"/>
  <c r="AS294" i="14"/>
  <c r="DD294" i="14"/>
  <c r="AR294" i="14"/>
  <c r="DC294" i="14"/>
  <c r="AQ294" i="14"/>
  <c r="DB294" i="14"/>
  <c r="AP294" i="14"/>
  <c r="CZ294" i="14"/>
  <c r="AN294" i="14"/>
  <c r="DI294" i="14"/>
  <c r="CC294" i="14"/>
  <c r="CI294" i="14"/>
  <c r="W294" i="14"/>
  <c r="CH294" i="14"/>
  <c r="V294" i="14"/>
  <c r="CO294" i="14"/>
  <c r="AC294" i="14"/>
  <c r="CN294" i="14"/>
  <c r="AB294" i="14"/>
  <c r="CM294" i="14"/>
  <c r="AA294" i="14"/>
  <c r="CL294" i="14"/>
  <c r="Z294" i="14"/>
  <c r="CJ294" i="14"/>
  <c r="X294" i="14"/>
  <c r="DA294" i="14"/>
  <c r="EG294" i="14"/>
  <c r="EM294" i="14"/>
  <c r="CA294" i="14"/>
  <c r="EL294" i="14"/>
  <c r="BZ294" i="14"/>
  <c r="N294" i="14"/>
  <c r="CG294" i="14"/>
  <c r="U294" i="14"/>
  <c r="CF294" i="14"/>
  <c r="T294" i="14"/>
  <c r="CE294" i="14"/>
  <c r="S294" i="14"/>
  <c r="CD294" i="14"/>
  <c r="R294" i="14"/>
  <c r="CB294" i="14"/>
  <c r="P294" i="14"/>
  <c r="AO294" i="14"/>
  <c r="BU294" i="14"/>
  <c r="EE294" i="14"/>
  <c r="BS294" i="14"/>
  <c r="ED294" i="14"/>
  <c r="BR294" i="14"/>
  <c r="EK294" i="14"/>
  <c r="BY294" i="14"/>
  <c r="EJ294" i="14"/>
  <c r="BX294" i="14"/>
  <c r="EI294" i="14"/>
  <c r="BW294" i="14"/>
  <c r="EH294" i="14"/>
  <c r="BV294" i="14"/>
  <c r="EF294" i="14"/>
  <c r="BT294" i="14"/>
  <c r="DY294" i="14"/>
  <c r="CS294" i="14"/>
  <c r="DW294" i="14"/>
  <c r="BK294" i="14"/>
  <c r="DV294" i="14"/>
  <c r="BJ294" i="14"/>
  <c r="EC294" i="14"/>
  <c r="BQ294" i="14"/>
  <c r="EB294" i="14"/>
  <c r="BP294" i="14"/>
  <c r="EA294" i="14"/>
  <c r="BO294" i="14"/>
  <c r="DZ294" i="14"/>
  <c r="BN294" i="14"/>
  <c r="DX294" i="14"/>
  <c r="BL294" i="14"/>
  <c r="BM294" i="14"/>
  <c r="AG294" i="14"/>
  <c r="AE294" i="14"/>
  <c r="AK294" i="14"/>
  <c r="AI294" i="14"/>
  <c r="AF294" i="14"/>
  <c r="DN294" i="14"/>
  <c r="DT294" i="14"/>
  <c r="DR294" i="14"/>
  <c r="DQ294" i="14"/>
  <c r="CP294" i="14"/>
  <c r="CV294" i="14"/>
  <c r="CT294" i="14"/>
  <c r="AW294" i="14"/>
  <c r="BB294" i="14"/>
  <c r="BH294" i="14"/>
  <c r="BF294" i="14"/>
  <c r="CK294" i="14"/>
  <c r="AD294" i="14"/>
  <c r="AJ294" i="14"/>
  <c r="AH294" i="14"/>
  <c r="Q294" i="14"/>
  <c r="DO294" i="14"/>
  <c r="DU294" i="14"/>
  <c r="DS294" i="14"/>
  <c r="DP294" i="14"/>
  <c r="CQ294" i="14"/>
  <c r="CW294" i="14"/>
  <c r="CU294" i="14"/>
  <c r="CR294" i="14"/>
  <c r="BC294" i="14"/>
  <c r="BI294" i="14"/>
  <c r="BG294" i="14"/>
  <c r="BD294" i="14"/>
  <c r="CP119" i="14"/>
  <c r="AD119" i="14"/>
  <c r="CW119" i="14"/>
  <c r="AK119" i="14"/>
  <c r="CV119" i="14"/>
  <c r="AJ119" i="14"/>
  <c r="CU119" i="14"/>
  <c r="AI119" i="14"/>
  <c r="CT119" i="14"/>
  <c r="AH119" i="14"/>
  <c r="CS119" i="14"/>
  <c r="AG119" i="14"/>
  <c r="CR119" i="14"/>
  <c r="AF119" i="14"/>
  <c r="CY119" i="14"/>
  <c r="AM119" i="14"/>
  <c r="CH119" i="14"/>
  <c r="V119" i="14"/>
  <c r="CO119" i="14"/>
  <c r="AC119" i="14"/>
  <c r="CN119" i="14"/>
  <c r="AB119" i="14"/>
  <c r="CM119" i="14"/>
  <c r="AA119" i="14"/>
  <c r="CL119" i="14"/>
  <c r="Z119" i="14"/>
  <c r="CK119" i="14"/>
  <c r="Y119" i="14"/>
  <c r="CJ119" i="14"/>
  <c r="X119" i="14"/>
  <c r="CQ119" i="14"/>
  <c r="AE119" i="14"/>
  <c r="EL119" i="14"/>
  <c r="BZ119" i="14"/>
  <c r="N119" i="14"/>
  <c r="CG119" i="14"/>
  <c r="U119" i="14"/>
  <c r="CF119" i="14"/>
  <c r="T119" i="14"/>
  <c r="CE119" i="14"/>
  <c r="S119" i="14"/>
  <c r="CD119" i="14"/>
  <c r="R119" i="14"/>
  <c r="CC119" i="14"/>
  <c r="Q119" i="14"/>
  <c r="CB119" i="14"/>
  <c r="P119" i="14"/>
  <c r="CI119" i="14"/>
  <c r="W119" i="14"/>
  <c r="ED119" i="14"/>
  <c r="BR119" i="14"/>
  <c r="EK119" i="14"/>
  <c r="BY119" i="14"/>
  <c r="EJ119" i="14"/>
  <c r="BX119" i="14"/>
  <c r="EI119" i="14"/>
  <c r="BW119" i="14"/>
  <c r="EH119" i="14"/>
  <c r="BV119" i="14"/>
  <c r="EG119" i="14"/>
  <c r="BU119" i="14"/>
  <c r="EF119" i="14"/>
  <c r="BT119" i="14"/>
  <c r="EM119" i="14"/>
  <c r="CA119" i="14"/>
  <c r="DV119" i="14"/>
  <c r="BJ119" i="14"/>
  <c r="EC119" i="14"/>
  <c r="BQ119" i="14"/>
  <c r="EB119" i="14"/>
  <c r="BP119" i="14"/>
  <c r="EA119" i="14"/>
  <c r="BO119" i="14"/>
  <c r="DZ119" i="14"/>
  <c r="BN119" i="14"/>
  <c r="DY119" i="14"/>
  <c r="BM119" i="14"/>
  <c r="DX119" i="14"/>
  <c r="BL119" i="14"/>
  <c r="EE119" i="14"/>
  <c r="BS119" i="14"/>
  <c r="DN119" i="14"/>
  <c r="BB119" i="14"/>
  <c r="DU119" i="14"/>
  <c r="BI119" i="14"/>
  <c r="DT119" i="14"/>
  <c r="BH119" i="14"/>
  <c r="DS119" i="14"/>
  <c r="CX119" i="14"/>
  <c r="AL119" i="14"/>
  <c r="DE119" i="14"/>
  <c r="AS119" i="14"/>
  <c r="DD119" i="14"/>
  <c r="AR119" i="14"/>
  <c r="DC119" i="14"/>
  <c r="AQ119" i="14"/>
  <c r="DB119" i="14"/>
  <c r="AP119" i="14"/>
  <c r="DA119" i="14"/>
  <c r="AO119" i="14"/>
  <c r="CZ119" i="14"/>
  <c r="AN119" i="14"/>
  <c r="DG119" i="14"/>
  <c r="AU119" i="14"/>
  <c r="BA119" i="14"/>
  <c r="BF119" i="14"/>
  <c r="BD119" i="14"/>
  <c r="DL119" i="14"/>
  <c r="AX119" i="14"/>
  <c r="AV119" i="14"/>
  <c r="AZ119" i="14"/>
  <c r="DQ119" i="14"/>
  <c r="DW119" i="14"/>
  <c r="DK119" i="14"/>
  <c r="DI119" i="14"/>
  <c r="DO119" i="14"/>
  <c r="BG119" i="14"/>
  <c r="BE119" i="14"/>
  <c r="BK119" i="14"/>
  <c r="DF119" i="14"/>
  <c r="AY119" i="14"/>
  <c r="AW119" i="14"/>
  <c r="BC119" i="14"/>
  <c r="DM119" i="14"/>
  <c r="DJ119" i="14"/>
  <c r="DH119" i="14"/>
  <c r="AT119" i="14"/>
  <c r="DR119" i="14"/>
  <c r="DP119" i="14"/>
  <c r="EF193" i="14"/>
  <c r="DW193" i="14"/>
  <c r="BK193" i="14"/>
  <c r="DV193" i="14"/>
  <c r="BJ193" i="14"/>
  <c r="EC193" i="14"/>
  <c r="EH193" i="14"/>
  <c r="BV193" i="14"/>
  <c r="DK193" i="14"/>
  <c r="DI193" i="14"/>
  <c r="EG193" i="14"/>
  <c r="P193" i="14"/>
  <c r="AA193" i="14"/>
  <c r="Y193" i="14"/>
  <c r="X193" i="14"/>
  <c r="U193" i="14"/>
  <c r="T193" i="14"/>
  <c r="DX193" i="14"/>
  <c r="DO193" i="14"/>
  <c r="BC193" i="14"/>
  <c r="DN193" i="14"/>
  <c r="BB193" i="14"/>
  <c r="EJ193" i="14"/>
  <c r="DZ193" i="14"/>
  <c r="BN193" i="14"/>
  <c r="CS193" i="14"/>
  <c r="CO193" i="14"/>
  <c r="DE193" i="14"/>
  <c r="DY193" i="14"/>
  <c r="DU193" i="14"/>
  <c r="DS193" i="14"/>
  <c r="DQ193" i="14"/>
  <c r="DM193" i="14"/>
  <c r="DP193" i="14"/>
  <c r="DG193" i="14"/>
  <c r="DH193" i="14"/>
  <c r="CY193" i="14"/>
  <c r="AM193" i="14"/>
  <c r="CX193" i="14"/>
  <c r="AL193" i="14"/>
  <c r="DT193" i="14"/>
  <c r="DJ193" i="14"/>
  <c r="AX193" i="14"/>
  <c r="BQ193" i="14"/>
  <c r="BP193" i="14"/>
  <c r="CB193" i="14"/>
  <c r="CM193" i="14"/>
  <c r="CK193" i="14"/>
  <c r="CJ193" i="14"/>
  <c r="CG193" i="14"/>
  <c r="CF193" i="14"/>
  <c r="CZ193" i="14"/>
  <c r="CQ193" i="14"/>
  <c r="AE193" i="14"/>
  <c r="CP193" i="14"/>
  <c r="AD193" i="14"/>
  <c r="DL193" i="14"/>
  <c r="DB193" i="14"/>
  <c r="AP193" i="14"/>
  <c r="BE193" i="14"/>
  <c r="BD193" i="14"/>
  <c r="BO193" i="14"/>
  <c r="BY193" i="14"/>
  <c r="BX193" i="14"/>
  <c r="BW193" i="14"/>
  <c r="BU193" i="14"/>
  <c r="BT193" i="14"/>
  <c r="CR193" i="14"/>
  <c r="CI193" i="14"/>
  <c r="W193" i="14"/>
  <c r="CH193" i="14"/>
  <c r="V193" i="14"/>
  <c r="DD193" i="14"/>
  <c r="CT193" i="14"/>
  <c r="AH193" i="14"/>
  <c r="AR193" i="14"/>
  <c r="AQ193" i="14"/>
  <c r="BA193" i="14"/>
  <c r="BM193" i="14"/>
  <c r="BL193" i="14"/>
  <c r="BI193" i="14"/>
  <c r="BH193" i="14"/>
  <c r="BG193" i="14"/>
  <c r="EM193" i="14"/>
  <c r="CA193" i="14"/>
  <c r="EL193" i="14"/>
  <c r="BZ193" i="14"/>
  <c r="N193" i="14"/>
  <c r="EI193" i="14"/>
  <c r="CL193" i="14"/>
  <c r="Z193" i="14"/>
  <c r="AF193" i="14"/>
  <c r="AC193" i="14"/>
  <c r="AO193" i="14"/>
  <c r="AZ193" i="14"/>
  <c r="AY193" i="14"/>
  <c r="AW193" i="14"/>
  <c r="AV193" i="14"/>
  <c r="AS193" i="14"/>
  <c r="EK193" i="14"/>
  <c r="S193" i="14"/>
  <c r="AK193" i="14"/>
  <c r="EE193" i="14"/>
  <c r="EB193" i="14"/>
  <c r="CC193" i="14"/>
  <c r="CW193" i="14"/>
  <c r="BS193" i="14"/>
  <c r="EA193" i="14"/>
  <c r="Q193" i="14"/>
  <c r="AJ193" i="14"/>
  <c r="AU193" i="14"/>
  <c r="DR193" i="14"/>
  <c r="CN193" i="14"/>
  <c r="CV193" i="14"/>
  <c r="ED193" i="14"/>
  <c r="CD193" i="14"/>
  <c r="AB193" i="14"/>
  <c r="AI193" i="14"/>
  <c r="DF193" i="14"/>
  <c r="BF193" i="14"/>
  <c r="DC193" i="14"/>
  <c r="CU193" i="14"/>
  <c r="BR193" i="14"/>
  <c r="R193" i="14"/>
  <c r="AN193" i="14"/>
  <c r="AG193" i="14"/>
  <c r="DA193" i="14"/>
  <c r="AT193" i="14"/>
  <c r="CE193" i="14"/>
  <c r="DJ108" i="14"/>
  <c r="AX108" i="14"/>
  <c r="DI108" i="14"/>
  <c r="AW108" i="14"/>
  <c r="DH108" i="14"/>
  <c r="AV108" i="14"/>
  <c r="DO108" i="14"/>
  <c r="BC108" i="14"/>
  <c r="DN108" i="14"/>
  <c r="BB108" i="14"/>
  <c r="DU108" i="14"/>
  <c r="BI108" i="14"/>
  <c r="DT108" i="14"/>
  <c r="BH108" i="14"/>
  <c r="DS108" i="14"/>
  <c r="BG108" i="14"/>
  <c r="DB108" i="14"/>
  <c r="AP108" i="14"/>
  <c r="DA108" i="14"/>
  <c r="AO108" i="14"/>
  <c r="CZ108" i="14"/>
  <c r="AN108" i="14"/>
  <c r="DG108" i="14"/>
  <c r="AU108" i="14"/>
  <c r="DF108" i="14"/>
  <c r="AT108" i="14"/>
  <c r="DM108" i="14"/>
  <c r="BA108" i="14"/>
  <c r="DL108" i="14"/>
  <c r="AZ108" i="14"/>
  <c r="DK108" i="14"/>
  <c r="AY108" i="14"/>
  <c r="CL108" i="14"/>
  <c r="Z108" i="14"/>
  <c r="CK108" i="14"/>
  <c r="Y108" i="14"/>
  <c r="CJ108" i="14"/>
  <c r="X108" i="14"/>
  <c r="CQ108" i="14"/>
  <c r="AE108" i="14"/>
  <c r="CP108" i="14"/>
  <c r="AD108" i="14"/>
  <c r="CW108" i="14"/>
  <c r="AK108" i="14"/>
  <c r="CV108" i="14"/>
  <c r="AJ108" i="14"/>
  <c r="CU108" i="14"/>
  <c r="AI108" i="14"/>
  <c r="EH108" i="14"/>
  <c r="BV108" i="14"/>
  <c r="EG108" i="14"/>
  <c r="BU108" i="14"/>
  <c r="EF108" i="14"/>
  <c r="BT108" i="14"/>
  <c r="EM108" i="14"/>
  <c r="DR108" i="14"/>
  <c r="BF108" i="14"/>
  <c r="DQ108" i="14"/>
  <c r="BE108" i="14"/>
  <c r="DP108" i="14"/>
  <c r="BD108" i="14"/>
  <c r="DW108" i="14"/>
  <c r="BK108" i="14"/>
  <c r="DV108" i="14"/>
  <c r="BJ108" i="14"/>
  <c r="EC108" i="14"/>
  <c r="BQ108" i="14"/>
  <c r="EB108" i="14"/>
  <c r="BP108" i="14"/>
  <c r="EA108" i="14"/>
  <c r="BO108" i="14"/>
  <c r="CD108" i="14"/>
  <c r="AG108" i="14"/>
  <c r="EE108" i="14"/>
  <c r="ED108" i="14"/>
  <c r="EK108" i="14"/>
  <c r="EJ108" i="14"/>
  <c r="EI108" i="14"/>
  <c r="BN108" i="14"/>
  <c r="Q108" i="14"/>
  <c r="CY108" i="14"/>
  <c r="CX108" i="14"/>
  <c r="DE108" i="14"/>
  <c r="DD108" i="14"/>
  <c r="DC108" i="14"/>
  <c r="AF108" i="14"/>
  <c r="AH108" i="14"/>
  <c r="DX108" i="14"/>
  <c r="CI108" i="14"/>
  <c r="CH108" i="14"/>
  <c r="CO108" i="14"/>
  <c r="CN108" i="14"/>
  <c r="CM108" i="14"/>
  <c r="CC108" i="14"/>
  <c r="AB108" i="14"/>
  <c r="R108" i="14"/>
  <c r="CR108" i="14"/>
  <c r="CA108" i="14"/>
  <c r="BZ108" i="14"/>
  <c r="CG108" i="14"/>
  <c r="CF108" i="14"/>
  <c r="CE108" i="14"/>
  <c r="V108" i="14"/>
  <c r="DY108" i="14"/>
  <c r="CB108" i="14"/>
  <c r="BS108" i="14"/>
  <c r="BR108" i="14"/>
  <c r="BY108" i="14"/>
  <c r="BX108" i="14"/>
  <c r="BW108" i="14"/>
  <c r="DZ108" i="14"/>
  <c r="AC108" i="14"/>
  <c r="CS108" i="14"/>
  <c r="BL108" i="14"/>
  <c r="AM108" i="14"/>
  <c r="AL108" i="14"/>
  <c r="AS108" i="14"/>
  <c r="AR108" i="14"/>
  <c r="AQ108" i="14"/>
  <c r="W108" i="14"/>
  <c r="AA108" i="14"/>
  <c r="CT108" i="14"/>
  <c r="BM108" i="14"/>
  <c r="P108" i="14"/>
  <c r="EL108" i="14"/>
  <c r="N108" i="14"/>
  <c r="U108" i="14"/>
  <c r="T108" i="14"/>
  <c r="S108" i="14"/>
  <c r="DB124" i="14"/>
  <c r="AP124" i="14"/>
  <c r="DA124" i="14"/>
  <c r="AO124" i="14"/>
  <c r="CZ124" i="14"/>
  <c r="AN124" i="14"/>
  <c r="DG124" i="14"/>
  <c r="AU124" i="14"/>
  <c r="DF124" i="14"/>
  <c r="AT124" i="14"/>
  <c r="DM124" i="14"/>
  <c r="BA124" i="14"/>
  <c r="DL124" i="14"/>
  <c r="AZ124" i="14"/>
  <c r="DK124" i="14"/>
  <c r="AY124" i="14"/>
  <c r="CT124" i="14"/>
  <c r="AH124" i="14"/>
  <c r="CS124" i="14"/>
  <c r="AG124" i="14"/>
  <c r="CR124" i="14"/>
  <c r="AF124" i="14"/>
  <c r="CY124" i="14"/>
  <c r="AM124" i="14"/>
  <c r="CX124" i="14"/>
  <c r="AL124" i="14"/>
  <c r="DE124" i="14"/>
  <c r="AS124" i="14"/>
  <c r="DD124" i="14"/>
  <c r="AR124" i="14"/>
  <c r="DC124" i="14"/>
  <c r="AQ124" i="14"/>
  <c r="CL124" i="14"/>
  <c r="Z124" i="14"/>
  <c r="CK124" i="14"/>
  <c r="Y124" i="14"/>
  <c r="CJ124" i="14"/>
  <c r="X124" i="14"/>
  <c r="CQ124" i="14"/>
  <c r="AE124" i="14"/>
  <c r="CP124" i="14"/>
  <c r="AD124" i="14"/>
  <c r="CW124" i="14"/>
  <c r="AK124" i="14"/>
  <c r="CV124" i="14"/>
  <c r="AJ124" i="14"/>
  <c r="CD124" i="14"/>
  <c r="R124" i="14"/>
  <c r="CC124" i="14"/>
  <c r="Q124" i="14"/>
  <c r="CB124" i="14"/>
  <c r="P124" i="14"/>
  <c r="CI124" i="14"/>
  <c r="W124" i="14"/>
  <c r="CH124" i="14"/>
  <c r="V124" i="14"/>
  <c r="CO124" i="14"/>
  <c r="AC124" i="14"/>
  <c r="CN124" i="14"/>
  <c r="AB124" i="14"/>
  <c r="CM124" i="14"/>
  <c r="AA124" i="14"/>
  <c r="EH124" i="14"/>
  <c r="BV124" i="14"/>
  <c r="EG124" i="14"/>
  <c r="BU124" i="14"/>
  <c r="EF124" i="14"/>
  <c r="BT124" i="14"/>
  <c r="EM124" i="14"/>
  <c r="CA124" i="14"/>
  <c r="DZ124" i="14"/>
  <c r="BN124" i="14"/>
  <c r="DY124" i="14"/>
  <c r="BM124" i="14"/>
  <c r="DX124" i="14"/>
  <c r="BL124" i="14"/>
  <c r="EE124" i="14"/>
  <c r="BS124" i="14"/>
  <c r="ED124" i="14"/>
  <c r="BR124" i="14"/>
  <c r="EK124" i="14"/>
  <c r="BY124" i="14"/>
  <c r="EJ124" i="14"/>
  <c r="BX124" i="14"/>
  <c r="EI124" i="14"/>
  <c r="BW124" i="14"/>
  <c r="DJ124" i="14"/>
  <c r="AX124" i="14"/>
  <c r="DI124" i="14"/>
  <c r="AW124" i="14"/>
  <c r="DH124" i="14"/>
  <c r="AV124" i="14"/>
  <c r="DO124" i="14"/>
  <c r="BC124" i="14"/>
  <c r="DN124" i="14"/>
  <c r="BB124" i="14"/>
  <c r="DU124" i="14"/>
  <c r="BI124" i="14"/>
  <c r="DT124" i="14"/>
  <c r="BH124" i="14"/>
  <c r="DS124" i="14"/>
  <c r="BG124" i="14"/>
  <c r="BD124" i="14"/>
  <c r="EC124" i="14"/>
  <c r="EA124" i="14"/>
  <c r="DW124" i="14"/>
  <c r="CG124" i="14"/>
  <c r="CU124" i="14"/>
  <c r="BE124" i="14"/>
  <c r="BK124" i="14"/>
  <c r="BQ124" i="14"/>
  <c r="CE124" i="14"/>
  <c r="DR124" i="14"/>
  <c r="EL124" i="14"/>
  <c r="U124" i="14"/>
  <c r="BO124" i="14"/>
  <c r="BP124" i="14"/>
  <c r="BF124" i="14"/>
  <c r="DV124" i="14"/>
  <c r="EB124" i="14"/>
  <c r="AI124" i="14"/>
  <c r="DQ124" i="14"/>
  <c r="BZ124" i="14"/>
  <c r="CF124" i="14"/>
  <c r="S124" i="14"/>
  <c r="BJ124" i="14"/>
  <c r="DP124" i="14"/>
  <c r="N124" i="14"/>
  <c r="T124" i="14"/>
  <c r="EE296" i="14"/>
  <c r="BS296" i="14"/>
  <c r="ED296" i="14"/>
  <c r="BR296" i="14"/>
  <c r="EK296" i="14"/>
  <c r="BY296" i="14"/>
  <c r="EJ296" i="14"/>
  <c r="BX296" i="14"/>
  <c r="EI296" i="14"/>
  <c r="BW296" i="14"/>
  <c r="EH296" i="14"/>
  <c r="BV296" i="14"/>
  <c r="EF296" i="14"/>
  <c r="BT296" i="14"/>
  <c r="DQ296" i="14"/>
  <c r="CK296" i="14"/>
  <c r="DW296" i="14"/>
  <c r="BK296" i="14"/>
  <c r="DV296" i="14"/>
  <c r="BJ296" i="14"/>
  <c r="EC296" i="14"/>
  <c r="BQ296" i="14"/>
  <c r="EB296" i="14"/>
  <c r="BP296" i="14"/>
  <c r="EA296" i="14"/>
  <c r="BO296" i="14"/>
  <c r="DZ296" i="14"/>
  <c r="BN296" i="14"/>
  <c r="DX296" i="14"/>
  <c r="BL296" i="14"/>
  <c r="BE296" i="14"/>
  <c r="Y296" i="14"/>
  <c r="DO296" i="14"/>
  <c r="BC296" i="14"/>
  <c r="DN296" i="14"/>
  <c r="BB296" i="14"/>
  <c r="DU296" i="14"/>
  <c r="BI296" i="14"/>
  <c r="DT296" i="14"/>
  <c r="BH296" i="14"/>
  <c r="DS296" i="14"/>
  <c r="BG296" i="14"/>
  <c r="DR296" i="14"/>
  <c r="BF296" i="14"/>
  <c r="DP296" i="14"/>
  <c r="BD296" i="14"/>
  <c r="DI296" i="14"/>
  <c r="CC296" i="14"/>
  <c r="DG296" i="14"/>
  <c r="AU296" i="14"/>
  <c r="DF296" i="14"/>
  <c r="AT296" i="14"/>
  <c r="DM296" i="14"/>
  <c r="BA296" i="14"/>
  <c r="DL296" i="14"/>
  <c r="AZ296" i="14"/>
  <c r="DK296" i="14"/>
  <c r="AY296" i="14"/>
  <c r="DJ296" i="14"/>
  <c r="AX296" i="14"/>
  <c r="DH296" i="14"/>
  <c r="AV296" i="14"/>
  <c r="AW296" i="14"/>
  <c r="Q296" i="14"/>
  <c r="CY296" i="14"/>
  <c r="AM296" i="14"/>
  <c r="CX296" i="14"/>
  <c r="AL296" i="14"/>
  <c r="DE296" i="14"/>
  <c r="AS296" i="14"/>
  <c r="DD296" i="14"/>
  <c r="AR296" i="14"/>
  <c r="DC296" i="14"/>
  <c r="AQ296" i="14"/>
  <c r="DB296" i="14"/>
  <c r="AP296" i="14"/>
  <c r="CZ296" i="14"/>
  <c r="AN296" i="14"/>
  <c r="DA296" i="14"/>
  <c r="EG296" i="14"/>
  <c r="CQ296" i="14"/>
  <c r="AE296" i="14"/>
  <c r="CP296" i="14"/>
  <c r="AD296" i="14"/>
  <c r="CW296" i="14"/>
  <c r="AK296" i="14"/>
  <c r="CV296" i="14"/>
  <c r="AJ296" i="14"/>
  <c r="CU296" i="14"/>
  <c r="AI296" i="14"/>
  <c r="CT296" i="14"/>
  <c r="AH296" i="14"/>
  <c r="CR296" i="14"/>
  <c r="AF296" i="14"/>
  <c r="AO296" i="14"/>
  <c r="BU296" i="14"/>
  <c r="EM296" i="14"/>
  <c r="CA296" i="14"/>
  <c r="EL296" i="14"/>
  <c r="BZ296" i="14"/>
  <c r="N296" i="14"/>
  <c r="CG296" i="14"/>
  <c r="U296" i="14"/>
  <c r="CF296" i="14"/>
  <c r="T296" i="14"/>
  <c r="CE296" i="14"/>
  <c r="S296" i="14"/>
  <c r="CD296" i="14"/>
  <c r="R296" i="14"/>
  <c r="CB296" i="14"/>
  <c r="P296" i="14"/>
  <c r="AG296" i="14"/>
  <c r="BM296" i="14"/>
  <c r="V296" i="14"/>
  <c r="Z296" i="14"/>
  <c r="CO296" i="14"/>
  <c r="CJ296" i="14"/>
  <c r="AC296" i="14"/>
  <c r="X296" i="14"/>
  <c r="CN296" i="14"/>
  <c r="CS296" i="14"/>
  <c r="AB296" i="14"/>
  <c r="DY296" i="14"/>
  <c r="CI296" i="14"/>
  <c r="CM296" i="14"/>
  <c r="W296" i="14"/>
  <c r="AA296" i="14"/>
  <c r="CH296" i="14"/>
  <c r="CL296" i="14"/>
  <c r="CV224" i="14"/>
  <c r="AJ224" i="14"/>
  <c r="CU224" i="14"/>
  <c r="AI224" i="14"/>
  <c r="CT224" i="14"/>
  <c r="AH224" i="14"/>
  <c r="CS224" i="14"/>
  <c r="AG224" i="14"/>
  <c r="CR224" i="14"/>
  <c r="AF224" i="14"/>
  <c r="CY224" i="14"/>
  <c r="AM224" i="14"/>
  <c r="CX224" i="14"/>
  <c r="AL224" i="14"/>
  <c r="DE224" i="14"/>
  <c r="AS224" i="14"/>
  <c r="CN224" i="14"/>
  <c r="AB224" i="14"/>
  <c r="CM224" i="14"/>
  <c r="AA224" i="14"/>
  <c r="CL224" i="14"/>
  <c r="Z224" i="14"/>
  <c r="CK224" i="14"/>
  <c r="Y224" i="14"/>
  <c r="CJ224" i="14"/>
  <c r="X224" i="14"/>
  <c r="CQ224" i="14"/>
  <c r="AE224" i="14"/>
  <c r="CP224" i="14"/>
  <c r="AD224" i="14"/>
  <c r="CW224" i="14"/>
  <c r="AK224" i="14"/>
  <c r="CF224" i="14"/>
  <c r="T224" i="14"/>
  <c r="CE224" i="14"/>
  <c r="S224" i="14"/>
  <c r="CD224" i="14"/>
  <c r="R224" i="14"/>
  <c r="CC224" i="14"/>
  <c r="Q224" i="14"/>
  <c r="CB224" i="14"/>
  <c r="P224" i="14"/>
  <c r="CI224" i="14"/>
  <c r="W224" i="14"/>
  <c r="CH224" i="14"/>
  <c r="V224" i="14"/>
  <c r="CO224" i="14"/>
  <c r="AC224" i="14"/>
  <c r="EJ224" i="14"/>
  <c r="BX224" i="14"/>
  <c r="EI224" i="14"/>
  <c r="BW224" i="14"/>
  <c r="EH224" i="14"/>
  <c r="BV224" i="14"/>
  <c r="EG224" i="14"/>
  <c r="BU224" i="14"/>
  <c r="EF224" i="14"/>
  <c r="BT224" i="14"/>
  <c r="EM224" i="14"/>
  <c r="CA224" i="14"/>
  <c r="EL224" i="14"/>
  <c r="BZ224" i="14"/>
  <c r="N224" i="14"/>
  <c r="CG224" i="14"/>
  <c r="U224" i="14"/>
  <c r="EB224" i="14"/>
  <c r="BP224" i="14"/>
  <c r="EA224" i="14"/>
  <c r="BO224" i="14"/>
  <c r="DZ224" i="14"/>
  <c r="BN224" i="14"/>
  <c r="DY224" i="14"/>
  <c r="BM224" i="14"/>
  <c r="DX224" i="14"/>
  <c r="BL224" i="14"/>
  <c r="EE224" i="14"/>
  <c r="BS224" i="14"/>
  <c r="ED224" i="14"/>
  <c r="BR224" i="14"/>
  <c r="EK224" i="14"/>
  <c r="BY224" i="14"/>
  <c r="DT224" i="14"/>
  <c r="BH224" i="14"/>
  <c r="DS224" i="14"/>
  <c r="BG224" i="14"/>
  <c r="DR224" i="14"/>
  <c r="BF224" i="14"/>
  <c r="DQ224" i="14"/>
  <c r="BE224" i="14"/>
  <c r="DP224" i="14"/>
  <c r="BD224" i="14"/>
  <c r="DW224" i="14"/>
  <c r="BK224" i="14"/>
  <c r="DV224" i="14"/>
  <c r="BJ224" i="14"/>
  <c r="EC224" i="14"/>
  <c r="BQ224" i="14"/>
  <c r="DL224" i="14"/>
  <c r="AZ224" i="14"/>
  <c r="DK224" i="14"/>
  <c r="AY224" i="14"/>
  <c r="DJ224" i="14"/>
  <c r="AX224" i="14"/>
  <c r="DI224" i="14"/>
  <c r="AW224" i="14"/>
  <c r="DH224" i="14"/>
  <c r="AV224" i="14"/>
  <c r="DO224" i="14"/>
  <c r="BC224" i="14"/>
  <c r="DN224" i="14"/>
  <c r="BB224" i="14"/>
  <c r="DU224" i="14"/>
  <c r="BI224" i="14"/>
  <c r="AR224" i="14"/>
  <c r="AN224" i="14"/>
  <c r="DC224" i="14"/>
  <c r="DG224" i="14"/>
  <c r="AQ224" i="14"/>
  <c r="AU224" i="14"/>
  <c r="DB224" i="14"/>
  <c r="DF224" i="14"/>
  <c r="AP224" i="14"/>
  <c r="AT224" i="14"/>
  <c r="DA224" i="14"/>
  <c r="DM224" i="14"/>
  <c r="DD224" i="14"/>
  <c r="CZ224" i="14"/>
  <c r="BA224" i="14"/>
  <c r="AO224" i="14"/>
  <c r="CR223" i="14"/>
  <c r="AF223" i="14"/>
  <c r="CY223" i="14"/>
  <c r="AM223" i="14"/>
  <c r="CX223" i="14"/>
  <c r="AL223" i="14"/>
  <c r="DE223" i="14"/>
  <c r="AS223" i="14"/>
  <c r="DD223" i="14"/>
  <c r="AR223" i="14"/>
  <c r="DC223" i="14"/>
  <c r="AQ223" i="14"/>
  <c r="DB223" i="14"/>
  <c r="AP223" i="14"/>
  <c r="DA223" i="14"/>
  <c r="AO223" i="14"/>
  <c r="CJ223" i="14"/>
  <c r="X223" i="14"/>
  <c r="CQ223" i="14"/>
  <c r="AE223" i="14"/>
  <c r="CP223" i="14"/>
  <c r="AD223" i="14"/>
  <c r="CW223" i="14"/>
  <c r="AK223" i="14"/>
  <c r="CV223" i="14"/>
  <c r="AJ223" i="14"/>
  <c r="CU223" i="14"/>
  <c r="AI223" i="14"/>
  <c r="CT223" i="14"/>
  <c r="AH223" i="14"/>
  <c r="CS223" i="14"/>
  <c r="AG223" i="14"/>
  <c r="CB223" i="14"/>
  <c r="P223" i="14"/>
  <c r="CI223" i="14"/>
  <c r="W223" i="14"/>
  <c r="CH223" i="14"/>
  <c r="V223" i="14"/>
  <c r="CO223" i="14"/>
  <c r="AC223" i="14"/>
  <c r="CN223" i="14"/>
  <c r="AB223" i="14"/>
  <c r="CM223" i="14"/>
  <c r="AA223" i="14"/>
  <c r="CL223" i="14"/>
  <c r="Z223" i="14"/>
  <c r="CK223" i="14"/>
  <c r="Y223" i="14"/>
  <c r="EF223" i="14"/>
  <c r="BT223" i="14"/>
  <c r="EM223" i="14"/>
  <c r="CA223" i="14"/>
  <c r="EL223" i="14"/>
  <c r="BZ223" i="14"/>
  <c r="N223" i="14"/>
  <c r="CG223" i="14"/>
  <c r="U223" i="14"/>
  <c r="CF223" i="14"/>
  <c r="T223" i="14"/>
  <c r="CE223" i="14"/>
  <c r="S223" i="14"/>
  <c r="CD223" i="14"/>
  <c r="R223" i="14"/>
  <c r="CC223" i="14"/>
  <c r="Q223" i="14"/>
  <c r="DX223" i="14"/>
  <c r="BL223" i="14"/>
  <c r="EE223" i="14"/>
  <c r="BS223" i="14"/>
  <c r="ED223" i="14"/>
  <c r="BR223" i="14"/>
  <c r="EK223" i="14"/>
  <c r="BY223" i="14"/>
  <c r="EJ223" i="14"/>
  <c r="BX223" i="14"/>
  <c r="EI223" i="14"/>
  <c r="BW223" i="14"/>
  <c r="EH223" i="14"/>
  <c r="BV223" i="14"/>
  <c r="EG223" i="14"/>
  <c r="BU223" i="14"/>
  <c r="CZ223" i="14"/>
  <c r="AN223" i="14"/>
  <c r="DG223" i="14"/>
  <c r="AU223" i="14"/>
  <c r="DF223" i="14"/>
  <c r="AT223" i="14"/>
  <c r="DM223" i="14"/>
  <c r="BA223" i="14"/>
  <c r="DL223" i="14"/>
  <c r="AZ223" i="14"/>
  <c r="DK223" i="14"/>
  <c r="AY223" i="14"/>
  <c r="DJ223" i="14"/>
  <c r="AX223" i="14"/>
  <c r="DI223" i="14"/>
  <c r="AW223" i="14"/>
  <c r="AV223" i="14"/>
  <c r="BB223" i="14"/>
  <c r="BH223" i="14"/>
  <c r="BF223" i="14"/>
  <c r="DW223" i="14"/>
  <c r="EC223" i="14"/>
  <c r="EA223" i="14"/>
  <c r="DY223" i="14"/>
  <c r="DO223" i="14"/>
  <c r="DU223" i="14"/>
  <c r="DS223" i="14"/>
  <c r="DQ223" i="14"/>
  <c r="BK223" i="14"/>
  <c r="BQ223" i="14"/>
  <c r="BO223" i="14"/>
  <c r="BM223" i="14"/>
  <c r="BC223" i="14"/>
  <c r="BI223" i="14"/>
  <c r="BG223" i="14"/>
  <c r="BE223" i="14"/>
  <c r="DP223" i="14"/>
  <c r="DV223" i="14"/>
  <c r="EB223" i="14"/>
  <c r="DZ223" i="14"/>
  <c r="DH223" i="14"/>
  <c r="BD223" i="14"/>
  <c r="DN223" i="14"/>
  <c r="BJ223" i="14"/>
  <c r="DT223" i="14"/>
  <c r="BP223" i="14"/>
  <c r="BN223" i="14"/>
  <c r="DR223" i="14"/>
  <c r="DW280" i="14"/>
  <c r="BK280" i="14"/>
  <c r="DV280" i="14"/>
  <c r="BJ280" i="14"/>
  <c r="EC280" i="14"/>
  <c r="BQ280" i="14"/>
  <c r="EB280" i="14"/>
  <c r="BP280" i="14"/>
  <c r="EA280" i="14"/>
  <c r="BO280" i="14"/>
  <c r="DZ280" i="14"/>
  <c r="BN280" i="14"/>
  <c r="DX280" i="14"/>
  <c r="BL280" i="14"/>
  <c r="DA280" i="14"/>
  <c r="AG280" i="14"/>
  <c r="DO280" i="14"/>
  <c r="BC280" i="14"/>
  <c r="DN280" i="14"/>
  <c r="BB280" i="14"/>
  <c r="DU280" i="14"/>
  <c r="BI280" i="14"/>
  <c r="DT280" i="14"/>
  <c r="BH280" i="14"/>
  <c r="DS280" i="14"/>
  <c r="BG280" i="14"/>
  <c r="DR280" i="14"/>
  <c r="BF280" i="14"/>
  <c r="DP280" i="14"/>
  <c r="BD280" i="14"/>
  <c r="AV280" i="14"/>
  <c r="EG280" i="14"/>
  <c r="DG280" i="14"/>
  <c r="AU280" i="14"/>
  <c r="DF280" i="14"/>
  <c r="AT280" i="14"/>
  <c r="DM280" i="14"/>
  <c r="BA280" i="14"/>
  <c r="DL280" i="14"/>
  <c r="AZ280" i="14"/>
  <c r="DK280" i="14"/>
  <c r="AY280" i="14"/>
  <c r="DJ280" i="14"/>
  <c r="AX280" i="14"/>
  <c r="DH280" i="14"/>
  <c r="DQ280" i="14"/>
  <c r="P280" i="14"/>
  <c r="BU280" i="14"/>
  <c r="CY280" i="14"/>
  <c r="AM280" i="14"/>
  <c r="CX280" i="14"/>
  <c r="AL280" i="14"/>
  <c r="DE280" i="14"/>
  <c r="AS280" i="14"/>
  <c r="DD280" i="14"/>
  <c r="AR280" i="14"/>
  <c r="DC280" i="14"/>
  <c r="AQ280" i="14"/>
  <c r="DB280" i="14"/>
  <c r="AP280" i="14"/>
  <c r="CZ280" i="14"/>
  <c r="BE280" i="14"/>
  <c r="CS280" i="14"/>
  <c r="AF280" i="14"/>
  <c r="CQ280" i="14"/>
  <c r="AE280" i="14"/>
  <c r="CP280" i="14"/>
  <c r="AD280" i="14"/>
  <c r="CW280" i="14"/>
  <c r="AK280" i="14"/>
  <c r="CV280" i="14"/>
  <c r="AJ280" i="14"/>
  <c r="CU280" i="14"/>
  <c r="AI280" i="14"/>
  <c r="CT280" i="14"/>
  <c r="AH280" i="14"/>
  <c r="CR280" i="14"/>
  <c r="X280" i="14"/>
  <c r="AO280" i="14"/>
  <c r="DY280" i="14"/>
  <c r="CI280" i="14"/>
  <c r="W280" i="14"/>
  <c r="CH280" i="14"/>
  <c r="V280" i="14"/>
  <c r="CO280" i="14"/>
  <c r="AC280" i="14"/>
  <c r="CN280" i="14"/>
  <c r="AB280" i="14"/>
  <c r="CM280" i="14"/>
  <c r="AA280" i="14"/>
  <c r="CL280" i="14"/>
  <c r="Z280" i="14"/>
  <c r="CJ280" i="14"/>
  <c r="DI280" i="14"/>
  <c r="CK280" i="14"/>
  <c r="BM280" i="14"/>
  <c r="EE280" i="14"/>
  <c r="BS280" i="14"/>
  <c r="ED280" i="14"/>
  <c r="BR280" i="14"/>
  <c r="EK280" i="14"/>
  <c r="BY280" i="14"/>
  <c r="EJ280" i="14"/>
  <c r="BX280" i="14"/>
  <c r="EI280" i="14"/>
  <c r="BW280" i="14"/>
  <c r="EH280" i="14"/>
  <c r="BV280" i="14"/>
  <c r="EF280" i="14"/>
  <c r="BT280" i="14"/>
  <c r="Q280" i="14"/>
  <c r="CC280" i="14"/>
  <c r="N280" i="14"/>
  <c r="R280" i="14"/>
  <c r="CG280" i="14"/>
  <c r="CB280" i="14"/>
  <c r="U280" i="14"/>
  <c r="AW280" i="14"/>
  <c r="CF280" i="14"/>
  <c r="AN280" i="14"/>
  <c r="EM280" i="14"/>
  <c r="T280" i="14"/>
  <c r="Y280" i="14"/>
  <c r="CA280" i="14"/>
  <c r="CE280" i="14"/>
  <c r="EL280" i="14"/>
  <c r="S280" i="14"/>
  <c r="CD280" i="14"/>
  <c r="BZ280" i="14"/>
  <c r="DT202" i="14"/>
  <c r="BH202" i="14"/>
  <c r="DS202" i="14"/>
  <c r="BG202" i="14"/>
  <c r="DR202" i="14"/>
  <c r="BF202" i="14"/>
  <c r="DQ202" i="14"/>
  <c r="BE202" i="14"/>
  <c r="DP202" i="14"/>
  <c r="BD202" i="14"/>
  <c r="DW202" i="14"/>
  <c r="BK202" i="14"/>
  <c r="DV202" i="14"/>
  <c r="BJ202" i="14"/>
  <c r="AS202" i="14"/>
  <c r="BY202" i="14"/>
  <c r="DL202" i="14"/>
  <c r="AZ202" i="14"/>
  <c r="DK202" i="14"/>
  <c r="AY202" i="14"/>
  <c r="DJ202" i="14"/>
  <c r="AX202" i="14"/>
  <c r="DI202" i="14"/>
  <c r="AW202" i="14"/>
  <c r="DH202" i="14"/>
  <c r="AV202" i="14"/>
  <c r="DO202" i="14"/>
  <c r="BC202" i="14"/>
  <c r="DN202" i="14"/>
  <c r="BB202" i="14"/>
  <c r="CW202" i="14"/>
  <c r="EC202" i="14"/>
  <c r="DD202" i="14"/>
  <c r="AR202" i="14"/>
  <c r="DC202" i="14"/>
  <c r="AQ202" i="14"/>
  <c r="DB202" i="14"/>
  <c r="AP202" i="14"/>
  <c r="DA202" i="14"/>
  <c r="AO202" i="14"/>
  <c r="CZ202" i="14"/>
  <c r="AN202" i="14"/>
  <c r="DG202" i="14"/>
  <c r="AU202" i="14"/>
  <c r="DF202" i="14"/>
  <c r="AT202" i="14"/>
  <c r="AK202" i="14"/>
  <c r="BQ202" i="14"/>
  <c r="CV202" i="14"/>
  <c r="AJ202" i="14"/>
  <c r="CU202" i="14"/>
  <c r="AI202" i="14"/>
  <c r="CT202" i="14"/>
  <c r="AH202" i="14"/>
  <c r="CS202" i="14"/>
  <c r="AG202" i="14"/>
  <c r="CR202" i="14"/>
  <c r="AF202" i="14"/>
  <c r="CY202" i="14"/>
  <c r="AM202" i="14"/>
  <c r="CX202" i="14"/>
  <c r="AL202" i="14"/>
  <c r="CO202" i="14"/>
  <c r="DU202" i="14"/>
  <c r="CN202" i="14"/>
  <c r="AB202" i="14"/>
  <c r="CM202" i="14"/>
  <c r="AA202" i="14"/>
  <c r="CL202" i="14"/>
  <c r="Z202" i="14"/>
  <c r="CK202" i="14"/>
  <c r="Y202" i="14"/>
  <c r="CJ202" i="14"/>
  <c r="X202" i="14"/>
  <c r="CQ202" i="14"/>
  <c r="AE202" i="14"/>
  <c r="CP202" i="14"/>
  <c r="AD202" i="14"/>
  <c r="AC202" i="14"/>
  <c r="BI202" i="14"/>
  <c r="CF202" i="14"/>
  <c r="T202" i="14"/>
  <c r="CE202" i="14"/>
  <c r="S202" i="14"/>
  <c r="CD202" i="14"/>
  <c r="R202" i="14"/>
  <c r="CC202" i="14"/>
  <c r="Q202" i="14"/>
  <c r="CB202" i="14"/>
  <c r="P202" i="14"/>
  <c r="CI202" i="14"/>
  <c r="W202" i="14"/>
  <c r="CH202" i="14"/>
  <c r="V202" i="14"/>
  <c r="CG202" i="14"/>
  <c r="DM202" i="14"/>
  <c r="EJ202" i="14"/>
  <c r="BX202" i="14"/>
  <c r="EI202" i="14"/>
  <c r="BW202" i="14"/>
  <c r="EH202" i="14"/>
  <c r="BV202" i="14"/>
  <c r="EG202" i="14"/>
  <c r="BU202" i="14"/>
  <c r="EF202" i="14"/>
  <c r="BT202" i="14"/>
  <c r="EM202" i="14"/>
  <c r="CA202" i="14"/>
  <c r="EL202" i="14"/>
  <c r="BZ202" i="14"/>
  <c r="N202" i="14"/>
  <c r="U202" i="14"/>
  <c r="BA202" i="14"/>
  <c r="EB202" i="14"/>
  <c r="DX202" i="14"/>
  <c r="BP202" i="14"/>
  <c r="BL202" i="14"/>
  <c r="EA202" i="14"/>
  <c r="EE202" i="14"/>
  <c r="BO202" i="14"/>
  <c r="BS202" i="14"/>
  <c r="DZ202" i="14"/>
  <c r="ED202" i="14"/>
  <c r="BN202" i="14"/>
  <c r="BR202" i="14"/>
  <c r="DY202" i="14"/>
  <c r="DE202" i="14"/>
  <c r="BM202" i="14"/>
  <c r="EK202" i="14"/>
  <c r="EM300" i="14"/>
  <c r="CA300" i="14"/>
  <c r="EL300" i="14"/>
  <c r="BZ300" i="14"/>
  <c r="N300" i="14"/>
  <c r="CG300" i="14"/>
  <c r="U300" i="14"/>
  <c r="CF300" i="14"/>
  <c r="T300" i="14"/>
  <c r="CE300" i="14"/>
  <c r="S300" i="14"/>
  <c r="CD300" i="14"/>
  <c r="R300" i="14"/>
  <c r="CB300" i="14"/>
  <c r="P300" i="14"/>
  <c r="Q300" i="14"/>
  <c r="AW300" i="14"/>
  <c r="EE300" i="14"/>
  <c r="BS300" i="14"/>
  <c r="ED300" i="14"/>
  <c r="BR300" i="14"/>
  <c r="EK300" i="14"/>
  <c r="BY300" i="14"/>
  <c r="EJ300" i="14"/>
  <c r="BX300" i="14"/>
  <c r="EI300" i="14"/>
  <c r="BW300" i="14"/>
  <c r="EH300" i="14"/>
  <c r="BV300" i="14"/>
  <c r="EF300" i="14"/>
  <c r="BT300" i="14"/>
  <c r="DA300" i="14"/>
  <c r="EG300" i="14"/>
  <c r="DW300" i="14"/>
  <c r="BK300" i="14"/>
  <c r="DV300" i="14"/>
  <c r="BJ300" i="14"/>
  <c r="EC300" i="14"/>
  <c r="BQ300" i="14"/>
  <c r="EB300" i="14"/>
  <c r="BP300" i="14"/>
  <c r="EA300" i="14"/>
  <c r="BO300" i="14"/>
  <c r="DZ300" i="14"/>
  <c r="BN300" i="14"/>
  <c r="DX300" i="14"/>
  <c r="BL300" i="14"/>
  <c r="AO300" i="14"/>
  <c r="BU300" i="14"/>
  <c r="DO300" i="14"/>
  <c r="BC300" i="14"/>
  <c r="DN300" i="14"/>
  <c r="BB300" i="14"/>
  <c r="DU300" i="14"/>
  <c r="BI300" i="14"/>
  <c r="DT300" i="14"/>
  <c r="BH300" i="14"/>
  <c r="DS300" i="14"/>
  <c r="BG300" i="14"/>
  <c r="DR300" i="14"/>
  <c r="BF300" i="14"/>
  <c r="DP300" i="14"/>
  <c r="BD300" i="14"/>
  <c r="CS300" i="14"/>
  <c r="DY300" i="14"/>
  <c r="DG300" i="14"/>
  <c r="AU300" i="14"/>
  <c r="DF300" i="14"/>
  <c r="AT300" i="14"/>
  <c r="DM300" i="14"/>
  <c r="BA300" i="14"/>
  <c r="DL300" i="14"/>
  <c r="AZ300" i="14"/>
  <c r="DK300" i="14"/>
  <c r="AY300" i="14"/>
  <c r="DJ300" i="14"/>
  <c r="AX300" i="14"/>
  <c r="DH300" i="14"/>
  <c r="AV300" i="14"/>
  <c r="AG300" i="14"/>
  <c r="BM300" i="14"/>
  <c r="CY300" i="14"/>
  <c r="AM300" i="14"/>
  <c r="CX300" i="14"/>
  <c r="AL300" i="14"/>
  <c r="DE300" i="14"/>
  <c r="AS300" i="14"/>
  <c r="DD300" i="14"/>
  <c r="AR300" i="14"/>
  <c r="DC300" i="14"/>
  <c r="AQ300" i="14"/>
  <c r="DB300" i="14"/>
  <c r="AP300" i="14"/>
  <c r="CZ300" i="14"/>
  <c r="AN300" i="14"/>
  <c r="CK300" i="14"/>
  <c r="DQ300" i="14"/>
  <c r="CI300" i="14"/>
  <c r="W300" i="14"/>
  <c r="CH300" i="14"/>
  <c r="V300" i="14"/>
  <c r="CO300" i="14"/>
  <c r="AC300" i="14"/>
  <c r="CN300" i="14"/>
  <c r="AB300" i="14"/>
  <c r="CM300" i="14"/>
  <c r="AA300" i="14"/>
  <c r="CL300" i="14"/>
  <c r="Z300" i="14"/>
  <c r="CJ300" i="14"/>
  <c r="X300" i="14"/>
  <c r="CC300" i="14"/>
  <c r="DI300" i="14"/>
  <c r="AK300" i="14"/>
  <c r="AF300" i="14"/>
  <c r="CV300" i="14"/>
  <c r="Y300" i="14"/>
  <c r="AJ300" i="14"/>
  <c r="BE300" i="14"/>
  <c r="CQ300" i="14"/>
  <c r="CU300" i="14"/>
  <c r="AD300" i="14"/>
  <c r="AE300" i="14"/>
  <c r="AI300" i="14"/>
  <c r="AH300" i="14"/>
  <c r="CP300" i="14"/>
  <c r="CT300" i="14"/>
  <c r="CW300" i="14"/>
  <c r="CR300" i="14"/>
  <c r="CH235" i="14"/>
  <c r="V235" i="14"/>
  <c r="CO235" i="14"/>
  <c r="AC235" i="14"/>
  <c r="CN235" i="14"/>
  <c r="AB235" i="14"/>
  <c r="CM235" i="14"/>
  <c r="AA235" i="14"/>
  <c r="CL235" i="14"/>
  <c r="Z235" i="14"/>
  <c r="CK235" i="14"/>
  <c r="Y235" i="14"/>
  <c r="CJ235" i="14"/>
  <c r="X235" i="14"/>
  <c r="CQ235" i="14"/>
  <c r="AE235" i="14"/>
  <c r="EL235" i="14"/>
  <c r="BZ235" i="14"/>
  <c r="N235" i="14"/>
  <c r="CG235" i="14"/>
  <c r="U235" i="14"/>
  <c r="CF235" i="14"/>
  <c r="T235" i="14"/>
  <c r="CE235" i="14"/>
  <c r="S235" i="14"/>
  <c r="CD235" i="14"/>
  <c r="R235" i="14"/>
  <c r="CC235" i="14"/>
  <c r="Q235" i="14"/>
  <c r="CB235" i="14"/>
  <c r="P235" i="14"/>
  <c r="CI235" i="14"/>
  <c r="W235" i="14"/>
  <c r="ED235" i="14"/>
  <c r="BR235" i="14"/>
  <c r="EK235" i="14"/>
  <c r="BY235" i="14"/>
  <c r="EJ235" i="14"/>
  <c r="BX235" i="14"/>
  <c r="EI235" i="14"/>
  <c r="BW235" i="14"/>
  <c r="EH235" i="14"/>
  <c r="BV235" i="14"/>
  <c r="EG235" i="14"/>
  <c r="BU235" i="14"/>
  <c r="EF235" i="14"/>
  <c r="BT235" i="14"/>
  <c r="EM235" i="14"/>
  <c r="CA235" i="14"/>
  <c r="DV235" i="14"/>
  <c r="BJ235" i="14"/>
  <c r="EC235" i="14"/>
  <c r="BQ235" i="14"/>
  <c r="EB235" i="14"/>
  <c r="BP235" i="14"/>
  <c r="EA235" i="14"/>
  <c r="BO235" i="14"/>
  <c r="DZ235" i="14"/>
  <c r="BN235" i="14"/>
  <c r="DY235" i="14"/>
  <c r="BM235" i="14"/>
  <c r="DX235" i="14"/>
  <c r="BL235" i="14"/>
  <c r="EE235" i="14"/>
  <c r="BS235" i="14"/>
  <c r="DN235" i="14"/>
  <c r="BB235" i="14"/>
  <c r="DU235" i="14"/>
  <c r="BI235" i="14"/>
  <c r="DT235" i="14"/>
  <c r="BH235" i="14"/>
  <c r="DS235" i="14"/>
  <c r="BG235" i="14"/>
  <c r="DR235" i="14"/>
  <c r="BF235" i="14"/>
  <c r="DQ235" i="14"/>
  <c r="BE235" i="14"/>
  <c r="DP235" i="14"/>
  <c r="BD235" i="14"/>
  <c r="DW235" i="14"/>
  <c r="BK235" i="14"/>
  <c r="DF235" i="14"/>
  <c r="AT235" i="14"/>
  <c r="DM235" i="14"/>
  <c r="BA235" i="14"/>
  <c r="DL235" i="14"/>
  <c r="AZ235" i="14"/>
  <c r="DK235" i="14"/>
  <c r="AY235" i="14"/>
  <c r="DJ235" i="14"/>
  <c r="AX235" i="14"/>
  <c r="DI235" i="14"/>
  <c r="AW235" i="14"/>
  <c r="DH235" i="14"/>
  <c r="AV235" i="14"/>
  <c r="DO235" i="14"/>
  <c r="BC235" i="14"/>
  <c r="CP235" i="14"/>
  <c r="AD235" i="14"/>
  <c r="CW235" i="14"/>
  <c r="AK235" i="14"/>
  <c r="CV235" i="14"/>
  <c r="AJ235" i="14"/>
  <c r="CU235" i="14"/>
  <c r="AI235" i="14"/>
  <c r="CT235" i="14"/>
  <c r="AH235" i="14"/>
  <c r="CS235" i="14"/>
  <c r="AG235" i="14"/>
  <c r="CR235" i="14"/>
  <c r="AF235" i="14"/>
  <c r="CY235" i="14"/>
  <c r="AM235" i="14"/>
  <c r="AR235" i="14"/>
  <c r="AN235" i="14"/>
  <c r="DC235" i="14"/>
  <c r="DG235" i="14"/>
  <c r="AQ235" i="14"/>
  <c r="AU235" i="14"/>
  <c r="CX235" i="14"/>
  <c r="DB235" i="14"/>
  <c r="DE235" i="14"/>
  <c r="DA235" i="14"/>
  <c r="AS235" i="14"/>
  <c r="AO235" i="14"/>
  <c r="AL235" i="14"/>
  <c r="DD235" i="14"/>
  <c r="AP235" i="14"/>
  <c r="CZ235" i="14"/>
  <c r="CL323" i="14"/>
  <c r="Z323" i="14"/>
  <c r="CK323" i="14"/>
  <c r="Y323" i="14"/>
  <c r="CJ323" i="14"/>
  <c r="X323" i="14"/>
  <c r="CQ323" i="14"/>
  <c r="AE323" i="14"/>
  <c r="CP323" i="14"/>
  <c r="AD323" i="14"/>
  <c r="CW323" i="14"/>
  <c r="AK323" i="14"/>
  <c r="CU323" i="14"/>
  <c r="AI323" i="14"/>
  <c r="AZ323" i="14"/>
  <c r="BX323" i="14"/>
  <c r="CD323" i="14"/>
  <c r="R323" i="14"/>
  <c r="CC323" i="14"/>
  <c r="Q323" i="14"/>
  <c r="CB323" i="14"/>
  <c r="P323" i="14"/>
  <c r="CI323" i="14"/>
  <c r="W323" i="14"/>
  <c r="CH323" i="14"/>
  <c r="V323" i="14"/>
  <c r="CO323" i="14"/>
  <c r="AC323" i="14"/>
  <c r="CM323" i="14"/>
  <c r="AA323" i="14"/>
  <c r="DD323" i="14"/>
  <c r="CF323" i="14"/>
  <c r="DZ323" i="14"/>
  <c r="BN323" i="14"/>
  <c r="DY323" i="14"/>
  <c r="BM323" i="14"/>
  <c r="DX323" i="14"/>
  <c r="BL323" i="14"/>
  <c r="EE323" i="14"/>
  <c r="BS323" i="14"/>
  <c r="ED323" i="14"/>
  <c r="BR323" i="14"/>
  <c r="EK323" i="14"/>
  <c r="BY323" i="14"/>
  <c r="EI323" i="14"/>
  <c r="BW323" i="14"/>
  <c r="EB323" i="14"/>
  <c r="CV323" i="14"/>
  <c r="DB323" i="14"/>
  <c r="DQ323" i="14"/>
  <c r="AG323" i="14"/>
  <c r="AV323" i="14"/>
  <c r="CA323" i="14"/>
  <c r="DF323" i="14"/>
  <c r="EC323" i="14"/>
  <c r="AS323" i="14"/>
  <c r="BG323" i="14"/>
  <c r="AR323" i="14"/>
  <c r="CT323" i="14"/>
  <c r="DI323" i="14"/>
  <c r="EF323" i="14"/>
  <c r="AN323" i="14"/>
  <c r="BK323" i="14"/>
  <c r="CX323" i="14"/>
  <c r="DU323" i="14"/>
  <c r="U323" i="14"/>
  <c r="AY323" i="14"/>
  <c r="AJ323" i="14"/>
  <c r="BV323" i="14"/>
  <c r="DA323" i="14"/>
  <c r="DP323" i="14"/>
  <c r="AF323" i="14"/>
  <c r="BC323" i="14"/>
  <c r="BZ323" i="14"/>
  <c r="DM323" i="14"/>
  <c r="EA323" i="14"/>
  <c r="AQ323" i="14"/>
  <c r="CN323" i="14"/>
  <c r="BF323" i="14"/>
  <c r="CS323" i="14"/>
  <c r="DH323" i="14"/>
  <c r="EM323" i="14"/>
  <c r="AU323" i="14"/>
  <c r="BJ323" i="14"/>
  <c r="DE323" i="14"/>
  <c r="DS323" i="14"/>
  <c r="S323" i="14"/>
  <c r="AB323" i="14"/>
  <c r="AX323" i="14"/>
  <c r="BU323" i="14"/>
  <c r="CZ323" i="14"/>
  <c r="DW323" i="14"/>
  <c r="AM323" i="14"/>
  <c r="BB323" i="14"/>
  <c r="CG323" i="14"/>
  <c r="DK323" i="14"/>
  <c r="BP323" i="14"/>
  <c r="EJ323" i="14"/>
  <c r="EH323" i="14"/>
  <c r="AP323" i="14"/>
  <c r="BE323" i="14"/>
  <c r="CR323" i="14"/>
  <c r="DO323" i="14"/>
  <c r="EL323" i="14"/>
  <c r="AT323" i="14"/>
  <c r="BQ323" i="14"/>
  <c r="DC323" i="14"/>
  <c r="DT323" i="14"/>
  <c r="T323" i="14"/>
  <c r="DJ323" i="14"/>
  <c r="EG323" i="14"/>
  <c r="AO323" i="14"/>
  <c r="BD323" i="14"/>
  <c r="CY323" i="14"/>
  <c r="DN323" i="14"/>
  <c r="N323" i="14"/>
  <c r="BA323" i="14"/>
  <c r="BO323" i="14"/>
  <c r="DL323" i="14"/>
  <c r="AH323" i="14"/>
  <c r="BH323" i="14"/>
  <c r="AW323" i="14"/>
  <c r="BT323" i="14"/>
  <c r="DG323" i="14"/>
  <c r="DV323" i="14"/>
  <c r="AL323" i="14"/>
  <c r="BI323" i="14"/>
  <c r="CE323" i="14"/>
  <c r="DR323" i="14"/>
  <c r="CJ225" i="14"/>
  <c r="X225" i="14"/>
  <c r="CQ225" i="14"/>
  <c r="AE225" i="14"/>
  <c r="CP225" i="14"/>
  <c r="AD225" i="14"/>
  <c r="CW225" i="14"/>
  <c r="AK225" i="14"/>
  <c r="CV225" i="14"/>
  <c r="AJ225" i="14"/>
  <c r="CU225" i="14"/>
  <c r="AI225" i="14"/>
  <c r="CT225" i="14"/>
  <c r="AH225" i="14"/>
  <c r="CB225" i="14"/>
  <c r="P225" i="14"/>
  <c r="CI225" i="14"/>
  <c r="W225" i="14"/>
  <c r="CH225" i="14"/>
  <c r="V225" i="14"/>
  <c r="CO225" i="14"/>
  <c r="AC225" i="14"/>
  <c r="CN225" i="14"/>
  <c r="AB225" i="14"/>
  <c r="CM225" i="14"/>
  <c r="AA225" i="14"/>
  <c r="CL225" i="14"/>
  <c r="Z225" i="14"/>
  <c r="CK225" i="14"/>
  <c r="Y225" i="14"/>
  <c r="DP225" i="14"/>
  <c r="BD225" i="14"/>
  <c r="DW225" i="14"/>
  <c r="BK225" i="14"/>
  <c r="DV225" i="14"/>
  <c r="BJ225" i="14"/>
  <c r="EC225" i="14"/>
  <c r="BQ225" i="14"/>
  <c r="EB225" i="14"/>
  <c r="BP225" i="14"/>
  <c r="EA225" i="14"/>
  <c r="BO225" i="14"/>
  <c r="DZ225" i="14"/>
  <c r="BN225" i="14"/>
  <c r="DY225" i="14"/>
  <c r="BM225" i="14"/>
  <c r="CZ225" i="14"/>
  <c r="AN225" i="14"/>
  <c r="DG225" i="14"/>
  <c r="AU225" i="14"/>
  <c r="DF225" i="14"/>
  <c r="AT225" i="14"/>
  <c r="DM225" i="14"/>
  <c r="BA225" i="14"/>
  <c r="DL225" i="14"/>
  <c r="AZ225" i="14"/>
  <c r="DK225" i="14"/>
  <c r="AY225" i="14"/>
  <c r="DJ225" i="14"/>
  <c r="AX225" i="14"/>
  <c r="DX225" i="14"/>
  <c r="EE225" i="14"/>
  <c r="ED225" i="14"/>
  <c r="EK225" i="14"/>
  <c r="EJ225" i="14"/>
  <c r="EI225" i="14"/>
  <c r="EH225" i="14"/>
  <c r="EG225" i="14"/>
  <c r="AW225" i="14"/>
  <c r="DH225" i="14"/>
  <c r="DO225" i="14"/>
  <c r="DN225" i="14"/>
  <c r="DU225" i="14"/>
  <c r="DT225" i="14"/>
  <c r="DS225" i="14"/>
  <c r="DR225" i="14"/>
  <c r="DQ225" i="14"/>
  <c r="AO225" i="14"/>
  <c r="CR225" i="14"/>
  <c r="CY225" i="14"/>
  <c r="CX225" i="14"/>
  <c r="DE225" i="14"/>
  <c r="DD225" i="14"/>
  <c r="DC225" i="14"/>
  <c r="DB225" i="14"/>
  <c r="DI225" i="14"/>
  <c r="AG225" i="14"/>
  <c r="BT225" i="14"/>
  <c r="CA225" i="14"/>
  <c r="BZ225" i="14"/>
  <c r="CG225" i="14"/>
  <c r="CF225" i="14"/>
  <c r="CE225" i="14"/>
  <c r="CD225" i="14"/>
  <c r="DA225" i="14"/>
  <c r="Q225" i="14"/>
  <c r="BL225" i="14"/>
  <c r="BS225" i="14"/>
  <c r="BR225" i="14"/>
  <c r="BY225" i="14"/>
  <c r="BX225" i="14"/>
  <c r="BW225" i="14"/>
  <c r="BV225" i="14"/>
  <c r="CS225" i="14"/>
  <c r="AV225" i="14"/>
  <c r="BC225" i="14"/>
  <c r="BB225" i="14"/>
  <c r="BI225" i="14"/>
  <c r="BH225" i="14"/>
  <c r="BG225" i="14"/>
  <c r="BF225" i="14"/>
  <c r="CC225" i="14"/>
  <c r="AF225" i="14"/>
  <c r="AM225" i="14"/>
  <c r="AL225" i="14"/>
  <c r="AS225" i="14"/>
  <c r="AR225" i="14"/>
  <c r="AQ225" i="14"/>
  <c r="AP225" i="14"/>
  <c r="BU225" i="14"/>
  <c r="EF225" i="14"/>
  <c r="BE225" i="14"/>
  <c r="EM225" i="14"/>
  <c r="EL225" i="14"/>
  <c r="N225" i="14"/>
  <c r="U225" i="14"/>
  <c r="T225" i="14"/>
  <c r="S225" i="14"/>
  <c r="R225" i="14"/>
  <c r="EE292" i="14"/>
  <c r="BS292" i="14"/>
  <c r="ED292" i="14"/>
  <c r="BR292" i="14"/>
  <c r="EK292" i="14"/>
  <c r="BY292" i="14"/>
  <c r="EJ292" i="14"/>
  <c r="BX292" i="14"/>
  <c r="EI292" i="14"/>
  <c r="BW292" i="14"/>
  <c r="EH292" i="14"/>
  <c r="BV292" i="14"/>
  <c r="EF292" i="14"/>
  <c r="BT292" i="14"/>
  <c r="EG292" i="14"/>
  <c r="DA292" i="14"/>
  <c r="DW292" i="14"/>
  <c r="BK292" i="14"/>
  <c r="DV292" i="14"/>
  <c r="BJ292" i="14"/>
  <c r="EC292" i="14"/>
  <c r="BQ292" i="14"/>
  <c r="EB292" i="14"/>
  <c r="BP292" i="14"/>
  <c r="EA292" i="14"/>
  <c r="BO292" i="14"/>
  <c r="DZ292" i="14"/>
  <c r="BN292" i="14"/>
  <c r="DX292" i="14"/>
  <c r="BL292" i="14"/>
  <c r="BU292" i="14"/>
  <c r="AO292" i="14"/>
  <c r="DO292" i="14"/>
  <c r="BC292" i="14"/>
  <c r="DN292" i="14"/>
  <c r="BB292" i="14"/>
  <c r="DU292" i="14"/>
  <c r="BI292" i="14"/>
  <c r="DT292" i="14"/>
  <c r="BH292" i="14"/>
  <c r="DS292" i="14"/>
  <c r="BG292" i="14"/>
  <c r="DR292" i="14"/>
  <c r="BF292" i="14"/>
  <c r="DP292" i="14"/>
  <c r="BD292" i="14"/>
  <c r="DY292" i="14"/>
  <c r="CS292" i="14"/>
  <c r="CY292" i="14"/>
  <c r="AM292" i="14"/>
  <c r="CX292" i="14"/>
  <c r="AL292" i="14"/>
  <c r="DE292" i="14"/>
  <c r="AS292" i="14"/>
  <c r="DD292" i="14"/>
  <c r="AR292" i="14"/>
  <c r="DC292" i="14"/>
  <c r="AQ292" i="14"/>
  <c r="DB292" i="14"/>
  <c r="AP292" i="14"/>
  <c r="CZ292" i="14"/>
  <c r="AN292" i="14"/>
  <c r="DQ292" i="14"/>
  <c r="CK292" i="14"/>
  <c r="CQ292" i="14"/>
  <c r="AE292" i="14"/>
  <c r="CP292" i="14"/>
  <c r="AD292" i="14"/>
  <c r="CW292" i="14"/>
  <c r="AK292" i="14"/>
  <c r="CV292" i="14"/>
  <c r="AJ292" i="14"/>
  <c r="CU292" i="14"/>
  <c r="AI292" i="14"/>
  <c r="CT292" i="14"/>
  <c r="AH292" i="14"/>
  <c r="CR292" i="14"/>
  <c r="AF292" i="14"/>
  <c r="BE292" i="14"/>
  <c r="Y292" i="14"/>
  <c r="EL292" i="14"/>
  <c r="CO292" i="14"/>
  <c r="AZ292" i="14"/>
  <c r="S292" i="14"/>
  <c r="CJ292" i="14"/>
  <c r="AG292" i="14"/>
  <c r="DF292" i="14"/>
  <c r="CG292" i="14"/>
  <c r="AB292" i="14"/>
  <c r="DJ292" i="14"/>
  <c r="CB292" i="14"/>
  <c r="CC292" i="14"/>
  <c r="EM292" i="14"/>
  <c r="CH292" i="14"/>
  <c r="BA292" i="14"/>
  <c r="T292" i="14"/>
  <c r="CL292" i="14"/>
  <c r="AV292" i="14"/>
  <c r="Q292" i="14"/>
  <c r="DG292" i="14"/>
  <c r="BZ292" i="14"/>
  <c r="AC292" i="14"/>
  <c r="DK292" i="14"/>
  <c r="CD292" i="14"/>
  <c r="X292" i="14"/>
  <c r="CI292" i="14"/>
  <c r="AT292" i="14"/>
  <c r="U292" i="14"/>
  <c r="CM292" i="14"/>
  <c r="AX292" i="14"/>
  <c r="P292" i="14"/>
  <c r="CA292" i="14"/>
  <c r="V292" i="14"/>
  <c r="DL292" i="14"/>
  <c r="CE292" i="14"/>
  <c r="Z292" i="14"/>
  <c r="BM292" i="14"/>
  <c r="W292" i="14"/>
  <c r="DM292" i="14"/>
  <c r="CF292" i="14"/>
  <c r="AA292" i="14"/>
  <c r="DH292" i="14"/>
  <c r="AW292" i="14"/>
  <c r="AU292" i="14"/>
  <c r="N292" i="14"/>
  <c r="CN292" i="14"/>
  <c r="AY292" i="14"/>
  <c r="R292" i="14"/>
  <c r="DI292" i="14"/>
  <c r="CT140" i="14"/>
  <c r="AH140" i="14"/>
  <c r="CS140" i="14"/>
  <c r="AG140" i="14"/>
  <c r="CR140" i="14"/>
  <c r="AF140" i="14"/>
  <c r="CY140" i="14"/>
  <c r="AM140" i="14"/>
  <c r="CX140" i="14"/>
  <c r="AL140" i="14"/>
  <c r="DE140" i="14"/>
  <c r="AS140" i="14"/>
  <c r="DD140" i="14"/>
  <c r="AR140" i="14"/>
  <c r="DC140" i="14"/>
  <c r="AQ140" i="14"/>
  <c r="CL140" i="14"/>
  <c r="Z140" i="14"/>
  <c r="CK140" i="14"/>
  <c r="Y140" i="14"/>
  <c r="CJ140" i="14"/>
  <c r="X140" i="14"/>
  <c r="CQ140" i="14"/>
  <c r="AE140" i="14"/>
  <c r="CP140" i="14"/>
  <c r="AD140" i="14"/>
  <c r="CW140" i="14"/>
  <c r="AK140" i="14"/>
  <c r="CV140" i="14"/>
  <c r="AJ140" i="14"/>
  <c r="CU140" i="14"/>
  <c r="AI140" i="14"/>
  <c r="CD140" i="14"/>
  <c r="R140" i="14"/>
  <c r="CC140" i="14"/>
  <c r="Q140" i="14"/>
  <c r="CB140" i="14"/>
  <c r="P140" i="14"/>
  <c r="CI140" i="14"/>
  <c r="W140" i="14"/>
  <c r="CH140" i="14"/>
  <c r="V140" i="14"/>
  <c r="CO140" i="14"/>
  <c r="AC140" i="14"/>
  <c r="CN140" i="14"/>
  <c r="AB140" i="14"/>
  <c r="CM140" i="14"/>
  <c r="AA140" i="14"/>
  <c r="EH140" i="14"/>
  <c r="BV140" i="14"/>
  <c r="EG140" i="14"/>
  <c r="BU140" i="14"/>
  <c r="EF140" i="14"/>
  <c r="BT140" i="14"/>
  <c r="EM140" i="14"/>
  <c r="CA140" i="14"/>
  <c r="EL140" i="14"/>
  <c r="BZ140" i="14"/>
  <c r="N140" i="14"/>
  <c r="CG140" i="14"/>
  <c r="U140" i="14"/>
  <c r="CF140" i="14"/>
  <c r="T140" i="14"/>
  <c r="CE140" i="14"/>
  <c r="S140" i="14"/>
  <c r="DZ140" i="14"/>
  <c r="BN140" i="14"/>
  <c r="DY140" i="14"/>
  <c r="BM140" i="14"/>
  <c r="DX140" i="14"/>
  <c r="BL140" i="14"/>
  <c r="EE140" i="14"/>
  <c r="BS140" i="14"/>
  <c r="ED140" i="14"/>
  <c r="BR140" i="14"/>
  <c r="EK140" i="14"/>
  <c r="BY140" i="14"/>
  <c r="EJ140" i="14"/>
  <c r="BX140" i="14"/>
  <c r="EI140" i="14"/>
  <c r="BW140" i="14"/>
  <c r="DR140" i="14"/>
  <c r="BF140" i="14"/>
  <c r="DQ140" i="14"/>
  <c r="BE140" i="14"/>
  <c r="DP140" i="14"/>
  <c r="BD140" i="14"/>
  <c r="DW140" i="14"/>
  <c r="BK140" i="14"/>
  <c r="DV140" i="14"/>
  <c r="BJ140" i="14"/>
  <c r="EC140" i="14"/>
  <c r="BQ140" i="14"/>
  <c r="EB140" i="14"/>
  <c r="BP140" i="14"/>
  <c r="EA140" i="14"/>
  <c r="BO140" i="14"/>
  <c r="DB140" i="14"/>
  <c r="AP140" i="14"/>
  <c r="DA140" i="14"/>
  <c r="AO140" i="14"/>
  <c r="CZ140" i="14"/>
  <c r="AN140" i="14"/>
  <c r="DG140" i="14"/>
  <c r="AU140" i="14"/>
  <c r="DF140" i="14"/>
  <c r="AT140" i="14"/>
  <c r="DM140" i="14"/>
  <c r="BA140" i="14"/>
  <c r="DL140" i="14"/>
  <c r="AZ140" i="14"/>
  <c r="DK140" i="14"/>
  <c r="AY140" i="14"/>
  <c r="AV140" i="14"/>
  <c r="BH140" i="14"/>
  <c r="DO140" i="14"/>
  <c r="DS140" i="14"/>
  <c r="BC140" i="14"/>
  <c r="BG140" i="14"/>
  <c r="BI140" i="14"/>
  <c r="DJ140" i="14"/>
  <c r="DN140" i="14"/>
  <c r="AX140" i="14"/>
  <c r="BB140" i="14"/>
  <c r="AW140" i="14"/>
  <c r="DI140" i="14"/>
  <c r="DU140" i="14"/>
  <c r="DH140" i="14"/>
  <c r="DT140" i="14"/>
  <c r="CF166" i="14"/>
  <c r="T166" i="14"/>
  <c r="CE166" i="14"/>
  <c r="S166" i="14"/>
  <c r="CD166" i="14"/>
  <c r="R166" i="14"/>
  <c r="DL166" i="14"/>
  <c r="AR166" i="14"/>
  <c r="CU166" i="14"/>
  <c r="AA166" i="14"/>
  <c r="BV166" i="14"/>
  <c r="DY166" i="14"/>
  <c r="BM166" i="14"/>
  <c r="DX166" i="14"/>
  <c r="BL166" i="14"/>
  <c r="EE166" i="14"/>
  <c r="BS166" i="14"/>
  <c r="ED166" i="14"/>
  <c r="BR166" i="14"/>
  <c r="EK166" i="14"/>
  <c r="BY166" i="14"/>
  <c r="DD166" i="14"/>
  <c r="AJ166" i="14"/>
  <c r="CM166" i="14"/>
  <c r="EH166" i="14"/>
  <c r="BN166" i="14"/>
  <c r="DQ166" i="14"/>
  <c r="BE166" i="14"/>
  <c r="DP166" i="14"/>
  <c r="BD166" i="14"/>
  <c r="DW166" i="14"/>
  <c r="BK166" i="14"/>
  <c r="DV166" i="14"/>
  <c r="BJ166" i="14"/>
  <c r="EC166" i="14"/>
  <c r="BQ166" i="14"/>
  <c r="AQ166" i="14"/>
  <c r="Q166" i="14"/>
  <c r="CH166" i="14"/>
  <c r="CV166" i="14"/>
  <c r="AB166" i="14"/>
  <c r="BW166" i="14"/>
  <c r="DZ166" i="14"/>
  <c r="BF166" i="14"/>
  <c r="DI166" i="14"/>
  <c r="AW166" i="14"/>
  <c r="DH166" i="14"/>
  <c r="AV166" i="14"/>
  <c r="DO166" i="14"/>
  <c r="BC166" i="14"/>
  <c r="DN166" i="14"/>
  <c r="BB166" i="14"/>
  <c r="DU166" i="14"/>
  <c r="BI166" i="14"/>
  <c r="EB166" i="14"/>
  <c r="Z166" i="14"/>
  <c r="CI166" i="14"/>
  <c r="AC166" i="14"/>
  <c r="CN166" i="14"/>
  <c r="EI166" i="14"/>
  <c r="BO166" i="14"/>
  <c r="DR166" i="14"/>
  <c r="AX166" i="14"/>
  <c r="DA166" i="14"/>
  <c r="AO166" i="14"/>
  <c r="CZ166" i="14"/>
  <c r="AN166" i="14"/>
  <c r="DG166" i="14"/>
  <c r="AU166" i="14"/>
  <c r="DF166" i="14"/>
  <c r="AT166" i="14"/>
  <c r="DM166" i="14"/>
  <c r="BA166" i="14"/>
  <c r="BH166" i="14"/>
  <c r="CC166" i="14"/>
  <c r="W166" i="14"/>
  <c r="BX166" i="14"/>
  <c r="EA166" i="14"/>
  <c r="BG166" i="14"/>
  <c r="DJ166" i="14"/>
  <c r="AP166" i="14"/>
  <c r="CS166" i="14"/>
  <c r="AG166" i="14"/>
  <c r="CR166" i="14"/>
  <c r="AF166" i="14"/>
  <c r="CY166" i="14"/>
  <c r="AM166" i="14"/>
  <c r="CX166" i="14"/>
  <c r="AL166" i="14"/>
  <c r="DE166" i="14"/>
  <c r="AS166" i="14"/>
  <c r="CT166" i="14"/>
  <c r="P166" i="14"/>
  <c r="CO166" i="14"/>
  <c r="EJ166" i="14"/>
  <c r="BP166" i="14"/>
  <c r="DS166" i="14"/>
  <c r="AY166" i="14"/>
  <c r="DB166" i="14"/>
  <c r="AH166" i="14"/>
  <c r="CK166" i="14"/>
  <c r="Y166" i="14"/>
  <c r="CJ166" i="14"/>
  <c r="X166" i="14"/>
  <c r="CQ166" i="14"/>
  <c r="AE166" i="14"/>
  <c r="CP166" i="14"/>
  <c r="AD166" i="14"/>
  <c r="CW166" i="14"/>
  <c r="AK166" i="14"/>
  <c r="DK166" i="14"/>
  <c r="CB166" i="14"/>
  <c r="V166" i="14"/>
  <c r="DT166" i="14"/>
  <c r="AZ166" i="14"/>
  <c r="DC166" i="14"/>
  <c r="AI166" i="14"/>
  <c r="CL166" i="14"/>
  <c r="EG166" i="14"/>
  <c r="BU166" i="14"/>
  <c r="EF166" i="14"/>
  <c r="BT166" i="14"/>
  <c r="EM166" i="14"/>
  <c r="CA166" i="14"/>
  <c r="EL166" i="14"/>
  <c r="BZ166" i="14"/>
  <c r="N166" i="14"/>
  <c r="CG166" i="14"/>
  <c r="U166" i="14"/>
  <c r="CL122" i="14"/>
  <c r="Z122" i="14"/>
  <c r="CK122" i="14"/>
  <c r="Y122" i="14"/>
  <c r="CJ122" i="14"/>
  <c r="X122" i="14"/>
  <c r="CQ122" i="14"/>
  <c r="AE122" i="14"/>
  <c r="CP122" i="14"/>
  <c r="AD122" i="14"/>
  <c r="CW122" i="14"/>
  <c r="AK122" i="14"/>
  <c r="CV122" i="14"/>
  <c r="AJ122" i="14"/>
  <c r="CU122" i="14"/>
  <c r="AI122" i="14"/>
  <c r="CD122" i="14"/>
  <c r="R122" i="14"/>
  <c r="CC122" i="14"/>
  <c r="Q122" i="14"/>
  <c r="CB122" i="14"/>
  <c r="P122" i="14"/>
  <c r="CI122" i="14"/>
  <c r="W122" i="14"/>
  <c r="CH122" i="14"/>
  <c r="V122" i="14"/>
  <c r="CO122" i="14"/>
  <c r="AC122" i="14"/>
  <c r="CN122" i="14"/>
  <c r="AB122" i="14"/>
  <c r="CM122" i="14"/>
  <c r="AA122" i="14"/>
  <c r="EH122" i="14"/>
  <c r="BV122" i="14"/>
  <c r="EG122" i="14"/>
  <c r="BU122" i="14"/>
  <c r="EF122" i="14"/>
  <c r="BT122" i="14"/>
  <c r="EM122" i="14"/>
  <c r="CA122" i="14"/>
  <c r="EL122" i="14"/>
  <c r="BZ122" i="14"/>
  <c r="N122" i="14"/>
  <c r="CG122" i="14"/>
  <c r="U122" i="14"/>
  <c r="CF122" i="14"/>
  <c r="T122" i="14"/>
  <c r="CE122" i="14"/>
  <c r="S122" i="14"/>
  <c r="DZ122" i="14"/>
  <c r="BN122" i="14"/>
  <c r="DY122" i="14"/>
  <c r="BM122" i="14"/>
  <c r="DX122" i="14"/>
  <c r="BL122" i="14"/>
  <c r="EE122" i="14"/>
  <c r="BS122" i="14"/>
  <c r="ED122" i="14"/>
  <c r="BR122" i="14"/>
  <c r="EK122" i="14"/>
  <c r="BY122" i="14"/>
  <c r="EJ122" i="14"/>
  <c r="BX122" i="14"/>
  <c r="EI122" i="14"/>
  <c r="BW122" i="14"/>
  <c r="DR122" i="14"/>
  <c r="BF122" i="14"/>
  <c r="DQ122" i="14"/>
  <c r="BE122" i="14"/>
  <c r="DP122" i="14"/>
  <c r="BD122" i="14"/>
  <c r="DW122" i="14"/>
  <c r="BK122" i="14"/>
  <c r="DV122" i="14"/>
  <c r="BJ122" i="14"/>
  <c r="EC122" i="14"/>
  <c r="BQ122" i="14"/>
  <c r="EB122" i="14"/>
  <c r="BP122" i="14"/>
  <c r="EA122" i="14"/>
  <c r="BO122" i="14"/>
  <c r="DJ122" i="14"/>
  <c r="AX122" i="14"/>
  <c r="DI122" i="14"/>
  <c r="AW122" i="14"/>
  <c r="DH122" i="14"/>
  <c r="AV122" i="14"/>
  <c r="DO122" i="14"/>
  <c r="BC122" i="14"/>
  <c r="DN122" i="14"/>
  <c r="BB122" i="14"/>
  <c r="DU122" i="14"/>
  <c r="BI122" i="14"/>
  <c r="DT122" i="14"/>
  <c r="BH122" i="14"/>
  <c r="DS122" i="14"/>
  <c r="BG122" i="14"/>
  <c r="DB122" i="14"/>
  <c r="AP122" i="14"/>
  <c r="DA122" i="14"/>
  <c r="AO122" i="14"/>
  <c r="CZ122" i="14"/>
  <c r="AN122" i="14"/>
  <c r="DG122" i="14"/>
  <c r="AU122" i="14"/>
  <c r="DF122" i="14"/>
  <c r="AT122" i="14"/>
  <c r="DM122" i="14"/>
  <c r="BA122" i="14"/>
  <c r="DL122" i="14"/>
  <c r="AZ122" i="14"/>
  <c r="DK122" i="14"/>
  <c r="AY122" i="14"/>
  <c r="CR122" i="14"/>
  <c r="DD122" i="14"/>
  <c r="AF122" i="14"/>
  <c r="AR122" i="14"/>
  <c r="CY122" i="14"/>
  <c r="DC122" i="14"/>
  <c r="AM122" i="14"/>
  <c r="AQ122" i="14"/>
  <c r="CT122" i="14"/>
  <c r="CX122" i="14"/>
  <c r="AH122" i="14"/>
  <c r="AL122" i="14"/>
  <c r="AG122" i="14"/>
  <c r="AS122" i="14"/>
  <c r="CS122" i="14"/>
  <c r="DE122" i="14"/>
  <c r="EM354" i="14"/>
  <c r="CA354" i="14"/>
  <c r="EL354" i="14"/>
  <c r="BZ354" i="14"/>
  <c r="N354" i="14"/>
  <c r="CG354" i="14"/>
  <c r="U354" i="14"/>
  <c r="CF354" i="14"/>
  <c r="T354" i="14"/>
  <c r="CE354" i="14"/>
  <c r="S354" i="14"/>
  <c r="CD354" i="14"/>
  <c r="R354" i="14"/>
  <c r="CC354" i="14"/>
  <c r="Q354" i="14"/>
  <c r="AN354" i="14"/>
  <c r="P354" i="14"/>
  <c r="EE354" i="14"/>
  <c r="BS354" i="14"/>
  <c r="ED354" i="14"/>
  <c r="BR354" i="14"/>
  <c r="EK354" i="14"/>
  <c r="BY354" i="14"/>
  <c r="EJ354" i="14"/>
  <c r="BX354" i="14"/>
  <c r="EI354" i="14"/>
  <c r="BW354" i="14"/>
  <c r="EH354" i="14"/>
  <c r="BV354" i="14"/>
  <c r="EG354" i="14"/>
  <c r="BU354" i="14"/>
  <c r="DX354" i="14"/>
  <c r="CR354" i="14"/>
  <c r="DW354" i="14"/>
  <c r="BK354" i="14"/>
  <c r="DV354" i="14"/>
  <c r="BJ354" i="14"/>
  <c r="EC354" i="14"/>
  <c r="BQ354" i="14"/>
  <c r="EB354" i="14"/>
  <c r="BP354" i="14"/>
  <c r="EA354" i="14"/>
  <c r="BO354" i="14"/>
  <c r="DZ354" i="14"/>
  <c r="BN354" i="14"/>
  <c r="DY354" i="14"/>
  <c r="BM354" i="14"/>
  <c r="BL354" i="14"/>
  <c r="AF354" i="14"/>
  <c r="DO354" i="14"/>
  <c r="BC354" i="14"/>
  <c r="DN354" i="14"/>
  <c r="BB354" i="14"/>
  <c r="DU354" i="14"/>
  <c r="BI354" i="14"/>
  <c r="DT354" i="14"/>
  <c r="BH354" i="14"/>
  <c r="DS354" i="14"/>
  <c r="BG354" i="14"/>
  <c r="DR354" i="14"/>
  <c r="BF354" i="14"/>
  <c r="DQ354" i="14"/>
  <c r="BE354" i="14"/>
  <c r="DP354" i="14"/>
  <c r="CJ354" i="14"/>
  <c r="DG354" i="14"/>
  <c r="AU354" i="14"/>
  <c r="DF354" i="14"/>
  <c r="AT354" i="14"/>
  <c r="DM354" i="14"/>
  <c r="BA354" i="14"/>
  <c r="DL354" i="14"/>
  <c r="AZ354" i="14"/>
  <c r="DK354" i="14"/>
  <c r="AY354" i="14"/>
  <c r="DJ354" i="14"/>
  <c r="AX354" i="14"/>
  <c r="DI354" i="14"/>
  <c r="AW354" i="14"/>
  <c r="BD354" i="14"/>
  <c r="X354" i="14"/>
  <c r="CY354" i="14"/>
  <c r="AM354" i="14"/>
  <c r="CX354" i="14"/>
  <c r="AL354" i="14"/>
  <c r="DE354" i="14"/>
  <c r="AS354" i="14"/>
  <c r="DD354" i="14"/>
  <c r="AR354" i="14"/>
  <c r="DC354" i="14"/>
  <c r="AQ354" i="14"/>
  <c r="DB354" i="14"/>
  <c r="AP354" i="14"/>
  <c r="DA354" i="14"/>
  <c r="AO354" i="14"/>
  <c r="DH354" i="14"/>
  <c r="EF354" i="14"/>
  <c r="CQ354" i="14"/>
  <c r="AE354" i="14"/>
  <c r="CP354" i="14"/>
  <c r="AD354" i="14"/>
  <c r="CW354" i="14"/>
  <c r="AK354" i="14"/>
  <c r="CV354" i="14"/>
  <c r="AJ354" i="14"/>
  <c r="CU354" i="14"/>
  <c r="AI354" i="14"/>
  <c r="CT354" i="14"/>
  <c r="AH354" i="14"/>
  <c r="CS354" i="14"/>
  <c r="AG354" i="14"/>
  <c r="AV354" i="14"/>
  <c r="BT354" i="14"/>
  <c r="CO354" i="14"/>
  <c r="CK354" i="14"/>
  <c r="AC354" i="14"/>
  <c r="Y354" i="14"/>
  <c r="CN354" i="14"/>
  <c r="CZ354" i="14"/>
  <c r="AB354" i="14"/>
  <c r="CB354" i="14"/>
  <c r="CI354" i="14"/>
  <c r="CM354" i="14"/>
  <c r="W354" i="14"/>
  <c r="AA354" i="14"/>
  <c r="V354" i="14"/>
  <c r="Z354" i="14"/>
  <c r="CH354" i="14"/>
  <c r="CL354" i="14"/>
  <c r="DF113" i="14"/>
  <c r="AT113" i="14"/>
  <c r="DM113" i="14"/>
  <c r="BA113" i="14"/>
  <c r="DL113" i="14"/>
  <c r="AZ113" i="14"/>
  <c r="DK113" i="14"/>
  <c r="AY113" i="14"/>
  <c r="DJ113" i="14"/>
  <c r="AX113" i="14"/>
  <c r="DI113" i="14"/>
  <c r="AW113" i="14"/>
  <c r="DH113" i="14"/>
  <c r="AV113" i="14"/>
  <c r="CH113" i="14"/>
  <c r="V113" i="14"/>
  <c r="CO113" i="14"/>
  <c r="AC113" i="14"/>
  <c r="CN113" i="14"/>
  <c r="AB113" i="14"/>
  <c r="CM113" i="14"/>
  <c r="AA113" i="14"/>
  <c r="CL113" i="14"/>
  <c r="Z113" i="14"/>
  <c r="CK113" i="14"/>
  <c r="Y113" i="14"/>
  <c r="CJ113" i="14"/>
  <c r="X113" i="14"/>
  <c r="CQ113" i="14"/>
  <c r="AE113" i="14"/>
  <c r="EL113" i="14"/>
  <c r="BZ113" i="14"/>
  <c r="N113" i="14"/>
  <c r="CG113" i="14"/>
  <c r="U113" i="14"/>
  <c r="CF113" i="14"/>
  <c r="T113" i="14"/>
  <c r="CE113" i="14"/>
  <c r="S113" i="14"/>
  <c r="CD113" i="14"/>
  <c r="R113" i="14"/>
  <c r="CC113" i="14"/>
  <c r="Q113" i="14"/>
  <c r="CB113" i="14"/>
  <c r="P113" i="14"/>
  <c r="CI113" i="14"/>
  <c r="W113" i="14"/>
  <c r="ED113" i="14"/>
  <c r="BR113" i="14"/>
  <c r="EK113" i="14"/>
  <c r="BY113" i="14"/>
  <c r="EJ113" i="14"/>
  <c r="BX113" i="14"/>
  <c r="EI113" i="14"/>
  <c r="BW113" i="14"/>
  <c r="EH113" i="14"/>
  <c r="BV113" i="14"/>
  <c r="EG113" i="14"/>
  <c r="BU113" i="14"/>
  <c r="EF113" i="14"/>
  <c r="BT113" i="14"/>
  <c r="EM113" i="14"/>
  <c r="CA113" i="14"/>
  <c r="DV113" i="14"/>
  <c r="EC113" i="14"/>
  <c r="EB113" i="14"/>
  <c r="EA113" i="14"/>
  <c r="DZ113" i="14"/>
  <c r="DY113" i="14"/>
  <c r="DX113" i="14"/>
  <c r="EE113" i="14"/>
  <c r="AU113" i="14"/>
  <c r="DN113" i="14"/>
  <c r="DU113" i="14"/>
  <c r="DT113" i="14"/>
  <c r="DS113" i="14"/>
  <c r="DR113" i="14"/>
  <c r="DQ113" i="14"/>
  <c r="DP113" i="14"/>
  <c r="DW113" i="14"/>
  <c r="AM113" i="14"/>
  <c r="CX113" i="14"/>
  <c r="DE113" i="14"/>
  <c r="DD113" i="14"/>
  <c r="DC113" i="14"/>
  <c r="DB113" i="14"/>
  <c r="DA113" i="14"/>
  <c r="CZ113" i="14"/>
  <c r="DO113" i="14"/>
  <c r="CP113" i="14"/>
  <c r="CW113" i="14"/>
  <c r="CV113" i="14"/>
  <c r="CU113" i="14"/>
  <c r="CT113" i="14"/>
  <c r="CS113" i="14"/>
  <c r="CR113" i="14"/>
  <c r="DG113" i="14"/>
  <c r="BJ113" i="14"/>
  <c r="BQ113" i="14"/>
  <c r="BP113" i="14"/>
  <c r="BO113" i="14"/>
  <c r="BN113" i="14"/>
  <c r="BM113" i="14"/>
  <c r="BL113" i="14"/>
  <c r="CY113" i="14"/>
  <c r="BB113" i="14"/>
  <c r="BI113" i="14"/>
  <c r="BH113" i="14"/>
  <c r="BG113" i="14"/>
  <c r="BF113" i="14"/>
  <c r="BE113" i="14"/>
  <c r="BD113" i="14"/>
  <c r="BS113" i="14"/>
  <c r="AL113" i="14"/>
  <c r="AS113" i="14"/>
  <c r="AR113" i="14"/>
  <c r="AQ113" i="14"/>
  <c r="AP113" i="14"/>
  <c r="AO113" i="14"/>
  <c r="AN113" i="14"/>
  <c r="BK113" i="14"/>
  <c r="AI113" i="14"/>
  <c r="AH113" i="14"/>
  <c r="AG113" i="14"/>
  <c r="AF113" i="14"/>
  <c r="BC113" i="14"/>
  <c r="AD113" i="14"/>
  <c r="AK113" i="14"/>
  <c r="AJ113" i="14"/>
  <c r="DK299" i="14"/>
  <c r="AY299" i="14"/>
  <c r="DJ299" i="14"/>
  <c r="AX299" i="14"/>
  <c r="DI299" i="14"/>
  <c r="AW299" i="14"/>
  <c r="DH299" i="14"/>
  <c r="AV299" i="14"/>
  <c r="DO299" i="14"/>
  <c r="BC299" i="14"/>
  <c r="DN299" i="14"/>
  <c r="BB299" i="14"/>
  <c r="DT299" i="14"/>
  <c r="BH299" i="14"/>
  <c r="CW299" i="14"/>
  <c r="EC299" i="14"/>
  <c r="DC299" i="14"/>
  <c r="AQ299" i="14"/>
  <c r="DB299" i="14"/>
  <c r="AP299" i="14"/>
  <c r="DA299" i="14"/>
  <c r="AO299" i="14"/>
  <c r="CZ299" i="14"/>
  <c r="AN299" i="14"/>
  <c r="DG299" i="14"/>
  <c r="AU299" i="14"/>
  <c r="DF299" i="14"/>
  <c r="AT299" i="14"/>
  <c r="DL299" i="14"/>
  <c r="AZ299" i="14"/>
  <c r="AK299" i="14"/>
  <c r="BQ299" i="14"/>
  <c r="CU299" i="14"/>
  <c r="AI299" i="14"/>
  <c r="CT299" i="14"/>
  <c r="AH299" i="14"/>
  <c r="CS299" i="14"/>
  <c r="AG299" i="14"/>
  <c r="CR299" i="14"/>
  <c r="AF299" i="14"/>
  <c r="CY299" i="14"/>
  <c r="AM299" i="14"/>
  <c r="CX299" i="14"/>
  <c r="AL299" i="14"/>
  <c r="DD299" i="14"/>
  <c r="AR299" i="14"/>
  <c r="CO299" i="14"/>
  <c r="DU299" i="14"/>
  <c r="CM299" i="14"/>
  <c r="AA299" i="14"/>
  <c r="CL299" i="14"/>
  <c r="Z299" i="14"/>
  <c r="CK299" i="14"/>
  <c r="Y299" i="14"/>
  <c r="CJ299" i="14"/>
  <c r="X299" i="14"/>
  <c r="CQ299" i="14"/>
  <c r="AE299" i="14"/>
  <c r="CP299" i="14"/>
  <c r="AD299" i="14"/>
  <c r="CE299" i="14"/>
  <c r="S299" i="14"/>
  <c r="CD299" i="14"/>
  <c r="R299" i="14"/>
  <c r="CC299" i="14"/>
  <c r="Q299" i="14"/>
  <c r="CB299" i="14"/>
  <c r="P299" i="14"/>
  <c r="CI299" i="14"/>
  <c r="W299" i="14"/>
  <c r="CH299" i="14"/>
  <c r="V299" i="14"/>
  <c r="CN299" i="14"/>
  <c r="AB299" i="14"/>
  <c r="CG299" i="14"/>
  <c r="DM299" i="14"/>
  <c r="EI299" i="14"/>
  <c r="BW299" i="14"/>
  <c r="EH299" i="14"/>
  <c r="BV299" i="14"/>
  <c r="EG299" i="14"/>
  <c r="BU299" i="14"/>
  <c r="EF299" i="14"/>
  <c r="BT299" i="14"/>
  <c r="EM299" i="14"/>
  <c r="CA299" i="14"/>
  <c r="EL299" i="14"/>
  <c r="BZ299" i="14"/>
  <c r="N299" i="14"/>
  <c r="CF299" i="14"/>
  <c r="T299" i="14"/>
  <c r="U299" i="14"/>
  <c r="BA299" i="14"/>
  <c r="BG299" i="14"/>
  <c r="BE299" i="14"/>
  <c r="BK299" i="14"/>
  <c r="BX299" i="14"/>
  <c r="BI299" i="14"/>
  <c r="DZ299" i="14"/>
  <c r="DX299" i="14"/>
  <c r="ED299" i="14"/>
  <c r="BP299" i="14"/>
  <c r="DR299" i="14"/>
  <c r="DP299" i="14"/>
  <c r="DV299" i="14"/>
  <c r="AJ299" i="14"/>
  <c r="BN299" i="14"/>
  <c r="BL299" i="14"/>
  <c r="BR299" i="14"/>
  <c r="DE299" i="14"/>
  <c r="BF299" i="14"/>
  <c r="BD299" i="14"/>
  <c r="BJ299" i="14"/>
  <c r="AS299" i="14"/>
  <c r="EA299" i="14"/>
  <c r="DY299" i="14"/>
  <c r="EE299" i="14"/>
  <c r="EJ299" i="14"/>
  <c r="AC299" i="14"/>
  <c r="BO299" i="14"/>
  <c r="BM299" i="14"/>
  <c r="BS299" i="14"/>
  <c r="CV299" i="14"/>
  <c r="BY299" i="14"/>
  <c r="DW299" i="14"/>
  <c r="EB299" i="14"/>
  <c r="EK299" i="14"/>
  <c r="DS299" i="14"/>
  <c r="DQ299" i="14"/>
  <c r="CT331" i="14"/>
  <c r="AH331" i="14"/>
  <c r="CS331" i="14"/>
  <c r="AG331" i="14"/>
  <c r="CR331" i="14"/>
  <c r="AF331" i="14"/>
  <c r="CY331" i="14"/>
  <c r="AM331" i="14"/>
  <c r="CX331" i="14"/>
  <c r="AL331" i="14"/>
  <c r="DE331" i="14"/>
  <c r="AS331" i="14"/>
  <c r="DC331" i="14"/>
  <c r="AQ331" i="14"/>
  <c r="CF331" i="14"/>
  <c r="DL331" i="14"/>
  <c r="CL331" i="14"/>
  <c r="Z331" i="14"/>
  <c r="CK331" i="14"/>
  <c r="Y331" i="14"/>
  <c r="CJ331" i="14"/>
  <c r="X331" i="14"/>
  <c r="CQ331" i="14"/>
  <c r="AE331" i="14"/>
  <c r="CP331" i="14"/>
  <c r="AD331" i="14"/>
  <c r="CW331" i="14"/>
  <c r="AK331" i="14"/>
  <c r="CU331" i="14"/>
  <c r="AI331" i="14"/>
  <c r="T331" i="14"/>
  <c r="AZ331" i="14"/>
  <c r="CD331" i="14"/>
  <c r="R331" i="14"/>
  <c r="CC331" i="14"/>
  <c r="Q331" i="14"/>
  <c r="CB331" i="14"/>
  <c r="P331" i="14"/>
  <c r="CI331" i="14"/>
  <c r="W331" i="14"/>
  <c r="CH331" i="14"/>
  <c r="V331" i="14"/>
  <c r="CO331" i="14"/>
  <c r="AC331" i="14"/>
  <c r="CM331" i="14"/>
  <c r="AA331" i="14"/>
  <c r="EJ331" i="14"/>
  <c r="DD331" i="14"/>
  <c r="EH331" i="14"/>
  <c r="BV331" i="14"/>
  <c r="EG331" i="14"/>
  <c r="BU331" i="14"/>
  <c r="EF331" i="14"/>
  <c r="BT331" i="14"/>
  <c r="EM331" i="14"/>
  <c r="CA331" i="14"/>
  <c r="EL331" i="14"/>
  <c r="BZ331" i="14"/>
  <c r="N331" i="14"/>
  <c r="CG331" i="14"/>
  <c r="U331" i="14"/>
  <c r="CE331" i="14"/>
  <c r="S331" i="14"/>
  <c r="BX331" i="14"/>
  <c r="AR331" i="14"/>
  <c r="DZ331" i="14"/>
  <c r="BN331" i="14"/>
  <c r="DY331" i="14"/>
  <c r="BM331" i="14"/>
  <c r="DX331" i="14"/>
  <c r="BL331" i="14"/>
  <c r="EE331" i="14"/>
  <c r="BS331" i="14"/>
  <c r="ED331" i="14"/>
  <c r="BR331" i="14"/>
  <c r="EK331" i="14"/>
  <c r="BY331" i="14"/>
  <c r="EI331" i="14"/>
  <c r="BW331" i="14"/>
  <c r="CV331" i="14"/>
  <c r="EB331" i="14"/>
  <c r="DR331" i="14"/>
  <c r="BF331" i="14"/>
  <c r="DQ331" i="14"/>
  <c r="BE331" i="14"/>
  <c r="DP331" i="14"/>
  <c r="BD331" i="14"/>
  <c r="DW331" i="14"/>
  <c r="BK331" i="14"/>
  <c r="DV331" i="14"/>
  <c r="BJ331" i="14"/>
  <c r="EC331" i="14"/>
  <c r="BQ331" i="14"/>
  <c r="EA331" i="14"/>
  <c r="BO331" i="14"/>
  <c r="AJ331" i="14"/>
  <c r="BP331" i="14"/>
  <c r="DB331" i="14"/>
  <c r="AP331" i="14"/>
  <c r="DA331" i="14"/>
  <c r="AO331" i="14"/>
  <c r="CZ331" i="14"/>
  <c r="AN331" i="14"/>
  <c r="DG331" i="14"/>
  <c r="AU331" i="14"/>
  <c r="DF331" i="14"/>
  <c r="AT331" i="14"/>
  <c r="DM331" i="14"/>
  <c r="BA331" i="14"/>
  <c r="DK331" i="14"/>
  <c r="AY331" i="14"/>
  <c r="AB331" i="14"/>
  <c r="BH331" i="14"/>
  <c r="DI331" i="14"/>
  <c r="DU331" i="14"/>
  <c r="AW331" i="14"/>
  <c r="BI331" i="14"/>
  <c r="DH331" i="14"/>
  <c r="DS331" i="14"/>
  <c r="AV331" i="14"/>
  <c r="BG331" i="14"/>
  <c r="DO331" i="14"/>
  <c r="CN331" i="14"/>
  <c r="BC331" i="14"/>
  <c r="DT331" i="14"/>
  <c r="DJ331" i="14"/>
  <c r="DN331" i="14"/>
  <c r="AX331" i="14"/>
  <c r="BB331" i="14"/>
  <c r="CX127" i="14"/>
  <c r="AL127" i="14"/>
  <c r="DE127" i="14"/>
  <c r="AS127" i="14"/>
  <c r="DD127" i="14"/>
  <c r="AR127" i="14"/>
  <c r="DC127" i="14"/>
  <c r="AQ127" i="14"/>
  <c r="DB127" i="14"/>
  <c r="AP127" i="14"/>
  <c r="DA127" i="14"/>
  <c r="AO127" i="14"/>
  <c r="CZ127" i="14"/>
  <c r="AN127" i="14"/>
  <c r="DG127" i="14"/>
  <c r="AU127" i="14"/>
  <c r="CP127" i="14"/>
  <c r="AD127" i="14"/>
  <c r="CW127" i="14"/>
  <c r="AK127" i="14"/>
  <c r="CV127" i="14"/>
  <c r="AJ127" i="14"/>
  <c r="CU127" i="14"/>
  <c r="AI127" i="14"/>
  <c r="CT127" i="14"/>
  <c r="AH127" i="14"/>
  <c r="CS127" i="14"/>
  <c r="AG127" i="14"/>
  <c r="CR127" i="14"/>
  <c r="AF127" i="14"/>
  <c r="CY127" i="14"/>
  <c r="AM127" i="14"/>
  <c r="CH127" i="14"/>
  <c r="V127" i="14"/>
  <c r="CO127" i="14"/>
  <c r="AC127" i="14"/>
  <c r="CN127" i="14"/>
  <c r="AB127" i="14"/>
  <c r="CM127" i="14"/>
  <c r="AA127" i="14"/>
  <c r="CL127" i="14"/>
  <c r="Z127" i="14"/>
  <c r="CK127" i="14"/>
  <c r="Y127" i="14"/>
  <c r="CJ127" i="14"/>
  <c r="X127" i="14"/>
  <c r="CQ127" i="14"/>
  <c r="AE127" i="14"/>
  <c r="EL127" i="14"/>
  <c r="BZ127" i="14"/>
  <c r="N127" i="14"/>
  <c r="CG127" i="14"/>
  <c r="U127" i="14"/>
  <c r="CF127" i="14"/>
  <c r="T127" i="14"/>
  <c r="CE127" i="14"/>
  <c r="S127" i="14"/>
  <c r="CD127" i="14"/>
  <c r="R127" i="14"/>
  <c r="CC127" i="14"/>
  <c r="Q127" i="14"/>
  <c r="CB127" i="14"/>
  <c r="P127" i="14"/>
  <c r="CI127" i="14"/>
  <c r="W127" i="14"/>
  <c r="ED127" i="14"/>
  <c r="BR127" i="14"/>
  <c r="EK127" i="14"/>
  <c r="BY127" i="14"/>
  <c r="EJ127" i="14"/>
  <c r="BX127" i="14"/>
  <c r="EI127" i="14"/>
  <c r="BW127" i="14"/>
  <c r="EH127" i="14"/>
  <c r="BV127" i="14"/>
  <c r="EG127" i="14"/>
  <c r="BU127" i="14"/>
  <c r="EF127" i="14"/>
  <c r="BT127" i="14"/>
  <c r="EM127" i="14"/>
  <c r="CA127" i="14"/>
  <c r="DV127" i="14"/>
  <c r="BJ127" i="14"/>
  <c r="EC127" i="14"/>
  <c r="BQ127" i="14"/>
  <c r="EB127" i="14"/>
  <c r="BP127" i="14"/>
  <c r="EA127" i="14"/>
  <c r="BO127" i="14"/>
  <c r="DZ127" i="14"/>
  <c r="BN127" i="14"/>
  <c r="DY127" i="14"/>
  <c r="BM127" i="14"/>
  <c r="DX127" i="14"/>
  <c r="BL127" i="14"/>
  <c r="EE127" i="14"/>
  <c r="BS127" i="14"/>
  <c r="DN127" i="14"/>
  <c r="BB127" i="14"/>
  <c r="DU127" i="14"/>
  <c r="BI127" i="14"/>
  <c r="DT127" i="14"/>
  <c r="BH127" i="14"/>
  <c r="DS127" i="14"/>
  <c r="BG127" i="14"/>
  <c r="DR127" i="14"/>
  <c r="BF127" i="14"/>
  <c r="DQ127" i="14"/>
  <c r="BE127" i="14"/>
  <c r="DP127" i="14"/>
  <c r="BD127" i="14"/>
  <c r="DW127" i="14"/>
  <c r="BK127" i="14"/>
  <c r="DK127" i="14"/>
  <c r="DO127" i="14"/>
  <c r="AY127" i="14"/>
  <c r="BC127" i="14"/>
  <c r="DF127" i="14"/>
  <c r="DJ127" i="14"/>
  <c r="AT127" i="14"/>
  <c r="AX127" i="14"/>
  <c r="DM127" i="14"/>
  <c r="DI127" i="14"/>
  <c r="BA127" i="14"/>
  <c r="AW127" i="14"/>
  <c r="DL127" i="14"/>
  <c r="DH127" i="14"/>
  <c r="AZ127" i="14"/>
  <c r="AV127" i="14"/>
  <c r="DO288" i="14"/>
  <c r="DG288" i="14"/>
  <c r="AU288" i="14"/>
  <c r="EM288" i="14"/>
  <c r="CA288" i="14"/>
  <c r="EL288" i="14"/>
  <c r="BZ288" i="14"/>
  <c r="N288" i="14"/>
  <c r="CG288" i="14"/>
  <c r="U288" i="14"/>
  <c r="CF288" i="14"/>
  <c r="T288" i="14"/>
  <c r="CE288" i="14"/>
  <c r="S288" i="14"/>
  <c r="CD288" i="14"/>
  <c r="R288" i="14"/>
  <c r="CB288" i="14"/>
  <c r="P288" i="14"/>
  <c r="BM288" i="14"/>
  <c r="AG288" i="14"/>
  <c r="CI288" i="14"/>
  <c r="DV288" i="14"/>
  <c r="BB288" i="14"/>
  <c r="DM288" i="14"/>
  <c r="AS288" i="14"/>
  <c r="CV288" i="14"/>
  <c r="AB288" i="14"/>
  <c r="BW288" i="14"/>
  <c r="DZ288" i="14"/>
  <c r="BF288" i="14"/>
  <c r="DH288" i="14"/>
  <c r="AN288" i="14"/>
  <c r="BU288" i="14"/>
  <c r="CS288" i="14"/>
  <c r="BS288" i="14"/>
  <c r="DN288" i="14"/>
  <c r="AT288" i="14"/>
  <c r="DE288" i="14"/>
  <c r="AK288" i="14"/>
  <c r="CN288" i="14"/>
  <c r="EI288" i="14"/>
  <c r="BO288" i="14"/>
  <c r="DR288" i="14"/>
  <c r="AX288" i="14"/>
  <c r="CZ288" i="14"/>
  <c r="AF288" i="14"/>
  <c r="DY288" i="14"/>
  <c r="BK288" i="14"/>
  <c r="DF288" i="14"/>
  <c r="AL288" i="14"/>
  <c r="CW288" i="14"/>
  <c r="AC288" i="14"/>
  <c r="BX288" i="14"/>
  <c r="EA288" i="14"/>
  <c r="BG288" i="14"/>
  <c r="DJ288" i="14"/>
  <c r="AP288" i="14"/>
  <c r="CR288" i="14"/>
  <c r="X288" i="14"/>
  <c r="DQ288" i="14"/>
  <c r="BC288" i="14"/>
  <c r="CX288" i="14"/>
  <c r="AD288" i="14"/>
  <c r="CO288" i="14"/>
  <c r="EJ288" i="14"/>
  <c r="BP288" i="14"/>
  <c r="DS288" i="14"/>
  <c r="AY288" i="14"/>
  <c r="DB288" i="14"/>
  <c r="AH288" i="14"/>
  <c r="CJ288" i="14"/>
  <c r="CK288" i="14"/>
  <c r="BE288" i="14"/>
  <c r="EE288" i="14"/>
  <c r="AM288" i="14"/>
  <c r="CP288" i="14"/>
  <c r="V288" i="14"/>
  <c r="BY288" i="14"/>
  <c r="EB288" i="14"/>
  <c r="BH288" i="14"/>
  <c r="DK288" i="14"/>
  <c r="AQ288" i="14"/>
  <c r="CT288" i="14"/>
  <c r="Z288" i="14"/>
  <c r="BT288" i="14"/>
  <c r="Y288" i="14"/>
  <c r="DI288" i="14"/>
  <c r="DW288" i="14"/>
  <c r="AE288" i="14"/>
  <c r="CH288" i="14"/>
  <c r="EK288" i="14"/>
  <c r="BQ288" i="14"/>
  <c r="DT288" i="14"/>
  <c r="AZ288" i="14"/>
  <c r="DC288" i="14"/>
  <c r="AI288" i="14"/>
  <c r="CL288" i="14"/>
  <c r="EF288" i="14"/>
  <c r="BL288" i="14"/>
  <c r="CC288" i="14"/>
  <c r="AW288" i="14"/>
  <c r="CQ288" i="14"/>
  <c r="ED288" i="14"/>
  <c r="BJ288" i="14"/>
  <c r="DU288" i="14"/>
  <c r="BA288" i="14"/>
  <c r="DD288" i="14"/>
  <c r="AJ288" i="14"/>
  <c r="CM288" i="14"/>
  <c r="EH288" i="14"/>
  <c r="BN288" i="14"/>
  <c r="DP288" i="14"/>
  <c r="AV288" i="14"/>
  <c r="EG288" i="14"/>
  <c r="AO288" i="14"/>
  <c r="BR288" i="14"/>
  <c r="DX288" i="14"/>
  <c r="EC288" i="14"/>
  <c r="BD288" i="14"/>
  <c r="BI288" i="14"/>
  <c r="Q288" i="14"/>
  <c r="DL288" i="14"/>
  <c r="DA288" i="14"/>
  <c r="AR288" i="14"/>
  <c r="CU288" i="14"/>
  <c r="W288" i="14"/>
  <c r="BV288" i="14"/>
  <c r="CY288" i="14"/>
  <c r="AA288" i="14"/>
  <c r="CL246" i="14"/>
  <c r="Z246" i="14"/>
  <c r="CK246" i="14"/>
  <c r="Y246" i="14"/>
  <c r="CJ246" i="14"/>
  <c r="X246" i="14"/>
  <c r="CQ246" i="14"/>
  <c r="AE246" i="14"/>
  <c r="CP246" i="14"/>
  <c r="AD246" i="14"/>
  <c r="CW246" i="14"/>
  <c r="AK246" i="14"/>
  <c r="CV246" i="14"/>
  <c r="AJ246" i="14"/>
  <c r="CU246" i="14"/>
  <c r="AI246" i="14"/>
  <c r="CD246" i="14"/>
  <c r="R246" i="14"/>
  <c r="CC246" i="14"/>
  <c r="Q246" i="14"/>
  <c r="CB246" i="14"/>
  <c r="P246" i="14"/>
  <c r="CI246" i="14"/>
  <c r="W246" i="14"/>
  <c r="CH246" i="14"/>
  <c r="V246" i="14"/>
  <c r="CO246" i="14"/>
  <c r="AC246" i="14"/>
  <c r="CN246" i="14"/>
  <c r="AB246" i="14"/>
  <c r="CM246" i="14"/>
  <c r="AA246" i="14"/>
  <c r="EH246" i="14"/>
  <c r="BV246" i="14"/>
  <c r="EG246" i="14"/>
  <c r="BU246" i="14"/>
  <c r="EF246" i="14"/>
  <c r="BT246" i="14"/>
  <c r="EM246" i="14"/>
  <c r="CA246" i="14"/>
  <c r="EL246" i="14"/>
  <c r="BZ246" i="14"/>
  <c r="N246" i="14"/>
  <c r="CG246" i="14"/>
  <c r="U246" i="14"/>
  <c r="CF246" i="14"/>
  <c r="T246" i="14"/>
  <c r="CE246" i="14"/>
  <c r="S246" i="14"/>
  <c r="DZ246" i="14"/>
  <c r="BN246" i="14"/>
  <c r="DY246" i="14"/>
  <c r="BM246" i="14"/>
  <c r="DX246" i="14"/>
  <c r="BL246" i="14"/>
  <c r="EE246" i="14"/>
  <c r="BS246" i="14"/>
  <c r="ED246" i="14"/>
  <c r="BR246" i="14"/>
  <c r="EK246" i="14"/>
  <c r="BY246" i="14"/>
  <c r="EJ246" i="14"/>
  <c r="BX246" i="14"/>
  <c r="EI246" i="14"/>
  <c r="BW246" i="14"/>
  <c r="DR246" i="14"/>
  <c r="BF246" i="14"/>
  <c r="DQ246" i="14"/>
  <c r="BE246" i="14"/>
  <c r="DP246" i="14"/>
  <c r="BD246" i="14"/>
  <c r="DW246" i="14"/>
  <c r="BK246" i="14"/>
  <c r="DV246" i="14"/>
  <c r="BJ246" i="14"/>
  <c r="EC246" i="14"/>
  <c r="BQ246" i="14"/>
  <c r="EB246" i="14"/>
  <c r="BP246" i="14"/>
  <c r="EA246" i="14"/>
  <c r="BO246" i="14"/>
  <c r="DJ246" i="14"/>
  <c r="AX246" i="14"/>
  <c r="DI246" i="14"/>
  <c r="AW246" i="14"/>
  <c r="DH246" i="14"/>
  <c r="AV246" i="14"/>
  <c r="DO246" i="14"/>
  <c r="BC246" i="14"/>
  <c r="DN246" i="14"/>
  <c r="BB246" i="14"/>
  <c r="DU246" i="14"/>
  <c r="BI246" i="14"/>
  <c r="DT246" i="14"/>
  <c r="BH246" i="14"/>
  <c r="DS246" i="14"/>
  <c r="BG246" i="14"/>
  <c r="CT246" i="14"/>
  <c r="AH246" i="14"/>
  <c r="CS246" i="14"/>
  <c r="AG246" i="14"/>
  <c r="CR246" i="14"/>
  <c r="AF246" i="14"/>
  <c r="CY246" i="14"/>
  <c r="AM246" i="14"/>
  <c r="CX246" i="14"/>
  <c r="AL246" i="14"/>
  <c r="DE246" i="14"/>
  <c r="AS246" i="14"/>
  <c r="DD246" i="14"/>
  <c r="AR246" i="14"/>
  <c r="DC246" i="14"/>
  <c r="AQ246" i="14"/>
  <c r="DG246" i="14"/>
  <c r="DK246" i="14"/>
  <c r="AU246" i="14"/>
  <c r="AY246" i="14"/>
  <c r="CZ246" i="14"/>
  <c r="DB246" i="14"/>
  <c r="DF246" i="14"/>
  <c r="AP246" i="14"/>
  <c r="AT246" i="14"/>
  <c r="DA246" i="14"/>
  <c r="DM246" i="14"/>
  <c r="AO246" i="14"/>
  <c r="BA246" i="14"/>
  <c r="DL246" i="14"/>
  <c r="AN246" i="14"/>
  <c r="AZ246" i="14"/>
  <c r="EH112" i="14"/>
  <c r="BV112" i="14"/>
  <c r="EG112" i="14"/>
  <c r="BU112" i="14"/>
  <c r="EF112" i="14"/>
  <c r="BT112" i="14"/>
  <c r="EM112" i="14"/>
  <c r="CA112" i="14"/>
  <c r="EL112" i="14"/>
  <c r="BZ112" i="14"/>
  <c r="N112" i="14"/>
  <c r="CG112" i="14"/>
  <c r="U112" i="14"/>
  <c r="CF112" i="14"/>
  <c r="T112" i="14"/>
  <c r="CE112" i="14"/>
  <c r="S112" i="14"/>
  <c r="DB112" i="14"/>
  <c r="AH112" i="14"/>
  <c r="CK112" i="14"/>
  <c r="Q112" i="14"/>
  <c r="BL112" i="14"/>
  <c r="DW112" i="14"/>
  <c r="BC112" i="14"/>
  <c r="DF112" i="14"/>
  <c r="AL112" i="14"/>
  <c r="CW112" i="14"/>
  <c r="AC112" i="14"/>
  <c r="BX112" i="14"/>
  <c r="EA112" i="14"/>
  <c r="BG112" i="14"/>
  <c r="CT112" i="14"/>
  <c r="Z112" i="14"/>
  <c r="CC112" i="14"/>
  <c r="DX112" i="14"/>
  <c r="BD112" i="14"/>
  <c r="DO112" i="14"/>
  <c r="AU112" i="14"/>
  <c r="CX112" i="14"/>
  <c r="AD112" i="14"/>
  <c r="CO112" i="14"/>
  <c r="EJ112" i="14"/>
  <c r="BP112" i="14"/>
  <c r="DS112" i="14"/>
  <c r="AY112" i="14"/>
  <c r="CL112" i="14"/>
  <c r="R112" i="14"/>
  <c r="BM112" i="14"/>
  <c r="DP112" i="14"/>
  <c r="AV112" i="14"/>
  <c r="DG112" i="14"/>
  <c r="AM112" i="14"/>
  <c r="CP112" i="14"/>
  <c r="V112" i="14"/>
  <c r="BY112" i="14"/>
  <c r="EB112" i="14"/>
  <c r="BH112" i="14"/>
  <c r="DK112" i="14"/>
  <c r="AQ112" i="14"/>
  <c r="CD112" i="14"/>
  <c r="DY112" i="14"/>
  <c r="BE112" i="14"/>
  <c r="DH112" i="14"/>
  <c r="AN112" i="14"/>
  <c r="CY112" i="14"/>
  <c r="AE112" i="14"/>
  <c r="CH112" i="14"/>
  <c r="EK112" i="14"/>
  <c r="BQ112" i="14"/>
  <c r="DT112" i="14"/>
  <c r="AZ112" i="14"/>
  <c r="DC112" i="14"/>
  <c r="AI112" i="14"/>
  <c r="BN112" i="14"/>
  <c r="DQ112" i="14"/>
  <c r="AW112" i="14"/>
  <c r="CZ112" i="14"/>
  <c r="AF112" i="14"/>
  <c r="CQ112" i="14"/>
  <c r="W112" i="14"/>
  <c r="BR112" i="14"/>
  <c r="EC112" i="14"/>
  <c r="BI112" i="14"/>
  <c r="DL112" i="14"/>
  <c r="AR112" i="14"/>
  <c r="CU112" i="14"/>
  <c r="AA112" i="14"/>
  <c r="DZ112" i="14"/>
  <c r="BF112" i="14"/>
  <c r="DI112" i="14"/>
  <c r="AO112" i="14"/>
  <c r="CR112" i="14"/>
  <c r="X112" i="14"/>
  <c r="CI112" i="14"/>
  <c r="ED112" i="14"/>
  <c r="BJ112" i="14"/>
  <c r="DU112" i="14"/>
  <c r="BA112" i="14"/>
  <c r="DD112" i="14"/>
  <c r="AJ112" i="14"/>
  <c r="CM112" i="14"/>
  <c r="DR112" i="14"/>
  <c r="AX112" i="14"/>
  <c r="DA112" i="14"/>
  <c r="AG112" i="14"/>
  <c r="CJ112" i="14"/>
  <c r="P112" i="14"/>
  <c r="BS112" i="14"/>
  <c r="DV112" i="14"/>
  <c r="BB112" i="14"/>
  <c r="DM112" i="14"/>
  <c r="AS112" i="14"/>
  <c r="CV112" i="14"/>
  <c r="AB112" i="14"/>
  <c r="BW112" i="14"/>
  <c r="Y112" i="14"/>
  <c r="CN112" i="14"/>
  <c r="CB112" i="14"/>
  <c r="EI112" i="14"/>
  <c r="EE112" i="14"/>
  <c r="BO112" i="14"/>
  <c r="BK112" i="14"/>
  <c r="DN112" i="14"/>
  <c r="DJ112" i="14"/>
  <c r="AT112" i="14"/>
  <c r="CS112" i="14"/>
  <c r="AK112" i="14"/>
  <c r="AP112" i="14"/>
  <c r="DE112" i="14"/>
  <c r="CF228" i="14"/>
  <c r="T228" i="14"/>
  <c r="CE228" i="14"/>
  <c r="S228" i="14"/>
  <c r="CD228" i="14"/>
  <c r="R228" i="14"/>
  <c r="CC228" i="14"/>
  <c r="Q228" i="14"/>
  <c r="CB228" i="14"/>
  <c r="P228" i="14"/>
  <c r="CI228" i="14"/>
  <c r="W228" i="14"/>
  <c r="CH228" i="14"/>
  <c r="V228" i="14"/>
  <c r="CO228" i="14"/>
  <c r="AC228" i="14"/>
  <c r="EJ228" i="14"/>
  <c r="BX228" i="14"/>
  <c r="EI228" i="14"/>
  <c r="BW228" i="14"/>
  <c r="EH228" i="14"/>
  <c r="BV228" i="14"/>
  <c r="EG228" i="14"/>
  <c r="BU228" i="14"/>
  <c r="EF228" i="14"/>
  <c r="BT228" i="14"/>
  <c r="EB228" i="14"/>
  <c r="BP228" i="14"/>
  <c r="EA228" i="14"/>
  <c r="BO228" i="14"/>
  <c r="DZ228" i="14"/>
  <c r="BN228" i="14"/>
  <c r="DY228" i="14"/>
  <c r="BM228" i="14"/>
  <c r="DX228" i="14"/>
  <c r="DT228" i="14"/>
  <c r="BH228" i="14"/>
  <c r="DS228" i="14"/>
  <c r="BG228" i="14"/>
  <c r="DR228" i="14"/>
  <c r="BF228" i="14"/>
  <c r="DQ228" i="14"/>
  <c r="BE228" i="14"/>
  <c r="DP228" i="14"/>
  <c r="DD228" i="14"/>
  <c r="AR228" i="14"/>
  <c r="DC228" i="14"/>
  <c r="AQ228" i="14"/>
  <c r="DB228" i="14"/>
  <c r="AP228" i="14"/>
  <c r="DA228" i="14"/>
  <c r="AO228" i="14"/>
  <c r="CZ228" i="14"/>
  <c r="AB228" i="14"/>
  <c r="CT228" i="14"/>
  <c r="AW228" i="14"/>
  <c r="AV228" i="14"/>
  <c r="DG228" i="14"/>
  <c r="AM228" i="14"/>
  <c r="CP228" i="14"/>
  <c r="N228" i="14"/>
  <c r="BY228" i="14"/>
  <c r="DK228" i="14"/>
  <c r="CL228" i="14"/>
  <c r="AG228" i="14"/>
  <c r="AN228" i="14"/>
  <c r="CY228" i="14"/>
  <c r="AE228" i="14"/>
  <c r="BZ228" i="14"/>
  <c r="EK228" i="14"/>
  <c r="BQ228" i="14"/>
  <c r="CU228" i="14"/>
  <c r="AX228" i="14"/>
  <c r="Y228" i="14"/>
  <c r="AF228" i="14"/>
  <c r="CQ228" i="14"/>
  <c r="EL228" i="14"/>
  <c r="BR228" i="14"/>
  <c r="EC228" i="14"/>
  <c r="BI228" i="14"/>
  <c r="DL228" i="14"/>
  <c r="CM228" i="14"/>
  <c r="AH228" i="14"/>
  <c r="DH228" i="14"/>
  <c r="X228" i="14"/>
  <c r="CA228" i="14"/>
  <c r="ED228" i="14"/>
  <c r="BJ228" i="14"/>
  <c r="DU228" i="14"/>
  <c r="BA228" i="14"/>
  <c r="CV228" i="14"/>
  <c r="AY228" i="14"/>
  <c r="Z228" i="14"/>
  <c r="CR228" i="14"/>
  <c r="EM228" i="14"/>
  <c r="BS228" i="14"/>
  <c r="DV228" i="14"/>
  <c r="BB228" i="14"/>
  <c r="DM228" i="14"/>
  <c r="AS228" i="14"/>
  <c r="CN228" i="14"/>
  <c r="AI228" i="14"/>
  <c r="DI228" i="14"/>
  <c r="CJ228" i="14"/>
  <c r="EE228" i="14"/>
  <c r="BK228" i="14"/>
  <c r="DN228" i="14"/>
  <c r="AT228" i="14"/>
  <c r="DE228" i="14"/>
  <c r="AK228" i="14"/>
  <c r="AJ228" i="14"/>
  <c r="DJ228" i="14"/>
  <c r="CK228" i="14"/>
  <c r="BD228" i="14"/>
  <c r="DO228" i="14"/>
  <c r="AU228" i="14"/>
  <c r="CX228" i="14"/>
  <c r="AD228" i="14"/>
  <c r="CG228" i="14"/>
  <c r="AL228" i="14"/>
  <c r="AZ228" i="14"/>
  <c r="CW228" i="14"/>
  <c r="AA228" i="14"/>
  <c r="U228" i="14"/>
  <c r="CS228" i="14"/>
  <c r="DW228" i="14"/>
  <c r="BC228" i="14"/>
  <c r="BL228" i="14"/>
  <c r="DF228" i="14"/>
  <c r="DF107" i="14"/>
  <c r="AT107" i="14"/>
  <c r="DM107" i="14"/>
  <c r="BA107" i="14"/>
  <c r="DL107" i="14"/>
  <c r="AZ107" i="14"/>
  <c r="DK107" i="14"/>
  <c r="AY107" i="14"/>
  <c r="DJ107" i="14"/>
  <c r="AX107" i="14"/>
  <c r="DI107" i="14"/>
  <c r="AW107" i="14"/>
  <c r="DH107" i="14"/>
  <c r="AV107" i="14"/>
  <c r="DO107" i="14"/>
  <c r="BC107" i="14"/>
  <c r="CX107" i="14"/>
  <c r="AL107" i="14"/>
  <c r="DE107" i="14"/>
  <c r="AS107" i="14"/>
  <c r="DD107" i="14"/>
  <c r="AR107" i="14"/>
  <c r="DC107" i="14"/>
  <c r="AQ107" i="14"/>
  <c r="DB107" i="14"/>
  <c r="AP107" i="14"/>
  <c r="DA107" i="14"/>
  <c r="AO107" i="14"/>
  <c r="CZ107" i="14"/>
  <c r="AN107" i="14"/>
  <c r="DG107" i="14"/>
  <c r="AU107" i="14"/>
  <c r="CP107" i="14"/>
  <c r="AD107" i="14"/>
  <c r="CW107" i="14"/>
  <c r="AK107" i="14"/>
  <c r="CV107" i="14"/>
  <c r="AJ107" i="14"/>
  <c r="CU107" i="14"/>
  <c r="AI107" i="14"/>
  <c r="CT107" i="14"/>
  <c r="AH107" i="14"/>
  <c r="CS107" i="14"/>
  <c r="AG107" i="14"/>
  <c r="CR107" i="14"/>
  <c r="AF107" i="14"/>
  <c r="CY107" i="14"/>
  <c r="AM107" i="14"/>
  <c r="CH107" i="14"/>
  <c r="V107" i="14"/>
  <c r="CO107" i="14"/>
  <c r="AC107" i="14"/>
  <c r="CN107" i="14"/>
  <c r="AB107" i="14"/>
  <c r="CM107" i="14"/>
  <c r="AA107" i="14"/>
  <c r="CL107" i="14"/>
  <c r="Z107" i="14"/>
  <c r="CK107" i="14"/>
  <c r="Y107" i="14"/>
  <c r="CJ107" i="14"/>
  <c r="X107" i="14"/>
  <c r="CQ107" i="14"/>
  <c r="AE107" i="14"/>
  <c r="EL107" i="14"/>
  <c r="BZ107" i="14"/>
  <c r="N107" i="14"/>
  <c r="CG107" i="14"/>
  <c r="U107" i="14"/>
  <c r="CF107" i="14"/>
  <c r="T107" i="14"/>
  <c r="CE107" i="14"/>
  <c r="S107" i="14"/>
  <c r="CD107" i="14"/>
  <c r="R107" i="14"/>
  <c r="CC107" i="14"/>
  <c r="Q107" i="14"/>
  <c r="CB107" i="14"/>
  <c r="P107" i="14"/>
  <c r="CI107" i="14"/>
  <c r="W107" i="14"/>
  <c r="ED107" i="14"/>
  <c r="BR107" i="14"/>
  <c r="EK107" i="14"/>
  <c r="BY107" i="14"/>
  <c r="EJ107" i="14"/>
  <c r="BX107" i="14"/>
  <c r="EI107" i="14"/>
  <c r="BW107" i="14"/>
  <c r="EH107" i="14"/>
  <c r="BV107" i="14"/>
  <c r="EG107" i="14"/>
  <c r="BU107" i="14"/>
  <c r="EF107" i="14"/>
  <c r="BT107" i="14"/>
  <c r="EM107" i="14"/>
  <c r="CA107" i="14"/>
  <c r="DV107" i="14"/>
  <c r="BJ107" i="14"/>
  <c r="EC107" i="14"/>
  <c r="BQ107" i="14"/>
  <c r="EB107" i="14"/>
  <c r="BP107" i="14"/>
  <c r="EA107" i="14"/>
  <c r="BO107" i="14"/>
  <c r="DZ107" i="14"/>
  <c r="BN107" i="14"/>
  <c r="DY107" i="14"/>
  <c r="BM107" i="14"/>
  <c r="DX107" i="14"/>
  <c r="BL107" i="14"/>
  <c r="EE107" i="14"/>
  <c r="BS107" i="14"/>
  <c r="DU107" i="14"/>
  <c r="DQ107" i="14"/>
  <c r="BI107" i="14"/>
  <c r="BE107" i="14"/>
  <c r="DT107" i="14"/>
  <c r="DP107" i="14"/>
  <c r="BH107" i="14"/>
  <c r="BD107" i="14"/>
  <c r="DS107" i="14"/>
  <c r="DW107" i="14"/>
  <c r="BG107" i="14"/>
  <c r="BK107" i="14"/>
  <c r="BB107" i="14"/>
  <c r="BF107" i="14"/>
  <c r="DN107" i="14"/>
  <c r="DR107" i="14"/>
  <c r="DN316" i="14"/>
  <c r="BB316" i="14"/>
  <c r="DU316" i="14"/>
  <c r="BI316" i="14"/>
  <c r="DT316" i="14"/>
  <c r="BH316" i="14"/>
  <c r="DF316" i="14"/>
  <c r="AT316" i="14"/>
  <c r="DM316" i="14"/>
  <c r="BA316" i="14"/>
  <c r="DL316" i="14"/>
  <c r="AZ316" i="14"/>
  <c r="DK316" i="14"/>
  <c r="AY316" i="14"/>
  <c r="DJ316" i="14"/>
  <c r="AX316" i="14"/>
  <c r="DI316" i="14"/>
  <c r="AW316" i="14"/>
  <c r="DO316" i="14"/>
  <c r="BC316" i="14"/>
  <c r="X316" i="14"/>
  <c r="BD316" i="14"/>
  <c r="CP316" i="14"/>
  <c r="AD316" i="14"/>
  <c r="CH316" i="14"/>
  <c r="V316" i="14"/>
  <c r="CO316" i="14"/>
  <c r="AC316" i="14"/>
  <c r="CN316" i="14"/>
  <c r="AB316" i="14"/>
  <c r="EL316" i="14"/>
  <c r="BZ316" i="14"/>
  <c r="N316" i="14"/>
  <c r="CG316" i="14"/>
  <c r="U316" i="14"/>
  <c r="CF316" i="14"/>
  <c r="ED316" i="14"/>
  <c r="BR316" i="14"/>
  <c r="EK316" i="14"/>
  <c r="BY316" i="14"/>
  <c r="EJ316" i="14"/>
  <c r="AL316" i="14"/>
  <c r="DD316" i="14"/>
  <c r="EA316" i="14"/>
  <c r="BG316" i="14"/>
  <c r="DB316" i="14"/>
  <c r="AH316" i="14"/>
  <c r="CK316" i="14"/>
  <c r="Q316" i="14"/>
  <c r="CA316" i="14"/>
  <c r="AF316" i="14"/>
  <c r="DP316" i="14"/>
  <c r="EC316" i="14"/>
  <c r="CV316" i="14"/>
  <c r="DS316" i="14"/>
  <c r="AQ316" i="14"/>
  <c r="CT316" i="14"/>
  <c r="Z316" i="14"/>
  <c r="CC316" i="14"/>
  <c r="EM316" i="14"/>
  <c r="BS316" i="14"/>
  <c r="CJ316" i="14"/>
  <c r="CZ316" i="14"/>
  <c r="DE316" i="14"/>
  <c r="BX316" i="14"/>
  <c r="DC316" i="14"/>
  <c r="AI316" i="14"/>
  <c r="CL316" i="14"/>
  <c r="R316" i="14"/>
  <c r="BU316" i="14"/>
  <c r="EE316" i="14"/>
  <c r="BK316" i="14"/>
  <c r="CB316" i="14"/>
  <c r="AN316" i="14"/>
  <c r="CW316" i="14"/>
  <c r="BP316" i="14"/>
  <c r="CU316" i="14"/>
  <c r="AA316" i="14"/>
  <c r="CD316" i="14"/>
  <c r="EG316" i="14"/>
  <c r="BM316" i="14"/>
  <c r="DW316" i="14"/>
  <c r="AU316" i="14"/>
  <c r="P316" i="14"/>
  <c r="DH316" i="14"/>
  <c r="BQ316" i="14"/>
  <c r="AR316" i="14"/>
  <c r="CM316" i="14"/>
  <c r="S316" i="14"/>
  <c r="BV316" i="14"/>
  <c r="DY316" i="14"/>
  <c r="BE316" i="14"/>
  <c r="DG316" i="14"/>
  <c r="AM316" i="14"/>
  <c r="EF316" i="14"/>
  <c r="AV316" i="14"/>
  <c r="DV316" i="14"/>
  <c r="AS316" i="14"/>
  <c r="AJ316" i="14"/>
  <c r="CE316" i="14"/>
  <c r="EH316" i="14"/>
  <c r="BN316" i="14"/>
  <c r="DQ316" i="14"/>
  <c r="AO316" i="14"/>
  <c r="CY316" i="14"/>
  <c r="AE316" i="14"/>
  <c r="BT316" i="14"/>
  <c r="CX316" i="14"/>
  <c r="AK316" i="14"/>
  <c r="T316" i="14"/>
  <c r="BW316" i="14"/>
  <c r="DZ316" i="14"/>
  <c r="BF316" i="14"/>
  <c r="DA316" i="14"/>
  <c r="AG316" i="14"/>
  <c r="CQ316" i="14"/>
  <c r="W316" i="14"/>
  <c r="DX316" i="14"/>
  <c r="EB316" i="14"/>
  <c r="CR316" i="14"/>
  <c r="EI316" i="14"/>
  <c r="BL316" i="14"/>
  <c r="BO316" i="14"/>
  <c r="DR316" i="14"/>
  <c r="AP316" i="14"/>
  <c r="CS316" i="14"/>
  <c r="Y316" i="14"/>
  <c r="BJ316" i="14"/>
  <c r="CI316" i="14"/>
  <c r="CF196" i="14"/>
  <c r="T196" i="14"/>
  <c r="CE196" i="14"/>
  <c r="S196" i="14"/>
  <c r="CD196" i="14"/>
  <c r="R196" i="14"/>
  <c r="CC196" i="14"/>
  <c r="Q196" i="14"/>
  <c r="CB196" i="14"/>
  <c r="P196" i="14"/>
  <c r="CI196" i="14"/>
  <c r="W196" i="14"/>
  <c r="CH196" i="14"/>
  <c r="V196" i="14"/>
  <c r="EJ196" i="14"/>
  <c r="BX196" i="14"/>
  <c r="EI196" i="14"/>
  <c r="BW196" i="14"/>
  <c r="EH196" i="14"/>
  <c r="BV196" i="14"/>
  <c r="EG196" i="14"/>
  <c r="BU196" i="14"/>
  <c r="EF196" i="14"/>
  <c r="BT196" i="14"/>
  <c r="EM196" i="14"/>
  <c r="CA196" i="14"/>
  <c r="EL196" i="14"/>
  <c r="BZ196" i="14"/>
  <c r="N196" i="14"/>
  <c r="AC196" i="14"/>
  <c r="BI196" i="14"/>
  <c r="EB196" i="14"/>
  <c r="BP196" i="14"/>
  <c r="EA196" i="14"/>
  <c r="BO196" i="14"/>
  <c r="DZ196" i="14"/>
  <c r="BN196" i="14"/>
  <c r="DY196" i="14"/>
  <c r="BM196" i="14"/>
  <c r="DX196" i="14"/>
  <c r="BL196" i="14"/>
  <c r="EE196" i="14"/>
  <c r="BS196" i="14"/>
  <c r="ED196" i="14"/>
  <c r="BR196" i="14"/>
  <c r="DM196" i="14"/>
  <c r="CG196" i="14"/>
  <c r="DT196" i="14"/>
  <c r="BH196" i="14"/>
  <c r="DS196" i="14"/>
  <c r="BG196" i="14"/>
  <c r="DR196" i="14"/>
  <c r="BF196" i="14"/>
  <c r="DQ196" i="14"/>
  <c r="BE196" i="14"/>
  <c r="DP196" i="14"/>
  <c r="BD196" i="14"/>
  <c r="DW196" i="14"/>
  <c r="BK196" i="14"/>
  <c r="DV196" i="14"/>
  <c r="BJ196" i="14"/>
  <c r="BA196" i="14"/>
  <c r="U196" i="14"/>
  <c r="DL196" i="14"/>
  <c r="AZ196" i="14"/>
  <c r="DK196" i="14"/>
  <c r="AY196" i="14"/>
  <c r="DJ196" i="14"/>
  <c r="AX196" i="14"/>
  <c r="DI196" i="14"/>
  <c r="AW196" i="14"/>
  <c r="DH196" i="14"/>
  <c r="AV196" i="14"/>
  <c r="DO196" i="14"/>
  <c r="BC196" i="14"/>
  <c r="DN196" i="14"/>
  <c r="BB196" i="14"/>
  <c r="DE196" i="14"/>
  <c r="EK196" i="14"/>
  <c r="DD196" i="14"/>
  <c r="AR196" i="14"/>
  <c r="DC196" i="14"/>
  <c r="AQ196" i="14"/>
  <c r="DB196" i="14"/>
  <c r="AP196" i="14"/>
  <c r="DA196" i="14"/>
  <c r="AO196" i="14"/>
  <c r="CZ196" i="14"/>
  <c r="AN196" i="14"/>
  <c r="DG196" i="14"/>
  <c r="AU196" i="14"/>
  <c r="DF196" i="14"/>
  <c r="AT196" i="14"/>
  <c r="AS196" i="14"/>
  <c r="BY196" i="14"/>
  <c r="CN196" i="14"/>
  <c r="AB196" i="14"/>
  <c r="CM196" i="14"/>
  <c r="AA196" i="14"/>
  <c r="CL196" i="14"/>
  <c r="Z196" i="14"/>
  <c r="CK196" i="14"/>
  <c r="Y196" i="14"/>
  <c r="CJ196" i="14"/>
  <c r="X196" i="14"/>
  <c r="CQ196" i="14"/>
  <c r="AE196" i="14"/>
  <c r="CP196" i="14"/>
  <c r="AD196" i="14"/>
  <c r="AK196" i="14"/>
  <c r="BQ196" i="14"/>
  <c r="AG196" i="14"/>
  <c r="CO196" i="14"/>
  <c r="CV196" i="14"/>
  <c r="CR196" i="14"/>
  <c r="EC196" i="14"/>
  <c r="AJ196" i="14"/>
  <c r="AF196" i="14"/>
  <c r="DU196" i="14"/>
  <c r="CU196" i="14"/>
  <c r="CY196" i="14"/>
  <c r="AI196" i="14"/>
  <c r="AM196" i="14"/>
  <c r="CT196" i="14"/>
  <c r="CX196" i="14"/>
  <c r="CS196" i="14"/>
  <c r="CW196" i="14"/>
  <c r="AH196" i="14"/>
  <c r="AL196" i="14"/>
  <c r="DX203" i="14"/>
  <c r="BL203" i="14"/>
  <c r="EE203" i="14"/>
  <c r="BS203" i="14"/>
  <c r="ED203" i="14"/>
  <c r="BR203" i="14"/>
  <c r="EK203" i="14"/>
  <c r="BY203" i="14"/>
  <c r="EJ203" i="14"/>
  <c r="BX203" i="14"/>
  <c r="EI203" i="14"/>
  <c r="BW203" i="14"/>
  <c r="EH203" i="14"/>
  <c r="BV203" i="14"/>
  <c r="CS203" i="14"/>
  <c r="DY203" i="14"/>
  <c r="DP203" i="14"/>
  <c r="BD203" i="14"/>
  <c r="DW203" i="14"/>
  <c r="BK203" i="14"/>
  <c r="DV203" i="14"/>
  <c r="BJ203" i="14"/>
  <c r="EC203" i="14"/>
  <c r="BQ203" i="14"/>
  <c r="EB203" i="14"/>
  <c r="BP203" i="14"/>
  <c r="EA203" i="14"/>
  <c r="BO203" i="14"/>
  <c r="DZ203" i="14"/>
  <c r="BN203" i="14"/>
  <c r="AG203" i="14"/>
  <c r="BM203" i="14"/>
  <c r="DH203" i="14"/>
  <c r="AV203" i="14"/>
  <c r="DO203" i="14"/>
  <c r="BC203" i="14"/>
  <c r="DN203" i="14"/>
  <c r="BB203" i="14"/>
  <c r="DU203" i="14"/>
  <c r="BI203" i="14"/>
  <c r="DT203" i="14"/>
  <c r="BH203" i="14"/>
  <c r="DS203" i="14"/>
  <c r="BG203" i="14"/>
  <c r="DR203" i="14"/>
  <c r="BF203" i="14"/>
  <c r="CK203" i="14"/>
  <c r="DQ203" i="14"/>
  <c r="CZ203" i="14"/>
  <c r="AN203" i="14"/>
  <c r="DG203" i="14"/>
  <c r="AU203" i="14"/>
  <c r="DF203" i="14"/>
  <c r="AT203" i="14"/>
  <c r="DM203" i="14"/>
  <c r="BA203" i="14"/>
  <c r="DL203" i="14"/>
  <c r="AZ203" i="14"/>
  <c r="DK203" i="14"/>
  <c r="AY203" i="14"/>
  <c r="DJ203" i="14"/>
  <c r="AX203" i="14"/>
  <c r="Y203" i="14"/>
  <c r="BE203" i="14"/>
  <c r="CR203" i="14"/>
  <c r="AF203" i="14"/>
  <c r="CY203" i="14"/>
  <c r="AM203" i="14"/>
  <c r="CX203" i="14"/>
  <c r="AL203" i="14"/>
  <c r="DE203" i="14"/>
  <c r="AS203" i="14"/>
  <c r="DD203" i="14"/>
  <c r="AR203" i="14"/>
  <c r="DC203" i="14"/>
  <c r="AQ203" i="14"/>
  <c r="DB203" i="14"/>
  <c r="AP203" i="14"/>
  <c r="CC203" i="14"/>
  <c r="DI203" i="14"/>
  <c r="CJ203" i="14"/>
  <c r="X203" i="14"/>
  <c r="CQ203" i="14"/>
  <c r="AE203" i="14"/>
  <c r="CP203" i="14"/>
  <c r="AD203" i="14"/>
  <c r="CW203" i="14"/>
  <c r="AK203" i="14"/>
  <c r="CV203" i="14"/>
  <c r="AJ203" i="14"/>
  <c r="CU203" i="14"/>
  <c r="AI203" i="14"/>
  <c r="CT203" i="14"/>
  <c r="AH203" i="14"/>
  <c r="Q203" i="14"/>
  <c r="AW203" i="14"/>
  <c r="EF203" i="14"/>
  <c r="BT203" i="14"/>
  <c r="EM203" i="14"/>
  <c r="CA203" i="14"/>
  <c r="EL203" i="14"/>
  <c r="BZ203" i="14"/>
  <c r="N203" i="14"/>
  <c r="CG203" i="14"/>
  <c r="U203" i="14"/>
  <c r="CF203" i="14"/>
  <c r="T203" i="14"/>
  <c r="CE203" i="14"/>
  <c r="S203" i="14"/>
  <c r="CD203" i="14"/>
  <c r="R203" i="14"/>
  <c r="BU203" i="14"/>
  <c r="AO203" i="14"/>
  <c r="V203" i="14"/>
  <c r="Z203" i="14"/>
  <c r="CO203" i="14"/>
  <c r="EG203" i="14"/>
  <c r="AC203" i="14"/>
  <c r="DA203" i="14"/>
  <c r="CB203" i="14"/>
  <c r="CN203" i="14"/>
  <c r="CI203" i="14"/>
  <c r="CM203" i="14"/>
  <c r="W203" i="14"/>
  <c r="AA203" i="14"/>
  <c r="P203" i="14"/>
  <c r="CH203" i="14"/>
  <c r="AB203" i="14"/>
  <c r="CL203" i="14"/>
  <c r="DC275" i="14"/>
  <c r="AQ275" i="14"/>
  <c r="DB275" i="14"/>
  <c r="AP275" i="14"/>
  <c r="DA275" i="14"/>
  <c r="AO275" i="14"/>
  <c r="CZ275" i="14"/>
  <c r="AN275" i="14"/>
  <c r="DG275" i="14"/>
  <c r="AU275" i="14"/>
  <c r="DF275" i="14"/>
  <c r="AT275" i="14"/>
  <c r="AR275" i="14"/>
  <c r="AJ275" i="14"/>
  <c r="AB275" i="14"/>
  <c r="T275" i="14"/>
  <c r="CU275" i="14"/>
  <c r="AI275" i="14"/>
  <c r="CT275" i="14"/>
  <c r="AH275" i="14"/>
  <c r="CS275" i="14"/>
  <c r="AG275" i="14"/>
  <c r="CR275" i="14"/>
  <c r="AF275" i="14"/>
  <c r="CY275" i="14"/>
  <c r="AM275" i="14"/>
  <c r="CX275" i="14"/>
  <c r="AL275" i="14"/>
  <c r="EC275" i="14"/>
  <c r="DU275" i="14"/>
  <c r="DM275" i="14"/>
  <c r="EK275" i="14"/>
  <c r="CM275" i="14"/>
  <c r="AA275" i="14"/>
  <c r="CL275" i="14"/>
  <c r="Z275" i="14"/>
  <c r="CK275" i="14"/>
  <c r="Y275" i="14"/>
  <c r="CJ275" i="14"/>
  <c r="X275" i="14"/>
  <c r="CQ275" i="14"/>
  <c r="AE275" i="14"/>
  <c r="CP275" i="14"/>
  <c r="AD275" i="14"/>
  <c r="CW275" i="14"/>
  <c r="CO275" i="14"/>
  <c r="CG275" i="14"/>
  <c r="DE275" i="14"/>
  <c r="CE275" i="14"/>
  <c r="S275" i="14"/>
  <c r="CD275" i="14"/>
  <c r="R275" i="14"/>
  <c r="CC275" i="14"/>
  <c r="Q275" i="14"/>
  <c r="CB275" i="14"/>
  <c r="P275" i="14"/>
  <c r="CI275" i="14"/>
  <c r="W275" i="14"/>
  <c r="CH275" i="14"/>
  <c r="V275" i="14"/>
  <c r="BQ275" i="14"/>
  <c r="BI275" i="14"/>
  <c r="BA275" i="14"/>
  <c r="BY275" i="14"/>
  <c r="EI275" i="14"/>
  <c r="BW275" i="14"/>
  <c r="EH275" i="14"/>
  <c r="BV275" i="14"/>
  <c r="EG275" i="14"/>
  <c r="BU275" i="14"/>
  <c r="EF275" i="14"/>
  <c r="BT275" i="14"/>
  <c r="EM275" i="14"/>
  <c r="CA275" i="14"/>
  <c r="EL275" i="14"/>
  <c r="BZ275" i="14"/>
  <c r="N275" i="14"/>
  <c r="AK275" i="14"/>
  <c r="AC275" i="14"/>
  <c r="U275" i="14"/>
  <c r="AS275" i="14"/>
  <c r="EA275" i="14"/>
  <c r="BO275" i="14"/>
  <c r="DZ275" i="14"/>
  <c r="BN275" i="14"/>
  <c r="DY275" i="14"/>
  <c r="BM275" i="14"/>
  <c r="DX275" i="14"/>
  <c r="BL275" i="14"/>
  <c r="EE275" i="14"/>
  <c r="BS275" i="14"/>
  <c r="ED275" i="14"/>
  <c r="BR275" i="14"/>
  <c r="EJ275" i="14"/>
  <c r="EB275" i="14"/>
  <c r="DT275" i="14"/>
  <c r="DL275" i="14"/>
  <c r="DK275" i="14"/>
  <c r="AY275" i="14"/>
  <c r="DJ275" i="14"/>
  <c r="AX275" i="14"/>
  <c r="DI275" i="14"/>
  <c r="AW275" i="14"/>
  <c r="DH275" i="14"/>
  <c r="AV275" i="14"/>
  <c r="DO275" i="14"/>
  <c r="BC275" i="14"/>
  <c r="DN275" i="14"/>
  <c r="BB275" i="14"/>
  <c r="BX275" i="14"/>
  <c r="BP275" i="14"/>
  <c r="BH275" i="14"/>
  <c r="AZ275" i="14"/>
  <c r="DP275" i="14"/>
  <c r="CN275" i="14"/>
  <c r="BD275" i="14"/>
  <c r="CF275" i="14"/>
  <c r="DS275" i="14"/>
  <c r="DW275" i="14"/>
  <c r="DQ275" i="14"/>
  <c r="BG275" i="14"/>
  <c r="BK275" i="14"/>
  <c r="DR275" i="14"/>
  <c r="DV275" i="14"/>
  <c r="BF275" i="14"/>
  <c r="BJ275" i="14"/>
  <c r="DD275" i="14"/>
  <c r="BE275" i="14"/>
  <c r="CV275" i="14"/>
  <c r="CN158" i="14"/>
  <c r="CM158" i="14"/>
  <c r="AA158" i="14"/>
  <c r="CL158" i="14"/>
  <c r="Z158" i="14"/>
  <c r="CK158" i="14"/>
  <c r="Y158" i="14"/>
  <c r="CJ158" i="14"/>
  <c r="X158" i="14"/>
  <c r="CQ158" i="14"/>
  <c r="AE158" i="14"/>
  <c r="CP158" i="14"/>
  <c r="AD158" i="14"/>
  <c r="CW158" i="14"/>
  <c r="AK158" i="14"/>
  <c r="AJ158" i="14"/>
  <c r="CF158" i="14"/>
  <c r="CE158" i="14"/>
  <c r="S158" i="14"/>
  <c r="CD158" i="14"/>
  <c r="R158" i="14"/>
  <c r="CC158" i="14"/>
  <c r="Q158" i="14"/>
  <c r="CB158" i="14"/>
  <c r="P158" i="14"/>
  <c r="CI158" i="14"/>
  <c r="W158" i="14"/>
  <c r="EJ158" i="14"/>
  <c r="EI158" i="14"/>
  <c r="BW158" i="14"/>
  <c r="EH158" i="14"/>
  <c r="BV158" i="14"/>
  <c r="DS158" i="14"/>
  <c r="AI158" i="14"/>
  <c r="AX158" i="14"/>
  <c r="CS158" i="14"/>
  <c r="DX158" i="14"/>
  <c r="AV158" i="14"/>
  <c r="CY158" i="14"/>
  <c r="ED158" i="14"/>
  <c r="BJ158" i="14"/>
  <c r="DU158" i="14"/>
  <c r="BA158" i="14"/>
  <c r="AR158" i="14"/>
  <c r="DK158" i="14"/>
  <c r="DZ158" i="14"/>
  <c r="AP158" i="14"/>
  <c r="BU158" i="14"/>
  <c r="DP158" i="14"/>
  <c r="AN158" i="14"/>
  <c r="CA158" i="14"/>
  <c r="DV158" i="14"/>
  <c r="BB158" i="14"/>
  <c r="DM158" i="14"/>
  <c r="AS158" i="14"/>
  <c r="AB158" i="14"/>
  <c r="EB158" i="14"/>
  <c r="DC158" i="14"/>
  <c r="DR158" i="14"/>
  <c r="AH158" i="14"/>
  <c r="BM158" i="14"/>
  <c r="DH158" i="14"/>
  <c r="AF158" i="14"/>
  <c r="BS158" i="14"/>
  <c r="DN158" i="14"/>
  <c r="AT158" i="14"/>
  <c r="DE158" i="14"/>
  <c r="AC158" i="14"/>
  <c r="T158" i="14"/>
  <c r="DT158" i="14"/>
  <c r="CU158" i="14"/>
  <c r="DJ158" i="14"/>
  <c r="EG158" i="14"/>
  <c r="BE158" i="14"/>
  <c r="CZ158" i="14"/>
  <c r="EM158" i="14"/>
  <c r="BK158" i="14"/>
  <c r="DF158" i="14"/>
  <c r="AL158" i="14"/>
  <c r="CO158" i="14"/>
  <c r="U158" i="14"/>
  <c r="DL158" i="14"/>
  <c r="BO158" i="14"/>
  <c r="DB158" i="14"/>
  <c r="DY158" i="14"/>
  <c r="AW158" i="14"/>
  <c r="CR158" i="14"/>
  <c r="EE158" i="14"/>
  <c r="BC158" i="14"/>
  <c r="CX158" i="14"/>
  <c r="V158" i="14"/>
  <c r="CG158" i="14"/>
  <c r="BX158" i="14"/>
  <c r="DD158" i="14"/>
  <c r="BG158" i="14"/>
  <c r="CT158" i="14"/>
  <c r="DQ158" i="14"/>
  <c r="AO158" i="14"/>
  <c r="BT158" i="14"/>
  <c r="DW158" i="14"/>
  <c r="AU158" i="14"/>
  <c r="CH158" i="14"/>
  <c r="N158" i="14"/>
  <c r="BY158" i="14"/>
  <c r="BP158" i="14"/>
  <c r="CV158" i="14"/>
  <c r="AY158" i="14"/>
  <c r="BN158" i="14"/>
  <c r="DI158" i="14"/>
  <c r="AG158" i="14"/>
  <c r="BL158" i="14"/>
  <c r="DO158" i="14"/>
  <c r="AM158" i="14"/>
  <c r="BZ158" i="14"/>
  <c r="EK158" i="14"/>
  <c r="BQ158" i="14"/>
  <c r="BH158" i="14"/>
  <c r="DA158" i="14"/>
  <c r="AZ158" i="14"/>
  <c r="EF158" i="14"/>
  <c r="BD158" i="14"/>
  <c r="DG158" i="14"/>
  <c r="EL158" i="14"/>
  <c r="EA158" i="14"/>
  <c r="BR158" i="14"/>
  <c r="AQ158" i="14"/>
  <c r="EC158" i="14"/>
  <c r="BF158" i="14"/>
  <c r="BI158" i="14"/>
  <c r="DC345" i="14"/>
  <c r="AQ345" i="14"/>
  <c r="DB345" i="14"/>
  <c r="AP345" i="14"/>
  <c r="DA345" i="14"/>
  <c r="AO345" i="14"/>
  <c r="CZ345" i="14"/>
  <c r="AN345" i="14"/>
  <c r="DG345" i="14"/>
  <c r="AU345" i="14"/>
  <c r="DF345" i="14"/>
  <c r="AT345" i="14"/>
  <c r="DM345" i="14"/>
  <c r="BA345" i="14"/>
  <c r="AB345" i="14"/>
  <c r="BH345" i="14"/>
  <c r="CU345" i="14"/>
  <c r="AI345" i="14"/>
  <c r="CT345" i="14"/>
  <c r="AH345" i="14"/>
  <c r="CS345" i="14"/>
  <c r="AG345" i="14"/>
  <c r="CR345" i="14"/>
  <c r="AF345" i="14"/>
  <c r="CY345" i="14"/>
  <c r="AM345" i="14"/>
  <c r="CX345" i="14"/>
  <c r="AL345" i="14"/>
  <c r="DE345" i="14"/>
  <c r="AS345" i="14"/>
  <c r="CF345" i="14"/>
  <c r="DD345" i="14"/>
  <c r="CM345" i="14"/>
  <c r="AA345" i="14"/>
  <c r="CL345" i="14"/>
  <c r="Z345" i="14"/>
  <c r="CK345" i="14"/>
  <c r="Y345" i="14"/>
  <c r="CJ345" i="14"/>
  <c r="X345" i="14"/>
  <c r="CQ345" i="14"/>
  <c r="AE345" i="14"/>
  <c r="CP345" i="14"/>
  <c r="AD345" i="14"/>
  <c r="CW345" i="14"/>
  <c r="AK345" i="14"/>
  <c r="T345" i="14"/>
  <c r="AR345" i="14"/>
  <c r="CE345" i="14"/>
  <c r="S345" i="14"/>
  <c r="CD345" i="14"/>
  <c r="R345" i="14"/>
  <c r="CC345" i="14"/>
  <c r="Q345" i="14"/>
  <c r="CB345" i="14"/>
  <c r="P345" i="14"/>
  <c r="CI345" i="14"/>
  <c r="W345" i="14"/>
  <c r="CH345" i="14"/>
  <c r="V345" i="14"/>
  <c r="CO345" i="14"/>
  <c r="AC345" i="14"/>
  <c r="EJ345" i="14"/>
  <c r="AZ345" i="14"/>
  <c r="EI345" i="14"/>
  <c r="BW345" i="14"/>
  <c r="EH345" i="14"/>
  <c r="BV345" i="14"/>
  <c r="EG345" i="14"/>
  <c r="BU345" i="14"/>
  <c r="EF345" i="14"/>
  <c r="BT345" i="14"/>
  <c r="EM345" i="14"/>
  <c r="CA345" i="14"/>
  <c r="EL345" i="14"/>
  <c r="BZ345" i="14"/>
  <c r="N345" i="14"/>
  <c r="CG345" i="14"/>
  <c r="U345" i="14"/>
  <c r="BX345" i="14"/>
  <c r="DL345" i="14"/>
  <c r="EA345" i="14"/>
  <c r="BO345" i="14"/>
  <c r="DZ345" i="14"/>
  <c r="BN345" i="14"/>
  <c r="DY345" i="14"/>
  <c r="BM345" i="14"/>
  <c r="DX345" i="14"/>
  <c r="BL345" i="14"/>
  <c r="EE345" i="14"/>
  <c r="BS345" i="14"/>
  <c r="ED345" i="14"/>
  <c r="BR345" i="14"/>
  <c r="EK345" i="14"/>
  <c r="BY345" i="14"/>
  <c r="CV345" i="14"/>
  <c r="EB345" i="14"/>
  <c r="DK345" i="14"/>
  <c r="AY345" i="14"/>
  <c r="DJ345" i="14"/>
  <c r="AX345" i="14"/>
  <c r="DI345" i="14"/>
  <c r="AW345" i="14"/>
  <c r="DH345" i="14"/>
  <c r="AV345" i="14"/>
  <c r="DO345" i="14"/>
  <c r="BC345" i="14"/>
  <c r="DN345" i="14"/>
  <c r="BB345" i="14"/>
  <c r="DU345" i="14"/>
  <c r="BI345" i="14"/>
  <c r="CN345" i="14"/>
  <c r="DT345" i="14"/>
  <c r="DR345" i="14"/>
  <c r="DV345" i="14"/>
  <c r="BF345" i="14"/>
  <c r="BJ345" i="14"/>
  <c r="DQ345" i="14"/>
  <c r="EC345" i="14"/>
  <c r="BE345" i="14"/>
  <c r="BQ345" i="14"/>
  <c r="DP345" i="14"/>
  <c r="AJ345" i="14"/>
  <c r="BD345" i="14"/>
  <c r="BP345" i="14"/>
  <c r="DS345" i="14"/>
  <c r="DW345" i="14"/>
  <c r="BG345" i="14"/>
  <c r="BK345" i="14"/>
  <c r="DK291" i="14"/>
  <c r="AY291" i="14"/>
  <c r="DJ291" i="14"/>
  <c r="AX291" i="14"/>
  <c r="DI291" i="14"/>
  <c r="AW291" i="14"/>
  <c r="DH291" i="14"/>
  <c r="AV291" i="14"/>
  <c r="DO291" i="14"/>
  <c r="BC291" i="14"/>
  <c r="DN291" i="14"/>
  <c r="BB291" i="14"/>
  <c r="DT291" i="14"/>
  <c r="BH291" i="14"/>
  <c r="EC291" i="14"/>
  <c r="CW291" i="14"/>
  <c r="DC291" i="14"/>
  <c r="AQ291" i="14"/>
  <c r="DB291" i="14"/>
  <c r="AP291" i="14"/>
  <c r="DA291" i="14"/>
  <c r="AO291" i="14"/>
  <c r="CZ291" i="14"/>
  <c r="AN291" i="14"/>
  <c r="DG291" i="14"/>
  <c r="AU291" i="14"/>
  <c r="DF291" i="14"/>
  <c r="AT291" i="14"/>
  <c r="DL291" i="14"/>
  <c r="AZ291" i="14"/>
  <c r="BQ291" i="14"/>
  <c r="AK291" i="14"/>
  <c r="CU291" i="14"/>
  <c r="AI291" i="14"/>
  <c r="CT291" i="14"/>
  <c r="AH291" i="14"/>
  <c r="CS291" i="14"/>
  <c r="AG291" i="14"/>
  <c r="CR291" i="14"/>
  <c r="AF291" i="14"/>
  <c r="CY291" i="14"/>
  <c r="AM291" i="14"/>
  <c r="CX291" i="14"/>
  <c r="AL291" i="14"/>
  <c r="DD291" i="14"/>
  <c r="AR291" i="14"/>
  <c r="DU291" i="14"/>
  <c r="CO291" i="14"/>
  <c r="CM291" i="14"/>
  <c r="AA291" i="14"/>
  <c r="CL291" i="14"/>
  <c r="Z291" i="14"/>
  <c r="CK291" i="14"/>
  <c r="Y291" i="14"/>
  <c r="CJ291" i="14"/>
  <c r="X291" i="14"/>
  <c r="CQ291" i="14"/>
  <c r="AE291" i="14"/>
  <c r="CP291" i="14"/>
  <c r="AD291" i="14"/>
  <c r="CV291" i="14"/>
  <c r="AJ291" i="14"/>
  <c r="BI291" i="14"/>
  <c r="AC291" i="14"/>
  <c r="CE291" i="14"/>
  <c r="S291" i="14"/>
  <c r="CD291" i="14"/>
  <c r="R291" i="14"/>
  <c r="CC291" i="14"/>
  <c r="Q291" i="14"/>
  <c r="CB291" i="14"/>
  <c r="P291" i="14"/>
  <c r="CI291" i="14"/>
  <c r="W291" i="14"/>
  <c r="CH291" i="14"/>
  <c r="V291" i="14"/>
  <c r="CN291" i="14"/>
  <c r="AB291" i="14"/>
  <c r="DM291" i="14"/>
  <c r="CG291" i="14"/>
  <c r="EI291" i="14"/>
  <c r="BW291" i="14"/>
  <c r="EH291" i="14"/>
  <c r="BV291" i="14"/>
  <c r="EG291" i="14"/>
  <c r="BU291" i="14"/>
  <c r="EF291" i="14"/>
  <c r="BT291" i="14"/>
  <c r="EM291" i="14"/>
  <c r="CA291" i="14"/>
  <c r="EL291" i="14"/>
  <c r="BZ291" i="14"/>
  <c r="N291" i="14"/>
  <c r="CF291" i="14"/>
  <c r="T291" i="14"/>
  <c r="BA291" i="14"/>
  <c r="U291" i="14"/>
  <c r="DS291" i="14"/>
  <c r="BG291" i="14"/>
  <c r="DR291" i="14"/>
  <c r="BF291" i="14"/>
  <c r="DQ291" i="14"/>
  <c r="BE291" i="14"/>
  <c r="DP291" i="14"/>
  <c r="BD291" i="14"/>
  <c r="DW291" i="14"/>
  <c r="BK291" i="14"/>
  <c r="DV291" i="14"/>
  <c r="BJ291" i="14"/>
  <c r="EB291" i="14"/>
  <c r="BP291" i="14"/>
  <c r="BY291" i="14"/>
  <c r="AS291" i="14"/>
  <c r="DX291" i="14"/>
  <c r="EK291" i="14"/>
  <c r="BL291" i="14"/>
  <c r="DE291" i="14"/>
  <c r="EA291" i="14"/>
  <c r="EE291" i="14"/>
  <c r="BO291" i="14"/>
  <c r="BS291" i="14"/>
  <c r="DY291" i="14"/>
  <c r="DZ291" i="14"/>
  <c r="ED291" i="14"/>
  <c r="EJ291" i="14"/>
  <c r="BN291" i="14"/>
  <c r="BR291" i="14"/>
  <c r="BM291" i="14"/>
  <c r="BX291" i="14"/>
  <c r="CP143" i="14"/>
  <c r="AD143" i="14"/>
  <c r="CW143" i="14"/>
  <c r="AK143" i="14"/>
  <c r="CV143" i="14"/>
  <c r="AJ143" i="14"/>
  <c r="CU143" i="14"/>
  <c r="AI143" i="14"/>
  <c r="CT143" i="14"/>
  <c r="AH143" i="14"/>
  <c r="CS143" i="14"/>
  <c r="AG143" i="14"/>
  <c r="CR143" i="14"/>
  <c r="AF143" i="14"/>
  <c r="CY143" i="14"/>
  <c r="AM143" i="14"/>
  <c r="CH143" i="14"/>
  <c r="V143" i="14"/>
  <c r="CO143" i="14"/>
  <c r="AC143" i="14"/>
  <c r="CN143" i="14"/>
  <c r="AB143" i="14"/>
  <c r="CM143" i="14"/>
  <c r="AA143" i="14"/>
  <c r="CL143" i="14"/>
  <c r="Z143" i="14"/>
  <c r="CK143" i="14"/>
  <c r="Y143" i="14"/>
  <c r="CJ143" i="14"/>
  <c r="X143" i="14"/>
  <c r="CQ143" i="14"/>
  <c r="AE143" i="14"/>
  <c r="EL143" i="14"/>
  <c r="BZ143" i="14"/>
  <c r="N143" i="14"/>
  <c r="CG143" i="14"/>
  <c r="U143" i="14"/>
  <c r="CF143" i="14"/>
  <c r="T143" i="14"/>
  <c r="CE143" i="14"/>
  <c r="S143" i="14"/>
  <c r="CD143" i="14"/>
  <c r="R143" i="14"/>
  <c r="CC143" i="14"/>
  <c r="Q143" i="14"/>
  <c r="CB143" i="14"/>
  <c r="P143" i="14"/>
  <c r="CI143" i="14"/>
  <c r="W143" i="14"/>
  <c r="ED143" i="14"/>
  <c r="BR143" i="14"/>
  <c r="EK143" i="14"/>
  <c r="BY143" i="14"/>
  <c r="EJ143" i="14"/>
  <c r="BX143" i="14"/>
  <c r="EI143" i="14"/>
  <c r="BW143" i="14"/>
  <c r="EH143" i="14"/>
  <c r="BV143" i="14"/>
  <c r="EG143" i="14"/>
  <c r="BU143" i="14"/>
  <c r="EF143" i="14"/>
  <c r="BT143" i="14"/>
  <c r="EM143" i="14"/>
  <c r="CA143" i="14"/>
  <c r="DV143" i="14"/>
  <c r="BJ143" i="14"/>
  <c r="EC143" i="14"/>
  <c r="BQ143" i="14"/>
  <c r="EB143" i="14"/>
  <c r="BP143" i="14"/>
  <c r="EA143" i="14"/>
  <c r="BO143" i="14"/>
  <c r="DZ143" i="14"/>
  <c r="BN143" i="14"/>
  <c r="DY143" i="14"/>
  <c r="BM143" i="14"/>
  <c r="DX143" i="14"/>
  <c r="BL143" i="14"/>
  <c r="EE143" i="14"/>
  <c r="BS143" i="14"/>
  <c r="DN143" i="14"/>
  <c r="BB143" i="14"/>
  <c r="DU143" i="14"/>
  <c r="BI143" i="14"/>
  <c r="DT143" i="14"/>
  <c r="BH143" i="14"/>
  <c r="DS143" i="14"/>
  <c r="BG143" i="14"/>
  <c r="DR143" i="14"/>
  <c r="BF143" i="14"/>
  <c r="DQ143" i="14"/>
  <c r="BE143" i="14"/>
  <c r="DP143" i="14"/>
  <c r="BD143" i="14"/>
  <c r="DW143" i="14"/>
  <c r="BK143" i="14"/>
  <c r="DF143" i="14"/>
  <c r="AT143" i="14"/>
  <c r="DM143" i="14"/>
  <c r="BA143" i="14"/>
  <c r="DL143" i="14"/>
  <c r="AZ143" i="14"/>
  <c r="DK143" i="14"/>
  <c r="AY143" i="14"/>
  <c r="DJ143" i="14"/>
  <c r="AX143" i="14"/>
  <c r="DI143" i="14"/>
  <c r="AW143" i="14"/>
  <c r="DH143" i="14"/>
  <c r="AV143" i="14"/>
  <c r="DO143" i="14"/>
  <c r="BC143" i="14"/>
  <c r="DC143" i="14"/>
  <c r="DG143" i="14"/>
  <c r="AQ143" i="14"/>
  <c r="AU143" i="14"/>
  <c r="CX143" i="14"/>
  <c r="DB143" i="14"/>
  <c r="AL143" i="14"/>
  <c r="AP143" i="14"/>
  <c r="DE143" i="14"/>
  <c r="DA143" i="14"/>
  <c r="AS143" i="14"/>
  <c r="AO143" i="14"/>
  <c r="DD143" i="14"/>
  <c r="CZ143" i="14"/>
  <c r="AR143" i="14"/>
  <c r="AN143" i="14"/>
  <c r="CV172" i="14"/>
  <c r="AJ172" i="14"/>
  <c r="CU172" i="14"/>
  <c r="AI172" i="14"/>
  <c r="CT172" i="14"/>
  <c r="AH172" i="14"/>
  <c r="CS172" i="14"/>
  <c r="AG172" i="14"/>
  <c r="CR172" i="14"/>
  <c r="AF172" i="14"/>
  <c r="CY172" i="14"/>
  <c r="AM172" i="14"/>
  <c r="CX172" i="14"/>
  <c r="AL172" i="14"/>
  <c r="DE172" i="14"/>
  <c r="AS172" i="14"/>
  <c r="CN172" i="14"/>
  <c r="AB172" i="14"/>
  <c r="CM172" i="14"/>
  <c r="AA172" i="14"/>
  <c r="CL172" i="14"/>
  <c r="Z172" i="14"/>
  <c r="CK172" i="14"/>
  <c r="Y172" i="14"/>
  <c r="CJ172" i="14"/>
  <c r="X172" i="14"/>
  <c r="CQ172" i="14"/>
  <c r="AE172" i="14"/>
  <c r="CP172" i="14"/>
  <c r="AD172" i="14"/>
  <c r="CW172" i="14"/>
  <c r="AK172" i="14"/>
  <c r="CF172" i="14"/>
  <c r="T172" i="14"/>
  <c r="CE172" i="14"/>
  <c r="S172" i="14"/>
  <c r="CD172" i="14"/>
  <c r="R172" i="14"/>
  <c r="CC172" i="14"/>
  <c r="Q172" i="14"/>
  <c r="CB172" i="14"/>
  <c r="P172" i="14"/>
  <c r="CI172" i="14"/>
  <c r="W172" i="14"/>
  <c r="CH172" i="14"/>
  <c r="V172" i="14"/>
  <c r="CO172" i="14"/>
  <c r="AC172" i="14"/>
  <c r="EJ172" i="14"/>
  <c r="BX172" i="14"/>
  <c r="EI172" i="14"/>
  <c r="BW172" i="14"/>
  <c r="EH172" i="14"/>
  <c r="BV172" i="14"/>
  <c r="EG172" i="14"/>
  <c r="BU172" i="14"/>
  <c r="EF172" i="14"/>
  <c r="BT172" i="14"/>
  <c r="EM172" i="14"/>
  <c r="CA172" i="14"/>
  <c r="EL172" i="14"/>
  <c r="BZ172" i="14"/>
  <c r="N172" i="14"/>
  <c r="CG172" i="14"/>
  <c r="U172" i="14"/>
  <c r="EB172" i="14"/>
  <c r="BP172" i="14"/>
  <c r="EA172" i="14"/>
  <c r="BO172" i="14"/>
  <c r="DZ172" i="14"/>
  <c r="BN172" i="14"/>
  <c r="DY172" i="14"/>
  <c r="BM172" i="14"/>
  <c r="DX172" i="14"/>
  <c r="BL172" i="14"/>
  <c r="EE172" i="14"/>
  <c r="BS172" i="14"/>
  <c r="ED172" i="14"/>
  <c r="BR172" i="14"/>
  <c r="EK172" i="14"/>
  <c r="BY172" i="14"/>
  <c r="DD172" i="14"/>
  <c r="AR172" i="14"/>
  <c r="DC172" i="14"/>
  <c r="AQ172" i="14"/>
  <c r="DB172" i="14"/>
  <c r="AP172" i="14"/>
  <c r="DA172" i="14"/>
  <c r="AO172" i="14"/>
  <c r="CZ172" i="14"/>
  <c r="AN172" i="14"/>
  <c r="DG172" i="14"/>
  <c r="AU172" i="14"/>
  <c r="DF172" i="14"/>
  <c r="AT172" i="14"/>
  <c r="DM172" i="14"/>
  <c r="BA172" i="14"/>
  <c r="BG172" i="14"/>
  <c r="BE172" i="14"/>
  <c r="BK172" i="14"/>
  <c r="BQ172" i="14"/>
  <c r="AY172" i="14"/>
  <c r="AW172" i="14"/>
  <c r="BC172" i="14"/>
  <c r="BI172" i="14"/>
  <c r="DT172" i="14"/>
  <c r="DR172" i="14"/>
  <c r="DP172" i="14"/>
  <c r="DV172" i="14"/>
  <c r="DL172" i="14"/>
  <c r="DJ172" i="14"/>
  <c r="DH172" i="14"/>
  <c r="DN172" i="14"/>
  <c r="BH172" i="14"/>
  <c r="BF172" i="14"/>
  <c r="BD172" i="14"/>
  <c r="BJ172" i="14"/>
  <c r="AZ172" i="14"/>
  <c r="AX172" i="14"/>
  <c r="AV172" i="14"/>
  <c r="BB172" i="14"/>
  <c r="DK172" i="14"/>
  <c r="DI172" i="14"/>
  <c r="DO172" i="14"/>
  <c r="DU172" i="14"/>
  <c r="DQ172" i="14"/>
  <c r="DW172" i="14"/>
  <c r="EC172" i="14"/>
  <c r="DS172" i="14"/>
  <c r="DZ234" i="14"/>
  <c r="BN234" i="14"/>
  <c r="DY234" i="14"/>
  <c r="BM234" i="14"/>
  <c r="DX234" i="14"/>
  <c r="BL234" i="14"/>
  <c r="EE234" i="14"/>
  <c r="BS234" i="14"/>
  <c r="ED234" i="14"/>
  <c r="BR234" i="14"/>
  <c r="EK234" i="14"/>
  <c r="BY234" i="14"/>
  <c r="EJ234" i="14"/>
  <c r="BX234" i="14"/>
  <c r="EI234" i="14"/>
  <c r="BW234" i="14"/>
  <c r="DR234" i="14"/>
  <c r="BF234" i="14"/>
  <c r="DQ234" i="14"/>
  <c r="BE234" i="14"/>
  <c r="DP234" i="14"/>
  <c r="BD234" i="14"/>
  <c r="DW234" i="14"/>
  <c r="BK234" i="14"/>
  <c r="DV234" i="14"/>
  <c r="BJ234" i="14"/>
  <c r="EC234" i="14"/>
  <c r="BQ234" i="14"/>
  <c r="EB234" i="14"/>
  <c r="BP234" i="14"/>
  <c r="EA234" i="14"/>
  <c r="BO234" i="14"/>
  <c r="DJ234" i="14"/>
  <c r="AX234" i="14"/>
  <c r="DI234" i="14"/>
  <c r="AW234" i="14"/>
  <c r="DH234" i="14"/>
  <c r="AV234" i="14"/>
  <c r="DO234" i="14"/>
  <c r="BC234" i="14"/>
  <c r="DN234" i="14"/>
  <c r="BB234" i="14"/>
  <c r="DU234" i="14"/>
  <c r="BI234" i="14"/>
  <c r="DT234" i="14"/>
  <c r="BH234" i="14"/>
  <c r="DS234" i="14"/>
  <c r="BG234" i="14"/>
  <c r="DB234" i="14"/>
  <c r="AP234" i="14"/>
  <c r="DA234" i="14"/>
  <c r="AO234" i="14"/>
  <c r="CZ234" i="14"/>
  <c r="AN234" i="14"/>
  <c r="DG234" i="14"/>
  <c r="AU234" i="14"/>
  <c r="DF234" i="14"/>
  <c r="AT234" i="14"/>
  <c r="DM234" i="14"/>
  <c r="BA234" i="14"/>
  <c r="DL234" i="14"/>
  <c r="AZ234" i="14"/>
  <c r="DK234" i="14"/>
  <c r="AY234" i="14"/>
  <c r="CL234" i="14"/>
  <c r="Z234" i="14"/>
  <c r="CK234" i="14"/>
  <c r="Y234" i="14"/>
  <c r="CJ234" i="14"/>
  <c r="X234" i="14"/>
  <c r="CQ234" i="14"/>
  <c r="AE234" i="14"/>
  <c r="CP234" i="14"/>
  <c r="AD234" i="14"/>
  <c r="CW234" i="14"/>
  <c r="AK234" i="14"/>
  <c r="CV234" i="14"/>
  <c r="AJ234" i="14"/>
  <c r="CU234" i="14"/>
  <c r="AI234" i="14"/>
  <c r="CD234" i="14"/>
  <c r="R234" i="14"/>
  <c r="CC234" i="14"/>
  <c r="Q234" i="14"/>
  <c r="CB234" i="14"/>
  <c r="P234" i="14"/>
  <c r="CI234" i="14"/>
  <c r="W234" i="14"/>
  <c r="CH234" i="14"/>
  <c r="V234" i="14"/>
  <c r="CO234" i="14"/>
  <c r="AC234" i="14"/>
  <c r="CN234" i="14"/>
  <c r="AB234" i="14"/>
  <c r="CM234" i="14"/>
  <c r="AA234" i="14"/>
  <c r="CT234" i="14"/>
  <c r="CR234" i="14"/>
  <c r="CX234" i="14"/>
  <c r="DD234" i="14"/>
  <c r="BV234" i="14"/>
  <c r="BT234" i="14"/>
  <c r="BZ234" i="14"/>
  <c r="CF234" i="14"/>
  <c r="AH234" i="14"/>
  <c r="AF234" i="14"/>
  <c r="AL234" i="14"/>
  <c r="AR234" i="14"/>
  <c r="EG234" i="14"/>
  <c r="EM234" i="14"/>
  <c r="N234" i="14"/>
  <c r="T234" i="14"/>
  <c r="CS234" i="14"/>
  <c r="CY234" i="14"/>
  <c r="DE234" i="14"/>
  <c r="DC234" i="14"/>
  <c r="BU234" i="14"/>
  <c r="CA234" i="14"/>
  <c r="CG234" i="14"/>
  <c r="CE234" i="14"/>
  <c r="EH234" i="14"/>
  <c r="EF234" i="14"/>
  <c r="EL234" i="14"/>
  <c r="U234" i="14"/>
  <c r="S234" i="14"/>
  <c r="AG234" i="14"/>
  <c r="AM234" i="14"/>
  <c r="AS234" i="14"/>
  <c r="AQ234" i="14"/>
  <c r="CX151" i="14"/>
  <c r="CH151" i="14"/>
  <c r="ED151" i="14"/>
  <c r="BR151" i="14"/>
  <c r="EK151" i="14"/>
  <c r="BY151" i="14"/>
  <c r="EJ151" i="14"/>
  <c r="BX151" i="14"/>
  <c r="EI151" i="14"/>
  <c r="BW151" i="14"/>
  <c r="EH151" i="14"/>
  <c r="BZ151" i="14"/>
  <c r="EC151" i="14"/>
  <c r="BI151" i="14"/>
  <c r="DL151" i="14"/>
  <c r="AR151" i="14"/>
  <c r="CU151" i="14"/>
  <c r="AA151" i="14"/>
  <c r="CD151" i="14"/>
  <c r="R151" i="14"/>
  <c r="CC151" i="14"/>
  <c r="Q151" i="14"/>
  <c r="CB151" i="14"/>
  <c r="P151" i="14"/>
  <c r="CI151" i="14"/>
  <c r="W151" i="14"/>
  <c r="BJ151" i="14"/>
  <c r="DU151" i="14"/>
  <c r="BA151" i="14"/>
  <c r="DD151" i="14"/>
  <c r="AJ151" i="14"/>
  <c r="CM151" i="14"/>
  <c r="S151" i="14"/>
  <c r="BV151" i="14"/>
  <c r="EG151" i="14"/>
  <c r="BU151" i="14"/>
  <c r="EF151" i="14"/>
  <c r="BT151" i="14"/>
  <c r="EM151" i="14"/>
  <c r="CA151" i="14"/>
  <c r="BB151" i="14"/>
  <c r="DM151" i="14"/>
  <c r="AS151" i="14"/>
  <c r="CV151" i="14"/>
  <c r="AB151" i="14"/>
  <c r="CE151" i="14"/>
  <c r="DZ151" i="14"/>
  <c r="BN151" i="14"/>
  <c r="DY151" i="14"/>
  <c r="BM151" i="14"/>
  <c r="DX151" i="14"/>
  <c r="BL151" i="14"/>
  <c r="EE151" i="14"/>
  <c r="BS151" i="14"/>
  <c r="EL151" i="14"/>
  <c r="AT151" i="14"/>
  <c r="DE151" i="14"/>
  <c r="AK151" i="14"/>
  <c r="CN151" i="14"/>
  <c r="T151" i="14"/>
  <c r="BO151" i="14"/>
  <c r="DR151" i="14"/>
  <c r="BF151" i="14"/>
  <c r="DQ151" i="14"/>
  <c r="BE151" i="14"/>
  <c r="DP151" i="14"/>
  <c r="BD151" i="14"/>
  <c r="DW151" i="14"/>
  <c r="BK151" i="14"/>
  <c r="DV151" i="14"/>
  <c r="AL151" i="14"/>
  <c r="CW151" i="14"/>
  <c r="AC151" i="14"/>
  <c r="CF151" i="14"/>
  <c r="EA151" i="14"/>
  <c r="BG151" i="14"/>
  <c r="DJ151" i="14"/>
  <c r="AX151" i="14"/>
  <c r="DI151" i="14"/>
  <c r="AW151" i="14"/>
  <c r="DH151" i="14"/>
  <c r="AV151" i="14"/>
  <c r="DO151" i="14"/>
  <c r="BC151" i="14"/>
  <c r="DN151" i="14"/>
  <c r="AD151" i="14"/>
  <c r="CO151" i="14"/>
  <c r="U151" i="14"/>
  <c r="BP151" i="14"/>
  <c r="DS151" i="14"/>
  <c r="AY151" i="14"/>
  <c r="DB151" i="14"/>
  <c r="AP151" i="14"/>
  <c r="DA151" i="14"/>
  <c r="AO151" i="14"/>
  <c r="CZ151" i="14"/>
  <c r="AN151" i="14"/>
  <c r="DG151" i="14"/>
  <c r="AU151" i="14"/>
  <c r="CP151" i="14"/>
  <c r="N151" i="14"/>
  <c r="BQ151" i="14"/>
  <c r="DT151" i="14"/>
  <c r="AZ151" i="14"/>
  <c r="DC151" i="14"/>
  <c r="AI151" i="14"/>
  <c r="CL151" i="14"/>
  <c r="Z151" i="14"/>
  <c r="CK151" i="14"/>
  <c r="Y151" i="14"/>
  <c r="CJ151" i="14"/>
  <c r="X151" i="14"/>
  <c r="CQ151" i="14"/>
  <c r="AE151" i="14"/>
  <c r="CG151" i="14"/>
  <c r="AG151" i="14"/>
  <c r="EB151" i="14"/>
  <c r="CR151" i="14"/>
  <c r="BH151" i="14"/>
  <c r="AF151" i="14"/>
  <c r="DK151" i="14"/>
  <c r="CY151" i="14"/>
  <c r="AQ151" i="14"/>
  <c r="AM151" i="14"/>
  <c r="CT151" i="14"/>
  <c r="V151" i="14"/>
  <c r="CS151" i="14"/>
  <c r="DF151" i="14"/>
  <c r="AH151" i="14"/>
  <c r="CY278" i="14"/>
  <c r="AM278" i="14"/>
  <c r="CX278" i="14"/>
  <c r="AL278" i="14"/>
  <c r="DE278" i="14"/>
  <c r="AS278" i="14"/>
  <c r="DD278" i="14"/>
  <c r="AR278" i="14"/>
  <c r="DC278" i="14"/>
  <c r="AQ278" i="14"/>
  <c r="DB278" i="14"/>
  <c r="AP278" i="14"/>
  <c r="DQ278" i="14"/>
  <c r="DI278" i="14"/>
  <c r="EG278" i="14"/>
  <c r="DY278" i="14"/>
  <c r="CQ278" i="14"/>
  <c r="AE278" i="14"/>
  <c r="CP278" i="14"/>
  <c r="AD278" i="14"/>
  <c r="CW278" i="14"/>
  <c r="AK278" i="14"/>
  <c r="CV278" i="14"/>
  <c r="AJ278" i="14"/>
  <c r="CU278" i="14"/>
  <c r="AI278" i="14"/>
  <c r="CT278" i="14"/>
  <c r="AH278" i="14"/>
  <c r="CK278" i="14"/>
  <c r="CC278" i="14"/>
  <c r="DA278" i="14"/>
  <c r="CS278" i="14"/>
  <c r="CI278" i="14"/>
  <c r="W278" i="14"/>
  <c r="CH278" i="14"/>
  <c r="V278" i="14"/>
  <c r="CO278" i="14"/>
  <c r="AC278" i="14"/>
  <c r="CN278" i="14"/>
  <c r="AB278" i="14"/>
  <c r="CM278" i="14"/>
  <c r="AA278" i="14"/>
  <c r="CL278" i="14"/>
  <c r="Z278" i="14"/>
  <c r="BE278" i="14"/>
  <c r="EM278" i="14"/>
  <c r="CA278" i="14"/>
  <c r="EL278" i="14"/>
  <c r="BZ278" i="14"/>
  <c r="N278" i="14"/>
  <c r="CG278" i="14"/>
  <c r="U278" i="14"/>
  <c r="CF278" i="14"/>
  <c r="T278" i="14"/>
  <c r="CE278" i="14"/>
  <c r="S278" i="14"/>
  <c r="CD278" i="14"/>
  <c r="R278" i="14"/>
  <c r="Y278" i="14"/>
  <c r="Q278" i="14"/>
  <c r="AO278" i="14"/>
  <c r="AG278" i="14"/>
  <c r="EE278" i="14"/>
  <c r="BS278" i="14"/>
  <c r="ED278" i="14"/>
  <c r="BR278" i="14"/>
  <c r="EK278" i="14"/>
  <c r="BY278" i="14"/>
  <c r="EJ278" i="14"/>
  <c r="BX278" i="14"/>
  <c r="EI278" i="14"/>
  <c r="BW278" i="14"/>
  <c r="EH278" i="14"/>
  <c r="BV278" i="14"/>
  <c r="DX278" i="14"/>
  <c r="DP278" i="14"/>
  <c r="DH278" i="14"/>
  <c r="EF278" i="14"/>
  <c r="DW278" i="14"/>
  <c r="BK278" i="14"/>
  <c r="DV278" i="14"/>
  <c r="BJ278" i="14"/>
  <c r="EC278" i="14"/>
  <c r="BQ278" i="14"/>
  <c r="EB278" i="14"/>
  <c r="BP278" i="14"/>
  <c r="EA278" i="14"/>
  <c r="BO278" i="14"/>
  <c r="DZ278" i="14"/>
  <c r="BN278" i="14"/>
  <c r="CR278" i="14"/>
  <c r="CJ278" i="14"/>
  <c r="CB278" i="14"/>
  <c r="CZ278" i="14"/>
  <c r="DO278" i="14"/>
  <c r="BC278" i="14"/>
  <c r="DN278" i="14"/>
  <c r="BB278" i="14"/>
  <c r="DU278" i="14"/>
  <c r="BI278" i="14"/>
  <c r="DT278" i="14"/>
  <c r="BH278" i="14"/>
  <c r="DS278" i="14"/>
  <c r="BG278" i="14"/>
  <c r="DR278" i="14"/>
  <c r="BF278" i="14"/>
  <c r="BL278" i="14"/>
  <c r="BD278" i="14"/>
  <c r="AV278" i="14"/>
  <c r="BT278" i="14"/>
  <c r="DL278" i="14"/>
  <c r="AW278" i="14"/>
  <c r="AZ278" i="14"/>
  <c r="P278" i="14"/>
  <c r="DG278" i="14"/>
  <c r="DK278" i="14"/>
  <c r="BU278" i="14"/>
  <c r="AU278" i="14"/>
  <c r="AY278" i="14"/>
  <c r="AN278" i="14"/>
  <c r="DF278" i="14"/>
  <c r="DJ278" i="14"/>
  <c r="BM278" i="14"/>
  <c r="AT278" i="14"/>
  <c r="AX278" i="14"/>
  <c r="DM278" i="14"/>
  <c r="AF278" i="14"/>
  <c r="BA278" i="14"/>
  <c r="X278" i="14"/>
  <c r="CZ211" i="14"/>
  <c r="AN211" i="14"/>
  <c r="DG211" i="14"/>
  <c r="AU211" i="14"/>
  <c r="DF211" i="14"/>
  <c r="AT211" i="14"/>
  <c r="DM211" i="14"/>
  <c r="BA211" i="14"/>
  <c r="DL211" i="14"/>
  <c r="AZ211" i="14"/>
  <c r="DK211" i="14"/>
  <c r="AY211" i="14"/>
  <c r="DJ211" i="14"/>
  <c r="AX211" i="14"/>
  <c r="DI211" i="14"/>
  <c r="AW211" i="14"/>
  <c r="CR211" i="14"/>
  <c r="AF211" i="14"/>
  <c r="CY211" i="14"/>
  <c r="AM211" i="14"/>
  <c r="CX211" i="14"/>
  <c r="AL211" i="14"/>
  <c r="DE211" i="14"/>
  <c r="AS211" i="14"/>
  <c r="DD211" i="14"/>
  <c r="AR211" i="14"/>
  <c r="DC211" i="14"/>
  <c r="AQ211" i="14"/>
  <c r="DB211" i="14"/>
  <c r="AP211" i="14"/>
  <c r="DA211" i="14"/>
  <c r="AO211" i="14"/>
  <c r="CJ211" i="14"/>
  <c r="X211" i="14"/>
  <c r="CQ211" i="14"/>
  <c r="AE211" i="14"/>
  <c r="CP211" i="14"/>
  <c r="AD211" i="14"/>
  <c r="CW211" i="14"/>
  <c r="AK211" i="14"/>
  <c r="CV211" i="14"/>
  <c r="AJ211" i="14"/>
  <c r="CU211" i="14"/>
  <c r="AI211" i="14"/>
  <c r="CT211" i="14"/>
  <c r="AH211" i="14"/>
  <c r="CS211" i="14"/>
  <c r="AG211" i="14"/>
  <c r="CB211" i="14"/>
  <c r="P211" i="14"/>
  <c r="CI211" i="14"/>
  <c r="W211" i="14"/>
  <c r="CH211" i="14"/>
  <c r="V211" i="14"/>
  <c r="CO211" i="14"/>
  <c r="AC211" i="14"/>
  <c r="CN211" i="14"/>
  <c r="AB211" i="14"/>
  <c r="CM211" i="14"/>
  <c r="AA211" i="14"/>
  <c r="CL211" i="14"/>
  <c r="Z211" i="14"/>
  <c r="CK211" i="14"/>
  <c r="Y211" i="14"/>
  <c r="EF211" i="14"/>
  <c r="BT211" i="14"/>
  <c r="EM211" i="14"/>
  <c r="CA211" i="14"/>
  <c r="EL211" i="14"/>
  <c r="BZ211" i="14"/>
  <c r="N211" i="14"/>
  <c r="CG211" i="14"/>
  <c r="U211" i="14"/>
  <c r="CF211" i="14"/>
  <c r="T211" i="14"/>
  <c r="CE211" i="14"/>
  <c r="S211" i="14"/>
  <c r="CD211" i="14"/>
  <c r="R211" i="14"/>
  <c r="CC211" i="14"/>
  <c r="Q211" i="14"/>
  <c r="DX211" i="14"/>
  <c r="BL211" i="14"/>
  <c r="EE211" i="14"/>
  <c r="BS211" i="14"/>
  <c r="ED211" i="14"/>
  <c r="BR211" i="14"/>
  <c r="EK211" i="14"/>
  <c r="BY211" i="14"/>
  <c r="EJ211" i="14"/>
  <c r="BX211" i="14"/>
  <c r="EI211" i="14"/>
  <c r="BW211" i="14"/>
  <c r="EH211" i="14"/>
  <c r="BV211" i="14"/>
  <c r="EG211" i="14"/>
  <c r="BU211" i="14"/>
  <c r="DP211" i="14"/>
  <c r="BD211" i="14"/>
  <c r="DW211" i="14"/>
  <c r="BK211" i="14"/>
  <c r="DV211" i="14"/>
  <c r="BJ211" i="14"/>
  <c r="EC211" i="14"/>
  <c r="BQ211" i="14"/>
  <c r="EB211" i="14"/>
  <c r="BP211" i="14"/>
  <c r="EA211" i="14"/>
  <c r="BO211" i="14"/>
  <c r="DZ211" i="14"/>
  <c r="BN211" i="14"/>
  <c r="DY211" i="14"/>
  <c r="BM211" i="14"/>
  <c r="DN211" i="14"/>
  <c r="DR211" i="14"/>
  <c r="BB211" i="14"/>
  <c r="BF211" i="14"/>
  <c r="DU211" i="14"/>
  <c r="DQ211" i="14"/>
  <c r="BI211" i="14"/>
  <c r="BE211" i="14"/>
  <c r="DH211" i="14"/>
  <c r="DT211" i="14"/>
  <c r="AV211" i="14"/>
  <c r="BH211" i="14"/>
  <c r="BC211" i="14"/>
  <c r="BG211" i="14"/>
  <c r="DO211" i="14"/>
  <c r="DS211" i="14"/>
  <c r="CH334" i="14"/>
  <c r="V334" i="14"/>
  <c r="CO334" i="14"/>
  <c r="AC334" i="14"/>
  <c r="CN334" i="14"/>
  <c r="AB334" i="14"/>
  <c r="CM334" i="14"/>
  <c r="AA334" i="14"/>
  <c r="CL334" i="14"/>
  <c r="Z334" i="14"/>
  <c r="CK334" i="14"/>
  <c r="Y334" i="14"/>
  <c r="CQ334" i="14"/>
  <c r="AE334" i="14"/>
  <c r="DX334" i="14"/>
  <c r="CR334" i="14"/>
  <c r="EL334" i="14"/>
  <c r="BZ334" i="14"/>
  <c r="N334" i="14"/>
  <c r="CG334" i="14"/>
  <c r="U334" i="14"/>
  <c r="CF334" i="14"/>
  <c r="T334" i="14"/>
  <c r="CE334" i="14"/>
  <c r="S334" i="14"/>
  <c r="CD334" i="14"/>
  <c r="R334" i="14"/>
  <c r="CC334" i="14"/>
  <c r="Q334" i="14"/>
  <c r="CI334" i="14"/>
  <c r="W334" i="14"/>
  <c r="BL334" i="14"/>
  <c r="AF334" i="14"/>
  <c r="ED334" i="14"/>
  <c r="BR334" i="14"/>
  <c r="EK334" i="14"/>
  <c r="BY334" i="14"/>
  <c r="EJ334" i="14"/>
  <c r="BX334" i="14"/>
  <c r="EI334" i="14"/>
  <c r="BW334" i="14"/>
  <c r="EH334" i="14"/>
  <c r="BV334" i="14"/>
  <c r="EG334" i="14"/>
  <c r="BU334" i="14"/>
  <c r="EM334" i="14"/>
  <c r="CA334" i="14"/>
  <c r="CJ334" i="14"/>
  <c r="DP334" i="14"/>
  <c r="DV334" i="14"/>
  <c r="BJ334" i="14"/>
  <c r="EC334" i="14"/>
  <c r="BQ334" i="14"/>
  <c r="EB334" i="14"/>
  <c r="BP334" i="14"/>
  <c r="EA334" i="14"/>
  <c r="BO334" i="14"/>
  <c r="DZ334" i="14"/>
  <c r="BN334" i="14"/>
  <c r="DY334" i="14"/>
  <c r="BM334" i="14"/>
  <c r="EE334" i="14"/>
  <c r="BS334" i="14"/>
  <c r="X334" i="14"/>
  <c r="BD334" i="14"/>
  <c r="DN334" i="14"/>
  <c r="BB334" i="14"/>
  <c r="DU334" i="14"/>
  <c r="BI334" i="14"/>
  <c r="DT334" i="14"/>
  <c r="BH334" i="14"/>
  <c r="DS334" i="14"/>
  <c r="BG334" i="14"/>
  <c r="DR334" i="14"/>
  <c r="BF334" i="14"/>
  <c r="DQ334" i="14"/>
  <c r="BE334" i="14"/>
  <c r="DW334" i="14"/>
  <c r="BK334" i="14"/>
  <c r="CB334" i="14"/>
  <c r="DH334" i="14"/>
  <c r="DF334" i="14"/>
  <c r="AT334" i="14"/>
  <c r="DM334" i="14"/>
  <c r="BA334" i="14"/>
  <c r="DL334" i="14"/>
  <c r="AZ334" i="14"/>
  <c r="DK334" i="14"/>
  <c r="AY334" i="14"/>
  <c r="DJ334" i="14"/>
  <c r="AX334" i="14"/>
  <c r="DI334" i="14"/>
  <c r="AW334" i="14"/>
  <c r="DO334" i="14"/>
  <c r="BC334" i="14"/>
  <c r="P334" i="14"/>
  <c r="AV334" i="14"/>
  <c r="CP334" i="14"/>
  <c r="AD334" i="14"/>
  <c r="CW334" i="14"/>
  <c r="AK334" i="14"/>
  <c r="CV334" i="14"/>
  <c r="AJ334" i="14"/>
  <c r="CU334" i="14"/>
  <c r="AI334" i="14"/>
  <c r="CT334" i="14"/>
  <c r="AH334" i="14"/>
  <c r="CS334" i="14"/>
  <c r="AG334" i="14"/>
  <c r="CY334" i="14"/>
  <c r="AM334" i="14"/>
  <c r="BT334" i="14"/>
  <c r="AN334" i="14"/>
  <c r="AS334" i="14"/>
  <c r="AO334" i="14"/>
  <c r="DD334" i="14"/>
  <c r="DG334" i="14"/>
  <c r="AR334" i="14"/>
  <c r="AU334" i="14"/>
  <c r="DC334" i="14"/>
  <c r="EF334" i="14"/>
  <c r="AQ334" i="14"/>
  <c r="CZ334" i="14"/>
  <c r="CX334" i="14"/>
  <c r="DB334" i="14"/>
  <c r="AL334" i="14"/>
  <c r="AP334" i="14"/>
  <c r="DE334" i="14"/>
  <c r="DA334" i="14"/>
  <c r="DD188" i="14"/>
  <c r="AR188" i="14"/>
  <c r="DC188" i="14"/>
  <c r="AQ188" i="14"/>
  <c r="DB188" i="14"/>
  <c r="AP188" i="14"/>
  <c r="DA188" i="14"/>
  <c r="AO188" i="14"/>
  <c r="CZ188" i="14"/>
  <c r="AN188" i="14"/>
  <c r="DG188" i="14"/>
  <c r="AU188" i="14"/>
  <c r="DF188" i="14"/>
  <c r="AT188" i="14"/>
  <c r="DM188" i="14"/>
  <c r="BA188" i="14"/>
  <c r="CV188" i="14"/>
  <c r="AJ188" i="14"/>
  <c r="CU188" i="14"/>
  <c r="AI188" i="14"/>
  <c r="CT188" i="14"/>
  <c r="AH188" i="14"/>
  <c r="CS188" i="14"/>
  <c r="AG188" i="14"/>
  <c r="CR188" i="14"/>
  <c r="AF188" i="14"/>
  <c r="CY188" i="14"/>
  <c r="AM188" i="14"/>
  <c r="CX188" i="14"/>
  <c r="AL188" i="14"/>
  <c r="DE188" i="14"/>
  <c r="AS188" i="14"/>
  <c r="CN188" i="14"/>
  <c r="AB188" i="14"/>
  <c r="CM188" i="14"/>
  <c r="AA188" i="14"/>
  <c r="CL188" i="14"/>
  <c r="Z188" i="14"/>
  <c r="CK188" i="14"/>
  <c r="Y188" i="14"/>
  <c r="CJ188" i="14"/>
  <c r="X188" i="14"/>
  <c r="CQ188" i="14"/>
  <c r="AE188" i="14"/>
  <c r="CP188" i="14"/>
  <c r="AD188" i="14"/>
  <c r="CW188" i="14"/>
  <c r="AK188" i="14"/>
  <c r="CF188" i="14"/>
  <c r="T188" i="14"/>
  <c r="CE188" i="14"/>
  <c r="S188" i="14"/>
  <c r="CD188" i="14"/>
  <c r="R188" i="14"/>
  <c r="CC188" i="14"/>
  <c r="Q188" i="14"/>
  <c r="CB188" i="14"/>
  <c r="P188" i="14"/>
  <c r="CI188" i="14"/>
  <c r="W188" i="14"/>
  <c r="CH188" i="14"/>
  <c r="V188" i="14"/>
  <c r="CO188" i="14"/>
  <c r="AC188" i="14"/>
  <c r="EJ188" i="14"/>
  <c r="BX188" i="14"/>
  <c r="EI188" i="14"/>
  <c r="BW188" i="14"/>
  <c r="EH188" i="14"/>
  <c r="BV188" i="14"/>
  <c r="EG188" i="14"/>
  <c r="BU188" i="14"/>
  <c r="EF188" i="14"/>
  <c r="BT188" i="14"/>
  <c r="EM188" i="14"/>
  <c r="CA188" i="14"/>
  <c r="EL188" i="14"/>
  <c r="BZ188" i="14"/>
  <c r="N188" i="14"/>
  <c r="CG188" i="14"/>
  <c r="U188" i="14"/>
  <c r="DL188" i="14"/>
  <c r="AZ188" i="14"/>
  <c r="DK188" i="14"/>
  <c r="AY188" i="14"/>
  <c r="DJ188" i="14"/>
  <c r="AX188" i="14"/>
  <c r="DI188" i="14"/>
  <c r="AW188" i="14"/>
  <c r="DH188" i="14"/>
  <c r="AV188" i="14"/>
  <c r="DO188" i="14"/>
  <c r="BC188" i="14"/>
  <c r="DN188" i="14"/>
  <c r="BB188" i="14"/>
  <c r="DU188" i="14"/>
  <c r="BI188" i="14"/>
  <c r="BO188" i="14"/>
  <c r="BM188" i="14"/>
  <c r="BS188" i="14"/>
  <c r="BY188" i="14"/>
  <c r="BG188" i="14"/>
  <c r="BE188" i="14"/>
  <c r="BK188" i="14"/>
  <c r="BQ188" i="14"/>
  <c r="EB188" i="14"/>
  <c r="DZ188" i="14"/>
  <c r="DX188" i="14"/>
  <c r="ED188" i="14"/>
  <c r="DT188" i="14"/>
  <c r="DR188" i="14"/>
  <c r="DP188" i="14"/>
  <c r="DV188" i="14"/>
  <c r="BP188" i="14"/>
  <c r="BN188" i="14"/>
  <c r="BL188" i="14"/>
  <c r="BR188" i="14"/>
  <c r="BH188" i="14"/>
  <c r="BF188" i="14"/>
  <c r="BD188" i="14"/>
  <c r="BJ188" i="14"/>
  <c r="DS188" i="14"/>
  <c r="DQ188" i="14"/>
  <c r="DW188" i="14"/>
  <c r="EC188" i="14"/>
  <c r="EA188" i="14"/>
  <c r="DY188" i="14"/>
  <c r="EE188" i="14"/>
  <c r="EK188" i="14"/>
  <c r="EL121" i="14"/>
  <c r="BZ121" i="14"/>
  <c r="N121" i="14"/>
  <c r="CG121" i="14"/>
  <c r="U121" i="14"/>
  <c r="CF121" i="14"/>
  <c r="ED121" i="14"/>
  <c r="BR121" i="14"/>
  <c r="EK121" i="14"/>
  <c r="BY121" i="14"/>
  <c r="EJ121" i="14"/>
  <c r="BX121" i="14"/>
  <c r="EI121" i="14"/>
  <c r="BW121" i="14"/>
  <c r="EH121" i="14"/>
  <c r="BV121" i="14"/>
  <c r="EG121" i="14"/>
  <c r="BU121" i="14"/>
  <c r="EF121" i="14"/>
  <c r="BT121" i="14"/>
  <c r="EM121" i="14"/>
  <c r="CA121" i="14"/>
  <c r="CH121" i="14"/>
  <c r="V121" i="14"/>
  <c r="CP121" i="14"/>
  <c r="DM121" i="14"/>
  <c r="AK121" i="14"/>
  <c r="BP121" i="14"/>
  <c r="DS121" i="14"/>
  <c r="AY121" i="14"/>
  <c r="DB121" i="14"/>
  <c r="AH121" i="14"/>
  <c r="CK121" i="14"/>
  <c r="Q121" i="14"/>
  <c r="BL121" i="14"/>
  <c r="DW121" i="14"/>
  <c r="BC121" i="14"/>
  <c r="BJ121" i="14"/>
  <c r="DE121" i="14"/>
  <c r="AC121" i="14"/>
  <c r="BH121" i="14"/>
  <c r="DK121" i="14"/>
  <c r="AQ121" i="14"/>
  <c r="CT121" i="14"/>
  <c r="Z121" i="14"/>
  <c r="CC121" i="14"/>
  <c r="DX121" i="14"/>
  <c r="BD121" i="14"/>
  <c r="DO121" i="14"/>
  <c r="AU121" i="14"/>
  <c r="BA121" i="14"/>
  <c r="AX121" i="14"/>
  <c r="BB121" i="14"/>
  <c r="CW121" i="14"/>
  <c r="EB121" i="14"/>
  <c r="AZ121" i="14"/>
  <c r="DC121" i="14"/>
  <c r="AI121" i="14"/>
  <c r="CL121" i="14"/>
  <c r="R121" i="14"/>
  <c r="BM121" i="14"/>
  <c r="DP121" i="14"/>
  <c r="AV121" i="14"/>
  <c r="DG121" i="14"/>
  <c r="AM121" i="14"/>
  <c r="DF121" i="14"/>
  <c r="BO121" i="14"/>
  <c r="CJ121" i="14"/>
  <c r="AT121" i="14"/>
  <c r="CO121" i="14"/>
  <c r="DT121" i="14"/>
  <c r="AR121" i="14"/>
  <c r="CU121" i="14"/>
  <c r="AA121" i="14"/>
  <c r="CD121" i="14"/>
  <c r="DY121" i="14"/>
  <c r="BE121" i="14"/>
  <c r="DH121" i="14"/>
  <c r="AN121" i="14"/>
  <c r="CY121" i="14"/>
  <c r="AE121" i="14"/>
  <c r="T121" i="14"/>
  <c r="AG121" i="14"/>
  <c r="DV121" i="14"/>
  <c r="AL121" i="14"/>
  <c r="BQ121" i="14"/>
  <c r="DL121" i="14"/>
  <c r="AJ121" i="14"/>
  <c r="CM121" i="14"/>
  <c r="S121" i="14"/>
  <c r="BN121" i="14"/>
  <c r="DQ121" i="14"/>
  <c r="AW121" i="14"/>
  <c r="CZ121" i="14"/>
  <c r="AF121" i="14"/>
  <c r="CQ121" i="14"/>
  <c r="W121" i="14"/>
  <c r="EC121" i="14"/>
  <c r="DR121" i="14"/>
  <c r="P121" i="14"/>
  <c r="DN121" i="14"/>
  <c r="AD121" i="14"/>
  <c r="BI121" i="14"/>
  <c r="DD121" i="14"/>
  <c r="AB121" i="14"/>
  <c r="CE121" i="14"/>
  <c r="DZ121" i="14"/>
  <c r="BF121" i="14"/>
  <c r="DI121" i="14"/>
  <c r="AO121" i="14"/>
  <c r="CR121" i="14"/>
  <c r="X121" i="14"/>
  <c r="CI121" i="14"/>
  <c r="CV121" i="14"/>
  <c r="DA121" i="14"/>
  <c r="BS121" i="14"/>
  <c r="CX121" i="14"/>
  <c r="DU121" i="14"/>
  <c r="AS121" i="14"/>
  <c r="CN121" i="14"/>
  <c r="EA121" i="14"/>
  <c r="BG121" i="14"/>
  <c r="DJ121" i="14"/>
  <c r="AP121" i="14"/>
  <c r="CS121" i="14"/>
  <c r="Y121" i="14"/>
  <c r="CB121" i="14"/>
  <c r="EE121" i="14"/>
  <c r="BK121" i="14"/>
  <c r="CH135" i="14"/>
  <c r="V135" i="14"/>
  <c r="CO135" i="14"/>
  <c r="AC135" i="14"/>
  <c r="CN135" i="14"/>
  <c r="AB135" i="14"/>
  <c r="CM135" i="14"/>
  <c r="AA135" i="14"/>
  <c r="CL135" i="14"/>
  <c r="Z135" i="14"/>
  <c r="CK135" i="14"/>
  <c r="Y135" i="14"/>
  <c r="CJ135" i="14"/>
  <c r="X135" i="14"/>
  <c r="CQ135" i="14"/>
  <c r="AE135" i="14"/>
  <c r="EL135" i="14"/>
  <c r="BZ135" i="14"/>
  <c r="N135" i="14"/>
  <c r="CG135" i="14"/>
  <c r="U135" i="14"/>
  <c r="CF135" i="14"/>
  <c r="T135" i="14"/>
  <c r="CE135" i="14"/>
  <c r="S135" i="14"/>
  <c r="CD135" i="14"/>
  <c r="R135" i="14"/>
  <c r="CC135" i="14"/>
  <c r="Q135" i="14"/>
  <c r="CB135" i="14"/>
  <c r="P135" i="14"/>
  <c r="CI135" i="14"/>
  <c r="W135" i="14"/>
  <c r="ED135" i="14"/>
  <c r="BR135" i="14"/>
  <c r="EK135" i="14"/>
  <c r="BY135" i="14"/>
  <c r="EJ135" i="14"/>
  <c r="BX135" i="14"/>
  <c r="EI135" i="14"/>
  <c r="BW135" i="14"/>
  <c r="EH135" i="14"/>
  <c r="BV135" i="14"/>
  <c r="EG135" i="14"/>
  <c r="BU135" i="14"/>
  <c r="EF135" i="14"/>
  <c r="BT135" i="14"/>
  <c r="EM135" i="14"/>
  <c r="CA135" i="14"/>
  <c r="DV135" i="14"/>
  <c r="BJ135" i="14"/>
  <c r="EC135" i="14"/>
  <c r="BQ135" i="14"/>
  <c r="EB135" i="14"/>
  <c r="BP135" i="14"/>
  <c r="EA135" i="14"/>
  <c r="BO135" i="14"/>
  <c r="DZ135" i="14"/>
  <c r="BN135" i="14"/>
  <c r="DY135" i="14"/>
  <c r="BM135" i="14"/>
  <c r="DX135" i="14"/>
  <c r="BL135" i="14"/>
  <c r="EE135" i="14"/>
  <c r="BS135" i="14"/>
  <c r="DN135" i="14"/>
  <c r="BB135" i="14"/>
  <c r="DU135" i="14"/>
  <c r="BI135" i="14"/>
  <c r="DT135" i="14"/>
  <c r="BH135" i="14"/>
  <c r="DS135" i="14"/>
  <c r="BG135" i="14"/>
  <c r="DR135" i="14"/>
  <c r="BF135" i="14"/>
  <c r="DQ135" i="14"/>
  <c r="BE135" i="14"/>
  <c r="DP135" i="14"/>
  <c r="BD135" i="14"/>
  <c r="DW135" i="14"/>
  <c r="BK135" i="14"/>
  <c r="DF135" i="14"/>
  <c r="AT135" i="14"/>
  <c r="DM135" i="14"/>
  <c r="BA135" i="14"/>
  <c r="DL135" i="14"/>
  <c r="AZ135" i="14"/>
  <c r="DK135" i="14"/>
  <c r="AY135" i="14"/>
  <c r="DJ135" i="14"/>
  <c r="AX135" i="14"/>
  <c r="DI135" i="14"/>
  <c r="AW135" i="14"/>
  <c r="DH135" i="14"/>
  <c r="AV135" i="14"/>
  <c r="DO135" i="14"/>
  <c r="BC135" i="14"/>
  <c r="CP135" i="14"/>
  <c r="AD135" i="14"/>
  <c r="CW135" i="14"/>
  <c r="AK135" i="14"/>
  <c r="CV135" i="14"/>
  <c r="AJ135" i="14"/>
  <c r="CU135" i="14"/>
  <c r="AI135" i="14"/>
  <c r="CT135" i="14"/>
  <c r="AH135" i="14"/>
  <c r="CS135" i="14"/>
  <c r="AG135" i="14"/>
  <c r="CR135" i="14"/>
  <c r="AF135" i="14"/>
  <c r="CY135" i="14"/>
  <c r="AM135" i="14"/>
  <c r="AS135" i="14"/>
  <c r="AO135" i="14"/>
  <c r="DD135" i="14"/>
  <c r="CZ135" i="14"/>
  <c r="AR135" i="14"/>
  <c r="AN135" i="14"/>
  <c r="DC135" i="14"/>
  <c r="DG135" i="14"/>
  <c r="AQ135" i="14"/>
  <c r="AU135" i="14"/>
  <c r="CX135" i="14"/>
  <c r="DB135" i="14"/>
  <c r="DE135" i="14"/>
  <c r="DA135" i="14"/>
  <c r="AP135" i="14"/>
  <c r="AL135" i="14"/>
  <c r="DX159" i="14"/>
  <c r="BL159" i="14"/>
  <c r="EE159" i="14"/>
  <c r="BS159" i="14"/>
  <c r="ED159" i="14"/>
  <c r="BR159" i="14"/>
  <c r="EK159" i="14"/>
  <c r="BY159" i="14"/>
  <c r="EJ159" i="14"/>
  <c r="BX159" i="14"/>
  <c r="EI159" i="14"/>
  <c r="BW159" i="14"/>
  <c r="EH159" i="14"/>
  <c r="BV159" i="14"/>
  <c r="EG159" i="14"/>
  <c r="BU159" i="14"/>
  <c r="DP159" i="14"/>
  <c r="BD159" i="14"/>
  <c r="DW159" i="14"/>
  <c r="BK159" i="14"/>
  <c r="DV159" i="14"/>
  <c r="BJ159" i="14"/>
  <c r="EC159" i="14"/>
  <c r="BQ159" i="14"/>
  <c r="EB159" i="14"/>
  <c r="BP159" i="14"/>
  <c r="EA159" i="14"/>
  <c r="BO159" i="14"/>
  <c r="DZ159" i="14"/>
  <c r="BN159" i="14"/>
  <c r="DY159" i="14"/>
  <c r="BM159" i="14"/>
  <c r="DH159" i="14"/>
  <c r="AV159" i="14"/>
  <c r="DO159" i="14"/>
  <c r="BC159" i="14"/>
  <c r="DN159" i="14"/>
  <c r="BB159" i="14"/>
  <c r="DU159" i="14"/>
  <c r="BI159" i="14"/>
  <c r="DT159" i="14"/>
  <c r="BH159" i="14"/>
  <c r="DS159" i="14"/>
  <c r="BG159" i="14"/>
  <c r="DR159" i="14"/>
  <c r="BF159" i="14"/>
  <c r="DQ159" i="14"/>
  <c r="BE159" i="14"/>
  <c r="CZ159" i="14"/>
  <c r="AN159" i="14"/>
  <c r="DG159" i="14"/>
  <c r="AU159" i="14"/>
  <c r="DF159" i="14"/>
  <c r="AT159" i="14"/>
  <c r="DM159" i="14"/>
  <c r="BA159" i="14"/>
  <c r="DL159" i="14"/>
  <c r="AZ159" i="14"/>
  <c r="DK159" i="14"/>
  <c r="AY159" i="14"/>
  <c r="DJ159" i="14"/>
  <c r="AX159" i="14"/>
  <c r="DI159" i="14"/>
  <c r="AW159" i="14"/>
  <c r="CR159" i="14"/>
  <c r="AF159" i="14"/>
  <c r="CY159" i="14"/>
  <c r="AM159" i="14"/>
  <c r="CX159" i="14"/>
  <c r="AL159" i="14"/>
  <c r="DE159" i="14"/>
  <c r="AS159" i="14"/>
  <c r="DD159" i="14"/>
  <c r="AR159" i="14"/>
  <c r="DC159" i="14"/>
  <c r="AQ159" i="14"/>
  <c r="DB159" i="14"/>
  <c r="AP159" i="14"/>
  <c r="DA159" i="14"/>
  <c r="AO159" i="14"/>
  <c r="CJ159" i="14"/>
  <c r="X159" i="14"/>
  <c r="CQ159" i="14"/>
  <c r="AE159" i="14"/>
  <c r="CP159" i="14"/>
  <c r="AD159" i="14"/>
  <c r="CW159" i="14"/>
  <c r="AK159" i="14"/>
  <c r="CV159" i="14"/>
  <c r="AJ159" i="14"/>
  <c r="CU159" i="14"/>
  <c r="AI159" i="14"/>
  <c r="CT159" i="14"/>
  <c r="AH159" i="14"/>
  <c r="CS159" i="14"/>
  <c r="AG159" i="14"/>
  <c r="CB159" i="14"/>
  <c r="P159" i="14"/>
  <c r="CI159" i="14"/>
  <c r="W159" i="14"/>
  <c r="CH159" i="14"/>
  <c r="V159" i="14"/>
  <c r="CO159" i="14"/>
  <c r="AC159" i="14"/>
  <c r="CN159" i="14"/>
  <c r="AB159" i="14"/>
  <c r="CM159" i="14"/>
  <c r="AA159" i="14"/>
  <c r="CL159" i="14"/>
  <c r="Z159" i="14"/>
  <c r="CK159" i="14"/>
  <c r="Y159" i="14"/>
  <c r="EM159" i="14"/>
  <c r="T159" i="14"/>
  <c r="CA159" i="14"/>
  <c r="CE159" i="14"/>
  <c r="EL159" i="14"/>
  <c r="S159" i="14"/>
  <c r="BZ159" i="14"/>
  <c r="CD159" i="14"/>
  <c r="N159" i="14"/>
  <c r="R159" i="14"/>
  <c r="CG159" i="14"/>
  <c r="CC159" i="14"/>
  <c r="BT159" i="14"/>
  <c r="CF159" i="14"/>
  <c r="Q159" i="14"/>
  <c r="EF159" i="14"/>
  <c r="U159" i="14"/>
  <c r="EH144" i="14"/>
  <c r="BV144" i="14"/>
  <c r="EG144" i="14"/>
  <c r="BU144" i="14"/>
  <c r="EF144" i="14"/>
  <c r="BT144" i="14"/>
  <c r="EM144" i="14"/>
  <c r="CA144" i="14"/>
  <c r="EL144" i="14"/>
  <c r="BZ144" i="14"/>
  <c r="N144" i="14"/>
  <c r="CG144" i="14"/>
  <c r="U144" i="14"/>
  <c r="CF144" i="14"/>
  <c r="T144" i="14"/>
  <c r="CE144" i="14"/>
  <c r="S144" i="14"/>
  <c r="DR144" i="14"/>
  <c r="BF144" i="14"/>
  <c r="DQ144" i="14"/>
  <c r="BE144" i="14"/>
  <c r="DP144" i="14"/>
  <c r="BD144" i="14"/>
  <c r="DW144" i="14"/>
  <c r="BK144" i="14"/>
  <c r="DV144" i="14"/>
  <c r="BJ144" i="14"/>
  <c r="EC144" i="14"/>
  <c r="BQ144" i="14"/>
  <c r="EB144" i="14"/>
  <c r="BP144" i="14"/>
  <c r="EA144" i="14"/>
  <c r="BO144" i="14"/>
  <c r="DJ144" i="14"/>
  <c r="AX144" i="14"/>
  <c r="DI144" i="14"/>
  <c r="AW144" i="14"/>
  <c r="DH144" i="14"/>
  <c r="AV144" i="14"/>
  <c r="DO144" i="14"/>
  <c r="BC144" i="14"/>
  <c r="DN144" i="14"/>
  <c r="BB144" i="14"/>
  <c r="DU144" i="14"/>
  <c r="BI144" i="14"/>
  <c r="DT144" i="14"/>
  <c r="BH144" i="14"/>
  <c r="DS144" i="14"/>
  <c r="BG144" i="14"/>
  <c r="DB144" i="14"/>
  <c r="AP144" i="14"/>
  <c r="DA144" i="14"/>
  <c r="AO144" i="14"/>
  <c r="CZ144" i="14"/>
  <c r="AN144" i="14"/>
  <c r="DG144" i="14"/>
  <c r="AU144" i="14"/>
  <c r="DF144" i="14"/>
  <c r="AT144" i="14"/>
  <c r="DM144" i="14"/>
  <c r="BA144" i="14"/>
  <c r="DL144" i="14"/>
  <c r="AZ144" i="14"/>
  <c r="DK144" i="14"/>
  <c r="AY144" i="14"/>
  <c r="CT144" i="14"/>
  <c r="CS144" i="14"/>
  <c r="CR144" i="14"/>
  <c r="CY144" i="14"/>
  <c r="CX144" i="14"/>
  <c r="DE144" i="14"/>
  <c r="DD144" i="14"/>
  <c r="DC144" i="14"/>
  <c r="CL144" i="14"/>
  <c r="CK144" i="14"/>
  <c r="CJ144" i="14"/>
  <c r="CQ144" i="14"/>
  <c r="CP144" i="14"/>
  <c r="CW144" i="14"/>
  <c r="CV144" i="14"/>
  <c r="CU144" i="14"/>
  <c r="CD144" i="14"/>
  <c r="CC144" i="14"/>
  <c r="CB144" i="14"/>
  <c r="CI144" i="14"/>
  <c r="CH144" i="14"/>
  <c r="CO144" i="14"/>
  <c r="CN144" i="14"/>
  <c r="CM144" i="14"/>
  <c r="BN144" i="14"/>
  <c r="BM144" i="14"/>
  <c r="BL144" i="14"/>
  <c r="BS144" i="14"/>
  <c r="BR144" i="14"/>
  <c r="BY144" i="14"/>
  <c r="BX144" i="14"/>
  <c r="BW144" i="14"/>
  <c r="AH144" i="14"/>
  <c r="AG144" i="14"/>
  <c r="AF144" i="14"/>
  <c r="AM144" i="14"/>
  <c r="AL144" i="14"/>
  <c r="AS144" i="14"/>
  <c r="AR144" i="14"/>
  <c r="AQ144" i="14"/>
  <c r="Z144" i="14"/>
  <c r="Y144" i="14"/>
  <c r="X144" i="14"/>
  <c r="AE144" i="14"/>
  <c r="AD144" i="14"/>
  <c r="AK144" i="14"/>
  <c r="AJ144" i="14"/>
  <c r="AI144" i="14"/>
  <c r="R144" i="14"/>
  <c r="Q144" i="14"/>
  <c r="P144" i="14"/>
  <c r="W144" i="14"/>
  <c r="V144" i="14"/>
  <c r="AC144" i="14"/>
  <c r="AB144" i="14"/>
  <c r="AA144" i="14"/>
  <c r="EJ144" i="14"/>
  <c r="EI144" i="14"/>
  <c r="DZ144" i="14"/>
  <c r="DY144" i="14"/>
  <c r="DX144" i="14"/>
  <c r="EE144" i="14"/>
  <c r="EK144" i="14"/>
  <c r="ED144" i="14"/>
  <c r="CT262" i="14"/>
  <c r="AH262" i="14"/>
  <c r="CS262" i="14"/>
  <c r="AG262" i="14"/>
  <c r="CR262" i="14"/>
  <c r="AF262" i="14"/>
  <c r="CY262" i="14"/>
  <c r="AM262" i="14"/>
  <c r="CX262" i="14"/>
  <c r="AL262" i="14"/>
  <c r="DE262" i="14"/>
  <c r="AS262" i="14"/>
  <c r="DD262" i="14"/>
  <c r="AR262" i="14"/>
  <c r="DC262" i="14"/>
  <c r="AQ262" i="14"/>
  <c r="CL262" i="14"/>
  <c r="Z262" i="14"/>
  <c r="CK262" i="14"/>
  <c r="Y262" i="14"/>
  <c r="CJ262" i="14"/>
  <c r="X262" i="14"/>
  <c r="CQ262" i="14"/>
  <c r="AE262" i="14"/>
  <c r="CP262" i="14"/>
  <c r="AD262" i="14"/>
  <c r="CW262" i="14"/>
  <c r="AK262" i="14"/>
  <c r="CV262" i="14"/>
  <c r="AJ262" i="14"/>
  <c r="CU262" i="14"/>
  <c r="AI262" i="14"/>
  <c r="CD262" i="14"/>
  <c r="R262" i="14"/>
  <c r="CC262" i="14"/>
  <c r="Q262" i="14"/>
  <c r="CB262" i="14"/>
  <c r="P262" i="14"/>
  <c r="CI262" i="14"/>
  <c r="W262" i="14"/>
  <c r="CH262" i="14"/>
  <c r="V262" i="14"/>
  <c r="CO262" i="14"/>
  <c r="AC262" i="14"/>
  <c r="CN262" i="14"/>
  <c r="AB262" i="14"/>
  <c r="CM262" i="14"/>
  <c r="AA262" i="14"/>
  <c r="EH262" i="14"/>
  <c r="BV262" i="14"/>
  <c r="EG262" i="14"/>
  <c r="BU262" i="14"/>
  <c r="EF262" i="14"/>
  <c r="BT262" i="14"/>
  <c r="EM262" i="14"/>
  <c r="CA262" i="14"/>
  <c r="EL262" i="14"/>
  <c r="BZ262" i="14"/>
  <c r="N262" i="14"/>
  <c r="CG262" i="14"/>
  <c r="U262" i="14"/>
  <c r="CF262" i="14"/>
  <c r="T262" i="14"/>
  <c r="CE262" i="14"/>
  <c r="S262" i="14"/>
  <c r="DZ262" i="14"/>
  <c r="BN262" i="14"/>
  <c r="DY262" i="14"/>
  <c r="BM262" i="14"/>
  <c r="DX262" i="14"/>
  <c r="BL262" i="14"/>
  <c r="EE262" i="14"/>
  <c r="BS262" i="14"/>
  <c r="ED262" i="14"/>
  <c r="BR262" i="14"/>
  <c r="EK262" i="14"/>
  <c r="BY262" i="14"/>
  <c r="EJ262" i="14"/>
  <c r="BX262" i="14"/>
  <c r="EI262" i="14"/>
  <c r="BW262" i="14"/>
  <c r="DR262" i="14"/>
  <c r="BF262" i="14"/>
  <c r="DQ262" i="14"/>
  <c r="BE262" i="14"/>
  <c r="DP262" i="14"/>
  <c r="BD262" i="14"/>
  <c r="DW262" i="14"/>
  <c r="BK262" i="14"/>
  <c r="DV262" i="14"/>
  <c r="BJ262" i="14"/>
  <c r="EC262" i="14"/>
  <c r="BQ262" i="14"/>
  <c r="EB262" i="14"/>
  <c r="BP262" i="14"/>
  <c r="EA262" i="14"/>
  <c r="BO262" i="14"/>
  <c r="DB262" i="14"/>
  <c r="AP262" i="14"/>
  <c r="DA262" i="14"/>
  <c r="AO262" i="14"/>
  <c r="CZ262" i="14"/>
  <c r="AN262" i="14"/>
  <c r="DG262" i="14"/>
  <c r="AU262" i="14"/>
  <c r="DF262" i="14"/>
  <c r="AT262" i="14"/>
  <c r="DM262" i="14"/>
  <c r="BA262" i="14"/>
  <c r="DL262" i="14"/>
  <c r="AZ262" i="14"/>
  <c r="DK262" i="14"/>
  <c r="AY262" i="14"/>
  <c r="DO262" i="14"/>
  <c r="DS262" i="14"/>
  <c r="BC262" i="14"/>
  <c r="BG262" i="14"/>
  <c r="DT262" i="14"/>
  <c r="DJ262" i="14"/>
  <c r="DN262" i="14"/>
  <c r="AX262" i="14"/>
  <c r="BB262" i="14"/>
  <c r="DI262" i="14"/>
  <c r="DU262" i="14"/>
  <c r="DH262" i="14"/>
  <c r="AW262" i="14"/>
  <c r="BI262" i="14"/>
  <c r="AV262" i="14"/>
  <c r="BH262" i="14"/>
  <c r="DZ126" i="14"/>
  <c r="BN126" i="14"/>
  <c r="DY126" i="14"/>
  <c r="BM126" i="14"/>
  <c r="DX126" i="14"/>
  <c r="BL126" i="14"/>
  <c r="EE126" i="14"/>
  <c r="BS126" i="14"/>
  <c r="ED126" i="14"/>
  <c r="BR126" i="14"/>
  <c r="EK126" i="14"/>
  <c r="BY126" i="14"/>
  <c r="EJ126" i="14"/>
  <c r="BX126" i="14"/>
  <c r="EI126" i="14"/>
  <c r="BW126" i="14"/>
  <c r="DR126" i="14"/>
  <c r="BF126" i="14"/>
  <c r="DQ126" i="14"/>
  <c r="BE126" i="14"/>
  <c r="DP126" i="14"/>
  <c r="BD126" i="14"/>
  <c r="DW126" i="14"/>
  <c r="BK126" i="14"/>
  <c r="DV126" i="14"/>
  <c r="BJ126" i="14"/>
  <c r="EC126" i="14"/>
  <c r="BQ126" i="14"/>
  <c r="EB126" i="14"/>
  <c r="BP126" i="14"/>
  <c r="EA126" i="14"/>
  <c r="BO126" i="14"/>
  <c r="DJ126" i="14"/>
  <c r="AX126" i="14"/>
  <c r="DI126" i="14"/>
  <c r="AW126" i="14"/>
  <c r="DH126" i="14"/>
  <c r="AV126" i="14"/>
  <c r="DO126" i="14"/>
  <c r="BC126" i="14"/>
  <c r="DN126" i="14"/>
  <c r="BB126" i="14"/>
  <c r="DU126" i="14"/>
  <c r="BI126" i="14"/>
  <c r="DT126" i="14"/>
  <c r="BH126" i="14"/>
  <c r="DS126" i="14"/>
  <c r="BG126" i="14"/>
  <c r="DB126" i="14"/>
  <c r="AP126" i="14"/>
  <c r="DA126" i="14"/>
  <c r="AO126" i="14"/>
  <c r="CZ126" i="14"/>
  <c r="AN126" i="14"/>
  <c r="DG126" i="14"/>
  <c r="AU126" i="14"/>
  <c r="DF126" i="14"/>
  <c r="AT126" i="14"/>
  <c r="DM126" i="14"/>
  <c r="BA126" i="14"/>
  <c r="DL126" i="14"/>
  <c r="AZ126" i="14"/>
  <c r="DK126" i="14"/>
  <c r="AY126" i="14"/>
  <c r="CT126" i="14"/>
  <c r="AH126" i="14"/>
  <c r="CS126" i="14"/>
  <c r="AG126" i="14"/>
  <c r="CR126" i="14"/>
  <c r="AF126" i="14"/>
  <c r="CY126" i="14"/>
  <c r="AM126" i="14"/>
  <c r="CX126" i="14"/>
  <c r="AL126" i="14"/>
  <c r="DE126" i="14"/>
  <c r="AS126" i="14"/>
  <c r="DD126" i="14"/>
  <c r="AR126" i="14"/>
  <c r="DC126" i="14"/>
  <c r="AQ126" i="14"/>
  <c r="CL126" i="14"/>
  <c r="Z126" i="14"/>
  <c r="CK126" i="14"/>
  <c r="Y126" i="14"/>
  <c r="CJ126" i="14"/>
  <c r="X126" i="14"/>
  <c r="CQ126" i="14"/>
  <c r="AE126" i="14"/>
  <c r="CP126" i="14"/>
  <c r="AD126" i="14"/>
  <c r="CW126" i="14"/>
  <c r="AK126" i="14"/>
  <c r="CV126" i="14"/>
  <c r="AJ126" i="14"/>
  <c r="CU126" i="14"/>
  <c r="AI126" i="14"/>
  <c r="CD126" i="14"/>
  <c r="R126" i="14"/>
  <c r="CC126" i="14"/>
  <c r="Q126" i="14"/>
  <c r="CB126" i="14"/>
  <c r="P126" i="14"/>
  <c r="CI126" i="14"/>
  <c r="W126" i="14"/>
  <c r="CH126" i="14"/>
  <c r="V126" i="14"/>
  <c r="CO126" i="14"/>
  <c r="AC126" i="14"/>
  <c r="CN126" i="14"/>
  <c r="AB126" i="14"/>
  <c r="CM126" i="14"/>
  <c r="AA126" i="14"/>
  <c r="EF126" i="14"/>
  <c r="U126" i="14"/>
  <c r="BT126" i="14"/>
  <c r="CF126" i="14"/>
  <c r="EM126" i="14"/>
  <c r="T126" i="14"/>
  <c r="CA126" i="14"/>
  <c r="CE126" i="14"/>
  <c r="EH126" i="14"/>
  <c r="EL126" i="14"/>
  <c r="S126" i="14"/>
  <c r="BV126" i="14"/>
  <c r="BZ126" i="14"/>
  <c r="BU126" i="14"/>
  <c r="CG126" i="14"/>
  <c r="N126" i="14"/>
  <c r="EG126" i="14"/>
  <c r="DN332" i="14"/>
  <c r="BB332" i="14"/>
  <c r="DU332" i="14"/>
  <c r="BI332" i="14"/>
  <c r="DT332" i="14"/>
  <c r="BH332" i="14"/>
  <c r="DS332" i="14"/>
  <c r="BG332" i="14"/>
  <c r="DR332" i="14"/>
  <c r="BF332" i="14"/>
  <c r="DQ332" i="14"/>
  <c r="BE332" i="14"/>
  <c r="DW332" i="14"/>
  <c r="BK332" i="14"/>
  <c r="CJ332" i="14"/>
  <c r="DP332" i="14"/>
  <c r="DF332" i="14"/>
  <c r="AL332" i="14"/>
  <c r="CW332" i="14"/>
  <c r="AC332" i="14"/>
  <c r="CF332" i="14"/>
  <c r="EI332" i="14"/>
  <c r="BO332" i="14"/>
  <c r="DJ332" i="14"/>
  <c r="AP332" i="14"/>
  <c r="CS332" i="14"/>
  <c r="Y332" i="14"/>
  <c r="CI332" i="14"/>
  <c r="CR332" i="14"/>
  <c r="BL332" i="14"/>
  <c r="CX332" i="14"/>
  <c r="AD332" i="14"/>
  <c r="CO332" i="14"/>
  <c r="U332" i="14"/>
  <c r="BX332" i="14"/>
  <c r="EA332" i="14"/>
  <c r="AY332" i="14"/>
  <c r="DB332" i="14"/>
  <c r="AH332" i="14"/>
  <c r="CK332" i="14"/>
  <c r="Q332" i="14"/>
  <c r="CA332" i="14"/>
  <c r="AF332" i="14"/>
  <c r="BD332" i="14"/>
  <c r="CP332" i="14"/>
  <c r="V332" i="14"/>
  <c r="CG332" i="14"/>
  <c r="EJ332" i="14"/>
  <c r="BP332" i="14"/>
  <c r="DK332" i="14"/>
  <c r="AQ332" i="14"/>
  <c r="CT332" i="14"/>
  <c r="Z332" i="14"/>
  <c r="CC332" i="14"/>
  <c r="EM332" i="14"/>
  <c r="BS332" i="14"/>
  <c r="X332" i="14"/>
  <c r="DH332" i="14"/>
  <c r="CH332" i="14"/>
  <c r="N332" i="14"/>
  <c r="BY332" i="14"/>
  <c r="EB332" i="14"/>
  <c r="AZ332" i="14"/>
  <c r="DC332" i="14"/>
  <c r="AI332" i="14"/>
  <c r="CL332" i="14"/>
  <c r="R332" i="14"/>
  <c r="BU332" i="14"/>
  <c r="EE332" i="14"/>
  <c r="BC332" i="14"/>
  <c r="CB332" i="14"/>
  <c r="AV332" i="14"/>
  <c r="BZ332" i="14"/>
  <c r="EK332" i="14"/>
  <c r="BQ332" i="14"/>
  <c r="DL332" i="14"/>
  <c r="AR332" i="14"/>
  <c r="CU332" i="14"/>
  <c r="AA332" i="14"/>
  <c r="CD332" i="14"/>
  <c r="EG332" i="14"/>
  <c r="BM332" i="14"/>
  <c r="DO332" i="14"/>
  <c r="AU332" i="14"/>
  <c r="P332" i="14"/>
  <c r="CZ332" i="14"/>
  <c r="EL332" i="14"/>
  <c r="BR332" i="14"/>
  <c r="EC332" i="14"/>
  <c r="BA332" i="14"/>
  <c r="DD332" i="14"/>
  <c r="AJ332" i="14"/>
  <c r="CM332" i="14"/>
  <c r="S332" i="14"/>
  <c r="BV332" i="14"/>
  <c r="DY332" i="14"/>
  <c r="AW332" i="14"/>
  <c r="DG332" i="14"/>
  <c r="AM332" i="14"/>
  <c r="EF332" i="14"/>
  <c r="AN332" i="14"/>
  <c r="ED332" i="14"/>
  <c r="BJ332" i="14"/>
  <c r="DM332" i="14"/>
  <c r="AS332" i="14"/>
  <c r="CV332" i="14"/>
  <c r="AB332" i="14"/>
  <c r="CE332" i="14"/>
  <c r="EH332" i="14"/>
  <c r="BN332" i="14"/>
  <c r="DI332" i="14"/>
  <c r="AO332" i="14"/>
  <c r="CY332" i="14"/>
  <c r="AE332" i="14"/>
  <c r="BT332" i="14"/>
  <c r="BW332" i="14"/>
  <c r="DZ332" i="14"/>
  <c r="DV332" i="14"/>
  <c r="AX332" i="14"/>
  <c r="AT332" i="14"/>
  <c r="DA332" i="14"/>
  <c r="DE332" i="14"/>
  <c r="AG332" i="14"/>
  <c r="AK332" i="14"/>
  <c r="CQ332" i="14"/>
  <c r="CN332" i="14"/>
  <c r="W332" i="14"/>
  <c r="T332" i="14"/>
  <c r="DX332" i="14"/>
  <c r="EI269" i="14"/>
  <c r="BW269" i="14"/>
  <c r="EH269" i="14"/>
  <c r="BV269" i="14"/>
  <c r="EG269" i="14"/>
  <c r="BU269" i="14"/>
  <c r="EM269" i="14"/>
  <c r="CA269" i="14"/>
  <c r="EL269" i="14"/>
  <c r="BZ269" i="14"/>
  <c r="N269" i="14"/>
  <c r="DM269" i="14"/>
  <c r="BT269" i="14"/>
  <c r="AB269" i="14"/>
  <c r="DD269" i="14"/>
  <c r="BI269" i="14"/>
  <c r="P269" i="14"/>
  <c r="EA269" i="14"/>
  <c r="BO269" i="14"/>
  <c r="DZ269" i="14"/>
  <c r="BN269" i="14"/>
  <c r="DY269" i="14"/>
  <c r="BM269" i="14"/>
  <c r="EE269" i="14"/>
  <c r="BS269" i="14"/>
  <c r="ED269" i="14"/>
  <c r="BR269" i="14"/>
  <c r="EK269" i="14"/>
  <c r="CR269" i="14"/>
  <c r="AZ269" i="14"/>
  <c r="EB269" i="14"/>
  <c r="CG269" i="14"/>
  <c r="AN269" i="14"/>
  <c r="DS269" i="14"/>
  <c r="BG269" i="14"/>
  <c r="DR269" i="14"/>
  <c r="BF269" i="14"/>
  <c r="DQ269" i="14"/>
  <c r="BE269" i="14"/>
  <c r="DW269" i="14"/>
  <c r="BK269" i="14"/>
  <c r="DV269" i="14"/>
  <c r="BJ269" i="14"/>
  <c r="DP269" i="14"/>
  <c r="BX269" i="14"/>
  <c r="AC269" i="14"/>
  <c r="DE269" i="14"/>
  <c r="BL269" i="14"/>
  <c r="T269" i="14"/>
  <c r="DK269" i="14"/>
  <c r="AY269" i="14"/>
  <c r="DJ269" i="14"/>
  <c r="AX269" i="14"/>
  <c r="DI269" i="14"/>
  <c r="AW269" i="14"/>
  <c r="DO269" i="14"/>
  <c r="BC269" i="14"/>
  <c r="DN269" i="14"/>
  <c r="BB269" i="14"/>
  <c r="CV269" i="14"/>
  <c r="BA269" i="14"/>
  <c r="EC269" i="14"/>
  <c r="CJ269" i="14"/>
  <c r="AR269" i="14"/>
  <c r="DT269" i="14"/>
  <c r="DC269" i="14"/>
  <c r="AQ269" i="14"/>
  <c r="DB269" i="14"/>
  <c r="AP269" i="14"/>
  <c r="DA269" i="14"/>
  <c r="AO269" i="14"/>
  <c r="DG269" i="14"/>
  <c r="AU269" i="14"/>
  <c r="DF269" i="14"/>
  <c r="AT269" i="14"/>
  <c r="BY269" i="14"/>
  <c r="AF269" i="14"/>
  <c r="DH269" i="14"/>
  <c r="BP269" i="14"/>
  <c r="U269" i="14"/>
  <c r="CW269" i="14"/>
  <c r="CU269" i="14"/>
  <c r="AI269" i="14"/>
  <c r="CT269" i="14"/>
  <c r="AH269" i="14"/>
  <c r="CS269" i="14"/>
  <c r="AG269" i="14"/>
  <c r="CY269" i="14"/>
  <c r="AM269" i="14"/>
  <c r="CX269" i="14"/>
  <c r="AL269" i="14"/>
  <c r="BD269" i="14"/>
  <c r="EF269" i="14"/>
  <c r="CN269" i="14"/>
  <c r="AS269" i="14"/>
  <c r="DU269" i="14"/>
  <c r="CB269" i="14"/>
  <c r="CM269" i="14"/>
  <c r="AA269" i="14"/>
  <c r="CL269" i="14"/>
  <c r="Z269" i="14"/>
  <c r="CK269" i="14"/>
  <c r="Y269" i="14"/>
  <c r="CQ269" i="14"/>
  <c r="AE269" i="14"/>
  <c r="CP269" i="14"/>
  <c r="AD269" i="14"/>
  <c r="AJ269" i="14"/>
  <c r="DL269" i="14"/>
  <c r="BQ269" i="14"/>
  <c r="X269" i="14"/>
  <c r="CZ269" i="14"/>
  <c r="BH269" i="14"/>
  <c r="CI269" i="14"/>
  <c r="CF269" i="14"/>
  <c r="W269" i="14"/>
  <c r="AK269" i="14"/>
  <c r="CE269" i="14"/>
  <c r="CH269" i="14"/>
  <c r="S269" i="14"/>
  <c r="V269" i="14"/>
  <c r="CD269" i="14"/>
  <c r="EJ269" i="14"/>
  <c r="R269" i="14"/>
  <c r="CO269" i="14"/>
  <c r="CC269" i="14"/>
  <c r="AV269" i="14"/>
  <c r="Q269" i="14"/>
  <c r="DX269" i="14"/>
  <c r="ED137" i="14"/>
  <c r="BR137" i="14"/>
  <c r="EK137" i="14"/>
  <c r="BY137" i="14"/>
  <c r="EJ137" i="14"/>
  <c r="BX137" i="14"/>
  <c r="EI137" i="14"/>
  <c r="BW137" i="14"/>
  <c r="EH137" i="14"/>
  <c r="BV137" i="14"/>
  <c r="EG137" i="14"/>
  <c r="BU137" i="14"/>
  <c r="EF137" i="14"/>
  <c r="BT137" i="14"/>
  <c r="EM137" i="14"/>
  <c r="CA137" i="14"/>
  <c r="DV137" i="14"/>
  <c r="BJ137" i="14"/>
  <c r="EC137" i="14"/>
  <c r="BQ137" i="14"/>
  <c r="EB137" i="14"/>
  <c r="BP137" i="14"/>
  <c r="EA137" i="14"/>
  <c r="BO137" i="14"/>
  <c r="DZ137" i="14"/>
  <c r="BN137" i="14"/>
  <c r="DY137" i="14"/>
  <c r="BM137" i="14"/>
  <c r="DX137" i="14"/>
  <c r="BL137" i="14"/>
  <c r="EE137" i="14"/>
  <c r="BS137" i="14"/>
  <c r="EL137" i="14"/>
  <c r="BZ137" i="14"/>
  <c r="N137" i="14"/>
  <c r="CG137" i="14"/>
  <c r="U137" i="14"/>
  <c r="CF137" i="14"/>
  <c r="T137" i="14"/>
  <c r="CE137" i="14"/>
  <c r="S137" i="14"/>
  <c r="CD137" i="14"/>
  <c r="R137" i="14"/>
  <c r="CC137" i="14"/>
  <c r="Q137" i="14"/>
  <c r="CB137" i="14"/>
  <c r="P137" i="14"/>
  <c r="CI137" i="14"/>
  <c r="W137" i="14"/>
  <c r="CH137" i="14"/>
  <c r="DE137" i="14"/>
  <c r="DT137" i="14"/>
  <c r="AJ137" i="14"/>
  <c r="AY137" i="14"/>
  <c r="CL137" i="14"/>
  <c r="DA137" i="14"/>
  <c r="DP137" i="14"/>
  <c r="AF137" i="14"/>
  <c r="BC137" i="14"/>
  <c r="BB137" i="14"/>
  <c r="CW137" i="14"/>
  <c r="DL137" i="14"/>
  <c r="AB137" i="14"/>
  <c r="AQ137" i="14"/>
  <c r="BF137" i="14"/>
  <c r="CS137" i="14"/>
  <c r="DH137" i="14"/>
  <c r="X137" i="14"/>
  <c r="AU137" i="14"/>
  <c r="AK137" i="14"/>
  <c r="DQ137" i="14"/>
  <c r="AT137" i="14"/>
  <c r="CO137" i="14"/>
  <c r="DD137" i="14"/>
  <c r="DS137" i="14"/>
  <c r="AI137" i="14"/>
  <c r="AX137" i="14"/>
  <c r="CK137" i="14"/>
  <c r="CZ137" i="14"/>
  <c r="DW137" i="14"/>
  <c r="AM137" i="14"/>
  <c r="CX137" i="14"/>
  <c r="DB137" i="14"/>
  <c r="AL137" i="14"/>
  <c r="BI137" i="14"/>
  <c r="CV137" i="14"/>
  <c r="DK137" i="14"/>
  <c r="AA137" i="14"/>
  <c r="AP137" i="14"/>
  <c r="BE137" i="14"/>
  <c r="CR137" i="14"/>
  <c r="DO137" i="14"/>
  <c r="AE137" i="14"/>
  <c r="CM137" i="14"/>
  <c r="CQ137" i="14"/>
  <c r="DN137" i="14"/>
  <c r="AD137" i="14"/>
  <c r="BA137" i="14"/>
  <c r="CN137" i="14"/>
  <c r="DC137" i="14"/>
  <c r="DR137" i="14"/>
  <c r="AH137" i="14"/>
  <c r="AW137" i="14"/>
  <c r="CJ137" i="14"/>
  <c r="DG137" i="14"/>
  <c r="AZ137" i="14"/>
  <c r="AG137" i="14"/>
  <c r="DF137" i="14"/>
  <c r="V137" i="14"/>
  <c r="AS137" i="14"/>
  <c r="BH137" i="14"/>
  <c r="CU137" i="14"/>
  <c r="DJ137" i="14"/>
  <c r="Z137" i="14"/>
  <c r="AO137" i="14"/>
  <c r="BD137" i="14"/>
  <c r="CY137" i="14"/>
  <c r="DU137" i="14"/>
  <c r="AV137" i="14"/>
  <c r="CP137" i="14"/>
  <c r="DM137" i="14"/>
  <c r="AC137" i="14"/>
  <c r="AR137" i="14"/>
  <c r="BG137" i="14"/>
  <c r="CT137" i="14"/>
  <c r="DI137" i="14"/>
  <c r="Y137" i="14"/>
  <c r="AN137" i="14"/>
  <c r="BK137" i="14"/>
  <c r="DP183" i="14"/>
  <c r="BD183" i="14"/>
  <c r="DW183" i="14"/>
  <c r="BK183" i="14"/>
  <c r="DV183" i="14"/>
  <c r="BJ183" i="14"/>
  <c r="EC183" i="14"/>
  <c r="BQ183" i="14"/>
  <c r="EB183" i="14"/>
  <c r="BP183" i="14"/>
  <c r="EA183" i="14"/>
  <c r="BO183" i="14"/>
  <c r="DZ183" i="14"/>
  <c r="BN183" i="14"/>
  <c r="DY183" i="14"/>
  <c r="BM183" i="14"/>
  <c r="DH183" i="14"/>
  <c r="AV183" i="14"/>
  <c r="DO183" i="14"/>
  <c r="BC183" i="14"/>
  <c r="DN183" i="14"/>
  <c r="BB183" i="14"/>
  <c r="DU183" i="14"/>
  <c r="BI183" i="14"/>
  <c r="DT183" i="14"/>
  <c r="BH183" i="14"/>
  <c r="DS183" i="14"/>
  <c r="BG183" i="14"/>
  <c r="DR183" i="14"/>
  <c r="BF183" i="14"/>
  <c r="DQ183" i="14"/>
  <c r="BE183" i="14"/>
  <c r="CZ183" i="14"/>
  <c r="AN183" i="14"/>
  <c r="DG183" i="14"/>
  <c r="AU183" i="14"/>
  <c r="DF183" i="14"/>
  <c r="AT183" i="14"/>
  <c r="DM183" i="14"/>
  <c r="BA183" i="14"/>
  <c r="DL183" i="14"/>
  <c r="AZ183" i="14"/>
  <c r="DK183" i="14"/>
  <c r="AY183" i="14"/>
  <c r="DJ183" i="14"/>
  <c r="AX183" i="14"/>
  <c r="DI183" i="14"/>
  <c r="AW183" i="14"/>
  <c r="CR183" i="14"/>
  <c r="AF183" i="14"/>
  <c r="CY183" i="14"/>
  <c r="AM183" i="14"/>
  <c r="CX183" i="14"/>
  <c r="AL183" i="14"/>
  <c r="DE183" i="14"/>
  <c r="AS183" i="14"/>
  <c r="DD183" i="14"/>
  <c r="AR183" i="14"/>
  <c r="DC183" i="14"/>
  <c r="AQ183" i="14"/>
  <c r="DB183" i="14"/>
  <c r="AP183" i="14"/>
  <c r="DA183" i="14"/>
  <c r="AO183" i="14"/>
  <c r="CJ183" i="14"/>
  <c r="X183" i="14"/>
  <c r="CQ183" i="14"/>
  <c r="AE183" i="14"/>
  <c r="CP183" i="14"/>
  <c r="AD183" i="14"/>
  <c r="CW183" i="14"/>
  <c r="AK183" i="14"/>
  <c r="CV183" i="14"/>
  <c r="AJ183" i="14"/>
  <c r="CU183" i="14"/>
  <c r="AI183" i="14"/>
  <c r="CT183" i="14"/>
  <c r="AH183" i="14"/>
  <c r="CS183" i="14"/>
  <c r="AG183" i="14"/>
  <c r="DX183" i="14"/>
  <c r="BL183" i="14"/>
  <c r="EE183" i="14"/>
  <c r="BS183" i="14"/>
  <c r="ED183" i="14"/>
  <c r="BR183" i="14"/>
  <c r="EK183" i="14"/>
  <c r="BY183" i="14"/>
  <c r="EJ183" i="14"/>
  <c r="BX183" i="14"/>
  <c r="EI183" i="14"/>
  <c r="BW183" i="14"/>
  <c r="EH183" i="14"/>
  <c r="BV183" i="14"/>
  <c r="EG183" i="14"/>
  <c r="BU183" i="14"/>
  <c r="CI183" i="14"/>
  <c r="CO183" i="14"/>
  <c r="CM183" i="14"/>
  <c r="CK183" i="14"/>
  <c r="CA183" i="14"/>
  <c r="CG183" i="14"/>
  <c r="CE183" i="14"/>
  <c r="CC183" i="14"/>
  <c r="W183" i="14"/>
  <c r="AC183" i="14"/>
  <c r="AA183" i="14"/>
  <c r="Y183" i="14"/>
  <c r="EF183" i="14"/>
  <c r="EL183" i="14"/>
  <c r="U183" i="14"/>
  <c r="S183" i="14"/>
  <c r="Q183" i="14"/>
  <c r="CB183" i="14"/>
  <c r="CH183" i="14"/>
  <c r="CN183" i="14"/>
  <c r="CL183" i="14"/>
  <c r="BT183" i="14"/>
  <c r="BZ183" i="14"/>
  <c r="CF183" i="14"/>
  <c r="CD183" i="14"/>
  <c r="EM183" i="14"/>
  <c r="V183" i="14"/>
  <c r="N183" i="14"/>
  <c r="AB183" i="14"/>
  <c r="T183" i="14"/>
  <c r="Z183" i="14"/>
  <c r="P183" i="14"/>
  <c r="R183" i="14"/>
  <c r="DH185" i="14"/>
  <c r="AV185" i="14"/>
  <c r="DO185" i="14"/>
  <c r="BC185" i="14"/>
  <c r="DN185" i="14"/>
  <c r="BB185" i="14"/>
  <c r="DU185" i="14"/>
  <c r="BI185" i="14"/>
  <c r="DT185" i="14"/>
  <c r="BH185" i="14"/>
  <c r="DS185" i="14"/>
  <c r="BG185" i="14"/>
  <c r="DR185" i="14"/>
  <c r="BF185" i="14"/>
  <c r="DQ185" i="14"/>
  <c r="BE185" i="14"/>
  <c r="CZ185" i="14"/>
  <c r="AN185" i="14"/>
  <c r="DG185" i="14"/>
  <c r="AU185" i="14"/>
  <c r="DF185" i="14"/>
  <c r="AT185" i="14"/>
  <c r="DM185" i="14"/>
  <c r="BA185" i="14"/>
  <c r="DL185" i="14"/>
  <c r="AZ185" i="14"/>
  <c r="DK185" i="14"/>
  <c r="AY185" i="14"/>
  <c r="DJ185" i="14"/>
  <c r="AX185" i="14"/>
  <c r="DI185" i="14"/>
  <c r="AW185" i="14"/>
  <c r="CR185" i="14"/>
  <c r="AF185" i="14"/>
  <c r="CY185" i="14"/>
  <c r="AM185" i="14"/>
  <c r="CX185" i="14"/>
  <c r="AL185" i="14"/>
  <c r="DE185" i="14"/>
  <c r="AS185" i="14"/>
  <c r="DD185" i="14"/>
  <c r="AR185" i="14"/>
  <c r="DC185" i="14"/>
  <c r="AQ185" i="14"/>
  <c r="DB185" i="14"/>
  <c r="AP185" i="14"/>
  <c r="DA185" i="14"/>
  <c r="AO185" i="14"/>
  <c r="CJ185" i="14"/>
  <c r="X185" i="14"/>
  <c r="CQ185" i="14"/>
  <c r="AE185" i="14"/>
  <c r="CP185" i="14"/>
  <c r="AD185" i="14"/>
  <c r="CW185" i="14"/>
  <c r="AK185" i="14"/>
  <c r="CV185" i="14"/>
  <c r="AJ185" i="14"/>
  <c r="CU185" i="14"/>
  <c r="AI185" i="14"/>
  <c r="CT185" i="14"/>
  <c r="AH185" i="14"/>
  <c r="CS185" i="14"/>
  <c r="AG185" i="14"/>
  <c r="CB185" i="14"/>
  <c r="P185" i="14"/>
  <c r="CI185" i="14"/>
  <c r="W185" i="14"/>
  <c r="CH185" i="14"/>
  <c r="V185" i="14"/>
  <c r="CO185" i="14"/>
  <c r="AC185" i="14"/>
  <c r="CN185" i="14"/>
  <c r="AB185" i="14"/>
  <c r="CM185" i="14"/>
  <c r="AA185" i="14"/>
  <c r="CL185" i="14"/>
  <c r="Z185" i="14"/>
  <c r="CK185" i="14"/>
  <c r="Y185" i="14"/>
  <c r="EF185" i="14"/>
  <c r="BT185" i="14"/>
  <c r="EM185" i="14"/>
  <c r="CA185" i="14"/>
  <c r="EL185" i="14"/>
  <c r="BZ185" i="14"/>
  <c r="N185" i="14"/>
  <c r="CG185" i="14"/>
  <c r="U185" i="14"/>
  <c r="CF185" i="14"/>
  <c r="T185" i="14"/>
  <c r="CE185" i="14"/>
  <c r="S185" i="14"/>
  <c r="CD185" i="14"/>
  <c r="R185" i="14"/>
  <c r="CC185" i="14"/>
  <c r="Q185" i="14"/>
  <c r="DX185" i="14"/>
  <c r="BL185" i="14"/>
  <c r="EE185" i="14"/>
  <c r="BS185" i="14"/>
  <c r="ED185" i="14"/>
  <c r="BR185" i="14"/>
  <c r="EK185" i="14"/>
  <c r="BY185" i="14"/>
  <c r="EJ185" i="14"/>
  <c r="BX185" i="14"/>
  <c r="EI185" i="14"/>
  <c r="BW185" i="14"/>
  <c r="EH185" i="14"/>
  <c r="BV185" i="14"/>
  <c r="EG185" i="14"/>
  <c r="BU185" i="14"/>
  <c r="DP185" i="14"/>
  <c r="EB185" i="14"/>
  <c r="BD185" i="14"/>
  <c r="BP185" i="14"/>
  <c r="DW185" i="14"/>
  <c r="EA185" i="14"/>
  <c r="BK185" i="14"/>
  <c r="BO185" i="14"/>
  <c r="DV185" i="14"/>
  <c r="DZ185" i="14"/>
  <c r="BJ185" i="14"/>
  <c r="BN185" i="14"/>
  <c r="EC185" i="14"/>
  <c r="DY185" i="14"/>
  <c r="BQ185" i="14"/>
  <c r="BM185" i="14"/>
  <c r="DX171" i="14"/>
  <c r="BL171" i="14"/>
  <c r="EE171" i="14"/>
  <c r="BS171" i="14"/>
  <c r="ED171" i="14"/>
  <c r="BR171" i="14"/>
  <c r="EK171" i="14"/>
  <c r="BY171" i="14"/>
  <c r="EJ171" i="14"/>
  <c r="BX171" i="14"/>
  <c r="EI171" i="14"/>
  <c r="BW171" i="14"/>
  <c r="EH171" i="14"/>
  <c r="BV171" i="14"/>
  <c r="EG171" i="14"/>
  <c r="BU171" i="14"/>
  <c r="DP171" i="14"/>
  <c r="BD171" i="14"/>
  <c r="DW171" i="14"/>
  <c r="BK171" i="14"/>
  <c r="DV171" i="14"/>
  <c r="BJ171" i="14"/>
  <c r="EC171" i="14"/>
  <c r="BQ171" i="14"/>
  <c r="EB171" i="14"/>
  <c r="BP171" i="14"/>
  <c r="EA171" i="14"/>
  <c r="BO171" i="14"/>
  <c r="DZ171" i="14"/>
  <c r="BN171" i="14"/>
  <c r="DY171" i="14"/>
  <c r="BM171" i="14"/>
  <c r="DH171" i="14"/>
  <c r="AV171" i="14"/>
  <c r="DO171" i="14"/>
  <c r="BC171" i="14"/>
  <c r="DN171" i="14"/>
  <c r="BB171" i="14"/>
  <c r="DU171" i="14"/>
  <c r="BI171" i="14"/>
  <c r="DT171" i="14"/>
  <c r="BH171" i="14"/>
  <c r="DS171" i="14"/>
  <c r="BG171" i="14"/>
  <c r="DR171" i="14"/>
  <c r="BF171" i="14"/>
  <c r="DQ171" i="14"/>
  <c r="BE171" i="14"/>
  <c r="CZ171" i="14"/>
  <c r="AN171" i="14"/>
  <c r="DG171" i="14"/>
  <c r="AU171" i="14"/>
  <c r="DF171" i="14"/>
  <c r="AT171" i="14"/>
  <c r="DM171" i="14"/>
  <c r="BA171" i="14"/>
  <c r="DL171" i="14"/>
  <c r="AZ171" i="14"/>
  <c r="DK171" i="14"/>
  <c r="AY171" i="14"/>
  <c r="DJ171" i="14"/>
  <c r="AX171" i="14"/>
  <c r="DI171" i="14"/>
  <c r="AW171" i="14"/>
  <c r="CR171" i="14"/>
  <c r="AF171" i="14"/>
  <c r="CY171" i="14"/>
  <c r="AM171" i="14"/>
  <c r="CX171" i="14"/>
  <c r="AL171" i="14"/>
  <c r="DE171" i="14"/>
  <c r="AS171" i="14"/>
  <c r="DD171" i="14"/>
  <c r="AR171" i="14"/>
  <c r="DC171" i="14"/>
  <c r="AQ171" i="14"/>
  <c r="DB171" i="14"/>
  <c r="AP171" i="14"/>
  <c r="DA171" i="14"/>
  <c r="AO171" i="14"/>
  <c r="CJ171" i="14"/>
  <c r="X171" i="14"/>
  <c r="CQ171" i="14"/>
  <c r="AE171" i="14"/>
  <c r="CP171" i="14"/>
  <c r="AD171" i="14"/>
  <c r="CW171" i="14"/>
  <c r="AK171" i="14"/>
  <c r="CV171" i="14"/>
  <c r="AJ171" i="14"/>
  <c r="CU171" i="14"/>
  <c r="AI171" i="14"/>
  <c r="CT171" i="14"/>
  <c r="AH171" i="14"/>
  <c r="CS171" i="14"/>
  <c r="AG171" i="14"/>
  <c r="CB171" i="14"/>
  <c r="P171" i="14"/>
  <c r="CI171" i="14"/>
  <c r="W171" i="14"/>
  <c r="CH171" i="14"/>
  <c r="V171" i="14"/>
  <c r="CO171" i="14"/>
  <c r="AC171" i="14"/>
  <c r="CN171" i="14"/>
  <c r="AB171" i="14"/>
  <c r="CM171" i="14"/>
  <c r="AA171" i="14"/>
  <c r="CL171" i="14"/>
  <c r="Z171" i="14"/>
  <c r="CK171" i="14"/>
  <c r="Y171" i="14"/>
  <c r="CG171" i="14"/>
  <c r="CC171" i="14"/>
  <c r="EF171" i="14"/>
  <c r="U171" i="14"/>
  <c r="Q171" i="14"/>
  <c r="BT171" i="14"/>
  <c r="CF171" i="14"/>
  <c r="EM171" i="14"/>
  <c r="T171" i="14"/>
  <c r="CA171" i="14"/>
  <c r="CE171" i="14"/>
  <c r="EL171" i="14"/>
  <c r="S171" i="14"/>
  <c r="N171" i="14"/>
  <c r="R171" i="14"/>
  <c r="BZ171" i="14"/>
  <c r="CD171" i="14"/>
  <c r="CF204" i="14"/>
  <c r="T204" i="14"/>
  <c r="CE204" i="14"/>
  <c r="S204" i="14"/>
  <c r="CD204" i="14"/>
  <c r="R204" i="14"/>
  <c r="CC204" i="14"/>
  <c r="Q204" i="14"/>
  <c r="CB204" i="14"/>
  <c r="P204" i="14"/>
  <c r="CI204" i="14"/>
  <c r="W204" i="14"/>
  <c r="CH204" i="14"/>
  <c r="V204" i="14"/>
  <c r="DU204" i="14"/>
  <c r="CO204" i="14"/>
  <c r="EJ204" i="14"/>
  <c r="BX204" i="14"/>
  <c r="EI204" i="14"/>
  <c r="BW204" i="14"/>
  <c r="EH204" i="14"/>
  <c r="BV204" i="14"/>
  <c r="EG204" i="14"/>
  <c r="BU204" i="14"/>
  <c r="EF204" i="14"/>
  <c r="BT204" i="14"/>
  <c r="EM204" i="14"/>
  <c r="CA204" i="14"/>
  <c r="EL204" i="14"/>
  <c r="BZ204" i="14"/>
  <c r="N204" i="14"/>
  <c r="BI204" i="14"/>
  <c r="AC204" i="14"/>
  <c r="EB204" i="14"/>
  <c r="BP204" i="14"/>
  <c r="EA204" i="14"/>
  <c r="BO204" i="14"/>
  <c r="DZ204" i="14"/>
  <c r="BN204" i="14"/>
  <c r="DY204" i="14"/>
  <c r="BM204" i="14"/>
  <c r="DX204" i="14"/>
  <c r="BL204" i="14"/>
  <c r="EE204" i="14"/>
  <c r="BS204" i="14"/>
  <c r="ED204" i="14"/>
  <c r="BR204" i="14"/>
  <c r="CG204" i="14"/>
  <c r="DM204" i="14"/>
  <c r="DT204" i="14"/>
  <c r="BH204" i="14"/>
  <c r="DS204" i="14"/>
  <c r="BG204" i="14"/>
  <c r="DR204" i="14"/>
  <c r="BF204" i="14"/>
  <c r="DQ204" i="14"/>
  <c r="BE204" i="14"/>
  <c r="DP204" i="14"/>
  <c r="BD204" i="14"/>
  <c r="DW204" i="14"/>
  <c r="BK204" i="14"/>
  <c r="DV204" i="14"/>
  <c r="BJ204" i="14"/>
  <c r="U204" i="14"/>
  <c r="BA204" i="14"/>
  <c r="DL204" i="14"/>
  <c r="AZ204" i="14"/>
  <c r="DK204" i="14"/>
  <c r="AY204" i="14"/>
  <c r="DJ204" i="14"/>
  <c r="AX204" i="14"/>
  <c r="DI204" i="14"/>
  <c r="AW204" i="14"/>
  <c r="DH204" i="14"/>
  <c r="AV204" i="14"/>
  <c r="DO204" i="14"/>
  <c r="BC204" i="14"/>
  <c r="DN204" i="14"/>
  <c r="BB204" i="14"/>
  <c r="EK204" i="14"/>
  <c r="DE204" i="14"/>
  <c r="DD204" i="14"/>
  <c r="AR204" i="14"/>
  <c r="DC204" i="14"/>
  <c r="AQ204" i="14"/>
  <c r="DB204" i="14"/>
  <c r="AP204" i="14"/>
  <c r="DA204" i="14"/>
  <c r="AO204" i="14"/>
  <c r="CZ204" i="14"/>
  <c r="AN204" i="14"/>
  <c r="DG204" i="14"/>
  <c r="AU204" i="14"/>
  <c r="DF204" i="14"/>
  <c r="AT204" i="14"/>
  <c r="BY204" i="14"/>
  <c r="AS204" i="14"/>
  <c r="CV204" i="14"/>
  <c r="AJ204" i="14"/>
  <c r="CU204" i="14"/>
  <c r="AI204" i="14"/>
  <c r="CT204" i="14"/>
  <c r="AH204" i="14"/>
  <c r="CS204" i="14"/>
  <c r="AG204" i="14"/>
  <c r="CR204" i="14"/>
  <c r="AF204" i="14"/>
  <c r="CY204" i="14"/>
  <c r="AM204" i="14"/>
  <c r="CX204" i="14"/>
  <c r="AL204" i="14"/>
  <c r="EC204" i="14"/>
  <c r="CW204" i="14"/>
  <c r="CK204" i="14"/>
  <c r="BQ204" i="14"/>
  <c r="Y204" i="14"/>
  <c r="AK204" i="14"/>
  <c r="CN204" i="14"/>
  <c r="CJ204" i="14"/>
  <c r="AB204" i="14"/>
  <c r="X204" i="14"/>
  <c r="CM204" i="14"/>
  <c r="CQ204" i="14"/>
  <c r="AA204" i="14"/>
  <c r="AE204" i="14"/>
  <c r="Z204" i="14"/>
  <c r="AD204" i="14"/>
  <c r="CL204" i="14"/>
  <c r="CP204" i="14"/>
  <c r="CJ207" i="14"/>
  <c r="X207" i="14"/>
  <c r="CQ207" i="14"/>
  <c r="AE207" i="14"/>
  <c r="CP207" i="14"/>
  <c r="AD207" i="14"/>
  <c r="CW207" i="14"/>
  <c r="AK207" i="14"/>
  <c r="CV207" i="14"/>
  <c r="AJ207" i="14"/>
  <c r="CU207" i="14"/>
  <c r="AI207" i="14"/>
  <c r="CT207" i="14"/>
  <c r="AH207" i="14"/>
  <c r="CS207" i="14"/>
  <c r="AG207" i="14"/>
  <c r="CB207" i="14"/>
  <c r="P207" i="14"/>
  <c r="CI207" i="14"/>
  <c r="W207" i="14"/>
  <c r="CH207" i="14"/>
  <c r="V207" i="14"/>
  <c r="CO207" i="14"/>
  <c r="AC207" i="14"/>
  <c r="CN207" i="14"/>
  <c r="AB207" i="14"/>
  <c r="CM207" i="14"/>
  <c r="AA207" i="14"/>
  <c r="CL207" i="14"/>
  <c r="Z207" i="14"/>
  <c r="CK207" i="14"/>
  <c r="Y207" i="14"/>
  <c r="EF207" i="14"/>
  <c r="BT207" i="14"/>
  <c r="EM207" i="14"/>
  <c r="CA207" i="14"/>
  <c r="EL207" i="14"/>
  <c r="BZ207" i="14"/>
  <c r="N207" i="14"/>
  <c r="CG207" i="14"/>
  <c r="U207" i="14"/>
  <c r="CF207" i="14"/>
  <c r="T207" i="14"/>
  <c r="CE207" i="14"/>
  <c r="S207" i="14"/>
  <c r="CD207" i="14"/>
  <c r="R207" i="14"/>
  <c r="CC207" i="14"/>
  <c r="Q207" i="14"/>
  <c r="DX207" i="14"/>
  <c r="BL207" i="14"/>
  <c r="EE207" i="14"/>
  <c r="BS207" i="14"/>
  <c r="ED207" i="14"/>
  <c r="BR207" i="14"/>
  <c r="EK207" i="14"/>
  <c r="BY207" i="14"/>
  <c r="EJ207" i="14"/>
  <c r="BX207" i="14"/>
  <c r="EI207" i="14"/>
  <c r="BW207" i="14"/>
  <c r="EH207" i="14"/>
  <c r="BV207" i="14"/>
  <c r="EG207" i="14"/>
  <c r="BU207" i="14"/>
  <c r="DP207" i="14"/>
  <c r="BD207" i="14"/>
  <c r="DW207" i="14"/>
  <c r="BK207" i="14"/>
  <c r="DV207" i="14"/>
  <c r="BJ207" i="14"/>
  <c r="EC207" i="14"/>
  <c r="BQ207" i="14"/>
  <c r="EB207" i="14"/>
  <c r="BP207" i="14"/>
  <c r="EA207" i="14"/>
  <c r="BO207" i="14"/>
  <c r="DZ207" i="14"/>
  <c r="BN207" i="14"/>
  <c r="DY207" i="14"/>
  <c r="BM207" i="14"/>
  <c r="CR207" i="14"/>
  <c r="AF207" i="14"/>
  <c r="CY207" i="14"/>
  <c r="AM207" i="14"/>
  <c r="CX207" i="14"/>
  <c r="AL207" i="14"/>
  <c r="DE207" i="14"/>
  <c r="AS207" i="14"/>
  <c r="DD207" i="14"/>
  <c r="AR207" i="14"/>
  <c r="DC207" i="14"/>
  <c r="AQ207" i="14"/>
  <c r="DB207" i="14"/>
  <c r="AP207" i="14"/>
  <c r="DA207" i="14"/>
  <c r="AO207" i="14"/>
  <c r="AN207" i="14"/>
  <c r="AT207" i="14"/>
  <c r="AZ207" i="14"/>
  <c r="AX207" i="14"/>
  <c r="DO207" i="14"/>
  <c r="DU207" i="14"/>
  <c r="DS207" i="14"/>
  <c r="DQ207" i="14"/>
  <c r="DG207" i="14"/>
  <c r="DM207" i="14"/>
  <c r="DK207" i="14"/>
  <c r="DI207" i="14"/>
  <c r="BC207" i="14"/>
  <c r="BI207" i="14"/>
  <c r="BG207" i="14"/>
  <c r="BE207" i="14"/>
  <c r="AU207" i="14"/>
  <c r="BA207" i="14"/>
  <c r="AY207" i="14"/>
  <c r="AW207" i="14"/>
  <c r="DH207" i="14"/>
  <c r="DN207" i="14"/>
  <c r="DT207" i="14"/>
  <c r="DR207" i="14"/>
  <c r="CZ207" i="14"/>
  <c r="AV207" i="14"/>
  <c r="DF207" i="14"/>
  <c r="BB207" i="14"/>
  <c r="DL207" i="14"/>
  <c r="BH207" i="14"/>
  <c r="BF207" i="14"/>
  <c r="DJ207" i="14"/>
  <c r="DZ148" i="14"/>
  <c r="BN148" i="14"/>
  <c r="DY148" i="14"/>
  <c r="BM148" i="14"/>
  <c r="DX148" i="14"/>
  <c r="BL148" i="14"/>
  <c r="EE148" i="14"/>
  <c r="BS148" i="14"/>
  <c r="ED148" i="14"/>
  <c r="BR148" i="14"/>
  <c r="EK148" i="14"/>
  <c r="BY148" i="14"/>
  <c r="EJ148" i="14"/>
  <c r="BX148" i="14"/>
  <c r="EI148" i="14"/>
  <c r="BW148" i="14"/>
  <c r="DJ148" i="14"/>
  <c r="AX148" i="14"/>
  <c r="DI148" i="14"/>
  <c r="AW148" i="14"/>
  <c r="DH148" i="14"/>
  <c r="AV148" i="14"/>
  <c r="DO148" i="14"/>
  <c r="BC148" i="14"/>
  <c r="DN148" i="14"/>
  <c r="BB148" i="14"/>
  <c r="DU148" i="14"/>
  <c r="BI148" i="14"/>
  <c r="DT148" i="14"/>
  <c r="BH148" i="14"/>
  <c r="DS148" i="14"/>
  <c r="BG148" i="14"/>
  <c r="DB148" i="14"/>
  <c r="AP148" i="14"/>
  <c r="DA148" i="14"/>
  <c r="AO148" i="14"/>
  <c r="CZ148" i="14"/>
  <c r="AN148" i="14"/>
  <c r="DG148" i="14"/>
  <c r="AU148" i="14"/>
  <c r="DF148" i="14"/>
  <c r="AT148" i="14"/>
  <c r="DM148" i="14"/>
  <c r="BA148" i="14"/>
  <c r="DL148" i="14"/>
  <c r="AZ148" i="14"/>
  <c r="DK148" i="14"/>
  <c r="AY148" i="14"/>
  <c r="CT148" i="14"/>
  <c r="AH148" i="14"/>
  <c r="CS148" i="14"/>
  <c r="AG148" i="14"/>
  <c r="CR148" i="14"/>
  <c r="AF148" i="14"/>
  <c r="CY148" i="14"/>
  <c r="AM148" i="14"/>
  <c r="CX148" i="14"/>
  <c r="AL148" i="14"/>
  <c r="DE148" i="14"/>
  <c r="AS148" i="14"/>
  <c r="DD148" i="14"/>
  <c r="AR148" i="14"/>
  <c r="DC148" i="14"/>
  <c r="AQ148" i="14"/>
  <c r="CL148" i="14"/>
  <c r="Z148" i="14"/>
  <c r="CK148" i="14"/>
  <c r="Y148" i="14"/>
  <c r="CJ148" i="14"/>
  <c r="X148" i="14"/>
  <c r="CQ148" i="14"/>
  <c r="AE148" i="14"/>
  <c r="CP148" i="14"/>
  <c r="AD148" i="14"/>
  <c r="CW148" i="14"/>
  <c r="AK148" i="14"/>
  <c r="CV148" i="14"/>
  <c r="AJ148" i="14"/>
  <c r="CU148" i="14"/>
  <c r="BV148" i="14"/>
  <c r="Q148" i="14"/>
  <c r="DW148" i="14"/>
  <c r="BZ148" i="14"/>
  <c r="AC148" i="14"/>
  <c r="EA148" i="14"/>
  <c r="BF148" i="14"/>
  <c r="EF148" i="14"/>
  <c r="CI148" i="14"/>
  <c r="BJ148" i="14"/>
  <c r="U148" i="14"/>
  <c r="CM148" i="14"/>
  <c r="R148" i="14"/>
  <c r="DP148" i="14"/>
  <c r="CA148" i="14"/>
  <c r="V148" i="14"/>
  <c r="EB148" i="14"/>
  <c r="CE148" i="14"/>
  <c r="EG148" i="14"/>
  <c r="CB148" i="14"/>
  <c r="BK148" i="14"/>
  <c r="N148" i="14"/>
  <c r="CN148" i="14"/>
  <c r="BO148" i="14"/>
  <c r="DQ148" i="14"/>
  <c r="BT148" i="14"/>
  <c r="W148" i="14"/>
  <c r="EC148" i="14"/>
  <c r="CF148" i="14"/>
  <c r="AI148" i="14"/>
  <c r="EH148" i="14"/>
  <c r="CC148" i="14"/>
  <c r="BD148" i="14"/>
  <c r="EL148" i="14"/>
  <c r="CO148" i="14"/>
  <c r="BP148" i="14"/>
  <c r="AA148" i="14"/>
  <c r="DR148" i="14"/>
  <c r="BU148" i="14"/>
  <c r="P148" i="14"/>
  <c r="DV148" i="14"/>
  <c r="CG148" i="14"/>
  <c r="AB148" i="14"/>
  <c r="S148" i="14"/>
  <c r="BQ148" i="14"/>
  <c r="T148" i="14"/>
  <c r="CD148" i="14"/>
  <c r="BE148" i="14"/>
  <c r="CH148" i="14"/>
  <c r="EM148" i="14"/>
  <c r="DI301" i="14"/>
  <c r="DF301" i="14"/>
  <c r="AQ301" i="14"/>
  <c r="CV301" i="14"/>
  <c r="AH301" i="14"/>
  <c r="CL301" i="14"/>
  <c r="Y301" i="14"/>
  <c r="CB301" i="14"/>
  <c r="P301" i="14"/>
  <c r="BS301" i="14"/>
  <c r="DT301" i="14"/>
  <c r="BB301" i="14"/>
  <c r="DP301" i="14"/>
  <c r="AZ301" i="14"/>
  <c r="AC301" i="14"/>
  <c r="BA301" i="14"/>
  <c r="DA301" i="14"/>
  <c r="CW301" i="14"/>
  <c r="AI301" i="14"/>
  <c r="CM301" i="14"/>
  <c r="Z301" i="14"/>
  <c r="CC301" i="14"/>
  <c r="Q301" i="14"/>
  <c r="BT301" i="14"/>
  <c r="EE301" i="14"/>
  <c r="BK301" i="14"/>
  <c r="DJ301" i="14"/>
  <c r="AT301" i="14"/>
  <c r="DG301" i="14"/>
  <c r="AR301" i="14"/>
  <c r="CG301" i="14"/>
  <c r="DH301" i="14"/>
  <c r="EH301" i="14"/>
  <c r="CS301" i="14"/>
  <c r="CN301" i="14"/>
  <c r="AA301" i="14"/>
  <c r="CD301" i="14"/>
  <c r="R301" i="14"/>
  <c r="BU301" i="14"/>
  <c r="EF301" i="14"/>
  <c r="BL301" i="14"/>
  <c r="DU301" i="14"/>
  <c r="BC301" i="14"/>
  <c r="CZ301" i="14"/>
  <c r="AL301" i="14"/>
  <c r="CX301" i="14"/>
  <c r="AJ301" i="14"/>
  <c r="U301" i="14"/>
  <c r="AS301" i="14"/>
  <c r="DZ301" i="14"/>
  <c r="CK301" i="14"/>
  <c r="CE301" i="14"/>
  <c r="S301" i="14"/>
  <c r="BV301" i="14"/>
  <c r="EI301" i="14"/>
  <c r="BM301" i="14"/>
  <c r="DV301" i="14"/>
  <c r="BD301" i="14"/>
  <c r="DK301" i="14"/>
  <c r="AU301" i="14"/>
  <c r="CQ301" i="14"/>
  <c r="AD301" i="14"/>
  <c r="CO301" i="14"/>
  <c r="AB301" i="14"/>
  <c r="BY301" i="14"/>
  <c r="DR301" i="14"/>
  <c r="EK301" i="14"/>
  <c r="BW301" i="14"/>
  <c r="EJ301" i="14"/>
  <c r="BN301" i="14"/>
  <c r="DW301" i="14"/>
  <c r="BE301" i="14"/>
  <c r="DL301" i="14"/>
  <c r="AV301" i="14"/>
  <c r="DB301" i="14"/>
  <c r="AM301" i="14"/>
  <c r="CH301" i="14"/>
  <c r="V301" i="14"/>
  <c r="CF301" i="14"/>
  <c r="T301" i="14"/>
  <c r="BQ301" i="14"/>
  <c r="EG301" i="14"/>
  <c r="EL301" i="14"/>
  <c r="BO301" i="14"/>
  <c r="DX301" i="14"/>
  <c r="BF301" i="14"/>
  <c r="DM301" i="14"/>
  <c r="AW301" i="14"/>
  <c r="DC301" i="14"/>
  <c r="AN301" i="14"/>
  <c r="CR301" i="14"/>
  <c r="AE301" i="14"/>
  <c r="BZ301" i="14"/>
  <c r="N301" i="14"/>
  <c r="BX301" i="14"/>
  <c r="CY301" i="14"/>
  <c r="EC301" i="14"/>
  <c r="DY301" i="14"/>
  <c r="EA301" i="14"/>
  <c r="BG301" i="14"/>
  <c r="DN301" i="14"/>
  <c r="AX301" i="14"/>
  <c r="DD301" i="14"/>
  <c r="AO301" i="14"/>
  <c r="CT301" i="14"/>
  <c r="AF301" i="14"/>
  <c r="CI301" i="14"/>
  <c r="W301" i="14"/>
  <c r="BR301" i="14"/>
  <c r="EM301" i="14"/>
  <c r="BP301" i="14"/>
  <c r="AK301" i="14"/>
  <c r="BI301" i="14"/>
  <c r="AG301" i="14"/>
  <c r="CP301" i="14"/>
  <c r="CJ301" i="14"/>
  <c r="DS301" i="14"/>
  <c r="DQ301" i="14"/>
  <c r="X301" i="14"/>
  <c r="DO301" i="14"/>
  <c r="CA301" i="14"/>
  <c r="AY301" i="14"/>
  <c r="ED301" i="14"/>
  <c r="DE301" i="14"/>
  <c r="BJ301" i="14"/>
  <c r="AP301" i="14"/>
  <c r="EB301" i="14"/>
  <c r="BH301" i="14"/>
  <c r="CU301" i="14"/>
  <c r="DO344" i="14"/>
  <c r="BC344" i="14"/>
  <c r="DN344" i="14"/>
  <c r="BB344" i="14"/>
  <c r="DU344" i="14"/>
  <c r="BI344" i="14"/>
  <c r="DT344" i="14"/>
  <c r="BH344" i="14"/>
  <c r="DS344" i="14"/>
  <c r="BG344" i="14"/>
  <c r="DR344" i="14"/>
  <c r="BF344" i="14"/>
  <c r="DQ344" i="14"/>
  <c r="BE344" i="14"/>
  <c r="CR344" i="14"/>
  <c r="DX344" i="14"/>
  <c r="DG344" i="14"/>
  <c r="AU344" i="14"/>
  <c r="DF344" i="14"/>
  <c r="AT344" i="14"/>
  <c r="DM344" i="14"/>
  <c r="BA344" i="14"/>
  <c r="DL344" i="14"/>
  <c r="AZ344" i="14"/>
  <c r="DK344" i="14"/>
  <c r="AY344" i="14"/>
  <c r="DJ344" i="14"/>
  <c r="AX344" i="14"/>
  <c r="DI344" i="14"/>
  <c r="AW344" i="14"/>
  <c r="AF344" i="14"/>
  <c r="BL344" i="14"/>
  <c r="CY344" i="14"/>
  <c r="AM344" i="14"/>
  <c r="CX344" i="14"/>
  <c r="AL344" i="14"/>
  <c r="DE344" i="14"/>
  <c r="AS344" i="14"/>
  <c r="DD344" i="14"/>
  <c r="AR344" i="14"/>
  <c r="DC344" i="14"/>
  <c r="AQ344" i="14"/>
  <c r="DB344" i="14"/>
  <c r="AP344" i="14"/>
  <c r="DA344" i="14"/>
  <c r="AO344" i="14"/>
  <c r="CJ344" i="14"/>
  <c r="DH344" i="14"/>
  <c r="CQ344" i="14"/>
  <c r="AE344" i="14"/>
  <c r="CP344" i="14"/>
  <c r="AD344" i="14"/>
  <c r="CW344" i="14"/>
  <c r="AK344" i="14"/>
  <c r="CV344" i="14"/>
  <c r="AJ344" i="14"/>
  <c r="CU344" i="14"/>
  <c r="AI344" i="14"/>
  <c r="CT344" i="14"/>
  <c r="AH344" i="14"/>
  <c r="CS344" i="14"/>
  <c r="AG344" i="14"/>
  <c r="X344" i="14"/>
  <c r="AV344" i="14"/>
  <c r="CI344" i="14"/>
  <c r="W344" i="14"/>
  <c r="CH344" i="14"/>
  <c r="V344" i="14"/>
  <c r="CO344" i="14"/>
  <c r="AC344" i="14"/>
  <c r="CN344" i="14"/>
  <c r="AB344" i="14"/>
  <c r="CM344" i="14"/>
  <c r="AA344" i="14"/>
  <c r="CL344" i="14"/>
  <c r="Z344" i="14"/>
  <c r="CK344" i="14"/>
  <c r="Y344" i="14"/>
  <c r="CB344" i="14"/>
  <c r="DP344" i="14"/>
  <c r="EM344" i="14"/>
  <c r="CA344" i="14"/>
  <c r="EL344" i="14"/>
  <c r="BZ344" i="14"/>
  <c r="N344" i="14"/>
  <c r="CG344" i="14"/>
  <c r="U344" i="14"/>
  <c r="CF344" i="14"/>
  <c r="T344" i="14"/>
  <c r="CE344" i="14"/>
  <c r="S344" i="14"/>
  <c r="CD344" i="14"/>
  <c r="R344" i="14"/>
  <c r="CC344" i="14"/>
  <c r="Q344" i="14"/>
  <c r="P344" i="14"/>
  <c r="BD344" i="14"/>
  <c r="DW344" i="14"/>
  <c r="BK344" i="14"/>
  <c r="DV344" i="14"/>
  <c r="BJ344" i="14"/>
  <c r="EC344" i="14"/>
  <c r="BQ344" i="14"/>
  <c r="EB344" i="14"/>
  <c r="BP344" i="14"/>
  <c r="EA344" i="14"/>
  <c r="BO344" i="14"/>
  <c r="DZ344" i="14"/>
  <c r="BN344" i="14"/>
  <c r="DY344" i="14"/>
  <c r="BM344" i="14"/>
  <c r="AN344" i="14"/>
  <c r="ED344" i="14"/>
  <c r="EH344" i="14"/>
  <c r="BR344" i="14"/>
  <c r="BV344" i="14"/>
  <c r="EK344" i="14"/>
  <c r="EG344" i="14"/>
  <c r="BY344" i="14"/>
  <c r="BU344" i="14"/>
  <c r="EJ344" i="14"/>
  <c r="CZ344" i="14"/>
  <c r="BX344" i="14"/>
  <c r="EF344" i="14"/>
  <c r="EE344" i="14"/>
  <c r="EI344" i="14"/>
  <c r="BT344" i="14"/>
  <c r="BS344" i="14"/>
  <c r="BW344" i="14"/>
  <c r="DB329" i="14"/>
  <c r="AP329" i="14"/>
  <c r="DA329" i="14"/>
  <c r="AO329" i="14"/>
  <c r="CZ329" i="14"/>
  <c r="AN329" i="14"/>
  <c r="DG329" i="14"/>
  <c r="AU329" i="14"/>
  <c r="DF329" i="14"/>
  <c r="AT329" i="14"/>
  <c r="DM329" i="14"/>
  <c r="BA329" i="14"/>
  <c r="DK329" i="14"/>
  <c r="AY329" i="14"/>
  <c r="AJ329" i="14"/>
  <c r="BP329" i="14"/>
  <c r="CT329" i="14"/>
  <c r="AH329" i="14"/>
  <c r="CS329" i="14"/>
  <c r="AG329" i="14"/>
  <c r="CR329" i="14"/>
  <c r="AF329" i="14"/>
  <c r="CY329" i="14"/>
  <c r="AM329" i="14"/>
  <c r="CX329" i="14"/>
  <c r="AL329" i="14"/>
  <c r="DE329" i="14"/>
  <c r="AS329" i="14"/>
  <c r="DC329" i="14"/>
  <c r="AQ329" i="14"/>
  <c r="CN329" i="14"/>
  <c r="DT329" i="14"/>
  <c r="CL329" i="14"/>
  <c r="Z329" i="14"/>
  <c r="CK329" i="14"/>
  <c r="Y329" i="14"/>
  <c r="CJ329" i="14"/>
  <c r="X329" i="14"/>
  <c r="CQ329" i="14"/>
  <c r="AE329" i="14"/>
  <c r="CP329" i="14"/>
  <c r="AD329" i="14"/>
  <c r="CW329" i="14"/>
  <c r="AK329" i="14"/>
  <c r="CU329" i="14"/>
  <c r="AI329" i="14"/>
  <c r="AB329" i="14"/>
  <c r="BH329" i="14"/>
  <c r="CD329" i="14"/>
  <c r="R329" i="14"/>
  <c r="CC329" i="14"/>
  <c r="Q329" i="14"/>
  <c r="CB329" i="14"/>
  <c r="P329" i="14"/>
  <c r="CI329" i="14"/>
  <c r="W329" i="14"/>
  <c r="CH329" i="14"/>
  <c r="V329" i="14"/>
  <c r="CO329" i="14"/>
  <c r="AC329" i="14"/>
  <c r="CM329" i="14"/>
  <c r="AA329" i="14"/>
  <c r="CF329" i="14"/>
  <c r="DL329" i="14"/>
  <c r="EH329" i="14"/>
  <c r="BV329" i="14"/>
  <c r="EG329" i="14"/>
  <c r="BU329" i="14"/>
  <c r="EF329" i="14"/>
  <c r="BT329" i="14"/>
  <c r="EM329" i="14"/>
  <c r="CA329" i="14"/>
  <c r="EL329" i="14"/>
  <c r="BZ329" i="14"/>
  <c r="N329" i="14"/>
  <c r="CG329" i="14"/>
  <c r="U329" i="14"/>
  <c r="CE329" i="14"/>
  <c r="S329" i="14"/>
  <c r="T329" i="14"/>
  <c r="AZ329" i="14"/>
  <c r="DZ329" i="14"/>
  <c r="BN329" i="14"/>
  <c r="DY329" i="14"/>
  <c r="BM329" i="14"/>
  <c r="DX329" i="14"/>
  <c r="BL329" i="14"/>
  <c r="EE329" i="14"/>
  <c r="BS329" i="14"/>
  <c r="ED329" i="14"/>
  <c r="BR329" i="14"/>
  <c r="EK329" i="14"/>
  <c r="BY329" i="14"/>
  <c r="EI329" i="14"/>
  <c r="BW329" i="14"/>
  <c r="DD329" i="14"/>
  <c r="EJ329" i="14"/>
  <c r="DR329" i="14"/>
  <c r="BF329" i="14"/>
  <c r="DQ329" i="14"/>
  <c r="BE329" i="14"/>
  <c r="DP329" i="14"/>
  <c r="BD329" i="14"/>
  <c r="DW329" i="14"/>
  <c r="BK329" i="14"/>
  <c r="DV329" i="14"/>
  <c r="BJ329" i="14"/>
  <c r="EC329" i="14"/>
  <c r="BQ329" i="14"/>
  <c r="EA329" i="14"/>
  <c r="BO329" i="14"/>
  <c r="AR329" i="14"/>
  <c r="BX329" i="14"/>
  <c r="DJ329" i="14"/>
  <c r="DN329" i="14"/>
  <c r="AX329" i="14"/>
  <c r="BB329" i="14"/>
  <c r="DI329" i="14"/>
  <c r="DU329" i="14"/>
  <c r="AW329" i="14"/>
  <c r="BI329" i="14"/>
  <c r="DH329" i="14"/>
  <c r="DS329" i="14"/>
  <c r="AV329" i="14"/>
  <c r="BG329" i="14"/>
  <c r="DO329" i="14"/>
  <c r="CV329" i="14"/>
  <c r="BC329" i="14"/>
  <c r="EB329" i="14"/>
  <c r="EJ212" i="14"/>
  <c r="BX212" i="14"/>
  <c r="EI212" i="14"/>
  <c r="BW212" i="14"/>
  <c r="EH212" i="14"/>
  <c r="BV212" i="14"/>
  <c r="EG212" i="14"/>
  <c r="BU212" i="14"/>
  <c r="EF212" i="14"/>
  <c r="BT212" i="14"/>
  <c r="EM212" i="14"/>
  <c r="CA212" i="14"/>
  <c r="EL212" i="14"/>
  <c r="BZ212" i="14"/>
  <c r="N212" i="14"/>
  <c r="CG212" i="14"/>
  <c r="U212" i="14"/>
  <c r="EB212" i="14"/>
  <c r="BP212" i="14"/>
  <c r="EA212" i="14"/>
  <c r="BO212" i="14"/>
  <c r="DZ212" i="14"/>
  <c r="BN212" i="14"/>
  <c r="DY212" i="14"/>
  <c r="BM212" i="14"/>
  <c r="DX212" i="14"/>
  <c r="BL212" i="14"/>
  <c r="EE212" i="14"/>
  <c r="BS212" i="14"/>
  <c r="ED212" i="14"/>
  <c r="BR212" i="14"/>
  <c r="EK212" i="14"/>
  <c r="BY212" i="14"/>
  <c r="DT212" i="14"/>
  <c r="BH212" i="14"/>
  <c r="DS212" i="14"/>
  <c r="BG212" i="14"/>
  <c r="DR212" i="14"/>
  <c r="BF212" i="14"/>
  <c r="DQ212" i="14"/>
  <c r="BE212" i="14"/>
  <c r="DP212" i="14"/>
  <c r="BD212" i="14"/>
  <c r="DW212" i="14"/>
  <c r="BK212" i="14"/>
  <c r="DV212" i="14"/>
  <c r="BJ212" i="14"/>
  <c r="EC212" i="14"/>
  <c r="BQ212" i="14"/>
  <c r="DL212" i="14"/>
  <c r="AZ212" i="14"/>
  <c r="DK212" i="14"/>
  <c r="AY212" i="14"/>
  <c r="DJ212" i="14"/>
  <c r="AX212" i="14"/>
  <c r="DI212" i="14"/>
  <c r="AW212" i="14"/>
  <c r="DH212" i="14"/>
  <c r="AV212" i="14"/>
  <c r="DO212" i="14"/>
  <c r="BC212" i="14"/>
  <c r="DN212" i="14"/>
  <c r="BB212" i="14"/>
  <c r="DU212" i="14"/>
  <c r="BI212" i="14"/>
  <c r="CV212" i="14"/>
  <c r="AJ212" i="14"/>
  <c r="CU212" i="14"/>
  <c r="AI212" i="14"/>
  <c r="CT212" i="14"/>
  <c r="AH212" i="14"/>
  <c r="CS212" i="14"/>
  <c r="AG212" i="14"/>
  <c r="CR212" i="14"/>
  <c r="AF212" i="14"/>
  <c r="CY212" i="14"/>
  <c r="AM212" i="14"/>
  <c r="CX212" i="14"/>
  <c r="AL212" i="14"/>
  <c r="DE212" i="14"/>
  <c r="AS212" i="14"/>
  <c r="T212" i="14"/>
  <c r="CL212" i="14"/>
  <c r="AO212" i="14"/>
  <c r="P212" i="14"/>
  <c r="CP212" i="14"/>
  <c r="BA212" i="14"/>
  <c r="DC212" i="14"/>
  <c r="CD212" i="14"/>
  <c r="Y212" i="14"/>
  <c r="DG212" i="14"/>
  <c r="CH212" i="14"/>
  <c r="AK212" i="14"/>
  <c r="CM212" i="14"/>
  <c r="AP212" i="14"/>
  <c r="Q212" i="14"/>
  <c r="CQ212" i="14"/>
  <c r="AT212" i="14"/>
  <c r="AC212" i="14"/>
  <c r="DD212" i="14"/>
  <c r="CE212" i="14"/>
  <c r="Z212" i="14"/>
  <c r="CZ212" i="14"/>
  <c r="CI212" i="14"/>
  <c r="AD212" i="14"/>
  <c r="CN212" i="14"/>
  <c r="AQ212" i="14"/>
  <c r="R212" i="14"/>
  <c r="CJ212" i="14"/>
  <c r="AU212" i="14"/>
  <c r="V212" i="14"/>
  <c r="CF212" i="14"/>
  <c r="AA212" i="14"/>
  <c r="DA212" i="14"/>
  <c r="CB212" i="14"/>
  <c r="AE212" i="14"/>
  <c r="DM212" i="14"/>
  <c r="AB212" i="14"/>
  <c r="DB212" i="14"/>
  <c r="CC212" i="14"/>
  <c r="X212" i="14"/>
  <c r="DF212" i="14"/>
  <c r="CO212" i="14"/>
  <c r="CW212" i="14"/>
  <c r="AR212" i="14"/>
  <c r="CK212" i="14"/>
  <c r="AN212" i="14"/>
  <c r="W212" i="14"/>
  <c r="S212" i="14"/>
  <c r="CP263" i="14"/>
  <c r="AD263" i="14"/>
  <c r="CW263" i="14"/>
  <c r="AK263" i="14"/>
  <c r="CV263" i="14"/>
  <c r="AJ263" i="14"/>
  <c r="CU263" i="14"/>
  <c r="AI263" i="14"/>
  <c r="CT263" i="14"/>
  <c r="AH263" i="14"/>
  <c r="CS263" i="14"/>
  <c r="AG263" i="14"/>
  <c r="CR263" i="14"/>
  <c r="AF263" i="14"/>
  <c r="CY263" i="14"/>
  <c r="AM263" i="14"/>
  <c r="BZ263" i="14"/>
  <c r="EK263" i="14"/>
  <c r="BQ263" i="14"/>
  <c r="DT263" i="14"/>
  <c r="AZ263" i="14"/>
  <c r="DC263" i="14"/>
  <c r="AA263" i="14"/>
  <c r="CD263" i="14"/>
  <c r="EG263" i="14"/>
  <c r="BM263" i="14"/>
  <c r="DP263" i="14"/>
  <c r="AV263" i="14"/>
  <c r="DG263" i="14"/>
  <c r="AE263" i="14"/>
  <c r="EL263" i="14"/>
  <c r="BR263" i="14"/>
  <c r="EC263" i="14"/>
  <c r="BI263" i="14"/>
  <c r="DL263" i="14"/>
  <c r="AR263" i="14"/>
  <c r="CM263" i="14"/>
  <c r="S263" i="14"/>
  <c r="BV263" i="14"/>
  <c r="DY263" i="14"/>
  <c r="BE263" i="14"/>
  <c r="DH263" i="14"/>
  <c r="AN263" i="14"/>
  <c r="CQ263" i="14"/>
  <c r="W263" i="14"/>
  <c r="ED263" i="14"/>
  <c r="BJ263" i="14"/>
  <c r="DU263" i="14"/>
  <c r="BA263" i="14"/>
  <c r="DD263" i="14"/>
  <c r="AB263" i="14"/>
  <c r="CE263" i="14"/>
  <c r="EH263" i="14"/>
  <c r="BN263" i="14"/>
  <c r="DQ263" i="14"/>
  <c r="AW263" i="14"/>
  <c r="CZ263" i="14"/>
  <c r="X263" i="14"/>
  <c r="CI263" i="14"/>
  <c r="DV263" i="14"/>
  <c r="BB263" i="14"/>
  <c r="DM263" i="14"/>
  <c r="AS263" i="14"/>
  <c r="CN263" i="14"/>
  <c r="T263" i="14"/>
  <c r="BW263" i="14"/>
  <c r="DZ263" i="14"/>
  <c r="BF263" i="14"/>
  <c r="DI263" i="14"/>
  <c r="AO263" i="14"/>
  <c r="CJ263" i="14"/>
  <c r="P263" i="14"/>
  <c r="CA263" i="14"/>
  <c r="DN263" i="14"/>
  <c r="AT263" i="14"/>
  <c r="DE263" i="14"/>
  <c r="AC263" i="14"/>
  <c r="CF263" i="14"/>
  <c r="EI263" i="14"/>
  <c r="BO263" i="14"/>
  <c r="DR263" i="14"/>
  <c r="AX263" i="14"/>
  <c r="DA263" i="14"/>
  <c r="Y263" i="14"/>
  <c r="CB263" i="14"/>
  <c r="EM263" i="14"/>
  <c r="BS263" i="14"/>
  <c r="DF263" i="14"/>
  <c r="AL263" i="14"/>
  <c r="CO263" i="14"/>
  <c r="U263" i="14"/>
  <c r="BX263" i="14"/>
  <c r="EA263" i="14"/>
  <c r="BG263" i="14"/>
  <c r="DJ263" i="14"/>
  <c r="AP263" i="14"/>
  <c r="CK263" i="14"/>
  <c r="Q263" i="14"/>
  <c r="BT263" i="14"/>
  <c r="EE263" i="14"/>
  <c r="BK263" i="14"/>
  <c r="CH263" i="14"/>
  <c r="N263" i="14"/>
  <c r="BY263" i="14"/>
  <c r="EB263" i="14"/>
  <c r="BH263" i="14"/>
  <c r="DK263" i="14"/>
  <c r="AQ263" i="14"/>
  <c r="CL263" i="14"/>
  <c r="R263" i="14"/>
  <c r="BU263" i="14"/>
  <c r="DX263" i="14"/>
  <c r="BD263" i="14"/>
  <c r="DO263" i="14"/>
  <c r="AU263" i="14"/>
  <c r="BP263" i="14"/>
  <c r="DW263" i="14"/>
  <c r="DS263" i="14"/>
  <c r="BC263" i="14"/>
  <c r="AY263" i="14"/>
  <c r="CG263" i="14"/>
  <c r="DB263" i="14"/>
  <c r="EF263" i="14"/>
  <c r="CX263" i="14"/>
  <c r="Z263" i="14"/>
  <c r="V263" i="14"/>
  <c r="CC263" i="14"/>
  <c r="EJ263" i="14"/>
  <c r="BL263" i="14"/>
  <c r="EL131" i="14"/>
  <c r="BZ131" i="14"/>
  <c r="N131" i="14"/>
  <c r="CG131" i="14"/>
  <c r="U131" i="14"/>
  <c r="CF131" i="14"/>
  <c r="T131" i="14"/>
  <c r="CE131" i="14"/>
  <c r="S131" i="14"/>
  <c r="CD131" i="14"/>
  <c r="ED131" i="14"/>
  <c r="BR131" i="14"/>
  <c r="EK131" i="14"/>
  <c r="BY131" i="14"/>
  <c r="EJ131" i="14"/>
  <c r="BX131" i="14"/>
  <c r="EI131" i="14"/>
  <c r="BW131" i="14"/>
  <c r="EH131" i="14"/>
  <c r="BV131" i="14"/>
  <c r="EG131" i="14"/>
  <c r="BU131" i="14"/>
  <c r="EF131" i="14"/>
  <c r="DV131" i="14"/>
  <c r="BJ131" i="14"/>
  <c r="EC131" i="14"/>
  <c r="BQ131" i="14"/>
  <c r="EB131" i="14"/>
  <c r="BP131" i="14"/>
  <c r="EA131" i="14"/>
  <c r="BO131" i="14"/>
  <c r="DZ131" i="14"/>
  <c r="BN131" i="14"/>
  <c r="DY131" i="14"/>
  <c r="BM131" i="14"/>
  <c r="DX131" i="14"/>
  <c r="BL131" i="14"/>
  <c r="EE131" i="14"/>
  <c r="BS131" i="14"/>
  <c r="DN131" i="14"/>
  <c r="BB131" i="14"/>
  <c r="DU131" i="14"/>
  <c r="BI131" i="14"/>
  <c r="DT131" i="14"/>
  <c r="BH131" i="14"/>
  <c r="DS131" i="14"/>
  <c r="BG131" i="14"/>
  <c r="DR131" i="14"/>
  <c r="BF131" i="14"/>
  <c r="DQ131" i="14"/>
  <c r="BE131" i="14"/>
  <c r="DP131" i="14"/>
  <c r="BD131" i="14"/>
  <c r="DW131" i="14"/>
  <c r="BK131" i="14"/>
  <c r="DF131" i="14"/>
  <c r="AT131" i="14"/>
  <c r="DM131" i="14"/>
  <c r="BA131" i="14"/>
  <c r="DL131" i="14"/>
  <c r="AZ131" i="14"/>
  <c r="DK131" i="14"/>
  <c r="AY131" i="14"/>
  <c r="DJ131" i="14"/>
  <c r="AX131" i="14"/>
  <c r="DI131" i="14"/>
  <c r="AW131" i="14"/>
  <c r="DH131" i="14"/>
  <c r="AV131" i="14"/>
  <c r="DO131" i="14"/>
  <c r="BC131" i="14"/>
  <c r="CX131" i="14"/>
  <c r="AL131" i="14"/>
  <c r="DE131" i="14"/>
  <c r="AS131" i="14"/>
  <c r="DD131" i="14"/>
  <c r="AR131" i="14"/>
  <c r="DC131" i="14"/>
  <c r="AQ131" i="14"/>
  <c r="DB131" i="14"/>
  <c r="AP131" i="14"/>
  <c r="DA131" i="14"/>
  <c r="AO131" i="14"/>
  <c r="CZ131" i="14"/>
  <c r="AN131" i="14"/>
  <c r="DG131" i="14"/>
  <c r="AU131" i="14"/>
  <c r="CP131" i="14"/>
  <c r="AD131" i="14"/>
  <c r="CW131" i="14"/>
  <c r="AK131" i="14"/>
  <c r="CV131" i="14"/>
  <c r="AJ131" i="14"/>
  <c r="CU131" i="14"/>
  <c r="AI131" i="14"/>
  <c r="CT131" i="14"/>
  <c r="AH131" i="14"/>
  <c r="CS131" i="14"/>
  <c r="AG131" i="14"/>
  <c r="CR131" i="14"/>
  <c r="AF131" i="14"/>
  <c r="CY131" i="14"/>
  <c r="AM131" i="14"/>
  <c r="CN131" i="14"/>
  <c r="CC131" i="14"/>
  <c r="EM131" i="14"/>
  <c r="AB131" i="14"/>
  <c r="Y131" i="14"/>
  <c r="CQ131" i="14"/>
  <c r="CM131" i="14"/>
  <c r="Q131" i="14"/>
  <c r="CI131" i="14"/>
  <c r="AA131" i="14"/>
  <c r="CJ131" i="14"/>
  <c r="CA131" i="14"/>
  <c r="CH131" i="14"/>
  <c r="CL131" i="14"/>
  <c r="CB131" i="14"/>
  <c r="AE131" i="14"/>
  <c r="AC131" i="14"/>
  <c r="CK131" i="14"/>
  <c r="P131" i="14"/>
  <c r="V131" i="14"/>
  <c r="CO131" i="14"/>
  <c r="Z131" i="14"/>
  <c r="R131" i="14"/>
  <c r="BT131" i="14"/>
  <c r="W131" i="14"/>
  <c r="X131" i="14"/>
  <c r="CD150" i="14"/>
  <c r="R150" i="14"/>
  <c r="CC150" i="14"/>
  <c r="Q150" i="14"/>
  <c r="CB150" i="14"/>
  <c r="P150" i="14"/>
  <c r="CI150" i="14"/>
  <c r="W150" i="14"/>
  <c r="EH150" i="14"/>
  <c r="BV150" i="14"/>
  <c r="EG150" i="14"/>
  <c r="BU150" i="14"/>
  <c r="EF150" i="14"/>
  <c r="BT150" i="14"/>
  <c r="EM150" i="14"/>
  <c r="CA150" i="14"/>
  <c r="EL150" i="14"/>
  <c r="BZ150" i="14"/>
  <c r="N150" i="14"/>
  <c r="CG150" i="14"/>
  <c r="U150" i="14"/>
  <c r="CF150" i="14"/>
  <c r="T150" i="14"/>
  <c r="CE150" i="14"/>
  <c r="S150" i="14"/>
  <c r="DZ150" i="14"/>
  <c r="BN150" i="14"/>
  <c r="DY150" i="14"/>
  <c r="BM150" i="14"/>
  <c r="DX150" i="14"/>
  <c r="BL150" i="14"/>
  <c r="EE150" i="14"/>
  <c r="BS150" i="14"/>
  <c r="ED150" i="14"/>
  <c r="BR150" i="14"/>
  <c r="EK150" i="14"/>
  <c r="BY150" i="14"/>
  <c r="EJ150" i="14"/>
  <c r="BX150" i="14"/>
  <c r="EI150" i="14"/>
  <c r="BW150" i="14"/>
  <c r="DR150" i="14"/>
  <c r="BF150" i="14"/>
  <c r="DQ150" i="14"/>
  <c r="BE150" i="14"/>
  <c r="DP150" i="14"/>
  <c r="BD150" i="14"/>
  <c r="DW150" i="14"/>
  <c r="BK150" i="14"/>
  <c r="DV150" i="14"/>
  <c r="BJ150" i="14"/>
  <c r="EC150" i="14"/>
  <c r="BQ150" i="14"/>
  <c r="EB150" i="14"/>
  <c r="BP150" i="14"/>
  <c r="EA150" i="14"/>
  <c r="BO150" i="14"/>
  <c r="DJ150" i="14"/>
  <c r="AX150" i="14"/>
  <c r="DI150" i="14"/>
  <c r="AW150" i="14"/>
  <c r="DH150" i="14"/>
  <c r="AV150" i="14"/>
  <c r="DO150" i="14"/>
  <c r="BC150" i="14"/>
  <c r="DN150" i="14"/>
  <c r="BB150" i="14"/>
  <c r="DU150" i="14"/>
  <c r="BI150" i="14"/>
  <c r="DT150" i="14"/>
  <c r="BH150" i="14"/>
  <c r="DS150" i="14"/>
  <c r="BG150" i="14"/>
  <c r="DB150" i="14"/>
  <c r="AP150" i="14"/>
  <c r="DA150" i="14"/>
  <c r="AO150" i="14"/>
  <c r="CZ150" i="14"/>
  <c r="AN150" i="14"/>
  <c r="DG150" i="14"/>
  <c r="AU150" i="14"/>
  <c r="DF150" i="14"/>
  <c r="AT150" i="14"/>
  <c r="DM150" i="14"/>
  <c r="BA150" i="14"/>
  <c r="DL150" i="14"/>
  <c r="AZ150" i="14"/>
  <c r="DK150" i="14"/>
  <c r="AY150" i="14"/>
  <c r="CL150" i="14"/>
  <c r="Z150" i="14"/>
  <c r="CK150" i="14"/>
  <c r="Y150" i="14"/>
  <c r="CJ150" i="14"/>
  <c r="X150" i="14"/>
  <c r="CQ150" i="14"/>
  <c r="AE150" i="14"/>
  <c r="CP150" i="14"/>
  <c r="AD150" i="14"/>
  <c r="CW150" i="14"/>
  <c r="AK150" i="14"/>
  <c r="CV150" i="14"/>
  <c r="AJ150" i="14"/>
  <c r="CU150" i="14"/>
  <c r="AI150" i="14"/>
  <c r="CY150" i="14"/>
  <c r="AS150" i="14"/>
  <c r="AQ150" i="14"/>
  <c r="AM150" i="14"/>
  <c r="AC150" i="14"/>
  <c r="AA150" i="14"/>
  <c r="CT150" i="14"/>
  <c r="CX150" i="14"/>
  <c r="DD150" i="14"/>
  <c r="AH150" i="14"/>
  <c r="CH150" i="14"/>
  <c r="CN150" i="14"/>
  <c r="CS150" i="14"/>
  <c r="AL150" i="14"/>
  <c r="AR150" i="14"/>
  <c r="AG150" i="14"/>
  <c r="V150" i="14"/>
  <c r="AB150" i="14"/>
  <c r="CR150" i="14"/>
  <c r="DE150" i="14"/>
  <c r="DC150" i="14"/>
  <c r="CM150" i="14"/>
  <c r="CO150" i="14"/>
  <c r="AF150" i="14"/>
  <c r="DG272" i="14"/>
  <c r="AU272" i="14"/>
  <c r="DF272" i="14"/>
  <c r="AT272" i="14"/>
  <c r="DM272" i="14"/>
  <c r="BA272" i="14"/>
  <c r="DK272" i="14"/>
  <c r="AY272" i="14"/>
  <c r="DJ272" i="14"/>
  <c r="AX272" i="14"/>
  <c r="BM272" i="14"/>
  <c r="T272" i="14"/>
  <c r="CV272" i="14"/>
  <c r="BX272" i="14"/>
  <c r="AF272" i="14"/>
  <c r="DH272" i="14"/>
  <c r="CY272" i="14"/>
  <c r="AM272" i="14"/>
  <c r="CX272" i="14"/>
  <c r="AL272" i="14"/>
  <c r="DE272" i="14"/>
  <c r="AS272" i="14"/>
  <c r="DC272" i="14"/>
  <c r="AQ272" i="14"/>
  <c r="DB272" i="14"/>
  <c r="AP272" i="14"/>
  <c r="AR272" i="14"/>
  <c r="DT272" i="14"/>
  <c r="CB272" i="14"/>
  <c r="BD272" i="14"/>
  <c r="EF272" i="14"/>
  <c r="CK272" i="14"/>
  <c r="CQ272" i="14"/>
  <c r="AE272" i="14"/>
  <c r="CP272" i="14"/>
  <c r="AD272" i="14"/>
  <c r="CW272" i="14"/>
  <c r="AK272" i="14"/>
  <c r="CU272" i="14"/>
  <c r="AI272" i="14"/>
  <c r="CT272" i="14"/>
  <c r="AH272" i="14"/>
  <c r="X272" i="14"/>
  <c r="CZ272" i="14"/>
  <c r="BE272" i="14"/>
  <c r="AG272" i="14"/>
  <c r="DI272" i="14"/>
  <c r="CI272" i="14"/>
  <c r="W272" i="14"/>
  <c r="CH272" i="14"/>
  <c r="V272" i="14"/>
  <c r="CO272" i="14"/>
  <c r="AC272" i="14"/>
  <c r="CM272" i="14"/>
  <c r="AA272" i="14"/>
  <c r="CL272" i="14"/>
  <c r="Z272" i="14"/>
  <c r="DX272" i="14"/>
  <c r="CC272" i="14"/>
  <c r="AJ272" i="14"/>
  <c r="EG272" i="14"/>
  <c r="CN272" i="14"/>
  <c r="AV272" i="14"/>
  <c r="EE272" i="14"/>
  <c r="BS272" i="14"/>
  <c r="ED272" i="14"/>
  <c r="BR272" i="14"/>
  <c r="EK272" i="14"/>
  <c r="BY272" i="14"/>
  <c r="EI272" i="14"/>
  <c r="BW272" i="14"/>
  <c r="EH272" i="14"/>
  <c r="BV272" i="14"/>
  <c r="DY272" i="14"/>
  <c r="CF272" i="14"/>
  <c r="AN272" i="14"/>
  <c r="EJ272" i="14"/>
  <c r="CR272" i="14"/>
  <c r="AW272" i="14"/>
  <c r="EL272" i="14"/>
  <c r="DU272" i="14"/>
  <c r="BO272" i="14"/>
  <c r="R272" i="14"/>
  <c r="DQ272" i="14"/>
  <c r="AB272" i="14"/>
  <c r="DV272" i="14"/>
  <c r="CG272" i="14"/>
  <c r="BG272" i="14"/>
  <c r="DD272" i="14"/>
  <c r="P272" i="14"/>
  <c r="EB272" i="14"/>
  <c r="EM272" i="14"/>
  <c r="DN272" i="14"/>
  <c r="BQ272" i="14"/>
  <c r="S272" i="14"/>
  <c r="CJ272" i="14"/>
  <c r="DP272" i="14"/>
  <c r="BP272" i="14"/>
  <c r="DW272" i="14"/>
  <c r="BZ272" i="14"/>
  <c r="BI272" i="14"/>
  <c r="DZ272" i="14"/>
  <c r="DA272" i="14"/>
  <c r="CS272" i="14"/>
  <c r="Y272" i="14"/>
  <c r="DO272" i="14"/>
  <c r="BJ272" i="14"/>
  <c r="U272" i="14"/>
  <c r="DR272" i="14"/>
  <c r="BL272" i="14"/>
  <c r="DL272" i="14"/>
  <c r="CA272" i="14"/>
  <c r="BB272" i="14"/>
  <c r="EA272" i="14"/>
  <c r="CD272" i="14"/>
  <c r="AO272" i="14"/>
  <c r="BU272" i="14"/>
  <c r="BC272" i="14"/>
  <c r="EC272" i="14"/>
  <c r="CE272" i="14"/>
  <c r="BF272" i="14"/>
  <c r="Q272" i="14"/>
  <c r="BT272" i="14"/>
  <c r="BK272" i="14"/>
  <c r="N272" i="14"/>
  <c r="DS272" i="14"/>
  <c r="BN272" i="14"/>
  <c r="BH272" i="14"/>
  <c r="AZ272" i="14"/>
  <c r="EE284" i="14"/>
  <c r="BS284" i="14"/>
  <c r="ED284" i="14"/>
  <c r="BR284" i="14"/>
  <c r="EK284" i="14"/>
  <c r="BY284" i="14"/>
  <c r="EJ284" i="14"/>
  <c r="BX284" i="14"/>
  <c r="EI284" i="14"/>
  <c r="BW284" i="14"/>
  <c r="EH284" i="14"/>
  <c r="BV284" i="14"/>
  <c r="EF284" i="14"/>
  <c r="BT284" i="14"/>
  <c r="DA284" i="14"/>
  <c r="EG284" i="14"/>
  <c r="DW284" i="14"/>
  <c r="BK284" i="14"/>
  <c r="DV284" i="14"/>
  <c r="BJ284" i="14"/>
  <c r="EC284" i="14"/>
  <c r="BQ284" i="14"/>
  <c r="EB284" i="14"/>
  <c r="BP284" i="14"/>
  <c r="EA284" i="14"/>
  <c r="BO284" i="14"/>
  <c r="DZ284" i="14"/>
  <c r="BN284" i="14"/>
  <c r="DX284" i="14"/>
  <c r="BL284" i="14"/>
  <c r="AO284" i="14"/>
  <c r="BU284" i="14"/>
  <c r="DO284" i="14"/>
  <c r="BC284" i="14"/>
  <c r="DN284" i="14"/>
  <c r="BB284" i="14"/>
  <c r="DU284" i="14"/>
  <c r="BI284" i="14"/>
  <c r="DT284" i="14"/>
  <c r="BH284" i="14"/>
  <c r="DS284" i="14"/>
  <c r="BG284" i="14"/>
  <c r="DR284" i="14"/>
  <c r="BF284" i="14"/>
  <c r="DP284" i="14"/>
  <c r="BD284" i="14"/>
  <c r="CS284" i="14"/>
  <c r="DY284" i="14"/>
  <c r="DG284" i="14"/>
  <c r="AU284" i="14"/>
  <c r="DF284" i="14"/>
  <c r="AT284" i="14"/>
  <c r="DM284" i="14"/>
  <c r="BA284" i="14"/>
  <c r="DL284" i="14"/>
  <c r="AZ284" i="14"/>
  <c r="DK284" i="14"/>
  <c r="AY284" i="14"/>
  <c r="DJ284" i="14"/>
  <c r="AX284" i="14"/>
  <c r="DH284" i="14"/>
  <c r="AV284" i="14"/>
  <c r="AG284" i="14"/>
  <c r="BM284" i="14"/>
  <c r="CY284" i="14"/>
  <c r="AM284" i="14"/>
  <c r="CX284" i="14"/>
  <c r="AL284" i="14"/>
  <c r="DE284" i="14"/>
  <c r="AS284" i="14"/>
  <c r="DD284" i="14"/>
  <c r="AR284" i="14"/>
  <c r="DC284" i="14"/>
  <c r="AQ284" i="14"/>
  <c r="DB284" i="14"/>
  <c r="AP284" i="14"/>
  <c r="CZ284" i="14"/>
  <c r="AN284" i="14"/>
  <c r="CK284" i="14"/>
  <c r="DQ284" i="14"/>
  <c r="CQ284" i="14"/>
  <c r="AE284" i="14"/>
  <c r="CP284" i="14"/>
  <c r="AD284" i="14"/>
  <c r="CW284" i="14"/>
  <c r="AK284" i="14"/>
  <c r="CV284" i="14"/>
  <c r="AJ284" i="14"/>
  <c r="CU284" i="14"/>
  <c r="AI284" i="14"/>
  <c r="CT284" i="14"/>
  <c r="AH284" i="14"/>
  <c r="CR284" i="14"/>
  <c r="AF284" i="14"/>
  <c r="Y284" i="14"/>
  <c r="BE284" i="14"/>
  <c r="EM284" i="14"/>
  <c r="CA284" i="14"/>
  <c r="EL284" i="14"/>
  <c r="BZ284" i="14"/>
  <c r="N284" i="14"/>
  <c r="CG284" i="14"/>
  <c r="U284" i="14"/>
  <c r="CF284" i="14"/>
  <c r="T284" i="14"/>
  <c r="CE284" i="14"/>
  <c r="S284" i="14"/>
  <c r="CD284" i="14"/>
  <c r="R284" i="14"/>
  <c r="CB284" i="14"/>
  <c r="P284" i="14"/>
  <c r="Q284" i="14"/>
  <c r="AW284" i="14"/>
  <c r="AC284" i="14"/>
  <c r="X284" i="14"/>
  <c r="CN284" i="14"/>
  <c r="CC284" i="14"/>
  <c r="V284" i="14"/>
  <c r="AB284" i="14"/>
  <c r="DI284" i="14"/>
  <c r="CI284" i="14"/>
  <c r="CM284" i="14"/>
  <c r="W284" i="14"/>
  <c r="AA284" i="14"/>
  <c r="CH284" i="14"/>
  <c r="CL284" i="14"/>
  <c r="Z284" i="14"/>
  <c r="CO284" i="14"/>
  <c r="CJ284" i="14"/>
  <c r="CK232" i="14"/>
  <c r="DW232" i="14"/>
  <c r="EK232" i="14"/>
  <c r="EJ232" i="14"/>
  <c r="BX232" i="14"/>
  <c r="BQ232" i="14"/>
  <c r="DF232" i="14"/>
  <c r="AA232" i="14"/>
  <c r="AX232" i="14"/>
  <c r="BW232" i="14"/>
  <c r="DV232" i="14"/>
  <c r="AF232" i="14"/>
  <c r="BC232" i="14"/>
  <c r="BT232" i="14"/>
  <c r="DK232" i="14"/>
  <c r="AC232" i="14"/>
  <c r="EH232" i="14"/>
  <c r="CC232" i="14"/>
  <c r="DO232" i="14"/>
  <c r="EC232" i="14"/>
  <c r="EB232" i="14"/>
  <c r="BP232" i="14"/>
  <c r="BH232" i="14"/>
  <c r="CP232" i="14"/>
  <c r="S232" i="14"/>
  <c r="AP232" i="14"/>
  <c r="BM232" i="14"/>
  <c r="CZ232" i="14"/>
  <c r="X232" i="14"/>
  <c r="AU232" i="14"/>
  <c r="BJ232" i="14"/>
  <c r="CT232" i="14"/>
  <c r="U232" i="14"/>
  <c r="EG232" i="14"/>
  <c r="EF232" i="14"/>
  <c r="DG232" i="14"/>
  <c r="DU232" i="14"/>
  <c r="DT232" i="14"/>
  <c r="EI232" i="14"/>
  <c r="AZ232" i="14"/>
  <c r="BZ232" i="14"/>
  <c r="ED232" i="14"/>
  <c r="AH232" i="14"/>
  <c r="BE232" i="14"/>
  <c r="CJ232" i="14"/>
  <c r="P232" i="14"/>
  <c r="AM232" i="14"/>
  <c r="BB232" i="14"/>
  <c r="CD232" i="14"/>
  <c r="DY232" i="14"/>
  <c r="DX232" i="14"/>
  <c r="CY232" i="14"/>
  <c r="DM232" i="14"/>
  <c r="DL232" i="14"/>
  <c r="EA232" i="14"/>
  <c r="AR232" i="14"/>
  <c r="BO232" i="14"/>
  <c r="DC232" i="14"/>
  <c r="Z232" i="14"/>
  <c r="AW232" i="14"/>
  <c r="BV232" i="14"/>
  <c r="DR232" i="14"/>
  <c r="AE232" i="14"/>
  <c r="AT232" i="14"/>
  <c r="BR232" i="14"/>
  <c r="DQ232" i="14"/>
  <c r="DP232" i="14"/>
  <c r="CQ232" i="14"/>
  <c r="DE232" i="14"/>
  <c r="DD232" i="14"/>
  <c r="DS232" i="14"/>
  <c r="AJ232" i="14"/>
  <c r="BG232" i="14"/>
  <c r="CM232" i="14"/>
  <c r="R232" i="14"/>
  <c r="AO232" i="14"/>
  <c r="BL232" i="14"/>
  <c r="CX232" i="14"/>
  <c r="W232" i="14"/>
  <c r="AL232" i="14"/>
  <c r="BI232" i="14"/>
  <c r="CS232" i="14"/>
  <c r="EE232" i="14"/>
  <c r="BS232" i="14"/>
  <c r="CG232" i="14"/>
  <c r="CF232" i="14"/>
  <c r="CB232" i="14"/>
  <c r="EL232" i="14"/>
  <c r="AI232" i="14"/>
  <c r="BF232" i="14"/>
  <c r="CL232" i="14"/>
  <c r="Q232" i="14"/>
  <c r="AN232" i="14"/>
  <c r="BK232" i="14"/>
  <c r="CE232" i="14"/>
  <c r="N232" i="14"/>
  <c r="AK232" i="14"/>
  <c r="EM232" i="14"/>
  <c r="CR232" i="14"/>
  <c r="DB232" i="14"/>
  <c r="CU232" i="14"/>
  <c r="CI232" i="14"/>
  <c r="AB232" i="14"/>
  <c r="AG232" i="14"/>
  <c r="AD232" i="14"/>
  <c r="CA232" i="14"/>
  <c r="T232" i="14"/>
  <c r="Y232" i="14"/>
  <c r="V232" i="14"/>
  <c r="CW232" i="14"/>
  <c r="AY232" i="14"/>
  <c r="BD232" i="14"/>
  <c r="BA232" i="14"/>
  <c r="CO232" i="14"/>
  <c r="AQ232" i="14"/>
  <c r="AV232" i="14"/>
  <c r="AS232" i="14"/>
  <c r="DI232" i="14"/>
  <c r="CV232" i="14"/>
  <c r="BY232" i="14"/>
  <c r="CH232" i="14"/>
  <c r="DA232" i="14"/>
  <c r="DH232" i="14"/>
  <c r="CN232" i="14"/>
  <c r="DJ232" i="14"/>
  <c r="BN232" i="14"/>
  <c r="DZ232" i="14"/>
  <c r="DN232" i="14"/>
  <c r="BU232" i="14"/>
  <c r="DW276" i="14"/>
  <c r="BK276" i="14"/>
  <c r="DV276" i="14"/>
  <c r="BJ276" i="14"/>
  <c r="EC276" i="14"/>
  <c r="BQ276" i="14"/>
  <c r="EB276" i="14"/>
  <c r="BP276" i="14"/>
  <c r="EA276" i="14"/>
  <c r="BO276" i="14"/>
  <c r="DZ276" i="14"/>
  <c r="BN276" i="14"/>
  <c r="CZ276" i="14"/>
  <c r="CR276" i="14"/>
  <c r="CJ276" i="14"/>
  <c r="CB276" i="14"/>
  <c r="DO276" i="14"/>
  <c r="BC276" i="14"/>
  <c r="DN276" i="14"/>
  <c r="BB276" i="14"/>
  <c r="DU276" i="14"/>
  <c r="BI276" i="14"/>
  <c r="DT276" i="14"/>
  <c r="BH276" i="14"/>
  <c r="DS276" i="14"/>
  <c r="BG276" i="14"/>
  <c r="DR276" i="14"/>
  <c r="BF276" i="14"/>
  <c r="BT276" i="14"/>
  <c r="BL276" i="14"/>
  <c r="BD276" i="14"/>
  <c r="AV276" i="14"/>
  <c r="DG276" i="14"/>
  <c r="AU276" i="14"/>
  <c r="DF276" i="14"/>
  <c r="AT276" i="14"/>
  <c r="DM276" i="14"/>
  <c r="BA276" i="14"/>
  <c r="DL276" i="14"/>
  <c r="AZ276" i="14"/>
  <c r="DK276" i="14"/>
  <c r="AY276" i="14"/>
  <c r="DJ276" i="14"/>
  <c r="AX276" i="14"/>
  <c r="AN276" i="14"/>
  <c r="AF276" i="14"/>
  <c r="X276" i="14"/>
  <c r="P276" i="14"/>
  <c r="CQ276" i="14"/>
  <c r="AE276" i="14"/>
  <c r="CP276" i="14"/>
  <c r="AD276" i="14"/>
  <c r="CW276" i="14"/>
  <c r="AK276" i="14"/>
  <c r="CV276" i="14"/>
  <c r="AJ276" i="14"/>
  <c r="CU276" i="14"/>
  <c r="AI276" i="14"/>
  <c r="CT276" i="14"/>
  <c r="AH276" i="14"/>
  <c r="CS276" i="14"/>
  <c r="CK276" i="14"/>
  <c r="CC276" i="14"/>
  <c r="DA276" i="14"/>
  <c r="CI276" i="14"/>
  <c r="W276" i="14"/>
  <c r="CH276" i="14"/>
  <c r="V276" i="14"/>
  <c r="CO276" i="14"/>
  <c r="AC276" i="14"/>
  <c r="CN276" i="14"/>
  <c r="AB276" i="14"/>
  <c r="CM276" i="14"/>
  <c r="AA276" i="14"/>
  <c r="CL276" i="14"/>
  <c r="Z276" i="14"/>
  <c r="BM276" i="14"/>
  <c r="BE276" i="14"/>
  <c r="AW276" i="14"/>
  <c r="BU276" i="14"/>
  <c r="ED276" i="14"/>
  <c r="CG276" i="14"/>
  <c r="AR276" i="14"/>
  <c r="EH276" i="14"/>
  <c r="AG276" i="14"/>
  <c r="EG276" i="14"/>
  <c r="EM276" i="14"/>
  <c r="CX276" i="14"/>
  <c r="BY276" i="14"/>
  <c r="T276" i="14"/>
  <c r="DB276" i="14"/>
  <c r="DX276" i="14"/>
  <c r="AO276" i="14"/>
  <c r="EE276" i="14"/>
  <c r="BZ276" i="14"/>
  <c r="AS276" i="14"/>
  <c r="EI276" i="14"/>
  <c r="CD276" i="14"/>
  <c r="DQ276" i="14"/>
  <c r="CY276" i="14"/>
  <c r="BR276" i="14"/>
  <c r="U276" i="14"/>
  <c r="DC276" i="14"/>
  <c r="BV276" i="14"/>
  <c r="Y276" i="14"/>
  <c r="CA276" i="14"/>
  <c r="AL276" i="14"/>
  <c r="EJ276" i="14"/>
  <c r="CE276" i="14"/>
  <c r="AP276" i="14"/>
  <c r="DP276" i="14"/>
  <c r="BS276" i="14"/>
  <c r="N276" i="14"/>
  <c r="DD276" i="14"/>
  <c r="BW276" i="14"/>
  <c r="R276" i="14"/>
  <c r="DI276" i="14"/>
  <c r="EL276" i="14"/>
  <c r="DE276" i="14"/>
  <c r="BX276" i="14"/>
  <c r="S276" i="14"/>
  <c r="DY276" i="14"/>
  <c r="DH276" i="14"/>
  <c r="Q276" i="14"/>
  <c r="AM276" i="14"/>
  <c r="EK276" i="14"/>
  <c r="CF276" i="14"/>
  <c r="AQ276" i="14"/>
  <c r="EF276" i="14"/>
  <c r="CZ231" i="14"/>
  <c r="AN231" i="14"/>
  <c r="DG231" i="14"/>
  <c r="AU231" i="14"/>
  <c r="DF231" i="14"/>
  <c r="AT231" i="14"/>
  <c r="DM231" i="14"/>
  <c r="BA231" i="14"/>
  <c r="CJ231" i="14"/>
  <c r="X231" i="14"/>
  <c r="CQ231" i="14"/>
  <c r="AE231" i="14"/>
  <c r="CP231" i="14"/>
  <c r="AD231" i="14"/>
  <c r="CW231" i="14"/>
  <c r="AK231" i="14"/>
  <c r="CB231" i="14"/>
  <c r="P231" i="14"/>
  <c r="CI231" i="14"/>
  <c r="W231" i="14"/>
  <c r="CH231" i="14"/>
  <c r="V231" i="14"/>
  <c r="CO231" i="14"/>
  <c r="AC231" i="14"/>
  <c r="CN231" i="14"/>
  <c r="EF231" i="14"/>
  <c r="BT231" i="14"/>
  <c r="EM231" i="14"/>
  <c r="CA231" i="14"/>
  <c r="EL231" i="14"/>
  <c r="BZ231" i="14"/>
  <c r="N231" i="14"/>
  <c r="CG231" i="14"/>
  <c r="U231" i="14"/>
  <c r="CF231" i="14"/>
  <c r="T231" i="14"/>
  <c r="CE231" i="14"/>
  <c r="S231" i="14"/>
  <c r="CD231" i="14"/>
  <c r="R231" i="14"/>
  <c r="CC231" i="14"/>
  <c r="Q231" i="14"/>
  <c r="AF231" i="14"/>
  <c r="AM231" i="14"/>
  <c r="AL231" i="14"/>
  <c r="AS231" i="14"/>
  <c r="BP231" i="14"/>
  <c r="DS231" i="14"/>
  <c r="AY231" i="14"/>
  <c r="DB231" i="14"/>
  <c r="AH231" i="14"/>
  <c r="CK231" i="14"/>
  <c r="DX231" i="14"/>
  <c r="EE231" i="14"/>
  <c r="ED231" i="14"/>
  <c r="EK231" i="14"/>
  <c r="EJ231" i="14"/>
  <c r="BH231" i="14"/>
  <c r="DK231" i="14"/>
  <c r="AQ231" i="14"/>
  <c r="CT231" i="14"/>
  <c r="Z231" i="14"/>
  <c r="BU231" i="14"/>
  <c r="DP231" i="14"/>
  <c r="DW231" i="14"/>
  <c r="DV231" i="14"/>
  <c r="EC231" i="14"/>
  <c r="EB231" i="14"/>
  <c r="AZ231" i="14"/>
  <c r="DC231" i="14"/>
  <c r="AI231" i="14"/>
  <c r="CL231" i="14"/>
  <c r="EG231" i="14"/>
  <c r="BM231" i="14"/>
  <c r="DH231" i="14"/>
  <c r="DO231" i="14"/>
  <c r="DN231" i="14"/>
  <c r="DU231" i="14"/>
  <c r="DT231" i="14"/>
  <c r="AR231" i="14"/>
  <c r="CU231" i="14"/>
  <c r="AA231" i="14"/>
  <c r="BV231" i="14"/>
  <c r="DY231" i="14"/>
  <c r="BE231" i="14"/>
  <c r="CR231" i="14"/>
  <c r="CY231" i="14"/>
  <c r="CX231" i="14"/>
  <c r="DE231" i="14"/>
  <c r="DL231" i="14"/>
  <c r="AJ231" i="14"/>
  <c r="CM231" i="14"/>
  <c r="EH231" i="14"/>
  <c r="BN231" i="14"/>
  <c r="DQ231" i="14"/>
  <c r="AW231" i="14"/>
  <c r="BL231" i="14"/>
  <c r="BS231" i="14"/>
  <c r="BR231" i="14"/>
  <c r="BY231" i="14"/>
  <c r="DD231" i="14"/>
  <c r="AB231" i="14"/>
  <c r="BW231" i="14"/>
  <c r="DZ231" i="14"/>
  <c r="BF231" i="14"/>
  <c r="DI231" i="14"/>
  <c r="AO231" i="14"/>
  <c r="AV231" i="14"/>
  <c r="BC231" i="14"/>
  <c r="BB231" i="14"/>
  <c r="BI231" i="14"/>
  <c r="BX231" i="14"/>
  <c r="EA231" i="14"/>
  <c r="BG231" i="14"/>
  <c r="DJ231" i="14"/>
  <c r="AP231" i="14"/>
  <c r="CS231" i="14"/>
  <c r="Y231" i="14"/>
  <c r="EI231" i="14"/>
  <c r="BO231" i="14"/>
  <c r="BQ231" i="14"/>
  <c r="DR231" i="14"/>
  <c r="BD231" i="14"/>
  <c r="AX231" i="14"/>
  <c r="BK231" i="14"/>
  <c r="DA231" i="14"/>
  <c r="BJ231" i="14"/>
  <c r="AG231" i="14"/>
  <c r="CV231" i="14"/>
  <c r="DW268" i="14"/>
  <c r="BK268" i="14"/>
  <c r="DV268" i="14"/>
  <c r="BJ268" i="14"/>
  <c r="EC268" i="14"/>
  <c r="BQ268" i="14"/>
  <c r="EA268" i="14"/>
  <c r="BO268" i="14"/>
  <c r="DZ268" i="14"/>
  <c r="BN268" i="14"/>
  <c r="CZ268" i="14"/>
  <c r="BE268" i="14"/>
  <c r="AG268" i="14"/>
  <c r="DI268" i="14"/>
  <c r="BP268" i="14"/>
  <c r="X268" i="14"/>
  <c r="DO268" i="14"/>
  <c r="BC268" i="14"/>
  <c r="DN268" i="14"/>
  <c r="BB268" i="14"/>
  <c r="DU268" i="14"/>
  <c r="BI268" i="14"/>
  <c r="DS268" i="14"/>
  <c r="BG268" i="14"/>
  <c r="DR268" i="14"/>
  <c r="BF268" i="14"/>
  <c r="CC268" i="14"/>
  <c r="AJ268" i="14"/>
  <c r="EG268" i="14"/>
  <c r="CN268" i="14"/>
  <c r="AV268" i="14"/>
  <c r="DX268" i="14"/>
  <c r="DG268" i="14"/>
  <c r="AU268" i="14"/>
  <c r="DF268" i="14"/>
  <c r="AT268" i="14"/>
  <c r="DM268" i="14"/>
  <c r="BA268" i="14"/>
  <c r="DK268" i="14"/>
  <c r="AY268" i="14"/>
  <c r="DJ268" i="14"/>
  <c r="AX268" i="14"/>
  <c r="BH268" i="14"/>
  <c r="P268" i="14"/>
  <c r="DL268" i="14"/>
  <c r="BT268" i="14"/>
  <c r="Y268" i="14"/>
  <c r="DA268" i="14"/>
  <c r="CY268" i="14"/>
  <c r="AM268" i="14"/>
  <c r="CX268" i="14"/>
  <c r="AL268" i="14"/>
  <c r="DE268" i="14"/>
  <c r="AS268" i="14"/>
  <c r="DC268" i="14"/>
  <c r="AQ268" i="14"/>
  <c r="DB268" i="14"/>
  <c r="AP268" i="14"/>
  <c r="AN268" i="14"/>
  <c r="EJ268" i="14"/>
  <c r="CR268" i="14"/>
  <c r="AW268" i="14"/>
  <c r="DY268" i="14"/>
  <c r="CF268" i="14"/>
  <c r="CQ268" i="14"/>
  <c r="AE268" i="14"/>
  <c r="CP268" i="14"/>
  <c r="AD268" i="14"/>
  <c r="CW268" i="14"/>
  <c r="AK268" i="14"/>
  <c r="CU268" i="14"/>
  <c r="AI268" i="14"/>
  <c r="CT268" i="14"/>
  <c r="AH268" i="14"/>
  <c r="Q268" i="14"/>
  <c r="DP268" i="14"/>
  <c r="BU268" i="14"/>
  <c r="AB268" i="14"/>
  <c r="DD268" i="14"/>
  <c r="BL268" i="14"/>
  <c r="CI268" i="14"/>
  <c r="W268" i="14"/>
  <c r="CH268" i="14"/>
  <c r="V268" i="14"/>
  <c r="CO268" i="14"/>
  <c r="AC268" i="14"/>
  <c r="CM268" i="14"/>
  <c r="AA268" i="14"/>
  <c r="CL268" i="14"/>
  <c r="Z268" i="14"/>
  <c r="DQ268" i="14"/>
  <c r="CS268" i="14"/>
  <c r="AZ268" i="14"/>
  <c r="EB268" i="14"/>
  <c r="CJ268" i="14"/>
  <c r="AO268" i="14"/>
  <c r="EE268" i="14"/>
  <c r="BS268" i="14"/>
  <c r="ED268" i="14"/>
  <c r="BR268" i="14"/>
  <c r="EK268" i="14"/>
  <c r="BY268" i="14"/>
  <c r="EI268" i="14"/>
  <c r="BW268" i="14"/>
  <c r="EH268" i="14"/>
  <c r="BV268" i="14"/>
  <c r="DT268" i="14"/>
  <c r="CB268" i="14"/>
  <c r="BD268" i="14"/>
  <c r="EF268" i="14"/>
  <c r="CK268" i="14"/>
  <c r="AR268" i="14"/>
  <c r="U268" i="14"/>
  <c r="DH268" i="14"/>
  <c r="CE268" i="14"/>
  <c r="BM268" i="14"/>
  <c r="N268" i="14"/>
  <c r="EM268" i="14"/>
  <c r="S268" i="14"/>
  <c r="T268" i="14"/>
  <c r="BX268" i="14"/>
  <c r="CA268" i="14"/>
  <c r="CD268" i="14"/>
  <c r="EL268" i="14"/>
  <c r="R268" i="14"/>
  <c r="BZ268" i="14"/>
  <c r="CV268" i="14"/>
  <c r="CG268" i="14"/>
  <c r="AF268" i="14"/>
  <c r="EF219" i="14"/>
  <c r="BT219" i="14"/>
  <c r="EM219" i="14"/>
  <c r="CA219" i="14"/>
  <c r="EL219" i="14"/>
  <c r="BZ219" i="14"/>
  <c r="N219" i="14"/>
  <c r="CG219" i="14"/>
  <c r="U219" i="14"/>
  <c r="CF219" i="14"/>
  <c r="T219" i="14"/>
  <c r="CE219" i="14"/>
  <c r="S219" i="14"/>
  <c r="CD219" i="14"/>
  <c r="R219" i="14"/>
  <c r="CC219" i="14"/>
  <c r="Q219" i="14"/>
  <c r="DX219" i="14"/>
  <c r="BL219" i="14"/>
  <c r="EE219" i="14"/>
  <c r="BS219" i="14"/>
  <c r="ED219" i="14"/>
  <c r="BR219" i="14"/>
  <c r="EK219" i="14"/>
  <c r="BY219" i="14"/>
  <c r="EJ219" i="14"/>
  <c r="BX219" i="14"/>
  <c r="EI219" i="14"/>
  <c r="BW219" i="14"/>
  <c r="EH219" i="14"/>
  <c r="BV219" i="14"/>
  <c r="EG219" i="14"/>
  <c r="BU219" i="14"/>
  <c r="DP219" i="14"/>
  <c r="BD219" i="14"/>
  <c r="DW219" i="14"/>
  <c r="BK219" i="14"/>
  <c r="DV219" i="14"/>
  <c r="BJ219" i="14"/>
  <c r="EC219" i="14"/>
  <c r="BQ219" i="14"/>
  <c r="EB219" i="14"/>
  <c r="BP219" i="14"/>
  <c r="EA219" i="14"/>
  <c r="BO219" i="14"/>
  <c r="DZ219" i="14"/>
  <c r="BN219" i="14"/>
  <c r="DY219" i="14"/>
  <c r="BM219" i="14"/>
  <c r="DH219" i="14"/>
  <c r="AV219" i="14"/>
  <c r="DO219" i="14"/>
  <c r="BC219" i="14"/>
  <c r="DN219" i="14"/>
  <c r="BB219" i="14"/>
  <c r="DU219" i="14"/>
  <c r="BI219" i="14"/>
  <c r="DT219" i="14"/>
  <c r="BH219" i="14"/>
  <c r="DS219" i="14"/>
  <c r="BG219" i="14"/>
  <c r="DR219" i="14"/>
  <c r="BF219" i="14"/>
  <c r="DQ219" i="14"/>
  <c r="BE219" i="14"/>
  <c r="CZ219" i="14"/>
  <c r="AN219" i="14"/>
  <c r="DG219" i="14"/>
  <c r="AU219" i="14"/>
  <c r="DF219" i="14"/>
  <c r="AT219" i="14"/>
  <c r="DM219" i="14"/>
  <c r="BA219" i="14"/>
  <c r="DL219" i="14"/>
  <c r="AZ219" i="14"/>
  <c r="DK219" i="14"/>
  <c r="AY219" i="14"/>
  <c r="DJ219" i="14"/>
  <c r="AX219" i="14"/>
  <c r="DI219" i="14"/>
  <c r="AW219" i="14"/>
  <c r="CR219" i="14"/>
  <c r="AF219" i="14"/>
  <c r="CY219" i="14"/>
  <c r="AM219" i="14"/>
  <c r="CX219" i="14"/>
  <c r="AL219" i="14"/>
  <c r="DE219" i="14"/>
  <c r="AS219" i="14"/>
  <c r="DD219" i="14"/>
  <c r="AR219" i="14"/>
  <c r="DC219" i="14"/>
  <c r="AQ219" i="14"/>
  <c r="DB219" i="14"/>
  <c r="AP219" i="14"/>
  <c r="DA219" i="14"/>
  <c r="AO219" i="14"/>
  <c r="CB219" i="14"/>
  <c r="P219" i="14"/>
  <c r="CI219" i="14"/>
  <c r="W219" i="14"/>
  <c r="CH219" i="14"/>
  <c r="V219" i="14"/>
  <c r="CO219" i="14"/>
  <c r="AC219" i="14"/>
  <c r="CN219" i="14"/>
  <c r="AB219" i="14"/>
  <c r="CM219" i="14"/>
  <c r="AA219" i="14"/>
  <c r="CL219" i="14"/>
  <c r="Z219" i="14"/>
  <c r="CK219" i="14"/>
  <c r="Y219" i="14"/>
  <c r="AD219" i="14"/>
  <c r="AH219" i="14"/>
  <c r="CW219" i="14"/>
  <c r="CS219" i="14"/>
  <c r="AK219" i="14"/>
  <c r="AG219" i="14"/>
  <c r="CJ219" i="14"/>
  <c r="CV219" i="14"/>
  <c r="CQ219" i="14"/>
  <c r="CU219" i="14"/>
  <c r="AE219" i="14"/>
  <c r="AI219" i="14"/>
  <c r="AJ219" i="14"/>
  <c r="CT219" i="14"/>
  <c r="CP219" i="14"/>
  <c r="X219" i="14"/>
  <c r="DL164" i="14"/>
  <c r="AZ164" i="14"/>
  <c r="DK164" i="14"/>
  <c r="AY164" i="14"/>
  <c r="DJ164" i="14"/>
  <c r="AX164" i="14"/>
  <c r="DI164" i="14"/>
  <c r="AW164" i="14"/>
  <c r="DH164" i="14"/>
  <c r="AV164" i="14"/>
  <c r="DO164" i="14"/>
  <c r="BC164" i="14"/>
  <c r="DN164" i="14"/>
  <c r="BB164" i="14"/>
  <c r="DU164" i="14"/>
  <c r="BI164" i="14"/>
  <c r="DD164" i="14"/>
  <c r="AR164" i="14"/>
  <c r="DC164" i="14"/>
  <c r="AQ164" i="14"/>
  <c r="DB164" i="14"/>
  <c r="AP164" i="14"/>
  <c r="DA164" i="14"/>
  <c r="AO164" i="14"/>
  <c r="CZ164" i="14"/>
  <c r="AN164" i="14"/>
  <c r="DG164" i="14"/>
  <c r="AU164" i="14"/>
  <c r="DF164" i="14"/>
  <c r="AT164" i="14"/>
  <c r="DM164" i="14"/>
  <c r="BA164" i="14"/>
  <c r="CV164" i="14"/>
  <c r="AJ164" i="14"/>
  <c r="CU164" i="14"/>
  <c r="AI164" i="14"/>
  <c r="CT164" i="14"/>
  <c r="AH164" i="14"/>
  <c r="CS164" i="14"/>
  <c r="AG164" i="14"/>
  <c r="CR164" i="14"/>
  <c r="AF164" i="14"/>
  <c r="CY164" i="14"/>
  <c r="AM164" i="14"/>
  <c r="CX164" i="14"/>
  <c r="AL164" i="14"/>
  <c r="DE164" i="14"/>
  <c r="AS164" i="14"/>
  <c r="CN164" i="14"/>
  <c r="AB164" i="14"/>
  <c r="CM164" i="14"/>
  <c r="AA164" i="14"/>
  <c r="CL164" i="14"/>
  <c r="Z164" i="14"/>
  <c r="CK164" i="14"/>
  <c r="Y164" i="14"/>
  <c r="CJ164" i="14"/>
  <c r="X164" i="14"/>
  <c r="CQ164" i="14"/>
  <c r="AE164" i="14"/>
  <c r="CP164" i="14"/>
  <c r="AD164" i="14"/>
  <c r="CW164" i="14"/>
  <c r="AK164" i="14"/>
  <c r="CF164" i="14"/>
  <c r="T164" i="14"/>
  <c r="CE164" i="14"/>
  <c r="S164" i="14"/>
  <c r="CD164" i="14"/>
  <c r="R164" i="14"/>
  <c r="CC164" i="14"/>
  <c r="Q164" i="14"/>
  <c r="CB164" i="14"/>
  <c r="P164" i="14"/>
  <c r="CI164" i="14"/>
  <c r="W164" i="14"/>
  <c r="CH164" i="14"/>
  <c r="V164" i="14"/>
  <c r="CO164" i="14"/>
  <c r="AC164" i="14"/>
  <c r="EJ164" i="14"/>
  <c r="BX164" i="14"/>
  <c r="EI164" i="14"/>
  <c r="BW164" i="14"/>
  <c r="EH164" i="14"/>
  <c r="BV164" i="14"/>
  <c r="EG164" i="14"/>
  <c r="BU164" i="14"/>
  <c r="EF164" i="14"/>
  <c r="BT164" i="14"/>
  <c r="EM164" i="14"/>
  <c r="CA164" i="14"/>
  <c r="EL164" i="14"/>
  <c r="BZ164" i="14"/>
  <c r="N164" i="14"/>
  <c r="CG164" i="14"/>
  <c r="U164" i="14"/>
  <c r="EB164" i="14"/>
  <c r="BP164" i="14"/>
  <c r="EA164" i="14"/>
  <c r="BO164" i="14"/>
  <c r="DZ164" i="14"/>
  <c r="BN164" i="14"/>
  <c r="DY164" i="14"/>
  <c r="BM164" i="14"/>
  <c r="DX164" i="14"/>
  <c r="BL164" i="14"/>
  <c r="EE164" i="14"/>
  <c r="BS164" i="14"/>
  <c r="ED164" i="14"/>
  <c r="BR164" i="14"/>
  <c r="EK164" i="14"/>
  <c r="BY164" i="14"/>
  <c r="DS164" i="14"/>
  <c r="DW164" i="14"/>
  <c r="BG164" i="14"/>
  <c r="BK164" i="14"/>
  <c r="DR164" i="14"/>
  <c r="DV164" i="14"/>
  <c r="BF164" i="14"/>
  <c r="BJ164" i="14"/>
  <c r="DQ164" i="14"/>
  <c r="EC164" i="14"/>
  <c r="BE164" i="14"/>
  <c r="BQ164" i="14"/>
  <c r="BH164" i="14"/>
  <c r="BD164" i="14"/>
  <c r="DT164" i="14"/>
  <c r="DP164" i="14"/>
  <c r="DR102" i="14"/>
  <c r="BF102" i="14"/>
  <c r="DQ102" i="14"/>
  <c r="BE102" i="14"/>
  <c r="DP102" i="14"/>
  <c r="BD102" i="14"/>
  <c r="DW102" i="14"/>
  <c r="BK102" i="14"/>
  <c r="DV102" i="14"/>
  <c r="BJ102" i="14"/>
  <c r="EC102" i="14"/>
  <c r="BQ102" i="14"/>
  <c r="EB102" i="14"/>
  <c r="BP102" i="14"/>
  <c r="EA102" i="14"/>
  <c r="BO102" i="14"/>
  <c r="DJ102" i="14"/>
  <c r="AX102" i="14"/>
  <c r="DI102" i="14"/>
  <c r="DB102" i="14"/>
  <c r="AP102" i="14"/>
  <c r="DA102" i="14"/>
  <c r="AO102" i="14"/>
  <c r="CZ102" i="14"/>
  <c r="AN102" i="14"/>
  <c r="DG102" i="14"/>
  <c r="AU102" i="14"/>
  <c r="DF102" i="14"/>
  <c r="AT102" i="14"/>
  <c r="DM102" i="14"/>
  <c r="BA102" i="14"/>
  <c r="DL102" i="14"/>
  <c r="AZ102" i="14"/>
  <c r="DK102" i="14"/>
  <c r="AY102" i="14"/>
  <c r="CT102" i="14"/>
  <c r="AH102" i="14"/>
  <c r="CS102" i="14"/>
  <c r="AG102" i="14"/>
  <c r="CR102" i="14"/>
  <c r="AF102" i="14"/>
  <c r="CY102" i="14"/>
  <c r="AM102" i="14"/>
  <c r="CX102" i="14"/>
  <c r="AL102" i="14"/>
  <c r="DE102" i="14"/>
  <c r="AS102" i="14"/>
  <c r="DD102" i="14"/>
  <c r="AR102" i="14"/>
  <c r="DC102" i="14"/>
  <c r="AQ102" i="14"/>
  <c r="CL102" i="14"/>
  <c r="Z102" i="14"/>
  <c r="CK102" i="14"/>
  <c r="Y102" i="14"/>
  <c r="CJ102" i="14"/>
  <c r="X102" i="14"/>
  <c r="CQ102" i="14"/>
  <c r="AE102" i="14"/>
  <c r="CP102" i="14"/>
  <c r="AD102" i="14"/>
  <c r="CW102" i="14"/>
  <c r="AK102" i="14"/>
  <c r="CV102" i="14"/>
  <c r="AJ102" i="14"/>
  <c r="CU102" i="14"/>
  <c r="AI102" i="14"/>
  <c r="CD102" i="14"/>
  <c r="R102" i="14"/>
  <c r="CC102" i="14"/>
  <c r="Q102" i="14"/>
  <c r="CB102" i="14"/>
  <c r="P102" i="14"/>
  <c r="CI102" i="14"/>
  <c r="W102" i="14"/>
  <c r="CH102" i="14"/>
  <c r="V102" i="14"/>
  <c r="CO102" i="14"/>
  <c r="AC102" i="14"/>
  <c r="CN102" i="14"/>
  <c r="AB102" i="14"/>
  <c r="CM102" i="14"/>
  <c r="AA102" i="14"/>
  <c r="DZ102" i="14"/>
  <c r="EF102" i="14"/>
  <c r="DO102" i="14"/>
  <c r="BR102" i="14"/>
  <c r="U102" i="14"/>
  <c r="DS102" i="14"/>
  <c r="BV102" i="14"/>
  <c r="DX102" i="14"/>
  <c r="CA102" i="14"/>
  <c r="BB102" i="14"/>
  <c r="EJ102" i="14"/>
  <c r="CE102" i="14"/>
  <c r="BN102" i="14"/>
  <c r="DH102" i="14"/>
  <c r="BS102" i="14"/>
  <c r="N102" i="14"/>
  <c r="DT102" i="14"/>
  <c r="BW102" i="14"/>
  <c r="EG102" i="14"/>
  <c r="BT102" i="14"/>
  <c r="BC102" i="14"/>
  <c r="EK102" i="14"/>
  <c r="CF102" i="14"/>
  <c r="BG102" i="14"/>
  <c r="DY102" i="14"/>
  <c r="BL102" i="14"/>
  <c r="EL102" i="14"/>
  <c r="DU102" i="14"/>
  <c r="BX102" i="14"/>
  <c r="S102" i="14"/>
  <c r="BU102" i="14"/>
  <c r="AV102" i="14"/>
  <c r="ED102" i="14"/>
  <c r="J221" i="14" s="1"/>
  <c r="CG102" i="14"/>
  <c r="BH102" i="14"/>
  <c r="BM102" i="14"/>
  <c r="EM102" i="14"/>
  <c r="DN102" i="14"/>
  <c r="BY102" i="14"/>
  <c r="T102" i="14"/>
  <c r="EE102" i="14"/>
  <c r="BZ102" i="14"/>
  <c r="BI102" i="14"/>
  <c r="EI102" i="14"/>
  <c r="AW102" i="14"/>
  <c r="EH102" i="14"/>
  <c r="EH110" i="14"/>
  <c r="BV110" i="14"/>
  <c r="EG110" i="14"/>
  <c r="BU110" i="14"/>
  <c r="EF110" i="14"/>
  <c r="BT110" i="14"/>
  <c r="EM110" i="14"/>
  <c r="CA110" i="14"/>
  <c r="EL110" i="14"/>
  <c r="BZ110" i="14"/>
  <c r="N110" i="14"/>
  <c r="CG110" i="14"/>
  <c r="U110" i="14"/>
  <c r="CF110" i="14"/>
  <c r="T110" i="14"/>
  <c r="CE110" i="14"/>
  <c r="S110" i="14"/>
  <c r="DZ110" i="14"/>
  <c r="BN110" i="14"/>
  <c r="DY110" i="14"/>
  <c r="BM110" i="14"/>
  <c r="DX110" i="14"/>
  <c r="BL110" i="14"/>
  <c r="EE110" i="14"/>
  <c r="BS110" i="14"/>
  <c r="ED110" i="14"/>
  <c r="BR110" i="14"/>
  <c r="EK110" i="14"/>
  <c r="BY110" i="14"/>
  <c r="EJ110" i="14"/>
  <c r="BX110" i="14"/>
  <c r="EI110" i="14"/>
  <c r="BW110" i="14"/>
  <c r="DR110" i="14"/>
  <c r="BF110" i="14"/>
  <c r="DQ110" i="14"/>
  <c r="BE110" i="14"/>
  <c r="DP110" i="14"/>
  <c r="BD110" i="14"/>
  <c r="DW110" i="14"/>
  <c r="BK110" i="14"/>
  <c r="DV110" i="14"/>
  <c r="BJ110" i="14"/>
  <c r="EC110" i="14"/>
  <c r="BQ110" i="14"/>
  <c r="EB110" i="14"/>
  <c r="BP110" i="14"/>
  <c r="EA110" i="14"/>
  <c r="BO110" i="14"/>
  <c r="DJ110" i="14"/>
  <c r="AX110" i="14"/>
  <c r="DI110" i="14"/>
  <c r="AW110" i="14"/>
  <c r="DH110" i="14"/>
  <c r="AV110" i="14"/>
  <c r="DO110" i="14"/>
  <c r="BC110" i="14"/>
  <c r="DN110" i="14"/>
  <c r="BB110" i="14"/>
  <c r="DU110" i="14"/>
  <c r="BI110" i="14"/>
  <c r="DT110" i="14"/>
  <c r="BH110" i="14"/>
  <c r="DS110" i="14"/>
  <c r="BG110" i="14"/>
  <c r="DB110" i="14"/>
  <c r="AP110" i="14"/>
  <c r="DA110" i="14"/>
  <c r="AO110" i="14"/>
  <c r="CZ110" i="14"/>
  <c r="AN110" i="14"/>
  <c r="DG110" i="14"/>
  <c r="AU110" i="14"/>
  <c r="DF110" i="14"/>
  <c r="AT110" i="14"/>
  <c r="DM110" i="14"/>
  <c r="BA110" i="14"/>
  <c r="DL110" i="14"/>
  <c r="AZ110" i="14"/>
  <c r="DK110" i="14"/>
  <c r="AY110" i="14"/>
  <c r="CT110" i="14"/>
  <c r="AH110" i="14"/>
  <c r="CS110" i="14"/>
  <c r="AG110" i="14"/>
  <c r="CR110" i="14"/>
  <c r="AF110" i="14"/>
  <c r="CY110" i="14"/>
  <c r="AM110" i="14"/>
  <c r="CX110" i="14"/>
  <c r="AL110" i="14"/>
  <c r="DE110" i="14"/>
  <c r="AS110" i="14"/>
  <c r="DD110" i="14"/>
  <c r="AR110" i="14"/>
  <c r="DC110" i="14"/>
  <c r="AQ110" i="14"/>
  <c r="CL110" i="14"/>
  <c r="Z110" i="14"/>
  <c r="CK110" i="14"/>
  <c r="Y110" i="14"/>
  <c r="CJ110" i="14"/>
  <c r="X110" i="14"/>
  <c r="CQ110" i="14"/>
  <c r="AE110" i="14"/>
  <c r="CP110" i="14"/>
  <c r="AD110" i="14"/>
  <c r="CW110" i="14"/>
  <c r="AK110" i="14"/>
  <c r="CV110" i="14"/>
  <c r="AJ110" i="14"/>
  <c r="CU110" i="14"/>
  <c r="AI110" i="14"/>
  <c r="Q110" i="14"/>
  <c r="AC110" i="14"/>
  <c r="CB110" i="14"/>
  <c r="CN110" i="14"/>
  <c r="P110" i="14"/>
  <c r="AB110" i="14"/>
  <c r="CI110" i="14"/>
  <c r="CM110" i="14"/>
  <c r="W110" i="14"/>
  <c r="AA110" i="14"/>
  <c r="CD110" i="14"/>
  <c r="CH110" i="14"/>
  <c r="CC110" i="14"/>
  <c r="CO110" i="14"/>
  <c r="R110" i="14"/>
  <c r="V110" i="14"/>
  <c r="CE285" i="14"/>
  <c r="S285" i="14"/>
  <c r="CD285" i="14"/>
  <c r="R285" i="14"/>
  <c r="CC285" i="14"/>
  <c r="Q285" i="14"/>
  <c r="CB285" i="14"/>
  <c r="P285" i="14"/>
  <c r="CI285" i="14"/>
  <c r="W285" i="14"/>
  <c r="CH285" i="14"/>
  <c r="V285" i="14"/>
  <c r="CN285" i="14"/>
  <c r="AB285" i="14"/>
  <c r="EK285" i="14"/>
  <c r="DE285" i="14"/>
  <c r="EI285" i="14"/>
  <c r="BW285" i="14"/>
  <c r="EH285" i="14"/>
  <c r="BV285" i="14"/>
  <c r="EG285" i="14"/>
  <c r="BU285" i="14"/>
  <c r="EF285" i="14"/>
  <c r="BT285" i="14"/>
  <c r="EM285" i="14"/>
  <c r="CA285" i="14"/>
  <c r="EL285" i="14"/>
  <c r="BZ285" i="14"/>
  <c r="N285" i="14"/>
  <c r="CF285" i="14"/>
  <c r="T285" i="14"/>
  <c r="BY285" i="14"/>
  <c r="AS285" i="14"/>
  <c r="EA285" i="14"/>
  <c r="BO285" i="14"/>
  <c r="DZ285" i="14"/>
  <c r="BN285" i="14"/>
  <c r="DY285" i="14"/>
  <c r="BM285" i="14"/>
  <c r="DX285" i="14"/>
  <c r="BL285" i="14"/>
  <c r="EE285" i="14"/>
  <c r="BS285" i="14"/>
  <c r="ED285" i="14"/>
  <c r="BR285" i="14"/>
  <c r="EJ285" i="14"/>
  <c r="BX285" i="14"/>
  <c r="CW285" i="14"/>
  <c r="EC285" i="14"/>
  <c r="DS285" i="14"/>
  <c r="BG285" i="14"/>
  <c r="DR285" i="14"/>
  <c r="BF285" i="14"/>
  <c r="DQ285" i="14"/>
  <c r="BE285" i="14"/>
  <c r="DP285" i="14"/>
  <c r="BD285" i="14"/>
  <c r="DW285" i="14"/>
  <c r="BK285" i="14"/>
  <c r="DV285" i="14"/>
  <c r="BJ285" i="14"/>
  <c r="EB285" i="14"/>
  <c r="BP285" i="14"/>
  <c r="AK285" i="14"/>
  <c r="BQ285" i="14"/>
  <c r="DK285" i="14"/>
  <c r="AY285" i="14"/>
  <c r="DJ285" i="14"/>
  <c r="AX285" i="14"/>
  <c r="DI285" i="14"/>
  <c r="AW285" i="14"/>
  <c r="DH285" i="14"/>
  <c r="AV285" i="14"/>
  <c r="DO285" i="14"/>
  <c r="BC285" i="14"/>
  <c r="DN285" i="14"/>
  <c r="BB285" i="14"/>
  <c r="DT285" i="14"/>
  <c r="BH285" i="14"/>
  <c r="CO285" i="14"/>
  <c r="DU285" i="14"/>
  <c r="DC285" i="14"/>
  <c r="AQ285" i="14"/>
  <c r="DB285" i="14"/>
  <c r="AP285" i="14"/>
  <c r="DA285" i="14"/>
  <c r="AO285" i="14"/>
  <c r="CZ285" i="14"/>
  <c r="AN285" i="14"/>
  <c r="DG285" i="14"/>
  <c r="AU285" i="14"/>
  <c r="DF285" i="14"/>
  <c r="AT285" i="14"/>
  <c r="DL285" i="14"/>
  <c r="AZ285" i="14"/>
  <c r="AC285" i="14"/>
  <c r="BI285" i="14"/>
  <c r="CU285" i="14"/>
  <c r="AI285" i="14"/>
  <c r="CT285" i="14"/>
  <c r="AH285" i="14"/>
  <c r="CS285" i="14"/>
  <c r="AG285" i="14"/>
  <c r="CR285" i="14"/>
  <c r="AF285" i="14"/>
  <c r="CY285" i="14"/>
  <c r="AM285" i="14"/>
  <c r="CX285" i="14"/>
  <c r="AL285" i="14"/>
  <c r="DD285" i="14"/>
  <c r="AR285" i="14"/>
  <c r="CG285" i="14"/>
  <c r="DM285" i="14"/>
  <c r="CJ285" i="14"/>
  <c r="U285" i="14"/>
  <c r="X285" i="14"/>
  <c r="BA285" i="14"/>
  <c r="CM285" i="14"/>
  <c r="CQ285" i="14"/>
  <c r="AA285" i="14"/>
  <c r="AE285" i="14"/>
  <c r="CL285" i="14"/>
  <c r="CP285" i="14"/>
  <c r="Z285" i="14"/>
  <c r="AD285" i="14"/>
  <c r="CK285" i="14"/>
  <c r="CV285" i="14"/>
  <c r="Y285" i="14"/>
  <c r="AJ285" i="14"/>
  <c r="I79" i="14"/>
  <c r="E54" i="14"/>
  <c r="M67" i="14"/>
  <c r="M54" i="14"/>
  <c r="M52" i="14"/>
  <c r="E58" i="14"/>
  <c r="M71" i="14"/>
  <c r="U11" i="14"/>
  <c r="M53" i="14"/>
  <c r="M47" i="14"/>
  <c r="E78" i="14"/>
  <c r="U23" i="14"/>
  <c r="U25" i="14" s="1"/>
  <c r="I47" i="14"/>
  <c r="I57" i="14"/>
  <c r="M73" i="14"/>
  <c r="M43" i="14"/>
  <c r="E81" i="14"/>
  <c r="M80" i="14"/>
  <c r="E63" i="14"/>
  <c r="M83" i="14"/>
  <c r="E76" i="14"/>
  <c r="E46" i="14"/>
  <c r="E70" i="14"/>
  <c r="M48" i="14"/>
  <c r="M69" i="14"/>
  <c r="M95" i="14"/>
  <c r="M77" i="14"/>
  <c r="E57" i="14"/>
  <c r="M92" i="14"/>
  <c r="E67" i="14"/>
  <c r="E66" i="14"/>
  <c r="E61" i="14"/>
  <c r="E38" i="14"/>
  <c r="E52" i="14"/>
  <c r="M75" i="14"/>
  <c r="E90" i="14"/>
  <c r="E41" i="14"/>
  <c r="E39" i="14"/>
  <c r="M41" i="14"/>
  <c r="E84" i="14"/>
  <c r="E85" i="14"/>
  <c r="E60" i="14"/>
  <c r="E95" i="14"/>
  <c r="I52" i="14"/>
  <c r="M38" i="14"/>
  <c r="M51" i="14"/>
  <c r="I87" i="14"/>
  <c r="M61" i="14"/>
  <c r="E36" i="14"/>
  <c r="M55" i="14"/>
  <c r="M64" i="14"/>
  <c r="E87" i="14"/>
  <c r="M36" i="14"/>
  <c r="E65" i="14"/>
  <c r="M84" i="14"/>
  <c r="M94" i="14"/>
  <c r="E35" i="14"/>
  <c r="E91" i="14"/>
  <c r="M44" i="14"/>
  <c r="E72" i="14"/>
  <c r="M79" i="14"/>
  <c r="E80" i="14"/>
  <c r="M89" i="14"/>
  <c r="E47" i="14"/>
  <c r="E88" i="14"/>
  <c r="M58" i="14"/>
  <c r="I46" i="14"/>
  <c r="I67" i="14"/>
  <c r="E51" i="14"/>
  <c r="E92" i="14"/>
  <c r="I55" i="14"/>
  <c r="I50" i="14"/>
  <c r="E86" i="14"/>
  <c r="M81" i="14"/>
  <c r="M62" i="14"/>
  <c r="M59" i="14"/>
  <c r="M72" i="14"/>
  <c r="I90" i="14"/>
  <c r="M70" i="14"/>
  <c r="M85" i="14"/>
  <c r="E50" i="14"/>
  <c r="E69" i="14"/>
  <c r="E94" i="14"/>
  <c r="I84" i="14"/>
  <c r="I40" i="14"/>
  <c r="E82" i="14"/>
  <c r="I94" i="14"/>
  <c r="M39" i="14"/>
  <c r="M56" i="14"/>
  <c r="M45" i="14"/>
  <c r="M86" i="14"/>
  <c r="E48" i="14"/>
  <c r="E45" i="14"/>
  <c r="E74" i="14"/>
  <c r="E71" i="14"/>
  <c r="M46" i="14"/>
  <c r="E49" i="14"/>
  <c r="I48" i="14"/>
  <c r="M57" i="14"/>
  <c r="E75" i="14"/>
  <c r="M63" i="14"/>
  <c r="M88" i="14"/>
  <c r="E79" i="14"/>
  <c r="M42" i="14"/>
  <c r="E68" i="14"/>
  <c r="E89" i="14"/>
  <c r="M50" i="14"/>
  <c r="M93" i="14"/>
  <c r="I38" i="14"/>
  <c r="M66" i="14"/>
  <c r="E93" i="14"/>
  <c r="M37" i="14"/>
  <c r="E42" i="14"/>
  <c r="M65" i="14"/>
  <c r="M76" i="14"/>
  <c r="E37" i="14"/>
  <c r="E56" i="14"/>
  <c r="I83" i="14"/>
  <c r="I88" i="14"/>
  <c r="M40" i="14"/>
  <c r="E44" i="14"/>
  <c r="M87" i="14"/>
  <c r="E40" i="14"/>
  <c r="E55" i="14"/>
  <c r="E43" i="14"/>
  <c r="I58" i="14"/>
  <c r="E62" i="14"/>
  <c r="E59" i="14"/>
  <c r="M74" i="14"/>
  <c r="M35" i="14"/>
  <c r="E53" i="14"/>
  <c r="M68" i="14"/>
  <c r="I68" i="14"/>
  <c r="M60" i="14"/>
  <c r="E73" i="14"/>
  <c r="M78" i="14"/>
  <c r="E83" i="14"/>
  <c r="I39" i="14"/>
  <c r="E77" i="14"/>
  <c r="E64" i="14"/>
  <c r="M49" i="14"/>
  <c r="M90" i="14"/>
  <c r="M91" i="14"/>
  <c r="I86" i="14"/>
  <c r="I60" i="14"/>
  <c r="I80" i="14"/>
  <c r="I61" i="14"/>
  <c r="I93" i="14"/>
  <c r="I49" i="14"/>
  <c r="I91" i="14"/>
  <c r="I92" i="14"/>
  <c r="I63" i="14"/>
  <c r="I45" i="14"/>
  <c r="I65" i="14"/>
  <c r="I85" i="14"/>
  <c r="I42" i="14"/>
  <c r="I66" i="14"/>
  <c r="EH321" i="14"/>
  <c r="DZ321" i="14"/>
  <c r="DR321" i="14"/>
  <c r="DJ321" i="14"/>
  <c r="DB321" i="14"/>
  <c r="CT321" i="14"/>
  <c r="CL321" i="14"/>
  <c r="CD321" i="14"/>
  <c r="BV321" i="14"/>
  <c r="BN321" i="14"/>
  <c r="BF321" i="14"/>
  <c r="AX321" i="14"/>
  <c r="AP321" i="14"/>
  <c r="AH321" i="14"/>
  <c r="Z321" i="14"/>
  <c r="R321" i="14"/>
  <c r="EG321" i="14"/>
  <c r="DY321" i="14"/>
  <c r="DQ321" i="14"/>
  <c r="DI321" i="14"/>
  <c r="DA321" i="14"/>
  <c r="CS321" i="14"/>
  <c r="CK321" i="14"/>
  <c r="CC321" i="14"/>
  <c r="BU321" i="14"/>
  <c r="BM321" i="14"/>
  <c r="BE321" i="14"/>
  <c r="AW321" i="14"/>
  <c r="AO321" i="14"/>
  <c r="AG321" i="14"/>
  <c r="Y321" i="14"/>
  <c r="Q321" i="14"/>
  <c r="EF321" i="14"/>
  <c r="DX321" i="14"/>
  <c r="DP321" i="14"/>
  <c r="DH321" i="14"/>
  <c r="CZ321" i="14"/>
  <c r="CR321" i="14"/>
  <c r="CJ321" i="14"/>
  <c r="CB321" i="14"/>
  <c r="BT321" i="14"/>
  <c r="BL321" i="14"/>
  <c r="BD321" i="14"/>
  <c r="AV321" i="14"/>
  <c r="AN321" i="14"/>
  <c r="AF321" i="14"/>
  <c r="X321" i="14"/>
  <c r="P321" i="14"/>
  <c r="EM321" i="14"/>
  <c r="EE321" i="14"/>
  <c r="DW321" i="14"/>
  <c r="DO321" i="14"/>
  <c r="DG321" i="14"/>
  <c r="CY321" i="14"/>
  <c r="CQ321" i="14"/>
  <c r="CI321" i="14"/>
  <c r="CA321" i="14"/>
  <c r="BS321" i="14"/>
  <c r="BK321" i="14"/>
  <c r="BC321" i="14"/>
  <c r="AU321" i="14"/>
  <c r="AM321" i="14"/>
  <c r="AE321" i="14"/>
  <c r="W321" i="14"/>
  <c r="EL321" i="14"/>
  <c r="ED321" i="14"/>
  <c r="DV321" i="14"/>
  <c r="DN321" i="14"/>
  <c r="DF321" i="14"/>
  <c r="CX321" i="14"/>
  <c r="CP321" i="14"/>
  <c r="CH321" i="14"/>
  <c r="BZ321" i="14"/>
  <c r="BR321" i="14"/>
  <c r="BJ321" i="14"/>
  <c r="BB321" i="14"/>
  <c r="AT321" i="14"/>
  <c r="AL321" i="14"/>
  <c r="AD321" i="14"/>
  <c r="V321" i="14"/>
  <c r="N321" i="14"/>
  <c r="EK321" i="14"/>
  <c r="EC321" i="14"/>
  <c r="DU321" i="14"/>
  <c r="DM321" i="14"/>
  <c r="DE321" i="14"/>
  <c r="CW321" i="14"/>
  <c r="CO321" i="14"/>
  <c r="CG321" i="14"/>
  <c r="BY321" i="14"/>
  <c r="BQ321" i="14"/>
  <c r="BI321" i="14"/>
  <c r="BA321" i="14"/>
  <c r="AS321" i="14"/>
  <c r="AK321" i="14"/>
  <c r="AC321" i="14"/>
  <c r="U321" i="14"/>
  <c r="EI321" i="14"/>
  <c r="EA321" i="14"/>
  <c r="DS321" i="14"/>
  <c r="DK321" i="14"/>
  <c r="DC321" i="14"/>
  <c r="CU321" i="14"/>
  <c r="CM321" i="14"/>
  <c r="CE321" i="14"/>
  <c r="BW321" i="14"/>
  <c r="BO321" i="14"/>
  <c r="BG321" i="14"/>
  <c r="AY321" i="14"/>
  <c r="AQ321" i="14"/>
  <c r="AI321" i="14"/>
  <c r="AA321" i="14"/>
  <c r="S321" i="14"/>
  <c r="EJ321" i="14"/>
  <c r="BX321" i="14"/>
  <c r="EB321" i="14"/>
  <c r="BP321" i="14"/>
  <c r="DT321" i="14"/>
  <c r="BH321" i="14"/>
  <c r="DL321" i="14"/>
  <c r="AZ321" i="14"/>
  <c r="DD321" i="14"/>
  <c r="AR321" i="14"/>
  <c r="CV321" i="14"/>
  <c r="AJ321" i="14"/>
  <c r="CF321" i="14"/>
  <c r="T321" i="14"/>
  <c r="CN321" i="14"/>
  <c r="AB321" i="14"/>
  <c r="EH264" i="14"/>
  <c r="DZ264" i="14"/>
  <c r="DR264" i="14"/>
  <c r="DJ264" i="14"/>
  <c r="DB264" i="14"/>
  <c r="CT264" i="14"/>
  <c r="CL264" i="14"/>
  <c r="CD264" i="14"/>
  <c r="BV264" i="14"/>
  <c r="BN264" i="14"/>
  <c r="BF264" i="14"/>
  <c r="AX264" i="14"/>
  <c r="AP264" i="14"/>
  <c r="AH264" i="14"/>
  <c r="Z264" i="14"/>
  <c r="R264" i="14"/>
  <c r="EG264" i="14"/>
  <c r="DY264" i="14"/>
  <c r="DQ264" i="14"/>
  <c r="DI264" i="14"/>
  <c r="DA264" i="14"/>
  <c r="CS264" i="14"/>
  <c r="CK264" i="14"/>
  <c r="CC264" i="14"/>
  <c r="BU264" i="14"/>
  <c r="BM264" i="14"/>
  <c r="BE264" i="14"/>
  <c r="AW264" i="14"/>
  <c r="AO264" i="14"/>
  <c r="AG264" i="14"/>
  <c r="Y264" i="14"/>
  <c r="Q264" i="14"/>
  <c r="EF264" i="14"/>
  <c r="DX264" i="14"/>
  <c r="DP264" i="14"/>
  <c r="DH264" i="14"/>
  <c r="CZ264" i="14"/>
  <c r="CR264" i="14"/>
  <c r="CJ264" i="14"/>
  <c r="CB264" i="14"/>
  <c r="BT264" i="14"/>
  <c r="BL264" i="14"/>
  <c r="BD264" i="14"/>
  <c r="AV264" i="14"/>
  <c r="AN264" i="14"/>
  <c r="AF264" i="14"/>
  <c r="X264" i="14"/>
  <c r="P264" i="14"/>
  <c r="EM264" i="14"/>
  <c r="EE264" i="14"/>
  <c r="DW264" i="14"/>
  <c r="DO264" i="14"/>
  <c r="DG264" i="14"/>
  <c r="CY264" i="14"/>
  <c r="CQ264" i="14"/>
  <c r="CI264" i="14"/>
  <c r="CA264" i="14"/>
  <c r="BS264" i="14"/>
  <c r="BK264" i="14"/>
  <c r="BC264" i="14"/>
  <c r="AU264" i="14"/>
  <c r="AM264" i="14"/>
  <c r="AE264" i="14"/>
  <c r="W264" i="14"/>
  <c r="EL264" i="14"/>
  <c r="ED264" i="14"/>
  <c r="DV264" i="14"/>
  <c r="DN264" i="14"/>
  <c r="DF264" i="14"/>
  <c r="CX264" i="14"/>
  <c r="CP264" i="14"/>
  <c r="CH264" i="14"/>
  <c r="BZ264" i="14"/>
  <c r="BR264" i="14"/>
  <c r="BJ264" i="14"/>
  <c r="BB264" i="14"/>
  <c r="AT264" i="14"/>
  <c r="AL264" i="14"/>
  <c r="AD264" i="14"/>
  <c r="V264" i="14"/>
  <c r="N264" i="14"/>
  <c r="EK264" i="14"/>
  <c r="EC264" i="14"/>
  <c r="DU264" i="14"/>
  <c r="DM264" i="14"/>
  <c r="DE264" i="14"/>
  <c r="CW264" i="14"/>
  <c r="CO264" i="14"/>
  <c r="CG264" i="14"/>
  <c r="BY264" i="14"/>
  <c r="BQ264" i="14"/>
  <c r="BI264" i="14"/>
  <c r="BA264" i="14"/>
  <c r="AS264" i="14"/>
  <c r="AK264" i="14"/>
  <c r="AC264" i="14"/>
  <c r="U264" i="14"/>
  <c r="EJ264" i="14"/>
  <c r="EB264" i="14"/>
  <c r="DT264" i="14"/>
  <c r="DL264" i="14"/>
  <c r="DD264" i="14"/>
  <c r="CV264" i="14"/>
  <c r="CN264" i="14"/>
  <c r="CF264" i="14"/>
  <c r="BX264" i="14"/>
  <c r="BP264" i="14"/>
  <c r="BH264" i="14"/>
  <c r="AZ264" i="14"/>
  <c r="AR264" i="14"/>
  <c r="AJ264" i="14"/>
  <c r="AB264" i="14"/>
  <c r="T264" i="14"/>
  <c r="EI264" i="14"/>
  <c r="EA264" i="14"/>
  <c r="DS264" i="14"/>
  <c r="DK264" i="14"/>
  <c r="DC264" i="14"/>
  <c r="CU264" i="14"/>
  <c r="CM264" i="14"/>
  <c r="CE264" i="14"/>
  <c r="BW264" i="14"/>
  <c r="BO264" i="14"/>
  <c r="BG264" i="14"/>
  <c r="AY264" i="14"/>
  <c r="AQ264" i="14"/>
  <c r="AI264" i="14"/>
  <c r="AA264" i="14"/>
  <c r="S264" i="14"/>
  <c r="EJ210" i="14"/>
  <c r="EB210" i="14"/>
  <c r="DT210" i="14"/>
  <c r="DL210" i="14"/>
  <c r="DD210" i="14"/>
  <c r="CV210" i="14"/>
  <c r="CN210" i="14"/>
  <c r="CF210" i="14"/>
  <c r="BX210" i="14"/>
  <c r="BP210" i="14"/>
  <c r="BH210" i="14"/>
  <c r="AZ210" i="14"/>
  <c r="AR210" i="14"/>
  <c r="AJ210" i="14"/>
  <c r="AB210" i="14"/>
  <c r="T210" i="14"/>
  <c r="EI210" i="14"/>
  <c r="EA210" i="14"/>
  <c r="DS210" i="14"/>
  <c r="DK210" i="14"/>
  <c r="DC210" i="14"/>
  <c r="CU210" i="14"/>
  <c r="CM210" i="14"/>
  <c r="CE210" i="14"/>
  <c r="BW210" i="14"/>
  <c r="BO210" i="14"/>
  <c r="BG210" i="14"/>
  <c r="AY210" i="14"/>
  <c r="AQ210" i="14"/>
  <c r="AI210" i="14"/>
  <c r="AA210" i="14"/>
  <c r="S210" i="14"/>
  <c r="EH210" i="14"/>
  <c r="DZ210" i="14"/>
  <c r="DR210" i="14"/>
  <c r="DJ210" i="14"/>
  <c r="DB210" i="14"/>
  <c r="CT210" i="14"/>
  <c r="CL210" i="14"/>
  <c r="CD210" i="14"/>
  <c r="BV210" i="14"/>
  <c r="BN210" i="14"/>
  <c r="BF210" i="14"/>
  <c r="AX210" i="14"/>
  <c r="AP210" i="14"/>
  <c r="AH210" i="14"/>
  <c r="Z210" i="14"/>
  <c r="R210" i="14"/>
  <c r="EG210" i="14"/>
  <c r="DY210" i="14"/>
  <c r="DQ210" i="14"/>
  <c r="DI210" i="14"/>
  <c r="DA210" i="14"/>
  <c r="CS210" i="14"/>
  <c r="CK210" i="14"/>
  <c r="CC210" i="14"/>
  <c r="BU210" i="14"/>
  <c r="BM210" i="14"/>
  <c r="BE210" i="14"/>
  <c r="AW210" i="14"/>
  <c r="AO210" i="14"/>
  <c r="AG210" i="14"/>
  <c r="Y210" i="14"/>
  <c r="Q210" i="14"/>
  <c r="EF210" i="14"/>
  <c r="DX210" i="14"/>
  <c r="DP210" i="14"/>
  <c r="DH210" i="14"/>
  <c r="CZ210" i="14"/>
  <c r="CR210" i="14"/>
  <c r="CJ210" i="14"/>
  <c r="CB210" i="14"/>
  <c r="BT210" i="14"/>
  <c r="BL210" i="14"/>
  <c r="BD210" i="14"/>
  <c r="AV210" i="14"/>
  <c r="AN210" i="14"/>
  <c r="AF210" i="14"/>
  <c r="X210" i="14"/>
  <c r="P210" i="14"/>
  <c r="EM210" i="14"/>
  <c r="EE210" i="14"/>
  <c r="DW210" i="14"/>
  <c r="DO210" i="14"/>
  <c r="DG210" i="14"/>
  <c r="CY210" i="14"/>
  <c r="CQ210" i="14"/>
  <c r="CI210" i="14"/>
  <c r="CA210" i="14"/>
  <c r="BS210" i="14"/>
  <c r="BK210" i="14"/>
  <c r="BC210" i="14"/>
  <c r="AU210" i="14"/>
  <c r="AM210" i="14"/>
  <c r="AE210" i="14"/>
  <c r="W210" i="14"/>
  <c r="EL210" i="14"/>
  <c r="ED210" i="14"/>
  <c r="DV210" i="14"/>
  <c r="DN210" i="14"/>
  <c r="DF210" i="14"/>
  <c r="CX210" i="14"/>
  <c r="CP210" i="14"/>
  <c r="CH210" i="14"/>
  <c r="BZ210" i="14"/>
  <c r="BR210" i="14"/>
  <c r="BJ210" i="14"/>
  <c r="BB210" i="14"/>
  <c r="AT210" i="14"/>
  <c r="AL210" i="14"/>
  <c r="AD210" i="14"/>
  <c r="V210" i="14"/>
  <c r="N210" i="14"/>
  <c r="EK210" i="14"/>
  <c r="EC210" i="14"/>
  <c r="DU210" i="14"/>
  <c r="DM210" i="14"/>
  <c r="DE210" i="14"/>
  <c r="CW210" i="14"/>
  <c r="CO210" i="14"/>
  <c r="CG210" i="14"/>
  <c r="BY210" i="14"/>
  <c r="BQ210" i="14"/>
  <c r="BI210" i="14"/>
  <c r="BA210" i="14"/>
  <c r="AS210" i="14"/>
  <c r="AK210" i="14"/>
  <c r="AC210" i="14"/>
  <c r="U210" i="14"/>
  <c r="EI349" i="14"/>
  <c r="EA349" i="14"/>
  <c r="DS349" i="14"/>
  <c r="DK349" i="14"/>
  <c r="DC349" i="14"/>
  <c r="CU349" i="14"/>
  <c r="CM349" i="14"/>
  <c r="CE349" i="14"/>
  <c r="BW349" i="14"/>
  <c r="BO349" i="14"/>
  <c r="BG349" i="14"/>
  <c r="AY349" i="14"/>
  <c r="AQ349" i="14"/>
  <c r="AI349" i="14"/>
  <c r="AA349" i="14"/>
  <c r="S349" i="14"/>
  <c r="EH349" i="14"/>
  <c r="DZ349" i="14"/>
  <c r="DR349" i="14"/>
  <c r="DJ349" i="14"/>
  <c r="DB349" i="14"/>
  <c r="CT349" i="14"/>
  <c r="CL349" i="14"/>
  <c r="CD349" i="14"/>
  <c r="BV349" i="14"/>
  <c r="BN349" i="14"/>
  <c r="BF349" i="14"/>
  <c r="AX349" i="14"/>
  <c r="AP349" i="14"/>
  <c r="AH349" i="14"/>
  <c r="Z349" i="14"/>
  <c r="R349" i="14"/>
  <c r="EG349" i="14"/>
  <c r="DY349" i="14"/>
  <c r="DQ349" i="14"/>
  <c r="DI349" i="14"/>
  <c r="DA349" i="14"/>
  <c r="CS349" i="14"/>
  <c r="CK349" i="14"/>
  <c r="CC349" i="14"/>
  <c r="BU349" i="14"/>
  <c r="BM349" i="14"/>
  <c r="BE349" i="14"/>
  <c r="AW349" i="14"/>
  <c r="AO349" i="14"/>
  <c r="AG349" i="14"/>
  <c r="Y349" i="14"/>
  <c r="Q349" i="14"/>
  <c r="EF349" i="14"/>
  <c r="DX349" i="14"/>
  <c r="DP349" i="14"/>
  <c r="DH349" i="14"/>
  <c r="CZ349" i="14"/>
  <c r="CR349" i="14"/>
  <c r="CJ349" i="14"/>
  <c r="CB349" i="14"/>
  <c r="BT349" i="14"/>
  <c r="BL349" i="14"/>
  <c r="BD349" i="14"/>
  <c r="AV349" i="14"/>
  <c r="AN349" i="14"/>
  <c r="AF349" i="14"/>
  <c r="X349" i="14"/>
  <c r="P349" i="14"/>
  <c r="EM349" i="14"/>
  <c r="EE349" i="14"/>
  <c r="DW349" i="14"/>
  <c r="DO349" i="14"/>
  <c r="DG349" i="14"/>
  <c r="CY349" i="14"/>
  <c r="CQ349" i="14"/>
  <c r="CI349" i="14"/>
  <c r="CA349" i="14"/>
  <c r="BS349" i="14"/>
  <c r="BK349" i="14"/>
  <c r="BC349" i="14"/>
  <c r="AU349" i="14"/>
  <c r="AM349" i="14"/>
  <c r="AE349" i="14"/>
  <c r="W349" i="14"/>
  <c r="EL349" i="14"/>
  <c r="ED349" i="14"/>
  <c r="DV349" i="14"/>
  <c r="DN349" i="14"/>
  <c r="DF349" i="14"/>
  <c r="CX349" i="14"/>
  <c r="CP349" i="14"/>
  <c r="CH349" i="14"/>
  <c r="BZ349" i="14"/>
  <c r="BR349" i="14"/>
  <c r="BJ349" i="14"/>
  <c r="BB349" i="14"/>
  <c r="AT349" i="14"/>
  <c r="AL349" i="14"/>
  <c r="AD349" i="14"/>
  <c r="V349" i="14"/>
  <c r="N349" i="14"/>
  <c r="EK349" i="14"/>
  <c r="EC349" i="14"/>
  <c r="DU349" i="14"/>
  <c r="DM349" i="14"/>
  <c r="DE349" i="14"/>
  <c r="CW349" i="14"/>
  <c r="CO349" i="14"/>
  <c r="CG349" i="14"/>
  <c r="BY349" i="14"/>
  <c r="BQ349" i="14"/>
  <c r="BI349" i="14"/>
  <c r="BA349" i="14"/>
  <c r="AS349" i="14"/>
  <c r="AK349" i="14"/>
  <c r="AC349" i="14"/>
  <c r="U349" i="14"/>
  <c r="CF349" i="14"/>
  <c r="T349" i="14"/>
  <c r="EJ349" i="14"/>
  <c r="BX349" i="14"/>
  <c r="EB349" i="14"/>
  <c r="BP349" i="14"/>
  <c r="DT349" i="14"/>
  <c r="BH349" i="14"/>
  <c r="DL349" i="14"/>
  <c r="AZ349" i="14"/>
  <c r="DD349" i="14"/>
  <c r="AR349" i="14"/>
  <c r="CN349" i="14"/>
  <c r="AB349" i="14"/>
  <c r="AJ349" i="14"/>
  <c r="CV349" i="14"/>
  <c r="EI347" i="14"/>
  <c r="EA347" i="14"/>
  <c r="DS347" i="14"/>
  <c r="DK347" i="14"/>
  <c r="DC347" i="14"/>
  <c r="CU347" i="14"/>
  <c r="CM347" i="14"/>
  <c r="CE347" i="14"/>
  <c r="BW347" i="14"/>
  <c r="BO347" i="14"/>
  <c r="BG347" i="14"/>
  <c r="AY347" i="14"/>
  <c r="AQ347" i="14"/>
  <c r="AI347" i="14"/>
  <c r="AA347" i="14"/>
  <c r="S347" i="14"/>
  <c r="EH347" i="14"/>
  <c r="DZ347" i="14"/>
  <c r="DR347" i="14"/>
  <c r="DJ347" i="14"/>
  <c r="DB347" i="14"/>
  <c r="CT347" i="14"/>
  <c r="CL347" i="14"/>
  <c r="CD347" i="14"/>
  <c r="BV347" i="14"/>
  <c r="BN347" i="14"/>
  <c r="BF347" i="14"/>
  <c r="AX347" i="14"/>
  <c r="AP347" i="14"/>
  <c r="AH347" i="14"/>
  <c r="Z347" i="14"/>
  <c r="R347" i="14"/>
  <c r="EG347" i="14"/>
  <c r="DY347" i="14"/>
  <c r="DQ347" i="14"/>
  <c r="DI347" i="14"/>
  <c r="DA347" i="14"/>
  <c r="CS347" i="14"/>
  <c r="CK347" i="14"/>
  <c r="CC347" i="14"/>
  <c r="BU347" i="14"/>
  <c r="BM347" i="14"/>
  <c r="BE347" i="14"/>
  <c r="AW347" i="14"/>
  <c r="AO347" i="14"/>
  <c r="AG347" i="14"/>
  <c r="Y347" i="14"/>
  <c r="Q347" i="14"/>
  <c r="EF347" i="14"/>
  <c r="DX347" i="14"/>
  <c r="DP347" i="14"/>
  <c r="DH347" i="14"/>
  <c r="CZ347" i="14"/>
  <c r="CR347" i="14"/>
  <c r="CJ347" i="14"/>
  <c r="CB347" i="14"/>
  <c r="BT347" i="14"/>
  <c r="BL347" i="14"/>
  <c r="BD347" i="14"/>
  <c r="AV347" i="14"/>
  <c r="AN347" i="14"/>
  <c r="AF347" i="14"/>
  <c r="X347" i="14"/>
  <c r="P347" i="14"/>
  <c r="EM347" i="14"/>
  <c r="EE347" i="14"/>
  <c r="DW347" i="14"/>
  <c r="DO347" i="14"/>
  <c r="DG347" i="14"/>
  <c r="CY347" i="14"/>
  <c r="CQ347" i="14"/>
  <c r="CI347" i="14"/>
  <c r="CA347" i="14"/>
  <c r="BS347" i="14"/>
  <c r="BK347" i="14"/>
  <c r="BC347" i="14"/>
  <c r="AU347" i="14"/>
  <c r="AM347" i="14"/>
  <c r="AE347" i="14"/>
  <c r="W347" i="14"/>
  <c r="EL347" i="14"/>
  <c r="ED347" i="14"/>
  <c r="DV347" i="14"/>
  <c r="DN347" i="14"/>
  <c r="DF347" i="14"/>
  <c r="CX347" i="14"/>
  <c r="CP347" i="14"/>
  <c r="CH347" i="14"/>
  <c r="BZ347" i="14"/>
  <c r="BR347" i="14"/>
  <c r="BJ347" i="14"/>
  <c r="BB347" i="14"/>
  <c r="AT347" i="14"/>
  <c r="AL347" i="14"/>
  <c r="AD347" i="14"/>
  <c r="V347" i="14"/>
  <c r="N347" i="14"/>
  <c r="EK347" i="14"/>
  <c r="EC347" i="14"/>
  <c r="DU347" i="14"/>
  <c r="DM347" i="14"/>
  <c r="DE347" i="14"/>
  <c r="CW347" i="14"/>
  <c r="CO347" i="14"/>
  <c r="CG347" i="14"/>
  <c r="BY347" i="14"/>
  <c r="BQ347" i="14"/>
  <c r="BI347" i="14"/>
  <c r="BA347" i="14"/>
  <c r="AS347" i="14"/>
  <c r="AK347" i="14"/>
  <c r="AC347" i="14"/>
  <c r="U347" i="14"/>
  <c r="CN347" i="14"/>
  <c r="AB347" i="14"/>
  <c r="CF347" i="14"/>
  <c r="T347" i="14"/>
  <c r="EJ347" i="14"/>
  <c r="BX347" i="14"/>
  <c r="EB347" i="14"/>
  <c r="BP347" i="14"/>
  <c r="DT347" i="14"/>
  <c r="BH347" i="14"/>
  <c r="DL347" i="14"/>
  <c r="AZ347" i="14"/>
  <c r="CV347" i="14"/>
  <c r="AJ347" i="14"/>
  <c r="DD347" i="14"/>
  <c r="AR347" i="14"/>
  <c r="EI289" i="14"/>
  <c r="EA289" i="14"/>
  <c r="DS289" i="14"/>
  <c r="DK289" i="14"/>
  <c r="DC289" i="14"/>
  <c r="CU289" i="14"/>
  <c r="CM289" i="14"/>
  <c r="CE289" i="14"/>
  <c r="BW289" i="14"/>
  <c r="BO289" i="14"/>
  <c r="BG289" i="14"/>
  <c r="AY289" i="14"/>
  <c r="AQ289" i="14"/>
  <c r="AI289" i="14"/>
  <c r="AA289" i="14"/>
  <c r="S289" i="14"/>
  <c r="EH289" i="14"/>
  <c r="DZ289" i="14"/>
  <c r="DR289" i="14"/>
  <c r="DJ289" i="14"/>
  <c r="DB289" i="14"/>
  <c r="CT289" i="14"/>
  <c r="CL289" i="14"/>
  <c r="CD289" i="14"/>
  <c r="BV289" i="14"/>
  <c r="BN289" i="14"/>
  <c r="BF289" i="14"/>
  <c r="AX289" i="14"/>
  <c r="AP289" i="14"/>
  <c r="AH289" i="14"/>
  <c r="Z289" i="14"/>
  <c r="R289" i="14"/>
  <c r="EG289" i="14"/>
  <c r="DY289" i="14"/>
  <c r="DQ289" i="14"/>
  <c r="DI289" i="14"/>
  <c r="DA289" i="14"/>
  <c r="CS289" i="14"/>
  <c r="CK289" i="14"/>
  <c r="CC289" i="14"/>
  <c r="BU289" i="14"/>
  <c r="BM289" i="14"/>
  <c r="BE289" i="14"/>
  <c r="AW289" i="14"/>
  <c r="AO289" i="14"/>
  <c r="AG289" i="14"/>
  <c r="Y289" i="14"/>
  <c r="Q289" i="14"/>
  <c r="EF289" i="14"/>
  <c r="DX289" i="14"/>
  <c r="DP289" i="14"/>
  <c r="DH289" i="14"/>
  <c r="CZ289" i="14"/>
  <c r="CR289" i="14"/>
  <c r="CJ289" i="14"/>
  <c r="CB289" i="14"/>
  <c r="BT289" i="14"/>
  <c r="BL289" i="14"/>
  <c r="BD289" i="14"/>
  <c r="AV289" i="14"/>
  <c r="AN289" i="14"/>
  <c r="AF289" i="14"/>
  <c r="X289" i="14"/>
  <c r="P289" i="14"/>
  <c r="EM289" i="14"/>
  <c r="EE289" i="14"/>
  <c r="DW289" i="14"/>
  <c r="DO289" i="14"/>
  <c r="DG289" i="14"/>
  <c r="CY289" i="14"/>
  <c r="CQ289" i="14"/>
  <c r="CI289" i="14"/>
  <c r="CA289" i="14"/>
  <c r="BS289" i="14"/>
  <c r="BK289" i="14"/>
  <c r="BC289" i="14"/>
  <c r="AU289" i="14"/>
  <c r="AM289" i="14"/>
  <c r="AE289" i="14"/>
  <c r="W289" i="14"/>
  <c r="EL289" i="14"/>
  <c r="ED289" i="14"/>
  <c r="DV289" i="14"/>
  <c r="DN289" i="14"/>
  <c r="DF289" i="14"/>
  <c r="CX289" i="14"/>
  <c r="CP289" i="14"/>
  <c r="CH289" i="14"/>
  <c r="BZ289" i="14"/>
  <c r="BR289" i="14"/>
  <c r="BJ289" i="14"/>
  <c r="BB289" i="14"/>
  <c r="AT289" i="14"/>
  <c r="AL289" i="14"/>
  <c r="AD289" i="14"/>
  <c r="V289" i="14"/>
  <c r="N289" i="14"/>
  <c r="EJ289" i="14"/>
  <c r="EB289" i="14"/>
  <c r="DT289" i="14"/>
  <c r="DL289" i="14"/>
  <c r="DD289" i="14"/>
  <c r="CV289" i="14"/>
  <c r="CN289" i="14"/>
  <c r="CF289" i="14"/>
  <c r="BX289" i="14"/>
  <c r="BP289" i="14"/>
  <c r="BH289" i="14"/>
  <c r="AZ289" i="14"/>
  <c r="AR289" i="14"/>
  <c r="AJ289" i="14"/>
  <c r="AB289" i="14"/>
  <c r="T289" i="14"/>
  <c r="CG289" i="14"/>
  <c r="U289" i="14"/>
  <c r="EK289" i="14"/>
  <c r="BY289" i="14"/>
  <c r="EC289" i="14"/>
  <c r="BQ289" i="14"/>
  <c r="DU289" i="14"/>
  <c r="BI289" i="14"/>
  <c r="DM289" i="14"/>
  <c r="BA289" i="14"/>
  <c r="DE289" i="14"/>
  <c r="AS289" i="14"/>
  <c r="CW289" i="14"/>
  <c r="AK289" i="14"/>
  <c r="CO289" i="14"/>
  <c r="AC289" i="14"/>
  <c r="EF197" i="14"/>
  <c r="DX197" i="14"/>
  <c r="DP197" i="14"/>
  <c r="DH197" i="14"/>
  <c r="CZ197" i="14"/>
  <c r="CR197" i="14"/>
  <c r="CJ197" i="14"/>
  <c r="CB197" i="14"/>
  <c r="BT197" i="14"/>
  <c r="BL197" i="14"/>
  <c r="BD197" i="14"/>
  <c r="AV197" i="14"/>
  <c r="AN197" i="14"/>
  <c r="AF197" i="14"/>
  <c r="X197" i="14"/>
  <c r="P197" i="14"/>
  <c r="EM197" i="14"/>
  <c r="EE197" i="14"/>
  <c r="DW197" i="14"/>
  <c r="DO197" i="14"/>
  <c r="DG197" i="14"/>
  <c r="CY197" i="14"/>
  <c r="CQ197" i="14"/>
  <c r="CI197" i="14"/>
  <c r="CA197" i="14"/>
  <c r="BS197" i="14"/>
  <c r="BK197" i="14"/>
  <c r="BC197" i="14"/>
  <c r="AU197" i="14"/>
  <c r="AM197" i="14"/>
  <c r="AE197" i="14"/>
  <c r="W197" i="14"/>
  <c r="EL197" i="14"/>
  <c r="ED197" i="14"/>
  <c r="DV197" i="14"/>
  <c r="DN197" i="14"/>
  <c r="DF197" i="14"/>
  <c r="CX197" i="14"/>
  <c r="CP197" i="14"/>
  <c r="CH197" i="14"/>
  <c r="BZ197" i="14"/>
  <c r="BR197" i="14"/>
  <c r="BJ197" i="14"/>
  <c r="BB197" i="14"/>
  <c r="AT197" i="14"/>
  <c r="AL197" i="14"/>
  <c r="AD197" i="14"/>
  <c r="V197" i="14"/>
  <c r="N197" i="14"/>
  <c r="EK197" i="14"/>
  <c r="EC197" i="14"/>
  <c r="DU197" i="14"/>
  <c r="DM197" i="14"/>
  <c r="DE197" i="14"/>
  <c r="CW197" i="14"/>
  <c r="CO197" i="14"/>
  <c r="CG197" i="14"/>
  <c r="BY197" i="14"/>
  <c r="BQ197" i="14"/>
  <c r="BI197" i="14"/>
  <c r="BA197" i="14"/>
  <c r="AS197" i="14"/>
  <c r="AK197" i="14"/>
  <c r="AC197" i="14"/>
  <c r="U197" i="14"/>
  <c r="EJ197" i="14"/>
  <c r="EB197" i="14"/>
  <c r="DT197" i="14"/>
  <c r="DL197" i="14"/>
  <c r="DD197" i="14"/>
  <c r="CV197" i="14"/>
  <c r="CN197" i="14"/>
  <c r="CF197" i="14"/>
  <c r="BX197" i="14"/>
  <c r="BP197" i="14"/>
  <c r="BH197" i="14"/>
  <c r="AZ197" i="14"/>
  <c r="AR197" i="14"/>
  <c r="AJ197" i="14"/>
  <c r="AB197" i="14"/>
  <c r="T197" i="14"/>
  <c r="EI197" i="14"/>
  <c r="EA197" i="14"/>
  <c r="DS197" i="14"/>
  <c r="DK197" i="14"/>
  <c r="DC197" i="14"/>
  <c r="CU197" i="14"/>
  <c r="CM197" i="14"/>
  <c r="CE197" i="14"/>
  <c r="BW197" i="14"/>
  <c r="BO197" i="14"/>
  <c r="BG197" i="14"/>
  <c r="AY197" i="14"/>
  <c r="AQ197" i="14"/>
  <c r="AI197" i="14"/>
  <c r="AA197" i="14"/>
  <c r="S197" i="14"/>
  <c r="EH197" i="14"/>
  <c r="DZ197" i="14"/>
  <c r="DR197" i="14"/>
  <c r="DJ197" i="14"/>
  <c r="DB197" i="14"/>
  <c r="CT197" i="14"/>
  <c r="CL197" i="14"/>
  <c r="CD197" i="14"/>
  <c r="BV197" i="14"/>
  <c r="BN197" i="14"/>
  <c r="BF197" i="14"/>
  <c r="AX197" i="14"/>
  <c r="AP197" i="14"/>
  <c r="AH197" i="14"/>
  <c r="Z197" i="14"/>
  <c r="R197" i="14"/>
  <c r="DA197" i="14"/>
  <c r="AO197" i="14"/>
  <c r="CS197" i="14"/>
  <c r="AG197" i="14"/>
  <c r="CK197" i="14"/>
  <c r="Y197" i="14"/>
  <c r="CC197" i="14"/>
  <c r="Q197" i="14"/>
  <c r="EG197" i="14"/>
  <c r="BU197" i="14"/>
  <c r="DY197" i="14"/>
  <c r="BM197" i="14"/>
  <c r="DQ197" i="14"/>
  <c r="BE197" i="14"/>
  <c r="DI197" i="14"/>
  <c r="AW197" i="14"/>
  <c r="EL109" i="14"/>
  <c r="ED109" i="14"/>
  <c r="DV109" i="14"/>
  <c r="DN109" i="14"/>
  <c r="DF109" i="14"/>
  <c r="CX109" i="14"/>
  <c r="CP109" i="14"/>
  <c r="CH109" i="14"/>
  <c r="BZ109" i="14"/>
  <c r="BR109" i="14"/>
  <c r="BJ109" i="14"/>
  <c r="BB109" i="14"/>
  <c r="AT109" i="14"/>
  <c r="AL109" i="14"/>
  <c r="AD109" i="14"/>
  <c r="V109" i="14"/>
  <c r="N109" i="14"/>
  <c r="EK109" i="14"/>
  <c r="EC109" i="14"/>
  <c r="DU109" i="14"/>
  <c r="DM109" i="14"/>
  <c r="DE109" i="14"/>
  <c r="CW109" i="14"/>
  <c r="CO109" i="14"/>
  <c r="CG109" i="14"/>
  <c r="BY109" i="14"/>
  <c r="BQ109" i="14"/>
  <c r="BI109" i="14"/>
  <c r="BA109" i="14"/>
  <c r="AS109" i="14"/>
  <c r="AK109" i="14"/>
  <c r="AC109" i="14"/>
  <c r="U109" i="14"/>
  <c r="EJ109" i="14"/>
  <c r="EB109" i="14"/>
  <c r="DT109" i="14"/>
  <c r="DL109" i="14"/>
  <c r="DD109" i="14"/>
  <c r="CV109" i="14"/>
  <c r="CN109" i="14"/>
  <c r="CF109" i="14"/>
  <c r="BX109" i="14"/>
  <c r="BP109" i="14"/>
  <c r="BH109" i="14"/>
  <c r="AZ109" i="14"/>
  <c r="AR109" i="14"/>
  <c r="AJ109" i="14"/>
  <c r="AB109" i="14"/>
  <c r="T109" i="14"/>
  <c r="EI109" i="14"/>
  <c r="EA109" i="14"/>
  <c r="DS109" i="14"/>
  <c r="DK109" i="14"/>
  <c r="DC109" i="14"/>
  <c r="CU109" i="14"/>
  <c r="CM109" i="14"/>
  <c r="CE109" i="14"/>
  <c r="BW109" i="14"/>
  <c r="BO109" i="14"/>
  <c r="BG109" i="14"/>
  <c r="AY109" i="14"/>
  <c r="AQ109" i="14"/>
  <c r="AI109" i="14"/>
  <c r="AA109" i="14"/>
  <c r="S109" i="14"/>
  <c r="EH109" i="14"/>
  <c r="DZ109" i="14"/>
  <c r="DR109" i="14"/>
  <c r="DJ109" i="14"/>
  <c r="DB109" i="14"/>
  <c r="CT109" i="14"/>
  <c r="CL109" i="14"/>
  <c r="CD109" i="14"/>
  <c r="BV109" i="14"/>
  <c r="BN109" i="14"/>
  <c r="BF109" i="14"/>
  <c r="AX109" i="14"/>
  <c r="AP109" i="14"/>
  <c r="AH109" i="14"/>
  <c r="Z109" i="14"/>
  <c r="R109" i="14"/>
  <c r="EG109" i="14"/>
  <c r="DY109" i="14"/>
  <c r="DQ109" i="14"/>
  <c r="DI109" i="14"/>
  <c r="DA109" i="14"/>
  <c r="CS109" i="14"/>
  <c r="CK109" i="14"/>
  <c r="CC109" i="14"/>
  <c r="BU109" i="14"/>
  <c r="BM109" i="14"/>
  <c r="BE109" i="14"/>
  <c r="AW109" i="14"/>
  <c r="AO109" i="14"/>
  <c r="AG109" i="14"/>
  <c r="Y109" i="14"/>
  <c r="Q109" i="14"/>
  <c r="EF109" i="14"/>
  <c r="DX109" i="14"/>
  <c r="DP109" i="14"/>
  <c r="DH109" i="14"/>
  <c r="CZ109" i="14"/>
  <c r="CR109" i="14"/>
  <c r="CJ109" i="14"/>
  <c r="CB109" i="14"/>
  <c r="BT109" i="14"/>
  <c r="BL109" i="14"/>
  <c r="BD109" i="14"/>
  <c r="AV109" i="14"/>
  <c r="AN109" i="14"/>
  <c r="AF109" i="14"/>
  <c r="X109" i="14"/>
  <c r="P109" i="14"/>
  <c r="EM109" i="14"/>
  <c r="EE109" i="14"/>
  <c r="DW109" i="14"/>
  <c r="DO109" i="14"/>
  <c r="DG109" i="14"/>
  <c r="CY109" i="14"/>
  <c r="CQ109" i="14"/>
  <c r="CI109" i="14"/>
  <c r="CA109" i="14"/>
  <c r="BS109" i="14"/>
  <c r="BK109" i="14"/>
  <c r="BC109" i="14"/>
  <c r="AU109" i="14"/>
  <c r="AM109" i="14"/>
  <c r="AE109" i="14"/>
  <c r="W109" i="14"/>
  <c r="EH325" i="14"/>
  <c r="DZ325" i="14"/>
  <c r="DR325" i="14"/>
  <c r="DJ325" i="14"/>
  <c r="DB325" i="14"/>
  <c r="CT325" i="14"/>
  <c r="CL325" i="14"/>
  <c r="CD325" i="14"/>
  <c r="BV325" i="14"/>
  <c r="BN325" i="14"/>
  <c r="BF325" i="14"/>
  <c r="AX325" i="14"/>
  <c r="AP325" i="14"/>
  <c r="AH325" i="14"/>
  <c r="Z325" i="14"/>
  <c r="R325" i="14"/>
  <c r="EG325" i="14"/>
  <c r="DY325" i="14"/>
  <c r="DQ325" i="14"/>
  <c r="DI325" i="14"/>
  <c r="DA325" i="14"/>
  <c r="CS325" i="14"/>
  <c r="CK325" i="14"/>
  <c r="CC325" i="14"/>
  <c r="BU325" i="14"/>
  <c r="BM325" i="14"/>
  <c r="BE325" i="14"/>
  <c r="AW325" i="14"/>
  <c r="AO325" i="14"/>
  <c r="AG325" i="14"/>
  <c r="Y325" i="14"/>
  <c r="Q325" i="14"/>
  <c r="EF325" i="14"/>
  <c r="DX325" i="14"/>
  <c r="DP325" i="14"/>
  <c r="DH325" i="14"/>
  <c r="CZ325" i="14"/>
  <c r="CR325" i="14"/>
  <c r="CJ325" i="14"/>
  <c r="CB325" i="14"/>
  <c r="BT325" i="14"/>
  <c r="BL325" i="14"/>
  <c r="BD325" i="14"/>
  <c r="AV325" i="14"/>
  <c r="AN325" i="14"/>
  <c r="AF325" i="14"/>
  <c r="X325" i="14"/>
  <c r="P325" i="14"/>
  <c r="EM325" i="14"/>
  <c r="EE325" i="14"/>
  <c r="DW325" i="14"/>
  <c r="DO325" i="14"/>
  <c r="DG325" i="14"/>
  <c r="CY325" i="14"/>
  <c r="CQ325" i="14"/>
  <c r="CI325" i="14"/>
  <c r="CA325" i="14"/>
  <c r="BS325" i="14"/>
  <c r="BK325" i="14"/>
  <c r="BC325" i="14"/>
  <c r="AU325" i="14"/>
  <c r="AM325" i="14"/>
  <c r="AE325" i="14"/>
  <c r="W325" i="14"/>
  <c r="EL325" i="14"/>
  <c r="ED325" i="14"/>
  <c r="DV325" i="14"/>
  <c r="DN325" i="14"/>
  <c r="DF325" i="14"/>
  <c r="CX325" i="14"/>
  <c r="CP325" i="14"/>
  <c r="CH325" i="14"/>
  <c r="BZ325" i="14"/>
  <c r="BR325" i="14"/>
  <c r="BJ325" i="14"/>
  <c r="BB325" i="14"/>
  <c r="AT325" i="14"/>
  <c r="AL325" i="14"/>
  <c r="AD325" i="14"/>
  <c r="V325" i="14"/>
  <c r="N325" i="14"/>
  <c r="EK325" i="14"/>
  <c r="EC325" i="14"/>
  <c r="DU325" i="14"/>
  <c r="DM325" i="14"/>
  <c r="DE325" i="14"/>
  <c r="CW325" i="14"/>
  <c r="CO325" i="14"/>
  <c r="CG325" i="14"/>
  <c r="BY325" i="14"/>
  <c r="BQ325" i="14"/>
  <c r="BI325" i="14"/>
  <c r="BA325" i="14"/>
  <c r="AS325" i="14"/>
  <c r="AK325" i="14"/>
  <c r="AC325" i="14"/>
  <c r="U325" i="14"/>
  <c r="EI325" i="14"/>
  <c r="EA325" i="14"/>
  <c r="DS325" i="14"/>
  <c r="DK325" i="14"/>
  <c r="DC325" i="14"/>
  <c r="CU325" i="14"/>
  <c r="CM325" i="14"/>
  <c r="CE325" i="14"/>
  <c r="BW325" i="14"/>
  <c r="BO325" i="14"/>
  <c r="BG325" i="14"/>
  <c r="AY325" i="14"/>
  <c r="AQ325" i="14"/>
  <c r="AI325" i="14"/>
  <c r="AA325" i="14"/>
  <c r="S325" i="14"/>
  <c r="DT325" i="14"/>
  <c r="BH325" i="14"/>
  <c r="DL325" i="14"/>
  <c r="AZ325" i="14"/>
  <c r="DD325" i="14"/>
  <c r="AR325" i="14"/>
  <c r="CV325" i="14"/>
  <c r="AJ325" i="14"/>
  <c r="CN325" i="14"/>
  <c r="AB325" i="14"/>
  <c r="CF325" i="14"/>
  <c r="T325" i="14"/>
  <c r="EJ325" i="14"/>
  <c r="EB325" i="14"/>
  <c r="BP325" i="14"/>
  <c r="BX325" i="14"/>
  <c r="EL302" i="14"/>
  <c r="ED302" i="14"/>
  <c r="DV302" i="14"/>
  <c r="DN302" i="14"/>
  <c r="DF302" i="14"/>
  <c r="CX302" i="14"/>
  <c r="CP302" i="14"/>
  <c r="CH302" i="14"/>
  <c r="BZ302" i="14"/>
  <c r="BR302" i="14"/>
  <c r="BJ302" i="14"/>
  <c r="BB302" i="14"/>
  <c r="AT302" i="14"/>
  <c r="AL302" i="14"/>
  <c r="AD302" i="14"/>
  <c r="V302" i="14"/>
  <c r="N302" i="14"/>
  <c r="EK302" i="14"/>
  <c r="EC302" i="14"/>
  <c r="DU302" i="14"/>
  <c r="DM302" i="14"/>
  <c r="DE302" i="14"/>
  <c r="CW302" i="14"/>
  <c r="CO302" i="14"/>
  <c r="CG302" i="14"/>
  <c r="BY302" i="14"/>
  <c r="BQ302" i="14"/>
  <c r="BI302" i="14"/>
  <c r="BA302" i="14"/>
  <c r="AS302" i="14"/>
  <c r="AK302" i="14"/>
  <c r="AC302" i="14"/>
  <c r="U302" i="14"/>
  <c r="EJ302" i="14"/>
  <c r="EB302" i="14"/>
  <c r="DT302" i="14"/>
  <c r="DL302" i="14"/>
  <c r="DD302" i="14"/>
  <c r="CV302" i="14"/>
  <c r="CN302" i="14"/>
  <c r="CF302" i="14"/>
  <c r="BX302" i="14"/>
  <c r="BP302" i="14"/>
  <c r="EI302" i="14"/>
  <c r="EA302" i="14"/>
  <c r="DS302" i="14"/>
  <c r="DK302" i="14"/>
  <c r="DC302" i="14"/>
  <c r="CU302" i="14"/>
  <c r="CM302" i="14"/>
  <c r="CE302" i="14"/>
  <c r="BW302" i="14"/>
  <c r="BO302" i="14"/>
  <c r="BG302" i="14"/>
  <c r="AY302" i="14"/>
  <c r="AQ302" i="14"/>
  <c r="AI302" i="14"/>
  <c r="EH302" i="14"/>
  <c r="DZ302" i="14"/>
  <c r="DR302" i="14"/>
  <c r="DJ302" i="14"/>
  <c r="DB302" i="14"/>
  <c r="CT302" i="14"/>
  <c r="CL302" i="14"/>
  <c r="CD302" i="14"/>
  <c r="BV302" i="14"/>
  <c r="BN302" i="14"/>
  <c r="BF302" i="14"/>
  <c r="AX302" i="14"/>
  <c r="AP302" i="14"/>
  <c r="AH302" i="14"/>
  <c r="Z302" i="14"/>
  <c r="R302" i="14"/>
  <c r="EG302" i="14"/>
  <c r="DY302" i="14"/>
  <c r="DQ302" i="14"/>
  <c r="DI302" i="14"/>
  <c r="DA302" i="14"/>
  <c r="CS302" i="14"/>
  <c r="CK302" i="14"/>
  <c r="CC302" i="14"/>
  <c r="BU302" i="14"/>
  <c r="BM302" i="14"/>
  <c r="BE302" i="14"/>
  <c r="AW302" i="14"/>
  <c r="AO302" i="14"/>
  <c r="AG302" i="14"/>
  <c r="Y302" i="14"/>
  <c r="Q302" i="14"/>
  <c r="DX302" i="14"/>
  <c r="CR302" i="14"/>
  <c r="BL302" i="14"/>
  <c r="AR302" i="14"/>
  <c r="X302" i="14"/>
  <c r="DW302" i="14"/>
  <c r="CQ302" i="14"/>
  <c r="BK302" i="14"/>
  <c r="AN302" i="14"/>
  <c r="W302" i="14"/>
  <c r="DP302" i="14"/>
  <c r="CJ302" i="14"/>
  <c r="BH302" i="14"/>
  <c r="AM302" i="14"/>
  <c r="T302" i="14"/>
  <c r="DO302" i="14"/>
  <c r="CI302" i="14"/>
  <c r="BD302" i="14"/>
  <c r="AJ302" i="14"/>
  <c r="S302" i="14"/>
  <c r="DH302" i="14"/>
  <c r="CB302" i="14"/>
  <c r="BC302" i="14"/>
  <c r="AF302" i="14"/>
  <c r="P302" i="14"/>
  <c r="EM302" i="14"/>
  <c r="DG302" i="14"/>
  <c r="CA302" i="14"/>
  <c r="AZ302" i="14"/>
  <c r="AE302" i="14"/>
  <c r="EE302" i="14"/>
  <c r="CY302" i="14"/>
  <c r="BS302" i="14"/>
  <c r="AU302" i="14"/>
  <c r="AA302" i="14"/>
  <c r="CZ302" i="14"/>
  <c r="BT302" i="14"/>
  <c r="AV302" i="14"/>
  <c r="AB302" i="14"/>
  <c r="EF302" i="14"/>
  <c r="EJ214" i="14"/>
  <c r="EB214" i="14"/>
  <c r="DT214" i="14"/>
  <c r="DL214" i="14"/>
  <c r="DD214" i="14"/>
  <c r="CV214" i="14"/>
  <c r="CN214" i="14"/>
  <c r="CF214" i="14"/>
  <c r="BX214" i="14"/>
  <c r="BP214" i="14"/>
  <c r="BH214" i="14"/>
  <c r="AZ214" i="14"/>
  <c r="AR214" i="14"/>
  <c r="AJ214" i="14"/>
  <c r="AB214" i="14"/>
  <c r="T214" i="14"/>
  <c r="EI214" i="14"/>
  <c r="EA214" i="14"/>
  <c r="DS214" i="14"/>
  <c r="DK214" i="14"/>
  <c r="DC214" i="14"/>
  <c r="CU214" i="14"/>
  <c r="CM214" i="14"/>
  <c r="CE214" i="14"/>
  <c r="BW214" i="14"/>
  <c r="BO214" i="14"/>
  <c r="BG214" i="14"/>
  <c r="AY214" i="14"/>
  <c r="AQ214" i="14"/>
  <c r="AI214" i="14"/>
  <c r="AA214" i="14"/>
  <c r="S214" i="14"/>
  <c r="EH214" i="14"/>
  <c r="DZ214" i="14"/>
  <c r="DR214" i="14"/>
  <c r="DJ214" i="14"/>
  <c r="DB214" i="14"/>
  <c r="CT214" i="14"/>
  <c r="CL214" i="14"/>
  <c r="CD214" i="14"/>
  <c r="BV214" i="14"/>
  <c r="BN214" i="14"/>
  <c r="BF214" i="14"/>
  <c r="AX214" i="14"/>
  <c r="AP214" i="14"/>
  <c r="AH214" i="14"/>
  <c r="Z214" i="14"/>
  <c r="R214" i="14"/>
  <c r="EG214" i="14"/>
  <c r="DY214" i="14"/>
  <c r="DQ214" i="14"/>
  <c r="DI214" i="14"/>
  <c r="DA214" i="14"/>
  <c r="CS214" i="14"/>
  <c r="CK214" i="14"/>
  <c r="CC214" i="14"/>
  <c r="BU214" i="14"/>
  <c r="BM214" i="14"/>
  <c r="BE214" i="14"/>
  <c r="AW214" i="14"/>
  <c r="AO214" i="14"/>
  <c r="AG214" i="14"/>
  <c r="Y214" i="14"/>
  <c r="Q214" i="14"/>
  <c r="EF214" i="14"/>
  <c r="DX214" i="14"/>
  <c r="DP214" i="14"/>
  <c r="DH214" i="14"/>
  <c r="CZ214" i="14"/>
  <c r="CR214" i="14"/>
  <c r="CJ214" i="14"/>
  <c r="CB214" i="14"/>
  <c r="BT214" i="14"/>
  <c r="BL214" i="14"/>
  <c r="BD214" i="14"/>
  <c r="AV214" i="14"/>
  <c r="AN214" i="14"/>
  <c r="AF214" i="14"/>
  <c r="X214" i="14"/>
  <c r="P214" i="14"/>
  <c r="EM214" i="14"/>
  <c r="EE214" i="14"/>
  <c r="DW214" i="14"/>
  <c r="DO214" i="14"/>
  <c r="DG214" i="14"/>
  <c r="CY214" i="14"/>
  <c r="CQ214" i="14"/>
  <c r="CI214" i="14"/>
  <c r="CA214" i="14"/>
  <c r="BS214" i="14"/>
  <c r="BK214" i="14"/>
  <c r="BC214" i="14"/>
  <c r="AU214" i="14"/>
  <c r="AM214" i="14"/>
  <c r="AE214" i="14"/>
  <c r="W214" i="14"/>
  <c r="EL214" i="14"/>
  <c r="ED214" i="14"/>
  <c r="DV214" i="14"/>
  <c r="DN214" i="14"/>
  <c r="DF214" i="14"/>
  <c r="CX214" i="14"/>
  <c r="CP214" i="14"/>
  <c r="CH214" i="14"/>
  <c r="BZ214" i="14"/>
  <c r="BR214" i="14"/>
  <c r="BJ214" i="14"/>
  <c r="BB214" i="14"/>
  <c r="AT214" i="14"/>
  <c r="AL214" i="14"/>
  <c r="AD214" i="14"/>
  <c r="V214" i="14"/>
  <c r="N214" i="14"/>
  <c r="EK214" i="14"/>
  <c r="EC214" i="14"/>
  <c r="DU214" i="14"/>
  <c r="DM214" i="14"/>
  <c r="DE214" i="14"/>
  <c r="CW214" i="14"/>
  <c r="CO214" i="14"/>
  <c r="CG214" i="14"/>
  <c r="BY214" i="14"/>
  <c r="BQ214" i="14"/>
  <c r="BI214" i="14"/>
  <c r="BA214" i="14"/>
  <c r="AS214" i="14"/>
  <c r="AK214" i="14"/>
  <c r="AC214" i="14"/>
  <c r="U214" i="14"/>
  <c r="EL133" i="14"/>
  <c r="ED133" i="14"/>
  <c r="DV133" i="14"/>
  <c r="DN133" i="14"/>
  <c r="DF133" i="14"/>
  <c r="CX133" i="14"/>
  <c r="CP133" i="14"/>
  <c r="CH133" i="14"/>
  <c r="BZ133" i="14"/>
  <c r="BR133" i="14"/>
  <c r="BJ133" i="14"/>
  <c r="BB133" i="14"/>
  <c r="AT133" i="14"/>
  <c r="AL133" i="14"/>
  <c r="AD133" i="14"/>
  <c r="V133" i="14"/>
  <c r="N133" i="14"/>
  <c r="EK133" i="14"/>
  <c r="EC133" i="14"/>
  <c r="DU133" i="14"/>
  <c r="DM133" i="14"/>
  <c r="DE133" i="14"/>
  <c r="CW133" i="14"/>
  <c r="CO133" i="14"/>
  <c r="CG133" i="14"/>
  <c r="BY133" i="14"/>
  <c r="BQ133" i="14"/>
  <c r="BI133" i="14"/>
  <c r="BA133" i="14"/>
  <c r="AS133" i="14"/>
  <c r="AK133" i="14"/>
  <c r="AC133" i="14"/>
  <c r="U133" i="14"/>
  <c r="EJ133" i="14"/>
  <c r="EB133" i="14"/>
  <c r="DT133" i="14"/>
  <c r="DL133" i="14"/>
  <c r="DD133" i="14"/>
  <c r="CV133" i="14"/>
  <c r="CN133" i="14"/>
  <c r="CF133" i="14"/>
  <c r="BX133" i="14"/>
  <c r="BP133" i="14"/>
  <c r="BH133" i="14"/>
  <c r="AZ133" i="14"/>
  <c r="AR133" i="14"/>
  <c r="AJ133" i="14"/>
  <c r="AB133" i="14"/>
  <c r="T133" i="14"/>
  <c r="EI133" i="14"/>
  <c r="EA133" i="14"/>
  <c r="DS133" i="14"/>
  <c r="DK133" i="14"/>
  <c r="DC133" i="14"/>
  <c r="CU133" i="14"/>
  <c r="CM133" i="14"/>
  <c r="CE133" i="14"/>
  <c r="BW133" i="14"/>
  <c r="BO133" i="14"/>
  <c r="BG133" i="14"/>
  <c r="AY133" i="14"/>
  <c r="AQ133" i="14"/>
  <c r="AI133" i="14"/>
  <c r="AA133" i="14"/>
  <c r="S133" i="14"/>
  <c r="EH133" i="14"/>
  <c r="DZ133" i="14"/>
  <c r="DR133" i="14"/>
  <c r="DJ133" i="14"/>
  <c r="DB133" i="14"/>
  <c r="CT133" i="14"/>
  <c r="CL133" i="14"/>
  <c r="CD133" i="14"/>
  <c r="BV133" i="14"/>
  <c r="BN133" i="14"/>
  <c r="BF133" i="14"/>
  <c r="AX133" i="14"/>
  <c r="AP133" i="14"/>
  <c r="AH133" i="14"/>
  <c r="Z133" i="14"/>
  <c r="R133" i="14"/>
  <c r="EG133" i="14"/>
  <c r="DY133" i="14"/>
  <c r="DQ133" i="14"/>
  <c r="DI133" i="14"/>
  <c r="DA133" i="14"/>
  <c r="CS133" i="14"/>
  <c r="CK133" i="14"/>
  <c r="CC133" i="14"/>
  <c r="BU133" i="14"/>
  <c r="BM133" i="14"/>
  <c r="BE133" i="14"/>
  <c r="AW133" i="14"/>
  <c r="AO133" i="14"/>
  <c r="AG133" i="14"/>
  <c r="Y133" i="14"/>
  <c r="Q133" i="14"/>
  <c r="EF133" i="14"/>
  <c r="DX133" i="14"/>
  <c r="DP133" i="14"/>
  <c r="DH133" i="14"/>
  <c r="CZ133" i="14"/>
  <c r="CR133" i="14"/>
  <c r="CJ133" i="14"/>
  <c r="CB133" i="14"/>
  <c r="BT133" i="14"/>
  <c r="BL133" i="14"/>
  <c r="BD133" i="14"/>
  <c r="AV133" i="14"/>
  <c r="AN133" i="14"/>
  <c r="AF133" i="14"/>
  <c r="X133" i="14"/>
  <c r="P133" i="14"/>
  <c r="EM133" i="14"/>
  <c r="EE133" i="14"/>
  <c r="DW133" i="14"/>
  <c r="DO133" i="14"/>
  <c r="DG133" i="14"/>
  <c r="CY133" i="14"/>
  <c r="CQ133" i="14"/>
  <c r="CI133" i="14"/>
  <c r="CA133" i="14"/>
  <c r="BS133" i="14"/>
  <c r="BK133" i="14"/>
  <c r="BC133" i="14"/>
  <c r="AU133" i="14"/>
  <c r="AM133" i="14"/>
  <c r="AE133" i="14"/>
  <c r="W133" i="14"/>
  <c r="EH305" i="14"/>
  <c r="DZ305" i="14"/>
  <c r="DR305" i="14"/>
  <c r="DJ305" i="14"/>
  <c r="DB305" i="14"/>
  <c r="CT305" i="14"/>
  <c r="CL305" i="14"/>
  <c r="CD305" i="14"/>
  <c r="BV305" i="14"/>
  <c r="BN305" i="14"/>
  <c r="BF305" i="14"/>
  <c r="AX305" i="14"/>
  <c r="AP305" i="14"/>
  <c r="AH305" i="14"/>
  <c r="Z305" i="14"/>
  <c r="R305" i="14"/>
  <c r="EG305" i="14"/>
  <c r="DY305" i="14"/>
  <c r="DQ305" i="14"/>
  <c r="DI305" i="14"/>
  <c r="DA305" i="14"/>
  <c r="CS305" i="14"/>
  <c r="CK305" i="14"/>
  <c r="CC305" i="14"/>
  <c r="BU305" i="14"/>
  <c r="BM305" i="14"/>
  <c r="BE305" i="14"/>
  <c r="AW305" i="14"/>
  <c r="AO305" i="14"/>
  <c r="AG305" i="14"/>
  <c r="Y305" i="14"/>
  <c r="Q305" i="14"/>
  <c r="EF305" i="14"/>
  <c r="DX305" i="14"/>
  <c r="DP305" i="14"/>
  <c r="DH305" i="14"/>
  <c r="CZ305" i="14"/>
  <c r="CR305" i="14"/>
  <c r="CJ305" i="14"/>
  <c r="CB305" i="14"/>
  <c r="BT305" i="14"/>
  <c r="BL305" i="14"/>
  <c r="BD305" i="14"/>
  <c r="AV305" i="14"/>
  <c r="AN305" i="14"/>
  <c r="AF305" i="14"/>
  <c r="X305" i="14"/>
  <c r="P305" i="14"/>
  <c r="EM305" i="14"/>
  <c r="EE305" i="14"/>
  <c r="DW305" i="14"/>
  <c r="DO305" i="14"/>
  <c r="DG305" i="14"/>
  <c r="CY305" i="14"/>
  <c r="CQ305" i="14"/>
  <c r="CI305" i="14"/>
  <c r="CA305" i="14"/>
  <c r="BS305" i="14"/>
  <c r="BK305" i="14"/>
  <c r="BC305" i="14"/>
  <c r="AU305" i="14"/>
  <c r="AM305" i="14"/>
  <c r="AE305" i="14"/>
  <c r="W305" i="14"/>
  <c r="EL305" i="14"/>
  <c r="ED305" i="14"/>
  <c r="DV305" i="14"/>
  <c r="DN305" i="14"/>
  <c r="DF305" i="14"/>
  <c r="CX305" i="14"/>
  <c r="CP305" i="14"/>
  <c r="CH305" i="14"/>
  <c r="BZ305" i="14"/>
  <c r="BR305" i="14"/>
  <c r="BJ305" i="14"/>
  <c r="BB305" i="14"/>
  <c r="AT305" i="14"/>
  <c r="AL305" i="14"/>
  <c r="AD305" i="14"/>
  <c r="V305" i="14"/>
  <c r="N305" i="14"/>
  <c r="EK305" i="14"/>
  <c r="EC305" i="14"/>
  <c r="DU305" i="14"/>
  <c r="DM305" i="14"/>
  <c r="DE305" i="14"/>
  <c r="CW305" i="14"/>
  <c r="CO305" i="14"/>
  <c r="CG305" i="14"/>
  <c r="BY305" i="14"/>
  <c r="BQ305" i="14"/>
  <c r="BI305" i="14"/>
  <c r="BA305" i="14"/>
  <c r="AS305" i="14"/>
  <c r="AK305" i="14"/>
  <c r="AC305" i="14"/>
  <c r="U305" i="14"/>
  <c r="DL305" i="14"/>
  <c r="CF305" i="14"/>
  <c r="AZ305" i="14"/>
  <c r="T305" i="14"/>
  <c r="DK305" i="14"/>
  <c r="CE305" i="14"/>
  <c r="AY305" i="14"/>
  <c r="S305" i="14"/>
  <c r="EJ305" i="14"/>
  <c r="DD305" i="14"/>
  <c r="BX305" i="14"/>
  <c r="AR305" i="14"/>
  <c r="EI305" i="14"/>
  <c r="DC305" i="14"/>
  <c r="BW305" i="14"/>
  <c r="AQ305" i="14"/>
  <c r="EB305" i="14"/>
  <c r="CV305" i="14"/>
  <c r="BP305" i="14"/>
  <c r="AJ305" i="14"/>
  <c r="EA305" i="14"/>
  <c r="CU305" i="14"/>
  <c r="BO305" i="14"/>
  <c r="AI305" i="14"/>
  <c r="DS305" i="14"/>
  <c r="CM305" i="14"/>
  <c r="BG305" i="14"/>
  <c r="AA305" i="14"/>
  <c r="DT305" i="14"/>
  <c r="CN305" i="14"/>
  <c r="BH305" i="14"/>
  <c r="AB305" i="14"/>
  <c r="EH248" i="14"/>
  <c r="DZ248" i="14"/>
  <c r="DR248" i="14"/>
  <c r="DJ248" i="14"/>
  <c r="DB248" i="14"/>
  <c r="CT248" i="14"/>
  <c r="CL248" i="14"/>
  <c r="CD248" i="14"/>
  <c r="BV248" i="14"/>
  <c r="BN248" i="14"/>
  <c r="BF248" i="14"/>
  <c r="AX248" i="14"/>
  <c r="AP248" i="14"/>
  <c r="AH248" i="14"/>
  <c r="Z248" i="14"/>
  <c r="R248" i="14"/>
  <c r="EG248" i="14"/>
  <c r="DY248" i="14"/>
  <c r="DQ248" i="14"/>
  <c r="DI248" i="14"/>
  <c r="DA248" i="14"/>
  <c r="CS248" i="14"/>
  <c r="CK248" i="14"/>
  <c r="CC248" i="14"/>
  <c r="BU248" i="14"/>
  <c r="BM248" i="14"/>
  <c r="BE248" i="14"/>
  <c r="AW248" i="14"/>
  <c r="AO248" i="14"/>
  <c r="AG248" i="14"/>
  <c r="Y248" i="14"/>
  <c r="Q248" i="14"/>
  <c r="EF248" i="14"/>
  <c r="DX248" i="14"/>
  <c r="DP248" i="14"/>
  <c r="DH248" i="14"/>
  <c r="CZ248" i="14"/>
  <c r="CR248" i="14"/>
  <c r="CJ248" i="14"/>
  <c r="CB248" i="14"/>
  <c r="BT248" i="14"/>
  <c r="BL248" i="14"/>
  <c r="BD248" i="14"/>
  <c r="AV248" i="14"/>
  <c r="AN248" i="14"/>
  <c r="AF248" i="14"/>
  <c r="X248" i="14"/>
  <c r="P248" i="14"/>
  <c r="EM248" i="14"/>
  <c r="EE248" i="14"/>
  <c r="DW248" i="14"/>
  <c r="DO248" i="14"/>
  <c r="DG248" i="14"/>
  <c r="CY248" i="14"/>
  <c r="CQ248" i="14"/>
  <c r="CI248" i="14"/>
  <c r="CA248" i="14"/>
  <c r="BS248" i="14"/>
  <c r="BK248" i="14"/>
  <c r="BC248" i="14"/>
  <c r="AU248" i="14"/>
  <c r="AM248" i="14"/>
  <c r="AE248" i="14"/>
  <c r="W248" i="14"/>
  <c r="EL248" i="14"/>
  <c r="ED248" i="14"/>
  <c r="DV248" i="14"/>
  <c r="DN248" i="14"/>
  <c r="DF248" i="14"/>
  <c r="CX248" i="14"/>
  <c r="CP248" i="14"/>
  <c r="CH248" i="14"/>
  <c r="BZ248" i="14"/>
  <c r="BR248" i="14"/>
  <c r="BJ248" i="14"/>
  <c r="BB248" i="14"/>
  <c r="AT248" i="14"/>
  <c r="AL248" i="14"/>
  <c r="AD248" i="14"/>
  <c r="V248" i="14"/>
  <c r="N248" i="14"/>
  <c r="EK248" i="14"/>
  <c r="EC248" i="14"/>
  <c r="DU248" i="14"/>
  <c r="DM248" i="14"/>
  <c r="DE248" i="14"/>
  <c r="CW248" i="14"/>
  <c r="CO248" i="14"/>
  <c r="CG248" i="14"/>
  <c r="BY248" i="14"/>
  <c r="BQ248" i="14"/>
  <c r="BI248" i="14"/>
  <c r="BA248" i="14"/>
  <c r="AS248" i="14"/>
  <c r="AK248" i="14"/>
  <c r="AC248" i="14"/>
  <c r="U248" i="14"/>
  <c r="EJ248" i="14"/>
  <c r="EB248" i="14"/>
  <c r="DT248" i="14"/>
  <c r="DL248" i="14"/>
  <c r="DD248" i="14"/>
  <c r="CV248" i="14"/>
  <c r="CN248" i="14"/>
  <c r="CF248" i="14"/>
  <c r="BX248" i="14"/>
  <c r="BP248" i="14"/>
  <c r="BH248" i="14"/>
  <c r="AZ248" i="14"/>
  <c r="AR248" i="14"/>
  <c r="AJ248" i="14"/>
  <c r="AB248" i="14"/>
  <c r="T248" i="14"/>
  <c r="EI248" i="14"/>
  <c r="EA248" i="14"/>
  <c r="DS248" i="14"/>
  <c r="DK248" i="14"/>
  <c r="DC248" i="14"/>
  <c r="CU248" i="14"/>
  <c r="CM248" i="14"/>
  <c r="CE248" i="14"/>
  <c r="BW248" i="14"/>
  <c r="BO248" i="14"/>
  <c r="BG248" i="14"/>
  <c r="AY248" i="14"/>
  <c r="AQ248" i="14"/>
  <c r="AI248" i="14"/>
  <c r="AA248" i="14"/>
  <c r="S248" i="14"/>
  <c r="EJ194" i="14"/>
  <c r="EB194" i="14"/>
  <c r="DT194" i="14"/>
  <c r="DL194" i="14"/>
  <c r="DD194" i="14"/>
  <c r="CV194" i="14"/>
  <c r="CN194" i="14"/>
  <c r="CF194" i="14"/>
  <c r="BX194" i="14"/>
  <c r="BP194" i="14"/>
  <c r="BH194" i="14"/>
  <c r="AZ194" i="14"/>
  <c r="AR194" i="14"/>
  <c r="AJ194" i="14"/>
  <c r="AB194" i="14"/>
  <c r="T194" i="14"/>
  <c r="EI194" i="14"/>
  <c r="EA194" i="14"/>
  <c r="DS194" i="14"/>
  <c r="DK194" i="14"/>
  <c r="DC194" i="14"/>
  <c r="CU194" i="14"/>
  <c r="CM194" i="14"/>
  <c r="CE194" i="14"/>
  <c r="BW194" i="14"/>
  <c r="BO194" i="14"/>
  <c r="BG194" i="14"/>
  <c r="AY194" i="14"/>
  <c r="AQ194" i="14"/>
  <c r="AI194" i="14"/>
  <c r="AA194" i="14"/>
  <c r="S194" i="14"/>
  <c r="EH194" i="14"/>
  <c r="DZ194" i="14"/>
  <c r="DR194" i="14"/>
  <c r="DJ194" i="14"/>
  <c r="DB194" i="14"/>
  <c r="CT194" i="14"/>
  <c r="CL194" i="14"/>
  <c r="CD194" i="14"/>
  <c r="BV194" i="14"/>
  <c r="BN194" i="14"/>
  <c r="BF194" i="14"/>
  <c r="AX194" i="14"/>
  <c r="AP194" i="14"/>
  <c r="AH194" i="14"/>
  <c r="Z194" i="14"/>
  <c r="R194" i="14"/>
  <c r="EG194" i="14"/>
  <c r="DY194" i="14"/>
  <c r="DQ194" i="14"/>
  <c r="DI194" i="14"/>
  <c r="DA194" i="14"/>
  <c r="CS194" i="14"/>
  <c r="CK194" i="14"/>
  <c r="CC194" i="14"/>
  <c r="BU194" i="14"/>
  <c r="BM194" i="14"/>
  <c r="BE194" i="14"/>
  <c r="AW194" i="14"/>
  <c r="AO194" i="14"/>
  <c r="AG194" i="14"/>
  <c r="Y194" i="14"/>
  <c r="Q194" i="14"/>
  <c r="EF194" i="14"/>
  <c r="DX194" i="14"/>
  <c r="DP194" i="14"/>
  <c r="DH194" i="14"/>
  <c r="CZ194" i="14"/>
  <c r="CR194" i="14"/>
  <c r="CJ194" i="14"/>
  <c r="CB194" i="14"/>
  <c r="BT194" i="14"/>
  <c r="BL194" i="14"/>
  <c r="BD194" i="14"/>
  <c r="AV194" i="14"/>
  <c r="AN194" i="14"/>
  <c r="AF194" i="14"/>
  <c r="X194" i="14"/>
  <c r="P194" i="14"/>
  <c r="EM194" i="14"/>
  <c r="EE194" i="14"/>
  <c r="DW194" i="14"/>
  <c r="DO194" i="14"/>
  <c r="DG194" i="14"/>
  <c r="CY194" i="14"/>
  <c r="CQ194" i="14"/>
  <c r="CI194" i="14"/>
  <c r="CA194" i="14"/>
  <c r="BS194" i="14"/>
  <c r="BK194" i="14"/>
  <c r="BC194" i="14"/>
  <c r="AU194" i="14"/>
  <c r="AM194" i="14"/>
  <c r="AE194" i="14"/>
  <c r="W194" i="14"/>
  <c r="EL194" i="14"/>
  <c r="ED194" i="14"/>
  <c r="DV194" i="14"/>
  <c r="DN194" i="14"/>
  <c r="DF194" i="14"/>
  <c r="CX194" i="14"/>
  <c r="CP194" i="14"/>
  <c r="CH194" i="14"/>
  <c r="BZ194" i="14"/>
  <c r="BR194" i="14"/>
  <c r="BJ194" i="14"/>
  <c r="BB194" i="14"/>
  <c r="AT194" i="14"/>
  <c r="AL194" i="14"/>
  <c r="AD194" i="14"/>
  <c r="V194" i="14"/>
  <c r="N194" i="14"/>
  <c r="EK194" i="14"/>
  <c r="BY194" i="14"/>
  <c r="EC194" i="14"/>
  <c r="BQ194" i="14"/>
  <c r="DU194" i="14"/>
  <c r="BI194" i="14"/>
  <c r="DM194" i="14"/>
  <c r="BA194" i="14"/>
  <c r="DE194" i="14"/>
  <c r="AS194" i="14"/>
  <c r="CW194" i="14"/>
  <c r="AK194" i="14"/>
  <c r="CO194" i="14"/>
  <c r="AC194" i="14"/>
  <c r="CG194" i="14"/>
  <c r="U194" i="14"/>
  <c r="EH335" i="14"/>
  <c r="DZ335" i="14"/>
  <c r="DR335" i="14"/>
  <c r="DJ335" i="14"/>
  <c r="DB335" i="14"/>
  <c r="CT335" i="14"/>
  <c r="CL335" i="14"/>
  <c r="CD335" i="14"/>
  <c r="BV335" i="14"/>
  <c r="BN335" i="14"/>
  <c r="BF335" i="14"/>
  <c r="AX335" i="14"/>
  <c r="AP335" i="14"/>
  <c r="AH335" i="14"/>
  <c r="Z335" i="14"/>
  <c r="R335" i="14"/>
  <c r="EG335" i="14"/>
  <c r="DY335" i="14"/>
  <c r="DQ335" i="14"/>
  <c r="DI335" i="14"/>
  <c r="DA335" i="14"/>
  <c r="CS335" i="14"/>
  <c r="CK335" i="14"/>
  <c r="CC335" i="14"/>
  <c r="BU335" i="14"/>
  <c r="BM335" i="14"/>
  <c r="BE335" i="14"/>
  <c r="AW335" i="14"/>
  <c r="AO335" i="14"/>
  <c r="AG335" i="14"/>
  <c r="Y335" i="14"/>
  <c r="Q335" i="14"/>
  <c r="EF335" i="14"/>
  <c r="DX335" i="14"/>
  <c r="DP335" i="14"/>
  <c r="DH335" i="14"/>
  <c r="CZ335" i="14"/>
  <c r="CR335" i="14"/>
  <c r="CJ335" i="14"/>
  <c r="CB335" i="14"/>
  <c r="BT335" i="14"/>
  <c r="BL335" i="14"/>
  <c r="BD335" i="14"/>
  <c r="AV335" i="14"/>
  <c r="AN335" i="14"/>
  <c r="AF335" i="14"/>
  <c r="X335" i="14"/>
  <c r="P335" i="14"/>
  <c r="EM335" i="14"/>
  <c r="EE335" i="14"/>
  <c r="DW335" i="14"/>
  <c r="DO335" i="14"/>
  <c r="DG335" i="14"/>
  <c r="CY335" i="14"/>
  <c r="CQ335" i="14"/>
  <c r="CI335" i="14"/>
  <c r="CA335" i="14"/>
  <c r="BS335" i="14"/>
  <c r="BK335" i="14"/>
  <c r="BC335" i="14"/>
  <c r="AU335" i="14"/>
  <c r="AM335" i="14"/>
  <c r="AE335" i="14"/>
  <c r="W335" i="14"/>
  <c r="EL335" i="14"/>
  <c r="ED335" i="14"/>
  <c r="DV335" i="14"/>
  <c r="DN335" i="14"/>
  <c r="DF335" i="14"/>
  <c r="CX335" i="14"/>
  <c r="CP335" i="14"/>
  <c r="CH335" i="14"/>
  <c r="BZ335" i="14"/>
  <c r="BR335" i="14"/>
  <c r="BJ335" i="14"/>
  <c r="BB335" i="14"/>
  <c r="AT335" i="14"/>
  <c r="AL335" i="14"/>
  <c r="AD335" i="14"/>
  <c r="V335" i="14"/>
  <c r="N335" i="14"/>
  <c r="EK335" i="14"/>
  <c r="EC335" i="14"/>
  <c r="DU335" i="14"/>
  <c r="DM335" i="14"/>
  <c r="DE335" i="14"/>
  <c r="CW335" i="14"/>
  <c r="CO335" i="14"/>
  <c r="CG335" i="14"/>
  <c r="BY335" i="14"/>
  <c r="BQ335" i="14"/>
  <c r="BI335" i="14"/>
  <c r="BA335" i="14"/>
  <c r="AS335" i="14"/>
  <c r="AK335" i="14"/>
  <c r="AC335" i="14"/>
  <c r="U335" i="14"/>
  <c r="EI335" i="14"/>
  <c r="EA335" i="14"/>
  <c r="DS335" i="14"/>
  <c r="DK335" i="14"/>
  <c r="DC335" i="14"/>
  <c r="CU335" i="14"/>
  <c r="CM335" i="14"/>
  <c r="CE335" i="14"/>
  <c r="BW335" i="14"/>
  <c r="BO335" i="14"/>
  <c r="BG335" i="14"/>
  <c r="AY335" i="14"/>
  <c r="AQ335" i="14"/>
  <c r="AI335" i="14"/>
  <c r="AA335" i="14"/>
  <c r="S335" i="14"/>
  <c r="CF335" i="14"/>
  <c r="T335" i="14"/>
  <c r="EJ335" i="14"/>
  <c r="BX335" i="14"/>
  <c r="EB335" i="14"/>
  <c r="BP335" i="14"/>
  <c r="DT335" i="14"/>
  <c r="BH335" i="14"/>
  <c r="DL335" i="14"/>
  <c r="AZ335" i="14"/>
  <c r="DD335" i="14"/>
  <c r="AR335" i="14"/>
  <c r="CV335" i="14"/>
  <c r="AJ335" i="14"/>
  <c r="CN335" i="14"/>
  <c r="AB335" i="14"/>
  <c r="EH333" i="14"/>
  <c r="DZ333" i="14"/>
  <c r="DR333" i="14"/>
  <c r="DJ333" i="14"/>
  <c r="DB333" i="14"/>
  <c r="CT333" i="14"/>
  <c r="CL333" i="14"/>
  <c r="CD333" i="14"/>
  <c r="BV333" i="14"/>
  <c r="BN333" i="14"/>
  <c r="BF333" i="14"/>
  <c r="AX333" i="14"/>
  <c r="AP333" i="14"/>
  <c r="AH333" i="14"/>
  <c r="Z333" i="14"/>
  <c r="R333" i="14"/>
  <c r="EG333" i="14"/>
  <c r="DY333" i="14"/>
  <c r="DQ333" i="14"/>
  <c r="DI333" i="14"/>
  <c r="DA333" i="14"/>
  <c r="CS333" i="14"/>
  <c r="CK333" i="14"/>
  <c r="CC333" i="14"/>
  <c r="BU333" i="14"/>
  <c r="BM333" i="14"/>
  <c r="BE333" i="14"/>
  <c r="AW333" i="14"/>
  <c r="AO333" i="14"/>
  <c r="AG333" i="14"/>
  <c r="Y333" i="14"/>
  <c r="Q333" i="14"/>
  <c r="EF333" i="14"/>
  <c r="DX333" i="14"/>
  <c r="DP333" i="14"/>
  <c r="DH333" i="14"/>
  <c r="CZ333" i="14"/>
  <c r="CR333" i="14"/>
  <c r="CJ333" i="14"/>
  <c r="CB333" i="14"/>
  <c r="BT333" i="14"/>
  <c r="BL333" i="14"/>
  <c r="BD333" i="14"/>
  <c r="AV333" i="14"/>
  <c r="AN333" i="14"/>
  <c r="AF333" i="14"/>
  <c r="X333" i="14"/>
  <c r="P333" i="14"/>
  <c r="EM333" i="14"/>
  <c r="EE333" i="14"/>
  <c r="DW333" i="14"/>
  <c r="DO333" i="14"/>
  <c r="DG333" i="14"/>
  <c r="CY333" i="14"/>
  <c r="CQ333" i="14"/>
  <c r="CI333" i="14"/>
  <c r="CA333" i="14"/>
  <c r="BS333" i="14"/>
  <c r="BK333" i="14"/>
  <c r="BC333" i="14"/>
  <c r="AU333" i="14"/>
  <c r="AM333" i="14"/>
  <c r="AE333" i="14"/>
  <c r="W333" i="14"/>
  <c r="EL333" i="14"/>
  <c r="ED333" i="14"/>
  <c r="DV333" i="14"/>
  <c r="DN333" i="14"/>
  <c r="DF333" i="14"/>
  <c r="CX333" i="14"/>
  <c r="CP333" i="14"/>
  <c r="CH333" i="14"/>
  <c r="BZ333" i="14"/>
  <c r="BR333" i="14"/>
  <c r="BJ333" i="14"/>
  <c r="BB333" i="14"/>
  <c r="AT333" i="14"/>
  <c r="AL333" i="14"/>
  <c r="AD333" i="14"/>
  <c r="V333" i="14"/>
  <c r="N333" i="14"/>
  <c r="EK333" i="14"/>
  <c r="EC333" i="14"/>
  <c r="DU333" i="14"/>
  <c r="DM333" i="14"/>
  <c r="DE333" i="14"/>
  <c r="CW333" i="14"/>
  <c r="CO333" i="14"/>
  <c r="CG333" i="14"/>
  <c r="BY333" i="14"/>
  <c r="BQ333" i="14"/>
  <c r="BI333" i="14"/>
  <c r="BA333" i="14"/>
  <c r="AS333" i="14"/>
  <c r="AK333" i="14"/>
  <c r="AC333" i="14"/>
  <c r="U333" i="14"/>
  <c r="EI333" i="14"/>
  <c r="EA333" i="14"/>
  <c r="DS333" i="14"/>
  <c r="DK333" i="14"/>
  <c r="DC333" i="14"/>
  <c r="CU333" i="14"/>
  <c r="CM333" i="14"/>
  <c r="CE333" i="14"/>
  <c r="BW333" i="14"/>
  <c r="BO333" i="14"/>
  <c r="BG333" i="14"/>
  <c r="AY333" i="14"/>
  <c r="AQ333" i="14"/>
  <c r="AI333" i="14"/>
  <c r="AA333" i="14"/>
  <c r="S333" i="14"/>
  <c r="CN333" i="14"/>
  <c r="AB333" i="14"/>
  <c r="CF333" i="14"/>
  <c r="T333" i="14"/>
  <c r="EJ333" i="14"/>
  <c r="BX333" i="14"/>
  <c r="EB333" i="14"/>
  <c r="BP333" i="14"/>
  <c r="DT333" i="14"/>
  <c r="BH333" i="14"/>
  <c r="DL333" i="14"/>
  <c r="AZ333" i="14"/>
  <c r="DD333" i="14"/>
  <c r="AR333" i="14"/>
  <c r="CV333" i="14"/>
  <c r="AJ333" i="14"/>
  <c r="EI273" i="14"/>
  <c r="EA273" i="14"/>
  <c r="DS273" i="14"/>
  <c r="DK273" i="14"/>
  <c r="DC273" i="14"/>
  <c r="CU273" i="14"/>
  <c r="CM273" i="14"/>
  <c r="CE273" i="14"/>
  <c r="BW273" i="14"/>
  <c r="BO273" i="14"/>
  <c r="BG273" i="14"/>
  <c r="AY273" i="14"/>
  <c r="AQ273" i="14"/>
  <c r="AI273" i="14"/>
  <c r="AA273" i="14"/>
  <c r="S273" i="14"/>
  <c r="EH273" i="14"/>
  <c r="DZ273" i="14"/>
  <c r="DR273" i="14"/>
  <c r="DJ273" i="14"/>
  <c r="DB273" i="14"/>
  <c r="CT273" i="14"/>
  <c r="CL273" i="14"/>
  <c r="CD273" i="14"/>
  <c r="BV273" i="14"/>
  <c r="BN273" i="14"/>
  <c r="BF273" i="14"/>
  <c r="AX273" i="14"/>
  <c r="AP273" i="14"/>
  <c r="AH273" i="14"/>
  <c r="Z273" i="14"/>
  <c r="R273" i="14"/>
  <c r="EG273" i="14"/>
  <c r="DY273" i="14"/>
  <c r="DQ273" i="14"/>
  <c r="DI273" i="14"/>
  <c r="DA273" i="14"/>
  <c r="CS273" i="14"/>
  <c r="CK273" i="14"/>
  <c r="CC273" i="14"/>
  <c r="BU273" i="14"/>
  <c r="BM273" i="14"/>
  <c r="BE273" i="14"/>
  <c r="AW273" i="14"/>
  <c r="AO273" i="14"/>
  <c r="AG273" i="14"/>
  <c r="Y273" i="14"/>
  <c r="Q273" i="14"/>
  <c r="EF273" i="14"/>
  <c r="DX273" i="14"/>
  <c r="DP273" i="14"/>
  <c r="DH273" i="14"/>
  <c r="CZ273" i="14"/>
  <c r="CR273" i="14"/>
  <c r="CJ273" i="14"/>
  <c r="CB273" i="14"/>
  <c r="BT273" i="14"/>
  <c r="BL273" i="14"/>
  <c r="BD273" i="14"/>
  <c r="AV273" i="14"/>
  <c r="AN273" i="14"/>
  <c r="AF273" i="14"/>
  <c r="X273" i="14"/>
  <c r="EM273" i="14"/>
  <c r="EE273" i="14"/>
  <c r="DW273" i="14"/>
  <c r="DO273" i="14"/>
  <c r="DG273" i="14"/>
  <c r="CY273" i="14"/>
  <c r="CQ273" i="14"/>
  <c r="CI273" i="14"/>
  <c r="CA273" i="14"/>
  <c r="BS273" i="14"/>
  <c r="BK273" i="14"/>
  <c r="BC273" i="14"/>
  <c r="AU273" i="14"/>
  <c r="AM273" i="14"/>
  <c r="AE273" i="14"/>
  <c r="W273" i="14"/>
  <c r="EL273" i="14"/>
  <c r="ED273" i="14"/>
  <c r="DV273" i="14"/>
  <c r="DN273" i="14"/>
  <c r="DF273" i="14"/>
  <c r="CX273" i="14"/>
  <c r="CP273" i="14"/>
  <c r="CH273" i="14"/>
  <c r="BZ273" i="14"/>
  <c r="BR273" i="14"/>
  <c r="BJ273" i="14"/>
  <c r="BB273" i="14"/>
  <c r="AT273" i="14"/>
  <c r="AL273" i="14"/>
  <c r="AD273" i="14"/>
  <c r="V273" i="14"/>
  <c r="N273" i="14"/>
  <c r="DL273" i="14"/>
  <c r="CF273" i="14"/>
  <c r="AZ273" i="14"/>
  <c r="T273" i="14"/>
  <c r="EK273" i="14"/>
  <c r="DE273" i="14"/>
  <c r="BY273" i="14"/>
  <c r="AS273" i="14"/>
  <c r="P273" i="14"/>
  <c r="EJ273" i="14"/>
  <c r="DD273" i="14"/>
  <c r="BX273" i="14"/>
  <c r="AR273" i="14"/>
  <c r="EC273" i="14"/>
  <c r="CW273" i="14"/>
  <c r="BQ273" i="14"/>
  <c r="AK273" i="14"/>
  <c r="EB273" i="14"/>
  <c r="CV273" i="14"/>
  <c r="BP273" i="14"/>
  <c r="AJ273" i="14"/>
  <c r="DU273" i="14"/>
  <c r="CO273" i="14"/>
  <c r="BI273" i="14"/>
  <c r="AC273" i="14"/>
  <c r="DT273" i="14"/>
  <c r="CN273" i="14"/>
  <c r="BH273" i="14"/>
  <c r="AB273" i="14"/>
  <c r="DM273" i="14"/>
  <c r="CG273" i="14"/>
  <c r="BA273" i="14"/>
  <c r="U273" i="14"/>
  <c r="EJ222" i="14"/>
  <c r="EB222" i="14"/>
  <c r="DT222" i="14"/>
  <c r="DL222" i="14"/>
  <c r="DD222" i="14"/>
  <c r="CV222" i="14"/>
  <c r="CN222" i="14"/>
  <c r="CF222" i="14"/>
  <c r="BX222" i="14"/>
  <c r="BP222" i="14"/>
  <c r="BH222" i="14"/>
  <c r="AZ222" i="14"/>
  <c r="AR222" i="14"/>
  <c r="AJ222" i="14"/>
  <c r="AB222" i="14"/>
  <c r="T222" i="14"/>
  <c r="EI222" i="14"/>
  <c r="EA222" i="14"/>
  <c r="DS222" i="14"/>
  <c r="DK222" i="14"/>
  <c r="DC222" i="14"/>
  <c r="CU222" i="14"/>
  <c r="CM222" i="14"/>
  <c r="CE222" i="14"/>
  <c r="BW222" i="14"/>
  <c r="BO222" i="14"/>
  <c r="BG222" i="14"/>
  <c r="AY222" i="14"/>
  <c r="AQ222" i="14"/>
  <c r="AI222" i="14"/>
  <c r="AA222" i="14"/>
  <c r="S222" i="14"/>
  <c r="EH222" i="14"/>
  <c r="DZ222" i="14"/>
  <c r="DR222" i="14"/>
  <c r="DJ222" i="14"/>
  <c r="DB222" i="14"/>
  <c r="CT222" i="14"/>
  <c r="CL222" i="14"/>
  <c r="CD222" i="14"/>
  <c r="BV222" i="14"/>
  <c r="BN222" i="14"/>
  <c r="BF222" i="14"/>
  <c r="AX222" i="14"/>
  <c r="AP222" i="14"/>
  <c r="AH222" i="14"/>
  <c r="Z222" i="14"/>
  <c r="R222" i="14"/>
  <c r="EG222" i="14"/>
  <c r="DY222" i="14"/>
  <c r="DQ222" i="14"/>
  <c r="DI222" i="14"/>
  <c r="DA222" i="14"/>
  <c r="CS222" i="14"/>
  <c r="CK222" i="14"/>
  <c r="CC222" i="14"/>
  <c r="BU222" i="14"/>
  <c r="BM222" i="14"/>
  <c r="BE222" i="14"/>
  <c r="AW222" i="14"/>
  <c r="AO222" i="14"/>
  <c r="AG222" i="14"/>
  <c r="Y222" i="14"/>
  <c r="Q222" i="14"/>
  <c r="EF222" i="14"/>
  <c r="DX222" i="14"/>
  <c r="DP222" i="14"/>
  <c r="DH222" i="14"/>
  <c r="CZ222" i="14"/>
  <c r="CR222" i="14"/>
  <c r="CJ222" i="14"/>
  <c r="CB222" i="14"/>
  <c r="BT222" i="14"/>
  <c r="BL222" i="14"/>
  <c r="BD222" i="14"/>
  <c r="AV222" i="14"/>
  <c r="AN222" i="14"/>
  <c r="AF222" i="14"/>
  <c r="X222" i="14"/>
  <c r="P222" i="14"/>
  <c r="EM222" i="14"/>
  <c r="EE222" i="14"/>
  <c r="DW222" i="14"/>
  <c r="DO222" i="14"/>
  <c r="DG222" i="14"/>
  <c r="CY222" i="14"/>
  <c r="CQ222" i="14"/>
  <c r="CI222" i="14"/>
  <c r="CA222" i="14"/>
  <c r="BS222" i="14"/>
  <c r="BK222" i="14"/>
  <c r="BC222" i="14"/>
  <c r="AU222" i="14"/>
  <c r="AM222" i="14"/>
  <c r="AE222" i="14"/>
  <c r="W222" i="14"/>
  <c r="EL222" i="14"/>
  <c r="ED222" i="14"/>
  <c r="DV222" i="14"/>
  <c r="DN222" i="14"/>
  <c r="DF222" i="14"/>
  <c r="CX222" i="14"/>
  <c r="CP222" i="14"/>
  <c r="CH222" i="14"/>
  <c r="BZ222" i="14"/>
  <c r="BR222" i="14"/>
  <c r="BJ222" i="14"/>
  <c r="BB222" i="14"/>
  <c r="AT222" i="14"/>
  <c r="AL222" i="14"/>
  <c r="AD222" i="14"/>
  <c r="V222" i="14"/>
  <c r="N222" i="14"/>
  <c r="EK222" i="14"/>
  <c r="EC222" i="14"/>
  <c r="DU222" i="14"/>
  <c r="DM222" i="14"/>
  <c r="DE222" i="14"/>
  <c r="CW222" i="14"/>
  <c r="CO222" i="14"/>
  <c r="CG222" i="14"/>
  <c r="BY222" i="14"/>
  <c r="BQ222" i="14"/>
  <c r="BI222" i="14"/>
  <c r="BA222" i="14"/>
  <c r="AS222" i="14"/>
  <c r="AK222" i="14"/>
  <c r="AC222" i="14"/>
  <c r="U222" i="14"/>
  <c r="EL125" i="14"/>
  <c r="ED125" i="14"/>
  <c r="DV125" i="14"/>
  <c r="DN125" i="14"/>
  <c r="DF125" i="14"/>
  <c r="CX125" i="14"/>
  <c r="CP125" i="14"/>
  <c r="CH125" i="14"/>
  <c r="BZ125" i="14"/>
  <c r="BR125" i="14"/>
  <c r="BJ125" i="14"/>
  <c r="BB125" i="14"/>
  <c r="AT125" i="14"/>
  <c r="AL125" i="14"/>
  <c r="AD125" i="14"/>
  <c r="V125" i="14"/>
  <c r="N125" i="14"/>
  <c r="EK125" i="14"/>
  <c r="EC125" i="14"/>
  <c r="DU125" i="14"/>
  <c r="DM125" i="14"/>
  <c r="DE125" i="14"/>
  <c r="CW125" i="14"/>
  <c r="CO125" i="14"/>
  <c r="CG125" i="14"/>
  <c r="BY125" i="14"/>
  <c r="BQ125" i="14"/>
  <c r="BI125" i="14"/>
  <c r="BA125" i="14"/>
  <c r="AS125" i="14"/>
  <c r="AK125" i="14"/>
  <c r="AC125" i="14"/>
  <c r="U125" i="14"/>
  <c r="EJ125" i="14"/>
  <c r="EB125" i="14"/>
  <c r="DT125" i="14"/>
  <c r="DL125" i="14"/>
  <c r="DD125" i="14"/>
  <c r="CV125" i="14"/>
  <c r="CN125" i="14"/>
  <c r="CF125" i="14"/>
  <c r="BX125" i="14"/>
  <c r="BP125" i="14"/>
  <c r="BH125" i="14"/>
  <c r="AZ125" i="14"/>
  <c r="AR125" i="14"/>
  <c r="AJ125" i="14"/>
  <c r="AB125" i="14"/>
  <c r="T125" i="14"/>
  <c r="EI125" i="14"/>
  <c r="EA125" i="14"/>
  <c r="DS125" i="14"/>
  <c r="DK125" i="14"/>
  <c r="DC125" i="14"/>
  <c r="CU125" i="14"/>
  <c r="CM125" i="14"/>
  <c r="CE125" i="14"/>
  <c r="BW125" i="14"/>
  <c r="BO125" i="14"/>
  <c r="BG125" i="14"/>
  <c r="AY125" i="14"/>
  <c r="AQ125" i="14"/>
  <c r="AI125" i="14"/>
  <c r="AA125" i="14"/>
  <c r="S125" i="14"/>
  <c r="EH125" i="14"/>
  <c r="DZ125" i="14"/>
  <c r="DR125" i="14"/>
  <c r="DJ125" i="14"/>
  <c r="DB125" i="14"/>
  <c r="CT125" i="14"/>
  <c r="CL125" i="14"/>
  <c r="CD125" i="14"/>
  <c r="BV125" i="14"/>
  <c r="BN125" i="14"/>
  <c r="BF125" i="14"/>
  <c r="AX125" i="14"/>
  <c r="AP125" i="14"/>
  <c r="AH125" i="14"/>
  <c r="Z125" i="14"/>
  <c r="R125" i="14"/>
  <c r="EG125" i="14"/>
  <c r="DY125" i="14"/>
  <c r="DQ125" i="14"/>
  <c r="DI125" i="14"/>
  <c r="DA125" i="14"/>
  <c r="CS125" i="14"/>
  <c r="CK125" i="14"/>
  <c r="CC125" i="14"/>
  <c r="BU125" i="14"/>
  <c r="BM125" i="14"/>
  <c r="BE125" i="14"/>
  <c r="AW125" i="14"/>
  <c r="AO125" i="14"/>
  <c r="AG125" i="14"/>
  <c r="Y125" i="14"/>
  <c r="Q125" i="14"/>
  <c r="EF125" i="14"/>
  <c r="DX125" i="14"/>
  <c r="DP125" i="14"/>
  <c r="DH125" i="14"/>
  <c r="CZ125" i="14"/>
  <c r="CR125" i="14"/>
  <c r="CJ125" i="14"/>
  <c r="CB125" i="14"/>
  <c r="BT125" i="14"/>
  <c r="BL125" i="14"/>
  <c r="BD125" i="14"/>
  <c r="AV125" i="14"/>
  <c r="AN125" i="14"/>
  <c r="AF125" i="14"/>
  <c r="X125" i="14"/>
  <c r="P125" i="14"/>
  <c r="EM125" i="14"/>
  <c r="EE125" i="14"/>
  <c r="DW125" i="14"/>
  <c r="DO125" i="14"/>
  <c r="DG125" i="14"/>
  <c r="CY125" i="14"/>
  <c r="CQ125" i="14"/>
  <c r="CI125" i="14"/>
  <c r="CA125" i="14"/>
  <c r="BS125" i="14"/>
  <c r="BK125" i="14"/>
  <c r="BC125" i="14"/>
  <c r="AU125" i="14"/>
  <c r="AM125" i="14"/>
  <c r="AE125" i="14"/>
  <c r="W125" i="14"/>
  <c r="EH309" i="14"/>
  <c r="DZ309" i="14"/>
  <c r="DR309" i="14"/>
  <c r="DJ309" i="14"/>
  <c r="DB309" i="14"/>
  <c r="CT309" i="14"/>
  <c r="CL309" i="14"/>
  <c r="CD309" i="14"/>
  <c r="BV309" i="14"/>
  <c r="BN309" i="14"/>
  <c r="BF309" i="14"/>
  <c r="AX309" i="14"/>
  <c r="AP309" i="14"/>
  <c r="AH309" i="14"/>
  <c r="Z309" i="14"/>
  <c r="R309" i="14"/>
  <c r="EG309" i="14"/>
  <c r="DY309" i="14"/>
  <c r="DQ309" i="14"/>
  <c r="DI309" i="14"/>
  <c r="DA309" i="14"/>
  <c r="CS309" i="14"/>
  <c r="CK309" i="14"/>
  <c r="CC309" i="14"/>
  <c r="BU309" i="14"/>
  <c r="BM309" i="14"/>
  <c r="BE309" i="14"/>
  <c r="AW309" i="14"/>
  <c r="AO309" i="14"/>
  <c r="AG309" i="14"/>
  <c r="Y309" i="14"/>
  <c r="Q309" i="14"/>
  <c r="EF309" i="14"/>
  <c r="DX309" i="14"/>
  <c r="DP309" i="14"/>
  <c r="DH309" i="14"/>
  <c r="CZ309" i="14"/>
  <c r="CR309" i="14"/>
  <c r="CJ309" i="14"/>
  <c r="CB309" i="14"/>
  <c r="BT309" i="14"/>
  <c r="BL309" i="14"/>
  <c r="BD309" i="14"/>
  <c r="AV309" i="14"/>
  <c r="AN309" i="14"/>
  <c r="AF309" i="14"/>
  <c r="X309" i="14"/>
  <c r="P309" i="14"/>
  <c r="EM309" i="14"/>
  <c r="EE309" i="14"/>
  <c r="DW309" i="14"/>
  <c r="DO309" i="14"/>
  <c r="DG309" i="14"/>
  <c r="CY309" i="14"/>
  <c r="CQ309" i="14"/>
  <c r="CI309" i="14"/>
  <c r="CA309" i="14"/>
  <c r="BS309" i="14"/>
  <c r="BK309" i="14"/>
  <c r="BC309" i="14"/>
  <c r="AU309" i="14"/>
  <c r="AM309" i="14"/>
  <c r="AE309" i="14"/>
  <c r="W309" i="14"/>
  <c r="EL309" i="14"/>
  <c r="ED309" i="14"/>
  <c r="DV309" i="14"/>
  <c r="DN309" i="14"/>
  <c r="DF309" i="14"/>
  <c r="CX309" i="14"/>
  <c r="CP309" i="14"/>
  <c r="CH309" i="14"/>
  <c r="BZ309" i="14"/>
  <c r="BR309" i="14"/>
  <c r="BJ309" i="14"/>
  <c r="BB309" i="14"/>
  <c r="AT309" i="14"/>
  <c r="AL309" i="14"/>
  <c r="AD309" i="14"/>
  <c r="V309" i="14"/>
  <c r="N309" i="14"/>
  <c r="EK309" i="14"/>
  <c r="EC309" i="14"/>
  <c r="DU309" i="14"/>
  <c r="DM309" i="14"/>
  <c r="DE309" i="14"/>
  <c r="CW309" i="14"/>
  <c r="CO309" i="14"/>
  <c r="CG309" i="14"/>
  <c r="BY309" i="14"/>
  <c r="BQ309" i="14"/>
  <c r="BI309" i="14"/>
  <c r="BA309" i="14"/>
  <c r="AS309" i="14"/>
  <c r="AK309" i="14"/>
  <c r="AC309" i="14"/>
  <c r="U309" i="14"/>
  <c r="EI309" i="14"/>
  <c r="EA309" i="14"/>
  <c r="DS309" i="14"/>
  <c r="DK309" i="14"/>
  <c r="DC309" i="14"/>
  <c r="CU309" i="14"/>
  <c r="CM309" i="14"/>
  <c r="CE309" i="14"/>
  <c r="BW309" i="14"/>
  <c r="BO309" i="14"/>
  <c r="BG309" i="14"/>
  <c r="AY309" i="14"/>
  <c r="AQ309" i="14"/>
  <c r="AI309" i="14"/>
  <c r="AA309" i="14"/>
  <c r="S309" i="14"/>
  <c r="DT309" i="14"/>
  <c r="BH309" i="14"/>
  <c r="DL309" i="14"/>
  <c r="AZ309" i="14"/>
  <c r="DD309" i="14"/>
  <c r="AR309" i="14"/>
  <c r="CV309" i="14"/>
  <c r="AJ309" i="14"/>
  <c r="CN309" i="14"/>
  <c r="AB309" i="14"/>
  <c r="CF309" i="14"/>
  <c r="T309" i="14"/>
  <c r="EB309" i="14"/>
  <c r="BP309" i="14"/>
  <c r="EJ309" i="14"/>
  <c r="BX309" i="14"/>
  <c r="EH252" i="14"/>
  <c r="DZ252" i="14"/>
  <c r="DR252" i="14"/>
  <c r="DJ252" i="14"/>
  <c r="DB252" i="14"/>
  <c r="CT252" i="14"/>
  <c r="CL252" i="14"/>
  <c r="CD252" i="14"/>
  <c r="BV252" i="14"/>
  <c r="BN252" i="14"/>
  <c r="BF252" i="14"/>
  <c r="AX252" i="14"/>
  <c r="AP252" i="14"/>
  <c r="AH252" i="14"/>
  <c r="Z252" i="14"/>
  <c r="R252" i="14"/>
  <c r="EG252" i="14"/>
  <c r="DY252" i="14"/>
  <c r="DQ252" i="14"/>
  <c r="DI252" i="14"/>
  <c r="DA252" i="14"/>
  <c r="CS252" i="14"/>
  <c r="CK252" i="14"/>
  <c r="CC252" i="14"/>
  <c r="BU252" i="14"/>
  <c r="BM252" i="14"/>
  <c r="BE252" i="14"/>
  <c r="AW252" i="14"/>
  <c r="AO252" i="14"/>
  <c r="AG252" i="14"/>
  <c r="Y252" i="14"/>
  <c r="Q252" i="14"/>
  <c r="EF252" i="14"/>
  <c r="DX252" i="14"/>
  <c r="DP252" i="14"/>
  <c r="DH252" i="14"/>
  <c r="CZ252" i="14"/>
  <c r="CR252" i="14"/>
  <c r="CJ252" i="14"/>
  <c r="CB252" i="14"/>
  <c r="BT252" i="14"/>
  <c r="BL252" i="14"/>
  <c r="BD252" i="14"/>
  <c r="AV252" i="14"/>
  <c r="AN252" i="14"/>
  <c r="AF252" i="14"/>
  <c r="X252" i="14"/>
  <c r="P252" i="14"/>
  <c r="EM252" i="14"/>
  <c r="EE252" i="14"/>
  <c r="DW252" i="14"/>
  <c r="DO252" i="14"/>
  <c r="DG252" i="14"/>
  <c r="CY252" i="14"/>
  <c r="CQ252" i="14"/>
  <c r="CI252" i="14"/>
  <c r="CA252" i="14"/>
  <c r="BS252" i="14"/>
  <c r="BK252" i="14"/>
  <c r="BC252" i="14"/>
  <c r="AU252" i="14"/>
  <c r="AM252" i="14"/>
  <c r="AE252" i="14"/>
  <c r="W252" i="14"/>
  <c r="EL252" i="14"/>
  <c r="ED252" i="14"/>
  <c r="DV252" i="14"/>
  <c r="DN252" i="14"/>
  <c r="DF252" i="14"/>
  <c r="CX252" i="14"/>
  <c r="CP252" i="14"/>
  <c r="CH252" i="14"/>
  <c r="BZ252" i="14"/>
  <c r="BR252" i="14"/>
  <c r="BJ252" i="14"/>
  <c r="BB252" i="14"/>
  <c r="AT252" i="14"/>
  <c r="AL252" i="14"/>
  <c r="AD252" i="14"/>
  <c r="V252" i="14"/>
  <c r="N252" i="14"/>
  <c r="EK252" i="14"/>
  <c r="EC252" i="14"/>
  <c r="DU252" i="14"/>
  <c r="DM252" i="14"/>
  <c r="DE252" i="14"/>
  <c r="CW252" i="14"/>
  <c r="CO252" i="14"/>
  <c r="CG252" i="14"/>
  <c r="BY252" i="14"/>
  <c r="BQ252" i="14"/>
  <c r="BI252" i="14"/>
  <c r="BA252" i="14"/>
  <c r="AS252" i="14"/>
  <c r="AK252" i="14"/>
  <c r="AC252" i="14"/>
  <c r="U252" i="14"/>
  <c r="EJ252" i="14"/>
  <c r="EB252" i="14"/>
  <c r="DT252" i="14"/>
  <c r="DL252" i="14"/>
  <c r="DD252" i="14"/>
  <c r="CV252" i="14"/>
  <c r="CN252" i="14"/>
  <c r="CF252" i="14"/>
  <c r="BX252" i="14"/>
  <c r="BP252" i="14"/>
  <c r="BH252" i="14"/>
  <c r="AZ252" i="14"/>
  <c r="AR252" i="14"/>
  <c r="AJ252" i="14"/>
  <c r="AB252" i="14"/>
  <c r="T252" i="14"/>
  <c r="EI252" i="14"/>
  <c r="EA252" i="14"/>
  <c r="DS252" i="14"/>
  <c r="DK252" i="14"/>
  <c r="DC252" i="14"/>
  <c r="CU252" i="14"/>
  <c r="CM252" i="14"/>
  <c r="CE252" i="14"/>
  <c r="BW252" i="14"/>
  <c r="BO252" i="14"/>
  <c r="BG252" i="14"/>
  <c r="AY252" i="14"/>
  <c r="AQ252" i="14"/>
  <c r="AI252" i="14"/>
  <c r="AA252" i="14"/>
  <c r="S252" i="14"/>
  <c r="EJ198" i="14"/>
  <c r="EB198" i="14"/>
  <c r="DT198" i="14"/>
  <c r="DL198" i="14"/>
  <c r="DD198" i="14"/>
  <c r="CV198" i="14"/>
  <c r="CN198" i="14"/>
  <c r="CF198" i="14"/>
  <c r="BX198" i="14"/>
  <c r="BP198" i="14"/>
  <c r="BH198" i="14"/>
  <c r="AZ198" i="14"/>
  <c r="AR198" i="14"/>
  <c r="AJ198" i="14"/>
  <c r="AB198" i="14"/>
  <c r="T198" i="14"/>
  <c r="EI198" i="14"/>
  <c r="EA198" i="14"/>
  <c r="DS198" i="14"/>
  <c r="DK198" i="14"/>
  <c r="DC198" i="14"/>
  <c r="CU198" i="14"/>
  <c r="CM198" i="14"/>
  <c r="CE198" i="14"/>
  <c r="BW198" i="14"/>
  <c r="BO198" i="14"/>
  <c r="BG198" i="14"/>
  <c r="AY198" i="14"/>
  <c r="AQ198" i="14"/>
  <c r="AI198" i="14"/>
  <c r="AA198" i="14"/>
  <c r="S198" i="14"/>
  <c r="EH198" i="14"/>
  <c r="DZ198" i="14"/>
  <c r="DR198" i="14"/>
  <c r="DJ198" i="14"/>
  <c r="DB198" i="14"/>
  <c r="CT198" i="14"/>
  <c r="CL198" i="14"/>
  <c r="CD198" i="14"/>
  <c r="BV198" i="14"/>
  <c r="BN198" i="14"/>
  <c r="BF198" i="14"/>
  <c r="AX198" i="14"/>
  <c r="AP198" i="14"/>
  <c r="AH198" i="14"/>
  <c r="Z198" i="14"/>
  <c r="R198" i="14"/>
  <c r="EG198" i="14"/>
  <c r="DY198" i="14"/>
  <c r="DQ198" i="14"/>
  <c r="DI198" i="14"/>
  <c r="DA198" i="14"/>
  <c r="CS198" i="14"/>
  <c r="CK198" i="14"/>
  <c r="CC198" i="14"/>
  <c r="BU198" i="14"/>
  <c r="BM198" i="14"/>
  <c r="BE198" i="14"/>
  <c r="AW198" i="14"/>
  <c r="AO198" i="14"/>
  <c r="AG198" i="14"/>
  <c r="Y198" i="14"/>
  <c r="Q198" i="14"/>
  <c r="EF198" i="14"/>
  <c r="DX198" i="14"/>
  <c r="DP198" i="14"/>
  <c r="DH198" i="14"/>
  <c r="CZ198" i="14"/>
  <c r="CR198" i="14"/>
  <c r="CJ198" i="14"/>
  <c r="CB198" i="14"/>
  <c r="BT198" i="14"/>
  <c r="BL198" i="14"/>
  <c r="BD198" i="14"/>
  <c r="AV198" i="14"/>
  <c r="AN198" i="14"/>
  <c r="AF198" i="14"/>
  <c r="X198" i="14"/>
  <c r="P198" i="14"/>
  <c r="EM198" i="14"/>
  <c r="EE198" i="14"/>
  <c r="DW198" i="14"/>
  <c r="DO198" i="14"/>
  <c r="DG198" i="14"/>
  <c r="CY198" i="14"/>
  <c r="CQ198" i="14"/>
  <c r="CI198" i="14"/>
  <c r="CA198" i="14"/>
  <c r="BS198" i="14"/>
  <c r="BK198" i="14"/>
  <c r="BC198" i="14"/>
  <c r="AU198" i="14"/>
  <c r="AM198" i="14"/>
  <c r="AE198" i="14"/>
  <c r="W198" i="14"/>
  <c r="EL198" i="14"/>
  <c r="ED198" i="14"/>
  <c r="DV198" i="14"/>
  <c r="DN198" i="14"/>
  <c r="DF198" i="14"/>
  <c r="CX198" i="14"/>
  <c r="CP198" i="14"/>
  <c r="CH198" i="14"/>
  <c r="BZ198" i="14"/>
  <c r="BR198" i="14"/>
  <c r="BJ198" i="14"/>
  <c r="BB198" i="14"/>
  <c r="AT198" i="14"/>
  <c r="AL198" i="14"/>
  <c r="AD198" i="14"/>
  <c r="V198" i="14"/>
  <c r="N198" i="14"/>
  <c r="CO198" i="14"/>
  <c r="AC198" i="14"/>
  <c r="CG198" i="14"/>
  <c r="U198" i="14"/>
  <c r="EK198" i="14"/>
  <c r="BY198" i="14"/>
  <c r="EC198" i="14"/>
  <c r="BQ198" i="14"/>
  <c r="DU198" i="14"/>
  <c r="BI198" i="14"/>
  <c r="DM198" i="14"/>
  <c r="BA198" i="14"/>
  <c r="DE198" i="14"/>
  <c r="AS198" i="14"/>
  <c r="CW198" i="14"/>
  <c r="AK198" i="14"/>
  <c r="EL149" i="14"/>
  <c r="ED149" i="14"/>
  <c r="DV149" i="14"/>
  <c r="DN149" i="14"/>
  <c r="DF149" i="14"/>
  <c r="CX149" i="14"/>
  <c r="CP149" i="14"/>
  <c r="CH149" i="14"/>
  <c r="BZ149" i="14"/>
  <c r="BR149" i="14"/>
  <c r="BJ149" i="14"/>
  <c r="BB149" i="14"/>
  <c r="AT149" i="14"/>
  <c r="AL149" i="14"/>
  <c r="AD149" i="14"/>
  <c r="V149" i="14"/>
  <c r="N149" i="14"/>
  <c r="EK149" i="14"/>
  <c r="EC149" i="14"/>
  <c r="DU149" i="14"/>
  <c r="DM149" i="14"/>
  <c r="DE149" i="14"/>
  <c r="CW149" i="14"/>
  <c r="CO149" i="14"/>
  <c r="CG149" i="14"/>
  <c r="BY149" i="14"/>
  <c r="BQ149" i="14"/>
  <c r="BI149" i="14"/>
  <c r="BA149" i="14"/>
  <c r="AS149" i="14"/>
  <c r="AK149" i="14"/>
  <c r="AC149" i="14"/>
  <c r="U149" i="14"/>
  <c r="EJ149" i="14"/>
  <c r="EB149" i="14"/>
  <c r="DT149" i="14"/>
  <c r="DL149" i="14"/>
  <c r="DD149" i="14"/>
  <c r="CV149" i="14"/>
  <c r="CN149" i="14"/>
  <c r="CF149" i="14"/>
  <c r="BX149" i="14"/>
  <c r="BP149" i="14"/>
  <c r="BH149" i="14"/>
  <c r="AZ149" i="14"/>
  <c r="AR149" i="14"/>
  <c r="AJ149" i="14"/>
  <c r="AB149" i="14"/>
  <c r="T149" i="14"/>
  <c r="EI149" i="14"/>
  <c r="EA149" i="14"/>
  <c r="DS149" i="14"/>
  <c r="DK149" i="14"/>
  <c r="DC149" i="14"/>
  <c r="CU149" i="14"/>
  <c r="CM149" i="14"/>
  <c r="CE149" i="14"/>
  <c r="BW149" i="14"/>
  <c r="BO149" i="14"/>
  <c r="BG149" i="14"/>
  <c r="AY149" i="14"/>
  <c r="AQ149" i="14"/>
  <c r="AI149" i="14"/>
  <c r="AA149" i="14"/>
  <c r="S149" i="14"/>
  <c r="EH149" i="14"/>
  <c r="DZ149" i="14"/>
  <c r="DR149" i="14"/>
  <c r="DJ149" i="14"/>
  <c r="DB149" i="14"/>
  <c r="CT149" i="14"/>
  <c r="CL149" i="14"/>
  <c r="CD149" i="14"/>
  <c r="BV149" i="14"/>
  <c r="BN149" i="14"/>
  <c r="BF149" i="14"/>
  <c r="AX149" i="14"/>
  <c r="AP149" i="14"/>
  <c r="AH149" i="14"/>
  <c r="Z149" i="14"/>
  <c r="R149" i="14"/>
  <c r="EG149" i="14"/>
  <c r="DY149" i="14"/>
  <c r="DQ149" i="14"/>
  <c r="DI149" i="14"/>
  <c r="DA149" i="14"/>
  <c r="CS149" i="14"/>
  <c r="CK149" i="14"/>
  <c r="CC149" i="14"/>
  <c r="BU149" i="14"/>
  <c r="BM149" i="14"/>
  <c r="BE149" i="14"/>
  <c r="AW149" i="14"/>
  <c r="AO149" i="14"/>
  <c r="AG149" i="14"/>
  <c r="Y149" i="14"/>
  <c r="Q149" i="14"/>
  <c r="EF149" i="14"/>
  <c r="DX149" i="14"/>
  <c r="DP149" i="14"/>
  <c r="DH149" i="14"/>
  <c r="CZ149" i="14"/>
  <c r="CR149" i="14"/>
  <c r="CJ149" i="14"/>
  <c r="CB149" i="14"/>
  <c r="BT149" i="14"/>
  <c r="BL149" i="14"/>
  <c r="BD149" i="14"/>
  <c r="AV149" i="14"/>
  <c r="AN149" i="14"/>
  <c r="AF149" i="14"/>
  <c r="X149" i="14"/>
  <c r="P149" i="14"/>
  <c r="EM149" i="14"/>
  <c r="EE149" i="14"/>
  <c r="DW149" i="14"/>
  <c r="DO149" i="14"/>
  <c r="DG149" i="14"/>
  <c r="CY149" i="14"/>
  <c r="CQ149" i="14"/>
  <c r="CI149" i="14"/>
  <c r="CA149" i="14"/>
  <c r="BS149" i="14"/>
  <c r="BK149" i="14"/>
  <c r="BC149" i="14"/>
  <c r="AU149" i="14"/>
  <c r="AM149" i="14"/>
  <c r="AE149" i="14"/>
  <c r="W149" i="14"/>
  <c r="EL324" i="14"/>
  <c r="ED324" i="14"/>
  <c r="DV324" i="14"/>
  <c r="DN324" i="14"/>
  <c r="DF324" i="14"/>
  <c r="CX324" i="14"/>
  <c r="CP324" i="14"/>
  <c r="CH324" i="14"/>
  <c r="BZ324" i="14"/>
  <c r="BR324" i="14"/>
  <c r="BJ324" i="14"/>
  <c r="BB324" i="14"/>
  <c r="AT324" i="14"/>
  <c r="AL324" i="14"/>
  <c r="AD324" i="14"/>
  <c r="V324" i="14"/>
  <c r="N324" i="14"/>
  <c r="EK324" i="14"/>
  <c r="EC324" i="14"/>
  <c r="DU324" i="14"/>
  <c r="DM324" i="14"/>
  <c r="DE324" i="14"/>
  <c r="CW324" i="14"/>
  <c r="CO324" i="14"/>
  <c r="CG324" i="14"/>
  <c r="BY324" i="14"/>
  <c r="BQ324" i="14"/>
  <c r="BI324" i="14"/>
  <c r="BA324" i="14"/>
  <c r="AS324" i="14"/>
  <c r="AK324" i="14"/>
  <c r="AC324" i="14"/>
  <c r="U324" i="14"/>
  <c r="EJ324" i="14"/>
  <c r="EB324" i="14"/>
  <c r="DT324" i="14"/>
  <c r="DL324" i="14"/>
  <c r="DD324" i="14"/>
  <c r="CV324" i="14"/>
  <c r="CN324" i="14"/>
  <c r="CF324" i="14"/>
  <c r="BX324" i="14"/>
  <c r="BP324" i="14"/>
  <c r="BH324" i="14"/>
  <c r="AZ324" i="14"/>
  <c r="AR324" i="14"/>
  <c r="AJ324" i="14"/>
  <c r="AB324" i="14"/>
  <c r="T324" i="14"/>
  <c r="EI324" i="14"/>
  <c r="EA324" i="14"/>
  <c r="DS324" i="14"/>
  <c r="DK324" i="14"/>
  <c r="DC324" i="14"/>
  <c r="CU324" i="14"/>
  <c r="CM324" i="14"/>
  <c r="CE324" i="14"/>
  <c r="BW324" i="14"/>
  <c r="BO324" i="14"/>
  <c r="BG324" i="14"/>
  <c r="AY324" i="14"/>
  <c r="AQ324" i="14"/>
  <c r="AI324" i="14"/>
  <c r="AA324" i="14"/>
  <c r="S324" i="14"/>
  <c r="EH324" i="14"/>
  <c r="DZ324" i="14"/>
  <c r="DR324" i="14"/>
  <c r="DJ324" i="14"/>
  <c r="DB324" i="14"/>
  <c r="CT324" i="14"/>
  <c r="CL324" i="14"/>
  <c r="CD324" i="14"/>
  <c r="BV324" i="14"/>
  <c r="BN324" i="14"/>
  <c r="BF324" i="14"/>
  <c r="AX324" i="14"/>
  <c r="AP324" i="14"/>
  <c r="AH324" i="14"/>
  <c r="Z324" i="14"/>
  <c r="R324" i="14"/>
  <c r="EG324" i="14"/>
  <c r="DY324" i="14"/>
  <c r="DQ324" i="14"/>
  <c r="DI324" i="14"/>
  <c r="DA324" i="14"/>
  <c r="CS324" i="14"/>
  <c r="CK324" i="14"/>
  <c r="CC324" i="14"/>
  <c r="BU324" i="14"/>
  <c r="BM324" i="14"/>
  <c r="BE324" i="14"/>
  <c r="AW324" i="14"/>
  <c r="AO324" i="14"/>
  <c r="AG324" i="14"/>
  <c r="Y324" i="14"/>
  <c r="Q324" i="14"/>
  <c r="EM324" i="14"/>
  <c r="EE324" i="14"/>
  <c r="DW324" i="14"/>
  <c r="DO324" i="14"/>
  <c r="DG324" i="14"/>
  <c r="CY324" i="14"/>
  <c r="CQ324" i="14"/>
  <c r="CI324" i="14"/>
  <c r="CA324" i="14"/>
  <c r="BS324" i="14"/>
  <c r="BK324" i="14"/>
  <c r="BC324" i="14"/>
  <c r="AU324" i="14"/>
  <c r="AM324" i="14"/>
  <c r="AE324" i="14"/>
  <c r="W324" i="14"/>
  <c r="DX324" i="14"/>
  <c r="BL324" i="14"/>
  <c r="DP324" i="14"/>
  <c r="BD324" i="14"/>
  <c r="DH324" i="14"/>
  <c r="AV324" i="14"/>
  <c r="CZ324" i="14"/>
  <c r="AN324" i="14"/>
  <c r="CR324" i="14"/>
  <c r="AF324" i="14"/>
  <c r="CJ324" i="14"/>
  <c r="X324" i="14"/>
  <c r="EF324" i="14"/>
  <c r="BT324" i="14"/>
  <c r="CB324" i="14"/>
  <c r="P324" i="14"/>
  <c r="EH265" i="14"/>
  <c r="DZ265" i="14"/>
  <c r="DR265" i="14"/>
  <c r="DJ265" i="14"/>
  <c r="DB265" i="14"/>
  <c r="CT265" i="14"/>
  <c r="CL265" i="14"/>
  <c r="CD265" i="14"/>
  <c r="BV265" i="14"/>
  <c r="BN265" i="14"/>
  <c r="BF265" i="14"/>
  <c r="AX265" i="14"/>
  <c r="AP265" i="14"/>
  <c r="EG265" i="14"/>
  <c r="DY265" i="14"/>
  <c r="DQ265" i="14"/>
  <c r="DI265" i="14"/>
  <c r="DA265" i="14"/>
  <c r="CS265" i="14"/>
  <c r="CK265" i="14"/>
  <c r="CC265" i="14"/>
  <c r="BU265" i="14"/>
  <c r="BM265" i="14"/>
  <c r="BE265" i="14"/>
  <c r="EL265" i="14"/>
  <c r="ED265" i="14"/>
  <c r="DV265" i="14"/>
  <c r="DN265" i="14"/>
  <c r="DF265" i="14"/>
  <c r="CX265" i="14"/>
  <c r="CP265" i="14"/>
  <c r="CH265" i="14"/>
  <c r="BZ265" i="14"/>
  <c r="BR265" i="14"/>
  <c r="BJ265" i="14"/>
  <c r="BB265" i="14"/>
  <c r="EE265" i="14"/>
  <c r="DS265" i="14"/>
  <c r="DE265" i="14"/>
  <c r="CR265" i="14"/>
  <c r="CF265" i="14"/>
  <c r="BS265" i="14"/>
  <c r="BG265" i="14"/>
  <c r="AU265" i="14"/>
  <c r="AL265" i="14"/>
  <c r="AD265" i="14"/>
  <c r="V265" i="14"/>
  <c r="N265" i="14"/>
  <c r="EC265" i="14"/>
  <c r="DP265" i="14"/>
  <c r="DD265" i="14"/>
  <c r="CQ265" i="14"/>
  <c r="CE265" i="14"/>
  <c r="BQ265" i="14"/>
  <c r="BD265" i="14"/>
  <c r="AT265" i="14"/>
  <c r="AK265" i="14"/>
  <c r="AC265" i="14"/>
  <c r="U265" i="14"/>
  <c r="EB265" i="14"/>
  <c r="DO265" i="14"/>
  <c r="DC265" i="14"/>
  <c r="CO265" i="14"/>
  <c r="CB265" i="14"/>
  <c r="BP265" i="14"/>
  <c r="BC265" i="14"/>
  <c r="AS265" i="14"/>
  <c r="AJ265" i="14"/>
  <c r="AB265" i="14"/>
  <c r="T265" i="14"/>
  <c r="EM265" i="14"/>
  <c r="EA265" i="14"/>
  <c r="DM265" i="14"/>
  <c r="CZ265" i="14"/>
  <c r="CN265" i="14"/>
  <c r="CA265" i="14"/>
  <c r="BO265" i="14"/>
  <c r="BA265" i="14"/>
  <c r="AR265" i="14"/>
  <c r="AI265" i="14"/>
  <c r="AA265" i="14"/>
  <c r="S265" i="14"/>
  <c r="EK265" i="14"/>
  <c r="DX265" i="14"/>
  <c r="DL265" i="14"/>
  <c r="CY265" i="14"/>
  <c r="CM265" i="14"/>
  <c r="BY265" i="14"/>
  <c r="BL265" i="14"/>
  <c r="AZ265" i="14"/>
  <c r="AQ265" i="14"/>
  <c r="AH265" i="14"/>
  <c r="Z265" i="14"/>
  <c r="R265" i="14"/>
  <c r="EJ265" i="14"/>
  <c r="DW265" i="14"/>
  <c r="DK265" i="14"/>
  <c r="CW265" i="14"/>
  <c r="CJ265" i="14"/>
  <c r="BX265" i="14"/>
  <c r="BK265" i="14"/>
  <c r="AY265" i="14"/>
  <c r="AO265" i="14"/>
  <c r="AG265" i="14"/>
  <c r="Y265" i="14"/>
  <c r="Q265" i="14"/>
  <c r="EI265" i="14"/>
  <c r="DU265" i="14"/>
  <c r="DH265" i="14"/>
  <c r="CV265" i="14"/>
  <c r="CI265" i="14"/>
  <c r="BW265" i="14"/>
  <c r="BI265" i="14"/>
  <c r="AW265" i="14"/>
  <c r="AN265" i="14"/>
  <c r="AF265" i="14"/>
  <c r="X265" i="14"/>
  <c r="P265" i="14"/>
  <c r="EF265" i="14"/>
  <c r="DT265" i="14"/>
  <c r="DG265" i="14"/>
  <c r="CU265" i="14"/>
  <c r="CG265" i="14"/>
  <c r="BT265" i="14"/>
  <c r="BH265" i="14"/>
  <c r="AV265" i="14"/>
  <c r="AM265" i="14"/>
  <c r="AE265" i="14"/>
  <c r="W265" i="14"/>
  <c r="EF177" i="14"/>
  <c r="DX177" i="14"/>
  <c r="DP177" i="14"/>
  <c r="DH177" i="14"/>
  <c r="CZ177" i="14"/>
  <c r="CR177" i="14"/>
  <c r="CJ177" i="14"/>
  <c r="CB177" i="14"/>
  <c r="BT177" i="14"/>
  <c r="BL177" i="14"/>
  <c r="BD177" i="14"/>
  <c r="AV177" i="14"/>
  <c r="AN177" i="14"/>
  <c r="AF177" i="14"/>
  <c r="X177" i="14"/>
  <c r="P177" i="14"/>
  <c r="EM177" i="14"/>
  <c r="EE177" i="14"/>
  <c r="DW177" i="14"/>
  <c r="DO177" i="14"/>
  <c r="DG177" i="14"/>
  <c r="CY177" i="14"/>
  <c r="CQ177" i="14"/>
  <c r="CI177" i="14"/>
  <c r="CA177" i="14"/>
  <c r="BS177" i="14"/>
  <c r="BK177" i="14"/>
  <c r="BC177" i="14"/>
  <c r="AU177" i="14"/>
  <c r="AM177" i="14"/>
  <c r="AE177" i="14"/>
  <c r="W177" i="14"/>
  <c r="EL177" i="14"/>
  <c r="ED177" i="14"/>
  <c r="DV177" i="14"/>
  <c r="DN177" i="14"/>
  <c r="DF177" i="14"/>
  <c r="CX177" i="14"/>
  <c r="CP177" i="14"/>
  <c r="CH177" i="14"/>
  <c r="BZ177" i="14"/>
  <c r="BR177" i="14"/>
  <c r="BJ177" i="14"/>
  <c r="BB177" i="14"/>
  <c r="AT177" i="14"/>
  <c r="AL177" i="14"/>
  <c r="AD177" i="14"/>
  <c r="V177" i="14"/>
  <c r="N177" i="14"/>
  <c r="EK177" i="14"/>
  <c r="EC177" i="14"/>
  <c r="DU177" i="14"/>
  <c r="DM177" i="14"/>
  <c r="DE177" i="14"/>
  <c r="CW177" i="14"/>
  <c r="CO177" i="14"/>
  <c r="CG177" i="14"/>
  <c r="BY177" i="14"/>
  <c r="BQ177" i="14"/>
  <c r="BI177" i="14"/>
  <c r="BA177" i="14"/>
  <c r="AS177" i="14"/>
  <c r="AK177" i="14"/>
  <c r="AC177" i="14"/>
  <c r="U177" i="14"/>
  <c r="EJ177" i="14"/>
  <c r="EB177" i="14"/>
  <c r="DT177" i="14"/>
  <c r="DL177" i="14"/>
  <c r="DD177" i="14"/>
  <c r="CV177" i="14"/>
  <c r="CN177" i="14"/>
  <c r="CF177" i="14"/>
  <c r="BX177" i="14"/>
  <c r="BP177" i="14"/>
  <c r="BH177" i="14"/>
  <c r="AZ177" i="14"/>
  <c r="AR177" i="14"/>
  <c r="AJ177" i="14"/>
  <c r="AB177" i="14"/>
  <c r="T177" i="14"/>
  <c r="EI177" i="14"/>
  <c r="EA177" i="14"/>
  <c r="DS177" i="14"/>
  <c r="DK177" i="14"/>
  <c r="DC177" i="14"/>
  <c r="CU177" i="14"/>
  <c r="CM177" i="14"/>
  <c r="CE177" i="14"/>
  <c r="BW177" i="14"/>
  <c r="BO177" i="14"/>
  <c r="BG177" i="14"/>
  <c r="AY177" i="14"/>
  <c r="AQ177" i="14"/>
  <c r="AI177" i="14"/>
  <c r="AA177" i="14"/>
  <c r="S177" i="14"/>
  <c r="EH177" i="14"/>
  <c r="DZ177" i="14"/>
  <c r="DR177" i="14"/>
  <c r="DJ177" i="14"/>
  <c r="DB177" i="14"/>
  <c r="CT177" i="14"/>
  <c r="CL177" i="14"/>
  <c r="CD177" i="14"/>
  <c r="BV177" i="14"/>
  <c r="BN177" i="14"/>
  <c r="BF177" i="14"/>
  <c r="AX177" i="14"/>
  <c r="AP177" i="14"/>
  <c r="AH177" i="14"/>
  <c r="Z177" i="14"/>
  <c r="R177" i="14"/>
  <c r="EG177" i="14"/>
  <c r="DY177" i="14"/>
  <c r="DQ177" i="14"/>
  <c r="DI177" i="14"/>
  <c r="DA177" i="14"/>
  <c r="CS177" i="14"/>
  <c r="CK177" i="14"/>
  <c r="CC177" i="14"/>
  <c r="BU177" i="14"/>
  <c r="BM177" i="14"/>
  <c r="BE177" i="14"/>
  <c r="AW177" i="14"/>
  <c r="AO177" i="14"/>
  <c r="AG177" i="14"/>
  <c r="Y177" i="14"/>
  <c r="Q177" i="14"/>
  <c r="EH319" i="14"/>
  <c r="DZ319" i="14"/>
  <c r="DR319" i="14"/>
  <c r="DJ319" i="14"/>
  <c r="DB319" i="14"/>
  <c r="CT319" i="14"/>
  <c r="CL319" i="14"/>
  <c r="CD319" i="14"/>
  <c r="BV319" i="14"/>
  <c r="BN319" i="14"/>
  <c r="BF319" i="14"/>
  <c r="AX319" i="14"/>
  <c r="AP319" i="14"/>
  <c r="AH319" i="14"/>
  <c r="Z319" i="14"/>
  <c r="R319" i="14"/>
  <c r="EG319" i="14"/>
  <c r="DY319" i="14"/>
  <c r="DQ319" i="14"/>
  <c r="DI319" i="14"/>
  <c r="DA319" i="14"/>
  <c r="CS319" i="14"/>
  <c r="CK319" i="14"/>
  <c r="CC319" i="14"/>
  <c r="BU319" i="14"/>
  <c r="BM319" i="14"/>
  <c r="BE319" i="14"/>
  <c r="AW319" i="14"/>
  <c r="AO319" i="14"/>
  <c r="AG319" i="14"/>
  <c r="Y319" i="14"/>
  <c r="Q319" i="14"/>
  <c r="EF319" i="14"/>
  <c r="DX319" i="14"/>
  <c r="DP319" i="14"/>
  <c r="DH319" i="14"/>
  <c r="CZ319" i="14"/>
  <c r="CR319" i="14"/>
  <c r="CJ319" i="14"/>
  <c r="CB319" i="14"/>
  <c r="BT319" i="14"/>
  <c r="BL319" i="14"/>
  <c r="BD319" i="14"/>
  <c r="AV319" i="14"/>
  <c r="AN319" i="14"/>
  <c r="AF319" i="14"/>
  <c r="X319" i="14"/>
  <c r="P319" i="14"/>
  <c r="EM319" i="14"/>
  <c r="EE319" i="14"/>
  <c r="DW319" i="14"/>
  <c r="DO319" i="14"/>
  <c r="DG319" i="14"/>
  <c r="CY319" i="14"/>
  <c r="CQ319" i="14"/>
  <c r="CI319" i="14"/>
  <c r="CA319" i="14"/>
  <c r="BS319" i="14"/>
  <c r="BK319" i="14"/>
  <c r="BC319" i="14"/>
  <c r="AU319" i="14"/>
  <c r="AM319" i="14"/>
  <c r="AE319" i="14"/>
  <c r="W319" i="14"/>
  <c r="EL319" i="14"/>
  <c r="ED319" i="14"/>
  <c r="DV319" i="14"/>
  <c r="DN319" i="14"/>
  <c r="DF319" i="14"/>
  <c r="CX319" i="14"/>
  <c r="CP319" i="14"/>
  <c r="CH319" i="14"/>
  <c r="BZ319" i="14"/>
  <c r="BR319" i="14"/>
  <c r="BJ319" i="14"/>
  <c r="BB319" i="14"/>
  <c r="AT319" i="14"/>
  <c r="AL319" i="14"/>
  <c r="AD319" i="14"/>
  <c r="V319" i="14"/>
  <c r="N319" i="14"/>
  <c r="EK319" i="14"/>
  <c r="EC319" i="14"/>
  <c r="DU319" i="14"/>
  <c r="DM319" i="14"/>
  <c r="DE319" i="14"/>
  <c r="CW319" i="14"/>
  <c r="CO319" i="14"/>
  <c r="CG319" i="14"/>
  <c r="BY319" i="14"/>
  <c r="BQ319" i="14"/>
  <c r="BI319" i="14"/>
  <c r="BA319" i="14"/>
  <c r="AS319" i="14"/>
  <c r="AK319" i="14"/>
  <c r="AC319" i="14"/>
  <c r="U319" i="14"/>
  <c r="EI319" i="14"/>
  <c r="EA319" i="14"/>
  <c r="DS319" i="14"/>
  <c r="DK319" i="14"/>
  <c r="DC319" i="14"/>
  <c r="CU319" i="14"/>
  <c r="CM319" i="14"/>
  <c r="CE319" i="14"/>
  <c r="BW319" i="14"/>
  <c r="BO319" i="14"/>
  <c r="BG319" i="14"/>
  <c r="AY319" i="14"/>
  <c r="AQ319" i="14"/>
  <c r="AI319" i="14"/>
  <c r="AA319" i="14"/>
  <c r="S319" i="14"/>
  <c r="CF319" i="14"/>
  <c r="T319" i="14"/>
  <c r="EJ319" i="14"/>
  <c r="BX319" i="14"/>
  <c r="EB319" i="14"/>
  <c r="BP319" i="14"/>
  <c r="DT319" i="14"/>
  <c r="BH319" i="14"/>
  <c r="DL319" i="14"/>
  <c r="AZ319" i="14"/>
  <c r="DD319" i="14"/>
  <c r="AR319" i="14"/>
  <c r="CN319" i="14"/>
  <c r="AB319" i="14"/>
  <c r="CV319" i="14"/>
  <c r="AJ319" i="14"/>
  <c r="EH317" i="14"/>
  <c r="DZ317" i="14"/>
  <c r="DR317" i="14"/>
  <c r="DJ317" i="14"/>
  <c r="DB317" i="14"/>
  <c r="CT317" i="14"/>
  <c r="CL317" i="14"/>
  <c r="CD317" i="14"/>
  <c r="BV317" i="14"/>
  <c r="BN317" i="14"/>
  <c r="BF317" i="14"/>
  <c r="AX317" i="14"/>
  <c r="AP317" i="14"/>
  <c r="AH317" i="14"/>
  <c r="Z317" i="14"/>
  <c r="R317" i="14"/>
  <c r="EG317" i="14"/>
  <c r="DY317" i="14"/>
  <c r="DQ317" i="14"/>
  <c r="DI317" i="14"/>
  <c r="DA317" i="14"/>
  <c r="CS317" i="14"/>
  <c r="CK317" i="14"/>
  <c r="CC317" i="14"/>
  <c r="BU317" i="14"/>
  <c r="BM317" i="14"/>
  <c r="BE317" i="14"/>
  <c r="AW317" i="14"/>
  <c r="AO317" i="14"/>
  <c r="AG317" i="14"/>
  <c r="Y317" i="14"/>
  <c r="Q317" i="14"/>
  <c r="EF317" i="14"/>
  <c r="DX317" i="14"/>
  <c r="DP317" i="14"/>
  <c r="DH317" i="14"/>
  <c r="CZ317" i="14"/>
  <c r="CR317" i="14"/>
  <c r="CJ317" i="14"/>
  <c r="CB317" i="14"/>
  <c r="BT317" i="14"/>
  <c r="BL317" i="14"/>
  <c r="BD317" i="14"/>
  <c r="AV317" i="14"/>
  <c r="AN317" i="14"/>
  <c r="AF317" i="14"/>
  <c r="X317" i="14"/>
  <c r="P317" i="14"/>
  <c r="EM317" i="14"/>
  <c r="EE317" i="14"/>
  <c r="DW317" i="14"/>
  <c r="DO317" i="14"/>
  <c r="DG317" i="14"/>
  <c r="CY317" i="14"/>
  <c r="CQ317" i="14"/>
  <c r="CI317" i="14"/>
  <c r="CA317" i="14"/>
  <c r="BS317" i="14"/>
  <c r="BK317" i="14"/>
  <c r="BC317" i="14"/>
  <c r="AU317" i="14"/>
  <c r="AM317" i="14"/>
  <c r="AE317" i="14"/>
  <c r="W317" i="14"/>
  <c r="EL317" i="14"/>
  <c r="ED317" i="14"/>
  <c r="DV317" i="14"/>
  <c r="DN317" i="14"/>
  <c r="DF317" i="14"/>
  <c r="CX317" i="14"/>
  <c r="CP317" i="14"/>
  <c r="CH317" i="14"/>
  <c r="BZ317" i="14"/>
  <c r="BR317" i="14"/>
  <c r="BJ317" i="14"/>
  <c r="BB317" i="14"/>
  <c r="AT317" i="14"/>
  <c r="AL317" i="14"/>
  <c r="AD317" i="14"/>
  <c r="V317" i="14"/>
  <c r="N317" i="14"/>
  <c r="EK317" i="14"/>
  <c r="EC317" i="14"/>
  <c r="DU317" i="14"/>
  <c r="DM317" i="14"/>
  <c r="DE317" i="14"/>
  <c r="CW317" i="14"/>
  <c r="CO317" i="14"/>
  <c r="CG317" i="14"/>
  <c r="BY317" i="14"/>
  <c r="BQ317" i="14"/>
  <c r="BI317" i="14"/>
  <c r="BA317" i="14"/>
  <c r="AS317" i="14"/>
  <c r="AK317" i="14"/>
  <c r="AC317" i="14"/>
  <c r="U317" i="14"/>
  <c r="EI317" i="14"/>
  <c r="EA317" i="14"/>
  <c r="DS317" i="14"/>
  <c r="DK317" i="14"/>
  <c r="DC317" i="14"/>
  <c r="CU317" i="14"/>
  <c r="CM317" i="14"/>
  <c r="CE317" i="14"/>
  <c r="BW317" i="14"/>
  <c r="BO317" i="14"/>
  <c r="BG317" i="14"/>
  <c r="AY317" i="14"/>
  <c r="AQ317" i="14"/>
  <c r="AI317" i="14"/>
  <c r="AA317" i="14"/>
  <c r="S317" i="14"/>
  <c r="CN317" i="14"/>
  <c r="AB317" i="14"/>
  <c r="CF317" i="14"/>
  <c r="T317" i="14"/>
  <c r="EJ317" i="14"/>
  <c r="BX317" i="14"/>
  <c r="EB317" i="14"/>
  <c r="BP317" i="14"/>
  <c r="DT317" i="14"/>
  <c r="BH317" i="14"/>
  <c r="DL317" i="14"/>
  <c r="AZ317" i="14"/>
  <c r="CV317" i="14"/>
  <c r="AJ317" i="14"/>
  <c r="DD317" i="14"/>
  <c r="AR317" i="14"/>
  <c r="EH260" i="14"/>
  <c r="DZ260" i="14"/>
  <c r="DR260" i="14"/>
  <c r="DJ260" i="14"/>
  <c r="DB260" i="14"/>
  <c r="CT260" i="14"/>
  <c r="CL260" i="14"/>
  <c r="CD260" i="14"/>
  <c r="BV260" i="14"/>
  <c r="BN260" i="14"/>
  <c r="BF260" i="14"/>
  <c r="AX260" i="14"/>
  <c r="AP260" i="14"/>
  <c r="AH260" i="14"/>
  <c r="Z260" i="14"/>
  <c r="R260" i="14"/>
  <c r="EG260" i="14"/>
  <c r="DY260" i="14"/>
  <c r="DQ260" i="14"/>
  <c r="DI260" i="14"/>
  <c r="DA260" i="14"/>
  <c r="CS260" i="14"/>
  <c r="CK260" i="14"/>
  <c r="CC260" i="14"/>
  <c r="BU260" i="14"/>
  <c r="BM260" i="14"/>
  <c r="BE260" i="14"/>
  <c r="AW260" i="14"/>
  <c r="AO260" i="14"/>
  <c r="AG260" i="14"/>
  <c r="Y260" i="14"/>
  <c r="Q260" i="14"/>
  <c r="EF260" i="14"/>
  <c r="DX260" i="14"/>
  <c r="DP260" i="14"/>
  <c r="DH260" i="14"/>
  <c r="CZ260" i="14"/>
  <c r="CR260" i="14"/>
  <c r="CJ260" i="14"/>
  <c r="CB260" i="14"/>
  <c r="BT260" i="14"/>
  <c r="BL260" i="14"/>
  <c r="BD260" i="14"/>
  <c r="AV260" i="14"/>
  <c r="AN260" i="14"/>
  <c r="AF260" i="14"/>
  <c r="X260" i="14"/>
  <c r="P260" i="14"/>
  <c r="EM260" i="14"/>
  <c r="EE260" i="14"/>
  <c r="DW260" i="14"/>
  <c r="DO260" i="14"/>
  <c r="DG260" i="14"/>
  <c r="CY260" i="14"/>
  <c r="CQ260" i="14"/>
  <c r="CI260" i="14"/>
  <c r="CA260" i="14"/>
  <c r="BS260" i="14"/>
  <c r="BK260" i="14"/>
  <c r="BC260" i="14"/>
  <c r="AU260" i="14"/>
  <c r="AM260" i="14"/>
  <c r="AE260" i="14"/>
  <c r="W260" i="14"/>
  <c r="EL260" i="14"/>
  <c r="ED260" i="14"/>
  <c r="DV260" i="14"/>
  <c r="DN260" i="14"/>
  <c r="DF260" i="14"/>
  <c r="CX260" i="14"/>
  <c r="CP260" i="14"/>
  <c r="CH260" i="14"/>
  <c r="BZ260" i="14"/>
  <c r="BR260" i="14"/>
  <c r="BJ260" i="14"/>
  <c r="BB260" i="14"/>
  <c r="AT260" i="14"/>
  <c r="AL260" i="14"/>
  <c r="AD260" i="14"/>
  <c r="V260" i="14"/>
  <c r="N260" i="14"/>
  <c r="EK260" i="14"/>
  <c r="EC260" i="14"/>
  <c r="DU260" i="14"/>
  <c r="DM260" i="14"/>
  <c r="DE260" i="14"/>
  <c r="CW260" i="14"/>
  <c r="CO260" i="14"/>
  <c r="CG260" i="14"/>
  <c r="BY260" i="14"/>
  <c r="BQ260" i="14"/>
  <c r="BI260" i="14"/>
  <c r="BA260" i="14"/>
  <c r="AS260" i="14"/>
  <c r="AK260" i="14"/>
  <c r="AC260" i="14"/>
  <c r="U260" i="14"/>
  <c r="EJ260" i="14"/>
  <c r="EB260" i="14"/>
  <c r="DT260" i="14"/>
  <c r="DL260" i="14"/>
  <c r="DD260" i="14"/>
  <c r="CV260" i="14"/>
  <c r="CN260" i="14"/>
  <c r="CF260" i="14"/>
  <c r="BX260" i="14"/>
  <c r="BP260" i="14"/>
  <c r="BH260" i="14"/>
  <c r="AZ260" i="14"/>
  <c r="AR260" i="14"/>
  <c r="AJ260" i="14"/>
  <c r="AB260" i="14"/>
  <c r="T260" i="14"/>
  <c r="EI260" i="14"/>
  <c r="EA260" i="14"/>
  <c r="DS260" i="14"/>
  <c r="DK260" i="14"/>
  <c r="DC260" i="14"/>
  <c r="CU260" i="14"/>
  <c r="CM260" i="14"/>
  <c r="CE260" i="14"/>
  <c r="BW260" i="14"/>
  <c r="BO260" i="14"/>
  <c r="BG260" i="14"/>
  <c r="AY260" i="14"/>
  <c r="AQ260" i="14"/>
  <c r="AI260" i="14"/>
  <c r="AA260" i="14"/>
  <c r="S260" i="14"/>
  <c r="EJ206" i="14"/>
  <c r="EB206" i="14"/>
  <c r="DT206" i="14"/>
  <c r="DL206" i="14"/>
  <c r="DD206" i="14"/>
  <c r="CV206" i="14"/>
  <c r="CN206" i="14"/>
  <c r="CF206" i="14"/>
  <c r="BX206" i="14"/>
  <c r="BP206" i="14"/>
  <c r="BH206" i="14"/>
  <c r="AZ206" i="14"/>
  <c r="AR206" i="14"/>
  <c r="AJ206" i="14"/>
  <c r="AB206" i="14"/>
  <c r="T206" i="14"/>
  <c r="EI206" i="14"/>
  <c r="EA206" i="14"/>
  <c r="DS206" i="14"/>
  <c r="DK206" i="14"/>
  <c r="DC206" i="14"/>
  <c r="CU206" i="14"/>
  <c r="CM206" i="14"/>
  <c r="CE206" i="14"/>
  <c r="BW206" i="14"/>
  <c r="BO206" i="14"/>
  <c r="BG206" i="14"/>
  <c r="AY206" i="14"/>
  <c r="AQ206" i="14"/>
  <c r="AI206" i="14"/>
  <c r="AA206" i="14"/>
  <c r="S206" i="14"/>
  <c r="EH206" i="14"/>
  <c r="DZ206" i="14"/>
  <c r="DR206" i="14"/>
  <c r="DJ206" i="14"/>
  <c r="DB206" i="14"/>
  <c r="CT206" i="14"/>
  <c r="CL206" i="14"/>
  <c r="CD206" i="14"/>
  <c r="BV206" i="14"/>
  <c r="BN206" i="14"/>
  <c r="BF206" i="14"/>
  <c r="AX206" i="14"/>
  <c r="AP206" i="14"/>
  <c r="AH206" i="14"/>
  <c r="Z206" i="14"/>
  <c r="R206" i="14"/>
  <c r="EG206" i="14"/>
  <c r="DY206" i="14"/>
  <c r="DQ206" i="14"/>
  <c r="DI206" i="14"/>
  <c r="DA206" i="14"/>
  <c r="CS206" i="14"/>
  <c r="CK206" i="14"/>
  <c r="CC206" i="14"/>
  <c r="BU206" i="14"/>
  <c r="BM206" i="14"/>
  <c r="BE206" i="14"/>
  <c r="AW206" i="14"/>
  <c r="AO206" i="14"/>
  <c r="AG206" i="14"/>
  <c r="Y206" i="14"/>
  <c r="Q206" i="14"/>
  <c r="EF206" i="14"/>
  <c r="DX206" i="14"/>
  <c r="DP206" i="14"/>
  <c r="DH206" i="14"/>
  <c r="CZ206" i="14"/>
  <c r="CR206" i="14"/>
  <c r="CJ206" i="14"/>
  <c r="CB206" i="14"/>
  <c r="BT206" i="14"/>
  <c r="BL206" i="14"/>
  <c r="BD206" i="14"/>
  <c r="AV206" i="14"/>
  <c r="AN206" i="14"/>
  <c r="AF206" i="14"/>
  <c r="X206" i="14"/>
  <c r="P206" i="14"/>
  <c r="EM206" i="14"/>
  <c r="EE206" i="14"/>
  <c r="DW206" i="14"/>
  <c r="DO206" i="14"/>
  <c r="DG206" i="14"/>
  <c r="CY206" i="14"/>
  <c r="CQ206" i="14"/>
  <c r="CI206" i="14"/>
  <c r="CA206" i="14"/>
  <c r="BS206" i="14"/>
  <c r="BK206" i="14"/>
  <c r="BC206" i="14"/>
  <c r="AU206" i="14"/>
  <c r="AM206" i="14"/>
  <c r="AE206" i="14"/>
  <c r="W206" i="14"/>
  <c r="EL206" i="14"/>
  <c r="ED206" i="14"/>
  <c r="DV206" i="14"/>
  <c r="DN206" i="14"/>
  <c r="DF206" i="14"/>
  <c r="CX206" i="14"/>
  <c r="CP206" i="14"/>
  <c r="CH206" i="14"/>
  <c r="BZ206" i="14"/>
  <c r="BR206" i="14"/>
  <c r="BJ206" i="14"/>
  <c r="BB206" i="14"/>
  <c r="AT206" i="14"/>
  <c r="AL206" i="14"/>
  <c r="AD206" i="14"/>
  <c r="V206" i="14"/>
  <c r="N206" i="14"/>
  <c r="DU206" i="14"/>
  <c r="BI206" i="14"/>
  <c r="DM206" i="14"/>
  <c r="BA206" i="14"/>
  <c r="DE206" i="14"/>
  <c r="AS206" i="14"/>
  <c r="CW206" i="14"/>
  <c r="AK206" i="14"/>
  <c r="CO206" i="14"/>
  <c r="AC206" i="14"/>
  <c r="CG206" i="14"/>
  <c r="U206" i="14"/>
  <c r="EK206" i="14"/>
  <c r="BY206" i="14"/>
  <c r="EC206" i="14"/>
  <c r="BQ206" i="14"/>
  <c r="EL141" i="14"/>
  <c r="ED141" i="14"/>
  <c r="DV141" i="14"/>
  <c r="DN141" i="14"/>
  <c r="DF141" i="14"/>
  <c r="CX141" i="14"/>
  <c r="CP141" i="14"/>
  <c r="CH141" i="14"/>
  <c r="BZ141" i="14"/>
  <c r="BR141" i="14"/>
  <c r="BJ141" i="14"/>
  <c r="BB141" i="14"/>
  <c r="AT141" i="14"/>
  <c r="AL141" i="14"/>
  <c r="AD141" i="14"/>
  <c r="V141" i="14"/>
  <c r="N141" i="14"/>
  <c r="EK141" i="14"/>
  <c r="EC141" i="14"/>
  <c r="DU141" i="14"/>
  <c r="DM141" i="14"/>
  <c r="DE141" i="14"/>
  <c r="CW141" i="14"/>
  <c r="CO141" i="14"/>
  <c r="CG141" i="14"/>
  <c r="BY141" i="14"/>
  <c r="BQ141" i="14"/>
  <c r="BI141" i="14"/>
  <c r="BA141" i="14"/>
  <c r="AS141" i="14"/>
  <c r="AK141" i="14"/>
  <c r="AC141" i="14"/>
  <c r="U141" i="14"/>
  <c r="EJ141" i="14"/>
  <c r="EB141" i="14"/>
  <c r="DT141" i="14"/>
  <c r="DL141" i="14"/>
  <c r="DD141" i="14"/>
  <c r="CV141" i="14"/>
  <c r="CN141" i="14"/>
  <c r="CF141" i="14"/>
  <c r="BX141" i="14"/>
  <c r="BP141" i="14"/>
  <c r="BH141" i="14"/>
  <c r="AZ141" i="14"/>
  <c r="AR141" i="14"/>
  <c r="AJ141" i="14"/>
  <c r="AB141" i="14"/>
  <c r="T141" i="14"/>
  <c r="EI141" i="14"/>
  <c r="EA141" i="14"/>
  <c r="DS141" i="14"/>
  <c r="DK141" i="14"/>
  <c r="DC141" i="14"/>
  <c r="CU141" i="14"/>
  <c r="CM141" i="14"/>
  <c r="CE141" i="14"/>
  <c r="BW141" i="14"/>
  <c r="BO141" i="14"/>
  <c r="BG141" i="14"/>
  <c r="AY141" i="14"/>
  <c r="AQ141" i="14"/>
  <c r="AI141" i="14"/>
  <c r="AA141" i="14"/>
  <c r="S141" i="14"/>
  <c r="EH141" i="14"/>
  <c r="DZ141" i="14"/>
  <c r="DR141" i="14"/>
  <c r="DJ141" i="14"/>
  <c r="DB141" i="14"/>
  <c r="CT141" i="14"/>
  <c r="CL141" i="14"/>
  <c r="CD141" i="14"/>
  <c r="BV141" i="14"/>
  <c r="BN141" i="14"/>
  <c r="BF141" i="14"/>
  <c r="AX141" i="14"/>
  <c r="AP141" i="14"/>
  <c r="AH141" i="14"/>
  <c r="Z141" i="14"/>
  <c r="R141" i="14"/>
  <c r="EG141" i="14"/>
  <c r="DY141" i="14"/>
  <c r="DQ141" i="14"/>
  <c r="DI141" i="14"/>
  <c r="DA141" i="14"/>
  <c r="CS141" i="14"/>
  <c r="CK141" i="14"/>
  <c r="CC141" i="14"/>
  <c r="BU141" i="14"/>
  <c r="BM141" i="14"/>
  <c r="BE141" i="14"/>
  <c r="AW141" i="14"/>
  <c r="AO141" i="14"/>
  <c r="AG141" i="14"/>
  <c r="Y141" i="14"/>
  <c r="Q141" i="14"/>
  <c r="EF141" i="14"/>
  <c r="DX141" i="14"/>
  <c r="DP141" i="14"/>
  <c r="DH141" i="14"/>
  <c r="CZ141" i="14"/>
  <c r="CR141" i="14"/>
  <c r="CJ141" i="14"/>
  <c r="CB141" i="14"/>
  <c r="BT141" i="14"/>
  <c r="BL141" i="14"/>
  <c r="BD141" i="14"/>
  <c r="AV141" i="14"/>
  <c r="AN141" i="14"/>
  <c r="AF141" i="14"/>
  <c r="X141" i="14"/>
  <c r="P141" i="14"/>
  <c r="EM141" i="14"/>
  <c r="EE141" i="14"/>
  <c r="DW141" i="14"/>
  <c r="DO141" i="14"/>
  <c r="DG141" i="14"/>
  <c r="CY141" i="14"/>
  <c r="CQ141" i="14"/>
  <c r="CI141" i="14"/>
  <c r="CA141" i="14"/>
  <c r="BS141" i="14"/>
  <c r="BK141" i="14"/>
  <c r="BC141" i="14"/>
  <c r="AU141" i="14"/>
  <c r="AM141" i="14"/>
  <c r="AE141" i="14"/>
  <c r="W141" i="14"/>
  <c r="EL328" i="14"/>
  <c r="ED328" i="14"/>
  <c r="DV328" i="14"/>
  <c r="DN328" i="14"/>
  <c r="DF328" i="14"/>
  <c r="CX328" i="14"/>
  <c r="CP328" i="14"/>
  <c r="CH328" i="14"/>
  <c r="BZ328" i="14"/>
  <c r="BR328" i="14"/>
  <c r="BJ328" i="14"/>
  <c r="BB328" i="14"/>
  <c r="AT328" i="14"/>
  <c r="AL328" i="14"/>
  <c r="AD328" i="14"/>
  <c r="V328" i="14"/>
  <c r="N328" i="14"/>
  <c r="EK328" i="14"/>
  <c r="EC328" i="14"/>
  <c r="DU328" i="14"/>
  <c r="DM328" i="14"/>
  <c r="DE328" i="14"/>
  <c r="CW328" i="14"/>
  <c r="CO328" i="14"/>
  <c r="CG328" i="14"/>
  <c r="BY328" i="14"/>
  <c r="BQ328" i="14"/>
  <c r="BI328" i="14"/>
  <c r="BA328" i="14"/>
  <c r="AS328" i="14"/>
  <c r="AK328" i="14"/>
  <c r="AC328" i="14"/>
  <c r="U328" i="14"/>
  <c r="EJ328" i="14"/>
  <c r="EB328" i="14"/>
  <c r="DT328" i="14"/>
  <c r="DL328" i="14"/>
  <c r="DD328" i="14"/>
  <c r="CV328" i="14"/>
  <c r="CN328" i="14"/>
  <c r="CF328" i="14"/>
  <c r="BX328" i="14"/>
  <c r="BP328" i="14"/>
  <c r="BH328" i="14"/>
  <c r="AZ328" i="14"/>
  <c r="AR328" i="14"/>
  <c r="AJ328" i="14"/>
  <c r="AB328" i="14"/>
  <c r="T328" i="14"/>
  <c r="EI328" i="14"/>
  <c r="EA328" i="14"/>
  <c r="DS328" i="14"/>
  <c r="DK328" i="14"/>
  <c r="DC328" i="14"/>
  <c r="CU328" i="14"/>
  <c r="CM328" i="14"/>
  <c r="CE328" i="14"/>
  <c r="BW328" i="14"/>
  <c r="BO328" i="14"/>
  <c r="BG328" i="14"/>
  <c r="AY328" i="14"/>
  <c r="AQ328" i="14"/>
  <c r="AI328" i="14"/>
  <c r="AA328" i="14"/>
  <c r="S328" i="14"/>
  <c r="EH328" i="14"/>
  <c r="DZ328" i="14"/>
  <c r="DR328" i="14"/>
  <c r="DJ328" i="14"/>
  <c r="DB328" i="14"/>
  <c r="CT328" i="14"/>
  <c r="CL328" i="14"/>
  <c r="CD328" i="14"/>
  <c r="BV328" i="14"/>
  <c r="BN328" i="14"/>
  <c r="BF328" i="14"/>
  <c r="AX328" i="14"/>
  <c r="AP328" i="14"/>
  <c r="AH328" i="14"/>
  <c r="Z328" i="14"/>
  <c r="R328" i="14"/>
  <c r="EG328" i="14"/>
  <c r="DY328" i="14"/>
  <c r="DQ328" i="14"/>
  <c r="DI328" i="14"/>
  <c r="DA328" i="14"/>
  <c r="CS328" i="14"/>
  <c r="CK328" i="14"/>
  <c r="CC328" i="14"/>
  <c r="BU328" i="14"/>
  <c r="BM328" i="14"/>
  <c r="BE328" i="14"/>
  <c r="AW328" i="14"/>
  <c r="AO328" i="14"/>
  <c r="AG328" i="14"/>
  <c r="Y328" i="14"/>
  <c r="Q328" i="14"/>
  <c r="EM328" i="14"/>
  <c r="EE328" i="14"/>
  <c r="DW328" i="14"/>
  <c r="DO328" i="14"/>
  <c r="DG328" i="14"/>
  <c r="CY328" i="14"/>
  <c r="CQ328" i="14"/>
  <c r="CI328" i="14"/>
  <c r="CA328" i="14"/>
  <c r="BS328" i="14"/>
  <c r="BK328" i="14"/>
  <c r="BC328" i="14"/>
  <c r="AU328" i="14"/>
  <c r="AM328" i="14"/>
  <c r="AE328" i="14"/>
  <c r="W328" i="14"/>
  <c r="DH328" i="14"/>
  <c r="AV328" i="14"/>
  <c r="CZ328" i="14"/>
  <c r="AN328" i="14"/>
  <c r="CR328" i="14"/>
  <c r="AF328" i="14"/>
  <c r="CJ328" i="14"/>
  <c r="X328" i="14"/>
  <c r="CB328" i="14"/>
  <c r="P328" i="14"/>
  <c r="EF328" i="14"/>
  <c r="BT328" i="14"/>
  <c r="DX328" i="14"/>
  <c r="BL328" i="14"/>
  <c r="DP328" i="14"/>
  <c r="BD328" i="14"/>
  <c r="EH236" i="14"/>
  <c r="DZ236" i="14"/>
  <c r="DR236" i="14"/>
  <c r="DJ236" i="14"/>
  <c r="DB236" i="14"/>
  <c r="CT236" i="14"/>
  <c r="CL236" i="14"/>
  <c r="CD236" i="14"/>
  <c r="BV236" i="14"/>
  <c r="BN236" i="14"/>
  <c r="BF236" i="14"/>
  <c r="AX236" i="14"/>
  <c r="AP236" i="14"/>
  <c r="AH236" i="14"/>
  <c r="Z236" i="14"/>
  <c r="R236" i="14"/>
  <c r="EG236" i="14"/>
  <c r="DY236" i="14"/>
  <c r="DQ236" i="14"/>
  <c r="DI236" i="14"/>
  <c r="DA236" i="14"/>
  <c r="CS236" i="14"/>
  <c r="CK236" i="14"/>
  <c r="CC236" i="14"/>
  <c r="BU236" i="14"/>
  <c r="BM236" i="14"/>
  <c r="BE236" i="14"/>
  <c r="AW236" i="14"/>
  <c r="AO236" i="14"/>
  <c r="AG236" i="14"/>
  <c r="Y236" i="14"/>
  <c r="Q236" i="14"/>
  <c r="EF236" i="14"/>
  <c r="DX236" i="14"/>
  <c r="DP236" i="14"/>
  <c r="DH236" i="14"/>
  <c r="CZ236" i="14"/>
  <c r="CR236" i="14"/>
  <c r="CJ236" i="14"/>
  <c r="CB236" i="14"/>
  <c r="BT236" i="14"/>
  <c r="BL236" i="14"/>
  <c r="BD236" i="14"/>
  <c r="AV236" i="14"/>
  <c r="AN236" i="14"/>
  <c r="AF236" i="14"/>
  <c r="X236" i="14"/>
  <c r="P236" i="14"/>
  <c r="EM236" i="14"/>
  <c r="EE236" i="14"/>
  <c r="DW236" i="14"/>
  <c r="DO236" i="14"/>
  <c r="DG236" i="14"/>
  <c r="CY236" i="14"/>
  <c r="CQ236" i="14"/>
  <c r="CI236" i="14"/>
  <c r="CA236" i="14"/>
  <c r="BS236" i="14"/>
  <c r="BK236" i="14"/>
  <c r="BC236" i="14"/>
  <c r="AU236" i="14"/>
  <c r="AM236" i="14"/>
  <c r="AE236" i="14"/>
  <c r="W236" i="14"/>
  <c r="EL236" i="14"/>
  <c r="ED236" i="14"/>
  <c r="DV236" i="14"/>
  <c r="DN236" i="14"/>
  <c r="DF236" i="14"/>
  <c r="CX236" i="14"/>
  <c r="CP236" i="14"/>
  <c r="CH236" i="14"/>
  <c r="BZ236" i="14"/>
  <c r="BR236" i="14"/>
  <c r="BJ236" i="14"/>
  <c r="BB236" i="14"/>
  <c r="AT236" i="14"/>
  <c r="AL236" i="14"/>
  <c r="AD236" i="14"/>
  <c r="V236" i="14"/>
  <c r="N236" i="14"/>
  <c r="EK236" i="14"/>
  <c r="EC236" i="14"/>
  <c r="DU236" i="14"/>
  <c r="DM236" i="14"/>
  <c r="DE236" i="14"/>
  <c r="CW236" i="14"/>
  <c r="CO236" i="14"/>
  <c r="CG236" i="14"/>
  <c r="BY236" i="14"/>
  <c r="BQ236" i="14"/>
  <c r="BI236" i="14"/>
  <c r="BA236" i="14"/>
  <c r="AS236" i="14"/>
  <c r="AK236" i="14"/>
  <c r="AC236" i="14"/>
  <c r="U236" i="14"/>
  <c r="EJ236" i="14"/>
  <c r="EB236" i="14"/>
  <c r="DT236" i="14"/>
  <c r="DL236" i="14"/>
  <c r="DD236" i="14"/>
  <c r="CV236" i="14"/>
  <c r="CN236" i="14"/>
  <c r="CF236" i="14"/>
  <c r="BX236" i="14"/>
  <c r="BP236" i="14"/>
  <c r="BH236" i="14"/>
  <c r="AZ236" i="14"/>
  <c r="AR236" i="14"/>
  <c r="AJ236" i="14"/>
  <c r="AB236" i="14"/>
  <c r="T236" i="14"/>
  <c r="EI236" i="14"/>
  <c r="EA236" i="14"/>
  <c r="DS236" i="14"/>
  <c r="DK236" i="14"/>
  <c r="DC236" i="14"/>
  <c r="CU236" i="14"/>
  <c r="CM236" i="14"/>
  <c r="CE236" i="14"/>
  <c r="BW236" i="14"/>
  <c r="BO236" i="14"/>
  <c r="BG236" i="14"/>
  <c r="AY236" i="14"/>
  <c r="AQ236" i="14"/>
  <c r="AI236" i="14"/>
  <c r="AA236" i="14"/>
  <c r="S236" i="14"/>
  <c r="EF181" i="14"/>
  <c r="DX181" i="14"/>
  <c r="DP181" i="14"/>
  <c r="DH181" i="14"/>
  <c r="CZ181" i="14"/>
  <c r="CR181" i="14"/>
  <c r="CJ181" i="14"/>
  <c r="CB181" i="14"/>
  <c r="BT181" i="14"/>
  <c r="BL181" i="14"/>
  <c r="BD181" i="14"/>
  <c r="AV181" i="14"/>
  <c r="AN181" i="14"/>
  <c r="AF181" i="14"/>
  <c r="X181" i="14"/>
  <c r="P181" i="14"/>
  <c r="EM181" i="14"/>
  <c r="EE181" i="14"/>
  <c r="DW181" i="14"/>
  <c r="DO181" i="14"/>
  <c r="DG181" i="14"/>
  <c r="CY181" i="14"/>
  <c r="CQ181" i="14"/>
  <c r="CI181" i="14"/>
  <c r="CA181" i="14"/>
  <c r="BS181" i="14"/>
  <c r="BK181" i="14"/>
  <c r="BC181" i="14"/>
  <c r="AU181" i="14"/>
  <c r="AM181" i="14"/>
  <c r="AE181" i="14"/>
  <c r="W181" i="14"/>
  <c r="EL181" i="14"/>
  <c r="ED181" i="14"/>
  <c r="DV181" i="14"/>
  <c r="DN181" i="14"/>
  <c r="DF181" i="14"/>
  <c r="CX181" i="14"/>
  <c r="CP181" i="14"/>
  <c r="CH181" i="14"/>
  <c r="BZ181" i="14"/>
  <c r="BR181" i="14"/>
  <c r="BJ181" i="14"/>
  <c r="BB181" i="14"/>
  <c r="AT181" i="14"/>
  <c r="AL181" i="14"/>
  <c r="AD181" i="14"/>
  <c r="V181" i="14"/>
  <c r="N181" i="14"/>
  <c r="EK181" i="14"/>
  <c r="EC181" i="14"/>
  <c r="DU181" i="14"/>
  <c r="DM181" i="14"/>
  <c r="DE181" i="14"/>
  <c r="CW181" i="14"/>
  <c r="CO181" i="14"/>
  <c r="CG181" i="14"/>
  <c r="BY181" i="14"/>
  <c r="BQ181" i="14"/>
  <c r="BI181" i="14"/>
  <c r="BA181" i="14"/>
  <c r="AS181" i="14"/>
  <c r="AK181" i="14"/>
  <c r="AC181" i="14"/>
  <c r="U181" i="14"/>
  <c r="EJ181" i="14"/>
  <c r="EB181" i="14"/>
  <c r="DT181" i="14"/>
  <c r="DL181" i="14"/>
  <c r="DD181" i="14"/>
  <c r="CV181" i="14"/>
  <c r="CN181" i="14"/>
  <c r="CF181" i="14"/>
  <c r="BX181" i="14"/>
  <c r="BP181" i="14"/>
  <c r="BH181" i="14"/>
  <c r="AZ181" i="14"/>
  <c r="AR181" i="14"/>
  <c r="AJ181" i="14"/>
  <c r="AB181" i="14"/>
  <c r="T181" i="14"/>
  <c r="EI181" i="14"/>
  <c r="EA181" i="14"/>
  <c r="DS181" i="14"/>
  <c r="DK181" i="14"/>
  <c r="DC181" i="14"/>
  <c r="CU181" i="14"/>
  <c r="CM181" i="14"/>
  <c r="CE181" i="14"/>
  <c r="BW181" i="14"/>
  <c r="BO181" i="14"/>
  <c r="BG181" i="14"/>
  <c r="AY181" i="14"/>
  <c r="AQ181" i="14"/>
  <c r="AI181" i="14"/>
  <c r="AA181" i="14"/>
  <c r="S181" i="14"/>
  <c r="EH181" i="14"/>
  <c r="DZ181" i="14"/>
  <c r="DR181" i="14"/>
  <c r="DJ181" i="14"/>
  <c r="DB181" i="14"/>
  <c r="CT181" i="14"/>
  <c r="CL181" i="14"/>
  <c r="CD181" i="14"/>
  <c r="BV181" i="14"/>
  <c r="BN181" i="14"/>
  <c r="BF181" i="14"/>
  <c r="AX181" i="14"/>
  <c r="AP181" i="14"/>
  <c r="AH181" i="14"/>
  <c r="Z181" i="14"/>
  <c r="R181" i="14"/>
  <c r="EG181" i="14"/>
  <c r="DY181" i="14"/>
  <c r="DQ181" i="14"/>
  <c r="DI181" i="14"/>
  <c r="DA181" i="14"/>
  <c r="CS181" i="14"/>
  <c r="CK181" i="14"/>
  <c r="CC181" i="14"/>
  <c r="BU181" i="14"/>
  <c r="BM181" i="14"/>
  <c r="BE181" i="14"/>
  <c r="AW181" i="14"/>
  <c r="AO181" i="14"/>
  <c r="AG181" i="14"/>
  <c r="Y181" i="14"/>
  <c r="Q181" i="14"/>
  <c r="EL308" i="14"/>
  <c r="ED308" i="14"/>
  <c r="DV308" i="14"/>
  <c r="DN308" i="14"/>
  <c r="DF308" i="14"/>
  <c r="CX308" i="14"/>
  <c r="CP308" i="14"/>
  <c r="CH308" i="14"/>
  <c r="BZ308" i="14"/>
  <c r="BR308" i="14"/>
  <c r="BJ308" i="14"/>
  <c r="BB308" i="14"/>
  <c r="AT308" i="14"/>
  <c r="AL308" i="14"/>
  <c r="AD308" i="14"/>
  <c r="V308" i="14"/>
  <c r="N308" i="14"/>
  <c r="EK308" i="14"/>
  <c r="EC308" i="14"/>
  <c r="DU308" i="14"/>
  <c r="DM308" i="14"/>
  <c r="DE308" i="14"/>
  <c r="CW308" i="14"/>
  <c r="CO308" i="14"/>
  <c r="CG308" i="14"/>
  <c r="BY308" i="14"/>
  <c r="BQ308" i="14"/>
  <c r="BI308" i="14"/>
  <c r="BA308" i="14"/>
  <c r="AS308" i="14"/>
  <c r="AK308" i="14"/>
  <c r="AC308" i="14"/>
  <c r="U308" i="14"/>
  <c r="EJ308" i="14"/>
  <c r="EB308" i="14"/>
  <c r="DT308" i="14"/>
  <c r="DL308" i="14"/>
  <c r="DD308" i="14"/>
  <c r="CV308" i="14"/>
  <c r="CN308" i="14"/>
  <c r="CF308" i="14"/>
  <c r="BX308" i="14"/>
  <c r="BP308" i="14"/>
  <c r="BH308" i="14"/>
  <c r="AZ308" i="14"/>
  <c r="AR308" i="14"/>
  <c r="AJ308" i="14"/>
  <c r="AB308" i="14"/>
  <c r="T308" i="14"/>
  <c r="EI308" i="14"/>
  <c r="EA308" i="14"/>
  <c r="DS308" i="14"/>
  <c r="DK308" i="14"/>
  <c r="DC308" i="14"/>
  <c r="CU308" i="14"/>
  <c r="CM308" i="14"/>
  <c r="CE308" i="14"/>
  <c r="BW308" i="14"/>
  <c r="BO308" i="14"/>
  <c r="BG308" i="14"/>
  <c r="AY308" i="14"/>
  <c r="AQ308" i="14"/>
  <c r="AI308" i="14"/>
  <c r="AA308" i="14"/>
  <c r="S308" i="14"/>
  <c r="EH308" i="14"/>
  <c r="DZ308" i="14"/>
  <c r="DR308" i="14"/>
  <c r="DJ308" i="14"/>
  <c r="DB308" i="14"/>
  <c r="CT308" i="14"/>
  <c r="CL308" i="14"/>
  <c r="CD308" i="14"/>
  <c r="BV308" i="14"/>
  <c r="BN308" i="14"/>
  <c r="BF308" i="14"/>
  <c r="AX308" i="14"/>
  <c r="AP308" i="14"/>
  <c r="AH308" i="14"/>
  <c r="Z308" i="14"/>
  <c r="R308" i="14"/>
  <c r="EG308" i="14"/>
  <c r="DY308" i="14"/>
  <c r="DQ308" i="14"/>
  <c r="DI308" i="14"/>
  <c r="DA308" i="14"/>
  <c r="CS308" i="14"/>
  <c r="CK308" i="14"/>
  <c r="CC308" i="14"/>
  <c r="BU308" i="14"/>
  <c r="BM308" i="14"/>
  <c r="BE308" i="14"/>
  <c r="AW308" i="14"/>
  <c r="AO308" i="14"/>
  <c r="AG308" i="14"/>
  <c r="Y308" i="14"/>
  <c r="Q308" i="14"/>
  <c r="EM308" i="14"/>
  <c r="EE308" i="14"/>
  <c r="DW308" i="14"/>
  <c r="DO308" i="14"/>
  <c r="DG308" i="14"/>
  <c r="CY308" i="14"/>
  <c r="CQ308" i="14"/>
  <c r="CI308" i="14"/>
  <c r="CA308" i="14"/>
  <c r="BS308" i="14"/>
  <c r="BK308" i="14"/>
  <c r="BC308" i="14"/>
  <c r="AU308" i="14"/>
  <c r="AM308" i="14"/>
  <c r="AE308" i="14"/>
  <c r="W308" i="14"/>
  <c r="DX308" i="14"/>
  <c r="BL308" i="14"/>
  <c r="DP308" i="14"/>
  <c r="BD308" i="14"/>
  <c r="DH308" i="14"/>
  <c r="AV308" i="14"/>
  <c r="CZ308" i="14"/>
  <c r="AN308" i="14"/>
  <c r="CR308" i="14"/>
  <c r="AF308" i="14"/>
  <c r="CJ308" i="14"/>
  <c r="X308" i="14"/>
  <c r="EF308" i="14"/>
  <c r="BT308" i="14"/>
  <c r="CB308" i="14"/>
  <c r="P308" i="14"/>
  <c r="EL249" i="14"/>
  <c r="ED249" i="14"/>
  <c r="DV249" i="14"/>
  <c r="DN249" i="14"/>
  <c r="DF249" i="14"/>
  <c r="CX249" i="14"/>
  <c r="CP249" i="14"/>
  <c r="CH249" i="14"/>
  <c r="BZ249" i="14"/>
  <c r="BR249" i="14"/>
  <c r="BJ249" i="14"/>
  <c r="BB249" i="14"/>
  <c r="AT249" i="14"/>
  <c r="AL249" i="14"/>
  <c r="AD249" i="14"/>
  <c r="V249" i="14"/>
  <c r="N249" i="14"/>
  <c r="EK249" i="14"/>
  <c r="EC249" i="14"/>
  <c r="DU249" i="14"/>
  <c r="DM249" i="14"/>
  <c r="DE249" i="14"/>
  <c r="CW249" i="14"/>
  <c r="CO249" i="14"/>
  <c r="CG249" i="14"/>
  <c r="BY249" i="14"/>
  <c r="BQ249" i="14"/>
  <c r="BI249" i="14"/>
  <c r="BA249" i="14"/>
  <c r="AS249" i="14"/>
  <c r="AK249" i="14"/>
  <c r="AC249" i="14"/>
  <c r="U249" i="14"/>
  <c r="EJ249" i="14"/>
  <c r="EB249" i="14"/>
  <c r="DT249" i="14"/>
  <c r="DL249" i="14"/>
  <c r="DD249" i="14"/>
  <c r="CV249" i="14"/>
  <c r="CN249" i="14"/>
  <c r="CF249" i="14"/>
  <c r="BX249" i="14"/>
  <c r="BP249" i="14"/>
  <c r="BH249" i="14"/>
  <c r="AZ249" i="14"/>
  <c r="AR249" i="14"/>
  <c r="AJ249" i="14"/>
  <c r="AB249" i="14"/>
  <c r="T249" i="14"/>
  <c r="EI249" i="14"/>
  <c r="EA249" i="14"/>
  <c r="DS249" i="14"/>
  <c r="DK249" i="14"/>
  <c r="DC249" i="14"/>
  <c r="CU249" i="14"/>
  <c r="CM249" i="14"/>
  <c r="CE249" i="14"/>
  <c r="BW249" i="14"/>
  <c r="BO249" i="14"/>
  <c r="BG249" i="14"/>
  <c r="AY249" i="14"/>
  <c r="AQ249" i="14"/>
  <c r="AI249" i="14"/>
  <c r="AA249" i="14"/>
  <c r="S249" i="14"/>
  <c r="EH249" i="14"/>
  <c r="DZ249" i="14"/>
  <c r="DR249" i="14"/>
  <c r="DJ249" i="14"/>
  <c r="DB249" i="14"/>
  <c r="CT249" i="14"/>
  <c r="CL249" i="14"/>
  <c r="CD249" i="14"/>
  <c r="BV249" i="14"/>
  <c r="BN249" i="14"/>
  <c r="BF249" i="14"/>
  <c r="AX249" i="14"/>
  <c r="AP249" i="14"/>
  <c r="AH249" i="14"/>
  <c r="Z249" i="14"/>
  <c r="R249" i="14"/>
  <c r="EG249" i="14"/>
  <c r="DY249" i="14"/>
  <c r="DQ249" i="14"/>
  <c r="DI249" i="14"/>
  <c r="DA249" i="14"/>
  <c r="CS249" i="14"/>
  <c r="CK249" i="14"/>
  <c r="CC249" i="14"/>
  <c r="BU249" i="14"/>
  <c r="BM249" i="14"/>
  <c r="BE249" i="14"/>
  <c r="AW249" i="14"/>
  <c r="AO249" i="14"/>
  <c r="AG249" i="14"/>
  <c r="Y249" i="14"/>
  <c r="Q249" i="14"/>
  <c r="EF249" i="14"/>
  <c r="DX249" i="14"/>
  <c r="DP249" i="14"/>
  <c r="DH249" i="14"/>
  <c r="CZ249" i="14"/>
  <c r="CR249" i="14"/>
  <c r="CJ249" i="14"/>
  <c r="CB249" i="14"/>
  <c r="BT249" i="14"/>
  <c r="BL249" i="14"/>
  <c r="BD249" i="14"/>
  <c r="AV249" i="14"/>
  <c r="AN249" i="14"/>
  <c r="AF249" i="14"/>
  <c r="X249" i="14"/>
  <c r="P249" i="14"/>
  <c r="EM249" i="14"/>
  <c r="EE249" i="14"/>
  <c r="DW249" i="14"/>
  <c r="DO249" i="14"/>
  <c r="DG249" i="14"/>
  <c r="CY249" i="14"/>
  <c r="CQ249" i="14"/>
  <c r="CI249" i="14"/>
  <c r="CA249" i="14"/>
  <c r="BS249" i="14"/>
  <c r="BK249" i="14"/>
  <c r="BC249" i="14"/>
  <c r="AU249" i="14"/>
  <c r="AM249" i="14"/>
  <c r="AE249" i="14"/>
  <c r="W249" i="14"/>
  <c r="EF161" i="14"/>
  <c r="DX161" i="14"/>
  <c r="DP161" i="14"/>
  <c r="DH161" i="14"/>
  <c r="CZ161" i="14"/>
  <c r="CR161" i="14"/>
  <c r="CJ161" i="14"/>
  <c r="CB161" i="14"/>
  <c r="BT161" i="14"/>
  <c r="BL161" i="14"/>
  <c r="BD161" i="14"/>
  <c r="AV161" i="14"/>
  <c r="AN161" i="14"/>
  <c r="AF161" i="14"/>
  <c r="X161" i="14"/>
  <c r="P161" i="14"/>
  <c r="EM161" i="14"/>
  <c r="EE161" i="14"/>
  <c r="DW161" i="14"/>
  <c r="DO161" i="14"/>
  <c r="DG161" i="14"/>
  <c r="CY161" i="14"/>
  <c r="CQ161" i="14"/>
  <c r="CI161" i="14"/>
  <c r="CA161" i="14"/>
  <c r="BS161" i="14"/>
  <c r="BK161" i="14"/>
  <c r="BC161" i="14"/>
  <c r="AU161" i="14"/>
  <c r="AM161" i="14"/>
  <c r="AE161" i="14"/>
  <c r="W161" i="14"/>
  <c r="EL161" i="14"/>
  <c r="ED161" i="14"/>
  <c r="DV161" i="14"/>
  <c r="DN161" i="14"/>
  <c r="DF161" i="14"/>
  <c r="CX161" i="14"/>
  <c r="CP161" i="14"/>
  <c r="CH161" i="14"/>
  <c r="BZ161" i="14"/>
  <c r="BR161" i="14"/>
  <c r="BJ161" i="14"/>
  <c r="BB161" i="14"/>
  <c r="AT161" i="14"/>
  <c r="AL161" i="14"/>
  <c r="AD161" i="14"/>
  <c r="V161" i="14"/>
  <c r="N161" i="14"/>
  <c r="EK161" i="14"/>
  <c r="EC161" i="14"/>
  <c r="DU161" i="14"/>
  <c r="DM161" i="14"/>
  <c r="DE161" i="14"/>
  <c r="CW161" i="14"/>
  <c r="CO161" i="14"/>
  <c r="CG161" i="14"/>
  <c r="BY161" i="14"/>
  <c r="BQ161" i="14"/>
  <c r="BI161" i="14"/>
  <c r="BA161" i="14"/>
  <c r="AS161" i="14"/>
  <c r="AK161" i="14"/>
  <c r="AC161" i="14"/>
  <c r="U161" i="14"/>
  <c r="EJ161" i="14"/>
  <c r="EB161" i="14"/>
  <c r="DT161" i="14"/>
  <c r="DL161" i="14"/>
  <c r="DD161" i="14"/>
  <c r="CV161" i="14"/>
  <c r="CN161" i="14"/>
  <c r="CF161" i="14"/>
  <c r="BX161" i="14"/>
  <c r="BP161" i="14"/>
  <c r="BH161" i="14"/>
  <c r="AZ161" i="14"/>
  <c r="AR161" i="14"/>
  <c r="AJ161" i="14"/>
  <c r="AB161" i="14"/>
  <c r="T161" i="14"/>
  <c r="EI161" i="14"/>
  <c r="EA161" i="14"/>
  <c r="DS161" i="14"/>
  <c r="DK161" i="14"/>
  <c r="DC161" i="14"/>
  <c r="CU161" i="14"/>
  <c r="CM161" i="14"/>
  <c r="CE161" i="14"/>
  <c r="BW161" i="14"/>
  <c r="BO161" i="14"/>
  <c r="BG161" i="14"/>
  <c r="AY161" i="14"/>
  <c r="AQ161" i="14"/>
  <c r="AI161" i="14"/>
  <c r="AA161" i="14"/>
  <c r="S161" i="14"/>
  <c r="EH161" i="14"/>
  <c r="DZ161" i="14"/>
  <c r="DR161" i="14"/>
  <c r="DJ161" i="14"/>
  <c r="DB161" i="14"/>
  <c r="CT161" i="14"/>
  <c r="CL161" i="14"/>
  <c r="CD161" i="14"/>
  <c r="BV161" i="14"/>
  <c r="BN161" i="14"/>
  <c r="BF161" i="14"/>
  <c r="AX161" i="14"/>
  <c r="AP161" i="14"/>
  <c r="AH161" i="14"/>
  <c r="Z161" i="14"/>
  <c r="R161" i="14"/>
  <c r="EG161" i="14"/>
  <c r="DY161" i="14"/>
  <c r="DQ161" i="14"/>
  <c r="DI161" i="14"/>
  <c r="DA161" i="14"/>
  <c r="CS161" i="14"/>
  <c r="CK161" i="14"/>
  <c r="CC161" i="14"/>
  <c r="BU161" i="14"/>
  <c r="BM161" i="14"/>
  <c r="BE161" i="14"/>
  <c r="AW161" i="14"/>
  <c r="AO161" i="14"/>
  <c r="AG161" i="14"/>
  <c r="Y161" i="14"/>
  <c r="Q161" i="14"/>
  <c r="EH303" i="14"/>
  <c r="DZ303" i="14"/>
  <c r="DR303" i="14"/>
  <c r="DJ303" i="14"/>
  <c r="DB303" i="14"/>
  <c r="CT303" i="14"/>
  <c r="CL303" i="14"/>
  <c r="CD303" i="14"/>
  <c r="BV303" i="14"/>
  <c r="BN303" i="14"/>
  <c r="BF303" i="14"/>
  <c r="AX303" i="14"/>
  <c r="AP303" i="14"/>
  <c r="AH303" i="14"/>
  <c r="Z303" i="14"/>
  <c r="R303" i="14"/>
  <c r="EG303" i="14"/>
  <c r="DY303" i="14"/>
  <c r="DQ303" i="14"/>
  <c r="DI303" i="14"/>
  <c r="DA303" i="14"/>
  <c r="CS303" i="14"/>
  <c r="CK303" i="14"/>
  <c r="CC303" i="14"/>
  <c r="BU303" i="14"/>
  <c r="BM303" i="14"/>
  <c r="BE303" i="14"/>
  <c r="AW303" i="14"/>
  <c r="AO303" i="14"/>
  <c r="AG303" i="14"/>
  <c r="Y303" i="14"/>
  <c r="Q303" i="14"/>
  <c r="EF303" i="14"/>
  <c r="DX303" i="14"/>
  <c r="DP303" i="14"/>
  <c r="DH303" i="14"/>
  <c r="CZ303" i="14"/>
  <c r="CR303" i="14"/>
  <c r="CJ303" i="14"/>
  <c r="CB303" i="14"/>
  <c r="BT303" i="14"/>
  <c r="BL303" i="14"/>
  <c r="BD303" i="14"/>
  <c r="AV303" i="14"/>
  <c r="AN303" i="14"/>
  <c r="AF303" i="14"/>
  <c r="X303" i="14"/>
  <c r="P303" i="14"/>
  <c r="EM303" i="14"/>
  <c r="EE303" i="14"/>
  <c r="DW303" i="14"/>
  <c r="DO303" i="14"/>
  <c r="DG303" i="14"/>
  <c r="CY303" i="14"/>
  <c r="CQ303" i="14"/>
  <c r="CI303" i="14"/>
  <c r="CA303" i="14"/>
  <c r="BS303" i="14"/>
  <c r="BK303" i="14"/>
  <c r="BC303" i="14"/>
  <c r="AU303" i="14"/>
  <c r="AM303" i="14"/>
  <c r="AE303" i="14"/>
  <c r="W303" i="14"/>
  <c r="EL303" i="14"/>
  <c r="ED303" i="14"/>
  <c r="DV303" i="14"/>
  <c r="DN303" i="14"/>
  <c r="DF303" i="14"/>
  <c r="CX303" i="14"/>
  <c r="CP303" i="14"/>
  <c r="CH303" i="14"/>
  <c r="BZ303" i="14"/>
  <c r="BR303" i="14"/>
  <c r="BJ303" i="14"/>
  <c r="BB303" i="14"/>
  <c r="AT303" i="14"/>
  <c r="AL303" i="14"/>
  <c r="AD303" i="14"/>
  <c r="V303" i="14"/>
  <c r="N303" i="14"/>
  <c r="EK303" i="14"/>
  <c r="EC303" i="14"/>
  <c r="DU303" i="14"/>
  <c r="DM303" i="14"/>
  <c r="DE303" i="14"/>
  <c r="CW303" i="14"/>
  <c r="CO303" i="14"/>
  <c r="CG303" i="14"/>
  <c r="BY303" i="14"/>
  <c r="BQ303" i="14"/>
  <c r="BI303" i="14"/>
  <c r="BA303" i="14"/>
  <c r="AS303" i="14"/>
  <c r="AK303" i="14"/>
  <c r="AC303" i="14"/>
  <c r="U303" i="14"/>
  <c r="DT303" i="14"/>
  <c r="CN303" i="14"/>
  <c r="BH303" i="14"/>
  <c r="AB303" i="14"/>
  <c r="DS303" i="14"/>
  <c r="CM303" i="14"/>
  <c r="BG303" i="14"/>
  <c r="AA303" i="14"/>
  <c r="DL303" i="14"/>
  <c r="CF303" i="14"/>
  <c r="AZ303" i="14"/>
  <c r="T303" i="14"/>
  <c r="DK303" i="14"/>
  <c r="CE303" i="14"/>
  <c r="AY303" i="14"/>
  <c r="S303" i="14"/>
  <c r="EJ303" i="14"/>
  <c r="DD303" i="14"/>
  <c r="BX303" i="14"/>
  <c r="AR303" i="14"/>
  <c r="EI303" i="14"/>
  <c r="DC303" i="14"/>
  <c r="BW303" i="14"/>
  <c r="AQ303" i="14"/>
  <c r="EA303" i="14"/>
  <c r="CU303" i="14"/>
  <c r="BO303" i="14"/>
  <c r="AI303" i="14"/>
  <c r="EB303" i="14"/>
  <c r="CV303" i="14"/>
  <c r="BP303" i="14"/>
  <c r="AJ303" i="14"/>
  <c r="EL336" i="14"/>
  <c r="ED336" i="14"/>
  <c r="DV336" i="14"/>
  <c r="DN336" i="14"/>
  <c r="DF336" i="14"/>
  <c r="CX336" i="14"/>
  <c r="CP336" i="14"/>
  <c r="CH336" i="14"/>
  <c r="BZ336" i="14"/>
  <c r="BR336" i="14"/>
  <c r="BJ336" i="14"/>
  <c r="BB336" i="14"/>
  <c r="AT336" i="14"/>
  <c r="AL336" i="14"/>
  <c r="AD336" i="14"/>
  <c r="V336" i="14"/>
  <c r="N336" i="14"/>
  <c r="EK336" i="14"/>
  <c r="EC336" i="14"/>
  <c r="DU336" i="14"/>
  <c r="DM336" i="14"/>
  <c r="DE336" i="14"/>
  <c r="CW336" i="14"/>
  <c r="CO336" i="14"/>
  <c r="CG336" i="14"/>
  <c r="BY336" i="14"/>
  <c r="BQ336" i="14"/>
  <c r="BI336" i="14"/>
  <c r="BA336" i="14"/>
  <c r="AS336" i="14"/>
  <c r="AK336" i="14"/>
  <c r="AC336" i="14"/>
  <c r="U336" i="14"/>
  <c r="EJ336" i="14"/>
  <c r="EB336" i="14"/>
  <c r="DT336" i="14"/>
  <c r="DL336" i="14"/>
  <c r="DD336" i="14"/>
  <c r="CV336" i="14"/>
  <c r="CN336" i="14"/>
  <c r="CF336" i="14"/>
  <c r="BX336" i="14"/>
  <c r="BP336" i="14"/>
  <c r="BH336" i="14"/>
  <c r="AZ336" i="14"/>
  <c r="AR336" i="14"/>
  <c r="AJ336" i="14"/>
  <c r="AB336" i="14"/>
  <c r="T336" i="14"/>
  <c r="EI336" i="14"/>
  <c r="EA336" i="14"/>
  <c r="DS336" i="14"/>
  <c r="DK336" i="14"/>
  <c r="DC336" i="14"/>
  <c r="CU336" i="14"/>
  <c r="CM336" i="14"/>
  <c r="CE336" i="14"/>
  <c r="BW336" i="14"/>
  <c r="BO336" i="14"/>
  <c r="BG336" i="14"/>
  <c r="AY336" i="14"/>
  <c r="AQ336" i="14"/>
  <c r="AI336" i="14"/>
  <c r="AA336" i="14"/>
  <c r="S336" i="14"/>
  <c r="EH336" i="14"/>
  <c r="DZ336" i="14"/>
  <c r="DR336" i="14"/>
  <c r="DJ336" i="14"/>
  <c r="DB336" i="14"/>
  <c r="CT336" i="14"/>
  <c r="CL336" i="14"/>
  <c r="CD336" i="14"/>
  <c r="BV336" i="14"/>
  <c r="BN336" i="14"/>
  <c r="BF336" i="14"/>
  <c r="AX336" i="14"/>
  <c r="AP336" i="14"/>
  <c r="AH336" i="14"/>
  <c r="Z336" i="14"/>
  <c r="R336" i="14"/>
  <c r="EG336" i="14"/>
  <c r="DY336" i="14"/>
  <c r="DQ336" i="14"/>
  <c r="DI336" i="14"/>
  <c r="DA336" i="14"/>
  <c r="CS336" i="14"/>
  <c r="CK336" i="14"/>
  <c r="CC336" i="14"/>
  <c r="BU336" i="14"/>
  <c r="BM336" i="14"/>
  <c r="BE336" i="14"/>
  <c r="AW336" i="14"/>
  <c r="AO336" i="14"/>
  <c r="AG336" i="14"/>
  <c r="Y336" i="14"/>
  <c r="Q336" i="14"/>
  <c r="EM336" i="14"/>
  <c r="EE336" i="14"/>
  <c r="DW336" i="14"/>
  <c r="DO336" i="14"/>
  <c r="DG336" i="14"/>
  <c r="CY336" i="14"/>
  <c r="CQ336" i="14"/>
  <c r="CI336" i="14"/>
  <c r="CA336" i="14"/>
  <c r="BS336" i="14"/>
  <c r="BK336" i="14"/>
  <c r="BC336" i="14"/>
  <c r="AU336" i="14"/>
  <c r="AM336" i="14"/>
  <c r="AE336" i="14"/>
  <c r="W336" i="14"/>
  <c r="CB336" i="14"/>
  <c r="P336" i="14"/>
  <c r="EF336" i="14"/>
  <c r="BT336" i="14"/>
  <c r="DX336" i="14"/>
  <c r="BL336" i="14"/>
  <c r="DP336" i="14"/>
  <c r="BD336" i="14"/>
  <c r="DH336" i="14"/>
  <c r="AV336" i="14"/>
  <c r="CZ336" i="14"/>
  <c r="AN336" i="14"/>
  <c r="CR336" i="14"/>
  <c r="AF336" i="14"/>
  <c r="CJ336" i="14"/>
  <c r="X336" i="14"/>
  <c r="EH244" i="14"/>
  <c r="DZ244" i="14"/>
  <c r="DR244" i="14"/>
  <c r="DJ244" i="14"/>
  <c r="DB244" i="14"/>
  <c r="CT244" i="14"/>
  <c r="CL244" i="14"/>
  <c r="CD244" i="14"/>
  <c r="BV244" i="14"/>
  <c r="BN244" i="14"/>
  <c r="BF244" i="14"/>
  <c r="AX244" i="14"/>
  <c r="AP244" i="14"/>
  <c r="AH244" i="14"/>
  <c r="Z244" i="14"/>
  <c r="R244" i="14"/>
  <c r="EG244" i="14"/>
  <c r="DY244" i="14"/>
  <c r="DQ244" i="14"/>
  <c r="DI244" i="14"/>
  <c r="DA244" i="14"/>
  <c r="CS244" i="14"/>
  <c r="CK244" i="14"/>
  <c r="CC244" i="14"/>
  <c r="BU244" i="14"/>
  <c r="BM244" i="14"/>
  <c r="BE244" i="14"/>
  <c r="AW244" i="14"/>
  <c r="AO244" i="14"/>
  <c r="AG244" i="14"/>
  <c r="Y244" i="14"/>
  <c r="Q244" i="14"/>
  <c r="EF244" i="14"/>
  <c r="DX244" i="14"/>
  <c r="DP244" i="14"/>
  <c r="DH244" i="14"/>
  <c r="CZ244" i="14"/>
  <c r="CR244" i="14"/>
  <c r="CJ244" i="14"/>
  <c r="CB244" i="14"/>
  <c r="BT244" i="14"/>
  <c r="BL244" i="14"/>
  <c r="BD244" i="14"/>
  <c r="AV244" i="14"/>
  <c r="AN244" i="14"/>
  <c r="AF244" i="14"/>
  <c r="X244" i="14"/>
  <c r="P244" i="14"/>
  <c r="EM244" i="14"/>
  <c r="EE244" i="14"/>
  <c r="DW244" i="14"/>
  <c r="DO244" i="14"/>
  <c r="DG244" i="14"/>
  <c r="CY244" i="14"/>
  <c r="CQ244" i="14"/>
  <c r="CI244" i="14"/>
  <c r="CA244" i="14"/>
  <c r="BS244" i="14"/>
  <c r="BK244" i="14"/>
  <c r="BC244" i="14"/>
  <c r="AU244" i="14"/>
  <c r="AM244" i="14"/>
  <c r="AE244" i="14"/>
  <c r="W244" i="14"/>
  <c r="EL244" i="14"/>
  <c r="ED244" i="14"/>
  <c r="DV244" i="14"/>
  <c r="DN244" i="14"/>
  <c r="DF244" i="14"/>
  <c r="CX244" i="14"/>
  <c r="CP244" i="14"/>
  <c r="CH244" i="14"/>
  <c r="BZ244" i="14"/>
  <c r="BR244" i="14"/>
  <c r="BJ244" i="14"/>
  <c r="BB244" i="14"/>
  <c r="AT244" i="14"/>
  <c r="AL244" i="14"/>
  <c r="AD244" i="14"/>
  <c r="V244" i="14"/>
  <c r="N244" i="14"/>
  <c r="EK244" i="14"/>
  <c r="EC244" i="14"/>
  <c r="DU244" i="14"/>
  <c r="DM244" i="14"/>
  <c r="DE244" i="14"/>
  <c r="CW244" i="14"/>
  <c r="CO244" i="14"/>
  <c r="CG244" i="14"/>
  <c r="BY244" i="14"/>
  <c r="BQ244" i="14"/>
  <c r="BI244" i="14"/>
  <c r="BA244" i="14"/>
  <c r="AS244" i="14"/>
  <c r="AK244" i="14"/>
  <c r="AC244" i="14"/>
  <c r="U244" i="14"/>
  <c r="EJ244" i="14"/>
  <c r="EB244" i="14"/>
  <c r="DT244" i="14"/>
  <c r="DL244" i="14"/>
  <c r="DD244" i="14"/>
  <c r="CV244" i="14"/>
  <c r="CN244" i="14"/>
  <c r="CF244" i="14"/>
  <c r="BX244" i="14"/>
  <c r="BP244" i="14"/>
  <c r="BH244" i="14"/>
  <c r="AZ244" i="14"/>
  <c r="AR244" i="14"/>
  <c r="AJ244" i="14"/>
  <c r="AB244" i="14"/>
  <c r="T244" i="14"/>
  <c r="EI244" i="14"/>
  <c r="EA244" i="14"/>
  <c r="DS244" i="14"/>
  <c r="DK244" i="14"/>
  <c r="DC244" i="14"/>
  <c r="CU244" i="14"/>
  <c r="CM244" i="14"/>
  <c r="CE244" i="14"/>
  <c r="BW244" i="14"/>
  <c r="BO244" i="14"/>
  <c r="BG244" i="14"/>
  <c r="AY244" i="14"/>
  <c r="AQ244" i="14"/>
  <c r="AI244" i="14"/>
  <c r="AA244" i="14"/>
  <c r="S244" i="14"/>
  <c r="EF189" i="14"/>
  <c r="DX189" i="14"/>
  <c r="DP189" i="14"/>
  <c r="DH189" i="14"/>
  <c r="CZ189" i="14"/>
  <c r="CR189" i="14"/>
  <c r="CJ189" i="14"/>
  <c r="CB189" i="14"/>
  <c r="BT189" i="14"/>
  <c r="BL189" i="14"/>
  <c r="BD189" i="14"/>
  <c r="AV189" i="14"/>
  <c r="AN189" i="14"/>
  <c r="AF189" i="14"/>
  <c r="X189" i="14"/>
  <c r="P189" i="14"/>
  <c r="EM189" i="14"/>
  <c r="EE189" i="14"/>
  <c r="DW189" i="14"/>
  <c r="DO189" i="14"/>
  <c r="DG189" i="14"/>
  <c r="CY189" i="14"/>
  <c r="CQ189" i="14"/>
  <c r="CI189" i="14"/>
  <c r="CA189" i="14"/>
  <c r="BS189" i="14"/>
  <c r="BK189" i="14"/>
  <c r="BC189" i="14"/>
  <c r="AU189" i="14"/>
  <c r="AM189" i="14"/>
  <c r="AE189" i="14"/>
  <c r="W189" i="14"/>
  <c r="EL189" i="14"/>
  <c r="ED189" i="14"/>
  <c r="DV189" i="14"/>
  <c r="DN189" i="14"/>
  <c r="DF189" i="14"/>
  <c r="CX189" i="14"/>
  <c r="CP189" i="14"/>
  <c r="CH189" i="14"/>
  <c r="BZ189" i="14"/>
  <c r="BR189" i="14"/>
  <c r="BJ189" i="14"/>
  <c r="BB189" i="14"/>
  <c r="AT189" i="14"/>
  <c r="AL189" i="14"/>
  <c r="AD189" i="14"/>
  <c r="V189" i="14"/>
  <c r="N189" i="14"/>
  <c r="EK189" i="14"/>
  <c r="EC189" i="14"/>
  <c r="DU189" i="14"/>
  <c r="DM189" i="14"/>
  <c r="DE189" i="14"/>
  <c r="CW189" i="14"/>
  <c r="CO189" i="14"/>
  <c r="CG189" i="14"/>
  <c r="BY189" i="14"/>
  <c r="BQ189" i="14"/>
  <c r="BI189" i="14"/>
  <c r="BA189" i="14"/>
  <c r="AS189" i="14"/>
  <c r="AK189" i="14"/>
  <c r="AC189" i="14"/>
  <c r="U189" i="14"/>
  <c r="EJ189" i="14"/>
  <c r="EB189" i="14"/>
  <c r="DT189" i="14"/>
  <c r="DL189" i="14"/>
  <c r="DD189" i="14"/>
  <c r="CV189" i="14"/>
  <c r="CN189" i="14"/>
  <c r="CF189" i="14"/>
  <c r="BX189" i="14"/>
  <c r="BP189" i="14"/>
  <c r="BH189" i="14"/>
  <c r="AZ189" i="14"/>
  <c r="AR189" i="14"/>
  <c r="AJ189" i="14"/>
  <c r="AB189" i="14"/>
  <c r="T189" i="14"/>
  <c r="EI189" i="14"/>
  <c r="EA189" i="14"/>
  <c r="DS189" i="14"/>
  <c r="DK189" i="14"/>
  <c r="DC189" i="14"/>
  <c r="CU189" i="14"/>
  <c r="CM189" i="14"/>
  <c r="CE189" i="14"/>
  <c r="BW189" i="14"/>
  <c r="BO189" i="14"/>
  <c r="BG189" i="14"/>
  <c r="AY189" i="14"/>
  <c r="AQ189" i="14"/>
  <c r="AI189" i="14"/>
  <c r="AA189" i="14"/>
  <c r="S189" i="14"/>
  <c r="EH189" i="14"/>
  <c r="DZ189" i="14"/>
  <c r="DR189" i="14"/>
  <c r="DJ189" i="14"/>
  <c r="DB189" i="14"/>
  <c r="CT189" i="14"/>
  <c r="CL189" i="14"/>
  <c r="CD189" i="14"/>
  <c r="BV189" i="14"/>
  <c r="BN189" i="14"/>
  <c r="BF189" i="14"/>
  <c r="AX189" i="14"/>
  <c r="AP189" i="14"/>
  <c r="AH189" i="14"/>
  <c r="Z189" i="14"/>
  <c r="R189" i="14"/>
  <c r="EG189" i="14"/>
  <c r="DY189" i="14"/>
  <c r="DQ189" i="14"/>
  <c r="DI189" i="14"/>
  <c r="DA189" i="14"/>
  <c r="CS189" i="14"/>
  <c r="CK189" i="14"/>
  <c r="CC189" i="14"/>
  <c r="BU189" i="14"/>
  <c r="BM189" i="14"/>
  <c r="BE189" i="14"/>
  <c r="AW189" i="14"/>
  <c r="AO189" i="14"/>
  <c r="AG189" i="14"/>
  <c r="Y189" i="14"/>
  <c r="Q189" i="14"/>
  <c r="EL312" i="14"/>
  <c r="ED312" i="14"/>
  <c r="DV312" i="14"/>
  <c r="DN312" i="14"/>
  <c r="DF312" i="14"/>
  <c r="CX312" i="14"/>
  <c r="CP312" i="14"/>
  <c r="CH312" i="14"/>
  <c r="BZ312" i="14"/>
  <c r="BR312" i="14"/>
  <c r="BJ312" i="14"/>
  <c r="BB312" i="14"/>
  <c r="AT312" i="14"/>
  <c r="AL312" i="14"/>
  <c r="AD312" i="14"/>
  <c r="V312" i="14"/>
  <c r="N312" i="14"/>
  <c r="EK312" i="14"/>
  <c r="EC312" i="14"/>
  <c r="DU312" i="14"/>
  <c r="DM312" i="14"/>
  <c r="DE312" i="14"/>
  <c r="CW312" i="14"/>
  <c r="CO312" i="14"/>
  <c r="CG312" i="14"/>
  <c r="BY312" i="14"/>
  <c r="BQ312" i="14"/>
  <c r="BI312" i="14"/>
  <c r="BA312" i="14"/>
  <c r="AS312" i="14"/>
  <c r="AK312" i="14"/>
  <c r="AC312" i="14"/>
  <c r="U312" i="14"/>
  <c r="EJ312" i="14"/>
  <c r="EB312" i="14"/>
  <c r="DT312" i="14"/>
  <c r="DL312" i="14"/>
  <c r="DD312" i="14"/>
  <c r="CV312" i="14"/>
  <c r="CN312" i="14"/>
  <c r="CF312" i="14"/>
  <c r="BX312" i="14"/>
  <c r="BP312" i="14"/>
  <c r="BH312" i="14"/>
  <c r="AZ312" i="14"/>
  <c r="AR312" i="14"/>
  <c r="AJ312" i="14"/>
  <c r="AB312" i="14"/>
  <c r="T312" i="14"/>
  <c r="EI312" i="14"/>
  <c r="EA312" i="14"/>
  <c r="DS312" i="14"/>
  <c r="DK312" i="14"/>
  <c r="DC312" i="14"/>
  <c r="CU312" i="14"/>
  <c r="CM312" i="14"/>
  <c r="CE312" i="14"/>
  <c r="BW312" i="14"/>
  <c r="BO312" i="14"/>
  <c r="BG312" i="14"/>
  <c r="AY312" i="14"/>
  <c r="AQ312" i="14"/>
  <c r="AI312" i="14"/>
  <c r="AA312" i="14"/>
  <c r="S312" i="14"/>
  <c r="EH312" i="14"/>
  <c r="DZ312" i="14"/>
  <c r="DR312" i="14"/>
  <c r="DJ312" i="14"/>
  <c r="DB312" i="14"/>
  <c r="CT312" i="14"/>
  <c r="CL312" i="14"/>
  <c r="CD312" i="14"/>
  <c r="BV312" i="14"/>
  <c r="BN312" i="14"/>
  <c r="BF312" i="14"/>
  <c r="AX312" i="14"/>
  <c r="AP312" i="14"/>
  <c r="AH312" i="14"/>
  <c r="Z312" i="14"/>
  <c r="R312" i="14"/>
  <c r="EG312" i="14"/>
  <c r="DY312" i="14"/>
  <c r="DQ312" i="14"/>
  <c r="DI312" i="14"/>
  <c r="DA312" i="14"/>
  <c r="CS312" i="14"/>
  <c r="CK312" i="14"/>
  <c r="CC312" i="14"/>
  <c r="BU312" i="14"/>
  <c r="BM312" i="14"/>
  <c r="BE312" i="14"/>
  <c r="AW312" i="14"/>
  <c r="AO312" i="14"/>
  <c r="AG312" i="14"/>
  <c r="Y312" i="14"/>
  <c r="Q312" i="14"/>
  <c r="EM312" i="14"/>
  <c r="EE312" i="14"/>
  <c r="DW312" i="14"/>
  <c r="DO312" i="14"/>
  <c r="DG312" i="14"/>
  <c r="CY312" i="14"/>
  <c r="CQ312" i="14"/>
  <c r="CI312" i="14"/>
  <c r="CA312" i="14"/>
  <c r="BS312" i="14"/>
  <c r="BK312" i="14"/>
  <c r="BC312" i="14"/>
  <c r="AU312" i="14"/>
  <c r="AM312" i="14"/>
  <c r="AE312" i="14"/>
  <c r="W312" i="14"/>
  <c r="DH312" i="14"/>
  <c r="AV312" i="14"/>
  <c r="CZ312" i="14"/>
  <c r="AN312" i="14"/>
  <c r="CR312" i="14"/>
  <c r="AF312" i="14"/>
  <c r="CJ312" i="14"/>
  <c r="X312" i="14"/>
  <c r="CB312" i="14"/>
  <c r="P312" i="14"/>
  <c r="EF312" i="14"/>
  <c r="BT312" i="14"/>
  <c r="DP312" i="14"/>
  <c r="BD312" i="14"/>
  <c r="DX312" i="14"/>
  <c r="BL312" i="14"/>
  <c r="EL253" i="14"/>
  <c r="ED253" i="14"/>
  <c r="DV253" i="14"/>
  <c r="DN253" i="14"/>
  <c r="DF253" i="14"/>
  <c r="CX253" i="14"/>
  <c r="CP253" i="14"/>
  <c r="CH253" i="14"/>
  <c r="BZ253" i="14"/>
  <c r="BR253" i="14"/>
  <c r="BJ253" i="14"/>
  <c r="BB253" i="14"/>
  <c r="AT253" i="14"/>
  <c r="AL253" i="14"/>
  <c r="AD253" i="14"/>
  <c r="V253" i="14"/>
  <c r="N253" i="14"/>
  <c r="EK253" i="14"/>
  <c r="EC253" i="14"/>
  <c r="DU253" i="14"/>
  <c r="DM253" i="14"/>
  <c r="DE253" i="14"/>
  <c r="CW253" i="14"/>
  <c r="CO253" i="14"/>
  <c r="CG253" i="14"/>
  <c r="BY253" i="14"/>
  <c r="BQ253" i="14"/>
  <c r="BI253" i="14"/>
  <c r="BA253" i="14"/>
  <c r="AS253" i="14"/>
  <c r="AK253" i="14"/>
  <c r="AC253" i="14"/>
  <c r="U253" i="14"/>
  <c r="EJ253" i="14"/>
  <c r="EB253" i="14"/>
  <c r="DT253" i="14"/>
  <c r="DL253" i="14"/>
  <c r="DD253" i="14"/>
  <c r="CV253" i="14"/>
  <c r="CN253" i="14"/>
  <c r="CF253" i="14"/>
  <c r="BX253" i="14"/>
  <c r="BP253" i="14"/>
  <c r="BH253" i="14"/>
  <c r="AZ253" i="14"/>
  <c r="AR253" i="14"/>
  <c r="AJ253" i="14"/>
  <c r="AB253" i="14"/>
  <c r="T253" i="14"/>
  <c r="EI253" i="14"/>
  <c r="EA253" i="14"/>
  <c r="DS253" i="14"/>
  <c r="DK253" i="14"/>
  <c r="DC253" i="14"/>
  <c r="CU253" i="14"/>
  <c r="CM253" i="14"/>
  <c r="CE253" i="14"/>
  <c r="BW253" i="14"/>
  <c r="BO253" i="14"/>
  <c r="BG253" i="14"/>
  <c r="AY253" i="14"/>
  <c r="AQ253" i="14"/>
  <c r="AI253" i="14"/>
  <c r="AA253" i="14"/>
  <c r="S253" i="14"/>
  <c r="EH253" i="14"/>
  <c r="DZ253" i="14"/>
  <c r="DR253" i="14"/>
  <c r="DJ253" i="14"/>
  <c r="DB253" i="14"/>
  <c r="CT253" i="14"/>
  <c r="CL253" i="14"/>
  <c r="CD253" i="14"/>
  <c r="BV253" i="14"/>
  <c r="BN253" i="14"/>
  <c r="BF253" i="14"/>
  <c r="AX253" i="14"/>
  <c r="AP253" i="14"/>
  <c r="AH253" i="14"/>
  <c r="Z253" i="14"/>
  <c r="R253" i="14"/>
  <c r="EG253" i="14"/>
  <c r="DY253" i="14"/>
  <c r="DQ253" i="14"/>
  <c r="DI253" i="14"/>
  <c r="DA253" i="14"/>
  <c r="CS253" i="14"/>
  <c r="CK253" i="14"/>
  <c r="CC253" i="14"/>
  <c r="BU253" i="14"/>
  <c r="BM253" i="14"/>
  <c r="BE253" i="14"/>
  <c r="AW253" i="14"/>
  <c r="AO253" i="14"/>
  <c r="AG253" i="14"/>
  <c r="Y253" i="14"/>
  <c r="Q253" i="14"/>
  <c r="EF253" i="14"/>
  <c r="DX253" i="14"/>
  <c r="DP253" i="14"/>
  <c r="DH253" i="14"/>
  <c r="CZ253" i="14"/>
  <c r="CR253" i="14"/>
  <c r="CJ253" i="14"/>
  <c r="CB253" i="14"/>
  <c r="BT253" i="14"/>
  <c r="BL253" i="14"/>
  <c r="BD253" i="14"/>
  <c r="AV253" i="14"/>
  <c r="AN253" i="14"/>
  <c r="AF253" i="14"/>
  <c r="X253" i="14"/>
  <c r="P253" i="14"/>
  <c r="EM253" i="14"/>
  <c r="EE253" i="14"/>
  <c r="DW253" i="14"/>
  <c r="DO253" i="14"/>
  <c r="DG253" i="14"/>
  <c r="CY253" i="14"/>
  <c r="CQ253" i="14"/>
  <c r="CI253" i="14"/>
  <c r="CA253" i="14"/>
  <c r="BS253" i="14"/>
  <c r="BK253" i="14"/>
  <c r="BC253" i="14"/>
  <c r="AU253" i="14"/>
  <c r="AM253" i="14"/>
  <c r="AE253" i="14"/>
  <c r="W253" i="14"/>
  <c r="EF165" i="14"/>
  <c r="DX165" i="14"/>
  <c r="DP165" i="14"/>
  <c r="DH165" i="14"/>
  <c r="CZ165" i="14"/>
  <c r="CR165" i="14"/>
  <c r="CJ165" i="14"/>
  <c r="CB165" i="14"/>
  <c r="BT165" i="14"/>
  <c r="BL165" i="14"/>
  <c r="BD165" i="14"/>
  <c r="AV165" i="14"/>
  <c r="AN165" i="14"/>
  <c r="AF165" i="14"/>
  <c r="X165" i="14"/>
  <c r="P165" i="14"/>
  <c r="EM165" i="14"/>
  <c r="EE165" i="14"/>
  <c r="DW165" i="14"/>
  <c r="DO165" i="14"/>
  <c r="DG165" i="14"/>
  <c r="CY165" i="14"/>
  <c r="CQ165" i="14"/>
  <c r="CI165" i="14"/>
  <c r="CA165" i="14"/>
  <c r="BS165" i="14"/>
  <c r="BK165" i="14"/>
  <c r="BC165" i="14"/>
  <c r="AU165" i="14"/>
  <c r="AM165" i="14"/>
  <c r="AE165" i="14"/>
  <c r="W165" i="14"/>
  <c r="EL165" i="14"/>
  <c r="ED165" i="14"/>
  <c r="DV165" i="14"/>
  <c r="DN165" i="14"/>
  <c r="DF165" i="14"/>
  <c r="CX165" i="14"/>
  <c r="CP165" i="14"/>
  <c r="CH165" i="14"/>
  <c r="BZ165" i="14"/>
  <c r="BR165" i="14"/>
  <c r="BJ165" i="14"/>
  <c r="BB165" i="14"/>
  <c r="AT165" i="14"/>
  <c r="AL165" i="14"/>
  <c r="AD165" i="14"/>
  <c r="V165" i="14"/>
  <c r="N165" i="14"/>
  <c r="EK165" i="14"/>
  <c r="EC165" i="14"/>
  <c r="DU165" i="14"/>
  <c r="DM165" i="14"/>
  <c r="DE165" i="14"/>
  <c r="CW165" i="14"/>
  <c r="CO165" i="14"/>
  <c r="CG165" i="14"/>
  <c r="BY165" i="14"/>
  <c r="BQ165" i="14"/>
  <c r="BI165" i="14"/>
  <c r="BA165" i="14"/>
  <c r="AS165" i="14"/>
  <c r="AK165" i="14"/>
  <c r="AC165" i="14"/>
  <c r="U165" i="14"/>
  <c r="EJ165" i="14"/>
  <c r="EB165" i="14"/>
  <c r="DT165" i="14"/>
  <c r="DL165" i="14"/>
  <c r="DD165" i="14"/>
  <c r="CV165" i="14"/>
  <c r="CN165" i="14"/>
  <c r="CF165" i="14"/>
  <c r="BX165" i="14"/>
  <c r="BP165" i="14"/>
  <c r="BH165" i="14"/>
  <c r="AZ165" i="14"/>
  <c r="AR165" i="14"/>
  <c r="AJ165" i="14"/>
  <c r="AB165" i="14"/>
  <c r="T165" i="14"/>
  <c r="EI165" i="14"/>
  <c r="EA165" i="14"/>
  <c r="DS165" i="14"/>
  <c r="DK165" i="14"/>
  <c r="DC165" i="14"/>
  <c r="CU165" i="14"/>
  <c r="CM165" i="14"/>
  <c r="CE165" i="14"/>
  <c r="BW165" i="14"/>
  <c r="BO165" i="14"/>
  <c r="BG165" i="14"/>
  <c r="AY165" i="14"/>
  <c r="AQ165" i="14"/>
  <c r="AI165" i="14"/>
  <c r="AA165" i="14"/>
  <c r="S165" i="14"/>
  <c r="EH165" i="14"/>
  <c r="DZ165" i="14"/>
  <c r="DR165" i="14"/>
  <c r="DJ165" i="14"/>
  <c r="DB165" i="14"/>
  <c r="CT165" i="14"/>
  <c r="CL165" i="14"/>
  <c r="CD165" i="14"/>
  <c r="BV165" i="14"/>
  <c r="BN165" i="14"/>
  <c r="BF165" i="14"/>
  <c r="AX165" i="14"/>
  <c r="AP165" i="14"/>
  <c r="AH165" i="14"/>
  <c r="Z165" i="14"/>
  <c r="R165" i="14"/>
  <c r="EG165" i="14"/>
  <c r="DY165" i="14"/>
  <c r="DQ165" i="14"/>
  <c r="DI165" i="14"/>
  <c r="DA165" i="14"/>
  <c r="CS165" i="14"/>
  <c r="CK165" i="14"/>
  <c r="CC165" i="14"/>
  <c r="BU165" i="14"/>
  <c r="BM165" i="14"/>
  <c r="BE165" i="14"/>
  <c r="AW165" i="14"/>
  <c r="AO165" i="14"/>
  <c r="AG165" i="14"/>
  <c r="Y165" i="14"/>
  <c r="Q165" i="14"/>
  <c r="EM286" i="14"/>
  <c r="EE286" i="14"/>
  <c r="DW286" i="14"/>
  <c r="DO286" i="14"/>
  <c r="DG286" i="14"/>
  <c r="CY286" i="14"/>
  <c r="CQ286" i="14"/>
  <c r="CI286" i="14"/>
  <c r="CA286" i="14"/>
  <c r="BS286" i="14"/>
  <c r="BK286" i="14"/>
  <c r="BC286" i="14"/>
  <c r="AU286" i="14"/>
  <c r="AM286" i="14"/>
  <c r="AE286" i="14"/>
  <c r="W286" i="14"/>
  <c r="EL286" i="14"/>
  <c r="ED286" i="14"/>
  <c r="DV286" i="14"/>
  <c r="DN286" i="14"/>
  <c r="DF286" i="14"/>
  <c r="CX286" i="14"/>
  <c r="CP286" i="14"/>
  <c r="CH286" i="14"/>
  <c r="BZ286" i="14"/>
  <c r="BR286" i="14"/>
  <c r="BJ286" i="14"/>
  <c r="BB286" i="14"/>
  <c r="AT286" i="14"/>
  <c r="AL286" i="14"/>
  <c r="AD286" i="14"/>
  <c r="V286" i="14"/>
  <c r="N286" i="14"/>
  <c r="EK286" i="14"/>
  <c r="EC286" i="14"/>
  <c r="DU286" i="14"/>
  <c r="DM286" i="14"/>
  <c r="DE286" i="14"/>
  <c r="CW286" i="14"/>
  <c r="CO286" i="14"/>
  <c r="CG286" i="14"/>
  <c r="BY286" i="14"/>
  <c r="BQ286" i="14"/>
  <c r="BI286" i="14"/>
  <c r="BA286" i="14"/>
  <c r="AS286" i="14"/>
  <c r="AK286" i="14"/>
  <c r="AC286" i="14"/>
  <c r="U286" i="14"/>
  <c r="EJ286" i="14"/>
  <c r="EB286" i="14"/>
  <c r="DT286" i="14"/>
  <c r="DL286" i="14"/>
  <c r="DD286" i="14"/>
  <c r="CV286" i="14"/>
  <c r="CN286" i="14"/>
  <c r="CF286" i="14"/>
  <c r="BX286" i="14"/>
  <c r="BP286" i="14"/>
  <c r="BH286" i="14"/>
  <c r="AZ286" i="14"/>
  <c r="AR286" i="14"/>
  <c r="AJ286" i="14"/>
  <c r="AB286" i="14"/>
  <c r="T286" i="14"/>
  <c r="EI286" i="14"/>
  <c r="EA286" i="14"/>
  <c r="DS286" i="14"/>
  <c r="DK286" i="14"/>
  <c r="DC286" i="14"/>
  <c r="CU286" i="14"/>
  <c r="CM286" i="14"/>
  <c r="CE286" i="14"/>
  <c r="BW286" i="14"/>
  <c r="BO286" i="14"/>
  <c r="BG286" i="14"/>
  <c r="AY286" i="14"/>
  <c r="AQ286" i="14"/>
  <c r="AI286" i="14"/>
  <c r="AA286" i="14"/>
  <c r="S286" i="14"/>
  <c r="EH286" i="14"/>
  <c r="DZ286" i="14"/>
  <c r="DR286" i="14"/>
  <c r="DJ286" i="14"/>
  <c r="DB286" i="14"/>
  <c r="CT286" i="14"/>
  <c r="CL286" i="14"/>
  <c r="CD286" i="14"/>
  <c r="BV286" i="14"/>
  <c r="BN286" i="14"/>
  <c r="BF286" i="14"/>
  <c r="AX286" i="14"/>
  <c r="AP286" i="14"/>
  <c r="AH286" i="14"/>
  <c r="Z286" i="14"/>
  <c r="R286" i="14"/>
  <c r="EF286" i="14"/>
  <c r="DX286" i="14"/>
  <c r="DP286" i="14"/>
  <c r="DH286" i="14"/>
  <c r="CZ286" i="14"/>
  <c r="CR286" i="14"/>
  <c r="CJ286" i="14"/>
  <c r="CB286" i="14"/>
  <c r="BT286" i="14"/>
  <c r="BL286" i="14"/>
  <c r="BD286" i="14"/>
  <c r="AV286" i="14"/>
  <c r="AN286" i="14"/>
  <c r="AF286" i="14"/>
  <c r="X286" i="14"/>
  <c r="P286" i="14"/>
  <c r="CS286" i="14"/>
  <c r="AG286" i="14"/>
  <c r="CK286" i="14"/>
  <c r="Y286" i="14"/>
  <c r="CC286" i="14"/>
  <c r="Q286" i="14"/>
  <c r="EG286" i="14"/>
  <c r="BU286" i="14"/>
  <c r="DY286" i="14"/>
  <c r="BM286" i="14"/>
  <c r="DQ286" i="14"/>
  <c r="BE286" i="14"/>
  <c r="DI286" i="14"/>
  <c r="AW286" i="14"/>
  <c r="DA286" i="14"/>
  <c r="AO286" i="14"/>
  <c r="EL233" i="14"/>
  <c r="ED233" i="14"/>
  <c r="DV233" i="14"/>
  <c r="DN233" i="14"/>
  <c r="DF233" i="14"/>
  <c r="CX233" i="14"/>
  <c r="CP233" i="14"/>
  <c r="CH233" i="14"/>
  <c r="BZ233" i="14"/>
  <c r="BR233" i="14"/>
  <c r="BJ233" i="14"/>
  <c r="BB233" i="14"/>
  <c r="AT233" i="14"/>
  <c r="AL233" i="14"/>
  <c r="AD233" i="14"/>
  <c r="V233" i="14"/>
  <c r="N233" i="14"/>
  <c r="EK233" i="14"/>
  <c r="EC233" i="14"/>
  <c r="DU233" i="14"/>
  <c r="DM233" i="14"/>
  <c r="DE233" i="14"/>
  <c r="CW233" i="14"/>
  <c r="CO233" i="14"/>
  <c r="CG233" i="14"/>
  <c r="BY233" i="14"/>
  <c r="BQ233" i="14"/>
  <c r="BI233" i="14"/>
  <c r="BA233" i="14"/>
  <c r="AS233" i="14"/>
  <c r="AK233" i="14"/>
  <c r="AC233" i="14"/>
  <c r="U233" i="14"/>
  <c r="EJ233" i="14"/>
  <c r="EB233" i="14"/>
  <c r="DT233" i="14"/>
  <c r="DL233" i="14"/>
  <c r="DD233" i="14"/>
  <c r="CV233" i="14"/>
  <c r="CN233" i="14"/>
  <c r="CF233" i="14"/>
  <c r="BX233" i="14"/>
  <c r="BP233" i="14"/>
  <c r="BH233" i="14"/>
  <c r="AZ233" i="14"/>
  <c r="AR233" i="14"/>
  <c r="AJ233" i="14"/>
  <c r="AB233" i="14"/>
  <c r="T233" i="14"/>
  <c r="EI233" i="14"/>
  <c r="EA233" i="14"/>
  <c r="DS233" i="14"/>
  <c r="DK233" i="14"/>
  <c r="DC233" i="14"/>
  <c r="CU233" i="14"/>
  <c r="CM233" i="14"/>
  <c r="CE233" i="14"/>
  <c r="BW233" i="14"/>
  <c r="BO233" i="14"/>
  <c r="BG233" i="14"/>
  <c r="AY233" i="14"/>
  <c r="AQ233" i="14"/>
  <c r="AI233" i="14"/>
  <c r="AA233" i="14"/>
  <c r="S233" i="14"/>
  <c r="EH233" i="14"/>
  <c r="DZ233" i="14"/>
  <c r="DR233" i="14"/>
  <c r="DJ233" i="14"/>
  <c r="DB233" i="14"/>
  <c r="CT233" i="14"/>
  <c r="CL233" i="14"/>
  <c r="CD233" i="14"/>
  <c r="BV233" i="14"/>
  <c r="BN233" i="14"/>
  <c r="BF233" i="14"/>
  <c r="AX233" i="14"/>
  <c r="AP233" i="14"/>
  <c r="AH233" i="14"/>
  <c r="Z233" i="14"/>
  <c r="R233" i="14"/>
  <c r="EG233" i="14"/>
  <c r="DY233" i="14"/>
  <c r="DQ233" i="14"/>
  <c r="DI233" i="14"/>
  <c r="DA233" i="14"/>
  <c r="CS233" i="14"/>
  <c r="CK233" i="14"/>
  <c r="CC233" i="14"/>
  <c r="BU233" i="14"/>
  <c r="BM233" i="14"/>
  <c r="BE233" i="14"/>
  <c r="AW233" i="14"/>
  <c r="AO233" i="14"/>
  <c r="AG233" i="14"/>
  <c r="Y233" i="14"/>
  <c r="Q233" i="14"/>
  <c r="EF233" i="14"/>
  <c r="DX233" i="14"/>
  <c r="DP233" i="14"/>
  <c r="DH233" i="14"/>
  <c r="CZ233" i="14"/>
  <c r="CR233" i="14"/>
  <c r="CJ233" i="14"/>
  <c r="CB233" i="14"/>
  <c r="BT233" i="14"/>
  <c r="BL233" i="14"/>
  <c r="BD233" i="14"/>
  <c r="AV233" i="14"/>
  <c r="AN233" i="14"/>
  <c r="AF233" i="14"/>
  <c r="X233" i="14"/>
  <c r="P233" i="14"/>
  <c r="EM233" i="14"/>
  <c r="EE233" i="14"/>
  <c r="DW233" i="14"/>
  <c r="DO233" i="14"/>
  <c r="DG233" i="14"/>
  <c r="CY233" i="14"/>
  <c r="CQ233" i="14"/>
  <c r="CI233" i="14"/>
  <c r="CA233" i="14"/>
  <c r="BS233" i="14"/>
  <c r="BK233" i="14"/>
  <c r="BC233" i="14"/>
  <c r="AU233" i="14"/>
  <c r="AM233" i="14"/>
  <c r="AE233" i="14"/>
  <c r="W233" i="14"/>
  <c r="EJ182" i="14"/>
  <c r="EB182" i="14"/>
  <c r="DT182" i="14"/>
  <c r="DL182" i="14"/>
  <c r="DD182" i="14"/>
  <c r="CV182" i="14"/>
  <c r="CN182" i="14"/>
  <c r="CF182" i="14"/>
  <c r="BX182" i="14"/>
  <c r="BP182" i="14"/>
  <c r="BH182" i="14"/>
  <c r="AZ182" i="14"/>
  <c r="AR182" i="14"/>
  <c r="AJ182" i="14"/>
  <c r="AB182" i="14"/>
  <c r="T182" i="14"/>
  <c r="EI182" i="14"/>
  <c r="EA182" i="14"/>
  <c r="DS182" i="14"/>
  <c r="DK182" i="14"/>
  <c r="DC182" i="14"/>
  <c r="CU182" i="14"/>
  <c r="CM182" i="14"/>
  <c r="CE182" i="14"/>
  <c r="BW182" i="14"/>
  <c r="BO182" i="14"/>
  <c r="BG182" i="14"/>
  <c r="AY182" i="14"/>
  <c r="AQ182" i="14"/>
  <c r="AI182" i="14"/>
  <c r="AA182" i="14"/>
  <c r="S182" i="14"/>
  <c r="EH182" i="14"/>
  <c r="DZ182" i="14"/>
  <c r="DR182" i="14"/>
  <c r="DJ182" i="14"/>
  <c r="DB182" i="14"/>
  <c r="CT182" i="14"/>
  <c r="CL182" i="14"/>
  <c r="CD182" i="14"/>
  <c r="BV182" i="14"/>
  <c r="BN182" i="14"/>
  <c r="BF182" i="14"/>
  <c r="AX182" i="14"/>
  <c r="AP182" i="14"/>
  <c r="AH182" i="14"/>
  <c r="Z182" i="14"/>
  <c r="R182" i="14"/>
  <c r="EG182" i="14"/>
  <c r="DY182" i="14"/>
  <c r="DQ182" i="14"/>
  <c r="DI182" i="14"/>
  <c r="DA182" i="14"/>
  <c r="CS182" i="14"/>
  <c r="CK182" i="14"/>
  <c r="CC182" i="14"/>
  <c r="BU182" i="14"/>
  <c r="BM182" i="14"/>
  <c r="BE182" i="14"/>
  <c r="AW182" i="14"/>
  <c r="AO182" i="14"/>
  <c r="AG182" i="14"/>
  <c r="Y182" i="14"/>
  <c r="Q182" i="14"/>
  <c r="EF182" i="14"/>
  <c r="DX182" i="14"/>
  <c r="DP182" i="14"/>
  <c r="DH182" i="14"/>
  <c r="CZ182" i="14"/>
  <c r="CR182" i="14"/>
  <c r="CJ182" i="14"/>
  <c r="CB182" i="14"/>
  <c r="BT182" i="14"/>
  <c r="BL182" i="14"/>
  <c r="BD182" i="14"/>
  <c r="AV182" i="14"/>
  <c r="AN182" i="14"/>
  <c r="AF182" i="14"/>
  <c r="X182" i="14"/>
  <c r="P182" i="14"/>
  <c r="EM182" i="14"/>
  <c r="EE182" i="14"/>
  <c r="DW182" i="14"/>
  <c r="DO182" i="14"/>
  <c r="DG182" i="14"/>
  <c r="CY182" i="14"/>
  <c r="CQ182" i="14"/>
  <c r="CI182" i="14"/>
  <c r="CA182" i="14"/>
  <c r="BS182" i="14"/>
  <c r="BK182" i="14"/>
  <c r="BC182" i="14"/>
  <c r="AU182" i="14"/>
  <c r="AM182" i="14"/>
  <c r="AE182" i="14"/>
  <c r="W182" i="14"/>
  <c r="EL182" i="14"/>
  <c r="ED182" i="14"/>
  <c r="DV182" i="14"/>
  <c r="DN182" i="14"/>
  <c r="DF182" i="14"/>
  <c r="CX182" i="14"/>
  <c r="CP182" i="14"/>
  <c r="CH182" i="14"/>
  <c r="BZ182" i="14"/>
  <c r="BR182" i="14"/>
  <c r="BJ182" i="14"/>
  <c r="BB182" i="14"/>
  <c r="AT182" i="14"/>
  <c r="AL182" i="14"/>
  <c r="AD182" i="14"/>
  <c r="V182" i="14"/>
  <c r="N182" i="14"/>
  <c r="EK182" i="14"/>
  <c r="EC182" i="14"/>
  <c r="DU182" i="14"/>
  <c r="DM182" i="14"/>
  <c r="DE182" i="14"/>
  <c r="CW182" i="14"/>
  <c r="CO182" i="14"/>
  <c r="CG182" i="14"/>
  <c r="BY182" i="14"/>
  <c r="BQ182" i="14"/>
  <c r="BI182" i="14"/>
  <c r="BA182" i="14"/>
  <c r="AS182" i="14"/>
  <c r="AK182" i="14"/>
  <c r="AC182" i="14"/>
  <c r="U182" i="14"/>
  <c r="EL322" i="14"/>
  <c r="ED322" i="14"/>
  <c r="DV322" i="14"/>
  <c r="DN322" i="14"/>
  <c r="DF322" i="14"/>
  <c r="CX322" i="14"/>
  <c r="CP322" i="14"/>
  <c r="CH322" i="14"/>
  <c r="BZ322" i="14"/>
  <c r="BR322" i="14"/>
  <c r="BJ322" i="14"/>
  <c r="BB322" i="14"/>
  <c r="AT322" i="14"/>
  <c r="AL322" i="14"/>
  <c r="AD322" i="14"/>
  <c r="V322" i="14"/>
  <c r="N322" i="14"/>
  <c r="EK322" i="14"/>
  <c r="EC322" i="14"/>
  <c r="DU322" i="14"/>
  <c r="DM322" i="14"/>
  <c r="DE322" i="14"/>
  <c r="CW322" i="14"/>
  <c r="CO322" i="14"/>
  <c r="CG322" i="14"/>
  <c r="BY322" i="14"/>
  <c r="BQ322" i="14"/>
  <c r="BI322" i="14"/>
  <c r="BA322" i="14"/>
  <c r="AS322" i="14"/>
  <c r="AK322" i="14"/>
  <c r="AC322" i="14"/>
  <c r="U322" i="14"/>
  <c r="EJ322" i="14"/>
  <c r="EB322" i="14"/>
  <c r="DT322" i="14"/>
  <c r="DL322" i="14"/>
  <c r="DD322" i="14"/>
  <c r="CV322" i="14"/>
  <c r="CN322" i="14"/>
  <c r="CF322" i="14"/>
  <c r="BX322" i="14"/>
  <c r="BP322" i="14"/>
  <c r="BH322" i="14"/>
  <c r="AZ322" i="14"/>
  <c r="AR322" i="14"/>
  <c r="AJ322" i="14"/>
  <c r="AB322" i="14"/>
  <c r="T322" i="14"/>
  <c r="EI322" i="14"/>
  <c r="EA322" i="14"/>
  <c r="DS322" i="14"/>
  <c r="DK322" i="14"/>
  <c r="DC322" i="14"/>
  <c r="CU322" i="14"/>
  <c r="CM322" i="14"/>
  <c r="CE322" i="14"/>
  <c r="BW322" i="14"/>
  <c r="BO322" i="14"/>
  <c r="BG322" i="14"/>
  <c r="AY322" i="14"/>
  <c r="AQ322" i="14"/>
  <c r="AI322" i="14"/>
  <c r="AA322" i="14"/>
  <c r="S322" i="14"/>
  <c r="EH322" i="14"/>
  <c r="DZ322" i="14"/>
  <c r="DR322" i="14"/>
  <c r="DJ322" i="14"/>
  <c r="DB322" i="14"/>
  <c r="CT322" i="14"/>
  <c r="CL322" i="14"/>
  <c r="CD322" i="14"/>
  <c r="BV322" i="14"/>
  <c r="BN322" i="14"/>
  <c r="BF322" i="14"/>
  <c r="AX322" i="14"/>
  <c r="AP322" i="14"/>
  <c r="AH322" i="14"/>
  <c r="Z322" i="14"/>
  <c r="R322" i="14"/>
  <c r="EG322" i="14"/>
  <c r="DY322" i="14"/>
  <c r="DQ322" i="14"/>
  <c r="DI322" i="14"/>
  <c r="DA322" i="14"/>
  <c r="CS322" i="14"/>
  <c r="CK322" i="14"/>
  <c r="CC322" i="14"/>
  <c r="BU322" i="14"/>
  <c r="BM322" i="14"/>
  <c r="BE322" i="14"/>
  <c r="AW322" i="14"/>
  <c r="AO322" i="14"/>
  <c r="AG322" i="14"/>
  <c r="Y322" i="14"/>
  <c r="Q322" i="14"/>
  <c r="EM322" i="14"/>
  <c r="EE322" i="14"/>
  <c r="DW322" i="14"/>
  <c r="DO322" i="14"/>
  <c r="DG322" i="14"/>
  <c r="CY322" i="14"/>
  <c r="CQ322" i="14"/>
  <c r="CI322" i="14"/>
  <c r="CA322" i="14"/>
  <c r="BS322" i="14"/>
  <c r="BK322" i="14"/>
  <c r="BC322" i="14"/>
  <c r="AU322" i="14"/>
  <c r="AM322" i="14"/>
  <c r="AE322" i="14"/>
  <c r="W322" i="14"/>
  <c r="EF322" i="14"/>
  <c r="BT322" i="14"/>
  <c r="DX322" i="14"/>
  <c r="BL322" i="14"/>
  <c r="DP322" i="14"/>
  <c r="BD322" i="14"/>
  <c r="DH322" i="14"/>
  <c r="AV322" i="14"/>
  <c r="CZ322" i="14"/>
  <c r="AN322" i="14"/>
  <c r="CR322" i="14"/>
  <c r="AF322" i="14"/>
  <c r="CB322" i="14"/>
  <c r="P322" i="14"/>
  <c r="CJ322" i="14"/>
  <c r="X322" i="14"/>
  <c r="EL320" i="14"/>
  <c r="ED320" i="14"/>
  <c r="DV320" i="14"/>
  <c r="DN320" i="14"/>
  <c r="DF320" i="14"/>
  <c r="CX320" i="14"/>
  <c r="CP320" i="14"/>
  <c r="CH320" i="14"/>
  <c r="BZ320" i="14"/>
  <c r="BR320" i="14"/>
  <c r="BJ320" i="14"/>
  <c r="BB320" i="14"/>
  <c r="AT320" i="14"/>
  <c r="AL320" i="14"/>
  <c r="AD320" i="14"/>
  <c r="V320" i="14"/>
  <c r="N320" i="14"/>
  <c r="EK320" i="14"/>
  <c r="EC320" i="14"/>
  <c r="DU320" i="14"/>
  <c r="DM320" i="14"/>
  <c r="DE320" i="14"/>
  <c r="CW320" i="14"/>
  <c r="CO320" i="14"/>
  <c r="CG320" i="14"/>
  <c r="BY320" i="14"/>
  <c r="BQ320" i="14"/>
  <c r="BI320" i="14"/>
  <c r="BA320" i="14"/>
  <c r="AS320" i="14"/>
  <c r="AK320" i="14"/>
  <c r="AC320" i="14"/>
  <c r="U320" i="14"/>
  <c r="EJ320" i="14"/>
  <c r="EB320" i="14"/>
  <c r="DT320" i="14"/>
  <c r="DL320" i="14"/>
  <c r="DD320" i="14"/>
  <c r="CV320" i="14"/>
  <c r="CN320" i="14"/>
  <c r="CF320" i="14"/>
  <c r="BX320" i="14"/>
  <c r="BP320" i="14"/>
  <c r="BH320" i="14"/>
  <c r="AZ320" i="14"/>
  <c r="AR320" i="14"/>
  <c r="AJ320" i="14"/>
  <c r="AB320" i="14"/>
  <c r="T320" i="14"/>
  <c r="EI320" i="14"/>
  <c r="EA320" i="14"/>
  <c r="DS320" i="14"/>
  <c r="DK320" i="14"/>
  <c r="DC320" i="14"/>
  <c r="CU320" i="14"/>
  <c r="CM320" i="14"/>
  <c r="CE320" i="14"/>
  <c r="BW320" i="14"/>
  <c r="BO320" i="14"/>
  <c r="BG320" i="14"/>
  <c r="AY320" i="14"/>
  <c r="AQ320" i="14"/>
  <c r="AI320" i="14"/>
  <c r="AA320" i="14"/>
  <c r="S320" i="14"/>
  <c r="EH320" i="14"/>
  <c r="DZ320" i="14"/>
  <c r="DR320" i="14"/>
  <c r="DJ320" i="14"/>
  <c r="DB320" i="14"/>
  <c r="CT320" i="14"/>
  <c r="CL320" i="14"/>
  <c r="CD320" i="14"/>
  <c r="BV320" i="14"/>
  <c r="BN320" i="14"/>
  <c r="BF320" i="14"/>
  <c r="AX320" i="14"/>
  <c r="AP320" i="14"/>
  <c r="AH320" i="14"/>
  <c r="Z320" i="14"/>
  <c r="R320" i="14"/>
  <c r="EG320" i="14"/>
  <c r="DY320" i="14"/>
  <c r="DQ320" i="14"/>
  <c r="DI320" i="14"/>
  <c r="DA320" i="14"/>
  <c r="CS320" i="14"/>
  <c r="CK320" i="14"/>
  <c r="CC320" i="14"/>
  <c r="BU320" i="14"/>
  <c r="BM320" i="14"/>
  <c r="BE320" i="14"/>
  <c r="AW320" i="14"/>
  <c r="AO320" i="14"/>
  <c r="AG320" i="14"/>
  <c r="Y320" i="14"/>
  <c r="Q320" i="14"/>
  <c r="EM320" i="14"/>
  <c r="EE320" i="14"/>
  <c r="DW320" i="14"/>
  <c r="DO320" i="14"/>
  <c r="DG320" i="14"/>
  <c r="CY320" i="14"/>
  <c r="CQ320" i="14"/>
  <c r="CI320" i="14"/>
  <c r="CA320" i="14"/>
  <c r="BS320" i="14"/>
  <c r="BK320" i="14"/>
  <c r="BC320" i="14"/>
  <c r="AU320" i="14"/>
  <c r="AM320" i="14"/>
  <c r="AE320" i="14"/>
  <c r="W320" i="14"/>
  <c r="CB320" i="14"/>
  <c r="P320" i="14"/>
  <c r="EF320" i="14"/>
  <c r="BT320" i="14"/>
  <c r="DX320" i="14"/>
  <c r="BL320" i="14"/>
  <c r="DP320" i="14"/>
  <c r="BD320" i="14"/>
  <c r="DH320" i="14"/>
  <c r="AV320" i="14"/>
  <c r="CZ320" i="14"/>
  <c r="AN320" i="14"/>
  <c r="CJ320" i="14"/>
  <c r="X320" i="14"/>
  <c r="CR320" i="14"/>
  <c r="AF320" i="14"/>
  <c r="EL261" i="14"/>
  <c r="ED261" i="14"/>
  <c r="DV261" i="14"/>
  <c r="DN261" i="14"/>
  <c r="DF261" i="14"/>
  <c r="CX261" i="14"/>
  <c r="CP261" i="14"/>
  <c r="CH261" i="14"/>
  <c r="BZ261" i="14"/>
  <c r="BR261" i="14"/>
  <c r="BJ261" i="14"/>
  <c r="BB261" i="14"/>
  <c r="AT261" i="14"/>
  <c r="AL261" i="14"/>
  <c r="AD261" i="14"/>
  <c r="V261" i="14"/>
  <c r="N261" i="14"/>
  <c r="EK261" i="14"/>
  <c r="EC261" i="14"/>
  <c r="DU261" i="14"/>
  <c r="DM261" i="14"/>
  <c r="DE261" i="14"/>
  <c r="CW261" i="14"/>
  <c r="CO261" i="14"/>
  <c r="CG261" i="14"/>
  <c r="BY261" i="14"/>
  <c r="BQ261" i="14"/>
  <c r="BI261" i="14"/>
  <c r="BA261" i="14"/>
  <c r="AS261" i="14"/>
  <c r="AK261" i="14"/>
  <c r="AC261" i="14"/>
  <c r="U261" i="14"/>
  <c r="EJ261" i="14"/>
  <c r="EB261" i="14"/>
  <c r="DT261" i="14"/>
  <c r="DL261" i="14"/>
  <c r="DD261" i="14"/>
  <c r="CV261" i="14"/>
  <c r="CN261" i="14"/>
  <c r="CF261" i="14"/>
  <c r="BX261" i="14"/>
  <c r="BP261" i="14"/>
  <c r="BH261" i="14"/>
  <c r="AZ261" i="14"/>
  <c r="AR261" i="14"/>
  <c r="AJ261" i="14"/>
  <c r="AB261" i="14"/>
  <c r="T261" i="14"/>
  <c r="EI261" i="14"/>
  <c r="EA261" i="14"/>
  <c r="DS261" i="14"/>
  <c r="DK261" i="14"/>
  <c r="DC261" i="14"/>
  <c r="CU261" i="14"/>
  <c r="CM261" i="14"/>
  <c r="CE261" i="14"/>
  <c r="BW261" i="14"/>
  <c r="BO261" i="14"/>
  <c r="BG261" i="14"/>
  <c r="AY261" i="14"/>
  <c r="AQ261" i="14"/>
  <c r="AI261" i="14"/>
  <c r="AA261" i="14"/>
  <c r="S261" i="14"/>
  <c r="EH261" i="14"/>
  <c r="DZ261" i="14"/>
  <c r="DR261" i="14"/>
  <c r="DJ261" i="14"/>
  <c r="DB261" i="14"/>
  <c r="CT261" i="14"/>
  <c r="CL261" i="14"/>
  <c r="CD261" i="14"/>
  <c r="BV261" i="14"/>
  <c r="BN261" i="14"/>
  <c r="BF261" i="14"/>
  <c r="AX261" i="14"/>
  <c r="AP261" i="14"/>
  <c r="AH261" i="14"/>
  <c r="Z261" i="14"/>
  <c r="R261" i="14"/>
  <c r="EG261" i="14"/>
  <c r="DY261" i="14"/>
  <c r="DQ261" i="14"/>
  <c r="DI261" i="14"/>
  <c r="DA261" i="14"/>
  <c r="CS261" i="14"/>
  <c r="CK261" i="14"/>
  <c r="CC261" i="14"/>
  <c r="BU261" i="14"/>
  <c r="BM261" i="14"/>
  <c r="BE261" i="14"/>
  <c r="AW261" i="14"/>
  <c r="AO261" i="14"/>
  <c r="AG261" i="14"/>
  <c r="Y261" i="14"/>
  <c r="Q261" i="14"/>
  <c r="EF261" i="14"/>
  <c r="DX261" i="14"/>
  <c r="DP261" i="14"/>
  <c r="DH261" i="14"/>
  <c r="CZ261" i="14"/>
  <c r="CR261" i="14"/>
  <c r="CJ261" i="14"/>
  <c r="CB261" i="14"/>
  <c r="BT261" i="14"/>
  <c r="BL261" i="14"/>
  <c r="BD261" i="14"/>
  <c r="AV261" i="14"/>
  <c r="AN261" i="14"/>
  <c r="AF261" i="14"/>
  <c r="X261" i="14"/>
  <c r="P261" i="14"/>
  <c r="EM261" i="14"/>
  <c r="EE261" i="14"/>
  <c r="DW261" i="14"/>
  <c r="DO261" i="14"/>
  <c r="DG261" i="14"/>
  <c r="CY261" i="14"/>
  <c r="CQ261" i="14"/>
  <c r="CI261" i="14"/>
  <c r="CA261" i="14"/>
  <c r="BS261" i="14"/>
  <c r="BK261" i="14"/>
  <c r="BC261" i="14"/>
  <c r="AU261" i="14"/>
  <c r="AM261" i="14"/>
  <c r="AE261" i="14"/>
  <c r="W261" i="14"/>
  <c r="EF173" i="14"/>
  <c r="DX173" i="14"/>
  <c r="DP173" i="14"/>
  <c r="DH173" i="14"/>
  <c r="CZ173" i="14"/>
  <c r="CR173" i="14"/>
  <c r="CJ173" i="14"/>
  <c r="CB173" i="14"/>
  <c r="BT173" i="14"/>
  <c r="BL173" i="14"/>
  <c r="BD173" i="14"/>
  <c r="AV173" i="14"/>
  <c r="AN173" i="14"/>
  <c r="AF173" i="14"/>
  <c r="X173" i="14"/>
  <c r="P173" i="14"/>
  <c r="EM173" i="14"/>
  <c r="EE173" i="14"/>
  <c r="DW173" i="14"/>
  <c r="DO173" i="14"/>
  <c r="DG173" i="14"/>
  <c r="CY173" i="14"/>
  <c r="CQ173" i="14"/>
  <c r="CI173" i="14"/>
  <c r="CA173" i="14"/>
  <c r="BS173" i="14"/>
  <c r="BK173" i="14"/>
  <c r="BC173" i="14"/>
  <c r="AU173" i="14"/>
  <c r="AM173" i="14"/>
  <c r="AE173" i="14"/>
  <c r="W173" i="14"/>
  <c r="EL173" i="14"/>
  <c r="ED173" i="14"/>
  <c r="DV173" i="14"/>
  <c r="DN173" i="14"/>
  <c r="DF173" i="14"/>
  <c r="CX173" i="14"/>
  <c r="CP173" i="14"/>
  <c r="CH173" i="14"/>
  <c r="BZ173" i="14"/>
  <c r="BR173" i="14"/>
  <c r="BJ173" i="14"/>
  <c r="BB173" i="14"/>
  <c r="AT173" i="14"/>
  <c r="AL173" i="14"/>
  <c r="AD173" i="14"/>
  <c r="V173" i="14"/>
  <c r="N173" i="14"/>
  <c r="EK173" i="14"/>
  <c r="EC173" i="14"/>
  <c r="DU173" i="14"/>
  <c r="DM173" i="14"/>
  <c r="DE173" i="14"/>
  <c r="CW173" i="14"/>
  <c r="CO173" i="14"/>
  <c r="CG173" i="14"/>
  <c r="BY173" i="14"/>
  <c r="BQ173" i="14"/>
  <c r="BI173" i="14"/>
  <c r="BA173" i="14"/>
  <c r="AS173" i="14"/>
  <c r="AK173" i="14"/>
  <c r="AC173" i="14"/>
  <c r="U173" i="14"/>
  <c r="EJ173" i="14"/>
  <c r="EB173" i="14"/>
  <c r="DT173" i="14"/>
  <c r="DL173" i="14"/>
  <c r="DD173" i="14"/>
  <c r="CV173" i="14"/>
  <c r="CN173" i="14"/>
  <c r="CF173" i="14"/>
  <c r="BX173" i="14"/>
  <c r="BP173" i="14"/>
  <c r="BH173" i="14"/>
  <c r="AZ173" i="14"/>
  <c r="AR173" i="14"/>
  <c r="AJ173" i="14"/>
  <c r="AB173" i="14"/>
  <c r="T173" i="14"/>
  <c r="EI173" i="14"/>
  <c r="EA173" i="14"/>
  <c r="DS173" i="14"/>
  <c r="DK173" i="14"/>
  <c r="DC173" i="14"/>
  <c r="CU173" i="14"/>
  <c r="CM173" i="14"/>
  <c r="CE173" i="14"/>
  <c r="BW173" i="14"/>
  <c r="BO173" i="14"/>
  <c r="BG173" i="14"/>
  <c r="AY173" i="14"/>
  <c r="AQ173" i="14"/>
  <c r="AI173" i="14"/>
  <c r="AA173" i="14"/>
  <c r="S173" i="14"/>
  <c r="EH173" i="14"/>
  <c r="DZ173" i="14"/>
  <c r="DR173" i="14"/>
  <c r="DJ173" i="14"/>
  <c r="DB173" i="14"/>
  <c r="CT173" i="14"/>
  <c r="CL173" i="14"/>
  <c r="CD173" i="14"/>
  <c r="BV173" i="14"/>
  <c r="BN173" i="14"/>
  <c r="BF173" i="14"/>
  <c r="AX173" i="14"/>
  <c r="AP173" i="14"/>
  <c r="AH173" i="14"/>
  <c r="Z173" i="14"/>
  <c r="R173" i="14"/>
  <c r="EG173" i="14"/>
  <c r="DY173" i="14"/>
  <c r="DQ173" i="14"/>
  <c r="DI173" i="14"/>
  <c r="DA173" i="14"/>
  <c r="CS173" i="14"/>
  <c r="CK173" i="14"/>
  <c r="CC173" i="14"/>
  <c r="BU173" i="14"/>
  <c r="BM173" i="14"/>
  <c r="BE173" i="14"/>
  <c r="AW173" i="14"/>
  <c r="AO173" i="14"/>
  <c r="AG173" i="14"/>
  <c r="Y173" i="14"/>
  <c r="Q173" i="14"/>
  <c r="EM290" i="14"/>
  <c r="EE290" i="14"/>
  <c r="DW290" i="14"/>
  <c r="DO290" i="14"/>
  <c r="DG290" i="14"/>
  <c r="CY290" i="14"/>
  <c r="CQ290" i="14"/>
  <c r="CI290" i="14"/>
  <c r="CA290" i="14"/>
  <c r="BS290" i="14"/>
  <c r="BK290" i="14"/>
  <c r="BC290" i="14"/>
  <c r="AU290" i="14"/>
  <c r="AM290" i="14"/>
  <c r="AE290" i="14"/>
  <c r="W290" i="14"/>
  <c r="EL290" i="14"/>
  <c r="ED290" i="14"/>
  <c r="DV290" i="14"/>
  <c r="DN290" i="14"/>
  <c r="DF290" i="14"/>
  <c r="CX290" i="14"/>
  <c r="CP290" i="14"/>
  <c r="CH290" i="14"/>
  <c r="BZ290" i="14"/>
  <c r="BR290" i="14"/>
  <c r="BJ290" i="14"/>
  <c r="BB290" i="14"/>
  <c r="AT290" i="14"/>
  <c r="AL290" i="14"/>
  <c r="AD290" i="14"/>
  <c r="V290" i="14"/>
  <c r="N290" i="14"/>
  <c r="EK290" i="14"/>
  <c r="EC290" i="14"/>
  <c r="DU290" i="14"/>
  <c r="DM290" i="14"/>
  <c r="DE290" i="14"/>
  <c r="CW290" i="14"/>
  <c r="CO290" i="14"/>
  <c r="CG290" i="14"/>
  <c r="BY290" i="14"/>
  <c r="BQ290" i="14"/>
  <c r="BI290" i="14"/>
  <c r="BA290" i="14"/>
  <c r="AS290" i="14"/>
  <c r="AK290" i="14"/>
  <c r="AC290" i="14"/>
  <c r="U290" i="14"/>
  <c r="EJ290" i="14"/>
  <c r="EB290" i="14"/>
  <c r="DT290" i="14"/>
  <c r="DL290" i="14"/>
  <c r="DD290" i="14"/>
  <c r="CV290" i="14"/>
  <c r="CN290" i="14"/>
  <c r="CF290" i="14"/>
  <c r="BX290" i="14"/>
  <c r="BP290" i="14"/>
  <c r="BH290" i="14"/>
  <c r="AZ290" i="14"/>
  <c r="AR290" i="14"/>
  <c r="AJ290" i="14"/>
  <c r="AB290" i="14"/>
  <c r="T290" i="14"/>
  <c r="EI290" i="14"/>
  <c r="EA290" i="14"/>
  <c r="DS290" i="14"/>
  <c r="DK290" i="14"/>
  <c r="DC290" i="14"/>
  <c r="CU290" i="14"/>
  <c r="CM290" i="14"/>
  <c r="CE290" i="14"/>
  <c r="BW290" i="14"/>
  <c r="BO290" i="14"/>
  <c r="BG290" i="14"/>
  <c r="AY290" i="14"/>
  <c r="AQ290" i="14"/>
  <c r="AI290" i="14"/>
  <c r="AA290" i="14"/>
  <c r="S290" i="14"/>
  <c r="EH290" i="14"/>
  <c r="DZ290" i="14"/>
  <c r="DR290" i="14"/>
  <c r="DJ290" i="14"/>
  <c r="DB290" i="14"/>
  <c r="CT290" i="14"/>
  <c r="CL290" i="14"/>
  <c r="CD290" i="14"/>
  <c r="BV290" i="14"/>
  <c r="BN290" i="14"/>
  <c r="BF290" i="14"/>
  <c r="AX290" i="14"/>
  <c r="AP290" i="14"/>
  <c r="AH290" i="14"/>
  <c r="Z290" i="14"/>
  <c r="R290" i="14"/>
  <c r="EF290" i="14"/>
  <c r="DX290" i="14"/>
  <c r="DP290" i="14"/>
  <c r="DH290" i="14"/>
  <c r="CZ290" i="14"/>
  <c r="CR290" i="14"/>
  <c r="CJ290" i="14"/>
  <c r="CB290" i="14"/>
  <c r="BT290" i="14"/>
  <c r="BL290" i="14"/>
  <c r="BD290" i="14"/>
  <c r="AV290" i="14"/>
  <c r="AN290" i="14"/>
  <c r="AF290" i="14"/>
  <c r="X290" i="14"/>
  <c r="P290" i="14"/>
  <c r="CC290" i="14"/>
  <c r="Q290" i="14"/>
  <c r="EG290" i="14"/>
  <c r="BU290" i="14"/>
  <c r="DY290" i="14"/>
  <c r="BM290" i="14"/>
  <c r="DQ290" i="14"/>
  <c r="BE290" i="14"/>
  <c r="DI290" i="14"/>
  <c r="AW290" i="14"/>
  <c r="DA290" i="14"/>
  <c r="AO290" i="14"/>
  <c r="CS290" i="14"/>
  <c r="AG290" i="14"/>
  <c r="CK290" i="14"/>
  <c r="Y290" i="14"/>
  <c r="EL237" i="14"/>
  <c r="ED237" i="14"/>
  <c r="DV237" i="14"/>
  <c r="DN237" i="14"/>
  <c r="DF237" i="14"/>
  <c r="CX237" i="14"/>
  <c r="CP237" i="14"/>
  <c r="CH237" i="14"/>
  <c r="BZ237" i="14"/>
  <c r="BR237" i="14"/>
  <c r="BJ237" i="14"/>
  <c r="BB237" i="14"/>
  <c r="AT237" i="14"/>
  <c r="AL237" i="14"/>
  <c r="AD237" i="14"/>
  <c r="V237" i="14"/>
  <c r="N237" i="14"/>
  <c r="EK237" i="14"/>
  <c r="EC237" i="14"/>
  <c r="DU237" i="14"/>
  <c r="DM237" i="14"/>
  <c r="DE237" i="14"/>
  <c r="CW237" i="14"/>
  <c r="CO237" i="14"/>
  <c r="CG237" i="14"/>
  <c r="BY237" i="14"/>
  <c r="BQ237" i="14"/>
  <c r="BI237" i="14"/>
  <c r="BA237" i="14"/>
  <c r="AS237" i="14"/>
  <c r="AK237" i="14"/>
  <c r="AC237" i="14"/>
  <c r="U237" i="14"/>
  <c r="EJ237" i="14"/>
  <c r="EB237" i="14"/>
  <c r="DT237" i="14"/>
  <c r="DL237" i="14"/>
  <c r="DD237" i="14"/>
  <c r="CV237" i="14"/>
  <c r="CN237" i="14"/>
  <c r="CF237" i="14"/>
  <c r="BX237" i="14"/>
  <c r="BP237" i="14"/>
  <c r="BH237" i="14"/>
  <c r="AZ237" i="14"/>
  <c r="AR237" i="14"/>
  <c r="AJ237" i="14"/>
  <c r="AB237" i="14"/>
  <c r="T237" i="14"/>
  <c r="EI237" i="14"/>
  <c r="EA237" i="14"/>
  <c r="DS237" i="14"/>
  <c r="DK237" i="14"/>
  <c r="DC237" i="14"/>
  <c r="CU237" i="14"/>
  <c r="CM237" i="14"/>
  <c r="CE237" i="14"/>
  <c r="BW237" i="14"/>
  <c r="BO237" i="14"/>
  <c r="BG237" i="14"/>
  <c r="AY237" i="14"/>
  <c r="AQ237" i="14"/>
  <c r="AI237" i="14"/>
  <c r="AA237" i="14"/>
  <c r="S237" i="14"/>
  <c r="EH237" i="14"/>
  <c r="DZ237" i="14"/>
  <c r="DR237" i="14"/>
  <c r="DJ237" i="14"/>
  <c r="DB237" i="14"/>
  <c r="CT237" i="14"/>
  <c r="CL237" i="14"/>
  <c r="CD237" i="14"/>
  <c r="BV237" i="14"/>
  <c r="BN237" i="14"/>
  <c r="BF237" i="14"/>
  <c r="AX237" i="14"/>
  <c r="AP237" i="14"/>
  <c r="AH237" i="14"/>
  <c r="Z237" i="14"/>
  <c r="R237" i="14"/>
  <c r="EG237" i="14"/>
  <c r="DY237" i="14"/>
  <c r="DQ237" i="14"/>
  <c r="DI237" i="14"/>
  <c r="DA237" i="14"/>
  <c r="CS237" i="14"/>
  <c r="CK237" i="14"/>
  <c r="CC237" i="14"/>
  <c r="BU237" i="14"/>
  <c r="BM237" i="14"/>
  <c r="BE237" i="14"/>
  <c r="AW237" i="14"/>
  <c r="AO237" i="14"/>
  <c r="AG237" i="14"/>
  <c r="Y237" i="14"/>
  <c r="Q237" i="14"/>
  <c r="EF237" i="14"/>
  <c r="DX237" i="14"/>
  <c r="DP237" i="14"/>
  <c r="DH237" i="14"/>
  <c r="CZ237" i="14"/>
  <c r="CR237" i="14"/>
  <c r="CJ237" i="14"/>
  <c r="CB237" i="14"/>
  <c r="BT237" i="14"/>
  <c r="BL237" i="14"/>
  <c r="BD237" i="14"/>
  <c r="AV237" i="14"/>
  <c r="AN237" i="14"/>
  <c r="AF237" i="14"/>
  <c r="X237" i="14"/>
  <c r="P237" i="14"/>
  <c r="EM237" i="14"/>
  <c r="EE237" i="14"/>
  <c r="DW237" i="14"/>
  <c r="DO237" i="14"/>
  <c r="DG237" i="14"/>
  <c r="CY237" i="14"/>
  <c r="CQ237" i="14"/>
  <c r="CI237" i="14"/>
  <c r="CA237" i="14"/>
  <c r="BS237" i="14"/>
  <c r="BK237" i="14"/>
  <c r="BC237" i="14"/>
  <c r="AU237" i="14"/>
  <c r="AM237" i="14"/>
  <c r="AE237" i="14"/>
  <c r="W237" i="14"/>
  <c r="EJ186" i="14"/>
  <c r="EB186" i="14"/>
  <c r="DT186" i="14"/>
  <c r="DL186" i="14"/>
  <c r="DD186" i="14"/>
  <c r="CV186" i="14"/>
  <c r="CN186" i="14"/>
  <c r="CF186" i="14"/>
  <c r="BX186" i="14"/>
  <c r="BP186" i="14"/>
  <c r="BH186" i="14"/>
  <c r="AZ186" i="14"/>
  <c r="AR186" i="14"/>
  <c r="AJ186" i="14"/>
  <c r="AB186" i="14"/>
  <c r="T186" i="14"/>
  <c r="EI186" i="14"/>
  <c r="EA186" i="14"/>
  <c r="DS186" i="14"/>
  <c r="DK186" i="14"/>
  <c r="DC186" i="14"/>
  <c r="CU186" i="14"/>
  <c r="CM186" i="14"/>
  <c r="CE186" i="14"/>
  <c r="BW186" i="14"/>
  <c r="BO186" i="14"/>
  <c r="BG186" i="14"/>
  <c r="AY186" i="14"/>
  <c r="AQ186" i="14"/>
  <c r="AI186" i="14"/>
  <c r="AA186" i="14"/>
  <c r="S186" i="14"/>
  <c r="EH186" i="14"/>
  <c r="DZ186" i="14"/>
  <c r="DR186" i="14"/>
  <c r="DJ186" i="14"/>
  <c r="DB186" i="14"/>
  <c r="CT186" i="14"/>
  <c r="CL186" i="14"/>
  <c r="CD186" i="14"/>
  <c r="BV186" i="14"/>
  <c r="BN186" i="14"/>
  <c r="BF186" i="14"/>
  <c r="AX186" i="14"/>
  <c r="AP186" i="14"/>
  <c r="AH186" i="14"/>
  <c r="Z186" i="14"/>
  <c r="R186" i="14"/>
  <c r="EG186" i="14"/>
  <c r="DY186" i="14"/>
  <c r="DQ186" i="14"/>
  <c r="DI186" i="14"/>
  <c r="DA186" i="14"/>
  <c r="CS186" i="14"/>
  <c r="CK186" i="14"/>
  <c r="CC186" i="14"/>
  <c r="BU186" i="14"/>
  <c r="BM186" i="14"/>
  <c r="BE186" i="14"/>
  <c r="AW186" i="14"/>
  <c r="AO186" i="14"/>
  <c r="AG186" i="14"/>
  <c r="Y186" i="14"/>
  <c r="Q186" i="14"/>
  <c r="EF186" i="14"/>
  <c r="DX186" i="14"/>
  <c r="DP186" i="14"/>
  <c r="DH186" i="14"/>
  <c r="CZ186" i="14"/>
  <c r="CR186" i="14"/>
  <c r="CJ186" i="14"/>
  <c r="CB186" i="14"/>
  <c r="BT186" i="14"/>
  <c r="BL186" i="14"/>
  <c r="BD186" i="14"/>
  <c r="AV186" i="14"/>
  <c r="AN186" i="14"/>
  <c r="AF186" i="14"/>
  <c r="X186" i="14"/>
  <c r="P186" i="14"/>
  <c r="EM186" i="14"/>
  <c r="EE186" i="14"/>
  <c r="DW186" i="14"/>
  <c r="DO186" i="14"/>
  <c r="DG186" i="14"/>
  <c r="CY186" i="14"/>
  <c r="CQ186" i="14"/>
  <c r="CI186" i="14"/>
  <c r="CA186" i="14"/>
  <c r="BS186" i="14"/>
  <c r="BK186" i="14"/>
  <c r="BC186" i="14"/>
  <c r="AU186" i="14"/>
  <c r="AM186" i="14"/>
  <c r="AE186" i="14"/>
  <c r="W186" i="14"/>
  <c r="EL186" i="14"/>
  <c r="ED186" i="14"/>
  <c r="DV186" i="14"/>
  <c r="DN186" i="14"/>
  <c r="DF186" i="14"/>
  <c r="CX186" i="14"/>
  <c r="CP186" i="14"/>
  <c r="CH186" i="14"/>
  <c r="BZ186" i="14"/>
  <c r="BR186" i="14"/>
  <c r="BJ186" i="14"/>
  <c r="BB186" i="14"/>
  <c r="AT186" i="14"/>
  <c r="AL186" i="14"/>
  <c r="AD186" i="14"/>
  <c r="V186" i="14"/>
  <c r="N186" i="14"/>
  <c r="EK186" i="14"/>
  <c r="EC186" i="14"/>
  <c r="DU186" i="14"/>
  <c r="DM186" i="14"/>
  <c r="DE186" i="14"/>
  <c r="CW186" i="14"/>
  <c r="CO186" i="14"/>
  <c r="CG186" i="14"/>
  <c r="BY186" i="14"/>
  <c r="BQ186" i="14"/>
  <c r="BI186" i="14"/>
  <c r="BA186" i="14"/>
  <c r="AS186" i="14"/>
  <c r="AK186" i="14"/>
  <c r="AC186" i="14"/>
  <c r="U186" i="14"/>
  <c r="EM350" i="14"/>
  <c r="EE350" i="14"/>
  <c r="DW350" i="14"/>
  <c r="DO350" i="14"/>
  <c r="DG350" i="14"/>
  <c r="CY350" i="14"/>
  <c r="CQ350" i="14"/>
  <c r="CI350" i="14"/>
  <c r="CA350" i="14"/>
  <c r="BS350" i="14"/>
  <c r="BK350" i="14"/>
  <c r="BC350" i="14"/>
  <c r="AU350" i="14"/>
  <c r="AM350" i="14"/>
  <c r="AE350" i="14"/>
  <c r="W350" i="14"/>
  <c r="EL350" i="14"/>
  <c r="ED350" i="14"/>
  <c r="DV350" i="14"/>
  <c r="DN350" i="14"/>
  <c r="DF350" i="14"/>
  <c r="CX350" i="14"/>
  <c r="CP350" i="14"/>
  <c r="CH350" i="14"/>
  <c r="BZ350" i="14"/>
  <c r="BR350" i="14"/>
  <c r="BJ350" i="14"/>
  <c r="BB350" i="14"/>
  <c r="AT350" i="14"/>
  <c r="AL350" i="14"/>
  <c r="AD350" i="14"/>
  <c r="V350" i="14"/>
  <c r="N350" i="14"/>
  <c r="EK350" i="14"/>
  <c r="EC350" i="14"/>
  <c r="DU350" i="14"/>
  <c r="DM350" i="14"/>
  <c r="DE350" i="14"/>
  <c r="CW350" i="14"/>
  <c r="CO350" i="14"/>
  <c r="CG350" i="14"/>
  <c r="BY350" i="14"/>
  <c r="BQ350" i="14"/>
  <c r="BI350" i="14"/>
  <c r="BA350" i="14"/>
  <c r="AS350" i="14"/>
  <c r="AK350" i="14"/>
  <c r="AC350" i="14"/>
  <c r="U350" i="14"/>
  <c r="EJ350" i="14"/>
  <c r="EB350" i="14"/>
  <c r="DT350" i="14"/>
  <c r="DL350" i="14"/>
  <c r="DD350" i="14"/>
  <c r="CV350" i="14"/>
  <c r="CN350" i="14"/>
  <c r="CF350" i="14"/>
  <c r="BX350" i="14"/>
  <c r="BP350" i="14"/>
  <c r="BH350" i="14"/>
  <c r="AZ350" i="14"/>
  <c r="AR350" i="14"/>
  <c r="AJ350" i="14"/>
  <c r="AB350" i="14"/>
  <c r="T350" i="14"/>
  <c r="EI350" i="14"/>
  <c r="EA350" i="14"/>
  <c r="DS350" i="14"/>
  <c r="DK350" i="14"/>
  <c r="DC350" i="14"/>
  <c r="CU350" i="14"/>
  <c r="CM350" i="14"/>
  <c r="CE350" i="14"/>
  <c r="BW350" i="14"/>
  <c r="BO350" i="14"/>
  <c r="BG350" i="14"/>
  <c r="AY350" i="14"/>
  <c r="AQ350" i="14"/>
  <c r="AI350" i="14"/>
  <c r="AA350" i="14"/>
  <c r="S350" i="14"/>
  <c r="EH350" i="14"/>
  <c r="DZ350" i="14"/>
  <c r="DR350" i="14"/>
  <c r="DJ350" i="14"/>
  <c r="DB350" i="14"/>
  <c r="CT350" i="14"/>
  <c r="CL350" i="14"/>
  <c r="CD350" i="14"/>
  <c r="BV350" i="14"/>
  <c r="BN350" i="14"/>
  <c r="BF350" i="14"/>
  <c r="AX350" i="14"/>
  <c r="AP350" i="14"/>
  <c r="AH350" i="14"/>
  <c r="Z350" i="14"/>
  <c r="R350" i="14"/>
  <c r="EG350" i="14"/>
  <c r="DY350" i="14"/>
  <c r="DQ350" i="14"/>
  <c r="DI350" i="14"/>
  <c r="DA350" i="14"/>
  <c r="CS350" i="14"/>
  <c r="CK350" i="14"/>
  <c r="CC350" i="14"/>
  <c r="BU350" i="14"/>
  <c r="BM350" i="14"/>
  <c r="BE350" i="14"/>
  <c r="AW350" i="14"/>
  <c r="AO350" i="14"/>
  <c r="AG350" i="14"/>
  <c r="Y350" i="14"/>
  <c r="Q350" i="14"/>
  <c r="CB350" i="14"/>
  <c r="P350" i="14"/>
  <c r="EF350" i="14"/>
  <c r="BT350" i="14"/>
  <c r="DX350" i="14"/>
  <c r="BL350" i="14"/>
  <c r="DP350" i="14"/>
  <c r="BD350" i="14"/>
  <c r="DH350" i="14"/>
  <c r="AV350" i="14"/>
  <c r="CZ350" i="14"/>
  <c r="AN350" i="14"/>
  <c r="CJ350" i="14"/>
  <c r="X350" i="14"/>
  <c r="CR350" i="14"/>
  <c r="AF350" i="14"/>
  <c r="EM270" i="14"/>
  <c r="EE270" i="14"/>
  <c r="DW270" i="14"/>
  <c r="DO270" i="14"/>
  <c r="DG270" i="14"/>
  <c r="CY270" i="14"/>
  <c r="CQ270" i="14"/>
  <c r="CI270" i="14"/>
  <c r="CA270" i="14"/>
  <c r="BS270" i="14"/>
  <c r="BK270" i="14"/>
  <c r="BC270" i="14"/>
  <c r="AU270" i="14"/>
  <c r="AM270" i="14"/>
  <c r="AE270" i="14"/>
  <c r="W270" i="14"/>
  <c r="EL270" i="14"/>
  <c r="ED270" i="14"/>
  <c r="DV270" i="14"/>
  <c r="DN270" i="14"/>
  <c r="DF270" i="14"/>
  <c r="CX270" i="14"/>
  <c r="CP270" i="14"/>
  <c r="CH270" i="14"/>
  <c r="BZ270" i="14"/>
  <c r="BR270" i="14"/>
  <c r="BJ270" i="14"/>
  <c r="BB270" i="14"/>
  <c r="AT270" i="14"/>
  <c r="AL270" i="14"/>
  <c r="AD270" i="14"/>
  <c r="V270" i="14"/>
  <c r="N270" i="14"/>
  <c r="EK270" i="14"/>
  <c r="EC270" i="14"/>
  <c r="DU270" i="14"/>
  <c r="DM270" i="14"/>
  <c r="DE270" i="14"/>
  <c r="CW270" i="14"/>
  <c r="CO270" i="14"/>
  <c r="CG270" i="14"/>
  <c r="BY270" i="14"/>
  <c r="BQ270" i="14"/>
  <c r="BI270" i="14"/>
  <c r="BA270" i="14"/>
  <c r="AS270" i="14"/>
  <c r="AK270" i="14"/>
  <c r="AC270" i="14"/>
  <c r="U270" i="14"/>
  <c r="EI270" i="14"/>
  <c r="EA270" i="14"/>
  <c r="DS270" i="14"/>
  <c r="DK270" i="14"/>
  <c r="DC270" i="14"/>
  <c r="CU270" i="14"/>
  <c r="CM270" i="14"/>
  <c r="CE270" i="14"/>
  <c r="BW270" i="14"/>
  <c r="BO270" i="14"/>
  <c r="BG270" i="14"/>
  <c r="AY270" i="14"/>
  <c r="AQ270" i="14"/>
  <c r="AI270" i="14"/>
  <c r="AA270" i="14"/>
  <c r="S270" i="14"/>
  <c r="EH270" i="14"/>
  <c r="DZ270" i="14"/>
  <c r="DR270" i="14"/>
  <c r="DJ270" i="14"/>
  <c r="DB270" i="14"/>
  <c r="CT270" i="14"/>
  <c r="CL270" i="14"/>
  <c r="CD270" i="14"/>
  <c r="BV270" i="14"/>
  <c r="BN270" i="14"/>
  <c r="BF270" i="14"/>
  <c r="AX270" i="14"/>
  <c r="AP270" i="14"/>
  <c r="AH270" i="14"/>
  <c r="Z270" i="14"/>
  <c r="R270" i="14"/>
  <c r="EG270" i="14"/>
  <c r="DL270" i="14"/>
  <c r="CR270" i="14"/>
  <c r="BU270" i="14"/>
  <c r="AZ270" i="14"/>
  <c r="AF270" i="14"/>
  <c r="EF270" i="14"/>
  <c r="DI270" i="14"/>
  <c r="CN270" i="14"/>
  <c r="BT270" i="14"/>
  <c r="AW270" i="14"/>
  <c r="AB270" i="14"/>
  <c r="EB270" i="14"/>
  <c r="DH270" i="14"/>
  <c r="CK270" i="14"/>
  <c r="BP270" i="14"/>
  <c r="AV270" i="14"/>
  <c r="Y270" i="14"/>
  <c r="DY270" i="14"/>
  <c r="DD270" i="14"/>
  <c r="CJ270" i="14"/>
  <c r="BM270" i="14"/>
  <c r="AR270" i="14"/>
  <c r="X270" i="14"/>
  <c r="DX270" i="14"/>
  <c r="DA270" i="14"/>
  <c r="CF270" i="14"/>
  <c r="BL270" i="14"/>
  <c r="AO270" i="14"/>
  <c r="T270" i="14"/>
  <c r="DT270" i="14"/>
  <c r="CZ270" i="14"/>
  <c r="CC270" i="14"/>
  <c r="BH270" i="14"/>
  <c r="AN270" i="14"/>
  <c r="Q270" i="14"/>
  <c r="DQ270" i="14"/>
  <c r="CV270" i="14"/>
  <c r="CB270" i="14"/>
  <c r="BE270" i="14"/>
  <c r="AJ270" i="14"/>
  <c r="P270" i="14"/>
  <c r="EJ270" i="14"/>
  <c r="DP270" i="14"/>
  <c r="CS270" i="14"/>
  <c r="BX270" i="14"/>
  <c r="BD270" i="14"/>
  <c r="AG270" i="14"/>
  <c r="EF217" i="14"/>
  <c r="DX217" i="14"/>
  <c r="DP217" i="14"/>
  <c r="DH217" i="14"/>
  <c r="CZ217" i="14"/>
  <c r="CR217" i="14"/>
  <c r="CJ217" i="14"/>
  <c r="CB217" i="14"/>
  <c r="BT217" i="14"/>
  <c r="BL217" i="14"/>
  <c r="BD217" i="14"/>
  <c r="AV217" i="14"/>
  <c r="AN217" i="14"/>
  <c r="AF217" i="14"/>
  <c r="X217" i="14"/>
  <c r="P217" i="14"/>
  <c r="EM217" i="14"/>
  <c r="EE217" i="14"/>
  <c r="DW217" i="14"/>
  <c r="DO217" i="14"/>
  <c r="DG217" i="14"/>
  <c r="CY217" i="14"/>
  <c r="CQ217" i="14"/>
  <c r="CI217" i="14"/>
  <c r="CA217" i="14"/>
  <c r="BS217" i="14"/>
  <c r="BK217" i="14"/>
  <c r="BC217" i="14"/>
  <c r="AU217" i="14"/>
  <c r="AM217" i="14"/>
  <c r="AE217" i="14"/>
  <c r="W217" i="14"/>
  <c r="EL217" i="14"/>
  <c r="ED217" i="14"/>
  <c r="DV217" i="14"/>
  <c r="DN217" i="14"/>
  <c r="DF217" i="14"/>
  <c r="CX217" i="14"/>
  <c r="CP217" i="14"/>
  <c r="CH217" i="14"/>
  <c r="BZ217" i="14"/>
  <c r="BR217" i="14"/>
  <c r="BJ217" i="14"/>
  <c r="BB217" i="14"/>
  <c r="AT217" i="14"/>
  <c r="AL217" i="14"/>
  <c r="AD217" i="14"/>
  <c r="V217" i="14"/>
  <c r="N217" i="14"/>
  <c r="EK217" i="14"/>
  <c r="EC217" i="14"/>
  <c r="DU217" i="14"/>
  <c r="DM217" i="14"/>
  <c r="DE217" i="14"/>
  <c r="CW217" i="14"/>
  <c r="CO217" i="14"/>
  <c r="CG217" i="14"/>
  <c r="BY217" i="14"/>
  <c r="BQ217" i="14"/>
  <c r="BI217" i="14"/>
  <c r="BA217" i="14"/>
  <c r="AS217" i="14"/>
  <c r="AK217" i="14"/>
  <c r="AC217" i="14"/>
  <c r="U217" i="14"/>
  <c r="EJ217" i="14"/>
  <c r="EB217" i="14"/>
  <c r="DT217" i="14"/>
  <c r="DL217" i="14"/>
  <c r="DD217" i="14"/>
  <c r="CV217" i="14"/>
  <c r="CN217" i="14"/>
  <c r="CF217" i="14"/>
  <c r="BX217" i="14"/>
  <c r="BP217" i="14"/>
  <c r="BH217" i="14"/>
  <c r="AZ217" i="14"/>
  <c r="AR217" i="14"/>
  <c r="AJ217" i="14"/>
  <c r="AB217" i="14"/>
  <c r="T217" i="14"/>
  <c r="EI217" i="14"/>
  <c r="EA217" i="14"/>
  <c r="DS217" i="14"/>
  <c r="DK217" i="14"/>
  <c r="DC217" i="14"/>
  <c r="CU217" i="14"/>
  <c r="CM217" i="14"/>
  <c r="CE217" i="14"/>
  <c r="BW217" i="14"/>
  <c r="BO217" i="14"/>
  <c r="BG217" i="14"/>
  <c r="AY217" i="14"/>
  <c r="AQ217" i="14"/>
  <c r="AI217" i="14"/>
  <c r="AA217" i="14"/>
  <c r="S217" i="14"/>
  <c r="EH217" i="14"/>
  <c r="DZ217" i="14"/>
  <c r="DR217" i="14"/>
  <c r="DJ217" i="14"/>
  <c r="DB217" i="14"/>
  <c r="CT217" i="14"/>
  <c r="CL217" i="14"/>
  <c r="CD217" i="14"/>
  <c r="BV217" i="14"/>
  <c r="BN217" i="14"/>
  <c r="BF217" i="14"/>
  <c r="AX217" i="14"/>
  <c r="AP217" i="14"/>
  <c r="AH217" i="14"/>
  <c r="Z217" i="14"/>
  <c r="R217" i="14"/>
  <c r="EG217" i="14"/>
  <c r="DY217" i="14"/>
  <c r="DQ217" i="14"/>
  <c r="DI217" i="14"/>
  <c r="DA217" i="14"/>
  <c r="CS217" i="14"/>
  <c r="CK217" i="14"/>
  <c r="CC217" i="14"/>
  <c r="BU217" i="14"/>
  <c r="BM217" i="14"/>
  <c r="BE217" i="14"/>
  <c r="AW217" i="14"/>
  <c r="AO217" i="14"/>
  <c r="AG217" i="14"/>
  <c r="Y217" i="14"/>
  <c r="Q217" i="14"/>
  <c r="EM298" i="14"/>
  <c r="EE298" i="14"/>
  <c r="DW298" i="14"/>
  <c r="DO298" i="14"/>
  <c r="DG298" i="14"/>
  <c r="CY298" i="14"/>
  <c r="CQ298" i="14"/>
  <c r="CI298" i="14"/>
  <c r="CA298" i="14"/>
  <c r="BS298" i="14"/>
  <c r="BK298" i="14"/>
  <c r="BC298" i="14"/>
  <c r="AU298" i="14"/>
  <c r="AM298" i="14"/>
  <c r="AE298" i="14"/>
  <c r="W298" i="14"/>
  <c r="EL298" i="14"/>
  <c r="ED298" i="14"/>
  <c r="DV298" i="14"/>
  <c r="DN298" i="14"/>
  <c r="DF298" i="14"/>
  <c r="CX298" i="14"/>
  <c r="CP298" i="14"/>
  <c r="CH298" i="14"/>
  <c r="BZ298" i="14"/>
  <c r="BR298" i="14"/>
  <c r="BJ298" i="14"/>
  <c r="BB298" i="14"/>
  <c r="AT298" i="14"/>
  <c r="AL298" i="14"/>
  <c r="AD298" i="14"/>
  <c r="V298" i="14"/>
  <c r="N298" i="14"/>
  <c r="EK298" i="14"/>
  <c r="EC298" i="14"/>
  <c r="DU298" i="14"/>
  <c r="DM298" i="14"/>
  <c r="DE298" i="14"/>
  <c r="CW298" i="14"/>
  <c r="CO298" i="14"/>
  <c r="CG298" i="14"/>
  <c r="BY298" i="14"/>
  <c r="BQ298" i="14"/>
  <c r="BI298" i="14"/>
  <c r="BA298" i="14"/>
  <c r="AS298" i="14"/>
  <c r="AK298" i="14"/>
  <c r="AC298" i="14"/>
  <c r="U298" i="14"/>
  <c r="EJ298" i="14"/>
  <c r="EB298" i="14"/>
  <c r="DT298" i="14"/>
  <c r="DL298" i="14"/>
  <c r="DD298" i="14"/>
  <c r="CV298" i="14"/>
  <c r="CN298" i="14"/>
  <c r="CF298" i="14"/>
  <c r="BX298" i="14"/>
  <c r="BP298" i="14"/>
  <c r="BH298" i="14"/>
  <c r="AZ298" i="14"/>
  <c r="AR298" i="14"/>
  <c r="AJ298" i="14"/>
  <c r="AB298" i="14"/>
  <c r="T298" i="14"/>
  <c r="EI298" i="14"/>
  <c r="EA298" i="14"/>
  <c r="DS298" i="14"/>
  <c r="DK298" i="14"/>
  <c r="DC298" i="14"/>
  <c r="CU298" i="14"/>
  <c r="CM298" i="14"/>
  <c r="CE298" i="14"/>
  <c r="BW298" i="14"/>
  <c r="BO298" i="14"/>
  <c r="BG298" i="14"/>
  <c r="AY298" i="14"/>
  <c r="AQ298" i="14"/>
  <c r="AI298" i="14"/>
  <c r="AA298" i="14"/>
  <c r="S298" i="14"/>
  <c r="EH298" i="14"/>
  <c r="DZ298" i="14"/>
  <c r="DR298" i="14"/>
  <c r="DJ298" i="14"/>
  <c r="DB298" i="14"/>
  <c r="CT298" i="14"/>
  <c r="CL298" i="14"/>
  <c r="CD298" i="14"/>
  <c r="BV298" i="14"/>
  <c r="BN298" i="14"/>
  <c r="BF298" i="14"/>
  <c r="AX298" i="14"/>
  <c r="AP298" i="14"/>
  <c r="AH298" i="14"/>
  <c r="Z298" i="14"/>
  <c r="R298" i="14"/>
  <c r="EF298" i="14"/>
  <c r="DX298" i="14"/>
  <c r="DP298" i="14"/>
  <c r="DH298" i="14"/>
  <c r="CZ298" i="14"/>
  <c r="CR298" i="14"/>
  <c r="CJ298" i="14"/>
  <c r="CB298" i="14"/>
  <c r="BT298" i="14"/>
  <c r="BL298" i="14"/>
  <c r="BD298" i="14"/>
  <c r="AV298" i="14"/>
  <c r="AN298" i="14"/>
  <c r="AF298" i="14"/>
  <c r="X298" i="14"/>
  <c r="P298" i="14"/>
  <c r="DI298" i="14"/>
  <c r="AW298" i="14"/>
  <c r="DA298" i="14"/>
  <c r="AO298" i="14"/>
  <c r="CS298" i="14"/>
  <c r="AG298" i="14"/>
  <c r="CK298" i="14"/>
  <c r="Y298" i="14"/>
  <c r="CC298" i="14"/>
  <c r="Q298" i="14"/>
  <c r="EG298" i="14"/>
  <c r="BU298" i="14"/>
  <c r="DY298" i="14"/>
  <c r="BM298" i="14"/>
  <c r="DQ298" i="14"/>
  <c r="BE298" i="14"/>
  <c r="EL245" i="14"/>
  <c r="ED245" i="14"/>
  <c r="DV245" i="14"/>
  <c r="DN245" i="14"/>
  <c r="DF245" i="14"/>
  <c r="CX245" i="14"/>
  <c r="CP245" i="14"/>
  <c r="CH245" i="14"/>
  <c r="BZ245" i="14"/>
  <c r="BR245" i="14"/>
  <c r="BJ245" i="14"/>
  <c r="BB245" i="14"/>
  <c r="AT245" i="14"/>
  <c r="AL245" i="14"/>
  <c r="AD245" i="14"/>
  <c r="V245" i="14"/>
  <c r="N245" i="14"/>
  <c r="EK245" i="14"/>
  <c r="EC245" i="14"/>
  <c r="DU245" i="14"/>
  <c r="DM245" i="14"/>
  <c r="DE245" i="14"/>
  <c r="CW245" i="14"/>
  <c r="CO245" i="14"/>
  <c r="CG245" i="14"/>
  <c r="BY245" i="14"/>
  <c r="BQ245" i="14"/>
  <c r="BI245" i="14"/>
  <c r="BA245" i="14"/>
  <c r="AS245" i="14"/>
  <c r="AK245" i="14"/>
  <c r="AC245" i="14"/>
  <c r="U245" i="14"/>
  <c r="EJ245" i="14"/>
  <c r="EB245" i="14"/>
  <c r="DT245" i="14"/>
  <c r="DL245" i="14"/>
  <c r="DD245" i="14"/>
  <c r="CV245" i="14"/>
  <c r="CN245" i="14"/>
  <c r="CF245" i="14"/>
  <c r="BX245" i="14"/>
  <c r="BP245" i="14"/>
  <c r="BH245" i="14"/>
  <c r="AZ245" i="14"/>
  <c r="AR245" i="14"/>
  <c r="AJ245" i="14"/>
  <c r="AB245" i="14"/>
  <c r="T245" i="14"/>
  <c r="EI245" i="14"/>
  <c r="EA245" i="14"/>
  <c r="DS245" i="14"/>
  <c r="DK245" i="14"/>
  <c r="DC245" i="14"/>
  <c r="CU245" i="14"/>
  <c r="CM245" i="14"/>
  <c r="CE245" i="14"/>
  <c r="BW245" i="14"/>
  <c r="BO245" i="14"/>
  <c r="BG245" i="14"/>
  <c r="AY245" i="14"/>
  <c r="AQ245" i="14"/>
  <c r="AI245" i="14"/>
  <c r="AA245" i="14"/>
  <c r="S245" i="14"/>
  <c r="EH245" i="14"/>
  <c r="DZ245" i="14"/>
  <c r="DR245" i="14"/>
  <c r="DJ245" i="14"/>
  <c r="DB245" i="14"/>
  <c r="CT245" i="14"/>
  <c r="CL245" i="14"/>
  <c r="CD245" i="14"/>
  <c r="BV245" i="14"/>
  <c r="BN245" i="14"/>
  <c r="BF245" i="14"/>
  <c r="AX245" i="14"/>
  <c r="AP245" i="14"/>
  <c r="AH245" i="14"/>
  <c r="Z245" i="14"/>
  <c r="R245" i="14"/>
  <c r="EG245" i="14"/>
  <c r="DY245" i="14"/>
  <c r="DQ245" i="14"/>
  <c r="DI245" i="14"/>
  <c r="DA245" i="14"/>
  <c r="CS245" i="14"/>
  <c r="CK245" i="14"/>
  <c r="CC245" i="14"/>
  <c r="BU245" i="14"/>
  <c r="BM245" i="14"/>
  <c r="BE245" i="14"/>
  <c r="AW245" i="14"/>
  <c r="AO245" i="14"/>
  <c r="AG245" i="14"/>
  <c r="Y245" i="14"/>
  <c r="Q245" i="14"/>
  <c r="EF245" i="14"/>
  <c r="DX245" i="14"/>
  <c r="DP245" i="14"/>
  <c r="DH245" i="14"/>
  <c r="CZ245" i="14"/>
  <c r="CR245" i="14"/>
  <c r="CJ245" i="14"/>
  <c r="CB245" i="14"/>
  <c r="BT245" i="14"/>
  <c r="BL245" i="14"/>
  <c r="BD245" i="14"/>
  <c r="AV245" i="14"/>
  <c r="AN245" i="14"/>
  <c r="AF245" i="14"/>
  <c r="X245" i="14"/>
  <c r="P245" i="14"/>
  <c r="EM245" i="14"/>
  <c r="EE245" i="14"/>
  <c r="DW245" i="14"/>
  <c r="DO245" i="14"/>
  <c r="DG245" i="14"/>
  <c r="CY245" i="14"/>
  <c r="CQ245" i="14"/>
  <c r="CI245" i="14"/>
  <c r="CA245" i="14"/>
  <c r="BS245" i="14"/>
  <c r="BK245" i="14"/>
  <c r="BC245" i="14"/>
  <c r="AU245" i="14"/>
  <c r="AM245" i="14"/>
  <c r="AE245" i="14"/>
  <c r="W245" i="14"/>
  <c r="EM157" i="14"/>
  <c r="EE157" i="14"/>
  <c r="DW157" i="14"/>
  <c r="DO157" i="14"/>
  <c r="DG157" i="14"/>
  <c r="CY157" i="14"/>
  <c r="CQ157" i="14"/>
  <c r="CI157" i="14"/>
  <c r="CA157" i="14"/>
  <c r="BS157" i="14"/>
  <c r="BK157" i="14"/>
  <c r="BC157" i="14"/>
  <c r="AU157" i="14"/>
  <c r="AM157" i="14"/>
  <c r="AE157" i="14"/>
  <c r="W157" i="14"/>
  <c r="EL157" i="14"/>
  <c r="ED157" i="14"/>
  <c r="DV157" i="14"/>
  <c r="DN157" i="14"/>
  <c r="DF157" i="14"/>
  <c r="CX157" i="14"/>
  <c r="CP157" i="14"/>
  <c r="CH157" i="14"/>
  <c r="BZ157" i="14"/>
  <c r="BR157" i="14"/>
  <c r="BJ157" i="14"/>
  <c r="BB157" i="14"/>
  <c r="AT157" i="14"/>
  <c r="AL157" i="14"/>
  <c r="AD157" i="14"/>
  <c r="V157" i="14"/>
  <c r="N157" i="14"/>
  <c r="EK157" i="14"/>
  <c r="EC157" i="14"/>
  <c r="DU157" i="14"/>
  <c r="DM157" i="14"/>
  <c r="DE157" i="14"/>
  <c r="CW157" i="14"/>
  <c r="CO157" i="14"/>
  <c r="CG157" i="14"/>
  <c r="BY157" i="14"/>
  <c r="BQ157" i="14"/>
  <c r="BI157" i="14"/>
  <c r="BA157" i="14"/>
  <c r="AS157" i="14"/>
  <c r="AK157" i="14"/>
  <c r="AC157" i="14"/>
  <c r="U157" i="14"/>
  <c r="EJ157" i="14"/>
  <c r="EB157" i="14"/>
  <c r="DT157" i="14"/>
  <c r="DL157" i="14"/>
  <c r="DD157" i="14"/>
  <c r="CV157" i="14"/>
  <c r="CN157" i="14"/>
  <c r="CF157" i="14"/>
  <c r="BX157" i="14"/>
  <c r="BP157" i="14"/>
  <c r="BH157" i="14"/>
  <c r="AZ157" i="14"/>
  <c r="AR157" i="14"/>
  <c r="AJ157" i="14"/>
  <c r="AB157" i="14"/>
  <c r="T157" i="14"/>
  <c r="EI157" i="14"/>
  <c r="EA157" i="14"/>
  <c r="DS157" i="14"/>
  <c r="DK157" i="14"/>
  <c r="DC157" i="14"/>
  <c r="CU157" i="14"/>
  <c r="CM157" i="14"/>
  <c r="CE157" i="14"/>
  <c r="BW157" i="14"/>
  <c r="BO157" i="14"/>
  <c r="BG157" i="14"/>
  <c r="AY157" i="14"/>
  <c r="AQ157" i="14"/>
  <c r="AI157" i="14"/>
  <c r="AA157" i="14"/>
  <c r="S157" i="14"/>
  <c r="EH157" i="14"/>
  <c r="DZ157" i="14"/>
  <c r="DR157" i="14"/>
  <c r="DJ157" i="14"/>
  <c r="DB157" i="14"/>
  <c r="CT157" i="14"/>
  <c r="CL157" i="14"/>
  <c r="CD157" i="14"/>
  <c r="BV157" i="14"/>
  <c r="BN157" i="14"/>
  <c r="BF157" i="14"/>
  <c r="AX157" i="14"/>
  <c r="AP157" i="14"/>
  <c r="AH157" i="14"/>
  <c r="Z157" i="14"/>
  <c r="R157" i="14"/>
  <c r="EG157" i="14"/>
  <c r="DY157" i="14"/>
  <c r="DQ157" i="14"/>
  <c r="DI157" i="14"/>
  <c r="DA157" i="14"/>
  <c r="CS157" i="14"/>
  <c r="CK157" i="14"/>
  <c r="CC157" i="14"/>
  <c r="BU157" i="14"/>
  <c r="BM157" i="14"/>
  <c r="BE157" i="14"/>
  <c r="AW157" i="14"/>
  <c r="AO157" i="14"/>
  <c r="AG157" i="14"/>
  <c r="Y157" i="14"/>
  <c r="Q157" i="14"/>
  <c r="CJ157" i="14"/>
  <c r="X157" i="14"/>
  <c r="CB157" i="14"/>
  <c r="P157" i="14"/>
  <c r="EF157" i="14"/>
  <c r="BT157" i="14"/>
  <c r="DX157" i="14"/>
  <c r="BL157" i="14"/>
  <c r="DP157" i="14"/>
  <c r="BD157" i="14"/>
  <c r="DH157" i="14"/>
  <c r="AV157" i="14"/>
  <c r="CZ157" i="14"/>
  <c r="AN157" i="14"/>
  <c r="CR157" i="14"/>
  <c r="AF157" i="14"/>
  <c r="EM274" i="14"/>
  <c r="EE274" i="14"/>
  <c r="DW274" i="14"/>
  <c r="DO274" i="14"/>
  <c r="DG274" i="14"/>
  <c r="CY274" i="14"/>
  <c r="CQ274" i="14"/>
  <c r="CI274" i="14"/>
  <c r="CA274" i="14"/>
  <c r="BS274" i="14"/>
  <c r="BK274" i="14"/>
  <c r="BC274" i="14"/>
  <c r="AU274" i="14"/>
  <c r="AM274" i="14"/>
  <c r="AE274" i="14"/>
  <c r="W274" i="14"/>
  <c r="EL274" i="14"/>
  <c r="ED274" i="14"/>
  <c r="DV274" i="14"/>
  <c r="DN274" i="14"/>
  <c r="DF274" i="14"/>
  <c r="CX274" i="14"/>
  <c r="CP274" i="14"/>
  <c r="CH274" i="14"/>
  <c r="BZ274" i="14"/>
  <c r="BR274" i="14"/>
  <c r="BJ274" i="14"/>
  <c r="BB274" i="14"/>
  <c r="AT274" i="14"/>
  <c r="AL274" i="14"/>
  <c r="AD274" i="14"/>
  <c r="V274" i="14"/>
  <c r="N274" i="14"/>
  <c r="EK274" i="14"/>
  <c r="EC274" i="14"/>
  <c r="DU274" i="14"/>
  <c r="DM274" i="14"/>
  <c r="DE274" i="14"/>
  <c r="CW274" i="14"/>
  <c r="CO274" i="14"/>
  <c r="CG274" i="14"/>
  <c r="BY274" i="14"/>
  <c r="BQ274" i="14"/>
  <c r="BI274" i="14"/>
  <c r="BA274" i="14"/>
  <c r="AS274" i="14"/>
  <c r="AK274" i="14"/>
  <c r="AC274" i="14"/>
  <c r="U274" i="14"/>
  <c r="EJ274" i="14"/>
  <c r="EB274" i="14"/>
  <c r="DT274" i="14"/>
  <c r="DL274" i="14"/>
  <c r="DD274" i="14"/>
  <c r="CV274" i="14"/>
  <c r="CN274" i="14"/>
  <c r="CF274" i="14"/>
  <c r="BX274" i="14"/>
  <c r="BP274" i="14"/>
  <c r="BH274" i="14"/>
  <c r="AZ274" i="14"/>
  <c r="AR274" i="14"/>
  <c r="AJ274" i="14"/>
  <c r="AB274" i="14"/>
  <c r="T274" i="14"/>
  <c r="EI274" i="14"/>
  <c r="EA274" i="14"/>
  <c r="DS274" i="14"/>
  <c r="DK274" i="14"/>
  <c r="DC274" i="14"/>
  <c r="CU274" i="14"/>
  <c r="CM274" i="14"/>
  <c r="CE274" i="14"/>
  <c r="BW274" i="14"/>
  <c r="BO274" i="14"/>
  <c r="BG274" i="14"/>
  <c r="AY274" i="14"/>
  <c r="AQ274" i="14"/>
  <c r="AI274" i="14"/>
  <c r="AA274" i="14"/>
  <c r="S274" i="14"/>
  <c r="EH274" i="14"/>
  <c r="DZ274" i="14"/>
  <c r="DR274" i="14"/>
  <c r="DJ274" i="14"/>
  <c r="DB274" i="14"/>
  <c r="CT274" i="14"/>
  <c r="CL274" i="14"/>
  <c r="CD274" i="14"/>
  <c r="BV274" i="14"/>
  <c r="BN274" i="14"/>
  <c r="BF274" i="14"/>
  <c r="AX274" i="14"/>
  <c r="AP274" i="14"/>
  <c r="AH274" i="14"/>
  <c r="Z274" i="14"/>
  <c r="R274" i="14"/>
  <c r="DH274" i="14"/>
  <c r="CB274" i="14"/>
  <c r="AV274" i="14"/>
  <c r="P274" i="14"/>
  <c r="EG274" i="14"/>
  <c r="DA274" i="14"/>
  <c r="BU274" i="14"/>
  <c r="AO274" i="14"/>
  <c r="EF274" i="14"/>
  <c r="CZ274" i="14"/>
  <c r="BT274" i="14"/>
  <c r="AN274" i="14"/>
  <c r="DY274" i="14"/>
  <c r="CS274" i="14"/>
  <c r="BM274" i="14"/>
  <c r="AG274" i="14"/>
  <c r="DX274" i="14"/>
  <c r="CR274" i="14"/>
  <c r="BL274" i="14"/>
  <c r="AF274" i="14"/>
  <c r="DQ274" i="14"/>
  <c r="CK274" i="14"/>
  <c r="BE274" i="14"/>
  <c r="Y274" i="14"/>
  <c r="DP274" i="14"/>
  <c r="CJ274" i="14"/>
  <c r="BD274" i="14"/>
  <c r="X274" i="14"/>
  <c r="DI274" i="14"/>
  <c r="CC274" i="14"/>
  <c r="AW274" i="14"/>
  <c r="Q274" i="14"/>
  <c r="EF221" i="14"/>
  <c r="DX221" i="14"/>
  <c r="DP221" i="14"/>
  <c r="DH221" i="14"/>
  <c r="CZ221" i="14"/>
  <c r="CR221" i="14"/>
  <c r="CJ221" i="14"/>
  <c r="CB221" i="14"/>
  <c r="BT221" i="14"/>
  <c r="BL221" i="14"/>
  <c r="BD221" i="14"/>
  <c r="AV221" i="14"/>
  <c r="AN221" i="14"/>
  <c r="AF221" i="14"/>
  <c r="X221" i="14"/>
  <c r="P221" i="14"/>
  <c r="EM221" i="14"/>
  <c r="EE221" i="14"/>
  <c r="DW221" i="14"/>
  <c r="DO221" i="14"/>
  <c r="DG221" i="14"/>
  <c r="CY221" i="14"/>
  <c r="CQ221" i="14"/>
  <c r="CI221" i="14"/>
  <c r="CA221" i="14"/>
  <c r="BS221" i="14"/>
  <c r="BK221" i="14"/>
  <c r="BC221" i="14"/>
  <c r="AU221" i="14"/>
  <c r="AM221" i="14"/>
  <c r="AE221" i="14"/>
  <c r="W221" i="14"/>
  <c r="EL221" i="14"/>
  <c r="ED221" i="14"/>
  <c r="DV221" i="14"/>
  <c r="DN221" i="14"/>
  <c r="DF221" i="14"/>
  <c r="CX221" i="14"/>
  <c r="CP221" i="14"/>
  <c r="CH221" i="14"/>
  <c r="BZ221" i="14"/>
  <c r="BR221" i="14"/>
  <c r="BJ221" i="14"/>
  <c r="BB221" i="14"/>
  <c r="AT221" i="14"/>
  <c r="AL221" i="14"/>
  <c r="AD221" i="14"/>
  <c r="V221" i="14"/>
  <c r="N221" i="14"/>
  <c r="EK221" i="14"/>
  <c r="EC221" i="14"/>
  <c r="DU221" i="14"/>
  <c r="DM221" i="14"/>
  <c r="DE221" i="14"/>
  <c r="CW221" i="14"/>
  <c r="CO221" i="14"/>
  <c r="CG221" i="14"/>
  <c r="BY221" i="14"/>
  <c r="BQ221" i="14"/>
  <c r="BI221" i="14"/>
  <c r="BA221" i="14"/>
  <c r="AS221" i="14"/>
  <c r="AK221" i="14"/>
  <c r="AC221" i="14"/>
  <c r="U221" i="14"/>
  <c r="EJ221" i="14"/>
  <c r="EB221" i="14"/>
  <c r="DT221" i="14"/>
  <c r="DL221" i="14"/>
  <c r="DD221" i="14"/>
  <c r="CV221" i="14"/>
  <c r="CN221" i="14"/>
  <c r="CF221" i="14"/>
  <c r="BX221" i="14"/>
  <c r="BP221" i="14"/>
  <c r="BH221" i="14"/>
  <c r="AZ221" i="14"/>
  <c r="AR221" i="14"/>
  <c r="AJ221" i="14"/>
  <c r="AB221" i="14"/>
  <c r="T221" i="14"/>
  <c r="EI221" i="14"/>
  <c r="EA221" i="14"/>
  <c r="DS221" i="14"/>
  <c r="DK221" i="14"/>
  <c r="DC221" i="14"/>
  <c r="CU221" i="14"/>
  <c r="CM221" i="14"/>
  <c r="CE221" i="14"/>
  <c r="BW221" i="14"/>
  <c r="BO221" i="14"/>
  <c r="BG221" i="14"/>
  <c r="AY221" i="14"/>
  <c r="AQ221" i="14"/>
  <c r="AI221" i="14"/>
  <c r="AA221" i="14"/>
  <c r="S221" i="14"/>
  <c r="EH221" i="14"/>
  <c r="DZ221" i="14"/>
  <c r="DR221" i="14"/>
  <c r="DJ221" i="14"/>
  <c r="DB221" i="14"/>
  <c r="CT221" i="14"/>
  <c r="CL221" i="14"/>
  <c r="CD221" i="14"/>
  <c r="BV221" i="14"/>
  <c r="BN221" i="14"/>
  <c r="BF221" i="14"/>
  <c r="AX221" i="14"/>
  <c r="AP221" i="14"/>
  <c r="AH221" i="14"/>
  <c r="Z221" i="14"/>
  <c r="R221" i="14"/>
  <c r="EG221" i="14"/>
  <c r="DY221" i="14"/>
  <c r="DQ221" i="14"/>
  <c r="DI221" i="14"/>
  <c r="DA221" i="14"/>
  <c r="CS221" i="14"/>
  <c r="CK221" i="14"/>
  <c r="CC221" i="14"/>
  <c r="BU221" i="14"/>
  <c r="BM221" i="14"/>
  <c r="BE221" i="14"/>
  <c r="AW221" i="14"/>
  <c r="AO221" i="14"/>
  <c r="AG221" i="14"/>
  <c r="Y221" i="14"/>
  <c r="Q221" i="14"/>
  <c r="EJ170" i="14"/>
  <c r="EB170" i="14"/>
  <c r="DT170" i="14"/>
  <c r="DL170" i="14"/>
  <c r="DD170" i="14"/>
  <c r="CV170" i="14"/>
  <c r="CN170" i="14"/>
  <c r="CF170" i="14"/>
  <c r="BX170" i="14"/>
  <c r="BP170" i="14"/>
  <c r="BH170" i="14"/>
  <c r="AZ170" i="14"/>
  <c r="AR170" i="14"/>
  <c r="AJ170" i="14"/>
  <c r="AB170" i="14"/>
  <c r="T170" i="14"/>
  <c r="EI170" i="14"/>
  <c r="EA170" i="14"/>
  <c r="DS170" i="14"/>
  <c r="DK170" i="14"/>
  <c r="DC170" i="14"/>
  <c r="CU170" i="14"/>
  <c r="CM170" i="14"/>
  <c r="CE170" i="14"/>
  <c r="BW170" i="14"/>
  <c r="BO170" i="14"/>
  <c r="BG170" i="14"/>
  <c r="AY170" i="14"/>
  <c r="AQ170" i="14"/>
  <c r="AI170" i="14"/>
  <c r="AA170" i="14"/>
  <c r="S170" i="14"/>
  <c r="EH170" i="14"/>
  <c r="DZ170" i="14"/>
  <c r="DR170" i="14"/>
  <c r="DJ170" i="14"/>
  <c r="DB170" i="14"/>
  <c r="CT170" i="14"/>
  <c r="CL170" i="14"/>
  <c r="CD170" i="14"/>
  <c r="BV170" i="14"/>
  <c r="BN170" i="14"/>
  <c r="BF170" i="14"/>
  <c r="AX170" i="14"/>
  <c r="AP170" i="14"/>
  <c r="AH170" i="14"/>
  <c r="Z170" i="14"/>
  <c r="R170" i="14"/>
  <c r="EG170" i="14"/>
  <c r="DY170" i="14"/>
  <c r="DQ170" i="14"/>
  <c r="DI170" i="14"/>
  <c r="DA170" i="14"/>
  <c r="CS170" i="14"/>
  <c r="CK170" i="14"/>
  <c r="CC170" i="14"/>
  <c r="BU170" i="14"/>
  <c r="BM170" i="14"/>
  <c r="BE170" i="14"/>
  <c r="AW170" i="14"/>
  <c r="AO170" i="14"/>
  <c r="AG170" i="14"/>
  <c r="Y170" i="14"/>
  <c r="Q170" i="14"/>
  <c r="EF170" i="14"/>
  <c r="DX170" i="14"/>
  <c r="DP170" i="14"/>
  <c r="DH170" i="14"/>
  <c r="CZ170" i="14"/>
  <c r="CR170" i="14"/>
  <c r="CJ170" i="14"/>
  <c r="CB170" i="14"/>
  <c r="BT170" i="14"/>
  <c r="BL170" i="14"/>
  <c r="BD170" i="14"/>
  <c r="AV170" i="14"/>
  <c r="AN170" i="14"/>
  <c r="AF170" i="14"/>
  <c r="X170" i="14"/>
  <c r="P170" i="14"/>
  <c r="EM170" i="14"/>
  <c r="EE170" i="14"/>
  <c r="DW170" i="14"/>
  <c r="DO170" i="14"/>
  <c r="DG170" i="14"/>
  <c r="CY170" i="14"/>
  <c r="CQ170" i="14"/>
  <c r="CI170" i="14"/>
  <c r="CA170" i="14"/>
  <c r="BS170" i="14"/>
  <c r="BK170" i="14"/>
  <c r="BC170" i="14"/>
  <c r="AU170" i="14"/>
  <c r="AM170" i="14"/>
  <c r="AE170" i="14"/>
  <c r="W170" i="14"/>
  <c r="EL170" i="14"/>
  <c r="ED170" i="14"/>
  <c r="DV170" i="14"/>
  <c r="DN170" i="14"/>
  <c r="DF170" i="14"/>
  <c r="CX170" i="14"/>
  <c r="CP170" i="14"/>
  <c r="CH170" i="14"/>
  <c r="BZ170" i="14"/>
  <c r="BR170" i="14"/>
  <c r="BJ170" i="14"/>
  <c r="BB170" i="14"/>
  <c r="AT170" i="14"/>
  <c r="AL170" i="14"/>
  <c r="AD170" i="14"/>
  <c r="V170" i="14"/>
  <c r="N170" i="14"/>
  <c r="EK170" i="14"/>
  <c r="EC170" i="14"/>
  <c r="DU170" i="14"/>
  <c r="DM170" i="14"/>
  <c r="DE170" i="14"/>
  <c r="CW170" i="14"/>
  <c r="CO170" i="14"/>
  <c r="CG170" i="14"/>
  <c r="BY170" i="14"/>
  <c r="BQ170" i="14"/>
  <c r="BI170" i="14"/>
  <c r="BA170" i="14"/>
  <c r="AS170" i="14"/>
  <c r="AK170" i="14"/>
  <c r="AC170" i="14"/>
  <c r="U170" i="14"/>
  <c r="EI351" i="14"/>
  <c r="EA351" i="14"/>
  <c r="DS351" i="14"/>
  <c r="DK351" i="14"/>
  <c r="DC351" i="14"/>
  <c r="CU351" i="14"/>
  <c r="CM351" i="14"/>
  <c r="CE351" i="14"/>
  <c r="BW351" i="14"/>
  <c r="BO351" i="14"/>
  <c r="BG351" i="14"/>
  <c r="AY351" i="14"/>
  <c r="AQ351" i="14"/>
  <c r="AI351" i="14"/>
  <c r="AA351" i="14"/>
  <c r="S351" i="14"/>
  <c r="EH351" i="14"/>
  <c r="DZ351" i="14"/>
  <c r="DR351" i="14"/>
  <c r="DJ351" i="14"/>
  <c r="DB351" i="14"/>
  <c r="CT351" i="14"/>
  <c r="CL351" i="14"/>
  <c r="CD351" i="14"/>
  <c r="BV351" i="14"/>
  <c r="BN351" i="14"/>
  <c r="BF351" i="14"/>
  <c r="AX351" i="14"/>
  <c r="AP351" i="14"/>
  <c r="AH351" i="14"/>
  <c r="Z351" i="14"/>
  <c r="R351" i="14"/>
  <c r="EG351" i="14"/>
  <c r="DY351" i="14"/>
  <c r="DQ351" i="14"/>
  <c r="DI351" i="14"/>
  <c r="DA351" i="14"/>
  <c r="CS351" i="14"/>
  <c r="CK351" i="14"/>
  <c r="CC351" i="14"/>
  <c r="BU351" i="14"/>
  <c r="BM351" i="14"/>
  <c r="BE351" i="14"/>
  <c r="AW351" i="14"/>
  <c r="AO351" i="14"/>
  <c r="AG351" i="14"/>
  <c r="Y351" i="14"/>
  <c r="Q351" i="14"/>
  <c r="EF351" i="14"/>
  <c r="DX351" i="14"/>
  <c r="DP351" i="14"/>
  <c r="DH351" i="14"/>
  <c r="CZ351" i="14"/>
  <c r="CR351" i="14"/>
  <c r="CJ351" i="14"/>
  <c r="CB351" i="14"/>
  <c r="BT351" i="14"/>
  <c r="BL351" i="14"/>
  <c r="BD351" i="14"/>
  <c r="AV351" i="14"/>
  <c r="AN351" i="14"/>
  <c r="AF351" i="14"/>
  <c r="X351" i="14"/>
  <c r="P351" i="14"/>
  <c r="EM351" i="14"/>
  <c r="EE351" i="14"/>
  <c r="DW351" i="14"/>
  <c r="DO351" i="14"/>
  <c r="DG351" i="14"/>
  <c r="CY351" i="14"/>
  <c r="CQ351" i="14"/>
  <c r="CI351" i="14"/>
  <c r="CA351" i="14"/>
  <c r="BS351" i="14"/>
  <c r="BK351" i="14"/>
  <c r="BC351" i="14"/>
  <c r="AU351" i="14"/>
  <c r="AM351" i="14"/>
  <c r="AE351" i="14"/>
  <c r="W351" i="14"/>
  <c r="EL351" i="14"/>
  <c r="ED351" i="14"/>
  <c r="DV351" i="14"/>
  <c r="DN351" i="14"/>
  <c r="DF351" i="14"/>
  <c r="CX351" i="14"/>
  <c r="CP351" i="14"/>
  <c r="CH351" i="14"/>
  <c r="BZ351" i="14"/>
  <c r="BR351" i="14"/>
  <c r="BJ351" i="14"/>
  <c r="BB351" i="14"/>
  <c r="AT351" i="14"/>
  <c r="AL351" i="14"/>
  <c r="AD351" i="14"/>
  <c r="V351" i="14"/>
  <c r="N351" i="14"/>
  <c r="EK351" i="14"/>
  <c r="EC351" i="14"/>
  <c r="DU351" i="14"/>
  <c r="DM351" i="14"/>
  <c r="DE351" i="14"/>
  <c r="CW351" i="14"/>
  <c r="CO351" i="14"/>
  <c r="CG351" i="14"/>
  <c r="BY351" i="14"/>
  <c r="BQ351" i="14"/>
  <c r="BI351" i="14"/>
  <c r="BA351" i="14"/>
  <c r="AS351" i="14"/>
  <c r="AK351" i="14"/>
  <c r="AC351" i="14"/>
  <c r="U351" i="14"/>
  <c r="EJ351" i="14"/>
  <c r="BX351" i="14"/>
  <c r="EB351" i="14"/>
  <c r="BP351" i="14"/>
  <c r="DT351" i="14"/>
  <c r="BH351" i="14"/>
  <c r="DL351" i="14"/>
  <c r="AZ351" i="14"/>
  <c r="DD351" i="14"/>
  <c r="AR351" i="14"/>
  <c r="CV351" i="14"/>
  <c r="AJ351" i="14"/>
  <c r="CF351" i="14"/>
  <c r="T351" i="14"/>
  <c r="CN351" i="14"/>
  <c r="AB351" i="14"/>
  <c r="EI293" i="14"/>
  <c r="EA293" i="14"/>
  <c r="DS293" i="14"/>
  <c r="DK293" i="14"/>
  <c r="DC293" i="14"/>
  <c r="CU293" i="14"/>
  <c r="CM293" i="14"/>
  <c r="CE293" i="14"/>
  <c r="BW293" i="14"/>
  <c r="BO293" i="14"/>
  <c r="BG293" i="14"/>
  <c r="AY293" i="14"/>
  <c r="AQ293" i="14"/>
  <c r="AI293" i="14"/>
  <c r="AA293" i="14"/>
  <c r="S293" i="14"/>
  <c r="EH293" i="14"/>
  <c r="DZ293" i="14"/>
  <c r="DR293" i="14"/>
  <c r="DJ293" i="14"/>
  <c r="DB293" i="14"/>
  <c r="CT293" i="14"/>
  <c r="CL293" i="14"/>
  <c r="CD293" i="14"/>
  <c r="BV293" i="14"/>
  <c r="BN293" i="14"/>
  <c r="BF293" i="14"/>
  <c r="AX293" i="14"/>
  <c r="AP293" i="14"/>
  <c r="AH293" i="14"/>
  <c r="Z293" i="14"/>
  <c r="R293" i="14"/>
  <c r="EG293" i="14"/>
  <c r="DY293" i="14"/>
  <c r="DQ293" i="14"/>
  <c r="DI293" i="14"/>
  <c r="DA293" i="14"/>
  <c r="CS293" i="14"/>
  <c r="CK293" i="14"/>
  <c r="CC293" i="14"/>
  <c r="BU293" i="14"/>
  <c r="BM293" i="14"/>
  <c r="BE293" i="14"/>
  <c r="AW293" i="14"/>
  <c r="AO293" i="14"/>
  <c r="AG293" i="14"/>
  <c r="Y293" i="14"/>
  <c r="Q293" i="14"/>
  <c r="EF293" i="14"/>
  <c r="DX293" i="14"/>
  <c r="DP293" i="14"/>
  <c r="DH293" i="14"/>
  <c r="CZ293" i="14"/>
  <c r="CR293" i="14"/>
  <c r="CJ293" i="14"/>
  <c r="CB293" i="14"/>
  <c r="BT293" i="14"/>
  <c r="BL293" i="14"/>
  <c r="BD293" i="14"/>
  <c r="AV293" i="14"/>
  <c r="AN293" i="14"/>
  <c r="AF293" i="14"/>
  <c r="X293" i="14"/>
  <c r="P293" i="14"/>
  <c r="EM293" i="14"/>
  <c r="EE293" i="14"/>
  <c r="DW293" i="14"/>
  <c r="DO293" i="14"/>
  <c r="DG293" i="14"/>
  <c r="CY293" i="14"/>
  <c r="CQ293" i="14"/>
  <c r="CI293" i="14"/>
  <c r="CA293" i="14"/>
  <c r="BS293" i="14"/>
  <c r="BK293" i="14"/>
  <c r="BC293" i="14"/>
  <c r="AU293" i="14"/>
  <c r="AM293" i="14"/>
  <c r="AE293" i="14"/>
  <c r="W293" i="14"/>
  <c r="EL293" i="14"/>
  <c r="ED293" i="14"/>
  <c r="DV293" i="14"/>
  <c r="DN293" i="14"/>
  <c r="DF293" i="14"/>
  <c r="CX293" i="14"/>
  <c r="CP293" i="14"/>
  <c r="CH293" i="14"/>
  <c r="BZ293" i="14"/>
  <c r="BR293" i="14"/>
  <c r="BJ293" i="14"/>
  <c r="BB293" i="14"/>
  <c r="AT293" i="14"/>
  <c r="AL293" i="14"/>
  <c r="AD293" i="14"/>
  <c r="V293" i="14"/>
  <c r="N293" i="14"/>
  <c r="EJ293" i="14"/>
  <c r="EB293" i="14"/>
  <c r="DT293" i="14"/>
  <c r="DL293" i="14"/>
  <c r="DD293" i="14"/>
  <c r="CV293" i="14"/>
  <c r="CN293" i="14"/>
  <c r="CF293" i="14"/>
  <c r="BX293" i="14"/>
  <c r="BP293" i="14"/>
  <c r="BH293" i="14"/>
  <c r="AZ293" i="14"/>
  <c r="AR293" i="14"/>
  <c r="AJ293" i="14"/>
  <c r="AB293" i="14"/>
  <c r="T293" i="14"/>
  <c r="EC293" i="14"/>
  <c r="BQ293" i="14"/>
  <c r="DU293" i="14"/>
  <c r="BI293" i="14"/>
  <c r="DM293" i="14"/>
  <c r="BA293" i="14"/>
  <c r="DE293" i="14"/>
  <c r="AS293" i="14"/>
  <c r="CW293" i="14"/>
  <c r="AK293" i="14"/>
  <c r="CO293" i="14"/>
  <c r="AC293" i="14"/>
  <c r="CG293" i="14"/>
  <c r="U293" i="14"/>
  <c r="EK293" i="14"/>
  <c r="BY293" i="14"/>
  <c r="EF201" i="14"/>
  <c r="DX201" i="14"/>
  <c r="DP201" i="14"/>
  <c r="DH201" i="14"/>
  <c r="CZ201" i="14"/>
  <c r="CR201" i="14"/>
  <c r="CJ201" i="14"/>
  <c r="CB201" i="14"/>
  <c r="BT201" i="14"/>
  <c r="BL201" i="14"/>
  <c r="BD201" i="14"/>
  <c r="AV201" i="14"/>
  <c r="AN201" i="14"/>
  <c r="AF201" i="14"/>
  <c r="X201" i="14"/>
  <c r="P201" i="14"/>
  <c r="EM201" i="14"/>
  <c r="EE201" i="14"/>
  <c r="DW201" i="14"/>
  <c r="DO201" i="14"/>
  <c r="DG201" i="14"/>
  <c r="CY201" i="14"/>
  <c r="CQ201" i="14"/>
  <c r="CI201" i="14"/>
  <c r="CA201" i="14"/>
  <c r="BS201" i="14"/>
  <c r="BK201" i="14"/>
  <c r="BC201" i="14"/>
  <c r="AU201" i="14"/>
  <c r="AM201" i="14"/>
  <c r="AE201" i="14"/>
  <c r="W201" i="14"/>
  <c r="EL201" i="14"/>
  <c r="ED201" i="14"/>
  <c r="DV201" i="14"/>
  <c r="DN201" i="14"/>
  <c r="DF201" i="14"/>
  <c r="CX201" i="14"/>
  <c r="CP201" i="14"/>
  <c r="CH201" i="14"/>
  <c r="BZ201" i="14"/>
  <c r="BR201" i="14"/>
  <c r="BJ201" i="14"/>
  <c r="BB201" i="14"/>
  <c r="AT201" i="14"/>
  <c r="AL201" i="14"/>
  <c r="AD201" i="14"/>
  <c r="V201" i="14"/>
  <c r="N201" i="14"/>
  <c r="EK201" i="14"/>
  <c r="EC201" i="14"/>
  <c r="DU201" i="14"/>
  <c r="DM201" i="14"/>
  <c r="DE201" i="14"/>
  <c r="CW201" i="14"/>
  <c r="CO201" i="14"/>
  <c r="CG201" i="14"/>
  <c r="BY201" i="14"/>
  <c r="BQ201" i="14"/>
  <c r="BI201" i="14"/>
  <c r="BA201" i="14"/>
  <c r="AS201" i="14"/>
  <c r="AK201" i="14"/>
  <c r="AC201" i="14"/>
  <c r="U201" i="14"/>
  <c r="EJ201" i="14"/>
  <c r="EB201" i="14"/>
  <c r="DT201" i="14"/>
  <c r="DL201" i="14"/>
  <c r="DD201" i="14"/>
  <c r="CV201" i="14"/>
  <c r="CN201" i="14"/>
  <c r="CF201" i="14"/>
  <c r="BX201" i="14"/>
  <c r="BP201" i="14"/>
  <c r="BH201" i="14"/>
  <c r="AZ201" i="14"/>
  <c r="AR201" i="14"/>
  <c r="AJ201" i="14"/>
  <c r="AB201" i="14"/>
  <c r="T201" i="14"/>
  <c r="EI201" i="14"/>
  <c r="EA201" i="14"/>
  <c r="DS201" i="14"/>
  <c r="DK201" i="14"/>
  <c r="DC201" i="14"/>
  <c r="CU201" i="14"/>
  <c r="CM201" i="14"/>
  <c r="CE201" i="14"/>
  <c r="BW201" i="14"/>
  <c r="BO201" i="14"/>
  <c r="BG201" i="14"/>
  <c r="AY201" i="14"/>
  <c r="AQ201" i="14"/>
  <c r="AI201" i="14"/>
  <c r="AA201" i="14"/>
  <c r="S201" i="14"/>
  <c r="EH201" i="14"/>
  <c r="DZ201" i="14"/>
  <c r="DR201" i="14"/>
  <c r="DJ201" i="14"/>
  <c r="DB201" i="14"/>
  <c r="CT201" i="14"/>
  <c r="CL201" i="14"/>
  <c r="CD201" i="14"/>
  <c r="BV201" i="14"/>
  <c r="BN201" i="14"/>
  <c r="BF201" i="14"/>
  <c r="AX201" i="14"/>
  <c r="AP201" i="14"/>
  <c r="AH201" i="14"/>
  <c r="Z201" i="14"/>
  <c r="R201" i="14"/>
  <c r="DQ201" i="14"/>
  <c r="BE201" i="14"/>
  <c r="DI201" i="14"/>
  <c r="AW201" i="14"/>
  <c r="DA201" i="14"/>
  <c r="AO201" i="14"/>
  <c r="CS201" i="14"/>
  <c r="AG201" i="14"/>
  <c r="CK201" i="14"/>
  <c r="Y201" i="14"/>
  <c r="CC201" i="14"/>
  <c r="Q201" i="14"/>
  <c r="EG201" i="14"/>
  <c r="BU201" i="14"/>
  <c r="DY201" i="14"/>
  <c r="BM201" i="14"/>
  <c r="EM282" i="14"/>
  <c r="EE282" i="14"/>
  <c r="DW282" i="14"/>
  <c r="DO282" i="14"/>
  <c r="DG282" i="14"/>
  <c r="CY282" i="14"/>
  <c r="CQ282" i="14"/>
  <c r="CI282" i="14"/>
  <c r="CA282" i="14"/>
  <c r="BS282" i="14"/>
  <c r="BK282" i="14"/>
  <c r="BC282" i="14"/>
  <c r="AU282" i="14"/>
  <c r="AM282" i="14"/>
  <c r="AE282" i="14"/>
  <c r="W282" i="14"/>
  <c r="EL282" i="14"/>
  <c r="ED282" i="14"/>
  <c r="DV282" i="14"/>
  <c r="DN282" i="14"/>
  <c r="DF282" i="14"/>
  <c r="CX282" i="14"/>
  <c r="CP282" i="14"/>
  <c r="CH282" i="14"/>
  <c r="BZ282" i="14"/>
  <c r="BR282" i="14"/>
  <c r="BJ282" i="14"/>
  <c r="BB282" i="14"/>
  <c r="AT282" i="14"/>
  <c r="AL282" i="14"/>
  <c r="AD282" i="14"/>
  <c r="V282" i="14"/>
  <c r="N282" i="14"/>
  <c r="EK282" i="14"/>
  <c r="EC282" i="14"/>
  <c r="DU282" i="14"/>
  <c r="DM282" i="14"/>
  <c r="DE282" i="14"/>
  <c r="CW282" i="14"/>
  <c r="CO282" i="14"/>
  <c r="CG282" i="14"/>
  <c r="BY282" i="14"/>
  <c r="BQ282" i="14"/>
  <c r="BI282" i="14"/>
  <c r="BA282" i="14"/>
  <c r="AS282" i="14"/>
  <c r="AK282" i="14"/>
  <c r="AC282" i="14"/>
  <c r="U282" i="14"/>
  <c r="EJ282" i="14"/>
  <c r="EB282" i="14"/>
  <c r="DT282" i="14"/>
  <c r="DL282" i="14"/>
  <c r="DD282" i="14"/>
  <c r="CV282" i="14"/>
  <c r="CN282" i="14"/>
  <c r="CF282" i="14"/>
  <c r="BX282" i="14"/>
  <c r="BP282" i="14"/>
  <c r="BH282" i="14"/>
  <c r="AZ282" i="14"/>
  <c r="AR282" i="14"/>
  <c r="AJ282" i="14"/>
  <c r="AB282" i="14"/>
  <c r="T282" i="14"/>
  <c r="EI282" i="14"/>
  <c r="EA282" i="14"/>
  <c r="DS282" i="14"/>
  <c r="DK282" i="14"/>
  <c r="DC282" i="14"/>
  <c r="CU282" i="14"/>
  <c r="CM282" i="14"/>
  <c r="CE282" i="14"/>
  <c r="BW282" i="14"/>
  <c r="BO282" i="14"/>
  <c r="BG282" i="14"/>
  <c r="AY282" i="14"/>
  <c r="AQ282" i="14"/>
  <c r="AI282" i="14"/>
  <c r="AA282" i="14"/>
  <c r="S282" i="14"/>
  <c r="EH282" i="14"/>
  <c r="DZ282" i="14"/>
  <c r="DR282" i="14"/>
  <c r="DJ282" i="14"/>
  <c r="DB282" i="14"/>
  <c r="CT282" i="14"/>
  <c r="CL282" i="14"/>
  <c r="CD282" i="14"/>
  <c r="BV282" i="14"/>
  <c r="BN282" i="14"/>
  <c r="BF282" i="14"/>
  <c r="AX282" i="14"/>
  <c r="AP282" i="14"/>
  <c r="AH282" i="14"/>
  <c r="Z282" i="14"/>
  <c r="R282" i="14"/>
  <c r="EF282" i="14"/>
  <c r="DX282" i="14"/>
  <c r="DP282" i="14"/>
  <c r="DH282" i="14"/>
  <c r="CZ282" i="14"/>
  <c r="CR282" i="14"/>
  <c r="CJ282" i="14"/>
  <c r="CB282" i="14"/>
  <c r="BT282" i="14"/>
  <c r="BL282" i="14"/>
  <c r="BD282" i="14"/>
  <c r="AV282" i="14"/>
  <c r="AN282" i="14"/>
  <c r="AF282" i="14"/>
  <c r="X282" i="14"/>
  <c r="P282" i="14"/>
  <c r="DI282" i="14"/>
  <c r="AW282" i="14"/>
  <c r="DA282" i="14"/>
  <c r="AO282" i="14"/>
  <c r="CS282" i="14"/>
  <c r="AG282" i="14"/>
  <c r="CK282" i="14"/>
  <c r="Y282" i="14"/>
  <c r="CC282" i="14"/>
  <c r="Q282" i="14"/>
  <c r="EG282" i="14"/>
  <c r="BU282" i="14"/>
  <c r="DY282" i="14"/>
  <c r="BM282" i="14"/>
  <c r="DQ282" i="14"/>
  <c r="BE282" i="14"/>
  <c r="EF229" i="14"/>
  <c r="DX229" i="14"/>
  <c r="DP229" i="14"/>
  <c r="DH229" i="14"/>
  <c r="CZ229" i="14"/>
  <c r="CR229" i="14"/>
  <c r="CJ229" i="14"/>
  <c r="CB229" i="14"/>
  <c r="BT229" i="14"/>
  <c r="BL229" i="14"/>
  <c r="BD229" i="14"/>
  <c r="AV229" i="14"/>
  <c r="AN229" i="14"/>
  <c r="AF229" i="14"/>
  <c r="X229" i="14"/>
  <c r="P229" i="14"/>
  <c r="EM229" i="14"/>
  <c r="EE229" i="14"/>
  <c r="DW229" i="14"/>
  <c r="DO229" i="14"/>
  <c r="DG229" i="14"/>
  <c r="CY229" i="14"/>
  <c r="CQ229" i="14"/>
  <c r="CI229" i="14"/>
  <c r="CA229" i="14"/>
  <c r="BS229" i="14"/>
  <c r="BK229" i="14"/>
  <c r="BC229" i="14"/>
  <c r="AU229" i="14"/>
  <c r="AM229" i="14"/>
  <c r="AE229" i="14"/>
  <c r="W229" i="14"/>
  <c r="EL229" i="14"/>
  <c r="ED229" i="14"/>
  <c r="DV229" i="14"/>
  <c r="DN229" i="14"/>
  <c r="DF229" i="14"/>
  <c r="CX229" i="14"/>
  <c r="CP229" i="14"/>
  <c r="CH229" i="14"/>
  <c r="BZ229" i="14"/>
  <c r="BR229" i="14"/>
  <c r="BJ229" i="14"/>
  <c r="BB229" i="14"/>
  <c r="AT229" i="14"/>
  <c r="AL229" i="14"/>
  <c r="AD229" i="14"/>
  <c r="V229" i="14"/>
  <c r="N229" i="14"/>
  <c r="EK229" i="14"/>
  <c r="EC229" i="14"/>
  <c r="DU229" i="14"/>
  <c r="DM229" i="14"/>
  <c r="DE229" i="14"/>
  <c r="CW229" i="14"/>
  <c r="CO229" i="14"/>
  <c r="CG229" i="14"/>
  <c r="BY229" i="14"/>
  <c r="BQ229" i="14"/>
  <c r="BI229" i="14"/>
  <c r="BA229" i="14"/>
  <c r="AS229" i="14"/>
  <c r="AK229" i="14"/>
  <c r="AC229" i="14"/>
  <c r="U229" i="14"/>
  <c r="EJ229" i="14"/>
  <c r="EB229" i="14"/>
  <c r="DT229" i="14"/>
  <c r="DL229" i="14"/>
  <c r="DD229" i="14"/>
  <c r="CV229" i="14"/>
  <c r="CN229" i="14"/>
  <c r="CF229" i="14"/>
  <c r="BX229" i="14"/>
  <c r="BP229" i="14"/>
  <c r="BH229" i="14"/>
  <c r="AZ229" i="14"/>
  <c r="AR229" i="14"/>
  <c r="AJ229" i="14"/>
  <c r="AB229" i="14"/>
  <c r="T229" i="14"/>
  <c r="EI229" i="14"/>
  <c r="EA229" i="14"/>
  <c r="DS229" i="14"/>
  <c r="DK229" i="14"/>
  <c r="DC229" i="14"/>
  <c r="CU229" i="14"/>
  <c r="CM229" i="14"/>
  <c r="CE229" i="14"/>
  <c r="BW229" i="14"/>
  <c r="BO229" i="14"/>
  <c r="BG229" i="14"/>
  <c r="AY229" i="14"/>
  <c r="AQ229" i="14"/>
  <c r="AI229" i="14"/>
  <c r="AA229" i="14"/>
  <c r="S229" i="14"/>
  <c r="EH229" i="14"/>
  <c r="DZ229" i="14"/>
  <c r="DR229" i="14"/>
  <c r="DJ229" i="14"/>
  <c r="DB229" i="14"/>
  <c r="CT229" i="14"/>
  <c r="CL229" i="14"/>
  <c r="CD229" i="14"/>
  <c r="BV229" i="14"/>
  <c r="BN229" i="14"/>
  <c r="BF229" i="14"/>
  <c r="AX229" i="14"/>
  <c r="AP229" i="14"/>
  <c r="AH229" i="14"/>
  <c r="Z229" i="14"/>
  <c r="R229" i="14"/>
  <c r="EG229" i="14"/>
  <c r="DY229" i="14"/>
  <c r="DQ229" i="14"/>
  <c r="DI229" i="14"/>
  <c r="DA229" i="14"/>
  <c r="CS229" i="14"/>
  <c r="CK229" i="14"/>
  <c r="CC229" i="14"/>
  <c r="BU229" i="14"/>
  <c r="BM229" i="14"/>
  <c r="BE229" i="14"/>
  <c r="AW229" i="14"/>
  <c r="AO229" i="14"/>
  <c r="AG229" i="14"/>
  <c r="Y229" i="14"/>
  <c r="Q229" i="14"/>
  <c r="EJ178" i="14"/>
  <c r="EB178" i="14"/>
  <c r="DT178" i="14"/>
  <c r="DL178" i="14"/>
  <c r="DD178" i="14"/>
  <c r="CV178" i="14"/>
  <c r="CN178" i="14"/>
  <c r="CF178" i="14"/>
  <c r="BX178" i="14"/>
  <c r="BP178" i="14"/>
  <c r="BH178" i="14"/>
  <c r="AZ178" i="14"/>
  <c r="AR178" i="14"/>
  <c r="AJ178" i="14"/>
  <c r="AB178" i="14"/>
  <c r="T178" i="14"/>
  <c r="EI178" i="14"/>
  <c r="EA178" i="14"/>
  <c r="DS178" i="14"/>
  <c r="DK178" i="14"/>
  <c r="DC178" i="14"/>
  <c r="CU178" i="14"/>
  <c r="CM178" i="14"/>
  <c r="CE178" i="14"/>
  <c r="BW178" i="14"/>
  <c r="BO178" i="14"/>
  <c r="BG178" i="14"/>
  <c r="AY178" i="14"/>
  <c r="AQ178" i="14"/>
  <c r="AI178" i="14"/>
  <c r="AA178" i="14"/>
  <c r="S178" i="14"/>
  <c r="EH178" i="14"/>
  <c r="DZ178" i="14"/>
  <c r="DR178" i="14"/>
  <c r="DJ178" i="14"/>
  <c r="DB178" i="14"/>
  <c r="CT178" i="14"/>
  <c r="CL178" i="14"/>
  <c r="CD178" i="14"/>
  <c r="BV178" i="14"/>
  <c r="BN178" i="14"/>
  <c r="BF178" i="14"/>
  <c r="AX178" i="14"/>
  <c r="AP178" i="14"/>
  <c r="AH178" i="14"/>
  <c r="Z178" i="14"/>
  <c r="R178" i="14"/>
  <c r="EG178" i="14"/>
  <c r="DY178" i="14"/>
  <c r="DQ178" i="14"/>
  <c r="DI178" i="14"/>
  <c r="DA178" i="14"/>
  <c r="CS178" i="14"/>
  <c r="CK178" i="14"/>
  <c r="CC178" i="14"/>
  <c r="BU178" i="14"/>
  <c r="BM178" i="14"/>
  <c r="BE178" i="14"/>
  <c r="AW178" i="14"/>
  <c r="AO178" i="14"/>
  <c r="AG178" i="14"/>
  <c r="Y178" i="14"/>
  <c r="Q178" i="14"/>
  <c r="EF178" i="14"/>
  <c r="DX178" i="14"/>
  <c r="DP178" i="14"/>
  <c r="DH178" i="14"/>
  <c r="CZ178" i="14"/>
  <c r="CR178" i="14"/>
  <c r="CJ178" i="14"/>
  <c r="CB178" i="14"/>
  <c r="BT178" i="14"/>
  <c r="BL178" i="14"/>
  <c r="BD178" i="14"/>
  <c r="AV178" i="14"/>
  <c r="AN178" i="14"/>
  <c r="AF178" i="14"/>
  <c r="X178" i="14"/>
  <c r="P178" i="14"/>
  <c r="EM178" i="14"/>
  <c r="EE178" i="14"/>
  <c r="DW178" i="14"/>
  <c r="DO178" i="14"/>
  <c r="DG178" i="14"/>
  <c r="CY178" i="14"/>
  <c r="CQ178" i="14"/>
  <c r="CI178" i="14"/>
  <c r="CA178" i="14"/>
  <c r="BS178" i="14"/>
  <c r="BK178" i="14"/>
  <c r="BC178" i="14"/>
  <c r="AU178" i="14"/>
  <c r="AM178" i="14"/>
  <c r="AE178" i="14"/>
  <c r="W178" i="14"/>
  <c r="EL178" i="14"/>
  <c r="ED178" i="14"/>
  <c r="DV178" i="14"/>
  <c r="DN178" i="14"/>
  <c r="DF178" i="14"/>
  <c r="CX178" i="14"/>
  <c r="CP178" i="14"/>
  <c r="CH178" i="14"/>
  <c r="BZ178" i="14"/>
  <c r="BR178" i="14"/>
  <c r="BJ178" i="14"/>
  <c r="BB178" i="14"/>
  <c r="AT178" i="14"/>
  <c r="AL178" i="14"/>
  <c r="AD178" i="14"/>
  <c r="V178" i="14"/>
  <c r="N178" i="14"/>
  <c r="EK178" i="14"/>
  <c r="EC178" i="14"/>
  <c r="DU178" i="14"/>
  <c r="DM178" i="14"/>
  <c r="DE178" i="14"/>
  <c r="CW178" i="14"/>
  <c r="CO178" i="14"/>
  <c r="CG178" i="14"/>
  <c r="BY178" i="14"/>
  <c r="BQ178" i="14"/>
  <c r="BI178" i="14"/>
  <c r="BA178" i="14"/>
  <c r="AS178" i="14"/>
  <c r="AK178" i="14"/>
  <c r="AC178" i="14"/>
  <c r="U178" i="14"/>
  <c r="EI355" i="14"/>
  <c r="EA355" i="14"/>
  <c r="DS355" i="14"/>
  <c r="DK355" i="14"/>
  <c r="DC355" i="14"/>
  <c r="CU355" i="14"/>
  <c r="CM355" i="14"/>
  <c r="CE355" i="14"/>
  <c r="BW355" i="14"/>
  <c r="BO355" i="14"/>
  <c r="BG355" i="14"/>
  <c r="AY355" i="14"/>
  <c r="AQ355" i="14"/>
  <c r="AI355" i="14"/>
  <c r="AA355" i="14"/>
  <c r="S355" i="14"/>
  <c r="EH355" i="14"/>
  <c r="DZ355" i="14"/>
  <c r="DR355" i="14"/>
  <c r="DJ355" i="14"/>
  <c r="DB355" i="14"/>
  <c r="CT355" i="14"/>
  <c r="CL355" i="14"/>
  <c r="CD355" i="14"/>
  <c r="BV355" i="14"/>
  <c r="BN355" i="14"/>
  <c r="BF355" i="14"/>
  <c r="AX355" i="14"/>
  <c r="AP355" i="14"/>
  <c r="AH355" i="14"/>
  <c r="Z355" i="14"/>
  <c r="R355" i="14"/>
  <c r="EG355" i="14"/>
  <c r="DY355" i="14"/>
  <c r="DQ355" i="14"/>
  <c r="DI355" i="14"/>
  <c r="DA355" i="14"/>
  <c r="CS355" i="14"/>
  <c r="CK355" i="14"/>
  <c r="CC355" i="14"/>
  <c r="BU355" i="14"/>
  <c r="BM355" i="14"/>
  <c r="BE355" i="14"/>
  <c r="AW355" i="14"/>
  <c r="AO355" i="14"/>
  <c r="AG355" i="14"/>
  <c r="Y355" i="14"/>
  <c r="Q355" i="14"/>
  <c r="EF355" i="14"/>
  <c r="DX355" i="14"/>
  <c r="DP355" i="14"/>
  <c r="DH355" i="14"/>
  <c r="CZ355" i="14"/>
  <c r="CR355" i="14"/>
  <c r="CJ355" i="14"/>
  <c r="CB355" i="14"/>
  <c r="BT355" i="14"/>
  <c r="BL355" i="14"/>
  <c r="BD355" i="14"/>
  <c r="AV355" i="14"/>
  <c r="AN355" i="14"/>
  <c r="AF355" i="14"/>
  <c r="X355" i="14"/>
  <c r="P355" i="14"/>
  <c r="EM355" i="14"/>
  <c r="EE355" i="14"/>
  <c r="DW355" i="14"/>
  <c r="DO355" i="14"/>
  <c r="DG355" i="14"/>
  <c r="CY355" i="14"/>
  <c r="CQ355" i="14"/>
  <c r="CI355" i="14"/>
  <c r="CA355" i="14"/>
  <c r="BS355" i="14"/>
  <c r="BK355" i="14"/>
  <c r="BC355" i="14"/>
  <c r="AU355" i="14"/>
  <c r="AM355" i="14"/>
  <c r="AE355" i="14"/>
  <c r="W355" i="14"/>
  <c r="EL355" i="14"/>
  <c r="ED355" i="14"/>
  <c r="DV355" i="14"/>
  <c r="DN355" i="14"/>
  <c r="DF355" i="14"/>
  <c r="CX355" i="14"/>
  <c r="CP355" i="14"/>
  <c r="CH355" i="14"/>
  <c r="BZ355" i="14"/>
  <c r="BR355" i="14"/>
  <c r="BJ355" i="14"/>
  <c r="BB355" i="14"/>
  <c r="AT355" i="14"/>
  <c r="AL355" i="14"/>
  <c r="AD355" i="14"/>
  <c r="V355" i="14"/>
  <c r="N355" i="14"/>
  <c r="EK355" i="14"/>
  <c r="EC355" i="14"/>
  <c r="DU355" i="14"/>
  <c r="DM355" i="14"/>
  <c r="DE355" i="14"/>
  <c r="CW355" i="14"/>
  <c r="CO355" i="14"/>
  <c r="CG355" i="14"/>
  <c r="BY355" i="14"/>
  <c r="BQ355" i="14"/>
  <c r="BI355" i="14"/>
  <c r="BA355" i="14"/>
  <c r="AS355" i="14"/>
  <c r="AK355" i="14"/>
  <c r="AC355" i="14"/>
  <c r="U355" i="14"/>
  <c r="DT355" i="14"/>
  <c r="BH355" i="14"/>
  <c r="DL355" i="14"/>
  <c r="AZ355" i="14"/>
  <c r="DD355" i="14"/>
  <c r="AR355" i="14"/>
  <c r="CV355" i="14"/>
  <c r="AJ355" i="14"/>
  <c r="CN355" i="14"/>
  <c r="AB355" i="14"/>
  <c r="CF355" i="14"/>
  <c r="T355" i="14"/>
  <c r="EB355" i="14"/>
  <c r="BP355" i="14"/>
  <c r="EJ355" i="14"/>
  <c r="BX355" i="14"/>
  <c r="EI297" i="14"/>
  <c r="EA297" i="14"/>
  <c r="DS297" i="14"/>
  <c r="DK297" i="14"/>
  <c r="DC297" i="14"/>
  <c r="CU297" i="14"/>
  <c r="CM297" i="14"/>
  <c r="CE297" i="14"/>
  <c r="BW297" i="14"/>
  <c r="BO297" i="14"/>
  <c r="BG297" i="14"/>
  <c r="AY297" i="14"/>
  <c r="AQ297" i="14"/>
  <c r="AI297" i="14"/>
  <c r="AA297" i="14"/>
  <c r="S297" i="14"/>
  <c r="EH297" i="14"/>
  <c r="DZ297" i="14"/>
  <c r="DR297" i="14"/>
  <c r="DJ297" i="14"/>
  <c r="DB297" i="14"/>
  <c r="CT297" i="14"/>
  <c r="CL297" i="14"/>
  <c r="CD297" i="14"/>
  <c r="BV297" i="14"/>
  <c r="BN297" i="14"/>
  <c r="BF297" i="14"/>
  <c r="AX297" i="14"/>
  <c r="AP297" i="14"/>
  <c r="AH297" i="14"/>
  <c r="Z297" i="14"/>
  <c r="R297" i="14"/>
  <c r="EG297" i="14"/>
  <c r="DY297" i="14"/>
  <c r="DQ297" i="14"/>
  <c r="DI297" i="14"/>
  <c r="DA297" i="14"/>
  <c r="CS297" i="14"/>
  <c r="CK297" i="14"/>
  <c r="CC297" i="14"/>
  <c r="BU297" i="14"/>
  <c r="BM297" i="14"/>
  <c r="BE297" i="14"/>
  <c r="AW297" i="14"/>
  <c r="AO297" i="14"/>
  <c r="AG297" i="14"/>
  <c r="Y297" i="14"/>
  <c r="Q297" i="14"/>
  <c r="EF297" i="14"/>
  <c r="DX297" i="14"/>
  <c r="DP297" i="14"/>
  <c r="DH297" i="14"/>
  <c r="CZ297" i="14"/>
  <c r="CR297" i="14"/>
  <c r="CJ297" i="14"/>
  <c r="CB297" i="14"/>
  <c r="BT297" i="14"/>
  <c r="BL297" i="14"/>
  <c r="BD297" i="14"/>
  <c r="AV297" i="14"/>
  <c r="AN297" i="14"/>
  <c r="AF297" i="14"/>
  <c r="X297" i="14"/>
  <c r="P297" i="14"/>
  <c r="EM297" i="14"/>
  <c r="EE297" i="14"/>
  <c r="DW297" i="14"/>
  <c r="DO297" i="14"/>
  <c r="DG297" i="14"/>
  <c r="CY297" i="14"/>
  <c r="CQ297" i="14"/>
  <c r="CI297" i="14"/>
  <c r="CA297" i="14"/>
  <c r="BS297" i="14"/>
  <c r="BK297" i="14"/>
  <c r="BC297" i="14"/>
  <c r="AU297" i="14"/>
  <c r="AM297" i="14"/>
  <c r="AE297" i="14"/>
  <c r="W297" i="14"/>
  <c r="EL297" i="14"/>
  <c r="ED297" i="14"/>
  <c r="DV297" i="14"/>
  <c r="DN297" i="14"/>
  <c r="DF297" i="14"/>
  <c r="CX297" i="14"/>
  <c r="CP297" i="14"/>
  <c r="CH297" i="14"/>
  <c r="BZ297" i="14"/>
  <c r="BR297" i="14"/>
  <c r="BJ297" i="14"/>
  <c r="BB297" i="14"/>
  <c r="AT297" i="14"/>
  <c r="AL297" i="14"/>
  <c r="AD297" i="14"/>
  <c r="V297" i="14"/>
  <c r="N297" i="14"/>
  <c r="EJ297" i="14"/>
  <c r="EB297" i="14"/>
  <c r="DT297" i="14"/>
  <c r="DL297" i="14"/>
  <c r="DD297" i="14"/>
  <c r="CV297" i="14"/>
  <c r="CN297" i="14"/>
  <c r="CF297" i="14"/>
  <c r="BX297" i="14"/>
  <c r="BP297" i="14"/>
  <c r="BH297" i="14"/>
  <c r="AZ297" i="14"/>
  <c r="AR297" i="14"/>
  <c r="AJ297" i="14"/>
  <c r="AB297" i="14"/>
  <c r="T297" i="14"/>
  <c r="DM297" i="14"/>
  <c r="BA297" i="14"/>
  <c r="DE297" i="14"/>
  <c r="AS297" i="14"/>
  <c r="CW297" i="14"/>
  <c r="AK297" i="14"/>
  <c r="CO297" i="14"/>
  <c r="AC297" i="14"/>
  <c r="CG297" i="14"/>
  <c r="U297" i="14"/>
  <c r="EK297" i="14"/>
  <c r="BY297" i="14"/>
  <c r="EC297" i="14"/>
  <c r="BQ297" i="14"/>
  <c r="DU297" i="14"/>
  <c r="BI297" i="14"/>
  <c r="EF205" i="14"/>
  <c r="DX205" i="14"/>
  <c r="DP205" i="14"/>
  <c r="DH205" i="14"/>
  <c r="CZ205" i="14"/>
  <c r="CR205" i="14"/>
  <c r="CJ205" i="14"/>
  <c r="CB205" i="14"/>
  <c r="BT205" i="14"/>
  <c r="BL205" i="14"/>
  <c r="BD205" i="14"/>
  <c r="AV205" i="14"/>
  <c r="AN205" i="14"/>
  <c r="AF205" i="14"/>
  <c r="X205" i="14"/>
  <c r="P205" i="14"/>
  <c r="EM205" i="14"/>
  <c r="EE205" i="14"/>
  <c r="DW205" i="14"/>
  <c r="DO205" i="14"/>
  <c r="DG205" i="14"/>
  <c r="CY205" i="14"/>
  <c r="CQ205" i="14"/>
  <c r="CI205" i="14"/>
  <c r="CA205" i="14"/>
  <c r="BS205" i="14"/>
  <c r="BK205" i="14"/>
  <c r="BC205" i="14"/>
  <c r="AU205" i="14"/>
  <c r="AM205" i="14"/>
  <c r="AE205" i="14"/>
  <c r="W205" i="14"/>
  <c r="EL205" i="14"/>
  <c r="ED205" i="14"/>
  <c r="DV205" i="14"/>
  <c r="DN205" i="14"/>
  <c r="DF205" i="14"/>
  <c r="CX205" i="14"/>
  <c r="CP205" i="14"/>
  <c r="CH205" i="14"/>
  <c r="BZ205" i="14"/>
  <c r="BR205" i="14"/>
  <c r="BJ205" i="14"/>
  <c r="BB205" i="14"/>
  <c r="AT205" i="14"/>
  <c r="AL205" i="14"/>
  <c r="AD205" i="14"/>
  <c r="V205" i="14"/>
  <c r="N205" i="14"/>
  <c r="EK205" i="14"/>
  <c r="EC205" i="14"/>
  <c r="DU205" i="14"/>
  <c r="DM205" i="14"/>
  <c r="DE205" i="14"/>
  <c r="CW205" i="14"/>
  <c r="CO205" i="14"/>
  <c r="CG205" i="14"/>
  <c r="BY205" i="14"/>
  <c r="BQ205" i="14"/>
  <c r="BI205" i="14"/>
  <c r="BA205" i="14"/>
  <c r="AS205" i="14"/>
  <c r="AK205" i="14"/>
  <c r="AC205" i="14"/>
  <c r="U205" i="14"/>
  <c r="EJ205" i="14"/>
  <c r="EB205" i="14"/>
  <c r="DT205" i="14"/>
  <c r="DL205" i="14"/>
  <c r="DD205" i="14"/>
  <c r="CV205" i="14"/>
  <c r="CN205" i="14"/>
  <c r="CF205" i="14"/>
  <c r="BX205" i="14"/>
  <c r="BP205" i="14"/>
  <c r="BH205" i="14"/>
  <c r="AZ205" i="14"/>
  <c r="AR205" i="14"/>
  <c r="AJ205" i="14"/>
  <c r="AB205" i="14"/>
  <c r="T205" i="14"/>
  <c r="EI205" i="14"/>
  <c r="EA205" i="14"/>
  <c r="DS205" i="14"/>
  <c r="DK205" i="14"/>
  <c r="DC205" i="14"/>
  <c r="CU205" i="14"/>
  <c r="CM205" i="14"/>
  <c r="CE205" i="14"/>
  <c r="BW205" i="14"/>
  <c r="BO205" i="14"/>
  <c r="BG205" i="14"/>
  <c r="AY205" i="14"/>
  <c r="AQ205" i="14"/>
  <c r="AI205" i="14"/>
  <c r="AA205" i="14"/>
  <c r="S205" i="14"/>
  <c r="EH205" i="14"/>
  <c r="DZ205" i="14"/>
  <c r="DR205" i="14"/>
  <c r="DJ205" i="14"/>
  <c r="DB205" i="14"/>
  <c r="CT205" i="14"/>
  <c r="CL205" i="14"/>
  <c r="CD205" i="14"/>
  <c r="BV205" i="14"/>
  <c r="BN205" i="14"/>
  <c r="BF205" i="14"/>
  <c r="AX205" i="14"/>
  <c r="AP205" i="14"/>
  <c r="AH205" i="14"/>
  <c r="Z205" i="14"/>
  <c r="R205" i="14"/>
  <c r="EG205" i="14"/>
  <c r="BU205" i="14"/>
  <c r="DY205" i="14"/>
  <c r="BM205" i="14"/>
  <c r="DQ205" i="14"/>
  <c r="BE205" i="14"/>
  <c r="DI205" i="14"/>
  <c r="AW205" i="14"/>
  <c r="DA205" i="14"/>
  <c r="AO205" i="14"/>
  <c r="CS205" i="14"/>
  <c r="AG205" i="14"/>
  <c r="CK205" i="14"/>
  <c r="Y205" i="14"/>
  <c r="CC205" i="14"/>
  <c r="Q205" i="14"/>
  <c r="EL101" i="14"/>
  <c r="ED101" i="14"/>
  <c r="DV101" i="14"/>
  <c r="DN101" i="14"/>
  <c r="DF101" i="14"/>
  <c r="CX101" i="14"/>
  <c r="CP101" i="14"/>
  <c r="CH101" i="14"/>
  <c r="BZ101" i="14"/>
  <c r="BR101" i="14"/>
  <c r="BJ101" i="14"/>
  <c r="BB101" i="14"/>
  <c r="AT101" i="14"/>
  <c r="AL101" i="14"/>
  <c r="AD101" i="14"/>
  <c r="V101" i="14"/>
  <c r="N101" i="14"/>
  <c r="EK101" i="14"/>
  <c r="EC101" i="14"/>
  <c r="DU101" i="14"/>
  <c r="DM101" i="14"/>
  <c r="DE101" i="14"/>
  <c r="CW101" i="14"/>
  <c r="CO101" i="14"/>
  <c r="CG101" i="14"/>
  <c r="BY101" i="14"/>
  <c r="BQ101" i="14"/>
  <c r="BI101" i="14"/>
  <c r="BA101" i="14"/>
  <c r="AS101" i="14"/>
  <c r="AK101" i="14"/>
  <c r="AC101" i="14"/>
  <c r="U101" i="14"/>
  <c r="EJ101" i="14"/>
  <c r="EB101" i="14"/>
  <c r="DT101" i="14"/>
  <c r="DL101" i="14"/>
  <c r="DD101" i="14"/>
  <c r="CV101" i="14"/>
  <c r="CN101" i="14"/>
  <c r="CF101" i="14"/>
  <c r="BX101" i="14"/>
  <c r="BP101" i="14"/>
  <c r="BH101" i="14"/>
  <c r="AZ101" i="14"/>
  <c r="AR101" i="14"/>
  <c r="AJ101" i="14"/>
  <c r="AB101" i="14"/>
  <c r="T101" i="14"/>
  <c r="EI101" i="14"/>
  <c r="EA101" i="14"/>
  <c r="DS101" i="14"/>
  <c r="DK101" i="14"/>
  <c r="DC101" i="14"/>
  <c r="CU101" i="14"/>
  <c r="CM101" i="14"/>
  <c r="CE101" i="14"/>
  <c r="BW101" i="14"/>
  <c r="BO101" i="14"/>
  <c r="BG101" i="14"/>
  <c r="AY101" i="14"/>
  <c r="AQ101" i="14"/>
  <c r="AI101" i="14"/>
  <c r="AA101" i="14"/>
  <c r="S101" i="14"/>
  <c r="EH101" i="14"/>
  <c r="DZ101" i="14"/>
  <c r="DR101" i="14"/>
  <c r="DJ101" i="14"/>
  <c r="DB101" i="14"/>
  <c r="CT101" i="14"/>
  <c r="CL101" i="14"/>
  <c r="CD101" i="14"/>
  <c r="BV101" i="14"/>
  <c r="BN101" i="14"/>
  <c r="BF101" i="14"/>
  <c r="AX101" i="14"/>
  <c r="AP101" i="14"/>
  <c r="AH101" i="14"/>
  <c r="Z101" i="14"/>
  <c r="R101" i="14"/>
  <c r="EG101" i="14"/>
  <c r="DY101" i="14"/>
  <c r="DQ101" i="14"/>
  <c r="DI101" i="14"/>
  <c r="DA101" i="14"/>
  <c r="CS101" i="14"/>
  <c r="CK101" i="14"/>
  <c r="CC101" i="14"/>
  <c r="BU101" i="14"/>
  <c r="BM101" i="14"/>
  <c r="BE101" i="14"/>
  <c r="AW101" i="14"/>
  <c r="AO101" i="14"/>
  <c r="AG101" i="14"/>
  <c r="Y101" i="14"/>
  <c r="Q101" i="14"/>
  <c r="EF101" i="14"/>
  <c r="DX101" i="14"/>
  <c r="DP101" i="14"/>
  <c r="DH101" i="14"/>
  <c r="CZ101" i="14"/>
  <c r="CR101" i="14"/>
  <c r="CJ101" i="14"/>
  <c r="CB101" i="14"/>
  <c r="BT101" i="14"/>
  <c r="BL101" i="14"/>
  <c r="BD101" i="14"/>
  <c r="AV101" i="14"/>
  <c r="AN101" i="14"/>
  <c r="AF101" i="14"/>
  <c r="X101" i="14"/>
  <c r="P101" i="14"/>
  <c r="EM101" i="14"/>
  <c r="EE101" i="14"/>
  <c r="DW101" i="14"/>
  <c r="DO101" i="14"/>
  <c r="DG101" i="14"/>
  <c r="CY101" i="14"/>
  <c r="CQ101" i="14"/>
  <c r="CI101" i="14"/>
  <c r="CA101" i="14"/>
  <c r="BS101" i="14"/>
  <c r="BK101" i="14"/>
  <c r="BC101" i="14"/>
  <c r="AU101" i="14"/>
  <c r="AM101" i="14"/>
  <c r="AE101" i="14"/>
  <c r="W101" i="14"/>
  <c r="EH337" i="14"/>
  <c r="DZ337" i="14"/>
  <c r="DR337" i="14"/>
  <c r="DJ337" i="14"/>
  <c r="DB337" i="14"/>
  <c r="CT337" i="14"/>
  <c r="EM337" i="14"/>
  <c r="EE337" i="14"/>
  <c r="DW337" i="14"/>
  <c r="DO337" i="14"/>
  <c r="DG337" i="14"/>
  <c r="CY337" i="14"/>
  <c r="CQ337" i="14"/>
  <c r="CI337" i="14"/>
  <c r="CA337" i="14"/>
  <c r="BS337" i="14"/>
  <c r="BK337" i="14"/>
  <c r="BC337" i="14"/>
  <c r="AU337" i="14"/>
  <c r="EL337" i="14"/>
  <c r="ED337" i="14"/>
  <c r="DV337" i="14"/>
  <c r="DN337" i="14"/>
  <c r="DF337" i="14"/>
  <c r="CX337" i="14"/>
  <c r="EF337" i="14"/>
  <c r="DS337" i="14"/>
  <c r="DE337" i="14"/>
  <c r="CS337" i="14"/>
  <c r="CJ337" i="14"/>
  <c r="BZ337" i="14"/>
  <c r="BQ337" i="14"/>
  <c r="BH337" i="14"/>
  <c r="AY337" i="14"/>
  <c r="AP337" i="14"/>
  <c r="AH337" i="14"/>
  <c r="Z337" i="14"/>
  <c r="R337" i="14"/>
  <c r="EC337" i="14"/>
  <c r="DQ337" i="14"/>
  <c r="DD337" i="14"/>
  <c r="CR337" i="14"/>
  <c r="CH337" i="14"/>
  <c r="BY337" i="14"/>
  <c r="BP337" i="14"/>
  <c r="BG337" i="14"/>
  <c r="AX337" i="14"/>
  <c r="AO337" i="14"/>
  <c r="AG337" i="14"/>
  <c r="Y337" i="14"/>
  <c r="Q337" i="14"/>
  <c r="EB337" i="14"/>
  <c r="DP337" i="14"/>
  <c r="DC337" i="14"/>
  <c r="CP337" i="14"/>
  <c r="CG337" i="14"/>
  <c r="BX337" i="14"/>
  <c r="BO337" i="14"/>
  <c r="BF337" i="14"/>
  <c r="AW337" i="14"/>
  <c r="AN337" i="14"/>
  <c r="AF337" i="14"/>
  <c r="X337" i="14"/>
  <c r="P337" i="14"/>
  <c r="EA337" i="14"/>
  <c r="DM337" i="14"/>
  <c r="DA337" i="14"/>
  <c r="CO337" i="14"/>
  <c r="CF337" i="14"/>
  <c r="BW337" i="14"/>
  <c r="BN337" i="14"/>
  <c r="BE337" i="14"/>
  <c r="AV337" i="14"/>
  <c r="AM337" i="14"/>
  <c r="AE337" i="14"/>
  <c r="W337" i="14"/>
  <c r="EK337" i="14"/>
  <c r="DY337" i="14"/>
  <c r="DL337" i="14"/>
  <c r="CZ337" i="14"/>
  <c r="CN337" i="14"/>
  <c r="CE337" i="14"/>
  <c r="BV337" i="14"/>
  <c r="BM337" i="14"/>
  <c r="BD337" i="14"/>
  <c r="AT337" i="14"/>
  <c r="AL337" i="14"/>
  <c r="AD337" i="14"/>
  <c r="V337" i="14"/>
  <c r="N337" i="14"/>
  <c r="EJ337" i="14"/>
  <c r="DX337" i="14"/>
  <c r="DK337" i="14"/>
  <c r="CW337" i="14"/>
  <c r="CM337" i="14"/>
  <c r="CD337" i="14"/>
  <c r="BU337" i="14"/>
  <c r="BL337" i="14"/>
  <c r="BB337" i="14"/>
  <c r="AS337" i="14"/>
  <c r="AK337" i="14"/>
  <c r="AC337" i="14"/>
  <c r="U337" i="14"/>
  <c r="EG337" i="14"/>
  <c r="DT337" i="14"/>
  <c r="DH337" i="14"/>
  <c r="CU337" i="14"/>
  <c r="CK337" i="14"/>
  <c r="CB337" i="14"/>
  <c r="BR337" i="14"/>
  <c r="BI337" i="14"/>
  <c r="AZ337" i="14"/>
  <c r="AQ337" i="14"/>
  <c r="AI337" i="14"/>
  <c r="AA337" i="14"/>
  <c r="S337" i="14"/>
  <c r="CC337" i="14"/>
  <c r="BT337" i="14"/>
  <c r="BJ337" i="14"/>
  <c r="EI337" i="14"/>
  <c r="BA337" i="14"/>
  <c r="DU337" i="14"/>
  <c r="AR337" i="14"/>
  <c r="DI337" i="14"/>
  <c r="AJ337" i="14"/>
  <c r="CV337" i="14"/>
  <c r="AB337" i="14"/>
  <c r="CL337" i="14"/>
  <c r="T337" i="14"/>
  <c r="EI277" i="14"/>
  <c r="EA277" i="14"/>
  <c r="DS277" i="14"/>
  <c r="DK277" i="14"/>
  <c r="DC277" i="14"/>
  <c r="CU277" i="14"/>
  <c r="CM277" i="14"/>
  <c r="CE277" i="14"/>
  <c r="BW277" i="14"/>
  <c r="BO277" i="14"/>
  <c r="BG277" i="14"/>
  <c r="AY277" i="14"/>
  <c r="AQ277" i="14"/>
  <c r="AI277" i="14"/>
  <c r="AA277" i="14"/>
  <c r="S277" i="14"/>
  <c r="EH277" i="14"/>
  <c r="DZ277" i="14"/>
  <c r="DR277" i="14"/>
  <c r="DJ277" i="14"/>
  <c r="DB277" i="14"/>
  <c r="CT277" i="14"/>
  <c r="CL277" i="14"/>
  <c r="CD277" i="14"/>
  <c r="BV277" i="14"/>
  <c r="BN277" i="14"/>
  <c r="BF277" i="14"/>
  <c r="AX277" i="14"/>
  <c r="AP277" i="14"/>
  <c r="AH277" i="14"/>
  <c r="Z277" i="14"/>
  <c r="R277" i="14"/>
  <c r="EG277" i="14"/>
  <c r="DY277" i="14"/>
  <c r="DQ277" i="14"/>
  <c r="DI277" i="14"/>
  <c r="DA277" i="14"/>
  <c r="CS277" i="14"/>
  <c r="CK277" i="14"/>
  <c r="CC277" i="14"/>
  <c r="BU277" i="14"/>
  <c r="BM277" i="14"/>
  <c r="BE277" i="14"/>
  <c r="AW277" i="14"/>
  <c r="AO277" i="14"/>
  <c r="AG277" i="14"/>
  <c r="Y277" i="14"/>
  <c r="Q277" i="14"/>
  <c r="EF277" i="14"/>
  <c r="DX277" i="14"/>
  <c r="DP277" i="14"/>
  <c r="DH277" i="14"/>
  <c r="CZ277" i="14"/>
  <c r="CR277" i="14"/>
  <c r="CJ277" i="14"/>
  <c r="CB277" i="14"/>
  <c r="BT277" i="14"/>
  <c r="BL277" i="14"/>
  <c r="BD277" i="14"/>
  <c r="AV277" i="14"/>
  <c r="AN277" i="14"/>
  <c r="AF277" i="14"/>
  <c r="X277" i="14"/>
  <c r="P277" i="14"/>
  <c r="EM277" i="14"/>
  <c r="EE277" i="14"/>
  <c r="DW277" i="14"/>
  <c r="DO277" i="14"/>
  <c r="DG277" i="14"/>
  <c r="CY277" i="14"/>
  <c r="CQ277" i="14"/>
  <c r="CI277" i="14"/>
  <c r="CA277" i="14"/>
  <c r="BS277" i="14"/>
  <c r="BK277" i="14"/>
  <c r="BC277" i="14"/>
  <c r="AU277" i="14"/>
  <c r="AM277" i="14"/>
  <c r="AE277" i="14"/>
  <c r="W277" i="14"/>
  <c r="EL277" i="14"/>
  <c r="ED277" i="14"/>
  <c r="DV277" i="14"/>
  <c r="DN277" i="14"/>
  <c r="DF277" i="14"/>
  <c r="CX277" i="14"/>
  <c r="CP277" i="14"/>
  <c r="CH277" i="14"/>
  <c r="BZ277" i="14"/>
  <c r="BR277" i="14"/>
  <c r="BJ277" i="14"/>
  <c r="BB277" i="14"/>
  <c r="AT277" i="14"/>
  <c r="AL277" i="14"/>
  <c r="AD277" i="14"/>
  <c r="V277" i="14"/>
  <c r="N277" i="14"/>
  <c r="EB277" i="14"/>
  <c r="CV277" i="14"/>
  <c r="BP277" i="14"/>
  <c r="AJ277" i="14"/>
  <c r="DU277" i="14"/>
  <c r="CO277" i="14"/>
  <c r="BI277" i="14"/>
  <c r="AC277" i="14"/>
  <c r="DT277" i="14"/>
  <c r="CN277" i="14"/>
  <c r="BH277" i="14"/>
  <c r="AB277" i="14"/>
  <c r="DM277" i="14"/>
  <c r="CG277" i="14"/>
  <c r="BA277" i="14"/>
  <c r="U277" i="14"/>
  <c r="DL277" i="14"/>
  <c r="CF277" i="14"/>
  <c r="AZ277" i="14"/>
  <c r="T277" i="14"/>
  <c r="EK277" i="14"/>
  <c r="DE277" i="14"/>
  <c r="BY277" i="14"/>
  <c r="AS277" i="14"/>
  <c r="EJ277" i="14"/>
  <c r="DD277" i="14"/>
  <c r="BX277" i="14"/>
  <c r="AR277" i="14"/>
  <c r="EC277" i="14"/>
  <c r="CW277" i="14"/>
  <c r="BQ277" i="14"/>
  <c r="AK277" i="14"/>
  <c r="EJ226" i="14"/>
  <c r="EB226" i="14"/>
  <c r="DT226" i="14"/>
  <c r="DL226" i="14"/>
  <c r="DD226" i="14"/>
  <c r="CV226" i="14"/>
  <c r="CN226" i="14"/>
  <c r="CF226" i="14"/>
  <c r="BX226" i="14"/>
  <c r="BP226" i="14"/>
  <c r="BH226" i="14"/>
  <c r="AZ226" i="14"/>
  <c r="AR226" i="14"/>
  <c r="AJ226" i="14"/>
  <c r="AB226" i="14"/>
  <c r="T226" i="14"/>
  <c r="EI226" i="14"/>
  <c r="EA226" i="14"/>
  <c r="DS226" i="14"/>
  <c r="DK226" i="14"/>
  <c r="DC226" i="14"/>
  <c r="CU226" i="14"/>
  <c r="CM226" i="14"/>
  <c r="CE226" i="14"/>
  <c r="BW226" i="14"/>
  <c r="BO226" i="14"/>
  <c r="BG226" i="14"/>
  <c r="AY226" i="14"/>
  <c r="AQ226" i="14"/>
  <c r="AI226" i="14"/>
  <c r="AA226" i="14"/>
  <c r="S226" i="14"/>
  <c r="EH226" i="14"/>
  <c r="DZ226" i="14"/>
  <c r="DR226" i="14"/>
  <c r="DJ226" i="14"/>
  <c r="DB226" i="14"/>
  <c r="CT226" i="14"/>
  <c r="CL226" i="14"/>
  <c r="CD226" i="14"/>
  <c r="BV226" i="14"/>
  <c r="BN226" i="14"/>
  <c r="BF226" i="14"/>
  <c r="AX226" i="14"/>
  <c r="AP226" i="14"/>
  <c r="AH226" i="14"/>
  <c r="Z226" i="14"/>
  <c r="R226" i="14"/>
  <c r="EG226" i="14"/>
  <c r="DY226" i="14"/>
  <c r="DQ226" i="14"/>
  <c r="DI226" i="14"/>
  <c r="DA226" i="14"/>
  <c r="CS226" i="14"/>
  <c r="CK226" i="14"/>
  <c r="CC226" i="14"/>
  <c r="BU226" i="14"/>
  <c r="BM226" i="14"/>
  <c r="BE226" i="14"/>
  <c r="AW226" i="14"/>
  <c r="AO226" i="14"/>
  <c r="AG226" i="14"/>
  <c r="Y226" i="14"/>
  <c r="Q226" i="14"/>
  <c r="EF226" i="14"/>
  <c r="DX226" i="14"/>
  <c r="DP226" i="14"/>
  <c r="DH226" i="14"/>
  <c r="CZ226" i="14"/>
  <c r="CR226" i="14"/>
  <c r="CJ226" i="14"/>
  <c r="CB226" i="14"/>
  <c r="BT226" i="14"/>
  <c r="BL226" i="14"/>
  <c r="BD226" i="14"/>
  <c r="AV226" i="14"/>
  <c r="AN226" i="14"/>
  <c r="AF226" i="14"/>
  <c r="X226" i="14"/>
  <c r="P226" i="14"/>
  <c r="EM226" i="14"/>
  <c r="EE226" i="14"/>
  <c r="DW226" i="14"/>
  <c r="DO226" i="14"/>
  <c r="DG226" i="14"/>
  <c r="CY226" i="14"/>
  <c r="CQ226" i="14"/>
  <c r="CI226" i="14"/>
  <c r="CA226" i="14"/>
  <c r="BS226" i="14"/>
  <c r="BK226" i="14"/>
  <c r="BC226" i="14"/>
  <c r="AU226" i="14"/>
  <c r="AM226" i="14"/>
  <c r="AE226" i="14"/>
  <c r="W226" i="14"/>
  <c r="EL226" i="14"/>
  <c r="ED226" i="14"/>
  <c r="DV226" i="14"/>
  <c r="DN226" i="14"/>
  <c r="DF226" i="14"/>
  <c r="CX226" i="14"/>
  <c r="CP226" i="14"/>
  <c r="CH226" i="14"/>
  <c r="BZ226" i="14"/>
  <c r="BR226" i="14"/>
  <c r="BJ226" i="14"/>
  <c r="BB226" i="14"/>
  <c r="AT226" i="14"/>
  <c r="AL226" i="14"/>
  <c r="AD226" i="14"/>
  <c r="V226" i="14"/>
  <c r="N226" i="14"/>
  <c r="EK226" i="14"/>
  <c r="EC226" i="14"/>
  <c r="DU226" i="14"/>
  <c r="DM226" i="14"/>
  <c r="DE226" i="14"/>
  <c r="CW226" i="14"/>
  <c r="CO226" i="14"/>
  <c r="CG226" i="14"/>
  <c r="BY226" i="14"/>
  <c r="BQ226" i="14"/>
  <c r="BI226" i="14"/>
  <c r="BA226" i="14"/>
  <c r="AS226" i="14"/>
  <c r="AK226" i="14"/>
  <c r="AC226" i="14"/>
  <c r="U226" i="14"/>
  <c r="EM348" i="14"/>
  <c r="EE348" i="14"/>
  <c r="DW348" i="14"/>
  <c r="DO348" i="14"/>
  <c r="DG348" i="14"/>
  <c r="CY348" i="14"/>
  <c r="CQ348" i="14"/>
  <c r="CI348" i="14"/>
  <c r="CA348" i="14"/>
  <c r="BS348" i="14"/>
  <c r="BK348" i="14"/>
  <c r="BC348" i="14"/>
  <c r="AU348" i="14"/>
  <c r="AM348" i="14"/>
  <c r="AE348" i="14"/>
  <c r="W348" i="14"/>
  <c r="EL348" i="14"/>
  <c r="ED348" i="14"/>
  <c r="DV348" i="14"/>
  <c r="DN348" i="14"/>
  <c r="DF348" i="14"/>
  <c r="CX348" i="14"/>
  <c r="CP348" i="14"/>
  <c r="CH348" i="14"/>
  <c r="BZ348" i="14"/>
  <c r="BR348" i="14"/>
  <c r="BJ348" i="14"/>
  <c r="BB348" i="14"/>
  <c r="AT348" i="14"/>
  <c r="AL348" i="14"/>
  <c r="AD348" i="14"/>
  <c r="V348" i="14"/>
  <c r="N348" i="14"/>
  <c r="EK348" i="14"/>
  <c r="EC348" i="14"/>
  <c r="DU348" i="14"/>
  <c r="DM348" i="14"/>
  <c r="DE348" i="14"/>
  <c r="CW348" i="14"/>
  <c r="CO348" i="14"/>
  <c r="CG348" i="14"/>
  <c r="BY348" i="14"/>
  <c r="BQ348" i="14"/>
  <c r="BI348" i="14"/>
  <c r="BA348" i="14"/>
  <c r="AS348" i="14"/>
  <c r="AK348" i="14"/>
  <c r="AC348" i="14"/>
  <c r="U348" i="14"/>
  <c r="EJ348" i="14"/>
  <c r="EB348" i="14"/>
  <c r="DT348" i="14"/>
  <c r="DL348" i="14"/>
  <c r="DD348" i="14"/>
  <c r="CV348" i="14"/>
  <c r="CN348" i="14"/>
  <c r="CF348" i="14"/>
  <c r="BX348" i="14"/>
  <c r="BP348" i="14"/>
  <c r="BH348" i="14"/>
  <c r="AZ348" i="14"/>
  <c r="AR348" i="14"/>
  <c r="AJ348" i="14"/>
  <c r="AB348" i="14"/>
  <c r="T348" i="14"/>
  <c r="EI348" i="14"/>
  <c r="EA348" i="14"/>
  <c r="DS348" i="14"/>
  <c r="DK348" i="14"/>
  <c r="DC348" i="14"/>
  <c r="CU348" i="14"/>
  <c r="CM348" i="14"/>
  <c r="CE348" i="14"/>
  <c r="BW348" i="14"/>
  <c r="BO348" i="14"/>
  <c r="BG348" i="14"/>
  <c r="AY348" i="14"/>
  <c r="AQ348" i="14"/>
  <c r="AI348" i="14"/>
  <c r="AA348" i="14"/>
  <c r="S348" i="14"/>
  <c r="EH348" i="14"/>
  <c r="DZ348" i="14"/>
  <c r="DR348" i="14"/>
  <c r="DJ348" i="14"/>
  <c r="DB348" i="14"/>
  <c r="CT348" i="14"/>
  <c r="CL348" i="14"/>
  <c r="CD348" i="14"/>
  <c r="BV348" i="14"/>
  <c r="BN348" i="14"/>
  <c r="BF348" i="14"/>
  <c r="AX348" i="14"/>
  <c r="AP348" i="14"/>
  <c r="AH348" i="14"/>
  <c r="Z348" i="14"/>
  <c r="R348" i="14"/>
  <c r="EG348" i="14"/>
  <c r="DY348" i="14"/>
  <c r="DQ348" i="14"/>
  <c r="DI348" i="14"/>
  <c r="DA348" i="14"/>
  <c r="CS348" i="14"/>
  <c r="CK348" i="14"/>
  <c r="CC348" i="14"/>
  <c r="BU348" i="14"/>
  <c r="BM348" i="14"/>
  <c r="BE348" i="14"/>
  <c r="AW348" i="14"/>
  <c r="AO348" i="14"/>
  <c r="AG348" i="14"/>
  <c r="Y348" i="14"/>
  <c r="Q348" i="14"/>
  <c r="CJ348" i="14"/>
  <c r="X348" i="14"/>
  <c r="CB348" i="14"/>
  <c r="P348" i="14"/>
  <c r="EF348" i="14"/>
  <c r="BT348" i="14"/>
  <c r="DX348" i="14"/>
  <c r="BL348" i="14"/>
  <c r="DP348" i="14"/>
  <c r="BD348" i="14"/>
  <c r="DH348" i="14"/>
  <c r="AV348" i="14"/>
  <c r="CR348" i="14"/>
  <c r="AF348" i="14"/>
  <c r="CZ348" i="14"/>
  <c r="AN348" i="14"/>
  <c r="EM346" i="14"/>
  <c r="EE346" i="14"/>
  <c r="DW346" i="14"/>
  <c r="DO346" i="14"/>
  <c r="DG346" i="14"/>
  <c r="CY346" i="14"/>
  <c r="CQ346" i="14"/>
  <c r="CI346" i="14"/>
  <c r="CA346" i="14"/>
  <c r="BS346" i="14"/>
  <c r="BK346" i="14"/>
  <c r="BC346" i="14"/>
  <c r="AU346" i="14"/>
  <c r="AM346" i="14"/>
  <c r="AE346" i="14"/>
  <c r="W346" i="14"/>
  <c r="EL346" i="14"/>
  <c r="ED346" i="14"/>
  <c r="DV346" i="14"/>
  <c r="DN346" i="14"/>
  <c r="DF346" i="14"/>
  <c r="CX346" i="14"/>
  <c r="CP346" i="14"/>
  <c r="CH346" i="14"/>
  <c r="BZ346" i="14"/>
  <c r="BR346" i="14"/>
  <c r="BJ346" i="14"/>
  <c r="BB346" i="14"/>
  <c r="AT346" i="14"/>
  <c r="AL346" i="14"/>
  <c r="AD346" i="14"/>
  <c r="V346" i="14"/>
  <c r="N346" i="14"/>
  <c r="EK346" i="14"/>
  <c r="EC346" i="14"/>
  <c r="DU346" i="14"/>
  <c r="DM346" i="14"/>
  <c r="DE346" i="14"/>
  <c r="CW346" i="14"/>
  <c r="CO346" i="14"/>
  <c r="CG346" i="14"/>
  <c r="BY346" i="14"/>
  <c r="BQ346" i="14"/>
  <c r="BI346" i="14"/>
  <c r="BA346" i="14"/>
  <c r="AS346" i="14"/>
  <c r="AK346" i="14"/>
  <c r="AC346" i="14"/>
  <c r="U346" i="14"/>
  <c r="EJ346" i="14"/>
  <c r="EB346" i="14"/>
  <c r="DT346" i="14"/>
  <c r="DL346" i="14"/>
  <c r="DD346" i="14"/>
  <c r="CV346" i="14"/>
  <c r="CN346" i="14"/>
  <c r="CF346" i="14"/>
  <c r="BX346" i="14"/>
  <c r="BP346" i="14"/>
  <c r="BH346" i="14"/>
  <c r="AZ346" i="14"/>
  <c r="AR346" i="14"/>
  <c r="AJ346" i="14"/>
  <c r="AB346" i="14"/>
  <c r="T346" i="14"/>
  <c r="EI346" i="14"/>
  <c r="EA346" i="14"/>
  <c r="DS346" i="14"/>
  <c r="DK346" i="14"/>
  <c r="DC346" i="14"/>
  <c r="CU346" i="14"/>
  <c r="CM346" i="14"/>
  <c r="CE346" i="14"/>
  <c r="BW346" i="14"/>
  <c r="BO346" i="14"/>
  <c r="BG346" i="14"/>
  <c r="AY346" i="14"/>
  <c r="AQ346" i="14"/>
  <c r="AI346" i="14"/>
  <c r="AA346" i="14"/>
  <c r="S346" i="14"/>
  <c r="EH346" i="14"/>
  <c r="DZ346" i="14"/>
  <c r="DR346" i="14"/>
  <c r="DJ346" i="14"/>
  <c r="DB346" i="14"/>
  <c r="CT346" i="14"/>
  <c r="CL346" i="14"/>
  <c r="CD346" i="14"/>
  <c r="BV346" i="14"/>
  <c r="BN346" i="14"/>
  <c r="BF346" i="14"/>
  <c r="AX346" i="14"/>
  <c r="AP346" i="14"/>
  <c r="AH346" i="14"/>
  <c r="Z346" i="14"/>
  <c r="R346" i="14"/>
  <c r="EG346" i="14"/>
  <c r="DY346" i="14"/>
  <c r="DQ346" i="14"/>
  <c r="DI346" i="14"/>
  <c r="DA346" i="14"/>
  <c r="CS346" i="14"/>
  <c r="CK346" i="14"/>
  <c r="CC346" i="14"/>
  <c r="BU346" i="14"/>
  <c r="BM346" i="14"/>
  <c r="BE346" i="14"/>
  <c r="AW346" i="14"/>
  <c r="AO346" i="14"/>
  <c r="AG346" i="14"/>
  <c r="Y346" i="14"/>
  <c r="Q346" i="14"/>
  <c r="CR346" i="14"/>
  <c r="AF346" i="14"/>
  <c r="CJ346" i="14"/>
  <c r="X346" i="14"/>
  <c r="CB346" i="14"/>
  <c r="P346" i="14"/>
  <c r="EF346" i="14"/>
  <c r="BT346" i="14"/>
  <c r="DX346" i="14"/>
  <c r="BL346" i="14"/>
  <c r="DP346" i="14"/>
  <c r="BD346" i="14"/>
  <c r="CZ346" i="14"/>
  <c r="AN346" i="14"/>
  <c r="DH346" i="14"/>
  <c r="AV346" i="14"/>
  <c r="EL306" i="14"/>
  <c r="ED306" i="14"/>
  <c r="DV306" i="14"/>
  <c r="DN306" i="14"/>
  <c r="DF306" i="14"/>
  <c r="CX306" i="14"/>
  <c r="CP306" i="14"/>
  <c r="CH306" i="14"/>
  <c r="BZ306" i="14"/>
  <c r="BR306" i="14"/>
  <c r="BJ306" i="14"/>
  <c r="BB306" i="14"/>
  <c r="AT306" i="14"/>
  <c r="AL306" i="14"/>
  <c r="AD306" i="14"/>
  <c r="V306" i="14"/>
  <c r="N306" i="14"/>
  <c r="EK306" i="14"/>
  <c r="EC306" i="14"/>
  <c r="DU306" i="14"/>
  <c r="DM306" i="14"/>
  <c r="DE306" i="14"/>
  <c r="CW306" i="14"/>
  <c r="CO306" i="14"/>
  <c r="CG306" i="14"/>
  <c r="BY306" i="14"/>
  <c r="BQ306" i="14"/>
  <c r="BI306" i="14"/>
  <c r="BA306" i="14"/>
  <c r="AS306" i="14"/>
  <c r="AK306" i="14"/>
  <c r="AC306" i="14"/>
  <c r="U306" i="14"/>
  <c r="EJ306" i="14"/>
  <c r="EB306" i="14"/>
  <c r="DT306" i="14"/>
  <c r="DL306" i="14"/>
  <c r="DD306" i="14"/>
  <c r="CV306" i="14"/>
  <c r="CN306" i="14"/>
  <c r="CF306" i="14"/>
  <c r="BX306" i="14"/>
  <c r="BP306" i="14"/>
  <c r="BH306" i="14"/>
  <c r="AZ306" i="14"/>
  <c r="AR306" i="14"/>
  <c r="AJ306" i="14"/>
  <c r="AB306" i="14"/>
  <c r="T306" i="14"/>
  <c r="EI306" i="14"/>
  <c r="EA306" i="14"/>
  <c r="DS306" i="14"/>
  <c r="DK306" i="14"/>
  <c r="DC306" i="14"/>
  <c r="CU306" i="14"/>
  <c r="CM306" i="14"/>
  <c r="CE306" i="14"/>
  <c r="BW306" i="14"/>
  <c r="BO306" i="14"/>
  <c r="BG306" i="14"/>
  <c r="AY306" i="14"/>
  <c r="AQ306" i="14"/>
  <c r="AI306" i="14"/>
  <c r="AA306" i="14"/>
  <c r="S306" i="14"/>
  <c r="EH306" i="14"/>
  <c r="DZ306" i="14"/>
  <c r="DR306" i="14"/>
  <c r="DJ306" i="14"/>
  <c r="DB306" i="14"/>
  <c r="CT306" i="14"/>
  <c r="CL306" i="14"/>
  <c r="CD306" i="14"/>
  <c r="BV306" i="14"/>
  <c r="BN306" i="14"/>
  <c r="BF306" i="14"/>
  <c r="AX306" i="14"/>
  <c r="AP306" i="14"/>
  <c r="AH306" i="14"/>
  <c r="Z306" i="14"/>
  <c r="R306" i="14"/>
  <c r="EG306" i="14"/>
  <c r="DY306" i="14"/>
  <c r="DQ306" i="14"/>
  <c r="DI306" i="14"/>
  <c r="DA306" i="14"/>
  <c r="CS306" i="14"/>
  <c r="CK306" i="14"/>
  <c r="CC306" i="14"/>
  <c r="BU306" i="14"/>
  <c r="BM306" i="14"/>
  <c r="BE306" i="14"/>
  <c r="AW306" i="14"/>
  <c r="AO306" i="14"/>
  <c r="AG306" i="14"/>
  <c r="Y306" i="14"/>
  <c r="Q306" i="14"/>
  <c r="DH306" i="14"/>
  <c r="CB306" i="14"/>
  <c r="AV306" i="14"/>
  <c r="P306" i="14"/>
  <c r="EM306" i="14"/>
  <c r="DG306" i="14"/>
  <c r="CA306" i="14"/>
  <c r="AU306" i="14"/>
  <c r="EF306" i="14"/>
  <c r="CZ306" i="14"/>
  <c r="BT306" i="14"/>
  <c r="AN306" i="14"/>
  <c r="EE306" i="14"/>
  <c r="CY306" i="14"/>
  <c r="BS306" i="14"/>
  <c r="AM306" i="14"/>
  <c r="DX306" i="14"/>
  <c r="CR306" i="14"/>
  <c r="BL306" i="14"/>
  <c r="AF306" i="14"/>
  <c r="DW306" i="14"/>
  <c r="CQ306" i="14"/>
  <c r="BK306" i="14"/>
  <c r="AE306" i="14"/>
  <c r="DO306" i="14"/>
  <c r="CI306" i="14"/>
  <c r="BC306" i="14"/>
  <c r="W306" i="14"/>
  <c r="CJ306" i="14"/>
  <c r="BD306" i="14"/>
  <c r="X306" i="14"/>
  <c r="DP306" i="14"/>
  <c r="EF213" i="14"/>
  <c r="DX213" i="14"/>
  <c r="DP213" i="14"/>
  <c r="DH213" i="14"/>
  <c r="CZ213" i="14"/>
  <c r="CR213" i="14"/>
  <c r="CJ213" i="14"/>
  <c r="CB213" i="14"/>
  <c r="BT213" i="14"/>
  <c r="BL213" i="14"/>
  <c r="BD213" i="14"/>
  <c r="AV213" i="14"/>
  <c r="AN213" i="14"/>
  <c r="AF213" i="14"/>
  <c r="X213" i="14"/>
  <c r="P213" i="14"/>
  <c r="EM213" i="14"/>
  <c r="EE213" i="14"/>
  <c r="DW213" i="14"/>
  <c r="DO213" i="14"/>
  <c r="DG213" i="14"/>
  <c r="CY213" i="14"/>
  <c r="CQ213" i="14"/>
  <c r="CI213" i="14"/>
  <c r="CA213" i="14"/>
  <c r="BS213" i="14"/>
  <c r="BK213" i="14"/>
  <c r="BC213" i="14"/>
  <c r="AU213" i="14"/>
  <c r="AM213" i="14"/>
  <c r="AE213" i="14"/>
  <c r="W213" i="14"/>
  <c r="EL213" i="14"/>
  <c r="ED213" i="14"/>
  <c r="DV213" i="14"/>
  <c r="DN213" i="14"/>
  <c r="DF213" i="14"/>
  <c r="CX213" i="14"/>
  <c r="CP213" i="14"/>
  <c r="CH213" i="14"/>
  <c r="BZ213" i="14"/>
  <c r="BR213" i="14"/>
  <c r="BJ213" i="14"/>
  <c r="BB213" i="14"/>
  <c r="AT213" i="14"/>
  <c r="AL213" i="14"/>
  <c r="AD213" i="14"/>
  <c r="V213" i="14"/>
  <c r="N213" i="14"/>
  <c r="EK213" i="14"/>
  <c r="EC213" i="14"/>
  <c r="DU213" i="14"/>
  <c r="DM213" i="14"/>
  <c r="DE213" i="14"/>
  <c r="CW213" i="14"/>
  <c r="CO213" i="14"/>
  <c r="CG213" i="14"/>
  <c r="BY213" i="14"/>
  <c r="BQ213" i="14"/>
  <c r="BI213" i="14"/>
  <c r="BA213" i="14"/>
  <c r="AS213" i="14"/>
  <c r="AK213" i="14"/>
  <c r="AC213" i="14"/>
  <c r="U213" i="14"/>
  <c r="EJ213" i="14"/>
  <c r="EB213" i="14"/>
  <c r="DT213" i="14"/>
  <c r="DL213" i="14"/>
  <c r="DD213" i="14"/>
  <c r="CV213" i="14"/>
  <c r="CN213" i="14"/>
  <c r="CF213" i="14"/>
  <c r="BX213" i="14"/>
  <c r="BP213" i="14"/>
  <c r="BH213" i="14"/>
  <c r="AZ213" i="14"/>
  <c r="AR213" i="14"/>
  <c r="AJ213" i="14"/>
  <c r="AB213" i="14"/>
  <c r="T213" i="14"/>
  <c r="EI213" i="14"/>
  <c r="EA213" i="14"/>
  <c r="DS213" i="14"/>
  <c r="DK213" i="14"/>
  <c r="DC213" i="14"/>
  <c r="CU213" i="14"/>
  <c r="CM213" i="14"/>
  <c r="CE213" i="14"/>
  <c r="BW213" i="14"/>
  <c r="BO213" i="14"/>
  <c r="BG213" i="14"/>
  <c r="AY213" i="14"/>
  <c r="AQ213" i="14"/>
  <c r="AI213" i="14"/>
  <c r="AA213" i="14"/>
  <c r="S213" i="14"/>
  <c r="EH213" i="14"/>
  <c r="DZ213" i="14"/>
  <c r="DR213" i="14"/>
  <c r="DJ213" i="14"/>
  <c r="DB213" i="14"/>
  <c r="CT213" i="14"/>
  <c r="CL213" i="14"/>
  <c r="CD213" i="14"/>
  <c r="BV213" i="14"/>
  <c r="BN213" i="14"/>
  <c r="BF213" i="14"/>
  <c r="AX213" i="14"/>
  <c r="AP213" i="14"/>
  <c r="AH213" i="14"/>
  <c r="Z213" i="14"/>
  <c r="R213" i="14"/>
  <c r="EG213" i="14"/>
  <c r="DY213" i="14"/>
  <c r="DQ213" i="14"/>
  <c r="DI213" i="14"/>
  <c r="DA213" i="14"/>
  <c r="CS213" i="14"/>
  <c r="CK213" i="14"/>
  <c r="CC213" i="14"/>
  <c r="BU213" i="14"/>
  <c r="BM213" i="14"/>
  <c r="BE213" i="14"/>
  <c r="AW213" i="14"/>
  <c r="AO213" i="14"/>
  <c r="AG213" i="14"/>
  <c r="Y213" i="14"/>
  <c r="Q213" i="14"/>
  <c r="EJ162" i="14"/>
  <c r="EB162" i="14"/>
  <c r="DT162" i="14"/>
  <c r="DL162" i="14"/>
  <c r="DD162" i="14"/>
  <c r="CV162" i="14"/>
  <c r="CN162" i="14"/>
  <c r="CF162" i="14"/>
  <c r="BX162" i="14"/>
  <c r="BP162" i="14"/>
  <c r="BH162" i="14"/>
  <c r="AZ162" i="14"/>
  <c r="AR162" i="14"/>
  <c r="AJ162" i="14"/>
  <c r="AB162" i="14"/>
  <c r="T162" i="14"/>
  <c r="EI162" i="14"/>
  <c r="EA162" i="14"/>
  <c r="DS162" i="14"/>
  <c r="DK162" i="14"/>
  <c r="DC162" i="14"/>
  <c r="CU162" i="14"/>
  <c r="CM162" i="14"/>
  <c r="CE162" i="14"/>
  <c r="BW162" i="14"/>
  <c r="BO162" i="14"/>
  <c r="BG162" i="14"/>
  <c r="AY162" i="14"/>
  <c r="AQ162" i="14"/>
  <c r="AI162" i="14"/>
  <c r="AA162" i="14"/>
  <c r="S162" i="14"/>
  <c r="EH162" i="14"/>
  <c r="DZ162" i="14"/>
  <c r="DR162" i="14"/>
  <c r="DJ162" i="14"/>
  <c r="DB162" i="14"/>
  <c r="CT162" i="14"/>
  <c r="CL162" i="14"/>
  <c r="CD162" i="14"/>
  <c r="BV162" i="14"/>
  <c r="BN162" i="14"/>
  <c r="BF162" i="14"/>
  <c r="AX162" i="14"/>
  <c r="AP162" i="14"/>
  <c r="AH162" i="14"/>
  <c r="Z162" i="14"/>
  <c r="R162" i="14"/>
  <c r="EG162" i="14"/>
  <c r="DY162" i="14"/>
  <c r="DQ162" i="14"/>
  <c r="DI162" i="14"/>
  <c r="DA162" i="14"/>
  <c r="CS162" i="14"/>
  <c r="CK162" i="14"/>
  <c r="CC162" i="14"/>
  <c r="BU162" i="14"/>
  <c r="BM162" i="14"/>
  <c r="BE162" i="14"/>
  <c r="AW162" i="14"/>
  <c r="AO162" i="14"/>
  <c r="AG162" i="14"/>
  <c r="Y162" i="14"/>
  <c r="Q162" i="14"/>
  <c r="EF162" i="14"/>
  <c r="DX162" i="14"/>
  <c r="DP162" i="14"/>
  <c r="DH162" i="14"/>
  <c r="CZ162" i="14"/>
  <c r="CR162" i="14"/>
  <c r="CJ162" i="14"/>
  <c r="CB162" i="14"/>
  <c r="BT162" i="14"/>
  <c r="BL162" i="14"/>
  <c r="BD162" i="14"/>
  <c r="AV162" i="14"/>
  <c r="AN162" i="14"/>
  <c r="AF162" i="14"/>
  <c r="X162" i="14"/>
  <c r="P162" i="14"/>
  <c r="EM162" i="14"/>
  <c r="EE162" i="14"/>
  <c r="DW162" i="14"/>
  <c r="DO162" i="14"/>
  <c r="DG162" i="14"/>
  <c r="CY162" i="14"/>
  <c r="CQ162" i="14"/>
  <c r="CI162" i="14"/>
  <c r="CA162" i="14"/>
  <c r="BS162" i="14"/>
  <c r="BK162" i="14"/>
  <c r="BC162" i="14"/>
  <c r="AU162" i="14"/>
  <c r="AM162" i="14"/>
  <c r="AE162" i="14"/>
  <c r="W162" i="14"/>
  <c r="EL162" i="14"/>
  <c r="ED162" i="14"/>
  <c r="DV162" i="14"/>
  <c r="DN162" i="14"/>
  <c r="DF162" i="14"/>
  <c r="CX162" i="14"/>
  <c r="CP162" i="14"/>
  <c r="CH162" i="14"/>
  <c r="BZ162" i="14"/>
  <c r="BR162" i="14"/>
  <c r="BJ162" i="14"/>
  <c r="BB162" i="14"/>
  <c r="AT162" i="14"/>
  <c r="AL162" i="14"/>
  <c r="AD162" i="14"/>
  <c r="V162" i="14"/>
  <c r="N162" i="14"/>
  <c r="EK162" i="14"/>
  <c r="EC162" i="14"/>
  <c r="DU162" i="14"/>
  <c r="DM162" i="14"/>
  <c r="DE162" i="14"/>
  <c r="CW162" i="14"/>
  <c r="CO162" i="14"/>
  <c r="CG162" i="14"/>
  <c r="BY162" i="14"/>
  <c r="BQ162" i="14"/>
  <c r="BI162" i="14"/>
  <c r="BA162" i="14"/>
  <c r="AS162" i="14"/>
  <c r="AK162" i="14"/>
  <c r="AC162" i="14"/>
  <c r="U162" i="14"/>
  <c r="EI339" i="14"/>
  <c r="EA339" i="14"/>
  <c r="DS339" i="14"/>
  <c r="DK339" i="14"/>
  <c r="DC339" i="14"/>
  <c r="CU339" i="14"/>
  <c r="CM339" i="14"/>
  <c r="CE339" i="14"/>
  <c r="BW339" i="14"/>
  <c r="BO339" i="14"/>
  <c r="BG339" i="14"/>
  <c r="AY339" i="14"/>
  <c r="AQ339" i="14"/>
  <c r="AI339" i="14"/>
  <c r="AA339" i="14"/>
  <c r="S339" i="14"/>
  <c r="EH339" i="14"/>
  <c r="DZ339" i="14"/>
  <c r="DR339" i="14"/>
  <c r="DJ339" i="14"/>
  <c r="DB339" i="14"/>
  <c r="CT339" i="14"/>
  <c r="CL339" i="14"/>
  <c r="CD339" i="14"/>
  <c r="BV339" i="14"/>
  <c r="BN339" i="14"/>
  <c r="BF339" i="14"/>
  <c r="AX339" i="14"/>
  <c r="AP339" i="14"/>
  <c r="AH339" i="14"/>
  <c r="Z339" i="14"/>
  <c r="R339" i="14"/>
  <c r="EG339" i="14"/>
  <c r="DY339" i="14"/>
  <c r="DQ339" i="14"/>
  <c r="DI339" i="14"/>
  <c r="DA339" i="14"/>
  <c r="CS339" i="14"/>
  <c r="CK339" i="14"/>
  <c r="CC339" i="14"/>
  <c r="BU339" i="14"/>
  <c r="BM339" i="14"/>
  <c r="BE339" i="14"/>
  <c r="AW339" i="14"/>
  <c r="AO339" i="14"/>
  <c r="AG339" i="14"/>
  <c r="Y339" i="14"/>
  <c r="Q339" i="14"/>
  <c r="EF339" i="14"/>
  <c r="DX339" i="14"/>
  <c r="DP339" i="14"/>
  <c r="DH339" i="14"/>
  <c r="CZ339" i="14"/>
  <c r="CR339" i="14"/>
  <c r="CJ339" i="14"/>
  <c r="CB339" i="14"/>
  <c r="BT339" i="14"/>
  <c r="BL339" i="14"/>
  <c r="BD339" i="14"/>
  <c r="AV339" i="14"/>
  <c r="AN339" i="14"/>
  <c r="AF339" i="14"/>
  <c r="X339" i="14"/>
  <c r="P339" i="14"/>
  <c r="EM339" i="14"/>
  <c r="EE339" i="14"/>
  <c r="DW339" i="14"/>
  <c r="DO339" i="14"/>
  <c r="DG339" i="14"/>
  <c r="CY339" i="14"/>
  <c r="CQ339" i="14"/>
  <c r="CI339" i="14"/>
  <c r="CA339" i="14"/>
  <c r="BS339" i="14"/>
  <c r="BK339" i="14"/>
  <c r="BC339" i="14"/>
  <c r="AU339" i="14"/>
  <c r="AM339" i="14"/>
  <c r="AE339" i="14"/>
  <c r="W339" i="14"/>
  <c r="EL339" i="14"/>
  <c r="ED339" i="14"/>
  <c r="DV339" i="14"/>
  <c r="DN339" i="14"/>
  <c r="DF339" i="14"/>
  <c r="CX339" i="14"/>
  <c r="CP339" i="14"/>
  <c r="CH339" i="14"/>
  <c r="BZ339" i="14"/>
  <c r="BR339" i="14"/>
  <c r="BJ339" i="14"/>
  <c r="BB339" i="14"/>
  <c r="AT339" i="14"/>
  <c r="AL339" i="14"/>
  <c r="AD339" i="14"/>
  <c r="V339" i="14"/>
  <c r="N339" i="14"/>
  <c r="EK339" i="14"/>
  <c r="EC339" i="14"/>
  <c r="DU339" i="14"/>
  <c r="DM339" i="14"/>
  <c r="DE339" i="14"/>
  <c r="CW339" i="14"/>
  <c r="CO339" i="14"/>
  <c r="CG339" i="14"/>
  <c r="BY339" i="14"/>
  <c r="BQ339" i="14"/>
  <c r="BI339" i="14"/>
  <c r="BA339" i="14"/>
  <c r="AS339" i="14"/>
  <c r="AK339" i="14"/>
  <c r="AC339" i="14"/>
  <c r="U339" i="14"/>
  <c r="DT339" i="14"/>
  <c r="BH339" i="14"/>
  <c r="DL339" i="14"/>
  <c r="AZ339" i="14"/>
  <c r="DD339" i="14"/>
  <c r="AR339" i="14"/>
  <c r="CV339" i="14"/>
  <c r="AJ339" i="14"/>
  <c r="CN339" i="14"/>
  <c r="AB339" i="14"/>
  <c r="CF339" i="14"/>
  <c r="T339" i="14"/>
  <c r="EB339" i="14"/>
  <c r="BP339" i="14"/>
  <c r="EJ339" i="14"/>
  <c r="BX339" i="14"/>
  <c r="EI281" i="14"/>
  <c r="EA281" i="14"/>
  <c r="DS281" i="14"/>
  <c r="DK281" i="14"/>
  <c r="DC281" i="14"/>
  <c r="CU281" i="14"/>
  <c r="CM281" i="14"/>
  <c r="CE281" i="14"/>
  <c r="BW281" i="14"/>
  <c r="BO281" i="14"/>
  <c r="BG281" i="14"/>
  <c r="AY281" i="14"/>
  <c r="AQ281" i="14"/>
  <c r="AI281" i="14"/>
  <c r="AA281" i="14"/>
  <c r="S281" i="14"/>
  <c r="EH281" i="14"/>
  <c r="DZ281" i="14"/>
  <c r="DR281" i="14"/>
  <c r="DJ281" i="14"/>
  <c r="DB281" i="14"/>
  <c r="CT281" i="14"/>
  <c r="CL281" i="14"/>
  <c r="CD281" i="14"/>
  <c r="BV281" i="14"/>
  <c r="BN281" i="14"/>
  <c r="BF281" i="14"/>
  <c r="AX281" i="14"/>
  <c r="AP281" i="14"/>
  <c r="AH281" i="14"/>
  <c r="Z281" i="14"/>
  <c r="R281" i="14"/>
  <c r="EG281" i="14"/>
  <c r="DY281" i="14"/>
  <c r="DQ281" i="14"/>
  <c r="DI281" i="14"/>
  <c r="DA281" i="14"/>
  <c r="CS281" i="14"/>
  <c r="CK281" i="14"/>
  <c r="CC281" i="14"/>
  <c r="BU281" i="14"/>
  <c r="BM281" i="14"/>
  <c r="BE281" i="14"/>
  <c r="AW281" i="14"/>
  <c r="AO281" i="14"/>
  <c r="AG281" i="14"/>
  <c r="Y281" i="14"/>
  <c r="Q281" i="14"/>
  <c r="EF281" i="14"/>
  <c r="DX281" i="14"/>
  <c r="DP281" i="14"/>
  <c r="DH281" i="14"/>
  <c r="CZ281" i="14"/>
  <c r="CR281" i="14"/>
  <c r="CJ281" i="14"/>
  <c r="CB281" i="14"/>
  <c r="BT281" i="14"/>
  <c r="BL281" i="14"/>
  <c r="BD281" i="14"/>
  <c r="AV281" i="14"/>
  <c r="AN281" i="14"/>
  <c r="AF281" i="14"/>
  <c r="X281" i="14"/>
  <c r="P281" i="14"/>
  <c r="EM281" i="14"/>
  <c r="EE281" i="14"/>
  <c r="DW281" i="14"/>
  <c r="DO281" i="14"/>
  <c r="DG281" i="14"/>
  <c r="CY281" i="14"/>
  <c r="CQ281" i="14"/>
  <c r="CI281" i="14"/>
  <c r="CA281" i="14"/>
  <c r="BS281" i="14"/>
  <c r="BK281" i="14"/>
  <c r="BC281" i="14"/>
  <c r="AU281" i="14"/>
  <c r="AM281" i="14"/>
  <c r="AE281" i="14"/>
  <c r="W281" i="14"/>
  <c r="EL281" i="14"/>
  <c r="ED281" i="14"/>
  <c r="DV281" i="14"/>
  <c r="DN281" i="14"/>
  <c r="DF281" i="14"/>
  <c r="CX281" i="14"/>
  <c r="CP281" i="14"/>
  <c r="CH281" i="14"/>
  <c r="BZ281" i="14"/>
  <c r="BR281" i="14"/>
  <c r="BJ281" i="14"/>
  <c r="BB281" i="14"/>
  <c r="AT281" i="14"/>
  <c r="AL281" i="14"/>
  <c r="AD281" i="14"/>
  <c r="V281" i="14"/>
  <c r="N281" i="14"/>
  <c r="EJ281" i="14"/>
  <c r="EB281" i="14"/>
  <c r="DT281" i="14"/>
  <c r="DL281" i="14"/>
  <c r="DD281" i="14"/>
  <c r="CV281" i="14"/>
  <c r="CN281" i="14"/>
  <c r="CF281" i="14"/>
  <c r="BX281" i="14"/>
  <c r="BP281" i="14"/>
  <c r="BH281" i="14"/>
  <c r="AZ281" i="14"/>
  <c r="AR281" i="14"/>
  <c r="AJ281" i="14"/>
  <c r="AB281" i="14"/>
  <c r="T281" i="14"/>
  <c r="DM281" i="14"/>
  <c r="BA281" i="14"/>
  <c r="DE281" i="14"/>
  <c r="AS281" i="14"/>
  <c r="CW281" i="14"/>
  <c r="AK281" i="14"/>
  <c r="CO281" i="14"/>
  <c r="AC281" i="14"/>
  <c r="CG281" i="14"/>
  <c r="U281" i="14"/>
  <c r="EK281" i="14"/>
  <c r="BY281" i="14"/>
  <c r="EC281" i="14"/>
  <c r="BQ281" i="14"/>
  <c r="DU281" i="14"/>
  <c r="BI281" i="14"/>
  <c r="EJ230" i="14"/>
  <c r="EB230" i="14"/>
  <c r="DT230" i="14"/>
  <c r="DL230" i="14"/>
  <c r="DD230" i="14"/>
  <c r="CV230" i="14"/>
  <c r="CN230" i="14"/>
  <c r="CF230" i="14"/>
  <c r="BX230" i="14"/>
  <c r="BP230" i="14"/>
  <c r="BH230" i="14"/>
  <c r="AZ230" i="14"/>
  <c r="AR230" i="14"/>
  <c r="AJ230" i="14"/>
  <c r="AB230" i="14"/>
  <c r="T230" i="14"/>
  <c r="EI230" i="14"/>
  <c r="EA230" i="14"/>
  <c r="DS230" i="14"/>
  <c r="DK230" i="14"/>
  <c r="DC230" i="14"/>
  <c r="CU230" i="14"/>
  <c r="CM230" i="14"/>
  <c r="CE230" i="14"/>
  <c r="BW230" i="14"/>
  <c r="BO230" i="14"/>
  <c r="BG230" i="14"/>
  <c r="AY230" i="14"/>
  <c r="AQ230" i="14"/>
  <c r="AI230" i="14"/>
  <c r="AA230" i="14"/>
  <c r="S230" i="14"/>
  <c r="EH230" i="14"/>
  <c r="DZ230" i="14"/>
  <c r="DR230" i="14"/>
  <c r="DJ230" i="14"/>
  <c r="DB230" i="14"/>
  <c r="CT230" i="14"/>
  <c r="CL230" i="14"/>
  <c r="CD230" i="14"/>
  <c r="BV230" i="14"/>
  <c r="BN230" i="14"/>
  <c r="BF230" i="14"/>
  <c r="AX230" i="14"/>
  <c r="AP230" i="14"/>
  <c r="AH230" i="14"/>
  <c r="Z230" i="14"/>
  <c r="R230" i="14"/>
  <c r="EG230" i="14"/>
  <c r="DY230" i="14"/>
  <c r="DQ230" i="14"/>
  <c r="DI230" i="14"/>
  <c r="DA230" i="14"/>
  <c r="CS230" i="14"/>
  <c r="CK230" i="14"/>
  <c r="CC230" i="14"/>
  <c r="BU230" i="14"/>
  <c r="BM230" i="14"/>
  <c r="BE230" i="14"/>
  <c r="AW230" i="14"/>
  <c r="AO230" i="14"/>
  <c r="AG230" i="14"/>
  <c r="Y230" i="14"/>
  <c r="Q230" i="14"/>
  <c r="EF230" i="14"/>
  <c r="DX230" i="14"/>
  <c r="DP230" i="14"/>
  <c r="DH230" i="14"/>
  <c r="CZ230" i="14"/>
  <c r="CR230" i="14"/>
  <c r="CJ230" i="14"/>
  <c r="CB230" i="14"/>
  <c r="BT230" i="14"/>
  <c r="BL230" i="14"/>
  <c r="BD230" i="14"/>
  <c r="AV230" i="14"/>
  <c r="AN230" i="14"/>
  <c r="AF230" i="14"/>
  <c r="X230" i="14"/>
  <c r="P230" i="14"/>
  <c r="EM230" i="14"/>
  <c r="EE230" i="14"/>
  <c r="DW230" i="14"/>
  <c r="DO230" i="14"/>
  <c r="DG230" i="14"/>
  <c r="CY230" i="14"/>
  <c r="CQ230" i="14"/>
  <c r="CI230" i="14"/>
  <c r="CA230" i="14"/>
  <c r="BS230" i="14"/>
  <c r="BK230" i="14"/>
  <c r="BC230" i="14"/>
  <c r="AU230" i="14"/>
  <c r="AM230" i="14"/>
  <c r="AE230" i="14"/>
  <c r="W230" i="14"/>
  <c r="EL230" i="14"/>
  <c r="ED230" i="14"/>
  <c r="DV230" i="14"/>
  <c r="DN230" i="14"/>
  <c r="DF230" i="14"/>
  <c r="CX230" i="14"/>
  <c r="CP230" i="14"/>
  <c r="CH230" i="14"/>
  <c r="BZ230" i="14"/>
  <c r="BR230" i="14"/>
  <c r="BJ230" i="14"/>
  <c r="BB230" i="14"/>
  <c r="AT230" i="14"/>
  <c r="AL230" i="14"/>
  <c r="AD230" i="14"/>
  <c r="V230" i="14"/>
  <c r="N230" i="14"/>
  <c r="EK230" i="14"/>
  <c r="EC230" i="14"/>
  <c r="DU230" i="14"/>
  <c r="DM230" i="14"/>
  <c r="DE230" i="14"/>
  <c r="CW230" i="14"/>
  <c r="CO230" i="14"/>
  <c r="CG230" i="14"/>
  <c r="BY230" i="14"/>
  <c r="BQ230" i="14"/>
  <c r="BI230" i="14"/>
  <c r="BA230" i="14"/>
  <c r="AS230" i="14"/>
  <c r="AK230" i="14"/>
  <c r="AC230" i="14"/>
  <c r="U230" i="14"/>
  <c r="EL117" i="14"/>
  <c r="ED117" i="14"/>
  <c r="DV117" i="14"/>
  <c r="DN117" i="14"/>
  <c r="DF117" i="14"/>
  <c r="CX117" i="14"/>
  <c r="CP117" i="14"/>
  <c r="CH117" i="14"/>
  <c r="BZ117" i="14"/>
  <c r="BR117" i="14"/>
  <c r="BJ117" i="14"/>
  <c r="BB117" i="14"/>
  <c r="AT117" i="14"/>
  <c r="AL117" i="14"/>
  <c r="AD117" i="14"/>
  <c r="V117" i="14"/>
  <c r="N117" i="14"/>
  <c r="EK117" i="14"/>
  <c r="EC117" i="14"/>
  <c r="DU117" i="14"/>
  <c r="DM117" i="14"/>
  <c r="DE117" i="14"/>
  <c r="CW117" i="14"/>
  <c r="CO117" i="14"/>
  <c r="CG117" i="14"/>
  <c r="BY117" i="14"/>
  <c r="BQ117" i="14"/>
  <c r="BI117" i="14"/>
  <c r="BA117" i="14"/>
  <c r="AS117" i="14"/>
  <c r="AK117" i="14"/>
  <c r="AC117" i="14"/>
  <c r="U117" i="14"/>
  <c r="EJ117" i="14"/>
  <c r="EB117" i="14"/>
  <c r="DT117" i="14"/>
  <c r="DL117" i="14"/>
  <c r="DD117" i="14"/>
  <c r="CV117" i="14"/>
  <c r="CN117" i="14"/>
  <c r="CF117" i="14"/>
  <c r="BX117" i="14"/>
  <c r="BP117" i="14"/>
  <c r="BH117" i="14"/>
  <c r="AZ117" i="14"/>
  <c r="AR117" i="14"/>
  <c r="AJ117" i="14"/>
  <c r="AB117" i="14"/>
  <c r="T117" i="14"/>
  <c r="EI117" i="14"/>
  <c r="EA117" i="14"/>
  <c r="DS117" i="14"/>
  <c r="DK117" i="14"/>
  <c r="DC117" i="14"/>
  <c r="CU117" i="14"/>
  <c r="CM117" i="14"/>
  <c r="CE117" i="14"/>
  <c r="BW117" i="14"/>
  <c r="BO117" i="14"/>
  <c r="BG117" i="14"/>
  <c r="AY117" i="14"/>
  <c r="AQ117" i="14"/>
  <c r="AI117" i="14"/>
  <c r="AA117" i="14"/>
  <c r="S117" i="14"/>
  <c r="EH117" i="14"/>
  <c r="DZ117" i="14"/>
  <c r="DR117" i="14"/>
  <c r="DJ117" i="14"/>
  <c r="DB117" i="14"/>
  <c r="CT117" i="14"/>
  <c r="CL117" i="14"/>
  <c r="CD117" i="14"/>
  <c r="BV117" i="14"/>
  <c r="BN117" i="14"/>
  <c r="BF117" i="14"/>
  <c r="AX117" i="14"/>
  <c r="AP117" i="14"/>
  <c r="AH117" i="14"/>
  <c r="Z117" i="14"/>
  <c r="R117" i="14"/>
  <c r="EG117" i="14"/>
  <c r="DY117" i="14"/>
  <c r="DQ117" i="14"/>
  <c r="DI117" i="14"/>
  <c r="DA117" i="14"/>
  <c r="CS117" i="14"/>
  <c r="CK117" i="14"/>
  <c r="CC117" i="14"/>
  <c r="BU117" i="14"/>
  <c r="BM117" i="14"/>
  <c r="BE117" i="14"/>
  <c r="AW117" i="14"/>
  <c r="AO117" i="14"/>
  <c r="AG117" i="14"/>
  <c r="Y117" i="14"/>
  <c r="Q117" i="14"/>
  <c r="EF117" i="14"/>
  <c r="DX117" i="14"/>
  <c r="DP117" i="14"/>
  <c r="DH117" i="14"/>
  <c r="CZ117" i="14"/>
  <c r="CR117" i="14"/>
  <c r="CJ117" i="14"/>
  <c r="CB117" i="14"/>
  <c r="BT117" i="14"/>
  <c r="BL117" i="14"/>
  <c r="BD117" i="14"/>
  <c r="AV117" i="14"/>
  <c r="AN117" i="14"/>
  <c r="AF117" i="14"/>
  <c r="X117" i="14"/>
  <c r="P117" i="14"/>
  <c r="EM117" i="14"/>
  <c r="EE117" i="14"/>
  <c r="DW117" i="14"/>
  <c r="DO117" i="14"/>
  <c r="DG117" i="14"/>
  <c r="CY117" i="14"/>
  <c r="CQ117" i="14"/>
  <c r="CI117" i="14"/>
  <c r="CA117" i="14"/>
  <c r="BS117" i="14"/>
  <c r="BK117" i="14"/>
  <c r="BC117" i="14"/>
  <c r="AU117" i="14"/>
  <c r="AM117" i="14"/>
  <c r="AE117" i="14"/>
  <c r="W117" i="14"/>
  <c r="I43" i="14"/>
  <c r="I71" i="14"/>
  <c r="I76" i="14"/>
  <c r="I59" i="14"/>
  <c r="I95" i="14"/>
  <c r="I64" i="14"/>
  <c r="I89" i="14"/>
  <c r="I74" i="14"/>
  <c r="I53" i="14"/>
  <c r="I78" i="14"/>
  <c r="I41" i="14"/>
  <c r="I37" i="14"/>
  <c r="I72" i="14"/>
  <c r="I69" i="14"/>
  <c r="I70" i="14"/>
  <c r="I35" i="14"/>
  <c r="I36" i="14"/>
  <c r="N627" i="14"/>
  <c r="A628" i="14"/>
  <c r="BL626" i="14"/>
  <c r="BD626" i="14"/>
  <c r="AV626" i="14"/>
  <c r="AN626" i="14"/>
  <c r="AF626" i="14"/>
  <c r="X626" i="14"/>
  <c r="P626" i="14"/>
  <c r="BK626" i="14"/>
  <c r="BC626" i="14"/>
  <c r="AU626" i="14"/>
  <c r="AM626" i="14"/>
  <c r="AE626" i="14"/>
  <c r="W626" i="14"/>
  <c r="O626" i="14"/>
  <c r="BJ626" i="14"/>
  <c r="BB626" i="14"/>
  <c r="AT626" i="14"/>
  <c r="AL626" i="14"/>
  <c r="AD626" i="14"/>
  <c r="V626" i="14"/>
  <c r="BI626" i="14"/>
  <c r="BA626" i="14"/>
  <c r="AS626" i="14"/>
  <c r="AK626" i="14"/>
  <c r="AC626" i="14"/>
  <c r="U626" i="14"/>
  <c r="M626" i="14"/>
  <c r="BH626" i="14"/>
  <c r="AZ626" i="14"/>
  <c r="AR626" i="14"/>
  <c r="AJ626" i="14"/>
  <c r="AB626" i="14"/>
  <c r="T626" i="14"/>
  <c r="BG626" i="14"/>
  <c r="AY626" i="14"/>
  <c r="AQ626" i="14"/>
  <c r="AI626" i="14"/>
  <c r="AA626" i="14"/>
  <c r="S626" i="14"/>
  <c r="BF626" i="14"/>
  <c r="AX626" i="14"/>
  <c r="AP626" i="14"/>
  <c r="AH626" i="14"/>
  <c r="Z626" i="14"/>
  <c r="R626" i="14"/>
  <c r="BE626" i="14"/>
  <c r="AW626" i="14"/>
  <c r="AO626" i="14"/>
  <c r="AG626" i="14"/>
  <c r="Y626" i="14"/>
  <c r="Q626" i="14"/>
  <c r="I62" i="14"/>
  <c r="I81" i="14"/>
  <c r="I56" i="14"/>
  <c r="I75" i="14"/>
  <c r="I82" i="14"/>
  <c r="I77" i="14"/>
  <c r="I26" i="14"/>
  <c r="I44" i="14"/>
  <c r="I73" i="14"/>
  <c r="I54" i="14"/>
  <c r="I51" i="14"/>
  <c r="E102" i="14"/>
  <c r="D628" i="14"/>
  <c r="C629" i="14"/>
  <c r="D103" i="14"/>
  <c r="C104" i="14"/>
  <c r="E627" i="14"/>
  <c r="H24" i="11"/>
  <c r="I24" i="11" s="1"/>
  <c r="H25" i="11"/>
  <c r="I25" i="11" s="1"/>
  <c r="D27" i="11"/>
  <c r="G27" i="11" s="1"/>
  <c r="E26" i="11"/>
  <c r="F26" i="11" s="1"/>
  <c r="J26" i="11" s="1"/>
  <c r="K26" i="11" s="1"/>
  <c r="F22" i="14" l="1"/>
  <c r="N92" i="14"/>
  <c r="H26" i="11"/>
  <c r="I26" i="11" s="1"/>
  <c r="N91" i="14"/>
  <c r="N58" i="14"/>
  <c r="O58" i="14" s="1"/>
  <c r="F39" i="14"/>
  <c r="N50" i="14"/>
  <c r="F51" i="14"/>
  <c r="U51" i="14" s="1"/>
  <c r="N41" i="14"/>
  <c r="P41" i="14" s="1"/>
  <c r="N90" i="14"/>
  <c r="J88" i="14"/>
  <c r="L88" i="14" s="1"/>
  <c r="F626" i="14"/>
  <c r="N65" i="14"/>
  <c r="N43" i="14"/>
  <c r="P43" i="14" s="1"/>
  <c r="F94" i="14"/>
  <c r="F60" i="14"/>
  <c r="H60" i="14" s="1"/>
  <c r="J41" i="14"/>
  <c r="K41" i="14" s="1"/>
  <c r="N55" i="14"/>
  <c r="P55" i="14" s="1"/>
  <c r="J75" i="14"/>
  <c r="L75" i="14" s="1"/>
  <c r="F83" i="14"/>
  <c r="G31" i="14"/>
  <c r="N36" i="14"/>
  <c r="P36" i="14" s="1"/>
  <c r="J46" i="14"/>
  <c r="F89" i="14"/>
  <c r="H89" i="14" s="1"/>
  <c r="N68" i="14"/>
  <c r="P68" i="14" s="1"/>
  <c r="J73" i="14"/>
  <c r="L73" i="14" s="1"/>
  <c r="F85" i="14"/>
  <c r="U85" i="14" s="1"/>
  <c r="N40" i="14"/>
  <c r="F101" i="14"/>
  <c r="F91" i="14"/>
  <c r="G91" i="14" s="1"/>
  <c r="N72" i="14"/>
  <c r="N69" i="14"/>
  <c r="P69" i="14" s="1"/>
  <c r="F47" i="14"/>
  <c r="G47" i="14" s="1"/>
  <c r="F65" i="14"/>
  <c r="N46" i="14"/>
  <c r="O46" i="14" s="1"/>
  <c r="N70" i="14"/>
  <c r="N48" i="14"/>
  <c r="J87" i="14"/>
  <c r="K87" i="14" s="1"/>
  <c r="N93" i="14"/>
  <c r="N63" i="14"/>
  <c r="P63" i="14" s="1"/>
  <c r="J39" i="14"/>
  <c r="L39" i="14" s="1"/>
  <c r="F71" i="14"/>
  <c r="N76" i="14"/>
  <c r="N35" i="14"/>
  <c r="P35" i="14" s="1"/>
  <c r="N37" i="14"/>
  <c r="P37" i="14" s="1"/>
  <c r="J92" i="14"/>
  <c r="L92" i="14" s="1"/>
  <c r="F52" i="14"/>
  <c r="J86" i="14"/>
  <c r="F57" i="14"/>
  <c r="H626" i="14"/>
  <c r="J70" i="14"/>
  <c r="K70" i="14" s="1"/>
  <c r="J50" i="14"/>
  <c r="J78" i="14"/>
  <c r="J85" i="14"/>
  <c r="L85" i="14" s="1"/>
  <c r="F86" i="14"/>
  <c r="J84" i="14"/>
  <c r="L84" i="14" s="1"/>
  <c r="F38" i="14"/>
  <c r="H38" i="14" s="1"/>
  <c r="N81" i="14"/>
  <c r="P81" i="14" s="1"/>
  <c r="N77" i="14"/>
  <c r="O77" i="14" s="1"/>
  <c r="N52" i="14"/>
  <c r="N47" i="14"/>
  <c r="P47" i="14" s="1"/>
  <c r="N54" i="14"/>
  <c r="O54" i="14" s="1"/>
  <c r="J54" i="14"/>
  <c r="L54" i="14" s="1"/>
  <c r="J82" i="14"/>
  <c r="L82" i="14" s="1"/>
  <c r="F37" i="14"/>
  <c r="G37" i="14" s="1"/>
  <c r="J61" i="14"/>
  <c r="K61" i="14" s="1"/>
  <c r="F46" i="14"/>
  <c r="U46" i="14" s="1"/>
  <c r="J79" i="14"/>
  <c r="F49" i="14"/>
  <c r="J80" i="14"/>
  <c r="L80" i="14" s="1"/>
  <c r="F78" i="14"/>
  <c r="N71" i="14"/>
  <c r="P71" i="14" s="1"/>
  <c r="N62" i="14"/>
  <c r="N57" i="14"/>
  <c r="N64" i="14"/>
  <c r="P64" i="14" s="1"/>
  <c r="N59" i="14"/>
  <c r="F56" i="14"/>
  <c r="G56" i="14" s="1"/>
  <c r="J56" i="14"/>
  <c r="K56" i="14" s="1"/>
  <c r="J63" i="14"/>
  <c r="L63" i="14" s="1"/>
  <c r="F53" i="14"/>
  <c r="F55" i="14"/>
  <c r="H55" i="14" s="1"/>
  <c r="J81" i="14"/>
  <c r="K81" i="14" s="1"/>
  <c r="F36" i="14"/>
  <c r="U36" i="14" s="1"/>
  <c r="F102" i="14"/>
  <c r="N87" i="14"/>
  <c r="N78" i="14"/>
  <c r="N42" i="14"/>
  <c r="N80" i="14"/>
  <c r="P80" i="14" s="1"/>
  <c r="N75" i="14"/>
  <c r="P75" i="14" s="1"/>
  <c r="J44" i="14"/>
  <c r="L44" i="14" s="1"/>
  <c r="F41" i="14"/>
  <c r="G41" i="14" s="1"/>
  <c r="F44" i="14"/>
  <c r="F70" i="14"/>
  <c r="G70" i="14" s="1"/>
  <c r="F35" i="14"/>
  <c r="U35" i="14" s="1"/>
  <c r="F62" i="14"/>
  <c r="J67" i="14"/>
  <c r="K67" i="14" s="1"/>
  <c r="F627" i="14"/>
  <c r="J37" i="14"/>
  <c r="K37" i="14" s="1"/>
  <c r="N49" i="14"/>
  <c r="P49" i="14" s="1"/>
  <c r="N56" i="14"/>
  <c r="N83" i="14"/>
  <c r="N74" i="14"/>
  <c r="N53" i="14"/>
  <c r="J62" i="14"/>
  <c r="L62" i="14" s="1"/>
  <c r="F50" i="14"/>
  <c r="H50" i="14" s="1"/>
  <c r="J38" i="14"/>
  <c r="J65" i="14"/>
  <c r="K65" i="14" s="1"/>
  <c r="N66" i="14"/>
  <c r="O66" i="14" s="1"/>
  <c r="J57" i="14"/>
  <c r="K57" i="14" s="1"/>
  <c r="G102" i="14"/>
  <c r="F72" i="14"/>
  <c r="F59" i="14"/>
  <c r="H59" i="14" s="1"/>
  <c r="F61" i="14"/>
  <c r="H61" i="14" s="1"/>
  <c r="J68" i="14"/>
  <c r="L68" i="14" s="1"/>
  <c r="N84" i="14"/>
  <c r="P84" i="14" s="1"/>
  <c r="F69" i="14"/>
  <c r="F80" i="14"/>
  <c r="G80" i="14" s="1"/>
  <c r="J71" i="14"/>
  <c r="L71" i="14" s="1"/>
  <c r="N88" i="14"/>
  <c r="J52" i="14"/>
  <c r="K52" i="14" s="1"/>
  <c r="F68" i="14"/>
  <c r="H68" i="14" s="1"/>
  <c r="J89" i="14"/>
  <c r="J66" i="14"/>
  <c r="K66" i="14" s="1"/>
  <c r="J64" i="14"/>
  <c r="K64" i="14" s="1"/>
  <c r="J40" i="14"/>
  <c r="K40" i="14" s="1"/>
  <c r="P92" i="14"/>
  <c r="O92" i="14"/>
  <c r="J69" i="14"/>
  <c r="K69" i="14" s="1"/>
  <c r="J93" i="14"/>
  <c r="L93" i="14" s="1"/>
  <c r="J74" i="14"/>
  <c r="J76" i="14"/>
  <c r="L76" i="14" s="1"/>
  <c r="F42" i="14"/>
  <c r="N44" i="14"/>
  <c r="P44" i="14" s="1"/>
  <c r="N82" i="14"/>
  <c r="N45" i="14"/>
  <c r="N51" i="14"/>
  <c r="P51" i="14" s="1"/>
  <c r="N73" i="14"/>
  <c r="P73" i="14" s="1"/>
  <c r="N79" i="14"/>
  <c r="P79" i="14" s="1"/>
  <c r="N85" i="14"/>
  <c r="P85" i="14" s="1"/>
  <c r="N94" i="14"/>
  <c r="F54" i="14"/>
  <c r="G54" i="14" s="1"/>
  <c r="F45" i="14"/>
  <c r="H45" i="14" s="1"/>
  <c r="F74" i="14"/>
  <c r="J36" i="14"/>
  <c r="L36" i="14" s="1"/>
  <c r="J72" i="14"/>
  <c r="L72" i="14" s="1"/>
  <c r="J53" i="14"/>
  <c r="L53" i="14" s="1"/>
  <c r="J60" i="14"/>
  <c r="L60" i="14" s="1"/>
  <c r="F73" i="14"/>
  <c r="F75" i="14"/>
  <c r="F82" i="14"/>
  <c r="J49" i="14"/>
  <c r="L49" i="14" s="1"/>
  <c r="F64" i="14"/>
  <c r="J95" i="14"/>
  <c r="L95" i="14" s="1"/>
  <c r="F84" i="14"/>
  <c r="H84" i="14" s="1"/>
  <c r="F77" i="14"/>
  <c r="J91" i="14"/>
  <c r="F40" i="14"/>
  <c r="G40" i="14" s="1"/>
  <c r="F95" i="14"/>
  <c r="H95" i="14" s="1"/>
  <c r="N60" i="14"/>
  <c r="N39" i="14"/>
  <c r="P39" i="14" s="1"/>
  <c r="N61" i="14"/>
  <c r="O61" i="14" s="1"/>
  <c r="N67" i="14"/>
  <c r="N89" i="14"/>
  <c r="P89" i="14" s="1"/>
  <c r="N95" i="14"/>
  <c r="P95" i="14" s="1"/>
  <c r="N38" i="14"/>
  <c r="J51" i="14"/>
  <c r="K51" i="14" s="1"/>
  <c r="J77" i="14"/>
  <c r="K77" i="14" s="1"/>
  <c r="F58" i="14"/>
  <c r="H58" i="14" s="1"/>
  <c r="F43" i="14"/>
  <c r="H43" i="14" s="1"/>
  <c r="J35" i="14"/>
  <c r="J55" i="14"/>
  <c r="K55" i="14" s="1"/>
  <c r="F63" i="14"/>
  <c r="F66" i="14"/>
  <c r="G66" i="14" s="1"/>
  <c r="J59" i="14"/>
  <c r="L59" i="14" s="1"/>
  <c r="F90" i="14"/>
  <c r="H90" i="14" s="1"/>
  <c r="F76" i="14"/>
  <c r="G76" i="14" s="1"/>
  <c r="J45" i="14"/>
  <c r="K45" i="14" s="1"/>
  <c r="J83" i="14"/>
  <c r="F88" i="14"/>
  <c r="G88" i="14" s="1"/>
  <c r="F79" i="14"/>
  <c r="F48" i="14"/>
  <c r="J90" i="14"/>
  <c r="F93" i="14"/>
  <c r="J42" i="14"/>
  <c r="F81" i="14"/>
  <c r="F92" i="14"/>
  <c r="N86" i="14"/>
  <c r="H101" i="14"/>
  <c r="F87" i="14"/>
  <c r="F67" i="14"/>
  <c r="J94" i="14"/>
  <c r="J48" i="14"/>
  <c r="J58" i="14"/>
  <c r="J43" i="14"/>
  <c r="J47" i="14"/>
  <c r="L78" i="14"/>
  <c r="K78" i="14"/>
  <c r="P66" i="14"/>
  <c r="P72" i="14"/>
  <c r="O72" i="14"/>
  <c r="P91" i="14"/>
  <c r="O91" i="14"/>
  <c r="AM100" i="14"/>
  <c r="J124" i="14" s="1"/>
  <c r="CY100" i="14"/>
  <c r="J188" i="14" s="1"/>
  <c r="AF100" i="14"/>
  <c r="J117" i="14" s="1"/>
  <c r="CR100" i="14"/>
  <c r="J181" i="14" s="1"/>
  <c r="AG100" i="14"/>
  <c r="J118" i="14" s="1"/>
  <c r="CS100" i="14"/>
  <c r="J182" i="14" s="1"/>
  <c r="AH100" i="14"/>
  <c r="J119" i="14" s="1"/>
  <c r="CT100" i="14"/>
  <c r="J183" i="14" s="1"/>
  <c r="AI100" i="14"/>
  <c r="J120" i="14" s="1"/>
  <c r="CU100" i="14"/>
  <c r="J184" i="14" s="1"/>
  <c r="AJ100" i="14"/>
  <c r="J121" i="14" s="1"/>
  <c r="CV100" i="14"/>
  <c r="J185" i="14" s="1"/>
  <c r="AK100" i="14"/>
  <c r="J122" i="14" s="1"/>
  <c r="CW100" i="14"/>
  <c r="J186" i="14" s="1"/>
  <c r="AD100" i="14"/>
  <c r="J115" i="14" s="1"/>
  <c r="CP100" i="14"/>
  <c r="J179" i="14" s="1"/>
  <c r="K82" i="14"/>
  <c r="P45" i="14"/>
  <c r="O45" i="14"/>
  <c r="O94" i="14"/>
  <c r="H39" i="14"/>
  <c r="L52" i="14"/>
  <c r="N628" i="14"/>
  <c r="A629" i="14"/>
  <c r="X72" i="14"/>
  <c r="H72" i="14"/>
  <c r="G72" i="14"/>
  <c r="U72" i="14"/>
  <c r="U66" i="14"/>
  <c r="AU100" i="14"/>
  <c r="J132" i="14" s="1"/>
  <c r="DG100" i="14"/>
  <c r="J196" i="14" s="1"/>
  <c r="AN100" i="14"/>
  <c r="J125" i="14" s="1"/>
  <c r="CZ100" i="14"/>
  <c r="J189" i="14" s="1"/>
  <c r="AO100" i="14"/>
  <c r="J126" i="14" s="1"/>
  <c r="DA100" i="14"/>
  <c r="J190" i="14" s="1"/>
  <c r="AP100" i="14"/>
  <c r="J127" i="14" s="1"/>
  <c r="DB100" i="14"/>
  <c r="J191" i="14" s="1"/>
  <c r="AQ100" i="14"/>
  <c r="J128" i="14" s="1"/>
  <c r="DC100" i="14"/>
  <c r="J192" i="14" s="1"/>
  <c r="AR100" i="14"/>
  <c r="J129" i="14" s="1"/>
  <c r="DD100" i="14"/>
  <c r="J193" i="14" s="1"/>
  <c r="AS100" i="14"/>
  <c r="J130" i="14" s="1"/>
  <c r="DE100" i="14"/>
  <c r="J194" i="14" s="1"/>
  <c r="AL100" i="14"/>
  <c r="J123" i="14" s="1"/>
  <c r="CX100" i="14"/>
  <c r="J187" i="14" s="1"/>
  <c r="C105" i="14"/>
  <c r="D104" i="14"/>
  <c r="H102" i="14"/>
  <c r="I102" i="14" s="1"/>
  <c r="AA60" i="14"/>
  <c r="P60" i="14"/>
  <c r="O60" i="14"/>
  <c r="P61" i="14"/>
  <c r="O38" i="14"/>
  <c r="P38" i="14"/>
  <c r="BL627" i="14"/>
  <c r="BD627" i="14"/>
  <c r="AV627" i="14"/>
  <c r="AN627" i="14"/>
  <c r="AF627" i="14"/>
  <c r="X627" i="14"/>
  <c r="P627" i="14"/>
  <c r="BK627" i="14"/>
  <c r="BC627" i="14"/>
  <c r="AU627" i="14"/>
  <c r="AM627" i="14"/>
  <c r="AE627" i="14"/>
  <c r="W627" i="14"/>
  <c r="O627" i="14"/>
  <c r="BJ627" i="14"/>
  <c r="BB627" i="14"/>
  <c r="AT627" i="14"/>
  <c r="AL627" i="14"/>
  <c r="AD627" i="14"/>
  <c r="V627" i="14"/>
  <c r="BI627" i="14"/>
  <c r="BA627" i="14"/>
  <c r="AS627" i="14"/>
  <c r="AK627" i="14"/>
  <c r="AC627" i="14"/>
  <c r="U627" i="14"/>
  <c r="M627" i="14"/>
  <c r="BH627" i="14"/>
  <c r="AZ627" i="14"/>
  <c r="AR627" i="14"/>
  <c r="AJ627" i="14"/>
  <c r="AB627" i="14"/>
  <c r="T627" i="14"/>
  <c r="BG627" i="14"/>
  <c r="AY627" i="14"/>
  <c r="AQ627" i="14"/>
  <c r="AI627" i="14"/>
  <c r="AA627" i="14"/>
  <c r="S627" i="14"/>
  <c r="BF627" i="14"/>
  <c r="AX627" i="14"/>
  <c r="AP627" i="14"/>
  <c r="AH627" i="14"/>
  <c r="Z627" i="14"/>
  <c r="R627" i="14"/>
  <c r="BE627" i="14"/>
  <c r="AW627" i="14"/>
  <c r="AO627" i="14"/>
  <c r="AG627" i="14"/>
  <c r="Y627" i="14"/>
  <c r="Q627" i="14"/>
  <c r="L50" i="14"/>
  <c r="K50" i="14"/>
  <c r="BC100" i="14"/>
  <c r="J140" i="14" s="1"/>
  <c r="DO100" i="14"/>
  <c r="J204" i="14" s="1"/>
  <c r="AV100" i="14"/>
  <c r="J133" i="14" s="1"/>
  <c r="DH100" i="14"/>
  <c r="J197" i="14" s="1"/>
  <c r="AW100" i="14"/>
  <c r="J134" i="14" s="1"/>
  <c r="DI100" i="14"/>
  <c r="J198" i="14" s="1"/>
  <c r="AX100" i="14"/>
  <c r="J135" i="14" s="1"/>
  <c r="DJ100" i="14"/>
  <c r="J199" i="14" s="1"/>
  <c r="AY100" i="14"/>
  <c r="J136" i="14" s="1"/>
  <c r="DK100" i="14"/>
  <c r="J200" i="14" s="1"/>
  <c r="AZ100" i="14"/>
  <c r="J137" i="14" s="1"/>
  <c r="DL100" i="14"/>
  <c r="J201" i="14" s="1"/>
  <c r="BA100" i="14"/>
  <c r="J138" i="14" s="1"/>
  <c r="DM100" i="14"/>
  <c r="J202" i="14" s="1"/>
  <c r="AT100" i="14"/>
  <c r="J131" i="14" s="1"/>
  <c r="DF100" i="14"/>
  <c r="J195" i="14" s="1"/>
  <c r="H627" i="14"/>
  <c r="E103" i="14"/>
  <c r="F103" i="14" s="1"/>
  <c r="O42" i="14"/>
  <c r="P42" i="14"/>
  <c r="O48" i="14"/>
  <c r="P48" i="14"/>
  <c r="X94" i="14"/>
  <c r="H94" i="14"/>
  <c r="G94" i="14"/>
  <c r="U94" i="14"/>
  <c r="G45" i="14"/>
  <c r="L58" i="14"/>
  <c r="H49" i="14"/>
  <c r="G49" i="14"/>
  <c r="BK100" i="14"/>
  <c r="J148" i="14" s="1"/>
  <c r="DW100" i="14"/>
  <c r="J212" i="14" s="1"/>
  <c r="BD100" i="14"/>
  <c r="J141" i="14" s="1"/>
  <c r="DP100" i="14"/>
  <c r="J205" i="14" s="1"/>
  <c r="BE100" i="14"/>
  <c r="J142" i="14" s="1"/>
  <c r="DQ100" i="14"/>
  <c r="J206" i="14" s="1"/>
  <c r="BF100" i="14"/>
  <c r="J143" i="14" s="1"/>
  <c r="DR100" i="14"/>
  <c r="J207" i="14" s="1"/>
  <c r="BG100" i="14"/>
  <c r="J144" i="14" s="1"/>
  <c r="DS100" i="14"/>
  <c r="J208" i="14" s="1"/>
  <c r="BH100" i="14"/>
  <c r="J145" i="14" s="1"/>
  <c r="DT100" i="14"/>
  <c r="J209" i="14" s="1"/>
  <c r="BI100" i="14"/>
  <c r="J146" i="14" s="1"/>
  <c r="DU100" i="14"/>
  <c r="J210" i="14" s="1"/>
  <c r="BB100" i="14"/>
  <c r="J139" i="14" s="1"/>
  <c r="DN100" i="14"/>
  <c r="J203" i="14" s="1"/>
  <c r="P93" i="14"/>
  <c r="O93" i="14"/>
  <c r="AA93" i="14"/>
  <c r="O36" i="14"/>
  <c r="P70" i="14"/>
  <c r="O70" i="14"/>
  <c r="H62" i="14"/>
  <c r="G62" i="14"/>
  <c r="U62" i="14"/>
  <c r="BS100" i="14"/>
  <c r="J156" i="14" s="1"/>
  <c r="EE100" i="14"/>
  <c r="BL100" i="14"/>
  <c r="J149" i="14" s="1"/>
  <c r="DX100" i="14"/>
  <c r="J213" i="14" s="1"/>
  <c r="BM100" i="14"/>
  <c r="J150" i="14" s="1"/>
  <c r="DY100" i="14"/>
  <c r="J214" i="14" s="1"/>
  <c r="BN100" i="14"/>
  <c r="J151" i="14" s="1"/>
  <c r="DZ100" i="14"/>
  <c r="J215" i="14" s="1"/>
  <c r="BO100" i="14"/>
  <c r="J152" i="14" s="1"/>
  <c r="EA100" i="14"/>
  <c r="J216" i="14" s="1"/>
  <c r="BP100" i="14"/>
  <c r="J153" i="14" s="1"/>
  <c r="EB100" i="14"/>
  <c r="J217" i="14" s="1"/>
  <c r="BQ100" i="14"/>
  <c r="J154" i="14" s="1"/>
  <c r="EC100" i="14"/>
  <c r="J218" i="14" s="1"/>
  <c r="BJ100" i="14"/>
  <c r="J147" i="14" s="1"/>
  <c r="DV100" i="14"/>
  <c r="J211" i="14" s="1"/>
  <c r="L67" i="14"/>
  <c r="G627" i="14"/>
  <c r="H78" i="14"/>
  <c r="G78" i="14"/>
  <c r="U78" i="14"/>
  <c r="P65" i="14"/>
  <c r="O65" i="14"/>
  <c r="AA52" i="14"/>
  <c r="O52" i="14"/>
  <c r="P52" i="14"/>
  <c r="P74" i="14"/>
  <c r="K92" i="14"/>
  <c r="K72" i="14"/>
  <c r="H47" i="14"/>
  <c r="G44" i="14"/>
  <c r="H44" i="14"/>
  <c r="U44" i="14"/>
  <c r="H83" i="14"/>
  <c r="G83" i="14"/>
  <c r="U83" i="14"/>
  <c r="G60" i="14"/>
  <c r="H86" i="14"/>
  <c r="G86" i="14"/>
  <c r="U86" i="14"/>
  <c r="CA100" i="14"/>
  <c r="J164" i="14" s="1"/>
  <c r="EM100" i="14"/>
  <c r="J237" i="14" s="1"/>
  <c r="BT100" i="14"/>
  <c r="J157" i="14" s="1"/>
  <c r="EF100" i="14"/>
  <c r="J231" i="14" s="1"/>
  <c r="BU100" i="14"/>
  <c r="J158" i="14" s="1"/>
  <c r="EG100" i="14"/>
  <c r="J232" i="14" s="1"/>
  <c r="BV100" i="14"/>
  <c r="J159" i="14" s="1"/>
  <c r="EH100" i="14"/>
  <c r="J233" i="14" s="1"/>
  <c r="BW100" i="14"/>
  <c r="J160" i="14" s="1"/>
  <c r="EI100" i="14"/>
  <c r="J234" i="14" s="1"/>
  <c r="BX100" i="14"/>
  <c r="J161" i="14" s="1"/>
  <c r="EJ100" i="14"/>
  <c r="J235" i="14" s="1"/>
  <c r="BY100" i="14"/>
  <c r="J162" i="14" s="1"/>
  <c r="EK100" i="14"/>
  <c r="BR100" i="14"/>
  <c r="J155" i="14" s="1"/>
  <c r="ED100" i="14"/>
  <c r="G51" i="14"/>
  <c r="D629" i="14"/>
  <c r="C630" i="14"/>
  <c r="AA40" i="14"/>
  <c r="O40" i="14"/>
  <c r="P40" i="14"/>
  <c r="O62" i="14"/>
  <c r="P59" i="14"/>
  <c r="O59" i="14"/>
  <c r="G57" i="14"/>
  <c r="U57" i="14"/>
  <c r="L79" i="14"/>
  <c r="K79" i="14"/>
  <c r="W100" i="14"/>
  <c r="J108" i="14" s="1"/>
  <c r="CI100" i="14"/>
  <c r="J172" i="14" s="1"/>
  <c r="P100" i="14"/>
  <c r="J101" i="14" s="1"/>
  <c r="CB100" i="14"/>
  <c r="J165" i="14" s="1"/>
  <c r="Q100" i="14"/>
  <c r="J102" i="14" s="1"/>
  <c r="CC100" i="14"/>
  <c r="J166" i="14" s="1"/>
  <c r="R100" i="14"/>
  <c r="J103" i="14" s="1"/>
  <c r="CD100" i="14"/>
  <c r="J167" i="14" s="1"/>
  <c r="S100" i="14"/>
  <c r="J104" i="14" s="1"/>
  <c r="CE100" i="14"/>
  <c r="J168" i="14" s="1"/>
  <c r="T100" i="14"/>
  <c r="J105" i="14" s="1"/>
  <c r="CF100" i="14"/>
  <c r="J169" i="14" s="1"/>
  <c r="U100" i="14"/>
  <c r="J106" i="14" s="1"/>
  <c r="CG100" i="14"/>
  <c r="J170" i="14" s="1"/>
  <c r="BZ100" i="14"/>
  <c r="J163" i="14" s="1"/>
  <c r="EL100" i="14"/>
  <c r="J236" i="14" s="1"/>
  <c r="E628" i="14"/>
  <c r="H628" i="14" s="1"/>
  <c r="P50" i="14"/>
  <c r="O50" i="14"/>
  <c r="AA56" i="14"/>
  <c r="O56" i="14"/>
  <c r="P56" i="14"/>
  <c r="O47" i="14"/>
  <c r="P53" i="14"/>
  <c r="O53" i="14"/>
  <c r="U56" i="14"/>
  <c r="G52" i="14"/>
  <c r="H52" i="14"/>
  <c r="U52" i="14"/>
  <c r="H37" i="14"/>
  <c r="P88" i="14"/>
  <c r="O88" i="14"/>
  <c r="L46" i="14"/>
  <c r="K46" i="14"/>
  <c r="H74" i="14"/>
  <c r="G74" i="14"/>
  <c r="U74" i="14"/>
  <c r="U73" i="14"/>
  <c r="U75" i="14"/>
  <c r="AE100" i="14"/>
  <c r="J116" i="14" s="1"/>
  <c r="CQ100" i="14"/>
  <c r="J180" i="14" s="1"/>
  <c r="X100" i="14"/>
  <c r="J109" i="14" s="1"/>
  <c r="CJ100" i="14"/>
  <c r="J173" i="14" s="1"/>
  <c r="Y100" i="14"/>
  <c r="J110" i="14" s="1"/>
  <c r="CK100" i="14"/>
  <c r="J174" i="14" s="1"/>
  <c r="Z100" i="14"/>
  <c r="J111" i="14" s="1"/>
  <c r="CL100" i="14"/>
  <c r="J175" i="14" s="1"/>
  <c r="AA100" i="14"/>
  <c r="J112" i="14" s="1"/>
  <c r="CM100" i="14"/>
  <c r="J176" i="14" s="1"/>
  <c r="AB100" i="14"/>
  <c r="J113" i="14" s="1"/>
  <c r="CN100" i="14"/>
  <c r="J177" i="14" s="1"/>
  <c r="AC100" i="14"/>
  <c r="J114" i="14" s="1"/>
  <c r="CO100" i="14"/>
  <c r="J178" i="14" s="1"/>
  <c r="V100" i="14"/>
  <c r="J107" i="14" s="1"/>
  <c r="CH100" i="14"/>
  <c r="J171" i="14" s="1"/>
  <c r="D28" i="11"/>
  <c r="G28" i="11" s="1"/>
  <c r="E27" i="11"/>
  <c r="F27" i="11" s="1"/>
  <c r="L56" i="14" l="1"/>
  <c r="X79" i="14"/>
  <c r="O35" i="14"/>
  <c r="X83" i="14"/>
  <c r="L69" i="14"/>
  <c r="AA83" i="14"/>
  <c r="AA53" i="14"/>
  <c r="X86" i="14"/>
  <c r="Z86" i="14" s="1"/>
  <c r="AA78" i="14"/>
  <c r="U38" i="14"/>
  <c r="U50" i="14"/>
  <c r="V50" i="14" s="1"/>
  <c r="AA68" i="14"/>
  <c r="AB68" i="14" s="1"/>
  <c r="I626" i="14"/>
  <c r="H51" i="14"/>
  <c r="U53" i="14"/>
  <c r="X52" i="14"/>
  <c r="Z52" i="14" s="1"/>
  <c r="K86" i="14"/>
  <c r="O80" i="14"/>
  <c r="G53" i="14"/>
  <c r="L86" i="14"/>
  <c r="H53" i="14"/>
  <c r="AA51" i="14"/>
  <c r="AC51" i="14" s="1"/>
  <c r="AA59" i="14"/>
  <c r="X62" i="14"/>
  <c r="Z62" i="14" s="1"/>
  <c r="U58" i="14"/>
  <c r="O39" i="14"/>
  <c r="K84" i="14"/>
  <c r="O51" i="14"/>
  <c r="U59" i="14"/>
  <c r="V59" i="14" s="1"/>
  <c r="G58" i="14"/>
  <c r="O63" i="14"/>
  <c r="U60" i="14"/>
  <c r="W60" i="14" s="1"/>
  <c r="G59" i="14"/>
  <c r="O71" i="14"/>
  <c r="G50" i="14"/>
  <c r="AA75" i="14"/>
  <c r="AC75" i="14" s="1"/>
  <c r="X58" i="14"/>
  <c r="Y58" i="14" s="1"/>
  <c r="AA82" i="14"/>
  <c r="AC82" i="14" s="1"/>
  <c r="AA74" i="14"/>
  <c r="AA39" i="14"/>
  <c r="AC39" i="14" s="1"/>
  <c r="AA87" i="14"/>
  <c r="AB87" i="14" s="1"/>
  <c r="X49" i="14"/>
  <c r="X78" i="14"/>
  <c r="Z78" i="14" s="1"/>
  <c r="AA48" i="14"/>
  <c r="AC48" i="14" s="1"/>
  <c r="K71" i="14"/>
  <c r="H91" i="14"/>
  <c r="X51" i="14"/>
  <c r="AA80" i="14"/>
  <c r="AB80" i="14" s="1"/>
  <c r="O87" i="14"/>
  <c r="P58" i="14"/>
  <c r="H70" i="14"/>
  <c r="P54" i="14"/>
  <c r="O83" i="14"/>
  <c r="H80" i="14"/>
  <c r="U39" i="14"/>
  <c r="AA45" i="14"/>
  <c r="AB45" i="14" s="1"/>
  <c r="AA44" i="14"/>
  <c r="AC44" i="14" s="1"/>
  <c r="AA91" i="14"/>
  <c r="AC91" i="14" s="1"/>
  <c r="H75" i="14"/>
  <c r="X56" i="14"/>
  <c r="Y56" i="14" s="1"/>
  <c r="O78" i="14"/>
  <c r="O74" i="14"/>
  <c r="P87" i="14"/>
  <c r="AA58" i="14"/>
  <c r="AB58" i="14" s="1"/>
  <c r="U49" i="14"/>
  <c r="V49" i="14" s="1"/>
  <c r="U45" i="14"/>
  <c r="W45" i="14" s="1"/>
  <c r="AA54" i="14"/>
  <c r="AC54" i="14" s="1"/>
  <c r="P83" i="14"/>
  <c r="X80" i="14"/>
  <c r="Y80" i="14" s="1"/>
  <c r="G39" i="14"/>
  <c r="X39" i="14"/>
  <c r="Z39" i="14" s="1"/>
  <c r="O82" i="14"/>
  <c r="G75" i="14"/>
  <c r="H56" i="14"/>
  <c r="L87" i="14"/>
  <c r="O43" i="14"/>
  <c r="H54" i="14"/>
  <c r="K85" i="14"/>
  <c r="U95" i="14"/>
  <c r="H66" i="14"/>
  <c r="P82" i="14"/>
  <c r="G35" i="14"/>
  <c r="AA35" i="14"/>
  <c r="AC35" i="14" s="1"/>
  <c r="L51" i="14"/>
  <c r="I101" i="14"/>
  <c r="K101" i="14" s="1"/>
  <c r="HN362" i="14" s="1"/>
  <c r="X91" i="14"/>
  <c r="Y91" i="14" s="1"/>
  <c r="X54" i="14"/>
  <c r="G95" i="14"/>
  <c r="H35" i="14"/>
  <c r="O37" i="14"/>
  <c r="P78" i="14"/>
  <c r="K80" i="14"/>
  <c r="L57" i="14"/>
  <c r="U91" i="14"/>
  <c r="V91" i="14" s="1"/>
  <c r="L40" i="14"/>
  <c r="AA70" i="14"/>
  <c r="AB70" i="14" s="1"/>
  <c r="U70" i="14"/>
  <c r="U54" i="14"/>
  <c r="W54" i="14" s="1"/>
  <c r="U80" i="14"/>
  <c r="W80" i="14" s="1"/>
  <c r="O44" i="14"/>
  <c r="X92" i="14"/>
  <c r="Z92" i="14" s="1"/>
  <c r="X35" i="14"/>
  <c r="Z35" i="14" s="1"/>
  <c r="X59" i="14"/>
  <c r="AA62" i="14"/>
  <c r="AC62" i="14" s="1"/>
  <c r="X57" i="14"/>
  <c r="Z57" i="14" s="1"/>
  <c r="H57" i="14"/>
  <c r="P62" i="14"/>
  <c r="O73" i="14"/>
  <c r="K95" i="14"/>
  <c r="O75" i="14"/>
  <c r="AA41" i="14"/>
  <c r="AC41" i="14" s="1"/>
  <c r="O41" i="14"/>
  <c r="AA37" i="14"/>
  <c r="AC37" i="14" s="1"/>
  <c r="U43" i="14"/>
  <c r="W43" i="14" s="1"/>
  <c r="K93" i="14"/>
  <c r="X95" i="14"/>
  <c r="Y95" i="14" s="1"/>
  <c r="U55" i="14"/>
  <c r="W55" i="14" s="1"/>
  <c r="G43" i="14"/>
  <c r="K39" i="14"/>
  <c r="L41" i="14"/>
  <c r="AA50" i="14"/>
  <c r="AC50" i="14" s="1"/>
  <c r="U61" i="14"/>
  <c r="W61" i="14" s="1"/>
  <c r="U68" i="14"/>
  <c r="V68" i="14" s="1"/>
  <c r="AA43" i="14"/>
  <c r="AC43" i="14" s="1"/>
  <c r="I627" i="14"/>
  <c r="G55" i="14"/>
  <c r="AA38" i="14"/>
  <c r="AB38" i="14" s="1"/>
  <c r="G61" i="14"/>
  <c r="O68" i="14"/>
  <c r="G68" i="14"/>
  <c r="U47" i="14"/>
  <c r="W47" i="14" s="1"/>
  <c r="G38" i="14"/>
  <c r="AA61" i="14"/>
  <c r="AC61" i="14" s="1"/>
  <c r="AA73" i="14"/>
  <c r="U37" i="14"/>
  <c r="W37" i="14" s="1"/>
  <c r="AA47" i="14"/>
  <c r="AC47" i="14" s="1"/>
  <c r="K58" i="14"/>
  <c r="X45" i="14"/>
  <c r="Y45" i="14" s="1"/>
  <c r="X47" i="14"/>
  <c r="Z47" i="14" s="1"/>
  <c r="AA72" i="14"/>
  <c r="AB72" i="14" s="1"/>
  <c r="K63" i="14"/>
  <c r="U89" i="14"/>
  <c r="W89" i="14" s="1"/>
  <c r="G89" i="14"/>
  <c r="K54" i="14"/>
  <c r="X63" i="14"/>
  <c r="Y63" i="14" s="1"/>
  <c r="AA94" i="14"/>
  <c r="AC94" i="14" s="1"/>
  <c r="AA86" i="14"/>
  <c r="AB86" i="14" s="1"/>
  <c r="AA42" i="14"/>
  <c r="AC42" i="14" s="1"/>
  <c r="X50" i="14"/>
  <c r="Z50" i="14" s="1"/>
  <c r="AA66" i="14"/>
  <c r="AB66" i="14" s="1"/>
  <c r="O69" i="14"/>
  <c r="X82" i="14"/>
  <c r="Z82" i="14" s="1"/>
  <c r="K62" i="14"/>
  <c r="AA69" i="14"/>
  <c r="AC69" i="14" s="1"/>
  <c r="K59" i="14"/>
  <c r="J27" i="11"/>
  <c r="K27" i="11" s="1"/>
  <c r="H27" i="11"/>
  <c r="I27" i="11" s="1"/>
  <c r="X40" i="14"/>
  <c r="Z40" i="14" s="1"/>
  <c r="X43" i="14"/>
  <c r="Y43" i="14" s="1"/>
  <c r="X89" i="14"/>
  <c r="Z89" i="14" s="1"/>
  <c r="X38" i="14"/>
  <c r="Z38" i="14" s="1"/>
  <c r="AA57" i="14"/>
  <c r="AC57" i="14" s="1"/>
  <c r="X77" i="14"/>
  <c r="Y77" i="14" s="1"/>
  <c r="AA46" i="14"/>
  <c r="AC46" i="14" s="1"/>
  <c r="G46" i="14"/>
  <c r="H41" i="14"/>
  <c r="AA67" i="14"/>
  <c r="X74" i="14"/>
  <c r="Z74" i="14" s="1"/>
  <c r="AA64" i="14"/>
  <c r="AB64" i="14" s="1"/>
  <c r="X60" i="14"/>
  <c r="Z60" i="14" s="1"/>
  <c r="G85" i="14"/>
  <c r="L70" i="14"/>
  <c r="L66" i="14"/>
  <c r="P77" i="14"/>
  <c r="H88" i="14"/>
  <c r="X36" i="14"/>
  <c r="Z36" i="14" s="1"/>
  <c r="AA76" i="14"/>
  <c r="AB76" i="14" s="1"/>
  <c r="K76" i="14"/>
  <c r="X55" i="14"/>
  <c r="Z55" i="14" s="1"/>
  <c r="H85" i="14"/>
  <c r="O76" i="14"/>
  <c r="AA89" i="14"/>
  <c r="AC89" i="14" s="1"/>
  <c r="X88" i="14"/>
  <c r="Z88" i="14" s="1"/>
  <c r="X41" i="14"/>
  <c r="Z41" i="14" s="1"/>
  <c r="X85" i="14"/>
  <c r="Z85" i="14" s="1"/>
  <c r="P76" i="14"/>
  <c r="O89" i="14"/>
  <c r="L65" i="14"/>
  <c r="AA88" i="14"/>
  <c r="AB88" i="14" s="1"/>
  <c r="U77" i="14"/>
  <c r="W77" i="14" s="1"/>
  <c r="AA85" i="14"/>
  <c r="AC85" i="14" s="1"/>
  <c r="X75" i="14"/>
  <c r="Z75" i="14" s="1"/>
  <c r="O84" i="14"/>
  <c r="AA49" i="14"/>
  <c r="AB49" i="14" s="1"/>
  <c r="G77" i="14"/>
  <c r="X70" i="14"/>
  <c r="Y70" i="14" s="1"/>
  <c r="O85" i="14"/>
  <c r="L55" i="14"/>
  <c r="G36" i="14"/>
  <c r="O49" i="14"/>
  <c r="H77" i="14"/>
  <c r="H46" i="14"/>
  <c r="K36" i="14"/>
  <c r="X67" i="14"/>
  <c r="Y67" i="14" s="1"/>
  <c r="K60" i="14"/>
  <c r="H36" i="14"/>
  <c r="P46" i="14"/>
  <c r="K88" i="14"/>
  <c r="O64" i="14"/>
  <c r="AA36" i="14"/>
  <c r="AB36" i="14" s="1"/>
  <c r="X46" i="14"/>
  <c r="Z46" i="14" s="1"/>
  <c r="AA77" i="14"/>
  <c r="AB77" i="14" s="1"/>
  <c r="U88" i="14"/>
  <c r="W88" i="14" s="1"/>
  <c r="X66" i="14"/>
  <c r="Z66" i="14" s="1"/>
  <c r="U41" i="14"/>
  <c r="W41" i="14" s="1"/>
  <c r="K75" i="14"/>
  <c r="U40" i="14"/>
  <c r="V40" i="14" s="1"/>
  <c r="H40" i="14"/>
  <c r="X76" i="14"/>
  <c r="Z76" i="14" s="1"/>
  <c r="X53" i="14"/>
  <c r="Y53" i="14" s="1"/>
  <c r="K89" i="14"/>
  <c r="K38" i="14"/>
  <c r="L81" i="14"/>
  <c r="K73" i="14"/>
  <c r="P67" i="14"/>
  <c r="P57" i="14"/>
  <c r="AA81" i="14"/>
  <c r="AB81" i="14" s="1"/>
  <c r="X71" i="14"/>
  <c r="Y71" i="14" s="1"/>
  <c r="X65" i="14"/>
  <c r="Z65" i="14" s="1"/>
  <c r="AA90" i="14"/>
  <c r="AB90" i="14" s="1"/>
  <c r="X84" i="14"/>
  <c r="Z84" i="14" s="1"/>
  <c r="X61" i="14"/>
  <c r="Y61" i="14" s="1"/>
  <c r="O81" i="14"/>
  <c r="K35" i="14"/>
  <c r="L61" i="14"/>
  <c r="O67" i="14"/>
  <c r="O57" i="14"/>
  <c r="X37" i="14"/>
  <c r="Z37" i="14" s="1"/>
  <c r="L89" i="14"/>
  <c r="L38" i="14"/>
  <c r="K74" i="14"/>
  <c r="L37" i="14"/>
  <c r="O79" i="14"/>
  <c r="X81" i="14"/>
  <c r="Z81" i="14" s="1"/>
  <c r="L43" i="14"/>
  <c r="K53" i="14"/>
  <c r="O90" i="14"/>
  <c r="X44" i="14"/>
  <c r="Y44" i="14" s="1"/>
  <c r="L74" i="14"/>
  <c r="K44" i="14"/>
  <c r="K43" i="14"/>
  <c r="P90" i="14"/>
  <c r="X68" i="14"/>
  <c r="Z68" i="14" s="1"/>
  <c r="AA84" i="14"/>
  <c r="AB84" i="14" s="1"/>
  <c r="AA71" i="14"/>
  <c r="AB71" i="14" s="1"/>
  <c r="AA55" i="14"/>
  <c r="AC55" i="14" s="1"/>
  <c r="U71" i="14"/>
  <c r="W71" i="14" s="1"/>
  <c r="U65" i="14"/>
  <c r="W65" i="14" s="1"/>
  <c r="U84" i="14"/>
  <c r="W84" i="14" s="1"/>
  <c r="O55" i="14"/>
  <c r="G71" i="14"/>
  <c r="G65" i="14"/>
  <c r="G84" i="14"/>
  <c r="AA65" i="14"/>
  <c r="AC65" i="14" s="1"/>
  <c r="H71" i="14"/>
  <c r="K68" i="14"/>
  <c r="H65" i="14"/>
  <c r="L35" i="14"/>
  <c r="U76" i="14"/>
  <c r="W76" i="14" s="1"/>
  <c r="L64" i="14"/>
  <c r="X69" i="14"/>
  <c r="Z69" i="14" s="1"/>
  <c r="G73" i="14"/>
  <c r="P94" i="14"/>
  <c r="H73" i="14"/>
  <c r="K91" i="14"/>
  <c r="X73" i="14"/>
  <c r="Y73" i="14" s="1"/>
  <c r="L91" i="14"/>
  <c r="AA95" i="14"/>
  <c r="AC95" i="14" s="1"/>
  <c r="U69" i="14"/>
  <c r="V69" i="14" s="1"/>
  <c r="O95" i="14"/>
  <c r="X64" i="14"/>
  <c r="Y64" i="14" s="1"/>
  <c r="G69" i="14"/>
  <c r="H69" i="14"/>
  <c r="L77" i="14"/>
  <c r="X42" i="14"/>
  <c r="Z42" i="14" s="1"/>
  <c r="H103" i="14"/>
  <c r="U79" i="14"/>
  <c r="W79" i="14" s="1"/>
  <c r="AA79" i="14"/>
  <c r="AC79" i="14" s="1"/>
  <c r="H76" i="14"/>
  <c r="AA63" i="14"/>
  <c r="AC63" i="14" s="1"/>
  <c r="G79" i="14"/>
  <c r="U63" i="14"/>
  <c r="V63" i="14" s="1"/>
  <c r="H79" i="14"/>
  <c r="U42" i="14"/>
  <c r="V42" i="14" s="1"/>
  <c r="G63" i="14"/>
  <c r="G42" i="14"/>
  <c r="H63" i="14"/>
  <c r="H42" i="14"/>
  <c r="X90" i="14"/>
  <c r="Y90" i="14" s="1"/>
  <c r="K49" i="14"/>
  <c r="U90" i="14"/>
  <c r="W90" i="14" s="1"/>
  <c r="F628" i="14"/>
  <c r="G90" i="14"/>
  <c r="G103" i="14"/>
  <c r="L45" i="14"/>
  <c r="H67" i="14"/>
  <c r="G67" i="14"/>
  <c r="U67" i="14"/>
  <c r="L42" i="14"/>
  <c r="K42" i="14"/>
  <c r="K83" i="14"/>
  <c r="L83" i="14"/>
  <c r="K47" i="14"/>
  <c r="L47" i="14"/>
  <c r="U87" i="14"/>
  <c r="G87" i="14"/>
  <c r="H87" i="14"/>
  <c r="X93" i="14"/>
  <c r="G93" i="14"/>
  <c r="U93" i="14"/>
  <c r="H93" i="14"/>
  <c r="H64" i="14"/>
  <c r="G64" i="14"/>
  <c r="U64" i="14"/>
  <c r="P86" i="14"/>
  <c r="O86" i="14"/>
  <c r="L90" i="14"/>
  <c r="K90" i="14"/>
  <c r="X87" i="14"/>
  <c r="U92" i="14"/>
  <c r="G92" i="14"/>
  <c r="H92" i="14"/>
  <c r="U48" i="14"/>
  <c r="G48" i="14"/>
  <c r="H48" i="14"/>
  <c r="X48" i="14"/>
  <c r="H82" i="14"/>
  <c r="U82" i="14"/>
  <c r="G82" i="14"/>
  <c r="AA92" i="14"/>
  <c r="L48" i="14"/>
  <c r="K48" i="14"/>
  <c r="G81" i="14"/>
  <c r="U81" i="14"/>
  <c r="H81" i="14"/>
  <c r="L94" i="14"/>
  <c r="K94" i="14"/>
  <c r="G628" i="14"/>
  <c r="W52" i="14"/>
  <c r="V52" i="14"/>
  <c r="W36" i="14"/>
  <c r="V36" i="14"/>
  <c r="D630" i="14"/>
  <c r="C631" i="14"/>
  <c r="J229" i="14"/>
  <c r="J227" i="14"/>
  <c r="J225" i="14"/>
  <c r="J223" i="14"/>
  <c r="J219" i="14"/>
  <c r="W83" i="14"/>
  <c r="V83" i="14"/>
  <c r="Y49" i="14"/>
  <c r="Z49" i="14"/>
  <c r="AC83" i="14"/>
  <c r="AB83" i="14"/>
  <c r="W95" i="14"/>
  <c r="V95" i="14"/>
  <c r="W66" i="14"/>
  <c r="V66" i="14"/>
  <c r="AB85" i="14"/>
  <c r="Y50" i="14"/>
  <c r="W73" i="14"/>
  <c r="V73" i="14"/>
  <c r="AB41" i="14"/>
  <c r="AB56" i="14"/>
  <c r="AC56" i="14"/>
  <c r="AC59" i="14"/>
  <c r="AB59" i="14"/>
  <c r="E629" i="14"/>
  <c r="G629" i="14" s="1"/>
  <c r="F629" i="14"/>
  <c r="AB52" i="14"/>
  <c r="AC52" i="14"/>
  <c r="W94" i="14"/>
  <c r="V94" i="14"/>
  <c r="Z72" i="14"/>
  <c r="Y72" i="14"/>
  <c r="Y39" i="14"/>
  <c r="Y52" i="14"/>
  <c r="AB40" i="14"/>
  <c r="AC40" i="14"/>
  <c r="W91" i="14"/>
  <c r="W86" i="14"/>
  <c r="V86" i="14"/>
  <c r="W38" i="14"/>
  <c r="V38" i="14"/>
  <c r="J230" i="14"/>
  <c r="J228" i="14"/>
  <c r="J226" i="14"/>
  <c r="J224" i="14"/>
  <c r="J222" i="14"/>
  <c r="J220" i="14"/>
  <c r="Y59" i="14"/>
  <c r="Z59" i="14"/>
  <c r="AB60" i="14"/>
  <c r="AC60" i="14"/>
  <c r="N629" i="14"/>
  <c r="A630" i="14"/>
  <c r="W50" i="14"/>
  <c r="W74" i="14"/>
  <c r="V74" i="14"/>
  <c r="AC53" i="14"/>
  <c r="AB53" i="14"/>
  <c r="Z83" i="14"/>
  <c r="Y83" i="14"/>
  <c r="W78" i="14"/>
  <c r="V78" i="14"/>
  <c r="W46" i="14"/>
  <c r="V46" i="14"/>
  <c r="Z80" i="14"/>
  <c r="BL628" i="14"/>
  <c r="BD628" i="14"/>
  <c r="AV628" i="14"/>
  <c r="AN628" i="14"/>
  <c r="AF628" i="14"/>
  <c r="X628" i="14"/>
  <c r="P628" i="14"/>
  <c r="BK628" i="14"/>
  <c r="BC628" i="14"/>
  <c r="AU628" i="14"/>
  <c r="AM628" i="14"/>
  <c r="AE628" i="14"/>
  <c r="W628" i="14"/>
  <c r="O628" i="14"/>
  <c r="BJ628" i="14"/>
  <c r="BB628" i="14"/>
  <c r="AT628" i="14"/>
  <c r="AL628" i="14"/>
  <c r="AD628" i="14"/>
  <c r="V628" i="14"/>
  <c r="BI628" i="14"/>
  <c r="BA628" i="14"/>
  <c r="AS628" i="14"/>
  <c r="AK628" i="14"/>
  <c r="AC628" i="14"/>
  <c r="U628" i="14"/>
  <c r="M628" i="14"/>
  <c r="BH628" i="14"/>
  <c r="AZ628" i="14"/>
  <c r="AR628" i="14"/>
  <c r="AJ628" i="14"/>
  <c r="AB628" i="14"/>
  <c r="T628" i="14"/>
  <c r="BG628" i="14"/>
  <c r="AY628" i="14"/>
  <c r="AQ628" i="14"/>
  <c r="AI628" i="14"/>
  <c r="AA628" i="14"/>
  <c r="S628" i="14"/>
  <c r="BF628" i="14"/>
  <c r="AX628" i="14"/>
  <c r="AP628" i="14"/>
  <c r="AH628" i="14"/>
  <c r="Z628" i="14"/>
  <c r="R628" i="14"/>
  <c r="BE628" i="14"/>
  <c r="AW628" i="14"/>
  <c r="AO628" i="14"/>
  <c r="AG628" i="14"/>
  <c r="Y628" i="14"/>
  <c r="Q628" i="14"/>
  <c r="W35" i="14"/>
  <c r="V35" i="14"/>
  <c r="W56" i="14"/>
  <c r="V56" i="14"/>
  <c r="W51" i="14"/>
  <c r="V51" i="14"/>
  <c r="W44" i="14"/>
  <c r="V44" i="14"/>
  <c r="W62" i="14"/>
  <c r="V62" i="14"/>
  <c r="Z54" i="14"/>
  <c r="Y54" i="14"/>
  <c r="Z94" i="14"/>
  <c r="Y94" i="14"/>
  <c r="AB48" i="14"/>
  <c r="W53" i="14"/>
  <c r="V53" i="14"/>
  <c r="E104" i="14"/>
  <c r="H104" i="14" s="1"/>
  <c r="AB44" i="14"/>
  <c r="W75" i="14"/>
  <c r="V75" i="14"/>
  <c r="Y86" i="14"/>
  <c r="AC87" i="14"/>
  <c r="AC93" i="14"/>
  <c r="AB93" i="14"/>
  <c r="W70" i="14"/>
  <c r="V70" i="14"/>
  <c r="W58" i="14"/>
  <c r="V58" i="14"/>
  <c r="K102" i="14"/>
  <c r="D105" i="14"/>
  <c r="C106" i="14"/>
  <c r="AB78" i="14"/>
  <c r="AC78" i="14"/>
  <c r="AB74" i="14"/>
  <c r="AC74" i="14"/>
  <c r="W85" i="14"/>
  <c r="V85" i="14"/>
  <c r="W72" i="14"/>
  <c r="V72" i="14"/>
  <c r="W39" i="14"/>
  <c r="V39" i="14"/>
  <c r="AC73" i="14"/>
  <c r="AB73" i="14"/>
  <c r="W57" i="14"/>
  <c r="V57" i="14"/>
  <c r="Z51" i="14"/>
  <c r="Y51" i="14"/>
  <c r="W59" i="14"/>
  <c r="V43" i="14"/>
  <c r="V45" i="14"/>
  <c r="AC67" i="14"/>
  <c r="AB67" i="14"/>
  <c r="Z79" i="14"/>
  <c r="Y79" i="14"/>
  <c r="D29" i="11"/>
  <c r="G29" i="11" s="1"/>
  <c r="E28" i="11"/>
  <c r="F28" i="11" s="1"/>
  <c r="V41" i="14" l="1"/>
  <c r="Y35" i="14"/>
  <c r="Z58" i="14"/>
  <c r="Y74" i="14"/>
  <c r="AB75" i="14"/>
  <c r="AC68" i="14"/>
  <c r="V89" i="14"/>
  <c r="Z91" i="14"/>
  <c r="AB82" i="14"/>
  <c r="AC66" i="14"/>
  <c r="AB51" i="14"/>
  <c r="AC80" i="14"/>
  <c r="Y62" i="14"/>
  <c r="AC45" i="14"/>
  <c r="V60" i="14"/>
  <c r="AC88" i="14"/>
  <c r="Y92" i="14"/>
  <c r="V55" i="14"/>
  <c r="AB61" i="14"/>
  <c r="AB50" i="14"/>
  <c r="AB94" i="14"/>
  <c r="W49" i="14"/>
  <c r="Y57" i="14"/>
  <c r="Y78" i="14"/>
  <c r="Z95" i="14"/>
  <c r="AB54" i="14"/>
  <c r="W68" i="14"/>
  <c r="Y47" i="14"/>
  <c r="AB62" i="14"/>
  <c r="AC58" i="14"/>
  <c r="AB47" i="14"/>
  <c r="AB39" i="14"/>
  <c r="AC70" i="14"/>
  <c r="Z56" i="14"/>
  <c r="Y82" i="14"/>
  <c r="AB35" i="14"/>
  <c r="Z77" i="14"/>
  <c r="V47" i="14"/>
  <c r="Y55" i="14"/>
  <c r="V80" i="14"/>
  <c r="AC86" i="14"/>
  <c r="V54" i="14"/>
  <c r="AC72" i="14"/>
  <c r="AB91" i="14"/>
  <c r="AB69" i="14"/>
  <c r="V61" i="14"/>
  <c r="AB42" i="14"/>
  <c r="AB43" i="14"/>
  <c r="Z45" i="14"/>
  <c r="V37" i="14"/>
  <c r="Z63" i="14"/>
  <c r="AB37" i="14"/>
  <c r="Y88" i="14"/>
  <c r="AC38" i="14"/>
  <c r="Y84" i="14"/>
  <c r="Z43" i="14"/>
  <c r="AB46" i="14"/>
  <c r="Z70" i="14"/>
  <c r="V88" i="14"/>
  <c r="Y40" i="14"/>
  <c r="V77" i="14"/>
  <c r="AC77" i="14"/>
  <c r="Z53" i="14"/>
  <c r="Y37" i="14"/>
  <c r="Y36" i="14"/>
  <c r="Y41" i="14"/>
  <c r="W69" i="14"/>
  <c r="Z67" i="14"/>
  <c r="AB57" i="14"/>
  <c r="Y89" i="14"/>
  <c r="Y75" i="14"/>
  <c r="Y38" i="14"/>
  <c r="Y76" i="14"/>
  <c r="AC81" i="14"/>
  <c r="J28" i="11"/>
  <c r="K28" i="11" s="1"/>
  <c r="H28" i="11"/>
  <c r="I28" i="11" s="1"/>
  <c r="H629" i="14"/>
  <c r="I629" i="14" s="1"/>
  <c r="Y65" i="14"/>
  <c r="Y60" i="14"/>
  <c r="AC36" i="14"/>
  <c r="AC49" i="14"/>
  <c r="W40" i="14"/>
  <c r="AC64" i="14"/>
  <c r="AC76" i="14"/>
  <c r="Y85" i="14"/>
  <c r="Y46" i="14"/>
  <c r="AC84" i="14"/>
  <c r="Y66" i="14"/>
  <c r="AB89" i="14"/>
  <c r="AB55" i="14"/>
  <c r="Z44" i="14"/>
  <c r="Z61" i="14"/>
  <c r="V79" i="14"/>
  <c r="AC71" i="14"/>
  <c r="Y81" i="14"/>
  <c r="Z71" i="14"/>
  <c r="V65" i="14"/>
  <c r="AC90" i="14"/>
  <c r="AB79" i="14"/>
  <c r="V84" i="14"/>
  <c r="Z64" i="14"/>
  <c r="Y68" i="14"/>
  <c r="V76" i="14"/>
  <c r="AB65" i="14"/>
  <c r="V71" i="14"/>
  <c r="Z73" i="14"/>
  <c r="I103" i="14"/>
  <c r="K103" i="14" s="1"/>
  <c r="IN364" i="14" s="1"/>
  <c r="AB95" i="14"/>
  <c r="W63" i="14"/>
  <c r="Y69" i="14"/>
  <c r="I628" i="14"/>
  <c r="AB63" i="14"/>
  <c r="V90" i="14"/>
  <c r="Z90" i="14"/>
  <c r="W42" i="14"/>
  <c r="Y42" i="14"/>
  <c r="IU362" i="14"/>
  <c r="FD362" i="14"/>
  <c r="AH362" i="14"/>
  <c r="HQ362" i="14"/>
  <c r="FH362" i="14"/>
  <c r="AJ362" i="14"/>
  <c r="AK362" i="14"/>
  <c r="HG362" i="14"/>
  <c r="CT362" i="14"/>
  <c r="HU362" i="14"/>
  <c r="HW362" i="14"/>
  <c r="FF362" i="14"/>
  <c r="AL362" i="14"/>
  <c r="AF362" i="14"/>
  <c r="AI362" i="14"/>
  <c r="CX362" i="14"/>
  <c r="CR362" i="14"/>
  <c r="HS362" i="14"/>
  <c r="FJ362" i="14"/>
  <c r="AG362" i="14"/>
  <c r="CV362" i="14"/>
  <c r="HP362" i="14"/>
  <c r="HR362" i="14"/>
  <c r="HT362" i="14"/>
  <c r="HV362" i="14"/>
  <c r="GQ362" i="14"/>
  <c r="CS362" i="14"/>
  <c r="CU362" i="14"/>
  <c r="CW362" i="14"/>
  <c r="FE362" i="14"/>
  <c r="FG362" i="14"/>
  <c r="FI362" i="14"/>
  <c r="G104" i="14"/>
  <c r="Z87" i="14"/>
  <c r="Y87" i="14"/>
  <c r="BC362" i="14"/>
  <c r="O362" i="14"/>
  <c r="AE362" i="14"/>
  <c r="AU362" i="14"/>
  <c r="AN362" i="14"/>
  <c r="CZ362" i="14"/>
  <c r="FL362" i="14"/>
  <c r="HX362" i="14"/>
  <c r="AO362" i="14"/>
  <c r="DA362" i="14"/>
  <c r="FM362" i="14"/>
  <c r="HY362" i="14"/>
  <c r="AP362" i="14"/>
  <c r="DB362" i="14"/>
  <c r="FN362" i="14"/>
  <c r="HZ362" i="14"/>
  <c r="AQ362" i="14"/>
  <c r="DC362" i="14"/>
  <c r="FO362" i="14"/>
  <c r="IA362" i="14"/>
  <c r="AR362" i="14"/>
  <c r="DD362" i="14"/>
  <c r="FP362" i="14"/>
  <c r="IB362" i="14"/>
  <c r="AS362" i="14"/>
  <c r="DE362" i="14"/>
  <c r="FQ362" i="14"/>
  <c r="IC362" i="14"/>
  <c r="AT362" i="14"/>
  <c r="DF362" i="14"/>
  <c r="FR362" i="14"/>
  <c r="ID362" i="14"/>
  <c r="W81" i="14"/>
  <c r="V81" i="14"/>
  <c r="Z48" i="14"/>
  <c r="Y48" i="14"/>
  <c r="W93" i="14"/>
  <c r="V93" i="14"/>
  <c r="DO362" i="14"/>
  <c r="CA362" i="14"/>
  <c r="CQ362" i="14"/>
  <c r="DG362" i="14"/>
  <c r="AV362" i="14"/>
  <c r="DH362" i="14"/>
  <c r="FT362" i="14"/>
  <c r="IF362" i="14"/>
  <c r="AW362" i="14"/>
  <c r="DI362" i="14"/>
  <c r="FU362" i="14"/>
  <c r="IG362" i="14"/>
  <c r="AX362" i="14"/>
  <c r="DJ362" i="14"/>
  <c r="FV362" i="14"/>
  <c r="IH362" i="14"/>
  <c r="AY362" i="14"/>
  <c r="DK362" i="14"/>
  <c r="FW362" i="14"/>
  <c r="II362" i="14"/>
  <c r="AZ362" i="14"/>
  <c r="DL362" i="14"/>
  <c r="FX362" i="14"/>
  <c r="IJ362" i="14"/>
  <c r="BA362" i="14"/>
  <c r="DM362" i="14"/>
  <c r="FY362" i="14"/>
  <c r="IK362" i="14"/>
  <c r="BB362" i="14"/>
  <c r="DN362" i="14"/>
  <c r="FZ362" i="14"/>
  <c r="IL362" i="14"/>
  <c r="GA362" i="14"/>
  <c r="EM362" i="14"/>
  <c r="FC362" i="14"/>
  <c r="FS362" i="14"/>
  <c r="BD362" i="14"/>
  <c r="DP362" i="14"/>
  <c r="GB362" i="14"/>
  <c r="IN362" i="14"/>
  <c r="BE362" i="14"/>
  <c r="DQ362" i="14"/>
  <c r="GC362" i="14"/>
  <c r="IO362" i="14"/>
  <c r="BF362" i="14"/>
  <c r="DR362" i="14"/>
  <c r="GD362" i="14"/>
  <c r="IP362" i="14"/>
  <c r="BG362" i="14"/>
  <c r="DS362" i="14"/>
  <c r="GE362" i="14"/>
  <c r="IQ362" i="14"/>
  <c r="BH362" i="14"/>
  <c r="DT362" i="14"/>
  <c r="GF362" i="14"/>
  <c r="IR362" i="14"/>
  <c r="BI362" i="14"/>
  <c r="DU362" i="14"/>
  <c r="GG362" i="14"/>
  <c r="IS362" i="14"/>
  <c r="BJ362" i="14"/>
  <c r="DV362" i="14"/>
  <c r="GH362" i="14"/>
  <c r="IT362" i="14"/>
  <c r="Z93" i="14"/>
  <c r="Y93" i="14"/>
  <c r="IM362" i="14"/>
  <c r="GY362" i="14"/>
  <c r="HO362" i="14"/>
  <c r="IE362" i="14"/>
  <c r="BL362" i="14"/>
  <c r="DX362" i="14"/>
  <c r="GJ362" i="14"/>
  <c r="IV362" i="14"/>
  <c r="BM362" i="14"/>
  <c r="DY362" i="14"/>
  <c r="GK362" i="14"/>
  <c r="IW362" i="14"/>
  <c r="BN362" i="14"/>
  <c r="DZ362" i="14"/>
  <c r="GL362" i="14"/>
  <c r="IX362" i="14"/>
  <c r="BO362" i="14"/>
  <c r="EA362" i="14"/>
  <c r="GM362" i="14"/>
  <c r="IY362" i="14"/>
  <c r="BP362" i="14"/>
  <c r="EB362" i="14"/>
  <c r="GN362" i="14"/>
  <c r="IZ362" i="14"/>
  <c r="BQ362" i="14"/>
  <c r="EC362" i="14"/>
  <c r="GO362" i="14"/>
  <c r="JA362" i="14"/>
  <c r="BR362" i="14"/>
  <c r="ED362" i="14"/>
  <c r="GP362" i="14"/>
  <c r="JB362" i="14"/>
  <c r="W48" i="14"/>
  <c r="V48" i="14"/>
  <c r="BK362" i="14"/>
  <c r="G362" i="14"/>
  <c r="W362" i="14"/>
  <c r="AM362" i="14"/>
  <c r="H362" i="14"/>
  <c r="BT362" i="14"/>
  <c r="EF362" i="14"/>
  <c r="GR362" i="14"/>
  <c r="I362" i="14"/>
  <c r="BU362" i="14"/>
  <c r="EG362" i="14"/>
  <c r="GS362" i="14"/>
  <c r="J362" i="14"/>
  <c r="BV362" i="14"/>
  <c r="EH362" i="14"/>
  <c r="GT362" i="14"/>
  <c r="K362" i="14"/>
  <c r="BW362" i="14"/>
  <c r="EI362" i="14"/>
  <c r="GU362" i="14"/>
  <c r="L362" i="14"/>
  <c r="BX362" i="14"/>
  <c r="EJ362" i="14"/>
  <c r="GV362" i="14"/>
  <c r="M362" i="14"/>
  <c r="BY362" i="14"/>
  <c r="EK362" i="14"/>
  <c r="GW362" i="14"/>
  <c r="N362" i="14"/>
  <c r="BZ362" i="14"/>
  <c r="EL362" i="14"/>
  <c r="GX362" i="14"/>
  <c r="AB92" i="14"/>
  <c r="AC92" i="14"/>
  <c r="V64" i="14"/>
  <c r="W64" i="14"/>
  <c r="W67" i="14"/>
  <c r="V67" i="14"/>
  <c r="DW362" i="14"/>
  <c r="BS362" i="14"/>
  <c r="CI362" i="14"/>
  <c r="CY362" i="14"/>
  <c r="P362" i="14"/>
  <c r="CB362" i="14"/>
  <c r="EN362" i="14"/>
  <c r="GZ362" i="14"/>
  <c r="Q362" i="14"/>
  <c r="CC362" i="14"/>
  <c r="EO362" i="14"/>
  <c r="HA362" i="14"/>
  <c r="R362" i="14"/>
  <c r="CD362" i="14"/>
  <c r="EP362" i="14"/>
  <c r="HB362" i="14"/>
  <c r="S362" i="14"/>
  <c r="CE362" i="14"/>
  <c r="EQ362" i="14"/>
  <c r="HC362" i="14"/>
  <c r="T362" i="14"/>
  <c r="CF362" i="14"/>
  <c r="ER362" i="14"/>
  <c r="HD362" i="14"/>
  <c r="U362" i="14"/>
  <c r="CG362" i="14"/>
  <c r="ES362" i="14"/>
  <c r="HE362" i="14"/>
  <c r="V362" i="14"/>
  <c r="CH362" i="14"/>
  <c r="ET362" i="14"/>
  <c r="HF362" i="14"/>
  <c r="V87" i="14"/>
  <c r="W87" i="14"/>
  <c r="GI362" i="14"/>
  <c r="EE362" i="14"/>
  <c r="EU362" i="14"/>
  <c r="FK362" i="14"/>
  <c r="X362" i="14"/>
  <c r="CJ362" i="14"/>
  <c r="EV362" i="14"/>
  <c r="HH362" i="14"/>
  <c r="Y362" i="14"/>
  <c r="CK362" i="14"/>
  <c r="EW362" i="14"/>
  <c r="HI362" i="14"/>
  <c r="Z362" i="14"/>
  <c r="CL362" i="14"/>
  <c r="EX362" i="14"/>
  <c r="HJ362" i="14"/>
  <c r="AA362" i="14"/>
  <c r="CM362" i="14"/>
  <c r="EY362" i="14"/>
  <c r="HK362" i="14"/>
  <c r="AB362" i="14"/>
  <c r="CN362" i="14"/>
  <c r="EZ362" i="14"/>
  <c r="HL362" i="14"/>
  <c r="AC362" i="14"/>
  <c r="CO362" i="14"/>
  <c r="FA362" i="14"/>
  <c r="HM362" i="14"/>
  <c r="AD362" i="14"/>
  <c r="CP362" i="14"/>
  <c r="FB362" i="14"/>
  <c r="V82" i="14"/>
  <c r="W82" i="14"/>
  <c r="W92" i="14"/>
  <c r="V92" i="14"/>
  <c r="F104" i="14"/>
  <c r="C107" i="14"/>
  <c r="D106" i="14"/>
  <c r="E105" i="14"/>
  <c r="G105" i="14" s="1"/>
  <c r="D631" i="14"/>
  <c r="C632" i="14"/>
  <c r="IY363" i="14"/>
  <c r="IQ363" i="14"/>
  <c r="II363" i="14"/>
  <c r="IA363" i="14"/>
  <c r="HS363" i="14"/>
  <c r="HK363" i="14"/>
  <c r="HC363" i="14"/>
  <c r="GU363" i="14"/>
  <c r="GM363" i="14"/>
  <c r="GE363" i="14"/>
  <c r="FW363" i="14"/>
  <c r="FO363" i="14"/>
  <c r="FG363" i="14"/>
  <c r="EY363" i="14"/>
  <c r="EQ363" i="14"/>
  <c r="EI363" i="14"/>
  <c r="EA363" i="14"/>
  <c r="DS363" i="14"/>
  <c r="DK363" i="14"/>
  <c r="DC363" i="14"/>
  <c r="CU363" i="14"/>
  <c r="CM363" i="14"/>
  <c r="CE363" i="14"/>
  <c r="BW363" i="14"/>
  <c r="BO363" i="14"/>
  <c r="BG363" i="14"/>
  <c r="AY363" i="14"/>
  <c r="AQ363" i="14"/>
  <c r="AI363" i="14"/>
  <c r="AA363" i="14"/>
  <c r="S363" i="14"/>
  <c r="K363" i="14"/>
  <c r="IX363" i="14"/>
  <c r="IP363" i="14"/>
  <c r="IH363" i="14"/>
  <c r="HZ363" i="14"/>
  <c r="HR363" i="14"/>
  <c r="HJ363" i="14"/>
  <c r="HB363" i="14"/>
  <c r="GT363" i="14"/>
  <c r="GL363" i="14"/>
  <c r="GD363" i="14"/>
  <c r="FV363" i="14"/>
  <c r="FN363" i="14"/>
  <c r="FF363" i="14"/>
  <c r="EX363" i="14"/>
  <c r="EP363" i="14"/>
  <c r="EH363" i="14"/>
  <c r="DZ363" i="14"/>
  <c r="DR363" i="14"/>
  <c r="DJ363" i="14"/>
  <c r="DB363" i="14"/>
  <c r="CT363" i="14"/>
  <c r="CL363" i="14"/>
  <c r="CD363" i="14"/>
  <c r="BV363" i="14"/>
  <c r="BN363" i="14"/>
  <c r="BF363" i="14"/>
  <c r="AX363" i="14"/>
  <c r="AP363" i="14"/>
  <c r="AH363" i="14"/>
  <c r="Z363" i="14"/>
  <c r="R363" i="14"/>
  <c r="J363" i="14"/>
  <c r="IW363" i="14"/>
  <c r="IO363" i="14"/>
  <c r="IG363" i="14"/>
  <c r="HY363" i="14"/>
  <c r="HQ363" i="14"/>
  <c r="HI363" i="14"/>
  <c r="HA363" i="14"/>
  <c r="GS363" i="14"/>
  <c r="GK363" i="14"/>
  <c r="GC363" i="14"/>
  <c r="FU363" i="14"/>
  <c r="FM363" i="14"/>
  <c r="FE363" i="14"/>
  <c r="EW363" i="14"/>
  <c r="EO363" i="14"/>
  <c r="EG363" i="14"/>
  <c r="DY363" i="14"/>
  <c r="DQ363" i="14"/>
  <c r="DI363" i="14"/>
  <c r="DA363" i="14"/>
  <c r="CS363" i="14"/>
  <c r="CK363" i="14"/>
  <c r="CC363" i="14"/>
  <c r="BU363" i="14"/>
  <c r="BM363" i="14"/>
  <c r="BE363" i="14"/>
  <c r="AW363" i="14"/>
  <c r="AO363" i="14"/>
  <c r="AG363" i="14"/>
  <c r="Y363" i="14"/>
  <c r="Q363" i="14"/>
  <c r="I363" i="14"/>
  <c r="IV363" i="14"/>
  <c r="IN363" i="14"/>
  <c r="IF363" i="14"/>
  <c r="HX363" i="14"/>
  <c r="HP363" i="14"/>
  <c r="HH363" i="14"/>
  <c r="GZ363" i="14"/>
  <c r="GR363" i="14"/>
  <c r="GJ363" i="14"/>
  <c r="GB363" i="14"/>
  <c r="FT363" i="14"/>
  <c r="FL363" i="14"/>
  <c r="FD363" i="14"/>
  <c r="EV363" i="14"/>
  <c r="EN363" i="14"/>
  <c r="EF363" i="14"/>
  <c r="DX363" i="14"/>
  <c r="DP363" i="14"/>
  <c r="DH363" i="14"/>
  <c r="CZ363" i="14"/>
  <c r="CR363" i="14"/>
  <c r="CJ363" i="14"/>
  <c r="CB363" i="14"/>
  <c r="BT363" i="14"/>
  <c r="BL363" i="14"/>
  <c r="BD363" i="14"/>
  <c r="AV363" i="14"/>
  <c r="AN363" i="14"/>
  <c r="AF363" i="14"/>
  <c r="X363" i="14"/>
  <c r="P363" i="14"/>
  <c r="H363" i="14"/>
  <c r="IU363" i="14"/>
  <c r="IM363" i="14"/>
  <c r="IE363" i="14"/>
  <c r="HW363" i="14"/>
  <c r="HO363" i="14"/>
  <c r="HG363" i="14"/>
  <c r="GY363" i="14"/>
  <c r="GQ363" i="14"/>
  <c r="GI363" i="14"/>
  <c r="GA363" i="14"/>
  <c r="FS363" i="14"/>
  <c r="FK363" i="14"/>
  <c r="FC363" i="14"/>
  <c r="EU363" i="14"/>
  <c r="EM363" i="14"/>
  <c r="EE363" i="14"/>
  <c r="DW363" i="14"/>
  <c r="DO363" i="14"/>
  <c r="DG363" i="14"/>
  <c r="CY363" i="14"/>
  <c r="CQ363" i="14"/>
  <c r="CI363" i="14"/>
  <c r="CA363" i="14"/>
  <c r="BS363" i="14"/>
  <c r="BK363" i="14"/>
  <c r="BC363" i="14"/>
  <c r="AU363" i="14"/>
  <c r="AM363" i="14"/>
  <c r="AE363" i="14"/>
  <c r="W363" i="14"/>
  <c r="O363" i="14"/>
  <c r="G363" i="14"/>
  <c r="JB363" i="14"/>
  <c r="IT363" i="14"/>
  <c r="IL363" i="14"/>
  <c r="ID363" i="14"/>
  <c r="HV363" i="14"/>
  <c r="HN363" i="14"/>
  <c r="HF363" i="14"/>
  <c r="GX363" i="14"/>
  <c r="GP363" i="14"/>
  <c r="GH363" i="14"/>
  <c r="FZ363" i="14"/>
  <c r="FR363" i="14"/>
  <c r="FJ363" i="14"/>
  <c r="FB363" i="14"/>
  <c r="ET363" i="14"/>
  <c r="EL363" i="14"/>
  <c r="ED363" i="14"/>
  <c r="DV363" i="14"/>
  <c r="DN363" i="14"/>
  <c r="DF363" i="14"/>
  <c r="CX363" i="14"/>
  <c r="CP363" i="14"/>
  <c r="CH363" i="14"/>
  <c r="BZ363" i="14"/>
  <c r="BR363" i="14"/>
  <c r="BJ363" i="14"/>
  <c r="BB363" i="14"/>
  <c r="AT363" i="14"/>
  <c r="AL363" i="14"/>
  <c r="AD363" i="14"/>
  <c r="V363" i="14"/>
  <c r="N363" i="14"/>
  <c r="JA363" i="14"/>
  <c r="IS363" i="14"/>
  <c r="IK363" i="14"/>
  <c r="IC363" i="14"/>
  <c r="HU363" i="14"/>
  <c r="HM363" i="14"/>
  <c r="HE363" i="14"/>
  <c r="GW363" i="14"/>
  <c r="GO363" i="14"/>
  <c r="GG363" i="14"/>
  <c r="FY363" i="14"/>
  <c r="FQ363" i="14"/>
  <c r="FI363" i="14"/>
  <c r="FA363" i="14"/>
  <c r="ES363" i="14"/>
  <c r="EK363" i="14"/>
  <c r="EC363" i="14"/>
  <c r="DU363" i="14"/>
  <c r="DM363" i="14"/>
  <c r="DE363" i="14"/>
  <c r="CW363" i="14"/>
  <c r="CO363" i="14"/>
  <c r="CG363" i="14"/>
  <c r="BY363" i="14"/>
  <c r="BQ363" i="14"/>
  <c r="BI363" i="14"/>
  <c r="BA363" i="14"/>
  <c r="AS363" i="14"/>
  <c r="AK363" i="14"/>
  <c r="AC363" i="14"/>
  <c r="U363" i="14"/>
  <c r="M363" i="14"/>
  <c r="IB363" i="14"/>
  <c r="FP363" i="14"/>
  <c r="DD363" i="14"/>
  <c r="AR363" i="14"/>
  <c r="HT363" i="14"/>
  <c r="FH363" i="14"/>
  <c r="CV363" i="14"/>
  <c r="AJ363" i="14"/>
  <c r="HL363" i="14"/>
  <c r="EZ363" i="14"/>
  <c r="CN363" i="14"/>
  <c r="AB363" i="14"/>
  <c r="HD363" i="14"/>
  <c r="ER363" i="14"/>
  <c r="CF363" i="14"/>
  <c r="T363" i="14"/>
  <c r="GV363" i="14"/>
  <c r="EJ363" i="14"/>
  <c r="BX363" i="14"/>
  <c r="L363" i="14"/>
  <c r="IZ363" i="14"/>
  <c r="GN363" i="14"/>
  <c r="EB363" i="14"/>
  <c r="BP363" i="14"/>
  <c r="IJ363" i="14"/>
  <c r="FX363" i="14"/>
  <c r="DL363" i="14"/>
  <c r="AZ363" i="14"/>
  <c r="DT363" i="14"/>
  <c r="BH363" i="14"/>
  <c r="IR363" i="14"/>
  <c r="GF363" i="14"/>
  <c r="E630" i="14"/>
  <c r="H630" i="14" s="1"/>
  <c r="N630" i="14"/>
  <c r="A631" i="14"/>
  <c r="BL629" i="14"/>
  <c r="BD629" i="14"/>
  <c r="AV629" i="14"/>
  <c r="AN629" i="14"/>
  <c r="AF629" i="14"/>
  <c r="X629" i="14"/>
  <c r="P629" i="14"/>
  <c r="BK629" i="14"/>
  <c r="BC629" i="14"/>
  <c r="AU629" i="14"/>
  <c r="AM629" i="14"/>
  <c r="AE629" i="14"/>
  <c r="W629" i="14"/>
  <c r="O629" i="14"/>
  <c r="BJ629" i="14"/>
  <c r="BB629" i="14"/>
  <c r="AT629" i="14"/>
  <c r="AL629" i="14"/>
  <c r="AD629" i="14"/>
  <c r="V629" i="14"/>
  <c r="BI629" i="14"/>
  <c r="BA629" i="14"/>
  <c r="AS629" i="14"/>
  <c r="AK629" i="14"/>
  <c r="AC629" i="14"/>
  <c r="U629" i="14"/>
  <c r="M629" i="14"/>
  <c r="BH629" i="14"/>
  <c r="AZ629" i="14"/>
  <c r="AR629" i="14"/>
  <c r="AJ629" i="14"/>
  <c r="AB629" i="14"/>
  <c r="T629" i="14"/>
  <c r="BG629" i="14"/>
  <c r="AY629" i="14"/>
  <c r="AQ629" i="14"/>
  <c r="AI629" i="14"/>
  <c r="AA629" i="14"/>
  <c r="S629" i="14"/>
  <c r="BF629" i="14"/>
  <c r="AX629" i="14"/>
  <c r="AP629" i="14"/>
  <c r="AH629" i="14"/>
  <c r="Z629" i="14"/>
  <c r="R629" i="14"/>
  <c r="BE629" i="14"/>
  <c r="AW629" i="14"/>
  <c r="AO629" i="14"/>
  <c r="AG629" i="14"/>
  <c r="Y629" i="14"/>
  <c r="Q629" i="14"/>
  <c r="D30" i="11"/>
  <c r="G30" i="11" s="1"/>
  <c r="E29" i="11"/>
  <c r="F29" i="11" s="1"/>
  <c r="I104" i="14" l="1"/>
  <c r="K104" i="14" s="1"/>
  <c r="IS365" i="14" s="1"/>
  <c r="J29" i="11"/>
  <c r="K29" i="11" s="1"/>
  <c r="H29" i="11"/>
  <c r="I29" i="11" s="1"/>
  <c r="BE364" i="14"/>
  <c r="K364" i="14"/>
  <c r="M364" i="14"/>
  <c r="G364" i="14"/>
  <c r="GT364" i="14"/>
  <c r="GV364" i="14"/>
  <c r="GX364" i="14"/>
  <c r="GR364" i="14"/>
  <c r="EI364" i="14"/>
  <c r="EE364" i="14"/>
  <c r="BM364" i="14"/>
  <c r="BW364" i="14"/>
  <c r="BY364" i="14"/>
  <c r="BS364" i="14"/>
  <c r="Q364" i="14"/>
  <c r="EK364" i="14"/>
  <c r="AG364" i="14"/>
  <c r="GU364" i="14"/>
  <c r="GW364" i="14"/>
  <c r="GQ364" i="14"/>
  <c r="J364" i="14"/>
  <c r="N364" i="14"/>
  <c r="L364" i="14"/>
  <c r="H364" i="14"/>
  <c r="BV364" i="14"/>
  <c r="BX364" i="14"/>
  <c r="BZ364" i="14"/>
  <c r="BT364" i="14"/>
  <c r="EH364" i="14"/>
  <c r="EJ364" i="14"/>
  <c r="EL364" i="14"/>
  <c r="EF364" i="14"/>
  <c r="EG364" i="14"/>
  <c r="FM364" i="14"/>
  <c r="DR364" i="14"/>
  <c r="IP364" i="14"/>
  <c r="DS364" i="14"/>
  <c r="IQ364" i="14"/>
  <c r="DT364" i="14"/>
  <c r="IR364" i="14"/>
  <c r="GG364" i="14"/>
  <c r="BJ364" i="14"/>
  <c r="IT364" i="14"/>
  <c r="IG364" i="14"/>
  <c r="GS364" i="14"/>
  <c r="HI364" i="14"/>
  <c r="HY364" i="14"/>
  <c r="BN364" i="14"/>
  <c r="DZ364" i="14"/>
  <c r="GL364" i="14"/>
  <c r="IX364" i="14"/>
  <c r="BO364" i="14"/>
  <c r="EA364" i="14"/>
  <c r="GM364" i="14"/>
  <c r="IY364" i="14"/>
  <c r="BP364" i="14"/>
  <c r="EB364" i="14"/>
  <c r="GN364" i="14"/>
  <c r="IZ364" i="14"/>
  <c r="BQ364" i="14"/>
  <c r="EC364" i="14"/>
  <c r="GO364" i="14"/>
  <c r="JA364" i="14"/>
  <c r="BR364" i="14"/>
  <c r="ED364" i="14"/>
  <c r="GP364" i="14"/>
  <c r="JB364" i="14"/>
  <c r="BK364" i="14"/>
  <c r="DW364" i="14"/>
  <c r="GI364" i="14"/>
  <c r="IU364" i="14"/>
  <c r="BL364" i="14"/>
  <c r="DX364" i="14"/>
  <c r="GJ364" i="14"/>
  <c r="IV364" i="14"/>
  <c r="DQ364" i="14"/>
  <c r="DY364" i="14"/>
  <c r="CC364" i="14"/>
  <c r="CS364" i="14"/>
  <c r="R364" i="14"/>
  <c r="CD364" i="14"/>
  <c r="EP364" i="14"/>
  <c r="HB364" i="14"/>
  <c r="S364" i="14"/>
  <c r="CE364" i="14"/>
  <c r="EQ364" i="14"/>
  <c r="HC364" i="14"/>
  <c r="T364" i="14"/>
  <c r="CF364" i="14"/>
  <c r="ER364" i="14"/>
  <c r="HD364" i="14"/>
  <c r="U364" i="14"/>
  <c r="CG364" i="14"/>
  <c r="ES364" i="14"/>
  <c r="HE364" i="14"/>
  <c r="V364" i="14"/>
  <c r="CH364" i="14"/>
  <c r="ET364" i="14"/>
  <c r="HF364" i="14"/>
  <c r="O364" i="14"/>
  <c r="CA364" i="14"/>
  <c r="EM364" i="14"/>
  <c r="GY364" i="14"/>
  <c r="P364" i="14"/>
  <c r="CB364" i="14"/>
  <c r="EN364" i="14"/>
  <c r="GZ364" i="14"/>
  <c r="EO364" i="14"/>
  <c r="CL364" i="14"/>
  <c r="HJ364" i="14"/>
  <c r="AA364" i="14"/>
  <c r="EY364" i="14"/>
  <c r="HK364" i="14"/>
  <c r="AB364" i="14"/>
  <c r="CN364" i="14"/>
  <c r="EZ364" i="14"/>
  <c r="HL364" i="14"/>
  <c r="AC364" i="14"/>
  <c r="CO364" i="14"/>
  <c r="FA364" i="14"/>
  <c r="HM364" i="14"/>
  <c r="AD364" i="14"/>
  <c r="CP364" i="14"/>
  <c r="FB364" i="14"/>
  <c r="HN364" i="14"/>
  <c r="W364" i="14"/>
  <c r="CI364" i="14"/>
  <c r="EU364" i="14"/>
  <c r="HG364" i="14"/>
  <c r="X364" i="14"/>
  <c r="CJ364" i="14"/>
  <c r="EV364" i="14"/>
  <c r="HH364" i="14"/>
  <c r="GK364" i="14"/>
  <c r="FE364" i="14"/>
  <c r="EX364" i="14"/>
  <c r="CM364" i="14"/>
  <c r="IO364" i="14"/>
  <c r="IW364" i="14"/>
  <c r="HA364" i="14"/>
  <c r="HQ364" i="14"/>
  <c r="AH364" i="14"/>
  <c r="CT364" i="14"/>
  <c r="FF364" i="14"/>
  <c r="HR364" i="14"/>
  <c r="AI364" i="14"/>
  <c r="CU364" i="14"/>
  <c r="FG364" i="14"/>
  <c r="HS364" i="14"/>
  <c r="AJ364" i="14"/>
  <c r="CV364" i="14"/>
  <c r="FH364" i="14"/>
  <c r="HT364" i="14"/>
  <c r="AK364" i="14"/>
  <c r="CW364" i="14"/>
  <c r="FI364" i="14"/>
  <c r="HU364" i="14"/>
  <c r="AL364" i="14"/>
  <c r="CX364" i="14"/>
  <c r="FJ364" i="14"/>
  <c r="HV364" i="14"/>
  <c r="AE364" i="14"/>
  <c r="CQ364" i="14"/>
  <c r="FC364" i="14"/>
  <c r="HO364" i="14"/>
  <c r="AF364" i="14"/>
  <c r="CR364" i="14"/>
  <c r="FD364" i="14"/>
  <c r="HP364" i="14"/>
  <c r="GC364" i="14"/>
  <c r="Z364" i="14"/>
  <c r="AW364" i="14"/>
  <c r="I364" i="14"/>
  <c r="Y364" i="14"/>
  <c r="AO364" i="14"/>
  <c r="AP364" i="14"/>
  <c r="DB364" i="14"/>
  <c r="FN364" i="14"/>
  <c r="HZ364" i="14"/>
  <c r="AQ364" i="14"/>
  <c r="DC364" i="14"/>
  <c r="FO364" i="14"/>
  <c r="IA364" i="14"/>
  <c r="AR364" i="14"/>
  <c r="DD364" i="14"/>
  <c r="FP364" i="14"/>
  <c r="IB364" i="14"/>
  <c r="AS364" i="14"/>
  <c r="DE364" i="14"/>
  <c r="FQ364" i="14"/>
  <c r="IC364" i="14"/>
  <c r="AT364" i="14"/>
  <c r="DF364" i="14"/>
  <c r="FR364" i="14"/>
  <c r="ID364" i="14"/>
  <c r="AM364" i="14"/>
  <c r="CY364" i="14"/>
  <c r="FK364" i="14"/>
  <c r="HW364" i="14"/>
  <c r="AN364" i="14"/>
  <c r="CZ364" i="14"/>
  <c r="FL364" i="14"/>
  <c r="HX364" i="14"/>
  <c r="DI364" i="14"/>
  <c r="BU364" i="14"/>
  <c r="CK364" i="14"/>
  <c r="DA364" i="14"/>
  <c r="AX364" i="14"/>
  <c r="DJ364" i="14"/>
  <c r="FV364" i="14"/>
  <c r="IH364" i="14"/>
  <c r="AY364" i="14"/>
  <c r="DK364" i="14"/>
  <c r="FW364" i="14"/>
  <c r="II364" i="14"/>
  <c r="AZ364" i="14"/>
  <c r="DL364" i="14"/>
  <c r="FX364" i="14"/>
  <c r="IJ364" i="14"/>
  <c r="BA364" i="14"/>
  <c r="DM364" i="14"/>
  <c r="FY364" i="14"/>
  <c r="IK364" i="14"/>
  <c r="BB364" i="14"/>
  <c r="DN364" i="14"/>
  <c r="FZ364" i="14"/>
  <c r="IL364" i="14"/>
  <c r="AU364" i="14"/>
  <c r="DG364" i="14"/>
  <c r="FS364" i="14"/>
  <c r="IE364" i="14"/>
  <c r="AV364" i="14"/>
  <c r="DH364" i="14"/>
  <c r="FT364" i="14"/>
  <c r="IF364" i="14"/>
  <c r="FU364" i="14"/>
  <c r="EW364" i="14"/>
  <c r="BF364" i="14"/>
  <c r="GD364" i="14"/>
  <c r="BG364" i="14"/>
  <c r="GE364" i="14"/>
  <c r="BH364" i="14"/>
  <c r="GF364" i="14"/>
  <c r="BI364" i="14"/>
  <c r="DU364" i="14"/>
  <c r="IS364" i="14"/>
  <c r="DV364" i="14"/>
  <c r="GH364" i="14"/>
  <c r="BC364" i="14"/>
  <c r="DO364" i="14"/>
  <c r="GA364" i="14"/>
  <c r="IM364" i="14"/>
  <c r="BD364" i="14"/>
  <c r="DP364" i="14"/>
  <c r="GB364" i="14"/>
  <c r="X21" i="14"/>
  <c r="D24" i="13" s="1"/>
  <c r="X20" i="14"/>
  <c r="D23" i="13" s="1"/>
  <c r="Y20" i="14"/>
  <c r="G630" i="14"/>
  <c r="F630" i="14"/>
  <c r="D107" i="14"/>
  <c r="C108" i="14"/>
  <c r="D632" i="14"/>
  <c r="C633" i="14"/>
  <c r="E631" i="14"/>
  <c r="F631" i="14" s="1"/>
  <c r="N631" i="14"/>
  <c r="A632" i="14"/>
  <c r="F105" i="14"/>
  <c r="BL630" i="14"/>
  <c r="BD630" i="14"/>
  <c r="AV630" i="14"/>
  <c r="AN630" i="14"/>
  <c r="AF630" i="14"/>
  <c r="X630" i="14"/>
  <c r="P630" i="14"/>
  <c r="BK630" i="14"/>
  <c r="BC630" i="14"/>
  <c r="AU630" i="14"/>
  <c r="AM630" i="14"/>
  <c r="AE630" i="14"/>
  <c r="W630" i="14"/>
  <c r="O630" i="14"/>
  <c r="BJ630" i="14"/>
  <c r="BB630" i="14"/>
  <c r="AT630" i="14"/>
  <c r="AL630" i="14"/>
  <c r="AD630" i="14"/>
  <c r="V630" i="14"/>
  <c r="BI630" i="14"/>
  <c r="BA630" i="14"/>
  <c r="AS630" i="14"/>
  <c r="AK630" i="14"/>
  <c r="AC630" i="14"/>
  <c r="U630" i="14"/>
  <c r="M630" i="14"/>
  <c r="BH630" i="14"/>
  <c r="AZ630" i="14"/>
  <c r="AR630" i="14"/>
  <c r="AJ630" i="14"/>
  <c r="AB630" i="14"/>
  <c r="T630" i="14"/>
  <c r="BG630" i="14"/>
  <c r="AY630" i="14"/>
  <c r="AQ630" i="14"/>
  <c r="AI630" i="14"/>
  <c r="AA630" i="14"/>
  <c r="S630" i="14"/>
  <c r="BF630" i="14"/>
  <c r="AX630" i="14"/>
  <c r="AP630" i="14"/>
  <c r="AH630" i="14"/>
  <c r="Z630" i="14"/>
  <c r="R630" i="14"/>
  <c r="BE630" i="14"/>
  <c r="AW630" i="14"/>
  <c r="AO630" i="14"/>
  <c r="AG630" i="14"/>
  <c r="Y630" i="14"/>
  <c r="Q630" i="14"/>
  <c r="H105" i="14"/>
  <c r="IK365" i="14"/>
  <c r="GO365" i="14"/>
  <c r="FY365" i="14"/>
  <c r="FQ365" i="14"/>
  <c r="FA365" i="14"/>
  <c r="ES365" i="14"/>
  <c r="BI365" i="14"/>
  <c r="AK365" i="14"/>
  <c r="M365" i="14"/>
  <c r="IZ365" i="14"/>
  <c r="IR365" i="14"/>
  <c r="HT365" i="14"/>
  <c r="ER365" i="14"/>
  <c r="DL365" i="14"/>
  <c r="CV365" i="14"/>
  <c r="BX365" i="14"/>
  <c r="BH365" i="14"/>
  <c r="AZ365" i="14"/>
  <c r="HK365" i="14"/>
  <c r="GM365" i="14"/>
  <c r="GE365" i="14"/>
  <c r="FW365" i="14"/>
  <c r="FO365" i="14"/>
  <c r="EA365" i="14"/>
  <c r="BO365" i="14"/>
  <c r="S365" i="14"/>
  <c r="IX365" i="14"/>
  <c r="IP365" i="14"/>
  <c r="HZ365" i="14"/>
  <c r="HR365" i="14"/>
  <c r="EH365" i="14"/>
  <c r="CT365" i="14"/>
  <c r="CL365" i="14"/>
  <c r="CD365" i="14"/>
  <c r="BV365" i="14"/>
  <c r="AX365" i="14"/>
  <c r="HQ365" i="14"/>
  <c r="GK365" i="14"/>
  <c r="FE365" i="14"/>
  <c r="EW365" i="14"/>
  <c r="EG365" i="14"/>
  <c r="DY365" i="14"/>
  <c r="AO365" i="14"/>
  <c r="Q365" i="14"/>
  <c r="I365" i="14"/>
  <c r="IV365" i="14"/>
  <c r="HX365" i="14"/>
  <c r="GZ365" i="14"/>
  <c r="DX365" i="14"/>
  <c r="CR365" i="14"/>
  <c r="CB365" i="14"/>
  <c r="BT365" i="14"/>
  <c r="AN365" i="14"/>
  <c r="AF365" i="14"/>
  <c r="GQ365" i="14"/>
  <c r="FS365" i="14"/>
  <c r="FK365" i="14"/>
  <c r="FC365" i="14"/>
  <c r="EU365" i="14"/>
  <c r="DW365" i="14"/>
  <c r="AU365" i="14"/>
  <c r="HV365" i="14"/>
  <c r="CX365" i="14"/>
  <c r="AL365" i="14"/>
  <c r="FB365" i="14"/>
  <c r="CP365" i="14"/>
  <c r="GP365" i="14"/>
  <c r="IT365" i="14"/>
  <c r="BJ365" i="14"/>
  <c r="ID365" i="14"/>
  <c r="FR365" i="14"/>
  <c r="DN365" i="14"/>
  <c r="E106" i="14"/>
  <c r="F106" i="14" s="1"/>
  <c r="D31" i="11"/>
  <c r="G31" i="11" s="1"/>
  <c r="E30" i="11"/>
  <c r="F30" i="11" s="1"/>
  <c r="JA365" i="14" l="1"/>
  <c r="CG365" i="14"/>
  <c r="DE365" i="14"/>
  <c r="JB365" i="14"/>
  <c r="EF365" i="14"/>
  <c r="HY365" i="14"/>
  <c r="EZ365" i="14"/>
  <c r="BK365" i="14"/>
  <c r="IG365" i="14"/>
  <c r="IY365" i="14"/>
  <c r="H365" i="14"/>
  <c r="AB365" i="14"/>
  <c r="FZ365" i="14"/>
  <c r="CI365" i="14"/>
  <c r="P365" i="14"/>
  <c r="GB365" i="14"/>
  <c r="DI365" i="14"/>
  <c r="J365" i="14"/>
  <c r="GL365" i="14"/>
  <c r="DC365" i="14"/>
  <c r="AJ365" i="14"/>
  <c r="GV365" i="14"/>
  <c r="EC365" i="14"/>
  <c r="BC365" i="14"/>
  <c r="HO365" i="14"/>
  <c r="AW365" i="14"/>
  <c r="EP365" i="14"/>
  <c r="BW365" i="14"/>
  <c r="HS365" i="14"/>
  <c r="BQ365" i="14"/>
  <c r="BZ365" i="14"/>
  <c r="IE365" i="14"/>
  <c r="FD365" i="14"/>
  <c r="BM365" i="14"/>
  <c r="FF365" i="14"/>
  <c r="CE365" i="14"/>
  <c r="FH365" i="14"/>
  <c r="V365" i="14"/>
  <c r="BS365" i="14"/>
  <c r="FL365" i="14"/>
  <c r="DA365" i="14"/>
  <c r="IO365" i="14"/>
  <c r="GD365" i="14"/>
  <c r="CM365" i="14"/>
  <c r="FP365" i="14"/>
  <c r="HF365" i="14"/>
  <c r="IL365" i="14"/>
  <c r="AD365" i="14"/>
  <c r="CQ365" i="14"/>
  <c r="X365" i="14"/>
  <c r="GJ365" i="14"/>
  <c r="DQ365" i="14"/>
  <c r="AH365" i="14"/>
  <c r="GT365" i="14"/>
  <c r="DK365" i="14"/>
  <c r="AR365" i="14"/>
  <c r="HD365" i="14"/>
  <c r="EK365" i="14"/>
  <c r="BR365" i="14"/>
  <c r="AM365" i="14"/>
  <c r="GA365" i="14"/>
  <c r="DP365" i="14"/>
  <c r="Y365" i="14"/>
  <c r="HI365" i="14"/>
  <c r="DB365" i="14"/>
  <c r="AQ365" i="14"/>
  <c r="GU365" i="14"/>
  <c r="EJ365" i="14"/>
  <c r="AS365" i="14"/>
  <c r="IC365" i="14"/>
  <c r="ED365" i="14"/>
  <c r="HN365" i="14"/>
  <c r="CA365" i="14"/>
  <c r="GI365" i="14"/>
  <c r="BL365" i="14"/>
  <c r="FT365" i="14"/>
  <c r="AG365" i="14"/>
  <c r="EO365" i="14"/>
  <c r="IW365" i="14"/>
  <c r="DZ365" i="14"/>
  <c r="IH365" i="14"/>
  <c r="CU365" i="14"/>
  <c r="HC365" i="14"/>
  <c r="BP365" i="14"/>
  <c r="GN365" i="14"/>
  <c r="BA365" i="14"/>
  <c r="FI365" i="14"/>
  <c r="BB365" i="14"/>
  <c r="N365" i="14"/>
  <c r="FJ365" i="14"/>
  <c r="CY365" i="14"/>
  <c r="HW365" i="14"/>
  <c r="CJ365" i="14"/>
  <c r="GR365" i="14"/>
  <c r="BE365" i="14"/>
  <c r="FM365" i="14"/>
  <c r="AP365" i="14"/>
  <c r="EX365" i="14"/>
  <c r="K365" i="14"/>
  <c r="DS365" i="14"/>
  <c r="IA365" i="14"/>
  <c r="DD365" i="14"/>
  <c r="HL365" i="14"/>
  <c r="BY365" i="14"/>
  <c r="GG365" i="14"/>
  <c r="AT365" i="14"/>
  <c r="EL365" i="14"/>
  <c r="G365" i="14"/>
  <c r="EE365" i="14"/>
  <c r="IM365" i="14"/>
  <c r="CZ365" i="14"/>
  <c r="HH365" i="14"/>
  <c r="BU365" i="14"/>
  <c r="GS365" i="14"/>
  <c r="BF365" i="14"/>
  <c r="FN365" i="14"/>
  <c r="AA365" i="14"/>
  <c r="EI365" i="14"/>
  <c r="L365" i="14"/>
  <c r="DT365" i="14"/>
  <c r="IB365" i="14"/>
  <c r="CO365" i="14"/>
  <c r="GW365" i="14"/>
  <c r="DF365" i="14"/>
  <c r="GX365" i="14"/>
  <c r="AE365" i="14"/>
  <c r="EM365" i="14"/>
  <c r="IU365" i="14"/>
  <c r="DH365" i="14"/>
  <c r="HP365" i="14"/>
  <c r="CS365" i="14"/>
  <c r="HA365" i="14"/>
  <c r="BN365" i="14"/>
  <c r="FV365" i="14"/>
  <c r="AI365" i="14"/>
  <c r="FG365" i="14"/>
  <c r="T365" i="14"/>
  <c r="EB365" i="14"/>
  <c r="IJ365" i="14"/>
  <c r="CW365" i="14"/>
  <c r="HU365" i="14"/>
  <c r="DV365" i="14"/>
  <c r="CH365" i="14"/>
  <c r="O365" i="14"/>
  <c r="DG365" i="14"/>
  <c r="GY365" i="14"/>
  <c r="AV365" i="14"/>
  <c r="EN365" i="14"/>
  <c r="IF365" i="14"/>
  <c r="CC365" i="14"/>
  <c r="FU365" i="14"/>
  <c r="R365" i="14"/>
  <c r="DJ365" i="14"/>
  <c r="HB365" i="14"/>
  <c r="AY365" i="14"/>
  <c r="EQ365" i="14"/>
  <c r="II365" i="14"/>
  <c r="CF365" i="14"/>
  <c r="FX365" i="14"/>
  <c r="U365" i="14"/>
  <c r="DM365" i="14"/>
  <c r="HE365" i="14"/>
  <c r="GH365" i="14"/>
  <c r="ET365" i="14"/>
  <c r="W365" i="14"/>
  <c r="DO365" i="14"/>
  <c r="HG365" i="14"/>
  <c r="BD365" i="14"/>
  <c r="EV365" i="14"/>
  <c r="IN365" i="14"/>
  <c r="CK365" i="14"/>
  <c r="GC365" i="14"/>
  <c r="Z365" i="14"/>
  <c r="DR365" i="14"/>
  <c r="HJ365" i="14"/>
  <c r="BG365" i="14"/>
  <c r="EY365" i="14"/>
  <c r="IQ365" i="14"/>
  <c r="CN365" i="14"/>
  <c r="GF365" i="14"/>
  <c r="AC365" i="14"/>
  <c r="DU365" i="14"/>
  <c r="HM365" i="14"/>
  <c r="H30" i="11"/>
  <c r="I30" i="11" s="1"/>
  <c r="J30" i="11"/>
  <c r="K30" i="11" s="1"/>
  <c r="I630" i="14"/>
  <c r="G106" i="14"/>
  <c r="H631" i="14"/>
  <c r="G631" i="14"/>
  <c r="I105" i="14"/>
  <c r="K105" i="14" s="1"/>
  <c r="IH366" i="14" s="1"/>
  <c r="H106" i="14"/>
  <c r="N632" i="14"/>
  <c r="A633" i="14"/>
  <c r="D633" i="14"/>
  <c r="C634" i="14"/>
  <c r="BL631" i="14"/>
  <c r="BD631" i="14"/>
  <c r="AV631" i="14"/>
  <c r="AN631" i="14"/>
  <c r="AF631" i="14"/>
  <c r="X631" i="14"/>
  <c r="P631" i="14"/>
  <c r="BK631" i="14"/>
  <c r="BC631" i="14"/>
  <c r="AU631" i="14"/>
  <c r="AM631" i="14"/>
  <c r="AE631" i="14"/>
  <c r="W631" i="14"/>
  <c r="O631" i="14"/>
  <c r="BJ631" i="14"/>
  <c r="BB631" i="14"/>
  <c r="AT631" i="14"/>
  <c r="AL631" i="14"/>
  <c r="AD631" i="14"/>
  <c r="V631" i="14"/>
  <c r="BI631" i="14"/>
  <c r="BA631" i="14"/>
  <c r="AS631" i="14"/>
  <c r="AK631" i="14"/>
  <c r="AC631" i="14"/>
  <c r="U631" i="14"/>
  <c r="M631" i="14"/>
  <c r="BH631" i="14"/>
  <c r="AZ631" i="14"/>
  <c r="AR631" i="14"/>
  <c r="AJ631" i="14"/>
  <c r="AB631" i="14"/>
  <c r="T631" i="14"/>
  <c r="BG631" i="14"/>
  <c r="AY631" i="14"/>
  <c r="AQ631" i="14"/>
  <c r="AI631" i="14"/>
  <c r="AA631" i="14"/>
  <c r="S631" i="14"/>
  <c r="BF631" i="14"/>
  <c r="AX631" i="14"/>
  <c r="AP631" i="14"/>
  <c r="AH631" i="14"/>
  <c r="Z631" i="14"/>
  <c r="R631" i="14"/>
  <c r="BE631" i="14"/>
  <c r="AW631" i="14"/>
  <c r="AO631" i="14"/>
  <c r="AG631" i="14"/>
  <c r="Y631" i="14"/>
  <c r="Q631" i="14"/>
  <c r="G632" i="14"/>
  <c r="E632" i="14"/>
  <c r="H632" i="14"/>
  <c r="F632" i="14"/>
  <c r="C109" i="14"/>
  <c r="D108" i="14"/>
  <c r="E107" i="14"/>
  <c r="G107" i="14" s="1"/>
  <c r="D32" i="11"/>
  <c r="G32" i="11" s="1"/>
  <c r="E31" i="11"/>
  <c r="F31" i="11" s="1"/>
  <c r="J31" i="11" s="1"/>
  <c r="K31" i="11" s="1"/>
  <c r="H31" i="11" l="1"/>
  <c r="I31" i="11" s="1"/>
  <c r="I631" i="14"/>
  <c r="FG366" i="14"/>
  <c r="GZ366" i="14"/>
  <c r="DS366" i="14"/>
  <c r="CG366" i="14"/>
  <c r="I106" i="14"/>
  <c r="K106" i="14" s="1"/>
  <c r="HG367" i="14" s="1"/>
  <c r="GY366" i="14"/>
  <c r="HA366" i="14"/>
  <c r="HB366" i="14"/>
  <c r="FX366" i="14"/>
  <c r="IS366" i="14"/>
  <c r="HF366" i="14"/>
  <c r="EA366" i="14"/>
  <c r="T366" i="14"/>
  <c r="GF366" i="14"/>
  <c r="DM366" i="14"/>
  <c r="V366" i="14"/>
  <c r="IT366" i="14"/>
  <c r="IM366" i="14"/>
  <c r="IN366" i="14"/>
  <c r="IO366" i="14"/>
  <c r="IP366" i="14"/>
  <c r="GM366" i="14"/>
  <c r="AZ366" i="14"/>
  <c r="HD366" i="14"/>
  <c r="DU366" i="14"/>
  <c r="BB366" i="14"/>
  <c r="O366" i="14"/>
  <c r="P366" i="14"/>
  <c r="Q366" i="14"/>
  <c r="R366" i="14"/>
  <c r="BW366" i="14"/>
  <c r="BH366" i="14"/>
  <c r="IJ366" i="14"/>
  <c r="ES366" i="14"/>
  <c r="BJ366" i="14"/>
  <c r="BC366" i="14"/>
  <c r="BD366" i="14"/>
  <c r="BE366" i="14"/>
  <c r="BF366" i="14"/>
  <c r="CE366" i="14"/>
  <c r="CF366" i="14"/>
  <c r="IR366" i="14"/>
  <c r="FY366" i="14"/>
  <c r="CH366" i="14"/>
  <c r="CA366" i="14"/>
  <c r="CB366" i="14"/>
  <c r="CC366" i="14"/>
  <c r="CD366" i="14"/>
  <c r="DK366" i="14"/>
  <c r="EQ366" i="14"/>
  <c r="DL366" i="14"/>
  <c r="U366" i="14"/>
  <c r="GG366" i="14"/>
  <c r="DV366" i="14"/>
  <c r="DO366" i="14"/>
  <c r="DP366" i="14"/>
  <c r="DQ366" i="14"/>
  <c r="DR366" i="14"/>
  <c r="DC366" i="14"/>
  <c r="CM366" i="14"/>
  <c r="DT366" i="14"/>
  <c r="BA366" i="14"/>
  <c r="HE366" i="14"/>
  <c r="ET366" i="14"/>
  <c r="EM366" i="14"/>
  <c r="EN366" i="14"/>
  <c r="EO366" i="14"/>
  <c r="EP366" i="14"/>
  <c r="FO366" i="14"/>
  <c r="CU366" i="14"/>
  <c r="ER366" i="14"/>
  <c r="BI366" i="14"/>
  <c r="IK366" i="14"/>
  <c r="GH366" i="14"/>
  <c r="GA366" i="14"/>
  <c r="GB366" i="14"/>
  <c r="GC366" i="14"/>
  <c r="GD366" i="14"/>
  <c r="IA366" i="14"/>
  <c r="IY366" i="14"/>
  <c r="HC366" i="14"/>
  <c r="HS366" i="14"/>
  <c r="BP366" i="14"/>
  <c r="EB366" i="14"/>
  <c r="GN366" i="14"/>
  <c r="IZ366" i="14"/>
  <c r="BQ366" i="14"/>
  <c r="EC366" i="14"/>
  <c r="GO366" i="14"/>
  <c r="JA366" i="14"/>
  <c r="BR366" i="14"/>
  <c r="ED366" i="14"/>
  <c r="GP366" i="14"/>
  <c r="JB366" i="14"/>
  <c r="BK366" i="14"/>
  <c r="DW366" i="14"/>
  <c r="GI366" i="14"/>
  <c r="IU366" i="14"/>
  <c r="BL366" i="14"/>
  <c r="DX366" i="14"/>
  <c r="GJ366" i="14"/>
  <c r="IV366" i="14"/>
  <c r="BM366" i="14"/>
  <c r="DY366" i="14"/>
  <c r="GK366" i="14"/>
  <c r="IW366" i="14"/>
  <c r="BN366" i="14"/>
  <c r="DZ366" i="14"/>
  <c r="GL366" i="14"/>
  <c r="IX366" i="14"/>
  <c r="AY366" i="14"/>
  <c r="BG366" i="14"/>
  <c r="K366" i="14"/>
  <c r="AA366" i="14"/>
  <c r="L366" i="14"/>
  <c r="BX366" i="14"/>
  <c r="EJ366" i="14"/>
  <c r="GV366" i="14"/>
  <c r="M366" i="14"/>
  <c r="BY366" i="14"/>
  <c r="EK366" i="14"/>
  <c r="GW366" i="14"/>
  <c r="N366" i="14"/>
  <c r="BZ366" i="14"/>
  <c r="EL366" i="14"/>
  <c r="GX366" i="14"/>
  <c r="G366" i="14"/>
  <c r="BS366" i="14"/>
  <c r="EE366" i="14"/>
  <c r="GQ366" i="14"/>
  <c r="H366" i="14"/>
  <c r="BT366" i="14"/>
  <c r="EF366" i="14"/>
  <c r="GR366" i="14"/>
  <c r="I366" i="14"/>
  <c r="BU366" i="14"/>
  <c r="EG366" i="14"/>
  <c r="GS366" i="14"/>
  <c r="J366" i="14"/>
  <c r="BV366" i="14"/>
  <c r="EH366" i="14"/>
  <c r="GT366" i="14"/>
  <c r="FW366" i="14"/>
  <c r="GE366" i="14"/>
  <c r="EI366" i="14"/>
  <c r="EY366" i="14"/>
  <c r="AB366" i="14"/>
  <c r="CN366" i="14"/>
  <c r="EZ366" i="14"/>
  <c r="HL366" i="14"/>
  <c r="AC366" i="14"/>
  <c r="CO366" i="14"/>
  <c r="FA366" i="14"/>
  <c r="HM366" i="14"/>
  <c r="AD366" i="14"/>
  <c r="CP366" i="14"/>
  <c r="FB366" i="14"/>
  <c r="HN366" i="14"/>
  <c r="W366" i="14"/>
  <c r="CI366" i="14"/>
  <c r="EU366" i="14"/>
  <c r="HG366" i="14"/>
  <c r="X366" i="14"/>
  <c r="CJ366" i="14"/>
  <c r="EV366" i="14"/>
  <c r="HH366" i="14"/>
  <c r="Y366" i="14"/>
  <c r="CK366" i="14"/>
  <c r="EW366" i="14"/>
  <c r="HI366" i="14"/>
  <c r="Z366" i="14"/>
  <c r="CL366" i="14"/>
  <c r="EX366" i="14"/>
  <c r="HJ366" i="14"/>
  <c r="II366" i="14"/>
  <c r="IQ366" i="14"/>
  <c r="GU366" i="14"/>
  <c r="HK366" i="14"/>
  <c r="AJ366" i="14"/>
  <c r="CV366" i="14"/>
  <c r="FH366" i="14"/>
  <c r="HT366" i="14"/>
  <c r="AK366" i="14"/>
  <c r="CW366" i="14"/>
  <c r="FI366" i="14"/>
  <c r="HU366" i="14"/>
  <c r="AL366" i="14"/>
  <c r="CX366" i="14"/>
  <c r="FJ366" i="14"/>
  <c r="HV366" i="14"/>
  <c r="AE366" i="14"/>
  <c r="CQ366" i="14"/>
  <c r="FC366" i="14"/>
  <c r="HO366" i="14"/>
  <c r="AF366" i="14"/>
  <c r="CR366" i="14"/>
  <c r="FD366" i="14"/>
  <c r="HP366" i="14"/>
  <c r="AG366" i="14"/>
  <c r="CS366" i="14"/>
  <c r="FE366" i="14"/>
  <c r="HQ366" i="14"/>
  <c r="AH366" i="14"/>
  <c r="CT366" i="14"/>
  <c r="FF366" i="14"/>
  <c r="HR366" i="14"/>
  <c r="AQ366" i="14"/>
  <c r="BO366" i="14"/>
  <c r="S366" i="14"/>
  <c r="AI366" i="14"/>
  <c r="AR366" i="14"/>
  <c r="DD366" i="14"/>
  <c r="FP366" i="14"/>
  <c r="IB366" i="14"/>
  <c r="AS366" i="14"/>
  <c r="DE366" i="14"/>
  <c r="FQ366" i="14"/>
  <c r="IC366" i="14"/>
  <c r="AT366" i="14"/>
  <c r="DF366" i="14"/>
  <c r="FR366" i="14"/>
  <c r="ID366" i="14"/>
  <c r="AM366" i="14"/>
  <c r="CY366" i="14"/>
  <c r="FK366" i="14"/>
  <c r="HW366" i="14"/>
  <c r="AN366" i="14"/>
  <c r="CZ366" i="14"/>
  <c r="FL366" i="14"/>
  <c r="HX366" i="14"/>
  <c r="AO366" i="14"/>
  <c r="DA366" i="14"/>
  <c r="FM366" i="14"/>
  <c r="HY366" i="14"/>
  <c r="AP366" i="14"/>
  <c r="DB366" i="14"/>
  <c r="FN366" i="14"/>
  <c r="HZ366" i="14"/>
  <c r="DN366" i="14"/>
  <c r="FZ366" i="14"/>
  <c r="IL366" i="14"/>
  <c r="AU366" i="14"/>
  <c r="DG366" i="14"/>
  <c r="FS366" i="14"/>
  <c r="IE366" i="14"/>
  <c r="AV366" i="14"/>
  <c r="DH366" i="14"/>
  <c r="FT366" i="14"/>
  <c r="IF366" i="14"/>
  <c r="AW366" i="14"/>
  <c r="DI366" i="14"/>
  <c r="FU366" i="14"/>
  <c r="IG366" i="14"/>
  <c r="AX366" i="14"/>
  <c r="DJ366" i="14"/>
  <c r="FV366" i="14"/>
  <c r="I632" i="14"/>
  <c r="E108" i="14"/>
  <c r="G108" i="14" s="1"/>
  <c r="N633" i="14"/>
  <c r="A634" i="14"/>
  <c r="D109" i="14"/>
  <c r="C110" i="14"/>
  <c r="BL632" i="14"/>
  <c r="BD632" i="14"/>
  <c r="AV632" i="14"/>
  <c r="AN632" i="14"/>
  <c r="AF632" i="14"/>
  <c r="X632" i="14"/>
  <c r="P632" i="14"/>
  <c r="BK632" i="14"/>
  <c r="BC632" i="14"/>
  <c r="AU632" i="14"/>
  <c r="AM632" i="14"/>
  <c r="AE632" i="14"/>
  <c r="W632" i="14"/>
  <c r="O632" i="14"/>
  <c r="BJ632" i="14"/>
  <c r="BB632" i="14"/>
  <c r="AT632" i="14"/>
  <c r="AL632" i="14"/>
  <c r="AD632" i="14"/>
  <c r="V632" i="14"/>
  <c r="BI632" i="14"/>
  <c r="BA632" i="14"/>
  <c r="AS632" i="14"/>
  <c r="AK632" i="14"/>
  <c r="AC632" i="14"/>
  <c r="U632" i="14"/>
  <c r="M632" i="14"/>
  <c r="BH632" i="14"/>
  <c r="AZ632" i="14"/>
  <c r="AR632" i="14"/>
  <c r="AJ632" i="14"/>
  <c r="AB632" i="14"/>
  <c r="T632" i="14"/>
  <c r="BG632" i="14"/>
  <c r="AY632" i="14"/>
  <c r="AQ632" i="14"/>
  <c r="AI632" i="14"/>
  <c r="AA632" i="14"/>
  <c r="S632" i="14"/>
  <c r="BF632" i="14"/>
  <c r="AX632" i="14"/>
  <c r="AP632" i="14"/>
  <c r="AH632" i="14"/>
  <c r="Z632" i="14"/>
  <c r="R632" i="14"/>
  <c r="BE632" i="14"/>
  <c r="AW632" i="14"/>
  <c r="AO632" i="14"/>
  <c r="AG632" i="14"/>
  <c r="Y632" i="14"/>
  <c r="Q632" i="14"/>
  <c r="F107" i="14"/>
  <c r="H107" i="14"/>
  <c r="D634" i="14"/>
  <c r="C635" i="14"/>
  <c r="E633" i="14"/>
  <c r="G633" i="14" s="1"/>
  <c r="D33" i="11"/>
  <c r="G33" i="11" s="1"/>
  <c r="E32" i="11"/>
  <c r="F32" i="11" s="1"/>
  <c r="J32" i="11" l="1"/>
  <c r="K32" i="11" s="1"/>
  <c r="H32" i="11"/>
  <c r="I32" i="11" s="1"/>
  <c r="I107" i="14"/>
  <c r="K107" i="14" s="1"/>
  <c r="IR368" i="14" s="1"/>
  <c r="CZ367" i="14"/>
  <c r="AY367" i="14"/>
  <c r="EF367" i="14"/>
  <c r="CK367" i="14"/>
  <c r="Z367" i="14"/>
  <c r="HJ367" i="14"/>
  <c r="EY367" i="14"/>
  <c r="HL367" i="14"/>
  <c r="IN367" i="14"/>
  <c r="HH367" i="14"/>
  <c r="CS367" i="14"/>
  <c r="HQ367" i="14"/>
  <c r="CT367" i="14"/>
  <c r="FF367" i="14"/>
  <c r="AI367" i="14"/>
  <c r="CU367" i="14"/>
  <c r="FG367" i="14"/>
  <c r="HS367" i="14"/>
  <c r="AJ367" i="14"/>
  <c r="CV367" i="14"/>
  <c r="FH367" i="14"/>
  <c r="HT367" i="14"/>
  <c r="AK367" i="14"/>
  <c r="CW367" i="14"/>
  <c r="FI367" i="14"/>
  <c r="HU367" i="14"/>
  <c r="AL367" i="14"/>
  <c r="CX367" i="14"/>
  <c r="FJ367" i="14"/>
  <c r="HV367" i="14"/>
  <c r="AE367" i="14"/>
  <c r="CQ367" i="14"/>
  <c r="FC367" i="14"/>
  <c r="HO367" i="14"/>
  <c r="CR367" i="14"/>
  <c r="DJ367" i="14"/>
  <c r="IJ367" i="14"/>
  <c r="GB367" i="14"/>
  <c r="Y367" i="14"/>
  <c r="HI367" i="14"/>
  <c r="EX367" i="14"/>
  <c r="CM367" i="14"/>
  <c r="AB367" i="14"/>
  <c r="AC367" i="14"/>
  <c r="DH367" i="14"/>
  <c r="GR367" i="14"/>
  <c r="AG367" i="14"/>
  <c r="FE367" i="14"/>
  <c r="AH367" i="14"/>
  <c r="HR367" i="14"/>
  <c r="AN367" i="14"/>
  <c r="BL367" i="14"/>
  <c r="P367" i="14"/>
  <c r="AF367" i="14"/>
  <c r="AO367" i="14"/>
  <c r="DA367" i="14"/>
  <c r="FM367" i="14"/>
  <c r="HY367" i="14"/>
  <c r="AP367" i="14"/>
  <c r="DB367" i="14"/>
  <c r="FN367" i="14"/>
  <c r="HZ367" i="14"/>
  <c r="AQ367" i="14"/>
  <c r="DC367" i="14"/>
  <c r="FO367" i="14"/>
  <c r="IA367" i="14"/>
  <c r="AR367" i="14"/>
  <c r="DD367" i="14"/>
  <c r="FP367" i="14"/>
  <c r="IB367" i="14"/>
  <c r="AS367" i="14"/>
  <c r="DE367" i="14"/>
  <c r="FQ367" i="14"/>
  <c r="IC367" i="14"/>
  <c r="AT367" i="14"/>
  <c r="DF367" i="14"/>
  <c r="FR367" i="14"/>
  <c r="ID367" i="14"/>
  <c r="AM367" i="14"/>
  <c r="CY367" i="14"/>
  <c r="FK367" i="14"/>
  <c r="HW367" i="14"/>
  <c r="FU367" i="14"/>
  <c r="DK367" i="14"/>
  <c r="FX367" i="14"/>
  <c r="FY367" i="14"/>
  <c r="IL367" i="14"/>
  <c r="FS367" i="14"/>
  <c r="GJ367" i="14"/>
  <c r="BE367" i="14"/>
  <c r="BF367" i="14"/>
  <c r="IP367" i="14"/>
  <c r="GE367" i="14"/>
  <c r="BH367" i="14"/>
  <c r="IR367" i="14"/>
  <c r="BI367" i="14"/>
  <c r="DU367" i="14"/>
  <c r="GG367" i="14"/>
  <c r="IS367" i="14"/>
  <c r="BJ367" i="14"/>
  <c r="DV367" i="14"/>
  <c r="GH367" i="14"/>
  <c r="IT367" i="14"/>
  <c r="BC367" i="14"/>
  <c r="DO367" i="14"/>
  <c r="GA367" i="14"/>
  <c r="IM367" i="14"/>
  <c r="DI367" i="14"/>
  <c r="IH367" i="14"/>
  <c r="AZ367" i="14"/>
  <c r="FZ367" i="14"/>
  <c r="EN367" i="14"/>
  <c r="DQ367" i="14"/>
  <c r="IO367" i="14"/>
  <c r="GD367" i="14"/>
  <c r="DS367" i="14"/>
  <c r="DT367" i="14"/>
  <c r="IV367" i="14"/>
  <c r="BM367" i="14"/>
  <c r="IW367" i="14"/>
  <c r="GL367" i="14"/>
  <c r="BO367" i="14"/>
  <c r="GM367" i="14"/>
  <c r="IY367" i="14"/>
  <c r="EB367" i="14"/>
  <c r="GN367" i="14"/>
  <c r="IZ367" i="14"/>
  <c r="BQ367" i="14"/>
  <c r="EC367" i="14"/>
  <c r="GO367" i="14"/>
  <c r="JA367" i="14"/>
  <c r="BR367" i="14"/>
  <c r="ED367" i="14"/>
  <c r="GP367" i="14"/>
  <c r="JB367" i="14"/>
  <c r="BK367" i="14"/>
  <c r="DW367" i="14"/>
  <c r="GI367" i="14"/>
  <c r="IU367" i="14"/>
  <c r="DX367" i="14"/>
  <c r="IG367" i="14"/>
  <c r="FW367" i="14"/>
  <c r="BA367" i="14"/>
  <c r="BB367" i="14"/>
  <c r="DG367" i="14"/>
  <c r="FL367" i="14"/>
  <c r="FD367" i="14"/>
  <c r="GC367" i="14"/>
  <c r="DR367" i="14"/>
  <c r="BG367" i="14"/>
  <c r="IQ367" i="14"/>
  <c r="GF367" i="14"/>
  <c r="HX367" i="14"/>
  <c r="HP367" i="14"/>
  <c r="GK367" i="14"/>
  <c r="DZ367" i="14"/>
  <c r="IX367" i="14"/>
  <c r="EA367" i="14"/>
  <c r="BP367" i="14"/>
  <c r="BD367" i="14"/>
  <c r="H367" i="14"/>
  <c r="X367" i="14"/>
  <c r="I367" i="14"/>
  <c r="BU367" i="14"/>
  <c r="EG367" i="14"/>
  <c r="GS367" i="14"/>
  <c r="J367" i="14"/>
  <c r="BV367" i="14"/>
  <c r="EH367" i="14"/>
  <c r="GT367" i="14"/>
  <c r="K367" i="14"/>
  <c r="BW367" i="14"/>
  <c r="EI367" i="14"/>
  <c r="GU367" i="14"/>
  <c r="L367" i="14"/>
  <c r="BX367" i="14"/>
  <c r="N367" i="14"/>
  <c r="CB367" i="14"/>
  <c r="AX367" i="14"/>
  <c r="II367" i="14"/>
  <c r="DM367" i="14"/>
  <c r="IK367" i="14"/>
  <c r="AU367" i="14"/>
  <c r="IE367" i="14"/>
  <c r="GZ367" i="14"/>
  <c r="DY367" i="14"/>
  <c r="BN367" i="14"/>
  <c r="FT367" i="14"/>
  <c r="EJ367" i="14"/>
  <c r="GV367" i="14"/>
  <c r="M367" i="14"/>
  <c r="BY367" i="14"/>
  <c r="EK367" i="14"/>
  <c r="GW367" i="14"/>
  <c r="BZ367" i="14"/>
  <c r="EL367" i="14"/>
  <c r="GX367" i="14"/>
  <c r="G367" i="14"/>
  <c r="BS367" i="14"/>
  <c r="EE367" i="14"/>
  <c r="GQ367" i="14"/>
  <c r="IF367" i="14"/>
  <c r="DP367" i="14"/>
  <c r="BT367" i="14"/>
  <c r="CJ367" i="14"/>
  <c r="Q367" i="14"/>
  <c r="CC367" i="14"/>
  <c r="EO367" i="14"/>
  <c r="HA367" i="14"/>
  <c r="R367" i="14"/>
  <c r="CD367" i="14"/>
  <c r="EP367" i="14"/>
  <c r="HB367" i="14"/>
  <c r="S367" i="14"/>
  <c r="CE367" i="14"/>
  <c r="EQ367" i="14"/>
  <c r="HC367" i="14"/>
  <c r="T367" i="14"/>
  <c r="CF367" i="14"/>
  <c r="ER367" i="14"/>
  <c r="HD367" i="14"/>
  <c r="U367" i="14"/>
  <c r="CG367" i="14"/>
  <c r="ES367" i="14"/>
  <c r="HE367" i="14"/>
  <c r="V367" i="14"/>
  <c r="CH367" i="14"/>
  <c r="ET367" i="14"/>
  <c r="HF367" i="14"/>
  <c r="O367" i="14"/>
  <c r="CA367" i="14"/>
  <c r="EM367" i="14"/>
  <c r="GY367" i="14"/>
  <c r="AW367" i="14"/>
  <c r="FV367" i="14"/>
  <c r="DL367" i="14"/>
  <c r="DN367" i="14"/>
  <c r="AV367" i="14"/>
  <c r="EV367" i="14"/>
  <c r="EW367" i="14"/>
  <c r="CL367" i="14"/>
  <c r="AA367" i="14"/>
  <c r="HK367" i="14"/>
  <c r="CN367" i="14"/>
  <c r="EZ367" i="14"/>
  <c r="CO367" i="14"/>
  <c r="FA367" i="14"/>
  <c r="HM367" i="14"/>
  <c r="AD367" i="14"/>
  <c r="CP367" i="14"/>
  <c r="FB367" i="14"/>
  <c r="HN367" i="14"/>
  <c r="W367" i="14"/>
  <c r="CI367" i="14"/>
  <c r="EU367" i="14"/>
  <c r="C636" i="14"/>
  <c r="D635" i="14"/>
  <c r="C111" i="14"/>
  <c r="D110" i="14"/>
  <c r="E634" i="14"/>
  <c r="G634" i="14" s="1"/>
  <c r="G109" i="14"/>
  <c r="E109" i="14"/>
  <c r="F109" i="14" s="1"/>
  <c r="N634" i="14"/>
  <c r="A635" i="14"/>
  <c r="HL368" i="14"/>
  <c r="DL368" i="14"/>
  <c r="BX368" i="14"/>
  <c r="BP368" i="14"/>
  <c r="AR368" i="14"/>
  <c r="HK368" i="14"/>
  <c r="EI368" i="14"/>
  <c r="EA368" i="14"/>
  <c r="DC368" i="14"/>
  <c r="BO368" i="14"/>
  <c r="K368" i="14"/>
  <c r="FN368" i="14"/>
  <c r="EX368" i="14"/>
  <c r="EH368" i="14"/>
  <c r="DB368" i="14"/>
  <c r="Z368" i="14"/>
  <c r="HI368" i="14"/>
  <c r="GK368" i="14"/>
  <c r="FU368" i="14"/>
  <c r="DI368" i="14"/>
  <c r="BU368" i="14"/>
  <c r="HX368" i="14"/>
  <c r="HH368" i="14"/>
  <c r="GJ368" i="14"/>
  <c r="FL368" i="14"/>
  <c r="DX368" i="14"/>
  <c r="H368" i="14"/>
  <c r="IU368" i="14"/>
  <c r="IE368" i="14"/>
  <c r="GQ368" i="14"/>
  <c r="EE368" i="14"/>
  <c r="AU368" i="14"/>
  <c r="W368" i="14"/>
  <c r="G368" i="14"/>
  <c r="IL368" i="14"/>
  <c r="GP368" i="14"/>
  <c r="DN368" i="14"/>
  <c r="CX368" i="14"/>
  <c r="CP368" i="14"/>
  <c r="BZ368" i="14"/>
  <c r="AT368" i="14"/>
  <c r="AC368" i="14"/>
  <c r="BY368" i="14"/>
  <c r="GO368" i="14"/>
  <c r="IS368" i="14"/>
  <c r="IK368" i="14"/>
  <c r="HU368" i="14"/>
  <c r="BL633" i="14"/>
  <c r="BD633" i="14"/>
  <c r="AV633" i="14"/>
  <c r="AN633" i="14"/>
  <c r="AF633" i="14"/>
  <c r="X633" i="14"/>
  <c r="P633" i="14"/>
  <c r="BK633" i="14"/>
  <c r="BC633" i="14"/>
  <c r="AU633" i="14"/>
  <c r="AM633" i="14"/>
  <c r="AE633" i="14"/>
  <c r="W633" i="14"/>
  <c r="O633" i="14"/>
  <c r="BJ633" i="14"/>
  <c r="BB633" i="14"/>
  <c r="AT633" i="14"/>
  <c r="AL633" i="14"/>
  <c r="AD633" i="14"/>
  <c r="V633" i="14"/>
  <c r="BI633" i="14"/>
  <c r="BA633" i="14"/>
  <c r="AS633" i="14"/>
  <c r="AK633" i="14"/>
  <c r="AC633" i="14"/>
  <c r="U633" i="14"/>
  <c r="M633" i="14"/>
  <c r="BH633" i="14"/>
  <c r="AZ633" i="14"/>
  <c r="AR633" i="14"/>
  <c r="AJ633" i="14"/>
  <c r="AB633" i="14"/>
  <c r="T633" i="14"/>
  <c r="BG633" i="14"/>
  <c r="AY633" i="14"/>
  <c r="AQ633" i="14"/>
  <c r="AI633" i="14"/>
  <c r="AA633" i="14"/>
  <c r="S633" i="14"/>
  <c r="BF633" i="14"/>
  <c r="AX633" i="14"/>
  <c r="AP633" i="14"/>
  <c r="AH633" i="14"/>
  <c r="Z633" i="14"/>
  <c r="R633" i="14"/>
  <c r="BE633" i="14"/>
  <c r="AW633" i="14"/>
  <c r="AO633" i="14"/>
  <c r="AG633" i="14"/>
  <c r="Y633" i="14"/>
  <c r="Q633" i="14"/>
  <c r="F633" i="14"/>
  <c r="F108" i="14"/>
  <c r="H633" i="14"/>
  <c r="H108" i="14"/>
  <c r="D34" i="11"/>
  <c r="G34" i="11" s="1"/>
  <c r="E33" i="11"/>
  <c r="F33" i="11" s="1"/>
  <c r="GW368" i="14" l="1"/>
  <c r="DF368" i="14"/>
  <c r="BS368" i="14"/>
  <c r="AN368" i="14"/>
  <c r="IV368" i="14"/>
  <c r="HY368" i="14"/>
  <c r="FV368" i="14"/>
  <c r="EY368" i="14"/>
  <c r="EB368" i="14"/>
  <c r="EZ368" i="14"/>
  <c r="U368" i="14"/>
  <c r="CI368" i="14"/>
  <c r="AV368" i="14"/>
  <c r="IG368" i="14"/>
  <c r="GT368" i="14"/>
  <c r="FO368" i="14"/>
  <c r="CW368" i="14"/>
  <c r="ES368" i="14"/>
  <c r="ED368" i="14"/>
  <c r="DG368" i="14"/>
  <c r="BL368" i="14"/>
  <c r="AW368" i="14"/>
  <c r="IW368" i="14"/>
  <c r="HZ368" i="14"/>
  <c r="GM368" i="14"/>
  <c r="GN368" i="14"/>
  <c r="IC368" i="14"/>
  <c r="AO368" i="14"/>
  <c r="FI368" i="14"/>
  <c r="HE368" i="14"/>
  <c r="FB368" i="14"/>
  <c r="DW368" i="14"/>
  <c r="CZ368" i="14"/>
  <c r="BM368" i="14"/>
  <c r="J368" i="14"/>
  <c r="IH368" i="14"/>
  <c r="GU368" i="14"/>
  <c r="GV368" i="14"/>
  <c r="BA368" i="14"/>
  <c r="CO368" i="14"/>
  <c r="GX368" i="14"/>
  <c r="FK368" i="14"/>
  <c r="EF368" i="14"/>
  <c r="CK368" i="14"/>
  <c r="AX368" i="14"/>
  <c r="AA368" i="14"/>
  <c r="IY368" i="14"/>
  <c r="IB368" i="14"/>
  <c r="FY368" i="14"/>
  <c r="AD368" i="14"/>
  <c r="HN368" i="14"/>
  <c r="FS368" i="14"/>
  <c r="EV368" i="14"/>
  <c r="DA368" i="14"/>
  <c r="CL368" i="14"/>
  <c r="AQ368" i="14"/>
  <c r="AB368" i="14"/>
  <c r="IZ368" i="14"/>
  <c r="DU368" i="14"/>
  <c r="BB368" i="14"/>
  <c r="JB368" i="14"/>
  <c r="HW368" i="14"/>
  <c r="FT368" i="14"/>
  <c r="EW368" i="14"/>
  <c r="DJ368" i="14"/>
  <c r="BW368" i="14"/>
  <c r="AZ368" i="14"/>
  <c r="AS368" i="14"/>
  <c r="M368" i="14"/>
  <c r="BR368" i="14"/>
  <c r="ID368" i="14"/>
  <c r="EU368" i="14"/>
  <c r="BT368" i="14"/>
  <c r="Y368" i="14"/>
  <c r="GS368" i="14"/>
  <c r="DZ368" i="14"/>
  <c r="AY368" i="14"/>
  <c r="IA368" i="14"/>
  <c r="FX368" i="14"/>
  <c r="CN368" i="14"/>
  <c r="BI368" i="14"/>
  <c r="HM368" i="14"/>
  <c r="FZ368" i="14"/>
  <c r="CY368" i="14"/>
  <c r="X368" i="14"/>
  <c r="GR368" i="14"/>
  <c r="DY368" i="14"/>
  <c r="BV368" i="14"/>
  <c r="IX368" i="14"/>
  <c r="FW368" i="14"/>
  <c r="DD368" i="14"/>
  <c r="FQ368" i="14"/>
  <c r="BQ368" i="14"/>
  <c r="N368" i="14"/>
  <c r="EL368" i="14"/>
  <c r="AM368" i="14"/>
  <c r="GI368" i="14"/>
  <c r="CJ368" i="14"/>
  <c r="IF368" i="14"/>
  <c r="EG368" i="14"/>
  <c r="AP368" i="14"/>
  <c r="GL368" i="14"/>
  <c r="CM368" i="14"/>
  <c r="II368" i="14"/>
  <c r="EJ368" i="14"/>
  <c r="AK368" i="14"/>
  <c r="JA368" i="14"/>
  <c r="AL368" i="14"/>
  <c r="FR368" i="14"/>
  <c r="BK368" i="14"/>
  <c r="HG368" i="14"/>
  <c r="DH368" i="14"/>
  <c r="I368" i="14"/>
  <c r="FM368" i="14"/>
  <c r="BN368" i="14"/>
  <c r="HJ368" i="14"/>
  <c r="DK368" i="14"/>
  <c r="L368" i="14"/>
  <c r="FP368" i="14"/>
  <c r="J33" i="11"/>
  <c r="K33" i="11" s="1"/>
  <c r="H33" i="11"/>
  <c r="I33" i="11" s="1"/>
  <c r="IJ368" i="14"/>
  <c r="DE368" i="14"/>
  <c r="DM368" i="14"/>
  <c r="EC368" i="14"/>
  <c r="CG368" i="14"/>
  <c r="V368" i="14"/>
  <c r="CH368" i="14"/>
  <c r="ET368" i="14"/>
  <c r="HF368" i="14"/>
  <c r="O368" i="14"/>
  <c r="CA368" i="14"/>
  <c r="EM368" i="14"/>
  <c r="GY368" i="14"/>
  <c r="P368" i="14"/>
  <c r="CB368" i="14"/>
  <c r="EN368" i="14"/>
  <c r="GZ368" i="14"/>
  <c r="Q368" i="14"/>
  <c r="CC368" i="14"/>
  <c r="EO368" i="14"/>
  <c r="HA368" i="14"/>
  <c r="R368" i="14"/>
  <c r="CD368" i="14"/>
  <c r="EP368" i="14"/>
  <c r="HB368" i="14"/>
  <c r="S368" i="14"/>
  <c r="CE368" i="14"/>
  <c r="EQ368" i="14"/>
  <c r="HC368" i="14"/>
  <c r="T368" i="14"/>
  <c r="CF368" i="14"/>
  <c r="ER368" i="14"/>
  <c r="HD368" i="14"/>
  <c r="FJ368" i="14"/>
  <c r="HV368" i="14"/>
  <c r="AE368" i="14"/>
  <c r="CQ368" i="14"/>
  <c r="FC368" i="14"/>
  <c r="HO368" i="14"/>
  <c r="AF368" i="14"/>
  <c r="CR368" i="14"/>
  <c r="FD368" i="14"/>
  <c r="HP368" i="14"/>
  <c r="AG368" i="14"/>
  <c r="CS368" i="14"/>
  <c r="FE368" i="14"/>
  <c r="HQ368" i="14"/>
  <c r="AH368" i="14"/>
  <c r="CT368" i="14"/>
  <c r="FF368" i="14"/>
  <c r="HR368" i="14"/>
  <c r="AI368" i="14"/>
  <c r="CU368" i="14"/>
  <c r="FG368" i="14"/>
  <c r="HS368" i="14"/>
  <c r="AJ368" i="14"/>
  <c r="CV368" i="14"/>
  <c r="FH368" i="14"/>
  <c r="HT368" i="14"/>
  <c r="GG368" i="14"/>
  <c r="EK368" i="14"/>
  <c r="FA368" i="14"/>
  <c r="BJ368" i="14"/>
  <c r="DV368" i="14"/>
  <c r="GH368" i="14"/>
  <c r="IT368" i="14"/>
  <c r="BC368" i="14"/>
  <c r="DO368" i="14"/>
  <c r="GA368" i="14"/>
  <c r="IM368" i="14"/>
  <c r="BD368" i="14"/>
  <c r="DP368" i="14"/>
  <c r="GB368" i="14"/>
  <c r="IN368" i="14"/>
  <c r="BE368" i="14"/>
  <c r="DQ368" i="14"/>
  <c r="GC368" i="14"/>
  <c r="IO368" i="14"/>
  <c r="BF368" i="14"/>
  <c r="DR368" i="14"/>
  <c r="GD368" i="14"/>
  <c r="IP368" i="14"/>
  <c r="BG368" i="14"/>
  <c r="DS368" i="14"/>
  <c r="GE368" i="14"/>
  <c r="IQ368" i="14"/>
  <c r="BH368" i="14"/>
  <c r="DT368" i="14"/>
  <c r="GF368" i="14"/>
  <c r="I108" i="14"/>
  <c r="K108" i="14" s="1"/>
  <c r="IO369" i="14" s="1"/>
  <c r="H109" i="14"/>
  <c r="I109" i="14" s="1"/>
  <c r="K109" i="14" s="1"/>
  <c r="E110" i="14"/>
  <c r="H110" i="14" s="1"/>
  <c r="D111" i="14"/>
  <c r="C112" i="14"/>
  <c r="A636" i="14"/>
  <c r="N635" i="14"/>
  <c r="BL634" i="14"/>
  <c r="BD634" i="14"/>
  <c r="AV634" i="14"/>
  <c r="AN634" i="14"/>
  <c r="AF634" i="14"/>
  <c r="X634" i="14"/>
  <c r="P634" i="14"/>
  <c r="BK634" i="14"/>
  <c r="BC634" i="14"/>
  <c r="AU634" i="14"/>
  <c r="AM634" i="14"/>
  <c r="AE634" i="14"/>
  <c r="W634" i="14"/>
  <c r="O634" i="14"/>
  <c r="BJ634" i="14"/>
  <c r="BB634" i="14"/>
  <c r="AT634" i="14"/>
  <c r="AL634" i="14"/>
  <c r="AD634" i="14"/>
  <c r="V634" i="14"/>
  <c r="BI634" i="14"/>
  <c r="BA634" i="14"/>
  <c r="AS634" i="14"/>
  <c r="AK634" i="14"/>
  <c r="AC634" i="14"/>
  <c r="U634" i="14"/>
  <c r="M634" i="14"/>
  <c r="BH634" i="14"/>
  <c r="AZ634" i="14"/>
  <c r="AR634" i="14"/>
  <c r="AJ634" i="14"/>
  <c r="AB634" i="14"/>
  <c r="T634" i="14"/>
  <c r="BG634" i="14"/>
  <c r="AY634" i="14"/>
  <c r="AQ634" i="14"/>
  <c r="AI634" i="14"/>
  <c r="AA634" i="14"/>
  <c r="S634" i="14"/>
  <c r="BF634" i="14"/>
  <c r="AX634" i="14"/>
  <c r="AP634" i="14"/>
  <c r="AH634" i="14"/>
  <c r="Z634" i="14"/>
  <c r="R634" i="14"/>
  <c r="BE634" i="14"/>
  <c r="AW634" i="14"/>
  <c r="AO634" i="14"/>
  <c r="AG634" i="14"/>
  <c r="Y634" i="14"/>
  <c r="Q634" i="14"/>
  <c r="I633" i="14"/>
  <c r="F634" i="14"/>
  <c r="H634" i="14"/>
  <c r="E635" i="14"/>
  <c r="F635" i="14" s="1"/>
  <c r="C637" i="14"/>
  <c r="D636" i="14"/>
  <c r="D35" i="11"/>
  <c r="G35" i="11" s="1"/>
  <c r="E34" i="11"/>
  <c r="F34" i="11" s="1"/>
  <c r="J34" i="11" l="1"/>
  <c r="K34" i="11" s="1"/>
  <c r="H34" i="11"/>
  <c r="I34" i="11" s="1"/>
  <c r="G110" i="14"/>
  <c r="F110" i="14"/>
  <c r="I110" i="14" s="1"/>
  <c r="K110" i="14" s="1"/>
  <c r="H635" i="14"/>
  <c r="G635" i="14"/>
  <c r="CR369" i="14"/>
  <c r="BQ369" i="14"/>
  <c r="FN369" i="14"/>
  <c r="EY369" i="14"/>
  <c r="HF369" i="14"/>
  <c r="FV369" i="14"/>
  <c r="IY369" i="14"/>
  <c r="ES369" i="14"/>
  <c r="AE369" i="14"/>
  <c r="GR369" i="14"/>
  <c r="IH369" i="14"/>
  <c r="L369" i="14"/>
  <c r="FA369" i="14"/>
  <c r="BK369" i="14"/>
  <c r="GZ369" i="14"/>
  <c r="R369" i="14"/>
  <c r="CN369" i="14"/>
  <c r="JA369" i="14"/>
  <c r="EM369" i="14"/>
  <c r="AG369" i="14"/>
  <c r="CD369" i="14"/>
  <c r="CV369" i="14"/>
  <c r="N369" i="14"/>
  <c r="EU369" i="14"/>
  <c r="BM369" i="14"/>
  <c r="AI369" i="14"/>
  <c r="GV369" i="14"/>
  <c r="CP369" i="14"/>
  <c r="IU369" i="14"/>
  <c r="EO369" i="14"/>
  <c r="BO369" i="14"/>
  <c r="HD369" i="14"/>
  <c r="CX369" i="14"/>
  <c r="H369" i="14"/>
  <c r="EW369" i="14"/>
  <c r="EQ369" i="14"/>
  <c r="AK369" i="14"/>
  <c r="GX369" i="14"/>
  <c r="CJ369" i="14"/>
  <c r="IW369" i="14"/>
  <c r="HZ369" i="14"/>
  <c r="IP369" i="14"/>
  <c r="EP369" i="14"/>
  <c r="BW369" i="14"/>
  <c r="FG369" i="14"/>
  <c r="T369" i="14"/>
  <c r="EB369" i="14"/>
  <c r="HL369" i="14"/>
  <c r="BY369" i="14"/>
  <c r="FI369" i="14"/>
  <c r="V369" i="14"/>
  <c r="ED369" i="14"/>
  <c r="HN369" i="14"/>
  <c r="BS369" i="14"/>
  <c r="FC369" i="14"/>
  <c r="P369" i="14"/>
  <c r="DX369" i="14"/>
  <c r="HH369" i="14"/>
  <c r="BU369" i="14"/>
  <c r="FE369" i="14"/>
  <c r="AP369" i="14"/>
  <c r="BN369" i="14"/>
  <c r="HB369" i="14"/>
  <c r="CE369" i="14"/>
  <c r="GM369" i="14"/>
  <c r="AB369" i="14"/>
  <c r="EJ369" i="14"/>
  <c r="HT369" i="14"/>
  <c r="CG369" i="14"/>
  <c r="GO369" i="14"/>
  <c r="AD369" i="14"/>
  <c r="EL369" i="14"/>
  <c r="HV369" i="14"/>
  <c r="CA369" i="14"/>
  <c r="GI369" i="14"/>
  <c r="X369" i="14"/>
  <c r="EF369" i="14"/>
  <c r="HP369" i="14"/>
  <c r="CC369" i="14"/>
  <c r="GK369" i="14"/>
  <c r="DB369" i="14"/>
  <c r="DZ369" i="14"/>
  <c r="HJ369" i="14"/>
  <c r="CM369" i="14"/>
  <c r="GU369" i="14"/>
  <c r="AJ369" i="14"/>
  <c r="ER369" i="14"/>
  <c r="IZ369" i="14"/>
  <c r="CO369" i="14"/>
  <c r="GW369" i="14"/>
  <c r="AL369" i="14"/>
  <c r="ET369" i="14"/>
  <c r="JB369" i="14"/>
  <c r="CI369" i="14"/>
  <c r="GQ369" i="14"/>
  <c r="AF369" i="14"/>
  <c r="EN369" i="14"/>
  <c r="IV369" i="14"/>
  <c r="CK369" i="14"/>
  <c r="GS369" i="14"/>
  <c r="HR369" i="14"/>
  <c r="GL369" i="14"/>
  <c r="K369" i="14"/>
  <c r="CU369" i="14"/>
  <c r="HC369" i="14"/>
  <c r="BP369" i="14"/>
  <c r="EZ369" i="14"/>
  <c r="M369" i="14"/>
  <c r="CW369" i="14"/>
  <c r="HE369" i="14"/>
  <c r="BR369" i="14"/>
  <c r="FB369" i="14"/>
  <c r="G369" i="14"/>
  <c r="CQ369" i="14"/>
  <c r="GY369" i="14"/>
  <c r="BL369" i="14"/>
  <c r="EV369" i="14"/>
  <c r="I369" i="14"/>
  <c r="CS369" i="14"/>
  <c r="HA369" i="14"/>
  <c r="AX369" i="14"/>
  <c r="IX369" i="14"/>
  <c r="S369" i="14"/>
  <c r="EA369" i="14"/>
  <c r="HK369" i="14"/>
  <c r="BX369" i="14"/>
  <c r="FH369" i="14"/>
  <c r="U369" i="14"/>
  <c r="EC369" i="14"/>
  <c r="HM369" i="14"/>
  <c r="BZ369" i="14"/>
  <c r="FJ369" i="14"/>
  <c r="O369" i="14"/>
  <c r="DW369" i="14"/>
  <c r="HG369" i="14"/>
  <c r="BT369" i="14"/>
  <c r="FD369" i="14"/>
  <c r="Q369" i="14"/>
  <c r="DY369" i="14"/>
  <c r="HI369" i="14"/>
  <c r="DJ369" i="14"/>
  <c r="GT369" i="14"/>
  <c r="AA369" i="14"/>
  <c r="EI369" i="14"/>
  <c r="HS369" i="14"/>
  <c r="CF369" i="14"/>
  <c r="GN369" i="14"/>
  <c r="AC369" i="14"/>
  <c r="EK369" i="14"/>
  <c r="HU369" i="14"/>
  <c r="CH369" i="14"/>
  <c r="GP369" i="14"/>
  <c r="W369" i="14"/>
  <c r="EE369" i="14"/>
  <c r="HO369" i="14"/>
  <c r="CB369" i="14"/>
  <c r="GJ369" i="14"/>
  <c r="Y369" i="14"/>
  <c r="EG369" i="14"/>
  <c r="HQ369" i="14"/>
  <c r="I634" i="14"/>
  <c r="AH369" i="14"/>
  <c r="BF369" i="14"/>
  <c r="J369" i="14"/>
  <c r="Z369" i="14"/>
  <c r="AQ369" i="14"/>
  <c r="DC369" i="14"/>
  <c r="FO369" i="14"/>
  <c r="IA369" i="14"/>
  <c r="AR369" i="14"/>
  <c r="DD369" i="14"/>
  <c r="FP369" i="14"/>
  <c r="IB369" i="14"/>
  <c r="AS369" i="14"/>
  <c r="DE369" i="14"/>
  <c r="FQ369" i="14"/>
  <c r="IC369" i="14"/>
  <c r="AT369" i="14"/>
  <c r="DF369" i="14"/>
  <c r="FR369" i="14"/>
  <c r="ID369" i="14"/>
  <c r="AM369" i="14"/>
  <c r="CY369" i="14"/>
  <c r="FK369" i="14"/>
  <c r="HW369" i="14"/>
  <c r="AN369" i="14"/>
  <c r="CZ369" i="14"/>
  <c r="FL369" i="14"/>
  <c r="HX369" i="14"/>
  <c r="AO369" i="14"/>
  <c r="DA369" i="14"/>
  <c r="FM369" i="14"/>
  <c r="HY369" i="14"/>
  <c r="CT369" i="14"/>
  <c r="DR369" i="14"/>
  <c r="BV369" i="14"/>
  <c r="CL369" i="14"/>
  <c r="AY369" i="14"/>
  <c r="DK369" i="14"/>
  <c r="FW369" i="14"/>
  <c r="II369" i="14"/>
  <c r="AZ369" i="14"/>
  <c r="DL369" i="14"/>
  <c r="FX369" i="14"/>
  <c r="IJ369" i="14"/>
  <c r="BA369" i="14"/>
  <c r="DM369" i="14"/>
  <c r="FY369" i="14"/>
  <c r="IK369" i="14"/>
  <c r="BB369" i="14"/>
  <c r="DN369" i="14"/>
  <c r="FZ369" i="14"/>
  <c r="IL369" i="14"/>
  <c r="AU369" i="14"/>
  <c r="DG369" i="14"/>
  <c r="FS369" i="14"/>
  <c r="IE369" i="14"/>
  <c r="AV369" i="14"/>
  <c r="DH369" i="14"/>
  <c r="FT369" i="14"/>
  <c r="IF369" i="14"/>
  <c r="AW369" i="14"/>
  <c r="DI369" i="14"/>
  <c r="FU369" i="14"/>
  <c r="IG369" i="14"/>
  <c r="FF369" i="14"/>
  <c r="GD369" i="14"/>
  <c r="EH369" i="14"/>
  <c r="EX369" i="14"/>
  <c r="BG369" i="14"/>
  <c r="DS369" i="14"/>
  <c r="GE369" i="14"/>
  <c r="IQ369" i="14"/>
  <c r="BH369" i="14"/>
  <c r="DT369" i="14"/>
  <c r="GF369" i="14"/>
  <c r="IR369" i="14"/>
  <c r="BI369" i="14"/>
  <c r="DU369" i="14"/>
  <c r="GG369" i="14"/>
  <c r="IS369" i="14"/>
  <c r="BJ369" i="14"/>
  <c r="DV369" i="14"/>
  <c r="GH369" i="14"/>
  <c r="IT369" i="14"/>
  <c r="BC369" i="14"/>
  <c r="DO369" i="14"/>
  <c r="GA369" i="14"/>
  <c r="IM369" i="14"/>
  <c r="BD369" i="14"/>
  <c r="DP369" i="14"/>
  <c r="GB369" i="14"/>
  <c r="IN369" i="14"/>
  <c r="BE369" i="14"/>
  <c r="DQ369" i="14"/>
  <c r="GC369" i="14"/>
  <c r="N636" i="14"/>
  <c r="A637" i="14"/>
  <c r="C113" i="14"/>
  <c r="D112" i="14"/>
  <c r="E636" i="14"/>
  <c r="F636" i="14" s="1"/>
  <c r="E111" i="14"/>
  <c r="F111" i="14" s="1"/>
  <c r="D637" i="14"/>
  <c r="C638" i="14"/>
  <c r="IV370" i="14"/>
  <c r="IN370" i="14"/>
  <c r="IF370" i="14"/>
  <c r="HX370" i="14"/>
  <c r="HP370" i="14"/>
  <c r="HH370" i="14"/>
  <c r="GZ370" i="14"/>
  <c r="GR370" i="14"/>
  <c r="GJ370" i="14"/>
  <c r="GB370" i="14"/>
  <c r="FT370" i="14"/>
  <c r="FL370" i="14"/>
  <c r="FD370" i="14"/>
  <c r="EV370" i="14"/>
  <c r="EN370" i="14"/>
  <c r="EF370" i="14"/>
  <c r="DX370" i="14"/>
  <c r="DP370" i="14"/>
  <c r="DH370" i="14"/>
  <c r="CZ370" i="14"/>
  <c r="CR370" i="14"/>
  <c r="CJ370" i="14"/>
  <c r="CB370" i="14"/>
  <c r="BT370" i="14"/>
  <c r="BL370" i="14"/>
  <c r="BD370" i="14"/>
  <c r="IU370" i="14"/>
  <c r="IM370" i="14"/>
  <c r="IE370" i="14"/>
  <c r="HW370" i="14"/>
  <c r="HO370" i="14"/>
  <c r="HG370" i="14"/>
  <c r="GY370" i="14"/>
  <c r="GQ370" i="14"/>
  <c r="GI370" i="14"/>
  <c r="GA370" i="14"/>
  <c r="FS370" i="14"/>
  <c r="FK370" i="14"/>
  <c r="FC370" i="14"/>
  <c r="EU370" i="14"/>
  <c r="EM370" i="14"/>
  <c r="EE370" i="14"/>
  <c r="DW370" i="14"/>
  <c r="DO370" i="14"/>
  <c r="DG370" i="14"/>
  <c r="CY370" i="14"/>
  <c r="CQ370" i="14"/>
  <c r="CI370" i="14"/>
  <c r="CA370" i="14"/>
  <c r="BS370" i="14"/>
  <c r="BK370" i="14"/>
  <c r="BC370" i="14"/>
  <c r="IX370" i="14"/>
  <c r="IL370" i="14"/>
  <c r="IB370" i="14"/>
  <c r="HR370" i="14"/>
  <c r="HF370" i="14"/>
  <c r="GV370" i="14"/>
  <c r="GL370" i="14"/>
  <c r="FZ370" i="14"/>
  <c r="FP370" i="14"/>
  <c r="FF370" i="14"/>
  <c r="ET370" i="14"/>
  <c r="EJ370" i="14"/>
  <c r="DZ370" i="14"/>
  <c r="DN370" i="14"/>
  <c r="DD370" i="14"/>
  <c r="CT370" i="14"/>
  <c r="CH370" i="14"/>
  <c r="BX370" i="14"/>
  <c r="BN370" i="14"/>
  <c r="BB370" i="14"/>
  <c r="AT370" i="14"/>
  <c r="AL370" i="14"/>
  <c r="AD370" i="14"/>
  <c r="V370" i="14"/>
  <c r="N370" i="14"/>
  <c r="IW370" i="14"/>
  <c r="IK370" i="14"/>
  <c r="IA370" i="14"/>
  <c r="HQ370" i="14"/>
  <c r="HE370" i="14"/>
  <c r="GU370" i="14"/>
  <c r="GK370" i="14"/>
  <c r="FY370" i="14"/>
  <c r="FO370" i="14"/>
  <c r="FE370" i="14"/>
  <c r="ES370" i="14"/>
  <c r="EI370" i="14"/>
  <c r="DY370" i="14"/>
  <c r="DM370" i="14"/>
  <c r="DC370" i="14"/>
  <c r="CS370" i="14"/>
  <c r="CG370" i="14"/>
  <c r="BW370" i="14"/>
  <c r="BM370" i="14"/>
  <c r="BA370" i="14"/>
  <c r="AS370" i="14"/>
  <c r="AK370" i="14"/>
  <c r="AC370" i="14"/>
  <c r="U370" i="14"/>
  <c r="M370" i="14"/>
  <c r="IT370" i="14"/>
  <c r="IJ370" i="14"/>
  <c r="HZ370" i="14"/>
  <c r="HN370" i="14"/>
  <c r="HD370" i="14"/>
  <c r="GT370" i="14"/>
  <c r="GH370" i="14"/>
  <c r="FX370" i="14"/>
  <c r="FN370" i="14"/>
  <c r="FB370" i="14"/>
  <c r="ER370" i="14"/>
  <c r="EH370" i="14"/>
  <c r="DV370" i="14"/>
  <c r="DL370" i="14"/>
  <c r="DB370" i="14"/>
  <c r="CP370" i="14"/>
  <c r="CF370" i="14"/>
  <c r="BV370" i="14"/>
  <c r="BJ370" i="14"/>
  <c r="AZ370" i="14"/>
  <c r="AR370" i="14"/>
  <c r="AJ370" i="14"/>
  <c r="AB370" i="14"/>
  <c r="T370" i="14"/>
  <c r="L370" i="14"/>
  <c r="IS370" i="14"/>
  <c r="II370" i="14"/>
  <c r="HY370" i="14"/>
  <c r="HM370" i="14"/>
  <c r="HC370" i="14"/>
  <c r="GS370" i="14"/>
  <c r="GG370" i="14"/>
  <c r="FW370" i="14"/>
  <c r="FM370" i="14"/>
  <c r="FA370" i="14"/>
  <c r="EQ370" i="14"/>
  <c r="EG370" i="14"/>
  <c r="DU370" i="14"/>
  <c r="DK370" i="14"/>
  <c r="DA370" i="14"/>
  <c r="CO370" i="14"/>
  <c r="CE370" i="14"/>
  <c r="BU370" i="14"/>
  <c r="BI370" i="14"/>
  <c r="AY370" i="14"/>
  <c r="AQ370" i="14"/>
  <c r="AI370" i="14"/>
  <c r="AA370" i="14"/>
  <c r="S370" i="14"/>
  <c r="K370" i="14"/>
  <c r="JB370" i="14"/>
  <c r="IR370" i="14"/>
  <c r="IH370" i="14"/>
  <c r="HV370" i="14"/>
  <c r="HL370" i="14"/>
  <c r="HB370" i="14"/>
  <c r="GP370" i="14"/>
  <c r="GF370" i="14"/>
  <c r="FV370" i="14"/>
  <c r="FJ370" i="14"/>
  <c r="EZ370" i="14"/>
  <c r="EP370" i="14"/>
  <c r="ED370" i="14"/>
  <c r="DT370" i="14"/>
  <c r="DJ370" i="14"/>
  <c r="CX370" i="14"/>
  <c r="CN370" i="14"/>
  <c r="CD370" i="14"/>
  <c r="BR370" i="14"/>
  <c r="BH370" i="14"/>
  <c r="AX370" i="14"/>
  <c r="AP370" i="14"/>
  <c r="AH370" i="14"/>
  <c r="Z370" i="14"/>
  <c r="R370" i="14"/>
  <c r="J370" i="14"/>
  <c r="JA370" i="14"/>
  <c r="IQ370" i="14"/>
  <c r="IG370" i="14"/>
  <c r="HU370" i="14"/>
  <c r="HK370" i="14"/>
  <c r="HA370" i="14"/>
  <c r="GO370" i="14"/>
  <c r="GE370" i="14"/>
  <c r="FU370" i="14"/>
  <c r="FI370" i="14"/>
  <c r="EY370" i="14"/>
  <c r="EO370" i="14"/>
  <c r="EC370" i="14"/>
  <c r="DS370" i="14"/>
  <c r="DI370" i="14"/>
  <c r="CW370" i="14"/>
  <c r="CM370" i="14"/>
  <c r="CC370" i="14"/>
  <c r="BQ370" i="14"/>
  <c r="BG370" i="14"/>
  <c r="AW370" i="14"/>
  <c r="AO370" i="14"/>
  <c r="AG370" i="14"/>
  <c r="Y370" i="14"/>
  <c r="Q370" i="14"/>
  <c r="I370" i="14"/>
  <c r="IZ370" i="14"/>
  <c r="IP370" i="14"/>
  <c r="ID370" i="14"/>
  <c r="HT370" i="14"/>
  <c r="HJ370" i="14"/>
  <c r="GX370" i="14"/>
  <c r="GN370" i="14"/>
  <c r="GD370" i="14"/>
  <c r="FR370" i="14"/>
  <c r="FH370" i="14"/>
  <c r="EX370" i="14"/>
  <c r="EL370" i="14"/>
  <c r="EB370" i="14"/>
  <c r="DR370" i="14"/>
  <c r="DF370" i="14"/>
  <c r="CV370" i="14"/>
  <c r="CL370" i="14"/>
  <c r="BZ370" i="14"/>
  <c r="BP370" i="14"/>
  <c r="BF370" i="14"/>
  <c r="AV370" i="14"/>
  <c r="AN370" i="14"/>
  <c r="AF370" i="14"/>
  <c r="X370" i="14"/>
  <c r="P370" i="14"/>
  <c r="H370" i="14"/>
  <c r="GC370" i="14"/>
  <c r="CU370" i="14"/>
  <c r="W370" i="14"/>
  <c r="IY370" i="14"/>
  <c r="FQ370" i="14"/>
  <c r="CK370" i="14"/>
  <c r="O370" i="14"/>
  <c r="IO370" i="14"/>
  <c r="FG370" i="14"/>
  <c r="BY370" i="14"/>
  <c r="G370" i="14"/>
  <c r="IC370" i="14"/>
  <c r="EW370" i="14"/>
  <c r="BO370" i="14"/>
  <c r="HS370" i="14"/>
  <c r="EK370" i="14"/>
  <c r="BE370" i="14"/>
  <c r="HI370" i="14"/>
  <c r="EA370" i="14"/>
  <c r="AU370" i="14"/>
  <c r="GM370" i="14"/>
  <c r="DE370" i="14"/>
  <c r="AE370" i="14"/>
  <c r="GW370" i="14"/>
  <c r="DQ370" i="14"/>
  <c r="AM370" i="14"/>
  <c r="BJ635" i="14"/>
  <c r="BB635" i="14"/>
  <c r="BI635" i="14"/>
  <c r="BE635" i="14"/>
  <c r="AV635" i="14"/>
  <c r="AN635" i="14"/>
  <c r="AF635" i="14"/>
  <c r="X635" i="14"/>
  <c r="P635" i="14"/>
  <c r="BD635" i="14"/>
  <c r="AU635" i="14"/>
  <c r="AM635" i="14"/>
  <c r="AE635" i="14"/>
  <c r="W635" i="14"/>
  <c r="O635" i="14"/>
  <c r="BC635" i="14"/>
  <c r="AT635" i="14"/>
  <c r="AL635" i="14"/>
  <c r="AD635" i="14"/>
  <c r="V635" i="14"/>
  <c r="BL635" i="14"/>
  <c r="BA635" i="14"/>
  <c r="AS635" i="14"/>
  <c r="AK635" i="14"/>
  <c r="AC635" i="14"/>
  <c r="U635" i="14"/>
  <c r="M635" i="14"/>
  <c r="BK635" i="14"/>
  <c r="AZ635" i="14"/>
  <c r="AR635" i="14"/>
  <c r="AJ635" i="14"/>
  <c r="AB635" i="14"/>
  <c r="T635" i="14"/>
  <c r="BH635" i="14"/>
  <c r="AY635" i="14"/>
  <c r="AQ635" i="14"/>
  <c r="AI635" i="14"/>
  <c r="AA635" i="14"/>
  <c r="S635" i="14"/>
  <c r="BG635" i="14"/>
  <c r="AX635" i="14"/>
  <c r="AP635" i="14"/>
  <c r="AH635" i="14"/>
  <c r="Z635" i="14"/>
  <c r="R635" i="14"/>
  <c r="BF635" i="14"/>
  <c r="AW635" i="14"/>
  <c r="AO635" i="14"/>
  <c r="AG635" i="14"/>
  <c r="Y635" i="14"/>
  <c r="Q635" i="14"/>
  <c r="D36" i="11"/>
  <c r="G36" i="11" s="1"/>
  <c r="E35" i="11"/>
  <c r="F35" i="11" s="1"/>
  <c r="J35" i="11" l="1"/>
  <c r="K35" i="11" s="1"/>
  <c r="H35" i="11"/>
  <c r="I35" i="11" s="1"/>
  <c r="I635" i="14"/>
  <c r="H111" i="14"/>
  <c r="G111" i="14"/>
  <c r="D638" i="14"/>
  <c r="C639" i="14"/>
  <c r="H636" i="14"/>
  <c r="E637" i="14"/>
  <c r="G637" i="14" s="1"/>
  <c r="G636" i="14"/>
  <c r="E112" i="14"/>
  <c r="G112" i="14" s="1"/>
  <c r="D113" i="14"/>
  <c r="C114" i="14"/>
  <c r="N637" i="14"/>
  <c r="A638" i="14"/>
  <c r="JA371" i="14"/>
  <c r="IS371" i="14"/>
  <c r="IK371" i="14"/>
  <c r="IC371" i="14"/>
  <c r="HU371" i="14"/>
  <c r="HM371" i="14"/>
  <c r="HE371" i="14"/>
  <c r="GW371" i="14"/>
  <c r="GO371" i="14"/>
  <c r="GG371" i="14"/>
  <c r="FY371" i="14"/>
  <c r="FQ371" i="14"/>
  <c r="FI371" i="14"/>
  <c r="FA371" i="14"/>
  <c r="ES371" i="14"/>
  <c r="EK371" i="14"/>
  <c r="EC371" i="14"/>
  <c r="DU371" i="14"/>
  <c r="DM371" i="14"/>
  <c r="DE371" i="14"/>
  <c r="CW371" i="14"/>
  <c r="CO371" i="14"/>
  <c r="CG371" i="14"/>
  <c r="BY371" i="14"/>
  <c r="BQ371" i="14"/>
  <c r="BI371" i="14"/>
  <c r="BA371" i="14"/>
  <c r="AS371" i="14"/>
  <c r="AK371" i="14"/>
  <c r="AC371" i="14"/>
  <c r="U371" i="14"/>
  <c r="M371" i="14"/>
  <c r="IZ371" i="14"/>
  <c r="IR371" i="14"/>
  <c r="IJ371" i="14"/>
  <c r="IB371" i="14"/>
  <c r="HT371" i="14"/>
  <c r="HL371" i="14"/>
  <c r="HD371" i="14"/>
  <c r="GV371" i="14"/>
  <c r="GN371" i="14"/>
  <c r="GF371" i="14"/>
  <c r="FX371" i="14"/>
  <c r="FP371" i="14"/>
  <c r="FH371" i="14"/>
  <c r="EZ371" i="14"/>
  <c r="ER371" i="14"/>
  <c r="EJ371" i="14"/>
  <c r="EB371" i="14"/>
  <c r="DT371" i="14"/>
  <c r="DL371" i="14"/>
  <c r="DD371" i="14"/>
  <c r="CV371" i="14"/>
  <c r="CN371" i="14"/>
  <c r="CF371" i="14"/>
  <c r="BX371" i="14"/>
  <c r="BP371" i="14"/>
  <c r="BH371" i="14"/>
  <c r="AZ371" i="14"/>
  <c r="AR371" i="14"/>
  <c r="AJ371" i="14"/>
  <c r="AB371" i="14"/>
  <c r="T371" i="14"/>
  <c r="L371" i="14"/>
  <c r="IU371" i="14"/>
  <c r="II371" i="14"/>
  <c r="HY371" i="14"/>
  <c r="HO371" i="14"/>
  <c r="HC371" i="14"/>
  <c r="GS371" i="14"/>
  <c r="GI371" i="14"/>
  <c r="FW371" i="14"/>
  <c r="FM371" i="14"/>
  <c r="FC371" i="14"/>
  <c r="EQ371" i="14"/>
  <c r="EG371" i="14"/>
  <c r="DW371" i="14"/>
  <c r="DK371" i="14"/>
  <c r="DA371" i="14"/>
  <c r="CQ371" i="14"/>
  <c r="CE371" i="14"/>
  <c r="BU371" i="14"/>
  <c r="BK371" i="14"/>
  <c r="AY371" i="14"/>
  <c r="AO371" i="14"/>
  <c r="AE371" i="14"/>
  <c r="S371" i="14"/>
  <c r="I371" i="14"/>
  <c r="IT371" i="14"/>
  <c r="IH371" i="14"/>
  <c r="HX371" i="14"/>
  <c r="HN371" i="14"/>
  <c r="HB371" i="14"/>
  <c r="GR371" i="14"/>
  <c r="GH371" i="14"/>
  <c r="FV371" i="14"/>
  <c r="FL371" i="14"/>
  <c r="FB371" i="14"/>
  <c r="EP371" i="14"/>
  <c r="EF371" i="14"/>
  <c r="DV371" i="14"/>
  <c r="DJ371" i="14"/>
  <c r="CZ371" i="14"/>
  <c r="CP371" i="14"/>
  <c r="CD371" i="14"/>
  <c r="BT371" i="14"/>
  <c r="BJ371" i="14"/>
  <c r="AX371" i="14"/>
  <c r="AN371" i="14"/>
  <c r="AD371" i="14"/>
  <c r="R371" i="14"/>
  <c r="H371" i="14"/>
  <c r="IQ371" i="14"/>
  <c r="IG371" i="14"/>
  <c r="HW371" i="14"/>
  <c r="HK371" i="14"/>
  <c r="HA371" i="14"/>
  <c r="GQ371" i="14"/>
  <c r="GE371" i="14"/>
  <c r="FU371" i="14"/>
  <c r="FK371" i="14"/>
  <c r="EY371" i="14"/>
  <c r="EO371" i="14"/>
  <c r="EE371" i="14"/>
  <c r="DS371" i="14"/>
  <c r="DI371" i="14"/>
  <c r="CY371" i="14"/>
  <c r="CM371" i="14"/>
  <c r="CC371" i="14"/>
  <c r="BS371" i="14"/>
  <c r="BG371" i="14"/>
  <c r="AW371" i="14"/>
  <c r="AM371" i="14"/>
  <c r="AA371" i="14"/>
  <c r="Q371" i="14"/>
  <c r="G371" i="14"/>
  <c r="JB371" i="14"/>
  <c r="IP371" i="14"/>
  <c r="IF371" i="14"/>
  <c r="HV371" i="14"/>
  <c r="HJ371" i="14"/>
  <c r="GZ371" i="14"/>
  <c r="GP371" i="14"/>
  <c r="GD371" i="14"/>
  <c r="FT371" i="14"/>
  <c r="FJ371" i="14"/>
  <c r="EX371" i="14"/>
  <c r="EN371" i="14"/>
  <c r="ED371" i="14"/>
  <c r="DR371" i="14"/>
  <c r="DH371" i="14"/>
  <c r="CX371" i="14"/>
  <c r="CL371" i="14"/>
  <c r="CB371" i="14"/>
  <c r="BR371" i="14"/>
  <c r="BF371" i="14"/>
  <c r="AV371" i="14"/>
  <c r="AL371" i="14"/>
  <c r="Z371" i="14"/>
  <c r="P371" i="14"/>
  <c r="IY371" i="14"/>
  <c r="IO371" i="14"/>
  <c r="IE371" i="14"/>
  <c r="HS371" i="14"/>
  <c r="HI371" i="14"/>
  <c r="GY371" i="14"/>
  <c r="GM371" i="14"/>
  <c r="GC371" i="14"/>
  <c r="FS371" i="14"/>
  <c r="FG371" i="14"/>
  <c r="EW371" i="14"/>
  <c r="EM371" i="14"/>
  <c r="EA371" i="14"/>
  <c r="DQ371" i="14"/>
  <c r="DG371" i="14"/>
  <c r="CU371" i="14"/>
  <c r="CK371" i="14"/>
  <c r="CA371" i="14"/>
  <c r="BO371" i="14"/>
  <c r="BE371" i="14"/>
  <c r="AU371" i="14"/>
  <c r="AI371" i="14"/>
  <c r="Y371" i="14"/>
  <c r="O371" i="14"/>
  <c r="IX371" i="14"/>
  <c r="IN371" i="14"/>
  <c r="ID371" i="14"/>
  <c r="HR371" i="14"/>
  <c r="HH371" i="14"/>
  <c r="GX371" i="14"/>
  <c r="GL371" i="14"/>
  <c r="GB371" i="14"/>
  <c r="FR371" i="14"/>
  <c r="FF371" i="14"/>
  <c r="EV371" i="14"/>
  <c r="EL371" i="14"/>
  <c r="DZ371" i="14"/>
  <c r="DP371" i="14"/>
  <c r="DF371" i="14"/>
  <c r="CT371" i="14"/>
  <c r="CJ371" i="14"/>
  <c r="BZ371" i="14"/>
  <c r="BN371" i="14"/>
  <c r="BD371" i="14"/>
  <c r="AT371" i="14"/>
  <c r="AH371" i="14"/>
  <c r="X371" i="14"/>
  <c r="N371" i="14"/>
  <c r="IW371" i="14"/>
  <c r="IM371" i="14"/>
  <c r="IA371" i="14"/>
  <c r="HQ371" i="14"/>
  <c r="HG371" i="14"/>
  <c r="GU371" i="14"/>
  <c r="GK371" i="14"/>
  <c r="GA371" i="14"/>
  <c r="FO371" i="14"/>
  <c r="FE371" i="14"/>
  <c r="EU371" i="14"/>
  <c r="EI371" i="14"/>
  <c r="DY371" i="14"/>
  <c r="DO371" i="14"/>
  <c r="DC371" i="14"/>
  <c r="CS371" i="14"/>
  <c r="CI371" i="14"/>
  <c r="BW371" i="14"/>
  <c r="BM371" i="14"/>
  <c r="BC371" i="14"/>
  <c r="AQ371" i="14"/>
  <c r="AG371" i="14"/>
  <c r="W371" i="14"/>
  <c r="K371" i="14"/>
  <c r="FZ371" i="14"/>
  <c r="CR371" i="14"/>
  <c r="J371" i="14"/>
  <c r="IV371" i="14"/>
  <c r="FN371" i="14"/>
  <c r="CH371" i="14"/>
  <c r="IL371" i="14"/>
  <c r="FD371" i="14"/>
  <c r="BV371" i="14"/>
  <c r="HZ371" i="14"/>
  <c r="ET371" i="14"/>
  <c r="BL371" i="14"/>
  <c r="HP371" i="14"/>
  <c r="EH371" i="14"/>
  <c r="BB371" i="14"/>
  <c r="HF371" i="14"/>
  <c r="DX371" i="14"/>
  <c r="AP371" i="14"/>
  <c r="GJ371" i="14"/>
  <c r="DB371" i="14"/>
  <c r="V371" i="14"/>
  <c r="GT371" i="14"/>
  <c r="DN371" i="14"/>
  <c r="AF371" i="14"/>
  <c r="BJ636" i="14"/>
  <c r="BB636" i="14"/>
  <c r="AT636" i="14"/>
  <c r="AL636" i="14"/>
  <c r="AD636" i="14"/>
  <c r="V636" i="14"/>
  <c r="BI636" i="14"/>
  <c r="BA636" i="14"/>
  <c r="AS636" i="14"/>
  <c r="AK636" i="14"/>
  <c r="AC636" i="14"/>
  <c r="U636" i="14"/>
  <c r="M636" i="14"/>
  <c r="BH636" i="14"/>
  <c r="AZ636" i="14"/>
  <c r="AR636" i="14"/>
  <c r="BF636" i="14"/>
  <c r="AX636" i="14"/>
  <c r="AP636" i="14"/>
  <c r="AH636" i="14"/>
  <c r="AY636" i="14"/>
  <c r="AJ636" i="14"/>
  <c r="Y636" i="14"/>
  <c r="O636" i="14"/>
  <c r="AW636" i="14"/>
  <c r="AI636" i="14"/>
  <c r="X636" i="14"/>
  <c r="BL636" i="14"/>
  <c r="AV636" i="14"/>
  <c r="AG636" i="14"/>
  <c r="W636" i="14"/>
  <c r="BK636" i="14"/>
  <c r="AU636" i="14"/>
  <c r="AF636" i="14"/>
  <c r="T636" i="14"/>
  <c r="BG636" i="14"/>
  <c r="AQ636" i="14"/>
  <c r="AE636" i="14"/>
  <c r="S636" i="14"/>
  <c r="BE636" i="14"/>
  <c r="AO636" i="14"/>
  <c r="AB636" i="14"/>
  <c r="R636" i="14"/>
  <c r="BD636" i="14"/>
  <c r="AN636" i="14"/>
  <c r="AA636" i="14"/>
  <c r="Q636" i="14"/>
  <c r="BC636" i="14"/>
  <c r="AM636" i="14"/>
  <c r="Z636" i="14"/>
  <c r="P636" i="14"/>
  <c r="D37" i="11"/>
  <c r="G37" i="11" s="1"/>
  <c r="E36" i="11"/>
  <c r="F36" i="11" s="1"/>
  <c r="J36" i="11" l="1"/>
  <c r="K36" i="11" s="1"/>
  <c r="H36" i="11"/>
  <c r="I36" i="11" s="1"/>
  <c r="I111" i="14"/>
  <c r="K111" i="14" s="1"/>
  <c r="HJ372" i="14" s="1"/>
  <c r="F637" i="14"/>
  <c r="F112" i="14"/>
  <c r="H637" i="14"/>
  <c r="H112" i="14"/>
  <c r="I636" i="14"/>
  <c r="N638" i="14"/>
  <c r="A639" i="14"/>
  <c r="BJ637" i="14"/>
  <c r="BB637" i="14"/>
  <c r="AT637" i="14"/>
  <c r="AL637" i="14"/>
  <c r="AD637" i="14"/>
  <c r="V637" i="14"/>
  <c r="BI637" i="14"/>
  <c r="BA637" i="14"/>
  <c r="AS637" i="14"/>
  <c r="AK637" i="14"/>
  <c r="AC637" i="14"/>
  <c r="U637" i="14"/>
  <c r="M637" i="14"/>
  <c r="BH637" i="14"/>
  <c r="AZ637" i="14"/>
  <c r="AR637" i="14"/>
  <c r="AJ637" i="14"/>
  <c r="AB637" i="14"/>
  <c r="T637" i="14"/>
  <c r="BF637" i="14"/>
  <c r="AX637" i="14"/>
  <c r="AP637" i="14"/>
  <c r="AH637" i="14"/>
  <c r="Z637" i="14"/>
  <c r="R637" i="14"/>
  <c r="BE637" i="14"/>
  <c r="AW637" i="14"/>
  <c r="AO637" i="14"/>
  <c r="AG637" i="14"/>
  <c r="Y637" i="14"/>
  <c r="Q637" i="14"/>
  <c r="AU637" i="14"/>
  <c r="X637" i="14"/>
  <c r="BL637" i="14"/>
  <c r="AQ637" i="14"/>
  <c r="W637" i="14"/>
  <c r="BK637" i="14"/>
  <c r="AN637" i="14"/>
  <c r="S637" i="14"/>
  <c r="BG637" i="14"/>
  <c r="AM637" i="14"/>
  <c r="P637" i="14"/>
  <c r="BD637" i="14"/>
  <c r="AI637" i="14"/>
  <c r="O637" i="14"/>
  <c r="BC637" i="14"/>
  <c r="AF637" i="14"/>
  <c r="AY637" i="14"/>
  <c r="AE637" i="14"/>
  <c r="AV637" i="14"/>
  <c r="AA637" i="14"/>
  <c r="D639" i="14"/>
  <c r="C640" i="14"/>
  <c r="C115" i="14"/>
  <c r="D114" i="14"/>
  <c r="E638" i="14"/>
  <c r="F638" i="14" s="1"/>
  <c r="E113" i="14"/>
  <c r="H113" i="14" s="1"/>
  <c r="D38" i="11"/>
  <c r="G38" i="11" s="1"/>
  <c r="E37" i="11"/>
  <c r="F37" i="11" s="1"/>
  <c r="J37" i="11" l="1"/>
  <c r="K37" i="11" s="1"/>
  <c r="H37" i="11"/>
  <c r="I37" i="11" s="1"/>
  <c r="I637" i="14"/>
  <c r="AN372" i="14"/>
  <c r="BV372" i="14"/>
  <c r="IJ372" i="14"/>
  <c r="CN372" i="14"/>
  <c r="FQ372" i="14"/>
  <c r="HD372" i="14"/>
  <c r="FE372" i="14"/>
  <c r="GV372" i="14"/>
  <c r="CT372" i="14"/>
  <c r="HF372" i="14"/>
  <c r="AL372" i="14"/>
  <c r="AV372" i="14"/>
  <c r="IT372" i="14"/>
  <c r="GW372" i="14"/>
  <c r="AY372" i="14"/>
  <c r="DB372" i="14"/>
  <c r="FO372" i="14"/>
  <c r="HG372" i="14"/>
  <c r="CO372" i="14"/>
  <c r="GU372" i="14"/>
  <c r="GX372" i="14"/>
  <c r="DU372" i="14"/>
  <c r="G372" i="14"/>
  <c r="IU372" i="14"/>
  <c r="HH372" i="14"/>
  <c r="BU372" i="14"/>
  <c r="AD372" i="14"/>
  <c r="FP372" i="14"/>
  <c r="AU372" i="14"/>
  <c r="CS372" i="14"/>
  <c r="BT372" i="14"/>
  <c r="AE372" i="14"/>
  <c r="AF372" i="14"/>
  <c r="IL372" i="14"/>
  <c r="IY372" i="14"/>
  <c r="CM372" i="14"/>
  <c r="DT372" i="14"/>
  <c r="EE372" i="14"/>
  <c r="FM372" i="14"/>
  <c r="EH372" i="14"/>
  <c r="CF372" i="14"/>
  <c r="CG372" i="14"/>
  <c r="AR372" i="14"/>
  <c r="IV372" i="14"/>
  <c r="CJ372" i="14"/>
  <c r="DS372" i="14"/>
  <c r="ED372" i="14"/>
  <c r="HM372" i="14"/>
  <c r="GS372" i="14"/>
  <c r="FF372" i="14"/>
  <c r="DL372" i="14"/>
  <c r="DM372" i="14"/>
  <c r="BX372" i="14"/>
  <c r="AI372" i="14"/>
  <c r="DP372" i="14"/>
  <c r="EC372" i="14"/>
  <c r="FT372" i="14"/>
  <c r="I372" i="14"/>
  <c r="HQ372" i="14"/>
  <c r="FN372" i="14"/>
  <c r="FL372" i="14"/>
  <c r="DW372" i="14"/>
  <c r="CH372" i="14"/>
  <c r="DO372" i="14"/>
  <c r="EB372" i="14"/>
  <c r="FS372" i="14"/>
  <c r="JB372" i="14"/>
  <c r="AG372" i="14"/>
  <c r="HY372" i="14"/>
  <c r="GR372" i="14"/>
  <c r="FC372" i="14"/>
  <c r="DN372" i="14"/>
  <c r="EA372" i="14"/>
  <c r="FR372" i="14"/>
  <c r="GY372" i="14"/>
  <c r="AM372" i="14"/>
  <c r="AO372" i="14"/>
  <c r="J372" i="14"/>
  <c r="DV372" i="14"/>
  <c r="AQ372" i="14"/>
  <c r="HE372" i="14"/>
  <c r="DX372" i="14"/>
  <c r="AS372" i="14"/>
  <c r="AJ372" i="14"/>
  <c r="IZ372" i="14"/>
  <c r="HK372" i="14"/>
  <c r="GZ372" i="14"/>
  <c r="FW372" i="14"/>
  <c r="DA372" i="14"/>
  <c r="AH372" i="14"/>
  <c r="GT372" i="14"/>
  <c r="FB372" i="14"/>
  <c r="BW372" i="14"/>
  <c r="IK372" i="14"/>
  <c r="FD372" i="14"/>
  <c r="CI372" i="14"/>
  <c r="AT372" i="14"/>
  <c r="AK372" i="14"/>
  <c r="JA372" i="14"/>
  <c r="HL372" i="14"/>
  <c r="HC372" i="14"/>
  <c r="EG372" i="14"/>
  <c r="AP372" i="14"/>
  <c r="HR372" i="14"/>
  <c r="HZ372" i="14"/>
  <c r="AZ372" i="14"/>
  <c r="EF372" i="14"/>
  <c r="HN372" i="14"/>
  <c r="BA372" i="14"/>
  <c r="EI372" i="14"/>
  <c r="HO372" i="14"/>
  <c r="BB372" i="14"/>
  <c r="EJ372" i="14"/>
  <c r="HP372" i="14"/>
  <c r="BC372" i="14"/>
  <c r="EK372" i="14"/>
  <c r="HS372" i="14"/>
  <c r="BD372" i="14"/>
  <c r="EL372" i="14"/>
  <c r="HT372" i="14"/>
  <c r="BG372" i="14"/>
  <c r="EM372" i="14"/>
  <c r="HU372" i="14"/>
  <c r="BH372" i="14"/>
  <c r="EN372" i="14"/>
  <c r="HV372" i="14"/>
  <c r="BI372" i="14"/>
  <c r="EQ372" i="14"/>
  <c r="HW372" i="14"/>
  <c r="AW372" i="14"/>
  <c r="DI372" i="14"/>
  <c r="FU372" i="14"/>
  <c r="IG372" i="14"/>
  <c r="AX372" i="14"/>
  <c r="DJ372" i="14"/>
  <c r="FV372" i="14"/>
  <c r="IH372" i="14"/>
  <c r="BJ372" i="14"/>
  <c r="ER372" i="14"/>
  <c r="HX372" i="14"/>
  <c r="BK372" i="14"/>
  <c r="ES372" i="14"/>
  <c r="IA372" i="14"/>
  <c r="BL372" i="14"/>
  <c r="ET372" i="14"/>
  <c r="IB372" i="14"/>
  <c r="BO372" i="14"/>
  <c r="EU372" i="14"/>
  <c r="IC372" i="14"/>
  <c r="BP372" i="14"/>
  <c r="EV372" i="14"/>
  <c r="ID372" i="14"/>
  <c r="BQ372" i="14"/>
  <c r="EY372" i="14"/>
  <c r="IE372" i="14"/>
  <c r="BR372" i="14"/>
  <c r="EZ372" i="14"/>
  <c r="IF372" i="14"/>
  <c r="BS372" i="14"/>
  <c r="FA372" i="14"/>
  <c r="II372" i="14"/>
  <c r="BE372" i="14"/>
  <c r="DQ372" i="14"/>
  <c r="GC372" i="14"/>
  <c r="IO372" i="14"/>
  <c r="BF372" i="14"/>
  <c r="DR372" i="14"/>
  <c r="GD372" i="14"/>
  <c r="IP372" i="14"/>
  <c r="BY372" i="14"/>
  <c r="FG372" i="14"/>
  <c r="IM372" i="14"/>
  <c r="BZ372" i="14"/>
  <c r="FH372" i="14"/>
  <c r="IN372" i="14"/>
  <c r="CA372" i="14"/>
  <c r="FI372" i="14"/>
  <c r="IQ372" i="14"/>
  <c r="CB372" i="14"/>
  <c r="FJ372" i="14"/>
  <c r="IR372" i="14"/>
  <c r="CE372" i="14"/>
  <c r="FK372" i="14"/>
  <c r="IS372" i="14"/>
  <c r="BM372" i="14"/>
  <c r="DY372" i="14"/>
  <c r="GK372" i="14"/>
  <c r="IW372" i="14"/>
  <c r="BN372" i="14"/>
  <c r="DZ372" i="14"/>
  <c r="GL372" i="14"/>
  <c r="IX372" i="14"/>
  <c r="H372" i="14"/>
  <c r="CP372" i="14"/>
  <c r="FX372" i="14"/>
  <c r="K372" i="14"/>
  <c r="CQ372" i="14"/>
  <c r="FY372" i="14"/>
  <c r="L372" i="14"/>
  <c r="CR372" i="14"/>
  <c r="FZ372" i="14"/>
  <c r="M372" i="14"/>
  <c r="CU372" i="14"/>
  <c r="GA372" i="14"/>
  <c r="N372" i="14"/>
  <c r="CV372" i="14"/>
  <c r="GB372" i="14"/>
  <c r="O372" i="14"/>
  <c r="CW372" i="14"/>
  <c r="GE372" i="14"/>
  <c r="P372" i="14"/>
  <c r="CX372" i="14"/>
  <c r="GF372" i="14"/>
  <c r="S372" i="14"/>
  <c r="CY372" i="14"/>
  <c r="GG372" i="14"/>
  <c r="Q372" i="14"/>
  <c r="CC372" i="14"/>
  <c r="EO372" i="14"/>
  <c r="HA372" i="14"/>
  <c r="R372" i="14"/>
  <c r="CD372" i="14"/>
  <c r="EP372" i="14"/>
  <c r="HB372" i="14"/>
  <c r="T372" i="14"/>
  <c r="CZ372" i="14"/>
  <c r="GH372" i="14"/>
  <c r="U372" i="14"/>
  <c r="DC372" i="14"/>
  <c r="GI372" i="14"/>
  <c r="V372" i="14"/>
  <c r="DD372" i="14"/>
  <c r="GJ372" i="14"/>
  <c r="W372" i="14"/>
  <c r="DE372" i="14"/>
  <c r="GM372" i="14"/>
  <c r="X372" i="14"/>
  <c r="DF372" i="14"/>
  <c r="GN372" i="14"/>
  <c r="AA372" i="14"/>
  <c r="DG372" i="14"/>
  <c r="GO372" i="14"/>
  <c r="AB372" i="14"/>
  <c r="DH372" i="14"/>
  <c r="GP372" i="14"/>
  <c r="AC372" i="14"/>
  <c r="DK372" i="14"/>
  <c r="GQ372" i="14"/>
  <c r="Y372" i="14"/>
  <c r="CK372" i="14"/>
  <c r="EW372" i="14"/>
  <c r="HI372" i="14"/>
  <c r="Z372" i="14"/>
  <c r="CL372" i="14"/>
  <c r="EX372" i="14"/>
  <c r="I112" i="14"/>
  <c r="K112" i="14" s="1"/>
  <c r="IZ373" i="14" s="1"/>
  <c r="G113" i="14"/>
  <c r="H638" i="14"/>
  <c r="G638" i="14"/>
  <c r="F113" i="14"/>
  <c r="E114" i="14"/>
  <c r="H114" i="14" s="1"/>
  <c r="N639" i="14"/>
  <c r="A640" i="14"/>
  <c r="D115" i="14"/>
  <c r="C116" i="14"/>
  <c r="BL638" i="14"/>
  <c r="BD638" i="14"/>
  <c r="AV638" i="14"/>
  <c r="AN638" i="14"/>
  <c r="AF638" i="14"/>
  <c r="BJ638" i="14"/>
  <c r="BB638" i="14"/>
  <c r="AT638" i="14"/>
  <c r="AL638" i="14"/>
  <c r="AD638" i="14"/>
  <c r="V638" i="14"/>
  <c r="BI638" i="14"/>
  <c r="BA638" i="14"/>
  <c r="AS638" i="14"/>
  <c r="AK638" i="14"/>
  <c r="AC638" i="14"/>
  <c r="U638" i="14"/>
  <c r="M638" i="14"/>
  <c r="BH638" i="14"/>
  <c r="AZ638" i="14"/>
  <c r="AR638" i="14"/>
  <c r="AJ638" i="14"/>
  <c r="AB638" i="14"/>
  <c r="T638" i="14"/>
  <c r="BG638" i="14"/>
  <c r="AY638" i="14"/>
  <c r="BF638" i="14"/>
  <c r="AX638" i="14"/>
  <c r="AP638" i="14"/>
  <c r="AH638" i="14"/>
  <c r="Z638" i="14"/>
  <c r="R638" i="14"/>
  <c r="BE638" i="14"/>
  <c r="AW638" i="14"/>
  <c r="AO638" i="14"/>
  <c r="AG638" i="14"/>
  <c r="Y638" i="14"/>
  <c r="Q638" i="14"/>
  <c r="BK638" i="14"/>
  <c r="X638" i="14"/>
  <c r="BC638" i="14"/>
  <c r="W638" i="14"/>
  <c r="AU638" i="14"/>
  <c r="S638" i="14"/>
  <c r="AQ638" i="14"/>
  <c r="P638" i="14"/>
  <c r="AM638" i="14"/>
  <c r="O638" i="14"/>
  <c r="AI638" i="14"/>
  <c r="AE638" i="14"/>
  <c r="AA638" i="14"/>
  <c r="D640" i="14"/>
  <c r="C641" i="14"/>
  <c r="E639" i="14"/>
  <c r="H639" i="14" s="1"/>
  <c r="D39" i="11"/>
  <c r="G39" i="11" s="1"/>
  <c r="E38" i="11"/>
  <c r="F38" i="11" s="1"/>
  <c r="J38" i="11" l="1"/>
  <c r="K38" i="11" s="1"/>
  <c r="H38" i="11"/>
  <c r="I38" i="11" s="1"/>
  <c r="I113" i="14"/>
  <c r="K113" i="14" s="1"/>
  <c r="HI374" i="14" s="1"/>
  <c r="HI373" i="14"/>
  <c r="EM373" i="14"/>
  <c r="GX373" i="14"/>
  <c r="JA373" i="14"/>
  <c r="Y373" i="14"/>
  <c r="BU373" i="14"/>
  <c r="GN373" i="14"/>
  <c r="DH373" i="14"/>
  <c r="BN373" i="14"/>
  <c r="FT373" i="14"/>
  <c r="GY373" i="14"/>
  <c r="G373" i="14"/>
  <c r="BR373" i="14"/>
  <c r="AP373" i="14"/>
  <c r="DE373" i="14"/>
  <c r="GF373" i="14"/>
  <c r="CY373" i="14"/>
  <c r="FB373" i="14"/>
  <c r="HE373" i="14"/>
  <c r="AK373" i="14"/>
  <c r="CW373" i="14"/>
  <c r="IQ373" i="14"/>
  <c r="AE373" i="14"/>
  <c r="DT373" i="14"/>
  <c r="AM373" i="14"/>
  <c r="CP373" i="14"/>
  <c r="DU373" i="14"/>
  <c r="U373" i="14"/>
  <c r="BM373" i="14"/>
  <c r="EI373" i="14"/>
  <c r="DM373" i="14"/>
  <c r="AZ373" i="14"/>
  <c r="P373" i="14"/>
  <c r="AH373" i="14"/>
  <c r="HD373" i="14"/>
  <c r="CE373" i="14"/>
  <c r="CD373" i="14"/>
  <c r="GR373" i="14"/>
  <c r="FJ373" i="14"/>
  <c r="HS373" i="14"/>
  <c r="ES373" i="14"/>
  <c r="S373" i="14"/>
  <c r="AJ373" i="14"/>
  <c r="HJ373" i="14"/>
  <c r="HY373" i="14"/>
  <c r="EF373" i="14"/>
  <c r="AY373" i="14"/>
  <c r="FH373" i="14"/>
  <c r="GM373" i="14"/>
  <c r="FN373" i="14"/>
  <c r="GC373" i="14"/>
  <c r="CJ373" i="14"/>
  <c r="DO373" i="14"/>
  <c r="FZ373" i="14"/>
  <c r="HU373" i="14"/>
  <c r="CV373" i="14"/>
  <c r="DC373" i="14"/>
  <c r="DB373" i="14"/>
  <c r="HP373" i="14"/>
  <c r="IU373" i="14"/>
  <c r="BC373" i="14"/>
  <c r="DN373" i="14"/>
  <c r="EW373" i="14"/>
  <c r="EB373" i="14"/>
  <c r="BH373" i="14"/>
  <c r="IB373" i="14"/>
  <c r="EJ373" i="14"/>
  <c r="IV373" i="14"/>
  <c r="ID373" i="14"/>
  <c r="DI373" i="14"/>
  <c r="IH373" i="14"/>
  <c r="AV373" i="14"/>
  <c r="AD373" i="14"/>
  <c r="H373" i="14"/>
  <c r="IW373" i="14"/>
  <c r="CA373" i="14"/>
  <c r="CK373" i="14"/>
  <c r="FG373" i="14"/>
  <c r="FD373" i="14"/>
  <c r="EL373" i="14"/>
  <c r="J373" i="14"/>
  <c r="EX373" i="14"/>
  <c r="GI373" i="14"/>
  <c r="GO373" i="14"/>
  <c r="EZ373" i="14"/>
  <c r="FM373" i="14"/>
  <c r="IT373" i="14"/>
  <c r="L373" i="14"/>
  <c r="BO373" i="14"/>
  <c r="BT373" i="14"/>
  <c r="BB373" i="14"/>
  <c r="AS373" i="14"/>
  <c r="CN373" i="14"/>
  <c r="DS373" i="14"/>
  <c r="IP373" i="14"/>
  <c r="BP373" i="14"/>
  <c r="IA373" i="14"/>
  <c r="FP373" i="14"/>
  <c r="HC373" i="14"/>
  <c r="GJ373" i="14"/>
  <c r="FR373" i="14"/>
  <c r="BY373" i="14"/>
  <c r="FV373" i="14"/>
  <c r="HG373" i="14"/>
  <c r="HM373" i="14"/>
  <c r="HL373" i="14"/>
  <c r="GK373" i="14"/>
  <c r="O373" i="14"/>
  <c r="BE373" i="14"/>
  <c r="CM373" i="14"/>
  <c r="CR373" i="14"/>
  <c r="BZ373" i="14"/>
  <c r="EC373" i="14"/>
  <c r="CL373" i="14"/>
  <c r="DW373" i="14"/>
  <c r="BI373" i="14"/>
  <c r="IY373" i="14"/>
  <c r="GZ373" i="14"/>
  <c r="GH373" i="14"/>
  <c r="EK373" i="14"/>
  <c r="GT373" i="14"/>
  <c r="IE373" i="14"/>
  <c r="IK373" i="14"/>
  <c r="AA373" i="14"/>
  <c r="IN373" i="14"/>
  <c r="DP373" i="14"/>
  <c r="BF373" i="14"/>
  <c r="II373" i="14"/>
  <c r="FO373" i="14"/>
  <c r="DD373" i="14"/>
  <c r="EA373" i="14"/>
  <c r="DX373" i="14"/>
  <c r="DF373" i="14"/>
  <c r="AW373" i="14"/>
  <c r="DJ373" i="14"/>
  <c r="EU373" i="14"/>
  <c r="FA373" i="14"/>
  <c r="BX373" i="14"/>
  <c r="HX373" i="14"/>
  <c r="HF373" i="14"/>
  <c r="AI373" i="14"/>
  <c r="HR373" i="14"/>
  <c r="AF373" i="14"/>
  <c r="N373" i="14"/>
  <c r="CS373" i="14"/>
  <c r="IG373" i="14"/>
  <c r="BK373" i="14"/>
  <c r="AO373" i="14"/>
  <c r="EQ373" i="14"/>
  <c r="EN373" i="14"/>
  <c r="DV373" i="14"/>
  <c r="DA373" i="14"/>
  <c r="EH373" i="14"/>
  <c r="FS373" i="14"/>
  <c r="FY373" i="14"/>
  <c r="DR373" i="14"/>
  <c r="HV373" i="14"/>
  <c r="CX373" i="14"/>
  <c r="BD373" i="14"/>
  <c r="FW373" i="14"/>
  <c r="IJ373" i="14"/>
  <c r="AR373" i="14"/>
  <c r="IX373" i="14"/>
  <c r="BL373" i="14"/>
  <c r="AT373" i="14"/>
  <c r="AC373" i="14"/>
  <c r="AX373" i="14"/>
  <c r="CI373" i="14"/>
  <c r="DQ373" i="14"/>
  <c r="GE373" i="14"/>
  <c r="FL373" i="14"/>
  <c r="ET373" i="14"/>
  <c r="T373" i="14"/>
  <c r="FF373" i="14"/>
  <c r="GQ373" i="14"/>
  <c r="GW373" i="14"/>
  <c r="GV373" i="14"/>
  <c r="FU373" i="14"/>
  <c r="JB373" i="14"/>
  <c r="X373" i="14"/>
  <c r="BW373" i="14"/>
  <c r="CB373" i="14"/>
  <c r="BJ373" i="14"/>
  <c r="BQ373" i="14"/>
  <c r="BV373" i="14"/>
  <c r="DG373" i="14"/>
  <c r="Z373" i="14"/>
  <c r="FC373" i="14"/>
  <c r="CC373" i="14"/>
  <c r="AG373" i="14"/>
  <c r="CQ373" i="14"/>
  <c r="DK373" i="14"/>
  <c r="FX373" i="14"/>
  <c r="HK373" i="14"/>
  <c r="GL373" i="14"/>
  <c r="HW373" i="14"/>
  <c r="IC373" i="14"/>
  <c r="Q373" i="14"/>
  <c r="GS373" i="14"/>
  <c r="W373" i="14"/>
  <c r="CG373" i="14"/>
  <c r="CU373" i="14"/>
  <c r="CZ373" i="14"/>
  <c r="CH373" i="14"/>
  <c r="I373" i="14"/>
  <c r="CT373" i="14"/>
  <c r="EE373" i="14"/>
  <c r="CO373" i="14"/>
  <c r="AB373" i="14"/>
  <c r="HH373" i="14"/>
  <c r="GP373" i="14"/>
  <c r="K373" i="14"/>
  <c r="HB373" i="14"/>
  <c r="IM373" i="14"/>
  <c r="IS373" i="14"/>
  <c r="AQ373" i="14"/>
  <c r="HQ373" i="14"/>
  <c r="AU373" i="14"/>
  <c r="M373" i="14"/>
  <c r="FI373" i="14"/>
  <c r="GU373" i="14"/>
  <c r="GD373" i="14"/>
  <c r="AL373" i="14"/>
  <c r="IR373" i="14"/>
  <c r="DL373" i="14"/>
  <c r="HT373" i="14"/>
  <c r="DZ373" i="14"/>
  <c r="FK373" i="14"/>
  <c r="FQ373" i="14"/>
  <c r="CF373" i="14"/>
  <c r="IF373" i="14"/>
  <c r="HN373" i="14"/>
  <c r="BA373" i="14"/>
  <c r="HZ373" i="14"/>
  <c r="AN373" i="14"/>
  <c r="V373" i="14"/>
  <c r="DY373" i="14"/>
  <c r="IO373" i="14"/>
  <c r="BS373" i="14"/>
  <c r="BG373" i="14"/>
  <c r="EY373" i="14"/>
  <c r="EV373" i="14"/>
  <c r="ED373" i="14"/>
  <c r="EG373" i="14"/>
  <c r="EP373" i="14"/>
  <c r="GA373" i="14"/>
  <c r="GG373" i="14"/>
  <c r="ER373" i="14"/>
  <c r="FE373" i="14"/>
  <c r="IL373" i="14"/>
  <c r="EO373" i="14"/>
  <c r="HA373" i="14"/>
  <c r="GB373" i="14"/>
  <c r="HO373" i="14"/>
  <c r="R373" i="14"/>
  <c r="I638" i="14"/>
  <c r="F114" i="14"/>
  <c r="G114" i="14"/>
  <c r="G639" i="14"/>
  <c r="F639" i="14"/>
  <c r="C117" i="14"/>
  <c r="D116" i="14"/>
  <c r="G115" i="14"/>
  <c r="E115" i="14"/>
  <c r="H115" i="14" s="1"/>
  <c r="F115" i="14"/>
  <c r="D641" i="14"/>
  <c r="C642" i="14"/>
  <c r="N640" i="14"/>
  <c r="A641" i="14"/>
  <c r="E640" i="14"/>
  <c r="G640" i="14" s="1"/>
  <c r="BL639" i="14"/>
  <c r="BD639" i="14"/>
  <c r="AV639" i="14"/>
  <c r="AN639" i="14"/>
  <c r="AF639" i="14"/>
  <c r="X639" i="14"/>
  <c r="P639" i="14"/>
  <c r="BJ639" i="14"/>
  <c r="BB639" i="14"/>
  <c r="AT639" i="14"/>
  <c r="AL639" i="14"/>
  <c r="AD639" i="14"/>
  <c r="V639" i="14"/>
  <c r="BI639" i="14"/>
  <c r="BA639" i="14"/>
  <c r="AS639" i="14"/>
  <c r="AK639" i="14"/>
  <c r="AC639" i="14"/>
  <c r="U639" i="14"/>
  <c r="M639" i="14"/>
  <c r="BH639" i="14"/>
  <c r="AZ639" i="14"/>
  <c r="AR639" i="14"/>
  <c r="AJ639" i="14"/>
  <c r="AB639" i="14"/>
  <c r="T639" i="14"/>
  <c r="BG639" i="14"/>
  <c r="AY639" i="14"/>
  <c r="AQ639" i="14"/>
  <c r="AI639" i="14"/>
  <c r="AA639" i="14"/>
  <c r="S639" i="14"/>
  <c r="BF639" i="14"/>
  <c r="AX639" i="14"/>
  <c r="AP639" i="14"/>
  <c r="AH639" i="14"/>
  <c r="Z639" i="14"/>
  <c r="R639" i="14"/>
  <c r="BE639" i="14"/>
  <c r="AW639" i="14"/>
  <c r="AO639" i="14"/>
  <c r="AG639" i="14"/>
  <c r="Y639" i="14"/>
  <c r="Q639" i="14"/>
  <c r="BK639" i="14"/>
  <c r="BC639" i="14"/>
  <c r="AU639" i="14"/>
  <c r="AM639" i="14"/>
  <c r="AE639" i="14"/>
  <c r="W639" i="14"/>
  <c r="O639" i="14"/>
  <c r="D40" i="11"/>
  <c r="G40" i="11" s="1"/>
  <c r="E39" i="11"/>
  <c r="F39" i="11" s="1"/>
  <c r="GE374" i="14" l="1"/>
  <c r="J39" i="11"/>
  <c r="K39" i="11" s="1"/>
  <c r="H39" i="11"/>
  <c r="I39" i="11" s="1"/>
  <c r="DJ374" i="14"/>
  <c r="AJ374" i="14"/>
  <c r="EB374" i="14"/>
  <c r="GG374" i="14"/>
  <c r="AL374" i="14"/>
  <c r="DB374" i="14"/>
  <c r="CC374" i="14"/>
  <c r="HR374" i="14"/>
  <c r="HJ374" i="14"/>
  <c r="S374" i="14"/>
  <c r="GK374" i="14"/>
  <c r="AP374" i="14"/>
  <c r="BX374" i="14"/>
  <c r="BZ374" i="14"/>
  <c r="GH374" i="14"/>
  <c r="HL374" i="14"/>
  <c r="U374" i="14"/>
  <c r="GX374" i="14"/>
  <c r="CI374" i="14"/>
  <c r="CM374" i="14"/>
  <c r="AK374" i="14"/>
  <c r="DP374" i="14"/>
  <c r="R374" i="14"/>
  <c r="EQ374" i="14"/>
  <c r="FI374" i="14"/>
  <c r="GR374" i="14"/>
  <c r="CA374" i="14"/>
  <c r="AX374" i="14"/>
  <c r="HZ374" i="14"/>
  <c r="HK374" i="14"/>
  <c r="IZ374" i="14"/>
  <c r="HM374" i="14"/>
  <c r="AE374" i="14"/>
  <c r="Q374" i="14"/>
  <c r="CT374" i="14"/>
  <c r="IH374" i="14"/>
  <c r="IY374" i="14"/>
  <c r="M374" i="14"/>
  <c r="JA374" i="14"/>
  <c r="BS374" i="14"/>
  <c r="AG374" i="14"/>
  <c r="EP374" i="14"/>
  <c r="CU374" i="14"/>
  <c r="DL374" i="14"/>
  <c r="BY374" i="14"/>
  <c r="DN374" i="14"/>
  <c r="EM374" i="14"/>
  <c r="HB374" i="14"/>
  <c r="DK374" i="14"/>
  <c r="DT374" i="14"/>
  <c r="FA374" i="14"/>
  <c r="ET374" i="14"/>
  <c r="IU374" i="14"/>
  <c r="IE374" i="14"/>
  <c r="AV374" i="14"/>
  <c r="DH374" i="14"/>
  <c r="FE374" i="14"/>
  <c r="DG374" i="14"/>
  <c r="GJ374" i="14"/>
  <c r="GP374" i="14"/>
  <c r="HO374" i="14"/>
  <c r="I374" i="14"/>
  <c r="Z374" i="14"/>
  <c r="EX374" i="14"/>
  <c r="AY374" i="14"/>
  <c r="HS374" i="14"/>
  <c r="ER374" i="14"/>
  <c r="DM374" i="14"/>
  <c r="BB374" i="14"/>
  <c r="HN374" i="14"/>
  <c r="GA374" i="14"/>
  <c r="DX374" i="14"/>
  <c r="CK374" i="14"/>
  <c r="AH374" i="14"/>
  <c r="FF374" i="14"/>
  <c r="CE374" i="14"/>
  <c r="II374" i="14"/>
  <c r="GF374" i="14"/>
  <c r="ES374" i="14"/>
  <c r="BJ374" i="14"/>
  <c r="JB374" i="14"/>
  <c r="HG374" i="14"/>
  <c r="EN374" i="14"/>
  <c r="DI374" i="14"/>
  <c r="CD374" i="14"/>
  <c r="FN374" i="14"/>
  <c r="AA374" i="14"/>
  <c r="EY374" i="14"/>
  <c r="AZ374" i="14"/>
  <c r="GN374" i="14"/>
  <c r="CG374" i="14"/>
  <c r="HU374" i="14"/>
  <c r="DV374" i="14"/>
  <c r="G374" i="14"/>
  <c r="EU374" i="14"/>
  <c r="BD374" i="14"/>
  <c r="HH374" i="14"/>
  <c r="EO374" i="14"/>
  <c r="CL374" i="14"/>
  <c r="FV374" i="14"/>
  <c r="AI374" i="14"/>
  <c r="FG374" i="14"/>
  <c r="BH374" i="14"/>
  <c r="GV374" i="14"/>
  <c r="CO374" i="14"/>
  <c r="IK374" i="14"/>
  <c r="ED374" i="14"/>
  <c r="O374" i="14"/>
  <c r="FC374" i="14"/>
  <c r="BT374" i="14"/>
  <c r="IV374" i="14"/>
  <c r="EW374" i="14"/>
  <c r="AF374" i="14"/>
  <c r="GB374" i="14"/>
  <c r="BU374" i="14"/>
  <c r="IW374" i="14"/>
  <c r="BF374" i="14"/>
  <c r="DR374" i="14"/>
  <c r="GD374" i="14"/>
  <c r="IP374" i="14"/>
  <c r="BG374" i="14"/>
  <c r="DS374" i="14"/>
  <c r="GM374" i="14"/>
  <c r="L374" i="14"/>
  <c r="CF374" i="14"/>
  <c r="EZ374" i="14"/>
  <c r="HT374" i="14"/>
  <c r="BA374" i="14"/>
  <c r="DU374" i="14"/>
  <c r="GO374" i="14"/>
  <c r="N374" i="14"/>
  <c r="CH374" i="14"/>
  <c r="FB374" i="14"/>
  <c r="HV374" i="14"/>
  <c r="AU374" i="14"/>
  <c r="DO374" i="14"/>
  <c r="GI374" i="14"/>
  <c r="H374" i="14"/>
  <c r="CB374" i="14"/>
  <c r="EV374" i="14"/>
  <c r="HP374" i="14"/>
  <c r="AW374" i="14"/>
  <c r="DQ374" i="14"/>
  <c r="GS374" i="14"/>
  <c r="BN374" i="14"/>
  <c r="DZ374" i="14"/>
  <c r="GL374" i="14"/>
  <c r="IX374" i="14"/>
  <c r="BO374" i="14"/>
  <c r="EA374" i="14"/>
  <c r="GU374" i="14"/>
  <c r="T374" i="14"/>
  <c r="CN374" i="14"/>
  <c r="FH374" i="14"/>
  <c r="IJ374" i="14"/>
  <c r="BI374" i="14"/>
  <c r="EC374" i="14"/>
  <c r="GW374" i="14"/>
  <c r="V374" i="14"/>
  <c r="CP374" i="14"/>
  <c r="FJ374" i="14"/>
  <c r="IL374" i="14"/>
  <c r="BC374" i="14"/>
  <c r="DW374" i="14"/>
  <c r="GQ374" i="14"/>
  <c r="P374" i="14"/>
  <c r="CJ374" i="14"/>
  <c r="FD374" i="14"/>
  <c r="IF374" i="14"/>
  <c r="BE374" i="14"/>
  <c r="DY374" i="14"/>
  <c r="HA374" i="14"/>
  <c r="J374" i="14"/>
  <c r="BV374" i="14"/>
  <c r="EH374" i="14"/>
  <c r="GT374" i="14"/>
  <c r="K374" i="14"/>
  <c r="BW374" i="14"/>
  <c r="EI374" i="14"/>
  <c r="HC374" i="14"/>
  <c r="AB374" i="14"/>
  <c r="CV374" i="14"/>
  <c r="FX374" i="14"/>
  <c r="IR374" i="14"/>
  <c r="BQ374" i="14"/>
  <c r="EK374" i="14"/>
  <c r="HE374" i="14"/>
  <c r="AD374" i="14"/>
  <c r="CX374" i="14"/>
  <c r="FZ374" i="14"/>
  <c r="IT374" i="14"/>
  <c r="BK374" i="14"/>
  <c r="EE374" i="14"/>
  <c r="GY374" i="14"/>
  <c r="X374" i="14"/>
  <c r="CR374" i="14"/>
  <c r="FT374" i="14"/>
  <c r="IN374" i="14"/>
  <c r="BM374" i="14"/>
  <c r="EG374" i="14"/>
  <c r="HQ374" i="14"/>
  <c r="AQ374" i="14"/>
  <c r="DC374" i="14"/>
  <c r="FW374" i="14"/>
  <c r="IQ374" i="14"/>
  <c r="BP374" i="14"/>
  <c r="EJ374" i="14"/>
  <c r="HD374" i="14"/>
  <c r="AC374" i="14"/>
  <c r="CW374" i="14"/>
  <c r="FY374" i="14"/>
  <c r="IS374" i="14"/>
  <c r="BR374" i="14"/>
  <c r="EL374" i="14"/>
  <c r="HF374" i="14"/>
  <c r="W374" i="14"/>
  <c r="CQ374" i="14"/>
  <c r="FS374" i="14"/>
  <c r="IM374" i="14"/>
  <c r="BL374" i="14"/>
  <c r="EF374" i="14"/>
  <c r="GZ374" i="14"/>
  <c r="Y374" i="14"/>
  <c r="CS374" i="14"/>
  <c r="FU374" i="14"/>
  <c r="GC374" i="14"/>
  <c r="FO374" i="14"/>
  <c r="IA374" i="14"/>
  <c r="AR374" i="14"/>
  <c r="DD374" i="14"/>
  <c r="FP374" i="14"/>
  <c r="IB374" i="14"/>
  <c r="AS374" i="14"/>
  <c r="DE374" i="14"/>
  <c r="FQ374" i="14"/>
  <c r="IC374" i="14"/>
  <c r="AT374" i="14"/>
  <c r="DF374" i="14"/>
  <c r="FR374" i="14"/>
  <c r="ID374" i="14"/>
  <c r="AM374" i="14"/>
  <c r="CY374" i="14"/>
  <c r="FK374" i="14"/>
  <c r="HW374" i="14"/>
  <c r="AN374" i="14"/>
  <c r="CZ374" i="14"/>
  <c r="FL374" i="14"/>
  <c r="HX374" i="14"/>
  <c r="AO374" i="14"/>
  <c r="DA374" i="14"/>
  <c r="FM374" i="14"/>
  <c r="HY374" i="14"/>
  <c r="IG374" i="14"/>
  <c r="IO374" i="14"/>
  <c r="I639" i="14"/>
  <c r="I114" i="14"/>
  <c r="K114" i="14" s="1"/>
  <c r="AK375" i="14" s="1"/>
  <c r="I115" i="14"/>
  <c r="K115" i="14" s="1"/>
  <c r="HC376" i="14" s="1"/>
  <c r="F640" i="14"/>
  <c r="H640" i="14"/>
  <c r="E641" i="14"/>
  <c r="G641" i="14"/>
  <c r="H641" i="14"/>
  <c r="F641" i="14"/>
  <c r="N641" i="14"/>
  <c r="A642" i="14"/>
  <c r="E116" i="14"/>
  <c r="H116" i="14" s="1"/>
  <c r="BL640" i="14"/>
  <c r="BD640" i="14"/>
  <c r="AV640" i="14"/>
  <c r="AN640" i="14"/>
  <c r="AF640" i="14"/>
  <c r="X640" i="14"/>
  <c r="P640" i="14"/>
  <c r="BJ640" i="14"/>
  <c r="BB640" i="14"/>
  <c r="AT640" i="14"/>
  <c r="AL640" i="14"/>
  <c r="AD640" i="14"/>
  <c r="V640" i="14"/>
  <c r="BI640" i="14"/>
  <c r="BA640" i="14"/>
  <c r="AS640" i="14"/>
  <c r="AK640" i="14"/>
  <c r="AC640" i="14"/>
  <c r="U640" i="14"/>
  <c r="M640" i="14"/>
  <c r="BH640" i="14"/>
  <c r="AZ640" i="14"/>
  <c r="AR640" i="14"/>
  <c r="AJ640" i="14"/>
  <c r="AB640" i="14"/>
  <c r="T640" i="14"/>
  <c r="BG640" i="14"/>
  <c r="AY640" i="14"/>
  <c r="AQ640" i="14"/>
  <c r="AI640" i="14"/>
  <c r="AA640" i="14"/>
  <c r="S640" i="14"/>
  <c r="BF640" i="14"/>
  <c r="AX640" i="14"/>
  <c r="AP640" i="14"/>
  <c r="AH640" i="14"/>
  <c r="Z640" i="14"/>
  <c r="R640" i="14"/>
  <c r="BE640" i="14"/>
  <c r="AW640" i="14"/>
  <c r="AO640" i="14"/>
  <c r="AG640" i="14"/>
  <c r="Y640" i="14"/>
  <c r="Q640" i="14"/>
  <c r="BK640" i="14"/>
  <c r="BC640" i="14"/>
  <c r="AU640" i="14"/>
  <c r="AM640" i="14"/>
  <c r="AE640" i="14"/>
  <c r="W640" i="14"/>
  <c r="O640" i="14"/>
  <c r="D117" i="14"/>
  <c r="C118" i="14"/>
  <c r="D642" i="14"/>
  <c r="C643" i="14"/>
  <c r="D41" i="11"/>
  <c r="G41" i="11" s="1"/>
  <c r="E40" i="11"/>
  <c r="F40" i="11" s="1"/>
  <c r="J40" i="11" l="1"/>
  <c r="K40" i="11" s="1"/>
  <c r="H40" i="11"/>
  <c r="I40" i="11" s="1"/>
  <c r="DC376" i="14"/>
  <c r="IZ376" i="14"/>
  <c r="DV376" i="14"/>
  <c r="ED376" i="14"/>
  <c r="IU376" i="14"/>
  <c r="I376" i="14"/>
  <c r="DS376" i="14"/>
  <c r="DX376" i="14"/>
  <c r="EF376" i="14"/>
  <c r="IS376" i="14"/>
  <c r="AO376" i="14"/>
  <c r="JA376" i="14"/>
  <c r="HZ376" i="14"/>
  <c r="DT376" i="14"/>
  <c r="IT376" i="14"/>
  <c r="BF376" i="14"/>
  <c r="EB376" i="14"/>
  <c r="JB376" i="14"/>
  <c r="BV376" i="14"/>
  <c r="IR376" i="14"/>
  <c r="IM376" i="14"/>
  <c r="GT376" i="14"/>
  <c r="DU376" i="14"/>
  <c r="DO376" i="14"/>
  <c r="FM376" i="14"/>
  <c r="IQ376" i="14"/>
  <c r="AM375" i="14"/>
  <c r="EC376" i="14"/>
  <c r="DW376" i="14"/>
  <c r="GC376" i="14"/>
  <c r="IY376" i="14"/>
  <c r="CY375" i="14"/>
  <c r="DW375" i="14"/>
  <c r="BM375" i="14"/>
  <c r="L376" i="14"/>
  <c r="EJ376" i="14"/>
  <c r="M376" i="14"/>
  <c r="EK376" i="14"/>
  <c r="N376" i="14"/>
  <c r="EL376" i="14"/>
  <c r="G376" i="14"/>
  <c r="EE376" i="14"/>
  <c r="H376" i="14"/>
  <c r="FL376" i="14"/>
  <c r="BE376" i="14"/>
  <c r="GS376" i="14"/>
  <c r="DB376" i="14"/>
  <c r="IP376" i="14"/>
  <c r="EA376" i="14"/>
  <c r="DG375" i="14"/>
  <c r="I375" i="14"/>
  <c r="AR376" i="14"/>
  <c r="FP376" i="14"/>
  <c r="AS376" i="14"/>
  <c r="FQ376" i="14"/>
  <c r="AT376" i="14"/>
  <c r="FR376" i="14"/>
  <c r="AM376" i="14"/>
  <c r="FK376" i="14"/>
  <c r="AN376" i="14"/>
  <c r="GB376" i="14"/>
  <c r="BU376" i="14"/>
  <c r="HY376" i="14"/>
  <c r="DR376" i="14"/>
  <c r="IX376" i="14"/>
  <c r="EI376" i="14"/>
  <c r="AW375" i="14"/>
  <c r="BU375" i="14"/>
  <c r="BH376" i="14"/>
  <c r="GF376" i="14"/>
  <c r="BI376" i="14"/>
  <c r="GG376" i="14"/>
  <c r="BJ376" i="14"/>
  <c r="GH376" i="14"/>
  <c r="BC376" i="14"/>
  <c r="GA376" i="14"/>
  <c r="BD376" i="14"/>
  <c r="GR376" i="14"/>
  <c r="DA376" i="14"/>
  <c r="IO376" i="14"/>
  <c r="DZ376" i="14"/>
  <c r="K376" i="14"/>
  <c r="FO376" i="14"/>
  <c r="DI375" i="14"/>
  <c r="CA375" i="14"/>
  <c r="BP376" i="14"/>
  <c r="GN376" i="14"/>
  <c r="BQ376" i="14"/>
  <c r="GO376" i="14"/>
  <c r="BR376" i="14"/>
  <c r="GP376" i="14"/>
  <c r="BK376" i="14"/>
  <c r="GI376" i="14"/>
  <c r="BT376" i="14"/>
  <c r="HX376" i="14"/>
  <c r="DQ376" i="14"/>
  <c r="IW376" i="14"/>
  <c r="EH376" i="14"/>
  <c r="AQ376" i="14"/>
  <c r="GE376" i="14"/>
  <c r="BA375" i="14"/>
  <c r="CE375" i="14"/>
  <c r="BX376" i="14"/>
  <c r="GV376" i="14"/>
  <c r="BY376" i="14"/>
  <c r="GW376" i="14"/>
  <c r="BZ376" i="14"/>
  <c r="GX376" i="14"/>
  <c r="BS376" i="14"/>
  <c r="GQ376" i="14"/>
  <c r="CZ376" i="14"/>
  <c r="IN376" i="14"/>
  <c r="DY376" i="14"/>
  <c r="J376" i="14"/>
  <c r="FN376" i="14"/>
  <c r="BG376" i="14"/>
  <c r="GU376" i="14"/>
  <c r="BI375" i="14"/>
  <c r="CU375" i="14"/>
  <c r="DD376" i="14"/>
  <c r="IB376" i="14"/>
  <c r="DE376" i="14"/>
  <c r="IC376" i="14"/>
  <c r="DF376" i="14"/>
  <c r="ID376" i="14"/>
  <c r="CY376" i="14"/>
  <c r="HW376" i="14"/>
  <c r="DP376" i="14"/>
  <c r="IV376" i="14"/>
  <c r="EG376" i="14"/>
  <c r="AP376" i="14"/>
  <c r="GD376" i="14"/>
  <c r="BW376" i="14"/>
  <c r="IA376" i="14"/>
  <c r="BK375" i="14"/>
  <c r="CW375" i="14"/>
  <c r="AO375" i="14"/>
  <c r="BC375" i="14"/>
  <c r="DY375" i="14"/>
  <c r="CG375" i="14"/>
  <c r="DA375" i="14"/>
  <c r="DO375" i="14"/>
  <c r="BQ375" i="14"/>
  <c r="CI375" i="14"/>
  <c r="AS375" i="14"/>
  <c r="BE375" i="14"/>
  <c r="G375" i="14"/>
  <c r="CK375" i="14"/>
  <c r="BL376" i="14"/>
  <c r="GJ376" i="14"/>
  <c r="BM376" i="14"/>
  <c r="GK376" i="14"/>
  <c r="BN376" i="14"/>
  <c r="GL376" i="14"/>
  <c r="BO376" i="14"/>
  <c r="GM376" i="14"/>
  <c r="AU375" i="14"/>
  <c r="DQ375" i="14"/>
  <c r="BS375" i="14"/>
  <c r="CQ375" i="14"/>
  <c r="AB376" i="14"/>
  <c r="CN376" i="14"/>
  <c r="EZ376" i="14"/>
  <c r="HL376" i="14"/>
  <c r="AC376" i="14"/>
  <c r="CO376" i="14"/>
  <c r="FA376" i="14"/>
  <c r="HM376" i="14"/>
  <c r="AD376" i="14"/>
  <c r="CP376" i="14"/>
  <c r="FB376" i="14"/>
  <c r="HN376" i="14"/>
  <c r="W376" i="14"/>
  <c r="CI376" i="14"/>
  <c r="EU376" i="14"/>
  <c r="HG376" i="14"/>
  <c r="X376" i="14"/>
  <c r="CJ376" i="14"/>
  <c r="EV376" i="14"/>
  <c r="HH376" i="14"/>
  <c r="Y376" i="14"/>
  <c r="CK376" i="14"/>
  <c r="EW376" i="14"/>
  <c r="HI376" i="14"/>
  <c r="Z376" i="14"/>
  <c r="CL376" i="14"/>
  <c r="EX376" i="14"/>
  <c r="HJ376" i="14"/>
  <c r="AA376" i="14"/>
  <c r="CM376" i="14"/>
  <c r="EY376" i="14"/>
  <c r="HK376" i="14"/>
  <c r="AQ375" i="14"/>
  <c r="AY375" i="14"/>
  <c r="BG375" i="14"/>
  <c r="BO375" i="14"/>
  <c r="BW375" i="14"/>
  <c r="CM375" i="14"/>
  <c r="F116" i="14"/>
  <c r="AJ376" i="14"/>
  <c r="CV376" i="14"/>
  <c r="FH376" i="14"/>
  <c r="HT376" i="14"/>
  <c r="AK376" i="14"/>
  <c r="CW376" i="14"/>
  <c r="FI376" i="14"/>
  <c r="HU376" i="14"/>
  <c r="AL376" i="14"/>
  <c r="CX376" i="14"/>
  <c r="FJ376" i="14"/>
  <c r="HV376" i="14"/>
  <c r="AE376" i="14"/>
  <c r="CQ376" i="14"/>
  <c r="FC376" i="14"/>
  <c r="HO376" i="14"/>
  <c r="AF376" i="14"/>
  <c r="CR376" i="14"/>
  <c r="FD376" i="14"/>
  <c r="HP376" i="14"/>
  <c r="AG376" i="14"/>
  <c r="CS376" i="14"/>
  <c r="FE376" i="14"/>
  <c r="HQ376" i="14"/>
  <c r="AH376" i="14"/>
  <c r="CT376" i="14"/>
  <c r="FF376" i="14"/>
  <c r="HR376" i="14"/>
  <c r="AI376" i="14"/>
  <c r="CU376" i="14"/>
  <c r="FG376" i="14"/>
  <c r="HS376" i="14"/>
  <c r="DC375" i="14"/>
  <c r="DK375" i="14"/>
  <c r="DS375" i="14"/>
  <c r="EA375" i="14"/>
  <c r="BY375" i="14"/>
  <c r="CO375" i="14"/>
  <c r="G116" i="14"/>
  <c r="AZ376" i="14"/>
  <c r="DL376" i="14"/>
  <c r="FX376" i="14"/>
  <c r="IJ376" i="14"/>
  <c r="BA376" i="14"/>
  <c r="DM376" i="14"/>
  <c r="FY376" i="14"/>
  <c r="IK376" i="14"/>
  <c r="BB376" i="14"/>
  <c r="DN376" i="14"/>
  <c r="FZ376" i="14"/>
  <c r="IL376" i="14"/>
  <c r="AU376" i="14"/>
  <c r="DG376" i="14"/>
  <c r="FS376" i="14"/>
  <c r="IE376" i="14"/>
  <c r="AV376" i="14"/>
  <c r="DH376" i="14"/>
  <c r="FT376" i="14"/>
  <c r="IF376" i="14"/>
  <c r="AW376" i="14"/>
  <c r="DI376" i="14"/>
  <c r="FU376" i="14"/>
  <c r="IG376" i="14"/>
  <c r="AX376" i="14"/>
  <c r="DJ376" i="14"/>
  <c r="FV376" i="14"/>
  <c r="IH376" i="14"/>
  <c r="AY376" i="14"/>
  <c r="DK376" i="14"/>
  <c r="FW376" i="14"/>
  <c r="II376" i="14"/>
  <c r="DE375" i="14"/>
  <c r="DM375" i="14"/>
  <c r="DU375" i="14"/>
  <c r="EC375" i="14"/>
  <c r="CC375" i="14"/>
  <c r="CS375" i="14"/>
  <c r="T376" i="14"/>
  <c r="CF376" i="14"/>
  <c r="ER376" i="14"/>
  <c r="HD376" i="14"/>
  <c r="U376" i="14"/>
  <c r="CG376" i="14"/>
  <c r="ES376" i="14"/>
  <c r="HE376" i="14"/>
  <c r="V376" i="14"/>
  <c r="CH376" i="14"/>
  <c r="ET376" i="14"/>
  <c r="HF376" i="14"/>
  <c r="O376" i="14"/>
  <c r="CA376" i="14"/>
  <c r="EM376" i="14"/>
  <c r="GY376" i="14"/>
  <c r="P376" i="14"/>
  <c r="CB376" i="14"/>
  <c r="EN376" i="14"/>
  <c r="GZ376" i="14"/>
  <c r="Q376" i="14"/>
  <c r="CC376" i="14"/>
  <c r="EO376" i="14"/>
  <c r="HA376" i="14"/>
  <c r="R376" i="14"/>
  <c r="CD376" i="14"/>
  <c r="EP376" i="14"/>
  <c r="HB376" i="14"/>
  <c r="S376" i="14"/>
  <c r="CE376" i="14"/>
  <c r="EQ376" i="14"/>
  <c r="FK375" i="14"/>
  <c r="FM375" i="14"/>
  <c r="FO375" i="14"/>
  <c r="FQ375" i="14"/>
  <c r="FS375" i="14"/>
  <c r="FU375" i="14"/>
  <c r="FW375" i="14"/>
  <c r="FY375" i="14"/>
  <c r="GA375" i="14"/>
  <c r="GC375" i="14"/>
  <c r="GE375" i="14"/>
  <c r="GG375" i="14"/>
  <c r="GI375" i="14"/>
  <c r="GK375" i="14"/>
  <c r="GM375" i="14"/>
  <c r="GO375" i="14"/>
  <c r="EE375" i="14"/>
  <c r="EG375" i="14"/>
  <c r="EI375" i="14"/>
  <c r="EK375" i="14"/>
  <c r="EM375" i="14"/>
  <c r="EO375" i="14"/>
  <c r="EQ375" i="14"/>
  <c r="ES375" i="14"/>
  <c r="EU375" i="14"/>
  <c r="EW375" i="14"/>
  <c r="EY375" i="14"/>
  <c r="FA375" i="14"/>
  <c r="FC375" i="14"/>
  <c r="FE375" i="14"/>
  <c r="FG375" i="14"/>
  <c r="FI375" i="14"/>
  <c r="HW375" i="14"/>
  <c r="HY375" i="14"/>
  <c r="IA375" i="14"/>
  <c r="IC375" i="14"/>
  <c r="IE375" i="14"/>
  <c r="IG375" i="14"/>
  <c r="II375" i="14"/>
  <c r="IK375" i="14"/>
  <c r="IM375" i="14"/>
  <c r="IO375" i="14"/>
  <c r="IQ375" i="14"/>
  <c r="IS375" i="14"/>
  <c r="IU375" i="14"/>
  <c r="IW375" i="14"/>
  <c r="IY375" i="14"/>
  <c r="JA375" i="14"/>
  <c r="GQ375" i="14"/>
  <c r="GS375" i="14"/>
  <c r="GU375" i="14"/>
  <c r="GW375" i="14"/>
  <c r="GY375" i="14"/>
  <c r="HA375" i="14"/>
  <c r="HC375" i="14"/>
  <c r="HE375" i="14"/>
  <c r="HG375" i="14"/>
  <c r="HI375" i="14"/>
  <c r="HK375" i="14"/>
  <c r="HM375" i="14"/>
  <c r="HO375" i="14"/>
  <c r="HQ375" i="14"/>
  <c r="HS375" i="14"/>
  <c r="HU375" i="14"/>
  <c r="AN375" i="14"/>
  <c r="AP375" i="14"/>
  <c r="AR375" i="14"/>
  <c r="AT375" i="14"/>
  <c r="AV375" i="14"/>
  <c r="AX375" i="14"/>
  <c r="AZ375" i="14"/>
  <c r="BB375" i="14"/>
  <c r="BD375" i="14"/>
  <c r="BF375" i="14"/>
  <c r="BH375" i="14"/>
  <c r="BJ375" i="14"/>
  <c r="BL375" i="14"/>
  <c r="BN375" i="14"/>
  <c r="BP375" i="14"/>
  <c r="BR375" i="14"/>
  <c r="H375" i="14"/>
  <c r="J375" i="14"/>
  <c r="L375" i="14"/>
  <c r="N375" i="14"/>
  <c r="P375" i="14"/>
  <c r="R375" i="14"/>
  <c r="T375" i="14"/>
  <c r="V375" i="14"/>
  <c r="X375" i="14"/>
  <c r="Z375" i="14"/>
  <c r="AB375" i="14"/>
  <c r="AD375" i="14"/>
  <c r="AF375" i="14"/>
  <c r="AH375" i="14"/>
  <c r="AJ375" i="14"/>
  <c r="AL375" i="14"/>
  <c r="CZ375" i="14"/>
  <c r="DB375" i="14"/>
  <c r="DD375" i="14"/>
  <c r="DF375" i="14"/>
  <c r="DH375" i="14"/>
  <c r="DJ375" i="14"/>
  <c r="DL375" i="14"/>
  <c r="DN375" i="14"/>
  <c r="DP375" i="14"/>
  <c r="DR375" i="14"/>
  <c r="DT375" i="14"/>
  <c r="DV375" i="14"/>
  <c r="DX375" i="14"/>
  <c r="DZ375" i="14"/>
  <c r="EB375" i="14"/>
  <c r="ED375" i="14"/>
  <c r="BT375" i="14"/>
  <c r="BV375" i="14"/>
  <c r="BX375" i="14"/>
  <c r="BZ375" i="14"/>
  <c r="CB375" i="14"/>
  <c r="CD375" i="14"/>
  <c r="CF375" i="14"/>
  <c r="CH375" i="14"/>
  <c r="CJ375" i="14"/>
  <c r="CL375" i="14"/>
  <c r="CN375" i="14"/>
  <c r="CP375" i="14"/>
  <c r="CR375" i="14"/>
  <c r="CT375" i="14"/>
  <c r="CV375" i="14"/>
  <c r="CX375" i="14"/>
  <c r="FL375" i="14"/>
  <c r="FN375" i="14"/>
  <c r="FP375" i="14"/>
  <c r="FR375" i="14"/>
  <c r="FT375" i="14"/>
  <c r="FV375" i="14"/>
  <c r="FX375" i="14"/>
  <c r="FZ375" i="14"/>
  <c r="GB375" i="14"/>
  <c r="GD375" i="14"/>
  <c r="GF375" i="14"/>
  <c r="GH375" i="14"/>
  <c r="GJ375" i="14"/>
  <c r="GL375" i="14"/>
  <c r="GN375" i="14"/>
  <c r="GP375" i="14"/>
  <c r="EF375" i="14"/>
  <c r="EH375" i="14"/>
  <c r="EJ375" i="14"/>
  <c r="EL375" i="14"/>
  <c r="EN375" i="14"/>
  <c r="EP375" i="14"/>
  <c r="ER375" i="14"/>
  <c r="ET375" i="14"/>
  <c r="EV375" i="14"/>
  <c r="EX375" i="14"/>
  <c r="EZ375" i="14"/>
  <c r="FB375" i="14"/>
  <c r="FD375" i="14"/>
  <c r="FF375" i="14"/>
  <c r="FH375" i="14"/>
  <c r="FJ375" i="14"/>
  <c r="HX375" i="14"/>
  <c r="HZ375" i="14"/>
  <c r="IB375" i="14"/>
  <c r="ID375" i="14"/>
  <c r="IF375" i="14"/>
  <c r="IH375" i="14"/>
  <c r="IJ375" i="14"/>
  <c r="IL375" i="14"/>
  <c r="IN375" i="14"/>
  <c r="IP375" i="14"/>
  <c r="IR375" i="14"/>
  <c r="IT375" i="14"/>
  <c r="IV375" i="14"/>
  <c r="IX375" i="14"/>
  <c r="IZ375" i="14"/>
  <c r="JB375" i="14"/>
  <c r="GR375" i="14"/>
  <c r="GT375" i="14"/>
  <c r="GV375" i="14"/>
  <c r="GX375" i="14"/>
  <c r="GZ375" i="14"/>
  <c r="HB375" i="14"/>
  <c r="HD375" i="14"/>
  <c r="HF375" i="14"/>
  <c r="HH375" i="14"/>
  <c r="HJ375" i="14"/>
  <c r="HL375" i="14"/>
  <c r="HN375" i="14"/>
  <c r="HP375" i="14"/>
  <c r="HR375" i="14"/>
  <c r="HT375" i="14"/>
  <c r="HV375" i="14"/>
  <c r="K375" i="14"/>
  <c r="M375" i="14"/>
  <c r="O375" i="14"/>
  <c r="Q375" i="14"/>
  <c r="S375" i="14"/>
  <c r="U375" i="14"/>
  <c r="W375" i="14"/>
  <c r="Y375" i="14"/>
  <c r="AA375" i="14"/>
  <c r="AC375" i="14"/>
  <c r="AE375" i="14"/>
  <c r="AG375" i="14"/>
  <c r="AI375" i="14"/>
  <c r="I640" i="14"/>
  <c r="C119" i="14"/>
  <c r="D118" i="14"/>
  <c r="E117" i="14"/>
  <c r="H117" i="14" s="1"/>
  <c r="N642" i="14"/>
  <c r="A643" i="14"/>
  <c r="BL641" i="14"/>
  <c r="BD641" i="14"/>
  <c r="AV641" i="14"/>
  <c r="AN641" i="14"/>
  <c r="AF641" i="14"/>
  <c r="X641" i="14"/>
  <c r="P641" i="14"/>
  <c r="BK641" i="14"/>
  <c r="BC641" i="14"/>
  <c r="AU641" i="14"/>
  <c r="AM641" i="14"/>
  <c r="BJ641" i="14"/>
  <c r="BB641" i="14"/>
  <c r="AT641" i="14"/>
  <c r="AL641" i="14"/>
  <c r="AD641" i="14"/>
  <c r="V641" i="14"/>
  <c r="BI641" i="14"/>
  <c r="BA641" i="14"/>
  <c r="AS641" i="14"/>
  <c r="AK641" i="14"/>
  <c r="AC641" i="14"/>
  <c r="U641" i="14"/>
  <c r="M641" i="14"/>
  <c r="BH641" i="14"/>
  <c r="AZ641" i="14"/>
  <c r="AR641" i="14"/>
  <c r="AJ641" i="14"/>
  <c r="AB641" i="14"/>
  <c r="T641" i="14"/>
  <c r="BG641" i="14"/>
  <c r="AY641" i="14"/>
  <c r="AQ641" i="14"/>
  <c r="AI641" i="14"/>
  <c r="AA641" i="14"/>
  <c r="S641" i="14"/>
  <c r="BF641" i="14"/>
  <c r="AX641" i="14"/>
  <c r="AP641" i="14"/>
  <c r="AH641" i="14"/>
  <c r="Z641" i="14"/>
  <c r="R641" i="14"/>
  <c r="BE641" i="14"/>
  <c r="AW641" i="14"/>
  <c r="AO641" i="14"/>
  <c r="AG641" i="14"/>
  <c r="Y641" i="14"/>
  <c r="Q641" i="14"/>
  <c r="AE641" i="14"/>
  <c r="W641" i="14"/>
  <c r="O641" i="14"/>
  <c r="I641" i="14"/>
  <c r="D643" i="14"/>
  <c r="C644" i="14"/>
  <c r="E642" i="14"/>
  <c r="G642" i="14" s="1"/>
  <c r="D42" i="11"/>
  <c r="G42" i="11" s="1"/>
  <c r="E41" i="11"/>
  <c r="F41" i="11" s="1"/>
  <c r="J41" i="11" l="1"/>
  <c r="K41" i="11" s="1"/>
  <c r="H41" i="11"/>
  <c r="I41" i="11" s="1"/>
  <c r="I116" i="14"/>
  <c r="K116" i="14" s="1"/>
  <c r="HP377" i="14" s="1"/>
  <c r="G117" i="14"/>
  <c r="F117" i="14"/>
  <c r="H642" i="14"/>
  <c r="D644" i="14"/>
  <c r="C645" i="14"/>
  <c r="BL642" i="14"/>
  <c r="BD642" i="14"/>
  <c r="AV642" i="14"/>
  <c r="AN642" i="14"/>
  <c r="AF642" i="14"/>
  <c r="X642" i="14"/>
  <c r="P642" i="14"/>
  <c r="BK642" i="14"/>
  <c r="BC642" i="14"/>
  <c r="AU642" i="14"/>
  <c r="AM642" i="14"/>
  <c r="AE642" i="14"/>
  <c r="W642" i="14"/>
  <c r="O642" i="14"/>
  <c r="BJ642" i="14"/>
  <c r="BB642" i="14"/>
  <c r="AT642" i="14"/>
  <c r="AL642" i="14"/>
  <c r="AD642" i="14"/>
  <c r="V642" i="14"/>
  <c r="BI642" i="14"/>
  <c r="BA642" i="14"/>
  <c r="AS642" i="14"/>
  <c r="AK642" i="14"/>
  <c r="AC642" i="14"/>
  <c r="U642" i="14"/>
  <c r="M642" i="14"/>
  <c r="BH642" i="14"/>
  <c r="AZ642" i="14"/>
  <c r="AR642" i="14"/>
  <c r="AJ642" i="14"/>
  <c r="AB642" i="14"/>
  <c r="T642" i="14"/>
  <c r="BG642" i="14"/>
  <c r="AY642" i="14"/>
  <c r="AQ642" i="14"/>
  <c r="AI642" i="14"/>
  <c r="AA642" i="14"/>
  <c r="S642" i="14"/>
  <c r="BF642" i="14"/>
  <c r="AX642" i="14"/>
  <c r="AP642" i="14"/>
  <c r="AH642" i="14"/>
  <c r="Z642" i="14"/>
  <c r="R642" i="14"/>
  <c r="BE642" i="14"/>
  <c r="AW642" i="14"/>
  <c r="AO642" i="14"/>
  <c r="AG642" i="14"/>
  <c r="Y642" i="14"/>
  <c r="Q642" i="14"/>
  <c r="E643" i="14"/>
  <c r="F643" i="14" s="1"/>
  <c r="F642" i="14"/>
  <c r="G118" i="14"/>
  <c r="E118" i="14"/>
  <c r="F118" i="14" s="1"/>
  <c r="H118" i="14"/>
  <c r="N643" i="14"/>
  <c r="A644" i="14"/>
  <c r="D119" i="14"/>
  <c r="C120" i="14"/>
  <c r="D43" i="11"/>
  <c r="G43" i="11" s="1"/>
  <c r="E42" i="11"/>
  <c r="F42" i="11" s="1"/>
  <c r="J42" i="11" l="1"/>
  <c r="K42" i="11" s="1"/>
  <c r="H42" i="11"/>
  <c r="I42" i="11" s="1"/>
  <c r="I117" i="14"/>
  <c r="K117" i="14" s="1"/>
  <c r="AB378" i="14" s="1"/>
  <c r="IH377" i="14"/>
  <c r="DQ377" i="14"/>
  <c r="FH377" i="14"/>
  <c r="EQ377" i="14"/>
  <c r="IX377" i="14"/>
  <c r="IO377" i="14"/>
  <c r="EI377" i="14"/>
  <c r="EW377" i="14"/>
  <c r="IZ377" i="14"/>
  <c r="FF377" i="14"/>
  <c r="EO377" i="14"/>
  <c r="IF377" i="14"/>
  <c r="GD377" i="14"/>
  <c r="ES377" i="14"/>
  <c r="EU377" i="14"/>
  <c r="EE377" i="14"/>
  <c r="IL377" i="14"/>
  <c r="FQ377" i="14"/>
  <c r="DP377" i="14"/>
  <c r="FJ377" i="14"/>
  <c r="FA377" i="14"/>
  <c r="EK377" i="14"/>
  <c r="IJ377" i="14"/>
  <c r="DE377" i="14"/>
  <c r="EY377" i="14"/>
  <c r="IV377" i="14"/>
  <c r="BD377" i="14"/>
  <c r="DB377" i="14"/>
  <c r="FD377" i="14"/>
  <c r="EM377" i="14"/>
  <c r="JB377" i="14"/>
  <c r="I377" i="14"/>
  <c r="CX377" i="14"/>
  <c r="CT377" i="14"/>
  <c r="CO377" i="14"/>
  <c r="CK377" i="14"/>
  <c r="CG377" i="14"/>
  <c r="CC377" i="14"/>
  <c r="BY377" i="14"/>
  <c r="GJ377" i="14"/>
  <c r="GN377" i="14"/>
  <c r="FT377" i="14"/>
  <c r="FX377" i="14"/>
  <c r="FV377" i="14"/>
  <c r="BC377" i="14"/>
  <c r="AN377" i="14"/>
  <c r="IN377" i="14"/>
  <c r="DA377" i="14"/>
  <c r="HQ377" i="14"/>
  <c r="DC377" i="14"/>
  <c r="DV377" i="14"/>
  <c r="FL377" i="14"/>
  <c r="AF377" i="14"/>
  <c r="AL377" i="14"/>
  <c r="AJ377" i="14"/>
  <c r="AH377" i="14"/>
  <c r="W377" i="14"/>
  <c r="AC377" i="14"/>
  <c r="AA377" i="14"/>
  <c r="Y377" i="14"/>
  <c r="O377" i="14"/>
  <c r="U377" i="14"/>
  <c r="S377" i="14"/>
  <c r="Q377" i="14"/>
  <c r="G377" i="14"/>
  <c r="M377" i="14"/>
  <c r="K377" i="14"/>
  <c r="DX377" i="14"/>
  <c r="ED377" i="14"/>
  <c r="EB377" i="14"/>
  <c r="DZ377" i="14"/>
  <c r="DH377" i="14"/>
  <c r="DN377" i="14"/>
  <c r="DL377" i="14"/>
  <c r="DJ377" i="14"/>
  <c r="BJ377" i="14"/>
  <c r="AM377" i="14"/>
  <c r="IM377" i="14"/>
  <c r="GB377" i="14"/>
  <c r="BU377" i="14"/>
  <c r="GC377" i="14"/>
  <c r="FE377" i="14"/>
  <c r="DT377" i="14"/>
  <c r="BE377" i="14"/>
  <c r="CR377" i="14"/>
  <c r="CV377" i="14"/>
  <c r="CI377" i="14"/>
  <c r="CM377" i="14"/>
  <c r="CA377" i="14"/>
  <c r="CE377" i="14"/>
  <c r="BS377" i="14"/>
  <c r="BW377" i="14"/>
  <c r="GP377" i="14"/>
  <c r="GL377" i="14"/>
  <c r="FZ377" i="14"/>
  <c r="FO377" i="14"/>
  <c r="HO377" i="14"/>
  <c r="HU377" i="14"/>
  <c r="HS377" i="14"/>
  <c r="HH377" i="14"/>
  <c r="HN377" i="14"/>
  <c r="HL377" i="14"/>
  <c r="HJ377" i="14"/>
  <c r="GZ377" i="14"/>
  <c r="HF377" i="14"/>
  <c r="HD377" i="14"/>
  <c r="HB377" i="14"/>
  <c r="GR377" i="14"/>
  <c r="GX377" i="14"/>
  <c r="GV377" i="14"/>
  <c r="GT377" i="14"/>
  <c r="BL377" i="14"/>
  <c r="BR377" i="14"/>
  <c r="BP377" i="14"/>
  <c r="BN377" i="14"/>
  <c r="AV377" i="14"/>
  <c r="BB377" i="14"/>
  <c r="AZ377" i="14"/>
  <c r="AX377" i="14"/>
  <c r="BI377" i="14"/>
  <c r="AT377" i="14"/>
  <c r="IT377" i="14"/>
  <c r="GA377" i="14"/>
  <c r="HW377" i="14"/>
  <c r="DO377" i="14"/>
  <c r="HX377" i="14"/>
  <c r="DR377" i="14"/>
  <c r="FR377" i="14"/>
  <c r="FC377" i="14"/>
  <c r="FI377" i="14"/>
  <c r="FG377" i="14"/>
  <c r="EV377" i="14"/>
  <c r="FB377" i="14"/>
  <c r="EZ377" i="14"/>
  <c r="EX377" i="14"/>
  <c r="EN377" i="14"/>
  <c r="ET377" i="14"/>
  <c r="ER377" i="14"/>
  <c r="EP377" i="14"/>
  <c r="EF377" i="14"/>
  <c r="EL377" i="14"/>
  <c r="EJ377" i="14"/>
  <c r="EH377" i="14"/>
  <c r="IU377" i="14"/>
  <c r="JA377" i="14"/>
  <c r="IY377" i="14"/>
  <c r="IW377" i="14"/>
  <c r="IE377" i="14"/>
  <c r="IK377" i="14"/>
  <c r="II377" i="14"/>
  <c r="IG377" i="14"/>
  <c r="BH377" i="14"/>
  <c r="AS377" i="14"/>
  <c r="IS377" i="14"/>
  <c r="GH377" i="14"/>
  <c r="IC377" i="14"/>
  <c r="DU377" i="14"/>
  <c r="ID377" i="14"/>
  <c r="AO377" i="14"/>
  <c r="CZ377" i="14"/>
  <c r="CQ377" i="14"/>
  <c r="CW377" i="14"/>
  <c r="CU377" i="14"/>
  <c r="CJ377" i="14"/>
  <c r="CP377" i="14"/>
  <c r="CN377" i="14"/>
  <c r="CL377" i="14"/>
  <c r="CB377" i="14"/>
  <c r="CH377" i="14"/>
  <c r="CF377" i="14"/>
  <c r="CD377" i="14"/>
  <c r="BT377" i="14"/>
  <c r="BZ377" i="14"/>
  <c r="BX377" i="14"/>
  <c r="BV377" i="14"/>
  <c r="GI377" i="14"/>
  <c r="GO377" i="14"/>
  <c r="GM377" i="14"/>
  <c r="GK377" i="14"/>
  <c r="FS377" i="14"/>
  <c r="FY377" i="14"/>
  <c r="FW377" i="14"/>
  <c r="FU377" i="14"/>
  <c r="BG377" i="14"/>
  <c r="AR377" i="14"/>
  <c r="IR377" i="14"/>
  <c r="GG377" i="14"/>
  <c r="IA377" i="14"/>
  <c r="DS377" i="14"/>
  <c r="IB377" i="14"/>
  <c r="FP377" i="14"/>
  <c r="AG377" i="14"/>
  <c r="AE377" i="14"/>
  <c r="AK377" i="14"/>
  <c r="AI377" i="14"/>
  <c r="X377" i="14"/>
  <c r="AD377" i="14"/>
  <c r="AB377" i="14"/>
  <c r="Z377" i="14"/>
  <c r="P377" i="14"/>
  <c r="V377" i="14"/>
  <c r="T377" i="14"/>
  <c r="R377" i="14"/>
  <c r="H377" i="14"/>
  <c r="N377" i="14"/>
  <c r="L377" i="14"/>
  <c r="J377" i="14"/>
  <c r="DW377" i="14"/>
  <c r="EC377" i="14"/>
  <c r="EA377" i="14"/>
  <c r="DY377" i="14"/>
  <c r="DG377" i="14"/>
  <c r="DM377" i="14"/>
  <c r="DK377" i="14"/>
  <c r="DI377" i="14"/>
  <c r="BF377" i="14"/>
  <c r="AQ377" i="14"/>
  <c r="IQ377" i="14"/>
  <c r="GF377" i="14"/>
  <c r="HY377" i="14"/>
  <c r="FM377" i="14"/>
  <c r="HZ377" i="14"/>
  <c r="DD377" i="14"/>
  <c r="DF377" i="14"/>
  <c r="HV377" i="14"/>
  <c r="HT377" i="14"/>
  <c r="HR377" i="14"/>
  <c r="HG377" i="14"/>
  <c r="HM377" i="14"/>
  <c r="HK377" i="14"/>
  <c r="HI377" i="14"/>
  <c r="GY377" i="14"/>
  <c r="HE377" i="14"/>
  <c r="HC377" i="14"/>
  <c r="HA377" i="14"/>
  <c r="GQ377" i="14"/>
  <c r="GW377" i="14"/>
  <c r="GU377" i="14"/>
  <c r="GS377" i="14"/>
  <c r="BK377" i="14"/>
  <c r="BQ377" i="14"/>
  <c r="BO377" i="14"/>
  <c r="BM377" i="14"/>
  <c r="AU377" i="14"/>
  <c r="BA377" i="14"/>
  <c r="AY377" i="14"/>
  <c r="AW377" i="14"/>
  <c r="EG377" i="14"/>
  <c r="AP377" i="14"/>
  <c r="IP377" i="14"/>
  <c r="GE377" i="14"/>
  <c r="FK377" i="14"/>
  <c r="CY377" i="14"/>
  <c r="CS377" i="14"/>
  <c r="FN377" i="14"/>
  <c r="G643" i="14"/>
  <c r="H643" i="14"/>
  <c r="I642" i="14"/>
  <c r="I118" i="14"/>
  <c r="K118" i="14" s="1"/>
  <c r="HR379" i="14" s="1"/>
  <c r="BL643" i="14"/>
  <c r="BD643" i="14"/>
  <c r="AV643" i="14"/>
  <c r="AN643" i="14"/>
  <c r="AF643" i="14"/>
  <c r="X643" i="14"/>
  <c r="P643" i="14"/>
  <c r="BK643" i="14"/>
  <c r="BC643" i="14"/>
  <c r="AU643" i="14"/>
  <c r="AM643" i="14"/>
  <c r="AE643" i="14"/>
  <c r="W643" i="14"/>
  <c r="O643" i="14"/>
  <c r="BJ643" i="14"/>
  <c r="BB643" i="14"/>
  <c r="AT643" i="14"/>
  <c r="AL643" i="14"/>
  <c r="AD643" i="14"/>
  <c r="V643" i="14"/>
  <c r="BI643" i="14"/>
  <c r="BA643" i="14"/>
  <c r="AS643" i="14"/>
  <c r="AK643" i="14"/>
  <c r="AC643" i="14"/>
  <c r="U643" i="14"/>
  <c r="M643" i="14"/>
  <c r="BH643" i="14"/>
  <c r="AZ643" i="14"/>
  <c r="AR643" i="14"/>
  <c r="AJ643" i="14"/>
  <c r="AB643" i="14"/>
  <c r="T643" i="14"/>
  <c r="BG643" i="14"/>
  <c r="AY643" i="14"/>
  <c r="AQ643" i="14"/>
  <c r="AI643" i="14"/>
  <c r="AA643" i="14"/>
  <c r="S643" i="14"/>
  <c r="BF643" i="14"/>
  <c r="AX643" i="14"/>
  <c r="AP643" i="14"/>
  <c r="AH643" i="14"/>
  <c r="Z643" i="14"/>
  <c r="R643" i="14"/>
  <c r="BE643" i="14"/>
  <c r="AW643" i="14"/>
  <c r="AO643" i="14"/>
  <c r="AG643" i="14"/>
  <c r="Y643" i="14"/>
  <c r="Q643" i="14"/>
  <c r="C121" i="14"/>
  <c r="D120" i="14"/>
  <c r="G119" i="14"/>
  <c r="E119" i="14"/>
  <c r="H119" i="14" s="1"/>
  <c r="D645" i="14"/>
  <c r="C646" i="14"/>
  <c r="N644" i="14"/>
  <c r="A645" i="14"/>
  <c r="E644" i="14"/>
  <c r="G644" i="14" s="1"/>
  <c r="D44" i="11"/>
  <c r="G44" i="11" s="1"/>
  <c r="E43" i="11"/>
  <c r="F43" i="11" s="1"/>
  <c r="C215" i="1"/>
  <c r="C145" i="1"/>
  <c r="C144" i="1"/>
  <c r="IO378" i="14" l="1"/>
  <c r="AM378" i="14"/>
  <c r="J43" i="11"/>
  <c r="K43" i="11" s="1"/>
  <c r="H43" i="11"/>
  <c r="I43" i="11" s="1"/>
  <c r="ET378" i="14"/>
  <c r="GF378" i="14"/>
  <c r="DD378" i="14"/>
  <c r="GG378" i="14"/>
  <c r="HA378" i="14"/>
  <c r="IA378" i="14"/>
  <c r="O378" i="14"/>
  <c r="AE378" i="14"/>
  <c r="FQ378" i="14"/>
  <c r="GK378" i="14"/>
  <c r="HB378" i="14"/>
  <c r="DH378" i="14"/>
  <c r="FD378" i="14"/>
  <c r="AI378" i="14"/>
  <c r="FT378" i="14"/>
  <c r="GO378" i="14"/>
  <c r="AA378" i="14"/>
  <c r="IX378" i="14"/>
  <c r="HJ378" i="14"/>
  <c r="HS378" i="14"/>
  <c r="FU378" i="14"/>
  <c r="EG378" i="14"/>
  <c r="FH378" i="14"/>
  <c r="IK378" i="14"/>
  <c r="GW378" i="14"/>
  <c r="GB378" i="14"/>
  <c r="JA378" i="14"/>
  <c r="HC378" i="14"/>
  <c r="BE378" i="14"/>
  <c r="GX378" i="14"/>
  <c r="CJ378" i="14"/>
  <c r="CZ378" i="14"/>
  <c r="DL378" i="14"/>
  <c r="GP378" i="14"/>
  <c r="GS378" i="14"/>
  <c r="FB378" i="14"/>
  <c r="HV378" i="14"/>
  <c r="AO378" i="14"/>
  <c r="FX378" i="14"/>
  <c r="BM378" i="14"/>
  <c r="K378" i="14"/>
  <c r="HN378" i="14"/>
  <c r="CN378" i="14"/>
  <c r="CR378" i="14"/>
  <c r="CV378" i="14"/>
  <c r="FL378" i="14"/>
  <c r="FP378" i="14"/>
  <c r="AW378" i="14"/>
  <c r="FY378" i="14"/>
  <c r="GC378" i="14"/>
  <c r="IS378" i="14"/>
  <c r="IW378" i="14"/>
  <c r="EL378" i="14"/>
  <c r="GT378" i="14"/>
  <c r="HF378" i="14"/>
  <c r="S378" i="14"/>
  <c r="W378" i="14"/>
  <c r="HK378" i="14"/>
  <c r="IP378" i="14"/>
  <c r="AG378" i="14"/>
  <c r="FI378" i="14"/>
  <c r="FM378" i="14"/>
  <c r="IC378" i="14"/>
  <c r="IG378" i="14"/>
  <c r="GH378" i="14"/>
  <c r="JB378" i="14"/>
  <c r="BO378" i="14"/>
  <c r="G378" i="14"/>
  <c r="GU378" i="14"/>
  <c r="CB378" i="14"/>
  <c r="CF378" i="14"/>
  <c r="EV378" i="14"/>
  <c r="EZ378" i="14"/>
  <c r="FE378" i="14"/>
  <c r="HU378" i="14"/>
  <c r="HY378" i="14"/>
  <c r="FZ378" i="14"/>
  <c r="IH378" i="14"/>
  <c r="IT378" i="14"/>
  <c r="BG378" i="14"/>
  <c r="BK378" i="14"/>
  <c r="IY378" i="14"/>
  <c r="BT378" i="14"/>
  <c r="BX378" i="14"/>
  <c r="EN378" i="14"/>
  <c r="ER378" i="14"/>
  <c r="Y378" i="14"/>
  <c r="FA378" i="14"/>
  <c r="HQ378" i="14"/>
  <c r="FR378" i="14"/>
  <c r="HZ378" i="14"/>
  <c r="IL378" i="14"/>
  <c r="AY378" i="14"/>
  <c r="BC378" i="14"/>
  <c r="IQ378" i="14"/>
  <c r="DX378" i="14"/>
  <c r="EB378" i="14"/>
  <c r="EF378" i="14"/>
  <c r="EJ378" i="14"/>
  <c r="Q378" i="14"/>
  <c r="ES378" i="14"/>
  <c r="EW378" i="14"/>
  <c r="HM378" i="14"/>
  <c r="FJ378" i="14"/>
  <c r="HR378" i="14"/>
  <c r="ID378" i="14"/>
  <c r="AQ378" i="14"/>
  <c r="AU378" i="14"/>
  <c r="II378" i="14"/>
  <c r="DP378" i="14"/>
  <c r="DT378" i="14"/>
  <c r="GJ378" i="14"/>
  <c r="GN378" i="14"/>
  <c r="I378" i="14"/>
  <c r="EK378" i="14"/>
  <c r="EO378" i="14"/>
  <c r="HE378" i="14"/>
  <c r="HI378" i="14"/>
  <c r="FC378" i="14"/>
  <c r="CT378" i="14"/>
  <c r="HT378" i="14"/>
  <c r="FK378" i="14"/>
  <c r="DB378" i="14"/>
  <c r="IB378" i="14"/>
  <c r="FS378" i="14"/>
  <c r="DJ378" i="14"/>
  <c r="IJ378" i="14"/>
  <c r="GA378" i="14"/>
  <c r="DR378" i="14"/>
  <c r="IR378" i="14"/>
  <c r="GI378" i="14"/>
  <c r="DZ378" i="14"/>
  <c r="IZ378" i="14"/>
  <c r="EE378" i="14"/>
  <c r="BV378" i="14"/>
  <c r="GV378" i="14"/>
  <c r="EM378" i="14"/>
  <c r="CD378" i="14"/>
  <c r="HD378" i="14"/>
  <c r="EU378" i="14"/>
  <c r="CL378" i="14"/>
  <c r="HL378" i="14"/>
  <c r="HO378" i="14"/>
  <c r="FF378" i="14"/>
  <c r="AK378" i="14"/>
  <c r="HW378" i="14"/>
  <c r="FN378" i="14"/>
  <c r="AS378" i="14"/>
  <c r="IE378" i="14"/>
  <c r="FV378" i="14"/>
  <c r="BA378" i="14"/>
  <c r="IM378" i="14"/>
  <c r="GD378" i="14"/>
  <c r="BI378" i="14"/>
  <c r="IU378" i="14"/>
  <c r="GL378" i="14"/>
  <c r="BQ378" i="14"/>
  <c r="GQ378" i="14"/>
  <c r="EH378" i="14"/>
  <c r="M378" i="14"/>
  <c r="GY378" i="14"/>
  <c r="EP378" i="14"/>
  <c r="U378" i="14"/>
  <c r="HG378" i="14"/>
  <c r="EX378" i="14"/>
  <c r="AC378" i="14"/>
  <c r="CX378" i="14"/>
  <c r="HP378" i="14"/>
  <c r="FG378" i="14"/>
  <c r="DF378" i="14"/>
  <c r="HX378" i="14"/>
  <c r="FO378" i="14"/>
  <c r="DN378" i="14"/>
  <c r="IF378" i="14"/>
  <c r="FW378" i="14"/>
  <c r="DV378" i="14"/>
  <c r="IN378" i="14"/>
  <c r="GE378" i="14"/>
  <c r="ED378" i="14"/>
  <c r="IV378" i="14"/>
  <c r="GM378" i="14"/>
  <c r="BZ378" i="14"/>
  <c r="GR378" i="14"/>
  <c r="EI378" i="14"/>
  <c r="CH378" i="14"/>
  <c r="GZ378" i="14"/>
  <c r="EQ378" i="14"/>
  <c r="CP378" i="14"/>
  <c r="HH378" i="14"/>
  <c r="EY378" i="14"/>
  <c r="CQ378" i="14"/>
  <c r="CS378" i="14"/>
  <c r="CU378" i="14"/>
  <c r="CW378" i="14"/>
  <c r="CY378" i="14"/>
  <c r="DA378" i="14"/>
  <c r="DC378" i="14"/>
  <c r="DE378" i="14"/>
  <c r="DG378" i="14"/>
  <c r="DI378" i="14"/>
  <c r="DK378" i="14"/>
  <c r="DM378" i="14"/>
  <c r="DO378" i="14"/>
  <c r="DQ378" i="14"/>
  <c r="DS378" i="14"/>
  <c r="DU378" i="14"/>
  <c r="DW378" i="14"/>
  <c r="DY378" i="14"/>
  <c r="EA378" i="14"/>
  <c r="EC378" i="14"/>
  <c r="BS378" i="14"/>
  <c r="BU378" i="14"/>
  <c r="BW378" i="14"/>
  <c r="BY378" i="14"/>
  <c r="CA378" i="14"/>
  <c r="CC378" i="14"/>
  <c r="CE378" i="14"/>
  <c r="CG378" i="14"/>
  <c r="CI378" i="14"/>
  <c r="CK378" i="14"/>
  <c r="CM378" i="14"/>
  <c r="CO378" i="14"/>
  <c r="AL378" i="14"/>
  <c r="AF378" i="14"/>
  <c r="AH378" i="14"/>
  <c r="AJ378" i="14"/>
  <c r="AT378" i="14"/>
  <c r="AN378" i="14"/>
  <c r="AP378" i="14"/>
  <c r="AR378" i="14"/>
  <c r="BB378" i="14"/>
  <c r="AV378" i="14"/>
  <c r="AX378" i="14"/>
  <c r="AZ378" i="14"/>
  <c r="BJ378" i="14"/>
  <c r="BD378" i="14"/>
  <c r="BF378" i="14"/>
  <c r="BH378" i="14"/>
  <c r="BR378" i="14"/>
  <c r="BL378" i="14"/>
  <c r="BN378" i="14"/>
  <c r="BP378" i="14"/>
  <c r="N378" i="14"/>
  <c r="H378" i="14"/>
  <c r="J378" i="14"/>
  <c r="L378" i="14"/>
  <c r="V378" i="14"/>
  <c r="P378" i="14"/>
  <c r="R378" i="14"/>
  <c r="T378" i="14"/>
  <c r="AD378" i="14"/>
  <c r="X378" i="14"/>
  <c r="Z378" i="14"/>
  <c r="I643" i="14"/>
  <c r="AT379" i="14"/>
  <c r="AM379" i="14"/>
  <c r="FK379" i="14"/>
  <c r="FV379" i="14"/>
  <c r="FP379" i="14"/>
  <c r="HK379" i="14"/>
  <c r="S379" i="14"/>
  <c r="AN379" i="14"/>
  <c r="DK379" i="14"/>
  <c r="FT379" i="14"/>
  <c r="BX379" i="14"/>
  <c r="AS379" i="14"/>
  <c r="DA379" i="14"/>
  <c r="FQ379" i="14"/>
  <c r="R379" i="14"/>
  <c r="FR379" i="14"/>
  <c r="AA379" i="14"/>
  <c r="EI379" i="14"/>
  <c r="IA379" i="14"/>
  <c r="CF379" i="14"/>
  <c r="FX379" i="14"/>
  <c r="BA379" i="14"/>
  <c r="FY379" i="14"/>
  <c r="BB379" i="14"/>
  <c r="FZ379" i="14"/>
  <c r="AU379" i="14"/>
  <c r="FS379" i="14"/>
  <c r="AV379" i="14"/>
  <c r="GZ379" i="14"/>
  <c r="DI379" i="14"/>
  <c r="AP379" i="14"/>
  <c r="HB379" i="14"/>
  <c r="AQ379" i="14"/>
  <c r="EQ379" i="14"/>
  <c r="II379" i="14"/>
  <c r="CN379" i="14"/>
  <c r="HD379" i="14"/>
  <c r="CG379" i="14"/>
  <c r="HE379" i="14"/>
  <c r="CH379" i="14"/>
  <c r="HF379" i="14"/>
  <c r="CA379" i="14"/>
  <c r="GY379" i="14"/>
  <c r="CB379" i="14"/>
  <c r="HX379" i="14"/>
  <c r="EO379" i="14"/>
  <c r="AX379" i="14"/>
  <c r="HZ379" i="14"/>
  <c r="AY379" i="14"/>
  <c r="EY379" i="14"/>
  <c r="L379" i="14"/>
  <c r="DD379" i="14"/>
  <c r="HL379" i="14"/>
  <c r="CO379" i="14"/>
  <c r="HM379" i="14"/>
  <c r="CP379" i="14"/>
  <c r="HN379" i="14"/>
  <c r="CI379" i="14"/>
  <c r="HG379" i="14"/>
  <c r="CJ379" i="14"/>
  <c r="IF379" i="14"/>
  <c r="FM379" i="14"/>
  <c r="CD379" i="14"/>
  <c r="IH379" i="14"/>
  <c r="BW379" i="14"/>
  <c r="FO379" i="14"/>
  <c r="T379" i="14"/>
  <c r="DL379" i="14"/>
  <c r="IB379" i="14"/>
  <c r="DE379" i="14"/>
  <c r="IC379" i="14"/>
  <c r="DF379" i="14"/>
  <c r="ID379" i="14"/>
  <c r="CY379" i="14"/>
  <c r="HW379" i="14"/>
  <c r="CZ379" i="14"/>
  <c r="Q379" i="14"/>
  <c r="FU379" i="14"/>
  <c r="DB379" i="14"/>
  <c r="CE379" i="14"/>
  <c r="FW379" i="14"/>
  <c r="AB379" i="14"/>
  <c r="EJ379" i="14"/>
  <c r="IJ379" i="14"/>
  <c r="DM379" i="14"/>
  <c r="IK379" i="14"/>
  <c r="DN379" i="14"/>
  <c r="IL379" i="14"/>
  <c r="DG379" i="14"/>
  <c r="IE379" i="14"/>
  <c r="DH379" i="14"/>
  <c r="AO379" i="14"/>
  <c r="HA379" i="14"/>
  <c r="DJ379" i="14"/>
  <c r="CM379" i="14"/>
  <c r="GU379" i="14"/>
  <c r="AR379" i="14"/>
  <c r="ER379" i="14"/>
  <c r="U379" i="14"/>
  <c r="ES379" i="14"/>
  <c r="V379" i="14"/>
  <c r="ET379" i="14"/>
  <c r="O379" i="14"/>
  <c r="EM379" i="14"/>
  <c r="P379" i="14"/>
  <c r="EN379" i="14"/>
  <c r="AW379" i="14"/>
  <c r="HY379" i="14"/>
  <c r="EP379" i="14"/>
  <c r="K379" i="14"/>
  <c r="DC379" i="14"/>
  <c r="HC379" i="14"/>
  <c r="AZ379" i="14"/>
  <c r="EZ379" i="14"/>
  <c r="AC379" i="14"/>
  <c r="FA379" i="14"/>
  <c r="AD379" i="14"/>
  <c r="FB379" i="14"/>
  <c r="W379" i="14"/>
  <c r="EU379" i="14"/>
  <c r="X379" i="14"/>
  <c r="FL379" i="14"/>
  <c r="CC379" i="14"/>
  <c r="IG379" i="14"/>
  <c r="FN379" i="14"/>
  <c r="BG379" i="14"/>
  <c r="DS379" i="14"/>
  <c r="GE379" i="14"/>
  <c r="IQ379" i="14"/>
  <c r="BH379" i="14"/>
  <c r="DT379" i="14"/>
  <c r="GF379" i="14"/>
  <c r="IR379" i="14"/>
  <c r="BI379" i="14"/>
  <c r="DU379" i="14"/>
  <c r="GG379" i="14"/>
  <c r="IS379" i="14"/>
  <c r="BJ379" i="14"/>
  <c r="DV379" i="14"/>
  <c r="GH379" i="14"/>
  <c r="IT379" i="14"/>
  <c r="BC379" i="14"/>
  <c r="DO379" i="14"/>
  <c r="GA379" i="14"/>
  <c r="IM379" i="14"/>
  <c r="BD379" i="14"/>
  <c r="DP379" i="14"/>
  <c r="GB379" i="14"/>
  <c r="IN379" i="14"/>
  <c r="BE379" i="14"/>
  <c r="DQ379" i="14"/>
  <c r="GC379" i="14"/>
  <c r="IO379" i="14"/>
  <c r="BF379" i="14"/>
  <c r="DR379" i="14"/>
  <c r="GD379" i="14"/>
  <c r="IP379" i="14"/>
  <c r="BO379" i="14"/>
  <c r="EA379" i="14"/>
  <c r="GM379" i="14"/>
  <c r="IY379" i="14"/>
  <c r="BP379" i="14"/>
  <c r="EB379" i="14"/>
  <c r="GN379" i="14"/>
  <c r="IZ379" i="14"/>
  <c r="BQ379" i="14"/>
  <c r="EC379" i="14"/>
  <c r="GO379" i="14"/>
  <c r="JA379" i="14"/>
  <c r="BR379" i="14"/>
  <c r="ED379" i="14"/>
  <c r="GP379" i="14"/>
  <c r="JB379" i="14"/>
  <c r="BK379" i="14"/>
  <c r="DW379" i="14"/>
  <c r="GI379" i="14"/>
  <c r="IU379" i="14"/>
  <c r="BL379" i="14"/>
  <c r="DX379" i="14"/>
  <c r="GJ379" i="14"/>
  <c r="IV379" i="14"/>
  <c r="BM379" i="14"/>
  <c r="DY379" i="14"/>
  <c r="GK379" i="14"/>
  <c r="IW379" i="14"/>
  <c r="BN379" i="14"/>
  <c r="DZ379" i="14"/>
  <c r="GL379" i="14"/>
  <c r="IX379" i="14"/>
  <c r="GV379" i="14"/>
  <c r="M379" i="14"/>
  <c r="BY379" i="14"/>
  <c r="EK379" i="14"/>
  <c r="GW379" i="14"/>
  <c r="N379" i="14"/>
  <c r="BZ379" i="14"/>
  <c r="EL379" i="14"/>
  <c r="GX379" i="14"/>
  <c r="G379" i="14"/>
  <c r="BS379" i="14"/>
  <c r="EE379" i="14"/>
  <c r="GQ379" i="14"/>
  <c r="H379" i="14"/>
  <c r="BT379" i="14"/>
  <c r="EF379" i="14"/>
  <c r="GR379" i="14"/>
  <c r="I379" i="14"/>
  <c r="BU379" i="14"/>
  <c r="EG379" i="14"/>
  <c r="GS379" i="14"/>
  <c r="J379" i="14"/>
  <c r="BV379" i="14"/>
  <c r="EH379" i="14"/>
  <c r="GT379" i="14"/>
  <c r="F119" i="14"/>
  <c r="I119" i="14" s="1"/>
  <c r="K119" i="14" s="1"/>
  <c r="EV379" i="14"/>
  <c r="HH379" i="14"/>
  <c r="Y379" i="14"/>
  <c r="CK379" i="14"/>
  <c r="EW379" i="14"/>
  <c r="HI379" i="14"/>
  <c r="Z379" i="14"/>
  <c r="CL379" i="14"/>
  <c r="EX379" i="14"/>
  <c r="HJ379" i="14"/>
  <c r="AI379" i="14"/>
  <c r="CU379" i="14"/>
  <c r="FG379" i="14"/>
  <c r="HS379" i="14"/>
  <c r="AJ379" i="14"/>
  <c r="CV379" i="14"/>
  <c r="FH379" i="14"/>
  <c r="HT379" i="14"/>
  <c r="AK379" i="14"/>
  <c r="CW379" i="14"/>
  <c r="FI379" i="14"/>
  <c r="HU379" i="14"/>
  <c r="AL379" i="14"/>
  <c r="CX379" i="14"/>
  <c r="FJ379" i="14"/>
  <c r="HV379" i="14"/>
  <c r="AE379" i="14"/>
  <c r="CQ379" i="14"/>
  <c r="FC379" i="14"/>
  <c r="HO379" i="14"/>
  <c r="AF379" i="14"/>
  <c r="CR379" i="14"/>
  <c r="FD379" i="14"/>
  <c r="HP379" i="14"/>
  <c r="AG379" i="14"/>
  <c r="CS379" i="14"/>
  <c r="FE379" i="14"/>
  <c r="HQ379" i="14"/>
  <c r="AH379" i="14"/>
  <c r="CT379" i="14"/>
  <c r="FF379" i="14"/>
  <c r="N645" i="14"/>
  <c r="A646" i="14"/>
  <c r="BL644" i="14"/>
  <c r="BD644" i="14"/>
  <c r="AV644" i="14"/>
  <c r="AN644" i="14"/>
  <c r="AF644" i="14"/>
  <c r="X644" i="14"/>
  <c r="P644" i="14"/>
  <c r="BK644" i="14"/>
  <c r="BC644" i="14"/>
  <c r="AU644" i="14"/>
  <c r="AM644" i="14"/>
  <c r="AE644" i="14"/>
  <c r="W644" i="14"/>
  <c r="O644" i="14"/>
  <c r="BJ644" i="14"/>
  <c r="BB644" i="14"/>
  <c r="AT644" i="14"/>
  <c r="AL644" i="14"/>
  <c r="AD644" i="14"/>
  <c r="V644" i="14"/>
  <c r="BI644" i="14"/>
  <c r="BA644" i="14"/>
  <c r="AS644" i="14"/>
  <c r="AK644" i="14"/>
  <c r="AC644" i="14"/>
  <c r="U644" i="14"/>
  <c r="M644" i="14"/>
  <c r="BH644" i="14"/>
  <c r="AZ644" i="14"/>
  <c r="AR644" i="14"/>
  <c r="AJ644" i="14"/>
  <c r="AB644" i="14"/>
  <c r="T644" i="14"/>
  <c r="BG644" i="14"/>
  <c r="AY644" i="14"/>
  <c r="AQ644" i="14"/>
  <c r="AI644" i="14"/>
  <c r="AA644" i="14"/>
  <c r="S644" i="14"/>
  <c r="BF644" i="14"/>
  <c r="AX644" i="14"/>
  <c r="AP644" i="14"/>
  <c r="AH644" i="14"/>
  <c r="Z644" i="14"/>
  <c r="R644" i="14"/>
  <c r="BE644" i="14"/>
  <c r="AW644" i="14"/>
  <c r="AO644" i="14"/>
  <c r="AG644" i="14"/>
  <c r="Y644" i="14"/>
  <c r="Q644" i="14"/>
  <c r="E120" i="14"/>
  <c r="F120" i="14" s="1"/>
  <c r="D646" i="14"/>
  <c r="C647" i="14"/>
  <c r="D121" i="14"/>
  <c r="C122" i="14"/>
  <c r="F644" i="14"/>
  <c r="E645" i="14"/>
  <c r="G645" i="14" s="1"/>
  <c r="H644" i="14"/>
  <c r="D45" i="11"/>
  <c r="G45" i="11" s="1"/>
  <c r="E44" i="11"/>
  <c r="F44" i="11" s="1"/>
  <c r="C37" i="3"/>
  <c r="C158" i="1"/>
  <c r="C157" i="1"/>
  <c r="B339" i="2"/>
  <c r="B338" i="2"/>
  <c r="J44" i="11" l="1"/>
  <c r="K44" i="11" s="1"/>
  <c r="H44" i="11"/>
  <c r="I44" i="11" s="1"/>
  <c r="G120" i="14"/>
  <c r="I644" i="14"/>
  <c r="HW380" i="14"/>
  <c r="FK380" i="14"/>
  <c r="CY380" i="14"/>
  <c r="AM380" i="14"/>
  <c r="ID380" i="14"/>
  <c r="FR380" i="14"/>
  <c r="DF380" i="14"/>
  <c r="AT380" i="14"/>
  <c r="IC380" i="14"/>
  <c r="FQ380" i="14"/>
  <c r="DE380" i="14"/>
  <c r="AS380" i="14"/>
  <c r="IB380" i="14"/>
  <c r="FP380" i="14"/>
  <c r="DD380" i="14"/>
  <c r="AR380" i="14"/>
  <c r="IA380" i="14"/>
  <c r="FO380" i="14"/>
  <c r="DC380" i="14"/>
  <c r="AQ380" i="14"/>
  <c r="HZ380" i="14"/>
  <c r="FN380" i="14"/>
  <c r="DB380" i="14"/>
  <c r="AP380" i="14"/>
  <c r="HY380" i="14"/>
  <c r="FM380" i="14"/>
  <c r="DA380" i="14"/>
  <c r="AO380" i="14"/>
  <c r="HX380" i="14"/>
  <c r="FL380" i="14"/>
  <c r="CZ380" i="14"/>
  <c r="AN380" i="14"/>
  <c r="HO380" i="14"/>
  <c r="FC380" i="14"/>
  <c r="CQ380" i="14"/>
  <c r="AE380" i="14"/>
  <c r="HV380" i="14"/>
  <c r="FJ380" i="14"/>
  <c r="CX380" i="14"/>
  <c r="AL380" i="14"/>
  <c r="HU380" i="14"/>
  <c r="FI380" i="14"/>
  <c r="CW380" i="14"/>
  <c r="AK380" i="14"/>
  <c r="HT380" i="14"/>
  <c r="FH380" i="14"/>
  <c r="CV380" i="14"/>
  <c r="AJ380" i="14"/>
  <c r="HS380" i="14"/>
  <c r="FG380" i="14"/>
  <c r="CU380" i="14"/>
  <c r="AI380" i="14"/>
  <c r="HR380" i="14"/>
  <c r="FF380" i="14"/>
  <c r="CT380" i="14"/>
  <c r="AH380" i="14"/>
  <c r="HQ380" i="14"/>
  <c r="FE380" i="14"/>
  <c r="CS380" i="14"/>
  <c r="AG380" i="14"/>
  <c r="HP380" i="14"/>
  <c r="FD380" i="14"/>
  <c r="CR380" i="14"/>
  <c r="AF380" i="14"/>
  <c r="HG380" i="14"/>
  <c r="EU380" i="14"/>
  <c r="CI380" i="14"/>
  <c r="W380" i="14"/>
  <c r="HN380" i="14"/>
  <c r="FB380" i="14"/>
  <c r="CP380" i="14"/>
  <c r="AD380" i="14"/>
  <c r="HM380" i="14"/>
  <c r="FA380" i="14"/>
  <c r="CO380" i="14"/>
  <c r="AC380" i="14"/>
  <c r="HL380" i="14"/>
  <c r="EZ380" i="14"/>
  <c r="CN380" i="14"/>
  <c r="AB380" i="14"/>
  <c r="HK380" i="14"/>
  <c r="EY380" i="14"/>
  <c r="CM380" i="14"/>
  <c r="AA380" i="14"/>
  <c r="HJ380" i="14"/>
  <c r="EX380" i="14"/>
  <c r="CL380" i="14"/>
  <c r="Z380" i="14"/>
  <c r="HI380" i="14"/>
  <c r="EW380" i="14"/>
  <c r="CK380" i="14"/>
  <c r="Y380" i="14"/>
  <c r="HH380" i="14"/>
  <c r="EV380" i="14"/>
  <c r="CJ380" i="14"/>
  <c r="X380" i="14"/>
  <c r="GY380" i="14"/>
  <c r="EM380" i="14"/>
  <c r="CA380" i="14"/>
  <c r="O380" i="14"/>
  <c r="HF380" i="14"/>
  <c r="ET380" i="14"/>
  <c r="CH380" i="14"/>
  <c r="V380" i="14"/>
  <c r="HE380" i="14"/>
  <c r="ES380" i="14"/>
  <c r="CG380" i="14"/>
  <c r="U380" i="14"/>
  <c r="HD380" i="14"/>
  <c r="ER380" i="14"/>
  <c r="CF380" i="14"/>
  <c r="T380" i="14"/>
  <c r="HC380" i="14"/>
  <c r="EQ380" i="14"/>
  <c r="CE380" i="14"/>
  <c r="S380" i="14"/>
  <c r="HB380" i="14"/>
  <c r="EP380" i="14"/>
  <c r="CD380" i="14"/>
  <c r="R380" i="14"/>
  <c r="HA380" i="14"/>
  <c r="EO380" i="14"/>
  <c r="CC380" i="14"/>
  <c r="Q380" i="14"/>
  <c r="GZ380" i="14"/>
  <c r="EN380" i="14"/>
  <c r="CB380" i="14"/>
  <c r="P380" i="14"/>
  <c r="GQ380" i="14"/>
  <c r="EE380" i="14"/>
  <c r="BS380" i="14"/>
  <c r="G380" i="14"/>
  <c r="GX380" i="14"/>
  <c r="EL380" i="14"/>
  <c r="BZ380" i="14"/>
  <c r="N380" i="14"/>
  <c r="GW380" i="14"/>
  <c r="EK380" i="14"/>
  <c r="BY380" i="14"/>
  <c r="M380" i="14"/>
  <c r="GV380" i="14"/>
  <c r="EJ380" i="14"/>
  <c r="BX380" i="14"/>
  <c r="L380" i="14"/>
  <c r="GU380" i="14"/>
  <c r="EI380" i="14"/>
  <c r="BW380" i="14"/>
  <c r="K380" i="14"/>
  <c r="GT380" i="14"/>
  <c r="EH380" i="14"/>
  <c r="BV380" i="14"/>
  <c r="J380" i="14"/>
  <c r="GS380" i="14"/>
  <c r="EG380" i="14"/>
  <c r="BU380" i="14"/>
  <c r="I380" i="14"/>
  <c r="GR380" i="14"/>
  <c r="EF380" i="14"/>
  <c r="BT380" i="14"/>
  <c r="H380" i="14"/>
  <c r="IU380" i="14"/>
  <c r="GI380" i="14"/>
  <c r="DW380" i="14"/>
  <c r="BK380" i="14"/>
  <c r="JB380" i="14"/>
  <c r="GP380" i="14"/>
  <c r="ED380" i="14"/>
  <c r="BR380" i="14"/>
  <c r="JA380" i="14"/>
  <c r="GO380" i="14"/>
  <c r="EC380" i="14"/>
  <c r="BQ380" i="14"/>
  <c r="IZ380" i="14"/>
  <c r="GN380" i="14"/>
  <c r="EB380" i="14"/>
  <c r="BP380" i="14"/>
  <c r="IY380" i="14"/>
  <c r="GM380" i="14"/>
  <c r="EA380" i="14"/>
  <c r="BO380" i="14"/>
  <c r="IX380" i="14"/>
  <c r="GL380" i="14"/>
  <c r="DZ380" i="14"/>
  <c r="BN380" i="14"/>
  <c r="IW380" i="14"/>
  <c r="GK380" i="14"/>
  <c r="DY380" i="14"/>
  <c r="BM380" i="14"/>
  <c r="IV380" i="14"/>
  <c r="GJ380" i="14"/>
  <c r="DX380" i="14"/>
  <c r="BL380" i="14"/>
  <c r="IM380" i="14"/>
  <c r="GA380" i="14"/>
  <c r="DO380" i="14"/>
  <c r="BC380" i="14"/>
  <c r="IT380" i="14"/>
  <c r="GH380" i="14"/>
  <c r="DV380" i="14"/>
  <c r="BJ380" i="14"/>
  <c r="IS380" i="14"/>
  <c r="GG380" i="14"/>
  <c r="DU380" i="14"/>
  <c r="BI380" i="14"/>
  <c r="IR380" i="14"/>
  <c r="GF380" i="14"/>
  <c r="DT380" i="14"/>
  <c r="BH380" i="14"/>
  <c r="IQ380" i="14"/>
  <c r="GE380" i="14"/>
  <c r="DS380" i="14"/>
  <c r="BG380" i="14"/>
  <c r="IP380" i="14"/>
  <c r="GD380" i="14"/>
  <c r="DR380" i="14"/>
  <c r="BF380" i="14"/>
  <c r="IO380" i="14"/>
  <c r="GC380" i="14"/>
  <c r="DQ380" i="14"/>
  <c r="BE380" i="14"/>
  <c r="IN380" i="14"/>
  <c r="GB380" i="14"/>
  <c r="DP380" i="14"/>
  <c r="BD380" i="14"/>
  <c r="IE380" i="14"/>
  <c r="FS380" i="14"/>
  <c r="DG380" i="14"/>
  <c r="AU380" i="14"/>
  <c r="IL380" i="14"/>
  <c r="FZ380" i="14"/>
  <c r="DN380" i="14"/>
  <c r="BB380" i="14"/>
  <c r="IK380" i="14"/>
  <c r="FY380" i="14"/>
  <c r="DM380" i="14"/>
  <c r="BA380" i="14"/>
  <c r="IJ380" i="14"/>
  <c r="FX380" i="14"/>
  <c r="DL380" i="14"/>
  <c r="AZ380" i="14"/>
  <c r="II380" i="14"/>
  <c r="FW380" i="14"/>
  <c r="DK380" i="14"/>
  <c r="AY380" i="14"/>
  <c r="IH380" i="14"/>
  <c r="FV380" i="14"/>
  <c r="DJ380" i="14"/>
  <c r="AX380" i="14"/>
  <c r="IG380" i="14"/>
  <c r="FU380" i="14"/>
  <c r="DI380" i="14"/>
  <c r="AW380" i="14"/>
  <c r="IF380" i="14"/>
  <c r="FT380" i="14"/>
  <c r="DH380" i="14"/>
  <c r="AV380" i="14"/>
  <c r="F645" i="14"/>
  <c r="H645" i="14"/>
  <c r="H120" i="14"/>
  <c r="C123" i="14"/>
  <c r="D122" i="14"/>
  <c r="E121" i="14"/>
  <c r="F121" i="14" s="1"/>
  <c r="D647" i="14"/>
  <c r="C648" i="14"/>
  <c r="E646" i="14"/>
  <c r="G646" i="14" s="1"/>
  <c r="N646" i="14"/>
  <c r="A647" i="14"/>
  <c r="BL645" i="14"/>
  <c r="BD645" i="14"/>
  <c r="AV645" i="14"/>
  <c r="AN645" i="14"/>
  <c r="AF645" i="14"/>
  <c r="X645" i="14"/>
  <c r="P645" i="14"/>
  <c r="BK645" i="14"/>
  <c r="BC645" i="14"/>
  <c r="AU645" i="14"/>
  <c r="AM645" i="14"/>
  <c r="AE645" i="14"/>
  <c r="W645" i="14"/>
  <c r="O645" i="14"/>
  <c r="BJ645" i="14"/>
  <c r="BB645" i="14"/>
  <c r="AT645" i="14"/>
  <c r="AL645" i="14"/>
  <c r="AD645" i="14"/>
  <c r="V645" i="14"/>
  <c r="BI645" i="14"/>
  <c r="BA645" i="14"/>
  <c r="AS645" i="14"/>
  <c r="AK645" i="14"/>
  <c r="AC645" i="14"/>
  <c r="U645" i="14"/>
  <c r="M645" i="14"/>
  <c r="BH645" i="14"/>
  <c r="AZ645" i="14"/>
  <c r="AR645" i="14"/>
  <c r="AJ645" i="14"/>
  <c r="AB645" i="14"/>
  <c r="T645" i="14"/>
  <c r="BG645" i="14"/>
  <c r="AY645" i="14"/>
  <c r="AQ645" i="14"/>
  <c r="AI645" i="14"/>
  <c r="AA645" i="14"/>
  <c r="S645" i="14"/>
  <c r="BF645" i="14"/>
  <c r="AX645" i="14"/>
  <c r="AP645" i="14"/>
  <c r="AH645" i="14"/>
  <c r="Z645" i="14"/>
  <c r="R645" i="14"/>
  <c r="BE645" i="14"/>
  <c r="AW645" i="14"/>
  <c r="AO645" i="14"/>
  <c r="AG645" i="14"/>
  <c r="Y645" i="14"/>
  <c r="Q645" i="14"/>
  <c r="D46" i="11"/>
  <c r="G46" i="11" s="1"/>
  <c r="E45" i="11"/>
  <c r="F45" i="11" s="1"/>
  <c r="B340" i="2"/>
  <c r="B341" i="2"/>
  <c r="I120" i="14" l="1"/>
  <c r="K120" i="14" s="1"/>
  <c r="HD381" i="14" s="1"/>
  <c r="J45" i="11"/>
  <c r="K45" i="11" s="1"/>
  <c r="H45" i="11"/>
  <c r="I45" i="11" s="1"/>
  <c r="H121" i="14"/>
  <c r="I645" i="14"/>
  <c r="G121" i="14"/>
  <c r="F646" i="14"/>
  <c r="H646" i="14"/>
  <c r="E122" i="14"/>
  <c r="G122" i="14" s="1"/>
  <c r="D123" i="14"/>
  <c r="C124" i="14"/>
  <c r="D648" i="14"/>
  <c r="C649" i="14"/>
  <c r="N647" i="14"/>
  <c r="A648" i="14"/>
  <c r="E647" i="14"/>
  <c r="F647" i="14" s="1"/>
  <c r="BL646" i="14"/>
  <c r="BD646" i="14"/>
  <c r="AV646" i="14"/>
  <c r="AN646" i="14"/>
  <c r="AF646" i="14"/>
  <c r="X646" i="14"/>
  <c r="P646" i="14"/>
  <c r="BK646" i="14"/>
  <c r="BC646" i="14"/>
  <c r="AU646" i="14"/>
  <c r="AM646" i="14"/>
  <c r="AE646" i="14"/>
  <c r="W646" i="14"/>
  <c r="O646" i="14"/>
  <c r="BJ646" i="14"/>
  <c r="BB646" i="14"/>
  <c r="AT646" i="14"/>
  <c r="AL646" i="14"/>
  <c r="AD646" i="14"/>
  <c r="V646" i="14"/>
  <c r="BI646" i="14"/>
  <c r="BA646" i="14"/>
  <c r="AS646" i="14"/>
  <c r="AK646" i="14"/>
  <c r="AC646" i="14"/>
  <c r="U646" i="14"/>
  <c r="M646" i="14"/>
  <c r="BH646" i="14"/>
  <c r="AZ646" i="14"/>
  <c r="AR646" i="14"/>
  <c r="AJ646" i="14"/>
  <c r="AB646" i="14"/>
  <c r="T646" i="14"/>
  <c r="BG646" i="14"/>
  <c r="AY646" i="14"/>
  <c r="AQ646" i="14"/>
  <c r="AI646" i="14"/>
  <c r="AA646" i="14"/>
  <c r="S646" i="14"/>
  <c r="BF646" i="14"/>
  <c r="AX646" i="14"/>
  <c r="AP646" i="14"/>
  <c r="AH646" i="14"/>
  <c r="Z646" i="14"/>
  <c r="R646" i="14"/>
  <c r="BE646" i="14"/>
  <c r="AW646" i="14"/>
  <c r="AO646" i="14"/>
  <c r="AG646" i="14"/>
  <c r="Y646" i="14"/>
  <c r="Q646" i="14"/>
  <c r="D47" i="11"/>
  <c r="G47" i="11" s="1"/>
  <c r="E46" i="11"/>
  <c r="F46" i="11" s="1"/>
  <c r="J46" i="11" s="1"/>
  <c r="K46" i="11" s="1"/>
  <c r="C47" i="3"/>
  <c r="AS381" i="14" l="1"/>
  <c r="EC381" i="14"/>
  <c r="AL381" i="14"/>
  <c r="FR381" i="14"/>
  <c r="AM381" i="14"/>
  <c r="FS381" i="14"/>
  <c r="AV381" i="14"/>
  <c r="GJ381" i="14"/>
  <c r="CK381" i="14"/>
  <c r="HI381" i="14"/>
  <c r="DJ381" i="14"/>
  <c r="AI381" i="14"/>
  <c r="GM381" i="14"/>
  <c r="DL381" i="14"/>
  <c r="DU381" i="14"/>
  <c r="JA381" i="14"/>
  <c r="ED381" i="14"/>
  <c r="AE381" i="14"/>
  <c r="FK381" i="14"/>
  <c r="AN381" i="14"/>
  <c r="FT381" i="14"/>
  <c r="AW381" i="14"/>
  <c r="GK381" i="14"/>
  <c r="CT381" i="14"/>
  <c r="IX381" i="14"/>
  <c r="FW381" i="14"/>
  <c r="CV381" i="14"/>
  <c r="IZ381" i="14"/>
  <c r="AK381" i="14"/>
  <c r="FQ381" i="14"/>
  <c r="AT381" i="14"/>
  <c r="FZ381" i="14"/>
  <c r="AU381" i="14"/>
  <c r="GI381" i="14"/>
  <c r="CJ381" i="14"/>
  <c r="HH381" i="14"/>
  <c r="CS381" i="14"/>
  <c r="HQ381" i="14"/>
  <c r="DR381" i="14"/>
  <c r="AQ381" i="14"/>
  <c r="HK381" i="14"/>
  <c r="DT381" i="14"/>
  <c r="BA381" i="14"/>
  <c r="BB381" i="14"/>
  <c r="HG381" i="14"/>
  <c r="DI381" i="14"/>
  <c r="FP381" i="14"/>
  <c r="HN381" i="14"/>
  <c r="DH381" i="14"/>
  <c r="IW381" i="14"/>
  <c r="CU381" i="14"/>
  <c r="CO381" i="14"/>
  <c r="HM381" i="14"/>
  <c r="CX381" i="14"/>
  <c r="HV381" i="14"/>
  <c r="DG381" i="14"/>
  <c r="IM381" i="14"/>
  <c r="DP381" i="14"/>
  <c r="IV381" i="14"/>
  <c r="DY381" i="14"/>
  <c r="AH381" i="14"/>
  <c r="GL381" i="14"/>
  <c r="DK381" i="14"/>
  <c r="AJ381" i="14"/>
  <c r="GN381" i="14"/>
  <c r="GP381" i="14"/>
  <c r="CR381" i="14"/>
  <c r="IO381" i="14"/>
  <c r="IQ381" i="14"/>
  <c r="GO381" i="14"/>
  <c r="HO381" i="14"/>
  <c r="DQ381" i="14"/>
  <c r="FX381" i="14"/>
  <c r="CW381" i="14"/>
  <c r="HU381" i="14"/>
  <c r="DN381" i="14"/>
  <c r="IT381" i="14"/>
  <c r="DO381" i="14"/>
  <c r="IU381" i="14"/>
  <c r="DX381" i="14"/>
  <c r="AG381" i="14"/>
  <c r="FM381" i="14"/>
  <c r="AP381" i="14"/>
  <c r="HJ381" i="14"/>
  <c r="DS381" i="14"/>
  <c r="AR381" i="14"/>
  <c r="HL381" i="14"/>
  <c r="FY381" i="14"/>
  <c r="CI381" i="14"/>
  <c r="HP381" i="14"/>
  <c r="FN381" i="14"/>
  <c r="CM381" i="14"/>
  <c r="CP381" i="14"/>
  <c r="CQ381" i="14"/>
  <c r="IN381" i="14"/>
  <c r="FV381" i="14"/>
  <c r="IY381" i="14"/>
  <c r="DM381" i="14"/>
  <c r="IS381" i="14"/>
  <c r="DV381" i="14"/>
  <c r="JB381" i="14"/>
  <c r="DW381" i="14"/>
  <c r="AF381" i="14"/>
  <c r="FL381" i="14"/>
  <c r="AO381" i="14"/>
  <c r="FU381" i="14"/>
  <c r="CL381" i="14"/>
  <c r="IP381" i="14"/>
  <c r="FO381" i="14"/>
  <c r="CN381" i="14"/>
  <c r="IR381" i="14"/>
  <c r="AC381" i="14"/>
  <c r="DE381" i="14"/>
  <c r="GG381" i="14"/>
  <c r="AD381" i="14"/>
  <c r="DF381" i="14"/>
  <c r="GH381" i="14"/>
  <c r="W381" i="14"/>
  <c r="CY381" i="14"/>
  <c r="GA381" i="14"/>
  <c r="X381" i="14"/>
  <c r="CZ381" i="14"/>
  <c r="GB381" i="14"/>
  <c r="Y381" i="14"/>
  <c r="DA381" i="14"/>
  <c r="GC381" i="14"/>
  <c r="Z381" i="14"/>
  <c r="DB381" i="14"/>
  <c r="GD381" i="14"/>
  <c r="AA381" i="14"/>
  <c r="DC381" i="14"/>
  <c r="GE381" i="14"/>
  <c r="AB381" i="14"/>
  <c r="DD381" i="14"/>
  <c r="GF381" i="14"/>
  <c r="AX381" i="14"/>
  <c r="DZ381" i="14"/>
  <c r="HR381" i="14"/>
  <c r="AY381" i="14"/>
  <c r="EA381" i="14"/>
  <c r="HS381" i="14"/>
  <c r="AZ381" i="14"/>
  <c r="EB381" i="14"/>
  <c r="HT381" i="14"/>
  <c r="BI381" i="14"/>
  <c r="FA381" i="14"/>
  <c r="IC381" i="14"/>
  <c r="BJ381" i="14"/>
  <c r="FB381" i="14"/>
  <c r="ID381" i="14"/>
  <c r="BC381" i="14"/>
  <c r="EU381" i="14"/>
  <c r="HW381" i="14"/>
  <c r="BD381" i="14"/>
  <c r="EV381" i="14"/>
  <c r="HX381" i="14"/>
  <c r="BE381" i="14"/>
  <c r="EW381" i="14"/>
  <c r="HY381" i="14"/>
  <c r="BF381" i="14"/>
  <c r="EX381" i="14"/>
  <c r="HZ381" i="14"/>
  <c r="BG381" i="14"/>
  <c r="EY381" i="14"/>
  <c r="IA381" i="14"/>
  <c r="BH381" i="14"/>
  <c r="EZ381" i="14"/>
  <c r="IB381" i="14"/>
  <c r="BQ381" i="14"/>
  <c r="FI381" i="14"/>
  <c r="IK381" i="14"/>
  <c r="BR381" i="14"/>
  <c r="FJ381" i="14"/>
  <c r="IL381" i="14"/>
  <c r="BK381" i="14"/>
  <c r="FC381" i="14"/>
  <c r="IE381" i="14"/>
  <c r="BL381" i="14"/>
  <c r="FD381" i="14"/>
  <c r="IF381" i="14"/>
  <c r="BM381" i="14"/>
  <c r="FE381" i="14"/>
  <c r="IG381" i="14"/>
  <c r="BN381" i="14"/>
  <c r="FF381" i="14"/>
  <c r="IH381" i="14"/>
  <c r="BO381" i="14"/>
  <c r="FG381" i="14"/>
  <c r="II381" i="14"/>
  <c r="BP381" i="14"/>
  <c r="FH381" i="14"/>
  <c r="IJ381" i="14"/>
  <c r="M381" i="14"/>
  <c r="BY381" i="14"/>
  <c r="EK381" i="14"/>
  <c r="GW381" i="14"/>
  <c r="N381" i="14"/>
  <c r="BZ381" i="14"/>
  <c r="EL381" i="14"/>
  <c r="GX381" i="14"/>
  <c r="G381" i="14"/>
  <c r="BS381" i="14"/>
  <c r="EE381" i="14"/>
  <c r="GQ381" i="14"/>
  <c r="H381" i="14"/>
  <c r="BT381" i="14"/>
  <c r="EF381" i="14"/>
  <c r="GR381" i="14"/>
  <c r="I381" i="14"/>
  <c r="BU381" i="14"/>
  <c r="EG381" i="14"/>
  <c r="GS381" i="14"/>
  <c r="J381" i="14"/>
  <c r="BV381" i="14"/>
  <c r="EH381" i="14"/>
  <c r="GT381" i="14"/>
  <c r="K381" i="14"/>
  <c r="BW381" i="14"/>
  <c r="EI381" i="14"/>
  <c r="GU381" i="14"/>
  <c r="L381" i="14"/>
  <c r="BX381" i="14"/>
  <c r="EJ381" i="14"/>
  <c r="GV381" i="14"/>
  <c r="U381" i="14"/>
  <c r="CG381" i="14"/>
  <c r="ES381" i="14"/>
  <c r="HE381" i="14"/>
  <c r="V381" i="14"/>
  <c r="CH381" i="14"/>
  <c r="ET381" i="14"/>
  <c r="HF381" i="14"/>
  <c r="O381" i="14"/>
  <c r="CA381" i="14"/>
  <c r="EM381" i="14"/>
  <c r="GY381" i="14"/>
  <c r="P381" i="14"/>
  <c r="CB381" i="14"/>
  <c r="EN381" i="14"/>
  <c r="GZ381" i="14"/>
  <c r="Q381" i="14"/>
  <c r="CC381" i="14"/>
  <c r="EO381" i="14"/>
  <c r="HA381" i="14"/>
  <c r="R381" i="14"/>
  <c r="CD381" i="14"/>
  <c r="EP381" i="14"/>
  <c r="HB381" i="14"/>
  <c r="S381" i="14"/>
  <c r="CE381" i="14"/>
  <c r="EQ381" i="14"/>
  <c r="HC381" i="14"/>
  <c r="T381" i="14"/>
  <c r="CF381" i="14"/>
  <c r="ER381" i="14"/>
  <c r="H46" i="11"/>
  <c r="I46" i="11" s="1"/>
  <c r="I121" i="14"/>
  <c r="K121" i="14" s="1"/>
  <c r="HQ382" i="14" s="1"/>
  <c r="H647" i="14"/>
  <c r="I646" i="14"/>
  <c r="G647" i="14"/>
  <c r="F122" i="14"/>
  <c r="N648" i="14"/>
  <c r="A649" i="14"/>
  <c r="H122" i="14"/>
  <c r="BL647" i="14"/>
  <c r="BD647" i="14"/>
  <c r="AV647" i="14"/>
  <c r="AN647" i="14"/>
  <c r="AF647" i="14"/>
  <c r="X647" i="14"/>
  <c r="P647" i="14"/>
  <c r="BK647" i="14"/>
  <c r="BC647" i="14"/>
  <c r="AU647" i="14"/>
  <c r="AM647" i="14"/>
  <c r="AE647" i="14"/>
  <c r="W647" i="14"/>
  <c r="O647" i="14"/>
  <c r="BJ647" i="14"/>
  <c r="BB647" i="14"/>
  <c r="AT647" i="14"/>
  <c r="AL647" i="14"/>
  <c r="AD647" i="14"/>
  <c r="V647" i="14"/>
  <c r="BI647" i="14"/>
  <c r="BA647" i="14"/>
  <c r="AS647" i="14"/>
  <c r="AK647" i="14"/>
  <c r="AC647" i="14"/>
  <c r="U647" i="14"/>
  <c r="M647" i="14"/>
  <c r="BH647" i="14"/>
  <c r="AZ647" i="14"/>
  <c r="AR647" i="14"/>
  <c r="AJ647" i="14"/>
  <c r="AB647" i="14"/>
  <c r="T647" i="14"/>
  <c r="BG647" i="14"/>
  <c r="AY647" i="14"/>
  <c r="AQ647" i="14"/>
  <c r="AI647" i="14"/>
  <c r="AA647" i="14"/>
  <c r="S647" i="14"/>
  <c r="BF647" i="14"/>
  <c r="AX647" i="14"/>
  <c r="AP647" i="14"/>
  <c r="AH647" i="14"/>
  <c r="Z647" i="14"/>
  <c r="R647" i="14"/>
  <c r="BE647" i="14"/>
  <c r="AW647" i="14"/>
  <c r="AO647" i="14"/>
  <c r="AG647" i="14"/>
  <c r="Y647" i="14"/>
  <c r="Q647" i="14"/>
  <c r="D649" i="14"/>
  <c r="C650" i="14"/>
  <c r="E648" i="14"/>
  <c r="G648" i="14" s="1"/>
  <c r="C125" i="14"/>
  <c r="D124" i="14"/>
  <c r="E123" i="14"/>
  <c r="G123" i="14" s="1"/>
  <c r="D48" i="11"/>
  <c r="G48" i="11" s="1"/>
  <c r="E47" i="11"/>
  <c r="F47" i="11" s="1"/>
  <c r="B260" i="2"/>
  <c r="J47" i="11" l="1"/>
  <c r="K47" i="11" s="1"/>
  <c r="H47" i="11"/>
  <c r="I47" i="11" s="1"/>
  <c r="IY382" i="14"/>
  <c r="CF382" i="14"/>
  <c r="GV382" i="14"/>
  <c r="IB382" i="14"/>
  <c r="IR382" i="14"/>
  <c r="AB382" i="14"/>
  <c r="IH382" i="14"/>
  <c r="BG382" i="14"/>
  <c r="J382" i="14"/>
  <c r="GE382" i="14"/>
  <c r="BI382" i="14"/>
  <c r="FV382" i="14"/>
  <c r="GT382" i="14"/>
  <c r="AY382" i="14"/>
  <c r="BV382" i="14"/>
  <c r="HC382" i="14"/>
  <c r="CO382" i="14"/>
  <c r="CD382" i="14"/>
  <c r="GQ382" i="14"/>
  <c r="Z382" i="14"/>
  <c r="S382" i="14"/>
  <c r="T382" i="14"/>
  <c r="U382" i="14"/>
  <c r="DZ382" i="14"/>
  <c r="DK382" i="14"/>
  <c r="DD382" i="14"/>
  <c r="AD382" i="14"/>
  <c r="EX382" i="14"/>
  <c r="EA382" i="14"/>
  <c r="EZ382" i="14"/>
  <c r="BZ382" i="14"/>
  <c r="IU382" i="14"/>
  <c r="DF382" i="14"/>
  <c r="CZ382" i="14"/>
  <c r="EC382" i="14"/>
  <c r="FB382" i="14"/>
  <c r="FL382" i="14"/>
  <c r="GG382" i="14"/>
  <c r="HN382" i="14"/>
  <c r="HX382" i="14"/>
  <c r="GW382" i="14"/>
  <c r="BK382" i="14"/>
  <c r="FM382" i="14"/>
  <c r="IK382" i="14"/>
  <c r="CI382" i="14"/>
  <c r="GS382" i="14"/>
  <c r="JA382" i="14"/>
  <c r="GI382" i="14"/>
  <c r="AO382" i="14"/>
  <c r="AW382" i="14"/>
  <c r="ID382" i="14"/>
  <c r="BD382" i="14"/>
  <c r="CK382" i="14"/>
  <c r="O382" i="14"/>
  <c r="BT382" i="14"/>
  <c r="EG382" i="14"/>
  <c r="FO382" i="14"/>
  <c r="ER382" i="14"/>
  <c r="DU382" i="14"/>
  <c r="CP382" i="14"/>
  <c r="DW382" i="14"/>
  <c r="FT382" i="14"/>
  <c r="CL382" i="14"/>
  <c r="HJ382" i="14"/>
  <c r="BO382" i="14"/>
  <c r="GM382" i="14"/>
  <c r="BH382" i="14"/>
  <c r="FP382" i="14"/>
  <c r="AS382" i="14"/>
  <c r="EK382" i="14"/>
  <c r="N382" i="14"/>
  <c r="ED382" i="14"/>
  <c r="IL382" i="14"/>
  <c r="DG382" i="14"/>
  <c r="GY382" i="14"/>
  <c r="CB382" i="14"/>
  <c r="GR382" i="14"/>
  <c r="BE382" i="14"/>
  <c r="GC382" i="14"/>
  <c r="DB382" i="14"/>
  <c r="HZ382" i="14"/>
  <c r="CM382" i="14"/>
  <c r="GU382" i="14"/>
  <c r="BX382" i="14"/>
  <c r="FX382" i="14"/>
  <c r="BA382" i="14"/>
  <c r="FQ382" i="14"/>
  <c r="V382" i="14"/>
  <c r="ET382" i="14"/>
  <c r="IT382" i="14"/>
  <c r="DO382" i="14"/>
  <c r="IE382" i="14"/>
  <c r="CJ382" i="14"/>
  <c r="HH382" i="14"/>
  <c r="BM382" i="14"/>
  <c r="GK382" i="14"/>
  <c r="R382" i="14"/>
  <c r="EP382" i="14"/>
  <c r="IP382" i="14"/>
  <c r="DS382" i="14"/>
  <c r="II382" i="14"/>
  <c r="CN382" i="14"/>
  <c r="HL382" i="14"/>
  <c r="BQ382" i="14"/>
  <c r="GO382" i="14"/>
  <c r="BJ382" i="14"/>
  <c r="FR382" i="14"/>
  <c r="AM382" i="14"/>
  <c r="EE382" i="14"/>
  <c r="H382" i="14"/>
  <c r="DX382" i="14"/>
  <c r="IF382" i="14"/>
  <c r="DI382" i="14"/>
  <c r="HA382" i="14"/>
  <c r="FZ382" i="14"/>
  <c r="AU382" i="14"/>
  <c r="FK382" i="14"/>
  <c r="P382" i="14"/>
  <c r="EN382" i="14"/>
  <c r="IN382" i="14"/>
  <c r="DQ382" i="14"/>
  <c r="IG382" i="14"/>
  <c r="BF382" i="14"/>
  <c r="FN382" i="14"/>
  <c r="AQ382" i="14"/>
  <c r="EI382" i="14"/>
  <c r="L382" i="14"/>
  <c r="EB382" i="14"/>
  <c r="IJ382" i="14"/>
  <c r="DM382" i="14"/>
  <c r="HE382" i="14"/>
  <c r="CH382" i="14"/>
  <c r="GX382" i="14"/>
  <c r="BC382" i="14"/>
  <c r="GA382" i="14"/>
  <c r="X382" i="14"/>
  <c r="EV382" i="14"/>
  <c r="Q382" i="14"/>
  <c r="DY382" i="14"/>
  <c r="AP382" i="14"/>
  <c r="DJ382" i="14"/>
  <c r="GD382" i="14"/>
  <c r="IX382" i="14"/>
  <c r="BW382" i="14"/>
  <c r="EQ382" i="14"/>
  <c r="HK382" i="14"/>
  <c r="AR382" i="14"/>
  <c r="DL382" i="14"/>
  <c r="GF382" i="14"/>
  <c r="IZ382" i="14"/>
  <c r="BY382" i="14"/>
  <c r="ES382" i="14"/>
  <c r="HM382" i="14"/>
  <c r="AT382" i="14"/>
  <c r="DN382" i="14"/>
  <c r="GH382" i="14"/>
  <c r="JB382" i="14"/>
  <c r="BS382" i="14"/>
  <c r="EM382" i="14"/>
  <c r="HG382" i="14"/>
  <c r="AN382" i="14"/>
  <c r="DH382" i="14"/>
  <c r="GB382" i="14"/>
  <c r="IV382" i="14"/>
  <c r="BU382" i="14"/>
  <c r="EO382" i="14"/>
  <c r="HI382" i="14"/>
  <c r="AX382" i="14"/>
  <c r="DR382" i="14"/>
  <c r="GL382" i="14"/>
  <c r="K382" i="14"/>
  <c r="CE382" i="14"/>
  <c r="EY382" i="14"/>
  <c r="IA382" i="14"/>
  <c r="AZ382" i="14"/>
  <c r="DT382" i="14"/>
  <c r="GN382" i="14"/>
  <c r="M382" i="14"/>
  <c r="CG382" i="14"/>
  <c r="FA382" i="14"/>
  <c r="IC382" i="14"/>
  <c r="BB382" i="14"/>
  <c r="DV382" i="14"/>
  <c r="GP382" i="14"/>
  <c r="G382" i="14"/>
  <c r="CA382" i="14"/>
  <c r="EU382" i="14"/>
  <c r="HW382" i="14"/>
  <c r="AV382" i="14"/>
  <c r="DP382" i="14"/>
  <c r="GJ382" i="14"/>
  <c r="I382" i="14"/>
  <c r="CC382" i="14"/>
  <c r="EW382" i="14"/>
  <c r="HY382" i="14"/>
  <c r="BN382" i="14"/>
  <c r="EH382" i="14"/>
  <c r="HB382" i="14"/>
  <c r="AA382" i="14"/>
  <c r="DC382" i="14"/>
  <c r="FW382" i="14"/>
  <c r="IQ382" i="14"/>
  <c r="BP382" i="14"/>
  <c r="EJ382" i="14"/>
  <c r="HD382" i="14"/>
  <c r="AC382" i="14"/>
  <c r="DE382" i="14"/>
  <c r="FY382" i="14"/>
  <c r="IS382" i="14"/>
  <c r="BR382" i="14"/>
  <c r="EL382" i="14"/>
  <c r="HF382" i="14"/>
  <c r="W382" i="14"/>
  <c r="CY382" i="14"/>
  <c r="FS382" i="14"/>
  <c r="IM382" i="14"/>
  <c r="BL382" i="14"/>
  <c r="EF382" i="14"/>
  <c r="GZ382" i="14"/>
  <c r="Y382" i="14"/>
  <c r="DA382" i="14"/>
  <c r="FU382" i="14"/>
  <c r="IO382" i="14"/>
  <c r="IW382" i="14"/>
  <c r="AH382" i="14"/>
  <c r="CT382" i="14"/>
  <c r="FF382" i="14"/>
  <c r="HR382" i="14"/>
  <c r="AI382" i="14"/>
  <c r="CU382" i="14"/>
  <c r="FG382" i="14"/>
  <c r="HS382" i="14"/>
  <c r="AJ382" i="14"/>
  <c r="CV382" i="14"/>
  <c r="FH382" i="14"/>
  <c r="HT382" i="14"/>
  <c r="AK382" i="14"/>
  <c r="CW382" i="14"/>
  <c r="FI382" i="14"/>
  <c r="HU382" i="14"/>
  <c r="AL382" i="14"/>
  <c r="CX382" i="14"/>
  <c r="FJ382" i="14"/>
  <c r="HV382" i="14"/>
  <c r="AE382" i="14"/>
  <c r="CQ382" i="14"/>
  <c r="FC382" i="14"/>
  <c r="HO382" i="14"/>
  <c r="AF382" i="14"/>
  <c r="CR382" i="14"/>
  <c r="FD382" i="14"/>
  <c r="HP382" i="14"/>
  <c r="AG382" i="14"/>
  <c r="CS382" i="14"/>
  <c r="FE382" i="14"/>
  <c r="F123" i="14"/>
  <c r="I647" i="14"/>
  <c r="I122" i="14"/>
  <c r="K122" i="14" s="1"/>
  <c r="HF383" i="14" s="1"/>
  <c r="H123" i="14"/>
  <c r="F648" i="14"/>
  <c r="H648" i="14"/>
  <c r="N649" i="14"/>
  <c r="A650" i="14"/>
  <c r="BL648" i="14"/>
  <c r="BD648" i="14"/>
  <c r="AV648" i="14"/>
  <c r="AN648" i="14"/>
  <c r="AF648" i="14"/>
  <c r="X648" i="14"/>
  <c r="P648" i="14"/>
  <c r="BK648" i="14"/>
  <c r="BC648" i="14"/>
  <c r="AU648" i="14"/>
  <c r="AM648" i="14"/>
  <c r="AE648" i="14"/>
  <c r="W648" i="14"/>
  <c r="O648" i="14"/>
  <c r="BJ648" i="14"/>
  <c r="BB648" i="14"/>
  <c r="AT648" i="14"/>
  <c r="AL648" i="14"/>
  <c r="AD648" i="14"/>
  <c r="V648" i="14"/>
  <c r="BI648" i="14"/>
  <c r="BA648" i="14"/>
  <c r="AS648" i="14"/>
  <c r="AK648" i="14"/>
  <c r="AC648" i="14"/>
  <c r="U648" i="14"/>
  <c r="M648" i="14"/>
  <c r="BH648" i="14"/>
  <c r="AZ648" i="14"/>
  <c r="AR648" i="14"/>
  <c r="AJ648" i="14"/>
  <c r="AB648" i="14"/>
  <c r="T648" i="14"/>
  <c r="BG648" i="14"/>
  <c r="AY648" i="14"/>
  <c r="AQ648" i="14"/>
  <c r="AI648" i="14"/>
  <c r="AA648" i="14"/>
  <c r="S648" i="14"/>
  <c r="BF648" i="14"/>
  <c r="AX648" i="14"/>
  <c r="AP648" i="14"/>
  <c r="AH648" i="14"/>
  <c r="Z648" i="14"/>
  <c r="R648" i="14"/>
  <c r="BE648" i="14"/>
  <c r="AW648" i="14"/>
  <c r="AO648" i="14"/>
  <c r="AG648" i="14"/>
  <c r="Y648" i="14"/>
  <c r="Q648" i="14"/>
  <c r="D650" i="14"/>
  <c r="C651" i="14"/>
  <c r="G124" i="14"/>
  <c r="E124" i="14"/>
  <c r="H124" i="14" s="1"/>
  <c r="E649" i="14"/>
  <c r="F649" i="14" s="1"/>
  <c r="H649" i="14"/>
  <c r="D125" i="14"/>
  <c r="C126" i="14"/>
  <c r="D49" i="11"/>
  <c r="G49" i="11" s="1"/>
  <c r="E48" i="11"/>
  <c r="F48" i="11" s="1"/>
  <c r="B261" i="2"/>
  <c r="B259" i="2"/>
  <c r="C205" i="1" s="1"/>
  <c r="C230" i="1"/>
  <c r="J48" i="11" l="1"/>
  <c r="K48" i="11" s="1"/>
  <c r="H48" i="11"/>
  <c r="I48" i="11" s="1"/>
  <c r="G649" i="14"/>
  <c r="I649" i="14" s="1"/>
  <c r="F124" i="14"/>
  <c r="I124" i="14" s="1"/>
  <c r="K124" i="14" s="1"/>
  <c r="IV385" i="14" s="1"/>
  <c r="I123" i="14"/>
  <c r="K123" i="14" s="1"/>
  <c r="HK384" i="14" s="1"/>
  <c r="W383" i="14"/>
  <c r="GT383" i="14"/>
  <c r="CY383" i="14"/>
  <c r="GU383" i="14"/>
  <c r="EM383" i="14"/>
  <c r="AC383" i="14"/>
  <c r="HW383" i="14"/>
  <c r="DE383" i="14"/>
  <c r="EV383" i="14"/>
  <c r="DF383" i="14"/>
  <c r="GR383" i="14"/>
  <c r="BU383" i="14"/>
  <c r="DB383" i="14"/>
  <c r="EU383" i="14"/>
  <c r="HX383" i="14"/>
  <c r="AA383" i="14"/>
  <c r="GW383" i="14"/>
  <c r="O383" i="14"/>
  <c r="GQ383" i="14"/>
  <c r="Y383" i="14"/>
  <c r="DC383" i="14"/>
  <c r="AD383" i="14"/>
  <c r="BK383" i="14"/>
  <c r="X383" i="14"/>
  <c r="DA383" i="14"/>
  <c r="AB383" i="14"/>
  <c r="GX383" i="14"/>
  <c r="BS383" i="14"/>
  <c r="BT383" i="14"/>
  <c r="GS383" i="14"/>
  <c r="DD383" i="14"/>
  <c r="CQ383" i="14"/>
  <c r="CZ383" i="14"/>
  <c r="Z383" i="14"/>
  <c r="GV383" i="14"/>
  <c r="AE383" i="14"/>
  <c r="DW383" i="14"/>
  <c r="GY383" i="14"/>
  <c r="AF383" i="14"/>
  <c r="DX383" i="14"/>
  <c r="GZ383" i="14"/>
  <c r="AG383" i="14"/>
  <c r="DY383" i="14"/>
  <c r="HA383" i="14"/>
  <c r="AH383" i="14"/>
  <c r="DZ383" i="14"/>
  <c r="HB383" i="14"/>
  <c r="AI383" i="14"/>
  <c r="EA383" i="14"/>
  <c r="HC383" i="14"/>
  <c r="AJ383" i="14"/>
  <c r="EB383" i="14"/>
  <c r="HD383" i="14"/>
  <c r="AK383" i="14"/>
  <c r="EC383" i="14"/>
  <c r="HE383" i="14"/>
  <c r="AL383" i="14"/>
  <c r="ED383" i="14"/>
  <c r="HN383" i="14"/>
  <c r="AM383" i="14"/>
  <c r="EE383" i="14"/>
  <c r="HG383" i="14"/>
  <c r="AN383" i="14"/>
  <c r="EF383" i="14"/>
  <c r="HH383" i="14"/>
  <c r="AO383" i="14"/>
  <c r="EG383" i="14"/>
  <c r="HI383" i="14"/>
  <c r="AP383" i="14"/>
  <c r="EH383" i="14"/>
  <c r="HJ383" i="14"/>
  <c r="AQ383" i="14"/>
  <c r="EI383" i="14"/>
  <c r="HK383" i="14"/>
  <c r="AR383" i="14"/>
  <c r="EJ383" i="14"/>
  <c r="HL383" i="14"/>
  <c r="AS383" i="14"/>
  <c r="EK383" i="14"/>
  <c r="HM383" i="14"/>
  <c r="AT383" i="14"/>
  <c r="EL383" i="14"/>
  <c r="HV383" i="14"/>
  <c r="HO383" i="14"/>
  <c r="BL383" i="14"/>
  <c r="EN383" i="14"/>
  <c r="HP383" i="14"/>
  <c r="BM383" i="14"/>
  <c r="EO383" i="14"/>
  <c r="HQ383" i="14"/>
  <c r="BN383" i="14"/>
  <c r="EP383" i="14"/>
  <c r="HR383" i="14"/>
  <c r="BO383" i="14"/>
  <c r="EQ383" i="14"/>
  <c r="HS383" i="14"/>
  <c r="BP383" i="14"/>
  <c r="ER383" i="14"/>
  <c r="HT383" i="14"/>
  <c r="BQ383" i="14"/>
  <c r="ES383" i="14"/>
  <c r="HU383" i="14"/>
  <c r="BR383" i="14"/>
  <c r="ET383" i="14"/>
  <c r="ID383" i="14"/>
  <c r="EW383" i="14"/>
  <c r="HY383" i="14"/>
  <c r="BV383" i="14"/>
  <c r="EX383" i="14"/>
  <c r="HZ383" i="14"/>
  <c r="BW383" i="14"/>
  <c r="EY383" i="14"/>
  <c r="IA383" i="14"/>
  <c r="BX383" i="14"/>
  <c r="EZ383" i="14"/>
  <c r="IB383" i="14"/>
  <c r="BY383" i="14"/>
  <c r="FA383" i="14"/>
  <c r="IC383" i="14"/>
  <c r="BZ383" i="14"/>
  <c r="FB383" i="14"/>
  <c r="JB383" i="14"/>
  <c r="CA383" i="14"/>
  <c r="FC383" i="14"/>
  <c r="IU383" i="14"/>
  <c r="CB383" i="14"/>
  <c r="FD383" i="14"/>
  <c r="IV383" i="14"/>
  <c r="CC383" i="14"/>
  <c r="FE383" i="14"/>
  <c r="IW383" i="14"/>
  <c r="CD383" i="14"/>
  <c r="FF383" i="14"/>
  <c r="IX383" i="14"/>
  <c r="CE383" i="14"/>
  <c r="FG383" i="14"/>
  <c r="IY383" i="14"/>
  <c r="CF383" i="14"/>
  <c r="FH383" i="14"/>
  <c r="IZ383" i="14"/>
  <c r="CG383" i="14"/>
  <c r="FI383" i="14"/>
  <c r="JA383" i="14"/>
  <c r="CH383" i="14"/>
  <c r="FJ383" i="14"/>
  <c r="G383" i="14"/>
  <c r="CI383" i="14"/>
  <c r="FK383" i="14"/>
  <c r="H383" i="14"/>
  <c r="CJ383" i="14"/>
  <c r="FL383" i="14"/>
  <c r="I383" i="14"/>
  <c r="CK383" i="14"/>
  <c r="FM383" i="14"/>
  <c r="J383" i="14"/>
  <c r="CL383" i="14"/>
  <c r="FN383" i="14"/>
  <c r="K383" i="14"/>
  <c r="CM383" i="14"/>
  <c r="FO383" i="14"/>
  <c r="L383" i="14"/>
  <c r="CN383" i="14"/>
  <c r="FP383" i="14"/>
  <c r="M383" i="14"/>
  <c r="CO383" i="14"/>
  <c r="FQ383" i="14"/>
  <c r="N383" i="14"/>
  <c r="CP383" i="14"/>
  <c r="FR383" i="14"/>
  <c r="GI383" i="14"/>
  <c r="P383" i="14"/>
  <c r="CR383" i="14"/>
  <c r="GJ383" i="14"/>
  <c r="Q383" i="14"/>
  <c r="CS383" i="14"/>
  <c r="GK383" i="14"/>
  <c r="R383" i="14"/>
  <c r="CT383" i="14"/>
  <c r="GL383" i="14"/>
  <c r="S383" i="14"/>
  <c r="CU383" i="14"/>
  <c r="GM383" i="14"/>
  <c r="T383" i="14"/>
  <c r="CV383" i="14"/>
  <c r="GN383" i="14"/>
  <c r="U383" i="14"/>
  <c r="CW383" i="14"/>
  <c r="GO383" i="14"/>
  <c r="V383" i="14"/>
  <c r="CX383" i="14"/>
  <c r="GP383" i="14"/>
  <c r="AU383" i="14"/>
  <c r="DG383" i="14"/>
  <c r="FS383" i="14"/>
  <c r="IE383" i="14"/>
  <c r="AV383" i="14"/>
  <c r="DH383" i="14"/>
  <c r="FT383" i="14"/>
  <c r="IF383" i="14"/>
  <c r="AW383" i="14"/>
  <c r="DI383" i="14"/>
  <c r="FU383" i="14"/>
  <c r="IG383" i="14"/>
  <c r="AX383" i="14"/>
  <c r="DJ383" i="14"/>
  <c r="FV383" i="14"/>
  <c r="IH383" i="14"/>
  <c r="AY383" i="14"/>
  <c r="DK383" i="14"/>
  <c r="FW383" i="14"/>
  <c r="II383" i="14"/>
  <c r="AZ383" i="14"/>
  <c r="DL383" i="14"/>
  <c r="FX383" i="14"/>
  <c r="IJ383" i="14"/>
  <c r="BA383" i="14"/>
  <c r="DM383" i="14"/>
  <c r="FY383" i="14"/>
  <c r="IK383" i="14"/>
  <c r="BB383" i="14"/>
  <c r="DN383" i="14"/>
  <c r="FZ383" i="14"/>
  <c r="IL383" i="14"/>
  <c r="BC383" i="14"/>
  <c r="DO383" i="14"/>
  <c r="GA383" i="14"/>
  <c r="IM383" i="14"/>
  <c r="BD383" i="14"/>
  <c r="DP383" i="14"/>
  <c r="GB383" i="14"/>
  <c r="IN383" i="14"/>
  <c r="BE383" i="14"/>
  <c r="DQ383" i="14"/>
  <c r="GC383" i="14"/>
  <c r="IO383" i="14"/>
  <c r="BF383" i="14"/>
  <c r="DR383" i="14"/>
  <c r="GD383" i="14"/>
  <c r="IP383" i="14"/>
  <c r="BG383" i="14"/>
  <c r="DS383" i="14"/>
  <c r="GE383" i="14"/>
  <c r="IQ383" i="14"/>
  <c r="BH383" i="14"/>
  <c r="DT383" i="14"/>
  <c r="GF383" i="14"/>
  <c r="IR383" i="14"/>
  <c r="BI383" i="14"/>
  <c r="DU383" i="14"/>
  <c r="GG383" i="14"/>
  <c r="IS383" i="14"/>
  <c r="BJ383" i="14"/>
  <c r="DV383" i="14"/>
  <c r="GH383" i="14"/>
  <c r="IT383" i="14"/>
  <c r="N650" i="14"/>
  <c r="A651" i="14"/>
  <c r="C127" i="14"/>
  <c r="D126" i="14"/>
  <c r="BL649" i="14"/>
  <c r="BD649" i="14"/>
  <c r="AV649" i="14"/>
  <c r="AN649" i="14"/>
  <c r="AF649" i="14"/>
  <c r="X649" i="14"/>
  <c r="P649" i="14"/>
  <c r="BK649" i="14"/>
  <c r="BC649" i="14"/>
  <c r="AU649" i="14"/>
  <c r="AM649" i="14"/>
  <c r="AE649" i="14"/>
  <c r="W649" i="14"/>
  <c r="O649" i="14"/>
  <c r="BJ649" i="14"/>
  <c r="BB649" i="14"/>
  <c r="AT649" i="14"/>
  <c r="AL649" i="14"/>
  <c r="AD649" i="14"/>
  <c r="V649" i="14"/>
  <c r="BI649" i="14"/>
  <c r="BA649" i="14"/>
  <c r="AS649" i="14"/>
  <c r="AK649" i="14"/>
  <c r="AC649" i="14"/>
  <c r="U649" i="14"/>
  <c r="M649" i="14"/>
  <c r="BH649" i="14"/>
  <c r="AZ649" i="14"/>
  <c r="AR649" i="14"/>
  <c r="AJ649" i="14"/>
  <c r="AB649" i="14"/>
  <c r="T649" i="14"/>
  <c r="BG649" i="14"/>
  <c r="AY649" i="14"/>
  <c r="AQ649" i="14"/>
  <c r="AI649" i="14"/>
  <c r="AA649" i="14"/>
  <c r="S649" i="14"/>
  <c r="BF649" i="14"/>
  <c r="AX649" i="14"/>
  <c r="AP649" i="14"/>
  <c r="AH649" i="14"/>
  <c r="Z649" i="14"/>
  <c r="R649" i="14"/>
  <c r="BE649" i="14"/>
  <c r="AW649" i="14"/>
  <c r="AO649" i="14"/>
  <c r="AG649" i="14"/>
  <c r="Y649" i="14"/>
  <c r="Q649" i="14"/>
  <c r="E125" i="14"/>
  <c r="H125" i="14" s="1"/>
  <c r="D651" i="14"/>
  <c r="C652" i="14"/>
  <c r="E650" i="14"/>
  <c r="H650" i="14" s="1"/>
  <c r="I648" i="14"/>
  <c r="D50" i="11"/>
  <c r="G50" i="11" s="1"/>
  <c r="E49" i="11"/>
  <c r="F49" i="11" s="1"/>
  <c r="B301" i="2"/>
  <c r="B311" i="2"/>
  <c r="B308" i="2"/>
  <c r="B307" i="2"/>
  <c r="B306" i="2"/>
  <c r="B310" i="2"/>
  <c r="B309" i="2"/>
  <c r="B305" i="2"/>
  <c r="B304" i="2"/>
  <c r="B303" i="2"/>
  <c r="B302" i="2"/>
  <c r="D286" i="2"/>
  <c r="D287" i="2" s="1"/>
  <c r="D288" i="2" s="1"/>
  <c r="D289" i="2" s="1"/>
  <c r="D290" i="2" s="1"/>
  <c r="D291" i="2" s="1"/>
  <c r="D292" i="2" s="1"/>
  <c r="D293" i="2" s="1"/>
  <c r="D294" i="2" s="1"/>
  <c r="D295" i="2" s="1"/>
  <c r="D296" i="2" s="1"/>
  <c r="D297" i="2" s="1"/>
  <c r="D298" i="2" s="1"/>
  <c r="D299" i="2" s="1"/>
  <c r="D300" i="2" s="1"/>
  <c r="D301" i="2" s="1"/>
  <c r="D302" i="2" s="1"/>
  <c r="D303" i="2" s="1"/>
  <c r="D304" i="2" s="1"/>
  <c r="D305" i="2" s="1"/>
  <c r="D306" i="2" s="1"/>
  <c r="D307" i="2" s="1"/>
  <c r="D308" i="2" s="1"/>
  <c r="D309" i="2" s="1"/>
  <c r="D310" i="2" s="1"/>
  <c r="D311" i="2" s="1"/>
  <c r="D312" i="2" s="1"/>
  <c r="D313" i="2" s="1"/>
  <c r="D314" i="2" s="1"/>
  <c r="D315" i="2" s="1"/>
  <c r="D316" i="2" s="1"/>
  <c r="D317" i="2" s="1"/>
  <c r="D318" i="2" s="1"/>
  <c r="D319" i="2" s="1"/>
  <c r="D320" i="2" s="1"/>
  <c r="D321" i="2" s="1"/>
  <c r="J49" i="11" l="1"/>
  <c r="K49" i="11" s="1"/>
  <c r="H49" i="11"/>
  <c r="I49" i="11" s="1"/>
  <c r="AH384" i="14"/>
  <c r="G384" i="14"/>
  <c r="IB384" i="14"/>
  <c r="N384" i="14"/>
  <c r="FT384" i="14"/>
  <c r="BJ384" i="14"/>
  <c r="FH384" i="14"/>
  <c r="GH384" i="14"/>
  <c r="IN384" i="14"/>
  <c r="GJ384" i="14"/>
  <c r="GN384" i="14"/>
  <c r="ID384" i="14"/>
  <c r="AO384" i="14"/>
  <c r="BS384" i="14"/>
  <c r="BY384" i="14"/>
  <c r="IU384" i="14"/>
  <c r="DC384" i="14"/>
  <c r="BI384" i="14"/>
  <c r="HZ384" i="14"/>
  <c r="CW384" i="14"/>
  <c r="H384" i="14"/>
  <c r="II384" i="14"/>
  <c r="L384" i="14"/>
  <c r="BX384" i="14"/>
  <c r="DE384" i="14"/>
  <c r="GA384" i="14"/>
  <c r="GC384" i="14"/>
  <c r="EJ384" i="14"/>
  <c r="JA384" i="14"/>
  <c r="HW384" i="14"/>
  <c r="IG384" i="14"/>
  <c r="GF384" i="14"/>
  <c r="IS384" i="14"/>
  <c r="BC384" i="14"/>
  <c r="GB384" i="14"/>
  <c r="BF384" i="14"/>
  <c r="AJ384" i="14"/>
  <c r="BQ384" i="14"/>
  <c r="DF384" i="14"/>
  <c r="IM384" i="14"/>
  <c r="EG384" i="14"/>
  <c r="IQ384" i="14"/>
  <c r="EK384" i="14"/>
  <c r="CQ384" i="14"/>
  <c r="BD384" i="14"/>
  <c r="DD384" i="14"/>
  <c r="IR384" i="14"/>
  <c r="GG384" i="14"/>
  <c r="FR384" i="14"/>
  <c r="CY384" i="14"/>
  <c r="CZ384" i="14"/>
  <c r="DI384" i="14"/>
  <c r="BV384" i="14"/>
  <c r="CV384" i="14"/>
  <c r="EL384" i="14"/>
  <c r="CS384" i="14"/>
  <c r="DL384" i="14"/>
  <c r="IZ384" i="14"/>
  <c r="IC384" i="14"/>
  <c r="FZ384" i="14"/>
  <c r="EE384" i="14"/>
  <c r="FD384" i="14"/>
  <c r="DQ384" i="14"/>
  <c r="DR384" i="14"/>
  <c r="IJ384" i="14"/>
  <c r="BN384" i="14"/>
  <c r="BH384" i="14"/>
  <c r="FP384" i="14"/>
  <c r="M384" i="14"/>
  <c r="FQ384" i="14"/>
  <c r="BZ384" i="14"/>
  <c r="IT384" i="14"/>
  <c r="FK384" i="14"/>
  <c r="BT384" i="14"/>
  <c r="I384" i="14"/>
  <c r="GS384" i="14"/>
  <c r="FN384" i="14"/>
  <c r="BP384" i="14"/>
  <c r="FX384" i="14"/>
  <c r="AK384" i="14"/>
  <c r="FY384" i="14"/>
  <c r="CX384" i="14"/>
  <c r="JB384" i="14"/>
  <c r="FS384" i="14"/>
  <c r="CR384" i="14"/>
  <c r="AG384" i="14"/>
  <c r="HY384" i="14"/>
  <c r="GD384" i="14"/>
  <c r="AR384" i="14"/>
  <c r="DT384" i="14"/>
  <c r="GV384" i="14"/>
  <c r="AS384" i="14"/>
  <c r="DU384" i="14"/>
  <c r="GW384" i="14"/>
  <c r="AT384" i="14"/>
  <c r="DV384" i="14"/>
  <c r="GX384" i="14"/>
  <c r="AM384" i="14"/>
  <c r="DO384" i="14"/>
  <c r="GQ384" i="14"/>
  <c r="AN384" i="14"/>
  <c r="DP384" i="14"/>
  <c r="HX384" i="14"/>
  <c r="BM384" i="14"/>
  <c r="FM384" i="14"/>
  <c r="IW384" i="14"/>
  <c r="DB384" i="14"/>
  <c r="BO384" i="14"/>
  <c r="AZ384" i="14"/>
  <c r="EB384" i="14"/>
  <c r="HT384" i="14"/>
  <c r="BA384" i="14"/>
  <c r="EC384" i="14"/>
  <c r="HU384" i="14"/>
  <c r="BB384" i="14"/>
  <c r="ED384" i="14"/>
  <c r="HV384" i="14"/>
  <c r="AU384" i="14"/>
  <c r="DW384" i="14"/>
  <c r="HO384" i="14"/>
  <c r="AV384" i="14"/>
  <c r="EF384" i="14"/>
  <c r="IF384" i="14"/>
  <c r="BU384" i="14"/>
  <c r="FU384" i="14"/>
  <c r="J384" i="14"/>
  <c r="DJ384" i="14"/>
  <c r="BW384" i="14"/>
  <c r="FI384" i="14"/>
  <c r="IK384" i="14"/>
  <c r="BR384" i="14"/>
  <c r="FJ384" i="14"/>
  <c r="IL384" i="14"/>
  <c r="BK384" i="14"/>
  <c r="FC384" i="14"/>
  <c r="IE384" i="14"/>
  <c r="BL384" i="14"/>
  <c r="FL384" i="14"/>
  <c r="IV384" i="14"/>
  <c r="DA384" i="14"/>
  <c r="GK384" i="14"/>
  <c r="AP384" i="14"/>
  <c r="FF384" i="14"/>
  <c r="GE384" i="14"/>
  <c r="DM384" i="14"/>
  <c r="GO384" i="14"/>
  <c r="AL384" i="14"/>
  <c r="DN384" i="14"/>
  <c r="GP384" i="14"/>
  <c r="AE384" i="14"/>
  <c r="DG384" i="14"/>
  <c r="GI384" i="14"/>
  <c r="AF384" i="14"/>
  <c r="DH384" i="14"/>
  <c r="GR384" i="14"/>
  <c r="BE384" i="14"/>
  <c r="FE384" i="14"/>
  <c r="IO384" i="14"/>
  <c r="CT384" i="14"/>
  <c r="K384" i="14"/>
  <c r="IH384" i="14"/>
  <c r="FG384" i="14"/>
  <c r="IP384" i="14"/>
  <c r="FO384" i="14"/>
  <c r="DX384" i="14"/>
  <c r="HP384" i="14"/>
  <c r="AW384" i="14"/>
  <c r="DY384" i="14"/>
  <c r="HQ384" i="14"/>
  <c r="AX384" i="14"/>
  <c r="EH384" i="14"/>
  <c r="BG384" i="14"/>
  <c r="IA384" i="14"/>
  <c r="EI384" i="14"/>
  <c r="GL384" i="14"/>
  <c r="AI384" i="14"/>
  <c r="DK384" i="14"/>
  <c r="GM384" i="14"/>
  <c r="GT384" i="14"/>
  <c r="AQ384" i="14"/>
  <c r="DS384" i="14"/>
  <c r="GU384" i="14"/>
  <c r="DZ384" i="14"/>
  <c r="HR384" i="14"/>
  <c r="AY384" i="14"/>
  <c r="EA384" i="14"/>
  <c r="HS384" i="14"/>
  <c r="FV384" i="14"/>
  <c r="IX384" i="14"/>
  <c r="CU384" i="14"/>
  <c r="FW384" i="14"/>
  <c r="IY384" i="14"/>
  <c r="T384" i="14"/>
  <c r="CF384" i="14"/>
  <c r="ER384" i="14"/>
  <c r="HD384" i="14"/>
  <c r="U384" i="14"/>
  <c r="CG384" i="14"/>
  <c r="ES384" i="14"/>
  <c r="HE384" i="14"/>
  <c r="V384" i="14"/>
  <c r="CH384" i="14"/>
  <c r="ET384" i="14"/>
  <c r="HF384" i="14"/>
  <c r="O384" i="14"/>
  <c r="CA384" i="14"/>
  <c r="EM384" i="14"/>
  <c r="GY384" i="14"/>
  <c r="P384" i="14"/>
  <c r="CB384" i="14"/>
  <c r="EN384" i="14"/>
  <c r="GZ384" i="14"/>
  <c r="Q384" i="14"/>
  <c r="CC384" i="14"/>
  <c r="EO384" i="14"/>
  <c r="HA384" i="14"/>
  <c r="R384" i="14"/>
  <c r="CD384" i="14"/>
  <c r="EP384" i="14"/>
  <c r="HB384" i="14"/>
  <c r="S384" i="14"/>
  <c r="CE384" i="14"/>
  <c r="EQ384" i="14"/>
  <c r="HC384" i="14"/>
  <c r="AB384" i="14"/>
  <c r="CN384" i="14"/>
  <c r="EZ384" i="14"/>
  <c r="HL384" i="14"/>
  <c r="AC384" i="14"/>
  <c r="CO384" i="14"/>
  <c r="FA384" i="14"/>
  <c r="HM384" i="14"/>
  <c r="AD384" i="14"/>
  <c r="CP384" i="14"/>
  <c r="FB384" i="14"/>
  <c r="HN384" i="14"/>
  <c r="W384" i="14"/>
  <c r="CI384" i="14"/>
  <c r="EU384" i="14"/>
  <c r="HG384" i="14"/>
  <c r="X384" i="14"/>
  <c r="CJ384" i="14"/>
  <c r="EV384" i="14"/>
  <c r="HH384" i="14"/>
  <c r="Y384" i="14"/>
  <c r="CK384" i="14"/>
  <c r="EW384" i="14"/>
  <c r="HI384" i="14"/>
  <c r="Z384" i="14"/>
  <c r="CL384" i="14"/>
  <c r="EX384" i="14"/>
  <c r="HJ384" i="14"/>
  <c r="AA384" i="14"/>
  <c r="CM384" i="14"/>
  <c r="EY384" i="14"/>
  <c r="F125" i="14"/>
  <c r="G125" i="14"/>
  <c r="I385" i="14"/>
  <c r="K385" i="14"/>
  <c r="BW385" i="14"/>
  <c r="M385" i="14"/>
  <c r="BY385" i="14"/>
  <c r="G385" i="14"/>
  <c r="BS385" i="14"/>
  <c r="BU385" i="14"/>
  <c r="BX385" i="14"/>
  <c r="BT385" i="14"/>
  <c r="GV385" i="14"/>
  <c r="GR385" i="14"/>
  <c r="BV385" i="14"/>
  <c r="BZ385" i="14"/>
  <c r="GT385" i="14"/>
  <c r="GX385" i="14"/>
  <c r="GS385" i="14"/>
  <c r="GU385" i="14"/>
  <c r="GW385" i="14"/>
  <c r="GQ385" i="14"/>
  <c r="J385" i="14"/>
  <c r="L385" i="14"/>
  <c r="N385" i="14"/>
  <c r="H385" i="14"/>
  <c r="EH385" i="14"/>
  <c r="EJ385" i="14"/>
  <c r="EL385" i="14"/>
  <c r="EF385" i="14"/>
  <c r="EG385" i="14"/>
  <c r="EI385" i="14"/>
  <c r="EK385" i="14"/>
  <c r="EE385" i="14"/>
  <c r="CC385" i="14"/>
  <c r="HA385" i="14"/>
  <c r="CD385" i="14"/>
  <c r="HB385" i="14"/>
  <c r="CE385" i="14"/>
  <c r="HC385" i="14"/>
  <c r="CF385" i="14"/>
  <c r="HD385" i="14"/>
  <c r="CG385" i="14"/>
  <c r="HE385" i="14"/>
  <c r="CH385" i="14"/>
  <c r="HF385" i="14"/>
  <c r="CA385" i="14"/>
  <c r="GY385" i="14"/>
  <c r="CB385" i="14"/>
  <c r="GZ385" i="14"/>
  <c r="CK385" i="14"/>
  <c r="HI385" i="14"/>
  <c r="CL385" i="14"/>
  <c r="HJ385" i="14"/>
  <c r="CM385" i="14"/>
  <c r="HK385" i="14"/>
  <c r="CN385" i="14"/>
  <c r="HL385" i="14"/>
  <c r="CO385" i="14"/>
  <c r="HM385" i="14"/>
  <c r="CP385" i="14"/>
  <c r="HN385" i="14"/>
  <c r="CI385" i="14"/>
  <c r="HG385" i="14"/>
  <c r="CJ385" i="14"/>
  <c r="HH385" i="14"/>
  <c r="DA385" i="14"/>
  <c r="HY385" i="14"/>
  <c r="DB385" i="14"/>
  <c r="HZ385" i="14"/>
  <c r="DC385" i="14"/>
  <c r="IA385" i="14"/>
  <c r="DD385" i="14"/>
  <c r="IB385" i="14"/>
  <c r="DE385" i="14"/>
  <c r="IC385" i="14"/>
  <c r="DF385" i="14"/>
  <c r="ID385" i="14"/>
  <c r="CY385" i="14"/>
  <c r="HW385" i="14"/>
  <c r="CZ385" i="14"/>
  <c r="HX385" i="14"/>
  <c r="Q385" i="14"/>
  <c r="EO385" i="14"/>
  <c r="R385" i="14"/>
  <c r="EP385" i="14"/>
  <c r="S385" i="14"/>
  <c r="EQ385" i="14"/>
  <c r="T385" i="14"/>
  <c r="ER385" i="14"/>
  <c r="U385" i="14"/>
  <c r="ES385" i="14"/>
  <c r="V385" i="14"/>
  <c r="ET385" i="14"/>
  <c r="O385" i="14"/>
  <c r="EM385" i="14"/>
  <c r="P385" i="14"/>
  <c r="EN385" i="14"/>
  <c r="Y385" i="14"/>
  <c r="EW385" i="14"/>
  <c r="Z385" i="14"/>
  <c r="EX385" i="14"/>
  <c r="AA385" i="14"/>
  <c r="EY385" i="14"/>
  <c r="AB385" i="14"/>
  <c r="EZ385" i="14"/>
  <c r="AC385" i="14"/>
  <c r="FA385" i="14"/>
  <c r="AD385" i="14"/>
  <c r="FB385" i="14"/>
  <c r="W385" i="14"/>
  <c r="EU385" i="14"/>
  <c r="X385" i="14"/>
  <c r="EV385" i="14"/>
  <c r="AO385" i="14"/>
  <c r="FM385" i="14"/>
  <c r="AP385" i="14"/>
  <c r="FN385" i="14"/>
  <c r="AQ385" i="14"/>
  <c r="FO385" i="14"/>
  <c r="AR385" i="14"/>
  <c r="FP385" i="14"/>
  <c r="AS385" i="14"/>
  <c r="FQ385" i="14"/>
  <c r="AT385" i="14"/>
  <c r="FR385" i="14"/>
  <c r="AM385" i="14"/>
  <c r="FK385" i="14"/>
  <c r="AN385" i="14"/>
  <c r="FL385" i="14"/>
  <c r="AG385" i="14"/>
  <c r="CS385" i="14"/>
  <c r="FE385" i="14"/>
  <c r="HQ385" i="14"/>
  <c r="AH385" i="14"/>
  <c r="CT385" i="14"/>
  <c r="FF385" i="14"/>
  <c r="HR385" i="14"/>
  <c r="AI385" i="14"/>
  <c r="CU385" i="14"/>
  <c r="FG385" i="14"/>
  <c r="HS385" i="14"/>
  <c r="AJ385" i="14"/>
  <c r="CV385" i="14"/>
  <c r="FH385" i="14"/>
  <c r="HT385" i="14"/>
  <c r="AK385" i="14"/>
  <c r="CW385" i="14"/>
  <c r="FI385" i="14"/>
  <c r="HU385" i="14"/>
  <c r="AL385" i="14"/>
  <c r="CX385" i="14"/>
  <c r="FJ385" i="14"/>
  <c r="HV385" i="14"/>
  <c r="AE385" i="14"/>
  <c r="CQ385" i="14"/>
  <c r="FC385" i="14"/>
  <c r="HO385" i="14"/>
  <c r="AF385" i="14"/>
  <c r="CR385" i="14"/>
  <c r="FD385" i="14"/>
  <c r="HP385" i="14"/>
  <c r="AW385" i="14"/>
  <c r="DI385" i="14"/>
  <c r="FU385" i="14"/>
  <c r="IG385" i="14"/>
  <c r="AX385" i="14"/>
  <c r="DJ385" i="14"/>
  <c r="FV385" i="14"/>
  <c r="IH385" i="14"/>
  <c r="AY385" i="14"/>
  <c r="DK385" i="14"/>
  <c r="FW385" i="14"/>
  <c r="II385" i="14"/>
  <c r="AZ385" i="14"/>
  <c r="DL385" i="14"/>
  <c r="FX385" i="14"/>
  <c r="IJ385" i="14"/>
  <c r="BA385" i="14"/>
  <c r="DM385" i="14"/>
  <c r="FY385" i="14"/>
  <c r="IK385" i="14"/>
  <c r="BB385" i="14"/>
  <c r="DN385" i="14"/>
  <c r="FZ385" i="14"/>
  <c r="IL385" i="14"/>
  <c r="AU385" i="14"/>
  <c r="DG385" i="14"/>
  <c r="FS385" i="14"/>
  <c r="IE385" i="14"/>
  <c r="AV385" i="14"/>
  <c r="DH385" i="14"/>
  <c r="FT385" i="14"/>
  <c r="IF385" i="14"/>
  <c r="BE385" i="14"/>
  <c r="DQ385" i="14"/>
  <c r="GC385" i="14"/>
  <c r="IO385" i="14"/>
  <c r="BF385" i="14"/>
  <c r="DR385" i="14"/>
  <c r="GD385" i="14"/>
  <c r="IP385" i="14"/>
  <c r="BG385" i="14"/>
  <c r="DS385" i="14"/>
  <c r="GE385" i="14"/>
  <c r="IQ385" i="14"/>
  <c r="BH385" i="14"/>
  <c r="DT385" i="14"/>
  <c r="GF385" i="14"/>
  <c r="IR385" i="14"/>
  <c r="BI385" i="14"/>
  <c r="DU385" i="14"/>
  <c r="GG385" i="14"/>
  <c r="IS385" i="14"/>
  <c r="BJ385" i="14"/>
  <c r="DV385" i="14"/>
  <c r="GH385" i="14"/>
  <c r="IT385" i="14"/>
  <c r="BC385" i="14"/>
  <c r="DO385" i="14"/>
  <c r="GA385" i="14"/>
  <c r="IM385" i="14"/>
  <c r="BD385" i="14"/>
  <c r="DP385" i="14"/>
  <c r="GB385" i="14"/>
  <c r="IN385" i="14"/>
  <c r="BM385" i="14"/>
  <c r="DY385" i="14"/>
  <c r="GK385" i="14"/>
  <c r="IW385" i="14"/>
  <c r="BN385" i="14"/>
  <c r="DZ385" i="14"/>
  <c r="GL385" i="14"/>
  <c r="IX385" i="14"/>
  <c r="BO385" i="14"/>
  <c r="EA385" i="14"/>
  <c r="GM385" i="14"/>
  <c r="IY385" i="14"/>
  <c r="BP385" i="14"/>
  <c r="EB385" i="14"/>
  <c r="GN385" i="14"/>
  <c r="IZ385" i="14"/>
  <c r="BQ385" i="14"/>
  <c r="EC385" i="14"/>
  <c r="GO385" i="14"/>
  <c r="JA385" i="14"/>
  <c r="BR385" i="14"/>
  <c r="ED385" i="14"/>
  <c r="GP385" i="14"/>
  <c r="JB385" i="14"/>
  <c r="BK385" i="14"/>
  <c r="DW385" i="14"/>
  <c r="GI385" i="14"/>
  <c r="IU385" i="14"/>
  <c r="BL385" i="14"/>
  <c r="DX385" i="14"/>
  <c r="GJ385" i="14"/>
  <c r="G650" i="14"/>
  <c r="D652" i="14"/>
  <c r="C653" i="14"/>
  <c r="G651" i="14"/>
  <c r="E651" i="14"/>
  <c r="H651" i="14" s="1"/>
  <c r="E126" i="14"/>
  <c r="F126" i="14" s="1"/>
  <c r="H126" i="14"/>
  <c r="D127" i="14"/>
  <c r="C128" i="14"/>
  <c r="F650" i="14"/>
  <c r="N651" i="14"/>
  <c r="A652" i="14"/>
  <c r="BL650" i="14"/>
  <c r="BD650" i="14"/>
  <c r="AV650" i="14"/>
  <c r="AN650" i="14"/>
  <c r="AF650" i="14"/>
  <c r="X650" i="14"/>
  <c r="P650" i="14"/>
  <c r="BK650" i="14"/>
  <c r="BC650" i="14"/>
  <c r="AU650" i="14"/>
  <c r="AM650" i="14"/>
  <c r="AE650" i="14"/>
  <c r="W650" i="14"/>
  <c r="O650" i="14"/>
  <c r="BJ650" i="14"/>
  <c r="BB650" i="14"/>
  <c r="AT650" i="14"/>
  <c r="AL650" i="14"/>
  <c r="AD650" i="14"/>
  <c r="V650" i="14"/>
  <c r="BI650" i="14"/>
  <c r="BA650" i="14"/>
  <c r="AS650" i="14"/>
  <c r="AK650" i="14"/>
  <c r="AC650" i="14"/>
  <c r="U650" i="14"/>
  <c r="M650" i="14"/>
  <c r="BH650" i="14"/>
  <c r="AZ650" i="14"/>
  <c r="AR650" i="14"/>
  <c r="AJ650" i="14"/>
  <c r="AB650" i="14"/>
  <c r="T650" i="14"/>
  <c r="BG650" i="14"/>
  <c r="AY650" i="14"/>
  <c r="AQ650" i="14"/>
  <c r="AI650" i="14"/>
  <c r="AA650" i="14"/>
  <c r="S650" i="14"/>
  <c r="BF650" i="14"/>
  <c r="AX650" i="14"/>
  <c r="AP650" i="14"/>
  <c r="AH650" i="14"/>
  <c r="Z650" i="14"/>
  <c r="R650" i="14"/>
  <c r="BE650" i="14"/>
  <c r="AW650" i="14"/>
  <c r="AO650" i="14"/>
  <c r="AG650" i="14"/>
  <c r="Y650" i="14"/>
  <c r="Q650" i="14"/>
  <c r="D51" i="11"/>
  <c r="G51" i="11" s="1"/>
  <c r="E50" i="11"/>
  <c r="F50" i="11" s="1"/>
  <c r="B315" i="2"/>
  <c r="A332" i="2"/>
  <c r="A333" i="2"/>
  <c r="A328" i="2"/>
  <c r="B325" i="2"/>
  <c r="A331" i="2"/>
  <c r="A330" i="2"/>
  <c r="A317" i="2"/>
  <c r="A316" i="2"/>
  <c r="A321" i="2"/>
  <c r="A320" i="2"/>
  <c r="J50" i="11" l="1"/>
  <c r="K50" i="11" s="1"/>
  <c r="H50" i="11"/>
  <c r="I50" i="11" s="1"/>
  <c r="I125" i="14"/>
  <c r="K125" i="14" s="1"/>
  <c r="IV386" i="14" s="1"/>
  <c r="G126" i="14"/>
  <c r="I126" i="14" s="1"/>
  <c r="K126" i="14" s="1"/>
  <c r="F651" i="14"/>
  <c r="I651" i="14" s="1"/>
  <c r="I650" i="14"/>
  <c r="C129" i="14"/>
  <c r="D128" i="14"/>
  <c r="E127" i="14"/>
  <c r="G127" i="14" s="1"/>
  <c r="N652" i="14"/>
  <c r="A653" i="14"/>
  <c r="BL651" i="14"/>
  <c r="BD651" i="14"/>
  <c r="AV651" i="14"/>
  <c r="AN651" i="14"/>
  <c r="AF651" i="14"/>
  <c r="X651" i="14"/>
  <c r="P651" i="14"/>
  <c r="BK651" i="14"/>
  <c r="BC651" i="14"/>
  <c r="AU651" i="14"/>
  <c r="AM651" i="14"/>
  <c r="AE651" i="14"/>
  <c r="W651" i="14"/>
  <c r="O651" i="14"/>
  <c r="BJ651" i="14"/>
  <c r="BB651" i="14"/>
  <c r="AT651" i="14"/>
  <c r="AL651" i="14"/>
  <c r="AD651" i="14"/>
  <c r="V651" i="14"/>
  <c r="BI651" i="14"/>
  <c r="BA651" i="14"/>
  <c r="AS651" i="14"/>
  <c r="AK651" i="14"/>
  <c r="AC651" i="14"/>
  <c r="U651" i="14"/>
  <c r="M651" i="14"/>
  <c r="BH651" i="14"/>
  <c r="AZ651" i="14"/>
  <c r="AR651" i="14"/>
  <c r="AJ651" i="14"/>
  <c r="AB651" i="14"/>
  <c r="T651" i="14"/>
  <c r="BG651" i="14"/>
  <c r="AY651" i="14"/>
  <c r="AQ651" i="14"/>
  <c r="AI651" i="14"/>
  <c r="AA651" i="14"/>
  <c r="S651" i="14"/>
  <c r="BF651" i="14"/>
  <c r="AX651" i="14"/>
  <c r="AP651" i="14"/>
  <c r="AH651" i="14"/>
  <c r="Z651" i="14"/>
  <c r="R651" i="14"/>
  <c r="BE651" i="14"/>
  <c r="AW651" i="14"/>
  <c r="AO651" i="14"/>
  <c r="AG651" i="14"/>
  <c r="Y651" i="14"/>
  <c r="Q651" i="14"/>
  <c r="D653" i="14"/>
  <c r="C654" i="14"/>
  <c r="E652" i="14"/>
  <c r="G652" i="14" s="1"/>
  <c r="E51" i="11"/>
  <c r="F51" i="11" s="1"/>
  <c r="D52" i="11"/>
  <c r="G52" i="11" s="1"/>
  <c r="J51" i="11" l="1"/>
  <c r="K51" i="11" s="1"/>
  <c r="H51" i="11"/>
  <c r="I51" i="11" s="1"/>
  <c r="HW386" i="14"/>
  <c r="FS386" i="14"/>
  <c r="GB386" i="14"/>
  <c r="GK386" i="14"/>
  <c r="BV386" i="14"/>
  <c r="EQ386" i="14"/>
  <c r="HC386" i="14"/>
  <c r="CN386" i="14"/>
  <c r="HL386" i="14"/>
  <c r="HT386" i="14"/>
  <c r="DF386" i="14"/>
  <c r="IH386" i="14"/>
  <c r="DO386" i="14"/>
  <c r="GA386" i="14"/>
  <c r="BL386" i="14"/>
  <c r="GJ386" i="14"/>
  <c r="BU386" i="14"/>
  <c r="GS386" i="14"/>
  <c r="CD386" i="14"/>
  <c r="HB386" i="14"/>
  <c r="CM386" i="14"/>
  <c r="AJ386" i="14"/>
  <c r="FH386" i="14"/>
  <c r="HU386" i="14"/>
  <c r="DE386" i="14"/>
  <c r="IG386" i="14"/>
  <c r="DN386" i="14"/>
  <c r="IS386" i="14"/>
  <c r="BK386" i="14"/>
  <c r="GI386" i="14"/>
  <c r="BT386" i="14"/>
  <c r="Q386" i="14"/>
  <c r="EO386" i="14"/>
  <c r="Z386" i="14"/>
  <c r="EX386" i="14"/>
  <c r="AI386" i="14"/>
  <c r="FG386" i="14"/>
  <c r="AR386" i="14"/>
  <c r="FP386" i="14"/>
  <c r="BA386" i="14"/>
  <c r="FY386" i="14"/>
  <c r="IQ386" i="14"/>
  <c r="BJ386" i="14"/>
  <c r="DV386" i="14"/>
  <c r="GH386" i="14"/>
  <c r="G386" i="14"/>
  <c r="BS386" i="14"/>
  <c r="EE386" i="14"/>
  <c r="GQ386" i="14"/>
  <c r="P386" i="14"/>
  <c r="CB386" i="14"/>
  <c r="EN386" i="14"/>
  <c r="GZ386" i="14"/>
  <c r="Y386" i="14"/>
  <c r="CK386" i="14"/>
  <c r="EW386" i="14"/>
  <c r="HI386" i="14"/>
  <c r="AH386" i="14"/>
  <c r="CT386" i="14"/>
  <c r="FF386" i="14"/>
  <c r="HR386" i="14"/>
  <c r="AQ386" i="14"/>
  <c r="DC386" i="14"/>
  <c r="FO386" i="14"/>
  <c r="ID386" i="14"/>
  <c r="AZ386" i="14"/>
  <c r="DL386" i="14"/>
  <c r="FX386" i="14"/>
  <c r="IP386" i="14"/>
  <c r="BI386" i="14"/>
  <c r="DU386" i="14"/>
  <c r="GG386" i="14"/>
  <c r="JB386" i="14"/>
  <c r="IR386" i="14"/>
  <c r="FJ386" i="14"/>
  <c r="II386" i="14"/>
  <c r="IU386" i="14"/>
  <c r="J386" i="14"/>
  <c r="EH386" i="14"/>
  <c r="CE386" i="14"/>
  <c r="AB386" i="14"/>
  <c r="EZ386" i="14"/>
  <c r="AK386" i="14"/>
  <c r="HV386" i="14"/>
  <c r="AT386" i="14"/>
  <c r="FR386" i="14"/>
  <c r="BC386" i="14"/>
  <c r="IT386" i="14"/>
  <c r="DX386" i="14"/>
  <c r="I386" i="14"/>
  <c r="EG386" i="14"/>
  <c r="R386" i="14"/>
  <c r="EP386" i="14"/>
  <c r="AA386" i="14"/>
  <c r="EY386" i="14"/>
  <c r="HK386" i="14"/>
  <c r="CV386" i="14"/>
  <c r="AS386" i="14"/>
  <c r="FQ386" i="14"/>
  <c r="IB386" i="14"/>
  <c r="BB386" i="14"/>
  <c r="FZ386" i="14"/>
  <c r="DW386" i="14"/>
  <c r="H386" i="14"/>
  <c r="EF386" i="14"/>
  <c r="GR386" i="14"/>
  <c r="CC386" i="14"/>
  <c r="HA386" i="14"/>
  <c r="CL386" i="14"/>
  <c r="HJ386" i="14"/>
  <c r="CU386" i="14"/>
  <c r="HS386" i="14"/>
  <c r="DD386" i="14"/>
  <c r="IE386" i="14"/>
  <c r="DM386" i="14"/>
  <c r="IJ386" i="14"/>
  <c r="BR386" i="14"/>
  <c r="ED386" i="14"/>
  <c r="GP386" i="14"/>
  <c r="O386" i="14"/>
  <c r="CA386" i="14"/>
  <c r="EM386" i="14"/>
  <c r="GY386" i="14"/>
  <c r="X386" i="14"/>
  <c r="CJ386" i="14"/>
  <c r="EV386" i="14"/>
  <c r="HH386" i="14"/>
  <c r="AG386" i="14"/>
  <c r="CS386" i="14"/>
  <c r="FE386" i="14"/>
  <c r="HQ386" i="14"/>
  <c r="AP386" i="14"/>
  <c r="DB386" i="14"/>
  <c r="FN386" i="14"/>
  <c r="IC386" i="14"/>
  <c r="AY386" i="14"/>
  <c r="DK386" i="14"/>
  <c r="FW386" i="14"/>
  <c r="IO386" i="14"/>
  <c r="BH386" i="14"/>
  <c r="DT386" i="14"/>
  <c r="GF386" i="14"/>
  <c r="JA386" i="14"/>
  <c r="BQ386" i="14"/>
  <c r="EC386" i="14"/>
  <c r="GO386" i="14"/>
  <c r="HX386" i="14"/>
  <c r="IZ386" i="14"/>
  <c r="CX386" i="14"/>
  <c r="DG386" i="14"/>
  <c r="DP386" i="14"/>
  <c r="DY386" i="14"/>
  <c r="GT386" i="14"/>
  <c r="CW386" i="14"/>
  <c r="N386" i="14"/>
  <c r="BZ386" i="14"/>
  <c r="EL386" i="14"/>
  <c r="GX386" i="14"/>
  <c r="W386" i="14"/>
  <c r="CI386" i="14"/>
  <c r="EU386" i="14"/>
  <c r="HG386" i="14"/>
  <c r="AF386" i="14"/>
  <c r="CR386" i="14"/>
  <c r="FD386" i="14"/>
  <c r="HP386" i="14"/>
  <c r="AO386" i="14"/>
  <c r="DA386" i="14"/>
  <c r="FM386" i="14"/>
  <c r="IA386" i="14"/>
  <c r="AX386" i="14"/>
  <c r="DJ386" i="14"/>
  <c r="FV386" i="14"/>
  <c r="IM386" i="14"/>
  <c r="BG386" i="14"/>
  <c r="DS386" i="14"/>
  <c r="GE386" i="14"/>
  <c r="IY386" i="14"/>
  <c r="BP386" i="14"/>
  <c r="EB386" i="14"/>
  <c r="GN386" i="14"/>
  <c r="M386" i="14"/>
  <c r="BY386" i="14"/>
  <c r="EK386" i="14"/>
  <c r="GW386" i="14"/>
  <c r="IF386" i="14"/>
  <c r="AL386" i="14"/>
  <c r="AU386" i="14"/>
  <c r="BD386" i="14"/>
  <c r="BM386" i="14"/>
  <c r="S386" i="14"/>
  <c r="FI386" i="14"/>
  <c r="V386" i="14"/>
  <c r="CH386" i="14"/>
  <c r="ET386" i="14"/>
  <c r="HF386" i="14"/>
  <c r="AE386" i="14"/>
  <c r="CQ386" i="14"/>
  <c r="FC386" i="14"/>
  <c r="HO386" i="14"/>
  <c r="AN386" i="14"/>
  <c r="CZ386" i="14"/>
  <c r="FL386" i="14"/>
  <c r="HZ386" i="14"/>
  <c r="AW386" i="14"/>
  <c r="DI386" i="14"/>
  <c r="FU386" i="14"/>
  <c r="IL386" i="14"/>
  <c r="BF386" i="14"/>
  <c r="DR386" i="14"/>
  <c r="GD386" i="14"/>
  <c r="IX386" i="14"/>
  <c r="BO386" i="14"/>
  <c r="EA386" i="14"/>
  <c r="GM386" i="14"/>
  <c r="L386" i="14"/>
  <c r="BX386" i="14"/>
  <c r="EJ386" i="14"/>
  <c r="GV386" i="14"/>
  <c r="U386" i="14"/>
  <c r="CG386" i="14"/>
  <c r="ES386" i="14"/>
  <c r="HE386" i="14"/>
  <c r="IN386" i="14"/>
  <c r="AD386" i="14"/>
  <c r="CP386" i="14"/>
  <c r="FB386" i="14"/>
  <c r="HN386" i="14"/>
  <c r="AM386" i="14"/>
  <c r="CY386" i="14"/>
  <c r="FK386" i="14"/>
  <c r="HY386" i="14"/>
  <c r="AV386" i="14"/>
  <c r="DH386" i="14"/>
  <c r="FT386" i="14"/>
  <c r="IK386" i="14"/>
  <c r="BE386" i="14"/>
  <c r="DQ386" i="14"/>
  <c r="GC386" i="14"/>
  <c r="IW386" i="14"/>
  <c r="BN386" i="14"/>
  <c r="DZ386" i="14"/>
  <c r="GL386" i="14"/>
  <c r="K386" i="14"/>
  <c r="BW386" i="14"/>
  <c r="EI386" i="14"/>
  <c r="GU386" i="14"/>
  <c r="T386" i="14"/>
  <c r="CF386" i="14"/>
  <c r="ER386" i="14"/>
  <c r="HD386" i="14"/>
  <c r="AC386" i="14"/>
  <c r="CO386" i="14"/>
  <c r="FA386" i="14"/>
  <c r="HM386" i="14"/>
  <c r="H127" i="14"/>
  <c r="F127" i="14"/>
  <c r="F652" i="14"/>
  <c r="H652" i="14"/>
  <c r="D654" i="14"/>
  <c r="C655" i="14"/>
  <c r="BL652" i="14"/>
  <c r="BD652" i="14"/>
  <c r="AV652" i="14"/>
  <c r="AN652" i="14"/>
  <c r="AF652" i="14"/>
  <c r="X652" i="14"/>
  <c r="P652" i="14"/>
  <c r="BK652" i="14"/>
  <c r="BC652" i="14"/>
  <c r="AU652" i="14"/>
  <c r="AM652" i="14"/>
  <c r="AE652" i="14"/>
  <c r="W652" i="14"/>
  <c r="O652" i="14"/>
  <c r="BJ652" i="14"/>
  <c r="BB652" i="14"/>
  <c r="AT652" i="14"/>
  <c r="AL652" i="14"/>
  <c r="AD652" i="14"/>
  <c r="V652" i="14"/>
  <c r="BI652" i="14"/>
  <c r="BA652" i="14"/>
  <c r="AS652" i="14"/>
  <c r="AK652" i="14"/>
  <c r="AC652" i="14"/>
  <c r="U652" i="14"/>
  <c r="M652" i="14"/>
  <c r="BH652" i="14"/>
  <c r="AZ652" i="14"/>
  <c r="AR652" i="14"/>
  <c r="AJ652" i="14"/>
  <c r="AB652" i="14"/>
  <c r="T652" i="14"/>
  <c r="BG652" i="14"/>
  <c r="AY652" i="14"/>
  <c r="AQ652" i="14"/>
  <c r="AI652" i="14"/>
  <c r="AA652" i="14"/>
  <c r="S652" i="14"/>
  <c r="BF652" i="14"/>
  <c r="AX652" i="14"/>
  <c r="AP652" i="14"/>
  <c r="AH652" i="14"/>
  <c r="Z652" i="14"/>
  <c r="R652" i="14"/>
  <c r="BE652" i="14"/>
  <c r="AW652" i="14"/>
  <c r="AO652" i="14"/>
  <c r="AG652" i="14"/>
  <c r="Y652" i="14"/>
  <c r="Q652" i="14"/>
  <c r="E653" i="14"/>
  <c r="F653" i="14" s="1"/>
  <c r="IW387" i="14"/>
  <c r="IO387" i="14"/>
  <c r="IG387" i="14"/>
  <c r="HY387" i="14"/>
  <c r="HQ387" i="14"/>
  <c r="HI387" i="14"/>
  <c r="HA387" i="14"/>
  <c r="GS387" i="14"/>
  <c r="GK387" i="14"/>
  <c r="GC387" i="14"/>
  <c r="FU387" i="14"/>
  <c r="FM387" i="14"/>
  <c r="FE387" i="14"/>
  <c r="EW387" i="14"/>
  <c r="EO387" i="14"/>
  <c r="EG387" i="14"/>
  <c r="DY387" i="14"/>
  <c r="DQ387" i="14"/>
  <c r="DI387" i="14"/>
  <c r="DA387" i="14"/>
  <c r="CS387" i="14"/>
  <c r="CK387" i="14"/>
  <c r="CC387" i="14"/>
  <c r="BU387" i="14"/>
  <c r="BM387" i="14"/>
  <c r="BE387" i="14"/>
  <c r="AW387" i="14"/>
  <c r="AO387" i="14"/>
  <c r="AG387" i="14"/>
  <c r="Y387" i="14"/>
  <c r="Q387" i="14"/>
  <c r="I387" i="14"/>
  <c r="JA387" i="14"/>
  <c r="IS387" i="14"/>
  <c r="IK387" i="14"/>
  <c r="IC387" i="14"/>
  <c r="HU387" i="14"/>
  <c r="HM387" i="14"/>
  <c r="HE387" i="14"/>
  <c r="GW387" i="14"/>
  <c r="GO387" i="14"/>
  <c r="GG387" i="14"/>
  <c r="FY387" i="14"/>
  <c r="FQ387" i="14"/>
  <c r="FI387" i="14"/>
  <c r="FA387" i="14"/>
  <c r="ES387" i="14"/>
  <c r="EK387" i="14"/>
  <c r="EC387" i="14"/>
  <c r="DU387" i="14"/>
  <c r="DM387" i="14"/>
  <c r="DE387" i="14"/>
  <c r="CW387" i="14"/>
  <c r="CO387" i="14"/>
  <c r="CG387" i="14"/>
  <c r="BY387" i="14"/>
  <c r="BQ387" i="14"/>
  <c r="BI387" i="14"/>
  <c r="BA387" i="14"/>
  <c r="AS387" i="14"/>
  <c r="AK387" i="14"/>
  <c r="AC387" i="14"/>
  <c r="U387" i="14"/>
  <c r="M387" i="14"/>
  <c r="IY387" i="14"/>
  <c r="IN387" i="14"/>
  <c r="ID387" i="14"/>
  <c r="HS387" i="14"/>
  <c r="HH387" i="14"/>
  <c r="GX387" i="14"/>
  <c r="GM387" i="14"/>
  <c r="GB387" i="14"/>
  <c r="FR387" i="14"/>
  <c r="FG387" i="14"/>
  <c r="EV387" i="14"/>
  <c r="EL387" i="14"/>
  <c r="EA387" i="14"/>
  <c r="DP387" i="14"/>
  <c r="DF387" i="14"/>
  <c r="CU387" i="14"/>
  <c r="CJ387" i="14"/>
  <c r="BZ387" i="14"/>
  <c r="BO387" i="14"/>
  <c r="BD387" i="14"/>
  <c r="AT387" i="14"/>
  <c r="AI387" i="14"/>
  <c r="X387" i="14"/>
  <c r="N387" i="14"/>
  <c r="IX387" i="14"/>
  <c r="IM387" i="14"/>
  <c r="IB387" i="14"/>
  <c r="HR387" i="14"/>
  <c r="HG387" i="14"/>
  <c r="GV387" i="14"/>
  <c r="GL387" i="14"/>
  <c r="GA387" i="14"/>
  <c r="FP387" i="14"/>
  <c r="FF387" i="14"/>
  <c r="EU387" i="14"/>
  <c r="EJ387" i="14"/>
  <c r="DZ387" i="14"/>
  <c r="DO387" i="14"/>
  <c r="DD387" i="14"/>
  <c r="CT387" i="14"/>
  <c r="CI387" i="14"/>
  <c r="BX387" i="14"/>
  <c r="BN387" i="14"/>
  <c r="BC387" i="14"/>
  <c r="AR387" i="14"/>
  <c r="AH387" i="14"/>
  <c r="W387" i="14"/>
  <c r="L387" i="14"/>
  <c r="IV387" i="14"/>
  <c r="IL387" i="14"/>
  <c r="IA387" i="14"/>
  <c r="HP387" i="14"/>
  <c r="HF387" i="14"/>
  <c r="GU387" i="14"/>
  <c r="GJ387" i="14"/>
  <c r="FZ387" i="14"/>
  <c r="FO387" i="14"/>
  <c r="FD387" i="14"/>
  <c r="ET387" i="14"/>
  <c r="EI387" i="14"/>
  <c r="DX387" i="14"/>
  <c r="DN387" i="14"/>
  <c r="DC387" i="14"/>
  <c r="CR387" i="14"/>
  <c r="CH387" i="14"/>
  <c r="BW387" i="14"/>
  <c r="BL387" i="14"/>
  <c r="BB387" i="14"/>
  <c r="AQ387" i="14"/>
  <c r="AF387" i="14"/>
  <c r="V387" i="14"/>
  <c r="K387" i="14"/>
  <c r="IU387" i="14"/>
  <c r="IJ387" i="14"/>
  <c r="HZ387" i="14"/>
  <c r="HO387" i="14"/>
  <c r="HD387" i="14"/>
  <c r="GT387" i="14"/>
  <c r="GI387" i="14"/>
  <c r="FX387" i="14"/>
  <c r="FN387" i="14"/>
  <c r="FC387" i="14"/>
  <c r="ER387" i="14"/>
  <c r="EH387" i="14"/>
  <c r="DW387" i="14"/>
  <c r="DL387" i="14"/>
  <c r="DB387" i="14"/>
  <c r="CQ387" i="14"/>
  <c r="CF387" i="14"/>
  <c r="BV387" i="14"/>
  <c r="BK387" i="14"/>
  <c r="AZ387" i="14"/>
  <c r="AP387" i="14"/>
  <c r="AE387" i="14"/>
  <c r="T387" i="14"/>
  <c r="J387" i="14"/>
  <c r="IT387" i="14"/>
  <c r="II387" i="14"/>
  <c r="HX387" i="14"/>
  <c r="HN387" i="14"/>
  <c r="HC387" i="14"/>
  <c r="GR387" i="14"/>
  <c r="GH387" i="14"/>
  <c r="FW387" i="14"/>
  <c r="FL387" i="14"/>
  <c r="FB387" i="14"/>
  <c r="EQ387" i="14"/>
  <c r="EF387" i="14"/>
  <c r="DV387" i="14"/>
  <c r="DK387" i="14"/>
  <c r="CZ387" i="14"/>
  <c r="CP387" i="14"/>
  <c r="CE387" i="14"/>
  <c r="BT387" i="14"/>
  <c r="BJ387" i="14"/>
  <c r="AY387" i="14"/>
  <c r="AN387" i="14"/>
  <c r="AD387" i="14"/>
  <c r="S387" i="14"/>
  <c r="H387" i="14"/>
  <c r="IR387" i="14"/>
  <c r="IH387" i="14"/>
  <c r="HW387" i="14"/>
  <c r="HL387" i="14"/>
  <c r="HB387" i="14"/>
  <c r="GQ387" i="14"/>
  <c r="GF387" i="14"/>
  <c r="FV387" i="14"/>
  <c r="FK387" i="14"/>
  <c r="EZ387" i="14"/>
  <c r="EP387" i="14"/>
  <c r="EE387" i="14"/>
  <c r="DT387" i="14"/>
  <c r="DJ387" i="14"/>
  <c r="CY387" i="14"/>
  <c r="CN387" i="14"/>
  <c r="CD387" i="14"/>
  <c r="BS387" i="14"/>
  <c r="BH387" i="14"/>
  <c r="AX387" i="14"/>
  <c r="AM387" i="14"/>
  <c r="AB387" i="14"/>
  <c r="R387" i="14"/>
  <c r="G387" i="14"/>
  <c r="JB387" i="14"/>
  <c r="IQ387" i="14"/>
  <c r="IF387" i="14"/>
  <c r="HV387" i="14"/>
  <c r="HK387" i="14"/>
  <c r="GZ387" i="14"/>
  <c r="GP387" i="14"/>
  <c r="GE387" i="14"/>
  <c r="FT387" i="14"/>
  <c r="FJ387" i="14"/>
  <c r="EY387" i="14"/>
  <c r="EN387" i="14"/>
  <c r="ED387" i="14"/>
  <c r="DS387" i="14"/>
  <c r="DH387" i="14"/>
  <c r="CX387" i="14"/>
  <c r="CM387" i="14"/>
  <c r="CB387" i="14"/>
  <c r="BR387" i="14"/>
  <c r="BG387" i="14"/>
  <c r="AV387" i="14"/>
  <c r="AL387" i="14"/>
  <c r="AA387" i="14"/>
  <c r="P387" i="14"/>
  <c r="IZ387" i="14"/>
  <c r="IP387" i="14"/>
  <c r="IE387" i="14"/>
  <c r="HT387" i="14"/>
  <c r="HJ387" i="14"/>
  <c r="GY387" i="14"/>
  <c r="GN387" i="14"/>
  <c r="GD387" i="14"/>
  <c r="FS387" i="14"/>
  <c r="FH387" i="14"/>
  <c r="EX387" i="14"/>
  <c r="EM387" i="14"/>
  <c r="EB387" i="14"/>
  <c r="DR387" i="14"/>
  <c r="DG387" i="14"/>
  <c r="CV387" i="14"/>
  <c r="CL387" i="14"/>
  <c r="CA387" i="14"/>
  <c r="BP387" i="14"/>
  <c r="BF387" i="14"/>
  <c r="AU387" i="14"/>
  <c r="AJ387" i="14"/>
  <c r="Z387" i="14"/>
  <c r="O387" i="14"/>
  <c r="E128" i="14"/>
  <c r="G128" i="14" s="1"/>
  <c r="N653" i="14"/>
  <c r="A654" i="14"/>
  <c r="D129" i="14"/>
  <c r="C130" i="14"/>
  <c r="D53" i="11"/>
  <c r="G53" i="11" s="1"/>
  <c r="E52" i="11"/>
  <c r="F52" i="11" s="1"/>
  <c r="J52" i="11" l="1"/>
  <c r="K52" i="11" s="1"/>
  <c r="H52" i="11"/>
  <c r="I52" i="11" s="1"/>
  <c r="I127" i="14"/>
  <c r="K127" i="14" s="1"/>
  <c r="IL388" i="14" s="1"/>
  <c r="H128" i="14"/>
  <c r="I652" i="14"/>
  <c r="F128" i="14"/>
  <c r="H653" i="14"/>
  <c r="G653" i="14"/>
  <c r="C131" i="14"/>
  <c r="D130" i="14"/>
  <c r="E129" i="14"/>
  <c r="F129" i="14" s="1"/>
  <c r="H129" i="14"/>
  <c r="N654" i="14"/>
  <c r="A655" i="14"/>
  <c r="C656" i="14"/>
  <c r="D655" i="14"/>
  <c r="BL653" i="14"/>
  <c r="BD653" i="14"/>
  <c r="AV653" i="14"/>
  <c r="AN653" i="14"/>
  <c r="AF653" i="14"/>
  <c r="X653" i="14"/>
  <c r="P653" i="14"/>
  <c r="BK653" i="14"/>
  <c r="BC653" i="14"/>
  <c r="AU653" i="14"/>
  <c r="AM653" i="14"/>
  <c r="AE653" i="14"/>
  <c r="W653" i="14"/>
  <c r="O653" i="14"/>
  <c r="BJ653" i="14"/>
  <c r="BB653" i="14"/>
  <c r="AT653" i="14"/>
  <c r="AL653" i="14"/>
  <c r="AD653" i="14"/>
  <c r="V653" i="14"/>
  <c r="BI653" i="14"/>
  <c r="BA653" i="14"/>
  <c r="AS653" i="14"/>
  <c r="AK653" i="14"/>
  <c r="AC653" i="14"/>
  <c r="U653" i="14"/>
  <c r="M653" i="14"/>
  <c r="BH653" i="14"/>
  <c r="AZ653" i="14"/>
  <c r="AR653" i="14"/>
  <c r="AJ653" i="14"/>
  <c r="AB653" i="14"/>
  <c r="T653" i="14"/>
  <c r="BG653" i="14"/>
  <c r="AY653" i="14"/>
  <c r="AQ653" i="14"/>
  <c r="AI653" i="14"/>
  <c r="AA653" i="14"/>
  <c r="S653" i="14"/>
  <c r="BF653" i="14"/>
  <c r="AX653" i="14"/>
  <c r="AP653" i="14"/>
  <c r="AH653" i="14"/>
  <c r="Z653" i="14"/>
  <c r="R653" i="14"/>
  <c r="BE653" i="14"/>
  <c r="AW653" i="14"/>
  <c r="AO653" i="14"/>
  <c r="AG653" i="14"/>
  <c r="Y653" i="14"/>
  <c r="Q653" i="14"/>
  <c r="E654" i="14"/>
  <c r="H654" i="14" s="1"/>
  <c r="E53" i="11"/>
  <c r="F53" i="11" s="1"/>
  <c r="D54" i="11"/>
  <c r="G54" i="11" s="1"/>
  <c r="B294" i="2"/>
  <c r="E285" i="2"/>
  <c r="F285" i="2" s="1"/>
  <c r="E286" i="2"/>
  <c r="F286" i="2" s="1"/>
  <c r="B285" i="2"/>
  <c r="M325" i="2" l="1"/>
  <c r="K325" i="2"/>
  <c r="N325" i="2" s="1"/>
  <c r="L325" i="2"/>
  <c r="K286" i="2"/>
  <c r="L286" i="2" s="1"/>
  <c r="N286" i="2" s="1"/>
  <c r="K364" i="2"/>
  <c r="L364" i="2" s="1"/>
  <c r="M324" i="2"/>
  <c r="L324" i="2"/>
  <c r="K324" i="2"/>
  <c r="K363" i="2"/>
  <c r="K285" i="2"/>
  <c r="J53" i="11"/>
  <c r="K53" i="11" s="1"/>
  <c r="H53" i="11"/>
  <c r="I53" i="11" s="1"/>
  <c r="BL388" i="14"/>
  <c r="BA388" i="14"/>
  <c r="CX388" i="14"/>
  <c r="HH388" i="14"/>
  <c r="AF388" i="14"/>
  <c r="CH388" i="14"/>
  <c r="GM388" i="14"/>
  <c r="FG388" i="14"/>
  <c r="BV388" i="14"/>
  <c r="CJ388" i="14"/>
  <c r="FK388" i="14"/>
  <c r="GC388" i="14"/>
  <c r="BR388" i="14"/>
  <c r="CE388" i="14"/>
  <c r="BW388" i="14"/>
  <c r="BB388" i="14"/>
  <c r="HY388" i="14"/>
  <c r="BH388" i="14"/>
  <c r="EV388" i="14"/>
  <c r="AT388" i="14"/>
  <c r="HO388" i="14"/>
  <c r="AW388" i="14"/>
  <c r="EK388" i="14"/>
  <c r="AL388" i="14"/>
  <c r="HD388" i="14"/>
  <c r="AM388" i="14"/>
  <c r="EA388" i="14"/>
  <c r="AD388" i="14"/>
  <c r="GS388" i="14"/>
  <c r="AB388" i="14"/>
  <c r="DP388" i="14"/>
  <c r="V388" i="14"/>
  <c r="GI388" i="14"/>
  <c r="Q388" i="14"/>
  <c r="DE388" i="14"/>
  <c r="FY388" i="14"/>
  <c r="FP388" i="14"/>
  <c r="G388" i="14"/>
  <c r="FD388" i="14"/>
  <c r="CS388" i="14"/>
  <c r="GE388" i="14"/>
  <c r="FU388" i="14"/>
  <c r="IW388" i="14"/>
  <c r="IK388" i="14"/>
  <c r="IQ388" i="14"/>
  <c r="L388" i="14"/>
  <c r="CW388" i="14"/>
  <c r="EO388" i="14"/>
  <c r="DF388" i="14"/>
  <c r="HS388" i="14"/>
  <c r="DT388" i="14"/>
  <c r="DI388" i="14"/>
  <c r="CY388" i="14"/>
  <c r="FC388" i="14"/>
  <c r="IH388" i="14"/>
  <c r="ER388" i="14"/>
  <c r="IF388" i="14"/>
  <c r="BO388" i="14"/>
  <c r="HZ388" i="14"/>
  <c r="EG388" i="14"/>
  <c r="HU388" i="14"/>
  <c r="BD388" i="14"/>
  <c r="HR388" i="14"/>
  <c r="DW388" i="14"/>
  <c r="HK388" i="14"/>
  <c r="AS388" i="14"/>
  <c r="HJ388" i="14"/>
  <c r="DL388" i="14"/>
  <c r="GZ388" i="14"/>
  <c r="AI388" i="14"/>
  <c r="HB388" i="14"/>
  <c r="DA388" i="14"/>
  <c r="GO388" i="14"/>
  <c r="X388" i="14"/>
  <c r="IJ388" i="14"/>
  <c r="GP388" i="14"/>
  <c r="CB388" i="14"/>
  <c r="FM388" i="14"/>
  <c r="ED388" i="14"/>
  <c r="IO388" i="14"/>
  <c r="IZ388" i="14"/>
  <c r="BZ388" i="14"/>
  <c r="I388" i="14"/>
  <c r="O388" i="14"/>
  <c r="GL388" i="14"/>
  <c r="K388" i="14"/>
  <c r="DN388" i="14"/>
  <c r="IC388" i="14"/>
  <c r="EE388" i="14"/>
  <c r="AQ388" i="14"/>
  <c r="CP388" i="14"/>
  <c r="GW388" i="14"/>
  <c r="U388" i="14"/>
  <c r="DZ388" i="14"/>
  <c r="IR388" i="14"/>
  <c r="FL388" i="14"/>
  <c r="FV388" i="14"/>
  <c r="BK388" i="14"/>
  <c r="EY388" i="14"/>
  <c r="IB388" i="14"/>
  <c r="FN388" i="14"/>
  <c r="AZ388" i="14"/>
  <c r="EN388" i="14"/>
  <c r="HQ388" i="14"/>
  <c r="FF388" i="14"/>
  <c r="AO388" i="14"/>
  <c r="EC388" i="14"/>
  <c r="HG388" i="14"/>
  <c r="EX388" i="14"/>
  <c r="AE388" i="14"/>
  <c r="DS388" i="14"/>
  <c r="GV388" i="14"/>
  <c r="EP388" i="14"/>
  <c r="T388" i="14"/>
  <c r="DH388" i="14"/>
  <c r="GK388" i="14"/>
  <c r="IS388" i="14"/>
  <c r="N388" i="14"/>
  <c r="CK388" i="14"/>
  <c r="FW388" i="14"/>
  <c r="GT388" i="14"/>
  <c r="IY388" i="14"/>
  <c r="BY388" i="14"/>
  <c r="IV388" i="14"/>
  <c r="CC388" i="14"/>
  <c r="CI388" i="14"/>
  <c r="BT388" i="14"/>
  <c r="IN388" i="14"/>
  <c r="DJ388" i="14"/>
  <c r="HX388" i="14"/>
  <c r="BQ388" i="14"/>
  <c r="EU388" i="14"/>
  <c r="DB388" i="14"/>
  <c r="HM388" i="14"/>
  <c r="BG388" i="14"/>
  <c r="EJ388" i="14"/>
  <c r="CT388" i="14"/>
  <c r="HC388" i="14"/>
  <c r="AV388" i="14"/>
  <c r="DY388" i="14"/>
  <c r="CL388" i="14"/>
  <c r="GR388" i="14"/>
  <c r="AK388" i="14"/>
  <c r="DO388" i="14"/>
  <c r="CD388" i="14"/>
  <c r="GG388" i="14"/>
  <c r="AA388" i="14"/>
  <c r="DD388" i="14"/>
  <c r="H388" i="14"/>
  <c r="DR388" i="14"/>
  <c r="CU388" i="14"/>
  <c r="IG388" i="14"/>
  <c r="BF388" i="14"/>
  <c r="M388" i="14"/>
  <c r="DV388" i="14"/>
  <c r="BU388" i="14"/>
  <c r="FH388" i="14"/>
  <c r="JB388" i="14"/>
  <c r="GD388" i="14"/>
  <c r="IU388" i="14"/>
  <c r="AX388" i="14"/>
  <c r="EQ388" i="14"/>
  <c r="IE388" i="14"/>
  <c r="BM388" i="14"/>
  <c r="AP388" i="14"/>
  <c r="EF388" i="14"/>
  <c r="HT388" i="14"/>
  <c r="BC388" i="14"/>
  <c r="AH388" i="14"/>
  <c r="DU388" i="14"/>
  <c r="HI388" i="14"/>
  <c r="AR388" i="14"/>
  <c r="Z388" i="14"/>
  <c r="DK388" i="14"/>
  <c r="GY388" i="14"/>
  <c r="AG388" i="14"/>
  <c r="R388" i="14"/>
  <c r="CZ388" i="14"/>
  <c r="GN388" i="14"/>
  <c r="W388" i="14"/>
  <c r="BS388" i="14"/>
  <c r="FO388" i="14"/>
  <c r="FE388" i="14"/>
  <c r="JA388" i="14"/>
  <c r="CG388" i="14"/>
  <c r="BX388" i="14"/>
  <c r="J388" i="14"/>
  <c r="CN388" i="14"/>
  <c r="GA388" i="14"/>
  <c r="CO388" i="14"/>
  <c r="FT388" i="14"/>
  <c r="GB388" i="14"/>
  <c r="I128" i="14"/>
  <c r="K128" i="14" s="1"/>
  <c r="HK389" i="14" s="1"/>
  <c r="IA388" i="14"/>
  <c r="BI388" i="14"/>
  <c r="EW388" i="14"/>
  <c r="ID388" i="14"/>
  <c r="HP388" i="14"/>
  <c r="AY388" i="14"/>
  <c r="EM388" i="14"/>
  <c r="HV388" i="14"/>
  <c r="HE388" i="14"/>
  <c r="AN388" i="14"/>
  <c r="EB388" i="14"/>
  <c r="HN388" i="14"/>
  <c r="GU388" i="14"/>
  <c r="AC388" i="14"/>
  <c r="DQ388" i="14"/>
  <c r="HF388" i="14"/>
  <c r="GJ388" i="14"/>
  <c r="S388" i="14"/>
  <c r="DG388" i="14"/>
  <c r="GX388" i="14"/>
  <c r="CM388" i="14"/>
  <c r="FX388" i="14"/>
  <c r="GH388" i="14"/>
  <c r="P388" i="14"/>
  <c r="CQ388" i="14"/>
  <c r="EL388" i="14"/>
  <c r="CF388" i="14"/>
  <c r="FS388" i="14"/>
  <c r="IP388" i="14"/>
  <c r="FQ388" i="14"/>
  <c r="EH388" i="14"/>
  <c r="FZ388" i="14"/>
  <c r="ES388" i="14"/>
  <c r="HW388" i="14"/>
  <c r="BP388" i="14"/>
  <c r="FR388" i="14"/>
  <c r="EI388" i="14"/>
  <c r="HL388" i="14"/>
  <c r="BE388" i="14"/>
  <c r="FJ388" i="14"/>
  <c r="DX388" i="14"/>
  <c r="HA388" i="14"/>
  <c r="AU388" i="14"/>
  <c r="FB388" i="14"/>
  <c r="DM388" i="14"/>
  <c r="GQ388" i="14"/>
  <c r="AJ388" i="14"/>
  <c r="ET388" i="14"/>
  <c r="DC388" i="14"/>
  <c r="GF388" i="14"/>
  <c r="Y388" i="14"/>
  <c r="BJ388" i="14"/>
  <c r="CV388" i="14"/>
  <c r="II388" i="14"/>
  <c r="IX388" i="14"/>
  <c r="CA388" i="14"/>
  <c r="FA388" i="14"/>
  <c r="BN388" i="14"/>
  <c r="EZ388" i="14"/>
  <c r="IM388" i="14"/>
  <c r="CR388" i="14"/>
  <c r="IT388" i="14"/>
  <c r="FI388" i="14"/>
  <c r="G654" i="14"/>
  <c r="G129" i="14"/>
  <c r="I129" i="14" s="1"/>
  <c r="K129" i="14" s="1"/>
  <c r="I653" i="14"/>
  <c r="F654" i="14"/>
  <c r="C657" i="14"/>
  <c r="D656" i="14"/>
  <c r="A656" i="14"/>
  <c r="N655" i="14"/>
  <c r="E130" i="14"/>
  <c r="F130" i="14" s="1"/>
  <c r="BL654" i="14"/>
  <c r="BD654" i="14"/>
  <c r="AV654" i="14"/>
  <c r="AN654" i="14"/>
  <c r="AF654" i="14"/>
  <c r="X654" i="14"/>
  <c r="P654" i="14"/>
  <c r="BK654" i="14"/>
  <c r="BC654" i="14"/>
  <c r="AU654" i="14"/>
  <c r="AM654" i="14"/>
  <c r="AE654" i="14"/>
  <c r="W654" i="14"/>
  <c r="O654" i="14"/>
  <c r="BJ654" i="14"/>
  <c r="BB654" i="14"/>
  <c r="AT654" i="14"/>
  <c r="AL654" i="14"/>
  <c r="AD654" i="14"/>
  <c r="V654" i="14"/>
  <c r="BI654" i="14"/>
  <c r="BA654" i="14"/>
  <c r="AS654" i="14"/>
  <c r="AK654" i="14"/>
  <c r="AC654" i="14"/>
  <c r="U654" i="14"/>
  <c r="M654" i="14"/>
  <c r="BH654" i="14"/>
  <c r="AZ654" i="14"/>
  <c r="AR654" i="14"/>
  <c r="AJ654" i="14"/>
  <c r="AB654" i="14"/>
  <c r="T654" i="14"/>
  <c r="BG654" i="14"/>
  <c r="AY654" i="14"/>
  <c r="AQ654" i="14"/>
  <c r="AI654" i="14"/>
  <c r="AA654" i="14"/>
  <c r="S654" i="14"/>
  <c r="BF654" i="14"/>
  <c r="AX654" i="14"/>
  <c r="AP654" i="14"/>
  <c r="AH654" i="14"/>
  <c r="Z654" i="14"/>
  <c r="R654" i="14"/>
  <c r="BE654" i="14"/>
  <c r="AW654" i="14"/>
  <c r="AO654" i="14"/>
  <c r="AG654" i="14"/>
  <c r="Y654" i="14"/>
  <c r="Q654" i="14"/>
  <c r="D131" i="14"/>
  <c r="C132" i="14"/>
  <c r="E655" i="14"/>
  <c r="G655" i="14" s="1"/>
  <c r="D55" i="11"/>
  <c r="G55" i="11" s="1"/>
  <c r="E54" i="11"/>
  <c r="F54" i="11" s="1"/>
  <c r="M286" i="2"/>
  <c r="N324" i="2" l="1"/>
  <c r="P324" i="2" s="1"/>
  <c r="L285" i="2"/>
  <c r="L363" i="2"/>
  <c r="M363" i="2" s="1"/>
  <c r="J54" i="11"/>
  <c r="K54" i="11" s="1"/>
  <c r="H54" i="11"/>
  <c r="I54" i="11" s="1"/>
  <c r="M364" i="2"/>
  <c r="N364" i="2"/>
  <c r="M285" i="2"/>
  <c r="N285" i="2"/>
  <c r="P325" i="2"/>
  <c r="O325" i="2"/>
  <c r="O324" i="2"/>
  <c r="JB389" i="14"/>
  <c r="IT389" i="14"/>
  <c r="IW389" i="14"/>
  <c r="Z389" i="14"/>
  <c r="CO389" i="14"/>
  <c r="CE389" i="14"/>
  <c r="J389" i="14"/>
  <c r="M389" i="14"/>
  <c r="AV389" i="14"/>
  <c r="CZ389" i="14"/>
  <c r="CU389" i="14"/>
  <c r="DM389" i="14"/>
  <c r="DP389" i="14"/>
  <c r="EC389" i="14"/>
  <c r="G389" i="14"/>
  <c r="HC389" i="14"/>
  <c r="FX389" i="14"/>
  <c r="DZ389" i="14"/>
  <c r="FT389" i="14"/>
  <c r="HS389" i="14"/>
  <c r="EB389" i="14"/>
  <c r="HO389" i="14"/>
  <c r="O389" i="14"/>
  <c r="DN389" i="14"/>
  <c r="DX389" i="14"/>
  <c r="T389" i="14"/>
  <c r="L389" i="14"/>
  <c r="GW389" i="14"/>
  <c r="AW389" i="14"/>
  <c r="EE389" i="14"/>
  <c r="AD389" i="14"/>
  <c r="V389" i="14"/>
  <c r="HH389" i="14"/>
  <c r="CN389" i="14"/>
  <c r="EM389" i="14"/>
  <c r="FM389" i="14"/>
  <c r="DD389" i="14"/>
  <c r="DF389" i="14"/>
  <c r="HL389" i="14"/>
  <c r="GY389" i="14"/>
  <c r="CR389" i="14"/>
  <c r="X389" i="14"/>
  <c r="CW389" i="14"/>
  <c r="EI389" i="14"/>
  <c r="CF389" i="14"/>
  <c r="AR389" i="14"/>
  <c r="AT389" i="14"/>
  <c r="DI389" i="14"/>
  <c r="GG389" i="14"/>
  <c r="FC389" i="14"/>
  <c r="CP389" i="14"/>
  <c r="DB389" i="14"/>
  <c r="CH389" i="14"/>
  <c r="AH389" i="14"/>
  <c r="CK389" i="14"/>
  <c r="DH389" i="14"/>
  <c r="ED389" i="14"/>
  <c r="HB389" i="14"/>
  <c r="GI389" i="14"/>
  <c r="EQ389" i="14"/>
  <c r="GS389" i="14"/>
  <c r="FQ389" i="14"/>
  <c r="Q389" i="14"/>
  <c r="AE389" i="14"/>
  <c r="AI389" i="14"/>
  <c r="FY389" i="14"/>
  <c r="GK389" i="14"/>
  <c r="GC389" i="14"/>
  <c r="R389" i="14"/>
  <c r="HD389" i="14"/>
  <c r="GJ389" i="14"/>
  <c r="GV389" i="14"/>
  <c r="GB389" i="14"/>
  <c r="GN389" i="14"/>
  <c r="AB389" i="14"/>
  <c r="AN389" i="14"/>
  <c r="BK389" i="14"/>
  <c r="BO389" i="14"/>
  <c r="DA389" i="14"/>
  <c r="AF389" i="14"/>
  <c r="HE389" i="14"/>
  <c r="DY389" i="14"/>
  <c r="CJ389" i="14"/>
  <c r="N389" i="14"/>
  <c r="HI389" i="14"/>
  <c r="GO389" i="14"/>
  <c r="GF389" i="14"/>
  <c r="DU389" i="14"/>
  <c r="CA389" i="14"/>
  <c r="K389" i="14"/>
  <c r="FG389" i="14"/>
  <c r="DL389" i="14"/>
  <c r="AP389" i="14"/>
  <c r="IV389" i="14"/>
  <c r="FP389" i="14"/>
  <c r="CT389" i="14"/>
  <c r="Y389" i="14"/>
  <c r="IZ389" i="14"/>
  <c r="HJ389" i="14"/>
  <c r="GP389" i="14"/>
  <c r="FL389" i="14"/>
  <c r="CQ389" i="14"/>
  <c r="S389" i="14"/>
  <c r="GM389" i="14"/>
  <c r="I389" i="14"/>
  <c r="DV389" i="14"/>
  <c r="U389" i="14"/>
  <c r="FN389" i="14"/>
  <c r="AG389" i="14"/>
  <c r="FZ389" i="14"/>
  <c r="AS389" i="14"/>
  <c r="GL389" i="14"/>
  <c r="CV389" i="14"/>
  <c r="P389" i="14"/>
  <c r="GD389" i="14"/>
  <c r="CX389" i="14"/>
  <c r="H389" i="14"/>
  <c r="FV389" i="14"/>
  <c r="BS389" i="14"/>
  <c r="GQ389" i="14"/>
  <c r="BW389" i="14"/>
  <c r="GU389" i="14"/>
  <c r="AO389" i="14"/>
  <c r="GH389" i="14"/>
  <c r="CG389" i="14"/>
  <c r="GT389" i="14"/>
  <c r="CS389" i="14"/>
  <c r="HF389" i="14"/>
  <c r="DE389" i="14"/>
  <c r="IX389" i="14"/>
  <c r="FR389" i="14"/>
  <c r="CL389" i="14"/>
  <c r="JA389" i="14"/>
  <c r="FU389" i="14"/>
  <c r="CD389" i="14"/>
  <c r="IS389" i="14"/>
  <c r="DW389" i="14"/>
  <c r="IU389" i="14"/>
  <c r="EA389" i="14"/>
  <c r="IY389" i="14"/>
  <c r="AZ389" i="14"/>
  <c r="EG389" i="14"/>
  <c r="HN389" i="14"/>
  <c r="BA389" i="14"/>
  <c r="EH389" i="14"/>
  <c r="HP389" i="14"/>
  <c r="BB389" i="14"/>
  <c r="EJ389" i="14"/>
  <c r="HQ389" i="14"/>
  <c r="BD389" i="14"/>
  <c r="EK389" i="14"/>
  <c r="HR389" i="14"/>
  <c r="BE389" i="14"/>
  <c r="EL389" i="14"/>
  <c r="HT389" i="14"/>
  <c r="BF389" i="14"/>
  <c r="EN389" i="14"/>
  <c r="HU389" i="14"/>
  <c r="BH389" i="14"/>
  <c r="EO389" i="14"/>
  <c r="HV389" i="14"/>
  <c r="AX389" i="14"/>
  <c r="EF389" i="14"/>
  <c r="HM389" i="14"/>
  <c r="AM389" i="14"/>
  <c r="CY389" i="14"/>
  <c r="FK389" i="14"/>
  <c r="HW389" i="14"/>
  <c r="AQ389" i="14"/>
  <c r="DC389" i="14"/>
  <c r="FO389" i="14"/>
  <c r="IA389" i="14"/>
  <c r="BJ389" i="14"/>
  <c r="ER389" i="14"/>
  <c r="HY389" i="14"/>
  <c r="BL389" i="14"/>
  <c r="ES389" i="14"/>
  <c r="HZ389" i="14"/>
  <c r="BM389" i="14"/>
  <c r="ET389" i="14"/>
  <c r="IB389" i="14"/>
  <c r="BN389" i="14"/>
  <c r="EV389" i="14"/>
  <c r="IC389" i="14"/>
  <c r="BP389" i="14"/>
  <c r="EW389" i="14"/>
  <c r="ID389" i="14"/>
  <c r="BQ389" i="14"/>
  <c r="EX389" i="14"/>
  <c r="IF389" i="14"/>
  <c r="BR389" i="14"/>
  <c r="EZ389" i="14"/>
  <c r="IG389" i="14"/>
  <c r="BI389" i="14"/>
  <c r="EP389" i="14"/>
  <c r="HX389" i="14"/>
  <c r="AU389" i="14"/>
  <c r="DG389" i="14"/>
  <c r="FS389" i="14"/>
  <c r="IE389" i="14"/>
  <c r="AY389" i="14"/>
  <c r="DK389" i="14"/>
  <c r="FW389" i="14"/>
  <c r="II389" i="14"/>
  <c r="BU389" i="14"/>
  <c r="FB389" i="14"/>
  <c r="IJ389" i="14"/>
  <c r="BV389" i="14"/>
  <c r="FD389" i="14"/>
  <c r="IK389" i="14"/>
  <c r="BX389" i="14"/>
  <c r="FE389" i="14"/>
  <c r="IL389" i="14"/>
  <c r="BY389" i="14"/>
  <c r="FF389" i="14"/>
  <c r="IN389" i="14"/>
  <c r="BZ389" i="14"/>
  <c r="FH389" i="14"/>
  <c r="IO389" i="14"/>
  <c r="CB389" i="14"/>
  <c r="FI389" i="14"/>
  <c r="IP389" i="14"/>
  <c r="CC389" i="14"/>
  <c r="FJ389" i="14"/>
  <c r="IR389" i="14"/>
  <c r="BT389" i="14"/>
  <c r="FA389" i="14"/>
  <c r="IH389" i="14"/>
  <c r="BC389" i="14"/>
  <c r="DO389" i="14"/>
  <c r="GA389" i="14"/>
  <c r="IM389" i="14"/>
  <c r="BG389" i="14"/>
  <c r="DS389" i="14"/>
  <c r="GE389" i="14"/>
  <c r="IQ389" i="14"/>
  <c r="AJ389" i="14"/>
  <c r="DQ389" i="14"/>
  <c r="GX389" i="14"/>
  <c r="AK389" i="14"/>
  <c r="DR389" i="14"/>
  <c r="GZ389" i="14"/>
  <c r="AL389" i="14"/>
  <c r="DT389" i="14"/>
  <c r="HA389" i="14"/>
  <c r="AC389" i="14"/>
  <c r="DJ389" i="14"/>
  <c r="GR389" i="14"/>
  <c r="W389" i="14"/>
  <c r="CI389" i="14"/>
  <c r="EU389" i="14"/>
  <c r="HG389" i="14"/>
  <c r="AA389" i="14"/>
  <c r="CM389" i="14"/>
  <c r="EY389" i="14"/>
  <c r="I654" i="14"/>
  <c r="IX390" i="14"/>
  <c r="IP390" i="14"/>
  <c r="IH390" i="14"/>
  <c r="HZ390" i="14"/>
  <c r="HR390" i="14"/>
  <c r="HJ390" i="14"/>
  <c r="HB390" i="14"/>
  <c r="GT390" i="14"/>
  <c r="GL390" i="14"/>
  <c r="GD390" i="14"/>
  <c r="FV390" i="14"/>
  <c r="FN390" i="14"/>
  <c r="FF390" i="14"/>
  <c r="IV390" i="14"/>
  <c r="IN390" i="14"/>
  <c r="IF390" i="14"/>
  <c r="HX390" i="14"/>
  <c r="HP390" i="14"/>
  <c r="HH390" i="14"/>
  <c r="GZ390" i="14"/>
  <c r="GR390" i="14"/>
  <c r="GJ390" i="14"/>
  <c r="GB390" i="14"/>
  <c r="FT390" i="14"/>
  <c r="FL390" i="14"/>
  <c r="FD390" i="14"/>
  <c r="EV390" i="14"/>
  <c r="EN390" i="14"/>
  <c r="EF390" i="14"/>
  <c r="DX390" i="14"/>
  <c r="DP390" i="14"/>
  <c r="DH390" i="14"/>
  <c r="CZ390" i="14"/>
  <c r="CR390" i="14"/>
  <c r="CJ390" i="14"/>
  <c r="CB390" i="14"/>
  <c r="BT390" i="14"/>
  <c r="BL390" i="14"/>
  <c r="BD390" i="14"/>
  <c r="AV390" i="14"/>
  <c r="AN390" i="14"/>
  <c r="AF390" i="14"/>
  <c r="X390" i="14"/>
  <c r="P390" i="14"/>
  <c r="H390" i="14"/>
  <c r="JA390" i="14"/>
  <c r="IS390" i="14"/>
  <c r="IK390" i="14"/>
  <c r="IC390" i="14"/>
  <c r="HU390" i="14"/>
  <c r="HM390" i="14"/>
  <c r="HE390" i="14"/>
  <c r="GW390" i="14"/>
  <c r="IZ390" i="14"/>
  <c r="IR390" i="14"/>
  <c r="IJ390" i="14"/>
  <c r="IB390" i="14"/>
  <c r="HT390" i="14"/>
  <c r="HL390" i="14"/>
  <c r="HD390" i="14"/>
  <c r="GV390" i="14"/>
  <c r="GN390" i="14"/>
  <c r="GF390" i="14"/>
  <c r="FX390" i="14"/>
  <c r="FP390" i="14"/>
  <c r="FH390" i="14"/>
  <c r="EZ390" i="14"/>
  <c r="ER390" i="14"/>
  <c r="EJ390" i="14"/>
  <c r="EB390" i="14"/>
  <c r="DT390" i="14"/>
  <c r="DL390" i="14"/>
  <c r="DD390" i="14"/>
  <c r="CV390" i="14"/>
  <c r="CN390" i="14"/>
  <c r="CF390" i="14"/>
  <c r="BX390" i="14"/>
  <c r="BP390" i="14"/>
  <c r="BH390" i="14"/>
  <c r="AZ390" i="14"/>
  <c r="AR390" i="14"/>
  <c r="AJ390" i="14"/>
  <c r="AB390" i="14"/>
  <c r="T390" i="14"/>
  <c r="L390" i="14"/>
  <c r="IT390" i="14"/>
  <c r="ID390" i="14"/>
  <c r="HN390" i="14"/>
  <c r="GX390" i="14"/>
  <c r="GI390" i="14"/>
  <c r="FW390" i="14"/>
  <c r="FJ390" i="14"/>
  <c r="EX390" i="14"/>
  <c r="EM390" i="14"/>
  <c r="EC390" i="14"/>
  <c r="DR390" i="14"/>
  <c r="DG390" i="14"/>
  <c r="CW390" i="14"/>
  <c r="CL390" i="14"/>
  <c r="CA390" i="14"/>
  <c r="BQ390" i="14"/>
  <c r="BF390" i="14"/>
  <c r="AU390" i="14"/>
  <c r="AK390" i="14"/>
  <c r="Z390" i="14"/>
  <c r="O390" i="14"/>
  <c r="IQ390" i="14"/>
  <c r="IA390" i="14"/>
  <c r="HK390" i="14"/>
  <c r="GU390" i="14"/>
  <c r="GH390" i="14"/>
  <c r="FU390" i="14"/>
  <c r="FI390" i="14"/>
  <c r="EW390" i="14"/>
  <c r="EL390" i="14"/>
  <c r="EA390" i="14"/>
  <c r="DQ390" i="14"/>
  <c r="DF390" i="14"/>
  <c r="CU390" i="14"/>
  <c r="CK390" i="14"/>
  <c r="BZ390" i="14"/>
  <c r="BO390" i="14"/>
  <c r="BE390" i="14"/>
  <c r="AT390" i="14"/>
  <c r="AI390" i="14"/>
  <c r="Y390" i="14"/>
  <c r="N390" i="14"/>
  <c r="IO390" i="14"/>
  <c r="HY390" i="14"/>
  <c r="HI390" i="14"/>
  <c r="GS390" i="14"/>
  <c r="GG390" i="14"/>
  <c r="FS390" i="14"/>
  <c r="FG390" i="14"/>
  <c r="EU390" i="14"/>
  <c r="EK390" i="14"/>
  <c r="DZ390" i="14"/>
  <c r="DO390" i="14"/>
  <c r="DE390" i="14"/>
  <c r="CT390" i="14"/>
  <c r="CI390" i="14"/>
  <c r="BY390" i="14"/>
  <c r="BN390" i="14"/>
  <c r="BC390" i="14"/>
  <c r="AS390" i="14"/>
  <c r="AH390" i="14"/>
  <c r="W390" i="14"/>
  <c r="M390" i="14"/>
  <c r="IM390" i="14"/>
  <c r="HW390" i="14"/>
  <c r="HG390" i="14"/>
  <c r="GQ390" i="14"/>
  <c r="GE390" i="14"/>
  <c r="FR390" i="14"/>
  <c r="FE390" i="14"/>
  <c r="ET390" i="14"/>
  <c r="EI390" i="14"/>
  <c r="DY390" i="14"/>
  <c r="DN390" i="14"/>
  <c r="DC390" i="14"/>
  <c r="CS390" i="14"/>
  <c r="CH390" i="14"/>
  <c r="BW390" i="14"/>
  <c r="BM390" i="14"/>
  <c r="BB390" i="14"/>
  <c r="AQ390" i="14"/>
  <c r="AG390" i="14"/>
  <c r="V390" i="14"/>
  <c r="K390" i="14"/>
  <c r="JB390" i="14"/>
  <c r="IL390" i="14"/>
  <c r="HV390" i="14"/>
  <c r="HF390" i="14"/>
  <c r="GP390" i="14"/>
  <c r="GC390" i="14"/>
  <c r="FQ390" i="14"/>
  <c r="FC390" i="14"/>
  <c r="ES390" i="14"/>
  <c r="EH390" i="14"/>
  <c r="DW390" i="14"/>
  <c r="DM390" i="14"/>
  <c r="DB390" i="14"/>
  <c r="CQ390" i="14"/>
  <c r="CG390" i="14"/>
  <c r="BV390" i="14"/>
  <c r="BK390" i="14"/>
  <c r="BA390" i="14"/>
  <c r="AP390" i="14"/>
  <c r="AE390" i="14"/>
  <c r="U390" i="14"/>
  <c r="J390" i="14"/>
  <c r="IY390" i="14"/>
  <c r="II390" i="14"/>
  <c r="HS390" i="14"/>
  <c r="HC390" i="14"/>
  <c r="GO390" i="14"/>
  <c r="GA390" i="14"/>
  <c r="FO390" i="14"/>
  <c r="FB390" i="14"/>
  <c r="EQ390" i="14"/>
  <c r="EG390" i="14"/>
  <c r="DV390" i="14"/>
  <c r="DK390" i="14"/>
  <c r="DA390" i="14"/>
  <c r="CP390" i="14"/>
  <c r="CE390" i="14"/>
  <c r="BU390" i="14"/>
  <c r="BJ390" i="14"/>
  <c r="AY390" i="14"/>
  <c r="AO390" i="14"/>
  <c r="AD390" i="14"/>
  <c r="S390" i="14"/>
  <c r="I390" i="14"/>
  <c r="IW390" i="14"/>
  <c r="IG390" i="14"/>
  <c r="HQ390" i="14"/>
  <c r="HA390" i="14"/>
  <c r="GM390" i="14"/>
  <c r="FZ390" i="14"/>
  <c r="FM390" i="14"/>
  <c r="FA390" i="14"/>
  <c r="EP390" i="14"/>
  <c r="EE390" i="14"/>
  <c r="DU390" i="14"/>
  <c r="DJ390" i="14"/>
  <c r="CY390" i="14"/>
  <c r="CO390" i="14"/>
  <c r="CD390" i="14"/>
  <c r="BS390" i="14"/>
  <c r="BI390" i="14"/>
  <c r="AX390" i="14"/>
  <c r="AM390" i="14"/>
  <c r="AC390" i="14"/>
  <c r="R390" i="14"/>
  <c r="G390" i="14"/>
  <c r="IU390" i="14"/>
  <c r="IE390" i="14"/>
  <c r="HO390" i="14"/>
  <c r="GY390" i="14"/>
  <c r="GK390" i="14"/>
  <c r="FY390" i="14"/>
  <c r="FK390" i="14"/>
  <c r="EY390" i="14"/>
  <c r="EO390" i="14"/>
  <c r="ED390" i="14"/>
  <c r="DS390" i="14"/>
  <c r="DI390" i="14"/>
  <c r="CX390" i="14"/>
  <c r="CM390" i="14"/>
  <c r="CC390" i="14"/>
  <c r="BR390" i="14"/>
  <c r="BG390" i="14"/>
  <c r="AW390" i="14"/>
  <c r="AL390" i="14"/>
  <c r="AA390" i="14"/>
  <c r="Q390" i="14"/>
  <c r="H130" i="14"/>
  <c r="C133" i="14"/>
  <c r="D132" i="14"/>
  <c r="G130" i="14"/>
  <c r="F655" i="14"/>
  <c r="E131" i="14"/>
  <c r="H131" i="14" s="1"/>
  <c r="BE655" i="14"/>
  <c r="BJ655" i="14"/>
  <c r="BB655" i="14"/>
  <c r="AT655" i="14"/>
  <c r="AL655" i="14"/>
  <c r="AD655" i="14"/>
  <c r="V655" i="14"/>
  <c r="BI655" i="14"/>
  <c r="BA655" i="14"/>
  <c r="BG655" i="14"/>
  <c r="AY655" i="14"/>
  <c r="BF655" i="14"/>
  <c r="BC655" i="14"/>
  <c r="AQ655" i="14"/>
  <c r="AH655" i="14"/>
  <c r="Y655" i="14"/>
  <c r="P655" i="14"/>
  <c r="AZ655" i="14"/>
  <c r="AP655" i="14"/>
  <c r="AG655" i="14"/>
  <c r="X655" i="14"/>
  <c r="O655" i="14"/>
  <c r="AX655" i="14"/>
  <c r="AO655" i="14"/>
  <c r="AF655" i="14"/>
  <c r="W655" i="14"/>
  <c r="AW655" i="14"/>
  <c r="AN655" i="14"/>
  <c r="AE655" i="14"/>
  <c r="U655" i="14"/>
  <c r="M655" i="14"/>
  <c r="BL655" i="14"/>
  <c r="AV655" i="14"/>
  <c r="AM655" i="14"/>
  <c r="AC655" i="14"/>
  <c r="T655" i="14"/>
  <c r="BK655" i="14"/>
  <c r="AU655" i="14"/>
  <c r="AK655" i="14"/>
  <c r="AB655" i="14"/>
  <c r="S655" i="14"/>
  <c r="BH655" i="14"/>
  <c r="AS655" i="14"/>
  <c r="AJ655" i="14"/>
  <c r="AA655" i="14"/>
  <c r="R655" i="14"/>
  <c r="BD655" i="14"/>
  <c r="AR655" i="14"/>
  <c r="AI655" i="14"/>
  <c r="Z655" i="14"/>
  <c r="Q655" i="14"/>
  <c r="H655" i="14"/>
  <c r="N656" i="14"/>
  <c r="A657" i="14"/>
  <c r="E656" i="14"/>
  <c r="F656" i="14" s="1"/>
  <c r="H656" i="14"/>
  <c r="C658" i="14"/>
  <c r="D657" i="14"/>
  <c r="E55" i="11"/>
  <c r="F55" i="11" s="1"/>
  <c r="D56" i="11"/>
  <c r="G56" i="11" s="1"/>
  <c r="E287" i="2"/>
  <c r="F287" i="2" s="1"/>
  <c r="C18" i="4"/>
  <c r="C17" i="4"/>
  <c r="C46" i="1"/>
  <c r="C11" i="4"/>
  <c r="C12" i="4"/>
  <c r="C10" i="4"/>
  <c r="C9" i="4"/>
  <c r="C6" i="4"/>
  <c r="C5" i="4"/>
  <c r="C3" i="4"/>
  <c r="C4" i="4"/>
  <c r="G656" i="14" l="1"/>
  <c r="F131" i="14"/>
  <c r="I131" i="14" s="1"/>
  <c r="K131" i="14" s="1"/>
  <c r="IZ392" i="14" s="1"/>
  <c r="G131" i="14"/>
  <c r="N363" i="2"/>
  <c r="M326" i="2"/>
  <c r="K365" i="2"/>
  <c r="L365" i="2" s="1"/>
  <c r="K326" i="2"/>
  <c r="L326" i="2"/>
  <c r="K287" i="2"/>
  <c r="L287" i="2" s="1"/>
  <c r="N287" i="2" s="1"/>
  <c r="J55" i="11"/>
  <c r="K55" i="11" s="1"/>
  <c r="H55" i="11"/>
  <c r="I55" i="11" s="1"/>
  <c r="I130" i="14"/>
  <c r="K130" i="14" s="1"/>
  <c r="GQ391" i="14" s="1"/>
  <c r="N657" i="14"/>
  <c r="A658" i="14"/>
  <c r="BE656" i="14"/>
  <c r="AW656" i="14"/>
  <c r="AO656" i="14"/>
  <c r="AG656" i="14"/>
  <c r="Y656" i="14"/>
  <c r="Q656" i="14"/>
  <c r="BJ656" i="14"/>
  <c r="BB656" i="14"/>
  <c r="AT656" i="14"/>
  <c r="AL656" i="14"/>
  <c r="AD656" i="14"/>
  <c r="V656" i="14"/>
  <c r="BI656" i="14"/>
  <c r="BA656" i="14"/>
  <c r="AS656" i="14"/>
  <c r="AK656" i="14"/>
  <c r="AC656" i="14"/>
  <c r="U656" i="14"/>
  <c r="M656" i="14"/>
  <c r="BG656" i="14"/>
  <c r="AY656" i="14"/>
  <c r="AQ656" i="14"/>
  <c r="AI656" i="14"/>
  <c r="AA656" i="14"/>
  <c r="S656" i="14"/>
  <c r="BF656" i="14"/>
  <c r="AX656" i="14"/>
  <c r="AP656" i="14"/>
  <c r="AH656" i="14"/>
  <c r="Z656" i="14"/>
  <c r="R656" i="14"/>
  <c r="BC656" i="14"/>
  <c r="AF656" i="14"/>
  <c r="AZ656" i="14"/>
  <c r="AE656" i="14"/>
  <c r="AV656" i="14"/>
  <c r="AB656" i="14"/>
  <c r="AU656" i="14"/>
  <c r="X656" i="14"/>
  <c r="BL656" i="14"/>
  <c r="AR656" i="14"/>
  <c r="W656" i="14"/>
  <c r="BK656" i="14"/>
  <c r="AN656" i="14"/>
  <c r="T656" i="14"/>
  <c r="BH656" i="14"/>
  <c r="AM656" i="14"/>
  <c r="P656" i="14"/>
  <c r="BD656" i="14"/>
  <c r="AJ656" i="14"/>
  <c r="O656" i="14"/>
  <c r="E657" i="14"/>
  <c r="F657" i="14" s="1"/>
  <c r="I655" i="14"/>
  <c r="C659" i="14"/>
  <c r="D658" i="14"/>
  <c r="I656" i="14"/>
  <c r="E132" i="14"/>
  <c r="F132" i="14" s="1"/>
  <c r="D133" i="14"/>
  <c r="C134" i="14"/>
  <c r="D57" i="11"/>
  <c r="G57" i="11" s="1"/>
  <c r="E56" i="11"/>
  <c r="F56" i="11" s="1"/>
  <c r="M287" i="2"/>
  <c r="E288" i="2"/>
  <c r="F288" i="2" s="1"/>
  <c r="C16" i="4"/>
  <c r="C7" i="4"/>
  <c r="B279" i="2"/>
  <c r="B278" i="2"/>
  <c r="B277" i="2"/>
  <c r="N326" i="2" l="1"/>
  <c r="O326" i="2" s="1"/>
  <c r="G657" i="14"/>
  <c r="J56" i="11"/>
  <c r="K56" i="11" s="1"/>
  <c r="H56" i="11"/>
  <c r="I56" i="11" s="1"/>
  <c r="M327" i="2"/>
  <c r="K288" i="2"/>
  <c r="L288" i="2" s="1"/>
  <c r="N288" i="2" s="1"/>
  <c r="L327" i="2"/>
  <c r="K366" i="2"/>
  <c r="L366" i="2" s="1"/>
  <c r="K327" i="2"/>
  <c r="N327" i="2" s="1"/>
  <c r="P326" i="2"/>
  <c r="N365" i="2"/>
  <c r="M365" i="2"/>
  <c r="BQ391" i="14"/>
  <c r="EZ391" i="14"/>
  <c r="EY391" i="14"/>
  <c r="JB391" i="14"/>
  <c r="BW391" i="14"/>
  <c r="EN391" i="14"/>
  <c r="Z391" i="14"/>
  <c r="S391" i="14"/>
  <c r="BE391" i="14"/>
  <c r="BK391" i="14"/>
  <c r="FX391" i="14"/>
  <c r="DQ391" i="14"/>
  <c r="EU391" i="14"/>
  <c r="BO392" i="14"/>
  <c r="IL391" i="14"/>
  <c r="HI391" i="14"/>
  <c r="AY392" i="14"/>
  <c r="M392" i="14"/>
  <c r="FB391" i="14"/>
  <c r="GD391" i="14"/>
  <c r="G392" i="14"/>
  <c r="T392" i="14"/>
  <c r="EJ391" i="14"/>
  <c r="GZ391" i="14"/>
  <c r="FA391" i="14"/>
  <c r="DN391" i="14"/>
  <c r="CX391" i="14"/>
  <c r="BR391" i="14"/>
  <c r="BG391" i="14"/>
  <c r="GB391" i="14"/>
  <c r="CK391" i="14"/>
  <c r="R391" i="14"/>
  <c r="IP391" i="14"/>
  <c r="EC391" i="14"/>
  <c r="DW391" i="14"/>
  <c r="V392" i="14"/>
  <c r="AR391" i="14"/>
  <c r="P391" i="14"/>
  <c r="HD391" i="14"/>
  <c r="IR391" i="14"/>
  <c r="FH391" i="14"/>
  <c r="HH391" i="14"/>
  <c r="EO391" i="14"/>
  <c r="BF391" i="14"/>
  <c r="GM391" i="14"/>
  <c r="GO391" i="14"/>
  <c r="GI391" i="14"/>
  <c r="O392" i="14"/>
  <c r="BH391" i="14"/>
  <c r="BL391" i="14"/>
  <c r="AZ391" i="14"/>
  <c r="H391" i="14"/>
  <c r="IZ391" i="14"/>
  <c r="IN391" i="14"/>
  <c r="EW391" i="14"/>
  <c r="CD391" i="14"/>
  <c r="HK391" i="14"/>
  <c r="HM391" i="14"/>
  <c r="HG391" i="14"/>
  <c r="P392" i="14"/>
  <c r="EI391" i="14"/>
  <c r="CB391" i="14"/>
  <c r="DC391" i="14"/>
  <c r="BT391" i="14"/>
  <c r="CJ391" i="14"/>
  <c r="Q391" i="14"/>
  <c r="GC391" i="14"/>
  <c r="DR391" i="14"/>
  <c r="IY391" i="14"/>
  <c r="JA391" i="14"/>
  <c r="IU391" i="14"/>
  <c r="AI392" i="14"/>
  <c r="J392" i="14"/>
  <c r="HV391" i="14"/>
  <c r="FR391" i="14"/>
  <c r="DV391" i="14"/>
  <c r="EB391" i="14"/>
  <c r="DP391" i="14"/>
  <c r="Y391" i="14"/>
  <c r="HA391" i="14"/>
  <c r="EP391" i="14"/>
  <c r="AC391" i="14"/>
  <c r="W391" i="14"/>
  <c r="BJ391" i="14"/>
  <c r="AI391" i="14"/>
  <c r="BB391" i="14"/>
  <c r="K391" i="14"/>
  <c r="EV391" i="14"/>
  <c r="CC391" i="14"/>
  <c r="IO391" i="14"/>
  <c r="HB391" i="14"/>
  <c r="CO391" i="14"/>
  <c r="CI391" i="14"/>
  <c r="AB391" i="14"/>
  <c r="GP391" i="14"/>
  <c r="CU391" i="14"/>
  <c r="AV391" i="14"/>
  <c r="ID391" i="14"/>
  <c r="ER391" i="14"/>
  <c r="CF391" i="14"/>
  <c r="AL391" i="14"/>
  <c r="HL391" i="14"/>
  <c r="DF391" i="14"/>
  <c r="AQ391" i="14"/>
  <c r="HT391" i="14"/>
  <c r="EF391" i="14"/>
  <c r="GR391" i="14"/>
  <c r="I391" i="14"/>
  <c r="BU391" i="14"/>
  <c r="EG391" i="14"/>
  <c r="GS391" i="14"/>
  <c r="J391" i="14"/>
  <c r="BV391" i="14"/>
  <c r="EH391" i="14"/>
  <c r="GT391" i="14"/>
  <c r="EQ391" i="14"/>
  <c r="HC391" i="14"/>
  <c r="U391" i="14"/>
  <c r="CG391" i="14"/>
  <c r="ES391" i="14"/>
  <c r="HE391" i="14"/>
  <c r="O391" i="14"/>
  <c r="CA391" i="14"/>
  <c r="EM391" i="14"/>
  <c r="GY391" i="14"/>
  <c r="S392" i="14"/>
  <c r="H392" i="14"/>
  <c r="CL391" i="14"/>
  <c r="EX391" i="14"/>
  <c r="HJ391" i="14"/>
  <c r="FG391" i="14"/>
  <c r="HS391" i="14"/>
  <c r="AK391" i="14"/>
  <c r="CW391" i="14"/>
  <c r="FI391" i="14"/>
  <c r="HU391" i="14"/>
  <c r="AE391" i="14"/>
  <c r="CQ391" i="14"/>
  <c r="FC391" i="14"/>
  <c r="HO391" i="14"/>
  <c r="BX391" i="14"/>
  <c r="N391" i="14"/>
  <c r="FP391" i="14"/>
  <c r="CV391" i="14"/>
  <c r="AY391" i="14"/>
  <c r="IJ391" i="14"/>
  <c r="ET391" i="14"/>
  <c r="CH391" i="14"/>
  <c r="X391" i="14"/>
  <c r="GH391" i="14"/>
  <c r="CN391" i="14"/>
  <c r="CR391" i="14"/>
  <c r="FD391" i="14"/>
  <c r="HP391" i="14"/>
  <c r="AG391" i="14"/>
  <c r="CS391" i="14"/>
  <c r="FE391" i="14"/>
  <c r="HQ391" i="14"/>
  <c r="AH391" i="14"/>
  <c r="CT391" i="14"/>
  <c r="FF391" i="14"/>
  <c r="HR391" i="14"/>
  <c r="FO391" i="14"/>
  <c r="IA391" i="14"/>
  <c r="AS391" i="14"/>
  <c r="DE391" i="14"/>
  <c r="FQ391" i="14"/>
  <c r="IC391" i="14"/>
  <c r="AM391" i="14"/>
  <c r="CY391" i="14"/>
  <c r="FK391" i="14"/>
  <c r="HW391" i="14"/>
  <c r="U392" i="14"/>
  <c r="R392" i="14"/>
  <c r="CP391" i="14"/>
  <c r="AD391" i="14"/>
  <c r="GV391" i="14"/>
  <c r="DS391" i="14"/>
  <c r="BO391" i="14"/>
  <c r="T391" i="14"/>
  <c r="FZ391" i="14"/>
  <c r="DD391" i="14"/>
  <c r="AN391" i="14"/>
  <c r="HN391" i="14"/>
  <c r="DK391" i="14"/>
  <c r="CZ391" i="14"/>
  <c r="FL391" i="14"/>
  <c r="HX391" i="14"/>
  <c r="AO391" i="14"/>
  <c r="DA391" i="14"/>
  <c r="FM391" i="14"/>
  <c r="HY391" i="14"/>
  <c r="AP391" i="14"/>
  <c r="DB391" i="14"/>
  <c r="FN391" i="14"/>
  <c r="HZ391" i="14"/>
  <c r="FW391" i="14"/>
  <c r="II391" i="14"/>
  <c r="BA391" i="14"/>
  <c r="DM391" i="14"/>
  <c r="FY391" i="14"/>
  <c r="IK391" i="14"/>
  <c r="AU391" i="14"/>
  <c r="DG391" i="14"/>
  <c r="FS391" i="14"/>
  <c r="IE391" i="14"/>
  <c r="N392" i="14"/>
  <c r="L392" i="14"/>
  <c r="DL391" i="14"/>
  <c r="AT391" i="14"/>
  <c r="IB391" i="14"/>
  <c r="EL391" i="14"/>
  <c r="CE391" i="14"/>
  <c r="AJ391" i="14"/>
  <c r="HF391" i="14"/>
  <c r="EA391" i="14"/>
  <c r="BD391" i="14"/>
  <c r="IT391" i="14"/>
  <c r="ED391" i="14"/>
  <c r="DH391" i="14"/>
  <c r="FT391" i="14"/>
  <c r="IF391" i="14"/>
  <c r="AW391" i="14"/>
  <c r="DI391" i="14"/>
  <c r="FU391" i="14"/>
  <c r="IG391" i="14"/>
  <c r="AX391" i="14"/>
  <c r="DJ391" i="14"/>
  <c r="FV391" i="14"/>
  <c r="IH391" i="14"/>
  <c r="GE391" i="14"/>
  <c r="IQ391" i="14"/>
  <c r="BI391" i="14"/>
  <c r="DU391" i="14"/>
  <c r="GG391" i="14"/>
  <c r="IS391" i="14"/>
  <c r="BC391" i="14"/>
  <c r="DO391" i="14"/>
  <c r="GA391" i="14"/>
  <c r="IM391" i="14"/>
  <c r="L391" i="14"/>
  <c r="FJ391" i="14"/>
  <c r="BZ391" i="14"/>
  <c r="AF391" i="14"/>
  <c r="GX391" i="14"/>
  <c r="DT391" i="14"/>
  <c r="BP391" i="14"/>
  <c r="V391" i="14"/>
  <c r="GF391" i="14"/>
  <c r="CM391" i="14"/>
  <c r="AA391" i="14"/>
  <c r="GN391" i="14"/>
  <c r="DX391" i="14"/>
  <c r="GJ391" i="14"/>
  <c r="IV391" i="14"/>
  <c r="BM391" i="14"/>
  <c r="DY391" i="14"/>
  <c r="GK391" i="14"/>
  <c r="IW391" i="14"/>
  <c r="BN391" i="14"/>
  <c r="DZ391" i="14"/>
  <c r="GL391" i="14"/>
  <c r="IX391" i="14"/>
  <c r="GU391" i="14"/>
  <c r="M391" i="14"/>
  <c r="BY391" i="14"/>
  <c r="EK391" i="14"/>
  <c r="GW391" i="14"/>
  <c r="G391" i="14"/>
  <c r="BS391" i="14"/>
  <c r="EE391" i="14"/>
  <c r="I392" i="14"/>
  <c r="Y392" i="14"/>
  <c r="BY392" i="14"/>
  <c r="BZ392" i="14"/>
  <c r="BS392" i="14"/>
  <c r="BT392" i="14"/>
  <c r="BV392" i="14"/>
  <c r="BX392" i="14"/>
  <c r="AO392" i="14"/>
  <c r="BE392" i="14"/>
  <c r="CG392" i="14"/>
  <c r="CH392" i="14"/>
  <c r="CA392" i="14"/>
  <c r="CB392" i="14"/>
  <c r="CD392" i="14"/>
  <c r="CF392" i="14"/>
  <c r="K392" i="14"/>
  <c r="AA392" i="14"/>
  <c r="EK392" i="14"/>
  <c r="EL392" i="14"/>
  <c r="EE392" i="14"/>
  <c r="EF392" i="14"/>
  <c r="EH392" i="14"/>
  <c r="EJ392" i="14"/>
  <c r="AQ392" i="14"/>
  <c r="BG392" i="14"/>
  <c r="ES392" i="14"/>
  <c r="ET392" i="14"/>
  <c r="EM392" i="14"/>
  <c r="EN392" i="14"/>
  <c r="EP392" i="14"/>
  <c r="ER392" i="14"/>
  <c r="Q392" i="14"/>
  <c r="AG392" i="14"/>
  <c r="GW392" i="14"/>
  <c r="GX392" i="14"/>
  <c r="GQ392" i="14"/>
  <c r="GR392" i="14"/>
  <c r="GT392" i="14"/>
  <c r="GV392" i="14"/>
  <c r="AW392" i="14"/>
  <c r="BM392" i="14"/>
  <c r="HE392" i="14"/>
  <c r="HF392" i="14"/>
  <c r="GY392" i="14"/>
  <c r="GZ392" i="14"/>
  <c r="HB392" i="14"/>
  <c r="HD392" i="14"/>
  <c r="CU392" i="14"/>
  <c r="BU392" i="14"/>
  <c r="BW392" i="14"/>
  <c r="CC392" i="14"/>
  <c r="CE392" i="14"/>
  <c r="CK392" i="14"/>
  <c r="CM392" i="14"/>
  <c r="CS392" i="14"/>
  <c r="AC392" i="14"/>
  <c r="CO392" i="14"/>
  <c r="FA392" i="14"/>
  <c r="HM392" i="14"/>
  <c r="AD392" i="14"/>
  <c r="CP392" i="14"/>
  <c r="FB392" i="14"/>
  <c r="HN392" i="14"/>
  <c r="W392" i="14"/>
  <c r="CI392" i="14"/>
  <c r="EU392" i="14"/>
  <c r="HG392" i="14"/>
  <c r="X392" i="14"/>
  <c r="CJ392" i="14"/>
  <c r="EV392" i="14"/>
  <c r="HH392" i="14"/>
  <c r="Z392" i="14"/>
  <c r="CL392" i="14"/>
  <c r="EX392" i="14"/>
  <c r="HJ392" i="14"/>
  <c r="AB392" i="14"/>
  <c r="CN392" i="14"/>
  <c r="EZ392" i="14"/>
  <c r="HL392" i="14"/>
  <c r="EA392" i="14"/>
  <c r="DA392" i="14"/>
  <c r="DC392" i="14"/>
  <c r="DI392" i="14"/>
  <c r="DK392" i="14"/>
  <c r="DQ392" i="14"/>
  <c r="DS392" i="14"/>
  <c r="DY392" i="14"/>
  <c r="AK392" i="14"/>
  <c r="CW392" i="14"/>
  <c r="FI392" i="14"/>
  <c r="HU392" i="14"/>
  <c r="AL392" i="14"/>
  <c r="CX392" i="14"/>
  <c r="FJ392" i="14"/>
  <c r="HV392" i="14"/>
  <c r="AE392" i="14"/>
  <c r="CQ392" i="14"/>
  <c r="FC392" i="14"/>
  <c r="HO392" i="14"/>
  <c r="AF392" i="14"/>
  <c r="CR392" i="14"/>
  <c r="FD392" i="14"/>
  <c r="HP392" i="14"/>
  <c r="AH392" i="14"/>
  <c r="CT392" i="14"/>
  <c r="FF392" i="14"/>
  <c r="HR392" i="14"/>
  <c r="AJ392" i="14"/>
  <c r="CV392" i="14"/>
  <c r="FH392" i="14"/>
  <c r="HT392" i="14"/>
  <c r="FG392" i="14"/>
  <c r="EG392" i="14"/>
  <c r="EI392" i="14"/>
  <c r="EO392" i="14"/>
  <c r="EQ392" i="14"/>
  <c r="EW392" i="14"/>
  <c r="EY392" i="14"/>
  <c r="FE392" i="14"/>
  <c r="AS392" i="14"/>
  <c r="DE392" i="14"/>
  <c r="FQ392" i="14"/>
  <c r="IC392" i="14"/>
  <c r="AT392" i="14"/>
  <c r="DF392" i="14"/>
  <c r="FR392" i="14"/>
  <c r="ID392" i="14"/>
  <c r="AM392" i="14"/>
  <c r="CY392" i="14"/>
  <c r="FK392" i="14"/>
  <c r="HW392" i="14"/>
  <c r="AN392" i="14"/>
  <c r="CZ392" i="14"/>
  <c r="FL392" i="14"/>
  <c r="HX392" i="14"/>
  <c r="AP392" i="14"/>
  <c r="DB392" i="14"/>
  <c r="FN392" i="14"/>
  <c r="HZ392" i="14"/>
  <c r="AR392" i="14"/>
  <c r="DD392" i="14"/>
  <c r="FP392" i="14"/>
  <c r="IB392" i="14"/>
  <c r="GM392" i="14"/>
  <c r="FM392" i="14"/>
  <c r="FO392" i="14"/>
  <c r="FU392" i="14"/>
  <c r="FW392" i="14"/>
  <c r="GC392" i="14"/>
  <c r="GE392" i="14"/>
  <c r="GK392" i="14"/>
  <c r="BA392" i="14"/>
  <c r="DM392" i="14"/>
  <c r="FY392" i="14"/>
  <c r="IK392" i="14"/>
  <c r="BB392" i="14"/>
  <c r="DN392" i="14"/>
  <c r="FZ392" i="14"/>
  <c r="IL392" i="14"/>
  <c r="AU392" i="14"/>
  <c r="DG392" i="14"/>
  <c r="FS392" i="14"/>
  <c r="IE392" i="14"/>
  <c r="AV392" i="14"/>
  <c r="DH392" i="14"/>
  <c r="FT392" i="14"/>
  <c r="IF392" i="14"/>
  <c r="AX392" i="14"/>
  <c r="DJ392" i="14"/>
  <c r="FV392" i="14"/>
  <c r="IH392" i="14"/>
  <c r="AZ392" i="14"/>
  <c r="DL392" i="14"/>
  <c r="FX392" i="14"/>
  <c r="IJ392" i="14"/>
  <c r="HS392" i="14"/>
  <c r="GS392" i="14"/>
  <c r="GU392" i="14"/>
  <c r="HA392" i="14"/>
  <c r="HC392" i="14"/>
  <c r="HI392" i="14"/>
  <c r="HK392" i="14"/>
  <c r="HQ392" i="14"/>
  <c r="BI392" i="14"/>
  <c r="DU392" i="14"/>
  <c r="GG392" i="14"/>
  <c r="IS392" i="14"/>
  <c r="BJ392" i="14"/>
  <c r="DV392" i="14"/>
  <c r="GH392" i="14"/>
  <c r="IT392" i="14"/>
  <c r="BC392" i="14"/>
  <c r="DO392" i="14"/>
  <c r="GA392" i="14"/>
  <c r="IM392" i="14"/>
  <c r="BD392" i="14"/>
  <c r="DP392" i="14"/>
  <c r="GB392" i="14"/>
  <c r="IN392" i="14"/>
  <c r="BF392" i="14"/>
  <c r="DR392" i="14"/>
  <c r="GD392" i="14"/>
  <c r="IP392" i="14"/>
  <c r="BH392" i="14"/>
  <c r="DT392" i="14"/>
  <c r="GF392" i="14"/>
  <c r="IR392" i="14"/>
  <c r="IY392" i="14"/>
  <c r="HY392" i="14"/>
  <c r="IA392" i="14"/>
  <c r="IG392" i="14"/>
  <c r="II392" i="14"/>
  <c r="IO392" i="14"/>
  <c r="IQ392" i="14"/>
  <c r="IW392" i="14"/>
  <c r="BQ392" i="14"/>
  <c r="EC392" i="14"/>
  <c r="GO392" i="14"/>
  <c r="JA392" i="14"/>
  <c r="BR392" i="14"/>
  <c r="ED392" i="14"/>
  <c r="GP392" i="14"/>
  <c r="JB392" i="14"/>
  <c r="BK392" i="14"/>
  <c r="DW392" i="14"/>
  <c r="GI392" i="14"/>
  <c r="IU392" i="14"/>
  <c r="BL392" i="14"/>
  <c r="DX392" i="14"/>
  <c r="GJ392" i="14"/>
  <c r="IV392" i="14"/>
  <c r="BN392" i="14"/>
  <c r="DZ392" i="14"/>
  <c r="GL392" i="14"/>
  <c r="IX392" i="14"/>
  <c r="BP392" i="14"/>
  <c r="EB392" i="14"/>
  <c r="GN392" i="14"/>
  <c r="H657" i="14"/>
  <c r="I657" i="14" s="1"/>
  <c r="H132" i="14"/>
  <c r="G132" i="14"/>
  <c r="C135" i="14"/>
  <c r="D134" i="14"/>
  <c r="E658" i="14"/>
  <c r="G658" i="14" s="1"/>
  <c r="E133" i="14"/>
  <c r="H133" i="14" s="1"/>
  <c r="D659" i="14"/>
  <c r="C660" i="14"/>
  <c r="N658" i="14"/>
  <c r="A659" i="14"/>
  <c r="BE657" i="14"/>
  <c r="AW657" i="14"/>
  <c r="AO657" i="14"/>
  <c r="AG657" i="14"/>
  <c r="Y657" i="14"/>
  <c r="Q657" i="14"/>
  <c r="BJ657" i="14"/>
  <c r="BB657" i="14"/>
  <c r="AT657" i="14"/>
  <c r="AL657" i="14"/>
  <c r="AD657" i="14"/>
  <c r="V657" i="14"/>
  <c r="BI657" i="14"/>
  <c r="BA657" i="14"/>
  <c r="AS657" i="14"/>
  <c r="AK657" i="14"/>
  <c r="AC657" i="14"/>
  <c r="U657" i="14"/>
  <c r="M657" i="14"/>
  <c r="BG657" i="14"/>
  <c r="AY657" i="14"/>
  <c r="AQ657" i="14"/>
  <c r="AI657" i="14"/>
  <c r="AA657" i="14"/>
  <c r="S657" i="14"/>
  <c r="BF657" i="14"/>
  <c r="AX657" i="14"/>
  <c r="AP657" i="14"/>
  <c r="AH657" i="14"/>
  <c r="Z657" i="14"/>
  <c r="R657" i="14"/>
  <c r="BC657" i="14"/>
  <c r="AF657" i="14"/>
  <c r="AZ657" i="14"/>
  <c r="AE657" i="14"/>
  <c r="AV657" i="14"/>
  <c r="AB657" i="14"/>
  <c r="AU657" i="14"/>
  <c r="X657" i="14"/>
  <c r="BL657" i="14"/>
  <c r="AR657" i="14"/>
  <c r="W657" i="14"/>
  <c r="BK657" i="14"/>
  <c r="AN657" i="14"/>
  <c r="T657" i="14"/>
  <c r="BH657" i="14"/>
  <c r="AM657" i="14"/>
  <c r="P657" i="14"/>
  <c r="BD657" i="14"/>
  <c r="AJ657" i="14"/>
  <c r="O657" i="14"/>
  <c r="AR68" i="2"/>
  <c r="E57" i="11"/>
  <c r="F57" i="11" s="1"/>
  <c r="D58" i="11"/>
  <c r="G58" i="11" s="1"/>
  <c r="M288" i="2"/>
  <c r="AR133" i="2"/>
  <c r="AR84" i="2"/>
  <c r="AR113" i="2"/>
  <c r="AR90" i="2"/>
  <c r="AR116" i="2"/>
  <c r="AR99" i="2"/>
  <c r="AR136" i="2"/>
  <c r="AR119" i="2"/>
  <c r="AR88" i="2"/>
  <c r="S60" i="2"/>
  <c r="T60" i="2" s="1"/>
  <c r="AR131" i="2"/>
  <c r="AR81" i="2"/>
  <c r="AR104" i="2"/>
  <c r="AR101" i="2"/>
  <c r="AR87" i="2"/>
  <c r="AR74" i="2"/>
  <c r="E289" i="2"/>
  <c r="F289" i="2" s="1"/>
  <c r="AR120" i="2"/>
  <c r="AR85" i="2"/>
  <c r="AR117" i="2"/>
  <c r="AR67" i="2"/>
  <c r="AR103" i="2"/>
  <c r="AR135" i="2"/>
  <c r="AR94" i="2"/>
  <c r="AR100" i="2"/>
  <c r="AR132" i="2"/>
  <c r="AR97" i="2"/>
  <c r="AR129" i="2"/>
  <c r="AR83" i="2"/>
  <c r="AR115" i="2"/>
  <c r="AR70" i="2"/>
  <c r="AR106" i="2"/>
  <c r="AR110" i="2"/>
  <c r="AR126" i="2"/>
  <c r="AR72" i="2"/>
  <c r="AR92" i="2"/>
  <c r="AR108" i="2"/>
  <c r="AR124" i="2"/>
  <c r="AR140" i="2"/>
  <c r="AR89" i="2"/>
  <c r="AR105" i="2"/>
  <c r="AR121" i="2"/>
  <c r="AR137" i="2"/>
  <c r="AR71" i="2"/>
  <c r="AR91" i="2"/>
  <c r="AR107" i="2"/>
  <c r="AR123" i="2"/>
  <c r="AR139" i="2"/>
  <c r="AR82" i="2"/>
  <c r="AR98" i="2"/>
  <c r="AR114" i="2"/>
  <c r="AR130" i="2"/>
  <c r="AR78" i="2"/>
  <c r="AR96" i="2"/>
  <c r="AR112" i="2"/>
  <c r="AR128" i="2"/>
  <c r="AR73" i="2"/>
  <c r="AR93" i="2"/>
  <c r="AR109" i="2"/>
  <c r="AR125" i="2"/>
  <c r="AR141" i="2"/>
  <c r="AR77" i="2"/>
  <c r="AR95" i="2"/>
  <c r="AR111" i="2"/>
  <c r="AR127" i="2"/>
  <c r="AR69" i="2"/>
  <c r="AR86" i="2"/>
  <c r="AR102" i="2"/>
  <c r="AR118" i="2"/>
  <c r="AR134" i="2"/>
  <c r="AR122" i="2"/>
  <c r="AR138" i="2"/>
  <c r="AR66" i="2"/>
  <c r="S61" i="2"/>
  <c r="B280" i="2"/>
  <c r="B281" i="2" s="1"/>
  <c r="C186" i="1"/>
  <c r="P327" i="2" l="1"/>
  <c r="O327" i="2"/>
  <c r="N366" i="2"/>
  <c r="M366" i="2"/>
  <c r="J57" i="11"/>
  <c r="K57" i="11" s="1"/>
  <c r="H57" i="11"/>
  <c r="I57" i="11" s="1"/>
  <c r="M328" i="2"/>
  <c r="K367" i="2"/>
  <c r="L367" i="2" s="1"/>
  <c r="K328" i="2"/>
  <c r="N328" i="2" s="1"/>
  <c r="L328" i="2"/>
  <c r="K289" i="2"/>
  <c r="L289" i="2" s="1"/>
  <c r="N289" i="2" s="1"/>
  <c r="F658" i="14"/>
  <c r="H658" i="14"/>
  <c r="G133" i="14"/>
  <c r="I132" i="14"/>
  <c r="K132" i="14" s="1"/>
  <c r="GS393" i="14" s="1"/>
  <c r="F133" i="14"/>
  <c r="D660" i="14"/>
  <c r="C661" i="14"/>
  <c r="E659" i="14"/>
  <c r="F659" i="14" s="1"/>
  <c r="E134" i="14"/>
  <c r="H134" i="14" s="1"/>
  <c r="D135" i="14"/>
  <c r="C136" i="14"/>
  <c r="N659" i="14"/>
  <c r="A660" i="14"/>
  <c r="BE658" i="14"/>
  <c r="AW658" i="14"/>
  <c r="AO658" i="14"/>
  <c r="AG658" i="14"/>
  <c r="Y658" i="14"/>
  <c r="Q658" i="14"/>
  <c r="BK658" i="14"/>
  <c r="BC658" i="14"/>
  <c r="AU658" i="14"/>
  <c r="BJ658" i="14"/>
  <c r="BB658" i="14"/>
  <c r="AT658" i="14"/>
  <c r="AL658" i="14"/>
  <c r="AD658" i="14"/>
  <c r="V658" i="14"/>
  <c r="BI658" i="14"/>
  <c r="BA658" i="14"/>
  <c r="AS658" i="14"/>
  <c r="AK658" i="14"/>
  <c r="AC658" i="14"/>
  <c r="U658" i="14"/>
  <c r="M658" i="14"/>
  <c r="BH658" i="14"/>
  <c r="AZ658" i="14"/>
  <c r="AR658" i="14"/>
  <c r="BG658" i="14"/>
  <c r="AY658" i="14"/>
  <c r="AQ658" i="14"/>
  <c r="AI658" i="14"/>
  <c r="AA658" i="14"/>
  <c r="S658" i="14"/>
  <c r="BF658" i="14"/>
  <c r="AX658" i="14"/>
  <c r="AP658" i="14"/>
  <c r="AH658" i="14"/>
  <c r="Z658" i="14"/>
  <c r="R658" i="14"/>
  <c r="AF658" i="14"/>
  <c r="AE658" i="14"/>
  <c r="BL658" i="14"/>
  <c r="AB658" i="14"/>
  <c r="BD658" i="14"/>
  <c r="X658" i="14"/>
  <c r="AV658" i="14"/>
  <c r="W658" i="14"/>
  <c r="AN658" i="14"/>
  <c r="T658" i="14"/>
  <c r="AM658" i="14"/>
  <c r="P658" i="14"/>
  <c r="AJ658" i="14"/>
  <c r="O658" i="14"/>
  <c r="D59" i="11"/>
  <c r="G59" i="11" s="1"/>
  <c r="E58" i="11"/>
  <c r="F58" i="11" s="1"/>
  <c r="M289" i="2"/>
  <c r="E290" i="2"/>
  <c r="F290" i="2" s="1"/>
  <c r="B266" i="2"/>
  <c r="M329" i="2" l="1"/>
  <c r="K329" i="2"/>
  <c r="N329" i="2" s="1"/>
  <c r="L329" i="2"/>
  <c r="K290" i="2"/>
  <c r="L290" i="2" s="1"/>
  <c r="N290" i="2" s="1"/>
  <c r="K368" i="2"/>
  <c r="L368" i="2" s="1"/>
  <c r="J58" i="11"/>
  <c r="K58" i="11" s="1"/>
  <c r="H58" i="11"/>
  <c r="I58" i="11" s="1"/>
  <c r="O328" i="2"/>
  <c r="P328" i="2"/>
  <c r="N367" i="2"/>
  <c r="M367" i="2"/>
  <c r="G659" i="14"/>
  <c r="H659" i="14"/>
  <c r="I658" i="14"/>
  <c r="IW393" i="14"/>
  <c r="HN393" i="14"/>
  <c r="IT393" i="14"/>
  <c r="IQ393" i="14"/>
  <c r="IY393" i="14"/>
  <c r="IS393" i="14"/>
  <c r="IO393" i="14"/>
  <c r="GX393" i="14"/>
  <c r="IR393" i="14"/>
  <c r="JA393" i="14"/>
  <c r="BN393" i="14"/>
  <c r="BK393" i="14"/>
  <c r="IP393" i="14"/>
  <c r="IM393" i="14"/>
  <c r="IV393" i="14"/>
  <c r="BP393" i="14"/>
  <c r="ID393" i="14"/>
  <c r="IX393" i="14"/>
  <c r="IZ393" i="14"/>
  <c r="IU393" i="14"/>
  <c r="GZ393" i="14"/>
  <c r="BG393" i="14"/>
  <c r="BI393" i="14"/>
  <c r="BE393" i="14"/>
  <c r="IF393" i="14"/>
  <c r="BO393" i="14"/>
  <c r="BQ393" i="14"/>
  <c r="BM393" i="14"/>
  <c r="HP393" i="14"/>
  <c r="BF393" i="14"/>
  <c r="BH393" i="14"/>
  <c r="BC393" i="14"/>
  <c r="HV393" i="14"/>
  <c r="HF393" i="14"/>
  <c r="DR393" i="14"/>
  <c r="DS393" i="14"/>
  <c r="DT393" i="14"/>
  <c r="DU393" i="14"/>
  <c r="DO393" i="14"/>
  <c r="DQ393" i="14"/>
  <c r="JB393" i="14"/>
  <c r="IL393" i="14"/>
  <c r="DZ393" i="14"/>
  <c r="EA393" i="14"/>
  <c r="EB393" i="14"/>
  <c r="EC393" i="14"/>
  <c r="DW393" i="14"/>
  <c r="DY393" i="14"/>
  <c r="GR393" i="14"/>
  <c r="HH393" i="14"/>
  <c r="GD393" i="14"/>
  <c r="GE393" i="14"/>
  <c r="GF393" i="14"/>
  <c r="GG393" i="14"/>
  <c r="GA393" i="14"/>
  <c r="GC393" i="14"/>
  <c r="HX393" i="14"/>
  <c r="IN393" i="14"/>
  <c r="GL393" i="14"/>
  <c r="GM393" i="14"/>
  <c r="GN393" i="14"/>
  <c r="GO393" i="14"/>
  <c r="GI393" i="14"/>
  <c r="GK393" i="14"/>
  <c r="BL393" i="14"/>
  <c r="BR393" i="14"/>
  <c r="AN393" i="14"/>
  <c r="AT393" i="14"/>
  <c r="AV393" i="14"/>
  <c r="BB393" i="14"/>
  <c r="BD393" i="14"/>
  <c r="BJ393" i="14"/>
  <c r="R393" i="14"/>
  <c r="CD393" i="14"/>
  <c r="EP393" i="14"/>
  <c r="HB393" i="14"/>
  <c r="S393" i="14"/>
  <c r="CE393" i="14"/>
  <c r="EQ393" i="14"/>
  <c r="HC393" i="14"/>
  <c r="T393" i="14"/>
  <c r="CF393" i="14"/>
  <c r="ER393" i="14"/>
  <c r="HD393" i="14"/>
  <c r="U393" i="14"/>
  <c r="CG393" i="14"/>
  <c r="ES393" i="14"/>
  <c r="HE393" i="14"/>
  <c r="O393" i="14"/>
  <c r="CA393" i="14"/>
  <c r="EM393" i="14"/>
  <c r="GY393" i="14"/>
  <c r="Q393" i="14"/>
  <c r="CC393" i="14"/>
  <c r="EO393" i="14"/>
  <c r="HA393" i="14"/>
  <c r="CR393" i="14"/>
  <c r="CX393" i="14"/>
  <c r="BT393" i="14"/>
  <c r="BZ393" i="14"/>
  <c r="CB393" i="14"/>
  <c r="CH393" i="14"/>
  <c r="CJ393" i="14"/>
  <c r="CP393" i="14"/>
  <c r="Z393" i="14"/>
  <c r="CL393" i="14"/>
  <c r="EX393" i="14"/>
  <c r="HJ393" i="14"/>
  <c r="AA393" i="14"/>
  <c r="CM393" i="14"/>
  <c r="EY393" i="14"/>
  <c r="HK393" i="14"/>
  <c r="AB393" i="14"/>
  <c r="CN393" i="14"/>
  <c r="EZ393" i="14"/>
  <c r="HL393" i="14"/>
  <c r="AC393" i="14"/>
  <c r="CO393" i="14"/>
  <c r="FA393" i="14"/>
  <c r="HM393" i="14"/>
  <c r="W393" i="14"/>
  <c r="CI393" i="14"/>
  <c r="EU393" i="14"/>
  <c r="HG393" i="14"/>
  <c r="Y393" i="14"/>
  <c r="CK393" i="14"/>
  <c r="EW393" i="14"/>
  <c r="HI393" i="14"/>
  <c r="DX393" i="14"/>
  <c r="ED393" i="14"/>
  <c r="CZ393" i="14"/>
  <c r="DF393" i="14"/>
  <c r="DH393" i="14"/>
  <c r="DN393" i="14"/>
  <c r="DP393" i="14"/>
  <c r="DV393" i="14"/>
  <c r="AH393" i="14"/>
  <c r="CT393" i="14"/>
  <c r="FF393" i="14"/>
  <c r="HR393" i="14"/>
  <c r="AI393" i="14"/>
  <c r="CU393" i="14"/>
  <c r="FG393" i="14"/>
  <c r="HS393" i="14"/>
  <c r="AJ393" i="14"/>
  <c r="CV393" i="14"/>
  <c r="FH393" i="14"/>
  <c r="HT393" i="14"/>
  <c r="AK393" i="14"/>
  <c r="CW393" i="14"/>
  <c r="FI393" i="14"/>
  <c r="HU393" i="14"/>
  <c r="AE393" i="14"/>
  <c r="CQ393" i="14"/>
  <c r="FC393" i="14"/>
  <c r="HO393" i="14"/>
  <c r="AG393" i="14"/>
  <c r="CS393" i="14"/>
  <c r="FE393" i="14"/>
  <c r="HQ393" i="14"/>
  <c r="FD393" i="14"/>
  <c r="FJ393" i="14"/>
  <c r="EF393" i="14"/>
  <c r="EL393" i="14"/>
  <c r="EN393" i="14"/>
  <c r="ET393" i="14"/>
  <c r="EV393" i="14"/>
  <c r="FB393" i="14"/>
  <c r="AP393" i="14"/>
  <c r="DB393" i="14"/>
  <c r="FN393" i="14"/>
  <c r="HZ393" i="14"/>
  <c r="AQ393" i="14"/>
  <c r="DC393" i="14"/>
  <c r="FO393" i="14"/>
  <c r="IA393" i="14"/>
  <c r="AR393" i="14"/>
  <c r="DD393" i="14"/>
  <c r="FP393" i="14"/>
  <c r="IB393" i="14"/>
  <c r="AS393" i="14"/>
  <c r="DE393" i="14"/>
  <c r="FQ393" i="14"/>
  <c r="IC393" i="14"/>
  <c r="AM393" i="14"/>
  <c r="CY393" i="14"/>
  <c r="FK393" i="14"/>
  <c r="HW393" i="14"/>
  <c r="AO393" i="14"/>
  <c r="DA393" i="14"/>
  <c r="FM393" i="14"/>
  <c r="HY393" i="14"/>
  <c r="GJ393" i="14"/>
  <c r="GP393" i="14"/>
  <c r="FL393" i="14"/>
  <c r="FR393" i="14"/>
  <c r="FT393" i="14"/>
  <c r="FZ393" i="14"/>
  <c r="GB393" i="14"/>
  <c r="GH393" i="14"/>
  <c r="AX393" i="14"/>
  <c r="DJ393" i="14"/>
  <c r="FV393" i="14"/>
  <c r="IH393" i="14"/>
  <c r="AY393" i="14"/>
  <c r="DK393" i="14"/>
  <c r="FW393" i="14"/>
  <c r="II393" i="14"/>
  <c r="AZ393" i="14"/>
  <c r="DL393" i="14"/>
  <c r="FX393" i="14"/>
  <c r="IJ393" i="14"/>
  <c r="BA393" i="14"/>
  <c r="DM393" i="14"/>
  <c r="FY393" i="14"/>
  <c r="IK393" i="14"/>
  <c r="AU393" i="14"/>
  <c r="DG393" i="14"/>
  <c r="FS393" i="14"/>
  <c r="IE393" i="14"/>
  <c r="AW393" i="14"/>
  <c r="DI393" i="14"/>
  <c r="FU393" i="14"/>
  <c r="IG393" i="14"/>
  <c r="AF393" i="14"/>
  <c r="AL393" i="14"/>
  <c r="H393" i="14"/>
  <c r="N393" i="14"/>
  <c r="P393" i="14"/>
  <c r="V393" i="14"/>
  <c r="X393" i="14"/>
  <c r="AD393" i="14"/>
  <c r="J393" i="14"/>
  <c r="BV393" i="14"/>
  <c r="EH393" i="14"/>
  <c r="GT393" i="14"/>
  <c r="K393" i="14"/>
  <c r="BW393" i="14"/>
  <c r="EI393" i="14"/>
  <c r="GU393" i="14"/>
  <c r="L393" i="14"/>
  <c r="BX393" i="14"/>
  <c r="EJ393" i="14"/>
  <c r="GV393" i="14"/>
  <c r="M393" i="14"/>
  <c r="BY393" i="14"/>
  <c r="EK393" i="14"/>
  <c r="GW393" i="14"/>
  <c r="G393" i="14"/>
  <c r="BS393" i="14"/>
  <c r="EE393" i="14"/>
  <c r="GQ393" i="14"/>
  <c r="I393" i="14"/>
  <c r="BU393" i="14"/>
  <c r="EG393" i="14"/>
  <c r="I133" i="14"/>
  <c r="K133" i="14" s="1"/>
  <c r="AO394" i="14" s="1"/>
  <c r="G134" i="14"/>
  <c r="N660" i="14"/>
  <c r="A661" i="14"/>
  <c r="BE659" i="14"/>
  <c r="AW659" i="14"/>
  <c r="AO659" i="14"/>
  <c r="AG659" i="14"/>
  <c r="Y659" i="14"/>
  <c r="Q659" i="14"/>
  <c r="BK659" i="14"/>
  <c r="BC659" i="14"/>
  <c r="AU659" i="14"/>
  <c r="AM659" i="14"/>
  <c r="AE659" i="14"/>
  <c r="W659" i="14"/>
  <c r="O659" i="14"/>
  <c r="BJ659" i="14"/>
  <c r="BB659" i="14"/>
  <c r="AT659" i="14"/>
  <c r="AL659" i="14"/>
  <c r="AD659" i="14"/>
  <c r="V659" i="14"/>
  <c r="BI659" i="14"/>
  <c r="BA659" i="14"/>
  <c r="AS659" i="14"/>
  <c r="AK659" i="14"/>
  <c r="AC659" i="14"/>
  <c r="U659" i="14"/>
  <c r="M659" i="14"/>
  <c r="BH659" i="14"/>
  <c r="AZ659" i="14"/>
  <c r="AR659" i="14"/>
  <c r="AJ659" i="14"/>
  <c r="AB659" i="14"/>
  <c r="T659" i="14"/>
  <c r="BG659" i="14"/>
  <c r="AY659" i="14"/>
  <c r="AQ659" i="14"/>
  <c r="AI659" i="14"/>
  <c r="AA659" i="14"/>
  <c r="S659" i="14"/>
  <c r="BF659" i="14"/>
  <c r="AX659" i="14"/>
  <c r="AP659" i="14"/>
  <c r="AH659" i="14"/>
  <c r="Z659" i="14"/>
  <c r="R659" i="14"/>
  <c r="P659" i="14"/>
  <c r="BL659" i="14"/>
  <c r="BD659" i="14"/>
  <c r="AV659" i="14"/>
  <c r="AN659" i="14"/>
  <c r="AF659" i="14"/>
  <c r="X659" i="14"/>
  <c r="C137" i="14"/>
  <c r="D136" i="14"/>
  <c r="E135" i="14"/>
  <c r="G135" i="14" s="1"/>
  <c r="F134" i="14"/>
  <c r="D661" i="14"/>
  <c r="C662" i="14"/>
  <c r="E660" i="14"/>
  <c r="G660" i="14" s="1"/>
  <c r="F660" i="14"/>
  <c r="E59" i="11"/>
  <c r="F59" i="11" s="1"/>
  <c r="D60" i="11"/>
  <c r="G60" i="11" s="1"/>
  <c r="M290" i="2"/>
  <c r="E291" i="2"/>
  <c r="F291" i="2" s="1"/>
  <c r="B262" i="2"/>
  <c r="B263" i="2" s="1"/>
  <c r="C207" i="1" s="1"/>
  <c r="I659" i="14" l="1"/>
  <c r="J59" i="11"/>
  <c r="K59" i="11" s="1"/>
  <c r="H59" i="11"/>
  <c r="I59" i="11" s="1"/>
  <c r="N368" i="2"/>
  <c r="M368" i="2"/>
  <c r="O329" i="2"/>
  <c r="P329" i="2"/>
  <c r="M330" i="2"/>
  <c r="K369" i="2"/>
  <c r="L369" i="2" s="1"/>
  <c r="K291" i="2"/>
  <c r="L291" i="2" s="1"/>
  <c r="N291" i="2" s="1"/>
  <c r="L330" i="2"/>
  <c r="K330" i="2"/>
  <c r="N330" i="2" s="1"/>
  <c r="F135" i="14"/>
  <c r="H135" i="14"/>
  <c r="EA394" i="14"/>
  <c r="CQ394" i="14"/>
  <c r="CS394" i="14"/>
  <c r="CV394" i="14"/>
  <c r="FG394" i="14"/>
  <c r="CY394" i="14"/>
  <c r="DA394" i="14"/>
  <c r="DD394" i="14"/>
  <c r="GM394" i="14"/>
  <c r="DG394" i="14"/>
  <c r="DI394" i="14"/>
  <c r="DL394" i="14"/>
  <c r="HS394" i="14"/>
  <c r="DO394" i="14"/>
  <c r="DQ394" i="14"/>
  <c r="DT394" i="14"/>
  <c r="IY394" i="14"/>
  <c r="DW394" i="14"/>
  <c r="DY394" i="14"/>
  <c r="EB394" i="14"/>
  <c r="AI394" i="14"/>
  <c r="BS394" i="14"/>
  <c r="BU394" i="14"/>
  <c r="BX394" i="14"/>
  <c r="BO394" i="14"/>
  <c r="CA394" i="14"/>
  <c r="CC394" i="14"/>
  <c r="CF394" i="14"/>
  <c r="CU394" i="14"/>
  <c r="CI394" i="14"/>
  <c r="CK394" i="14"/>
  <c r="CN394" i="14"/>
  <c r="DU394" i="14"/>
  <c r="AE394" i="14"/>
  <c r="AG394" i="14"/>
  <c r="AJ394" i="14"/>
  <c r="FA394" i="14"/>
  <c r="AM394" i="14"/>
  <c r="AR394" i="14"/>
  <c r="GG394" i="14"/>
  <c r="AU394" i="14"/>
  <c r="AW394" i="14"/>
  <c r="AZ394" i="14"/>
  <c r="HM394" i="14"/>
  <c r="BC394" i="14"/>
  <c r="BE394" i="14"/>
  <c r="BH394" i="14"/>
  <c r="IS394" i="14"/>
  <c r="BK394" i="14"/>
  <c r="BM394" i="14"/>
  <c r="BP394" i="14"/>
  <c r="AC394" i="14"/>
  <c r="G394" i="14"/>
  <c r="I394" i="14"/>
  <c r="L394" i="14"/>
  <c r="BI394" i="14"/>
  <c r="O394" i="14"/>
  <c r="Q394" i="14"/>
  <c r="T394" i="14"/>
  <c r="CO394" i="14"/>
  <c r="W394" i="14"/>
  <c r="Y394" i="14"/>
  <c r="AB394" i="14"/>
  <c r="EC394" i="14"/>
  <c r="FC394" i="14"/>
  <c r="FE394" i="14"/>
  <c r="FH394" i="14"/>
  <c r="FI394" i="14"/>
  <c r="FK394" i="14"/>
  <c r="FM394" i="14"/>
  <c r="FP394" i="14"/>
  <c r="GO394" i="14"/>
  <c r="FS394" i="14"/>
  <c r="FU394" i="14"/>
  <c r="FX394" i="14"/>
  <c r="HU394" i="14"/>
  <c r="GA394" i="14"/>
  <c r="GC394" i="14"/>
  <c r="GF394" i="14"/>
  <c r="JA394" i="14"/>
  <c r="GI394" i="14"/>
  <c r="GK394" i="14"/>
  <c r="GN394" i="14"/>
  <c r="AK394" i="14"/>
  <c r="EE394" i="14"/>
  <c r="EG394" i="14"/>
  <c r="EJ394" i="14"/>
  <c r="BQ394" i="14"/>
  <c r="EM394" i="14"/>
  <c r="EO394" i="14"/>
  <c r="ER394" i="14"/>
  <c r="CW394" i="14"/>
  <c r="EU394" i="14"/>
  <c r="EW394" i="14"/>
  <c r="EZ394" i="14"/>
  <c r="DC394" i="14"/>
  <c r="HO394" i="14"/>
  <c r="HQ394" i="14"/>
  <c r="HT394" i="14"/>
  <c r="EI394" i="14"/>
  <c r="HW394" i="14"/>
  <c r="HY394" i="14"/>
  <c r="IB394" i="14"/>
  <c r="FO394" i="14"/>
  <c r="IE394" i="14"/>
  <c r="IG394" i="14"/>
  <c r="IJ394" i="14"/>
  <c r="GU394" i="14"/>
  <c r="IM394" i="14"/>
  <c r="IO394" i="14"/>
  <c r="IR394" i="14"/>
  <c r="IA394" i="14"/>
  <c r="IU394" i="14"/>
  <c r="IW394" i="14"/>
  <c r="IZ394" i="14"/>
  <c r="K394" i="14"/>
  <c r="GQ394" i="14"/>
  <c r="GS394" i="14"/>
  <c r="GV394" i="14"/>
  <c r="AQ394" i="14"/>
  <c r="GY394" i="14"/>
  <c r="HA394" i="14"/>
  <c r="HD394" i="14"/>
  <c r="BW394" i="14"/>
  <c r="HG394" i="14"/>
  <c r="HI394" i="14"/>
  <c r="HL394" i="14"/>
  <c r="DE394" i="14"/>
  <c r="AF394" i="14"/>
  <c r="AH394" i="14"/>
  <c r="AL394" i="14"/>
  <c r="EK394" i="14"/>
  <c r="AN394" i="14"/>
  <c r="AP394" i="14"/>
  <c r="AT394" i="14"/>
  <c r="FQ394" i="14"/>
  <c r="AV394" i="14"/>
  <c r="AX394" i="14"/>
  <c r="BB394" i="14"/>
  <c r="GW394" i="14"/>
  <c r="BD394" i="14"/>
  <c r="BF394" i="14"/>
  <c r="BJ394" i="14"/>
  <c r="IC394" i="14"/>
  <c r="BL394" i="14"/>
  <c r="BN394" i="14"/>
  <c r="BR394" i="14"/>
  <c r="M394" i="14"/>
  <c r="H394" i="14"/>
  <c r="J394" i="14"/>
  <c r="N394" i="14"/>
  <c r="AS394" i="14"/>
  <c r="P394" i="14"/>
  <c r="R394" i="14"/>
  <c r="V394" i="14"/>
  <c r="BY394" i="14"/>
  <c r="X394" i="14"/>
  <c r="Z394" i="14"/>
  <c r="AD394" i="14"/>
  <c r="DK394" i="14"/>
  <c r="CR394" i="14"/>
  <c r="CT394" i="14"/>
  <c r="CX394" i="14"/>
  <c r="EQ394" i="14"/>
  <c r="CZ394" i="14"/>
  <c r="DB394" i="14"/>
  <c r="DF394" i="14"/>
  <c r="FW394" i="14"/>
  <c r="DH394" i="14"/>
  <c r="DJ394" i="14"/>
  <c r="DN394" i="14"/>
  <c r="HC394" i="14"/>
  <c r="DP394" i="14"/>
  <c r="DR394" i="14"/>
  <c r="DV394" i="14"/>
  <c r="II394" i="14"/>
  <c r="DX394" i="14"/>
  <c r="DZ394" i="14"/>
  <c r="ED394" i="14"/>
  <c r="S394" i="14"/>
  <c r="BT394" i="14"/>
  <c r="BV394" i="14"/>
  <c r="BZ394" i="14"/>
  <c r="AY394" i="14"/>
  <c r="CB394" i="14"/>
  <c r="CD394" i="14"/>
  <c r="CH394" i="14"/>
  <c r="CE394" i="14"/>
  <c r="CJ394" i="14"/>
  <c r="CL394" i="14"/>
  <c r="CP394" i="14"/>
  <c r="DM394" i="14"/>
  <c r="FD394" i="14"/>
  <c r="FF394" i="14"/>
  <c r="FJ394" i="14"/>
  <c r="ES394" i="14"/>
  <c r="FL394" i="14"/>
  <c r="FN394" i="14"/>
  <c r="FR394" i="14"/>
  <c r="FY394" i="14"/>
  <c r="FT394" i="14"/>
  <c r="FV394" i="14"/>
  <c r="FZ394" i="14"/>
  <c r="HE394" i="14"/>
  <c r="GB394" i="14"/>
  <c r="GD394" i="14"/>
  <c r="GH394" i="14"/>
  <c r="IK394" i="14"/>
  <c r="GJ394" i="14"/>
  <c r="GL394" i="14"/>
  <c r="GP394" i="14"/>
  <c r="U394" i="14"/>
  <c r="EF394" i="14"/>
  <c r="EH394" i="14"/>
  <c r="EL394" i="14"/>
  <c r="BA394" i="14"/>
  <c r="EN394" i="14"/>
  <c r="EP394" i="14"/>
  <c r="ET394" i="14"/>
  <c r="CG394" i="14"/>
  <c r="EV394" i="14"/>
  <c r="EX394" i="14"/>
  <c r="FB394" i="14"/>
  <c r="DS394" i="14"/>
  <c r="HP394" i="14"/>
  <c r="HR394" i="14"/>
  <c r="HV394" i="14"/>
  <c r="EY394" i="14"/>
  <c r="HX394" i="14"/>
  <c r="HZ394" i="14"/>
  <c r="ID394" i="14"/>
  <c r="GE394" i="14"/>
  <c r="IF394" i="14"/>
  <c r="IH394" i="14"/>
  <c r="IL394" i="14"/>
  <c r="HK394" i="14"/>
  <c r="IN394" i="14"/>
  <c r="IP394" i="14"/>
  <c r="IT394" i="14"/>
  <c r="IQ394" i="14"/>
  <c r="IV394" i="14"/>
  <c r="IX394" i="14"/>
  <c r="JB394" i="14"/>
  <c r="AA394" i="14"/>
  <c r="GR394" i="14"/>
  <c r="GT394" i="14"/>
  <c r="GX394" i="14"/>
  <c r="BG394" i="14"/>
  <c r="GZ394" i="14"/>
  <c r="HB394" i="14"/>
  <c r="HF394" i="14"/>
  <c r="CM394" i="14"/>
  <c r="HH394" i="14"/>
  <c r="HJ394" i="14"/>
  <c r="HN394" i="14"/>
  <c r="I134" i="14"/>
  <c r="K134" i="14" s="1"/>
  <c r="GU395" i="14" s="1"/>
  <c r="D662" i="14"/>
  <c r="C663" i="14"/>
  <c r="D137" i="14"/>
  <c r="C138" i="14"/>
  <c r="E661" i="14"/>
  <c r="H661" i="14" s="1"/>
  <c r="H660" i="14"/>
  <c r="I660" i="14" s="1"/>
  <c r="N661" i="14"/>
  <c r="A662" i="14"/>
  <c r="BE660" i="14"/>
  <c r="AW660" i="14"/>
  <c r="AO660" i="14"/>
  <c r="AG660" i="14"/>
  <c r="Y660" i="14"/>
  <c r="Q660" i="14"/>
  <c r="BL660" i="14"/>
  <c r="BD660" i="14"/>
  <c r="BK660" i="14"/>
  <c r="BC660" i="14"/>
  <c r="AU660" i="14"/>
  <c r="AM660" i="14"/>
  <c r="AE660" i="14"/>
  <c r="W660" i="14"/>
  <c r="O660" i="14"/>
  <c r="BJ660" i="14"/>
  <c r="BB660" i="14"/>
  <c r="AT660" i="14"/>
  <c r="AL660" i="14"/>
  <c r="AD660" i="14"/>
  <c r="V660" i="14"/>
  <c r="BI660" i="14"/>
  <c r="BA660" i="14"/>
  <c r="AS660" i="14"/>
  <c r="AK660" i="14"/>
  <c r="AC660" i="14"/>
  <c r="U660" i="14"/>
  <c r="M660" i="14"/>
  <c r="BH660" i="14"/>
  <c r="AZ660" i="14"/>
  <c r="AR660" i="14"/>
  <c r="AJ660" i="14"/>
  <c r="AB660" i="14"/>
  <c r="T660" i="14"/>
  <c r="BG660" i="14"/>
  <c r="AY660" i="14"/>
  <c r="AQ660" i="14"/>
  <c r="AI660" i="14"/>
  <c r="AA660" i="14"/>
  <c r="S660" i="14"/>
  <c r="BF660" i="14"/>
  <c r="AX660" i="14"/>
  <c r="AP660" i="14"/>
  <c r="AH660" i="14"/>
  <c r="Z660" i="14"/>
  <c r="R660" i="14"/>
  <c r="P660" i="14"/>
  <c r="AV660" i="14"/>
  <c r="AN660" i="14"/>
  <c r="AF660" i="14"/>
  <c r="X660" i="14"/>
  <c r="E136" i="14"/>
  <c r="G136" i="14" s="1"/>
  <c r="D61" i="11"/>
  <c r="G61" i="11" s="1"/>
  <c r="E60" i="11"/>
  <c r="F60" i="11" s="1"/>
  <c r="M291" i="2"/>
  <c r="E292" i="2"/>
  <c r="F292" i="2" s="1"/>
  <c r="B264" i="2"/>
  <c r="C224" i="1"/>
  <c r="C223" i="1"/>
  <c r="M331" i="2" l="1"/>
  <c r="L331" i="2"/>
  <c r="K331" i="2"/>
  <c r="N331" i="2" s="1"/>
  <c r="K370" i="2"/>
  <c r="L370" i="2" s="1"/>
  <c r="K292" i="2"/>
  <c r="L292" i="2" s="1"/>
  <c r="N292" i="2" s="1"/>
  <c r="O330" i="2"/>
  <c r="P330" i="2"/>
  <c r="J60" i="11"/>
  <c r="K60" i="11" s="1"/>
  <c r="H60" i="11"/>
  <c r="I60" i="11" s="1"/>
  <c r="N369" i="2"/>
  <c r="M369" i="2"/>
  <c r="I135" i="14"/>
  <c r="K135" i="14" s="1"/>
  <c r="HX396" i="14" s="1"/>
  <c r="G661" i="14"/>
  <c r="F661" i="14"/>
  <c r="Q395" i="14"/>
  <c r="CC395" i="14"/>
  <c r="BF395" i="14"/>
  <c r="CR395" i="14"/>
  <c r="BX395" i="14"/>
  <c r="EJ395" i="14"/>
  <c r="BZ395" i="14"/>
  <c r="EL395" i="14"/>
  <c r="DZ395" i="14"/>
  <c r="GV395" i="14"/>
  <c r="GX395" i="14"/>
  <c r="EO395" i="14"/>
  <c r="EF395" i="14"/>
  <c r="M395" i="14"/>
  <c r="G395" i="14"/>
  <c r="HA395" i="14"/>
  <c r="EH395" i="14"/>
  <c r="BY395" i="14"/>
  <c r="BS395" i="14"/>
  <c r="S395" i="14"/>
  <c r="FT395" i="14"/>
  <c r="EK395" i="14"/>
  <c r="EE395" i="14"/>
  <c r="CE395" i="14"/>
  <c r="HJ395" i="14"/>
  <c r="GW395" i="14"/>
  <c r="GQ395" i="14"/>
  <c r="EQ395" i="14"/>
  <c r="L395" i="14"/>
  <c r="N395" i="14"/>
  <c r="GZ395" i="14"/>
  <c r="HC395" i="14"/>
  <c r="CL395" i="14"/>
  <c r="DX395" i="14"/>
  <c r="FF395" i="14"/>
  <c r="FL395" i="14"/>
  <c r="FN395" i="14"/>
  <c r="HB395" i="14"/>
  <c r="X395" i="14"/>
  <c r="T395" i="14"/>
  <c r="CF395" i="14"/>
  <c r="ER395" i="14"/>
  <c r="HD395" i="14"/>
  <c r="U395" i="14"/>
  <c r="CG395" i="14"/>
  <c r="ES395" i="14"/>
  <c r="HE395" i="14"/>
  <c r="V395" i="14"/>
  <c r="CH395" i="14"/>
  <c r="ET395" i="14"/>
  <c r="HF395" i="14"/>
  <c r="O395" i="14"/>
  <c r="CA395" i="14"/>
  <c r="EM395" i="14"/>
  <c r="GY395" i="14"/>
  <c r="HH395" i="14"/>
  <c r="Y395" i="14"/>
  <c r="CK395" i="14"/>
  <c r="EW395" i="14"/>
  <c r="HI395" i="14"/>
  <c r="AA395" i="14"/>
  <c r="CM395" i="14"/>
  <c r="EY395" i="14"/>
  <c r="HK395" i="14"/>
  <c r="DR395" i="14"/>
  <c r="FD395" i="14"/>
  <c r="GL395" i="14"/>
  <c r="GR395" i="14"/>
  <c r="GT395" i="14"/>
  <c r="R395" i="14"/>
  <c r="BD395" i="14"/>
  <c r="AB395" i="14"/>
  <c r="CN395" i="14"/>
  <c r="EZ395" i="14"/>
  <c r="HL395" i="14"/>
  <c r="AC395" i="14"/>
  <c r="CO395" i="14"/>
  <c r="FA395" i="14"/>
  <c r="HM395" i="14"/>
  <c r="AD395" i="14"/>
  <c r="CP395" i="14"/>
  <c r="FB395" i="14"/>
  <c r="HN395" i="14"/>
  <c r="W395" i="14"/>
  <c r="CI395" i="14"/>
  <c r="EU395" i="14"/>
  <c r="HG395" i="14"/>
  <c r="HP395" i="14"/>
  <c r="AG395" i="14"/>
  <c r="CS395" i="14"/>
  <c r="FE395" i="14"/>
  <c r="HQ395" i="14"/>
  <c r="AI395" i="14"/>
  <c r="CU395" i="14"/>
  <c r="FG395" i="14"/>
  <c r="HS395" i="14"/>
  <c r="EX395" i="14"/>
  <c r="GJ395" i="14"/>
  <c r="IP395" i="14"/>
  <c r="IX395" i="14"/>
  <c r="P395" i="14"/>
  <c r="AX395" i="14"/>
  <c r="CJ395" i="14"/>
  <c r="AJ395" i="14"/>
  <c r="CV395" i="14"/>
  <c r="FH395" i="14"/>
  <c r="HT395" i="14"/>
  <c r="AK395" i="14"/>
  <c r="CW395" i="14"/>
  <c r="FI395" i="14"/>
  <c r="HU395" i="14"/>
  <c r="AL395" i="14"/>
  <c r="CX395" i="14"/>
  <c r="FJ395" i="14"/>
  <c r="HV395" i="14"/>
  <c r="AE395" i="14"/>
  <c r="CQ395" i="14"/>
  <c r="FC395" i="14"/>
  <c r="HO395" i="14"/>
  <c r="HX395" i="14"/>
  <c r="AO395" i="14"/>
  <c r="DA395" i="14"/>
  <c r="FM395" i="14"/>
  <c r="HY395" i="14"/>
  <c r="AQ395" i="14"/>
  <c r="DC395" i="14"/>
  <c r="FO395" i="14"/>
  <c r="IA395" i="14"/>
  <c r="GD395" i="14"/>
  <c r="IH395" i="14"/>
  <c r="H395" i="14"/>
  <c r="J395" i="14"/>
  <c r="AV395" i="14"/>
  <c r="CD395" i="14"/>
  <c r="DP395" i="14"/>
  <c r="AR395" i="14"/>
  <c r="DD395" i="14"/>
  <c r="FP395" i="14"/>
  <c r="IB395" i="14"/>
  <c r="AS395" i="14"/>
  <c r="DE395" i="14"/>
  <c r="FQ395" i="14"/>
  <c r="IC395" i="14"/>
  <c r="AT395" i="14"/>
  <c r="DF395" i="14"/>
  <c r="FR395" i="14"/>
  <c r="ID395" i="14"/>
  <c r="AM395" i="14"/>
  <c r="CY395" i="14"/>
  <c r="FK395" i="14"/>
  <c r="HW395" i="14"/>
  <c r="IF395" i="14"/>
  <c r="AW395" i="14"/>
  <c r="DI395" i="14"/>
  <c r="FU395" i="14"/>
  <c r="IG395" i="14"/>
  <c r="AY395" i="14"/>
  <c r="DK395" i="14"/>
  <c r="FW395" i="14"/>
  <c r="II395" i="14"/>
  <c r="HZ395" i="14"/>
  <c r="AH395" i="14"/>
  <c r="AN395" i="14"/>
  <c r="AP395" i="14"/>
  <c r="CB395" i="14"/>
  <c r="DJ395" i="14"/>
  <c r="EV395" i="14"/>
  <c r="AZ395" i="14"/>
  <c r="DL395" i="14"/>
  <c r="FX395" i="14"/>
  <c r="IJ395" i="14"/>
  <c r="BA395" i="14"/>
  <c r="DM395" i="14"/>
  <c r="FY395" i="14"/>
  <c r="IK395" i="14"/>
  <c r="BB395" i="14"/>
  <c r="DN395" i="14"/>
  <c r="FZ395" i="14"/>
  <c r="IL395" i="14"/>
  <c r="AU395" i="14"/>
  <c r="DG395" i="14"/>
  <c r="FS395" i="14"/>
  <c r="IE395" i="14"/>
  <c r="IN395" i="14"/>
  <c r="BE395" i="14"/>
  <c r="DQ395" i="14"/>
  <c r="GC395" i="14"/>
  <c r="IO395" i="14"/>
  <c r="BG395" i="14"/>
  <c r="DS395" i="14"/>
  <c r="GE395" i="14"/>
  <c r="IQ395" i="14"/>
  <c r="AF395" i="14"/>
  <c r="BN395" i="14"/>
  <c r="BT395" i="14"/>
  <c r="BV395" i="14"/>
  <c r="DH395" i="14"/>
  <c r="EP395" i="14"/>
  <c r="GB395" i="14"/>
  <c r="BH395" i="14"/>
  <c r="DT395" i="14"/>
  <c r="GF395" i="14"/>
  <c r="IR395" i="14"/>
  <c r="BI395" i="14"/>
  <c r="DU395" i="14"/>
  <c r="GG395" i="14"/>
  <c r="IS395" i="14"/>
  <c r="BJ395" i="14"/>
  <c r="DV395" i="14"/>
  <c r="GH395" i="14"/>
  <c r="IT395" i="14"/>
  <c r="BC395" i="14"/>
  <c r="DO395" i="14"/>
  <c r="GA395" i="14"/>
  <c r="IM395" i="14"/>
  <c r="IV395" i="14"/>
  <c r="BM395" i="14"/>
  <c r="DY395" i="14"/>
  <c r="GK395" i="14"/>
  <c r="IW395" i="14"/>
  <c r="BO395" i="14"/>
  <c r="EA395" i="14"/>
  <c r="GM395" i="14"/>
  <c r="IY395" i="14"/>
  <c r="Z395" i="14"/>
  <c r="BL395" i="14"/>
  <c r="CT395" i="14"/>
  <c r="CZ395" i="14"/>
  <c r="DB395" i="14"/>
  <c r="EN395" i="14"/>
  <c r="FV395" i="14"/>
  <c r="HR395" i="14"/>
  <c r="BP395" i="14"/>
  <c r="EB395" i="14"/>
  <c r="GN395" i="14"/>
  <c r="IZ395" i="14"/>
  <c r="BQ395" i="14"/>
  <c r="EC395" i="14"/>
  <c r="GO395" i="14"/>
  <c r="JA395" i="14"/>
  <c r="BR395" i="14"/>
  <c r="ED395" i="14"/>
  <c r="GP395" i="14"/>
  <c r="JB395" i="14"/>
  <c r="BK395" i="14"/>
  <c r="DW395" i="14"/>
  <c r="GI395" i="14"/>
  <c r="IU395" i="14"/>
  <c r="I395" i="14"/>
  <c r="BU395" i="14"/>
  <c r="EG395" i="14"/>
  <c r="GS395" i="14"/>
  <c r="K395" i="14"/>
  <c r="BW395" i="14"/>
  <c r="EI395" i="14"/>
  <c r="F136" i="14"/>
  <c r="N662" i="14"/>
  <c r="A663" i="14"/>
  <c r="C139" i="14"/>
  <c r="D138" i="14"/>
  <c r="H136" i="14"/>
  <c r="BE661" i="14"/>
  <c r="AW661" i="14"/>
  <c r="AO661" i="14"/>
  <c r="AG661" i="14"/>
  <c r="Y661" i="14"/>
  <c r="Q661" i="14"/>
  <c r="BL661" i="14"/>
  <c r="BD661" i="14"/>
  <c r="AV661" i="14"/>
  <c r="AN661" i="14"/>
  <c r="AF661" i="14"/>
  <c r="X661" i="14"/>
  <c r="P661" i="14"/>
  <c r="BK661" i="14"/>
  <c r="BC661" i="14"/>
  <c r="AU661" i="14"/>
  <c r="AM661" i="14"/>
  <c r="AE661" i="14"/>
  <c r="W661" i="14"/>
  <c r="O661" i="14"/>
  <c r="BJ661" i="14"/>
  <c r="BB661" i="14"/>
  <c r="AT661" i="14"/>
  <c r="AL661" i="14"/>
  <c r="AD661" i="14"/>
  <c r="V661" i="14"/>
  <c r="BI661" i="14"/>
  <c r="BA661" i="14"/>
  <c r="AS661" i="14"/>
  <c r="AK661" i="14"/>
  <c r="AC661" i="14"/>
  <c r="U661" i="14"/>
  <c r="M661" i="14"/>
  <c r="BH661" i="14"/>
  <c r="AZ661" i="14"/>
  <c r="AR661" i="14"/>
  <c r="AJ661" i="14"/>
  <c r="AB661" i="14"/>
  <c r="T661" i="14"/>
  <c r="BG661" i="14"/>
  <c r="AY661" i="14"/>
  <c r="AQ661" i="14"/>
  <c r="AI661" i="14"/>
  <c r="AA661" i="14"/>
  <c r="S661" i="14"/>
  <c r="BF661" i="14"/>
  <c r="AX661" i="14"/>
  <c r="AP661" i="14"/>
  <c r="AH661" i="14"/>
  <c r="Z661" i="14"/>
  <c r="R661" i="14"/>
  <c r="G137" i="14"/>
  <c r="E137" i="14"/>
  <c r="H137" i="14" s="1"/>
  <c r="D663" i="14"/>
  <c r="C664" i="14"/>
  <c r="G662" i="14"/>
  <c r="E662" i="14"/>
  <c r="F662" i="14" s="1"/>
  <c r="H662" i="14"/>
  <c r="E61" i="11"/>
  <c r="F61" i="11" s="1"/>
  <c r="D62" i="11"/>
  <c r="G62" i="11" s="1"/>
  <c r="M292" i="2"/>
  <c r="E293" i="2"/>
  <c r="F293" i="2" s="1"/>
  <c r="B250" i="2"/>
  <c r="B265" i="2"/>
  <c r="J61" i="11" l="1"/>
  <c r="K61" i="11" s="1"/>
  <c r="H61" i="11"/>
  <c r="I61" i="11" s="1"/>
  <c r="M370" i="2"/>
  <c r="N370" i="2"/>
  <c r="O331" i="2"/>
  <c r="P331" i="2"/>
  <c r="M332" i="2"/>
  <c r="L332" i="2"/>
  <c r="K371" i="2"/>
  <c r="L371" i="2" s="1"/>
  <c r="K332" i="2"/>
  <c r="N332" i="2" s="1"/>
  <c r="K293" i="2"/>
  <c r="L293" i="2" s="1"/>
  <c r="N293" i="2" s="1"/>
  <c r="N396" i="14"/>
  <c r="I661" i="14"/>
  <c r="K396" i="14"/>
  <c r="BZ396" i="14"/>
  <c r="EJ396" i="14"/>
  <c r="I396" i="14"/>
  <c r="EH396" i="14"/>
  <c r="AV396" i="14"/>
  <c r="CY396" i="14"/>
  <c r="BV396" i="14"/>
  <c r="EL396" i="14"/>
  <c r="J396" i="14"/>
  <c r="M396" i="14"/>
  <c r="HN396" i="14"/>
  <c r="HA396" i="14"/>
  <c r="CG396" i="14"/>
  <c r="HH396" i="14"/>
  <c r="DV396" i="14"/>
  <c r="HS396" i="14"/>
  <c r="IW396" i="14"/>
  <c r="DT396" i="14"/>
  <c r="CX396" i="14"/>
  <c r="IN396" i="14"/>
  <c r="FL396" i="14"/>
  <c r="BX396" i="14"/>
  <c r="EV396" i="14"/>
  <c r="BH396" i="14"/>
  <c r="FH396" i="14"/>
  <c r="FC396" i="14"/>
  <c r="AY396" i="14"/>
  <c r="EC396" i="14"/>
  <c r="DW396" i="14"/>
  <c r="FZ396" i="14"/>
  <c r="IY396" i="14"/>
  <c r="FN396" i="14"/>
  <c r="CZ396" i="14"/>
  <c r="L396" i="14"/>
  <c r="CJ396" i="14"/>
  <c r="IQ396" i="14"/>
  <c r="CF396" i="14"/>
  <c r="FB396" i="14"/>
  <c r="HL396" i="14"/>
  <c r="HE396" i="14"/>
  <c r="AF396" i="14"/>
  <c r="AR396" i="14"/>
  <c r="AW396" i="14"/>
  <c r="GK396" i="14"/>
  <c r="FX396" i="14"/>
  <c r="IT396" i="14"/>
  <c r="IP396" i="14"/>
  <c r="II396" i="14"/>
  <c r="IC396" i="14"/>
  <c r="IF396" i="14"/>
  <c r="AK396" i="14"/>
  <c r="DO396" i="14"/>
  <c r="CC396" i="14"/>
  <c r="GJ396" i="14"/>
  <c r="CV396" i="14"/>
  <c r="DR396" i="14"/>
  <c r="CB396" i="14"/>
  <c r="EZ396" i="14"/>
  <c r="BL396" i="14"/>
  <c r="DL396" i="14"/>
  <c r="DF396" i="14"/>
  <c r="DZ396" i="14"/>
  <c r="GB396" i="14"/>
  <c r="AU396" i="14"/>
  <c r="BJ396" i="14"/>
  <c r="BF396" i="14"/>
  <c r="FS396" i="14"/>
  <c r="IA396" i="14"/>
  <c r="ET396" i="14"/>
  <c r="AI396" i="14"/>
  <c r="AC396" i="14"/>
  <c r="EX396" i="14"/>
  <c r="HI396" i="14"/>
  <c r="CU396" i="14"/>
  <c r="IS396" i="14"/>
  <c r="IO396" i="14"/>
  <c r="IL396" i="14"/>
  <c r="BO396" i="14"/>
  <c r="HU396" i="14"/>
  <c r="EF396" i="14"/>
  <c r="DD396" i="14"/>
  <c r="HY396" i="14"/>
  <c r="IR396" i="14"/>
  <c r="AE396" i="14"/>
  <c r="FJ396" i="14"/>
  <c r="BA396" i="14"/>
  <c r="HO396" i="14"/>
  <c r="GZ396" i="14"/>
  <c r="GM396" i="14"/>
  <c r="FW396" i="14"/>
  <c r="GA396" i="14"/>
  <c r="AN396" i="14"/>
  <c r="GW396" i="14"/>
  <c r="GU396" i="14"/>
  <c r="GS396" i="14"/>
  <c r="X396" i="14"/>
  <c r="GG396" i="14"/>
  <c r="GE396" i="14"/>
  <c r="GC396" i="14"/>
  <c r="CH396" i="14"/>
  <c r="FG396" i="14"/>
  <c r="FD396" i="14"/>
  <c r="FA396" i="14"/>
  <c r="HZ396" i="14"/>
  <c r="IE396" i="14"/>
  <c r="HT396" i="14"/>
  <c r="ED396" i="14"/>
  <c r="HF396" i="14"/>
  <c r="AJ396" i="14"/>
  <c r="AD396" i="14"/>
  <c r="DC396" i="14"/>
  <c r="CM396" i="14"/>
  <c r="CR396" i="14"/>
  <c r="EW396" i="14"/>
  <c r="S396" i="14"/>
  <c r="H396" i="14"/>
  <c r="DY396" i="14"/>
  <c r="AG396" i="14"/>
  <c r="FY396" i="14"/>
  <c r="CL396" i="14"/>
  <c r="AM396" i="14"/>
  <c r="AH396" i="14"/>
  <c r="HW396" i="14"/>
  <c r="EK396" i="14"/>
  <c r="EI396" i="14"/>
  <c r="EG396" i="14"/>
  <c r="HG396" i="14"/>
  <c r="DU396" i="14"/>
  <c r="DS396" i="14"/>
  <c r="DQ396" i="14"/>
  <c r="IV396" i="14"/>
  <c r="IK396" i="14"/>
  <c r="CE396" i="14"/>
  <c r="BT396" i="14"/>
  <c r="BQ396" i="14"/>
  <c r="EM396" i="14"/>
  <c r="ER396" i="14"/>
  <c r="AT396" i="14"/>
  <c r="DN396" i="14"/>
  <c r="HC396" i="14"/>
  <c r="GR396" i="14"/>
  <c r="GO396" i="14"/>
  <c r="AA396" i="14"/>
  <c r="FF396" i="14"/>
  <c r="FR396" i="14"/>
  <c r="BM396" i="14"/>
  <c r="EP396" i="14"/>
  <c r="CP396" i="14"/>
  <c r="AO396" i="14"/>
  <c r="EA396" i="14"/>
  <c r="FM396" i="14"/>
  <c r="DG396" i="14"/>
  <c r="BS396" i="14"/>
  <c r="HR396" i="14"/>
  <c r="FK396" i="14"/>
  <c r="BY396" i="14"/>
  <c r="BW396" i="14"/>
  <c r="BU396" i="14"/>
  <c r="EU396" i="14"/>
  <c r="BI396" i="14"/>
  <c r="BG396" i="14"/>
  <c r="BE396" i="14"/>
  <c r="FT396" i="14"/>
  <c r="FI396" i="14"/>
  <c r="IH396" i="14"/>
  <c r="IM396" i="14"/>
  <c r="IB396" i="14"/>
  <c r="HV396" i="14"/>
  <c r="AZ396" i="14"/>
  <c r="HP396" i="14"/>
  <c r="HM396" i="14"/>
  <c r="AL396" i="14"/>
  <c r="DK396" i="14"/>
  <c r="DP396" i="14"/>
  <c r="DE396" i="14"/>
  <c r="GL396" i="14"/>
  <c r="CD396" i="14"/>
  <c r="CO396" i="14"/>
  <c r="W396" i="14"/>
  <c r="AX396" i="14"/>
  <c r="IZ396" i="14"/>
  <c r="O396" i="14"/>
  <c r="JA396" i="14"/>
  <c r="CT396" i="14"/>
  <c r="CQ396" i="14"/>
  <c r="FV396" i="14"/>
  <c r="FP396" i="14"/>
  <c r="HJ396" i="14"/>
  <c r="IG396" i="14"/>
  <c r="T396" i="14"/>
  <c r="HQ396" i="14"/>
  <c r="HK396" i="14"/>
  <c r="FO396" i="14"/>
  <c r="FU396" i="14"/>
  <c r="CS396" i="14"/>
  <c r="Z396" i="14"/>
  <c r="DI396" i="14"/>
  <c r="GX396" i="14"/>
  <c r="GV396" i="14"/>
  <c r="GT396" i="14"/>
  <c r="G396" i="14"/>
  <c r="GH396" i="14"/>
  <c r="GF396" i="14"/>
  <c r="GD396" i="14"/>
  <c r="BC396" i="14"/>
  <c r="IU396" i="14"/>
  <c r="IJ396" i="14"/>
  <c r="ID396" i="14"/>
  <c r="BP396" i="14"/>
  <c r="BB396" i="14"/>
  <c r="EQ396" i="14"/>
  <c r="BD396" i="14"/>
  <c r="AS396" i="14"/>
  <c r="DX396" i="14"/>
  <c r="DM396" i="14"/>
  <c r="HB396" i="14"/>
  <c r="GQ396" i="14"/>
  <c r="GN396" i="14"/>
  <c r="DH396" i="14"/>
  <c r="FE396" i="14"/>
  <c r="AQ396" i="14"/>
  <c r="P396" i="14"/>
  <c r="EO396" i="14"/>
  <c r="IX396" i="14"/>
  <c r="V396" i="14"/>
  <c r="DB396" i="14"/>
  <c r="Q396" i="14"/>
  <c r="GI396" i="14"/>
  <c r="JB396" i="14"/>
  <c r="BK396" i="14"/>
  <c r="DA396" i="14"/>
  <c r="BR396" i="14"/>
  <c r="EY396" i="14"/>
  <c r="EN396" i="14"/>
  <c r="ES396" i="14"/>
  <c r="EE396" i="14"/>
  <c r="EB396" i="14"/>
  <c r="GY396" i="14"/>
  <c r="HD396" i="14"/>
  <c r="GP396" i="14"/>
  <c r="AB396" i="14"/>
  <c r="CW396" i="14"/>
  <c r="CI396" i="14"/>
  <c r="BN396" i="14"/>
  <c r="U396" i="14"/>
  <c r="CA396" i="14"/>
  <c r="AP396" i="14"/>
  <c r="DJ396" i="14"/>
  <c r="Y396" i="14"/>
  <c r="FQ396" i="14"/>
  <c r="CN396" i="14"/>
  <c r="CK396" i="14"/>
  <c r="R396" i="14"/>
  <c r="I136" i="14"/>
  <c r="K136" i="14" s="1"/>
  <c r="HU397" i="14" s="1"/>
  <c r="I662" i="14"/>
  <c r="F137" i="14"/>
  <c r="I137" i="14" s="1"/>
  <c r="K137" i="14" s="1"/>
  <c r="E663" i="14"/>
  <c r="G663" i="14" s="1"/>
  <c r="E138" i="14"/>
  <c r="F138" i="14" s="1"/>
  <c r="D139" i="14"/>
  <c r="C140" i="14"/>
  <c r="N663" i="14"/>
  <c r="A664" i="14"/>
  <c r="BE662" i="14"/>
  <c r="AW662" i="14"/>
  <c r="AO662" i="14"/>
  <c r="AG662" i="14"/>
  <c r="Y662" i="14"/>
  <c r="Q662" i="14"/>
  <c r="BL662" i="14"/>
  <c r="BD662" i="14"/>
  <c r="AV662" i="14"/>
  <c r="AN662" i="14"/>
  <c r="AF662" i="14"/>
  <c r="X662" i="14"/>
  <c r="P662" i="14"/>
  <c r="BK662" i="14"/>
  <c r="BC662" i="14"/>
  <c r="AU662" i="14"/>
  <c r="AM662" i="14"/>
  <c r="AE662" i="14"/>
  <c r="W662" i="14"/>
  <c r="O662" i="14"/>
  <c r="BJ662" i="14"/>
  <c r="BB662" i="14"/>
  <c r="AT662" i="14"/>
  <c r="AL662" i="14"/>
  <c r="AD662" i="14"/>
  <c r="V662" i="14"/>
  <c r="BI662" i="14"/>
  <c r="BA662" i="14"/>
  <c r="AS662" i="14"/>
  <c r="AK662" i="14"/>
  <c r="AC662" i="14"/>
  <c r="U662" i="14"/>
  <c r="M662" i="14"/>
  <c r="BH662" i="14"/>
  <c r="AZ662" i="14"/>
  <c r="AR662" i="14"/>
  <c r="AJ662" i="14"/>
  <c r="AB662" i="14"/>
  <c r="T662" i="14"/>
  <c r="BG662" i="14"/>
  <c r="AY662" i="14"/>
  <c r="AQ662" i="14"/>
  <c r="AI662" i="14"/>
  <c r="AA662" i="14"/>
  <c r="S662" i="14"/>
  <c r="BF662" i="14"/>
  <c r="AX662" i="14"/>
  <c r="AP662" i="14"/>
  <c r="AH662" i="14"/>
  <c r="Z662" i="14"/>
  <c r="R662" i="14"/>
  <c r="D664" i="14"/>
  <c r="C665" i="14"/>
  <c r="D63" i="11"/>
  <c r="G63" i="11" s="1"/>
  <c r="E62" i="11"/>
  <c r="F62" i="11" s="1"/>
  <c r="M293" i="2"/>
  <c r="E294" i="2"/>
  <c r="F294" i="2" s="1"/>
  <c r="C195" i="1"/>
  <c r="C183" i="1"/>
  <c r="C184" i="1" s="1"/>
  <c r="C182" i="1"/>
  <c r="M333" i="2" l="1"/>
  <c r="K372" i="2"/>
  <c r="L372" i="2" s="1"/>
  <c r="K333" i="2"/>
  <c r="N333" i="2" s="1"/>
  <c r="K294" i="2"/>
  <c r="L294" i="2" s="1"/>
  <c r="N294" i="2" s="1"/>
  <c r="L333" i="2"/>
  <c r="O332" i="2"/>
  <c r="P332" i="2"/>
  <c r="J62" i="11"/>
  <c r="K62" i="11" s="1"/>
  <c r="H62" i="11"/>
  <c r="I62" i="11" s="1"/>
  <c r="N371" i="2"/>
  <c r="M371" i="2"/>
  <c r="H663" i="14"/>
  <c r="AM397" i="14"/>
  <c r="AO397" i="14"/>
  <c r="AQ397" i="14"/>
  <c r="AS397" i="14"/>
  <c r="CY397" i="14"/>
  <c r="DA397" i="14"/>
  <c r="DC397" i="14"/>
  <c r="DE397" i="14"/>
  <c r="FK397" i="14"/>
  <c r="FM397" i="14"/>
  <c r="FO397" i="14"/>
  <c r="FQ397" i="14"/>
  <c r="HW397" i="14"/>
  <c r="HY397" i="14"/>
  <c r="IA397" i="14"/>
  <c r="IC397" i="14"/>
  <c r="AT397" i="14"/>
  <c r="AN397" i="14"/>
  <c r="AP397" i="14"/>
  <c r="AR397" i="14"/>
  <c r="DF397" i="14"/>
  <c r="CZ397" i="14"/>
  <c r="DB397" i="14"/>
  <c r="DD397" i="14"/>
  <c r="FR397" i="14"/>
  <c r="FL397" i="14"/>
  <c r="FN397" i="14"/>
  <c r="FP397" i="14"/>
  <c r="ID397" i="14"/>
  <c r="HX397" i="14"/>
  <c r="HZ397" i="14"/>
  <c r="IB397" i="14"/>
  <c r="BB397" i="14"/>
  <c r="DN397" i="14"/>
  <c r="FZ397" i="14"/>
  <c r="IL397" i="14"/>
  <c r="AU397" i="14"/>
  <c r="DG397" i="14"/>
  <c r="FS397" i="14"/>
  <c r="IE397" i="14"/>
  <c r="AV397" i="14"/>
  <c r="DH397" i="14"/>
  <c r="FT397" i="14"/>
  <c r="IF397" i="14"/>
  <c r="AW397" i="14"/>
  <c r="DI397" i="14"/>
  <c r="FU397" i="14"/>
  <c r="IG397" i="14"/>
  <c r="AX397" i="14"/>
  <c r="DJ397" i="14"/>
  <c r="FV397" i="14"/>
  <c r="IH397" i="14"/>
  <c r="AY397" i="14"/>
  <c r="DK397" i="14"/>
  <c r="FW397" i="14"/>
  <c r="II397" i="14"/>
  <c r="AZ397" i="14"/>
  <c r="DL397" i="14"/>
  <c r="FX397" i="14"/>
  <c r="IJ397" i="14"/>
  <c r="BA397" i="14"/>
  <c r="DM397" i="14"/>
  <c r="FY397" i="14"/>
  <c r="IK397" i="14"/>
  <c r="BJ397" i="14"/>
  <c r="DV397" i="14"/>
  <c r="GH397" i="14"/>
  <c r="IT397" i="14"/>
  <c r="BC397" i="14"/>
  <c r="DO397" i="14"/>
  <c r="GA397" i="14"/>
  <c r="IM397" i="14"/>
  <c r="BD397" i="14"/>
  <c r="DP397" i="14"/>
  <c r="GB397" i="14"/>
  <c r="IN397" i="14"/>
  <c r="BE397" i="14"/>
  <c r="DQ397" i="14"/>
  <c r="GC397" i="14"/>
  <c r="IO397" i="14"/>
  <c r="BF397" i="14"/>
  <c r="DR397" i="14"/>
  <c r="GD397" i="14"/>
  <c r="IP397" i="14"/>
  <c r="BG397" i="14"/>
  <c r="DS397" i="14"/>
  <c r="GE397" i="14"/>
  <c r="IQ397" i="14"/>
  <c r="BH397" i="14"/>
  <c r="DT397" i="14"/>
  <c r="GF397" i="14"/>
  <c r="IR397" i="14"/>
  <c r="BI397" i="14"/>
  <c r="DU397" i="14"/>
  <c r="GG397" i="14"/>
  <c r="IS397" i="14"/>
  <c r="BR397" i="14"/>
  <c r="ED397" i="14"/>
  <c r="GP397" i="14"/>
  <c r="JB397" i="14"/>
  <c r="BK397" i="14"/>
  <c r="DW397" i="14"/>
  <c r="GI397" i="14"/>
  <c r="IU397" i="14"/>
  <c r="BL397" i="14"/>
  <c r="DX397" i="14"/>
  <c r="GJ397" i="14"/>
  <c r="IV397" i="14"/>
  <c r="BM397" i="14"/>
  <c r="DY397" i="14"/>
  <c r="GK397" i="14"/>
  <c r="IW397" i="14"/>
  <c r="BN397" i="14"/>
  <c r="DZ397" i="14"/>
  <c r="GL397" i="14"/>
  <c r="IX397" i="14"/>
  <c r="BO397" i="14"/>
  <c r="EA397" i="14"/>
  <c r="GM397" i="14"/>
  <c r="IY397" i="14"/>
  <c r="BP397" i="14"/>
  <c r="EB397" i="14"/>
  <c r="GN397" i="14"/>
  <c r="IZ397" i="14"/>
  <c r="BQ397" i="14"/>
  <c r="EC397" i="14"/>
  <c r="GO397" i="14"/>
  <c r="JA397" i="14"/>
  <c r="N397" i="14"/>
  <c r="BZ397" i="14"/>
  <c r="EL397" i="14"/>
  <c r="GX397" i="14"/>
  <c r="G397" i="14"/>
  <c r="BS397" i="14"/>
  <c r="EE397" i="14"/>
  <c r="GQ397" i="14"/>
  <c r="H397" i="14"/>
  <c r="BT397" i="14"/>
  <c r="EF397" i="14"/>
  <c r="GR397" i="14"/>
  <c r="I397" i="14"/>
  <c r="BU397" i="14"/>
  <c r="EG397" i="14"/>
  <c r="GS397" i="14"/>
  <c r="J397" i="14"/>
  <c r="BV397" i="14"/>
  <c r="EH397" i="14"/>
  <c r="GT397" i="14"/>
  <c r="K397" i="14"/>
  <c r="BW397" i="14"/>
  <c r="EI397" i="14"/>
  <c r="GU397" i="14"/>
  <c r="L397" i="14"/>
  <c r="BX397" i="14"/>
  <c r="EJ397" i="14"/>
  <c r="GV397" i="14"/>
  <c r="M397" i="14"/>
  <c r="BY397" i="14"/>
  <c r="EK397" i="14"/>
  <c r="GW397" i="14"/>
  <c r="V397" i="14"/>
  <c r="CH397" i="14"/>
  <c r="ET397" i="14"/>
  <c r="HF397" i="14"/>
  <c r="O397" i="14"/>
  <c r="CA397" i="14"/>
  <c r="EM397" i="14"/>
  <c r="GY397" i="14"/>
  <c r="P397" i="14"/>
  <c r="CB397" i="14"/>
  <c r="EN397" i="14"/>
  <c r="GZ397" i="14"/>
  <c r="Q397" i="14"/>
  <c r="CC397" i="14"/>
  <c r="EO397" i="14"/>
  <c r="HA397" i="14"/>
  <c r="R397" i="14"/>
  <c r="CD397" i="14"/>
  <c r="EP397" i="14"/>
  <c r="HB397" i="14"/>
  <c r="S397" i="14"/>
  <c r="CE397" i="14"/>
  <c r="EQ397" i="14"/>
  <c r="HC397" i="14"/>
  <c r="T397" i="14"/>
  <c r="CF397" i="14"/>
  <c r="ER397" i="14"/>
  <c r="HD397" i="14"/>
  <c r="U397" i="14"/>
  <c r="CG397" i="14"/>
  <c r="ES397" i="14"/>
  <c r="HE397" i="14"/>
  <c r="AD397" i="14"/>
  <c r="CP397" i="14"/>
  <c r="FB397" i="14"/>
  <c r="HN397" i="14"/>
  <c r="W397" i="14"/>
  <c r="CI397" i="14"/>
  <c r="EU397" i="14"/>
  <c r="HG397" i="14"/>
  <c r="X397" i="14"/>
  <c r="CJ397" i="14"/>
  <c r="EV397" i="14"/>
  <c r="HH397" i="14"/>
  <c r="Y397" i="14"/>
  <c r="CK397" i="14"/>
  <c r="EW397" i="14"/>
  <c r="HI397" i="14"/>
  <c r="Z397" i="14"/>
  <c r="CL397" i="14"/>
  <c r="EX397" i="14"/>
  <c r="HJ397" i="14"/>
  <c r="AA397" i="14"/>
  <c r="CM397" i="14"/>
  <c r="EY397" i="14"/>
  <c r="HK397" i="14"/>
  <c r="AB397" i="14"/>
  <c r="CN397" i="14"/>
  <c r="EZ397" i="14"/>
  <c r="HL397" i="14"/>
  <c r="AC397" i="14"/>
  <c r="CO397" i="14"/>
  <c r="FA397" i="14"/>
  <c r="HM397" i="14"/>
  <c r="AL397" i="14"/>
  <c r="CX397" i="14"/>
  <c r="FJ397" i="14"/>
  <c r="HV397" i="14"/>
  <c r="AE397" i="14"/>
  <c r="CQ397" i="14"/>
  <c r="FC397" i="14"/>
  <c r="HO397" i="14"/>
  <c r="AF397" i="14"/>
  <c r="CR397" i="14"/>
  <c r="FD397" i="14"/>
  <c r="HP397" i="14"/>
  <c r="AG397" i="14"/>
  <c r="CS397" i="14"/>
  <c r="FE397" i="14"/>
  <c r="HQ397" i="14"/>
  <c r="AH397" i="14"/>
  <c r="CT397" i="14"/>
  <c r="FF397" i="14"/>
  <c r="HR397" i="14"/>
  <c r="AI397" i="14"/>
  <c r="CU397" i="14"/>
  <c r="FG397" i="14"/>
  <c r="HS397" i="14"/>
  <c r="AJ397" i="14"/>
  <c r="CV397" i="14"/>
  <c r="FH397" i="14"/>
  <c r="HT397" i="14"/>
  <c r="AK397" i="14"/>
  <c r="CW397" i="14"/>
  <c r="FI397" i="14"/>
  <c r="HR398" i="14"/>
  <c r="IH398" i="14"/>
  <c r="FN398" i="14"/>
  <c r="CL398" i="14"/>
  <c r="R398" i="14"/>
  <c r="GS398" i="14"/>
  <c r="DY398" i="14"/>
  <c r="BE398" i="14"/>
  <c r="IF398" i="14"/>
  <c r="FL398" i="14"/>
  <c r="CJ398" i="14"/>
  <c r="P398" i="14"/>
  <c r="GQ398" i="14"/>
  <c r="DW398" i="14"/>
  <c r="BC398" i="14"/>
  <c r="IL398" i="14"/>
  <c r="FR398" i="14"/>
  <c r="CP398" i="14"/>
  <c r="V398" i="14"/>
  <c r="GW398" i="14"/>
  <c r="EK398" i="14"/>
  <c r="BY398" i="14"/>
  <c r="M398" i="14"/>
  <c r="GV398" i="14"/>
  <c r="EJ398" i="14"/>
  <c r="BX398" i="14"/>
  <c r="L398" i="14"/>
  <c r="GU398" i="14"/>
  <c r="EI398" i="14"/>
  <c r="BW398" i="14"/>
  <c r="K398" i="14"/>
  <c r="DF398" i="14"/>
  <c r="T398" i="14"/>
  <c r="HZ398" i="14"/>
  <c r="EX398" i="14"/>
  <c r="CD398" i="14"/>
  <c r="J398" i="14"/>
  <c r="GK398" i="14"/>
  <c r="DQ398" i="14"/>
  <c r="AW398" i="14"/>
  <c r="HX398" i="14"/>
  <c r="EV398" i="14"/>
  <c r="CB398" i="14"/>
  <c r="H398" i="14"/>
  <c r="GI398" i="14"/>
  <c r="DO398" i="14"/>
  <c r="AU398" i="14"/>
  <c r="ID398" i="14"/>
  <c r="FB398" i="14"/>
  <c r="CH398" i="14"/>
  <c r="N398" i="14"/>
  <c r="GO398" i="14"/>
  <c r="EC398" i="14"/>
  <c r="BQ398" i="14"/>
  <c r="IZ398" i="14"/>
  <c r="GN398" i="14"/>
  <c r="EB398" i="14"/>
  <c r="BP398" i="14"/>
  <c r="IY398" i="14"/>
  <c r="GM398" i="14"/>
  <c r="EA398" i="14"/>
  <c r="BO398" i="14"/>
  <c r="IP398" i="14"/>
  <c r="HA398" i="14"/>
  <c r="FT398" i="14"/>
  <c r="GY398" i="14"/>
  <c r="FZ398" i="14"/>
  <c r="HD398" i="14"/>
  <c r="CE398" i="14"/>
  <c r="HJ398" i="14"/>
  <c r="EP398" i="14"/>
  <c r="BV398" i="14"/>
  <c r="IW398" i="14"/>
  <c r="GC398" i="14"/>
  <c r="DI398" i="14"/>
  <c r="AO398" i="14"/>
  <c r="HH398" i="14"/>
  <c r="EN398" i="14"/>
  <c r="BT398" i="14"/>
  <c r="IU398" i="14"/>
  <c r="GA398" i="14"/>
  <c r="DG398" i="14"/>
  <c r="AM398" i="14"/>
  <c r="HN398" i="14"/>
  <c r="ET398" i="14"/>
  <c r="BZ398" i="14"/>
  <c r="JA398" i="14"/>
  <c r="GG398" i="14"/>
  <c r="DU398" i="14"/>
  <c r="BI398" i="14"/>
  <c r="IR398" i="14"/>
  <c r="GF398" i="14"/>
  <c r="DT398" i="14"/>
  <c r="BH398" i="14"/>
  <c r="IQ398" i="14"/>
  <c r="GE398" i="14"/>
  <c r="DS398" i="14"/>
  <c r="BG398" i="14"/>
  <c r="HE398" i="14"/>
  <c r="EQ398" i="14"/>
  <c r="HB398" i="14"/>
  <c r="EH398" i="14"/>
  <c r="BN398" i="14"/>
  <c r="IO398" i="14"/>
  <c r="FU398" i="14"/>
  <c r="DA398" i="14"/>
  <c r="Y398" i="14"/>
  <c r="GZ398" i="14"/>
  <c r="EF398" i="14"/>
  <c r="BL398" i="14"/>
  <c r="IM398" i="14"/>
  <c r="FS398" i="14"/>
  <c r="CY398" i="14"/>
  <c r="W398" i="14"/>
  <c r="HF398" i="14"/>
  <c r="EL398" i="14"/>
  <c r="BR398" i="14"/>
  <c r="IS398" i="14"/>
  <c r="FY398" i="14"/>
  <c r="DM398" i="14"/>
  <c r="BA398" i="14"/>
  <c r="IJ398" i="14"/>
  <c r="FX398" i="14"/>
  <c r="DL398" i="14"/>
  <c r="AZ398" i="14"/>
  <c r="II398" i="14"/>
  <c r="FW398" i="14"/>
  <c r="DK398" i="14"/>
  <c r="AY398" i="14"/>
  <c r="IN398" i="14"/>
  <c r="IT398" i="14"/>
  <c r="CG398" i="14"/>
  <c r="S398" i="14"/>
  <c r="GT398" i="14"/>
  <c r="DZ398" i="14"/>
  <c r="BF398" i="14"/>
  <c r="IG398" i="14"/>
  <c r="FM398" i="14"/>
  <c r="CK398" i="14"/>
  <c r="Q398" i="14"/>
  <c r="GR398" i="14"/>
  <c r="DX398" i="14"/>
  <c r="BD398" i="14"/>
  <c r="IE398" i="14"/>
  <c r="FK398" i="14"/>
  <c r="CI398" i="14"/>
  <c r="O398" i="14"/>
  <c r="GX398" i="14"/>
  <c r="ED398" i="14"/>
  <c r="BJ398" i="14"/>
  <c r="IK398" i="14"/>
  <c r="FQ398" i="14"/>
  <c r="DE398" i="14"/>
  <c r="AS398" i="14"/>
  <c r="IB398" i="14"/>
  <c r="FP398" i="14"/>
  <c r="DD398" i="14"/>
  <c r="AR398" i="14"/>
  <c r="IA398" i="14"/>
  <c r="FO398" i="14"/>
  <c r="DC398" i="14"/>
  <c r="AQ398" i="14"/>
  <c r="BM398" i="14"/>
  <c r="EE398" i="14"/>
  <c r="U398" i="14"/>
  <c r="HC398" i="14"/>
  <c r="GL398" i="14"/>
  <c r="DR398" i="14"/>
  <c r="AX398" i="14"/>
  <c r="HY398" i="14"/>
  <c r="EW398" i="14"/>
  <c r="CC398" i="14"/>
  <c r="I398" i="14"/>
  <c r="GJ398" i="14"/>
  <c r="DP398" i="14"/>
  <c r="AV398" i="14"/>
  <c r="HW398" i="14"/>
  <c r="EU398" i="14"/>
  <c r="CA398" i="14"/>
  <c r="G398" i="14"/>
  <c r="GP398" i="14"/>
  <c r="DV398" i="14"/>
  <c r="BB398" i="14"/>
  <c r="IC398" i="14"/>
  <c r="FI398" i="14"/>
  <c r="CW398" i="14"/>
  <c r="AK398" i="14"/>
  <c r="HT398" i="14"/>
  <c r="FH398" i="14"/>
  <c r="CV398" i="14"/>
  <c r="AJ398" i="14"/>
  <c r="HS398" i="14"/>
  <c r="FG398" i="14"/>
  <c r="CU398" i="14"/>
  <c r="AI398" i="14"/>
  <c r="FV398" i="14"/>
  <c r="Z398" i="14"/>
  <c r="EG398" i="14"/>
  <c r="CZ398" i="14"/>
  <c r="BK398" i="14"/>
  <c r="ES398" i="14"/>
  <c r="CF398" i="14"/>
  <c r="IX398" i="14"/>
  <c r="GD398" i="14"/>
  <c r="DJ398" i="14"/>
  <c r="AP398" i="14"/>
  <c r="HI398" i="14"/>
  <c r="EO398" i="14"/>
  <c r="BU398" i="14"/>
  <c r="IV398" i="14"/>
  <c r="GB398" i="14"/>
  <c r="DH398" i="14"/>
  <c r="AN398" i="14"/>
  <c r="HG398" i="14"/>
  <c r="EM398" i="14"/>
  <c r="BS398" i="14"/>
  <c r="JB398" i="14"/>
  <c r="GH398" i="14"/>
  <c r="DN398" i="14"/>
  <c r="AT398" i="14"/>
  <c r="HM398" i="14"/>
  <c r="FA398" i="14"/>
  <c r="CO398" i="14"/>
  <c r="AC398" i="14"/>
  <c r="HL398" i="14"/>
  <c r="EZ398" i="14"/>
  <c r="CN398" i="14"/>
  <c r="AB398" i="14"/>
  <c r="HK398" i="14"/>
  <c r="EY398" i="14"/>
  <c r="CM398" i="14"/>
  <c r="AA398" i="14"/>
  <c r="DB398" i="14"/>
  <c r="X398" i="14"/>
  <c r="AD398" i="14"/>
  <c r="ER398" i="14"/>
  <c r="G138" i="14"/>
  <c r="HU398" i="14"/>
  <c r="AL398" i="14"/>
  <c r="CX398" i="14"/>
  <c r="FJ398" i="14"/>
  <c r="HV398" i="14"/>
  <c r="AE398" i="14"/>
  <c r="CQ398" i="14"/>
  <c r="FC398" i="14"/>
  <c r="HO398" i="14"/>
  <c r="AF398" i="14"/>
  <c r="CR398" i="14"/>
  <c r="FD398" i="14"/>
  <c r="HP398" i="14"/>
  <c r="AG398" i="14"/>
  <c r="CS398" i="14"/>
  <c r="FE398" i="14"/>
  <c r="HQ398" i="14"/>
  <c r="AH398" i="14"/>
  <c r="CT398" i="14"/>
  <c r="FF398" i="14"/>
  <c r="F663" i="14"/>
  <c r="H138" i="14"/>
  <c r="N664" i="14"/>
  <c r="A665" i="14"/>
  <c r="BE663" i="14"/>
  <c r="AW663" i="14"/>
  <c r="AO663" i="14"/>
  <c r="AG663" i="14"/>
  <c r="Y663" i="14"/>
  <c r="Q663" i="14"/>
  <c r="BL663" i="14"/>
  <c r="BD663" i="14"/>
  <c r="AV663" i="14"/>
  <c r="AN663" i="14"/>
  <c r="AF663" i="14"/>
  <c r="X663" i="14"/>
  <c r="P663" i="14"/>
  <c r="BK663" i="14"/>
  <c r="BC663" i="14"/>
  <c r="AU663" i="14"/>
  <c r="AM663" i="14"/>
  <c r="AE663" i="14"/>
  <c r="W663" i="14"/>
  <c r="O663" i="14"/>
  <c r="BJ663" i="14"/>
  <c r="BB663" i="14"/>
  <c r="AT663" i="14"/>
  <c r="AL663" i="14"/>
  <c r="AD663" i="14"/>
  <c r="V663" i="14"/>
  <c r="BI663" i="14"/>
  <c r="BA663" i="14"/>
  <c r="AS663" i="14"/>
  <c r="AK663" i="14"/>
  <c r="AC663" i="14"/>
  <c r="U663" i="14"/>
  <c r="M663" i="14"/>
  <c r="BH663" i="14"/>
  <c r="AZ663" i="14"/>
  <c r="AR663" i="14"/>
  <c r="AJ663" i="14"/>
  <c r="AB663" i="14"/>
  <c r="T663" i="14"/>
  <c r="BG663" i="14"/>
  <c r="AY663" i="14"/>
  <c r="AQ663" i="14"/>
  <c r="AI663" i="14"/>
  <c r="AA663" i="14"/>
  <c r="S663" i="14"/>
  <c r="BF663" i="14"/>
  <c r="AX663" i="14"/>
  <c r="AP663" i="14"/>
  <c r="AH663" i="14"/>
  <c r="Z663" i="14"/>
  <c r="R663" i="14"/>
  <c r="D665" i="14"/>
  <c r="C666" i="14"/>
  <c r="C141" i="14"/>
  <c r="D140" i="14"/>
  <c r="E664" i="14"/>
  <c r="F664" i="14" s="1"/>
  <c r="E139" i="14"/>
  <c r="H139" i="14" s="1"/>
  <c r="E63" i="11"/>
  <c r="F63" i="11" s="1"/>
  <c r="D64" i="11"/>
  <c r="G64" i="11" s="1"/>
  <c r="M294" i="2"/>
  <c r="E295" i="2"/>
  <c r="F295" i="2" s="1"/>
  <c r="C190" i="1"/>
  <c r="C192" i="1"/>
  <c r="J63" i="11" l="1"/>
  <c r="K63" i="11" s="1"/>
  <c r="H63" i="11"/>
  <c r="I63" i="11" s="1"/>
  <c r="M334" i="2"/>
  <c r="K373" i="2"/>
  <c r="L373" i="2" s="1"/>
  <c r="K295" i="2"/>
  <c r="L295" i="2" s="1"/>
  <c r="L334" i="2"/>
  <c r="K334" i="2"/>
  <c r="N334" i="2" s="1"/>
  <c r="O333" i="2"/>
  <c r="P333" i="2"/>
  <c r="M372" i="2"/>
  <c r="N372" i="2"/>
  <c r="I663" i="14"/>
  <c r="I138" i="14"/>
  <c r="K138" i="14" s="1"/>
  <c r="IM399" i="14" s="1"/>
  <c r="H664" i="14"/>
  <c r="G664" i="14"/>
  <c r="G139" i="14"/>
  <c r="E665" i="14"/>
  <c r="F665" i="14" s="1"/>
  <c r="F139" i="14"/>
  <c r="E140" i="14"/>
  <c r="G140" i="14" s="1"/>
  <c r="N665" i="14"/>
  <c r="A666" i="14"/>
  <c r="D141" i="14"/>
  <c r="C142" i="14"/>
  <c r="BE664" i="14"/>
  <c r="AW664" i="14"/>
  <c r="AO664" i="14"/>
  <c r="AG664" i="14"/>
  <c r="Y664" i="14"/>
  <c r="Q664" i="14"/>
  <c r="BL664" i="14"/>
  <c r="BD664" i="14"/>
  <c r="AV664" i="14"/>
  <c r="AN664" i="14"/>
  <c r="AF664" i="14"/>
  <c r="X664" i="14"/>
  <c r="P664" i="14"/>
  <c r="BK664" i="14"/>
  <c r="BC664" i="14"/>
  <c r="AU664" i="14"/>
  <c r="AM664" i="14"/>
  <c r="AE664" i="14"/>
  <c r="W664" i="14"/>
  <c r="O664" i="14"/>
  <c r="BJ664" i="14"/>
  <c r="BB664" i="14"/>
  <c r="AT664" i="14"/>
  <c r="AL664" i="14"/>
  <c r="AD664" i="14"/>
  <c r="V664" i="14"/>
  <c r="BI664" i="14"/>
  <c r="BA664" i="14"/>
  <c r="AS664" i="14"/>
  <c r="AK664" i="14"/>
  <c r="AC664" i="14"/>
  <c r="U664" i="14"/>
  <c r="M664" i="14"/>
  <c r="BH664" i="14"/>
  <c r="AZ664" i="14"/>
  <c r="AR664" i="14"/>
  <c r="AJ664" i="14"/>
  <c r="AB664" i="14"/>
  <c r="T664" i="14"/>
  <c r="BG664" i="14"/>
  <c r="AY664" i="14"/>
  <c r="AQ664" i="14"/>
  <c r="AI664" i="14"/>
  <c r="AA664" i="14"/>
  <c r="S664" i="14"/>
  <c r="BF664" i="14"/>
  <c r="AX664" i="14"/>
  <c r="AP664" i="14"/>
  <c r="AH664" i="14"/>
  <c r="Z664" i="14"/>
  <c r="R664" i="14"/>
  <c r="D666" i="14"/>
  <c r="C667" i="14"/>
  <c r="D65" i="11"/>
  <c r="G65" i="11" s="1"/>
  <c r="E64" i="11"/>
  <c r="F64" i="11" s="1"/>
  <c r="N295" i="2"/>
  <c r="E296" i="2"/>
  <c r="F296" i="2" s="1"/>
  <c r="C193" i="1"/>
  <c r="C194" i="1" s="1"/>
  <c r="A214" i="1" s="1"/>
  <c r="C155" i="1"/>
  <c r="M335" i="2" l="1"/>
  <c r="K374" i="2"/>
  <c r="L374" i="2" s="1"/>
  <c r="K335" i="2"/>
  <c r="L335" i="2"/>
  <c r="K296" i="2"/>
  <c r="L296" i="2" s="1"/>
  <c r="O334" i="2"/>
  <c r="P334" i="2"/>
  <c r="J64" i="11"/>
  <c r="K64" i="11" s="1"/>
  <c r="H64" i="11"/>
  <c r="I64" i="11" s="1"/>
  <c r="N373" i="2"/>
  <c r="M373" i="2"/>
  <c r="FP399" i="14"/>
  <c r="IF399" i="14"/>
  <c r="HG399" i="14"/>
  <c r="BM399" i="14"/>
  <c r="EI399" i="14"/>
  <c r="HE399" i="14"/>
  <c r="X399" i="14"/>
  <c r="EK399" i="14"/>
  <c r="EG399" i="14"/>
  <c r="AD399" i="14"/>
  <c r="HA399" i="14"/>
  <c r="AB399" i="14"/>
  <c r="CX399" i="14"/>
  <c r="IL399" i="14"/>
  <c r="BO399" i="14"/>
  <c r="HC399" i="14"/>
  <c r="Z399" i="14"/>
  <c r="CV399" i="14"/>
  <c r="FR399" i="14"/>
  <c r="CT399" i="14"/>
  <c r="CR399" i="14"/>
  <c r="FN399" i="14"/>
  <c r="IJ399" i="14"/>
  <c r="BK399" i="14"/>
  <c r="FL399" i="14"/>
  <c r="IH399" i="14"/>
  <c r="BQ399" i="14"/>
  <c r="EE399" i="14"/>
  <c r="AF399" i="14"/>
  <c r="BU399" i="14"/>
  <c r="DB399" i="14"/>
  <c r="EQ399" i="14"/>
  <c r="DX399" i="14"/>
  <c r="CK399" i="14"/>
  <c r="AX399" i="14"/>
  <c r="GT399" i="14"/>
  <c r="CM399" i="14"/>
  <c r="FG399" i="14"/>
  <c r="IA399" i="14"/>
  <c r="AZ399" i="14"/>
  <c r="EB399" i="14"/>
  <c r="GV399" i="14"/>
  <c r="U399" i="14"/>
  <c r="CO399" i="14"/>
  <c r="FI399" i="14"/>
  <c r="IC399" i="14"/>
  <c r="BB399" i="14"/>
  <c r="ED399" i="14"/>
  <c r="GX399" i="14"/>
  <c r="O399" i="14"/>
  <c r="CI399" i="14"/>
  <c r="FC399" i="14"/>
  <c r="IU399" i="14"/>
  <c r="BL399" i="14"/>
  <c r="EF399" i="14"/>
  <c r="GZ399" i="14"/>
  <c r="Y399" i="14"/>
  <c r="CS399" i="14"/>
  <c r="FM399" i="14"/>
  <c r="IG399" i="14"/>
  <c r="BN399" i="14"/>
  <c r="EH399" i="14"/>
  <c r="HB399" i="14"/>
  <c r="AA399" i="14"/>
  <c r="CU399" i="14"/>
  <c r="FO399" i="14"/>
  <c r="II399" i="14"/>
  <c r="BP399" i="14"/>
  <c r="EJ399" i="14"/>
  <c r="HD399" i="14"/>
  <c r="AC399" i="14"/>
  <c r="CW399" i="14"/>
  <c r="FQ399" i="14"/>
  <c r="IK399" i="14"/>
  <c r="BR399" i="14"/>
  <c r="EL399" i="14"/>
  <c r="HF399" i="14"/>
  <c r="W399" i="14"/>
  <c r="CQ399" i="14"/>
  <c r="FK399" i="14"/>
  <c r="IV399" i="14"/>
  <c r="AH399" i="14"/>
  <c r="BW399" i="14"/>
  <c r="GR399" i="14"/>
  <c r="FE399" i="14"/>
  <c r="DZ399" i="14"/>
  <c r="BT399" i="14"/>
  <c r="EN399" i="14"/>
  <c r="AG399" i="14"/>
  <c r="FU399" i="14"/>
  <c r="BV399" i="14"/>
  <c r="HJ399" i="14"/>
  <c r="DC399" i="14"/>
  <c r="IY399" i="14"/>
  <c r="ER399" i="14"/>
  <c r="AK399" i="14"/>
  <c r="FY399" i="14"/>
  <c r="BZ399" i="14"/>
  <c r="HN399" i="14"/>
  <c r="CY399" i="14"/>
  <c r="GI399" i="14"/>
  <c r="H399" i="14"/>
  <c r="CB399" i="14"/>
  <c r="EV399" i="14"/>
  <c r="HP399" i="14"/>
  <c r="AO399" i="14"/>
  <c r="DI399" i="14"/>
  <c r="GK399" i="14"/>
  <c r="J399" i="14"/>
  <c r="CD399" i="14"/>
  <c r="EX399" i="14"/>
  <c r="HR399" i="14"/>
  <c r="AQ399" i="14"/>
  <c r="DK399" i="14"/>
  <c r="GM399" i="14"/>
  <c r="L399" i="14"/>
  <c r="CF399" i="14"/>
  <c r="EZ399" i="14"/>
  <c r="HT399" i="14"/>
  <c r="AS399" i="14"/>
  <c r="DM399" i="14"/>
  <c r="GO399" i="14"/>
  <c r="N399" i="14"/>
  <c r="CH399" i="14"/>
  <c r="FB399" i="14"/>
  <c r="HV399" i="14"/>
  <c r="AM399" i="14"/>
  <c r="DG399" i="14"/>
  <c r="GQ399" i="14"/>
  <c r="CZ399" i="14"/>
  <c r="EO399" i="14"/>
  <c r="FV399" i="14"/>
  <c r="AV399" i="14"/>
  <c r="Q399" i="14"/>
  <c r="HY399" i="14"/>
  <c r="S399" i="14"/>
  <c r="HH399" i="14"/>
  <c r="DA399" i="14"/>
  <c r="IW399" i="14"/>
  <c r="EP399" i="14"/>
  <c r="AI399" i="14"/>
  <c r="FW399" i="14"/>
  <c r="BX399" i="14"/>
  <c r="HL399" i="14"/>
  <c r="DE399" i="14"/>
  <c r="JA399" i="14"/>
  <c r="ET399" i="14"/>
  <c r="AE399" i="14"/>
  <c r="P399" i="14"/>
  <c r="CJ399" i="14"/>
  <c r="FD399" i="14"/>
  <c r="HX399" i="14"/>
  <c r="AW399" i="14"/>
  <c r="DY399" i="14"/>
  <c r="GS399" i="14"/>
  <c r="R399" i="14"/>
  <c r="CL399" i="14"/>
  <c r="FF399" i="14"/>
  <c r="HZ399" i="14"/>
  <c r="AY399" i="14"/>
  <c r="EA399" i="14"/>
  <c r="GU399" i="14"/>
  <c r="T399" i="14"/>
  <c r="CN399" i="14"/>
  <c r="FH399" i="14"/>
  <c r="IB399" i="14"/>
  <c r="BA399" i="14"/>
  <c r="EC399" i="14"/>
  <c r="GW399" i="14"/>
  <c r="V399" i="14"/>
  <c r="CP399" i="14"/>
  <c r="FJ399" i="14"/>
  <c r="ID399" i="14"/>
  <c r="AU399" i="14"/>
  <c r="DW399" i="14"/>
  <c r="GY399" i="14"/>
  <c r="FT399" i="14"/>
  <c r="HI399" i="14"/>
  <c r="IX399" i="14"/>
  <c r="HK399" i="14"/>
  <c r="AJ399" i="14"/>
  <c r="DD399" i="14"/>
  <c r="FX399" i="14"/>
  <c r="IZ399" i="14"/>
  <c r="BY399" i="14"/>
  <c r="ES399" i="14"/>
  <c r="HM399" i="14"/>
  <c r="AL399" i="14"/>
  <c r="DF399" i="14"/>
  <c r="FZ399" i="14"/>
  <c r="JB399" i="14"/>
  <c r="BS399" i="14"/>
  <c r="EM399" i="14"/>
  <c r="HO399" i="14"/>
  <c r="AN399" i="14"/>
  <c r="DH399" i="14"/>
  <c r="GJ399" i="14"/>
  <c r="I399" i="14"/>
  <c r="CC399" i="14"/>
  <c r="EW399" i="14"/>
  <c r="HQ399" i="14"/>
  <c r="AP399" i="14"/>
  <c r="DJ399" i="14"/>
  <c r="GL399" i="14"/>
  <c r="K399" i="14"/>
  <c r="CE399" i="14"/>
  <c r="EY399" i="14"/>
  <c r="HS399" i="14"/>
  <c r="AR399" i="14"/>
  <c r="DL399" i="14"/>
  <c r="GN399" i="14"/>
  <c r="M399" i="14"/>
  <c r="CG399" i="14"/>
  <c r="FA399" i="14"/>
  <c r="HU399" i="14"/>
  <c r="AT399" i="14"/>
  <c r="DN399" i="14"/>
  <c r="GP399" i="14"/>
  <c r="G399" i="14"/>
  <c r="CA399" i="14"/>
  <c r="EU399" i="14"/>
  <c r="HW399" i="14"/>
  <c r="FS399" i="14"/>
  <c r="IE399" i="14"/>
  <c r="BD399" i="14"/>
  <c r="DP399" i="14"/>
  <c r="GB399" i="14"/>
  <c r="IN399" i="14"/>
  <c r="BE399" i="14"/>
  <c r="DQ399" i="14"/>
  <c r="GC399" i="14"/>
  <c r="IO399" i="14"/>
  <c r="BF399" i="14"/>
  <c r="DR399" i="14"/>
  <c r="GD399" i="14"/>
  <c r="IP399" i="14"/>
  <c r="BG399" i="14"/>
  <c r="DS399" i="14"/>
  <c r="GE399" i="14"/>
  <c r="IQ399" i="14"/>
  <c r="BH399" i="14"/>
  <c r="DT399" i="14"/>
  <c r="GF399" i="14"/>
  <c r="IR399" i="14"/>
  <c r="BI399" i="14"/>
  <c r="DU399" i="14"/>
  <c r="GG399" i="14"/>
  <c r="IS399" i="14"/>
  <c r="BJ399" i="14"/>
  <c r="DV399" i="14"/>
  <c r="GH399" i="14"/>
  <c r="IT399" i="14"/>
  <c r="BC399" i="14"/>
  <c r="DO399" i="14"/>
  <c r="GA399" i="14"/>
  <c r="I664" i="14"/>
  <c r="H665" i="14"/>
  <c r="G665" i="14"/>
  <c r="I139" i="14"/>
  <c r="K139" i="14" s="1"/>
  <c r="IZ400" i="14" s="1"/>
  <c r="C143" i="14"/>
  <c r="D142" i="14"/>
  <c r="E141" i="14"/>
  <c r="H141" i="14" s="1"/>
  <c r="N666" i="14"/>
  <c r="A667" i="14"/>
  <c r="D667" i="14"/>
  <c r="C668" i="14"/>
  <c r="BE665" i="14"/>
  <c r="AW665" i="14"/>
  <c r="AO665" i="14"/>
  <c r="AG665" i="14"/>
  <c r="Y665" i="14"/>
  <c r="Q665" i="14"/>
  <c r="BL665" i="14"/>
  <c r="BD665" i="14"/>
  <c r="AV665" i="14"/>
  <c r="AN665" i="14"/>
  <c r="AF665" i="14"/>
  <c r="X665" i="14"/>
  <c r="P665" i="14"/>
  <c r="BK665" i="14"/>
  <c r="BC665" i="14"/>
  <c r="AU665" i="14"/>
  <c r="AM665" i="14"/>
  <c r="AE665" i="14"/>
  <c r="W665" i="14"/>
  <c r="O665" i="14"/>
  <c r="BJ665" i="14"/>
  <c r="BB665" i="14"/>
  <c r="AT665" i="14"/>
  <c r="AL665" i="14"/>
  <c r="AD665" i="14"/>
  <c r="V665" i="14"/>
  <c r="BI665" i="14"/>
  <c r="BA665" i="14"/>
  <c r="AS665" i="14"/>
  <c r="AK665" i="14"/>
  <c r="AC665" i="14"/>
  <c r="U665" i="14"/>
  <c r="M665" i="14"/>
  <c r="BH665" i="14"/>
  <c r="AZ665" i="14"/>
  <c r="AR665" i="14"/>
  <c r="AJ665" i="14"/>
  <c r="AB665" i="14"/>
  <c r="T665" i="14"/>
  <c r="BG665" i="14"/>
  <c r="AY665" i="14"/>
  <c r="AQ665" i="14"/>
  <c r="AI665" i="14"/>
  <c r="AA665" i="14"/>
  <c r="S665" i="14"/>
  <c r="BF665" i="14"/>
  <c r="AX665" i="14"/>
  <c r="AP665" i="14"/>
  <c r="AH665" i="14"/>
  <c r="Z665" i="14"/>
  <c r="R665" i="14"/>
  <c r="G666" i="14"/>
  <c r="E666" i="14"/>
  <c r="H666" i="14" s="1"/>
  <c r="F140" i="14"/>
  <c r="H140" i="14"/>
  <c r="E65" i="11"/>
  <c r="F65" i="11" s="1"/>
  <c r="D66" i="11"/>
  <c r="G66" i="11" s="1"/>
  <c r="M295" i="2"/>
  <c r="N296" i="2"/>
  <c r="E297" i="2"/>
  <c r="F297" i="2" s="1"/>
  <c r="A213" i="1"/>
  <c r="C173" i="1"/>
  <c r="M336" i="2" l="1"/>
  <c r="K375" i="2"/>
  <c r="L375" i="2" s="1"/>
  <c r="K297" i="2"/>
  <c r="L297" i="2" s="1"/>
  <c r="L336" i="2"/>
  <c r="K336" i="2"/>
  <c r="N336" i="2" s="1"/>
  <c r="J65" i="11"/>
  <c r="K65" i="11" s="1"/>
  <c r="H65" i="11"/>
  <c r="I65" i="11" s="1"/>
  <c r="N335" i="2"/>
  <c r="N374" i="2"/>
  <c r="M374" i="2"/>
  <c r="G141" i="14"/>
  <c r="I665" i="14"/>
  <c r="I140" i="14"/>
  <c r="K140" i="14" s="1"/>
  <c r="HY401" i="14" s="1"/>
  <c r="M400" i="14"/>
  <c r="G400" i="14"/>
  <c r="I400" i="14"/>
  <c r="K400" i="14"/>
  <c r="BY400" i="14"/>
  <c r="BS400" i="14"/>
  <c r="BU400" i="14"/>
  <c r="BW400" i="14"/>
  <c r="EK400" i="14"/>
  <c r="EE400" i="14"/>
  <c r="EG400" i="14"/>
  <c r="EI400" i="14"/>
  <c r="GW400" i="14"/>
  <c r="GQ400" i="14"/>
  <c r="GS400" i="14"/>
  <c r="GU400" i="14"/>
  <c r="N400" i="14"/>
  <c r="H400" i="14"/>
  <c r="J400" i="14"/>
  <c r="L400" i="14"/>
  <c r="BZ400" i="14"/>
  <c r="BT400" i="14"/>
  <c r="BV400" i="14"/>
  <c r="BX400" i="14"/>
  <c r="EL400" i="14"/>
  <c r="EF400" i="14"/>
  <c r="EH400" i="14"/>
  <c r="EJ400" i="14"/>
  <c r="GX400" i="14"/>
  <c r="GR400" i="14"/>
  <c r="GT400" i="14"/>
  <c r="GV400" i="14"/>
  <c r="U400" i="14"/>
  <c r="CG400" i="14"/>
  <c r="ES400" i="14"/>
  <c r="HE400" i="14"/>
  <c r="V400" i="14"/>
  <c r="CH400" i="14"/>
  <c r="ET400" i="14"/>
  <c r="HF400" i="14"/>
  <c r="O400" i="14"/>
  <c r="CA400" i="14"/>
  <c r="EM400" i="14"/>
  <c r="GY400" i="14"/>
  <c r="P400" i="14"/>
  <c r="CB400" i="14"/>
  <c r="EN400" i="14"/>
  <c r="GZ400" i="14"/>
  <c r="Q400" i="14"/>
  <c r="CC400" i="14"/>
  <c r="EO400" i="14"/>
  <c r="HA400" i="14"/>
  <c r="R400" i="14"/>
  <c r="CD400" i="14"/>
  <c r="EP400" i="14"/>
  <c r="HB400" i="14"/>
  <c r="S400" i="14"/>
  <c r="CE400" i="14"/>
  <c r="EQ400" i="14"/>
  <c r="HC400" i="14"/>
  <c r="T400" i="14"/>
  <c r="CF400" i="14"/>
  <c r="ER400" i="14"/>
  <c r="HD400" i="14"/>
  <c r="AC400" i="14"/>
  <c r="CO400" i="14"/>
  <c r="FA400" i="14"/>
  <c r="HM400" i="14"/>
  <c r="AD400" i="14"/>
  <c r="CP400" i="14"/>
  <c r="FB400" i="14"/>
  <c r="HN400" i="14"/>
  <c r="W400" i="14"/>
  <c r="CI400" i="14"/>
  <c r="EU400" i="14"/>
  <c r="HG400" i="14"/>
  <c r="X400" i="14"/>
  <c r="CJ400" i="14"/>
  <c r="EV400" i="14"/>
  <c r="HH400" i="14"/>
  <c r="Y400" i="14"/>
  <c r="CK400" i="14"/>
  <c r="EW400" i="14"/>
  <c r="HI400" i="14"/>
  <c r="Z400" i="14"/>
  <c r="CL400" i="14"/>
  <c r="EX400" i="14"/>
  <c r="HJ400" i="14"/>
  <c r="AA400" i="14"/>
  <c r="CM400" i="14"/>
  <c r="EY400" i="14"/>
  <c r="HK400" i="14"/>
  <c r="AB400" i="14"/>
  <c r="CN400" i="14"/>
  <c r="EZ400" i="14"/>
  <c r="HL400" i="14"/>
  <c r="AK400" i="14"/>
  <c r="CW400" i="14"/>
  <c r="FI400" i="14"/>
  <c r="HU400" i="14"/>
  <c r="AL400" i="14"/>
  <c r="CX400" i="14"/>
  <c r="FJ400" i="14"/>
  <c r="HV400" i="14"/>
  <c r="AE400" i="14"/>
  <c r="CQ400" i="14"/>
  <c r="FC400" i="14"/>
  <c r="HO400" i="14"/>
  <c r="AF400" i="14"/>
  <c r="CR400" i="14"/>
  <c r="FD400" i="14"/>
  <c r="HP400" i="14"/>
  <c r="AG400" i="14"/>
  <c r="CS400" i="14"/>
  <c r="FE400" i="14"/>
  <c r="HQ400" i="14"/>
  <c r="AH400" i="14"/>
  <c r="CT400" i="14"/>
  <c r="FF400" i="14"/>
  <c r="HR400" i="14"/>
  <c r="AI400" i="14"/>
  <c r="CU400" i="14"/>
  <c r="FG400" i="14"/>
  <c r="HS400" i="14"/>
  <c r="AJ400" i="14"/>
  <c r="CV400" i="14"/>
  <c r="FH400" i="14"/>
  <c r="HT400" i="14"/>
  <c r="AS400" i="14"/>
  <c r="DE400" i="14"/>
  <c r="FQ400" i="14"/>
  <c r="IC400" i="14"/>
  <c r="AT400" i="14"/>
  <c r="DF400" i="14"/>
  <c r="FR400" i="14"/>
  <c r="ID400" i="14"/>
  <c r="AM400" i="14"/>
  <c r="CY400" i="14"/>
  <c r="FK400" i="14"/>
  <c r="HW400" i="14"/>
  <c r="AN400" i="14"/>
  <c r="CZ400" i="14"/>
  <c r="FL400" i="14"/>
  <c r="HX400" i="14"/>
  <c r="AO400" i="14"/>
  <c r="DA400" i="14"/>
  <c r="FM400" i="14"/>
  <c r="HY400" i="14"/>
  <c r="AP400" i="14"/>
  <c r="DB400" i="14"/>
  <c r="FN400" i="14"/>
  <c r="HZ400" i="14"/>
  <c r="AQ400" i="14"/>
  <c r="DC400" i="14"/>
  <c r="FO400" i="14"/>
  <c r="IA400" i="14"/>
  <c r="AR400" i="14"/>
  <c r="DD400" i="14"/>
  <c r="FP400" i="14"/>
  <c r="IB400" i="14"/>
  <c r="BA400" i="14"/>
  <c r="DM400" i="14"/>
  <c r="FY400" i="14"/>
  <c r="IK400" i="14"/>
  <c r="BB400" i="14"/>
  <c r="DN400" i="14"/>
  <c r="FZ400" i="14"/>
  <c r="IL400" i="14"/>
  <c r="AU400" i="14"/>
  <c r="DG400" i="14"/>
  <c r="FS400" i="14"/>
  <c r="IE400" i="14"/>
  <c r="AV400" i="14"/>
  <c r="DH400" i="14"/>
  <c r="FT400" i="14"/>
  <c r="IF400" i="14"/>
  <c r="AW400" i="14"/>
  <c r="DI400" i="14"/>
  <c r="FU400" i="14"/>
  <c r="IG400" i="14"/>
  <c r="AX400" i="14"/>
  <c r="DJ400" i="14"/>
  <c r="FV400" i="14"/>
  <c r="IH400" i="14"/>
  <c r="AY400" i="14"/>
  <c r="DK400" i="14"/>
  <c r="FW400" i="14"/>
  <c r="II400" i="14"/>
  <c r="AZ400" i="14"/>
  <c r="DL400" i="14"/>
  <c r="FX400" i="14"/>
  <c r="IJ400" i="14"/>
  <c r="BI400" i="14"/>
  <c r="DU400" i="14"/>
  <c r="GG400" i="14"/>
  <c r="IS400" i="14"/>
  <c r="BJ400" i="14"/>
  <c r="DV400" i="14"/>
  <c r="GH400" i="14"/>
  <c r="IT400" i="14"/>
  <c r="BC400" i="14"/>
  <c r="DO400" i="14"/>
  <c r="GA400" i="14"/>
  <c r="IM400" i="14"/>
  <c r="BD400" i="14"/>
  <c r="DP400" i="14"/>
  <c r="GB400" i="14"/>
  <c r="IN400" i="14"/>
  <c r="BE400" i="14"/>
  <c r="DQ400" i="14"/>
  <c r="GC400" i="14"/>
  <c r="IO400" i="14"/>
  <c r="BF400" i="14"/>
  <c r="DR400" i="14"/>
  <c r="GD400" i="14"/>
  <c r="IP400" i="14"/>
  <c r="BG400" i="14"/>
  <c r="DS400" i="14"/>
  <c r="GE400" i="14"/>
  <c r="IQ400" i="14"/>
  <c r="BH400" i="14"/>
  <c r="DT400" i="14"/>
  <c r="GF400" i="14"/>
  <c r="IR400" i="14"/>
  <c r="BQ400" i="14"/>
  <c r="EC400" i="14"/>
  <c r="GO400" i="14"/>
  <c r="JA400" i="14"/>
  <c r="BR400" i="14"/>
  <c r="ED400" i="14"/>
  <c r="GP400" i="14"/>
  <c r="JB400" i="14"/>
  <c r="BK400" i="14"/>
  <c r="DW400" i="14"/>
  <c r="GI400" i="14"/>
  <c r="IU400" i="14"/>
  <c r="BL400" i="14"/>
  <c r="DX400" i="14"/>
  <c r="GJ400" i="14"/>
  <c r="IV400" i="14"/>
  <c r="BM400" i="14"/>
  <c r="DY400" i="14"/>
  <c r="GK400" i="14"/>
  <c r="IW400" i="14"/>
  <c r="BN400" i="14"/>
  <c r="DZ400" i="14"/>
  <c r="GL400" i="14"/>
  <c r="IX400" i="14"/>
  <c r="BO400" i="14"/>
  <c r="EA400" i="14"/>
  <c r="GM400" i="14"/>
  <c r="IY400" i="14"/>
  <c r="BP400" i="14"/>
  <c r="EB400" i="14"/>
  <c r="GN400" i="14"/>
  <c r="F666" i="14"/>
  <c r="I666" i="14" s="1"/>
  <c r="N667" i="14"/>
  <c r="A668" i="14"/>
  <c r="BE666" i="14"/>
  <c r="AW666" i="14"/>
  <c r="AO666" i="14"/>
  <c r="AG666" i="14"/>
  <c r="Y666" i="14"/>
  <c r="Q666" i="14"/>
  <c r="BL666" i="14"/>
  <c r="BD666" i="14"/>
  <c r="AV666" i="14"/>
  <c r="AN666" i="14"/>
  <c r="AF666" i="14"/>
  <c r="X666" i="14"/>
  <c r="P666" i="14"/>
  <c r="BK666" i="14"/>
  <c r="BC666" i="14"/>
  <c r="AU666" i="14"/>
  <c r="AM666" i="14"/>
  <c r="AE666" i="14"/>
  <c r="W666" i="14"/>
  <c r="O666" i="14"/>
  <c r="BJ666" i="14"/>
  <c r="BB666" i="14"/>
  <c r="AT666" i="14"/>
  <c r="AL666" i="14"/>
  <c r="AD666" i="14"/>
  <c r="V666" i="14"/>
  <c r="BI666" i="14"/>
  <c r="BA666" i="14"/>
  <c r="AS666" i="14"/>
  <c r="AK666" i="14"/>
  <c r="AC666" i="14"/>
  <c r="U666" i="14"/>
  <c r="M666" i="14"/>
  <c r="BH666" i="14"/>
  <c r="AZ666" i="14"/>
  <c r="AR666" i="14"/>
  <c r="AJ666" i="14"/>
  <c r="AB666" i="14"/>
  <c r="T666" i="14"/>
  <c r="BG666" i="14"/>
  <c r="AY666" i="14"/>
  <c r="AQ666" i="14"/>
  <c r="AI666" i="14"/>
  <c r="AA666" i="14"/>
  <c r="S666" i="14"/>
  <c r="BF666" i="14"/>
  <c r="AX666" i="14"/>
  <c r="AP666" i="14"/>
  <c r="AH666" i="14"/>
  <c r="Z666" i="14"/>
  <c r="R666" i="14"/>
  <c r="F141" i="14"/>
  <c r="D668" i="14"/>
  <c r="C669" i="14"/>
  <c r="E667" i="14"/>
  <c r="G667" i="14" s="1"/>
  <c r="E142" i="14"/>
  <c r="H142" i="14" s="1"/>
  <c r="D143" i="14"/>
  <c r="C144" i="14"/>
  <c r="D67" i="11"/>
  <c r="G67" i="11" s="1"/>
  <c r="E66" i="11"/>
  <c r="F66" i="11" s="1"/>
  <c r="M296" i="2"/>
  <c r="N297" i="2"/>
  <c r="E298" i="2"/>
  <c r="F298" i="2" s="1"/>
  <c r="C27" i="1"/>
  <c r="I141" i="14" l="1"/>
  <c r="K141" i="14" s="1"/>
  <c r="JB402" i="14" s="1"/>
  <c r="O335" i="2"/>
  <c r="P335" i="2"/>
  <c r="P336" i="2"/>
  <c r="O336" i="2"/>
  <c r="N375" i="2"/>
  <c r="M375" i="2"/>
  <c r="M337" i="2"/>
  <c r="L337" i="2"/>
  <c r="K298" i="2"/>
  <c r="K337" i="2"/>
  <c r="K376" i="2"/>
  <c r="J66" i="11"/>
  <c r="K66" i="11" s="1"/>
  <c r="H66" i="11"/>
  <c r="I66" i="11" s="1"/>
  <c r="BH401" i="14"/>
  <c r="EO401" i="14"/>
  <c r="GD401" i="14"/>
  <c r="EC401" i="14"/>
  <c r="CL401" i="14"/>
  <c r="CW401" i="14"/>
  <c r="HB401" i="14"/>
  <c r="AD401" i="14"/>
  <c r="FW401" i="14"/>
  <c r="HG401" i="14"/>
  <c r="EQ401" i="14"/>
  <c r="CP401" i="14"/>
  <c r="GE401" i="14"/>
  <c r="IV401" i="14"/>
  <c r="CD401" i="14"/>
  <c r="IR401" i="14"/>
  <c r="IO401" i="14"/>
  <c r="AX401" i="14"/>
  <c r="AB401" i="14"/>
  <c r="AV401" i="14"/>
  <c r="S401" i="14"/>
  <c r="CN401" i="14"/>
  <c r="EL401" i="14"/>
  <c r="IW401" i="14"/>
  <c r="AA401" i="14"/>
  <c r="CV401" i="14"/>
  <c r="FJ401" i="14"/>
  <c r="Z401" i="14"/>
  <c r="CM401" i="14"/>
  <c r="HD401" i="14"/>
  <c r="BK401" i="14"/>
  <c r="DW401" i="14"/>
  <c r="AY401" i="14"/>
  <c r="FH401" i="14"/>
  <c r="CB401" i="14"/>
  <c r="EX401" i="14"/>
  <c r="BG401" i="14"/>
  <c r="HK401" i="14"/>
  <c r="FX401" i="14"/>
  <c r="HE401" i="14"/>
  <c r="O401" i="14"/>
  <c r="DX401" i="14"/>
  <c r="EP401" i="14"/>
  <c r="HC401" i="14"/>
  <c r="EK401" i="14"/>
  <c r="IT401" i="14"/>
  <c r="R401" i="14"/>
  <c r="FV401" i="14"/>
  <c r="CE401" i="14"/>
  <c r="T401" i="14"/>
  <c r="GV401" i="14"/>
  <c r="IK401" i="14"/>
  <c r="W401" i="14"/>
  <c r="HH401" i="14"/>
  <c r="BF401" i="14"/>
  <c r="HJ401" i="14"/>
  <c r="EY401" i="14"/>
  <c r="BP401" i="14"/>
  <c r="BI401" i="14"/>
  <c r="CX401" i="14"/>
  <c r="GY401" i="14"/>
  <c r="EW401" i="14"/>
  <c r="I401" i="14"/>
  <c r="IJ401" i="14"/>
  <c r="GW401" i="14"/>
  <c r="ED401" i="14"/>
  <c r="BC401" i="14"/>
  <c r="BD401" i="14"/>
  <c r="BE401" i="14"/>
  <c r="BQ401" i="14"/>
  <c r="IS401" i="14"/>
  <c r="FZ401" i="14"/>
  <c r="FS401" i="14"/>
  <c r="EF401" i="14"/>
  <c r="GS401" i="14"/>
  <c r="CO401" i="14"/>
  <c r="V401" i="14"/>
  <c r="IL401" i="14"/>
  <c r="GA401" i="14"/>
  <c r="GZ401" i="14"/>
  <c r="HA401" i="14"/>
  <c r="EE401" i="14"/>
  <c r="CJ401" i="14"/>
  <c r="BM401" i="14"/>
  <c r="IH401" i="14"/>
  <c r="II401" i="14"/>
  <c r="U401" i="14"/>
  <c r="BJ401" i="14"/>
  <c r="CI401" i="14"/>
  <c r="FT401" i="14"/>
  <c r="CK401" i="14"/>
  <c r="DJ401" i="14"/>
  <c r="DK401" i="14"/>
  <c r="EB401" i="14"/>
  <c r="FI401" i="14"/>
  <c r="GX401" i="14"/>
  <c r="IU401" i="14"/>
  <c r="DR401" i="14"/>
  <c r="IP401" i="14"/>
  <c r="DS401" i="14"/>
  <c r="IQ401" i="14"/>
  <c r="EJ401" i="14"/>
  <c r="AC401" i="14"/>
  <c r="FY401" i="14"/>
  <c r="BR401" i="14"/>
  <c r="HF401" i="14"/>
  <c r="CQ401" i="14"/>
  <c r="H401" i="14"/>
  <c r="GB401" i="14"/>
  <c r="CS401" i="14"/>
  <c r="AH401" i="14"/>
  <c r="CT401" i="14"/>
  <c r="FF401" i="14"/>
  <c r="HR401" i="14"/>
  <c r="AI401" i="14"/>
  <c r="CU401" i="14"/>
  <c r="FG401" i="14"/>
  <c r="HS401" i="14"/>
  <c r="AJ401" i="14"/>
  <c r="DL401" i="14"/>
  <c r="GF401" i="14"/>
  <c r="IZ401" i="14"/>
  <c r="BY401" i="14"/>
  <c r="ES401" i="14"/>
  <c r="HM401" i="14"/>
  <c r="AL401" i="14"/>
  <c r="DN401" i="14"/>
  <c r="GH401" i="14"/>
  <c r="JB401" i="14"/>
  <c r="BS401" i="14"/>
  <c r="EM401" i="14"/>
  <c r="IE401" i="14"/>
  <c r="BL401" i="14"/>
  <c r="EN401" i="14"/>
  <c r="IF401" i="14"/>
  <c r="BU401" i="14"/>
  <c r="FE401" i="14"/>
  <c r="AP401" i="14"/>
  <c r="DB401" i="14"/>
  <c r="FN401" i="14"/>
  <c r="HZ401" i="14"/>
  <c r="AQ401" i="14"/>
  <c r="DC401" i="14"/>
  <c r="FO401" i="14"/>
  <c r="IA401" i="14"/>
  <c r="AZ401" i="14"/>
  <c r="DT401" i="14"/>
  <c r="GN401" i="14"/>
  <c r="M401" i="14"/>
  <c r="CG401" i="14"/>
  <c r="FA401" i="14"/>
  <c r="HU401" i="14"/>
  <c r="BB401" i="14"/>
  <c r="DV401" i="14"/>
  <c r="GP401" i="14"/>
  <c r="G401" i="14"/>
  <c r="CA401" i="14"/>
  <c r="EU401" i="14"/>
  <c r="IM401" i="14"/>
  <c r="BT401" i="14"/>
  <c r="EV401" i="14"/>
  <c r="IN401" i="14"/>
  <c r="CC401" i="14"/>
  <c r="FU401" i="14"/>
  <c r="BN401" i="14"/>
  <c r="DZ401" i="14"/>
  <c r="GL401" i="14"/>
  <c r="IX401" i="14"/>
  <c r="BO401" i="14"/>
  <c r="EA401" i="14"/>
  <c r="GM401" i="14"/>
  <c r="IY401" i="14"/>
  <c r="BX401" i="14"/>
  <c r="ER401" i="14"/>
  <c r="HL401" i="14"/>
  <c r="AK401" i="14"/>
  <c r="DM401" i="14"/>
  <c r="GG401" i="14"/>
  <c r="JA401" i="14"/>
  <c r="BZ401" i="14"/>
  <c r="ET401" i="14"/>
  <c r="HN401" i="14"/>
  <c r="AE401" i="14"/>
  <c r="DG401" i="14"/>
  <c r="GI401" i="14"/>
  <c r="P401" i="14"/>
  <c r="DH401" i="14"/>
  <c r="GJ401" i="14"/>
  <c r="Q401" i="14"/>
  <c r="DY401" i="14"/>
  <c r="HI401" i="14"/>
  <c r="J401" i="14"/>
  <c r="BV401" i="14"/>
  <c r="EH401" i="14"/>
  <c r="GT401" i="14"/>
  <c r="K401" i="14"/>
  <c r="BW401" i="14"/>
  <c r="EI401" i="14"/>
  <c r="GU401" i="14"/>
  <c r="L401" i="14"/>
  <c r="CF401" i="14"/>
  <c r="EZ401" i="14"/>
  <c r="HT401" i="14"/>
  <c r="BA401" i="14"/>
  <c r="DU401" i="14"/>
  <c r="GO401" i="14"/>
  <c r="N401" i="14"/>
  <c r="CH401" i="14"/>
  <c r="FB401" i="14"/>
  <c r="HV401" i="14"/>
  <c r="AU401" i="14"/>
  <c r="DO401" i="14"/>
  <c r="GQ401" i="14"/>
  <c r="X401" i="14"/>
  <c r="DP401" i="14"/>
  <c r="GR401" i="14"/>
  <c r="Y401" i="14"/>
  <c r="EG401" i="14"/>
  <c r="IG401" i="14"/>
  <c r="FC401" i="14"/>
  <c r="HO401" i="14"/>
  <c r="AF401" i="14"/>
  <c r="CR401" i="14"/>
  <c r="FD401" i="14"/>
  <c r="HP401" i="14"/>
  <c r="AG401" i="14"/>
  <c r="DI401" i="14"/>
  <c r="GC401" i="14"/>
  <c r="AR401" i="14"/>
  <c r="DD401" i="14"/>
  <c r="FP401" i="14"/>
  <c r="IB401" i="14"/>
  <c r="AS401" i="14"/>
  <c r="DE401" i="14"/>
  <c r="FQ401" i="14"/>
  <c r="IC401" i="14"/>
  <c r="AT401" i="14"/>
  <c r="DF401" i="14"/>
  <c r="FR401" i="14"/>
  <c r="ID401" i="14"/>
  <c r="AM401" i="14"/>
  <c r="CY401" i="14"/>
  <c r="FK401" i="14"/>
  <c r="HW401" i="14"/>
  <c r="AN401" i="14"/>
  <c r="CZ401" i="14"/>
  <c r="FL401" i="14"/>
  <c r="HX401" i="14"/>
  <c r="AW401" i="14"/>
  <c r="DQ401" i="14"/>
  <c r="GK401" i="14"/>
  <c r="HQ401" i="14"/>
  <c r="AO401" i="14"/>
  <c r="DA401" i="14"/>
  <c r="FM401" i="14"/>
  <c r="F667" i="14"/>
  <c r="H667" i="14"/>
  <c r="F142" i="14"/>
  <c r="G142" i="14"/>
  <c r="HF402" i="14"/>
  <c r="GX402" i="14"/>
  <c r="GP402" i="14"/>
  <c r="DN402" i="14"/>
  <c r="CW402" i="14"/>
  <c r="BA402" i="14"/>
  <c r="FH402" i="14"/>
  <c r="ER402" i="14"/>
  <c r="BX402" i="14"/>
  <c r="BP402" i="14"/>
  <c r="S402" i="14"/>
  <c r="K402" i="14"/>
  <c r="GT402" i="14"/>
  <c r="FF402" i="14"/>
  <c r="BN402" i="14"/>
  <c r="AX402" i="14"/>
  <c r="AG402" i="14"/>
  <c r="Q402" i="14"/>
  <c r="GR402" i="14"/>
  <c r="GJ402" i="14"/>
  <c r="EN402" i="14"/>
  <c r="DP402" i="14"/>
  <c r="EM402" i="14"/>
  <c r="DO402" i="14"/>
  <c r="O402" i="14"/>
  <c r="C145" i="14"/>
  <c r="D144" i="14"/>
  <c r="E143" i="14"/>
  <c r="G143" i="14" s="1"/>
  <c r="D669" i="14"/>
  <c r="C670" i="14"/>
  <c r="N668" i="14"/>
  <c r="A669" i="14"/>
  <c r="E668" i="14"/>
  <c r="G668" i="14" s="1"/>
  <c r="BE667" i="14"/>
  <c r="AW667" i="14"/>
  <c r="AO667" i="14"/>
  <c r="AG667" i="14"/>
  <c r="Y667" i="14"/>
  <c r="Q667" i="14"/>
  <c r="BL667" i="14"/>
  <c r="BD667" i="14"/>
  <c r="AV667" i="14"/>
  <c r="AN667" i="14"/>
  <c r="AF667" i="14"/>
  <c r="X667" i="14"/>
  <c r="P667" i="14"/>
  <c r="BK667" i="14"/>
  <c r="BC667" i="14"/>
  <c r="AU667" i="14"/>
  <c r="AM667" i="14"/>
  <c r="AE667" i="14"/>
  <c r="W667" i="14"/>
  <c r="O667" i="14"/>
  <c r="BJ667" i="14"/>
  <c r="BB667" i="14"/>
  <c r="AT667" i="14"/>
  <c r="AL667" i="14"/>
  <c r="AD667" i="14"/>
  <c r="V667" i="14"/>
  <c r="BI667" i="14"/>
  <c r="BA667" i="14"/>
  <c r="AS667" i="14"/>
  <c r="AK667" i="14"/>
  <c r="AC667" i="14"/>
  <c r="U667" i="14"/>
  <c r="M667" i="14"/>
  <c r="BH667" i="14"/>
  <c r="AZ667" i="14"/>
  <c r="AR667" i="14"/>
  <c r="AJ667" i="14"/>
  <c r="AB667" i="14"/>
  <c r="T667" i="14"/>
  <c r="BG667" i="14"/>
  <c r="AY667" i="14"/>
  <c r="AQ667" i="14"/>
  <c r="AI667" i="14"/>
  <c r="AA667" i="14"/>
  <c r="S667" i="14"/>
  <c r="BF667" i="14"/>
  <c r="AX667" i="14"/>
  <c r="AP667" i="14"/>
  <c r="AH667" i="14"/>
  <c r="Z667" i="14"/>
  <c r="R667" i="14"/>
  <c r="D68" i="11"/>
  <c r="G68" i="11" s="1"/>
  <c r="E67" i="11"/>
  <c r="F67" i="11" s="1"/>
  <c r="B249" i="2"/>
  <c r="B251" i="2" s="1"/>
  <c r="M297" i="2"/>
  <c r="E299" i="2"/>
  <c r="F299" i="2" s="1"/>
  <c r="C49" i="3"/>
  <c r="C48" i="3"/>
  <c r="C42" i="3"/>
  <c r="C43" i="3"/>
  <c r="C38" i="3"/>
  <c r="D227" i="2"/>
  <c r="D228" i="2"/>
  <c r="D229" i="2"/>
  <c r="D230" i="2"/>
  <c r="D231" i="2"/>
  <c r="C187" i="1" s="1"/>
  <c r="C188" i="1" s="1"/>
  <c r="D232" i="2"/>
  <c r="D233" i="2"/>
  <c r="D226" i="2"/>
  <c r="AE402" i="14" l="1"/>
  <c r="GZ402" i="14"/>
  <c r="IX402" i="14"/>
  <c r="M402" i="14"/>
  <c r="GI402" i="14"/>
  <c r="DQ402" i="14"/>
  <c r="CU402" i="14"/>
  <c r="DM402" i="14"/>
  <c r="DK402" i="14"/>
  <c r="GY402" i="14"/>
  <c r="GS402" i="14"/>
  <c r="HC402" i="14"/>
  <c r="GW402" i="14"/>
  <c r="GQ402" i="14"/>
  <c r="P402" i="14"/>
  <c r="HA402" i="14"/>
  <c r="IY402" i="14"/>
  <c r="HE402" i="14"/>
  <c r="EO402" i="14"/>
  <c r="EC402" i="14"/>
  <c r="AF402" i="14"/>
  <c r="HQ402" i="14"/>
  <c r="AZ402" i="14"/>
  <c r="BR402" i="14"/>
  <c r="IE402" i="14"/>
  <c r="IF402" i="14"/>
  <c r="IW402" i="14"/>
  <c r="AY402" i="14"/>
  <c r="CV402" i="14"/>
  <c r="ES402" i="14"/>
  <c r="AV402" i="14"/>
  <c r="BK402" i="14"/>
  <c r="BL402" i="14"/>
  <c r="BM402" i="14"/>
  <c r="CT402" i="14"/>
  <c r="EQ402" i="14"/>
  <c r="GV402" i="14"/>
  <c r="JA402" i="14"/>
  <c r="AU402" i="14"/>
  <c r="AW402" i="14"/>
  <c r="BV402" i="14"/>
  <c r="EA402" i="14"/>
  <c r="FX402" i="14"/>
  <c r="HU402" i="14"/>
  <c r="DG402" i="14"/>
  <c r="DH402" i="14"/>
  <c r="DI402" i="14"/>
  <c r="EP402" i="14"/>
  <c r="GU402" i="14"/>
  <c r="IZ402" i="14"/>
  <c r="BB402" i="14"/>
  <c r="DW402" i="14"/>
  <c r="DX402" i="14"/>
  <c r="DY402" i="14"/>
  <c r="FV402" i="14"/>
  <c r="HS402" i="14"/>
  <c r="U402" i="14"/>
  <c r="BZ402" i="14"/>
  <c r="L376" i="2"/>
  <c r="N337" i="2"/>
  <c r="L298" i="2"/>
  <c r="N298" i="2" s="1"/>
  <c r="BS402" i="14"/>
  <c r="FC402" i="14"/>
  <c r="IM402" i="14"/>
  <c r="BT402" i="14"/>
  <c r="FD402" i="14"/>
  <c r="IN402" i="14"/>
  <c r="BU402" i="14"/>
  <c r="FE402" i="14"/>
  <c r="J402" i="14"/>
  <c r="DJ402" i="14"/>
  <c r="HB402" i="14"/>
  <c r="BO402" i="14"/>
  <c r="FG402" i="14"/>
  <c r="L402" i="14"/>
  <c r="DL402" i="14"/>
  <c r="HD402" i="14"/>
  <c r="BQ402" i="14"/>
  <c r="FI402" i="14"/>
  <c r="N402" i="14"/>
  <c r="ED402" i="14"/>
  <c r="CA402" i="14"/>
  <c r="FS402" i="14"/>
  <c r="IU402" i="14"/>
  <c r="CB402" i="14"/>
  <c r="FT402" i="14"/>
  <c r="IV402" i="14"/>
  <c r="CC402" i="14"/>
  <c r="FU402" i="14"/>
  <c r="R402" i="14"/>
  <c r="DZ402" i="14"/>
  <c r="HR402" i="14"/>
  <c r="BW402" i="14"/>
  <c r="FW402" i="14"/>
  <c r="T402" i="14"/>
  <c r="EB402" i="14"/>
  <c r="HT402" i="14"/>
  <c r="BY402" i="14"/>
  <c r="FY402" i="14"/>
  <c r="V402" i="14"/>
  <c r="EL402" i="14"/>
  <c r="G402" i="14"/>
  <c r="CQ402" i="14"/>
  <c r="GA402" i="14"/>
  <c r="H402" i="14"/>
  <c r="CR402" i="14"/>
  <c r="GB402" i="14"/>
  <c r="I402" i="14"/>
  <c r="CS402" i="14"/>
  <c r="GK402" i="14"/>
  <c r="AH402" i="14"/>
  <c r="EH402" i="14"/>
  <c r="IH402" i="14"/>
  <c r="CE402" i="14"/>
  <c r="GM402" i="14"/>
  <c r="AJ402" i="14"/>
  <c r="EJ402" i="14"/>
  <c r="IJ402" i="14"/>
  <c r="CG402" i="14"/>
  <c r="GO402" i="14"/>
  <c r="AL402" i="14"/>
  <c r="ET402" i="14"/>
  <c r="BC402" i="14"/>
  <c r="EE402" i="14"/>
  <c r="HO402" i="14"/>
  <c r="BD402" i="14"/>
  <c r="EF402" i="14"/>
  <c r="HP402" i="14"/>
  <c r="BE402" i="14"/>
  <c r="EG402" i="14"/>
  <c r="IG402" i="14"/>
  <c r="CD402" i="14"/>
  <c r="GL402" i="14"/>
  <c r="AI402" i="14"/>
  <c r="EI402" i="14"/>
  <c r="II402" i="14"/>
  <c r="CF402" i="14"/>
  <c r="GN402" i="14"/>
  <c r="AK402" i="14"/>
  <c r="EK402" i="14"/>
  <c r="IK402" i="14"/>
  <c r="CH402" i="14"/>
  <c r="IL402" i="14"/>
  <c r="FZ402" i="14"/>
  <c r="W402" i="14"/>
  <c r="CI402" i="14"/>
  <c r="EU402" i="14"/>
  <c r="HG402" i="14"/>
  <c r="X402" i="14"/>
  <c r="CJ402" i="14"/>
  <c r="EV402" i="14"/>
  <c r="HH402" i="14"/>
  <c r="Y402" i="14"/>
  <c r="CK402" i="14"/>
  <c r="EW402" i="14"/>
  <c r="HI402" i="14"/>
  <c r="Z402" i="14"/>
  <c r="CL402" i="14"/>
  <c r="EX402" i="14"/>
  <c r="HJ402" i="14"/>
  <c r="AA402" i="14"/>
  <c r="CM402" i="14"/>
  <c r="EY402" i="14"/>
  <c r="HK402" i="14"/>
  <c r="AB402" i="14"/>
  <c r="CN402" i="14"/>
  <c r="EZ402" i="14"/>
  <c r="HL402" i="14"/>
  <c r="AC402" i="14"/>
  <c r="CO402" i="14"/>
  <c r="FA402" i="14"/>
  <c r="HM402" i="14"/>
  <c r="AD402" i="14"/>
  <c r="CP402" i="14"/>
  <c r="FB402" i="14"/>
  <c r="HN402" i="14"/>
  <c r="CX402" i="14"/>
  <c r="FJ402" i="14"/>
  <c r="HV402" i="14"/>
  <c r="AM402" i="14"/>
  <c r="CY402" i="14"/>
  <c r="FK402" i="14"/>
  <c r="HW402" i="14"/>
  <c r="AN402" i="14"/>
  <c r="CZ402" i="14"/>
  <c r="FL402" i="14"/>
  <c r="HX402" i="14"/>
  <c r="AO402" i="14"/>
  <c r="DA402" i="14"/>
  <c r="FM402" i="14"/>
  <c r="HY402" i="14"/>
  <c r="AP402" i="14"/>
  <c r="DB402" i="14"/>
  <c r="FN402" i="14"/>
  <c r="HZ402" i="14"/>
  <c r="AQ402" i="14"/>
  <c r="DC402" i="14"/>
  <c r="FO402" i="14"/>
  <c r="IA402" i="14"/>
  <c r="AR402" i="14"/>
  <c r="DD402" i="14"/>
  <c r="FP402" i="14"/>
  <c r="IB402" i="14"/>
  <c r="AS402" i="14"/>
  <c r="DE402" i="14"/>
  <c r="FQ402" i="14"/>
  <c r="IC402" i="14"/>
  <c r="AT402" i="14"/>
  <c r="DF402" i="14"/>
  <c r="FR402" i="14"/>
  <c r="ID402" i="14"/>
  <c r="GC402" i="14"/>
  <c r="IO402" i="14"/>
  <c r="BF402" i="14"/>
  <c r="DR402" i="14"/>
  <c r="GD402" i="14"/>
  <c r="IP402" i="14"/>
  <c r="BG402" i="14"/>
  <c r="DS402" i="14"/>
  <c r="GE402" i="14"/>
  <c r="IQ402" i="14"/>
  <c r="BH402" i="14"/>
  <c r="DT402" i="14"/>
  <c r="GF402" i="14"/>
  <c r="IR402" i="14"/>
  <c r="BI402" i="14"/>
  <c r="DU402" i="14"/>
  <c r="GG402" i="14"/>
  <c r="IS402" i="14"/>
  <c r="BJ402" i="14"/>
  <c r="DV402" i="14"/>
  <c r="GH402" i="14"/>
  <c r="IT402" i="14"/>
  <c r="J67" i="11"/>
  <c r="K67" i="11" s="1"/>
  <c r="H67" i="11"/>
  <c r="I67" i="11" s="1"/>
  <c r="M338" i="2"/>
  <c r="K377" i="2"/>
  <c r="L377" i="2" s="1"/>
  <c r="K299" i="2"/>
  <c r="L299" i="2" s="1"/>
  <c r="K338" i="2"/>
  <c r="N338" i="2" s="1"/>
  <c r="L338" i="2"/>
  <c r="F143" i="14"/>
  <c r="H143" i="14"/>
  <c r="N376" i="2"/>
  <c r="M376" i="2"/>
  <c r="P337" i="2"/>
  <c r="O337" i="2"/>
  <c r="F668" i="14"/>
  <c r="H668" i="14"/>
  <c r="I667" i="14"/>
  <c r="I142" i="14"/>
  <c r="K142" i="14" s="1"/>
  <c r="HK403" i="14" s="1"/>
  <c r="E669" i="14"/>
  <c r="H669" i="14" s="1"/>
  <c r="N669" i="14"/>
  <c r="A670" i="14"/>
  <c r="E144" i="14"/>
  <c r="H144" i="14" s="1"/>
  <c r="BE668" i="14"/>
  <c r="AW668" i="14"/>
  <c r="AO668" i="14"/>
  <c r="AG668" i="14"/>
  <c r="Y668" i="14"/>
  <c r="Q668" i="14"/>
  <c r="BL668" i="14"/>
  <c r="BD668" i="14"/>
  <c r="AV668" i="14"/>
  <c r="AN668" i="14"/>
  <c r="AF668" i="14"/>
  <c r="X668" i="14"/>
  <c r="P668" i="14"/>
  <c r="BK668" i="14"/>
  <c r="BC668" i="14"/>
  <c r="AU668" i="14"/>
  <c r="AM668" i="14"/>
  <c r="AE668" i="14"/>
  <c r="W668" i="14"/>
  <c r="O668" i="14"/>
  <c r="BJ668" i="14"/>
  <c r="BB668" i="14"/>
  <c r="AT668" i="14"/>
  <c r="AL668" i="14"/>
  <c r="AD668" i="14"/>
  <c r="V668" i="14"/>
  <c r="BI668" i="14"/>
  <c r="BA668" i="14"/>
  <c r="AS668" i="14"/>
  <c r="AK668" i="14"/>
  <c r="AC668" i="14"/>
  <c r="U668" i="14"/>
  <c r="M668" i="14"/>
  <c r="BH668" i="14"/>
  <c r="AZ668" i="14"/>
  <c r="AR668" i="14"/>
  <c r="AJ668" i="14"/>
  <c r="AB668" i="14"/>
  <c r="T668" i="14"/>
  <c r="BG668" i="14"/>
  <c r="AY668" i="14"/>
  <c r="AQ668" i="14"/>
  <c r="AI668" i="14"/>
  <c r="AA668" i="14"/>
  <c r="S668" i="14"/>
  <c r="BF668" i="14"/>
  <c r="AX668" i="14"/>
  <c r="AP668" i="14"/>
  <c r="AH668" i="14"/>
  <c r="Z668" i="14"/>
  <c r="R668" i="14"/>
  <c r="D145" i="14"/>
  <c r="C146" i="14"/>
  <c r="D670" i="14"/>
  <c r="C671" i="14"/>
  <c r="E68" i="11"/>
  <c r="F68" i="11" s="1"/>
  <c r="D69" i="11"/>
  <c r="G69" i="11" s="1"/>
  <c r="M298" i="2"/>
  <c r="N299" i="2"/>
  <c r="E300" i="2"/>
  <c r="F300" i="2" s="1"/>
  <c r="B267" i="2"/>
  <c r="B270" i="2" s="1"/>
  <c r="B268" i="2"/>
  <c r="I143" i="14" l="1"/>
  <c r="K143" i="14" s="1"/>
  <c r="HS404" i="14" s="1"/>
  <c r="O338" i="2"/>
  <c r="P338" i="2"/>
  <c r="J68" i="11"/>
  <c r="K68" i="11" s="1"/>
  <c r="H68" i="11"/>
  <c r="I68" i="11" s="1"/>
  <c r="M377" i="2"/>
  <c r="N377" i="2"/>
  <c r="M339" i="2"/>
  <c r="L339" i="2"/>
  <c r="K339" i="2"/>
  <c r="K378" i="2"/>
  <c r="K300" i="2"/>
  <c r="I668" i="14"/>
  <c r="F669" i="14"/>
  <c r="G669" i="14"/>
  <c r="FC403" i="14"/>
  <c r="FQ403" i="14"/>
  <c r="DN403" i="14"/>
  <c r="AW403" i="14"/>
  <c r="DS403" i="14"/>
  <c r="EA403" i="14"/>
  <c r="EN403" i="14"/>
  <c r="BZ403" i="14"/>
  <c r="AF403" i="14"/>
  <c r="AT403" i="14"/>
  <c r="DG403" i="14"/>
  <c r="DJ403" i="14"/>
  <c r="IQ403" i="14"/>
  <c r="IY403" i="14"/>
  <c r="CN403" i="14"/>
  <c r="GY403" i="14"/>
  <c r="FE403" i="14"/>
  <c r="FK403" i="14"/>
  <c r="AX403" i="14"/>
  <c r="DU403" i="14"/>
  <c r="EC403" i="14"/>
  <c r="BW403" i="14"/>
  <c r="HM403" i="14"/>
  <c r="Q403" i="14"/>
  <c r="AH403" i="14"/>
  <c r="AN403" i="14"/>
  <c r="IH403" i="14"/>
  <c r="IS403" i="14"/>
  <c r="JA403" i="14"/>
  <c r="EF403" i="14"/>
  <c r="CP403" i="14"/>
  <c r="EQ403" i="14"/>
  <c r="FG403" i="14"/>
  <c r="FM403" i="14"/>
  <c r="GX403" i="14"/>
  <c r="DO403" i="14"/>
  <c r="DW403" i="14"/>
  <c r="P403" i="14"/>
  <c r="HG403" i="14"/>
  <c r="AJ403" i="14"/>
  <c r="M403" i="14"/>
  <c r="AP403" i="14"/>
  <c r="BU403" i="14"/>
  <c r="IM403" i="14"/>
  <c r="IU403" i="14"/>
  <c r="CC403" i="14"/>
  <c r="CJ403" i="14"/>
  <c r="FI403" i="14"/>
  <c r="K403" i="14"/>
  <c r="FO403" i="14"/>
  <c r="BA403" i="14"/>
  <c r="DQ403" i="14"/>
  <c r="DY403" i="14"/>
  <c r="G403" i="14"/>
  <c r="HI403" i="14"/>
  <c r="AL403" i="14"/>
  <c r="AR403" i="14"/>
  <c r="GV403" i="14"/>
  <c r="BB403" i="14"/>
  <c r="IO403" i="14"/>
  <c r="IW403" i="14"/>
  <c r="EG403" i="14"/>
  <c r="CL403" i="14"/>
  <c r="BX403" i="14"/>
  <c r="CB403" i="14"/>
  <c r="HC403" i="14"/>
  <c r="HU403" i="14"/>
  <c r="HO403" i="14"/>
  <c r="HQ403" i="14"/>
  <c r="HS403" i="14"/>
  <c r="GU403" i="14"/>
  <c r="IC403" i="14"/>
  <c r="HW403" i="14"/>
  <c r="HY403" i="14"/>
  <c r="IA403" i="14"/>
  <c r="IL403" i="14"/>
  <c r="FV403" i="14"/>
  <c r="H403" i="14"/>
  <c r="FY403" i="14"/>
  <c r="FU403" i="14"/>
  <c r="GG403" i="14"/>
  <c r="GA403" i="14"/>
  <c r="GC403" i="14"/>
  <c r="GE403" i="14"/>
  <c r="GO403" i="14"/>
  <c r="GI403" i="14"/>
  <c r="GK403" i="14"/>
  <c r="GM403" i="14"/>
  <c r="EK403" i="14"/>
  <c r="GZ403" i="14"/>
  <c r="BT403" i="14"/>
  <c r="AB403" i="14"/>
  <c r="AD403" i="14"/>
  <c r="X403" i="14"/>
  <c r="Z403" i="14"/>
  <c r="CF403" i="14"/>
  <c r="EO403" i="14"/>
  <c r="CV403" i="14"/>
  <c r="CX403" i="14"/>
  <c r="CR403" i="14"/>
  <c r="CT403" i="14"/>
  <c r="EL403" i="14"/>
  <c r="DD403" i="14"/>
  <c r="DF403" i="14"/>
  <c r="CZ403" i="14"/>
  <c r="DB403" i="14"/>
  <c r="EE403" i="14"/>
  <c r="IE403" i="14"/>
  <c r="AY403" i="14"/>
  <c r="J403" i="14"/>
  <c r="FZ403" i="14"/>
  <c r="BH403" i="14"/>
  <c r="BJ403" i="14"/>
  <c r="BD403" i="14"/>
  <c r="BF403" i="14"/>
  <c r="BP403" i="14"/>
  <c r="BR403" i="14"/>
  <c r="BL403" i="14"/>
  <c r="BN403" i="14"/>
  <c r="L403" i="14"/>
  <c r="ER403" i="14"/>
  <c r="HA403" i="14"/>
  <c r="T403" i="14"/>
  <c r="EZ403" i="14"/>
  <c r="FB403" i="14"/>
  <c r="EV403" i="14"/>
  <c r="EX403" i="14"/>
  <c r="U403" i="14"/>
  <c r="R403" i="14"/>
  <c r="FH403" i="14"/>
  <c r="FJ403" i="14"/>
  <c r="FD403" i="14"/>
  <c r="FF403" i="14"/>
  <c r="GQ403" i="14"/>
  <c r="FP403" i="14"/>
  <c r="FR403" i="14"/>
  <c r="FL403" i="14"/>
  <c r="FN403" i="14"/>
  <c r="DL403" i="14"/>
  <c r="DH403" i="14"/>
  <c r="DK403" i="14"/>
  <c r="GT403" i="14"/>
  <c r="AU403" i="14"/>
  <c r="DT403" i="14"/>
  <c r="DV403" i="14"/>
  <c r="DP403" i="14"/>
  <c r="DR403" i="14"/>
  <c r="EB403" i="14"/>
  <c r="ED403" i="14"/>
  <c r="DX403" i="14"/>
  <c r="DZ403" i="14"/>
  <c r="GW403" i="14"/>
  <c r="CG403" i="14"/>
  <c r="CD403" i="14"/>
  <c r="HD403" i="14"/>
  <c r="HL403" i="14"/>
  <c r="HN403" i="14"/>
  <c r="HH403" i="14"/>
  <c r="HJ403" i="14"/>
  <c r="HE403" i="14"/>
  <c r="EP403" i="14"/>
  <c r="HT403" i="14"/>
  <c r="HV403" i="14"/>
  <c r="HP403" i="14"/>
  <c r="HR403" i="14"/>
  <c r="GR403" i="14"/>
  <c r="IB403" i="14"/>
  <c r="ID403" i="14"/>
  <c r="HX403" i="14"/>
  <c r="HZ403" i="14"/>
  <c r="IJ403" i="14"/>
  <c r="IF403" i="14"/>
  <c r="FW403" i="14"/>
  <c r="EI403" i="14"/>
  <c r="FS403" i="14"/>
  <c r="GF403" i="14"/>
  <c r="GH403" i="14"/>
  <c r="GB403" i="14"/>
  <c r="GD403" i="14"/>
  <c r="GN403" i="14"/>
  <c r="GP403" i="14"/>
  <c r="GJ403" i="14"/>
  <c r="GL403" i="14"/>
  <c r="BS403" i="14"/>
  <c r="V403" i="14"/>
  <c r="S403" i="14"/>
  <c r="ES403" i="14"/>
  <c r="AC403" i="14"/>
  <c r="W403" i="14"/>
  <c r="Y403" i="14"/>
  <c r="AA403" i="14"/>
  <c r="ET403" i="14"/>
  <c r="HB403" i="14"/>
  <c r="AK403" i="14"/>
  <c r="AE403" i="14"/>
  <c r="AG403" i="14"/>
  <c r="AI403" i="14"/>
  <c r="GS403" i="14"/>
  <c r="AS403" i="14"/>
  <c r="AM403" i="14"/>
  <c r="AO403" i="14"/>
  <c r="AQ403" i="14"/>
  <c r="DM403" i="14"/>
  <c r="DI403" i="14"/>
  <c r="II403" i="14"/>
  <c r="AZ403" i="14"/>
  <c r="AV403" i="14"/>
  <c r="IR403" i="14"/>
  <c r="IT403" i="14"/>
  <c r="IN403" i="14"/>
  <c r="IP403" i="14"/>
  <c r="IZ403" i="14"/>
  <c r="JB403" i="14"/>
  <c r="IV403" i="14"/>
  <c r="IX403" i="14"/>
  <c r="I403" i="14"/>
  <c r="HF403" i="14"/>
  <c r="EJ403" i="14"/>
  <c r="CH403" i="14"/>
  <c r="CO403" i="14"/>
  <c r="CI403" i="14"/>
  <c r="CK403" i="14"/>
  <c r="CM403" i="14"/>
  <c r="CA403" i="14"/>
  <c r="CE403" i="14"/>
  <c r="CW403" i="14"/>
  <c r="CQ403" i="14"/>
  <c r="CS403" i="14"/>
  <c r="CU403" i="14"/>
  <c r="EH403" i="14"/>
  <c r="DE403" i="14"/>
  <c r="CY403" i="14"/>
  <c r="DA403" i="14"/>
  <c r="DC403" i="14"/>
  <c r="IK403" i="14"/>
  <c r="IG403" i="14"/>
  <c r="BY403" i="14"/>
  <c r="FX403" i="14"/>
  <c r="FT403" i="14"/>
  <c r="BI403" i="14"/>
  <c r="BC403" i="14"/>
  <c r="BE403" i="14"/>
  <c r="BG403" i="14"/>
  <c r="BQ403" i="14"/>
  <c r="BK403" i="14"/>
  <c r="BM403" i="14"/>
  <c r="BO403" i="14"/>
  <c r="BV403" i="14"/>
  <c r="EM403" i="14"/>
  <c r="N403" i="14"/>
  <c r="O403" i="14"/>
  <c r="FA403" i="14"/>
  <c r="EU403" i="14"/>
  <c r="EW403" i="14"/>
  <c r="EY403" i="14"/>
  <c r="FL404" i="14"/>
  <c r="BQ404" i="14"/>
  <c r="GG404" i="14"/>
  <c r="CS404" i="14"/>
  <c r="DR404" i="14"/>
  <c r="C147" i="14"/>
  <c r="D146" i="14"/>
  <c r="G144" i="14"/>
  <c r="E145" i="14"/>
  <c r="H145" i="14" s="1"/>
  <c r="N670" i="14"/>
  <c r="A671" i="14"/>
  <c r="BE669" i="14"/>
  <c r="AW669" i="14"/>
  <c r="AO669" i="14"/>
  <c r="AG669" i="14"/>
  <c r="Y669" i="14"/>
  <c r="Q669" i="14"/>
  <c r="BL669" i="14"/>
  <c r="BD669" i="14"/>
  <c r="AV669" i="14"/>
  <c r="AN669" i="14"/>
  <c r="AF669" i="14"/>
  <c r="X669" i="14"/>
  <c r="P669" i="14"/>
  <c r="BK669" i="14"/>
  <c r="BC669" i="14"/>
  <c r="AU669" i="14"/>
  <c r="AM669" i="14"/>
  <c r="AE669" i="14"/>
  <c r="W669" i="14"/>
  <c r="O669" i="14"/>
  <c r="BJ669" i="14"/>
  <c r="BB669" i="14"/>
  <c r="AT669" i="14"/>
  <c r="AL669" i="14"/>
  <c r="AD669" i="14"/>
  <c r="V669" i="14"/>
  <c r="BI669" i="14"/>
  <c r="BA669" i="14"/>
  <c r="AS669" i="14"/>
  <c r="AK669" i="14"/>
  <c r="AC669" i="14"/>
  <c r="U669" i="14"/>
  <c r="M669" i="14"/>
  <c r="BH669" i="14"/>
  <c r="AZ669" i="14"/>
  <c r="AR669" i="14"/>
  <c r="AJ669" i="14"/>
  <c r="AB669" i="14"/>
  <c r="T669" i="14"/>
  <c r="BG669" i="14"/>
  <c r="AY669" i="14"/>
  <c r="AQ669" i="14"/>
  <c r="AI669" i="14"/>
  <c r="AA669" i="14"/>
  <c r="S669" i="14"/>
  <c r="BF669" i="14"/>
  <c r="AX669" i="14"/>
  <c r="AP669" i="14"/>
  <c r="AH669" i="14"/>
  <c r="Z669" i="14"/>
  <c r="R669" i="14"/>
  <c r="F144" i="14"/>
  <c r="D671" i="14"/>
  <c r="C672" i="14"/>
  <c r="E670" i="14"/>
  <c r="G670" i="14" s="1"/>
  <c r="E69" i="11"/>
  <c r="F69" i="11" s="1"/>
  <c r="D70" i="11"/>
  <c r="G70" i="11" s="1"/>
  <c r="M299" i="2"/>
  <c r="E301" i="2"/>
  <c r="F301" i="2" s="1"/>
  <c r="C208" i="1"/>
  <c r="B273" i="2"/>
  <c r="C212" i="1" s="1"/>
  <c r="B269" i="2"/>
  <c r="IW404" i="14" l="1"/>
  <c r="EX404" i="14"/>
  <c r="AN404" i="14"/>
  <c r="L300" i="2"/>
  <c r="N300" i="2" s="1"/>
  <c r="L378" i="2"/>
  <c r="HK404" i="14"/>
  <c r="EO404" i="14"/>
  <c r="BJ404" i="14"/>
  <c r="II404" i="14"/>
  <c r="I669" i="14"/>
  <c r="AT404" i="14"/>
  <c r="CF404" i="14"/>
  <c r="FB404" i="14"/>
  <c r="DO404" i="14"/>
  <c r="GE404" i="14"/>
  <c r="CW404" i="14"/>
  <c r="BI404" i="14"/>
  <c r="AL404" i="14"/>
  <c r="BV404" i="14"/>
  <c r="EM404" i="14"/>
  <c r="IY404" i="14"/>
  <c r="DD404" i="14"/>
  <c r="AS404" i="14"/>
  <c r="IQ404" i="14"/>
  <c r="AJ404" i="14"/>
  <c r="CG404" i="14"/>
  <c r="GA404" i="14"/>
  <c r="DI404" i="14"/>
  <c r="AH404" i="14"/>
  <c r="CX404" i="14"/>
  <c r="AQ404" i="14"/>
  <c r="GH404" i="14"/>
  <c r="ET404" i="14"/>
  <c r="HC404" i="14"/>
  <c r="CK404" i="14"/>
  <c r="EJ404" i="14"/>
  <c r="P404" i="14"/>
  <c r="DY404" i="14"/>
  <c r="AP404" i="14"/>
  <c r="EC404" i="14"/>
  <c r="BZ404" i="14"/>
  <c r="HR404" i="14"/>
  <c r="U404" i="14"/>
  <c r="FI404" i="14"/>
  <c r="GL404" i="14"/>
  <c r="IJ404" i="14"/>
  <c r="IB404" i="14"/>
  <c r="T404" i="14"/>
  <c r="BM404" i="14"/>
  <c r="HD404" i="14"/>
  <c r="Y404" i="14"/>
  <c r="FN404" i="14"/>
  <c r="Q404" i="14"/>
  <c r="FC404" i="14"/>
  <c r="GD404" i="14"/>
  <c r="FO404" i="14"/>
  <c r="AC404" i="14"/>
  <c r="BU404" i="14"/>
  <c r="M404" i="14"/>
  <c r="BE404" i="14"/>
  <c r="HO404" i="14"/>
  <c r="AW404" i="14"/>
  <c r="EP404" i="14"/>
  <c r="CO404" i="14"/>
  <c r="EU404" i="14"/>
  <c r="AO404" i="14"/>
  <c r="BN404" i="14"/>
  <c r="AG404" i="14"/>
  <c r="CA404" i="14"/>
  <c r="CH404" i="14"/>
  <c r="HH404" i="14"/>
  <c r="GJ404" i="14"/>
  <c r="EW404" i="14"/>
  <c r="AR404" i="14"/>
  <c r="O404" i="14"/>
  <c r="EQ404" i="14"/>
  <c r="GU404" i="14"/>
  <c r="IL404" i="14"/>
  <c r="HI404" i="14"/>
  <c r="V404" i="14"/>
  <c r="AY404" i="14"/>
  <c r="IX404" i="14"/>
  <c r="FK404" i="14"/>
  <c r="GX404" i="14"/>
  <c r="FA404" i="14"/>
  <c r="GN404" i="14"/>
  <c r="CN404" i="14"/>
  <c r="GC404" i="14"/>
  <c r="BD404" i="14"/>
  <c r="HM404" i="14"/>
  <c r="AV404" i="14"/>
  <c r="HB404" i="14"/>
  <c r="EV404" i="14"/>
  <c r="GQ404" i="14"/>
  <c r="HX404" i="14"/>
  <c r="AK404" i="14"/>
  <c r="HW404" i="14"/>
  <c r="FT404" i="14"/>
  <c r="DH404" i="14"/>
  <c r="L404" i="14"/>
  <c r="FX404" i="14"/>
  <c r="BP404" i="14"/>
  <c r="IV404" i="14"/>
  <c r="AM404" i="14"/>
  <c r="FG404" i="14"/>
  <c r="BB404" i="14"/>
  <c r="CE404" i="14"/>
  <c r="IN404" i="14"/>
  <c r="AD404" i="14"/>
  <c r="EF404" i="14"/>
  <c r="GI404" i="14"/>
  <c r="CL404" i="14"/>
  <c r="EE404" i="14"/>
  <c r="BW404" i="14"/>
  <c r="DW404" i="14"/>
  <c r="BO404" i="14"/>
  <c r="CJ404" i="14"/>
  <c r="BG404" i="14"/>
  <c r="BL404" i="14"/>
  <c r="GW404" i="14"/>
  <c r="GF404" i="14"/>
  <c r="FQ404" i="14"/>
  <c r="DC404" i="14"/>
  <c r="FF404" i="14"/>
  <c r="CU404" i="14"/>
  <c r="BR404" i="14"/>
  <c r="FZ404" i="14"/>
  <c r="BC404" i="14"/>
  <c r="DK404" i="14"/>
  <c r="AB404" i="14"/>
  <c r="GR404" i="14"/>
  <c r="FH404" i="14"/>
  <c r="BH404" i="14"/>
  <c r="IO404" i="14"/>
  <c r="GZ404" i="14"/>
  <c r="HZ404" i="14"/>
  <c r="S404" i="14"/>
  <c r="GB404" i="14"/>
  <c r="GT404" i="14"/>
  <c r="BT404" i="14"/>
  <c r="DM404" i="14"/>
  <c r="Z404" i="14"/>
  <c r="AE404" i="14"/>
  <c r="IR404" i="14"/>
  <c r="W404" i="14"/>
  <c r="HV404" i="14"/>
  <c r="IC404" i="14"/>
  <c r="HL404" i="14"/>
  <c r="HG404" i="14"/>
  <c r="CI404" i="14"/>
  <c r="CT404" i="14"/>
  <c r="BS404" i="14"/>
  <c r="AA404" i="14"/>
  <c r="BK404" i="14"/>
  <c r="K404" i="14"/>
  <c r="BX404" i="14"/>
  <c r="CM404" i="14"/>
  <c r="CZ404" i="14"/>
  <c r="ES404" i="14"/>
  <c r="GP404" i="14"/>
  <c r="CB404" i="14"/>
  <c r="DU404" i="14"/>
  <c r="H404" i="14"/>
  <c r="ER404" i="14"/>
  <c r="GY404" i="14"/>
  <c r="FP404" i="14"/>
  <c r="HJ404" i="14"/>
  <c r="EL404" i="14"/>
  <c r="DZ404" i="14"/>
  <c r="ED404" i="14"/>
  <c r="DJ404" i="14"/>
  <c r="CQ404" i="14"/>
  <c r="IU404" i="14"/>
  <c r="J404" i="14"/>
  <c r="HF404" i="14"/>
  <c r="JA404" i="14"/>
  <c r="GV404" i="14"/>
  <c r="FJ404" i="14"/>
  <c r="HE404" i="14"/>
  <c r="EK404" i="14"/>
  <c r="IZ404" i="14"/>
  <c r="GK404" i="14"/>
  <c r="DL404" i="14"/>
  <c r="BF404" i="14"/>
  <c r="HT404" i="14"/>
  <c r="FE404" i="14"/>
  <c r="GM404" i="14"/>
  <c r="DG404" i="14"/>
  <c r="BA404" i="14"/>
  <c r="IG404" i="14"/>
  <c r="HP404" i="14"/>
  <c r="FY404" i="14"/>
  <c r="EH404" i="14"/>
  <c r="CR404" i="14"/>
  <c r="GS404" i="14"/>
  <c r="GO404" i="14"/>
  <c r="CY404" i="14"/>
  <c r="IS404" i="14"/>
  <c r="I404" i="14"/>
  <c r="DV404" i="14"/>
  <c r="HQ404" i="14"/>
  <c r="DS404" i="14"/>
  <c r="EY404" i="14"/>
  <c r="IK404" i="14"/>
  <c r="FU404" i="14"/>
  <c r="DX404" i="14"/>
  <c r="IT404" i="14"/>
  <c r="IE404" i="14"/>
  <c r="HA404" i="14"/>
  <c r="EA404" i="14"/>
  <c r="HN404" i="14"/>
  <c r="FR404" i="14"/>
  <c r="DN404" i="14"/>
  <c r="AZ404" i="14"/>
  <c r="IP404" i="14"/>
  <c r="EN404" i="14"/>
  <c r="CP404" i="14"/>
  <c r="IF404" i="14"/>
  <c r="AU404" i="14"/>
  <c r="HY404" i="14"/>
  <c r="EZ404" i="14"/>
  <c r="ID404" i="14"/>
  <c r="BY404" i="14"/>
  <c r="AX404" i="14"/>
  <c r="IM404" i="14"/>
  <c r="CV404" i="14"/>
  <c r="DA404" i="14"/>
  <c r="G404" i="14"/>
  <c r="EI404" i="14"/>
  <c r="FW404" i="14"/>
  <c r="N404" i="14"/>
  <c r="DF404" i="14"/>
  <c r="AI404" i="14"/>
  <c r="FD404" i="14"/>
  <c r="DE404" i="14"/>
  <c r="CD404" i="14"/>
  <c r="AF404" i="14"/>
  <c r="EB404" i="14"/>
  <c r="EG404" i="14"/>
  <c r="CC404" i="14"/>
  <c r="R404" i="14"/>
  <c r="FV404" i="14"/>
  <c r="FM404" i="14"/>
  <c r="FS404" i="14"/>
  <c r="DQ404" i="14"/>
  <c r="HU404" i="14"/>
  <c r="JB404" i="14"/>
  <c r="IA404" i="14"/>
  <c r="DT404" i="14"/>
  <c r="X404" i="14"/>
  <c r="IH404" i="14"/>
  <c r="DP404" i="14"/>
  <c r="DB404" i="14"/>
  <c r="M340" i="2"/>
  <c r="L340" i="2"/>
  <c r="K379" i="2"/>
  <c r="K340" i="2"/>
  <c r="K301" i="2"/>
  <c r="L301" i="2" s="1"/>
  <c r="N301" i="2" s="1"/>
  <c r="J69" i="11"/>
  <c r="K69" i="11" s="1"/>
  <c r="H69" i="11"/>
  <c r="I69" i="11" s="1"/>
  <c r="H670" i="14"/>
  <c r="M378" i="2"/>
  <c r="N378" i="2"/>
  <c r="N339" i="2"/>
  <c r="G145" i="14"/>
  <c r="F145" i="14"/>
  <c r="I144" i="14"/>
  <c r="K144" i="14" s="1"/>
  <c r="HH405" i="14" s="1"/>
  <c r="F670" i="14"/>
  <c r="E146" i="14"/>
  <c r="H146" i="14" s="1"/>
  <c r="D672" i="14"/>
  <c r="C673" i="14"/>
  <c r="N671" i="14"/>
  <c r="A672" i="14"/>
  <c r="D147" i="14"/>
  <c r="C148" i="14"/>
  <c r="E671" i="14"/>
  <c r="H671" i="14" s="1"/>
  <c r="BE670" i="14"/>
  <c r="AW670" i="14"/>
  <c r="AO670" i="14"/>
  <c r="AG670" i="14"/>
  <c r="Y670" i="14"/>
  <c r="Q670" i="14"/>
  <c r="BL670" i="14"/>
  <c r="BD670" i="14"/>
  <c r="AV670" i="14"/>
  <c r="AN670" i="14"/>
  <c r="AF670" i="14"/>
  <c r="X670" i="14"/>
  <c r="P670" i="14"/>
  <c r="BK670" i="14"/>
  <c r="BC670" i="14"/>
  <c r="AU670" i="14"/>
  <c r="AM670" i="14"/>
  <c r="AE670" i="14"/>
  <c r="W670" i="14"/>
  <c r="O670" i="14"/>
  <c r="BJ670" i="14"/>
  <c r="BB670" i="14"/>
  <c r="AT670" i="14"/>
  <c r="AL670" i="14"/>
  <c r="AD670" i="14"/>
  <c r="V670" i="14"/>
  <c r="BI670" i="14"/>
  <c r="BA670" i="14"/>
  <c r="AS670" i="14"/>
  <c r="AK670" i="14"/>
  <c r="AC670" i="14"/>
  <c r="U670" i="14"/>
  <c r="M670" i="14"/>
  <c r="BH670" i="14"/>
  <c r="AZ670" i="14"/>
  <c r="AR670" i="14"/>
  <c r="AJ670" i="14"/>
  <c r="AB670" i="14"/>
  <c r="T670" i="14"/>
  <c r="BG670" i="14"/>
  <c r="AY670" i="14"/>
  <c r="AQ670" i="14"/>
  <c r="AI670" i="14"/>
  <c r="AA670" i="14"/>
  <c r="S670" i="14"/>
  <c r="BF670" i="14"/>
  <c r="AX670" i="14"/>
  <c r="AP670" i="14"/>
  <c r="AH670" i="14"/>
  <c r="Z670" i="14"/>
  <c r="R670" i="14"/>
  <c r="E70" i="11"/>
  <c r="F70" i="11" s="1"/>
  <c r="D71" i="11"/>
  <c r="G71" i="11" s="1"/>
  <c r="M300" i="2"/>
  <c r="E302" i="2"/>
  <c r="F302" i="2" s="1"/>
  <c r="B271" i="2"/>
  <c r="C211" i="1" s="1"/>
  <c r="B272" i="2"/>
  <c r="C213" i="1" s="1"/>
  <c r="C214" i="1" s="1"/>
  <c r="C156" i="1"/>
  <c r="N340" i="2" l="1"/>
  <c r="L379" i="2"/>
  <c r="G671" i="14"/>
  <c r="I670" i="14"/>
  <c r="J70" i="11"/>
  <c r="K70" i="11" s="1"/>
  <c r="H70" i="11"/>
  <c r="I70" i="11" s="1"/>
  <c r="O340" i="2"/>
  <c r="P340" i="2"/>
  <c r="P339" i="2"/>
  <c r="O339" i="2"/>
  <c r="N379" i="2"/>
  <c r="M379" i="2"/>
  <c r="M341" i="2"/>
  <c r="L341" i="2"/>
  <c r="K341" i="2"/>
  <c r="K302" i="2"/>
  <c r="L302" i="2" s="1"/>
  <c r="N302" i="2" s="1"/>
  <c r="K380" i="2"/>
  <c r="L380" i="2" s="1"/>
  <c r="I145" i="14"/>
  <c r="K145" i="14" s="1"/>
  <c r="IK406" i="14" s="1"/>
  <c r="G146" i="14"/>
  <c r="CV405" i="14"/>
  <c r="I405" i="14"/>
  <c r="CP405" i="14"/>
  <c r="J405" i="14"/>
  <c r="L405" i="14"/>
  <c r="M405" i="14"/>
  <c r="GA405" i="14"/>
  <c r="EK405" i="14"/>
  <c r="GD405" i="14"/>
  <c r="CX405" i="14"/>
  <c r="N405" i="14"/>
  <c r="GE405" i="14"/>
  <c r="CQ405" i="14"/>
  <c r="GW405" i="14"/>
  <c r="CU405" i="14"/>
  <c r="G405" i="14"/>
  <c r="FX405" i="14"/>
  <c r="H405" i="14"/>
  <c r="GC405" i="14"/>
  <c r="CN405" i="14"/>
  <c r="K405" i="14"/>
  <c r="BT405" i="14"/>
  <c r="O405" i="14"/>
  <c r="FV405" i="14"/>
  <c r="CS405" i="14"/>
  <c r="EF405" i="14"/>
  <c r="FZ405" i="14"/>
  <c r="GR405" i="14"/>
  <c r="CT405" i="14"/>
  <c r="Q405" i="14"/>
  <c r="FW405" i="14"/>
  <c r="BY405" i="14"/>
  <c r="F146" i="14"/>
  <c r="AR405" i="14"/>
  <c r="DZ405" i="14"/>
  <c r="HG405" i="14"/>
  <c r="AT405" i="14"/>
  <c r="EA405" i="14"/>
  <c r="HI405" i="14"/>
  <c r="AU405" i="14"/>
  <c r="EB405" i="14"/>
  <c r="HJ405" i="14"/>
  <c r="AW405" i="14"/>
  <c r="ED405" i="14"/>
  <c r="HK405" i="14"/>
  <c r="AM405" i="14"/>
  <c r="DT405" i="14"/>
  <c r="HB405" i="14"/>
  <c r="AO405" i="14"/>
  <c r="DV405" i="14"/>
  <c r="HC405" i="14"/>
  <c r="AP405" i="14"/>
  <c r="DW405" i="14"/>
  <c r="HD405" i="14"/>
  <c r="AQ405" i="14"/>
  <c r="DY405" i="14"/>
  <c r="HF405" i="14"/>
  <c r="AK405" i="14"/>
  <c r="CW405" i="14"/>
  <c r="FI405" i="14"/>
  <c r="HU405" i="14"/>
  <c r="AF405" i="14"/>
  <c r="CR405" i="14"/>
  <c r="FD405" i="14"/>
  <c r="HP405" i="14"/>
  <c r="BC405" i="14"/>
  <c r="EJ405" i="14"/>
  <c r="HR405" i="14"/>
  <c r="BE405" i="14"/>
  <c r="EL405" i="14"/>
  <c r="HS405" i="14"/>
  <c r="BF405" i="14"/>
  <c r="EM405" i="14"/>
  <c r="HT405" i="14"/>
  <c r="BG405" i="14"/>
  <c r="EO405" i="14"/>
  <c r="HV405" i="14"/>
  <c r="AX405" i="14"/>
  <c r="EE405" i="14"/>
  <c r="HL405" i="14"/>
  <c r="AY405" i="14"/>
  <c r="EG405" i="14"/>
  <c r="HN405" i="14"/>
  <c r="AZ405" i="14"/>
  <c r="EH405" i="14"/>
  <c r="HO405" i="14"/>
  <c r="BB405" i="14"/>
  <c r="EI405" i="14"/>
  <c r="HQ405" i="14"/>
  <c r="AS405" i="14"/>
  <c r="DE405" i="14"/>
  <c r="FQ405" i="14"/>
  <c r="IC405" i="14"/>
  <c r="AN405" i="14"/>
  <c r="CZ405" i="14"/>
  <c r="FL405" i="14"/>
  <c r="HX405" i="14"/>
  <c r="BN405" i="14"/>
  <c r="EU405" i="14"/>
  <c r="IB405" i="14"/>
  <c r="BO405" i="14"/>
  <c r="EW405" i="14"/>
  <c r="ID405" i="14"/>
  <c r="BP405" i="14"/>
  <c r="EX405" i="14"/>
  <c r="IE405" i="14"/>
  <c r="BR405" i="14"/>
  <c r="EY405" i="14"/>
  <c r="IG405" i="14"/>
  <c r="BH405" i="14"/>
  <c r="EP405" i="14"/>
  <c r="HW405" i="14"/>
  <c r="BJ405" i="14"/>
  <c r="EQ405" i="14"/>
  <c r="HY405" i="14"/>
  <c r="BK405" i="14"/>
  <c r="ER405" i="14"/>
  <c r="HZ405" i="14"/>
  <c r="BM405" i="14"/>
  <c r="ET405" i="14"/>
  <c r="IA405" i="14"/>
  <c r="BA405" i="14"/>
  <c r="DM405" i="14"/>
  <c r="FY405" i="14"/>
  <c r="IK405" i="14"/>
  <c r="AV405" i="14"/>
  <c r="DH405" i="14"/>
  <c r="FT405" i="14"/>
  <c r="IF405" i="14"/>
  <c r="BX405" i="14"/>
  <c r="FF405" i="14"/>
  <c r="IM405" i="14"/>
  <c r="BZ405" i="14"/>
  <c r="FG405" i="14"/>
  <c r="IO405" i="14"/>
  <c r="CA405" i="14"/>
  <c r="FH405" i="14"/>
  <c r="IP405" i="14"/>
  <c r="CC405" i="14"/>
  <c r="FJ405" i="14"/>
  <c r="IQ405" i="14"/>
  <c r="BS405" i="14"/>
  <c r="EZ405" i="14"/>
  <c r="IH405" i="14"/>
  <c r="BU405" i="14"/>
  <c r="FB405" i="14"/>
  <c r="II405" i="14"/>
  <c r="BV405" i="14"/>
  <c r="FC405" i="14"/>
  <c r="IJ405" i="14"/>
  <c r="BW405" i="14"/>
  <c r="FE405" i="14"/>
  <c r="IL405" i="14"/>
  <c r="BI405" i="14"/>
  <c r="DU405" i="14"/>
  <c r="GG405" i="14"/>
  <c r="IS405" i="14"/>
  <c r="BD405" i="14"/>
  <c r="DP405" i="14"/>
  <c r="GB405" i="14"/>
  <c r="IN405" i="14"/>
  <c r="CI405" i="14"/>
  <c r="FP405" i="14"/>
  <c r="IX405" i="14"/>
  <c r="CK405" i="14"/>
  <c r="FR405" i="14"/>
  <c r="IY405" i="14"/>
  <c r="CL405" i="14"/>
  <c r="FS405" i="14"/>
  <c r="IZ405" i="14"/>
  <c r="CM405" i="14"/>
  <c r="FU405" i="14"/>
  <c r="JB405" i="14"/>
  <c r="CD405" i="14"/>
  <c r="FK405" i="14"/>
  <c r="IR405" i="14"/>
  <c r="CE405" i="14"/>
  <c r="FM405" i="14"/>
  <c r="IT405" i="14"/>
  <c r="CF405" i="14"/>
  <c r="FN405" i="14"/>
  <c r="IU405" i="14"/>
  <c r="CH405" i="14"/>
  <c r="FO405" i="14"/>
  <c r="IW405" i="14"/>
  <c r="BQ405" i="14"/>
  <c r="EC405" i="14"/>
  <c r="GO405" i="14"/>
  <c r="JA405" i="14"/>
  <c r="BL405" i="14"/>
  <c r="DX405" i="14"/>
  <c r="GJ405" i="14"/>
  <c r="IV405" i="14"/>
  <c r="W405" i="14"/>
  <c r="DD405" i="14"/>
  <c r="GL405" i="14"/>
  <c r="Y405" i="14"/>
  <c r="DF405" i="14"/>
  <c r="GM405" i="14"/>
  <c r="Z405" i="14"/>
  <c r="DG405" i="14"/>
  <c r="GN405" i="14"/>
  <c r="AA405" i="14"/>
  <c r="DI405" i="14"/>
  <c r="GP405" i="14"/>
  <c r="R405" i="14"/>
  <c r="CY405" i="14"/>
  <c r="GF405" i="14"/>
  <c r="S405" i="14"/>
  <c r="DA405" i="14"/>
  <c r="GH405" i="14"/>
  <c r="T405" i="14"/>
  <c r="DB405" i="14"/>
  <c r="GI405" i="14"/>
  <c r="V405" i="14"/>
  <c r="DC405" i="14"/>
  <c r="GK405" i="14"/>
  <c r="U405" i="14"/>
  <c r="CG405" i="14"/>
  <c r="ES405" i="14"/>
  <c r="HE405" i="14"/>
  <c r="P405" i="14"/>
  <c r="CB405" i="14"/>
  <c r="EN405" i="14"/>
  <c r="GZ405" i="14"/>
  <c r="AH405" i="14"/>
  <c r="DO405" i="14"/>
  <c r="GV405" i="14"/>
  <c r="AI405" i="14"/>
  <c r="DQ405" i="14"/>
  <c r="GX405" i="14"/>
  <c r="AJ405" i="14"/>
  <c r="DR405" i="14"/>
  <c r="GY405" i="14"/>
  <c r="AL405" i="14"/>
  <c r="DS405" i="14"/>
  <c r="HA405" i="14"/>
  <c r="AB405" i="14"/>
  <c r="DJ405" i="14"/>
  <c r="GQ405" i="14"/>
  <c r="AD405" i="14"/>
  <c r="DK405" i="14"/>
  <c r="GS405" i="14"/>
  <c r="AE405" i="14"/>
  <c r="DL405" i="14"/>
  <c r="GT405" i="14"/>
  <c r="AG405" i="14"/>
  <c r="DN405" i="14"/>
  <c r="GU405" i="14"/>
  <c r="AC405" i="14"/>
  <c r="CO405" i="14"/>
  <c r="FA405" i="14"/>
  <c r="HM405" i="14"/>
  <c r="X405" i="14"/>
  <c r="CJ405" i="14"/>
  <c r="EV405" i="14"/>
  <c r="F671" i="14"/>
  <c r="I671" i="14" s="1"/>
  <c r="D673" i="14"/>
  <c r="C674" i="14"/>
  <c r="E672" i="14"/>
  <c r="F672" i="14" s="1"/>
  <c r="C149" i="14"/>
  <c r="D148" i="14"/>
  <c r="E147" i="14"/>
  <c r="F147" i="14" s="1"/>
  <c r="N672" i="14"/>
  <c r="A673" i="14"/>
  <c r="BE671" i="14"/>
  <c r="AW671" i="14"/>
  <c r="AO671" i="14"/>
  <c r="AG671" i="14"/>
  <c r="Y671" i="14"/>
  <c r="Q671" i="14"/>
  <c r="BL671" i="14"/>
  <c r="BD671" i="14"/>
  <c r="AV671" i="14"/>
  <c r="AN671" i="14"/>
  <c r="AF671" i="14"/>
  <c r="X671" i="14"/>
  <c r="P671" i="14"/>
  <c r="BK671" i="14"/>
  <c r="BC671" i="14"/>
  <c r="AU671" i="14"/>
  <c r="AM671" i="14"/>
  <c r="AE671" i="14"/>
  <c r="W671" i="14"/>
  <c r="O671" i="14"/>
  <c r="BJ671" i="14"/>
  <c r="BB671" i="14"/>
  <c r="AT671" i="14"/>
  <c r="AL671" i="14"/>
  <c r="AD671" i="14"/>
  <c r="V671" i="14"/>
  <c r="BI671" i="14"/>
  <c r="BA671" i="14"/>
  <c r="AS671" i="14"/>
  <c r="AK671" i="14"/>
  <c r="AC671" i="14"/>
  <c r="U671" i="14"/>
  <c r="M671" i="14"/>
  <c r="BH671" i="14"/>
  <c r="AZ671" i="14"/>
  <c r="AR671" i="14"/>
  <c r="AJ671" i="14"/>
  <c r="AB671" i="14"/>
  <c r="T671" i="14"/>
  <c r="BG671" i="14"/>
  <c r="AY671" i="14"/>
  <c r="AQ671" i="14"/>
  <c r="AI671" i="14"/>
  <c r="AA671" i="14"/>
  <c r="S671" i="14"/>
  <c r="BF671" i="14"/>
  <c r="AX671" i="14"/>
  <c r="AP671" i="14"/>
  <c r="AH671" i="14"/>
  <c r="Z671" i="14"/>
  <c r="R671" i="14"/>
  <c r="E71" i="11"/>
  <c r="F71" i="11" s="1"/>
  <c r="D72" i="11"/>
  <c r="G72" i="11" s="1"/>
  <c r="M301" i="2"/>
  <c r="E303" i="2"/>
  <c r="F303" i="2" s="1"/>
  <c r="C41" i="1"/>
  <c r="N380" i="2" l="1"/>
  <c r="M380" i="2"/>
  <c r="J71" i="11"/>
  <c r="K71" i="11" s="1"/>
  <c r="H71" i="11"/>
  <c r="I71" i="11" s="1"/>
  <c r="N341" i="2"/>
  <c r="M342" i="2"/>
  <c r="K303" i="2"/>
  <c r="L303" i="2" s="1"/>
  <c r="L342" i="2"/>
  <c r="K381" i="2"/>
  <c r="L381" i="2" s="1"/>
  <c r="K342" i="2"/>
  <c r="H672" i="14"/>
  <c r="G672" i="14"/>
  <c r="DA406" i="14"/>
  <c r="HC406" i="14"/>
  <c r="EN406" i="14"/>
  <c r="FQ406" i="14"/>
  <c r="W406" i="14"/>
  <c r="GB406" i="14"/>
  <c r="U406" i="14"/>
  <c r="EB406" i="14"/>
  <c r="CI406" i="14"/>
  <c r="GQ406" i="14"/>
  <c r="CK406" i="14"/>
  <c r="DN406" i="14"/>
  <c r="FV406" i="14"/>
  <c r="T406" i="14"/>
  <c r="FM406" i="14"/>
  <c r="M406" i="14"/>
  <c r="HY406" i="14"/>
  <c r="HR406" i="14"/>
  <c r="CF406" i="14"/>
  <c r="CA406" i="14"/>
  <c r="EQ406" i="14"/>
  <c r="AH406" i="14"/>
  <c r="CL406" i="14"/>
  <c r="GZ406" i="14"/>
  <c r="O406" i="14"/>
  <c r="DP406" i="14"/>
  <c r="GN406" i="14"/>
  <c r="BW406" i="14"/>
  <c r="BJ406" i="14"/>
  <c r="AI406" i="14"/>
  <c r="IV406" i="14"/>
  <c r="DV406" i="14"/>
  <c r="CU406" i="14"/>
  <c r="IN406" i="14"/>
  <c r="AB406" i="14"/>
  <c r="FC406" i="14"/>
  <c r="ID406" i="14"/>
  <c r="IE406" i="14"/>
  <c r="FY406" i="14"/>
  <c r="BH406" i="14"/>
  <c r="GK406" i="14"/>
  <c r="HU406" i="14"/>
  <c r="DT406" i="14"/>
  <c r="N406" i="14"/>
  <c r="FA406" i="14"/>
  <c r="GC406" i="14"/>
  <c r="BU406" i="14"/>
  <c r="IA406" i="14"/>
  <c r="HP406" i="14"/>
  <c r="DM406" i="14"/>
  <c r="HV406" i="14"/>
  <c r="DD406" i="14"/>
  <c r="FI406" i="14"/>
  <c r="AM406" i="14"/>
  <c r="FP406" i="14"/>
  <c r="CO406" i="14"/>
  <c r="CV406" i="14"/>
  <c r="ES406" i="14"/>
  <c r="BK406" i="14"/>
  <c r="DJ406" i="14"/>
  <c r="BG406" i="14"/>
  <c r="GJ406" i="14"/>
  <c r="FF406" i="14"/>
  <c r="DS406" i="14"/>
  <c r="JB406" i="14"/>
  <c r="Z406" i="14"/>
  <c r="CJ406" i="14"/>
  <c r="HB406" i="14"/>
  <c r="GT406" i="14"/>
  <c r="AX406" i="14"/>
  <c r="HI406" i="14"/>
  <c r="GI406" i="14"/>
  <c r="CT406" i="14"/>
  <c r="AL406" i="14"/>
  <c r="IZ406" i="14"/>
  <c r="DK406" i="14"/>
  <c r="IQ406" i="14"/>
  <c r="CY406" i="14"/>
  <c r="BV406" i="14"/>
  <c r="AD406" i="14"/>
  <c r="FE406" i="14"/>
  <c r="FS406" i="14"/>
  <c r="FH406" i="14"/>
  <c r="EE406" i="14"/>
  <c r="GF406" i="14"/>
  <c r="EK406" i="14"/>
  <c r="HQ406" i="14"/>
  <c r="IR406" i="14"/>
  <c r="CN406" i="14"/>
  <c r="BA406" i="14"/>
  <c r="HW406" i="14"/>
  <c r="AU406" i="14"/>
  <c r="DC406" i="14"/>
  <c r="CW406" i="14"/>
  <c r="AN406" i="14"/>
  <c r="DG406" i="14"/>
  <c r="FO406" i="14"/>
  <c r="AC406" i="14"/>
  <c r="GP406" i="14"/>
  <c r="IO406" i="14"/>
  <c r="CD406" i="14"/>
  <c r="IB406" i="14"/>
  <c r="H406" i="14"/>
  <c r="EI406" i="14"/>
  <c r="IH406" i="14"/>
  <c r="EO406" i="14"/>
  <c r="GX406" i="14"/>
  <c r="V406" i="14"/>
  <c r="AK406" i="14"/>
  <c r="HA406" i="14"/>
  <c r="Y406" i="14"/>
  <c r="CH406" i="14"/>
  <c r="EX406" i="14"/>
  <c r="DH406" i="14"/>
  <c r="FD406" i="14"/>
  <c r="S406" i="14"/>
  <c r="ET406" i="14"/>
  <c r="FU406" i="14"/>
  <c r="AZ406" i="14"/>
  <c r="HJ406" i="14"/>
  <c r="DI406" i="14"/>
  <c r="FR406" i="14"/>
  <c r="IM406" i="14"/>
  <c r="CZ406" i="14"/>
  <c r="FG406" i="14"/>
  <c r="BY406" i="14"/>
  <c r="FT406" i="14"/>
  <c r="HO406" i="14"/>
  <c r="HM406" i="14"/>
  <c r="GR406" i="14"/>
  <c r="AA406" i="14"/>
  <c r="BX406" i="14"/>
  <c r="CG406" i="14"/>
  <c r="GE406" i="14"/>
  <c r="BL406" i="14"/>
  <c r="CP406" i="14"/>
  <c r="EV406" i="14"/>
  <c r="BP406" i="14"/>
  <c r="IW406" i="14"/>
  <c r="BB406" i="14"/>
  <c r="BD406" i="14"/>
  <c r="AR406" i="14"/>
  <c r="EP406" i="14"/>
  <c r="Q406" i="14"/>
  <c r="BZ406" i="14"/>
  <c r="ER406" i="14"/>
  <c r="EH406" i="14"/>
  <c r="G406" i="14"/>
  <c r="BO406" i="14"/>
  <c r="EG406" i="14"/>
  <c r="IF406" i="14"/>
  <c r="R406" i="14"/>
  <c r="CX406" i="14"/>
  <c r="EU406" i="14"/>
  <c r="HX406" i="14"/>
  <c r="J406" i="14"/>
  <c r="CM406" i="14"/>
  <c r="EJ406" i="14"/>
  <c r="DZ406" i="14"/>
  <c r="HE406" i="14"/>
  <c r="GH406" i="14"/>
  <c r="P406" i="14"/>
  <c r="BM406" i="14"/>
  <c r="GW406" i="14"/>
  <c r="FW406" i="14"/>
  <c r="IT406" i="14"/>
  <c r="BC406" i="14"/>
  <c r="CE406" i="14"/>
  <c r="GO406" i="14"/>
  <c r="CC406" i="14"/>
  <c r="HF406" i="14"/>
  <c r="EC406" i="14"/>
  <c r="IU406" i="14"/>
  <c r="DX406" i="14"/>
  <c r="BI406" i="14"/>
  <c r="BS406" i="14"/>
  <c r="BQ406" i="14"/>
  <c r="IG406" i="14"/>
  <c r="HD406" i="14"/>
  <c r="BF406" i="14"/>
  <c r="GL406" i="14"/>
  <c r="EW406" i="14"/>
  <c r="DW406" i="14"/>
  <c r="GV406" i="14"/>
  <c r="IC406" i="14"/>
  <c r="EM406" i="14"/>
  <c r="FL406" i="14"/>
  <c r="EL406" i="14"/>
  <c r="IX406" i="14"/>
  <c r="FK406" i="14"/>
  <c r="HS406" i="14"/>
  <c r="AQ406" i="14"/>
  <c r="AE406" i="14"/>
  <c r="HZ406" i="14"/>
  <c r="GG406" i="14"/>
  <c r="FX406" i="14"/>
  <c r="AS406" i="14"/>
  <c r="AV406" i="14"/>
  <c r="HT406" i="14"/>
  <c r="IS406" i="14"/>
  <c r="BN406" i="14"/>
  <c r="FJ406" i="14"/>
  <c r="HG406" i="14"/>
  <c r="AO406" i="14"/>
  <c r="IJ406" i="14"/>
  <c r="K406" i="14"/>
  <c r="DQ406" i="14"/>
  <c r="JA406" i="14"/>
  <c r="IY406" i="14"/>
  <c r="CB406" i="14"/>
  <c r="DY406" i="14"/>
  <c r="EY406" i="14"/>
  <c r="I406" i="14"/>
  <c r="BE406" i="14"/>
  <c r="II406" i="14"/>
  <c r="AP406" i="14"/>
  <c r="EA406" i="14"/>
  <c r="FN406" i="14"/>
  <c r="AT406" i="14"/>
  <c r="HK406" i="14"/>
  <c r="AF406" i="14"/>
  <c r="X406" i="14"/>
  <c r="HN406" i="14"/>
  <c r="AG406" i="14"/>
  <c r="EF406" i="14"/>
  <c r="GU406" i="14"/>
  <c r="AY406" i="14"/>
  <c r="HL406" i="14"/>
  <c r="IP406" i="14"/>
  <c r="FZ406" i="14"/>
  <c r="GS406" i="14"/>
  <c r="AW406" i="14"/>
  <c r="DL406" i="14"/>
  <c r="DO406" i="14"/>
  <c r="AJ406" i="14"/>
  <c r="GA406" i="14"/>
  <c r="GY406" i="14"/>
  <c r="DU406" i="14"/>
  <c r="CQ406" i="14"/>
  <c r="ED406" i="14"/>
  <c r="I146" i="14"/>
  <c r="K146" i="14" s="1"/>
  <c r="IS407" i="14" s="1"/>
  <c r="GM406" i="14"/>
  <c r="GD406" i="14"/>
  <c r="DF406" i="14"/>
  <c r="DR406" i="14"/>
  <c r="DE406" i="14"/>
  <c r="BR406" i="14"/>
  <c r="DB406" i="14"/>
  <c r="IL406" i="14"/>
  <c r="CS406" i="14"/>
  <c r="FB406" i="14"/>
  <c r="L406" i="14"/>
  <c r="BT406" i="14"/>
  <c r="EZ406" i="14"/>
  <c r="CR406" i="14"/>
  <c r="HH406" i="14"/>
  <c r="H147" i="14"/>
  <c r="G147" i="14"/>
  <c r="D149" i="14"/>
  <c r="C150" i="14"/>
  <c r="N673" i="14"/>
  <c r="A674" i="14"/>
  <c r="BE672" i="14"/>
  <c r="AW672" i="14"/>
  <c r="AO672" i="14"/>
  <c r="AG672" i="14"/>
  <c r="Y672" i="14"/>
  <c r="Q672" i="14"/>
  <c r="BL672" i="14"/>
  <c r="BD672" i="14"/>
  <c r="AV672" i="14"/>
  <c r="AN672" i="14"/>
  <c r="AF672" i="14"/>
  <c r="X672" i="14"/>
  <c r="P672" i="14"/>
  <c r="BK672" i="14"/>
  <c r="BC672" i="14"/>
  <c r="AU672" i="14"/>
  <c r="AM672" i="14"/>
  <c r="AE672" i="14"/>
  <c r="W672" i="14"/>
  <c r="O672" i="14"/>
  <c r="BJ672" i="14"/>
  <c r="BB672" i="14"/>
  <c r="AT672" i="14"/>
  <c r="AL672" i="14"/>
  <c r="AD672" i="14"/>
  <c r="V672" i="14"/>
  <c r="BI672" i="14"/>
  <c r="BA672" i="14"/>
  <c r="AS672" i="14"/>
  <c r="AK672" i="14"/>
  <c r="AC672" i="14"/>
  <c r="U672" i="14"/>
  <c r="M672" i="14"/>
  <c r="BH672" i="14"/>
  <c r="AZ672" i="14"/>
  <c r="AR672" i="14"/>
  <c r="AJ672" i="14"/>
  <c r="AB672" i="14"/>
  <c r="T672" i="14"/>
  <c r="BG672" i="14"/>
  <c r="AY672" i="14"/>
  <c r="AQ672" i="14"/>
  <c r="AI672" i="14"/>
  <c r="AA672" i="14"/>
  <c r="S672" i="14"/>
  <c r="BF672" i="14"/>
  <c r="AX672" i="14"/>
  <c r="AP672" i="14"/>
  <c r="AH672" i="14"/>
  <c r="Z672" i="14"/>
  <c r="R672" i="14"/>
  <c r="D674" i="14"/>
  <c r="C675" i="14"/>
  <c r="E673" i="14"/>
  <c r="H673" i="14" s="1"/>
  <c r="E148" i="14"/>
  <c r="H148" i="14" s="1"/>
  <c r="E72" i="11"/>
  <c r="F72" i="11" s="1"/>
  <c r="D73" i="11"/>
  <c r="G73" i="11" s="1"/>
  <c r="M302" i="2"/>
  <c r="N303" i="2"/>
  <c r="E304" i="2"/>
  <c r="F304" i="2" s="1"/>
  <c r="C39" i="1"/>
  <c r="I672" i="14" l="1"/>
  <c r="P341" i="2"/>
  <c r="O341" i="2"/>
  <c r="J72" i="11"/>
  <c r="K72" i="11" s="1"/>
  <c r="H72" i="11"/>
  <c r="I72" i="11" s="1"/>
  <c r="N342" i="2"/>
  <c r="M343" i="2"/>
  <c r="K382" i="2"/>
  <c r="L382" i="2" s="1"/>
  <c r="K343" i="2"/>
  <c r="N343" i="2" s="1"/>
  <c r="K304" i="2"/>
  <c r="L304" i="2" s="1"/>
  <c r="L343" i="2"/>
  <c r="G673" i="14"/>
  <c r="N381" i="2"/>
  <c r="M381" i="2"/>
  <c r="DF407" i="14"/>
  <c r="CZ407" i="14"/>
  <c r="AZ407" i="14"/>
  <c r="EP407" i="14"/>
  <c r="AM407" i="14"/>
  <c r="FV407" i="14"/>
  <c r="HN407" i="14"/>
  <c r="BS407" i="14"/>
  <c r="AN407" i="14"/>
  <c r="FB407" i="14"/>
  <c r="CY407" i="14"/>
  <c r="CM407" i="14"/>
  <c r="BK407" i="14"/>
  <c r="EH407" i="14"/>
  <c r="AG407" i="14"/>
  <c r="AE407" i="14"/>
  <c r="FN407" i="14"/>
  <c r="CF407" i="14"/>
  <c r="FR407" i="14"/>
  <c r="AT407" i="14"/>
  <c r="DW407" i="14"/>
  <c r="AA407" i="14"/>
  <c r="EL407" i="14"/>
  <c r="CQ407" i="14"/>
  <c r="BZ407" i="14"/>
  <c r="GX407" i="14"/>
  <c r="GL407" i="14"/>
  <c r="T407" i="14"/>
  <c r="W407" i="14"/>
  <c r="FF407" i="14"/>
  <c r="BT407" i="14"/>
  <c r="BC407" i="14"/>
  <c r="CA407" i="14"/>
  <c r="CS407" i="14"/>
  <c r="N407" i="14"/>
  <c r="DV407" i="14"/>
  <c r="CI407" i="14"/>
  <c r="BM407" i="14"/>
  <c r="GH407" i="14"/>
  <c r="DO407" i="14"/>
  <c r="DG407" i="14"/>
  <c r="G407" i="14"/>
  <c r="H407" i="14"/>
  <c r="O407" i="14"/>
  <c r="EX407" i="14"/>
  <c r="BG407" i="14"/>
  <c r="AU407" i="14"/>
  <c r="GD407" i="14"/>
  <c r="CH407" i="14"/>
  <c r="DN407" i="14"/>
  <c r="I407" i="14"/>
  <c r="AI407" i="14"/>
  <c r="JB407" i="14"/>
  <c r="P407" i="14"/>
  <c r="BV407" i="14"/>
  <c r="HD407" i="14"/>
  <c r="AO407" i="14"/>
  <c r="CL407" i="14"/>
  <c r="IZ407" i="14"/>
  <c r="BO407" i="14"/>
  <c r="DB407" i="14"/>
  <c r="IL407" i="14"/>
  <c r="CN407" i="14"/>
  <c r="DR407" i="14"/>
  <c r="IA407" i="14"/>
  <c r="BN407" i="14"/>
  <c r="IQ407" i="14"/>
  <c r="ED407" i="14"/>
  <c r="R407" i="14"/>
  <c r="V407" i="14"/>
  <c r="FJ407" i="14"/>
  <c r="AH407" i="14"/>
  <c r="AV407" i="14"/>
  <c r="GP407" i="14"/>
  <c r="AX407" i="14"/>
  <c r="BU407" i="14"/>
  <c r="DA407" i="14"/>
  <c r="DZ407" i="14"/>
  <c r="GN407" i="14"/>
  <c r="AB407" i="14"/>
  <c r="CD407" i="14"/>
  <c r="HV407" i="14"/>
  <c r="BB407" i="14"/>
  <c r="CT407" i="14"/>
  <c r="ID407" i="14"/>
  <c r="CB407" i="14"/>
  <c r="DJ407" i="14"/>
  <c r="IT407" i="14"/>
  <c r="J407" i="14"/>
  <c r="ET407" i="14"/>
  <c r="Z407" i="14"/>
  <c r="FZ407" i="14"/>
  <c r="AP407" i="14"/>
  <c r="BH407" i="14"/>
  <c r="HF407" i="14"/>
  <c r="BF407" i="14"/>
  <c r="IB407" i="14"/>
  <c r="GZ407" i="14"/>
  <c r="GI407" i="14"/>
  <c r="IX407" i="14"/>
  <c r="DP407" i="14"/>
  <c r="CU407" i="14"/>
  <c r="EE407" i="14"/>
  <c r="GT407" i="14"/>
  <c r="EF407" i="14"/>
  <c r="DH407" i="14"/>
  <c r="EM407" i="14"/>
  <c r="HB407" i="14"/>
  <c r="EV407" i="14"/>
  <c r="DX407" i="14"/>
  <c r="EU407" i="14"/>
  <c r="HJ407" i="14"/>
  <c r="FL407" i="14"/>
  <c r="EN407" i="14"/>
  <c r="FC407" i="14"/>
  <c r="HR407" i="14"/>
  <c r="GB407" i="14"/>
  <c r="FD407" i="14"/>
  <c r="FK407" i="14"/>
  <c r="HZ407" i="14"/>
  <c r="GR407" i="14"/>
  <c r="FT407" i="14"/>
  <c r="FS407" i="14"/>
  <c r="IH407" i="14"/>
  <c r="HH407" i="14"/>
  <c r="GJ407" i="14"/>
  <c r="GA407" i="14"/>
  <c r="IP407" i="14"/>
  <c r="DC407" i="14"/>
  <c r="BW407" i="14"/>
  <c r="IU407" i="14"/>
  <c r="BQ407" i="14"/>
  <c r="Q407" i="14"/>
  <c r="HS407" i="14"/>
  <c r="GQ407" i="14"/>
  <c r="M407" i="14"/>
  <c r="AD407" i="14"/>
  <c r="IR407" i="14"/>
  <c r="GY407" i="14"/>
  <c r="U407" i="14"/>
  <c r="AQ407" i="14"/>
  <c r="K407" i="14"/>
  <c r="HG407" i="14"/>
  <c r="AC407" i="14"/>
  <c r="BD407" i="14"/>
  <c r="X407" i="14"/>
  <c r="HO407" i="14"/>
  <c r="AK407" i="14"/>
  <c r="BP407" i="14"/>
  <c r="AJ407" i="14"/>
  <c r="HW407" i="14"/>
  <c r="AS407" i="14"/>
  <c r="CC407" i="14"/>
  <c r="AW407" i="14"/>
  <c r="IE407" i="14"/>
  <c r="BA407" i="14"/>
  <c r="CP407" i="14"/>
  <c r="BJ407" i="14"/>
  <c r="IM407" i="14"/>
  <c r="BI407" i="14"/>
  <c r="II407" i="14"/>
  <c r="GM407" i="14"/>
  <c r="DY407" i="14"/>
  <c r="EC407" i="14"/>
  <c r="DS407" i="14"/>
  <c r="CJ407" i="14"/>
  <c r="HP407" i="14"/>
  <c r="BY407" i="14"/>
  <c r="EI407" i="14"/>
  <c r="CV407" i="14"/>
  <c r="HX407" i="14"/>
  <c r="CG407" i="14"/>
  <c r="EY407" i="14"/>
  <c r="DK407" i="14"/>
  <c r="IF407" i="14"/>
  <c r="CO407" i="14"/>
  <c r="FO407" i="14"/>
  <c r="EA407" i="14"/>
  <c r="IN407" i="14"/>
  <c r="CW407" i="14"/>
  <c r="GE407" i="14"/>
  <c r="EQ407" i="14"/>
  <c r="IV407" i="14"/>
  <c r="DE407" i="14"/>
  <c r="GU407" i="14"/>
  <c r="FG407" i="14"/>
  <c r="DI407" i="14"/>
  <c r="DM407" i="14"/>
  <c r="HK407" i="14"/>
  <c r="FW407" i="14"/>
  <c r="DQ407" i="14"/>
  <c r="DU407" i="14"/>
  <c r="DD407" i="14"/>
  <c r="BL407" i="14"/>
  <c r="GK407" i="14"/>
  <c r="GO407" i="14"/>
  <c r="S407" i="14"/>
  <c r="HC407" i="14"/>
  <c r="EG407" i="14"/>
  <c r="EK407" i="14"/>
  <c r="AF407" i="14"/>
  <c r="HT407" i="14"/>
  <c r="EO407" i="14"/>
  <c r="ES407" i="14"/>
  <c r="AR407" i="14"/>
  <c r="IY407" i="14"/>
  <c r="EW407" i="14"/>
  <c r="FA407" i="14"/>
  <c r="BE407" i="14"/>
  <c r="L407" i="14"/>
  <c r="FE407" i="14"/>
  <c r="FI407" i="14"/>
  <c r="BR407" i="14"/>
  <c r="Y407" i="14"/>
  <c r="FM407" i="14"/>
  <c r="FQ407" i="14"/>
  <c r="CE407" i="14"/>
  <c r="AL407" i="14"/>
  <c r="FU407" i="14"/>
  <c r="FY407" i="14"/>
  <c r="CR407" i="14"/>
  <c r="AY407" i="14"/>
  <c r="GC407" i="14"/>
  <c r="GG407" i="14"/>
  <c r="IJ407" i="14"/>
  <c r="FX407" i="14"/>
  <c r="IW407" i="14"/>
  <c r="JA407" i="14"/>
  <c r="DT407" i="14"/>
  <c r="BX407" i="14"/>
  <c r="GS407" i="14"/>
  <c r="GW407" i="14"/>
  <c r="EJ407" i="14"/>
  <c r="CK407" i="14"/>
  <c r="HA407" i="14"/>
  <c r="HE407" i="14"/>
  <c r="EZ407" i="14"/>
  <c r="CX407" i="14"/>
  <c r="HI407" i="14"/>
  <c r="HM407" i="14"/>
  <c r="FP407" i="14"/>
  <c r="DL407" i="14"/>
  <c r="HQ407" i="14"/>
  <c r="HU407" i="14"/>
  <c r="GF407" i="14"/>
  <c r="EB407" i="14"/>
  <c r="HY407" i="14"/>
  <c r="IC407" i="14"/>
  <c r="GV407" i="14"/>
  <c r="ER407" i="14"/>
  <c r="IG407" i="14"/>
  <c r="IK407" i="14"/>
  <c r="HL407" i="14"/>
  <c r="FH407" i="14"/>
  <c r="IO407" i="14"/>
  <c r="I147" i="14"/>
  <c r="K147" i="14" s="1"/>
  <c r="HR408" i="14" s="1"/>
  <c r="G148" i="14"/>
  <c r="F673" i="14"/>
  <c r="N674" i="14"/>
  <c r="A675" i="14"/>
  <c r="F148" i="14"/>
  <c r="C676" i="14"/>
  <c r="D675" i="14"/>
  <c r="BE673" i="14"/>
  <c r="AW673" i="14"/>
  <c r="AO673" i="14"/>
  <c r="AG673" i="14"/>
  <c r="Y673" i="14"/>
  <c r="Q673" i="14"/>
  <c r="BL673" i="14"/>
  <c r="BD673" i="14"/>
  <c r="AV673" i="14"/>
  <c r="AN673" i="14"/>
  <c r="AF673" i="14"/>
  <c r="X673" i="14"/>
  <c r="P673" i="14"/>
  <c r="BK673" i="14"/>
  <c r="BC673" i="14"/>
  <c r="AU673" i="14"/>
  <c r="AM673" i="14"/>
  <c r="AE673" i="14"/>
  <c r="W673" i="14"/>
  <c r="O673" i="14"/>
  <c r="BJ673" i="14"/>
  <c r="BB673" i="14"/>
  <c r="AT673" i="14"/>
  <c r="AL673" i="14"/>
  <c r="AD673" i="14"/>
  <c r="V673" i="14"/>
  <c r="BI673" i="14"/>
  <c r="BA673" i="14"/>
  <c r="AS673" i="14"/>
  <c r="AK673" i="14"/>
  <c r="AC673" i="14"/>
  <c r="U673" i="14"/>
  <c r="M673" i="14"/>
  <c r="BH673" i="14"/>
  <c r="AZ673" i="14"/>
  <c r="AR673" i="14"/>
  <c r="AJ673" i="14"/>
  <c r="AB673" i="14"/>
  <c r="T673" i="14"/>
  <c r="BG673" i="14"/>
  <c r="AY673" i="14"/>
  <c r="AQ673" i="14"/>
  <c r="AI673" i="14"/>
  <c r="AA673" i="14"/>
  <c r="S673" i="14"/>
  <c r="BF673" i="14"/>
  <c r="AX673" i="14"/>
  <c r="AP673" i="14"/>
  <c r="AH673" i="14"/>
  <c r="Z673" i="14"/>
  <c r="R673" i="14"/>
  <c r="E674" i="14"/>
  <c r="F674" i="14" s="1"/>
  <c r="C151" i="14"/>
  <c r="D150" i="14"/>
  <c r="E149" i="14"/>
  <c r="H149" i="14" s="1"/>
  <c r="E73" i="11"/>
  <c r="F73" i="11" s="1"/>
  <c r="D74" i="11"/>
  <c r="G74" i="11" s="1"/>
  <c r="M303" i="2"/>
  <c r="N304" i="2"/>
  <c r="E305" i="2"/>
  <c r="F305" i="2" s="1"/>
  <c r="C146" i="1"/>
  <c r="C148" i="1" s="1"/>
  <c r="I673" i="14" l="1"/>
  <c r="O343" i="2"/>
  <c r="P343" i="2"/>
  <c r="N382" i="2"/>
  <c r="M382" i="2"/>
  <c r="M344" i="2"/>
  <c r="K305" i="2"/>
  <c r="L305" i="2" s="1"/>
  <c r="K383" i="2"/>
  <c r="L383" i="2" s="1"/>
  <c r="K344" i="2"/>
  <c r="N344" i="2" s="1"/>
  <c r="L344" i="2"/>
  <c r="O342" i="2"/>
  <c r="P342" i="2"/>
  <c r="J73" i="11"/>
  <c r="K73" i="11" s="1"/>
  <c r="H73" i="11"/>
  <c r="I73" i="11" s="1"/>
  <c r="FM408" i="14"/>
  <c r="DF408" i="14"/>
  <c r="II408" i="14"/>
  <c r="CZ408" i="14"/>
  <c r="AW408" i="14"/>
  <c r="FK408" i="14"/>
  <c r="GC408" i="14"/>
  <c r="BM408" i="14"/>
  <c r="AS408" i="14"/>
  <c r="DP408" i="14"/>
  <c r="AY408" i="14"/>
  <c r="FL408" i="14"/>
  <c r="GB408" i="14"/>
  <c r="CU408" i="14"/>
  <c r="DE408" i="14"/>
  <c r="I408" i="14"/>
  <c r="EO408" i="14"/>
  <c r="CR408" i="14"/>
  <c r="FG408" i="14"/>
  <c r="DH408" i="14"/>
  <c r="BU408" i="14"/>
  <c r="X408" i="14"/>
  <c r="FD408" i="14"/>
  <c r="FW408" i="14"/>
  <c r="IK408" i="14"/>
  <c r="FT408" i="14"/>
  <c r="AV408" i="14"/>
  <c r="BL408" i="14"/>
  <c r="CV408" i="14"/>
  <c r="AP408" i="14"/>
  <c r="CB408" i="14"/>
  <c r="Y408" i="14"/>
  <c r="FE408" i="14"/>
  <c r="DD408" i="14"/>
  <c r="DM408" i="14"/>
  <c r="IL408" i="14"/>
  <c r="AX408" i="14"/>
  <c r="AO408" i="14"/>
  <c r="FU408" i="14"/>
  <c r="BE408" i="14"/>
  <c r="DX408" i="14"/>
  <c r="GK408" i="14"/>
  <c r="FO408" i="14"/>
  <c r="DL408" i="14"/>
  <c r="FQ408" i="14"/>
  <c r="AM408" i="14"/>
  <c r="DB408" i="14"/>
  <c r="H408" i="14"/>
  <c r="EN408" i="14"/>
  <c r="CK408" i="14"/>
  <c r="S408" i="14"/>
  <c r="FH408" i="14"/>
  <c r="AU408" i="14"/>
  <c r="DJ408" i="14"/>
  <c r="AN408" i="14"/>
  <c r="DA408" i="14"/>
  <c r="BD408" i="14"/>
  <c r="DQ408" i="14"/>
  <c r="GJ408" i="14"/>
  <c r="AI408" i="14"/>
  <c r="HS408" i="14"/>
  <c r="FP408" i="14"/>
  <c r="AT408" i="14"/>
  <c r="CY408" i="14"/>
  <c r="FN408" i="14"/>
  <c r="BT408" i="14"/>
  <c r="EG408" i="14"/>
  <c r="Q408" i="14"/>
  <c r="CJ408" i="14"/>
  <c r="EW408" i="14"/>
  <c r="AG408" i="14"/>
  <c r="AQ408" i="14"/>
  <c r="IA408" i="14"/>
  <c r="IJ408" i="14"/>
  <c r="BB408" i="14"/>
  <c r="DG408" i="14"/>
  <c r="IH408" i="14"/>
  <c r="EF408" i="14"/>
  <c r="P408" i="14"/>
  <c r="CC408" i="14"/>
  <c r="EV408" i="14"/>
  <c r="AF408" i="14"/>
  <c r="CS408" i="14"/>
  <c r="BO408" i="14"/>
  <c r="AZ408" i="14"/>
  <c r="BA408" i="14"/>
  <c r="DN408" i="14"/>
  <c r="IE408" i="14"/>
  <c r="DI408" i="14"/>
  <c r="DY408" i="14"/>
  <c r="FR408" i="14"/>
  <c r="GR408" i="14"/>
  <c r="GS408" i="14"/>
  <c r="GZ408" i="14"/>
  <c r="HA408" i="14"/>
  <c r="HH408" i="14"/>
  <c r="HI408" i="14"/>
  <c r="HP408" i="14"/>
  <c r="IW408" i="14"/>
  <c r="DC408" i="14"/>
  <c r="AJ408" i="14"/>
  <c r="FX408" i="14"/>
  <c r="FY408" i="14"/>
  <c r="FZ408" i="14"/>
  <c r="FS408" i="14"/>
  <c r="FV408" i="14"/>
  <c r="HX408" i="14"/>
  <c r="HY408" i="14"/>
  <c r="IF408" i="14"/>
  <c r="IG408" i="14"/>
  <c r="IN408" i="14"/>
  <c r="IO408" i="14"/>
  <c r="IV408" i="14"/>
  <c r="K408" i="14"/>
  <c r="DK408" i="14"/>
  <c r="AR408" i="14"/>
  <c r="IB408" i="14"/>
  <c r="IC408" i="14"/>
  <c r="ID408" i="14"/>
  <c r="HW408" i="14"/>
  <c r="HZ408" i="14"/>
  <c r="HQ408" i="14"/>
  <c r="BG408" i="14"/>
  <c r="DS408" i="14"/>
  <c r="GE408" i="14"/>
  <c r="IQ408" i="14"/>
  <c r="BH408" i="14"/>
  <c r="DT408" i="14"/>
  <c r="GF408" i="14"/>
  <c r="IR408" i="14"/>
  <c r="BI408" i="14"/>
  <c r="DU408" i="14"/>
  <c r="GG408" i="14"/>
  <c r="IS408" i="14"/>
  <c r="BJ408" i="14"/>
  <c r="DV408" i="14"/>
  <c r="GH408" i="14"/>
  <c r="IT408" i="14"/>
  <c r="BC408" i="14"/>
  <c r="DO408" i="14"/>
  <c r="GA408" i="14"/>
  <c r="IM408" i="14"/>
  <c r="BF408" i="14"/>
  <c r="DR408" i="14"/>
  <c r="GD408" i="14"/>
  <c r="IP408" i="14"/>
  <c r="EA408" i="14"/>
  <c r="GM408" i="14"/>
  <c r="IY408" i="14"/>
  <c r="BP408" i="14"/>
  <c r="EB408" i="14"/>
  <c r="GN408" i="14"/>
  <c r="IZ408" i="14"/>
  <c r="BQ408" i="14"/>
  <c r="EC408" i="14"/>
  <c r="GO408" i="14"/>
  <c r="JA408" i="14"/>
  <c r="BR408" i="14"/>
  <c r="ED408" i="14"/>
  <c r="GP408" i="14"/>
  <c r="JB408" i="14"/>
  <c r="BK408" i="14"/>
  <c r="DW408" i="14"/>
  <c r="GI408" i="14"/>
  <c r="IU408" i="14"/>
  <c r="BN408" i="14"/>
  <c r="DZ408" i="14"/>
  <c r="GL408" i="14"/>
  <c r="IX408" i="14"/>
  <c r="BW408" i="14"/>
  <c r="EI408" i="14"/>
  <c r="GU408" i="14"/>
  <c r="L408" i="14"/>
  <c r="BX408" i="14"/>
  <c r="EJ408" i="14"/>
  <c r="GV408" i="14"/>
  <c r="M408" i="14"/>
  <c r="BY408" i="14"/>
  <c r="EK408" i="14"/>
  <c r="GW408" i="14"/>
  <c r="N408" i="14"/>
  <c r="BZ408" i="14"/>
  <c r="EL408" i="14"/>
  <c r="GX408" i="14"/>
  <c r="G408" i="14"/>
  <c r="BS408" i="14"/>
  <c r="EE408" i="14"/>
  <c r="GQ408" i="14"/>
  <c r="J408" i="14"/>
  <c r="BV408" i="14"/>
  <c r="EH408" i="14"/>
  <c r="GT408" i="14"/>
  <c r="CE408" i="14"/>
  <c r="EQ408" i="14"/>
  <c r="HC408" i="14"/>
  <c r="T408" i="14"/>
  <c r="CF408" i="14"/>
  <c r="ER408" i="14"/>
  <c r="HD408" i="14"/>
  <c r="U408" i="14"/>
  <c r="CG408" i="14"/>
  <c r="ES408" i="14"/>
  <c r="HE408" i="14"/>
  <c r="V408" i="14"/>
  <c r="CH408" i="14"/>
  <c r="ET408" i="14"/>
  <c r="HF408" i="14"/>
  <c r="O408" i="14"/>
  <c r="CA408" i="14"/>
  <c r="EM408" i="14"/>
  <c r="GY408" i="14"/>
  <c r="R408" i="14"/>
  <c r="CD408" i="14"/>
  <c r="EP408" i="14"/>
  <c r="HB408" i="14"/>
  <c r="AA408" i="14"/>
  <c r="CM408" i="14"/>
  <c r="EY408" i="14"/>
  <c r="HK408" i="14"/>
  <c r="AB408" i="14"/>
  <c r="CN408" i="14"/>
  <c r="EZ408" i="14"/>
  <c r="HL408" i="14"/>
  <c r="AC408" i="14"/>
  <c r="CO408" i="14"/>
  <c r="FA408" i="14"/>
  <c r="HM408" i="14"/>
  <c r="AD408" i="14"/>
  <c r="CP408" i="14"/>
  <c r="FB408" i="14"/>
  <c r="HN408" i="14"/>
  <c r="W408" i="14"/>
  <c r="CI408" i="14"/>
  <c r="EU408" i="14"/>
  <c r="HG408" i="14"/>
  <c r="Z408" i="14"/>
  <c r="CL408" i="14"/>
  <c r="EX408" i="14"/>
  <c r="HJ408" i="14"/>
  <c r="HT408" i="14"/>
  <c r="AK408" i="14"/>
  <c r="CW408" i="14"/>
  <c r="FI408" i="14"/>
  <c r="HU408" i="14"/>
  <c r="AL408" i="14"/>
  <c r="CX408" i="14"/>
  <c r="FJ408" i="14"/>
  <c r="HV408" i="14"/>
  <c r="AE408" i="14"/>
  <c r="CQ408" i="14"/>
  <c r="FC408" i="14"/>
  <c r="HO408" i="14"/>
  <c r="AH408" i="14"/>
  <c r="CT408" i="14"/>
  <c r="FF408" i="14"/>
  <c r="H674" i="14"/>
  <c r="G149" i="14"/>
  <c r="I148" i="14"/>
  <c r="K148" i="14" s="1"/>
  <c r="HW409" i="14" s="1"/>
  <c r="F149" i="14"/>
  <c r="G674" i="14"/>
  <c r="D676" i="14"/>
  <c r="C677" i="14"/>
  <c r="N675" i="14"/>
  <c r="A676" i="14"/>
  <c r="BE674" i="14"/>
  <c r="AW674" i="14"/>
  <c r="AO674" i="14"/>
  <c r="AG674" i="14"/>
  <c r="Y674" i="14"/>
  <c r="Q674" i="14"/>
  <c r="BL674" i="14"/>
  <c r="BD674" i="14"/>
  <c r="AV674" i="14"/>
  <c r="AN674" i="14"/>
  <c r="AF674" i="14"/>
  <c r="X674" i="14"/>
  <c r="P674" i="14"/>
  <c r="BK674" i="14"/>
  <c r="BC674" i="14"/>
  <c r="AU674" i="14"/>
  <c r="AM674" i="14"/>
  <c r="AE674" i="14"/>
  <c r="W674" i="14"/>
  <c r="O674" i="14"/>
  <c r="BJ674" i="14"/>
  <c r="BB674" i="14"/>
  <c r="AT674" i="14"/>
  <c r="AL674" i="14"/>
  <c r="AD674" i="14"/>
  <c r="V674" i="14"/>
  <c r="BI674" i="14"/>
  <c r="BA674" i="14"/>
  <c r="AS674" i="14"/>
  <c r="AK674" i="14"/>
  <c r="AC674" i="14"/>
  <c r="U674" i="14"/>
  <c r="M674" i="14"/>
  <c r="BH674" i="14"/>
  <c r="AZ674" i="14"/>
  <c r="AR674" i="14"/>
  <c r="AJ674" i="14"/>
  <c r="AB674" i="14"/>
  <c r="T674" i="14"/>
  <c r="BG674" i="14"/>
  <c r="AY674" i="14"/>
  <c r="AQ674" i="14"/>
  <c r="AI674" i="14"/>
  <c r="AA674" i="14"/>
  <c r="S674" i="14"/>
  <c r="BF674" i="14"/>
  <c r="AX674" i="14"/>
  <c r="AP674" i="14"/>
  <c r="AH674" i="14"/>
  <c r="Z674" i="14"/>
  <c r="R674" i="14"/>
  <c r="G150" i="14"/>
  <c r="E150" i="14"/>
  <c r="F150" i="14" s="1"/>
  <c r="D151" i="14"/>
  <c r="C152" i="14"/>
  <c r="E675" i="14"/>
  <c r="G675" i="14" s="1"/>
  <c r="E74" i="11"/>
  <c r="F74" i="11" s="1"/>
  <c r="D75" i="11"/>
  <c r="G75" i="11" s="1"/>
  <c r="M304" i="2"/>
  <c r="N305" i="2"/>
  <c r="E306" i="2"/>
  <c r="F306" i="2" s="1"/>
  <c r="C46" i="3"/>
  <c r="C45" i="3"/>
  <c r="C44" i="3"/>
  <c r="C41" i="3"/>
  <c r="C40" i="3"/>
  <c r="C39" i="3"/>
  <c r="C36" i="3"/>
  <c r="O344" i="2" l="1"/>
  <c r="P344" i="2"/>
  <c r="N383" i="2"/>
  <c r="M383" i="2"/>
  <c r="J74" i="11"/>
  <c r="K74" i="11" s="1"/>
  <c r="H74" i="11"/>
  <c r="I74" i="11" s="1"/>
  <c r="M345" i="2"/>
  <c r="K384" i="2"/>
  <c r="L384" i="2" s="1"/>
  <c r="L345" i="2"/>
  <c r="K345" i="2"/>
  <c r="N345" i="2" s="1"/>
  <c r="K306" i="2"/>
  <c r="L306" i="2" s="1"/>
  <c r="AI409" i="14"/>
  <c r="CR409" i="14"/>
  <c r="I674" i="14"/>
  <c r="ED409" i="14"/>
  <c r="AG409" i="14"/>
  <c r="FH409" i="14"/>
  <c r="DE409" i="14"/>
  <c r="AH409" i="14"/>
  <c r="HT409" i="14"/>
  <c r="DF409" i="14"/>
  <c r="CT409" i="14"/>
  <c r="AE409" i="14"/>
  <c r="DM409" i="14"/>
  <c r="FF409" i="14"/>
  <c r="AF409" i="14"/>
  <c r="HR409" i="14"/>
  <c r="FD409" i="14"/>
  <c r="AJ409" i="14"/>
  <c r="EC409" i="14"/>
  <c r="HP409" i="14"/>
  <c r="CV409" i="14"/>
  <c r="DN409" i="14"/>
  <c r="CS409" i="14"/>
  <c r="CU409" i="14"/>
  <c r="CQ409" i="14"/>
  <c r="DU409" i="14"/>
  <c r="FE409" i="14"/>
  <c r="FG409" i="14"/>
  <c r="FC409" i="14"/>
  <c r="DV409" i="14"/>
  <c r="HQ409" i="14"/>
  <c r="HS409" i="14"/>
  <c r="HO409" i="14"/>
  <c r="I149" i="14"/>
  <c r="K149" i="14" s="1"/>
  <c r="L410" i="14" s="1"/>
  <c r="GO409" i="14"/>
  <c r="GP409" i="14"/>
  <c r="FQ409" i="14"/>
  <c r="FR409" i="14"/>
  <c r="FY409" i="14"/>
  <c r="FZ409" i="14"/>
  <c r="GG409" i="14"/>
  <c r="GH409" i="14"/>
  <c r="AV409" i="14"/>
  <c r="DH409" i="14"/>
  <c r="FT409" i="14"/>
  <c r="IF409" i="14"/>
  <c r="AW409" i="14"/>
  <c r="DI409" i="14"/>
  <c r="FU409" i="14"/>
  <c r="IG409" i="14"/>
  <c r="AX409" i="14"/>
  <c r="DJ409" i="14"/>
  <c r="FV409" i="14"/>
  <c r="IH409" i="14"/>
  <c r="AY409" i="14"/>
  <c r="DK409" i="14"/>
  <c r="FW409" i="14"/>
  <c r="II409" i="14"/>
  <c r="AZ409" i="14"/>
  <c r="DL409" i="14"/>
  <c r="FX409" i="14"/>
  <c r="IJ409" i="14"/>
  <c r="AU409" i="14"/>
  <c r="DG409" i="14"/>
  <c r="FS409" i="14"/>
  <c r="IE409" i="14"/>
  <c r="HU409" i="14"/>
  <c r="HV409" i="14"/>
  <c r="GW409" i="14"/>
  <c r="GX409" i="14"/>
  <c r="HE409" i="14"/>
  <c r="HF409" i="14"/>
  <c r="HM409" i="14"/>
  <c r="HN409" i="14"/>
  <c r="BD409" i="14"/>
  <c r="DP409" i="14"/>
  <c r="GB409" i="14"/>
  <c r="IN409" i="14"/>
  <c r="BE409" i="14"/>
  <c r="DQ409" i="14"/>
  <c r="GC409" i="14"/>
  <c r="IO409" i="14"/>
  <c r="BF409" i="14"/>
  <c r="DR409" i="14"/>
  <c r="GD409" i="14"/>
  <c r="IP409" i="14"/>
  <c r="BG409" i="14"/>
  <c r="DS409" i="14"/>
  <c r="GE409" i="14"/>
  <c r="IQ409" i="14"/>
  <c r="BH409" i="14"/>
  <c r="DT409" i="14"/>
  <c r="GF409" i="14"/>
  <c r="IR409" i="14"/>
  <c r="BC409" i="14"/>
  <c r="DO409" i="14"/>
  <c r="GA409" i="14"/>
  <c r="IM409" i="14"/>
  <c r="JA409" i="14"/>
  <c r="JB409" i="14"/>
  <c r="IC409" i="14"/>
  <c r="ID409" i="14"/>
  <c r="IK409" i="14"/>
  <c r="IL409" i="14"/>
  <c r="IS409" i="14"/>
  <c r="IT409" i="14"/>
  <c r="BL409" i="14"/>
  <c r="DX409" i="14"/>
  <c r="GJ409" i="14"/>
  <c r="IV409" i="14"/>
  <c r="BM409" i="14"/>
  <c r="DY409" i="14"/>
  <c r="GK409" i="14"/>
  <c r="IW409" i="14"/>
  <c r="BN409" i="14"/>
  <c r="DZ409" i="14"/>
  <c r="GL409" i="14"/>
  <c r="IX409" i="14"/>
  <c r="BO409" i="14"/>
  <c r="EA409" i="14"/>
  <c r="GM409" i="14"/>
  <c r="IY409" i="14"/>
  <c r="BP409" i="14"/>
  <c r="EB409" i="14"/>
  <c r="GN409" i="14"/>
  <c r="IZ409" i="14"/>
  <c r="BK409" i="14"/>
  <c r="DW409" i="14"/>
  <c r="GI409" i="14"/>
  <c r="IU409" i="14"/>
  <c r="AK409" i="14"/>
  <c r="AL409" i="14"/>
  <c r="M409" i="14"/>
  <c r="N409" i="14"/>
  <c r="U409" i="14"/>
  <c r="V409" i="14"/>
  <c r="AC409" i="14"/>
  <c r="AD409" i="14"/>
  <c r="H409" i="14"/>
  <c r="BT409" i="14"/>
  <c r="EF409" i="14"/>
  <c r="GR409" i="14"/>
  <c r="I409" i="14"/>
  <c r="BU409" i="14"/>
  <c r="EG409" i="14"/>
  <c r="GS409" i="14"/>
  <c r="J409" i="14"/>
  <c r="BV409" i="14"/>
  <c r="EH409" i="14"/>
  <c r="GT409" i="14"/>
  <c r="K409" i="14"/>
  <c r="BW409" i="14"/>
  <c r="EI409" i="14"/>
  <c r="GU409" i="14"/>
  <c r="L409" i="14"/>
  <c r="BX409" i="14"/>
  <c r="EJ409" i="14"/>
  <c r="GV409" i="14"/>
  <c r="G409" i="14"/>
  <c r="BS409" i="14"/>
  <c r="EE409" i="14"/>
  <c r="GQ409" i="14"/>
  <c r="BQ409" i="14"/>
  <c r="BR409" i="14"/>
  <c r="AS409" i="14"/>
  <c r="AT409" i="14"/>
  <c r="BA409" i="14"/>
  <c r="BB409" i="14"/>
  <c r="BI409" i="14"/>
  <c r="BJ409" i="14"/>
  <c r="P409" i="14"/>
  <c r="CB409" i="14"/>
  <c r="EN409" i="14"/>
  <c r="GZ409" i="14"/>
  <c r="Q409" i="14"/>
  <c r="CC409" i="14"/>
  <c r="EO409" i="14"/>
  <c r="HA409" i="14"/>
  <c r="R409" i="14"/>
  <c r="CD409" i="14"/>
  <c r="EP409" i="14"/>
  <c r="HB409" i="14"/>
  <c r="S409" i="14"/>
  <c r="CE409" i="14"/>
  <c r="EQ409" i="14"/>
  <c r="HC409" i="14"/>
  <c r="T409" i="14"/>
  <c r="CF409" i="14"/>
  <c r="ER409" i="14"/>
  <c r="HD409" i="14"/>
  <c r="O409" i="14"/>
  <c r="CA409" i="14"/>
  <c r="EM409" i="14"/>
  <c r="GY409" i="14"/>
  <c r="CW409" i="14"/>
  <c r="CX409" i="14"/>
  <c r="BY409" i="14"/>
  <c r="BZ409" i="14"/>
  <c r="CG409" i="14"/>
  <c r="CH409" i="14"/>
  <c r="CO409" i="14"/>
  <c r="CP409" i="14"/>
  <c r="X409" i="14"/>
  <c r="CJ409" i="14"/>
  <c r="EV409" i="14"/>
  <c r="HH409" i="14"/>
  <c r="Y409" i="14"/>
  <c r="CK409" i="14"/>
  <c r="EW409" i="14"/>
  <c r="HI409" i="14"/>
  <c r="Z409" i="14"/>
  <c r="CL409" i="14"/>
  <c r="EX409" i="14"/>
  <c r="HJ409" i="14"/>
  <c r="AA409" i="14"/>
  <c r="CM409" i="14"/>
  <c r="EY409" i="14"/>
  <c r="HK409" i="14"/>
  <c r="AB409" i="14"/>
  <c r="CN409" i="14"/>
  <c r="EZ409" i="14"/>
  <c r="HL409" i="14"/>
  <c r="W409" i="14"/>
  <c r="CI409" i="14"/>
  <c r="EU409" i="14"/>
  <c r="HG409" i="14"/>
  <c r="FI409" i="14"/>
  <c r="FJ409" i="14"/>
  <c r="EK409" i="14"/>
  <c r="EL409" i="14"/>
  <c r="ES409" i="14"/>
  <c r="ET409" i="14"/>
  <c r="FA409" i="14"/>
  <c r="FB409" i="14"/>
  <c r="AN409" i="14"/>
  <c r="CZ409" i="14"/>
  <c r="FL409" i="14"/>
  <c r="HX409" i="14"/>
  <c r="AO409" i="14"/>
  <c r="DA409" i="14"/>
  <c r="FM409" i="14"/>
  <c r="HY409" i="14"/>
  <c r="AP409" i="14"/>
  <c r="DB409" i="14"/>
  <c r="FN409" i="14"/>
  <c r="HZ409" i="14"/>
  <c r="AQ409" i="14"/>
  <c r="DC409" i="14"/>
  <c r="FO409" i="14"/>
  <c r="IA409" i="14"/>
  <c r="AR409" i="14"/>
  <c r="DD409" i="14"/>
  <c r="FP409" i="14"/>
  <c r="IB409" i="14"/>
  <c r="AM409" i="14"/>
  <c r="CY409" i="14"/>
  <c r="FK409" i="14"/>
  <c r="H150" i="14"/>
  <c r="I150" i="14" s="1"/>
  <c r="K150" i="14" s="1"/>
  <c r="E151" i="14"/>
  <c r="G151" i="14" s="1"/>
  <c r="N676" i="14"/>
  <c r="A677" i="14"/>
  <c r="BJ675" i="14"/>
  <c r="BB675" i="14"/>
  <c r="AT675" i="14"/>
  <c r="AL675" i="14"/>
  <c r="AD675" i="14"/>
  <c r="V675" i="14"/>
  <c r="BH675" i="14"/>
  <c r="AZ675" i="14"/>
  <c r="AR675" i="14"/>
  <c r="AJ675" i="14"/>
  <c r="AB675" i="14"/>
  <c r="BG675" i="14"/>
  <c r="AY675" i="14"/>
  <c r="AQ675" i="14"/>
  <c r="AI675" i="14"/>
  <c r="BL675" i="14"/>
  <c r="AX675" i="14"/>
  <c r="AM675" i="14"/>
  <c r="Z675" i="14"/>
  <c r="Q675" i="14"/>
  <c r="BK675" i="14"/>
  <c r="AW675" i="14"/>
  <c r="AK675" i="14"/>
  <c r="Y675" i="14"/>
  <c r="P675" i="14"/>
  <c r="BI675" i="14"/>
  <c r="AV675" i="14"/>
  <c r="AH675" i="14"/>
  <c r="X675" i="14"/>
  <c r="O675" i="14"/>
  <c r="BF675" i="14"/>
  <c r="AU675" i="14"/>
  <c r="AG675" i="14"/>
  <c r="W675" i="14"/>
  <c r="BE675" i="14"/>
  <c r="AS675" i="14"/>
  <c r="AF675" i="14"/>
  <c r="U675" i="14"/>
  <c r="M675" i="14"/>
  <c r="BD675" i="14"/>
  <c r="AP675" i="14"/>
  <c r="AE675" i="14"/>
  <c r="T675" i="14"/>
  <c r="BC675" i="14"/>
  <c r="AO675" i="14"/>
  <c r="AC675" i="14"/>
  <c r="S675" i="14"/>
  <c r="BA675" i="14"/>
  <c r="AN675" i="14"/>
  <c r="AA675" i="14"/>
  <c r="R675" i="14"/>
  <c r="F675" i="14"/>
  <c r="H675" i="14"/>
  <c r="D677" i="14"/>
  <c r="C678" i="14"/>
  <c r="E676" i="14"/>
  <c r="F676" i="14" s="1"/>
  <c r="C153" i="14"/>
  <c r="D152" i="14"/>
  <c r="E75" i="11"/>
  <c r="F75" i="11" s="1"/>
  <c r="D76" i="11"/>
  <c r="G76" i="11" s="1"/>
  <c r="M305" i="2"/>
  <c r="N306" i="2"/>
  <c r="E307" i="2"/>
  <c r="F307" i="2" s="1"/>
  <c r="C231" i="1"/>
  <c r="J75" i="11" l="1"/>
  <c r="K75" i="11" s="1"/>
  <c r="H75" i="11"/>
  <c r="I75" i="11" s="1"/>
  <c r="N384" i="2"/>
  <c r="M384" i="2"/>
  <c r="M346" i="2"/>
  <c r="L346" i="2"/>
  <c r="K346" i="2"/>
  <c r="N346" i="2" s="1"/>
  <c r="K385" i="2"/>
  <c r="L385" i="2" s="1"/>
  <c r="K307" i="2"/>
  <c r="L307" i="2" s="1"/>
  <c r="P345" i="2"/>
  <c r="O345" i="2"/>
  <c r="HO410" i="14"/>
  <c r="EI410" i="14"/>
  <c r="IC410" i="14"/>
  <c r="IE410" i="14"/>
  <c r="IX410" i="14"/>
  <c r="GU410" i="14"/>
  <c r="Q410" i="14"/>
  <c r="IS410" i="14"/>
  <c r="BW410" i="14"/>
  <c r="M410" i="14"/>
  <c r="HM410" i="14"/>
  <c r="I410" i="14"/>
  <c r="IV410" i="14"/>
  <c r="HG410" i="14"/>
  <c r="HW410" i="14"/>
  <c r="IM410" i="14"/>
  <c r="BN410" i="14"/>
  <c r="HI410" i="14"/>
  <c r="HY410" i="14"/>
  <c r="IO410" i="14"/>
  <c r="U410" i="14"/>
  <c r="DC410" i="14"/>
  <c r="FO410" i="14"/>
  <c r="IY410" i="14"/>
  <c r="O410" i="14"/>
  <c r="HU410" i="14"/>
  <c r="IK410" i="14"/>
  <c r="AH410" i="14"/>
  <c r="IA410" i="14"/>
  <c r="HQ410" i="14"/>
  <c r="IG410" i="14"/>
  <c r="G410" i="14"/>
  <c r="BK410" i="14"/>
  <c r="EB410" i="14"/>
  <c r="AY410" i="14"/>
  <c r="CH410" i="14"/>
  <c r="CB410" i="14"/>
  <c r="CF410" i="14"/>
  <c r="CT410" i="14"/>
  <c r="AC410" i="14"/>
  <c r="W410" i="14"/>
  <c r="Y410" i="14"/>
  <c r="DZ410" i="14"/>
  <c r="AK410" i="14"/>
  <c r="AE410" i="14"/>
  <c r="AG410" i="14"/>
  <c r="FF410" i="14"/>
  <c r="AS410" i="14"/>
  <c r="AM410" i="14"/>
  <c r="AO410" i="14"/>
  <c r="GL410" i="14"/>
  <c r="BA410" i="14"/>
  <c r="AU410" i="14"/>
  <c r="AW410" i="14"/>
  <c r="HR410" i="14"/>
  <c r="BI410" i="14"/>
  <c r="BC410" i="14"/>
  <c r="BE410" i="14"/>
  <c r="HZ410" i="14"/>
  <c r="DW410" i="14"/>
  <c r="S410" i="14"/>
  <c r="BZ410" i="14"/>
  <c r="BT410" i="14"/>
  <c r="BX410" i="14"/>
  <c r="GI410" i="14"/>
  <c r="GN410" i="14"/>
  <c r="BF410" i="14"/>
  <c r="ET410" i="14"/>
  <c r="EN410" i="14"/>
  <c r="ER410" i="14"/>
  <c r="CU410" i="14"/>
  <c r="CO410" i="14"/>
  <c r="CI410" i="14"/>
  <c r="CK410" i="14"/>
  <c r="EA410" i="14"/>
  <c r="CW410" i="14"/>
  <c r="CQ410" i="14"/>
  <c r="CS410" i="14"/>
  <c r="FG410" i="14"/>
  <c r="DE410" i="14"/>
  <c r="CY410" i="14"/>
  <c r="DA410" i="14"/>
  <c r="GM410" i="14"/>
  <c r="DM410" i="14"/>
  <c r="DG410" i="14"/>
  <c r="DI410" i="14"/>
  <c r="HS410" i="14"/>
  <c r="DU410" i="14"/>
  <c r="DO410" i="14"/>
  <c r="DQ410" i="14"/>
  <c r="EC410" i="14"/>
  <c r="DX410" i="14"/>
  <c r="Z410" i="14"/>
  <c r="EL410" i="14"/>
  <c r="EF410" i="14"/>
  <c r="EJ410" i="14"/>
  <c r="GJ410" i="14"/>
  <c r="IZ410" i="14"/>
  <c r="BG410" i="14"/>
  <c r="HF410" i="14"/>
  <c r="GZ410" i="14"/>
  <c r="HD410" i="14"/>
  <c r="BV410" i="14"/>
  <c r="FA410" i="14"/>
  <c r="EU410" i="14"/>
  <c r="EW410" i="14"/>
  <c r="DB410" i="14"/>
  <c r="FI410" i="14"/>
  <c r="FC410" i="14"/>
  <c r="FE410" i="14"/>
  <c r="EH410" i="14"/>
  <c r="FQ410" i="14"/>
  <c r="FK410" i="14"/>
  <c r="FM410" i="14"/>
  <c r="FN410" i="14"/>
  <c r="FY410" i="14"/>
  <c r="FS410" i="14"/>
  <c r="FU410" i="14"/>
  <c r="GT410" i="14"/>
  <c r="GG410" i="14"/>
  <c r="GA410" i="14"/>
  <c r="GC410" i="14"/>
  <c r="IU410" i="14"/>
  <c r="BM410" i="14"/>
  <c r="AA410" i="14"/>
  <c r="GX410" i="14"/>
  <c r="GR410" i="14"/>
  <c r="GV410" i="14"/>
  <c r="IH410" i="14"/>
  <c r="DY410" i="14"/>
  <c r="BO410" i="14"/>
  <c r="CG410" i="14"/>
  <c r="CA410" i="14"/>
  <c r="CC410" i="14"/>
  <c r="IP410" i="14"/>
  <c r="CD410" i="14"/>
  <c r="AD410" i="14"/>
  <c r="X410" i="14"/>
  <c r="AB410" i="14"/>
  <c r="DJ410" i="14"/>
  <c r="AL410" i="14"/>
  <c r="AF410" i="14"/>
  <c r="AJ410" i="14"/>
  <c r="EP410" i="14"/>
  <c r="AT410" i="14"/>
  <c r="AN410" i="14"/>
  <c r="AR410" i="14"/>
  <c r="FV410" i="14"/>
  <c r="BB410" i="14"/>
  <c r="AV410" i="14"/>
  <c r="AZ410" i="14"/>
  <c r="HB410" i="14"/>
  <c r="BJ410" i="14"/>
  <c r="BD410" i="14"/>
  <c r="BH410" i="14"/>
  <c r="II410" i="14"/>
  <c r="AI410" i="14"/>
  <c r="BY410" i="14"/>
  <c r="BS410" i="14"/>
  <c r="BU410" i="14"/>
  <c r="IQ410" i="14"/>
  <c r="GK410" i="14"/>
  <c r="AP410" i="14"/>
  <c r="ES410" i="14"/>
  <c r="EM410" i="14"/>
  <c r="EO410" i="14"/>
  <c r="JA410" i="14"/>
  <c r="CE410" i="14"/>
  <c r="CP410" i="14"/>
  <c r="CJ410" i="14"/>
  <c r="CN410" i="14"/>
  <c r="DK410" i="14"/>
  <c r="CX410" i="14"/>
  <c r="CR410" i="14"/>
  <c r="CV410" i="14"/>
  <c r="EQ410" i="14"/>
  <c r="DF410" i="14"/>
  <c r="CZ410" i="14"/>
  <c r="DD410" i="14"/>
  <c r="FW410" i="14"/>
  <c r="DN410" i="14"/>
  <c r="DH410" i="14"/>
  <c r="DL410" i="14"/>
  <c r="HC410" i="14"/>
  <c r="DV410" i="14"/>
  <c r="DP410" i="14"/>
  <c r="DT410" i="14"/>
  <c r="BQ410" i="14"/>
  <c r="J410" i="14"/>
  <c r="EK410" i="14"/>
  <c r="EE410" i="14"/>
  <c r="EG410" i="14"/>
  <c r="GO410" i="14"/>
  <c r="IW410" i="14"/>
  <c r="AQ410" i="14"/>
  <c r="HE410" i="14"/>
  <c r="GY410" i="14"/>
  <c r="HA410" i="14"/>
  <c r="GP410" i="14"/>
  <c r="CL410" i="14"/>
  <c r="FB410" i="14"/>
  <c r="EV410" i="14"/>
  <c r="EZ410" i="14"/>
  <c r="DR410" i="14"/>
  <c r="FJ410" i="14"/>
  <c r="FD410" i="14"/>
  <c r="FH410" i="14"/>
  <c r="EX410" i="14"/>
  <c r="FR410" i="14"/>
  <c r="FL410" i="14"/>
  <c r="FP410" i="14"/>
  <c r="GD410" i="14"/>
  <c r="FZ410" i="14"/>
  <c r="FT410" i="14"/>
  <c r="FX410" i="14"/>
  <c r="HJ410" i="14"/>
  <c r="GH410" i="14"/>
  <c r="GB410" i="14"/>
  <c r="GF410" i="14"/>
  <c r="BR410" i="14"/>
  <c r="K410" i="14"/>
  <c r="GW410" i="14"/>
  <c r="GQ410" i="14"/>
  <c r="GS410" i="14"/>
  <c r="ED410" i="14"/>
  <c r="BP410" i="14"/>
  <c r="AX410" i="14"/>
  <c r="V410" i="14"/>
  <c r="P410" i="14"/>
  <c r="T410" i="14"/>
  <c r="BL410" i="14"/>
  <c r="CM410" i="14"/>
  <c r="HN410" i="14"/>
  <c r="HH410" i="14"/>
  <c r="HL410" i="14"/>
  <c r="DS410" i="14"/>
  <c r="HV410" i="14"/>
  <c r="HP410" i="14"/>
  <c r="HT410" i="14"/>
  <c r="EY410" i="14"/>
  <c r="ID410" i="14"/>
  <c r="HX410" i="14"/>
  <c r="IB410" i="14"/>
  <c r="GE410" i="14"/>
  <c r="IL410" i="14"/>
  <c r="IF410" i="14"/>
  <c r="IJ410" i="14"/>
  <c r="HK410" i="14"/>
  <c r="IT410" i="14"/>
  <c r="IN410" i="14"/>
  <c r="IR410" i="14"/>
  <c r="JB410" i="14"/>
  <c r="R410" i="14"/>
  <c r="N410" i="14"/>
  <c r="H410" i="14"/>
  <c r="H676" i="14"/>
  <c r="F151" i="14"/>
  <c r="H151" i="14"/>
  <c r="G676" i="14"/>
  <c r="D678" i="14"/>
  <c r="C679" i="14"/>
  <c r="N677" i="14"/>
  <c r="A678" i="14"/>
  <c r="E677" i="14"/>
  <c r="G677" i="14" s="1"/>
  <c r="BJ676" i="14"/>
  <c r="BB676" i="14"/>
  <c r="AT676" i="14"/>
  <c r="AL676" i="14"/>
  <c r="AD676" i="14"/>
  <c r="V676" i="14"/>
  <c r="BH676" i="14"/>
  <c r="AZ676" i="14"/>
  <c r="AR676" i="14"/>
  <c r="AJ676" i="14"/>
  <c r="AB676" i="14"/>
  <c r="T676" i="14"/>
  <c r="BG676" i="14"/>
  <c r="AY676" i="14"/>
  <c r="AQ676" i="14"/>
  <c r="AI676" i="14"/>
  <c r="AA676" i="14"/>
  <c r="S676" i="14"/>
  <c r="BF676" i="14"/>
  <c r="AX676" i="14"/>
  <c r="AP676" i="14"/>
  <c r="AH676" i="14"/>
  <c r="Z676" i="14"/>
  <c r="R676" i="14"/>
  <c r="BL676" i="14"/>
  <c r="BD676" i="14"/>
  <c r="BK676" i="14"/>
  <c r="AS676" i="14"/>
  <c r="AC676" i="14"/>
  <c r="M676" i="14"/>
  <c r="BI676" i="14"/>
  <c r="AO676" i="14"/>
  <c r="Y676" i="14"/>
  <c r="BE676" i="14"/>
  <c r="AN676" i="14"/>
  <c r="X676" i="14"/>
  <c r="BC676" i="14"/>
  <c r="AM676" i="14"/>
  <c r="W676" i="14"/>
  <c r="BA676" i="14"/>
  <c r="AK676" i="14"/>
  <c r="U676" i="14"/>
  <c r="AW676" i="14"/>
  <c r="AG676" i="14"/>
  <c r="Q676" i="14"/>
  <c r="AV676" i="14"/>
  <c r="AF676" i="14"/>
  <c r="P676" i="14"/>
  <c r="AU676" i="14"/>
  <c r="AE676" i="14"/>
  <c r="O676" i="14"/>
  <c r="E152" i="14"/>
  <c r="G152" i="14" s="1"/>
  <c r="D153" i="14"/>
  <c r="C154" i="14"/>
  <c r="IW411" i="14"/>
  <c r="IO411" i="14"/>
  <c r="IG411" i="14"/>
  <c r="HY411" i="14"/>
  <c r="HQ411" i="14"/>
  <c r="HI411" i="14"/>
  <c r="HA411" i="14"/>
  <c r="GS411" i="14"/>
  <c r="GK411" i="14"/>
  <c r="GC411" i="14"/>
  <c r="FU411" i="14"/>
  <c r="FM411" i="14"/>
  <c r="FE411" i="14"/>
  <c r="EW411" i="14"/>
  <c r="EO411" i="14"/>
  <c r="EG411" i="14"/>
  <c r="DY411" i="14"/>
  <c r="DQ411" i="14"/>
  <c r="DI411" i="14"/>
  <c r="DA411" i="14"/>
  <c r="CS411" i="14"/>
  <c r="CK411" i="14"/>
  <c r="CC411" i="14"/>
  <c r="BU411" i="14"/>
  <c r="BM411" i="14"/>
  <c r="BE411" i="14"/>
  <c r="AW411" i="14"/>
  <c r="AO411" i="14"/>
  <c r="AG411" i="14"/>
  <c r="Y411" i="14"/>
  <c r="Q411" i="14"/>
  <c r="I411" i="14"/>
  <c r="JB411" i="14"/>
  <c r="IT411" i="14"/>
  <c r="IL411" i="14"/>
  <c r="ID411" i="14"/>
  <c r="HV411" i="14"/>
  <c r="HN411" i="14"/>
  <c r="HF411" i="14"/>
  <c r="GX411" i="14"/>
  <c r="GP411" i="14"/>
  <c r="GH411" i="14"/>
  <c r="FZ411" i="14"/>
  <c r="FR411" i="14"/>
  <c r="FJ411" i="14"/>
  <c r="FB411" i="14"/>
  <c r="ET411" i="14"/>
  <c r="EL411" i="14"/>
  <c r="ED411" i="14"/>
  <c r="DV411" i="14"/>
  <c r="DN411" i="14"/>
  <c r="DF411" i="14"/>
  <c r="CX411" i="14"/>
  <c r="CP411" i="14"/>
  <c r="CH411" i="14"/>
  <c r="BZ411" i="14"/>
  <c r="BR411" i="14"/>
  <c r="BJ411" i="14"/>
  <c r="BB411" i="14"/>
  <c r="AT411" i="14"/>
  <c r="AL411" i="14"/>
  <c r="AD411" i="14"/>
  <c r="V411" i="14"/>
  <c r="N411" i="14"/>
  <c r="JA411" i="14"/>
  <c r="IS411" i="14"/>
  <c r="IK411" i="14"/>
  <c r="IC411" i="14"/>
  <c r="HU411" i="14"/>
  <c r="HM411" i="14"/>
  <c r="HE411" i="14"/>
  <c r="GW411" i="14"/>
  <c r="GO411" i="14"/>
  <c r="GG411" i="14"/>
  <c r="FY411" i="14"/>
  <c r="FQ411" i="14"/>
  <c r="FI411" i="14"/>
  <c r="FA411" i="14"/>
  <c r="ES411" i="14"/>
  <c r="EK411" i="14"/>
  <c r="EC411" i="14"/>
  <c r="DU411" i="14"/>
  <c r="DM411" i="14"/>
  <c r="DE411" i="14"/>
  <c r="CW411" i="14"/>
  <c r="CO411" i="14"/>
  <c r="CG411" i="14"/>
  <c r="BY411" i="14"/>
  <c r="BQ411" i="14"/>
  <c r="BI411" i="14"/>
  <c r="BA411" i="14"/>
  <c r="AS411" i="14"/>
  <c r="AK411" i="14"/>
  <c r="AC411" i="14"/>
  <c r="U411" i="14"/>
  <c r="M411" i="14"/>
  <c r="IZ411" i="14"/>
  <c r="IR411" i="14"/>
  <c r="IJ411" i="14"/>
  <c r="IB411" i="14"/>
  <c r="HT411" i="14"/>
  <c r="HL411" i="14"/>
  <c r="HD411" i="14"/>
  <c r="GV411" i="14"/>
  <c r="GN411" i="14"/>
  <c r="GF411" i="14"/>
  <c r="FX411" i="14"/>
  <c r="FP411" i="14"/>
  <c r="FH411" i="14"/>
  <c r="EZ411" i="14"/>
  <c r="ER411" i="14"/>
  <c r="EJ411" i="14"/>
  <c r="EB411" i="14"/>
  <c r="DT411" i="14"/>
  <c r="DL411" i="14"/>
  <c r="DD411" i="14"/>
  <c r="CV411" i="14"/>
  <c r="CN411" i="14"/>
  <c r="CF411" i="14"/>
  <c r="BX411" i="14"/>
  <c r="BP411" i="14"/>
  <c r="BH411" i="14"/>
  <c r="AZ411" i="14"/>
  <c r="AR411" i="14"/>
  <c r="AJ411" i="14"/>
  <c r="AB411" i="14"/>
  <c r="T411" i="14"/>
  <c r="L411" i="14"/>
  <c r="IY411" i="14"/>
  <c r="IQ411" i="14"/>
  <c r="II411" i="14"/>
  <c r="IA411" i="14"/>
  <c r="HS411" i="14"/>
  <c r="HK411" i="14"/>
  <c r="HC411" i="14"/>
  <c r="GU411" i="14"/>
  <c r="GM411" i="14"/>
  <c r="GE411" i="14"/>
  <c r="FW411" i="14"/>
  <c r="FO411" i="14"/>
  <c r="FG411" i="14"/>
  <c r="EY411" i="14"/>
  <c r="EQ411" i="14"/>
  <c r="EI411" i="14"/>
  <c r="EA411" i="14"/>
  <c r="DS411" i="14"/>
  <c r="DK411" i="14"/>
  <c r="DC411" i="14"/>
  <c r="CU411" i="14"/>
  <c r="CM411" i="14"/>
  <c r="CE411" i="14"/>
  <c r="BW411" i="14"/>
  <c r="BO411" i="14"/>
  <c r="BG411" i="14"/>
  <c r="AY411" i="14"/>
  <c r="AQ411" i="14"/>
  <c r="AI411" i="14"/>
  <c r="AA411" i="14"/>
  <c r="S411" i="14"/>
  <c r="K411" i="14"/>
  <c r="IX411" i="14"/>
  <c r="IP411" i="14"/>
  <c r="IH411" i="14"/>
  <c r="HZ411" i="14"/>
  <c r="HR411" i="14"/>
  <c r="HJ411" i="14"/>
  <c r="HB411" i="14"/>
  <c r="GT411" i="14"/>
  <c r="GL411" i="14"/>
  <c r="GD411" i="14"/>
  <c r="FV411" i="14"/>
  <c r="FN411" i="14"/>
  <c r="FF411" i="14"/>
  <c r="EX411" i="14"/>
  <c r="EP411" i="14"/>
  <c r="EH411" i="14"/>
  <c r="DZ411" i="14"/>
  <c r="DR411" i="14"/>
  <c r="DJ411" i="14"/>
  <c r="DB411" i="14"/>
  <c r="CT411" i="14"/>
  <c r="CL411" i="14"/>
  <c r="CD411" i="14"/>
  <c r="BV411" i="14"/>
  <c r="BN411" i="14"/>
  <c r="BF411" i="14"/>
  <c r="AX411" i="14"/>
  <c r="AP411" i="14"/>
  <c r="AH411" i="14"/>
  <c r="Z411" i="14"/>
  <c r="R411" i="14"/>
  <c r="J411" i="14"/>
  <c r="IN411" i="14"/>
  <c r="HH411" i="14"/>
  <c r="GB411" i="14"/>
  <c r="EV411" i="14"/>
  <c r="DP411" i="14"/>
  <c r="CJ411" i="14"/>
  <c r="BD411" i="14"/>
  <c r="X411" i="14"/>
  <c r="IM411" i="14"/>
  <c r="HG411" i="14"/>
  <c r="GA411" i="14"/>
  <c r="EU411" i="14"/>
  <c r="DO411" i="14"/>
  <c r="CI411" i="14"/>
  <c r="BC411" i="14"/>
  <c r="W411" i="14"/>
  <c r="IF411" i="14"/>
  <c r="GZ411" i="14"/>
  <c r="FT411" i="14"/>
  <c r="EN411" i="14"/>
  <c r="DH411" i="14"/>
  <c r="CB411" i="14"/>
  <c r="AV411" i="14"/>
  <c r="P411" i="14"/>
  <c r="IE411" i="14"/>
  <c r="GY411" i="14"/>
  <c r="FS411" i="14"/>
  <c r="EM411" i="14"/>
  <c r="DG411" i="14"/>
  <c r="CA411" i="14"/>
  <c r="AU411" i="14"/>
  <c r="O411" i="14"/>
  <c r="HX411" i="14"/>
  <c r="GR411" i="14"/>
  <c r="FL411" i="14"/>
  <c r="EF411" i="14"/>
  <c r="CZ411" i="14"/>
  <c r="BT411" i="14"/>
  <c r="AN411" i="14"/>
  <c r="H411" i="14"/>
  <c r="HW411" i="14"/>
  <c r="GQ411" i="14"/>
  <c r="FK411" i="14"/>
  <c r="EE411" i="14"/>
  <c r="CY411" i="14"/>
  <c r="BS411" i="14"/>
  <c r="AM411" i="14"/>
  <c r="G411" i="14"/>
  <c r="IV411" i="14"/>
  <c r="HP411" i="14"/>
  <c r="GJ411" i="14"/>
  <c r="FD411" i="14"/>
  <c r="DX411" i="14"/>
  <c r="CR411" i="14"/>
  <c r="BL411" i="14"/>
  <c r="AF411" i="14"/>
  <c r="IU411" i="14"/>
  <c r="HO411" i="14"/>
  <c r="GI411" i="14"/>
  <c r="FC411" i="14"/>
  <c r="DW411" i="14"/>
  <c r="CQ411" i="14"/>
  <c r="BK411" i="14"/>
  <c r="AE411" i="14"/>
  <c r="I675" i="14"/>
  <c r="E76" i="11"/>
  <c r="F76" i="11" s="1"/>
  <c r="D77" i="11"/>
  <c r="G77" i="11" s="1"/>
  <c r="M306" i="2"/>
  <c r="N307" i="2"/>
  <c r="E308" i="2"/>
  <c r="F308" i="2" s="1"/>
  <c r="C58" i="1"/>
  <c r="N385" i="2" l="1"/>
  <c r="M385" i="2"/>
  <c r="O346" i="2"/>
  <c r="P346" i="2"/>
  <c r="M347" i="2"/>
  <c r="L347" i="2"/>
  <c r="K347" i="2"/>
  <c r="N347" i="2" s="1"/>
  <c r="K386" i="2"/>
  <c r="L386" i="2" s="1"/>
  <c r="K308" i="2"/>
  <c r="L308" i="2" s="1"/>
  <c r="J76" i="11"/>
  <c r="K76" i="11" s="1"/>
  <c r="H76" i="11"/>
  <c r="I76" i="11" s="1"/>
  <c r="I676" i="14"/>
  <c r="K676" i="14" s="1"/>
  <c r="L676" i="14" s="1"/>
  <c r="F677" i="14"/>
  <c r="I151" i="14"/>
  <c r="K151" i="14" s="1"/>
  <c r="H677" i="14"/>
  <c r="E153" i="14"/>
  <c r="G153" i="14" s="1"/>
  <c r="F152" i="14"/>
  <c r="H152" i="14"/>
  <c r="N678" i="14"/>
  <c r="A679" i="14"/>
  <c r="BJ677" i="14"/>
  <c r="BB677" i="14"/>
  <c r="AT677" i="14"/>
  <c r="AL677" i="14"/>
  <c r="AD677" i="14"/>
  <c r="V677" i="14"/>
  <c r="BI677" i="14"/>
  <c r="BA677" i="14"/>
  <c r="BH677" i="14"/>
  <c r="AZ677" i="14"/>
  <c r="AR677" i="14"/>
  <c r="AJ677" i="14"/>
  <c r="AB677" i="14"/>
  <c r="T677" i="14"/>
  <c r="BG677" i="14"/>
  <c r="AY677" i="14"/>
  <c r="AQ677" i="14"/>
  <c r="AI677" i="14"/>
  <c r="AA677" i="14"/>
  <c r="S677" i="14"/>
  <c r="BF677" i="14"/>
  <c r="AX677" i="14"/>
  <c r="AP677" i="14"/>
  <c r="AH677" i="14"/>
  <c r="Z677" i="14"/>
  <c r="R677" i="14"/>
  <c r="BL677" i="14"/>
  <c r="BD677" i="14"/>
  <c r="AV677" i="14"/>
  <c r="AN677" i="14"/>
  <c r="AF677" i="14"/>
  <c r="X677" i="14"/>
  <c r="P677" i="14"/>
  <c r="BK677" i="14"/>
  <c r="BC677" i="14"/>
  <c r="AU677" i="14"/>
  <c r="AM677" i="14"/>
  <c r="AO677" i="14"/>
  <c r="Q677" i="14"/>
  <c r="AK677" i="14"/>
  <c r="O677" i="14"/>
  <c r="AG677" i="14"/>
  <c r="M677" i="14"/>
  <c r="AE677" i="14"/>
  <c r="AC677" i="14"/>
  <c r="BE677" i="14"/>
  <c r="Y677" i="14"/>
  <c r="AW677" i="14"/>
  <c r="W677" i="14"/>
  <c r="AS677" i="14"/>
  <c r="U677" i="14"/>
  <c r="D679" i="14"/>
  <c r="C680" i="14"/>
  <c r="C155" i="14"/>
  <c r="D154" i="14"/>
  <c r="E678" i="14"/>
  <c r="F678" i="14" s="1"/>
  <c r="G678" i="14"/>
  <c r="H678" i="14"/>
  <c r="E77" i="11"/>
  <c r="F77" i="11" s="1"/>
  <c r="D78" i="11"/>
  <c r="G78" i="11" s="1"/>
  <c r="M307" i="2"/>
  <c r="N308" i="2"/>
  <c r="E309" i="2"/>
  <c r="F309" i="2" s="1"/>
  <c r="C147" i="1"/>
  <c r="C150" i="1" s="1"/>
  <c r="C151" i="1" s="1"/>
  <c r="J77" i="11" l="1"/>
  <c r="K77" i="11" s="1"/>
  <c r="H77" i="11"/>
  <c r="I77" i="11" s="1"/>
  <c r="M386" i="2"/>
  <c r="N386" i="2"/>
  <c r="O347" i="2"/>
  <c r="P347" i="2"/>
  <c r="M348" i="2"/>
  <c r="K309" i="2"/>
  <c r="L309" i="2" s="1"/>
  <c r="K387" i="2"/>
  <c r="L387" i="2" s="1"/>
  <c r="K348" i="2"/>
  <c r="N348" i="2" s="1"/>
  <c r="L348" i="2"/>
  <c r="F153" i="14"/>
  <c r="I677" i="14"/>
  <c r="K677" i="14" s="1"/>
  <c r="L677" i="14" s="1"/>
  <c r="JB412" i="14"/>
  <c r="GP412" i="14"/>
  <c r="ED412" i="14"/>
  <c r="BR412" i="14"/>
  <c r="JA412" i="14"/>
  <c r="GO412" i="14"/>
  <c r="EC412" i="14"/>
  <c r="BQ412" i="14"/>
  <c r="HT412" i="14"/>
  <c r="FH412" i="14"/>
  <c r="CV412" i="14"/>
  <c r="AJ412" i="14"/>
  <c r="HS412" i="14"/>
  <c r="FG412" i="14"/>
  <c r="CU412" i="14"/>
  <c r="AI412" i="14"/>
  <c r="HR412" i="14"/>
  <c r="FF412" i="14"/>
  <c r="CT412" i="14"/>
  <c r="AH412" i="14"/>
  <c r="HQ412" i="14"/>
  <c r="FE412" i="14"/>
  <c r="CS412" i="14"/>
  <c r="AG412" i="14"/>
  <c r="HP412" i="14"/>
  <c r="FD412" i="14"/>
  <c r="CR412" i="14"/>
  <c r="AF412" i="14"/>
  <c r="HO412" i="14"/>
  <c r="FC412" i="14"/>
  <c r="CQ412" i="14"/>
  <c r="AE412" i="14"/>
  <c r="IT412" i="14"/>
  <c r="GH412" i="14"/>
  <c r="DV412" i="14"/>
  <c r="BJ412" i="14"/>
  <c r="IS412" i="14"/>
  <c r="GG412" i="14"/>
  <c r="DU412" i="14"/>
  <c r="BI412" i="14"/>
  <c r="HL412" i="14"/>
  <c r="EZ412" i="14"/>
  <c r="CN412" i="14"/>
  <c r="AB412" i="14"/>
  <c r="HK412" i="14"/>
  <c r="EY412" i="14"/>
  <c r="CM412" i="14"/>
  <c r="AA412" i="14"/>
  <c r="HJ412" i="14"/>
  <c r="EX412" i="14"/>
  <c r="CL412" i="14"/>
  <c r="Z412" i="14"/>
  <c r="HI412" i="14"/>
  <c r="EW412" i="14"/>
  <c r="CK412" i="14"/>
  <c r="Y412" i="14"/>
  <c r="HH412" i="14"/>
  <c r="EV412" i="14"/>
  <c r="CJ412" i="14"/>
  <c r="X412" i="14"/>
  <c r="HG412" i="14"/>
  <c r="EU412" i="14"/>
  <c r="CI412" i="14"/>
  <c r="W412" i="14"/>
  <c r="IL412" i="14"/>
  <c r="FZ412" i="14"/>
  <c r="DN412" i="14"/>
  <c r="BB412" i="14"/>
  <c r="IK412" i="14"/>
  <c r="FY412" i="14"/>
  <c r="DM412" i="14"/>
  <c r="BA412" i="14"/>
  <c r="HD412" i="14"/>
  <c r="ER412" i="14"/>
  <c r="CF412" i="14"/>
  <c r="T412" i="14"/>
  <c r="HC412" i="14"/>
  <c r="EQ412" i="14"/>
  <c r="CE412" i="14"/>
  <c r="S412" i="14"/>
  <c r="HB412" i="14"/>
  <c r="EP412" i="14"/>
  <c r="CD412" i="14"/>
  <c r="R412" i="14"/>
  <c r="HA412" i="14"/>
  <c r="EO412" i="14"/>
  <c r="CC412" i="14"/>
  <c r="Q412" i="14"/>
  <c r="GZ412" i="14"/>
  <c r="EN412" i="14"/>
  <c r="CB412" i="14"/>
  <c r="P412" i="14"/>
  <c r="GY412" i="14"/>
  <c r="EM412" i="14"/>
  <c r="CA412" i="14"/>
  <c r="O412" i="14"/>
  <c r="ID412" i="14"/>
  <c r="FR412" i="14"/>
  <c r="DF412" i="14"/>
  <c r="AT412" i="14"/>
  <c r="IC412" i="14"/>
  <c r="FQ412" i="14"/>
  <c r="DE412" i="14"/>
  <c r="AS412" i="14"/>
  <c r="GV412" i="14"/>
  <c r="EJ412" i="14"/>
  <c r="BX412" i="14"/>
  <c r="L412" i="14"/>
  <c r="GU412" i="14"/>
  <c r="EI412" i="14"/>
  <c r="BW412" i="14"/>
  <c r="K412" i="14"/>
  <c r="GT412" i="14"/>
  <c r="EH412" i="14"/>
  <c r="BV412" i="14"/>
  <c r="J412" i="14"/>
  <c r="GS412" i="14"/>
  <c r="EG412" i="14"/>
  <c r="BU412" i="14"/>
  <c r="I412" i="14"/>
  <c r="GR412" i="14"/>
  <c r="EF412" i="14"/>
  <c r="BT412" i="14"/>
  <c r="H412" i="14"/>
  <c r="GQ412" i="14"/>
  <c r="EE412" i="14"/>
  <c r="BS412" i="14"/>
  <c r="G412" i="14"/>
  <c r="HV412" i="14"/>
  <c r="FJ412" i="14"/>
  <c r="CX412" i="14"/>
  <c r="AL412" i="14"/>
  <c r="HU412" i="14"/>
  <c r="FI412" i="14"/>
  <c r="CW412" i="14"/>
  <c r="IZ412" i="14"/>
  <c r="GN412" i="14"/>
  <c r="EB412" i="14"/>
  <c r="BP412" i="14"/>
  <c r="IY412" i="14"/>
  <c r="GM412" i="14"/>
  <c r="EA412" i="14"/>
  <c r="BO412" i="14"/>
  <c r="IX412" i="14"/>
  <c r="GL412" i="14"/>
  <c r="DZ412" i="14"/>
  <c r="BN412" i="14"/>
  <c r="IW412" i="14"/>
  <c r="GK412" i="14"/>
  <c r="DY412" i="14"/>
  <c r="BM412" i="14"/>
  <c r="IV412" i="14"/>
  <c r="GJ412" i="14"/>
  <c r="DX412" i="14"/>
  <c r="BL412" i="14"/>
  <c r="IU412" i="14"/>
  <c r="GI412" i="14"/>
  <c r="DW412" i="14"/>
  <c r="BK412" i="14"/>
  <c r="AK412" i="14"/>
  <c r="HN412" i="14"/>
  <c r="FB412" i="14"/>
  <c r="CP412" i="14"/>
  <c r="AD412" i="14"/>
  <c r="HM412" i="14"/>
  <c r="FA412" i="14"/>
  <c r="CO412" i="14"/>
  <c r="IR412" i="14"/>
  <c r="GF412" i="14"/>
  <c r="DT412" i="14"/>
  <c r="BH412" i="14"/>
  <c r="IQ412" i="14"/>
  <c r="GE412" i="14"/>
  <c r="DS412" i="14"/>
  <c r="BG412" i="14"/>
  <c r="IP412" i="14"/>
  <c r="GD412" i="14"/>
  <c r="DR412" i="14"/>
  <c r="BF412" i="14"/>
  <c r="IO412" i="14"/>
  <c r="GC412" i="14"/>
  <c r="DQ412" i="14"/>
  <c r="BE412" i="14"/>
  <c r="IN412" i="14"/>
  <c r="GB412" i="14"/>
  <c r="DP412" i="14"/>
  <c r="BD412" i="14"/>
  <c r="IM412" i="14"/>
  <c r="GA412" i="14"/>
  <c r="DO412" i="14"/>
  <c r="BC412" i="14"/>
  <c r="AC412" i="14"/>
  <c r="HF412" i="14"/>
  <c r="ET412" i="14"/>
  <c r="CH412" i="14"/>
  <c r="V412" i="14"/>
  <c r="HE412" i="14"/>
  <c r="ES412" i="14"/>
  <c r="CG412" i="14"/>
  <c r="IJ412" i="14"/>
  <c r="FX412" i="14"/>
  <c r="DL412" i="14"/>
  <c r="AZ412" i="14"/>
  <c r="II412" i="14"/>
  <c r="FW412" i="14"/>
  <c r="DK412" i="14"/>
  <c r="AY412" i="14"/>
  <c r="IH412" i="14"/>
  <c r="FV412" i="14"/>
  <c r="DJ412" i="14"/>
  <c r="AX412" i="14"/>
  <c r="IG412" i="14"/>
  <c r="FU412" i="14"/>
  <c r="DI412" i="14"/>
  <c r="AW412" i="14"/>
  <c r="IF412" i="14"/>
  <c r="FT412" i="14"/>
  <c r="DH412" i="14"/>
  <c r="AV412" i="14"/>
  <c r="IE412" i="14"/>
  <c r="FS412" i="14"/>
  <c r="DG412" i="14"/>
  <c r="AU412" i="14"/>
  <c r="U412" i="14"/>
  <c r="GX412" i="14"/>
  <c r="EL412" i="14"/>
  <c r="BZ412" i="14"/>
  <c r="N412" i="14"/>
  <c r="GW412" i="14"/>
  <c r="EK412" i="14"/>
  <c r="BY412" i="14"/>
  <c r="IB412" i="14"/>
  <c r="FP412" i="14"/>
  <c r="DD412" i="14"/>
  <c r="AR412" i="14"/>
  <c r="IA412" i="14"/>
  <c r="FO412" i="14"/>
  <c r="DC412" i="14"/>
  <c r="AQ412" i="14"/>
  <c r="HZ412" i="14"/>
  <c r="FN412" i="14"/>
  <c r="DB412" i="14"/>
  <c r="AP412" i="14"/>
  <c r="HY412" i="14"/>
  <c r="FM412" i="14"/>
  <c r="DA412" i="14"/>
  <c r="AO412" i="14"/>
  <c r="HX412" i="14"/>
  <c r="FL412" i="14"/>
  <c r="CZ412" i="14"/>
  <c r="AN412" i="14"/>
  <c r="HW412" i="14"/>
  <c r="FK412" i="14"/>
  <c r="CY412" i="14"/>
  <c r="AM412" i="14"/>
  <c r="M412" i="14"/>
  <c r="H153" i="14"/>
  <c r="I153" i="14" s="1"/>
  <c r="K153" i="14" s="1"/>
  <c r="I152" i="14"/>
  <c r="K152" i="14" s="1"/>
  <c r="IY413" i="14" s="1"/>
  <c r="E154" i="14"/>
  <c r="F154" i="14" s="1"/>
  <c r="D155" i="14"/>
  <c r="C156" i="14"/>
  <c r="BJ678" i="14"/>
  <c r="BB678" i="14"/>
  <c r="AT678" i="14"/>
  <c r="AL678" i="14"/>
  <c r="AD678" i="14"/>
  <c r="V678" i="14"/>
  <c r="BI678" i="14"/>
  <c r="BA678" i="14"/>
  <c r="AS678" i="14"/>
  <c r="AK678" i="14"/>
  <c r="AC678" i="14"/>
  <c r="U678" i="14"/>
  <c r="M678" i="14"/>
  <c r="BH678" i="14"/>
  <c r="AZ678" i="14"/>
  <c r="AR678" i="14"/>
  <c r="AJ678" i="14"/>
  <c r="AB678" i="14"/>
  <c r="T678" i="14"/>
  <c r="BG678" i="14"/>
  <c r="AY678" i="14"/>
  <c r="AQ678" i="14"/>
  <c r="AI678" i="14"/>
  <c r="AA678" i="14"/>
  <c r="S678" i="14"/>
  <c r="BF678" i="14"/>
  <c r="AX678" i="14"/>
  <c r="AP678" i="14"/>
  <c r="AH678" i="14"/>
  <c r="Z678" i="14"/>
  <c r="R678" i="14"/>
  <c r="BE678" i="14"/>
  <c r="AW678" i="14"/>
  <c r="AO678" i="14"/>
  <c r="AG678" i="14"/>
  <c r="BL678" i="14"/>
  <c r="BD678" i="14"/>
  <c r="AV678" i="14"/>
  <c r="AN678" i="14"/>
  <c r="AF678" i="14"/>
  <c r="X678" i="14"/>
  <c r="P678" i="14"/>
  <c r="BK678" i="14"/>
  <c r="BC678" i="14"/>
  <c r="AU678" i="14"/>
  <c r="AM678" i="14"/>
  <c r="AE678" i="14"/>
  <c r="W678" i="14"/>
  <c r="O678" i="14"/>
  <c r="Y678" i="14"/>
  <c r="Q678" i="14"/>
  <c r="D680" i="14"/>
  <c r="C681" i="14"/>
  <c r="E679" i="14"/>
  <c r="H679" i="14" s="1"/>
  <c r="I678" i="14"/>
  <c r="K678" i="14" s="1"/>
  <c r="L678" i="14" s="1"/>
  <c r="N679" i="14"/>
  <c r="A680" i="14"/>
  <c r="E78" i="11"/>
  <c r="F78" i="11" s="1"/>
  <c r="D79" i="11"/>
  <c r="G79" i="11" s="1"/>
  <c r="M308" i="2"/>
  <c r="N309" i="2"/>
  <c r="E310" i="2"/>
  <c r="F310" i="2" s="1"/>
  <c r="C153" i="1"/>
  <c r="C159" i="1"/>
  <c r="C225" i="1"/>
  <c r="C227" i="1" s="1"/>
  <c r="C139" i="1"/>
  <c r="C47" i="1"/>
  <c r="AC66" i="2"/>
  <c r="F66" i="2"/>
  <c r="Z67" i="2"/>
  <c r="AA67" i="2" s="1"/>
  <c r="X67" i="2"/>
  <c r="X68" i="2" s="1"/>
  <c r="X69" i="2" s="1"/>
  <c r="X70" i="2" s="1"/>
  <c r="X71" i="2" s="1"/>
  <c r="X72" i="2" s="1"/>
  <c r="X73" i="2" s="1"/>
  <c r="X74" i="2" s="1"/>
  <c r="X77" i="2" s="1"/>
  <c r="X78" i="2" s="1"/>
  <c r="X81" i="2" s="1"/>
  <c r="C67" i="2"/>
  <c r="D67" i="2" s="1"/>
  <c r="A67" i="2"/>
  <c r="B67" i="2"/>
  <c r="G67" i="2"/>
  <c r="Y67" i="2"/>
  <c r="A68" i="2"/>
  <c r="B68" i="2"/>
  <c r="G68" i="2"/>
  <c r="Y68" i="2"/>
  <c r="A69" i="2"/>
  <c r="B69" i="2"/>
  <c r="G69" i="2"/>
  <c r="Y69" i="2"/>
  <c r="A70" i="2"/>
  <c r="B70" i="2"/>
  <c r="G70" i="2"/>
  <c r="Y70" i="2"/>
  <c r="A71" i="2"/>
  <c r="B71" i="2"/>
  <c r="G71" i="2"/>
  <c r="Y71" i="2"/>
  <c r="A72" i="2"/>
  <c r="B72" i="2"/>
  <c r="G72" i="2"/>
  <c r="Y72" i="2"/>
  <c r="A73" i="2"/>
  <c r="B73" i="2"/>
  <c r="G73" i="2"/>
  <c r="Y73" i="2"/>
  <c r="A74" i="2"/>
  <c r="B74" i="2"/>
  <c r="G74" i="2"/>
  <c r="Y74" i="2"/>
  <c r="A77" i="2"/>
  <c r="B77" i="2"/>
  <c r="G77" i="2"/>
  <c r="Y77" i="2"/>
  <c r="A78" i="2"/>
  <c r="B78" i="2"/>
  <c r="G78" i="2"/>
  <c r="Y78" i="2"/>
  <c r="A81" i="2"/>
  <c r="B81" i="2"/>
  <c r="G81" i="2"/>
  <c r="Y81" i="2"/>
  <c r="A82" i="2"/>
  <c r="B82" i="2"/>
  <c r="G82" i="2"/>
  <c r="Y82" i="2"/>
  <c r="A83" i="2"/>
  <c r="B83" i="2"/>
  <c r="G83" i="2"/>
  <c r="Y83" i="2"/>
  <c r="A84" i="2"/>
  <c r="B84" i="2"/>
  <c r="G84" i="2"/>
  <c r="Y84" i="2"/>
  <c r="A85" i="2"/>
  <c r="B85" i="2"/>
  <c r="G85" i="2"/>
  <c r="Y85" i="2"/>
  <c r="A86" i="2"/>
  <c r="B86" i="2"/>
  <c r="G86" i="2"/>
  <c r="Y86" i="2"/>
  <c r="A87" i="2"/>
  <c r="B87" i="2"/>
  <c r="G87" i="2"/>
  <c r="Y87" i="2"/>
  <c r="A88" i="2"/>
  <c r="B88" i="2"/>
  <c r="G88" i="2"/>
  <c r="Y88" i="2"/>
  <c r="A89" i="2"/>
  <c r="B89" i="2"/>
  <c r="G89" i="2"/>
  <c r="Y89" i="2"/>
  <c r="A90" i="2"/>
  <c r="B90" i="2"/>
  <c r="G90" i="2"/>
  <c r="Y90" i="2"/>
  <c r="A91" i="2"/>
  <c r="B91" i="2"/>
  <c r="G91" i="2"/>
  <c r="Y91" i="2"/>
  <c r="A92" i="2"/>
  <c r="B92" i="2"/>
  <c r="G92" i="2"/>
  <c r="Y92" i="2"/>
  <c r="A93" i="2"/>
  <c r="B93" i="2"/>
  <c r="G93" i="2"/>
  <c r="Y93" i="2"/>
  <c r="A94" i="2"/>
  <c r="B94" i="2"/>
  <c r="G94" i="2"/>
  <c r="Y94" i="2"/>
  <c r="A95" i="2"/>
  <c r="B95" i="2"/>
  <c r="G95" i="2"/>
  <c r="Y95" i="2"/>
  <c r="A96" i="2"/>
  <c r="B96" i="2"/>
  <c r="G96" i="2"/>
  <c r="Y96" i="2"/>
  <c r="A97" i="2"/>
  <c r="B97" i="2"/>
  <c r="G97" i="2"/>
  <c r="Y97" i="2"/>
  <c r="A98" i="2"/>
  <c r="B98" i="2"/>
  <c r="G98" i="2"/>
  <c r="Y98" i="2"/>
  <c r="A99" i="2"/>
  <c r="B99" i="2"/>
  <c r="G99" i="2"/>
  <c r="Y99" i="2"/>
  <c r="A100" i="2"/>
  <c r="B100" i="2"/>
  <c r="G100" i="2"/>
  <c r="Y100" i="2"/>
  <c r="A101" i="2"/>
  <c r="B101" i="2"/>
  <c r="G101" i="2"/>
  <c r="Y101" i="2"/>
  <c r="A102" i="2"/>
  <c r="B102" i="2"/>
  <c r="G102" i="2"/>
  <c r="Y102" i="2"/>
  <c r="A103" i="2"/>
  <c r="B103" i="2"/>
  <c r="G103" i="2"/>
  <c r="Y103" i="2"/>
  <c r="A104" i="2"/>
  <c r="B104" i="2"/>
  <c r="G104" i="2"/>
  <c r="Y104" i="2"/>
  <c r="A105" i="2"/>
  <c r="B105" i="2"/>
  <c r="G105" i="2"/>
  <c r="Y105" i="2"/>
  <c r="A106" i="2"/>
  <c r="B106" i="2"/>
  <c r="G106" i="2"/>
  <c r="Y106" i="2"/>
  <c r="A107" i="2"/>
  <c r="B107" i="2"/>
  <c r="G107" i="2"/>
  <c r="Y107" i="2"/>
  <c r="A108" i="2"/>
  <c r="B108" i="2"/>
  <c r="G108" i="2"/>
  <c r="Y108" i="2"/>
  <c r="A109" i="2"/>
  <c r="B109" i="2"/>
  <c r="G109" i="2"/>
  <c r="Y109" i="2"/>
  <c r="A110" i="2"/>
  <c r="B110" i="2"/>
  <c r="G110" i="2"/>
  <c r="Y110" i="2"/>
  <c r="A111" i="2"/>
  <c r="B111" i="2"/>
  <c r="G111" i="2"/>
  <c r="Y111" i="2"/>
  <c r="A112" i="2"/>
  <c r="B112" i="2"/>
  <c r="G112" i="2"/>
  <c r="Y112" i="2"/>
  <c r="A113" i="2"/>
  <c r="B113" i="2"/>
  <c r="G113" i="2"/>
  <c r="Y113" i="2"/>
  <c r="A114" i="2"/>
  <c r="B114" i="2"/>
  <c r="G114" i="2"/>
  <c r="Y114" i="2"/>
  <c r="A115" i="2"/>
  <c r="B115" i="2"/>
  <c r="G115" i="2"/>
  <c r="Y115" i="2"/>
  <c r="A116" i="2"/>
  <c r="B116" i="2"/>
  <c r="G116" i="2"/>
  <c r="Y116" i="2"/>
  <c r="A117" i="2"/>
  <c r="B117" i="2"/>
  <c r="G117" i="2"/>
  <c r="Y117" i="2"/>
  <c r="A118" i="2"/>
  <c r="B118" i="2"/>
  <c r="G118" i="2"/>
  <c r="Y118" i="2"/>
  <c r="A119" i="2"/>
  <c r="B119" i="2"/>
  <c r="G119" i="2"/>
  <c r="Y119" i="2"/>
  <c r="A120" i="2"/>
  <c r="B120" i="2"/>
  <c r="G120" i="2"/>
  <c r="Y120" i="2"/>
  <c r="A121" i="2"/>
  <c r="B121" i="2"/>
  <c r="G121" i="2"/>
  <c r="Y121" i="2"/>
  <c r="A122" i="2"/>
  <c r="B122" i="2"/>
  <c r="G122" i="2"/>
  <c r="Y122" i="2"/>
  <c r="A123" i="2"/>
  <c r="B123" i="2"/>
  <c r="G123" i="2"/>
  <c r="Y123" i="2"/>
  <c r="A124" i="2"/>
  <c r="B124" i="2"/>
  <c r="G124" i="2"/>
  <c r="Y124" i="2"/>
  <c r="A125" i="2"/>
  <c r="B125" i="2"/>
  <c r="G125" i="2"/>
  <c r="Y125" i="2"/>
  <c r="A126" i="2"/>
  <c r="B126" i="2"/>
  <c r="G126" i="2"/>
  <c r="Y126" i="2"/>
  <c r="A127" i="2"/>
  <c r="B127" i="2"/>
  <c r="G127" i="2"/>
  <c r="Y127" i="2"/>
  <c r="A128" i="2"/>
  <c r="B128" i="2"/>
  <c r="G128" i="2"/>
  <c r="Y128" i="2"/>
  <c r="A129" i="2"/>
  <c r="B129" i="2"/>
  <c r="G129" i="2"/>
  <c r="Y129" i="2"/>
  <c r="A130" i="2"/>
  <c r="B130" i="2"/>
  <c r="G130" i="2"/>
  <c r="Y130" i="2"/>
  <c r="A131" i="2"/>
  <c r="B131" i="2"/>
  <c r="G131" i="2"/>
  <c r="Y131" i="2"/>
  <c r="A132" i="2"/>
  <c r="B132" i="2"/>
  <c r="G132" i="2"/>
  <c r="Y132" i="2"/>
  <c r="A133" i="2"/>
  <c r="B133" i="2"/>
  <c r="G133" i="2"/>
  <c r="Y133" i="2"/>
  <c r="A134" i="2"/>
  <c r="B134" i="2"/>
  <c r="G134" i="2"/>
  <c r="Y134" i="2"/>
  <c r="A135" i="2"/>
  <c r="B135" i="2"/>
  <c r="G135" i="2"/>
  <c r="Y135" i="2"/>
  <c r="A136" i="2"/>
  <c r="B136" i="2"/>
  <c r="G136" i="2"/>
  <c r="Y136" i="2"/>
  <c r="A137" i="2"/>
  <c r="B137" i="2"/>
  <c r="G137" i="2"/>
  <c r="Y137" i="2"/>
  <c r="A138" i="2"/>
  <c r="B138" i="2"/>
  <c r="G138" i="2"/>
  <c r="Y138" i="2"/>
  <c r="A139" i="2"/>
  <c r="B139" i="2"/>
  <c r="G139" i="2"/>
  <c r="Y139" i="2"/>
  <c r="A140" i="2"/>
  <c r="B140" i="2"/>
  <c r="G140" i="2"/>
  <c r="Y140" i="2"/>
  <c r="A141" i="2"/>
  <c r="B141" i="2"/>
  <c r="G141" i="2"/>
  <c r="Y141" i="2"/>
  <c r="A66" i="2"/>
  <c r="M349" i="2" l="1"/>
  <c r="K310" i="2"/>
  <c r="L310" i="2" s="1"/>
  <c r="K388" i="2"/>
  <c r="L388" i="2" s="1"/>
  <c r="L349" i="2"/>
  <c r="K349" i="2"/>
  <c r="N349" i="2" s="1"/>
  <c r="J78" i="11"/>
  <c r="K78" i="11" s="1"/>
  <c r="H78" i="11"/>
  <c r="I78" i="11" s="1"/>
  <c r="O348" i="2"/>
  <c r="P348" i="2"/>
  <c r="N387" i="2"/>
  <c r="M387" i="2"/>
  <c r="H154" i="14"/>
  <c r="G154" i="14"/>
  <c r="G679" i="14"/>
  <c r="BS413" i="14"/>
  <c r="HP414" i="14"/>
  <c r="CL414" i="14"/>
  <c r="EF413" i="14"/>
  <c r="I413" i="14"/>
  <c r="AA414" i="14"/>
  <c r="IR414" i="14"/>
  <c r="DU414" i="14"/>
  <c r="FA414" i="14"/>
  <c r="DN414" i="14"/>
  <c r="DI414" i="14"/>
  <c r="IX413" i="14"/>
  <c r="DB414" i="14"/>
  <c r="IQ414" i="14"/>
  <c r="CY414" i="14"/>
  <c r="ER413" i="14"/>
  <c r="AB414" i="14"/>
  <c r="DG414" i="14"/>
  <c r="M413" i="14"/>
  <c r="Y414" i="14"/>
  <c r="EZ414" i="14"/>
  <c r="DH414" i="14"/>
  <c r="CM414" i="14"/>
  <c r="DV414" i="14"/>
  <c r="HY414" i="14"/>
  <c r="DC414" i="14"/>
  <c r="AC414" i="14"/>
  <c r="FB414" i="14"/>
  <c r="GW413" i="14"/>
  <c r="BU413" i="14"/>
  <c r="IG414" i="14"/>
  <c r="DK414" i="14"/>
  <c r="DM414" i="14"/>
  <c r="CI414" i="14"/>
  <c r="HE413" i="14"/>
  <c r="J413" i="14"/>
  <c r="EL413" i="14"/>
  <c r="BV413" i="14"/>
  <c r="DJ414" i="14"/>
  <c r="CN414" i="14"/>
  <c r="CP414" i="14"/>
  <c r="DO414" i="14"/>
  <c r="CA413" i="14"/>
  <c r="GM413" i="14"/>
  <c r="IP414" i="14"/>
  <c r="DD414" i="14"/>
  <c r="DF414" i="14"/>
  <c r="HW414" i="14"/>
  <c r="EJ413" i="14"/>
  <c r="H413" i="14"/>
  <c r="GU413" i="14"/>
  <c r="DP414" i="14"/>
  <c r="DQ414" i="14"/>
  <c r="DR414" i="14"/>
  <c r="DS414" i="14"/>
  <c r="HL414" i="14"/>
  <c r="HM414" i="14"/>
  <c r="HN414" i="14"/>
  <c r="IE414" i="14"/>
  <c r="CG413" i="14"/>
  <c r="ET413" i="14"/>
  <c r="BT413" i="14"/>
  <c r="CC413" i="14"/>
  <c r="K413" i="14"/>
  <c r="EW414" i="14"/>
  <c r="EX414" i="14"/>
  <c r="IA414" i="14"/>
  <c r="IB414" i="14"/>
  <c r="IC414" i="14"/>
  <c r="IT414" i="14"/>
  <c r="IM414" i="14"/>
  <c r="ES413" i="14"/>
  <c r="GP413" i="14"/>
  <c r="CB413" i="14"/>
  <c r="HA413" i="14"/>
  <c r="S413" i="14"/>
  <c r="HI414" i="14"/>
  <c r="HJ414" i="14"/>
  <c r="II414" i="14"/>
  <c r="IJ414" i="14"/>
  <c r="IK414" i="14"/>
  <c r="W414" i="14"/>
  <c r="AN414" i="14"/>
  <c r="L413" i="14"/>
  <c r="GO413" i="14"/>
  <c r="BK413" i="14"/>
  <c r="DX413" i="14"/>
  <c r="IW413" i="14"/>
  <c r="BO413" i="14"/>
  <c r="GN413" i="14"/>
  <c r="CH413" i="14"/>
  <c r="EM413" i="14"/>
  <c r="Q413" i="14"/>
  <c r="CD413" i="14"/>
  <c r="HC413" i="14"/>
  <c r="IZ413" i="14"/>
  <c r="ED413" i="14"/>
  <c r="GI413" i="14"/>
  <c r="BM413" i="14"/>
  <c r="GL413" i="14"/>
  <c r="CK414" i="14"/>
  <c r="IO414" i="14"/>
  <c r="HZ414" i="14"/>
  <c r="EY414" i="14"/>
  <c r="DL414" i="14"/>
  <c r="CO414" i="14"/>
  <c r="IS414" i="14"/>
  <c r="ID414" i="14"/>
  <c r="EU414" i="14"/>
  <c r="FL414" i="14"/>
  <c r="BX413" i="14"/>
  <c r="U413" i="14"/>
  <c r="JA413" i="14"/>
  <c r="JB413" i="14"/>
  <c r="GQ413" i="14"/>
  <c r="EN413" i="14"/>
  <c r="EO413" i="14"/>
  <c r="DZ413" i="14"/>
  <c r="BW413" i="14"/>
  <c r="DA414" i="14"/>
  <c r="Z414" i="14"/>
  <c r="IH414" i="14"/>
  <c r="HK414" i="14"/>
  <c r="DT414" i="14"/>
  <c r="DE414" i="14"/>
  <c r="AD414" i="14"/>
  <c r="IL414" i="14"/>
  <c r="HG414" i="14"/>
  <c r="GB414" i="14"/>
  <c r="CF413" i="14"/>
  <c r="BQ413" i="14"/>
  <c r="N413" i="14"/>
  <c r="G413" i="14"/>
  <c r="GY413" i="14"/>
  <c r="GJ413" i="14"/>
  <c r="GK413" i="14"/>
  <c r="EH413" i="14"/>
  <c r="CE413" i="14"/>
  <c r="EB413" i="14"/>
  <c r="BY413" i="14"/>
  <c r="BZ413" i="14"/>
  <c r="O413" i="14"/>
  <c r="IU413" i="14"/>
  <c r="IV413" i="14"/>
  <c r="GS413" i="14"/>
  <c r="EP413" i="14"/>
  <c r="EQ413" i="14"/>
  <c r="AW414" i="14"/>
  <c r="FU414" i="14"/>
  <c r="AX414" i="14"/>
  <c r="FV414" i="14"/>
  <c r="AY414" i="14"/>
  <c r="FW414" i="14"/>
  <c r="AZ414" i="14"/>
  <c r="FX414" i="14"/>
  <c r="BA414" i="14"/>
  <c r="FY414" i="14"/>
  <c r="BB414" i="14"/>
  <c r="FZ414" i="14"/>
  <c r="AU414" i="14"/>
  <c r="FS414" i="14"/>
  <c r="BD414" i="14"/>
  <c r="IF414" i="14"/>
  <c r="T413" i="14"/>
  <c r="GV413" i="14"/>
  <c r="EC413" i="14"/>
  <c r="V413" i="14"/>
  <c r="GX413" i="14"/>
  <c r="DW413" i="14"/>
  <c r="P413" i="14"/>
  <c r="GR413" i="14"/>
  <c r="DY413" i="14"/>
  <c r="R413" i="14"/>
  <c r="GT413" i="14"/>
  <c r="EA413" i="14"/>
  <c r="BE414" i="14"/>
  <c r="GC414" i="14"/>
  <c r="BF414" i="14"/>
  <c r="GD414" i="14"/>
  <c r="BG414" i="14"/>
  <c r="GE414" i="14"/>
  <c r="BH414" i="14"/>
  <c r="GF414" i="14"/>
  <c r="BI414" i="14"/>
  <c r="GG414" i="14"/>
  <c r="BJ414" i="14"/>
  <c r="GH414" i="14"/>
  <c r="BC414" i="14"/>
  <c r="GA414" i="14"/>
  <c r="CZ414" i="14"/>
  <c r="IN414" i="14"/>
  <c r="BP413" i="14"/>
  <c r="HD413" i="14"/>
  <c r="EK413" i="14"/>
  <c r="BR413" i="14"/>
  <c r="HF413" i="14"/>
  <c r="EE413" i="14"/>
  <c r="BL413" i="14"/>
  <c r="GZ413" i="14"/>
  <c r="EG413" i="14"/>
  <c r="BN413" i="14"/>
  <c r="HB413" i="14"/>
  <c r="EI413" i="14"/>
  <c r="FT414" i="14"/>
  <c r="AO414" i="14"/>
  <c r="FM414" i="14"/>
  <c r="AP414" i="14"/>
  <c r="FN414" i="14"/>
  <c r="AQ414" i="14"/>
  <c r="FO414" i="14"/>
  <c r="AR414" i="14"/>
  <c r="FP414" i="14"/>
  <c r="AS414" i="14"/>
  <c r="FQ414" i="14"/>
  <c r="AT414" i="14"/>
  <c r="FR414" i="14"/>
  <c r="AM414" i="14"/>
  <c r="FK414" i="14"/>
  <c r="AV414" i="14"/>
  <c r="HX414" i="14"/>
  <c r="BM414" i="14"/>
  <c r="DY414" i="14"/>
  <c r="GK414" i="14"/>
  <c r="IW414" i="14"/>
  <c r="BN414" i="14"/>
  <c r="DZ414" i="14"/>
  <c r="GL414" i="14"/>
  <c r="IX414" i="14"/>
  <c r="BO414" i="14"/>
  <c r="EA414" i="14"/>
  <c r="GM414" i="14"/>
  <c r="IY414" i="14"/>
  <c r="BP414" i="14"/>
  <c r="EB414" i="14"/>
  <c r="GN414" i="14"/>
  <c r="IZ414" i="14"/>
  <c r="BQ414" i="14"/>
  <c r="EC414" i="14"/>
  <c r="GO414" i="14"/>
  <c r="JA414" i="14"/>
  <c r="BR414" i="14"/>
  <c r="ED414" i="14"/>
  <c r="GP414" i="14"/>
  <c r="JB414" i="14"/>
  <c r="BK414" i="14"/>
  <c r="DW414" i="14"/>
  <c r="GI414" i="14"/>
  <c r="IU414" i="14"/>
  <c r="BL414" i="14"/>
  <c r="DX414" i="14"/>
  <c r="GJ414" i="14"/>
  <c r="IV414" i="14"/>
  <c r="AB413" i="14"/>
  <c r="CN413" i="14"/>
  <c r="EZ413" i="14"/>
  <c r="HL413" i="14"/>
  <c r="AC413" i="14"/>
  <c r="CO413" i="14"/>
  <c r="FA413" i="14"/>
  <c r="HM413" i="14"/>
  <c r="AD413" i="14"/>
  <c r="CP413" i="14"/>
  <c r="FB413" i="14"/>
  <c r="HN413" i="14"/>
  <c r="W413" i="14"/>
  <c r="CI413" i="14"/>
  <c r="EU413" i="14"/>
  <c r="HG413" i="14"/>
  <c r="X413" i="14"/>
  <c r="CJ413" i="14"/>
  <c r="EV413" i="14"/>
  <c r="HH413" i="14"/>
  <c r="Y413" i="14"/>
  <c r="CK413" i="14"/>
  <c r="EW413" i="14"/>
  <c r="HI413" i="14"/>
  <c r="Z413" i="14"/>
  <c r="CL413" i="14"/>
  <c r="EX413" i="14"/>
  <c r="HJ413" i="14"/>
  <c r="AA413" i="14"/>
  <c r="CM413" i="14"/>
  <c r="EY413" i="14"/>
  <c r="HK413" i="14"/>
  <c r="I414" i="14"/>
  <c r="BU414" i="14"/>
  <c r="EG414" i="14"/>
  <c r="GS414" i="14"/>
  <c r="J414" i="14"/>
  <c r="BV414" i="14"/>
  <c r="EH414" i="14"/>
  <c r="GT414" i="14"/>
  <c r="K414" i="14"/>
  <c r="BW414" i="14"/>
  <c r="EI414" i="14"/>
  <c r="GU414" i="14"/>
  <c r="L414" i="14"/>
  <c r="BX414" i="14"/>
  <c r="EJ414" i="14"/>
  <c r="GV414" i="14"/>
  <c r="M414" i="14"/>
  <c r="BY414" i="14"/>
  <c r="EK414" i="14"/>
  <c r="GW414" i="14"/>
  <c r="N414" i="14"/>
  <c r="BZ414" i="14"/>
  <c r="EL414" i="14"/>
  <c r="GX414" i="14"/>
  <c r="G414" i="14"/>
  <c r="BS414" i="14"/>
  <c r="EE414" i="14"/>
  <c r="GQ414" i="14"/>
  <c r="H414" i="14"/>
  <c r="BT414" i="14"/>
  <c r="EF414" i="14"/>
  <c r="GR414" i="14"/>
  <c r="AJ413" i="14"/>
  <c r="CV413" i="14"/>
  <c r="FH413" i="14"/>
  <c r="HT413" i="14"/>
  <c r="AK413" i="14"/>
  <c r="CW413" i="14"/>
  <c r="FI413" i="14"/>
  <c r="HU413" i="14"/>
  <c r="AL413" i="14"/>
  <c r="CX413" i="14"/>
  <c r="FJ413" i="14"/>
  <c r="HV413" i="14"/>
  <c r="AE413" i="14"/>
  <c r="CQ413" i="14"/>
  <c r="FC413" i="14"/>
  <c r="HO413" i="14"/>
  <c r="AF413" i="14"/>
  <c r="CR413" i="14"/>
  <c r="FD413" i="14"/>
  <c r="HP413" i="14"/>
  <c r="AG413" i="14"/>
  <c r="CS413" i="14"/>
  <c r="FE413" i="14"/>
  <c r="HQ413" i="14"/>
  <c r="AH413" i="14"/>
  <c r="CT413" i="14"/>
  <c r="FF413" i="14"/>
  <c r="HR413" i="14"/>
  <c r="AI413" i="14"/>
  <c r="CU413" i="14"/>
  <c r="FG413" i="14"/>
  <c r="HS413" i="14"/>
  <c r="Q414" i="14"/>
  <c r="CC414" i="14"/>
  <c r="EO414" i="14"/>
  <c r="HA414" i="14"/>
  <c r="R414" i="14"/>
  <c r="CD414" i="14"/>
  <c r="EP414" i="14"/>
  <c r="HB414" i="14"/>
  <c r="S414" i="14"/>
  <c r="CE414" i="14"/>
  <c r="EQ414" i="14"/>
  <c r="HC414" i="14"/>
  <c r="T414" i="14"/>
  <c r="CF414" i="14"/>
  <c r="ER414" i="14"/>
  <c r="HD414" i="14"/>
  <c r="U414" i="14"/>
  <c r="CG414" i="14"/>
  <c r="ES414" i="14"/>
  <c r="HE414" i="14"/>
  <c r="V414" i="14"/>
  <c r="CH414" i="14"/>
  <c r="ET414" i="14"/>
  <c r="HF414" i="14"/>
  <c r="O414" i="14"/>
  <c r="CA414" i="14"/>
  <c r="EM414" i="14"/>
  <c r="GY414" i="14"/>
  <c r="P414" i="14"/>
  <c r="CB414" i="14"/>
  <c r="EN414" i="14"/>
  <c r="GZ414" i="14"/>
  <c r="AR413" i="14"/>
  <c r="DD413" i="14"/>
  <c r="FP413" i="14"/>
  <c r="IB413" i="14"/>
  <c r="AS413" i="14"/>
  <c r="DE413" i="14"/>
  <c r="FQ413" i="14"/>
  <c r="IC413" i="14"/>
  <c r="AT413" i="14"/>
  <c r="DF413" i="14"/>
  <c r="FR413" i="14"/>
  <c r="ID413" i="14"/>
  <c r="AM413" i="14"/>
  <c r="CY413" i="14"/>
  <c r="FK413" i="14"/>
  <c r="HW413" i="14"/>
  <c r="AN413" i="14"/>
  <c r="CZ413" i="14"/>
  <c r="FL413" i="14"/>
  <c r="HX413" i="14"/>
  <c r="AO413" i="14"/>
  <c r="DA413" i="14"/>
  <c r="FM413" i="14"/>
  <c r="HY413" i="14"/>
  <c r="AP413" i="14"/>
  <c r="DB413" i="14"/>
  <c r="FN413" i="14"/>
  <c r="HZ413" i="14"/>
  <c r="AQ413" i="14"/>
  <c r="DC413" i="14"/>
  <c r="FO413" i="14"/>
  <c r="IA413" i="14"/>
  <c r="X414" i="14"/>
  <c r="CJ414" i="14"/>
  <c r="EV414" i="14"/>
  <c r="HH414" i="14"/>
  <c r="AZ413" i="14"/>
  <c r="DL413" i="14"/>
  <c r="FX413" i="14"/>
  <c r="IJ413" i="14"/>
  <c r="BA413" i="14"/>
  <c r="DM413" i="14"/>
  <c r="FY413" i="14"/>
  <c r="IK413" i="14"/>
  <c r="BB413" i="14"/>
  <c r="DN413" i="14"/>
  <c r="FZ413" i="14"/>
  <c r="IL413" i="14"/>
  <c r="AU413" i="14"/>
  <c r="DG413" i="14"/>
  <c r="FS413" i="14"/>
  <c r="IE413" i="14"/>
  <c r="AV413" i="14"/>
  <c r="DH413" i="14"/>
  <c r="FT413" i="14"/>
  <c r="IF413" i="14"/>
  <c r="AW413" i="14"/>
  <c r="DI413" i="14"/>
  <c r="FU413" i="14"/>
  <c r="IG413" i="14"/>
  <c r="AX413" i="14"/>
  <c r="DJ413" i="14"/>
  <c r="FV413" i="14"/>
  <c r="IH413" i="14"/>
  <c r="AY413" i="14"/>
  <c r="DK413" i="14"/>
  <c r="FW413" i="14"/>
  <c r="II413" i="14"/>
  <c r="AG414" i="14"/>
  <c r="CS414" i="14"/>
  <c r="FE414" i="14"/>
  <c r="HQ414" i="14"/>
  <c r="AH414" i="14"/>
  <c r="CT414" i="14"/>
  <c r="FF414" i="14"/>
  <c r="HR414" i="14"/>
  <c r="AI414" i="14"/>
  <c r="CU414" i="14"/>
  <c r="FG414" i="14"/>
  <c r="HS414" i="14"/>
  <c r="AJ414" i="14"/>
  <c r="CV414" i="14"/>
  <c r="FH414" i="14"/>
  <c r="HT414" i="14"/>
  <c r="AK414" i="14"/>
  <c r="CW414" i="14"/>
  <c r="FI414" i="14"/>
  <c r="HU414" i="14"/>
  <c r="AL414" i="14"/>
  <c r="CX414" i="14"/>
  <c r="FJ414" i="14"/>
  <c r="HV414" i="14"/>
  <c r="AE414" i="14"/>
  <c r="CQ414" i="14"/>
  <c r="FC414" i="14"/>
  <c r="HO414" i="14"/>
  <c r="AF414" i="14"/>
  <c r="CR414" i="14"/>
  <c r="FD414" i="14"/>
  <c r="BH413" i="14"/>
  <c r="DT413" i="14"/>
  <c r="GF413" i="14"/>
  <c r="IR413" i="14"/>
  <c r="BI413" i="14"/>
  <c r="DU413" i="14"/>
  <c r="GG413" i="14"/>
  <c r="IS413" i="14"/>
  <c r="BJ413" i="14"/>
  <c r="DV413" i="14"/>
  <c r="GH413" i="14"/>
  <c r="IT413" i="14"/>
  <c r="BC413" i="14"/>
  <c r="DO413" i="14"/>
  <c r="GA413" i="14"/>
  <c r="IM413" i="14"/>
  <c r="BD413" i="14"/>
  <c r="DP413" i="14"/>
  <c r="GB413" i="14"/>
  <c r="IN413" i="14"/>
  <c r="BE413" i="14"/>
  <c r="DQ413" i="14"/>
  <c r="GC413" i="14"/>
  <c r="IO413" i="14"/>
  <c r="BF413" i="14"/>
  <c r="DR413" i="14"/>
  <c r="GD413" i="14"/>
  <c r="IP413" i="14"/>
  <c r="BG413" i="14"/>
  <c r="DS413" i="14"/>
  <c r="GE413" i="14"/>
  <c r="IQ413" i="14"/>
  <c r="I154" i="14"/>
  <c r="K154" i="14" s="1"/>
  <c r="JA415" i="14" s="1"/>
  <c r="F679" i="14"/>
  <c r="C157" i="14"/>
  <c r="D156" i="14"/>
  <c r="E155" i="14"/>
  <c r="G155" i="14" s="1"/>
  <c r="D681" i="14"/>
  <c r="C682" i="14"/>
  <c r="N680" i="14"/>
  <c r="A681" i="14"/>
  <c r="E680" i="14"/>
  <c r="G680" i="14" s="1"/>
  <c r="BJ679" i="14"/>
  <c r="BB679" i="14"/>
  <c r="AT679" i="14"/>
  <c r="AL679" i="14"/>
  <c r="AD679" i="14"/>
  <c r="V679" i="14"/>
  <c r="BI679" i="14"/>
  <c r="BA679" i="14"/>
  <c r="AS679" i="14"/>
  <c r="AK679" i="14"/>
  <c r="AC679" i="14"/>
  <c r="U679" i="14"/>
  <c r="M679" i="14"/>
  <c r="BH679" i="14"/>
  <c r="AZ679" i="14"/>
  <c r="AR679" i="14"/>
  <c r="AJ679" i="14"/>
  <c r="AB679" i="14"/>
  <c r="T679" i="14"/>
  <c r="BG679" i="14"/>
  <c r="AY679" i="14"/>
  <c r="AQ679" i="14"/>
  <c r="AI679" i="14"/>
  <c r="AA679" i="14"/>
  <c r="S679" i="14"/>
  <c r="BF679" i="14"/>
  <c r="AX679" i="14"/>
  <c r="AP679" i="14"/>
  <c r="AH679" i="14"/>
  <c r="Z679" i="14"/>
  <c r="R679" i="14"/>
  <c r="BE679" i="14"/>
  <c r="AW679" i="14"/>
  <c r="AO679" i="14"/>
  <c r="AG679" i="14"/>
  <c r="Y679" i="14"/>
  <c r="Q679" i="14"/>
  <c r="BL679" i="14"/>
  <c r="BD679" i="14"/>
  <c r="AV679" i="14"/>
  <c r="AN679" i="14"/>
  <c r="AF679" i="14"/>
  <c r="X679" i="14"/>
  <c r="P679" i="14"/>
  <c r="BK679" i="14"/>
  <c r="BC679" i="14"/>
  <c r="AU679" i="14"/>
  <c r="AM679" i="14"/>
  <c r="AE679" i="14"/>
  <c r="W679" i="14"/>
  <c r="O679" i="14"/>
  <c r="E79" i="11"/>
  <c r="F79" i="11" s="1"/>
  <c r="D80" i="11"/>
  <c r="G80" i="11" s="1"/>
  <c r="M309" i="2"/>
  <c r="N310" i="2"/>
  <c r="E311" i="2"/>
  <c r="F311" i="2" s="1"/>
  <c r="F67" i="2"/>
  <c r="C68" i="2"/>
  <c r="D68" i="2" s="1"/>
  <c r="E68" i="2" s="1"/>
  <c r="H67" i="2"/>
  <c r="I67" i="2" s="1"/>
  <c r="AB67" i="2"/>
  <c r="Z68" i="2"/>
  <c r="AE68" i="2" s="1"/>
  <c r="AF68" i="2" s="1"/>
  <c r="AC67" i="2"/>
  <c r="AE67" i="2"/>
  <c r="AF67" i="2" s="1"/>
  <c r="X82" i="2"/>
  <c r="X83" i="2" s="1"/>
  <c r="E67" i="2"/>
  <c r="I679" i="14" l="1"/>
  <c r="K679" i="14" s="1"/>
  <c r="L679" i="14" s="1"/>
  <c r="M350" i="2"/>
  <c r="K350" i="2"/>
  <c r="N350" i="2" s="1"/>
  <c r="L350" i="2"/>
  <c r="K311" i="2"/>
  <c r="L311" i="2" s="1"/>
  <c r="K389" i="2"/>
  <c r="L389" i="2" s="1"/>
  <c r="P349" i="2"/>
  <c r="O349" i="2"/>
  <c r="J79" i="11"/>
  <c r="K79" i="11" s="1"/>
  <c r="H79" i="11"/>
  <c r="I79" i="11" s="1"/>
  <c r="M388" i="2"/>
  <c r="N388" i="2"/>
  <c r="F155" i="14"/>
  <c r="H155" i="14"/>
  <c r="FJ415" i="14"/>
  <c r="FZ415" i="14"/>
  <c r="G415" i="14"/>
  <c r="CH415" i="14"/>
  <c r="O415" i="14"/>
  <c r="DG415" i="14"/>
  <c r="CR415" i="14"/>
  <c r="BW415" i="14"/>
  <c r="BB415" i="14"/>
  <c r="W415" i="14"/>
  <c r="BZ415" i="14"/>
  <c r="CQ415" i="14"/>
  <c r="FB415" i="14"/>
  <c r="GY415" i="14"/>
  <c r="HG415" i="14"/>
  <c r="DH415" i="14"/>
  <c r="FG415" i="14"/>
  <c r="EE415" i="14"/>
  <c r="IE415" i="14"/>
  <c r="HH415" i="14"/>
  <c r="T415" i="14"/>
  <c r="CP415" i="14"/>
  <c r="GX415" i="14"/>
  <c r="AE415" i="14"/>
  <c r="EM415" i="14"/>
  <c r="H415" i="14"/>
  <c r="BU415" i="14"/>
  <c r="DL415" i="14"/>
  <c r="N415" i="14"/>
  <c r="CX415" i="14"/>
  <c r="HF415" i="14"/>
  <c r="AU415" i="14"/>
  <c r="EU415" i="14"/>
  <c r="P415" i="14"/>
  <c r="FE415" i="14"/>
  <c r="HL415" i="14"/>
  <c r="V415" i="14"/>
  <c r="DN415" i="14"/>
  <c r="HN415" i="14"/>
  <c r="BS415" i="14"/>
  <c r="FC415" i="14"/>
  <c r="X415" i="14"/>
  <c r="R415" i="14"/>
  <c r="BY415" i="14"/>
  <c r="AD415" i="14"/>
  <c r="EL415" i="14"/>
  <c r="HV415" i="14"/>
  <c r="CA415" i="14"/>
  <c r="FS415" i="14"/>
  <c r="AV415" i="14"/>
  <c r="DJ415" i="14"/>
  <c r="FI415" i="14"/>
  <c r="AL415" i="14"/>
  <c r="ET415" i="14"/>
  <c r="IL415" i="14"/>
  <c r="CI415" i="14"/>
  <c r="GQ415" i="14"/>
  <c r="BT415" i="14"/>
  <c r="HJ415" i="14"/>
  <c r="EF415" i="14"/>
  <c r="HP415" i="14"/>
  <c r="CC415" i="14"/>
  <c r="FU415" i="14"/>
  <c r="Z415" i="14"/>
  <c r="EH415" i="14"/>
  <c r="HR415" i="14"/>
  <c r="CE415" i="14"/>
  <c r="FW415" i="14"/>
  <c r="AB415" i="14"/>
  <c r="EJ415" i="14"/>
  <c r="HT415" i="14"/>
  <c r="CG415" i="14"/>
  <c r="FY415" i="14"/>
  <c r="AF415" i="14"/>
  <c r="EN415" i="14"/>
  <c r="IF415" i="14"/>
  <c r="CK415" i="14"/>
  <c r="GS415" i="14"/>
  <c r="AH415" i="14"/>
  <c r="EP415" i="14"/>
  <c r="IH415" i="14"/>
  <c r="CM415" i="14"/>
  <c r="GU415" i="14"/>
  <c r="AJ415" i="14"/>
  <c r="ER415" i="14"/>
  <c r="IJ415" i="14"/>
  <c r="CO415" i="14"/>
  <c r="GW415" i="14"/>
  <c r="EV415" i="14"/>
  <c r="I415" i="14"/>
  <c r="CS415" i="14"/>
  <c r="HA415" i="14"/>
  <c r="AX415" i="14"/>
  <c r="EX415" i="14"/>
  <c r="K415" i="14"/>
  <c r="CU415" i="14"/>
  <c r="HC415" i="14"/>
  <c r="AZ415" i="14"/>
  <c r="EZ415" i="14"/>
  <c r="M415" i="14"/>
  <c r="CW415" i="14"/>
  <c r="HE415" i="14"/>
  <c r="FD415" i="14"/>
  <c r="Q415" i="14"/>
  <c r="DI415" i="14"/>
  <c r="HI415" i="14"/>
  <c r="BV415" i="14"/>
  <c r="FF415" i="14"/>
  <c r="S415" i="14"/>
  <c r="DK415" i="14"/>
  <c r="HK415" i="14"/>
  <c r="BX415" i="14"/>
  <c r="FH415" i="14"/>
  <c r="U415" i="14"/>
  <c r="DM415" i="14"/>
  <c r="HM415" i="14"/>
  <c r="HO415" i="14"/>
  <c r="CB415" i="14"/>
  <c r="FT415" i="14"/>
  <c r="Y415" i="14"/>
  <c r="EG415" i="14"/>
  <c r="HQ415" i="14"/>
  <c r="CD415" i="14"/>
  <c r="FV415" i="14"/>
  <c r="AA415" i="14"/>
  <c r="EI415" i="14"/>
  <c r="HS415" i="14"/>
  <c r="CF415" i="14"/>
  <c r="FX415" i="14"/>
  <c r="AC415" i="14"/>
  <c r="EK415" i="14"/>
  <c r="HU415" i="14"/>
  <c r="CJ415" i="14"/>
  <c r="GR415" i="14"/>
  <c r="AG415" i="14"/>
  <c r="EO415" i="14"/>
  <c r="IG415" i="14"/>
  <c r="CL415" i="14"/>
  <c r="GT415" i="14"/>
  <c r="AI415" i="14"/>
  <c r="EQ415" i="14"/>
  <c r="II415" i="14"/>
  <c r="CN415" i="14"/>
  <c r="GV415" i="14"/>
  <c r="AK415" i="14"/>
  <c r="ES415" i="14"/>
  <c r="IK415" i="14"/>
  <c r="GZ415" i="14"/>
  <c r="AW415" i="14"/>
  <c r="EW415" i="14"/>
  <c r="J415" i="14"/>
  <c r="CT415" i="14"/>
  <c r="HB415" i="14"/>
  <c r="AY415" i="14"/>
  <c r="EY415" i="14"/>
  <c r="L415" i="14"/>
  <c r="CV415" i="14"/>
  <c r="HD415" i="14"/>
  <c r="BA415" i="14"/>
  <c r="FA415" i="14"/>
  <c r="H680" i="14"/>
  <c r="AT415" i="14"/>
  <c r="DF415" i="14"/>
  <c r="FR415" i="14"/>
  <c r="ID415" i="14"/>
  <c r="AM415" i="14"/>
  <c r="CY415" i="14"/>
  <c r="FK415" i="14"/>
  <c r="HW415" i="14"/>
  <c r="AN415" i="14"/>
  <c r="CZ415" i="14"/>
  <c r="FL415" i="14"/>
  <c r="HX415" i="14"/>
  <c r="AO415" i="14"/>
  <c r="DA415" i="14"/>
  <c r="FM415" i="14"/>
  <c r="HY415" i="14"/>
  <c r="AP415" i="14"/>
  <c r="DB415" i="14"/>
  <c r="FN415" i="14"/>
  <c r="HZ415" i="14"/>
  <c r="AQ415" i="14"/>
  <c r="DC415" i="14"/>
  <c r="FO415" i="14"/>
  <c r="IA415" i="14"/>
  <c r="AR415" i="14"/>
  <c r="DD415" i="14"/>
  <c r="FP415" i="14"/>
  <c r="IB415" i="14"/>
  <c r="AS415" i="14"/>
  <c r="DE415" i="14"/>
  <c r="FQ415" i="14"/>
  <c r="IC415" i="14"/>
  <c r="BJ415" i="14"/>
  <c r="DV415" i="14"/>
  <c r="GH415" i="14"/>
  <c r="IT415" i="14"/>
  <c r="BC415" i="14"/>
  <c r="DO415" i="14"/>
  <c r="GA415" i="14"/>
  <c r="IM415" i="14"/>
  <c r="BD415" i="14"/>
  <c r="DP415" i="14"/>
  <c r="GB415" i="14"/>
  <c r="IN415" i="14"/>
  <c r="BE415" i="14"/>
  <c r="DQ415" i="14"/>
  <c r="GC415" i="14"/>
  <c r="IO415" i="14"/>
  <c r="BF415" i="14"/>
  <c r="DR415" i="14"/>
  <c r="GD415" i="14"/>
  <c r="IP415" i="14"/>
  <c r="BG415" i="14"/>
  <c r="DS415" i="14"/>
  <c r="GE415" i="14"/>
  <c r="IQ415" i="14"/>
  <c r="BH415" i="14"/>
  <c r="DT415" i="14"/>
  <c r="GF415" i="14"/>
  <c r="IR415" i="14"/>
  <c r="BI415" i="14"/>
  <c r="DU415" i="14"/>
  <c r="GG415" i="14"/>
  <c r="IS415" i="14"/>
  <c r="BR415" i="14"/>
  <c r="ED415" i="14"/>
  <c r="GP415" i="14"/>
  <c r="JB415" i="14"/>
  <c r="BK415" i="14"/>
  <c r="DW415" i="14"/>
  <c r="GI415" i="14"/>
  <c r="IU415" i="14"/>
  <c r="BL415" i="14"/>
  <c r="DX415" i="14"/>
  <c r="GJ415" i="14"/>
  <c r="IV415" i="14"/>
  <c r="BM415" i="14"/>
  <c r="DY415" i="14"/>
  <c r="GK415" i="14"/>
  <c r="IW415" i="14"/>
  <c r="BN415" i="14"/>
  <c r="DZ415" i="14"/>
  <c r="GL415" i="14"/>
  <c r="IX415" i="14"/>
  <c r="BO415" i="14"/>
  <c r="EA415" i="14"/>
  <c r="GM415" i="14"/>
  <c r="IY415" i="14"/>
  <c r="BP415" i="14"/>
  <c r="EB415" i="14"/>
  <c r="GN415" i="14"/>
  <c r="IZ415" i="14"/>
  <c r="BQ415" i="14"/>
  <c r="EC415" i="14"/>
  <c r="GO415" i="14"/>
  <c r="E681" i="14"/>
  <c r="F681" i="14" s="1"/>
  <c r="F680" i="14"/>
  <c r="N681" i="14"/>
  <c r="A682" i="14"/>
  <c r="E156" i="14"/>
  <c r="G156" i="14" s="1"/>
  <c r="BJ680" i="14"/>
  <c r="BB680" i="14"/>
  <c r="AT680" i="14"/>
  <c r="AL680" i="14"/>
  <c r="AD680" i="14"/>
  <c r="V680" i="14"/>
  <c r="BI680" i="14"/>
  <c r="BA680" i="14"/>
  <c r="AS680" i="14"/>
  <c r="AK680" i="14"/>
  <c r="AC680" i="14"/>
  <c r="U680" i="14"/>
  <c r="M680" i="14"/>
  <c r="BH680" i="14"/>
  <c r="AZ680" i="14"/>
  <c r="AR680" i="14"/>
  <c r="AJ680" i="14"/>
  <c r="AB680" i="14"/>
  <c r="T680" i="14"/>
  <c r="BG680" i="14"/>
  <c r="AY680" i="14"/>
  <c r="AQ680" i="14"/>
  <c r="AI680" i="14"/>
  <c r="AA680" i="14"/>
  <c r="S680" i="14"/>
  <c r="BF680" i="14"/>
  <c r="AX680" i="14"/>
  <c r="AP680" i="14"/>
  <c r="AH680" i="14"/>
  <c r="Z680" i="14"/>
  <c r="R680" i="14"/>
  <c r="BE680" i="14"/>
  <c r="AW680" i="14"/>
  <c r="AO680" i="14"/>
  <c r="AG680" i="14"/>
  <c r="Y680" i="14"/>
  <c r="Q680" i="14"/>
  <c r="BL680" i="14"/>
  <c r="BD680" i="14"/>
  <c r="AV680" i="14"/>
  <c r="AN680" i="14"/>
  <c r="AF680" i="14"/>
  <c r="X680" i="14"/>
  <c r="P680" i="14"/>
  <c r="BK680" i="14"/>
  <c r="BC680" i="14"/>
  <c r="AU680" i="14"/>
  <c r="AM680" i="14"/>
  <c r="AE680" i="14"/>
  <c r="W680" i="14"/>
  <c r="O680" i="14"/>
  <c r="D157" i="14"/>
  <c r="C158" i="14"/>
  <c r="D682" i="14"/>
  <c r="C683" i="14"/>
  <c r="K67" i="2"/>
  <c r="M67" i="2" s="1"/>
  <c r="O67" i="2" s="1"/>
  <c r="S67" i="2" s="1"/>
  <c r="L25" i="11" s="1"/>
  <c r="E80" i="11"/>
  <c r="F80" i="11" s="1"/>
  <c r="D81" i="11"/>
  <c r="G81" i="11" s="1"/>
  <c r="M310" i="2"/>
  <c r="N311" i="2"/>
  <c r="E312" i="2"/>
  <c r="F312" i="2" s="1"/>
  <c r="C69" i="2"/>
  <c r="H69" i="2" s="1"/>
  <c r="I69" i="2" s="1"/>
  <c r="F68" i="2"/>
  <c r="H68" i="2"/>
  <c r="I68" i="2" s="1"/>
  <c r="AH67" i="2"/>
  <c r="AI67" i="2" s="1"/>
  <c r="AK67" i="2" s="1"/>
  <c r="AO67" i="2" s="1"/>
  <c r="M25" i="11" s="1"/>
  <c r="Z69" i="2"/>
  <c r="AA68" i="2"/>
  <c r="AB68" i="2" s="1"/>
  <c r="AC68" i="2"/>
  <c r="AH68" i="2" s="1"/>
  <c r="X84" i="2"/>
  <c r="M351" i="2" l="1"/>
  <c r="L351" i="2"/>
  <c r="K390" i="2"/>
  <c r="L390" i="2" s="1"/>
  <c r="K351" i="2"/>
  <c r="N351" i="2" s="1"/>
  <c r="K312" i="2"/>
  <c r="L312" i="2" s="1"/>
  <c r="M389" i="2"/>
  <c r="N389" i="2"/>
  <c r="J80" i="11"/>
  <c r="K80" i="11" s="1"/>
  <c r="H80" i="11"/>
  <c r="I80" i="11" s="1"/>
  <c r="O350" i="2"/>
  <c r="P350" i="2"/>
  <c r="H681" i="14"/>
  <c r="G681" i="14"/>
  <c r="I155" i="14"/>
  <c r="K155" i="14" s="1"/>
  <c r="HY416" i="14" s="1"/>
  <c r="I680" i="14"/>
  <c r="K680" i="14" s="1"/>
  <c r="L680" i="14" s="1"/>
  <c r="F156" i="14"/>
  <c r="H156" i="14"/>
  <c r="E157" i="14"/>
  <c r="G157" i="14" s="1"/>
  <c r="N682" i="14"/>
  <c r="A683" i="14"/>
  <c r="BJ681" i="14"/>
  <c r="BB681" i="14"/>
  <c r="AT681" i="14"/>
  <c r="AL681" i="14"/>
  <c r="AD681" i="14"/>
  <c r="V681" i="14"/>
  <c r="BI681" i="14"/>
  <c r="BA681" i="14"/>
  <c r="AS681" i="14"/>
  <c r="AK681" i="14"/>
  <c r="AC681" i="14"/>
  <c r="U681" i="14"/>
  <c r="M681" i="14"/>
  <c r="BH681" i="14"/>
  <c r="AZ681" i="14"/>
  <c r="AR681" i="14"/>
  <c r="AJ681" i="14"/>
  <c r="AB681" i="14"/>
  <c r="T681" i="14"/>
  <c r="BG681" i="14"/>
  <c r="AY681" i="14"/>
  <c r="AQ681" i="14"/>
  <c r="AI681" i="14"/>
  <c r="AA681" i="14"/>
  <c r="S681" i="14"/>
  <c r="BF681" i="14"/>
  <c r="AX681" i="14"/>
  <c r="AP681" i="14"/>
  <c r="AH681" i="14"/>
  <c r="Z681" i="14"/>
  <c r="R681" i="14"/>
  <c r="BE681" i="14"/>
  <c r="AW681" i="14"/>
  <c r="AO681" i="14"/>
  <c r="AG681" i="14"/>
  <c r="Y681" i="14"/>
  <c r="Q681" i="14"/>
  <c r="BL681" i="14"/>
  <c r="BD681" i="14"/>
  <c r="AV681" i="14"/>
  <c r="AN681" i="14"/>
  <c r="AF681" i="14"/>
  <c r="X681" i="14"/>
  <c r="P681" i="14"/>
  <c r="BK681" i="14"/>
  <c r="BC681" i="14"/>
  <c r="AU681" i="14"/>
  <c r="AM681" i="14"/>
  <c r="AE681" i="14"/>
  <c r="W681" i="14"/>
  <c r="O681" i="14"/>
  <c r="D683" i="14"/>
  <c r="C684" i="14"/>
  <c r="E682" i="14"/>
  <c r="G682" i="14" s="1"/>
  <c r="C159" i="14"/>
  <c r="D158" i="14"/>
  <c r="K68" i="2"/>
  <c r="M68" i="2" s="1"/>
  <c r="O68" i="2" s="1"/>
  <c r="S68" i="2" s="1"/>
  <c r="L26" i="11" s="1"/>
  <c r="E81" i="11"/>
  <c r="F81" i="11" s="1"/>
  <c r="D82" i="11"/>
  <c r="G82" i="11" s="1"/>
  <c r="C70" i="2"/>
  <c r="H70" i="2" s="1"/>
  <c r="I70" i="2" s="1"/>
  <c r="F69" i="2"/>
  <c r="K69" i="2" s="1"/>
  <c r="D69" i="2"/>
  <c r="E69" i="2" s="1"/>
  <c r="M311" i="2"/>
  <c r="N312" i="2"/>
  <c r="E313" i="2"/>
  <c r="F313" i="2" s="1"/>
  <c r="AI68" i="2"/>
  <c r="AK68" i="2" s="1"/>
  <c r="AO68" i="2" s="1"/>
  <c r="M26" i="11" s="1"/>
  <c r="AC69" i="2"/>
  <c r="AA69" i="2"/>
  <c r="AB69" i="2" s="1"/>
  <c r="Z70" i="2"/>
  <c r="AE69" i="2"/>
  <c r="AF69" i="2" s="1"/>
  <c r="X85" i="2"/>
  <c r="M352" i="2" l="1"/>
  <c r="K313" i="2"/>
  <c r="L313" i="2" s="1"/>
  <c r="K391" i="2"/>
  <c r="L391" i="2" s="1"/>
  <c r="K352" i="2"/>
  <c r="N352" i="2" s="1"/>
  <c r="L352" i="2"/>
  <c r="J81" i="11"/>
  <c r="K81" i="11" s="1"/>
  <c r="H81" i="11"/>
  <c r="I81" i="11" s="1"/>
  <c r="O351" i="2"/>
  <c r="P351" i="2"/>
  <c r="N390" i="2"/>
  <c r="M390" i="2"/>
  <c r="I681" i="14"/>
  <c r="K681" i="14" s="1"/>
  <c r="L681" i="14" s="1"/>
  <c r="HN416" i="14"/>
  <c r="BR416" i="14"/>
  <c r="FH416" i="14"/>
  <c r="CM416" i="14"/>
  <c r="IX416" i="14"/>
  <c r="AM416" i="14"/>
  <c r="HD416" i="14"/>
  <c r="AD416" i="14"/>
  <c r="EM416" i="14"/>
  <c r="HP416" i="14"/>
  <c r="AH416" i="14"/>
  <c r="DC416" i="14"/>
  <c r="HK416" i="14"/>
  <c r="EN416" i="14"/>
  <c r="FY416" i="14"/>
  <c r="DJ416" i="14"/>
  <c r="FK416" i="14"/>
  <c r="CV416" i="14"/>
  <c r="AG416" i="14"/>
  <c r="GU416" i="14"/>
  <c r="CI416" i="14"/>
  <c r="HJ416" i="14"/>
  <c r="AT416" i="14"/>
  <c r="GS416" i="14"/>
  <c r="IB416" i="14"/>
  <c r="EU416" i="14"/>
  <c r="BV416" i="14"/>
  <c r="IJ416" i="14"/>
  <c r="FC416" i="14"/>
  <c r="CD416" i="14"/>
  <c r="DT416" i="14"/>
  <c r="DV416" i="14"/>
  <c r="DP416" i="14"/>
  <c r="DR416" i="14"/>
  <c r="EB416" i="14"/>
  <c r="ED416" i="14"/>
  <c r="DX416" i="14"/>
  <c r="DZ416" i="14"/>
  <c r="AE416" i="14"/>
  <c r="CJ416" i="14"/>
  <c r="EO416" i="14"/>
  <c r="GR416" i="14"/>
  <c r="Z416" i="14"/>
  <c r="AI416" i="14"/>
  <c r="ER416" i="14"/>
  <c r="DL416" i="14"/>
  <c r="AO416" i="14"/>
  <c r="CP416" i="14"/>
  <c r="DK416" i="14"/>
  <c r="AV416" i="14"/>
  <c r="M416" i="14"/>
  <c r="FU416" i="14"/>
  <c r="AR416" i="14"/>
  <c r="GQ416" i="14"/>
  <c r="AA416" i="14"/>
  <c r="FR416" i="14"/>
  <c r="AP416" i="14"/>
  <c r="BY416" i="14"/>
  <c r="HW416" i="14"/>
  <c r="EX416" i="14"/>
  <c r="CG416" i="14"/>
  <c r="IE416" i="14"/>
  <c r="FF416" i="14"/>
  <c r="GF416" i="14"/>
  <c r="GH416" i="14"/>
  <c r="GB416" i="14"/>
  <c r="GD416" i="14"/>
  <c r="GN416" i="14"/>
  <c r="GP416" i="14"/>
  <c r="GJ416" i="14"/>
  <c r="GL416" i="14"/>
  <c r="GT416" i="14"/>
  <c r="BB416" i="14"/>
  <c r="BA416" i="14"/>
  <c r="FV416" i="14"/>
  <c r="HB416" i="14"/>
  <c r="GV416" i="14"/>
  <c r="HQ416" i="14"/>
  <c r="S416" i="14"/>
  <c r="CN416" i="14"/>
  <c r="HE416" i="14"/>
  <c r="U416" i="14"/>
  <c r="HA416" i="14"/>
  <c r="HV416" i="14"/>
  <c r="AB416" i="14"/>
  <c r="GZ416" i="14"/>
  <c r="ES416" i="14"/>
  <c r="CL416" i="14"/>
  <c r="FP416" i="14"/>
  <c r="AN416" i="14"/>
  <c r="EI416" i="14"/>
  <c r="W416" i="14"/>
  <c r="FN416" i="14"/>
  <c r="FA416" i="14"/>
  <c r="BT416" i="14"/>
  <c r="HZ416" i="14"/>
  <c r="FI416" i="14"/>
  <c r="CB416" i="14"/>
  <c r="IH416" i="14"/>
  <c r="IR416" i="14"/>
  <c r="IT416" i="14"/>
  <c r="IN416" i="14"/>
  <c r="IP416" i="14"/>
  <c r="IZ416" i="14"/>
  <c r="JB416" i="14"/>
  <c r="IV416" i="14"/>
  <c r="DH416" i="14"/>
  <c r="DE416" i="14"/>
  <c r="FZ416" i="14"/>
  <c r="CU416" i="14"/>
  <c r="GX416" i="14"/>
  <c r="Y416" i="14"/>
  <c r="H416" i="14"/>
  <c r="BZ416" i="14"/>
  <c r="FG416" i="14"/>
  <c r="IF416" i="14"/>
  <c r="DU416" i="14"/>
  <c r="DQ416" i="14"/>
  <c r="EC416" i="14"/>
  <c r="DY416" i="14"/>
  <c r="N416" i="14"/>
  <c r="CZ416" i="14"/>
  <c r="FB416" i="14"/>
  <c r="II416" i="14"/>
  <c r="CC416" i="14"/>
  <c r="GG416" i="14"/>
  <c r="GC416" i="14"/>
  <c r="GO416" i="14"/>
  <c r="GK416" i="14"/>
  <c r="CR416" i="14"/>
  <c r="EL416" i="14"/>
  <c r="Q416" i="14"/>
  <c r="CY416" i="14"/>
  <c r="AW416" i="14"/>
  <c r="AQ416" i="14"/>
  <c r="FO416" i="14"/>
  <c r="HU416" i="14"/>
  <c r="AU416" i="14"/>
  <c r="K416" i="14"/>
  <c r="AZ416" i="14"/>
  <c r="DM416" i="14"/>
  <c r="G416" i="14"/>
  <c r="FQ416" i="14"/>
  <c r="CT416" i="14"/>
  <c r="DG416" i="14"/>
  <c r="FX416" i="14"/>
  <c r="DA416" i="14"/>
  <c r="AL416" i="14"/>
  <c r="HR416" i="14"/>
  <c r="AC416" i="14"/>
  <c r="FL416" i="14"/>
  <c r="L416" i="14"/>
  <c r="EE416" i="14"/>
  <c r="BW416" i="14"/>
  <c r="IC416" i="14"/>
  <c r="EV416" i="14"/>
  <c r="CE416" i="14"/>
  <c r="IK416" i="14"/>
  <c r="FD416" i="14"/>
  <c r="BG416" i="14"/>
  <c r="BI416" i="14"/>
  <c r="BC416" i="14"/>
  <c r="BE416" i="14"/>
  <c r="BO416" i="14"/>
  <c r="BQ416" i="14"/>
  <c r="BK416" i="14"/>
  <c r="BM416" i="14"/>
  <c r="FW416" i="14"/>
  <c r="AJ416" i="14"/>
  <c r="AF416" i="14"/>
  <c r="X416" i="14"/>
  <c r="R416" i="14"/>
  <c r="EK416" i="14"/>
  <c r="DD416" i="14"/>
  <c r="EY416" i="14"/>
  <c r="HX416" i="14"/>
  <c r="CH416" i="14"/>
  <c r="DS416" i="14"/>
  <c r="DO416" i="14"/>
  <c r="EA416" i="14"/>
  <c r="DW416" i="14"/>
  <c r="EG416" i="14"/>
  <c r="HL416" i="14"/>
  <c r="IA416" i="14"/>
  <c r="BU416" i="14"/>
  <c r="FJ416" i="14"/>
  <c r="GE416" i="14"/>
  <c r="GA416" i="14"/>
  <c r="GM416" i="14"/>
  <c r="GI416" i="14"/>
  <c r="DI416" i="14"/>
  <c r="AS416" i="14"/>
  <c r="GY416" i="14"/>
  <c r="EH416" i="14"/>
  <c r="EJ416" i="14"/>
  <c r="DN416" i="14"/>
  <c r="HO416" i="14"/>
  <c r="DF416" i="14"/>
  <c r="J416" i="14"/>
  <c r="CO416" i="14"/>
  <c r="HH416" i="14"/>
  <c r="BX416" i="14"/>
  <c r="ID416" i="14"/>
  <c r="EW416" i="14"/>
  <c r="CF416" i="14"/>
  <c r="IL416" i="14"/>
  <c r="FE416" i="14"/>
  <c r="IQ416" i="14"/>
  <c r="IS416" i="14"/>
  <c r="IM416" i="14"/>
  <c r="IO416" i="14"/>
  <c r="IY416" i="14"/>
  <c r="JA416" i="14"/>
  <c r="IU416" i="14"/>
  <c r="IW416" i="14"/>
  <c r="FM416" i="14"/>
  <c r="CX416" i="14"/>
  <c r="FS416" i="14"/>
  <c r="AX416" i="14"/>
  <c r="P416" i="14"/>
  <c r="HT416" i="14"/>
  <c r="V416" i="14"/>
  <c r="T416" i="14"/>
  <c r="CW416" i="14"/>
  <c r="ET416" i="14"/>
  <c r="HG416" i="14"/>
  <c r="CS416" i="14"/>
  <c r="HF416" i="14"/>
  <c r="HS416" i="14"/>
  <c r="FT416" i="14"/>
  <c r="HM416" i="14"/>
  <c r="EP416" i="14"/>
  <c r="CQ416" i="14"/>
  <c r="EQ416" i="14"/>
  <c r="I416" i="14"/>
  <c r="AY416" i="14"/>
  <c r="AK416" i="14"/>
  <c r="BP416" i="14"/>
  <c r="BF416" i="14"/>
  <c r="BS416" i="14"/>
  <c r="HI416" i="14"/>
  <c r="BD416" i="14"/>
  <c r="BJ416" i="14"/>
  <c r="BH416" i="14"/>
  <c r="HC416" i="14"/>
  <c r="BL416" i="14"/>
  <c r="CA416" i="14"/>
  <c r="EZ416" i="14"/>
  <c r="CK416" i="14"/>
  <c r="EF416" i="14"/>
  <c r="GW416" i="14"/>
  <c r="BN416" i="14"/>
  <c r="IG416" i="14"/>
  <c r="DB416" i="14"/>
  <c r="O416" i="14"/>
  <c r="I156" i="14"/>
  <c r="K156" i="14" s="1"/>
  <c r="BD417" i="14" s="1"/>
  <c r="F682" i="14"/>
  <c r="H682" i="14"/>
  <c r="F157" i="14"/>
  <c r="H157" i="14"/>
  <c r="N683" i="14"/>
  <c r="A684" i="14"/>
  <c r="BJ682" i="14"/>
  <c r="BB682" i="14"/>
  <c r="AT682" i="14"/>
  <c r="AL682" i="14"/>
  <c r="AD682" i="14"/>
  <c r="V682" i="14"/>
  <c r="BI682" i="14"/>
  <c r="BA682" i="14"/>
  <c r="AS682" i="14"/>
  <c r="AK682" i="14"/>
  <c r="AC682" i="14"/>
  <c r="U682" i="14"/>
  <c r="M682" i="14"/>
  <c r="BH682" i="14"/>
  <c r="AZ682" i="14"/>
  <c r="AR682" i="14"/>
  <c r="AJ682" i="14"/>
  <c r="AB682" i="14"/>
  <c r="T682" i="14"/>
  <c r="BG682" i="14"/>
  <c r="AY682" i="14"/>
  <c r="AQ682" i="14"/>
  <c r="AI682" i="14"/>
  <c r="AA682" i="14"/>
  <c r="S682" i="14"/>
  <c r="BF682" i="14"/>
  <c r="AX682" i="14"/>
  <c r="AP682" i="14"/>
  <c r="AH682" i="14"/>
  <c r="Z682" i="14"/>
  <c r="R682" i="14"/>
  <c r="BE682" i="14"/>
  <c r="AW682" i="14"/>
  <c r="AO682" i="14"/>
  <c r="AG682" i="14"/>
  <c r="Y682" i="14"/>
  <c r="Q682" i="14"/>
  <c r="BL682" i="14"/>
  <c r="BD682" i="14"/>
  <c r="AV682" i="14"/>
  <c r="AN682" i="14"/>
  <c r="AF682" i="14"/>
  <c r="X682" i="14"/>
  <c r="P682" i="14"/>
  <c r="BK682" i="14"/>
  <c r="BC682" i="14"/>
  <c r="AU682" i="14"/>
  <c r="AM682" i="14"/>
  <c r="AE682" i="14"/>
  <c r="W682" i="14"/>
  <c r="O682" i="14"/>
  <c r="D684" i="14"/>
  <c r="C685" i="14"/>
  <c r="E683" i="14"/>
  <c r="G683" i="14" s="1"/>
  <c r="E158" i="14"/>
  <c r="H158" i="14" s="1"/>
  <c r="D159" i="14"/>
  <c r="C160" i="14"/>
  <c r="D70" i="2"/>
  <c r="E70" i="2" s="1"/>
  <c r="C71" i="2"/>
  <c r="F71" i="2" s="1"/>
  <c r="F70" i="2"/>
  <c r="K70" i="2" s="1"/>
  <c r="E82" i="11"/>
  <c r="F82" i="11" s="1"/>
  <c r="D83" i="11"/>
  <c r="G83" i="11" s="1"/>
  <c r="M69" i="2"/>
  <c r="O69" i="2" s="1"/>
  <c r="S69" i="2" s="1"/>
  <c r="L27" i="11" s="1"/>
  <c r="M312" i="2"/>
  <c r="N313" i="2"/>
  <c r="E314" i="2"/>
  <c r="F314" i="2" s="1"/>
  <c r="D71" i="2"/>
  <c r="E71" i="2" s="1"/>
  <c r="AH69" i="2"/>
  <c r="AI69" i="2" s="1"/>
  <c r="AK69" i="2" s="1"/>
  <c r="AO69" i="2" s="1"/>
  <c r="M27" i="11" s="1"/>
  <c r="AC70" i="2"/>
  <c r="AE70" i="2"/>
  <c r="AF70" i="2" s="1"/>
  <c r="Z71" i="2"/>
  <c r="AA70" i="2"/>
  <c r="AB70" i="2" s="1"/>
  <c r="X86" i="2"/>
  <c r="C72" i="2" l="1"/>
  <c r="H71" i="2"/>
  <c r="I71" i="2" s="1"/>
  <c r="K71" i="2" s="1"/>
  <c r="J82" i="11"/>
  <c r="K82" i="11" s="1"/>
  <c r="H82" i="11"/>
  <c r="I82" i="11" s="1"/>
  <c r="O352" i="2"/>
  <c r="P352" i="2"/>
  <c r="M391" i="2"/>
  <c r="N391" i="2"/>
  <c r="M353" i="2"/>
  <c r="K392" i="2"/>
  <c r="L392" i="2" s="1"/>
  <c r="L353" i="2"/>
  <c r="K353" i="2"/>
  <c r="N353" i="2" s="1"/>
  <c r="K314" i="2"/>
  <c r="L314" i="2" s="1"/>
  <c r="M70" i="2"/>
  <c r="O70" i="2" s="1"/>
  <c r="S70" i="2" s="1"/>
  <c r="L28" i="11" s="1"/>
  <c r="GN417" i="14"/>
  <c r="FZ417" i="14"/>
  <c r="DD417" i="14"/>
  <c r="CL417" i="14"/>
  <c r="CJ417" i="14"/>
  <c r="BZ417" i="14"/>
  <c r="IQ417" i="14"/>
  <c r="GP417" i="14"/>
  <c r="IO417" i="14"/>
  <c r="ED417" i="14"/>
  <c r="EB417" i="14"/>
  <c r="DF417" i="14"/>
  <c r="AJ417" i="14"/>
  <c r="Z417" i="14"/>
  <c r="X417" i="14"/>
  <c r="IS417" i="14"/>
  <c r="GE417" i="14"/>
  <c r="GC417" i="14"/>
  <c r="BR417" i="14"/>
  <c r="BP417" i="14"/>
  <c r="AL417" i="14"/>
  <c r="HK417" i="14"/>
  <c r="HI417" i="14"/>
  <c r="IM417" i="14"/>
  <c r="FY417" i="14"/>
  <c r="DS417" i="14"/>
  <c r="DQ417" i="14"/>
  <c r="JA417" i="14"/>
  <c r="IY417" i="14"/>
  <c r="HM417" i="14"/>
  <c r="EY417" i="14"/>
  <c r="EW417" i="14"/>
  <c r="FS417" i="14"/>
  <c r="DE417" i="14"/>
  <c r="BG417" i="14"/>
  <c r="BE417" i="14"/>
  <c r="GI417" i="14"/>
  <c r="GO417" i="14"/>
  <c r="HG417" i="14"/>
  <c r="ES417" i="14"/>
  <c r="CM417" i="14"/>
  <c r="CK417" i="14"/>
  <c r="CY417" i="14"/>
  <c r="AK417" i="14"/>
  <c r="IP417" i="14"/>
  <c r="IN417" i="14"/>
  <c r="DW417" i="14"/>
  <c r="EC417" i="14"/>
  <c r="EM417" i="14"/>
  <c r="BY417" i="14"/>
  <c r="AA417" i="14"/>
  <c r="Y417" i="14"/>
  <c r="AE417" i="14"/>
  <c r="HL417" i="14"/>
  <c r="GD417" i="14"/>
  <c r="GB417" i="14"/>
  <c r="BK417" i="14"/>
  <c r="BQ417" i="14"/>
  <c r="BS417" i="14"/>
  <c r="IR417" i="14"/>
  <c r="HJ417" i="14"/>
  <c r="HH417" i="14"/>
  <c r="HN417" i="14"/>
  <c r="ER417" i="14"/>
  <c r="DR417" i="14"/>
  <c r="DP417" i="14"/>
  <c r="JB417" i="14"/>
  <c r="IZ417" i="14"/>
  <c r="IT417" i="14"/>
  <c r="FX417" i="14"/>
  <c r="EX417" i="14"/>
  <c r="EV417" i="14"/>
  <c r="ET417" i="14"/>
  <c r="BX417" i="14"/>
  <c r="BF417" i="14"/>
  <c r="IU417" i="14"/>
  <c r="HW417" i="14"/>
  <c r="EE417" i="14"/>
  <c r="AM417" i="14"/>
  <c r="GX417" i="14"/>
  <c r="CX417" i="14"/>
  <c r="N417" i="14"/>
  <c r="FI417" i="14"/>
  <c r="BI417" i="14"/>
  <c r="HT417" i="14"/>
  <c r="DT417" i="14"/>
  <c r="AB417" i="14"/>
  <c r="GM417" i="14"/>
  <c r="DC417" i="14"/>
  <c r="S417" i="14"/>
  <c r="GL417" i="14"/>
  <c r="DB417" i="14"/>
  <c r="R417" i="14"/>
  <c r="GK417" i="14"/>
  <c r="DA417" i="14"/>
  <c r="Q417" i="14"/>
  <c r="GJ417" i="14"/>
  <c r="CZ417" i="14"/>
  <c r="P417" i="14"/>
  <c r="EL417" i="14"/>
  <c r="HP417" i="14"/>
  <c r="HO417" i="14"/>
  <c r="DO417" i="14"/>
  <c r="W417" i="14"/>
  <c r="GH417" i="14"/>
  <c r="CP417" i="14"/>
  <c r="IK417" i="14"/>
  <c r="FA417" i="14"/>
  <c r="BA417" i="14"/>
  <c r="HD417" i="14"/>
  <c r="DL417" i="14"/>
  <c r="T417" i="14"/>
  <c r="FW417" i="14"/>
  <c r="CU417" i="14"/>
  <c r="K417" i="14"/>
  <c r="FV417" i="14"/>
  <c r="CT417" i="14"/>
  <c r="J417" i="14"/>
  <c r="FU417" i="14"/>
  <c r="CS417" i="14"/>
  <c r="I417" i="14"/>
  <c r="FT417" i="14"/>
  <c r="CR417" i="14"/>
  <c r="H417" i="14"/>
  <c r="CA417" i="14"/>
  <c r="AT417" i="14"/>
  <c r="CW417" i="14"/>
  <c r="HS417" i="14"/>
  <c r="HR417" i="14"/>
  <c r="HQ417" i="14"/>
  <c r="AV417" i="14"/>
  <c r="GY417" i="14"/>
  <c r="DG417" i="14"/>
  <c r="O417" i="14"/>
  <c r="FR417" i="14"/>
  <c r="CH417" i="14"/>
  <c r="IC417" i="14"/>
  <c r="EK417" i="14"/>
  <c r="AS417" i="14"/>
  <c r="GV417" i="14"/>
  <c r="CV417" i="14"/>
  <c r="L417" i="14"/>
  <c r="FO417" i="14"/>
  <c r="CE417" i="14"/>
  <c r="IX417" i="14"/>
  <c r="FN417" i="14"/>
  <c r="CD417" i="14"/>
  <c r="IW417" i="14"/>
  <c r="FM417" i="14"/>
  <c r="CC417" i="14"/>
  <c r="IV417" i="14"/>
  <c r="FL417" i="14"/>
  <c r="CB417" i="14"/>
  <c r="FH417" i="14"/>
  <c r="EG417" i="14"/>
  <c r="GQ417" i="14"/>
  <c r="CQ417" i="14"/>
  <c r="G417" i="14"/>
  <c r="FJ417" i="14"/>
  <c r="BJ417" i="14"/>
  <c r="HU417" i="14"/>
  <c r="DU417" i="14"/>
  <c r="AC417" i="14"/>
  <c r="GF417" i="14"/>
  <c r="CN417" i="14"/>
  <c r="II417" i="14"/>
  <c r="FG417" i="14"/>
  <c r="BW417" i="14"/>
  <c r="IH417" i="14"/>
  <c r="FF417" i="14"/>
  <c r="BV417" i="14"/>
  <c r="IG417" i="14"/>
  <c r="FE417" i="14"/>
  <c r="BU417" i="14"/>
  <c r="IF417" i="14"/>
  <c r="FD417" i="14"/>
  <c r="BT417" i="14"/>
  <c r="EI417" i="14"/>
  <c r="AX417" i="14"/>
  <c r="EF417" i="14"/>
  <c r="GA417" i="14"/>
  <c r="CI417" i="14"/>
  <c r="IL417" i="14"/>
  <c r="FB417" i="14"/>
  <c r="BB417" i="14"/>
  <c r="HE417" i="14"/>
  <c r="DM417" i="14"/>
  <c r="U417" i="14"/>
  <c r="FP417" i="14"/>
  <c r="CF417" i="14"/>
  <c r="IA417" i="14"/>
  <c r="EQ417" i="14"/>
  <c r="BO417" i="14"/>
  <c r="HZ417" i="14"/>
  <c r="EP417" i="14"/>
  <c r="BN417" i="14"/>
  <c r="HY417" i="14"/>
  <c r="EO417" i="14"/>
  <c r="BM417" i="14"/>
  <c r="HX417" i="14"/>
  <c r="EN417" i="14"/>
  <c r="BL417" i="14"/>
  <c r="FK417" i="14"/>
  <c r="ID417" i="14"/>
  <c r="GW417" i="14"/>
  <c r="BH417" i="14"/>
  <c r="AY417" i="14"/>
  <c r="EH417" i="14"/>
  <c r="AW417" i="14"/>
  <c r="FC417" i="14"/>
  <c r="BC417" i="14"/>
  <c r="HV417" i="14"/>
  <c r="DV417" i="14"/>
  <c r="AD417" i="14"/>
  <c r="GG417" i="14"/>
  <c r="CO417" i="14"/>
  <c r="IJ417" i="14"/>
  <c r="EZ417" i="14"/>
  <c r="AZ417" i="14"/>
  <c r="HC417" i="14"/>
  <c r="EA417" i="14"/>
  <c r="AQ417" i="14"/>
  <c r="HB417" i="14"/>
  <c r="DZ417" i="14"/>
  <c r="AP417" i="14"/>
  <c r="HA417" i="14"/>
  <c r="DY417" i="14"/>
  <c r="AO417" i="14"/>
  <c r="GZ417" i="14"/>
  <c r="DX417" i="14"/>
  <c r="AN417" i="14"/>
  <c r="M417" i="14"/>
  <c r="IE417" i="14"/>
  <c r="EU417" i="14"/>
  <c r="AU417" i="14"/>
  <c r="HF417" i="14"/>
  <c r="DN417" i="14"/>
  <c r="V417" i="14"/>
  <c r="FQ417" i="14"/>
  <c r="CG417" i="14"/>
  <c r="IB417" i="14"/>
  <c r="EJ417" i="14"/>
  <c r="AR417" i="14"/>
  <c r="GU417" i="14"/>
  <c r="DK417" i="14"/>
  <c r="AI417" i="14"/>
  <c r="GT417" i="14"/>
  <c r="DJ417" i="14"/>
  <c r="AH417" i="14"/>
  <c r="GS417" i="14"/>
  <c r="DI417" i="14"/>
  <c r="AG417" i="14"/>
  <c r="GR417" i="14"/>
  <c r="DH417" i="14"/>
  <c r="AF417" i="14"/>
  <c r="I157" i="14"/>
  <c r="K157" i="14" s="1"/>
  <c r="IJ418" i="14" s="1"/>
  <c r="I682" i="14"/>
  <c r="K682" i="14" s="1"/>
  <c r="L682" i="14" s="1"/>
  <c r="G158" i="14"/>
  <c r="F683" i="14"/>
  <c r="H683" i="14"/>
  <c r="E159" i="14"/>
  <c r="H159" i="14" s="1"/>
  <c r="G159" i="14"/>
  <c r="F158" i="14"/>
  <c r="D685" i="14"/>
  <c r="C686" i="14"/>
  <c r="E684" i="14"/>
  <c r="G684" i="14" s="1"/>
  <c r="N684" i="14"/>
  <c r="A685" i="14"/>
  <c r="C161" i="14"/>
  <c r="D160" i="14"/>
  <c r="BJ683" i="14"/>
  <c r="BB683" i="14"/>
  <c r="AT683" i="14"/>
  <c r="AL683" i="14"/>
  <c r="AD683" i="14"/>
  <c r="V683" i="14"/>
  <c r="BI683" i="14"/>
  <c r="BA683" i="14"/>
  <c r="AS683" i="14"/>
  <c r="AK683" i="14"/>
  <c r="AC683" i="14"/>
  <c r="U683" i="14"/>
  <c r="M683" i="14"/>
  <c r="BH683" i="14"/>
  <c r="AZ683" i="14"/>
  <c r="AR683" i="14"/>
  <c r="AJ683" i="14"/>
  <c r="AB683" i="14"/>
  <c r="T683" i="14"/>
  <c r="BG683" i="14"/>
  <c r="AY683" i="14"/>
  <c r="AQ683" i="14"/>
  <c r="AI683" i="14"/>
  <c r="AA683" i="14"/>
  <c r="S683" i="14"/>
  <c r="BF683" i="14"/>
  <c r="AX683" i="14"/>
  <c r="AP683" i="14"/>
  <c r="AH683" i="14"/>
  <c r="Z683" i="14"/>
  <c r="R683" i="14"/>
  <c r="BE683" i="14"/>
  <c r="AW683" i="14"/>
  <c r="AO683" i="14"/>
  <c r="AG683" i="14"/>
  <c r="Y683" i="14"/>
  <c r="Q683" i="14"/>
  <c r="BL683" i="14"/>
  <c r="BD683" i="14"/>
  <c r="AV683" i="14"/>
  <c r="AN683" i="14"/>
  <c r="AF683" i="14"/>
  <c r="X683" i="14"/>
  <c r="P683" i="14"/>
  <c r="BK683" i="14"/>
  <c r="BC683" i="14"/>
  <c r="AU683" i="14"/>
  <c r="AM683" i="14"/>
  <c r="AE683" i="14"/>
  <c r="W683" i="14"/>
  <c r="O683" i="14"/>
  <c r="E83" i="11"/>
  <c r="F83" i="11" s="1"/>
  <c r="D84" i="11"/>
  <c r="G84" i="11" s="1"/>
  <c r="M313" i="2"/>
  <c r="N314" i="2"/>
  <c r="E315" i="2"/>
  <c r="F315" i="2" s="1"/>
  <c r="M71" i="2"/>
  <c r="O71" i="2" s="1"/>
  <c r="S71" i="2" s="1"/>
  <c r="L29" i="11" s="1"/>
  <c r="C73" i="2"/>
  <c r="D72" i="2"/>
  <c r="E72" i="2" s="1"/>
  <c r="H72" i="2"/>
  <c r="I72" i="2" s="1"/>
  <c r="F72" i="2"/>
  <c r="AC71" i="2"/>
  <c r="AA71" i="2"/>
  <c r="AB71" i="2" s="1"/>
  <c r="Z72" i="2"/>
  <c r="AE71" i="2"/>
  <c r="AF71" i="2" s="1"/>
  <c r="AH70" i="2"/>
  <c r="AI70" i="2" s="1"/>
  <c r="AK70" i="2" s="1"/>
  <c r="AO70" i="2" s="1"/>
  <c r="M28" i="11" s="1"/>
  <c r="X87" i="2"/>
  <c r="M354" i="2" l="1"/>
  <c r="L354" i="2"/>
  <c r="K354" i="2"/>
  <c r="K393" i="2"/>
  <c r="L393" i="2" s="1"/>
  <c r="K315" i="2"/>
  <c r="L315" i="2" s="1"/>
  <c r="J83" i="11"/>
  <c r="K83" i="11" s="1"/>
  <c r="H83" i="11"/>
  <c r="I83" i="11" s="1"/>
  <c r="O353" i="2"/>
  <c r="P353" i="2"/>
  <c r="N392" i="2"/>
  <c r="M392" i="2"/>
  <c r="F684" i="14"/>
  <c r="F159" i="14"/>
  <c r="I159" i="14" s="1"/>
  <c r="K159" i="14" s="1"/>
  <c r="HF420" i="14" s="1"/>
  <c r="H684" i="14"/>
  <c r="I158" i="14"/>
  <c r="K158" i="14" s="1"/>
  <c r="HQ419" i="14" s="1"/>
  <c r="I683" i="14"/>
  <c r="K683" i="14" s="1"/>
  <c r="L683" i="14" s="1"/>
  <c r="HD418" i="14"/>
  <c r="EI418" i="14"/>
  <c r="II418" i="14"/>
  <c r="BL418" i="14"/>
  <c r="FW418" i="14"/>
  <c r="DN418" i="14"/>
  <c r="IP418" i="14"/>
  <c r="DM418" i="14"/>
  <c r="FM418" i="14"/>
  <c r="DK418" i="14"/>
  <c r="HK418" i="14"/>
  <c r="HC418" i="14"/>
  <c r="J418" i="14"/>
  <c r="CU418" i="14"/>
  <c r="AK418" i="14"/>
  <c r="DJ418" i="14"/>
  <c r="EY418" i="14"/>
  <c r="HA418" i="14"/>
  <c r="EG418" i="14"/>
  <c r="IO418" i="14"/>
  <c r="AJ418" i="14"/>
  <c r="DI418" i="14"/>
  <c r="CM418" i="14"/>
  <c r="GZ418" i="14"/>
  <c r="H418" i="14"/>
  <c r="DF418" i="14"/>
  <c r="AF418" i="14"/>
  <c r="IE418" i="14"/>
  <c r="CL418" i="14"/>
  <c r="GY418" i="14"/>
  <c r="GM418" i="14"/>
  <c r="DE418" i="14"/>
  <c r="IT418" i="14"/>
  <c r="FS418" i="14"/>
  <c r="CK418" i="14"/>
  <c r="CA418" i="14"/>
  <c r="BN418" i="14"/>
  <c r="CI418" i="14"/>
  <c r="AG418" i="14"/>
  <c r="DG418" i="14"/>
  <c r="HG418" i="14"/>
  <c r="HF418" i="14"/>
  <c r="GK418" i="14"/>
  <c r="CP418" i="14"/>
  <c r="GG418" i="14"/>
  <c r="IG418" i="14"/>
  <c r="IK418" i="14"/>
  <c r="HI418" i="14"/>
  <c r="CE418" i="14"/>
  <c r="HE418" i="14"/>
  <c r="EE418" i="14"/>
  <c r="GI418" i="14"/>
  <c r="BE418" i="14"/>
  <c r="AT418" i="14"/>
  <c r="FB418" i="14"/>
  <c r="FU418" i="14"/>
  <c r="FY418" i="14"/>
  <c r="EW418" i="14"/>
  <c r="HB418" i="14"/>
  <c r="CG418" i="14"/>
  <c r="N418" i="14"/>
  <c r="BR418" i="14"/>
  <c r="HW418" i="14"/>
  <c r="AS418" i="14"/>
  <c r="CZ418" i="14"/>
  <c r="EK418" i="14"/>
  <c r="GO418" i="14"/>
  <c r="DT418" i="14"/>
  <c r="FE418" i="14"/>
  <c r="AP418" i="14"/>
  <c r="DL418" i="14"/>
  <c r="DH418" i="14"/>
  <c r="CN418" i="14"/>
  <c r="CJ418" i="14"/>
  <c r="CC418" i="14"/>
  <c r="L418" i="14"/>
  <c r="BP418" i="14"/>
  <c r="AQ418" i="14"/>
  <c r="BD418" i="14"/>
  <c r="FA418" i="14"/>
  <c r="S418" i="14"/>
  <c r="Q418" i="14"/>
  <c r="O418" i="14"/>
  <c r="U418" i="14"/>
  <c r="BW418" i="14"/>
  <c r="BU418" i="14"/>
  <c r="BS418" i="14"/>
  <c r="BY418" i="14"/>
  <c r="EA418" i="14"/>
  <c r="DY418" i="14"/>
  <c r="DW418" i="14"/>
  <c r="EC418" i="14"/>
  <c r="CS418" i="14"/>
  <c r="FH418" i="14"/>
  <c r="CQ418" i="14"/>
  <c r="DR418" i="14"/>
  <c r="HM418" i="14"/>
  <c r="IN418" i="14"/>
  <c r="IB418" i="14"/>
  <c r="FC418" i="14"/>
  <c r="DC418" i="14"/>
  <c r="DV418" i="14"/>
  <c r="BJ418" i="14"/>
  <c r="DD418" i="14"/>
  <c r="AC418" i="14"/>
  <c r="K418" i="14"/>
  <c r="I418" i="14"/>
  <c r="G418" i="14"/>
  <c r="M418" i="14"/>
  <c r="BO418" i="14"/>
  <c r="BM418" i="14"/>
  <c r="BK418" i="14"/>
  <c r="BQ418" i="14"/>
  <c r="FL418" i="14"/>
  <c r="IA418" i="14"/>
  <c r="HV418" i="14"/>
  <c r="HQ418" i="14"/>
  <c r="CO418" i="14"/>
  <c r="CR418" i="14"/>
  <c r="BH418" i="14"/>
  <c r="AE418" i="14"/>
  <c r="GD418" i="14"/>
  <c r="IS418" i="14"/>
  <c r="HR418" i="14"/>
  <c r="GC418" i="14"/>
  <c r="DB418" i="14"/>
  <c r="AY418" i="14"/>
  <c r="AW418" i="14"/>
  <c r="AU418" i="14"/>
  <c r="BA418" i="14"/>
  <c r="AA418" i="14"/>
  <c r="Y418" i="14"/>
  <c r="ER418" i="14"/>
  <c r="EP418" i="14"/>
  <c r="EN418" i="14"/>
  <c r="ET418" i="14"/>
  <c r="GV418" i="14"/>
  <c r="GT418" i="14"/>
  <c r="GR418" i="14"/>
  <c r="GX418" i="14"/>
  <c r="IZ418" i="14"/>
  <c r="IX418" i="14"/>
  <c r="IV418" i="14"/>
  <c r="JB418" i="14"/>
  <c r="IM418" i="14"/>
  <c r="BG418" i="14"/>
  <c r="CX418" i="14"/>
  <c r="AO418" i="14"/>
  <c r="IR418" i="14"/>
  <c r="FK418" i="14"/>
  <c r="FG418" i="14"/>
  <c r="FJ418" i="14"/>
  <c r="AH418" i="14"/>
  <c r="DU418" i="14"/>
  <c r="AN418" i="14"/>
  <c r="BC418" i="14"/>
  <c r="DQ418" i="14"/>
  <c r="IH418" i="14"/>
  <c r="IF418" i="14"/>
  <c r="IL418" i="14"/>
  <c r="HL418" i="14"/>
  <c r="HJ418" i="14"/>
  <c r="HH418" i="14"/>
  <c r="CF418" i="14"/>
  <c r="CD418" i="14"/>
  <c r="CB418" i="14"/>
  <c r="CH418" i="14"/>
  <c r="EJ418" i="14"/>
  <c r="EH418" i="14"/>
  <c r="EF418" i="14"/>
  <c r="EL418" i="14"/>
  <c r="GN418" i="14"/>
  <c r="GL418" i="14"/>
  <c r="GJ418" i="14"/>
  <c r="GP418" i="14"/>
  <c r="FP418" i="14"/>
  <c r="CY418" i="14"/>
  <c r="FF418" i="14"/>
  <c r="HU418" i="14"/>
  <c r="DP418" i="14"/>
  <c r="CV418" i="14"/>
  <c r="AM418" i="14"/>
  <c r="HZ418" i="14"/>
  <c r="AL418" i="14"/>
  <c r="DA418" i="14"/>
  <c r="DS418" i="14"/>
  <c r="AD418" i="14"/>
  <c r="BI418" i="14"/>
  <c r="GA418" i="14"/>
  <c r="FX418" i="14"/>
  <c r="FV418" i="14"/>
  <c r="FT418" i="14"/>
  <c r="FZ418" i="14"/>
  <c r="EZ418" i="14"/>
  <c r="EX418" i="14"/>
  <c r="EV418" i="14"/>
  <c r="T418" i="14"/>
  <c r="R418" i="14"/>
  <c r="P418" i="14"/>
  <c r="V418" i="14"/>
  <c r="BX418" i="14"/>
  <c r="BV418" i="14"/>
  <c r="BT418" i="14"/>
  <c r="BZ418" i="14"/>
  <c r="EB418" i="14"/>
  <c r="DZ418" i="14"/>
  <c r="DX418" i="14"/>
  <c r="ED418" i="14"/>
  <c r="IQ418" i="14"/>
  <c r="ID418" i="14"/>
  <c r="HY418" i="14"/>
  <c r="CW418" i="14"/>
  <c r="HO418" i="14"/>
  <c r="FO418" i="14"/>
  <c r="FR418" i="14"/>
  <c r="BF418" i="14"/>
  <c r="FI418" i="14"/>
  <c r="GB418" i="14"/>
  <c r="HP418" i="14"/>
  <c r="HT418" i="14"/>
  <c r="GE418" i="14"/>
  <c r="W418" i="14"/>
  <c r="AZ418" i="14"/>
  <c r="AX418" i="14"/>
  <c r="AV418" i="14"/>
  <c r="BB418" i="14"/>
  <c r="AB418" i="14"/>
  <c r="Z418" i="14"/>
  <c r="X418" i="14"/>
  <c r="EQ418" i="14"/>
  <c r="EO418" i="14"/>
  <c r="EM418" i="14"/>
  <c r="ES418" i="14"/>
  <c r="GU418" i="14"/>
  <c r="GS418" i="14"/>
  <c r="GQ418" i="14"/>
  <c r="GW418" i="14"/>
  <c r="IY418" i="14"/>
  <c r="IW418" i="14"/>
  <c r="IU418" i="14"/>
  <c r="JA418" i="14"/>
  <c r="FN418" i="14"/>
  <c r="IC418" i="14"/>
  <c r="FD418" i="14"/>
  <c r="HS418" i="14"/>
  <c r="HN418" i="14"/>
  <c r="CT418" i="14"/>
  <c r="FQ418" i="14"/>
  <c r="HX418" i="14"/>
  <c r="GF418" i="14"/>
  <c r="DO418" i="14"/>
  <c r="AI418" i="14"/>
  <c r="EU418" i="14"/>
  <c r="GH418" i="14"/>
  <c r="AR418" i="14"/>
  <c r="D161" i="14"/>
  <c r="C162" i="14"/>
  <c r="D686" i="14"/>
  <c r="C687" i="14"/>
  <c r="N685" i="14"/>
  <c r="A686" i="14"/>
  <c r="E685" i="14"/>
  <c r="F685" i="14" s="1"/>
  <c r="BJ684" i="14"/>
  <c r="BB684" i="14"/>
  <c r="AT684" i="14"/>
  <c r="AL684" i="14"/>
  <c r="AD684" i="14"/>
  <c r="V684" i="14"/>
  <c r="BI684" i="14"/>
  <c r="BA684" i="14"/>
  <c r="AS684" i="14"/>
  <c r="AK684" i="14"/>
  <c r="AC684" i="14"/>
  <c r="U684" i="14"/>
  <c r="M684" i="14"/>
  <c r="BH684" i="14"/>
  <c r="AZ684" i="14"/>
  <c r="AR684" i="14"/>
  <c r="AJ684" i="14"/>
  <c r="AB684" i="14"/>
  <c r="T684" i="14"/>
  <c r="BG684" i="14"/>
  <c r="AY684" i="14"/>
  <c r="AQ684" i="14"/>
  <c r="AI684" i="14"/>
  <c r="AA684" i="14"/>
  <c r="S684" i="14"/>
  <c r="BF684" i="14"/>
  <c r="AX684" i="14"/>
  <c r="AP684" i="14"/>
  <c r="AH684" i="14"/>
  <c r="Z684" i="14"/>
  <c r="R684" i="14"/>
  <c r="BE684" i="14"/>
  <c r="AW684" i="14"/>
  <c r="AO684" i="14"/>
  <c r="AG684" i="14"/>
  <c r="Y684" i="14"/>
  <c r="Q684" i="14"/>
  <c r="BL684" i="14"/>
  <c r="BD684" i="14"/>
  <c r="AV684" i="14"/>
  <c r="AN684" i="14"/>
  <c r="AF684" i="14"/>
  <c r="X684" i="14"/>
  <c r="P684" i="14"/>
  <c r="BK684" i="14"/>
  <c r="BC684" i="14"/>
  <c r="AU684" i="14"/>
  <c r="AM684" i="14"/>
  <c r="AE684" i="14"/>
  <c r="W684" i="14"/>
  <c r="O684" i="14"/>
  <c r="E160" i="14"/>
  <c r="H160" i="14" s="1"/>
  <c r="E84" i="11"/>
  <c r="F84" i="11" s="1"/>
  <c r="D85" i="11"/>
  <c r="G85" i="11" s="1"/>
  <c r="M314" i="2"/>
  <c r="N315" i="2"/>
  <c r="E316" i="2"/>
  <c r="F316" i="2" s="1"/>
  <c r="K72" i="2"/>
  <c r="M72" i="2" s="1"/>
  <c r="O72" i="2" s="1"/>
  <c r="S72" i="2" s="1"/>
  <c r="L30" i="11" s="1"/>
  <c r="AH71" i="2"/>
  <c r="AI71" i="2" s="1"/>
  <c r="AK71" i="2" s="1"/>
  <c r="AO71" i="2" s="1"/>
  <c r="M29" i="11" s="1"/>
  <c r="F73" i="2"/>
  <c r="C74" i="2"/>
  <c r="D73" i="2"/>
  <c r="E73" i="2" s="1"/>
  <c r="H73" i="2"/>
  <c r="I73" i="2" s="1"/>
  <c r="AC72" i="2"/>
  <c r="Z73" i="2"/>
  <c r="AA72" i="2"/>
  <c r="AB72" i="2" s="1"/>
  <c r="AE72" i="2"/>
  <c r="AF72" i="2" s="1"/>
  <c r="X88" i="2"/>
  <c r="M355" i="2" l="1"/>
  <c r="K316" i="2"/>
  <c r="L316" i="2" s="1"/>
  <c r="L355" i="2"/>
  <c r="K355" i="2"/>
  <c r="N355" i="2" s="1"/>
  <c r="K394" i="2"/>
  <c r="L394" i="2" s="1"/>
  <c r="N393" i="2"/>
  <c r="M393" i="2"/>
  <c r="J84" i="11"/>
  <c r="K84" i="11" s="1"/>
  <c r="H84" i="11"/>
  <c r="I84" i="11" s="1"/>
  <c r="N354" i="2"/>
  <c r="I684" i="14"/>
  <c r="K684" i="14" s="1"/>
  <c r="L684" i="14" s="1"/>
  <c r="IH419" i="14"/>
  <c r="EK419" i="14"/>
  <c r="L419" i="14"/>
  <c r="S419" i="14"/>
  <c r="ER419" i="14"/>
  <c r="FY419" i="14"/>
  <c r="X419" i="14"/>
  <c r="AY419" i="14"/>
  <c r="BN419" i="14"/>
  <c r="GL419" i="14"/>
  <c r="BO419" i="14"/>
  <c r="GM419" i="14"/>
  <c r="BP419" i="14"/>
  <c r="GN419" i="14"/>
  <c r="BY419" i="14"/>
  <c r="IK419" i="14"/>
  <c r="FB419" i="14"/>
  <c r="EE419" i="14"/>
  <c r="EF419" i="14"/>
  <c r="EG419" i="14"/>
  <c r="II419" i="14"/>
  <c r="BB419" i="14"/>
  <c r="EJ419" i="14"/>
  <c r="R419" i="14"/>
  <c r="EQ419" i="14"/>
  <c r="U419" i="14"/>
  <c r="CP419" i="14"/>
  <c r="Y419" i="14"/>
  <c r="AZ419" i="14"/>
  <c r="BV419" i="14"/>
  <c r="GT419" i="14"/>
  <c r="BW419" i="14"/>
  <c r="GU419" i="14"/>
  <c r="BX419" i="14"/>
  <c r="GV419" i="14"/>
  <c r="CG419" i="14"/>
  <c r="IS419" i="14"/>
  <c r="FR419" i="14"/>
  <c r="EM419" i="14"/>
  <c r="EN419" i="14"/>
  <c r="EO419" i="14"/>
  <c r="HN419" i="14"/>
  <c r="IX419" i="14"/>
  <c r="IY419" i="14"/>
  <c r="EB419" i="14"/>
  <c r="FA419" i="14"/>
  <c r="BZ419" i="14"/>
  <c r="G419" i="14"/>
  <c r="H419" i="14"/>
  <c r="I419" i="14"/>
  <c r="K419" i="14"/>
  <c r="FQ419" i="14"/>
  <c r="FV419" i="14"/>
  <c r="FX419" i="14"/>
  <c r="BA419" i="14"/>
  <c r="HM419" i="14"/>
  <c r="CI419" i="14"/>
  <c r="CJ419" i="14"/>
  <c r="CK419" i="14"/>
  <c r="CD419" i="14"/>
  <c r="HB419" i="14"/>
  <c r="CE419" i="14"/>
  <c r="HC419" i="14"/>
  <c r="CF419" i="14"/>
  <c r="HD419" i="14"/>
  <c r="CO419" i="14"/>
  <c r="N419" i="14"/>
  <c r="FZ419" i="14"/>
  <c r="EU419" i="14"/>
  <c r="EV419" i="14"/>
  <c r="EW419" i="14"/>
  <c r="DK419" i="14"/>
  <c r="IJ419" i="14"/>
  <c r="HG419" i="14"/>
  <c r="HH419" i="14"/>
  <c r="HI419" i="14"/>
  <c r="DL419" i="14"/>
  <c r="DZ419" i="14"/>
  <c r="IZ419" i="14"/>
  <c r="DJ419" i="14"/>
  <c r="EA419" i="14"/>
  <c r="J419" i="14"/>
  <c r="EI419" i="14"/>
  <c r="CH419" i="14"/>
  <c r="O419" i="14"/>
  <c r="P419" i="14"/>
  <c r="Q419" i="14"/>
  <c r="EH419" i="14"/>
  <c r="M419" i="14"/>
  <c r="EP419" i="14"/>
  <c r="T419" i="14"/>
  <c r="W419" i="14"/>
  <c r="AX419" i="14"/>
  <c r="FW419" i="14"/>
  <c r="EL419" i="14"/>
  <c r="HG420" i="14"/>
  <c r="CM420" i="14"/>
  <c r="AH419" i="14"/>
  <c r="CT419" i="14"/>
  <c r="FF419" i="14"/>
  <c r="HR419" i="14"/>
  <c r="AI419" i="14"/>
  <c r="CU419" i="14"/>
  <c r="FG419" i="14"/>
  <c r="HS419" i="14"/>
  <c r="AJ419" i="14"/>
  <c r="CV419" i="14"/>
  <c r="FH419" i="14"/>
  <c r="HT419" i="14"/>
  <c r="AK419" i="14"/>
  <c r="DM419" i="14"/>
  <c r="GW419" i="14"/>
  <c r="AD419" i="14"/>
  <c r="DN419" i="14"/>
  <c r="GX419" i="14"/>
  <c r="BS419" i="14"/>
  <c r="GQ419" i="14"/>
  <c r="BT419" i="14"/>
  <c r="GR419" i="14"/>
  <c r="BU419" i="14"/>
  <c r="GS419" i="14"/>
  <c r="HK420" i="14"/>
  <c r="AP419" i="14"/>
  <c r="DB419" i="14"/>
  <c r="FN419" i="14"/>
  <c r="HZ419" i="14"/>
  <c r="AQ419" i="14"/>
  <c r="DC419" i="14"/>
  <c r="FO419" i="14"/>
  <c r="IA419" i="14"/>
  <c r="AR419" i="14"/>
  <c r="DD419" i="14"/>
  <c r="FP419" i="14"/>
  <c r="IB419" i="14"/>
  <c r="AS419" i="14"/>
  <c r="DU419" i="14"/>
  <c r="HE419" i="14"/>
  <c r="AT419" i="14"/>
  <c r="DV419" i="14"/>
  <c r="HF419" i="14"/>
  <c r="CA419" i="14"/>
  <c r="GY419" i="14"/>
  <c r="CB419" i="14"/>
  <c r="GZ419" i="14"/>
  <c r="CC419" i="14"/>
  <c r="HA419" i="14"/>
  <c r="CI420" i="14"/>
  <c r="CN420" i="14"/>
  <c r="BF419" i="14"/>
  <c r="DR419" i="14"/>
  <c r="GD419" i="14"/>
  <c r="IP419" i="14"/>
  <c r="BG419" i="14"/>
  <c r="DS419" i="14"/>
  <c r="GE419" i="14"/>
  <c r="IQ419" i="14"/>
  <c r="BH419" i="14"/>
  <c r="DT419" i="14"/>
  <c r="GF419" i="14"/>
  <c r="IR419" i="14"/>
  <c r="BI419" i="14"/>
  <c r="ES419" i="14"/>
  <c r="IC419" i="14"/>
  <c r="BJ419" i="14"/>
  <c r="ET419" i="14"/>
  <c r="IT419" i="14"/>
  <c r="DO419" i="14"/>
  <c r="IM419" i="14"/>
  <c r="DP419" i="14"/>
  <c r="IN419" i="14"/>
  <c r="DQ419" i="14"/>
  <c r="IO419" i="14"/>
  <c r="CJ420" i="14"/>
  <c r="Z419" i="14"/>
  <c r="CL419" i="14"/>
  <c r="EX419" i="14"/>
  <c r="HJ419" i="14"/>
  <c r="AA419" i="14"/>
  <c r="CM419" i="14"/>
  <c r="EY419" i="14"/>
  <c r="HK419" i="14"/>
  <c r="AB419" i="14"/>
  <c r="CN419" i="14"/>
  <c r="EZ419" i="14"/>
  <c r="HL419" i="14"/>
  <c r="AC419" i="14"/>
  <c r="DE419" i="14"/>
  <c r="GG419" i="14"/>
  <c r="V419" i="14"/>
  <c r="DF419" i="14"/>
  <c r="GH419" i="14"/>
  <c r="BC419" i="14"/>
  <c r="GA419" i="14"/>
  <c r="BD419" i="14"/>
  <c r="GB419" i="14"/>
  <c r="BE419" i="14"/>
  <c r="GC419" i="14"/>
  <c r="HI420" i="14"/>
  <c r="HM420" i="14"/>
  <c r="ID419" i="14"/>
  <c r="AM419" i="14"/>
  <c r="CY419" i="14"/>
  <c r="FK419" i="14"/>
  <c r="HW419" i="14"/>
  <c r="AN419" i="14"/>
  <c r="CZ419" i="14"/>
  <c r="FL419" i="14"/>
  <c r="HX419" i="14"/>
  <c r="AO419" i="14"/>
  <c r="DA419" i="14"/>
  <c r="FM419" i="14"/>
  <c r="HY419" i="14"/>
  <c r="CL420" i="14"/>
  <c r="CP420" i="14"/>
  <c r="IL419" i="14"/>
  <c r="AU419" i="14"/>
  <c r="DG419" i="14"/>
  <c r="FS419" i="14"/>
  <c r="IE419" i="14"/>
  <c r="AV419" i="14"/>
  <c r="DH419" i="14"/>
  <c r="FT419" i="14"/>
  <c r="IF419" i="14"/>
  <c r="AW419" i="14"/>
  <c r="DI419" i="14"/>
  <c r="FU419" i="14"/>
  <c r="IG419" i="14"/>
  <c r="EU420" i="14"/>
  <c r="EY420" i="14"/>
  <c r="BQ419" i="14"/>
  <c r="EC419" i="14"/>
  <c r="GO419" i="14"/>
  <c r="JA419" i="14"/>
  <c r="BR419" i="14"/>
  <c r="ED419" i="14"/>
  <c r="GP419" i="14"/>
  <c r="JB419" i="14"/>
  <c r="BK419" i="14"/>
  <c r="DW419" i="14"/>
  <c r="GI419" i="14"/>
  <c r="IU419" i="14"/>
  <c r="BL419" i="14"/>
  <c r="DX419" i="14"/>
  <c r="GJ419" i="14"/>
  <c r="IV419" i="14"/>
  <c r="BM419" i="14"/>
  <c r="DY419" i="14"/>
  <c r="GK419" i="14"/>
  <c r="IW419" i="14"/>
  <c r="CK420" i="14"/>
  <c r="CO420" i="14"/>
  <c r="EW420" i="14"/>
  <c r="FA420" i="14"/>
  <c r="CW419" i="14"/>
  <c r="FI419" i="14"/>
  <c r="HU419" i="14"/>
  <c r="AL419" i="14"/>
  <c r="CX419" i="14"/>
  <c r="FJ419" i="14"/>
  <c r="HV419" i="14"/>
  <c r="AE419" i="14"/>
  <c r="CQ419" i="14"/>
  <c r="FC419" i="14"/>
  <c r="HO419" i="14"/>
  <c r="AF419" i="14"/>
  <c r="CR419" i="14"/>
  <c r="FD419" i="14"/>
  <c r="HP419" i="14"/>
  <c r="AG419" i="14"/>
  <c r="CS419" i="14"/>
  <c r="FE419" i="14"/>
  <c r="EV420" i="14"/>
  <c r="EX420" i="14"/>
  <c r="EZ420" i="14"/>
  <c r="FB420" i="14"/>
  <c r="HH420" i="14"/>
  <c r="HJ420" i="14"/>
  <c r="HL420" i="14"/>
  <c r="HN420" i="14"/>
  <c r="W420" i="14"/>
  <c r="Y420" i="14"/>
  <c r="AA420" i="14"/>
  <c r="AC420" i="14"/>
  <c r="X420" i="14"/>
  <c r="Z420" i="14"/>
  <c r="AB420" i="14"/>
  <c r="AD420" i="14"/>
  <c r="AE420" i="14"/>
  <c r="CQ420" i="14"/>
  <c r="FC420" i="14"/>
  <c r="HO420" i="14"/>
  <c r="AF420" i="14"/>
  <c r="CR420" i="14"/>
  <c r="FD420" i="14"/>
  <c r="HP420" i="14"/>
  <c r="AG420" i="14"/>
  <c r="CS420" i="14"/>
  <c r="FE420" i="14"/>
  <c r="HQ420" i="14"/>
  <c r="AH420" i="14"/>
  <c r="CT420" i="14"/>
  <c r="FF420" i="14"/>
  <c r="HR420" i="14"/>
  <c r="AI420" i="14"/>
  <c r="CU420" i="14"/>
  <c r="FG420" i="14"/>
  <c r="HS420" i="14"/>
  <c r="AJ420" i="14"/>
  <c r="CV420" i="14"/>
  <c r="FH420" i="14"/>
  <c r="HT420" i="14"/>
  <c r="AK420" i="14"/>
  <c r="CW420" i="14"/>
  <c r="FI420" i="14"/>
  <c r="HU420" i="14"/>
  <c r="AL420" i="14"/>
  <c r="CX420" i="14"/>
  <c r="FJ420" i="14"/>
  <c r="HV420" i="14"/>
  <c r="AM420" i="14"/>
  <c r="CY420" i="14"/>
  <c r="FK420" i="14"/>
  <c r="HW420" i="14"/>
  <c r="AN420" i="14"/>
  <c r="CZ420" i="14"/>
  <c r="FL420" i="14"/>
  <c r="HX420" i="14"/>
  <c r="AO420" i="14"/>
  <c r="DA420" i="14"/>
  <c r="FM420" i="14"/>
  <c r="HY420" i="14"/>
  <c r="AP420" i="14"/>
  <c r="DB420" i="14"/>
  <c r="FN420" i="14"/>
  <c r="HZ420" i="14"/>
  <c r="AQ420" i="14"/>
  <c r="DC420" i="14"/>
  <c r="FO420" i="14"/>
  <c r="IA420" i="14"/>
  <c r="AR420" i="14"/>
  <c r="DD420" i="14"/>
  <c r="FP420" i="14"/>
  <c r="IB420" i="14"/>
  <c r="AS420" i="14"/>
  <c r="DE420" i="14"/>
  <c r="FQ420" i="14"/>
  <c r="IC420" i="14"/>
  <c r="AT420" i="14"/>
  <c r="DF420" i="14"/>
  <c r="FR420" i="14"/>
  <c r="ID420" i="14"/>
  <c r="AU420" i="14"/>
  <c r="DG420" i="14"/>
  <c r="FS420" i="14"/>
  <c r="IE420" i="14"/>
  <c r="AV420" i="14"/>
  <c r="DH420" i="14"/>
  <c r="FT420" i="14"/>
  <c r="IF420" i="14"/>
  <c r="AW420" i="14"/>
  <c r="DI420" i="14"/>
  <c r="FU420" i="14"/>
  <c r="IG420" i="14"/>
  <c r="AX420" i="14"/>
  <c r="DJ420" i="14"/>
  <c r="FV420" i="14"/>
  <c r="IH420" i="14"/>
  <c r="AY420" i="14"/>
  <c r="DK420" i="14"/>
  <c r="FW420" i="14"/>
  <c r="II420" i="14"/>
  <c r="AZ420" i="14"/>
  <c r="DL420" i="14"/>
  <c r="FX420" i="14"/>
  <c r="IJ420" i="14"/>
  <c r="BA420" i="14"/>
  <c r="DM420" i="14"/>
  <c r="FY420" i="14"/>
  <c r="IK420" i="14"/>
  <c r="BB420" i="14"/>
  <c r="DN420" i="14"/>
  <c r="FZ420" i="14"/>
  <c r="IL420" i="14"/>
  <c r="BC420" i="14"/>
  <c r="DO420" i="14"/>
  <c r="GA420" i="14"/>
  <c r="IM420" i="14"/>
  <c r="BD420" i="14"/>
  <c r="DP420" i="14"/>
  <c r="GB420" i="14"/>
  <c r="IN420" i="14"/>
  <c r="BE420" i="14"/>
  <c r="DQ420" i="14"/>
  <c r="GC420" i="14"/>
  <c r="IO420" i="14"/>
  <c r="BF420" i="14"/>
  <c r="DR420" i="14"/>
  <c r="GD420" i="14"/>
  <c r="IP420" i="14"/>
  <c r="BG420" i="14"/>
  <c r="DS420" i="14"/>
  <c r="GE420" i="14"/>
  <c r="IQ420" i="14"/>
  <c r="BH420" i="14"/>
  <c r="DT420" i="14"/>
  <c r="GF420" i="14"/>
  <c r="IR420" i="14"/>
  <c r="BI420" i="14"/>
  <c r="DU420" i="14"/>
  <c r="GG420" i="14"/>
  <c r="IS420" i="14"/>
  <c r="BJ420" i="14"/>
  <c r="DV420" i="14"/>
  <c r="GH420" i="14"/>
  <c r="IT420" i="14"/>
  <c r="BK420" i="14"/>
  <c r="DW420" i="14"/>
  <c r="GI420" i="14"/>
  <c r="IU420" i="14"/>
  <c r="BL420" i="14"/>
  <c r="DX420" i="14"/>
  <c r="GJ420" i="14"/>
  <c r="IV420" i="14"/>
  <c r="BM420" i="14"/>
  <c r="DY420" i="14"/>
  <c r="GK420" i="14"/>
  <c r="IW420" i="14"/>
  <c r="BN420" i="14"/>
  <c r="DZ420" i="14"/>
  <c r="GL420" i="14"/>
  <c r="IX420" i="14"/>
  <c r="BO420" i="14"/>
  <c r="EA420" i="14"/>
  <c r="GM420" i="14"/>
  <c r="IY420" i="14"/>
  <c r="BP420" i="14"/>
  <c r="EB420" i="14"/>
  <c r="GN420" i="14"/>
  <c r="IZ420" i="14"/>
  <c r="BQ420" i="14"/>
  <c r="EC420" i="14"/>
  <c r="GO420" i="14"/>
  <c r="JA420" i="14"/>
  <c r="BR420" i="14"/>
  <c r="ED420" i="14"/>
  <c r="GP420" i="14"/>
  <c r="JB420" i="14"/>
  <c r="G420" i="14"/>
  <c r="BS420" i="14"/>
  <c r="EE420" i="14"/>
  <c r="GQ420" i="14"/>
  <c r="H420" i="14"/>
  <c r="BT420" i="14"/>
  <c r="EF420" i="14"/>
  <c r="GR420" i="14"/>
  <c r="I420" i="14"/>
  <c r="BU420" i="14"/>
  <c r="EG420" i="14"/>
  <c r="GS420" i="14"/>
  <c r="J420" i="14"/>
  <c r="BV420" i="14"/>
  <c r="EH420" i="14"/>
  <c r="GT420" i="14"/>
  <c r="K420" i="14"/>
  <c r="BW420" i="14"/>
  <c r="EI420" i="14"/>
  <c r="GU420" i="14"/>
  <c r="L420" i="14"/>
  <c r="BX420" i="14"/>
  <c r="EJ420" i="14"/>
  <c r="GV420" i="14"/>
  <c r="M420" i="14"/>
  <c r="BY420" i="14"/>
  <c r="EK420" i="14"/>
  <c r="GW420" i="14"/>
  <c r="N420" i="14"/>
  <c r="BZ420" i="14"/>
  <c r="EL420" i="14"/>
  <c r="GX420" i="14"/>
  <c r="O420" i="14"/>
  <c r="CA420" i="14"/>
  <c r="EM420" i="14"/>
  <c r="GY420" i="14"/>
  <c r="P420" i="14"/>
  <c r="CB420" i="14"/>
  <c r="EN420" i="14"/>
  <c r="GZ420" i="14"/>
  <c r="Q420" i="14"/>
  <c r="CC420" i="14"/>
  <c r="EO420" i="14"/>
  <c r="HA420" i="14"/>
  <c r="R420" i="14"/>
  <c r="CD420" i="14"/>
  <c r="EP420" i="14"/>
  <c r="HB420" i="14"/>
  <c r="S420" i="14"/>
  <c r="CE420" i="14"/>
  <c r="EQ420" i="14"/>
  <c r="HC420" i="14"/>
  <c r="T420" i="14"/>
  <c r="CF420" i="14"/>
  <c r="ER420" i="14"/>
  <c r="HD420" i="14"/>
  <c r="U420" i="14"/>
  <c r="CG420" i="14"/>
  <c r="ES420" i="14"/>
  <c r="HE420" i="14"/>
  <c r="V420" i="14"/>
  <c r="CH420" i="14"/>
  <c r="ET420" i="14"/>
  <c r="H685" i="14"/>
  <c r="G685" i="14"/>
  <c r="G160" i="14"/>
  <c r="N686" i="14"/>
  <c r="A687" i="14"/>
  <c r="BJ685" i="14"/>
  <c r="BB685" i="14"/>
  <c r="AT685" i="14"/>
  <c r="AL685" i="14"/>
  <c r="AD685" i="14"/>
  <c r="V685" i="14"/>
  <c r="BI685" i="14"/>
  <c r="BA685" i="14"/>
  <c r="AS685" i="14"/>
  <c r="AK685" i="14"/>
  <c r="AC685" i="14"/>
  <c r="U685" i="14"/>
  <c r="M685" i="14"/>
  <c r="BH685" i="14"/>
  <c r="AZ685" i="14"/>
  <c r="AR685" i="14"/>
  <c r="AJ685" i="14"/>
  <c r="AB685" i="14"/>
  <c r="T685" i="14"/>
  <c r="BG685" i="14"/>
  <c r="AY685" i="14"/>
  <c r="AQ685" i="14"/>
  <c r="AI685" i="14"/>
  <c r="AA685" i="14"/>
  <c r="S685" i="14"/>
  <c r="BF685" i="14"/>
  <c r="AX685" i="14"/>
  <c r="AP685" i="14"/>
  <c r="AH685" i="14"/>
  <c r="Z685" i="14"/>
  <c r="R685" i="14"/>
  <c r="BE685" i="14"/>
  <c r="AW685" i="14"/>
  <c r="AO685" i="14"/>
  <c r="AG685" i="14"/>
  <c r="Y685" i="14"/>
  <c r="Q685" i="14"/>
  <c r="BL685" i="14"/>
  <c r="BD685" i="14"/>
  <c r="AV685" i="14"/>
  <c r="AN685" i="14"/>
  <c r="AF685" i="14"/>
  <c r="X685" i="14"/>
  <c r="P685" i="14"/>
  <c r="BK685" i="14"/>
  <c r="BC685" i="14"/>
  <c r="AU685" i="14"/>
  <c r="AM685" i="14"/>
  <c r="AE685" i="14"/>
  <c r="W685" i="14"/>
  <c r="O685" i="14"/>
  <c r="D687" i="14"/>
  <c r="C688" i="14"/>
  <c r="E686" i="14"/>
  <c r="H686" i="14" s="1"/>
  <c r="F160" i="14"/>
  <c r="C163" i="14"/>
  <c r="D162" i="14"/>
  <c r="E161" i="14"/>
  <c r="H161" i="14" s="1"/>
  <c r="E85" i="11"/>
  <c r="F85" i="11" s="1"/>
  <c r="D86" i="11"/>
  <c r="G86" i="11" s="1"/>
  <c r="M315" i="2"/>
  <c r="N316" i="2"/>
  <c r="E317" i="2"/>
  <c r="F317" i="2" s="1"/>
  <c r="K73" i="2"/>
  <c r="M73" i="2" s="1"/>
  <c r="O73" i="2" s="1"/>
  <c r="S73" i="2" s="1"/>
  <c r="L31" i="11" s="1"/>
  <c r="AH72" i="2"/>
  <c r="AI72" i="2" s="1"/>
  <c r="AK72" i="2" s="1"/>
  <c r="AO72" i="2" s="1"/>
  <c r="M30" i="11" s="1"/>
  <c r="F74" i="2"/>
  <c r="H74" i="2"/>
  <c r="I74" i="2" s="1"/>
  <c r="C77" i="2"/>
  <c r="D74" i="2"/>
  <c r="E74" i="2" s="1"/>
  <c r="AC73" i="2"/>
  <c r="AA73" i="2"/>
  <c r="AB73" i="2" s="1"/>
  <c r="Z74" i="2"/>
  <c r="AE73" i="2"/>
  <c r="AF73" i="2" s="1"/>
  <c r="X89" i="2"/>
  <c r="M356" i="2" l="1"/>
  <c r="K317" i="2"/>
  <c r="L317" i="2" s="1"/>
  <c r="K395" i="2"/>
  <c r="L395" i="2" s="1"/>
  <c r="K356" i="2"/>
  <c r="N356" i="2" s="1"/>
  <c r="L356" i="2"/>
  <c r="M394" i="2"/>
  <c r="N394" i="2"/>
  <c r="P355" i="2"/>
  <c r="O355" i="2"/>
  <c r="P354" i="2"/>
  <c r="O354" i="2"/>
  <c r="J85" i="11"/>
  <c r="K85" i="11" s="1"/>
  <c r="H85" i="11"/>
  <c r="I85" i="11" s="1"/>
  <c r="F161" i="14"/>
  <c r="G161" i="14"/>
  <c r="I160" i="14"/>
  <c r="K160" i="14" s="1"/>
  <c r="II421" i="14" s="1"/>
  <c r="I685" i="14"/>
  <c r="K685" i="14" s="1"/>
  <c r="L685" i="14" s="1"/>
  <c r="G686" i="14"/>
  <c r="G162" i="14"/>
  <c r="E162" i="14"/>
  <c r="H162" i="14" s="1"/>
  <c r="E687" i="14"/>
  <c r="G687" i="14" s="1"/>
  <c r="D163" i="14"/>
  <c r="C164" i="14"/>
  <c r="F686" i="14"/>
  <c r="N687" i="14"/>
  <c r="A688" i="14"/>
  <c r="BJ686" i="14"/>
  <c r="BB686" i="14"/>
  <c r="AT686" i="14"/>
  <c r="AL686" i="14"/>
  <c r="AD686" i="14"/>
  <c r="V686" i="14"/>
  <c r="BI686" i="14"/>
  <c r="BA686" i="14"/>
  <c r="AS686" i="14"/>
  <c r="AK686" i="14"/>
  <c r="AC686" i="14"/>
  <c r="U686" i="14"/>
  <c r="M686" i="14"/>
  <c r="BH686" i="14"/>
  <c r="AZ686" i="14"/>
  <c r="AR686" i="14"/>
  <c r="AJ686" i="14"/>
  <c r="AB686" i="14"/>
  <c r="T686" i="14"/>
  <c r="BG686" i="14"/>
  <c r="AY686" i="14"/>
  <c r="AQ686" i="14"/>
  <c r="AI686" i="14"/>
  <c r="AA686" i="14"/>
  <c r="S686" i="14"/>
  <c r="BF686" i="14"/>
  <c r="AX686" i="14"/>
  <c r="AP686" i="14"/>
  <c r="AH686" i="14"/>
  <c r="Z686" i="14"/>
  <c r="R686" i="14"/>
  <c r="BE686" i="14"/>
  <c r="AW686" i="14"/>
  <c r="AO686" i="14"/>
  <c r="AG686" i="14"/>
  <c r="Y686" i="14"/>
  <c r="Q686" i="14"/>
  <c r="BL686" i="14"/>
  <c r="BD686" i="14"/>
  <c r="AV686" i="14"/>
  <c r="AN686" i="14"/>
  <c r="AF686" i="14"/>
  <c r="X686" i="14"/>
  <c r="P686" i="14"/>
  <c r="BK686" i="14"/>
  <c r="BC686" i="14"/>
  <c r="AU686" i="14"/>
  <c r="AM686" i="14"/>
  <c r="AE686" i="14"/>
  <c r="W686" i="14"/>
  <c r="O686" i="14"/>
  <c r="D688" i="14"/>
  <c r="C689" i="14"/>
  <c r="D689" i="14" s="1"/>
  <c r="E86" i="11"/>
  <c r="F86" i="11" s="1"/>
  <c r="D87" i="11"/>
  <c r="G87" i="11" s="1"/>
  <c r="M316" i="2"/>
  <c r="N317" i="2"/>
  <c r="E318" i="2"/>
  <c r="F318" i="2" s="1"/>
  <c r="AH73" i="2"/>
  <c r="AI73" i="2" s="1"/>
  <c r="AK73" i="2" s="1"/>
  <c r="AO73" i="2" s="1"/>
  <c r="M31" i="11" s="1"/>
  <c r="K74" i="2"/>
  <c r="M74" i="2" s="1"/>
  <c r="O74" i="2" s="1"/>
  <c r="S74" i="2" s="1"/>
  <c r="L32" i="11" s="1"/>
  <c r="C78" i="2"/>
  <c r="F77" i="2"/>
  <c r="D77" i="2"/>
  <c r="E77" i="2" s="1"/>
  <c r="H77" i="2"/>
  <c r="I77" i="2" s="1"/>
  <c r="AC74" i="2"/>
  <c r="AA74" i="2"/>
  <c r="AB74" i="2" s="1"/>
  <c r="Z77" i="2"/>
  <c r="AE74" i="2"/>
  <c r="AF74" i="2" s="1"/>
  <c r="X90" i="2"/>
  <c r="J86" i="11" l="1"/>
  <c r="K86" i="11" s="1"/>
  <c r="H86" i="11"/>
  <c r="I86" i="11" s="1"/>
  <c r="M357" i="2"/>
  <c r="L357" i="2"/>
  <c r="K318" i="2"/>
  <c r="L318" i="2" s="1"/>
  <c r="K396" i="2"/>
  <c r="L396" i="2" s="1"/>
  <c r="K357" i="2"/>
  <c r="N357" i="2" s="1"/>
  <c r="F162" i="14"/>
  <c r="I162" i="14" s="1"/>
  <c r="K162" i="14" s="1"/>
  <c r="II423" i="14" s="1"/>
  <c r="O356" i="2"/>
  <c r="P356" i="2"/>
  <c r="M395" i="2"/>
  <c r="N395" i="2"/>
  <c r="I686" i="14"/>
  <c r="K686" i="14" s="1"/>
  <c r="L686" i="14" s="1"/>
  <c r="EK421" i="14"/>
  <c r="AF421" i="14"/>
  <c r="BX421" i="14"/>
  <c r="AT421" i="14"/>
  <c r="AH421" i="14"/>
  <c r="FP421" i="14"/>
  <c r="BZ421" i="14"/>
  <c r="FF421" i="14"/>
  <c r="HT421" i="14"/>
  <c r="FR421" i="14"/>
  <c r="HR421" i="14"/>
  <c r="IB421" i="14"/>
  <c r="HV421" i="14"/>
  <c r="CW421" i="14"/>
  <c r="ID421" i="14"/>
  <c r="L421" i="14"/>
  <c r="FI421" i="14"/>
  <c r="FD421" i="14"/>
  <c r="I161" i="14"/>
  <c r="K161" i="14" s="1"/>
  <c r="ET422" i="14" s="1"/>
  <c r="AR421" i="14"/>
  <c r="N421" i="14"/>
  <c r="HP421" i="14"/>
  <c r="DD421" i="14"/>
  <c r="AK421" i="14"/>
  <c r="GW421" i="14"/>
  <c r="DF421" i="14"/>
  <c r="CQ421" i="14"/>
  <c r="CS421" i="14"/>
  <c r="CU421" i="14"/>
  <c r="EJ421" i="14"/>
  <c r="AS421" i="14"/>
  <c r="HU421" i="14"/>
  <c r="EL421" i="14"/>
  <c r="FC421" i="14"/>
  <c r="FE421" i="14"/>
  <c r="FG421" i="14"/>
  <c r="FH421" i="14"/>
  <c r="BY421" i="14"/>
  <c r="IC421" i="14"/>
  <c r="FJ421" i="14"/>
  <c r="HO421" i="14"/>
  <c r="HQ421" i="14"/>
  <c r="HS421" i="14"/>
  <c r="AJ421" i="14"/>
  <c r="GV421" i="14"/>
  <c r="DE421" i="14"/>
  <c r="AL421" i="14"/>
  <c r="GX421" i="14"/>
  <c r="CR421" i="14"/>
  <c r="CT421" i="14"/>
  <c r="CV421" i="14"/>
  <c r="M421" i="14"/>
  <c r="FQ421" i="14"/>
  <c r="CX421" i="14"/>
  <c r="AE421" i="14"/>
  <c r="AG421" i="14"/>
  <c r="AI421" i="14"/>
  <c r="BH421" i="14"/>
  <c r="DT421" i="14"/>
  <c r="GF421" i="14"/>
  <c r="IR421" i="14"/>
  <c r="BI421" i="14"/>
  <c r="DU421" i="14"/>
  <c r="GG421" i="14"/>
  <c r="IS421" i="14"/>
  <c r="BJ421" i="14"/>
  <c r="DV421" i="14"/>
  <c r="GH421" i="14"/>
  <c r="IT421" i="14"/>
  <c r="BC421" i="14"/>
  <c r="DO421" i="14"/>
  <c r="GA421" i="14"/>
  <c r="IM421" i="14"/>
  <c r="BD421" i="14"/>
  <c r="DP421" i="14"/>
  <c r="GB421" i="14"/>
  <c r="IN421" i="14"/>
  <c r="BE421" i="14"/>
  <c r="DQ421" i="14"/>
  <c r="GC421" i="14"/>
  <c r="IO421" i="14"/>
  <c r="BF421" i="14"/>
  <c r="DR421" i="14"/>
  <c r="GD421" i="14"/>
  <c r="IP421" i="14"/>
  <c r="BG421" i="14"/>
  <c r="DS421" i="14"/>
  <c r="GE421" i="14"/>
  <c r="IQ421" i="14"/>
  <c r="BP421" i="14"/>
  <c r="EB421" i="14"/>
  <c r="GN421" i="14"/>
  <c r="IZ421" i="14"/>
  <c r="BQ421" i="14"/>
  <c r="EC421" i="14"/>
  <c r="GO421" i="14"/>
  <c r="JA421" i="14"/>
  <c r="BR421" i="14"/>
  <c r="ED421" i="14"/>
  <c r="GP421" i="14"/>
  <c r="JB421" i="14"/>
  <c r="BK421" i="14"/>
  <c r="DW421" i="14"/>
  <c r="GI421" i="14"/>
  <c r="IU421" i="14"/>
  <c r="BL421" i="14"/>
  <c r="DX421" i="14"/>
  <c r="GJ421" i="14"/>
  <c r="IV421" i="14"/>
  <c r="BM421" i="14"/>
  <c r="DY421" i="14"/>
  <c r="GK421" i="14"/>
  <c r="IW421" i="14"/>
  <c r="BN421" i="14"/>
  <c r="DZ421" i="14"/>
  <c r="GL421" i="14"/>
  <c r="IX421" i="14"/>
  <c r="BO421" i="14"/>
  <c r="EA421" i="14"/>
  <c r="GM421" i="14"/>
  <c r="IY421" i="14"/>
  <c r="F687" i="14"/>
  <c r="G421" i="14"/>
  <c r="BS421" i="14"/>
  <c r="EE421" i="14"/>
  <c r="GQ421" i="14"/>
  <c r="H421" i="14"/>
  <c r="BT421" i="14"/>
  <c r="EF421" i="14"/>
  <c r="GR421" i="14"/>
  <c r="I421" i="14"/>
  <c r="BU421" i="14"/>
  <c r="EG421" i="14"/>
  <c r="GS421" i="14"/>
  <c r="J421" i="14"/>
  <c r="BV421" i="14"/>
  <c r="EH421" i="14"/>
  <c r="GT421" i="14"/>
  <c r="K421" i="14"/>
  <c r="BW421" i="14"/>
  <c r="EI421" i="14"/>
  <c r="GU421" i="14"/>
  <c r="H687" i="14"/>
  <c r="T421" i="14"/>
  <c r="CF421" i="14"/>
  <c r="ER421" i="14"/>
  <c r="HD421" i="14"/>
  <c r="U421" i="14"/>
  <c r="CG421" i="14"/>
  <c r="ES421" i="14"/>
  <c r="HE421" i="14"/>
  <c r="V421" i="14"/>
  <c r="CH421" i="14"/>
  <c r="ET421" i="14"/>
  <c r="HF421" i="14"/>
  <c r="O421" i="14"/>
  <c r="CA421" i="14"/>
  <c r="EM421" i="14"/>
  <c r="GY421" i="14"/>
  <c r="P421" i="14"/>
  <c r="CB421" i="14"/>
  <c r="EN421" i="14"/>
  <c r="GZ421" i="14"/>
  <c r="Q421" i="14"/>
  <c r="CC421" i="14"/>
  <c r="EO421" i="14"/>
  <c r="HA421" i="14"/>
  <c r="R421" i="14"/>
  <c r="CD421" i="14"/>
  <c r="EP421" i="14"/>
  <c r="HB421" i="14"/>
  <c r="S421" i="14"/>
  <c r="CE421" i="14"/>
  <c r="EQ421" i="14"/>
  <c r="HC421" i="14"/>
  <c r="AB421" i="14"/>
  <c r="CN421" i="14"/>
  <c r="EZ421" i="14"/>
  <c r="HL421" i="14"/>
  <c r="AC421" i="14"/>
  <c r="CO421" i="14"/>
  <c r="FA421" i="14"/>
  <c r="HM421" i="14"/>
  <c r="AD421" i="14"/>
  <c r="CP421" i="14"/>
  <c r="FB421" i="14"/>
  <c r="HN421" i="14"/>
  <c r="W421" i="14"/>
  <c r="CI421" i="14"/>
  <c r="EU421" i="14"/>
  <c r="HG421" i="14"/>
  <c r="X421" i="14"/>
  <c r="CJ421" i="14"/>
  <c r="EV421" i="14"/>
  <c r="HH421" i="14"/>
  <c r="Y421" i="14"/>
  <c r="CK421" i="14"/>
  <c r="EW421" i="14"/>
  <c r="HI421" i="14"/>
  <c r="Z421" i="14"/>
  <c r="CL421" i="14"/>
  <c r="EX421" i="14"/>
  <c r="HJ421" i="14"/>
  <c r="AA421" i="14"/>
  <c r="CM421" i="14"/>
  <c r="EY421" i="14"/>
  <c r="HK421" i="14"/>
  <c r="AM421" i="14"/>
  <c r="CY421" i="14"/>
  <c r="FK421" i="14"/>
  <c r="HW421" i="14"/>
  <c r="AN421" i="14"/>
  <c r="CZ421" i="14"/>
  <c r="FL421" i="14"/>
  <c r="HX421" i="14"/>
  <c r="AO421" i="14"/>
  <c r="DA421" i="14"/>
  <c r="FM421" i="14"/>
  <c r="HY421" i="14"/>
  <c r="AP421" i="14"/>
  <c r="DB421" i="14"/>
  <c r="FN421" i="14"/>
  <c r="HZ421" i="14"/>
  <c r="AQ421" i="14"/>
  <c r="DC421" i="14"/>
  <c r="FO421" i="14"/>
  <c r="IA421" i="14"/>
  <c r="AZ421" i="14"/>
  <c r="DL421" i="14"/>
  <c r="FX421" i="14"/>
  <c r="IJ421" i="14"/>
  <c r="BA421" i="14"/>
  <c r="DM421" i="14"/>
  <c r="FY421" i="14"/>
  <c r="IK421" i="14"/>
  <c r="BB421" i="14"/>
  <c r="DN421" i="14"/>
  <c r="FZ421" i="14"/>
  <c r="IL421" i="14"/>
  <c r="AU421" i="14"/>
  <c r="DG421" i="14"/>
  <c r="FS421" i="14"/>
  <c r="IE421" i="14"/>
  <c r="AV421" i="14"/>
  <c r="DH421" i="14"/>
  <c r="FT421" i="14"/>
  <c r="IF421" i="14"/>
  <c r="AW421" i="14"/>
  <c r="DI421" i="14"/>
  <c r="FU421" i="14"/>
  <c r="IG421" i="14"/>
  <c r="AX421" i="14"/>
  <c r="DJ421" i="14"/>
  <c r="FV421" i="14"/>
  <c r="IH421" i="14"/>
  <c r="AY421" i="14"/>
  <c r="DK421" i="14"/>
  <c r="FW421" i="14"/>
  <c r="N688" i="14"/>
  <c r="A689" i="14"/>
  <c r="BJ687" i="14"/>
  <c r="BB687" i="14"/>
  <c r="AT687" i="14"/>
  <c r="AL687" i="14"/>
  <c r="AD687" i="14"/>
  <c r="V687" i="14"/>
  <c r="BI687" i="14"/>
  <c r="BA687" i="14"/>
  <c r="AS687" i="14"/>
  <c r="AK687" i="14"/>
  <c r="AC687" i="14"/>
  <c r="U687" i="14"/>
  <c r="M687" i="14"/>
  <c r="BH687" i="14"/>
  <c r="AZ687" i="14"/>
  <c r="AR687" i="14"/>
  <c r="AJ687" i="14"/>
  <c r="AB687" i="14"/>
  <c r="T687" i="14"/>
  <c r="BG687" i="14"/>
  <c r="AY687" i="14"/>
  <c r="AQ687" i="14"/>
  <c r="AI687" i="14"/>
  <c r="AA687" i="14"/>
  <c r="S687" i="14"/>
  <c r="BF687" i="14"/>
  <c r="AX687" i="14"/>
  <c r="AP687" i="14"/>
  <c r="AH687" i="14"/>
  <c r="Z687" i="14"/>
  <c r="R687" i="14"/>
  <c r="BE687" i="14"/>
  <c r="AW687" i="14"/>
  <c r="AO687" i="14"/>
  <c r="AG687" i="14"/>
  <c r="Y687" i="14"/>
  <c r="Q687" i="14"/>
  <c r="BL687" i="14"/>
  <c r="BD687" i="14"/>
  <c r="AV687" i="14"/>
  <c r="AN687" i="14"/>
  <c r="AF687" i="14"/>
  <c r="X687" i="14"/>
  <c r="P687" i="14"/>
  <c r="BK687" i="14"/>
  <c r="BC687" i="14"/>
  <c r="AU687" i="14"/>
  <c r="AM687" i="14"/>
  <c r="AE687" i="14"/>
  <c r="W687" i="14"/>
  <c r="O687" i="14"/>
  <c r="E689" i="14"/>
  <c r="F689" i="14" s="1"/>
  <c r="C165" i="14"/>
  <c r="D164" i="14"/>
  <c r="E688" i="14"/>
  <c r="G688" i="14" s="1"/>
  <c r="H688" i="14"/>
  <c r="F688" i="14"/>
  <c r="E163" i="14"/>
  <c r="H163" i="14" s="1"/>
  <c r="E87" i="11"/>
  <c r="F87" i="11" s="1"/>
  <c r="D88" i="11"/>
  <c r="G88" i="11" s="1"/>
  <c r="M317" i="2"/>
  <c r="N318" i="2"/>
  <c r="K77" i="2"/>
  <c r="M77" i="2" s="1"/>
  <c r="O77" i="2" s="1"/>
  <c r="S77" i="2" s="1"/>
  <c r="L33" i="11" s="1"/>
  <c r="E319" i="2"/>
  <c r="F319" i="2" s="1"/>
  <c r="AH74" i="2"/>
  <c r="AI74" i="2" s="1"/>
  <c r="AK74" i="2" s="1"/>
  <c r="AO74" i="2" s="1"/>
  <c r="M32" i="11" s="1"/>
  <c r="D78" i="2"/>
  <c r="E78" i="2" s="1"/>
  <c r="C81" i="2"/>
  <c r="F78" i="2"/>
  <c r="H78" i="2"/>
  <c r="I78" i="2" s="1"/>
  <c r="AC77" i="2"/>
  <c r="Z78" i="2"/>
  <c r="AA77" i="2"/>
  <c r="AB77" i="2" s="1"/>
  <c r="AE77" i="2"/>
  <c r="AF77" i="2" s="1"/>
  <c r="X91" i="2"/>
  <c r="DB422" i="14" l="1"/>
  <c r="O357" i="2"/>
  <c r="P357" i="2"/>
  <c r="J87" i="11"/>
  <c r="K87" i="11" s="1"/>
  <c r="H87" i="11"/>
  <c r="I87" i="11" s="1"/>
  <c r="N396" i="2"/>
  <c r="M396" i="2"/>
  <c r="M358" i="2"/>
  <c r="L358" i="2"/>
  <c r="K397" i="2"/>
  <c r="L397" i="2" s="1"/>
  <c r="K319" i="2"/>
  <c r="L319" i="2" s="1"/>
  <c r="K358" i="2"/>
  <c r="N358" i="2" s="1"/>
  <c r="EL422" i="14"/>
  <c r="H689" i="14"/>
  <c r="G689" i="14"/>
  <c r="GY422" i="14"/>
  <c r="HS422" i="14"/>
  <c r="EU422" i="14"/>
  <c r="IG422" i="14"/>
  <c r="DI422" i="14"/>
  <c r="FA422" i="14"/>
  <c r="FF422" i="14"/>
  <c r="DP422" i="14"/>
  <c r="HT422" i="14"/>
  <c r="CQ422" i="14"/>
  <c r="CV422" i="14"/>
  <c r="AS422" i="14"/>
  <c r="GB422" i="14"/>
  <c r="IL422" i="14"/>
  <c r="HM422" i="14"/>
  <c r="CU422" i="14"/>
  <c r="AN422" i="14"/>
  <c r="BH422" i="14"/>
  <c r="CO422" i="14"/>
  <c r="FU422" i="14"/>
  <c r="W422" i="14"/>
  <c r="AH422" i="14"/>
  <c r="FH422" i="14"/>
  <c r="IN422" i="14"/>
  <c r="IP422" i="14"/>
  <c r="I422" i="14"/>
  <c r="BZ422" i="14"/>
  <c r="FG422" i="14"/>
  <c r="HW422" i="14"/>
  <c r="T422" i="14"/>
  <c r="EE422" i="14"/>
  <c r="II422" i="14"/>
  <c r="ES422" i="14"/>
  <c r="IA422" i="14"/>
  <c r="FV422" i="14"/>
  <c r="I687" i="14"/>
  <c r="K687" i="14" s="1"/>
  <c r="L687" i="14" s="1"/>
  <c r="CD422" i="14"/>
  <c r="BB422" i="14"/>
  <c r="CJ422" i="14"/>
  <c r="GK422" i="14"/>
  <c r="V422" i="14"/>
  <c r="AY422" i="14"/>
  <c r="AT422" i="14"/>
  <c r="CB422" i="14"/>
  <c r="GC422" i="14"/>
  <c r="CF422" i="14"/>
  <c r="EG422" i="14"/>
  <c r="AL422" i="14"/>
  <c r="BT422" i="14"/>
  <c r="FM422" i="14"/>
  <c r="BX422" i="14"/>
  <c r="FY422" i="14"/>
  <c r="DU422" i="14"/>
  <c r="BL422" i="14"/>
  <c r="FE422" i="14"/>
  <c r="IY422" i="14"/>
  <c r="FQ422" i="14"/>
  <c r="JB422" i="14"/>
  <c r="AQ422" i="14"/>
  <c r="EW422" i="14"/>
  <c r="IQ422" i="14"/>
  <c r="FI422" i="14"/>
  <c r="IT422" i="14"/>
  <c r="AA422" i="14"/>
  <c r="GQ422" i="14"/>
  <c r="EK422" i="14"/>
  <c r="ID422" i="14"/>
  <c r="EP422" i="14"/>
  <c r="DW422" i="14"/>
  <c r="HC422" i="14"/>
  <c r="HN422" i="14"/>
  <c r="HV422" i="14"/>
  <c r="DJ422" i="14"/>
  <c r="BN422" i="14"/>
  <c r="CR422" i="14"/>
  <c r="GP422" i="14"/>
  <c r="AO422" i="14"/>
  <c r="IU422" i="14"/>
  <c r="HQ422" i="14"/>
  <c r="HE422" i="14"/>
  <c r="AJ422" i="14"/>
  <c r="EN422" i="14"/>
  <c r="EB422" i="14"/>
  <c r="BE422" i="14"/>
  <c r="O422" i="14"/>
  <c r="IO422" i="14"/>
  <c r="IC422" i="14"/>
  <c r="AZ422" i="14"/>
  <c r="FD422" i="14"/>
  <c r="ER422" i="14"/>
  <c r="EH422" i="14"/>
  <c r="AM422" i="14"/>
  <c r="BG422" i="14"/>
  <c r="IS422" i="14"/>
  <c r="HB422" i="14"/>
  <c r="CZ422" i="14"/>
  <c r="CN422" i="14"/>
  <c r="Y422" i="14"/>
  <c r="GI422" i="14"/>
  <c r="HA422" i="14"/>
  <c r="GO422" i="14"/>
  <c r="L422" i="14"/>
  <c r="DX422" i="14"/>
  <c r="DL422" i="14"/>
  <c r="GX422" i="14"/>
  <c r="J422" i="14"/>
  <c r="CT422" i="14"/>
  <c r="CM422" i="14"/>
  <c r="CH422" i="14"/>
  <c r="IM422" i="14"/>
  <c r="HH422" i="14"/>
  <c r="GV422" i="14"/>
  <c r="Z422" i="14"/>
  <c r="GL422" i="14"/>
  <c r="DK422" i="14"/>
  <c r="CX422" i="14"/>
  <c r="U422" i="14"/>
  <c r="HX422" i="14"/>
  <c r="HL422" i="14"/>
  <c r="AX422" i="14"/>
  <c r="IX422" i="14"/>
  <c r="EA422" i="14"/>
  <c r="DN422" i="14"/>
  <c r="CI422" i="14"/>
  <c r="FT422" i="14"/>
  <c r="FP422" i="14"/>
  <c r="GT422" i="14"/>
  <c r="BC422" i="14"/>
  <c r="BW422" i="14"/>
  <c r="BJ422" i="14"/>
  <c r="GA422" i="14"/>
  <c r="GR422" i="14"/>
  <c r="GF422" i="14"/>
  <c r="EM422" i="14"/>
  <c r="AF422" i="14"/>
  <c r="FO422" i="14"/>
  <c r="FB422" i="14"/>
  <c r="DR422" i="14"/>
  <c r="CK422" i="14"/>
  <c r="BY422" i="14"/>
  <c r="IE422" i="14"/>
  <c r="BD422" i="14"/>
  <c r="GE422" i="14"/>
  <c r="FR422" i="14"/>
  <c r="GD422" i="14"/>
  <c r="DA422" i="14"/>
  <c r="CW422" i="14"/>
  <c r="S422" i="14"/>
  <c r="CY422" i="14"/>
  <c r="GU422" i="14"/>
  <c r="GH422" i="14"/>
  <c r="AK422" i="14"/>
  <c r="IV422" i="14"/>
  <c r="IJ422" i="14"/>
  <c r="CA422" i="14"/>
  <c r="P422" i="14"/>
  <c r="EQ422" i="14"/>
  <c r="ED422" i="14"/>
  <c r="BK422" i="14"/>
  <c r="BU422" i="14"/>
  <c r="IZ422" i="14"/>
  <c r="N422" i="14"/>
  <c r="DY422" i="14"/>
  <c r="DM422" i="14"/>
  <c r="AI422" i="14"/>
  <c r="FK422" i="14"/>
  <c r="HK422" i="14"/>
  <c r="HF422" i="14"/>
  <c r="AD422" i="14"/>
  <c r="EO422" i="14"/>
  <c r="EC422" i="14"/>
  <c r="AB422" i="14"/>
  <c r="EF422" i="14"/>
  <c r="DT422" i="14"/>
  <c r="AW422" i="14"/>
  <c r="G422" i="14"/>
  <c r="HY422" i="14"/>
  <c r="HU422" i="14"/>
  <c r="AR422" i="14"/>
  <c r="EV422" i="14"/>
  <c r="EJ422" i="14"/>
  <c r="BV422" i="14"/>
  <c r="AE422" i="14"/>
  <c r="IW422" i="14"/>
  <c r="IK422" i="14"/>
  <c r="BI422" i="14"/>
  <c r="FL422" i="14"/>
  <c r="EZ422" i="14"/>
  <c r="Q422" i="14"/>
  <c r="FC422" i="14"/>
  <c r="GS422" i="14"/>
  <c r="GG422" i="14"/>
  <c r="IH422" i="14"/>
  <c r="DH422" i="14"/>
  <c r="DD422" i="14"/>
  <c r="AG422" i="14"/>
  <c r="HO422" i="14"/>
  <c r="HI422" i="14"/>
  <c r="GW422" i="14"/>
  <c r="HG422" i="14"/>
  <c r="GZ422" i="14"/>
  <c r="GN422" i="14"/>
  <c r="R422" i="14"/>
  <c r="DZ422" i="14"/>
  <c r="DC422" i="14"/>
  <c r="CP422" i="14"/>
  <c r="M422" i="14"/>
  <c r="HP422" i="14"/>
  <c r="HD422" i="14"/>
  <c r="AP422" i="14"/>
  <c r="HR422" i="14"/>
  <c r="DS422" i="14"/>
  <c r="DF422" i="14"/>
  <c r="AC422" i="14"/>
  <c r="IF422" i="14"/>
  <c r="IB422" i="14"/>
  <c r="FN422" i="14"/>
  <c r="AU422" i="14"/>
  <c r="BO422" i="14"/>
  <c r="JA422" i="14"/>
  <c r="DO422" i="14"/>
  <c r="GJ422" i="14"/>
  <c r="FX422" i="14"/>
  <c r="HZ422" i="14"/>
  <c r="BP422" i="14"/>
  <c r="CE422" i="14"/>
  <c r="BR422" i="14"/>
  <c r="CL422" i="14"/>
  <c r="CC422" i="14"/>
  <c r="BQ422" i="14"/>
  <c r="FS422" i="14"/>
  <c r="AV422" i="14"/>
  <c r="FW422" i="14"/>
  <c r="FJ422" i="14"/>
  <c r="EX422" i="14"/>
  <c r="CS422" i="14"/>
  <c r="CG422" i="14"/>
  <c r="K422" i="14"/>
  <c r="BS422" i="14"/>
  <c r="GM422" i="14"/>
  <c r="FZ422" i="14"/>
  <c r="HJ422" i="14"/>
  <c r="DQ422" i="14"/>
  <c r="DE422" i="14"/>
  <c r="BF422" i="14"/>
  <c r="H422" i="14"/>
  <c r="EI422" i="14"/>
  <c r="DV422" i="14"/>
  <c r="BA422" i="14"/>
  <c r="BM422" i="14"/>
  <c r="IR422" i="14"/>
  <c r="DG422" i="14"/>
  <c r="X422" i="14"/>
  <c r="EY422" i="14"/>
  <c r="G163" i="14"/>
  <c r="GI423" i="14"/>
  <c r="IK423" i="14"/>
  <c r="EE423" i="14"/>
  <c r="HO423" i="14"/>
  <c r="GQ423" i="14"/>
  <c r="FX423" i="14"/>
  <c r="HW423" i="14"/>
  <c r="DV423" i="14"/>
  <c r="FS423" i="14"/>
  <c r="HV423" i="14"/>
  <c r="IE423" i="14"/>
  <c r="GF423" i="14"/>
  <c r="G423" i="14"/>
  <c r="FP423" i="14"/>
  <c r="IJ423" i="14"/>
  <c r="BA423" i="14"/>
  <c r="I423" i="14"/>
  <c r="AM423" i="14"/>
  <c r="GV423" i="14"/>
  <c r="GA423" i="14"/>
  <c r="DM423" i="14"/>
  <c r="IP423" i="14"/>
  <c r="AR423" i="14"/>
  <c r="HD423" i="14"/>
  <c r="GN423" i="14"/>
  <c r="DP423" i="14"/>
  <c r="CY423" i="14"/>
  <c r="IB423" i="14"/>
  <c r="HG423" i="14"/>
  <c r="FY423" i="14"/>
  <c r="FK423" i="14"/>
  <c r="GY423" i="14"/>
  <c r="HL423" i="14"/>
  <c r="BB423" i="14"/>
  <c r="HT423" i="14"/>
  <c r="BI423" i="14"/>
  <c r="DU423" i="14"/>
  <c r="GG423" i="14"/>
  <c r="IS423" i="14"/>
  <c r="BJ423" i="14"/>
  <c r="ET423" i="14"/>
  <c r="IL423" i="14"/>
  <c r="DX423" i="14"/>
  <c r="Q423" i="14"/>
  <c r="BG423" i="14"/>
  <c r="IM423" i="14"/>
  <c r="IR423" i="14"/>
  <c r="IU423" i="14"/>
  <c r="IZ423" i="14"/>
  <c r="BQ423" i="14"/>
  <c r="EC423" i="14"/>
  <c r="GO423" i="14"/>
  <c r="JA423" i="14"/>
  <c r="BR423" i="14"/>
  <c r="FB423" i="14"/>
  <c r="IT423" i="14"/>
  <c r="EF423" i="14"/>
  <c r="BM423" i="14"/>
  <c r="L423" i="14"/>
  <c r="O423" i="14"/>
  <c r="T423" i="14"/>
  <c r="W423" i="14"/>
  <c r="AB423" i="14"/>
  <c r="AE423" i="14"/>
  <c r="AJ423" i="14"/>
  <c r="M423" i="14"/>
  <c r="BY423" i="14"/>
  <c r="EK423" i="14"/>
  <c r="GW423" i="14"/>
  <c r="N423" i="14"/>
  <c r="BZ423" i="14"/>
  <c r="FJ423" i="14"/>
  <c r="P423" i="14"/>
  <c r="EV423" i="14"/>
  <c r="BU423" i="14"/>
  <c r="AU423" i="14"/>
  <c r="AZ423" i="14"/>
  <c r="BC423" i="14"/>
  <c r="BH423" i="14"/>
  <c r="BK423" i="14"/>
  <c r="BP423" i="14"/>
  <c r="U423" i="14"/>
  <c r="CG423" i="14"/>
  <c r="ES423" i="14"/>
  <c r="HE423" i="14"/>
  <c r="V423" i="14"/>
  <c r="CH423" i="14"/>
  <c r="FZ423" i="14"/>
  <c r="X423" i="14"/>
  <c r="GB423" i="14"/>
  <c r="CC423" i="14"/>
  <c r="BS423" i="14"/>
  <c r="BX423" i="14"/>
  <c r="CA423" i="14"/>
  <c r="CF423" i="14"/>
  <c r="CI423" i="14"/>
  <c r="CN423" i="14"/>
  <c r="CQ423" i="14"/>
  <c r="CV423" i="14"/>
  <c r="AC423" i="14"/>
  <c r="CO423" i="14"/>
  <c r="FA423" i="14"/>
  <c r="HM423" i="14"/>
  <c r="AD423" i="14"/>
  <c r="CP423" i="14"/>
  <c r="GH423" i="14"/>
  <c r="AN423" i="14"/>
  <c r="GZ423" i="14"/>
  <c r="DY423" i="14"/>
  <c r="DD423" i="14"/>
  <c r="DG423" i="14"/>
  <c r="DL423" i="14"/>
  <c r="DO423" i="14"/>
  <c r="DT423" i="14"/>
  <c r="DW423" i="14"/>
  <c r="EB423" i="14"/>
  <c r="AK423" i="14"/>
  <c r="CW423" i="14"/>
  <c r="FI423" i="14"/>
  <c r="HU423" i="14"/>
  <c r="AL423" i="14"/>
  <c r="CX423" i="14"/>
  <c r="HF423" i="14"/>
  <c r="BL423" i="14"/>
  <c r="HH423" i="14"/>
  <c r="EG423" i="14"/>
  <c r="EJ423" i="14"/>
  <c r="EM423" i="14"/>
  <c r="ER423" i="14"/>
  <c r="EU423" i="14"/>
  <c r="EZ423" i="14"/>
  <c r="FC423" i="14"/>
  <c r="FH423" i="14"/>
  <c r="AS423" i="14"/>
  <c r="DE423" i="14"/>
  <c r="FQ423" i="14"/>
  <c r="IC423" i="14"/>
  <c r="AT423" i="14"/>
  <c r="DN423" i="14"/>
  <c r="HN423" i="14"/>
  <c r="BT423" i="14"/>
  <c r="IN423" i="14"/>
  <c r="BF423" i="14"/>
  <c r="DF423" i="14"/>
  <c r="FR423" i="14"/>
  <c r="ID423" i="14"/>
  <c r="BD423" i="14"/>
  <c r="EN423" i="14"/>
  <c r="IV423" i="14"/>
  <c r="DQ423" i="14"/>
  <c r="IQ423" i="14"/>
  <c r="ED423" i="14"/>
  <c r="GP423" i="14"/>
  <c r="JB423" i="14"/>
  <c r="CB423" i="14"/>
  <c r="GJ423" i="14"/>
  <c r="Y423" i="14"/>
  <c r="EO423" i="14"/>
  <c r="EL423" i="14"/>
  <c r="GX423" i="14"/>
  <c r="H423" i="14"/>
  <c r="CJ423" i="14"/>
  <c r="GR423" i="14"/>
  <c r="BE423" i="14"/>
  <c r="IO423" i="14"/>
  <c r="IW423" i="14"/>
  <c r="IX423" i="14"/>
  <c r="IY423" i="14"/>
  <c r="BN423" i="14"/>
  <c r="BO423" i="14"/>
  <c r="DR423" i="14"/>
  <c r="DS423" i="14"/>
  <c r="GC423" i="14"/>
  <c r="DZ423" i="14"/>
  <c r="EA423" i="14"/>
  <c r="GK423" i="14"/>
  <c r="GD423" i="14"/>
  <c r="GE423" i="14"/>
  <c r="HA423" i="14"/>
  <c r="GL423" i="14"/>
  <c r="GM423" i="14"/>
  <c r="GS423" i="14"/>
  <c r="J423" i="14"/>
  <c r="BV423" i="14"/>
  <c r="EH423" i="14"/>
  <c r="GT423" i="14"/>
  <c r="K423" i="14"/>
  <c r="BW423" i="14"/>
  <c r="EI423" i="14"/>
  <c r="GU423" i="14"/>
  <c r="R423" i="14"/>
  <c r="CD423" i="14"/>
  <c r="EP423" i="14"/>
  <c r="HB423" i="14"/>
  <c r="S423" i="14"/>
  <c r="CE423" i="14"/>
  <c r="EQ423" i="14"/>
  <c r="HC423" i="14"/>
  <c r="CK423" i="14"/>
  <c r="EW423" i="14"/>
  <c r="HI423" i="14"/>
  <c r="Z423" i="14"/>
  <c r="CL423" i="14"/>
  <c r="EX423" i="14"/>
  <c r="HJ423" i="14"/>
  <c r="AA423" i="14"/>
  <c r="CM423" i="14"/>
  <c r="EY423" i="14"/>
  <c r="HK423" i="14"/>
  <c r="AF423" i="14"/>
  <c r="CR423" i="14"/>
  <c r="FD423" i="14"/>
  <c r="HP423" i="14"/>
  <c r="AG423" i="14"/>
  <c r="CS423" i="14"/>
  <c r="FE423" i="14"/>
  <c r="HQ423" i="14"/>
  <c r="AH423" i="14"/>
  <c r="CT423" i="14"/>
  <c r="FF423" i="14"/>
  <c r="HR423" i="14"/>
  <c r="AI423" i="14"/>
  <c r="CU423" i="14"/>
  <c r="FG423" i="14"/>
  <c r="HS423" i="14"/>
  <c r="CZ423" i="14"/>
  <c r="FL423" i="14"/>
  <c r="HX423" i="14"/>
  <c r="AO423" i="14"/>
  <c r="DA423" i="14"/>
  <c r="FM423" i="14"/>
  <c r="HY423" i="14"/>
  <c r="AP423" i="14"/>
  <c r="DB423" i="14"/>
  <c r="FN423" i="14"/>
  <c r="HZ423" i="14"/>
  <c r="AQ423" i="14"/>
  <c r="DC423" i="14"/>
  <c r="FO423" i="14"/>
  <c r="IA423" i="14"/>
  <c r="AV423" i="14"/>
  <c r="DH423" i="14"/>
  <c r="FT423" i="14"/>
  <c r="IF423" i="14"/>
  <c r="AW423" i="14"/>
  <c r="DI423" i="14"/>
  <c r="FU423" i="14"/>
  <c r="IG423" i="14"/>
  <c r="AX423" i="14"/>
  <c r="DJ423" i="14"/>
  <c r="FV423" i="14"/>
  <c r="IH423" i="14"/>
  <c r="AY423" i="14"/>
  <c r="DK423" i="14"/>
  <c r="FW423" i="14"/>
  <c r="I689" i="14"/>
  <c r="K689" i="14" s="1"/>
  <c r="L689" i="14" s="1"/>
  <c r="F163" i="14"/>
  <c r="E164" i="14"/>
  <c r="H164" i="14" s="1"/>
  <c r="D165" i="14"/>
  <c r="C166" i="14"/>
  <c r="N691" i="14"/>
  <c r="N689" i="14"/>
  <c r="BJ688" i="14"/>
  <c r="BB688" i="14"/>
  <c r="AT688" i="14"/>
  <c r="AL688" i="14"/>
  <c r="AD688" i="14"/>
  <c r="V688" i="14"/>
  <c r="BI688" i="14"/>
  <c r="BA688" i="14"/>
  <c r="AS688" i="14"/>
  <c r="AK688" i="14"/>
  <c r="AC688" i="14"/>
  <c r="U688" i="14"/>
  <c r="M688" i="14"/>
  <c r="BH688" i="14"/>
  <c r="AZ688" i="14"/>
  <c r="AR688" i="14"/>
  <c r="AJ688" i="14"/>
  <c r="AB688" i="14"/>
  <c r="T688" i="14"/>
  <c r="BG688" i="14"/>
  <c r="AY688" i="14"/>
  <c r="AQ688" i="14"/>
  <c r="AI688" i="14"/>
  <c r="AA688" i="14"/>
  <c r="S688" i="14"/>
  <c r="BF688" i="14"/>
  <c r="AX688" i="14"/>
  <c r="AP688" i="14"/>
  <c r="AH688" i="14"/>
  <c r="Z688" i="14"/>
  <c r="R688" i="14"/>
  <c r="BE688" i="14"/>
  <c r="AW688" i="14"/>
  <c r="AO688" i="14"/>
  <c r="AG688" i="14"/>
  <c r="Y688" i="14"/>
  <c r="Q688" i="14"/>
  <c r="BL688" i="14"/>
  <c r="BD688" i="14"/>
  <c r="AV688" i="14"/>
  <c r="AN688" i="14"/>
  <c r="AF688" i="14"/>
  <c r="X688" i="14"/>
  <c r="P688" i="14"/>
  <c r="BK688" i="14"/>
  <c r="BC688" i="14"/>
  <c r="AU688" i="14"/>
  <c r="AM688" i="14"/>
  <c r="AE688" i="14"/>
  <c r="W688" i="14"/>
  <c r="O688" i="14"/>
  <c r="I688" i="14"/>
  <c r="K688" i="14" s="1"/>
  <c r="L688" i="14" s="1"/>
  <c r="D89" i="11"/>
  <c r="G89" i="11" s="1"/>
  <c r="E88" i="11"/>
  <c r="F88" i="11" s="1"/>
  <c r="K78" i="2"/>
  <c r="M78" i="2" s="1"/>
  <c r="O78" i="2" s="1"/>
  <c r="S78" i="2" s="1"/>
  <c r="L34" i="11" s="1"/>
  <c r="M318" i="2"/>
  <c r="N319" i="2"/>
  <c r="E320" i="2"/>
  <c r="F320" i="2" s="1"/>
  <c r="AH77" i="2"/>
  <c r="AI77" i="2" s="1"/>
  <c r="AK77" i="2" s="1"/>
  <c r="AO77" i="2" s="1"/>
  <c r="M33" i="11" s="1"/>
  <c r="C82" i="2"/>
  <c r="F81" i="2"/>
  <c r="D81" i="2"/>
  <c r="E81" i="2" s="1"/>
  <c r="H81" i="2"/>
  <c r="I81" i="2" s="1"/>
  <c r="AC78" i="2"/>
  <c r="Z81" i="2"/>
  <c r="AA78" i="2"/>
  <c r="AB78" i="2" s="1"/>
  <c r="AE78" i="2"/>
  <c r="AF78" i="2" s="1"/>
  <c r="X92" i="2"/>
  <c r="I163" i="14" l="1"/>
  <c r="K163" i="14" s="1"/>
  <c r="HP424" i="14" s="1"/>
  <c r="G164" i="14"/>
  <c r="M359" i="2"/>
  <c r="K359" i="2"/>
  <c r="K398" i="2"/>
  <c r="L398" i="2" s="1"/>
  <c r="K320" i="2"/>
  <c r="L359" i="2"/>
  <c r="P358" i="2"/>
  <c r="O358" i="2"/>
  <c r="J88" i="11"/>
  <c r="K88" i="11" s="1"/>
  <c r="H88" i="11"/>
  <c r="I88" i="11" s="1"/>
  <c r="M397" i="2"/>
  <c r="N397" i="2"/>
  <c r="F164" i="14"/>
  <c r="C167" i="14"/>
  <c r="D166" i="14"/>
  <c r="E165" i="14"/>
  <c r="G165" i="14" s="1"/>
  <c r="BF689" i="14"/>
  <c r="BF625" i="14" s="1"/>
  <c r="J669" i="14" s="1"/>
  <c r="BK689" i="14"/>
  <c r="BK625" i="14" s="1"/>
  <c r="J674" i="14" s="1"/>
  <c r="BB689" i="14"/>
  <c r="BB625" i="14" s="1"/>
  <c r="J665" i="14" s="1"/>
  <c r="AT689" i="14"/>
  <c r="AT625" i="14" s="1"/>
  <c r="J657" i="14" s="1"/>
  <c r="AL689" i="14"/>
  <c r="AL625" i="14" s="1"/>
  <c r="J649" i="14" s="1"/>
  <c r="AD689" i="14"/>
  <c r="AD625" i="14" s="1"/>
  <c r="J641" i="14" s="1"/>
  <c r="V689" i="14"/>
  <c r="V625" i="14" s="1"/>
  <c r="J633" i="14" s="1"/>
  <c r="BJ689" i="14"/>
  <c r="BJ625" i="14" s="1"/>
  <c r="J673" i="14" s="1"/>
  <c r="BA689" i="14"/>
  <c r="BA625" i="14" s="1"/>
  <c r="J664" i="14" s="1"/>
  <c r="AS689" i="14"/>
  <c r="AS625" i="14" s="1"/>
  <c r="J656" i="14" s="1"/>
  <c r="AK689" i="14"/>
  <c r="AK625" i="14" s="1"/>
  <c r="J648" i="14" s="1"/>
  <c r="AC689" i="14"/>
  <c r="AC625" i="14" s="1"/>
  <c r="J640" i="14" s="1"/>
  <c r="U689" i="14"/>
  <c r="U625" i="14" s="1"/>
  <c r="J632" i="14" s="1"/>
  <c r="M689" i="14"/>
  <c r="BI689" i="14"/>
  <c r="BI625" i="14" s="1"/>
  <c r="J672" i="14" s="1"/>
  <c r="AZ689" i="14"/>
  <c r="AZ625" i="14" s="1"/>
  <c r="J663" i="14" s="1"/>
  <c r="AR689" i="14"/>
  <c r="AR625" i="14" s="1"/>
  <c r="J655" i="14" s="1"/>
  <c r="AJ689" i="14"/>
  <c r="AJ625" i="14" s="1"/>
  <c r="J647" i="14" s="1"/>
  <c r="AB689" i="14"/>
  <c r="AB625" i="14" s="1"/>
  <c r="J639" i="14" s="1"/>
  <c r="T689" i="14"/>
  <c r="T625" i="14" s="1"/>
  <c r="J631" i="14" s="1"/>
  <c r="BH689" i="14"/>
  <c r="BH625" i="14" s="1"/>
  <c r="J671" i="14" s="1"/>
  <c r="AY689" i="14"/>
  <c r="AY625" i="14" s="1"/>
  <c r="J662" i="14" s="1"/>
  <c r="AQ689" i="14"/>
  <c r="AQ625" i="14" s="1"/>
  <c r="J654" i="14" s="1"/>
  <c r="AI689" i="14"/>
  <c r="AI625" i="14" s="1"/>
  <c r="J646" i="14" s="1"/>
  <c r="AA689" i="14"/>
  <c r="AA625" i="14" s="1"/>
  <c r="J638" i="14" s="1"/>
  <c r="S689" i="14"/>
  <c r="S625" i="14" s="1"/>
  <c r="J630" i="14" s="1"/>
  <c r="BG689" i="14"/>
  <c r="BG625" i="14" s="1"/>
  <c r="J670" i="14" s="1"/>
  <c r="AX689" i="14"/>
  <c r="AX625" i="14" s="1"/>
  <c r="J661" i="14" s="1"/>
  <c r="AP689" i="14"/>
  <c r="AP625" i="14" s="1"/>
  <c r="J653" i="14" s="1"/>
  <c r="AH689" i="14"/>
  <c r="AH625" i="14" s="1"/>
  <c r="J645" i="14" s="1"/>
  <c r="Z689" i="14"/>
  <c r="Z625" i="14" s="1"/>
  <c r="J637" i="14" s="1"/>
  <c r="R689" i="14"/>
  <c r="R625" i="14" s="1"/>
  <c r="J629" i="14" s="1"/>
  <c r="BE689" i="14"/>
  <c r="BE625" i="14" s="1"/>
  <c r="J668" i="14" s="1"/>
  <c r="AW689" i="14"/>
  <c r="AW625" i="14" s="1"/>
  <c r="J660" i="14" s="1"/>
  <c r="AO689" i="14"/>
  <c r="AO625" i="14" s="1"/>
  <c r="J652" i="14" s="1"/>
  <c r="AG689" i="14"/>
  <c r="AG625" i="14" s="1"/>
  <c r="J644" i="14" s="1"/>
  <c r="Y689" i="14"/>
  <c r="Y625" i="14" s="1"/>
  <c r="J636" i="14" s="1"/>
  <c r="Q689" i="14"/>
  <c r="Q625" i="14" s="1"/>
  <c r="J628" i="14" s="1"/>
  <c r="BD689" i="14"/>
  <c r="BD625" i="14" s="1"/>
  <c r="J667" i="14" s="1"/>
  <c r="AV689" i="14"/>
  <c r="AV625" i="14" s="1"/>
  <c r="J659" i="14" s="1"/>
  <c r="AN689" i="14"/>
  <c r="AN625" i="14" s="1"/>
  <c r="J651" i="14" s="1"/>
  <c r="AF689" i="14"/>
  <c r="AF625" i="14" s="1"/>
  <c r="J643" i="14" s="1"/>
  <c r="X689" i="14"/>
  <c r="X625" i="14" s="1"/>
  <c r="J635" i="14" s="1"/>
  <c r="P689" i="14"/>
  <c r="P625" i="14" s="1"/>
  <c r="J627" i="14" s="1"/>
  <c r="BL689" i="14"/>
  <c r="BL625" i="14" s="1"/>
  <c r="J675" i="14" s="1"/>
  <c r="BC689" i="14"/>
  <c r="BC625" i="14" s="1"/>
  <c r="J666" i="14" s="1"/>
  <c r="AU689" i="14"/>
  <c r="AU625" i="14" s="1"/>
  <c r="J658" i="14" s="1"/>
  <c r="AM689" i="14"/>
  <c r="AM625" i="14" s="1"/>
  <c r="J650" i="14" s="1"/>
  <c r="AE689" i="14"/>
  <c r="AE625" i="14" s="1"/>
  <c r="J642" i="14" s="1"/>
  <c r="W689" i="14"/>
  <c r="W625" i="14" s="1"/>
  <c r="J634" i="14" s="1"/>
  <c r="O689" i="14"/>
  <c r="O625" i="14" s="1"/>
  <c r="J626" i="14" s="1"/>
  <c r="E89" i="11"/>
  <c r="F89" i="11" s="1"/>
  <c r="D90" i="11"/>
  <c r="G90" i="11" s="1"/>
  <c r="M319" i="2"/>
  <c r="E321" i="2"/>
  <c r="F321" i="2" s="1"/>
  <c r="AH78" i="2"/>
  <c r="AI78" i="2" s="1"/>
  <c r="AK78" i="2" s="1"/>
  <c r="AO78" i="2" s="1"/>
  <c r="M34" i="11" s="1"/>
  <c r="K81" i="2"/>
  <c r="M81" i="2" s="1"/>
  <c r="O81" i="2" s="1"/>
  <c r="S81" i="2" s="1"/>
  <c r="L35" i="11" s="1"/>
  <c r="C83" i="2"/>
  <c r="F82" i="2"/>
  <c r="H82" i="2"/>
  <c r="I82" i="2" s="1"/>
  <c r="D82" i="2"/>
  <c r="E82" i="2" s="1"/>
  <c r="AC81" i="2"/>
  <c r="AE81" i="2"/>
  <c r="AF81" i="2" s="1"/>
  <c r="AA81" i="2"/>
  <c r="AB81" i="2" s="1"/>
  <c r="Z82" i="2"/>
  <c r="X93" i="2"/>
  <c r="DB424" i="14" l="1"/>
  <c r="DD424" i="14"/>
  <c r="DF424" i="14"/>
  <c r="AP424" i="14"/>
  <c r="AR424" i="14"/>
  <c r="AT424" i="14"/>
  <c r="FN424" i="14"/>
  <c r="FP424" i="14"/>
  <c r="FR424" i="14"/>
  <c r="DA424" i="14"/>
  <c r="DC424" i="14"/>
  <c r="DE424" i="14"/>
  <c r="FM424" i="14"/>
  <c r="FO424" i="14"/>
  <c r="FQ424" i="14"/>
  <c r="HY424" i="14"/>
  <c r="IA424" i="14"/>
  <c r="IC424" i="14"/>
  <c r="HZ424" i="14"/>
  <c r="IB424" i="14"/>
  <c r="AO424" i="14"/>
  <c r="AQ424" i="14"/>
  <c r="AS424" i="14"/>
  <c r="DI424" i="14"/>
  <c r="IG424" i="14"/>
  <c r="DJ424" i="14"/>
  <c r="IH424" i="14"/>
  <c r="DK424" i="14"/>
  <c r="II424" i="14"/>
  <c r="DL424" i="14"/>
  <c r="IJ424" i="14"/>
  <c r="DM424" i="14"/>
  <c r="IK424" i="14"/>
  <c r="DN424" i="14"/>
  <c r="AU424" i="14"/>
  <c r="FS424" i="14"/>
  <c r="AV424" i="14"/>
  <c r="IF424" i="14"/>
  <c r="BE424" i="14"/>
  <c r="DQ424" i="14"/>
  <c r="GC424" i="14"/>
  <c r="IO424" i="14"/>
  <c r="BF424" i="14"/>
  <c r="DR424" i="14"/>
  <c r="GD424" i="14"/>
  <c r="IP424" i="14"/>
  <c r="BG424" i="14"/>
  <c r="DS424" i="14"/>
  <c r="GE424" i="14"/>
  <c r="IQ424" i="14"/>
  <c r="BH424" i="14"/>
  <c r="DT424" i="14"/>
  <c r="GF424" i="14"/>
  <c r="IR424" i="14"/>
  <c r="BI424" i="14"/>
  <c r="DU424" i="14"/>
  <c r="GG424" i="14"/>
  <c r="IS424" i="14"/>
  <c r="BJ424" i="14"/>
  <c r="DV424" i="14"/>
  <c r="GH424" i="14"/>
  <c r="IT424" i="14"/>
  <c r="BC424" i="14"/>
  <c r="DO424" i="14"/>
  <c r="GA424" i="14"/>
  <c r="IM424" i="14"/>
  <c r="BD424" i="14"/>
  <c r="DP424" i="14"/>
  <c r="GB424" i="14"/>
  <c r="IN424" i="14"/>
  <c r="AW424" i="14"/>
  <c r="FU424" i="14"/>
  <c r="AX424" i="14"/>
  <c r="FV424" i="14"/>
  <c r="AY424" i="14"/>
  <c r="FW424" i="14"/>
  <c r="AZ424" i="14"/>
  <c r="FX424" i="14"/>
  <c r="BA424" i="14"/>
  <c r="FY424" i="14"/>
  <c r="BB424" i="14"/>
  <c r="FZ424" i="14"/>
  <c r="IL424" i="14"/>
  <c r="DG424" i="14"/>
  <c r="IE424" i="14"/>
  <c r="DH424" i="14"/>
  <c r="FT424" i="14"/>
  <c r="BM424" i="14"/>
  <c r="DY424" i="14"/>
  <c r="GK424" i="14"/>
  <c r="IW424" i="14"/>
  <c r="BN424" i="14"/>
  <c r="DZ424" i="14"/>
  <c r="GL424" i="14"/>
  <c r="IX424" i="14"/>
  <c r="BO424" i="14"/>
  <c r="EA424" i="14"/>
  <c r="GM424" i="14"/>
  <c r="IY424" i="14"/>
  <c r="BP424" i="14"/>
  <c r="EB424" i="14"/>
  <c r="GN424" i="14"/>
  <c r="IZ424" i="14"/>
  <c r="BQ424" i="14"/>
  <c r="EC424" i="14"/>
  <c r="GO424" i="14"/>
  <c r="JA424" i="14"/>
  <c r="BR424" i="14"/>
  <c r="ED424" i="14"/>
  <c r="GP424" i="14"/>
  <c r="JB424" i="14"/>
  <c r="BK424" i="14"/>
  <c r="DW424" i="14"/>
  <c r="GI424" i="14"/>
  <c r="IU424" i="14"/>
  <c r="BL424" i="14"/>
  <c r="DX424" i="14"/>
  <c r="GJ424" i="14"/>
  <c r="IV424" i="14"/>
  <c r="GR424" i="14"/>
  <c r="ID424" i="14"/>
  <c r="HW424" i="14"/>
  <c r="HX424" i="14"/>
  <c r="I424" i="14"/>
  <c r="GS424" i="14"/>
  <c r="EH424" i="14"/>
  <c r="BW424" i="14"/>
  <c r="L424" i="14"/>
  <c r="GV424" i="14"/>
  <c r="GW424" i="14"/>
  <c r="GX424" i="14"/>
  <c r="EE424" i="14"/>
  <c r="H424" i="14"/>
  <c r="EO424" i="14"/>
  <c r="CD424" i="14"/>
  <c r="S424" i="14"/>
  <c r="HC424" i="14"/>
  <c r="ER424" i="14"/>
  <c r="CG424" i="14"/>
  <c r="V424" i="14"/>
  <c r="HF424" i="14"/>
  <c r="EM424" i="14"/>
  <c r="P424" i="14"/>
  <c r="GZ424" i="14"/>
  <c r="CY424" i="14"/>
  <c r="AN424" i="14"/>
  <c r="FL424" i="14"/>
  <c r="BU424" i="14"/>
  <c r="J424" i="14"/>
  <c r="GT424" i="14"/>
  <c r="EI424" i="14"/>
  <c r="BX424" i="14"/>
  <c r="M424" i="14"/>
  <c r="EK424" i="14"/>
  <c r="EL424" i="14"/>
  <c r="BS424" i="14"/>
  <c r="EF424" i="14"/>
  <c r="CC424" i="14"/>
  <c r="R424" i="14"/>
  <c r="HB424" i="14"/>
  <c r="EQ424" i="14"/>
  <c r="CF424" i="14"/>
  <c r="U424" i="14"/>
  <c r="HE424" i="14"/>
  <c r="ET424" i="14"/>
  <c r="CA424" i="14"/>
  <c r="CB424" i="14"/>
  <c r="Y424" i="14"/>
  <c r="CK424" i="14"/>
  <c r="EW424" i="14"/>
  <c r="HI424" i="14"/>
  <c r="Z424" i="14"/>
  <c r="CL424" i="14"/>
  <c r="EX424" i="14"/>
  <c r="HJ424" i="14"/>
  <c r="AA424" i="14"/>
  <c r="CM424" i="14"/>
  <c r="EY424" i="14"/>
  <c r="HK424" i="14"/>
  <c r="AB424" i="14"/>
  <c r="CN424" i="14"/>
  <c r="EZ424" i="14"/>
  <c r="HL424" i="14"/>
  <c r="AC424" i="14"/>
  <c r="CO424" i="14"/>
  <c r="FA424" i="14"/>
  <c r="HM424" i="14"/>
  <c r="AD424" i="14"/>
  <c r="CP424" i="14"/>
  <c r="FB424" i="14"/>
  <c r="HN424" i="14"/>
  <c r="W424" i="14"/>
  <c r="CI424" i="14"/>
  <c r="EU424" i="14"/>
  <c r="HG424" i="14"/>
  <c r="X424" i="14"/>
  <c r="CJ424" i="14"/>
  <c r="EV424" i="14"/>
  <c r="HH424" i="14"/>
  <c r="AM424" i="14"/>
  <c r="FK424" i="14"/>
  <c r="CZ424" i="14"/>
  <c r="EG424" i="14"/>
  <c r="BV424" i="14"/>
  <c r="K424" i="14"/>
  <c r="GU424" i="14"/>
  <c r="EJ424" i="14"/>
  <c r="BY424" i="14"/>
  <c r="N424" i="14"/>
  <c r="BZ424" i="14"/>
  <c r="G424" i="14"/>
  <c r="GQ424" i="14"/>
  <c r="BT424" i="14"/>
  <c r="Q424" i="14"/>
  <c r="HA424" i="14"/>
  <c r="EP424" i="14"/>
  <c r="CE424" i="14"/>
  <c r="T424" i="14"/>
  <c r="HD424" i="14"/>
  <c r="ES424" i="14"/>
  <c r="CH424" i="14"/>
  <c r="O424" i="14"/>
  <c r="GY424" i="14"/>
  <c r="EN424" i="14"/>
  <c r="AG424" i="14"/>
  <c r="CS424" i="14"/>
  <c r="FE424" i="14"/>
  <c r="HQ424" i="14"/>
  <c r="AH424" i="14"/>
  <c r="CT424" i="14"/>
  <c r="FF424" i="14"/>
  <c r="HR424" i="14"/>
  <c r="AI424" i="14"/>
  <c r="CU424" i="14"/>
  <c r="FG424" i="14"/>
  <c r="HS424" i="14"/>
  <c r="AJ424" i="14"/>
  <c r="CV424" i="14"/>
  <c r="FH424" i="14"/>
  <c r="HT424" i="14"/>
  <c r="AK424" i="14"/>
  <c r="CW424" i="14"/>
  <c r="FI424" i="14"/>
  <c r="HU424" i="14"/>
  <c r="AL424" i="14"/>
  <c r="CX424" i="14"/>
  <c r="FJ424" i="14"/>
  <c r="HV424" i="14"/>
  <c r="AE424" i="14"/>
  <c r="CQ424" i="14"/>
  <c r="FC424" i="14"/>
  <c r="HO424" i="14"/>
  <c r="AF424" i="14"/>
  <c r="CR424" i="14"/>
  <c r="FD424" i="14"/>
  <c r="I164" i="14"/>
  <c r="K164" i="14" s="1"/>
  <c r="FP425" i="14" s="1"/>
  <c r="M360" i="2"/>
  <c r="K399" i="2"/>
  <c r="L399" i="2" s="1"/>
  <c r="L360" i="2"/>
  <c r="K360" i="2"/>
  <c r="N360" i="2" s="1"/>
  <c r="K321" i="2"/>
  <c r="L321" i="2" s="1"/>
  <c r="L320" i="2"/>
  <c r="N320" i="2" s="1"/>
  <c r="J89" i="11"/>
  <c r="K89" i="11" s="1"/>
  <c r="H89" i="11"/>
  <c r="I89" i="11" s="1"/>
  <c r="N398" i="2"/>
  <c r="M398" i="2"/>
  <c r="N359" i="2"/>
  <c r="CH634" i="14"/>
  <c r="K634" i="14"/>
  <c r="CH643" i="14"/>
  <c r="K643" i="14"/>
  <c r="CH660" i="14"/>
  <c r="K660" i="14"/>
  <c r="CH630" i="14"/>
  <c r="K630" i="14"/>
  <c r="CH647" i="14"/>
  <c r="K647" i="14"/>
  <c r="CH656" i="14"/>
  <c r="K656" i="14"/>
  <c r="CH674" i="14"/>
  <c r="K674" i="14"/>
  <c r="CH642" i="14"/>
  <c r="K642" i="14"/>
  <c r="CH651" i="14"/>
  <c r="K651" i="14"/>
  <c r="CH668" i="14"/>
  <c r="K668" i="14"/>
  <c r="CH638" i="14"/>
  <c r="K638" i="14"/>
  <c r="CH655" i="14"/>
  <c r="K655" i="14"/>
  <c r="CH664" i="14"/>
  <c r="K664" i="14"/>
  <c r="CH669" i="14"/>
  <c r="K669" i="14"/>
  <c r="CH650" i="14"/>
  <c r="K650" i="14"/>
  <c r="CH659" i="14"/>
  <c r="K659" i="14"/>
  <c r="CH629" i="14"/>
  <c r="K629" i="14"/>
  <c r="CH646" i="14"/>
  <c r="K646" i="14"/>
  <c r="CH663" i="14"/>
  <c r="K663" i="14"/>
  <c r="CH673" i="14"/>
  <c r="K673" i="14"/>
  <c r="F165" i="14"/>
  <c r="CH658" i="14"/>
  <c r="K658" i="14"/>
  <c r="CH667" i="14"/>
  <c r="K667" i="14"/>
  <c r="CH637" i="14"/>
  <c r="K637" i="14"/>
  <c r="CH654" i="14"/>
  <c r="K654" i="14"/>
  <c r="CH672" i="14"/>
  <c r="K672" i="14"/>
  <c r="CH633" i="14"/>
  <c r="K633" i="14"/>
  <c r="H165" i="14"/>
  <c r="CH666" i="14"/>
  <c r="K666" i="14"/>
  <c r="CH628" i="14"/>
  <c r="K628" i="14"/>
  <c r="CH645" i="14"/>
  <c r="K645" i="14"/>
  <c r="CH662" i="14"/>
  <c r="K662" i="14"/>
  <c r="CH641" i="14"/>
  <c r="K641" i="14"/>
  <c r="CH675" i="14"/>
  <c r="K675" i="14"/>
  <c r="CH636" i="14"/>
  <c r="K636" i="14"/>
  <c r="CH653" i="14"/>
  <c r="K653" i="14"/>
  <c r="CH671" i="14"/>
  <c r="K671" i="14"/>
  <c r="CH632" i="14"/>
  <c r="K632" i="14"/>
  <c r="CH649" i="14"/>
  <c r="K649" i="14"/>
  <c r="CH627" i="14"/>
  <c r="K627" i="14"/>
  <c r="CH644" i="14"/>
  <c r="K644" i="14"/>
  <c r="CH661" i="14"/>
  <c r="K661" i="14"/>
  <c r="CH631" i="14"/>
  <c r="K631" i="14"/>
  <c r="CH640" i="14"/>
  <c r="K640" i="14"/>
  <c r="CH657" i="14"/>
  <c r="K657" i="14"/>
  <c r="G166" i="14"/>
  <c r="E166" i="14"/>
  <c r="F166" i="14" s="1"/>
  <c r="CH626" i="14"/>
  <c r="K626" i="14"/>
  <c r="CH635" i="14"/>
  <c r="K635" i="14"/>
  <c r="CH652" i="14"/>
  <c r="K652" i="14"/>
  <c r="CH670" i="14"/>
  <c r="K670" i="14"/>
  <c r="CH639" i="14"/>
  <c r="K639" i="14"/>
  <c r="CH648" i="14"/>
  <c r="K648" i="14"/>
  <c r="CH665" i="14"/>
  <c r="K665" i="14"/>
  <c r="D167" i="14"/>
  <c r="C168" i="14"/>
  <c r="D91" i="11"/>
  <c r="G91" i="11" s="1"/>
  <c r="E90" i="11"/>
  <c r="F90" i="11" s="1"/>
  <c r="N321" i="2"/>
  <c r="AH81" i="2"/>
  <c r="AI81" i="2" s="1"/>
  <c r="AK81" i="2" s="1"/>
  <c r="AO81" i="2" s="1"/>
  <c r="M35" i="11" s="1"/>
  <c r="K82" i="2"/>
  <c r="M82" i="2" s="1"/>
  <c r="O82" i="2" s="1"/>
  <c r="S82" i="2" s="1"/>
  <c r="L36" i="11" s="1"/>
  <c r="D83" i="2"/>
  <c r="E83" i="2" s="1"/>
  <c r="C84" i="2"/>
  <c r="F83" i="2"/>
  <c r="H83" i="2"/>
  <c r="I83" i="2" s="1"/>
  <c r="AC82" i="2"/>
  <c r="Z83" i="2"/>
  <c r="AE82" i="2"/>
  <c r="AF82" i="2" s="1"/>
  <c r="AA82" i="2"/>
  <c r="AB82" i="2" s="1"/>
  <c r="X94" i="2"/>
  <c r="M320" i="2" l="1"/>
  <c r="CI425" i="14"/>
  <c r="IT425" i="14"/>
  <c r="HL425" i="14"/>
  <c r="IQ425" i="14"/>
  <c r="AG425" i="14"/>
  <c r="DX425" i="14"/>
  <c r="FZ425" i="14"/>
  <c r="JA425" i="14"/>
  <c r="HZ425" i="14"/>
  <c r="BU425" i="14"/>
  <c r="V425" i="14"/>
  <c r="EQ425" i="14"/>
  <c r="DO425" i="14"/>
  <c r="IR425" i="14"/>
  <c r="IV425" i="14"/>
  <c r="AW425" i="14"/>
  <c r="BV425" i="14"/>
  <c r="ET425" i="14"/>
  <c r="T425" i="14"/>
  <c r="CJ425" i="14"/>
  <c r="CO425" i="14"/>
  <c r="FE425" i="14"/>
  <c r="DF425" i="14"/>
  <c r="DC425" i="14"/>
  <c r="IM425" i="14"/>
  <c r="DU425" i="14"/>
  <c r="IW425" i="14"/>
  <c r="AZ425" i="14"/>
  <c r="GT425" i="14"/>
  <c r="EM425" i="14"/>
  <c r="ER425" i="14"/>
  <c r="HH425" i="14"/>
  <c r="DH425" i="14"/>
  <c r="AH425" i="14"/>
  <c r="ID425" i="14"/>
  <c r="DD425" i="14"/>
  <c r="IN425" i="14"/>
  <c r="IS425" i="14"/>
  <c r="DZ425" i="14"/>
  <c r="BZ425" i="14"/>
  <c r="BW425" i="14"/>
  <c r="P425" i="14"/>
  <c r="ES425" i="14"/>
  <c r="CK425" i="14"/>
  <c r="II425" i="14"/>
  <c r="AI425" i="14"/>
  <c r="CY425" i="14"/>
  <c r="IB425" i="14"/>
  <c r="DQ425" i="14"/>
  <c r="DL425" i="14"/>
  <c r="IX425" i="14"/>
  <c r="GX425" i="14"/>
  <c r="BX425" i="14"/>
  <c r="EN425" i="14"/>
  <c r="BB425" i="14"/>
  <c r="CL425" i="14"/>
  <c r="AL425" i="14"/>
  <c r="FG425" i="14"/>
  <c r="CZ425" i="14"/>
  <c r="DE425" i="14"/>
  <c r="AV425" i="14"/>
  <c r="IO425" i="14"/>
  <c r="ED425" i="14"/>
  <c r="IY425" i="14"/>
  <c r="BS425" i="14"/>
  <c r="GV425" i="14"/>
  <c r="EO425" i="14"/>
  <c r="AX425" i="14"/>
  <c r="HJ425" i="14"/>
  <c r="AE425" i="14"/>
  <c r="AJ425" i="14"/>
  <c r="HX425" i="14"/>
  <c r="AY425" i="14"/>
  <c r="IP425" i="14"/>
  <c r="JB425" i="14"/>
  <c r="EB425" i="14"/>
  <c r="BT425" i="14"/>
  <c r="BY425" i="14"/>
  <c r="R425" i="14"/>
  <c r="CP425" i="14"/>
  <c r="CM425" i="14"/>
  <c r="FC425" i="14"/>
  <c r="AK425" i="14"/>
  <c r="DA425" i="14"/>
  <c r="DM425" i="14"/>
  <c r="DS425" i="14"/>
  <c r="IU425" i="14"/>
  <c r="IZ425" i="14"/>
  <c r="GR425" i="14"/>
  <c r="DI425" i="14"/>
  <c r="EP425" i="14"/>
  <c r="HN425" i="14"/>
  <c r="CN425" i="14"/>
  <c r="AF425" i="14"/>
  <c r="FI425" i="14"/>
  <c r="DB425" i="14"/>
  <c r="FX425" i="14"/>
  <c r="GA425" i="14"/>
  <c r="GC425" i="14"/>
  <c r="GE425" i="14"/>
  <c r="GG425" i="14"/>
  <c r="GP425" i="14"/>
  <c r="GJ425" i="14"/>
  <c r="GL425" i="14"/>
  <c r="GN425" i="14"/>
  <c r="FV425" i="14"/>
  <c r="G425" i="14"/>
  <c r="I425" i="14"/>
  <c r="K425" i="14"/>
  <c r="M425" i="14"/>
  <c r="CH425" i="14"/>
  <c r="CB425" i="14"/>
  <c r="CD425" i="14"/>
  <c r="CF425" i="14"/>
  <c r="IE425" i="14"/>
  <c r="W425" i="14"/>
  <c r="Y425" i="14"/>
  <c r="AA425" i="14"/>
  <c r="AC425" i="14"/>
  <c r="FY425" i="14"/>
  <c r="HO425" i="14"/>
  <c r="HQ425" i="14"/>
  <c r="HS425" i="14"/>
  <c r="HU425" i="14"/>
  <c r="AM425" i="14"/>
  <c r="AO425" i="14"/>
  <c r="AQ425" i="14"/>
  <c r="AS425" i="14"/>
  <c r="BJ425" i="14"/>
  <c r="BD425" i="14"/>
  <c r="BF425" i="14"/>
  <c r="BH425" i="14"/>
  <c r="AU425" i="14"/>
  <c r="BK425" i="14"/>
  <c r="BM425" i="14"/>
  <c r="BO425" i="14"/>
  <c r="BQ425" i="14"/>
  <c r="IJ425" i="14"/>
  <c r="EE425" i="14"/>
  <c r="EG425" i="14"/>
  <c r="EI425" i="14"/>
  <c r="EK425" i="14"/>
  <c r="HF425" i="14"/>
  <c r="GZ425" i="14"/>
  <c r="HB425" i="14"/>
  <c r="HD425" i="14"/>
  <c r="FW425" i="14"/>
  <c r="EU425" i="14"/>
  <c r="EW425" i="14"/>
  <c r="EY425" i="14"/>
  <c r="FA425" i="14"/>
  <c r="CX425" i="14"/>
  <c r="CR425" i="14"/>
  <c r="CT425" i="14"/>
  <c r="CV425" i="14"/>
  <c r="FT425" i="14"/>
  <c r="FK425" i="14"/>
  <c r="FM425" i="14"/>
  <c r="FO425" i="14"/>
  <c r="FQ425" i="14"/>
  <c r="DV425" i="14"/>
  <c r="DP425" i="14"/>
  <c r="DR425" i="14"/>
  <c r="DT425" i="14"/>
  <c r="IF425" i="14"/>
  <c r="DW425" i="14"/>
  <c r="DY425" i="14"/>
  <c r="EA425" i="14"/>
  <c r="EC425" i="14"/>
  <c r="IK425" i="14"/>
  <c r="GQ425" i="14"/>
  <c r="GS425" i="14"/>
  <c r="GU425" i="14"/>
  <c r="GW425" i="14"/>
  <c r="O425" i="14"/>
  <c r="Q425" i="14"/>
  <c r="S425" i="14"/>
  <c r="U425" i="14"/>
  <c r="BA425" i="14"/>
  <c r="HG425" i="14"/>
  <c r="HI425" i="14"/>
  <c r="HK425" i="14"/>
  <c r="HM425" i="14"/>
  <c r="FJ425" i="14"/>
  <c r="FD425" i="14"/>
  <c r="FF425" i="14"/>
  <c r="FH425" i="14"/>
  <c r="DK425" i="14"/>
  <c r="HW425" i="14"/>
  <c r="HY425" i="14"/>
  <c r="IA425" i="14"/>
  <c r="IC425" i="14"/>
  <c r="IL425" i="14"/>
  <c r="GH425" i="14"/>
  <c r="GB425" i="14"/>
  <c r="GD425" i="14"/>
  <c r="GF425" i="14"/>
  <c r="DJ425" i="14"/>
  <c r="GI425" i="14"/>
  <c r="GK425" i="14"/>
  <c r="GM425" i="14"/>
  <c r="GO425" i="14"/>
  <c r="N425" i="14"/>
  <c r="H425" i="14"/>
  <c r="J425" i="14"/>
  <c r="L425" i="14"/>
  <c r="FS425" i="14"/>
  <c r="CA425" i="14"/>
  <c r="CC425" i="14"/>
  <c r="CE425" i="14"/>
  <c r="CG425" i="14"/>
  <c r="AD425" i="14"/>
  <c r="X425" i="14"/>
  <c r="Z425" i="14"/>
  <c r="AB425" i="14"/>
  <c r="DN425" i="14"/>
  <c r="HV425" i="14"/>
  <c r="HP425" i="14"/>
  <c r="HR425" i="14"/>
  <c r="HT425" i="14"/>
  <c r="AT425" i="14"/>
  <c r="AN425" i="14"/>
  <c r="AP425" i="14"/>
  <c r="AR425" i="14"/>
  <c r="FU425" i="14"/>
  <c r="BC425" i="14"/>
  <c r="BE425" i="14"/>
  <c r="BG425" i="14"/>
  <c r="BI425" i="14"/>
  <c r="BR425" i="14"/>
  <c r="BL425" i="14"/>
  <c r="BN425" i="14"/>
  <c r="BP425" i="14"/>
  <c r="DG425" i="14"/>
  <c r="EL425" i="14"/>
  <c r="EF425" i="14"/>
  <c r="EH425" i="14"/>
  <c r="EJ425" i="14"/>
  <c r="IH425" i="14"/>
  <c r="GY425" i="14"/>
  <c r="HA425" i="14"/>
  <c r="HC425" i="14"/>
  <c r="HE425" i="14"/>
  <c r="FB425" i="14"/>
  <c r="EV425" i="14"/>
  <c r="EX425" i="14"/>
  <c r="EZ425" i="14"/>
  <c r="IG425" i="14"/>
  <c r="CQ425" i="14"/>
  <c r="CS425" i="14"/>
  <c r="CU425" i="14"/>
  <c r="CW425" i="14"/>
  <c r="FR425" i="14"/>
  <c r="FL425" i="14"/>
  <c r="FN425" i="14"/>
  <c r="J90" i="11"/>
  <c r="K90" i="11" s="1"/>
  <c r="H90" i="11"/>
  <c r="I90" i="11" s="1"/>
  <c r="P360" i="2"/>
  <c r="O360" i="2"/>
  <c r="P359" i="2"/>
  <c r="O359" i="2"/>
  <c r="N399" i="2"/>
  <c r="M399" i="2"/>
  <c r="H166" i="14"/>
  <c r="I165" i="14"/>
  <c r="K165" i="14" s="1"/>
  <c r="IH426" i="14" s="1"/>
  <c r="BN708" i="14"/>
  <c r="BF708" i="14"/>
  <c r="AX708" i="14"/>
  <c r="AP708" i="14"/>
  <c r="AH708" i="14"/>
  <c r="Z708" i="14"/>
  <c r="R708" i="14"/>
  <c r="J708" i="14"/>
  <c r="BL708" i="14"/>
  <c r="BD708" i="14"/>
  <c r="AV708" i="14"/>
  <c r="AN708" i="14"/>
  <c r="AF708" i="14"/>
  <c r="X708" i="14"/>
  <c r="P708" i="14"/>
  <c r="H708" i="14"/>
  <c r="BK708" i="14"/>
  <c r="BC708" i="14"/>
  <c r="AU708" i="14"/>
  <c r="AM708" i="14"/>
  <c r="AE708" i="14"/>
  <c r="W708" i="14"/>
  <c r="O708" i="14"/>
  <c r="G708" i="14"/>
  <c r="BR708" i="14"/>
  <c r="BJ708" i="14"/>
  <c r="BB708" i="14"/>
  <c r="AT708" i="14"/>
  <c r="AL708" i="14"/>
  <c r="AD708" i="14"/>
  <c r="V708" i="14"/>
  <c r="N708" i="14"/>
  <c r="BP708" i="14"/>
  <c r="BH708" i="14"/>
  <c r="AZ708" i="14"/>
  <c r="AR708" i="14"/>
  <c r="AJ708" i="14"/>
  <c r="AB708" i="14"/>
  <c r="T708" i="14"/>
  <c r="L708" i="14"/>
  <c r="BO708" i="14"/>
  <c r="BG708" i="14"/>
  <c r="AY708" i="14"/>
  <c r="AQ708" i="14"/>
  <c r="AI708" i="14"/>
  <c r="AA708" i="14"/>
  <c r="S708" i="14"/>
  <c r="K708" i="14"/>
  <c r="BQ708" i="14"/>
  <c r="AK708" i="14"/>
  <c r="BM708" i="14"/>
  <c r="AG708" i="14"/>
  <c r="BI708" i="14"/>
  <c r="AC708" i="14"/>
  <c r="BE708" i="14"/>
  <c r="Y708" i="14"/>
  <c r="BA708" i="14"/>
  <c r="U708" i="14"/>
  <c r="AW708" i="14"/>
  <c r="Q708" i="14"/>
  <c r="AS708" i="14"/>
  <c r="M708" i="14"/>
  <c r="AO708" i="14"/>
  <c r="I708" i="14"/>
  <c r="L639" i="14"/>
  <c r="BL695" i="14"/>
  <c r="BD695" i="14"/>
  <c r="AV695" i="14"/>
  <c r="AN695" i="14"/>
  <c r="AF695" i="14"/>
  <c r="X695" i="14"/>
  <c r="P695" i="14"/>
  <c r="H695" i="14"/>
  <c r="BR695" i="14"/>
  <c r="BJ695" i="14"/>
  <c r="BB695" i="14"/>
  <c r="AT695" i="14"/>
  <c r="AL695" i="14"/>
  <c r="AD695" i="14"/>
  <c r="V695" i="14"/>
  <c r="N695" i="14"/>
  <c r="BQ695" i="14"/>
  <c r="BI695" i="14"/>
  <c r="BA695" i="14"/>
  <c r="AS695" i="14"/>
  <c r="AK695" i="14"/>
  <c r="AC695" i="14"/>
  <c r="U695" i="14"/>
  <c r="M695" i="14"/>
  <c r="BP695" i="14"/>
  <c r="BH695" i="14"/>
  <c r="AZ695" i="14"/>
  <c r="AR695" i="14"/>
  <c r="AJ695" i="14"/>
  <c r="AB695" i="14"/>
  <c r="T695" i="14"/>
  <c r="L695" i="14"/>
  <c r="BN695" i="14"/>
  <c r="BF695" i="14"/>
  <c r="AX695" i="14"/>
  <c r="AP695" i="14"/>
  <c r="AH695" i="14"/>
  <c r="Z695" i="14"/>
  <c r="R695" i="14"/>
  <c r="J695" i="14"/>
  <c r="BM695" i="14"/>
  <c r="BE695" i="14"/>
  <c r="AW695" i="14"/>
  <c r="AO695" i="14"/>
  <c r="AG695" i="14"/>
  <c r="Y695" i="14"/>
  <c r="Q695" i="14"/>
  <c r="I695" i="14"/>
  <c r="BC695" i="14"/>
  <c r="W695" i="14"/>
  <c r="AY695" i="14"/>
  <c r="S695" i="14"/>
  <c r="AU695" i="14"/>
  <c r="O695" i="14"/>
  <c r="AQ695" i="14"/>
  <c r="K695" i="14"/>
  <c r="AM695" i="14"/>
  <c r="G695" i="14"/>
  <c r="BO695" i="14"/>
  <c r="AI695" i="14"/>
  <c r="BK695" i="14"/>
  <c r="AE695" i="14"/>
  <c r="BG695" i="14"/>
  <c r="AA695" i="14"/>
  <c r="L626" i="14"/>
  <c r="BK709" i="14"/>
  <c r="BC709" i="14"/>
  <c r="AU709" i="14"/>
  <c r="AM709" i="14"/>
  <c r="AE709" i="14"/>
  <c r="W709" i="14"/>
  <c r="O709" i="14"/>
  <c r="G709" i="14"/>
  <c r="BQ709" i="14"/>
  <c r="BI709" i="14"/>
  <c r="BA709" i="14"/>
  <c r="AS709" i="14"/>
  <c r="AK709" i="14"/>
  <c r="AC709" i="14"/>
  <c r="U709" i="14"/>
  <c r="M709" i="14"/>
  <c r="BP709" i="14"/>
  <c r="BH709" i="14"/>
  <c r="AZ709" i="14"/>
  <c r="AR709" i="14"/>
  <c r="AJ709" i="14"/>
  <c r="AB709" i="14"/>
  <c r="T709" i="14"/>
  <c r="L709" i="14"/>
  <c r="BO709" i="14"/>
  <c r="BG709" i="14"/>
  <c r="AY709" i="14"/>
  <c r="AQ709" i="14"/>
  <c r="AI709" i="14"/>
  <c r="AA709" i="14"/>
  <c r="S709" i="14"/>
  <c r="K709" i="14"/>
  <c r="BM709" i="14"/>
  <c r="BE709" i="14"/>
  <c r="AW709" i="14"/>
  <c r="AO709" i="14"/>
  <c r="AG709" i="14"/>
  <c r="Y709" i="14"/>
  <c r="Q709" i="14"/>
  <c r="I709" i="14"/>
  <c r="BL709" i="14"/>
  <c r="BD709" i="14"/>
  <c r="AV709" i="14"/>
  <c r="AN709" i="14"/>
  <c r="AF709" i="14"/>
  <c r="X709" i="14"/>
  <c r="P709" i="14"/>
  <c r="H709" i="14"/>
  <c r="BN709" i="14"/>
  <c r="AH709" i="14"/>
  <c r="BJ709" i="14"/>
  <c r="AD709" i="14"/>
  <c r="BF709" i="14"/>
  <c r="Z709" i="14"/>
  <c r="BB709" i="14"/>
  <c r="V709" i="14"/>
  <c r="AX709" i="14"/>
  <c r="R709" i="14"/>
  <c r="AT709" i="14"/>
  <c r="N709" i="14"/>
  <c r="AP709" i="14"/>
  <c r="J709" i="14"/>
  <c r="BR709" i="14"/>
  <c r="AL709" i="14"/>
  <c r="L640" i="14"/>
  <c r="BQ696" i="14"/>
  <c r="BI696" i="14"/>
  <c r="BA696" i="14"/>
  <c r="AS696" i="14"/>
  <c r="AK696" i="14"/>
  <c r="AC696" i="14"/>
  <c r="U696" i="14"/>
  <c r="M696" i="14"/>
  <c r="BP696" i="14"/>
  <c r="BH696" i="14"/>
  <c r="AZ696" i="14"/>
  <c r="AR696" i="14"/>
  <c r="AJ696" i="14"/>
  <c r="AB696" i="14"/>
  <c r="T696" i="14"/>
  <c r="L696" i="14"/>
  <c r="BO696" i="14"/>
  <c r="BG696" i="14"/>
  <c r="AY696" i="14"/>
  <c r="AQ696" i="14"/>
  <c r="AI696" i="14"/>
  <c r="AA696" i="14"/>
  <c r="S696" i="14"/>
  <c r="K696" i="14"/>
  <c r="BN696" i="14"/>
  <c r="BF696" i="14"/>
  <c r="AX696" i="14"/>
  <c r="AP696" i="14"/>
  <c r="AH696" i="14"/>
  <c r="Z696" i="14"/>
  <c r="R696" i="14"/>
  <c r="J696" i="14"/>
  <c r="BM696" i="14"/>
  <c r="BE696" i="14"/>
  <c r="AW696" i="14"/>
  <c r="AO696" i="14"/>
  <c r="AG696" i="14"/>
  <c r="Y696" i="14"/>
  <c r="Q696" i="14"/>
  <c r="I696" i="14"/>
  <c r="BL696" i="14"/>
  <c r="BD696" i="14"/>
  <c r="AV696" i="14"/>
  <c r="AN696" i="14"/>
  <c r="AF696" i="14"/>
  <c r="BK696" i="14"/>
  <c r="BC696" i="14"/>
  <c r="AU696" i="14"/>
  <c r="AM696" i="14"/>
  <c r="AE696" i="14"/>
  <c r="W696" i="14"/>
  <c r="O696" i="14"/>
  <c r="G696" i="14"/>
  <c r="BR696" i="14"/>
  <c r="BJ696" i="14"/>
  <c r="BB696" i="14"/>
  <c r="AT696" i="14"/>
  <c r="AL696" i="14"/>
  <c r="AD696" i="14"/>
  <c r="V696" i="14"/>
  <c r="N696" i="14"/>
  <c r="X696" i="14"/>
  <c r="P696" i="14"/>
  <c r="H696" i="14"/>
  <c r="L627" i="14"/>
  <c r="BR722" i="14"/>
  <c r="BJ722" i="14"/>
  <c r="BB722" i="14"/>
  <c r="AT722" i="14"/>
  <c r="AL722" i="14"/>
  <c r="AD722" i="14"/>
  <c r="V722" i="14"/>
  <c r="N722" i="14"/>
  <c r="BP722" i="14"/>
  <c r="BH722" i="14"/>
  <c r="AZ722" i="14"/>
  <c r="AR722" i="14"/>
  <c r="AJ722" i="14"/>
  <c r="AB722" i="14"/>
  <c r="T722" i="14"/>
  <c r="L722" i="14"/>
  <c r="BO722" i="14"/>
  <c r="BG722" i="14"/>
  <c r="AY722" i="14"/>
  <c r="AQ722" i="14"/>
  <c r="AI722" i="14"/>
  <c r="AA722" i="14"/>
  <c r="S722" i="14"/>
  <c r="K722" i="14"/>
  <c r="BN722" i="14"/>
  <c r="BF722" i="14"/>
  <c r="AX722" i="14"/>
  <c r="AP722" i="14"/>
  <c r="AH722" i="14"/>
  <c r="Z722" i="14"/>
  <c r="R722" i="14"/>
  <c r="J722" i="14"/>
  <c r="BL722" i="14"/>
  <c r="BD722" i="14"/>
  <c r="AV722" i="14"/>
  <c r="AN722" i="14"/>
  <c r="AF722" i="14"/>
  <c r="X722" i="14"/>
  <c r="P722" i="14"/>
  <c r="H722" i="14"/>
  <c r="BK722" i="14"/>
  <c r="BC722" i="14"/>
  <c r="AU722" i="14"/>
  <c r="AM722" i="14"/>
  <c r="AE722" i="14"/>
  <c r="W722" i="14"/>
  <c r="O722" i="14"/>
  <c r="G722" i="14"/>
  <c r="BM722" i="14"/>
  <c r="AG722" i="14"/>
  <c r="BE722" i="14"/>
  <c r="Y722" i="14"/>
  <c r="BA722" i="14"/>
  <c r="U722" i="14"/>
  <c r="AW722" i="14"/>
  <c r="Q722" i="14"/>
  <c r="AO722" i="14"/>
  <c r="I722" i="14"/>
  <c r="BQ722" i="14"/>
  <c r="AK722" i="14"/>
  <c r="BI722" i="14"/>
  <c r="AS722" i="14"/>
  <c r="AC722" i="14"/>
  <c r="M722" i="14"/>
  <c r="L653" i="14"/>
  <c r="BP731" i="14"/>
  <c r="BH731" i="14"/>
  <c r="AZ731" i="14"/>
  <c r="AR731" i="14"/>
  <c r="AJ731" i="14"/>
  <c r="AB731" i="14"/>
  <c r="T731" i="14"/>
  <c r="L731" i="14"/>
  <c r="BN731" i="14"/>
  <c r="BF731" i="14"/>
  <c r="AX731" i="14"/>
  <c r="AP731" i="14"/>
  <c r="AH731" i="14"/>
  <c r="Z731" i="14"/>
  <c r="R731" i="14"/>
  <c r="J731" i="14"/>
  <c r="BM731" i="14"/>
  <c r="BE731" i="14"/>
  <c r="AW731" i="14"/>
  <c r="AO731" i="14"/>
  <c r="AG731" i="14"/>
  <c r="Y731" i="14"/>
  <c r="Q731" i="14"/>
  <c r="I731" i="14"/>
  <c r="BL731" i="14"/>
  <c r="BD731" i="14"/>
  <c r="AV731" i="14"/>
  <c r="AN731" i="14"/>
  <c r="AF731" i="14"/>
  <c r="X731" i="14"/>
  <c r="P731" i="14"/>
  <c r="H731" i="14"/>
  <c r="BR731" i="14"/>
  <c r="BJ731" i="14"/>
  <c r="BB731" i="14"/>
  <c r="AT731" i="14"/>
  <c r="AL731" i="14"/>
  <c r="AD731" i="14"/>
  <c r="V731" i="14"/>
  <c r="N731" i="14"/>
  <c r="BQ731" i="14"/>
  <c r="BI731" i="14"/>
  <c r="BA731" i="14"/>
  <c r="AS731" i="14"/>
  <c r="AK731" i="14"/>
  <c r="AC731" i="14"/>
  <c r="U731" i="14"/>
  <c r="M731" i="14"/>
  <c r="BC731" i="14"/>
  <c r="W731" i="14"/>
  <c r="AU731" i="14"/>
  <c r="O731" i="14"/>
  <c r="AQ731" i="14"/>
  <c r="K731" i="14"/>
  <c r="AM731" i="14"/>
  <c r="G731" i="14"/>
  <c r="BK731" i="14"/>
  <c r="AE731" i="14"/>
  <c r="BG731" i="14"/>
  <c r="AA731" i="14"/>
  <c r="AI731" i="14"/>
  <c r="BO731" i="14"/>
  <c r="AY731" i="14"/>
  <c r="S731" i="14"/>
  <c r="L662" i="14"/>
  <c r="BM732" i="14"/>
  <c r="BE732" i="14"/>
  <c r="AW732" i="14"/>
  <c r="AO732" i="14"/>
  <c r="AG732" i="14"/>
  <c r="Y732" i="14"/>
  <c r="Q732" i="14"/>
  <c r="I732" i="14"/>
  <c r="BK732" i="14"/>
  <c r="BC732" i="14"/>
  <c r="AU732" i="14"/>
  <c r="AM732" i="14"/>
  <c r="AE732" i="14"/>
  <c r="W732" i="14"/>
  <c r="O732" i="14"/>
  <c r="G732" i="14"/>
  <c r="BR732" i="14"/>
  <c r="BJ732" i="14"/>
  <c r="BB732" i="14"/>
  <c r="AT732" i="14"/>
  <c r="AL732" i="14"/>
  <c r="AD732" i="14"/>
  <c r="V732" i="14"/>
  <c r="N732" i="14"/>
  <c r="BQ732" i="14"/>
  <c r="BI732" i="14"/>
  <c r="BA732" i="14"/>
  <c r="AS732" i="14"/>
  <c r="AK732" i="14"/>
  <c r="AC732" i="14"/>
  <c r="U732" i="14"/>
  <c r="M732" i="14"/>
  <c r="BO732" i="14"/>
  <c r="BG732" i="14"/>
  <c r="AY732" i="14"/>
  <c r="AQ732" i="14"/>
  <c r="AI732" i="14"/>
  <c r="AA732" i="14"/>
  <c r="S732" i="14"/>
  <c r="K732" i="14"/>
  <c r="BN732" i="14"/>
  <c r="BF732" i="14"/>
  <c r="AX732" i="14"/>
  <c r="AP732" i="14"/>
  <c r="AH732" i="14"/>
  <c r="Z732" i="14"/>
  <c r="R732" i="14"/>
  <c r="J732" i="14"/>
  <c r="AZ732" i="14"/>
  <c r="T732" i="14"/>
  <c r="AR732" i="14"/>
  <c r="L732" i="14"/>
  <c r="AN732" i="14"/>
  <c r="H732" i="14"/>
  <c r="BP732" i="14"/>
  <c r="AJ732" i="14"/>
  <c r="BH732" i="14"/>
  <c r="AB732" i="14"/>
  <c r="BD732" i="14"/>
  <c r="X732" i="14"/>
  <c r="BL732" i="14"/>
  <c r="AV732" i="14"/>
  <c r="AF732" i="14"/>
  <c r="P732" i="14"/>
  <c r="L663" i="14"/>
  <c r="BK719" i="14"/>
  <c r="BC719" i="14"/>
  <c r="AU719" i="14"/>
  <c r="AM719" i="14"/>
  <c r="AE719" i="14"/>
  <c r="W719" i="14"/>
  <c r="O719" i="14"/>
  <c r="G719" i="14"/>
  <c r="BQ719" i="14"/>
  <c r="BI719" i="14"/>
  <c r="BA719" i="14"/>
  <c r="AS719" i="14"/>
  <c r="AK719" i="14"/>
  <c r="AC719" i="14"/>
  <c r="U719" i="14"/>
  <c r="M719" i="14"/>
  <c r="BP719" i="14"/>
  <c r="BH719" i="14"/>
  <c r="AZ719" i="14"/>
  <c r="AR719" i="14"/>
  <c r="AJ719" i="14"/>
  <c r="AB719" i="14"/>
  <c r="T719" i="14"/>
  <c r="L719" i="14"/>
  <c r="BO719" i="14"/>
  <c r="BG719" i="14"/>
  <c r="AY719" i="14"/>
  <c r="AQ719" i="14"/>
  <c r="AI719" i="14"/>
  <c r="AA719" i="14"/>
  <c r="S719" i="14"/>
  <c r="K719" i="14"/>
  <c r="BM719" i="14"/>
  <c r="BE719" i="14"/>
  <c r="AW719" i="14"/>
  <c r="AO719" i="14"/>
  <c r="AG719" i="14"/>
  <c r="Y719" i="14"/>
  <c r="Q719" i="14"/>
  <c r="I719" i="14"/>
  <c r="BL719" i="14"/>
  <c r="BD719" i="14"/>
  <c r="AV719" i="14"/>
  <c r="AN719" i="14"/>
  <c r="AF719" i="14"/>
  <c r="X719" i="14"/>
  <c r="P719" i="14"/>
  <c r="AP719" i="14"/>
  <c r="J719" i="14"/>
  <c r="BN719" i="14"/>
  <c r="AH719" i="14"/>
  <c r="BJ719" i="14"/>
  <c r="AD719" i="14"/>
  <c r="BF719" i="14"/>
  <c r="Z719" i="14"/>
  <c r="AX719" i="14"/>
  <c r="R719" i="14"/>
  <c r="AT719" i="14"/>
  <c r="N719" i="14"/>
  <c r="BB719" i="14"/>
  <c r="AL719" i="14"/>
  <c r="V719" i="14"/>
  <c r="H719" i="14"/>
  <c r="BR719" i="14"/>
  <c r="L650" i="14"/>
  <c r="BO702" i="14"/>
  <c r="BG702" i="14"/>
  <c r="AY702" i="14"/>
  <c r="AQ702" i="14"/>
  <c r="AI702" i="14"/>
  <c r="AA702" i="14"/>
  <c r="S702" i="14"/>
  <c r="K702" i="14"/>
  <c r="BN702" i="14"/>
  <c r="BF702" i="14"/>
  <c r="AX702" i="14"/>
  <c r="AP702" i="14"/>
  <c r="AH702" i="14"/>
  <c r="Z702" i="14"/>
  <c r="R702" i="14"/>
  <c r="J702" i="14"/>
  <c r="BM702" i="14"/>
  <c r="BE702" i="14"/>
  <c r="AW702" i="14"/>
  <c r="AO702" i="14"/>
  <c r="AG702" i="14"/>
  <c r="Y702" i="14"/>
  <c r="Q702" i="14"/>
  <c r="I702" i="14"/>
  <c r="BL702" i="14"/>
  <c r="BD702" i="14"/>
  <c r="AV702" i="14"/>
  <c r="AN702" i="14"/>
  <c r="AF702" i="14"/>
  <c r="X702" i="14"/>
  <c r="P702" i="14"/>
  <c r="H702" i="14"/>
  <c r="BK702" i="14"/>
  <c r="BC702" i="14"/>
  <c r="AU702" i="14"/>
  <c r="AM702" i="14"/>
  <c r="AE702" i="14"/>
  <c r="W702" i="14"/>
  <c r="O702" i="14"/>
  <c r="G702" i="14"/>
  <c r="BR702" i="14"/>
  <c r="BJ702" i="14"/>
  <c r="BB702" i="14"/>
  <c r="AT702" i="14"/>
  <c r="AL702" i="14"/>
  <c r="AD702" i="14"/>
  <c r="V702" i="14"/>
  <c r="N702" i="14"/>
  <c r="BQ702" i="14"/>
  <c r="BI702" i="14"/>
  <c r="BA702" i="14"/>
  <c r="AS702" i="14"/>
  <c r="AK702" i="14"/>
  <c r="AC702" i="14"/>
  <c r="U702" i="14"/>
  <c r="M702" i="14"/>
  <c r="BP702" i="14"/>
  <c r="BH702" i="14"/>
  <c r="AZ702" i="14"/>
  <c r="AR702" i="14"/>
  <c r="AJ702" i="14"/>
  <c r="AB702" i="14"/>
  <c r="T702" i="14"/>
  <c r="L702" i="14"/>
  <c r="L633" i="14"/>
  <c r="BM736" i="14"/>
  <c r="BE736" i="14"/>
  <c r="AW736" i="14"/>
  <c r="AO736" i="14"/>
  <c r="AG736" i="14"/>
  <c r="Y736" i="14"/>
  <c r="Q736" i="14"/>
  <c r="I736" i="14"/>
  <c r="BK736" i="14"/>
  <c r="BC736" i="14"/>
  <c r="AU736" i="14"/>
  <c r="AM736" i="14"/>
  <c r="AE736" i="14"/>
  <c r="W736" i="14"/>
  <c r="O736" i="14"/>
  <c r="G736" i="14"/>
  <c r="BR736" i="14"/>
  <c r="BJ736" i="14"/>
  <c r="BB736" i="14"/>
  <c r="AT736" i="14"/>
  <c r="AL736" i="14"/>
  <c r="AD736" i="14"/>
  <c r="V736" i="14"/>
  <c r="N736" i="14"/>
  <c r="BO736" i="14"/>
  <c r="BG736" i="14"/>
  <c r="AY736" i="14"/>
  <c r="AQ736" i="14"/>
  <c r="AI736" i="14"/>
  <c r="AA736" i="14"/>
  <c r="S736" i="14"/>
  <c r="K736" i="14"/>
  <c r="BN736" i="14"/>
  <c r="BF736" i="14"/>
  <c r="AX736" i="14"/>
  <c r="AP736" i="14"/>
  <c r="AH736" i="14"/>
  <c r="Z736" i="14"/>
  <c r="R736" i="14"/>
  <c r="J736" i="14"/>
  <c r="BI736" i="14"/>
  <c r="AN736" i="14"/>
  <c r="T736" i="14"/>
  <c r="BH736" i="14"/>
  <c r="AK736" i="14"/>
  <c r="P736" i="14"/>
  <c r="BD736" i="14"/>
  <c r="AJ736" i="14"/>
  <c r="M736" i="14"/>
  <c r="BA736" i="14"/>
  <c r="AF736" i="14"/>
  <c r="L736" i="14"/>
  <c r="AZ736" i="14"/>
  <c r="AC736" i="14"/>
  <c r="H736" i="14"/>
  <c r="BQ736" i="14"/>
  <c r="AV736" i="14"/>
  <c r="AB736" i="14"/>
  <c r="BP736" i="14"/>
  <c r="AS736" i="14"/>
  <c r="X736" i="14"/>
  <c r="BL736" i="14"/>
  <c r="AR736" i="14"/>
  <c r="U736" i="14"/>
  <c r="L667" i="14"/>
  <c r="BQ707" i="14"/>
  <c r="BI707" i="14"/>
  <c r="BA707" i="14"/>
  <c r="AS707" i="14"/>
  <c r="AK707" i="14"/>
  <c r="AC707" i="14"/>
  <c r="U707" i="14"/>
  <c r="M707" i="14"/>
  <c r="BO707" i="14"/>
  <c r="BG707" i="14"/>
  <c r="AY707" i="14"/>
  <c r="AQ707" i="14"/>
  <c r="AI707" i="14"/>
  <c r="AA707" i="14"/>
  <c r="S707" i="14"/>
  <c r="K707" i="14"/>
  <c r="BN707" i="14"/>
  <c r="BF707" i="14"/>
  <c r="AX707" i="14"/>
  <c r="AP707" i="14"/>
  <c r="AH707" i="14"/>
  <c r="Z707" i="14"/>
  <c r="R707" i="14"/>
  <c r="J707" i="14"/>
  <c r="BM707" i="14"/>
  <c r="BE707" i="14"/>
  <c r="AW707" i="14"/>
  <c r="AO707" i="14"/>
  <c r="AG707" i="14"/>
  <c r="Y707" i="14"/>
  <c r="Q707" i="14"/>
  <c r="I707" i="14"/>
  <c r="BK707" i="14"/>
  <c r="BC707" i="14"/>
  <c r="AU707" i="14"/>
  <c r="AM707" i="14"/>
  <c r="AE707" i="14"/>
  <c r="W707" i="14"/>
  <c r="O707" i="14"/>
  <c r="G707" i="14"/>
  <c r="BR707" i="14"/>
  <c r="BJ707" i="14"/>
  <c r="BB707" i="14"/>
  <c r="AT707" i="14"/>
  <c r="AL707" i="14"/>
  <c r="AD707" i="14"/>
  <c r="V707" i="14"/>
  <c r="N707" i="14"/>
  <c r="AN707" i="14"/>
  <c r="H707" i="14"/>
  <c r="BP707" i="14"/>
  <c r="AJ707" i="14"/>
  <c r="BL707" i="14"/>
  <c r="AF707" i="14"/>
  <c r="BH707" i="14"/>
  <c r="AB707" i="14"/>
  <c r="BD707" i="14"/>
  <c r="X707" i="14"/>
  <c r="AZ707" i="14"/>
  <c r="T707" i="14"/>
  <c r="AV707" i="14"/>
  <c r="P707" i="14"/>
  <c r="AR707" i="14"/>
  <c r="L707" i="14"/>
  <c r="L638" i="14"/>
  <c r="BP743" i="14"/>
  <c r="BH743" i="14"/>
  <c r="AZ743" i="14"/>
  <c r="AR743" i="14"/>
  <c r="AJ743" i="14"/>
  <c r="AB743" i="14"/>
  <c r="T743" i="14"/>
  <c r="L743" i="14"/>
  <c r="BO743" i="14"/>
  <c r="BG743" i="14"/>
  <c r="AY743" i="14"/>
  <c r="AQ743" i="14"/>
  <c r="AI743" i="14"/>
  <c r="AA743" i="14"/>
  <c r="S743" i="14"/>
  <c r="K743" i="14"/>
  <c r="BN743" i="14"/>
  <c r="BF743" i="14"/>
  <c r="AX743" i="14"/>
  <c r="AP743" i="14"/>
  <c r="AH743" i="14"/>
  <c r="Z743" i="14"/>
  <c r="R743" i="14"/>
  <c r="J743" i="14"/>
  <c r="BM743" i="14"/>
  <c r="BE743" i="14"/>
  <c r="AW743" i="14"/>
  <c r="AO743" i="14"/>
  <c r="AG743" i="14"/>
  <c r="Y743" i="14"/>
  <c r="Q743" i="14"/>
  <c r="I743" i="14"/>
  <c r="BL743" i="14"/>
  <c r="BD743" i="14"/>
  <c r="AV743" i="14"/>
  <c r="AN743" i="14"/>
  <c r="AF743" i="14"/>
  <c r="X743" i="14"/>
  <c r="P743" i="14"/>
  <c r="H743" i="14"/>
  <c r="BK743" i="14"/>
  <c r="BC743" i="14"/>
  <c r="AU743" i="14"/>
  <c r="AM743" i="14"/>
  <c r="AE743" i="14"/>
  <c r="W743" i="14"/>
  <c r="O743" i="14"/>
  <c r="G743" i="14"/>
  <c r="BR743" i="14"/>
  <c r="BJ743" i="14"/>
  <c r="BB743" i="14"/>
  <c r="AT743" i="14"/>
  <c r="AL743" i="14"/>
  <c r="AD743" i="14"/>
  <c r="V743" i="14"/>
  <c r="N743" i="14"/>
  <c r="BQ743" i="14"/>
  <c r="BI743" i="14"/>
  <c r="BA743" i="14"/>
  <c r="AS743" i="14"/>
  <c r="AK743" i="14"/>
  <c r="AC743" i="14"/>
  <c r="U743" i="14"/>
  <c r="M743" i="14"/>
  <c r="L674" i="14"/>
  <c r="BN729" i="14"/>
  <c r="BF729" i="14"/>
  <c r="AX729" i="14"/>
  <c r="AP729" i="14"/>
  <c r="AH729" i="14"/>
  <c r="Z729" i="14"/>
  <c r="R729" i="14"/>
  <c r="J729" i="14"/>
  <c r="BL729" i="14"/>
  <c r="BD729" i="14"/>
  <c r="AV729" i="14"/>
  <c r="AN729" i="14"/>
  <c r="AF729" i="14"/>
  <c r="X729" i="14"/>
  <c r="P729" i="14"/>
  <c r="H729" i="14"/>
  <c r="BK729" i="14"/>
  <c r="BC729" i="14"/>
  <c r="AU729" i="14"/>
  <c r="AM729" i="14"/>
  <c r="AE729" i="14"/>
  <c r="W729" i="14"/>
  <c r="O729" i="14"/>
  <c r="G729" i="14"/>
  <c r="BR729" i="14"/>
  <c r="BJ729" i="14"/>
  <c r="BB729" i="14"/>
  <c r="AT729" i="14"/>
  <c r="AL729" i="14"/>
  <c r="AD729" i="14"/>
  <c r="V729" i="14"/>
  <c r="N729" i="14"/>
  <c r="BP729" i="14"/>
  <c r="BH729" i="14"/>
  <c r="AZ729" i="14"/>
  <c r="AR729" i="14"/>
  <c r="AJ729" i="14"/>
  <c r="AB729" i="14"/>
  <c r="T729" i="14"/>
  <c r="L729" i="14"/>
  <c r="BO729" i="14"/>
  <c r="BG729" i="14"/>
  <c r="AY729" i="14"/>
  <c r="AQ729" i="14"/>
  <c r="AI729" i="14"/>
  <c r="AA729" i="14"/>
  <c r="S729" i="14"/>
  <c r="K729" i="14"/>
  <c r="BI729" i="14"/>
  <c r="AC729" i="14"/>
  <c r="BA729" i="14"/>
  <c r="U729" i="14"/>
  <c r="AW729" i="14"/>
  <c r="Q729" i="14"/>
  <c r="AS729" i="14"/>
  <c r="M729" i="14"/>
  <c r="BQ729" i="14"/>
  <c r="AK729" i="14"/>
  <c r="BM729" i="14"/>
  <c r="AG729" i="14"/>
  <c r="AO729" i="14"/>
  <c r="I729" i="14"/>
  <c r="BE729" i="14"/>
  <c r="Y729" i="14"/>
  <c r="L660" i="14"/>
  <c r="C169" i="14"/>
  <c r="D168" i="14"/>
  <c r="BL739" i="14"/>
  <c r="BD739" i="14"/>
  <c r="AV739" i="14"/>
  <c r="AN739" i="14"/>
  <c r="AF739" i="14"/>
  <c r="X739" i="14"/>
  <c r="P739" i="14"/>
  <c r="H739" i="14"/>
  <c r="BK739" i="14"/>
  <c r="BR739" i="14"/>
  <c r="BJ739" i="14"/>
  <c r="BB739" i="14"/>
  <c r="AT739" i="14"/>
  <c r="AL739" i="14"/>
  <c r="AD739" i="14"/>
  <c r="V739" i="14"/>
  <c r="N739" i="14"/>
  <c r="BQ739" i="14"/>
  <c r="BI739" i="14"/>
  <c r="BA739" i="14"/>
  <c r="AS739" i="14"/>
  <c r="AK739" i="14"/>
  <c r="AC739" i="14"/>
  <c r="U739" i="14"/>
  <c r="M739" i="14"/>
  <c r="BP739" i="14"/>
  <c r="BH739" i="14"/>
  <c r="AZ739" i="14"/>
  <c r="AR739" i="14"/>
  <c r="AJ739" i="14"/>
  <c r="AB739" i="14"/>
  <c r="T739" i="14"/>
  <c r="L739" i="14"/>
  <c r="BN739" i="14"/>
  <c r="BF739" i="14"/>
  <c r="AX739" i="14"/>
  <c r="AP739" i="14"/>
  <c r="AH739" i="14"/>
  <c r="Z739" i="14"/>
  <c r="R739" i="14"/>
  <c r="J739" i="14"/>
  <c r="BM739" i="14"/>
  <c r="BE739" i="14"/>
  <c r="AW739" i="14"/>
  <c r="AO739" i="14"/>
  <c r="AG739" i="14"/>
  <c r="Y739" i="14"/>
  <c r="Q739" i="14"/>
  <c r="I739" i="14"/>
  <c r="AI739" i="14"/>
  <c r="BO739" i="14"/>
  <c r="AE739" i="14"/>
  <c r="BG739" i="14"/>
  <c r="AA739" i="14"/>
  <c r="BC739" i="14"/>
  <c r="W739" i="14"/>
  <c r="AY739" i="14"/>
  <c r="S739" i="14"/>
  <c r="AU739" i="14"/>
  <c r="O739" i="14"/>
  <c r="AQ739" i="14"/>
  <c r="K739" i="14"/>
  <c r="AM739" i="14"/>
  <c r="G739" i="14"/>
  <c r="L670" i="14"/>
  <c r="BM700" i="14"/>
  <c r="BE700" i="14"/>
  <c r="AW700" i="14"/>
  <c r="AO700" i="14"/>
  <c r="AG700" i="14"/>
  <c r="Y700" i="14"/>
  <c r="Q700" i="14"/>
  <c r="I700" i="14"/>
  <c r="BL700" i="14"/>
  <c r="BD700" i="14"/>
  <c r="AV700" i="14"/>
  <c r="AN700" i="14"/>
  <c r="AF700" i="14"/>
  <c r="X700" i="14"/>
  <c r="P700" i="14"/>
  <c r="H700" i="14"/>
  <c r="BK700" i="14"/>
  <c r="BC700" i="14"/>
  <c r="AU700" i="14"/>
  <c r="AM700" i="14"/>
  <c r="AE700" i="14"/>
  <c r="W700" i="14"/>
  <c r="O700" i="14"/>
  <c r="G700" i="14"/>
  <c r="BR700" i="14"/>
  <c r="BJ700" i="14"/>
  <c r="BB700" i="14"/>
  <c r="AT700" i="14"/>
  <c r="AL700" i="14"/>
  <c r="AD700" i="14"/>
  <c r="V700" i="14"/>
  <c r="N700" i="14"/>
  <c r="BQ700" i="14"/>
  <c r="BI700" i="14"/>
  <c r="BA700" i="14"/>
  <c r="AS700" i="14"/>
  <c r="AK700" i="14"/>
  <c r="AC700" i="14"/>
  <c r="U700" i="14"/>
  <c r="M700" i="14"/>
  <c r="BP700" i="14"/>
  <c r="BH700" i="14"/>
  <c r="AZ700" i="14"/>
  <c r="AR700" i="14"/>
  <c r="AJ700" i="14"/>
  <c r="AB700" i="14"/>
  <c r="T700" i="14"/>
  <c r="L700" i="14"/>
  <c r="BO700" i="14"/>
  <c r="BG700" i="14"/>
  <c r="AY700" i="14"/>
  <c r="AQ700" i="14"/>
  <c r="AI700" i="14"/>
  <c r="AA700" i="14"/>
  <c r="S700" i="14"/>
  <c r="K700" i="14"/>
  <c r="BN700" i="14"/>
  <c r="BF700" i="14"/>
  <c r="AX700" i="14"/>
  <c r="AP700" i="14"/>
  <c r="AH700" i="14"/>
  <c r="Z700" i="14"/>
  <c r="R700" i="14"/>
  <c r="J700" i="14"/>
  <c r="L631" i="14"/>
  <c r="BO718" i="14"/>
  <c r="BG718" i="14"/>
  <c r="AY718" i="14"/>
  <c r="AQ718" i="14"/>
  <c r="AI718" i="14"/>
  <c r="AA718" i="14"/>
  <c r="S718" i="14"/>
  <c r="K718" i="14"/>
  <c r="BM718" i="14"/>
  <c r="BE718" i="14"/>
  <c r="AW718" i="14"/>
  <c r="AO718" i="14"/>
  <c r="AG718" i="14"/>
  <c r="Y718" i="14"/>
  <c r="Q718" i="14"/>
  <c r="I718" i="14"/>
  <c r="BL718" i="14"/>
  <c r="BD718" i="14"/>
  <c r="AV718" i="14"/>
  <c r="AN718" i="14"/>
  <c r="AF718" i="14"/>
  <c r="X718" i="14"/>
  <c r="P718" i="14"/>
  <c r="H718" i="14"/>
  <c r="BK718" i="14"/>
  <c r="BC718" i="14"/>
  <c r="AU718" i="14"/>
  <c r="AM718" i="14"/>
  <c r="AE718" i="14"/>
  <c r="W718" i="14"/>
  <c r="O718" i="14"/>
  <c r="G718" i="14"/>
  <c r="BQ718" i="14"/>
  <c r="BI718" i="14"/>
  <c r="BA718" i="14"/>
  <c r="AS718" i="14"/>
  <c r="AK718" i="14"/>
  <c r="AC718" i="14"/>
  <c r="U718" i="14"/>
  <c r="M718" i="14"/>
  <c r="BP718" i="14"/>
  <c r="BH718" i="14"/>
  <c r="AZ718" i="14"/>
  <c r="AR718" i="14"/>
  <c r="AJ718" i="14"/>
  <c r="AB718" i="14"/>
  <c r="T718" i="14"/>
  <c r="L718" i="14"/>
  <c r="BB718" i="14"/>
  <c r="V718" i="14"/>
  <c r="AT718" i="14"/>
  <c r="N718" i="14"/>
  <c r="AP718" i="14"/>
  <c r="J718" i="14"/>
  <c r="BR718" i="14"/>
  <c r="AL718" i="14"/>
  <c r="BN718" i="14"/>
  <c r="BJ718" i="14"/>
  <c r="AD718" i="14"/>
  <c r="BF718" i="14"/>
  <c r="Z718" i="14"/>
  <c r="AX718" i="14"/>
  <c r="AH718" i="14"/>
  <c r="R718" i="14"/>
  <c r="L649" i="14"/>
  <c r="BO705" i="14"/>
  <c r="BG705" i="14"/>
  <c r="AY705" i="14"/>
  <c r="AQ705" i="14"/>
  <c r="AI705" i="14"/>
  <c r="AA705" i="14"/>
  <c r="S705" i="14"/>
  <c r="K705" i="14"/>
  <c r="BM705" i="14"/>
  <c r="BE705" i="14"/>
  <c r="AW705" i="14"/>
  <c r="AO705" i="14"/>
  <c r="AG705" i="14"/>
  <c r="Y705" i="14"/>
  <c r="Q705" i="14"/>
  <c r="I705" i="14"/>
  <c r="BL705" i="14"/>
  <c r="BD705" i="14"/>
  <c r="AV705" i="14"/>
  <c r="AN705" i="14"/>
  <c r="AF705" i="14"/>
  <c r="X705" i="14"/>
  <c r="P705" i="14"/>
  <c r="H705" i="14"/>
  <c r="BK705" i="14"/>
  <c r="BC705" i="14"/>
  <c r="AU705" i="14"/>
  <c r="AM705" i="14"/>
  <c r="AE705" i="14"/>
  <c r="W705" i="14"/>
  <c r="O705" i="14"/>
  <c r="G705" i="14"/>
  <c r="BQ705" i="14"/>
  <c r="BI705" i="14"/>
  <c r="BA705" i="14"/>
  <c r="AS705" i="14"/>
  <c r="AK705" i="14"/>
  <c r="AC705" i="14"/>
  <c r="U705" i="14"/>
  <c r="M705" i="14"/>
  <c r="BP705" i="14"/>
  <c r="BH705" i="14"/>
  <c r="AZ705" i="14"/>
  <c r="AR705" i="14"/>
  <c r="AJ705" i="14"/>
  <c r="AB705" i="14"/>
  <c r="T705" i="14"/>
  <c r="L705" i="14"/>
  <c r="AT705" i="14"/>
  <c r="N705" i="14"/>
  <c r="AP705" i="14"/>
  <c r="J705" i="14"/>
  <c r="BR705" i="14"/>
  <c r="AL705" i="14"/>
  <c r="BN705" i="14"/>
  <c r="AH705" i="14"/>
  <c r="BJ705" i="14"/>
  <c r="AD705" i="14"/>
  <c r="BF705" i="14"/>
  <c r="Z705" i="14"/>
  <c r="BB705" i="14"/>
  <c r="V705" i="14"/>
  <c r="AX705" i="14"/>
  <c r="R705" i="14"/>
  <c r="L636" i="14"/>
  <c r="BK714" i="14"/>
  <c r="BC714" i="14"/>
  <c r="AU714" i="14"/>
  <c r="AM714" i="14"/>
  <c r="AE714" i="14"/>
  <c r="W714" i="14"/>
  <c r="O714" i="14"/>
  <c r="G714" i="14"/>
  <c r="BQ714" i="14"/>
  <c r="BI714" i="14"/>
  <c r="BA714" i="14"/>
  <c r="AS714" i="14"/>
  <c r="AK714" i="14"/>
  <c r="AC714" i="14"/>
  <c r="U714" i="14"/>
  <c r="M714" i="14"/>
  <c r="BP714" i="14"/>
  <c r="BH714" i="14"/>
  <c r="AZ714" i="14"/>
  <c r="AR714" i="14"/>
  <c r="AJ714" i="14"/>
  <c r="AB714" i="14"/>
  <c r="T714" i="14"/>
  <c r="L714" i="14"/>
  <c r="BO714" i="14"/>
  <c r="BG714" i="14"/>
  <c r="AY714" i="14"/>
  <c r="AQ714" i="14"/>
  <c r="AI714" i="14"/>
  <c r="AA714" i="14"/>
  <c r="S714" i="14"/>
  <c r="K714" i="14"/>
  <c r="BM714" i="14"/>
  <c r="BE714" i="14"/>
  <c r="AW714" i="14"/>
  <c r="AO714" i="14"/>
  <c r="AG714" i="14"/>
  <c r="Y714" i="14"/>
  <c r="Q714" i="14"/>
  <c r="I714" i="14"/>
  <c r="BL714" i="14"/>
  <c r="BD714" i="14"/>
  <c r="AV714" i="14"/>
  <c r="AN714" i="14"/>
  <c r="AF714" i="14"/>
  <c r="X714" i="14"/>
  <c r="P714" i="14"/>
  <c r="H714" i="14"/>
  <c r="BN714" i="14"/>
  <c r="AH714" i="14"/>
  <c r="BF714" i="14"/>
  <c r="Z714" i="14"/>
  <c r="BB714" i="14"/>
  <c r="V714" i="14"/>
  <c r="AX714" i="14"/>
  <c r="R714" i="14"/>
  <c r="AP714" i="14"/>
  <c r="J714" i="14"/>
  <c r="BR714" i="14"/>
  <c r="AL714" i="14"/>
  <c r="BJ714" i="14"/>
  <c r="AT714" i="14"/>
  <c r="AD714" i="14"/>
  <c r="N714" i="14"/>
  <c r="L645" i="14"/>
  <c r="BP715" i="14"/>
  <c r="BH715" i="14"/>
  <c r="AZ715" i="14"/>
  <c r="AR715" i="14"/>
  <c r="AJ715" i="14"/>
  <c r="AB715" i="14"/>
  <c r="T715" i="14"/>
  <c r="L715" i="14"/>
  <c r="BN715" i="14"/>
  <c r="BF715" i="14"/>
  <c r="AX715" i="14"/>
  <c r="AP715" i="14"/>
  <c r="AH715" i="14"/>
  <c r="Z715" i="14"/>
  <c r="R715" i="14"/>
  <c r="J715" i="14"/>
  <c r="BM715" i="14"/>
  <c r="BE715" i="14"/>
  <c r="AW715" i="14"/>
  <c r="AO715" i="14"/>
  <c r="AG715" i="14"/>
  <c r="Y715" i="14"/>
  <c r="Q715" i="14"/>
  <c r="I715" i="14"/>
  <c r="BL715" i="14"/>
  <c r="BD715" i="14"/>
  <c r="AV715" i="14"/>
  <c r="AN715" i="14"/>
  <c r="AF715" i="14"/>
  <c r="X715" i="14"/>
  <c r="P715" i="14"/>
  <c r="H715" i="14"/>
  <c r="BR715" i="14"/>
  <c r="BJ715" i="14"/>
  <c r="BB715" i="14"/>
  <c r="AT715" i="14"/>
  <c r="AL715" i="14"/>
  <c r="AD715" i="14"/>
  <c r="V715" i="14"/>
  <c r="N715" i="14"/>
  <c r="BQ715" i="14"/>
  <c r="BI715" i="14"/>
  <c r="BA715" i="14"/>
  <c r="AS715" i="14"/>
  <c r="AK715" i="14"/>
  <c r="AC715" i="14"/>
  <c r="U715" i="14"/>
  <c r="M715" i="14"/>
  <c r="BK715" i="14"/>
  <c r="AE715" i="14"/>
  <c r="BC715" i="14"/>
  <c r="W715" i="14"/>
  <c r="AY715" i="14"/>
  <c r="S715" i="14"/>
  <c r="AU715" i="14"/>
  <c r="O715" i="14"/>
  <c r="AM715" i="14"/>
  <c r="G715" i="14"/>
  <c r="BO715" i="14"/>
  <c r="AI715" i="14"/>
  <c r="K715" i="14"/>
  <c r="BG715" i="14"/>
  <c r="AQ715" i="14"/>
  <c r="AA715" i="14"/>
  <c r="L646" i="14"/>
  <c r="E167" i="14"/>
  <c r="H167" i="14" s="1"/>
  <c r="I166" i="14"/>
  <c r="K166" i="14" s="1"/>
  <c r="BN741" i="14"/>
  <c r="BF741" i="14"/>
  <c r="AX741" i="14"/>
  <c r="AP741" i="14"/>
  <c r="AH741" i="14"/>
  <c r="Z741" i="14"/>
  <c r="R741" i="14"/>
  <c r="J741" i="14"/>
  <c r="BM741" i="14"/>
  <c r="BE741" i="14"/>
  <c r="AW741" i="14"/>
  <c r="AO741" i="14"/>
  <c r="AG741" i="14"/>
  <c r="Y741" i="14"/>
  <c r="Q741" i="14"/>
  <c r="I741" i="14"/>
  <c r="BL741" i="14"/>
  <c r="BD741" i="14"/>
  <c r="AV741" i="14"/>
  <c r="AN741" i="14"/>
  <c r="AF741" i="14"/>
  <c r="X741" i="14"/>
  <c r="P741" i="14"/>
  <c r="H741" i="14"/>
  <c r="BK741" i="14"/>
  <c r="BC741" i="14"/>
  <c r="AU741" i="14"/>
  <c r="AM741" i="14"/>
  <c r="AE741" i="14"/>
  <c r="W741" i="14"/>
  <c r="O741" i="14"/>
  <c r="G741" i="14"/>
  <c r="BR741" i="14"/>
  <c r="BJ741" i="14"/>
  <c r="BB741" i="14"/>
  <c r="AT741" i="14"/>
  <c r="AL741" i="14"/>
  <c r="AD741" i="14"/>
  <c r="V741" i="14"/>
  <c r="N741" i="14"/>
  <c r="BQ741" i="14"/>
  <c r="BI741" i="14"/>
  <c r="BA741" i="14"/>
  <c r="AS741" i="14"/>
  <c r="AK741" i="14"/>
  <c r="AC741" i="14"/>
  <c r="U741" i="14"/>
  <c r="M741" i="14"/>
  <c r="BP741" i="14"/>
  <c r="BH741" i="14"/>
  <c r="AZ741" i="14"/>
  <c r="AR741" i="14"/>
  <c r="AJ741" i="14"/>
  <c r="AB741" i="14"/>
  <c r="T741" i="14"/>
  <c r="L741" i="14"/>
  <c r="BO741" i="14"/>
  <c r="BG741" i="14"/>
  <c r="AY741" i="14"/>
  <c r="AQ741" i="14"/>
  <c r="AI741" i="14"/>
  <c r="AA741" i="14"/>
  <c r="S741" i="14"/>
  <c r="K741" i="14"/>
  <c r="L672" i="14"/>
  <c r="BL727" i="14"/>
  <c r="BD727" i="14"/>
  <c r="AV727" i="14"/>
  <c r="AN727" i="14"/>
  <c r="AF727" i="14"/>
  <c r="X727" i="14"/>
  <c r="P727" i="14"/>
  <c r="H727" i="14"/>
  <c r="BR727" i="14"/>
  <c r="BJ727" i="14"/>
  <c r="BB727" i="14"/>
  <c r="AT727" i="14"/>
  <c r="AL727" i="14"/>
  <c r="AD727" i="14"/>
  <c r="V727" i="14"/>
  <c r="N727" i="14"/>
  <c r="BQ727" i="14"/>
  <c r="BI727" i="14"/>
  <c r="BA727" i="14"/>
  <c r="AS727" i="14"/>
  <c r="AK727" i="14"/>
  <c r="AC727" i="14"/>
  <c r="U727" i="14"/>
  <c r="M727" i="14"/>
  <c r="BP727" i="14"/>
  <c r="BH727" i="14"/>
  <c r="AZ727" i="14"/>
  <c r="AR727" i="14"/>
  <c r="AJ727" i="14"/>
  <c r="AB727" i="14"/>
  <c r="T727" i="14"/>
  <c r="L727" i="14"/>
  <c r="BN727" i="14"/>
  <c r="BF727" i="14"/>
  <c r="BM727" i="14"/>
  <c r="BE727" i="14"/>
  <c r="BO727" i="14"/>
  <c r="AQ727" i="14"/>
  <c r="AA727" i="14"/>
  <c r="K727" i="14"/>
  <c r="BG727" i="14"/>
  <c r="AO727" i="14"/>
  <c r="Y727" i="14"/>
  <c r="I727" i="14"/>
  <c r="BC727" i="14"/>
  <c r="AM727" i="14"/>
  <c r="W727" i="14"/>
  <c r="G727" i="14"/>
  <c r="AY727" i="14"/>
  <c r="AI727" i="14"/>
  <c r="S727" i="14"/>
  <c r="AW727" i="14"/>
  <c r="AG727" i="14"/>
  <c r="Q727" i="14"/>
  <c r="AU727" i="14"/>
  <c r="AE727" i="14"/>
  <c r="O727" i="14"/>
  <c r="AX727" i="14"/>
  <c r="AH727" i="14"/>
  <c r="Z727" i="14"/>
  <c r="R727" i="14"/>
  <c r="BK727" i="14"/>
  <c r="AP727" i="14"/>
  <c r="J727" i="14"/>
  <c r="L658" i="14"/>
  <c r="BO738" i="14"/>
  <c r="BG738" i="14"/>
  <c r="AY738" i="14"/>
  <c r="AQ738" i="14"/>
  <c r="AI738" i="14"/>
  <c r="AA738" i="14"/>
  <c r="S738" i="14"/>
  <c r="K738" i="14"/>
  <c r="BM738" i="14"/>
  <c r="BE738" i="14"/>
  <c r="AW738" i="14"/>
  <c r="AO738" i="14"/>
  <c r="AG738" i="14"/>
  <c r="Y738" i="14"/>
  <c r="Q738" i="14"/>
  <c r="I738" i="14"/>
  <c r="BL738" i="14"/>
  <c r="BD738" i="14"/>
  <c r="AV738" i="14"/>
  <c r="AN738" i="14"/>
  <c r="AF738" i="14"/>
  <c r="X738" i="14"/>
  <c r="P738" i="14"/>
  <c r="H738" i="14"/>
  <c r="BK738" i="14"/>
  <c r="BC738" i="14"/>
  <c r="AU738" i="14"/>
  <c r="AM738" i="14"/>
  <c r="AE738" i="14"/>
  <c r="W738" i="14"/>
  <c r="O738" i="14"/>
  <c r="G738" i="14"/>
  <c r="BQ738" i="14"/>
  <c r="BI738" i="14"/>
  <c r="BA738" i="14"/>
  <c r="AS738" i="14"/>
  <c r="AK738" i="14"/>
  <c r="AC738" i="14"/>
  <c r="U738" i="14"/>
  <c r="M738" i="14"/>
  <c r="BP738" i="14"/>
  <c r="BH738" i="14"/>
  <c r="AZ738" i="14"/>
  <c r="AR738" i="14"/>
  <c r="AJ738" i="14"/>
  <c r="AB738" i="14"/>
  <c r="T738" i="14"/>
  <c r="L738" i="14"/>
  <c r="BR738" i="14"/>
  <c r="AL738" i="14"/>
  <c r="BN738" i="14"/>
  <c r="AH738" i="14"/>
  <c r="BJ738" i="14"/>
  <c r="AD738" i="14"/>
  <c r="BF738" i="14"/>
  <c r="Z738" i="14"/>
  <c r="BB738" i="14"/>
  <c r="V738" i="14"/>
  <c r="AX738" i="14"/>
  <c r="R738" i="14"/>
  <c r="AT738" i="14"/>
  <c r="N738" i="14"/>
  <c r="AP738" i="14"/>
  <c r="J738" i="14"/>
  <c r="L669" i="14"/>
  <c r="BR737" i="14"/>
  <c r="BJ737" i="14"/>
  <c r="BB737" i="14"/>
  <c r="AT737" i="14"/>
  <c r="AL737" i="14"/>
  <c r="AD737" i="14"/>
  <c r="V737" i="14"/>
  <c r="N737" i="14"/>
  <c r="BP737" i="14"/>
  <c r="BH737" i="14"/>
  <c r="AZ737" i="14"/>
  <c r="AR737" i="14"/>
  <c r="AJ737" i="14"/>
  <c r="AB737" i="14"/>
  <c r="T737" i="14"/>
  <c r="L737" i="14"/>
  <c r="BO737" i="14"/>
  <c r="BG737" i="14"/>
  <c r="AY737" i="14"/>
  <c r="AQ737" i="14"/>
  <c r="AI737" i="14"/>
  <c r="AA737" i="14"/>
  <c r="S737" i="14"/>
  <c r="K737" i="14"/>
  <c r="BN737" i="14"/>
  <c r="BF737" i="14"/>
  <c r="AX737" i="14"/>
  <c r="AP737" i="14"/>
  <c r="AH737" i="14"/>
  <c r="BL737" i="14"/>
  <c r="BD737" i="14"/>
  <c r="AV737" i="14"/>
  <c r="AN737" i="14"/>
  <c r="AF737" i="14"/>
  <c r="X737" i="14"/>
  <c r="P737" i="14"/>
  <c r="H737" i="14"/>
  <c r="BK737" i="14"/>
  <c r="BC737" i="14"/>
  <c r="AU737" i="14"/>
  <c r="AM737" i="14"/>
  <c r="AE737" i="14"/>
  <c r="W737" i="14"/>
  <c r="O737" i="14"/>
  <c r="G737" i="14"/>
  <c r="AO737" i="14"/>
  <c r="Q737" i="14"/>
  <c r="BQ737" i="14"/>
  <c r="AK737" i="14"/>
  <c r="M737" i="14"/>
  <c r="BM737" i="14"/>
  <c r="AG737" i="14"/>
  <c r="J737" i="14"/>
  <c r="BI737" i="14"/>
  <c r="AC737" i="14"/>
  <c r="I737" i="14"/>
  <c r="BE737" i="14"/>
  <c r="Z737" i="14"/>
  <c r="BA737" i="14"/>
  <c r="Y737" i="14"/>
  <c r="AW737" i="14"/>
  <c r="U737" i="14"/>
  <c r="AS737" i="14"/>
  <c r="R737" i="14"/>
  <c r="L668" i="14"/>
  <c r="BQ725" i="14"/>
  <c r="BI725" i="14"/>
  <c r="BA725" i="14"/>
  <c r="AS725" i="14"/>
  <c r="AK725" i="14"/>
  <c r="AC725" i="14"/>
  <c r="U725" i="14"/>
  <c r="M725" i="14"/>
  <c r="BO725" i="14"/>
  <c r="BG725" i="14"/>
  <c r="AY725" i="14"/>
  <c r="AQ725" i="14"/>
  <c r="AI725" i="14"/>
  <c r="AA725" i="14"/>
  <c r="S725" i="14"/>
  <c r="K725" i="14"/>
  <c r="BN725" i="14"/>
  <c r="BF725" i="14"/>
  <c r="AX725" i="14"/>
  <c r="AP725" i="14"/>
  <c r="AH725" i="14"/>
  <c r="Z725" i="14"/>
  <c r="R725" i="14"/>
  <c r="J725" i="14"/>
  <c r="BM725" i="14"/>
  <c r="BE725" i="14"/>
  <c r="AW725" i="14"/>
  <c r="AO725" i="14"/>
  <c r="AG725" i="14"/>
  <c r="Y725" i="14"/>
  <c r="Q725" i="14"/>
  <c r="I725" i="14"/>
  <c r="BK725" i="14"/>
  <c r="BC725" i="14"/>
  <c r="AU725" i="14"/>
  <c r="AM725" i="14"/>
  <c r="AE725" i="14"/>
  <c r="W725" i="14"/>
  <c r="O725" i="14"/>
  <c r="G725" i="14"/>
  <c r="BR725" i="14"/>
  <c r="BJ725" i="14"/>
  <c r="BB725" i="14"/>
  <c r="AT725" i="14"/>
  <c r="AL725" i="14"/>
  <c r="AD725" i="14"/>
  <c r="V725" i="14"/>
  <c r="N725" i="14"/>
  <c r="BD725" i="14"/>
  <c r="X725" i="14"/>
  <c r="AV725" i="14"/>
  <c r="P725" i="14"/>
  <c r="AR725" i="14"/>
  <c r="L725" i="14"/>
  <c r="AN725" i="14"/>
  <c r="H725" i="14"/>
  <c r="BL725" i="14"/>
  <c r="AF725" i="14"/>
  <c r="BH725" i="14"/>
  <c r="AB725" i="14"/>
  <c r="AJ725" i="14"/>
  <c r="T725" i="14"/>
  <c r="BP725" i="14"/>
  <c r="AZ725" i="14"/>
  <c r="L656" i="14"/>
  <c r="BQ712" i="14"/>
  <c r="BI712" i="14"/>
  <c r="BA712" i="14"/>
  <c r="AS712" i="14"/>
  <c r="AK712" i="14"/>
  <c r="AC712" i="14"/>
  <c r="U712" i="14"/>
  <c r="M712" i="14"/>
  <c r="BO712" i="14"/>
  <c r="BG712" i="14"/>
  <c r="AY712" i="14"/>
  <c r="AQ712" i="14"/>
  <c r="AI712" i="14"/>
  <c r="AA712" i="14"/>
  <c r="S712" i="14"/>
  <c r="K712" i="14"/>
  <c r="BN712" i="14"/>
  <c r="BF712" i="14"/>
  <c r="AX712" i="14"/>
  <c r="AP712" i="14"/>
  <c r="AH712" i="14"/>
  <c r="Z712" i="14"/>
  <c r="R712" i="14"/>
  <c r="J712" i="14"/>
  <c r="BM712" i="14"/>
  <c r="BE712" i="14"/>
  <c r="AW712" i="14"/>
  <c r="AO712" i="14"/>
  <c r="AG712" i="14"/>
  <c r="Y712" i="14"/>
  <c r="Q712" i="14"/>
  <c r="I712" i="14"/>
  <c r="BK712" i="14"/>
  <c r="BC712" i="14"/>
  <c r="AU712" i="14"/>
  <c r="AM712" i="14"/>
  <c r="AE712" i="14"/>
  <c r="W712" i="14"/>
  <c r="O712" i="14"/>
  <c r="G712" i="14"/>
  <c r="BR712" i="14"/>
  <c r="BJ712" i="14"/>
  <c r="BB712" i="14"/>
  <c r="AT712" i="14"/>
  <c r="AL712" i="14"/>
  <c r="AD712" i="14"/>
  <c r="V712" i="14"/>
  <c r="N712" i="14"/>
  <c r="AN712" i="14"/>
  <c r="H712" i="14"/>
  <c r="BL712" i="14"/>
  <c r="AF712" i="14"/>
  <c r="BH712" i="14"/>
  <c r="AB712" i="14"/>
  <c r="BD712" i="14"/>
  <c r="X712" i="14"/>
  <c r="AV712" i="14"/>
  <c r="P712" i="14"/>
  <c r="AR712" i="14"/>
  <c r="L712" i="14"/>
  <c r="BP712" i="14"/>
  <c r="AZ712" i="14"/>
  <c r="AJ712" i="14"/>
  <c r="T712" i="14"/>
  <c r="L643" i="14"/>
  <c r="BO734" i="14"/>
  <c r="BG734" i="14"/>
  <c r="AY734" i="14"/>
  <c r="AQ734" i="14"/>
  <c r="AI734" i="14"/>
  <c r="AA734" i="14"/>
  <c r="S734" i="14"/>
  <c r="K734" i="14"/>
  <c r="BM734" i="14"/>
  <c r="BE734" i="14"/>
  <c r="AW734" i="14"/>
  <c r="AO734" i="14"/>
  <c r="AG734" i="14"/>
  <c r="Y734" i="14"/>
  <c r="Q734" i="14"/>
  <c r="I734" i="14"/>
  <c r="BL734" i="14"/>
  <c r="BD734" i="14"/>
  <c r="AV734" i="14"/>
  <c r="AN734" i="14"/>
  <c r="AF734" i="14"/>
  <c r="X734" i="14"/>
  <c r="P734" i="14"/>
  <c r="H734" i="14"/>
  <c r="BK734" i="14"/>
  <c r="BC734" i="14"/>
  <c r="AU734" i="14"/>
  <c r="AM734" i="14"/>
  <c r="AE734" i="14"/>
  <c r="W734" i="14"/>
  <c r="O734" i="14"/>
  <c r="G734" i="14"/>
  <c r="BQ734" i="14"/>
  <c r="BI734" i="14"/>
  <c r="BA734" i="14"/>
  <c r="AS734" i="14"/>
  <c r="AK734" i="14"/>
  <c r="AC734" i="14"/>
  <c r="U734" i="14"/>
  <c r="M734" i="14"/>
  <c r="BP734" i="14"/>
  <c r="BH734" i="14"/>
  <c r="AZ734" i="14"/>
  <c r="AR734" i="14"/>
  <c r="AJ734" i="14"/>
  <c r="AB734" i="14"/>
  <c r="T734" i="14"/>
  <c r="L734" i="14"/>
  <c r="AT734" i="14"/>
  <c r="N734" i="14"/>
  <c r="BR734" i="14"/>
  <c r="AL734" i="14"/>
  <c r="BN734" i="14"/>
  <c r="AH734" i="14"/>
  <c r="BJ734" i="14"/>
  <c r="AD734" i="14"/>
  <c r="BB734" i="14"/>
  <c r="V734" i="14"/>
  <c r="AX734" i="14"/>
  <c r="R734" i="14"/>
  <c r="BF734" i="14"/>
  <c r="AP734" i="14"/>
  <c r="Z734" i="14"/>
  <c r="J734" i="14"/>
  <c r="L665" i="14"/>
  <c r="BM721" i="14"/>
  <c r="BE721" i="14"/>
  <c r="AW721" i="14"/>
  <c r="AO721" i="14"/>
  <c r="AG721" i="14"/>
  <c r="Y721" i="14"/>
  <c r="Q721" i="14"/>
  <c r="I721" i="14"/>
  <c r="BK721" i="14"/>
  <c r="BC721" i="14"/>
  <c r="AU721" i="14"/>
  <c r="AM721" i="14"/>
  <c r="AE721" i="14"/>
  <c r="W721" i="14"/>
  <c r="O721" i="14"/>
  <c r="G721" i="14"/>
  <c r="BR721" i="14"/>
  <c r="BJ721" i="14"/>
  <c r="BB721" i="14"/>
  <c r="AT721" i="14"/>
  <c r="AL721" i="14"/>
  <c r="AD721" i="14"/>
  <c r="V721" i="14"/>
  <c r="N721" i="14"/>
  <c r="BQ721" i="14"/>
  <c r="BI721" i="14"/>
  <c r="BA721" i="14"/>
  <c r="AS721" i="14"/>
  <c r="AK721" i="14"/>
  <c r="AC721" i="14"/>
  <c r="U721" i="14"/>
  <c r="M721" i="14"/>
  <c r="BO721" i="14"/>
  <c r="BG721" i="14"/>
  <c r="AY721" i="14"/>
  <c r="AQ721" i="14"/>
  <c r="AI721" i="14"/>
  <c r="AA721" i="14"/>
  <c r="S721" i="14"/>
  <c r="K721" i="14"/>
  <c r="BN721" i="14"/>
  <c r="BF721" i="14"/>
  <c r="AX721" i="14"/>
  <c r="AP721" i="14"/>
  <c r="AH721" i="14"/>
  <c r="Z721" i="14"/>
  <c r="R721" i="14"/>
  <c r="J721" i="14"/>
  <c r="BP721" i="14"/>
  <c r="AJ721" i="14"/>
  <c r="BH721" i="14"/>
  <c r="AB721" i="14"/>
  <c r="BD721" i="14"/>
  <c r="X721" i="14"/>
  <c r="AZ721" i="14"/>
  <c r="T721" i="14"/>
  <c r="AR721" i="14"/>
  <c r="L721" i="14"/>
  <c r="AN721" i="14"/>
  <c r="H721" i="14"/>
  <c r="AV721" i="14"/>
  <c r="AF721" i="14"/>
  <c r="P721" i="14"/>
  <c r="BL721" i="14"/>
  <c r="L652" i="14"/>
  <c r="BK730" i="14"/>
  <c r="BC730" i="14"/>
  <c r="AU730" i="14"/>
  <c r="AM730" i="14"/>
  <c r="AE730" i="14"/>
  <c r="W730" i="14"/>
  <c r="O730" i="14"/>
  <c r="G730" i="14"/>
  <c r="BQ730" i="14"/>
  <c r="BI730" i="14"/>
  <c r="BA730" i="14"/>
  <c r="AS730" i="14"/>
  <c r="AK730" i="14"/>
  <c r="AC730" i="14"/>
  <c r="U730" i="14"/>
  <c r="M730" i="14"/>
  <c r="BP730" i="14"/>
  <c r="BH730" i="14"/>
  <c r="AZ730" i="14"/>
  <c r="AR730" i="14"/>
  <c r="AJ730" i="14"/>
  <c r="AB730" i="14"/>
  <c r="T730" i="14"/>
  <c r="L730" i="14"/>
  <c r="BO730" i="14"/>
  <c r="BG730" i="14"/>
  <c r="AY730" i="14"/>
  <c r="AQ730" i="14"/>
  <c r="AI730" i="14"/>
  <c r="AA730" i="14"/>
  <c r="S730" i="14"/>
  <c r="K730" i="14"/>
  <c r="BM730" i="14"/>
  <c r="BE730" i="14"/>
  <c r="AW730" i="14"/>
  <c r="AO730" i="14"/>
  <c r="AG730" i="14"/>
  <c r="Y730" i="14"/>
  <c r="Q730" i="14"/>
  <c r="I730" i="14"/>
  <c r="BL730" i="14"/>
  <c r="BD730" i="14"/>
  <c r="AV730" i="14"/>
  <c r="AN730" i="14"/>
  <c r="AF730" i="14"/>
  <c r="X730" i="14"/>
  <c r="P730" i="14"/>
  <c r="H730" i="14"/>
  <c r="BF730" i="14"/>
  <c r="Z730" i="14"/>
  <c r="AX730" i="14"/>
  <c r="R730" i="14"/>
  <c r="AT730" i="14"/>
  <c r="N730" i="14"/>
  <c r="AP730" i="14"/>
  <c r="J730" i="14"/>
  <c r="BN730" i="14"/>
  <c r="AH730" i="14"/>
  <c r="BJ730" i="14"/>
  <c r="AD730" i="14"/>
  <c r="BR730" i="14"/>
  <c r="BB730" i="14"/>
  <c r="AL730" i="14"/>
  <c r="V730" i="14"/>
  <c r="L661" i="14"/>
  <c r="BR701" i="14"/>
  <c r="BJ701" i="14"/>
  <c r="BB701" i="14"/>
  <c r="AT701" i="14"/>
  <c r="AL701" i="14"/>
  <c r="AD701" i="14"/>
  <c r="V701" i="14"/>
  <c r="N701" i="14"/>
  <c r="BQ701" i="14"/>
  <c r="BI701" i="14"/>
  <c r="BA701" i="14"/>
  <c r="AS701" i="14"/>
  <c r="AK701" i="14"/>
  <c r="AC701" i="14"/>
  <c r="U701" i="14"/>
  <c r="M701" i="14"/>
  <c r="BP701" i="14"/>
  <c r="BH701" i="14"/>
  <c r="AZ701" i="14"/>
  <c r="AR701" i="14"/>
  <c r="AJ701" i="14"/>
  <c r="AB701" i="14"/>
  <c r="T701" i="14"/>
  <c r="L701" i="14"/>
  <c r="BO701" i="14"/>
  <c r="BG701" i="14"/>
  <c r="AY701" i="14"/>
  <c r="AQ701" i="14"/>
  <c r="AI701" i="14"/>
  <c r="AA701" i="14"/>
  <c r="S701" i="14"/>
  <c r="K701" i="14"/>
  <c r="BN701" i="14"/>
  <c r="BF701" i="14"/>
  <c r="AX701" i="14"/>
  <c r="AP701" i="14"/>
  <c r="AH701" i="14"/>
  <c r="Z701" i="14"/>
  <c r="R701" i="14"/>
  <c r="J701" i="14"/>
  <c r="BM701" i="14"/>
  <c r="BE701" i="14"/>
  <c r="AW701" i="14"/>
  <c r="AO701" i="14"/>
  <c r="AG701" i="14"/>
  <c r="Y701" i="14"/>
  <c r="Q701" i="14"/>
  <c r="I701" i="14"/>
  <c r="BL701" i="14"/>
  <c r="BD701" i="14"/>
  <c r="AV701" i="14"/>
  <c r="AN701" i="14"/>
  <c r="AF701" i="14"/>
  <c r="X701" i="14"/>
  <c r="P701" i="14"/>
  <c r="H701" i="14"/>
  <c r="BK701" i="14"/>
  <c r="BC701" i="14"/>
  <c r="AU701" i="14"/>
  <c r="AM701" i="14"/>
  <c r="AE701" i="14"/>
  <c r="W701" i="14"/>
  <c r="O701" i="14"/>
  <c r="G701" i="14"/>
  <c r="L632" i="14"/>
  <c r="BM744" i="14"/>
  <c r="BE744" i="14"/>
  <c r="AW744" i="14"/>
  <c r="AO744" i="14"/>
  <c r="AG744" i="14"/>
  <c r="Y744" i="14"/>
  <c r="Q744" i="14"/>
  <c r="I744" i="14"/>
  <c r="BL744" i="14"/>
  <c r="BD744" i="14"/>
  <c r="AV744" i="14"/>
  <c r="AN744" i="14"/>
  <c r="AF744" i="14"/>
  <c r="X744" i="14"/>
  <c r="P744" i="14"/>
  <c r="H744" i="14"/>
  <c r="BK744" i="14"/>
  <c r="BC744" i="14"/>
  <c r="AU744" i="14"/>
  <c r="AM744" i="14"/>
  <c r="AE744" i="14"/>
  <c r="W744" i="14"/>
  <c r="O744" i="14"/>
  <c r="G744" i="14"/>
  <c r="BR744" i="14"/>
  <c r="BJ744" i="14"/>
  <c r="BB744" i="14"/>
  <c r="AT744" i="14"/>
  <c r="AL744" i="14"/>
  <c r="AD744" i="14"/>
  <c r="V744" i="14"/>
  <c r="N744" i="14"/>
  <c r="BQ744" i="14"/>
  <c r="BI744" i="14"/>
  <c r="BA744" i="14"/>
  <c r="AS744" i="14"/>
  <c r="AK744" i="14"/>
  <c r="AC744" i="14"/>
  <c r="U744" i="14"/>
  <c r="M744" i="14"/>
  <c r="BP744" i="14"/>
  <c r="BH744" i="14"/>
  <c r="AZ744" i="14"/>
  <c r="AR744" i="14"/>
  <c r="AJ744" i="14"/>
  <c r="AB744" i="14"/>
  <c r="T744" i="14"/>
  <c r="L744" i="14"/>
  <c r="BO744" i="14"/>
  <c r="BG744" i="14"/>
  <c r="AY744" i="14"/>
  <c r="AQ744" i="14"/>
  <c r="AI744" i="14"/>
  <c r="AA744" i="14"/>
  <c r="S744" i="14"/>
  <c r="K744" i="14"/>
  <c r="BN744" i="14"/>
  <c r="BF744" i="14"/>
  <c r="AX744" i="14"/>
  <c r="AP744" i="14"/>
  <c r="AH744" i="14"/>
  <c r="Z744" i="14"/>
  <c r="R744" i="14"/>
  <c r="J744" i="14"/>
  <c r="L675" i="14"/>
  <c r="BN697" i="14"/>
  <c r="BF697" i="14"/>
  <c r="AX697" i="14"/>
  <c r="AP697" i="14"/>
  <c r="AH697" i="14"/>
  <c r="Z697" i="14"/>
  <c r="R697" i="14"/>
  <c r="J697" i="14"/>
  <c r="BM697" i="14"/>
  <c r="BE697" i="14"/>
  <c r="AW697" i="14"/>
  <c r="AO697" i="14"/>
  <c r="AG697" i="14"/>
  <c r="Y697" i="14"/>
  <c r="Q697" i="14"/>
  <c r="I697" i="14"/>
  <c r="BL697" i="14"/>
  <c r="BD697" i="14"/>
  <c r="AV697" i="14"/>
  <c r="AN697" i="14"/>
  <c r="AF697" i="14"/>
  <c r="X697" i="14"/>
  <c r="P697" i="14"/>
  <c r="H697" i="14"/>
  <c r="BK697" i="14"/>
  <c r="BC697" i="14"/>
  <c r="AU697" i="14"/>
  <c r="AM697" i="14"/>
  <c r="AE697" i="14"/>
  <c r="W697" i="14"/>
  <c r="O697" i="14"/>
  <c r="G697" i="14"/>
  <c r="BR697" i="14"/>
  <c r="BJ697" i="14"/>
  <c r="BB697" i="14"/>
  <c r="AT697" i="14"/>
  <c r="AL697" i="14"/>
  <c r="AD697" i="14"/>
  <c r="V697" i="14"/>
  <c r="N697" i="14"/>
  <c r="BQ697" i="14"/>
  <c r="BI697" i="14"/>
  <c r="BA697" i="14"/>
  <c r="AS697" i="14"/>
  <c r="AK697" i="14"/>
  <c r="AC697" i="14"/>
  <c r="U697" i="14"/>
  <c r="M697" i="14"/>
  <c r="BP697" i="14"/>
  <c r="BH697" i="14"/>
  <c r="AZ697" i="14"/>
  <c r="AR697" i="14"/>
  <c r="AJ697" i="14"/>
  <c r="AB697" i="14"/>
  <c r="T697" i="14"/>
  <c r="L697" i="14"/>
  <c r="BO697" i="14"/>
  <c r="BG697" i="14"/>
  <c r="AY697" i="14"/>
  <c r="AQ697" i="14"/>
  <c r="AI697" i="14"/>
  <c r="AA697" i="14"/>
  <c r="S697" i="14"/>
  <c r="K697" i="14"/>
  <c r="L628" i="14"/>
  <c r="BK698" i="14"/>
  <c r="BC698" i="14"/>
  <c r="AU698" i="14"/>
  <c r="AM698" i="14"/>
  <c r="AE698" i="14"/>
  <c r="W698" i="14"/>
  <c r="O698" i="14"/>
  <c r="G698" i="14"/>
  <c r="BR698" i="14"/>
  <c r="BJ698" i="14"/>
  <c r="BB698" i="14"/>
  <c r="AT698" i="14"/>
  <c r="AL698" i="14"/>
  <c r="AD698" i="14"/>
  <c r="V698" i="14"/>
  <c r="N698" i="14"/>
  <c r="BQ698" i="14"/>
  <c r="BI698" i="14"/>
  <c r="BA698" i="14"/>
  <c r="AS698" i="14"/>
  <c r="AK698" i="14"/>
  <c r="AC698" i="14"/>
  <c r="U698" i="14"/>
  <c r="M698" i="14"/>
  <c r="BP698" i="14"/>
  <c r="BH698" i="14"/>
  <c r="AZ698" i="14"/>
  <c r="AR698" i="14"/>
  <c r="AJ698" i="14"/>
  <c r="AB698" i="14"/>
  <c r="T698" i="14"/>
  <c r="L698" i="14"/>
  <c r="BO698" i="14"/>
  <c r="BG698" i="14"/>
  <c r="AY698" i="14"/>
  <c r="AQ698" i="14"/>
  <c r="AI698" i="14"/>
  <c r="AA698" i="14"/>
  <c r="S698" i="14"/>
  <c r="K698" i="14"/>
  <c r="BN698" i="14"/>
  <c r="BF698" i="14"/>
  <c r="AX698" i="14"/>
  <c r="AP698" i="14"/>
  <c r="AH698" i="14"/>
  <c r="Z698" i="14"/>
  <c r="R698" i="14"/>
  <c r="J698" i="14"/>
  <c r="BM698" i="14"/>
  <c r="BE698" i="14"/>
  <c r="AW698" i="14"/>
  <c r="AO698" i="14"/>
  <c r="AG698" i="14"/>
  <c r="Y698" i="14"/>
  <c r="Q698" i="14"/>
  <c r="I698" i="14"/>
  <c r="BL698" i="14"/>
  <c r="BD698" i="14"/>
  <c r="AV698" i="14"/>
  <c r="AN698" i="14"/>
  <c r="AF698" i="14"/>
  <c r="X698" i="14"/>
  <c r="P698" i="14"/>
  <c r="H698" i="14"/>
  <c r="L629" i="14"/>
  <c r="BO723" i="14"/>
  <c r="BG723" i="14"/>
  <c r="AY723" i="14"/>
  <c r="AQ723" i="14"/>
  <c r="AI723" i="14"/>
  <c r="AA723" i="14"/>
  <c r="S723" i="14"/>
  <c r="K723" i="14"/>
  <c r="BM723" i="14"/>
  <c r="BE723" i="14"/>
  <c r="AW723" i="14"/>
  <c r="AO723" i="14"/>
  <c r="AG723" i="14"/>
  <c r="Y723" i="14"/>
  <c r="Q723" i="14"/>
  <c r="I723" i="14"/>
  <c r="BL723" i="14"/>
  <c r="BD723" i="14"/>
  <c r="AV723" i="14"/>
  <c r="AN723" i="14"/>
  <c r="AF723" i="14"/>
  <c r="X723" i="14"/>
  <c r="P723" i="14"/>
  <c r="H723" i="14"/>
  <c r="BK723" i="14"/>
  <c r="BC723" i="14"/>
  <c r="AU723" i="14"/>
  <c r="AM723" i="14"/>
  <c r="AE723" i="14"/>
  <c r="W723" i="14"/>
  <c r="O723" i="14"/>
  <c r="G723" i="14"/>
  <c r="BQ723" i="14"/>
  <c r="BI723" i="14"/>
  <c r="BA723" i="14"/>
  <c r="AS723" i="14"/>
  <c r="AK723" i="14"/>
  <c r="AC723" i="14"/>
  <c r="U723" i="14"/>
  <c r="M723" i="14"/>
  <c r="BP723" i="14"/>
  <c r="BH723" i="14"/>
  <c r="AZ723" i="14"/>
  <c r="AR723" i="14"/>
  <c r="AJ723" i="14"/>
  <c r="AB723" i="14"/>
  <c r="T723" i="14"/>
  <c r="L723" i="14"/>
  <c r="BJ723" i="14"/>
  <c r="AD723" i="14"/>
  <c r="BB723" i="14"/>
  <c r="V723" i="14"/>
  <c r="AX723" i="14"/>
  <c r="R723" i="14"/>
  <c r="AT723" i="14"/>
  <c r="N723" i="14"/>
  <c r="BR723" i="14"/>
  <c r="AL723" i="14"/>
  <c r="BN723" i="14"/>
  <c r="AH723" i="14"/>
  <c r="AP723" i="14"/>
  <c r="Z723" i="14"/>
  <c r="J723" i="14"/>
  <c r="BF723" i="14"/>
  <c r="L654" i="14"/>
  <c r="BR733" i="14"/>
  <c r="BJ733" i="14"/>
  <c r="BB733" i="14"/>
  <c r="AT733" i="14"/>
  <c r="AL733" i="14"/>
  <c r="AD733" i="14"/>
  <c r="V733" i="14"/>
  <c r="N733" i="14"/>
  <c r="BP733" i="14"/>
  <c r="BH733" i="14"/>
  <c r="AZ733" i="14"/>
  <c r="AR733" i="14"/>
  <c r="AJ733" i="14"/>
  <c r="AB733" i="14"/>
  <c r="T733" i="14"/>
  <c r="L733" i="14"/>
  <c r="BO733" i="14"/>
  <c r="BG733" i="14"/>
  <c r="AY733" i="14"/>
  <c r="AQ733" i="14"/>
  <c r="AI733" i="14"/>
  <c r="AA733" i="14"/>
  <c r="S733" i="14"/>
  <c r="K733" i="14"/>
  <c r="BN733" i="14"/>
  <c r="BF733" i="14"/>
  <c r="AX733" i="14"/>
  <c r="AP733" i="14"/>
  <c r="AH733" i="14"/>
  <c r="Z733" i="14"/>
  <c r="R733" i="14"/>
  <c r="J733" i="14"/>
  <c r="BL733" i="14"/>
  <c r="BD733" i="14"/>
  <c r="AV733" i="14"/>
  <c r="AN733" i="14"/>
  <c r="AF733" i="14"/>
  <c r="X733" i="14"/>
  <c r="P733" i="14"/>
  <c r="H733" i="14"/>
  <c r="BK733" i="14"/>
  <c r="BC733" i="14"/>
  <c r="AU733" i="14"/>
  <c r="AM733" i="14"/>
  <c r="AE733" i="14"/>
  <c r="W733" i="14"/>
  <c r="O733" i="14"/>
  <c r="G733" i="14"/>
  <c r="AW733" i="14"/>
  <c r="Q733" i="14"/>
  <c r="AO733" i="14"/>
  <c r="I733" i="14"/>
  <c r="BQ733" i="14"/>
  <c r="AK733" i="14"/>
  <c r="BM733" i="14"/>
  <c r="AG733" i="14"/>
  <c r="BE733" i="14"/>
  <c r="Y733" i="14"/>
  <c r="BA733" i="14"/>
  <c r="U733" i="14"/>
  <c r="AC733" i="14"/>
  <c r="BI733" i="14"/>
  <c r="AS733" i="14"/>
  <c r="M733" i="14"/>
  <c r="L664" i="14"/>
  <c r="BP720" i="14"/>
  <c r="BH720" i="14"/>
  <c r="AZ720" i="14"/>
  <c r="AR720" i="14"/>
  <c r="AJ720" i="14"/>
  <c r="AB720" i="14"/>
  <c r="T720" i="14"/>
  <c r="L720" i="14"/>
  <c r="BN720" i="14"/>
  <c r="BF720" i="14"/>
  <c r="AX720" i="14"/>
  <c r="AP720" i="14"/>
  <c r="AH720" i="14"/>
  <c r="Z720" i="14"/>
  <c r="R720" i="14"/>
  <c r="J720" i="14"/>
  <c r="BM720" i="14"/>
  <c r="BE720" i="14"/>
  <c r="AW720" i="14"/>
  <c r="AO720" i="14"/>
  <c r="AG720" i="14"/>
  <c r="Y720" i="14"/>
  <c r="Q720" i="14"/>
  <c r="I720" i="14"/>
  <c r="BL720" i="14"/>
  <c r="BD720" i="14"/>
  <c r="AV720" i="14"/>
  <c r="AN720" i="14"/>
  <c r="AF720" i="14"/>
  <c r="X720" i="14"/>
  <c r="P720" i="14"/>
  <c r="H720" i="14"/>
  <c r="BR720" i="14"/>
  <c r="BJ720" i="14"/>
  <c r="BB720" i="14"/>
  <c r="AT720" i="14"/>
  <c r="AL720" i="14"/>
  <c r="AD720" i="14"/>
  <c r="V720" i="14"/>
  <c r="N720" i="14"/>
  <c r="BQ720" i="14"/>
  <c r="BI720" i="14"/>
  <c r="BA720" i="14"/>
  <c r="AS720" i="14"/>
  <c r="AK720" i="14"/>
  <c r="AC720" i="14"/>
  <c r="U720" i="14"/>
  <c r="M720" i="14"/>
  <c r="AM720" i="14"/>
  <c r="G720" i="14"/>
  <c r="BK720" i="14"/>
  <c r="AE720" i="14"/>
  <c r="BG720" i="14"/>
  <c r="AA720" i="14"/>
  <c r="BC720" i="14"/>
  <c r="W720" i="14"/>
  <c r="AU720" i="14"/>
  <c r="O720" i="14"/>
  <c r="AQ720" i="14"/>
  <c r="K720" i="14"/>
  <c r="BO720" i="14"/>
  <c r="AY720" i="14"/>
  <c r="AI720" i="14"/>
  <c r="S720" i="14"/>
  <c r="L651" i="14"/>
  <c r="BM716" i="14"/>
  <c r="BE716" i="14"/>
  <c r="AW716" i="14"/>
  <c r="AO716" i="14"/>
  <c r="AG716" i="14"/>
  <c r="Y716" i="14"/>
  <c r="Q716" i="14"/>
  <c r="I716" i="14"/>
  <c r="BK716" i="14"/>
  <c r="BC716" i="14"/>
  <c r="AU716" i="14"/>
  <c r="AM716" i="14"/>
  <c r="AE716" i="14"/>
  <c r="W716" i="14"/>
  <c r="O716" i="14"/>
  <c r="G716" i="14"/>
  <c r="BR716" i="14"/>
  <c r="BJ716" i="14"/>
  <c r="BB716" i="14"/>
  <c r="AT716" i="14"/>
  <c r="AL716" i="14"/>
  <c r="AD716" i="14"/>
  <c r="V716" i="14"/>
  <c r="N716" i="14"/>
  <c r="BQ716" i="14"/>
  <c r="BI716" i="14"/>
  <c r="BA716" i="14"/>
  <c r="AS716" i="14"/>
  <c r="AK716" i="14"/>
  <c r="AC716" i="14"/>
  <c r="U716" i="14"/>
  <c r="M716" i="14"/>
  <c r="BO716" i="14"/>
  <c r="BG716" i="14"/>
  <c r="AY716" i="14"/>
  <c r="AQ716" i="14"/>
  <c r="AI716" i="14"/>
  <c r="AA716" i="14"/>
  <c r="S716" i="14"/>
  <c r="K716" i="14"/>
  <c r="BN716" i="14"/>
  <c r="BF716" i="14"/>
  <c r="AX716" i="14"/>
  <c r="AP716" i="14"/>
  <c r="AH716" i="14"/>
  <c r="Z716" i="14"/>
  <c r="R716" i="14"/>
  <c r="J716" i="14"/>
  <c r="BH716" i="14"/>
  <c r="AB716" i="14"/>
  <c r="AZ716" i="14"/>
  <c r="T716" i="14"/>
  <c r="AV716" i="14"/>
  <c r="P716" i="14"/>
  <c r="AR716" i="14"/>
  <c r="L716" i="14"/>
  <c r="BP716" i="14"/>
  <c r="AJ716" i="14"/>
  <c r="BL716" i="14"/>
  <c r="AF716" i="14"/>
  <c r="BD716" i="14"/>
  <c r="AN716" i="14"/>
  <c r="X716" i="14"/>
  <c r="H716" i="14"/>
  <c r="L647" i="14"/>
  <c r="BM703" i="14"/>
  <c r="BE703" i="14"/>
  <c r="BK703" i="14"/>
  <c r="BR703" i="14"/>
  <c r="BJ703" i="14"/>
  <c r="BQ703" i="14"/>
  <c r="BI703" i="14"/>
  <c r="BO703" i="14"/>
  <c r="BG703" i="14"/>
  <c r="BN703" i="14"/>
  <c r="BD703" i="14"/>
  <c r="AV703" i="14"/>
  <c r="AN703" i="14"/>
  <c r="AF703" i="14"/>
  <c r="X703" i="14"/>
  <c r="P703" i="14"/>
  <c r="H703" i="14"/>
  <c r="BC703" i="14"/>
  <c r="AU703" i="14"/>
  <c r="AM703" i="14"/>
  <c r="AE703" i="14"/>
  <c r="W703" i="14"/>
  <c r="O703" i="14"/>
  <c r="G703" i="14"/>
  <c r="BB703" i="14"/>
  <c r="AT703" i="14"/>
  <c r="AL703" i="14"/>
  <c r="AD703" i="14"/>
  <c r="V703" i="14"/>
  <c r="N703" i="14"/>
  <c r="BA703" i="14"/>
  <c r="AS703" i="14"/>
  <c r="AK703" i="14"/>
  <c r="AC703" i="14"/>
  <c r="U703" i="14"/>
  <c r="M703" i="14"/>
  <c r="BP703" i="14"/>
  <c r="AZ703" i="14"/>
  <c r="AR703" i="14"/>
  <c r="AJ703" i="14"/>
  <c r="AB703" i="14"/>
  <c r="T703" i="14"/>
  <c r="L703" i="14"/>
  <c r="BL703" i="14"/>
  <c r="AY703" i="14"/>
  <c r="AQ703" i="14"/>
  <c r="AI703" i="14"/>
  <c r="AA703" i="14"/>
  <c r="S703" i="14"/>
  <c r="K703" i="14"/>
  <c r="BH703" i="14"/>
  <c r="AX703" i="14"/>
  <c r="AP703" i="14"/>
  <c r="AH703" i="14"/>
  <c r="Z703" i="14"/>
  <c r="R703" i="14"/>
  <c r="J703" i="14"/>
  <c r="BF703" i="14"/>
  <c r="AW703" i="14"/>
  <c r="AO703" i="14"/>
  <c r="AG703" i="14"/>
  <c r="Y703" i="14"/>
  <c r="Q703" i="14"/>
  <c r="I703" i="14"/>
  <c r="L634" i="14"/>
  <c r="BR717" i="14"/>
  <c r="BJ717" i="14"/>
  <c r="BB717" i="14"/>
  <c r="AT717" i="14"/>
  <c r="AL717" i="14"/>
  <c r="AD717" i="14"/>
  <c r="V717" i="14"/>
  <c r="N717" i="14"/>
  <c r="BP717" i="14"/>
  <c r="BH717" i="14"/>
  <c r="AZ717" i="14"/>
  <c r="AR717" i="14"/>
  <c r="AJ717" i="14"/>
  <c r="AB717" i="14"/>
  <c r="T717" i="14"/>
  <c r="L717" i="14"/>
  <c r="BO717" i="14"/>
  <c r="BG717" i="14"/>
  <c r="AY717" i="14"/>
  <c r="AQ717" i="14"/>
  <c r="AI717" i="14"/>
  <c r="AA717" i="14"/>
  <c r="S717" i="14"/>
  <c r="K717" i="14"/>
  <c r="BN717" i="14"/>
  <c r="BF717" i="14"/>
  <c r="AX717" i="14"/>
  <c r="AP717" i="14"/>
  <c r="AH717" i="14"/>
  <c r="Z717" i="14"/>
  <c r="R717" i="14"/>
  <c r="J717" i="14"/>
  <c r="BL717" i="14"/>
  <c r="BD717" i="14"/>
  <c r="AV717" i="14"/>
  <c r="AN717" i="14"/>
  <c r="AF717" i="14"/>
  <c r="X717" i="14"/>
  <c r="P717" i="14"/>
  <c r="H717" i="14"/>
  <c r="BK717" i="14"/>
  <c r="BC717" i="14"/>
  <c r="AU717" i="14"/>
  <c r="AM717" i="14"/>
  <c r="AE717" i="14"/>
  <c r="W717" i="14"/>
  <c r="O717" i="14"/>
  <c r="G717" i="14"/>
  <c r="BE717" i="14"/>
  <c r="Y717" i="14"/>
  <c r="AW717" i="14"/>
  <c r="Q717" i="14"/>
  <c r="AS717" i="14"/>
  <c r="M717" i="14"/>
  <c r="AO717" i="14"/>
  <c r="I717" i="14"/>
  <c r="BM717" i="14"/>
  <c r="AG717" i="14"/>
  <c r="BI717" i="14"/>
  <c r="AC717" i="14"/>
  <c r="BQ717" i="14"/>
  <c r="BA717" i="14"/>
  <c r="AK717" i="14"/>
  <c r="U717" i="14"/>
  <c r="L648" i="14"/>
  <c r="BR704" i="14"/>
  <c r="BJ704" i="14"/>
  <c r="BB704" i="14"/>
  <c r="AT704" i="14"/>
  <c r="AL704" i="14"/>
  <c r="AD704" i="14"/>
  <c r="V704" i="14"/>
  <c r="N704" i="14"/>
  <c r="BP704" i="14"/>
  <c r="BH704" i="14"/>
  <c r="AZ704" i="14"/>
  <c r="AR704" i="14"/>
  <c r="AJ704" i="14"/>
  <c r="AB704" i="14"/>
  <c r="T704" i="14"/>
  <c r="L704" i="14"/>
  <c r="BO704" i="14"/>
  <c r="BG704" i="14"/>
  <c r="AY704" i="14"/>
  <c r="AQ704" i="14"/>
  <c r="AI704" i="14"/>
  <c r="AA704" i="14"/>
  <c r="S704" i="14"/>
  <c r="K704" i="14"/>
  <c r="BN704" i="14"/>
  <c r="BF704" i="14"/>
  <c r="AX704" i="14"/>
  <c r="AP704" i="14"/>
  <c r="AH704" i="14"/>
  <c r="Z704" i="14"/>
  <c r="R704" i="14"/>
  <c r="J704" i="14"/>
  <c r="BL704" i="14"/>
  <c r="BD704" i="14"/>
  <c r="AV704" i="14"/>
  <c r="AN704" i="14"/>
  <c r="AF704" i="14"/>
  <c r="X704" i="14"/>
  <c r="P704" i="14"/>
  <c r="H704" i="14"/>
  <c r="BK704" i="14"/>
  <c r="BC704" i="14"/>
  <c r="AU704" i="14"/>
  <c r="AM704" i="14"/>
  <c r="AE704" i="14"/>
  <c r="W704" i="14"/>
  <c r="O704" i="14"/>
  <c r="G704" i="14"/>
  <c r="AW704" i="14"/>
  <c r="Q704" i="14"/>
  <c r="AS704" i="14"/>
  <c r="M704" i="14"/>
  <c r="AO704" i="14"/>
  <c r="I704" i="14"/>
  <c r="BQ704" i="14"/>
  <c r="AK704" i="14"/>
  <c r="BM704" i="14"/>
  <c r="AG704" i="14"/>
  <c r="BI704" i="14"/>
  <c r="AC704" i="14"/>
  <c r="BE704" i="14"/>
  <c r="Y704" i="14"/>
  <c r="BA704" i="14"/>
  <c r="U704" i="14"/>
  <c r="L635" i="14"/>
  <c r="BO726" i="14"/>
  <c r="BG726" i="14"/>
  <c r="BM726" i="14"/>
  <c r="BE726" i="14"/>
  <c r="BL726" i="14"/>
  <c r="BD726" i="14"/>
  <c r="AV726" i="14"/>
  <c r="BK726" i="14"/>
  <c r="BJ726" i="14"/>
  <c r="AY726" i="14"/>
  <c r="AP726" i="14"/>
  <c r="AH726" i="14"/>
  <c r="Z726" i="14"/>
  <c r="R726" i="14"/>
  <c r="J726" i="14"/>
  <c r="BH726" i="14"/>
  <c r="AW726" i="14"/>
  <c r="AN726" i="14"/>
  <c r="AF726" i="14"/>
  <c r="X726" i="14"/>
  <c r="P726" i="14"/>
  <c r="H726" i="14"/>
  <c r="BF726" i="14"/>
  <c r="AU726" i="14"/>
  <c r="AM726" i="14"/>
  <c r="AE726" i="14"/>
  <c r="W726" i="14"/>
  <c r="O726" i="14"/>
  <c r="G726" i="14"/>
  <c r="BR726" i="14"/>
  <c r="BC726" i="14"/>
  <c r="AT726" i="14"/>
  <c r="AL726" i="14"/>
  <c r="AD726" i="14"/>
  <c r="V726" i="14"/>
  <c r="N726" i="14"/>
  <c r="BP726" i="14"/>
  <c r="BA726" i="14"/>
  <c r="AR726" i="14"/>
  <c r="AJ726" i="14"/>
  <c r="AB726" i="14"/>
  <c r="T726" i="14"/>
  <c r="L726" i="14"/>
  <c r="BN726" i="14"/>
  <c r="AZ726" i="14"/>
  <c r="AQ726" i="14"/>
  <c r="AI726" i="14"/>
  <c r="AA726" i="14"/>
  <c r="S726" i="14"/>
  <c r="K726" i="14"/>
  <c r="BB726" i="14"/>
  <c r="U726" i="14"/>
  <c r="AS726" i="14"/>
  <c r="M726" i="14"/>
  <c r="AO726" i="14"/>
  <c r="I726" i="14"/>
  <c r="AK726" i="14"/>
  <c r="BQ726" i="14"/>
  <c r="AC726" i="14"/>
  <c r="BI726" i="14"/>
  <c r="Y726" i="14"/>
  <c r="AX726" i="14"/>
  <c r="AG726" i="14"/>
  <c r="Q726" i="14"/>
  <c r="L657" i="14"/>
  <c r="BN713" i="14"/>
  <c r="BF713" i="14"/>
  <c r="AX713" i="14"/>
  <c r="AP713" i="14"/>
  <c r="AH713" i="14"/>
  <c r="Z713" i="14"/>
  <c r="R713" i="14"/>
  <c r="J713" i="14"/>
  <c r="BL713" i="14"/>
  <c r="BD713" i="14"/>
  <c r="AV713" i="14"/>
  <c r="AN713" i="14"/>
  <c r="AF713" i="14"/>
  <c r="X713" i="14"/>
  <c r="P713" i="14"/>
  <c r="H713" i="14"/>
  <c r="BK713" i="14"/>
  <c r="BC713" i="14"/>
  <c r="AU713" i="14"/>
  <c r="AM713" i="14"/>
  <c r="AE713" i="14"/>
  <c r="W713" i="14"/>
  <c r="O713" i="14"/>
  <c r="G713" i="14"/>
  <c r="BR713" i="14"/>
  <c r="BJ713" i="14"/>
  <c r="BB713" i="14"/>
  <c r="AT713" i="14"/>
  <c r="AL713" i="14"/>
  <c r="AD713" i="14"/>
  <c r="V713" i="14"/>
  <c r="N713" i="14"/>
  <c r="BP713" i="14"/>
  <c r="BH713" i="14"/>
  <c r="AZ713" i="14"/>
  <c r="AR713" i="14"/>
  <c r="AJ713" i="14"/>
  <c r="AB713" i="14"/>
  <c r="T713" i="14"/>
  <c r="L713" i="14"/>
  <c r="BO713" i="14"/>
  <c r="BG713" i="14"/>
  <c r="AY713" i="14"/>
  <c r="AQ713" i="14"/>
  <c r="AI713" i="14"/>
  <c r="AA713" i="14"/>
  <c r="S713" i="14"/>
  <c r="K713" i="14"/>
  <c r="BQ713" i="14"/>
  <c r="AK713" i="14"/>
  <c r="BI713" i="14"/>
  <c r="AC713" i="14"/>
  <c r="BE713" i="14"/>
  <c r="Y713" i="14"/>
  <c r="BA713" i="14"/>
  <c r="U713" i="14"/>
  <c r="AS713" i="14"/>
  <c r="M713" i="14"/>
  <c r="AO713" i="14"/>
  <c r="I713" i="14"/>
  <c r="Q713" i="14"/>
  <c r="BM713" i="14"/>
  <c r="AW713" i="14"/>
  <c r="AG713" i="14"/>
  <c r="L644" i="14"/>
  <c r="BQ740" i="14"/>
  <c r="BI740" i="14"/>
  <c r="BA740" i="14"/>
  <c r="AS740" i="14"/>
  <c r="AK740" i="14"/>
  <c r="AC740" i="14"/>
  <c r="U740" i="14"/>
  <c r="M740" i="14"/>
  <c r="BP740" i="14"/>
  <c r="BH740" i="14"/>
  <c r="AZ740" i="14"/>
  <c r="AR740" i="14"/>
  <c r="AJ740" i="14"/>
  <c r="AB740" i="14"/>
  <c r="T740" i="14"/>
  <c r="L740" i="14"/>
  <c r="BO740" i="14"/>
  <c r="BG740" i="14"/>
  <c r="AY740" i="14"/>
  <c r="AQ740" i="14"/>
  <c r="AI740" i="14"/>
  <c r="AA740" i="14"/>
  <c r="S740" i="14"/>
  <c r="K740" i="14"/>
  <c r="BN740" i="14"/>
  <c r="BF740" i="14"/>
  <c r="AX740" i="14"/>
  <c r="AP740" i="14"/>
  <c r="AH740" i="14"/>
  <c r="Z740" i="14"/>
  <c r="R740" i="14"/>
  <c r="J740" i="14"/>
  <c r="BM740" i="14"/>
  <c r="BE740" i="14"/>
  <c r="AW740" i="14"/>
  <c r="AO740" i="14"/>
  <c r="AG740" i="14"/>
  <c r="Y740" i="14"/>
  <c r="Q740" i="14"/>
  <c r="I740" i="14"/>
  <c r="BL740" i="14"/>
  <c r="BD740" i="14"/>
  <c r="AV740" i="14"/>
  <c r="AN740" i="14"/>
  <c r="AF740" i="14"/>
  <c r="X740" i="14"/>
  <c r="P740" i="14"/>
  <c r="H740" i="14"/>
  <c r="BK740" i="14"/>
  <c r="BC740" i="14"/>
  <c r="AU740" i="14"/>
  <c r="AM740" i="14"/>
  <c r="AE740" i="14"/>
  <c r="W740" i="14"/>
  <c r="O740" i="14"/>
  <c r="G740" i="14"/>
  <c r="BR740" i="14"/>
  <c r="BJ740" i="14"/>
  <c r="BB740" i="14"/>
  <c r="AT740" i="14"/>
  <c r="AL740" i="14"/>
  <c r="AD740" i="14"/>
  <c r="V740" i="14"/>
  <c r="N740" i="14"/>
  <c r="L671" i="14"/>
  <c r="BP710" i="14"/>
  <c r="BH710" i="14"/>
  <c r="AZ710" i="14"/>
  <c r="AR710" i="14"/>
  <c r="AJ710" i="14"/>
  <c r="AB710" i="14"/>
  <c r="T710" i="14"/>
  <c r="L710" i="14"/>
  <c r="BN710" i="14"/>
  <c r="BF710" i="14"/>
  <c r="AX710" i="14"/>
  <c r="AP710" i="14"/>
  <c r="AH710" i="14"/>
  <c r="Z710" i="14"/>
  <c r="R710" i="14"/>
  <c r="J710" i="14"/>
  <c r="BM710" i="14"/>
  <c r="BE710" i="14"/>
  <c r="AW710" i="14"/>
  <c r="AO710" i="14"/>
  <c r="AG710" i="14"/>
  <c r="Y710" i="14"/>
  <c r="Q710" i="14"/>
  <c r="I710" i="14"/>
  <c r="BL710" i="14"/>
  <c r="BD710" i="14"/>
  <c r="AV710" i="14"/>
  <c r="AN710" i="14"/>
  <c r="AF710" i="14"/>
  <c r="X710" i="14"/>
  <c r="P710" i="14"/>
  <c r="H710" i="14"/>
  <c r="BR710" i="14"/>
  <c r="BJ710" i="14"/>
  <c r="BB710" i="14"/>
  <c r="AT710" i="14"/>
  <c r="AL710" i="14"/>
  <c r="AD710" i="14"/>
  <c r="V710" i="14"/>
  <c r="N710" i="14"/>
  <c r="BQ710" i="14"/>
  <c r="BI710" i="14"/>
  <c r="BA710" i="14"/>
  <c r="AS710" i="14"/>
  <c r="AK710" i="14"/>
  <c r="AC710" i="14"/>
  <c r="U710" i="14"/>
  <c r="M710" i="14"/>
  <c r="BK710" i="14"/>
  <c r="AE710" i="14"/>
  <c r="BG710" i="14"/>
  <c r="AA710" i="14"/>
  <c r="BC710" i="14"/>
  <c r="W710" i="14"/>
  <c r="AY710" i="14"/>
  <c r="S710" i="14"/>
  <c r="AU710" i="14"/>
  <c r="O710" i="14"/>
  <c r="AQ710" i="14"/>
  <c r="K710" i="14"/>
  <c r="AM710" i="14"/>
  <c r="G710" i="14"/>
  <c r="BO710" i="14"/>
  <c r="AI710" i="14"/>
  <c r="L641" i="14"/>
  <c r="BP735" i="14"/>
  <c r="BH735" i="14"/>
  <c r="AZ735" i="14"/>
  <c r="AR735" i="14"/>
  <c r="AJ735" i="14"/>
  <c r="BN735" i="14"/>
  <c r="BF735" i="14"/>
  <c r="AX735" i="14"/>
  <c r="BM735" i="14"/>
  <c r="BE735" i="14"/>
  <c r="AW735" i="14"/>
  <c r="AO735" i="14"/>
  <c r="BR735" i="14"/>
  <c r="BJ735" i="14"/>
  <c r="BB735" i="14"/>
  <c r="AT735" i="14"/>
  <c r="BQ735" i="14"/>
  <c r="BI735" i="14"/>
  <c r="BA735" i="14"/>
  <c r="AS735" i="14"/>
  <c r="AK735" i="14"/>
  <c r="BL735" i="14"/>
  <c r="AQ735" i="14"/>
  <c r="AF735" i="14"/>
  <c r="X735" i="14"/>
  <c r="P735" i="14"/>
  <c r="H735" i="14"/>
  <c r="BK735" i="14"/>
  <c r="BG735" i="14"/>
  <c r="AN735" i="14"/>
  <c r="AD735" i="14"/>
  <c r="V735" i="14"/>
  <c r="N735" i="14"/>
  <c r="BD735" i="14"/>
  <c r="AM735" i="14"/>
  <c r="AC735" i="14"/>
  <c r="U735" i="14"/>
  <c r="M735" i="14"/>
  <c r="BC735" i="14"/>
  <c r="AL735" i="14"/>
  <c r="AB735" i="14"/>
  <c r="T735" i="14"/>
  <c r="L735" i="14"/>
  <c r="AY735" i="14"/>
  <c r="AV735" i="14"/>
  <c r="AH735" i="14"/>
  <c r="Z735" i="14"/>
  <c r="R735" i="14"/>
  <c r="J735" i="14"/>
  <c r="BO735" i="14"/>
  <c r="AU735" i="14"/>
  <c r="AG735" i="14"/>
  <c r="Y735" i="14"/>
  <c r="Q735" i="14"/>
  <c r="I735" i="14"/>
  <c r="K735" i="14"/>
  <c r="AP735" i="14"/>
  <c r="AI735" i="14"/>
  <c r="AE735" i="14"/>
  <c r="AA735" i="14"/>
  <c r="W735" i="14"/>
  <c r="S735" i="14"/>
  <c r="O735" i="14"/>
  <c r="G735" i="14"/>
  <c r="L666" i="14"/>
  <c r="BK742" i="14"/>
  <c r="BC742" i="14"/>
  <c r="AU742" i="14"/>
  <c r="AM742" i="14"/>
  <c r="AE742" i="14"/>
  <c r="W742" i="14"/>
  <c r="O742" i="14"/>
  <c r="G742" i="14"/>
  <c r="BR742" i="14"/>
  <c r="BJ742" i="14"/>
  <c r="BB742" i="14"/>
  <c r="AT742" i="14"/>
  <c r="AL742" i="14"/>
  <c r="AD742" i="14"/>
  <c r="V742" i="14"/>
  <c r="N742" i="14"/>
  <c r="BQ742" i="14"/>
  <c r="BI742" i="14"/>
  <c r="BA742" i="14"/>
  <c r="AS742" i="14"/>
  <c r="AK742" i="14"/>
  <c r="AC742" i="14"/>
  <c r="U742" i="14"/>
  <c r="M742" i="14"/>
  <c r="BP742" i="14"/>
  <c r="BH742" i="14"/>
  <c r="AZ742" i="14"/>
  <c r="AR742" i="14"/>
  <c r="AJ742" i="14"/>
  <c r="AB742" i="14"/>
  <c r="T742" i="14"/>
  <c r="L742" i="14"/>
  <c r="BO742" i="14"/>
  <c r="BG742" i="14"/>
  <c r="AY742" i="14"/>
  <c r="AQ742" i="14"/>
  <c r="AI742" i="14"/>
  <c r="AA742" i="14"/>
  <c r="S742" i="14"/>
  <c r="K742" i="14"/>
  <c r="BN742" i="14"/>
  <c r="BF742" i="14"/>
  <c r="AX742" i="14"/>
  <c r="AP742" i="14"/>
  <c r="AH742" i="14"/>
  <c r="Z742" i="14"/>
  <c r="R742" i="14"/>
  <c r="J742" i="14"/>
  <c r="BM742" i="14"/>
  <c r="BE742" i="14"/>
  <c r="AW742" i="14"/>
  <c r="AO742" i="14"/>
  <c r="AG742" i="14"/>
  <c r="Y742" i="14"/>
  <c r="Q742" i="14"/>
  <c r="I742" i="14"/>
  <c r="BL742" i="14"/>
  <c r="BD742" i="14"/>
  <c r="AV742" i="14"/>
  <c r="AN742" i="14"/>
  <c r="AF742" i="14"/>
  <c r="X742" i="14"/>
  <c r="P742" i="14"/>
  <c r="H742" i="14"/>
  <c r="L673" i="14"/>
  <c r="BQ728" i="14"/>
  <c r="BI728" i="14"/>
  <c r="BA728" i="14"/>
  <c r="AS728" i="14"/>
  <c r="AK728" i="14"/>
  <c r="AC728" i="14"/>
  <c r="U728" i="14"/>
  <c r="M728" i="14"/>
  <c r="BO728" i="14"/>
  <c r="BG728" i="14"/>
  <c r="AY728" i="14"/>
  <c r="AQ728" i="14"/>
  <c r="AI728" i="14"/>
  <c r="AA728" i="14"/>
  <c r="S728" i="14"/>
  <c r="K728" i="14"/>
  <c r="BN728" i="14"/>
  <c r="BF728" i="14"/>
  <c r="AX728" i="14"/>
  <c r="AP728" i="14"/>
  <c r="AH728" i="14"/>
  <c r="Z728" i="14"/>
  <c r="R728" i="14"/>
  <c r="J728" i="14"/>
  <c r="BM728" i="14"/>
  <c r="BE728" i="14"/>
  <c r="AW728" i="14"/>
  <c r="AO728" i="14"/>
  <c r="AG728" i="14"/>
  <c r="Y728" i="14"/>
  <c r="Q728" i="14"/>
  <c r="I728" i="14"/>
  <c r="BK728" i="14"/>
  <c r="BC728" i="14"/>
  <c r="AU728" i="14"/>
  <c r="AM728" i="14"/>
  <c r="AE728" i="14"/>
  <c r="W728" i="14"/>
  <c r="O728" i="14"/>
  <c r="G728" i="14"/>
  <c r="BR728" i="14"/>
  <c r="BJ728" i="14"/>
  <c r="BB728" i="14"/>
  <c r="AT728" i="14"/>
  <c r="AL728" i="14"/>
  <c r="AD728" i="14"/>
  <c r="V728" i="14"/>
  <c r="N728" i="14"/>
  <c r="BL728" i="14"/>
  <c r="AF728" i="14"/>
  <c r="BD728" i="14"/>
  <c r="X728" i="14"/>
  <c r="AZ728" i="14"/>
  <c r="T728" i="14"/>
  <c r="AV728" i="14"/>
  <c r="P728" i="14"/>
  <c r="AN728" i="14"/>
  <c r="H728" i="14"/>
  <c r="BP728" i="14"/>
  <c r="AJ728" i="14"/>
  <c r="BH728" i="14"/>
  <c r="AR728" i="14"/>
  <c r="L728" i="14"/>
  <c r="AB728" i="14"/>
  <c r="L659" i="14"/>
  <c r="BL706" i="14"/>
  <c r="BD706" i="14"/>
  <c r="AV706" i="14"/>
  <c r="AN706" i="14"/>
  <c r="AF706" i="14"/>
  <c r="X706" i="14"/>
  <c r="P706" i="14"/>
  <c r="H706" i="14"/>
  <c r="BR706" i="14"/>
  <c r="BJ706" i="14"/>
  <c r="BB706" i="14"/>
  <c r="AT706" i="14"/>
  <c r="AL706" i="14"/>
  <c r="AD706" i="14"/>
  <c r="V706" i="14"/>
  <c r="N706" i="14"/>
  <c r="BQ706" i="14"/>
  <c r="BI706" i="14"/>
  <c r="BA706" i="14"/>
  <c r="AS706" i="14"/>
  <c r="AK706" i="14"/>
  <c r="AC706" i="14"/>
  <c r="U706" i="14"/>
  <c r="M706" i="14"/>
  <c r="BP706" i="14"/>
  <c r="BH706" i="14"/>
  <c r="AZ706" i="14"/>
  <c r="AR706" i="14"/>
  <c r="AJ706" i="14"/>
  <c r="AB706" i="14"/>
  <c r="T706" i="14"/>
  <c r="L706" i="14"/>
  <c r="BN706" i="14"/>
  <c r="BF706" i="14"/>
  <c r="AX706" i="14"/>
  <c r="AP706" i="14"/>
  <c r="AH706" i="14"/>
  <c r="Z706" i="14"/>
  <c r="R706" i="14"/>
  <c r="J706" i="14"/>
  <c r="BM706" i="14"/>
  <c r="BE706" i="14"/>
  <c r="AW706" i="14"/>
  <c r="AO706" i="14"/>
  <c r="AG706" i="14"/>
  <c r="Y706" i="14"/>
  <c r="Q706" i="14"/>
  <c r="I706" i="14"/>
  <c r="AQ706" i="14"/>
  <c r="K706" i="14"/>
  <c r="AM706" i="14"/>
  <c r="G706" i="14"/>
  <c r="BO706" i="14"/>
  <c r="AI706" i="14"/>
  <c r="BK706" i="14"/>
  <c r="AE706" i="14"/>
  <c r="BG706" i="14"/>
  <c r="AA706" i="14"/>
  <c r="BC706" i="14"/>
  <c r="W706" i="14"/>
  <c r="AY706" i="14"/>
  <c r="S706" i="14"/>
  <c r="AU706" i="14"/>
  <c r="O706" i="14"/>
  <c r="L637" i="14"/>
  <c r="BL724" i="14"/>
  <c r="BD724" i="14"/>
  <c r="AV724" i="14"/>
  <c r="AN724" i="14"/>
  <c r="AF724" i="14"/>
  <c r="X724" i="14"/>
  <c r="P724" i="14"/>
  <c r="H724" i="14"/>
  <c r="BR724" i="14"/>
  <c r="BJ724" i="14"/>
  <c r="BB724" i="14"/>
  <c r="AT724" i="14"/>
  <c r="AL724" i="14"/>
  <c r="AD724" i="14"/>
  <c r="V724" i="14"/>
  <c r="N724" i="14"/>
  <c r="BQ724" i="14"/>
  <c r="BI724" i="14"/>
  <c r="BA724" i="14"/>
  <c r="AS724" i="14"/>
  <c r="AK724" i="14"/>
  <c r="AC724" i="14"/>
  <c r="U724" i="14"/>
  <c r="M724" i="14"/>
  <c r="BP724" i="14"/>
  <c r="BH724" i="14"/>
  <c r="AZ724" i="14"/>
  <c r="AR724" i="14"/>
  <c r="AJ724" i="14"/>
  <c r="AB724" i="14"/>
  <c r="T724" i="14"/>
  <c r="L724" i="14"/>
  <c r="BN724" i="14"/>
  <c r="BF724" i="14"/>
  <c r="AX724" i="14"/>
  <c r="AP724" i="14"/>
  <c r="AH724" i="14"/>
  <c r="Z724" i="14"/>
  <c r="R724" i="14"/>
  <c r="J724" i="14"/>
  <c r="BM724" i="14"/>
  <c r="BE724" i="14"/>
  <c r="AW724" i="14"/>
  <c r="AO724" i="14"/>
  <c r="AG724" i="14"/>
  <c r="Y724" i="14"/>
  <c r="Q724" i="14"/>
  <c r="I724" i="14"/>
  <c r="BG724" i="14"/>
  <c r="AA724" i="14"/>
  <c r="AY724" i="14"/>
  <c r="S724" i="14"/>
  <c r="AU724" i="14"/>
  <c r="O724" i="14"/>
  <c r="AQ724" i="14"/>
  <c r="K724" i="14"/>
  <c r="BO724" i="14"/>
  <c r="AI724" i="14"/>
  <c r="BK724" i="14"/>
  <c r="AE724" i="14"/>
  <c r="BC724" i="14"/>
  <c r="AM724" i="14"/>
  <c r="W724" i="14"/>
  <c r="G724" i="14"/>
  <c r="L655" i="14"/>
  <c r="BL711" i="14"/>
  <c r="BD711" i="14"/>
  <c r="AV711" i="14"/>
  <c r="AN711" i="14"/>
  <c r="AF711" i="14"/>
  <c r="BR711" i="14"/>
  <c r="BJ711" i="14"/>
  <c r="BB711" i="14"/>
  <c r="AT711" i="14"/>
  <c r="AL711" i="14"/>
  <c r="AD711" i="14"/>
  <c r="V711" i="14"/>
  <c r="N711" i="14"/>
  <c r="BQ711" i="14"/>
  <c r="BI711" i="14"/>
  <c r="BA711" i="14"/>
  <c r="AS711" i="14"/>
  <c r="AK711" i="14"/>
  <c r="AC711" i="14"/>
  <c r="U711" i="14"/>
  <c r="M711" i="14"/>
  <c r="BP711" i="14"/>
  <c r="BH711" i="14"/>
  <c r="BN711" i="14"/>
  <c r="BF711" i="14"/>
  <c r="BM711" i="14"/>
  <c r="BE711" i="14"/>
  <c r="AW711" i="14"/>
  <c r="AO711" i="14"/>
  <c r="AG711" i="14"/>
  <c r="AX711" i="14"/>
  <c r="AH711" i="14"/>
  <c r="T711" i="14"/>
  <c r="J711" i="14"/>
  <c r="BO711" i="14"/>
  <c r="AR711" i="14"/>
  <c r="AB711" i="14"/>
  <c r="R711" i="14"/>
  <c r="H711" i="14"/>
  <c r="BK711" i="14"/>
  <c r="AQ711" i="14"/>
  <c r="AA711" i="14"/>
  <c r="Q711" i="14"/>
  <c r="G711" i="14"/>
  <c r="BG711" i="14"/>
  <c r="AP711" i="14"/>
  <c r="Z711" i="14"/>
  <c r="P711" i="14"/>
  <c r="AZ711" i="14"/>
  <c r="AJ711" i="14"/>
  <c r="X711" i="14"/>
  <c r="L711" i="14"/>
  <c r="AY711" i="14"/>
  <c r="AI711" i="14"/>
  <c r="W711" i="14"/>
  <c r="K711" i="14"/>
  <c r="AM711" i="14"/>
  <c r="AE711" i="14"/>
  <c r="Y711" i="14"/>
  <c r="S711" i="14"/>
  <c r="O711" i="14"/>
  <c r="I711" i="14"/>
  <c r="BC711" i="14"/>
  <c r="AU711" i="14"/>
  <c r="L642" i="14"/>
  <c r="BP699" i="14"/>
  <c r="BH699" i="14"/>
  <c r="AZ699" i="14"/>
  <c r="AR699" i="14"/>
  <c r="AJ699" i="14"/>
  <c r="AB699" i="14"/>
  <c r="T699" i="14"/>
  <c r="L699" i="14"/>
  <c r="BO699" i="14"/>
  <c r="BG699" i="14"/>
  <c r="AY699" i="14"/>
  <c r="AQ699" i="14"/>
  <c r="AI699" i="14"/>
  <c r="AA699" i="14"/>
  <c r="S699" i="14"/>
  <c r="K699" i="14"/>
  <c r="BN699" i="14"/>
  <c r="BF699" i="14"/>
  <c r="AX699" i="14"/>
  <c r="AP699" i="14"/>
  <c r="AH699" i="14"/>
  <c r="Z699" i="14"/>
  <c r="R699" i="14"/>
  <c r="J699" i="14"/>
  <c r="BM699" i="14"/>
  <c r="BE699" i="14"/>
  <c r="AW699" i="14"/>
  <c r="AO699" i="14"/>
  <c r="AG699" i="14"/>
  <c r="Y699" i="14"/>
  <c r="Q699" i="14"/>
  <c r="I699" i="14"/>
  <c r="BL699" i="14"/>
  <c r="BD699" i="14"/>
  <c r="AV699" i="14"/>
  <c r="AN699" i="14"/>
  <c r="AF699" i="14"/>
  <c r="X699" i="14"/>
  <c r="P699" i="14"/>
  <c r="H699" i="14"/>
  <c r="BK699" i="14"/>
  <c r="BC699" i="14"/>
  <c r="AU699" i="14"/>
  <c r="AM699" i="14"/>
  <c r="AE699" i="14"/>
  <c r="W699" i="14"/>
  <c r="O699" i="14"/>
  <c r="G699" i="14"/>
  <c r="BR699" i="14"/>
  <c r="BJ699" i="14"/>
  <c r="BB699" i="14"/>
  <c r="AT699" i="14"/>
  <c r="AL699" i="14"/>
  <c r="AD699" i="14"/>
  <c r="V699" i="14"/>
  <c r="N699" i="14"/>
  <c r="BQ699" i="14"/>
  <c r="BI699" i="14"/>
  <c r="BA699" i="14"/>
  <c r="AS699" i="14"/>
  <c r="AK699" i="14"/>
  <c r="AC699" i="14"/>
  <c r="U699" i="14"/>
  <c r="M699" i="14"/>
  <c r="L630" i="14"/>
  <c r="E91" i="11"/>
  <c r="F91" i="11" s="1"/>
  <c r="D92" i="11"/>
  <c r="G92" i="11" s="1"/>
  <c r="M321" i="2"/>
  <c r="AH82" i="2"/>
  <c r="AI82" i="2" s="1"/>
  <c r="AK82" i="2" s="1"/>
  <c r="AO82" i="2" s="1"/>
  <c r="M36" i="11" s="1"/>
  <c r="K83" i="2"/>
  <c r="M83" i="2" s="1"/>
  <c r="O83" i="2" s="1"/>
  <c r="S83" i="2" s="1"/>
  <c r="L37" i="11" s="1"/>
  <c r="D84" i="2"/>
  <c r="E84" i="2" s="1"/>
  <c r="C85" i="2"/>
  <c r="F84" i="2"/>
  <c r="H84" i="2"/>
  <c r="I84" i="2" s="1"/>
  <c r="AC83" i="2"/>
  <c r="Z84" i="2"/>
  <c r="AE83" i="2"/>
  <c r="AF83" i="2" s="1"/>
  <c r="AA83" i="2"/>
  <c r="AB83" i="2" s="1"/>
  <c r="X95" i="2"/>
  <c r="F167" i="14" l="1"/>
  <c r="J91" i="11"/>
  <c r="K91" i="11" s="1"/>
  <c r="H91" i="11"/>
  <c r="I91" i="11" s="1"/>
  <c r="G167" i="14"/>
  <c r="FL426" i="14"/>
  <c r="GU426" i="14"/>
  <c r="BW426" i="14"/>
  <c r="AO426" i="14"/>
  <c r="II426" i="14"/>
  <c r="AR426" i="14"/>
  <c r="AS426" i="14"/>
  <c r="BA426" i="14"/>
  <c r="AA426" i="14"/>
  <c r="AT426" i="14"/>
  <c r="AQ426" i="14"/>
  <c r="AN426" i="14"/>
  <c r="DK426" i="14"/>
  <c r="AZ426" i="14"/>
  <c r="FR426" i="14"/>
  <c r="HA426" i="14"/>
  <c r="EY426" i="14"/>
  <c r="DD426" i="14"/>
  <c r="ID426" i="14"/>
  <c r="FO426" i="14"/>
  <c r="FX426" i="14"/>
  <c r="AM426" i="14"/>
  <c r="FW426" i="14"/>
  <c r="IJ426" i="14"/>
  <c r="CY426" i="14"/>
  <c r="AY426" i="14"/>
  <c r="AB426" i="14"/>
  <c r="DE426" i="14"/>
  <c r="HX426" i="14"/>
  <c r="CM426" i="14"/>
  <c r="HK426" i="14"/>
  <c r="DL426" i="14"/>
  <c r="FQ426" i="14"/>
  <c r="FK426" i="14"/>
  <c r="DJ426" i="14"/>
  <c r="DC426" i="14"/>
  <c r="IA426" i="14"/>
  <c r="FP426" i="14"/>
  <c r="IC426" i="14"/>
  <c r="HW426" i="14"/>
  <c r="K426" i="14"/>
  <c r="EI426" i="14"/>
  <c r="L426" i="14"/>
  <c r="IB426" i="14"/>
  <c r="DF426" i="14"/>
  <c r="CZ426" i="14"/>
  <c r="BG426" i="14"/>
  <c r="DS426" i="14"/>
  <c r="GE426" i="14"/>
  <c r="IQ426" i="14"/>
  <c r="BH426" i="14"/>
  <c r="DT426" i="14"/>
  <c r="GF426" i="14"/>
  <c r="IR426" i="14"/>
  <c r="BI426" i="14"/>
  <c r="DU426" i="14"/>
  <c r="GG426" i="14"/>
  <c r="IS426" i="14"/>
  <c r="BJ426" i="14"/>
  <c r="DV426" i="14"/>
  <c r="GH426" i="14"/>
  <c r="IT426" i="14"/>
  <c r="BC426" i="14"/>
  <c r="DO426" i="14"/>
  <c r="GA426" i="14"/>
  <c r="IM426" i="14"/>
  <c r="BD426" i="14"/>
  <c r="DP426" i="14"/>
  <c r="GB426" i="14"/>
  <c r="IN426" i="14"/>
  <c r="CC426" i="14"/>
  <c r="IG426" i="14"/>
  <c r="GD426" i="14"/>
  <c r="DM426" i="14"/>
  <c r="FY426" i="14"/>
  <c r="IK426" i="14"/>
  <c r="BB426" i="14"/>
  <c r="DN426" i="14"/>
  <c r="FZ426" i="14"/>
  <c r="IL426" i="14"/>
  <c r="AU426" i="14"/>
  <c r="DG426" i="14"/>
  <c r="FS426" i="14"/>
  <c r="IE426" i="14"/>
  <c r="AV426" i="14"/>
  <c r="DH426" i="14"/>
  <c r="FT426" i="14"/>
  <c r="IF426" i="14"/>
  <c r="AW426" i="14"/>
  <c r="HI426" i="14"/>
  <c r="EP426" i="14"/>
  <c r="BO426" i="14"/>
  <c r="EA426" i="14"/>
  <c r="GM426" i="14"/>
  <c r="IY426" i="14"/>
  <c r="BP426" i="14"/>
  <c r="EB426" i="14"/>
  <c r="GN426" i="14"/>
  <c r="IZ426" i="14"/>
  <c r="BQ426" i="14"/>
  <c r="EC426" i="14"/>
  <c r="GO426" i="14"/>
  <c r="JA426" i="14"/>
  <c r="BR426" i="14"/>
  <c r="ED426" i="14"/>
  <c r="GP426" i="14"/>
  <c r="JB426" i="14"/>
  <c r="BK426" i="14"/>
  <c r="DW426" i="14"/>
  <c r="GI426" i="14"/>
  <c r="IU426" i="14"/>
  <c r="BL426" i="14"/>
  <c r="DX426" i="14"/>
  <c r="GJ426" i="14"/>
  <c r="IV426" i="14"/>
  <c r="CK426" i="14"/>
  <c r="R426" i="14"/>
  <c r="BX426" i="14"/>
  <c r="EJ426" i="14"/>
  <c r="GV426" i="14"/>
  <c r="M426" i="14"/>
  <c r="BY426" i="14"/>
  <c r="EK426" i="14"/>
  <c r="GW426" i="14"/>
  <c r="N426" i="14"/>
  <c r="BZ426" i="14"/>
  <c r="EL426" i="14"/>
  <c r="GX426" i="14"/>
  <c r="G426" i="14"/>
  <c r="BS426" i="14"/>
  <c r="EE426" i="14"/>
  <c r="GQ426" i="14"/>
  <c r="H426" i="14"/>
  <c r="BT426" i="14"/>
  <c r="EF426" i="14"/>
  <c r="GR426" i="14"/>
  <c r="I426" i="14"/>
  <c r="DI426" i="14"/>
  <c r="Z426" i="14"/>
  <c r="S426" i="14"/>
  <c r="CE426" i="14"/>
  <c r="EQ426" i="14"/>
  <c r="HC426" i="14"/>
  <c r="T426" i="14"/>
  <c r="CF426" i="14"/>
  <c r="ER426" i="14"/>
  <c r="HD426" i="14"/>
  <c r="U426" i="14"/>
  <c r="CG426" i="14"/>
  <c r="ES426" i="14"/>
  <c r="HE426" i="14"/>
  <c r="V426" i="14"/>
  <c r="CH426" i="14"/>
  <c r="ET426" i="14"/>
  <c r="HF426" i="14"/>
  <c r="O426" i="14"/>
  <c r="CA426" i="14"/>
  <c r="EM426" i="14"/>
  <c r="GY426" i="14"/>
  <c r="P426" i="14"/>
  <c r="CB426" i="14"/>
  <c r="EN426" i="14"/>
  <c r="GZ426" i="14"/>
  <c r="Q426" i="14"/>
  <c r="EO426" i="14"/>
  <c r="AX426" i="14"/>
  <c r="CN426" i="14"/>
  <c r="EZ426" i="14"/>
  <c r="HL426" i="14"/>
  <c r="AC426" i="14"/>
  <c r="CO426" i="14"/>
  <c r="FA426" i="14"/>
  <c r="HM426" i="14"/>
  <c r="AD426" i="14"/>
  <c r="CP426" i="14"/>
  <c r="FB426" i="14"/>
  <c r="HN426" i="14"/>
  <c r="W426" i="14"/>
  <c r="CI426" i="14"/>
  <c r="EU426" i="14"/>
  <c r="HG426" i="14"/>
  <c r="X426" i="14"/>
  <c r="CJ426" i="14"/>
  <c r="EV426" i="14"/>
  <c r="HH426" i="14"/>
  <c r="Y426" i="14"/>
  <c r="EW426" i="14"/>
  <c r="CD426" i="14"/>
  <c r="AI426" i="14"/>
  <c r="CU426" i="14"/>
  <c r="FG426" i="14"/>
  <c r="HS426" i="14"/>
  <c r="AJ426" i="14"/>
  <c r="CV426" i="14"/>
  <c r="FH426" i="14"/>
  <c r="HT426" i="14"/>
  <c r="AK426" i="14"/>
  <c r="CW426" i="14"/>
  <c r="FI426" i="14"/>
  <c r="HU426" i="14"/>
  <c r="AL426" i="14"/>
  <c r="CX426" i="14"/>
  <c r="FJ426" i="14"/>
  <c r="HV426" i="14"/>
  <c r="AE426" i="14"/>
  <c r="CQ426" i="14"/>
  <c r="FC426" i="14"/>
  <c r="HO426" i="14"/>
  <c r="AF426" i="14"/>
  <c r="CR426" i="14"/>
  <c r="FD426" i="14"/>
  <c r="HP426" i="14"/>
  <c r="AG426" i="14"/>
  <c r="FU426" i="14"/>
  <c r="CL426" i="14"/>
  <c r="CS426" i="14"/>
  <c r="FE426" i="14"/>
  <c r="HQ426" i="14"/>
  <c r="AH426" i="14"/>
  <c r="CT426" i="14"/>
  <c r="IP426" i="14"/>
  <c r="DA426" i="14"/>
  <c r="FM426" i="14"/>
  <c r="HY426" i="14"/>
  <c r="AP426" i="14"/>
  <c r="DB426" i="14"/>
  <c r="BE426" i="14"/>
  <c r="DQ426" i="14"/>
  <c r="GC426" i="14"/>
  <c r="IO426" i="14"/>
  <c r="BF426" i="14"/>
  <c r="DR426" i="14"/>
  <c r="BM426" i="14"/>
  <c r="DY426" i="14"/>
  <c r="GK426" i="14"/>
  <c r="IW426" i="14"/>
  <c r="BN426" i="14"/>
  <c r="DZ426" i="14"/>
  <c r="BU426" i="14"/>
  <c r="EG426" i="14"/>
  <c r="GS426" i="14"/>
  <c r="J426" i="14"/>
  <c r="BV426" i="14"/>
  <c r="EH426" i="14"/>
  <c r="EX426" i="14"/>
  <c r="FF426" i="14"/>
  <c r="FN426" i="14"/>
  <c r="FV426" i="14"/>
  <c r="GL426" i="14"/>
  <c r="IX426" i="14"/>
  <c r="GT426" i="14"/>
  <c r="HB426" i="14"/>
  <c r="HJ426" i="14"/>
  <c r="HR426" i="14"/>
  <c r="HZ426" i="14"/>
  <c r="I167" i="14"/>
  <c r="K167" i="14" s="1"/>
  <c r="IV428" i="14" s="1"/>
  <c r="BG694" i="14"/>
  <c r="E747" i="14" s="1"/>
  <c r="D747" i="14" s="1"/>
  <c r="AQ694" i="14"/>
  <c r="E731" i="14" s="1"/>
  <c r="D731" i="14" s="1"/>
  <c r="Q694" i="14"/>
  <c r="E705" i="14" s="1"/>
  <c r="D705" i="14" s="1"/>
  <c r="R694" i="14"/>
  <c r="E706" i="14" s="1"/>
  <c r="D706" i="14" s="1"/>
  <c r="T694" i="14"/>
  <c r="E708" i="14" s="1"/>
  <c r="D708" i="14" s="1"/>
  <c r="U694" i="14"/>
  <c r="E709" i="14" s="1"/>
  <c r="D709" i="14" s="1"/>
  <c r="V694" i="14"/>
  <c r="E710" i="14" s="1"/>
  <c r="D710" i="14" s="1"/>
  <c r="P694" i="14"/>
  <c r="E704" i="14" s="1"/>
  <c r="D704" i="14" s="1"/>
  <c r="E168" i="14"/>
  <c r="F168" i="14" s="1"/>
  <c r="AE694" i="14"/>
  <c r="E719" i="14" s="1"/>
  <c r="D719" i="14" s="1"/>
  <c r="O694" i="14"/>
  <c r="E703" i="14" s="1"/>
  <c r="D703" i="14" s="1"/>
  <c r="Y694" i="14"/>
  <c r="E713" i="14" s="1"/>
  <c r="D713" i="14" s="1"/>
  <c r="Z694" i="14"/>
  <c r="E714" i="14" s="1"/>
  <c r="D714" i="14" s="1"/>
  <c r="AB694" i="14"/>
  <c r="E716" i="14" s="1"/>
  <c r="D716" i="14" s="1"/>
  <c r="AC694" i="14"/>
  <c r="E717" i="14" s="1"/>
  <c r="D717" i="14" s="1"/>
  <c r="AD694" i="14"/>
  <c r="E718" i="14" s="1"/>
  <c r="D718" i="14" s="1"/>
  <c r="X694" i="14"/>
  <c r="E712" i="14" s="1"/>
  <c r="D712" i="14" s="1"/>
  <c r="D169" i="14"/>
  <c r="C170" i="14"/>
  <c r="BK694" i="14"/>
  <c r="E751" i="14" s="1"/>
  <c r="D751" i="14" s="1"/>
  <c r="AU694" i="14"/>
  <c r="E735" i="14" s="1"/>
  <c r="D735" i="14" s="1"/>
  <c r="AG694" i="14"/>
  <c r="E721" i="14" s="1"/>
  <c r="D721" i="14" s="1"/>
  <c r="AH694" i="14"/>
  <c r="E722" i="14" s="1"/>
  <c r="D722" i="14" s="1"/>
  <c r="AJ694" i="14"/>
  <c r="E724" i="14" s="1"/>
  <c r="D724" i="14" s="1"/>
  <c r="AK694" i="14"/>
  <c r="E725" i="14" s="1"/>
  <c r="D725" i="14" s="1"/>
  <c r="AL694" i="14"/>
  <c r="E726" i="14" s="1"/>
  <c r="D726" i="14" s="1"/>
  <c r="AF694" i="14"/>
  <c r="E720" i="14" s="1"/>
  <c r="D720" i="14" s="1"/>
  <c r="AI694" i="14"/>
  <c r="E723" i="14" s="1"/>
  <c r="D723" i="14" s="1"/>
  <c r="S694" i="14"/>
  <c r="E707" i="14" s="1"/>
  <c r="D707" i="14" s="1"/>
  <c r="AO694" i="14"/>
  <c r="E729" i="14" s="1"/>
  <c r="D729" i="14" s="1"/>
  <c r="AP694" i="14"/>
  <c r="E730" i="14" s="1"/>
  <c r="D730" i="14" s="1"/>
  <c r="AR694" i="14"/>
  <c r="E732" i="14" s="1"/>
  <c r="D732" i="14" s="1"/>
  <c r="AS694" i="14"/>
  <c r="E733" i="14" s="1"/>
  <c r="D733" i="14" s="1"/>
  <c r="AT694" i="14"/>
  <c r="E734" i="14" s="1"/>
  <c r="D734" i="14" s="1"/>
  <c r="AN694" i="14"/>
  <c r="E728" i="14" s="1"/>
  <c r="D728" i="14" s="1"/>
  <c r="BO694" i="14"/>
  <c r="E755" i="14" s="1"/>
  <c r="D755" i="14" s="1"/>
  <c r="AY694" i="14"/>
  <c r="E739" i="14" s="1"/>
  <c r="D739" i="14" s="1"/>
  <c r="AW694" i="14"/>
  <c r="E737" i="14" s="1"/>
  <c r="D737" i="14" s="1"/>
  <c r="AX694" i="14"/>
  <c r="E738" i="14" s="1"/>
  <c r="D738" i="14" s="1"/>
  <c r="AZ694" i="14"/>
  <c r="E740" i="14" s="1"/>
  <c r="D740" i="14" s="1"/>
  <c r="BA694" i="14"/>
  <c r="E741" i="14" s="1"/>
  <c r="D741" i="14" s="1"/>
  <c r="BB694" i="14"/>
  <c r="E742" i="14" s="1"/>
  <c r="D742" i="14" s="1"/>
  <c r="AV694" i="14"/>
  <c r="E736" i="14" s="1"/>
  <c r="D736" i="14" s="1"/>
  <c r="G694" i="14"/>
  <c r="E695" i="14" s="1"/>
  <c r="D695" i="14" s="1"/>
  <c r="W694" i="14"/>
  <c r="E711" i="14" s="1"/>
  <c r="D711" i="14" s="1"/>
  <c r="BE694" i="14"/>
  <c r="E745" i="14" s="1"/>
  <c r="D745" i="14" s="1"/>
  <c r="BF694" i="14"/>
  <c r="E746" i="14" s="1"/>
  <c r="D746" i="14" s="1"/>
  <c r="BH694" i="14"/>
  <c r="E748" i="14" s="1"/>
  <c r="D748" i="14" s="1"/>
  <c r="BI694" i="14"/>
  <c r="E749" i="14" s="1"/>
  <c r="D749" i="14" s="1"/>
  <c r="BJ694" i="14"/>
  <c r="E750" i="14" s="1"/>
  <c r="D750" i="14" s="1"/>
  <c r="BD694" i="14"/>
  <c r="E744" i="14" s="1"/>
  <c r="D744" i="14" s="1"/>
  <c r="IY427" i="14"/>
  <c r="IQ427" i="14"/>
  <c r="II427" i="14"/>
  <c r="IA427" i="14"/>
  <c r="HS427" i="14"/>
  <c r="HK427" i="14"/>
  <c r="HC427" i="14"/>
  <c r="GU427" i="14"/>
  <c r="GM427" i="14"/>
  <c r="GE427" i="14"/>
  <c r="IW427" i="14"/>
  <c r="IO427" i="14"/>
  <c r="IG427" i="14"/>
  <c r="HY427" i="14"/>
  <c r="HQ427" i="14"/>
  <c r="HI427" i="14"/>
  <c r="HA427" i="14"/>
  <c r="GS427" i="14"/>
  <c r="GK427" i="14"/>
  <c r="GC427" i="14"/>
  <c r="IX427" i="14"/>
  <c r="IM427" i="14"/>
  <c r="IC427" i="14"/>
  <c r="HR427" i="14"/>
  <c r="HG427" i="14"/>
  <c r="GW427" i="14"/>
  <c r="GL427" i="14"/>
  <c r="GA427" i="14"/>
  <c r="FS427" i="14"/>
  <c r="FK427" i="14"/>
  <c r="FC427" i="14"/>
  <c r="EU427" i="14"/>
  <c r="EM427" i="14"/>
  <c r="EE427" i="14"/>
  <c r="DW427" i="14"/>
  <c r="DO427" i="14"/>
  <c r="DG427" i="14"/>
  <c r="CY427" i="14"/>
  <c r="CQ427" i="14"/>
  <c r="CI427" i="14"/>
  <c r="CA427" i="14"/>
  <c r="BS427" i="14"/>
  <c r="BK427" i="14"/>
  <c r="BC427" i="14"/>
  <c r="AU427" i="14"/>
  <c r="AM427" i="14"/>
  <c r="AE427" i="14"/>
  <c r="W427" i="14"/>
  <c r="O427" i="14"/>
  <c r="G427" i="14"/>
  <c r="IV427" i="14"/>
  <c r="IL427" i="14"/>
  <c r="IB427" i="14"/>
  <c r="HP427" i="14"/>
  <c r="HF427" i="14"/>
  <c r="GV427" i="14"/>
  <c r="GJ427" i="14"/>
  <c r="FZ427" i="14"/>
  <c r="FR427" i="14"/>
  <c r="FJ427" i="14"/>
  <c r="FB427" i="14"/>
  <c r="ET427" i="14"/>
  <c r="EL427" i="14"/>
  <c r="ED427" i="14"/>
  <c r="DV427" i="14"/>
  <c r="DN427" i="14"/>
  <c r="DF427" i="14"/>
  <c r="CX427" i="14"/>
  <c r="CP427" i="14"/>
  <c r="CH427" i="14"/>
  <c r="BZ427" i="14"/>
  <c r="BR427" i="14"/>
  <c r="BJ427" i="14"/>
  <c r="BB427" i="14"/>
  <c r="AT427" i="14"/>
  <c r="AL427" i="14"/>
  <c r="AD427" i="14"/>
  <c r="V427" i="14"/>
  <c r="N427" i="14"/>
  <c r="IU427" i="14"/>
  <c r="IK427" i="14"/>
  <c r="HZ427" i="14"/>
  <c r="HO427" i="14"/>
  <c r="HE427" i="14"/>
  <c r="GT427" i="14"/>
  <c r="GI427" i="14"/>
  <c r="FY427" i="14"/>
  <c r="FQ427" i="14"/>
  <c r="FI427" i="14"/>
  <c r="FA427" i="14"/>
  <c r="ES427" i="14"/>
  <c r="EK427" i="14"/>
  <c r="EC427" i="14"/>
  <c r="DU427" i="14"/>
  <c r="DM427" i="14"/>
  <c r="DE427" i="14"/>
  <c r="CW427" i="14"/>
  <c r="CO427" i="14"/>
  <c r="CG427" i="14"/>
  <c r="BY427" i="14"/>
  <c r="BQ427" i="14"/>
  <c r="BI427" i="14"/>
  <c r="BA427" i="14"/>
  <c r="AS427" i="14"/>
  <c r="AK427" i="14"/>
  <c r="AC427" i="14"/>
  <c r="U427" i="14"/>
  <c r="M427" i="14"/>
  <c r="IT427" i="14"/>
  <c r="IJ427" i="14"/>
  <c r="HX427" i="14"/>
  <c r="HN427" i="14"/>
  <c r="HD427" i="14"/>
  <c r="GR427" i="14"/>
  <c r="GH427" i="14"/>
  <c r="FX427" i="14"/>
  <c r="FP427" i="14"/>
  <c r="FH427" i="14"/>
  <c r="EZ427" i="14"/>
  <c r="ER427" i="14"/>
  <c r="EJ427" i="14"/>
  <c r="EB427" i="14"/>
  <c r="DT427" i="14"/>
  <c r="DL427" i="14"/>
  <c r="DD427" i="14"/>
  <c r="CV427" i="14"/>
  <c r="CN427" i="14"/>
  <c r="CF427" i="14"/>
  <c r="BX427" i="14"/>
  <c r="BP427" i="14"/>
  <c r="BH427" i="14"/>
  <c r="AZ427" i="14"/>
  <c r="AR427" i="14"/>
  <c r="AJ427" i="14"/>
  <c r="AB427" i="14"/>
  <c r="T427" i="14"/>
  <c r="L427" i="14"/>
  <c r="IS427" i="14"/>
  <c r="IH427" i="14"/>
  <c r="HW427" i="14"/>
  <c r="HM427" i="14"/>
  <c r="HB427" i="14"/>
  <c r="GQ427" i="14"/>
  <c r="GG427" i="14"/>
  <c r="FW427" i="14"/>
  <c r="FO427" i="14"/>
  <c r="FG427" i="14"/>
  <c r="EY427" i="14"/>
  <c r="EQ427" i="14"/>
  <c r="EI427" i="14"/>
  <c r="EA427" i="14"/>
  <c r="DS427" i="14"/>
  <c r="DK427" i="14"/>
  <c r="DC427" i="14"/>
  <c r="CU427" i="14"/>
  <c r="CM427" i="14"/>
  <c r="CE427" i="14"/>
  <c r="BW427" i="14"/>
  <c r="BO427" i="14"/>
  <c r="BG427" i="14"/>
  <c r="AY427" i="14"/>
  <c r="AQ427" i="14"/>
  <c r="AI427" i="14"/>
  <c r="AA427" i="14"/>
  <c r="S427" i="14"/>
  <c r="K427" i="14"/>
  <c r="JB427" i="14"/>
  <c r="IR427" i="14"/>
  <c r="IF427" i="14"/>
  <c r="HV427" i="14"/>
  <c r="HL427" i="14"/>
  <c r="GZ427" i="14"/>
  <c r="GP427" i="14"/>
  <c r="GF427" i="14"/>
  <c r="FV427" i="14"/>
  <c r="FN427" i="14"/>
  <c r="FF427" i="14"/>
  <c r="EX427" i="14"/>
  <c r="EP427" i="14"/>
  <c r="EH427" i="14"/>
  <c r="DZ427" i="14"/>
  <c r="DR427" i="14"/>
  <c r="DJ427" i="14"/>
  <c r="DB427" i="14"/>
  <c r="CT427" i="14"/>
  <c r="CL427" i="14"/>
  <c r="CD427" i="14"/>
  <c r="BV427" i="14"/>
  <c r="BN427" i="14"/>
  <c r="BF427" i="14"/>
  <c r="AX427" i="14"/>
  <c r="AP427" i="14"/>
  <c r="AH427" i="14"/>
  <c r="Z427" i="14"/>
  <c r="R427" i="14"/>
  <c r="J427" i="14"/>
  <c r="JA427" i="14"/>
  <c r="IP427" i="14"/>
  <c r="IE427" i="14"/>
  <c r="HU427" i="14"/>
  <c r="HJ427" i="14"/>
  <c r="GY427" i="14"/>
  <c r="GO427" i="14"/>
  <c r="GD427" i="14"/>
  <c r="FU427" i="14"/>
  <c r="FM427" i="14"/>
  <c r="FE427" i="14"/>
  <c r="EW427" i="14"/>
  <c r="EO427" i="14"/>
  <c r="EG427" i="14"/>
  <c r="DY427" i="14"/>
  <c r="DQ427" i="14"/>
  <c r="DI427" i="14"/>
  <c r="DA427" i="14"/>
  <c r="CS427" i="14"/>
  <c r="CK427" i="14"/>
  <c r="CC427" i="14"/>
  <c r="BU427" i="14"/>
  <c r="BM427" i="14"/>
  <c r="BE427" i="14"/>
  <c r="AW427" i="14"/>
  <c r="AO427" i="14"/>
  <c r="AG427" i="14"/>
  <c r="Y427" i="14"/>
  <c r="Q427" i="14"/>
  <c r="I427" i="14"/>
  <c r="IZ427" i="14"/>
  <c r="IN427" i="14"/>
  <c r="ID427" i="14"/>
  <c r="HT427" i="14"/>
  <c r="HH427" i="14"/>
  <c r="GX427" i="14"/>
  <c r="GN427" i="14"/>
  <c r="GB427" i="14"/>
  <c r="FT427" i="14"/>
  <c r="FL427" i="14"/>
  <c r="FD427" i="14"/>
  <c r="EV427" i="14"/>
  <c r="EN427" i="14"/>
  <c r="EF427" i="14"/>
  <c r="DX427" i="14"/>
  <c r="DP427" i="14"/>
  <c r="DH427" i="14"/>
  <c r="CZ427" i="14"/>
  <c r="CR427" i="14"/>
  <c r="CJ427" i="14"/>
  <c r="CB427" i="14"/>
  <c r="BT427" i="14"/>
  <c r="BL427" i="14"/>
  <c r="BD427" i="14"/>
  <c r="AV427" i="14"/>
  <c r="AN427" i="14"/>
  <c r="AF427" i="14"/>
  <c r="X427" i="14"/>
  <c r="P427" i="14"/>
  <c r="H427" i="14"/>
  <c r="AM694" i="14"/>
  <c r="E727" i="14" s="1"/>
  <c r="D727" i="14" s="1"/>
  <c r="BC694" i="14"/>
  <c r="E743" i="14" s="1"/>
  <c r="D743" i="14" s="1"/>
  <c r="BM694" i="14"/>
  <c r="E753" i="14" s="1"/>
  <c r="D753" i="14" s="1"/>
  <c r="BN694" i="14"/>
  <c r="E754" i="14" s="1"/>
  <c r="D754" i="14" s="1"/>
  <c r="BP694" i="14"/>
  <c r="E756" i="14" s="1"/>
  <c r="D756" i="14" s="1"/>
  <c r="BQ694" i="14"/>
  <c r="E757" i="14" s="1"/>
  <c r="D757" i="14" s="1"/>
  <c r="BR694" i="14"/>
  <c r="E758" i="14" s="1"/>
  <c r="D758" i="14" s="1"/>
  <c r="BL694" i="14"/>
  <c r="E752" i="14" s="1"/>
  <c r="D752" i="14" s="1"/>
  <c r="AA694" i="14"/>
  <c r="E715" i="14" s="1"/>
  <c r="D715" i="14" s="1"/>
  <c r="K694" i="14"/>
  <c r="E699" i="14" s="1"/>
  <c r="D699" i="14" s="1"/>
  <c r="I694" i="14"/>
  <c r="E697" i="14" s="1"/>
  <c r="D697" i="14" s="1"/>
  <c r="J694" i="14"/>
  <c r="E698" i="14" s="1"/>
  <c r="D698" i="14" s="1"/>
  <c r="L694" i="14"/>
  <c r="E700" i="14" s="1"/>
  <c r="D700" i="14" s="1"/>
  <c r="M694" i="14"/>
  <c r="E701" i="14" s="1"/>
  <c r="D701" i="14" s="1"/>
  <c r="N694" i="14"/>
  <c r="E702" i="14" s="1"/>
  <c r="D702" i="14" s="1"/>
  <c r="H694" i="14"/>
  <c r="E696" i="14" s="1"/>
  <c r="D696" i="14" s="1"/>
  <c r="D93" i="11"/>
  <c r="G93" i="11" s="1"/>
  <c r="E92" i="11"/>
  <c r="F92" i="11" s="1"/>
  <c r="AH83" i="2"/>
  <c r="AI83" i="2" s="1"/>
  <c r="AK83" i="2" s="1"/>
  <c r="AO83" i="2" s="1"/>
  <c r="M37" i="11" s="1"/>
  <c r="K84" i="2"/>
  <c r="M84" i="2" s="1"/>
  <c r="O84" i="2" s="1"/>
  <c r="S84" i="2" s="1"/>
  <c r="L38" i="11" s="1"/>
  <c r="D85" i="2"/>
  <c r="E85" i="2" s="1"/>
  <c r="F85" i="2"/>
  <c r="H85" i="2"/>
  <c r="I85" i="2" s="1"/>
  <c r="C86" i="2"/>
  <c r="AC84" i="2"/>
  <c r="AE84" i="2"/>
  <c r="AF84" i="2" s="1"/>
  <c r="AA84" i="2"/>
  <c r="AB84" i="2" s="1"/>
  <c r="Z85" i="2"/>
  <c r="X96" i="2"/>
  <c r="G168" i="14" l="1"/>
  <c r="J92" i="11"/>
  <c r="K92" i="11" s="1"/>
  <c r="H92" i="11"/>
  <c r="I92" i="11" s="1"/>
  <c r="CG428" i="14"/>
  <c r="FP428" i="14"/>
  <c r="IY428" i="14"/>
  <c r="CM428" i="14"/>
  <c r="FK428" i="14"/>
  <c r="ER428" i="14"/>
  <c r="ES428" i="14"/>
  <c r="IB428" i="14"/>
  <c r="BP428" i="14"/>
  <c r="EY428" i="14"/>
  <c r="HW428" i="14"/>
  <c r="HZ428" i="14"/>
  <c r="FO428" i="14"/>
  <c r="IX428" i="14"/>
  <c r="CL428" i="14"/>
  <c r="FU428" i="14"/>
  <c r="IR428" i="14"/>
  <c r="BB428" i="14"/>
  <c r="IA428" i="14"/>
  <c r="BO428" i="14"/>
  <c r="EX428" i="14"/>
  <c r="IG428" i="14"/>
  <c r="BI428" i="14"/>
  <c r="DN428" i="14"/>
  <c r="IW428" i="14"/>
  <c r="CK428" i="14"/>
  <c r="FS428" i="14"/>
  <c r="JA428" i="14"/>
  <c r="CE428" i="14"/>
  <c r="FZ428" i="14"/>
  <c r="BN428" i="14"/>
  <c r="EW428" i="14"/>
  <c r="IE428" i="14"/>
  <c r="BH428" i="14"/>
  <c r="EQ428" i="14"/>
  <c r="IL428" i="14"/>
  <c r="CI428" i="14"/>
  <c r="FQ428" i="14"/>
  <c r="IZ428" i="14"/>
  <c r="CD428" i="14"/>
  <c r="HY428" i="14"/>
  <c r="AV428" i="14"/>
  <c r="BM428" i="14"/>
  <c r="EU428" i="14"/>
  <c r="IC428" i="14"/>
  <c r="BQ428" i="14"/>
  <c r="EP428" i="14"/>
  <c r="BK428" i="14"/>
  <c r="EF428" i="14"/>
  <c r="BW428" i="14"/>
  <c r="FE428" i="14"/>
  <c r="IK428" i="14"/>
  <c r="BX428" i="14"/>
  <c r="FF428" i="14"/>
  <c r="IM428" i="14"/>
  <c r="BY428" i="14"/>
  <c r="FG428" i="14"/>
  <c r="IO428" i="14"/>
  <c r="CA428" i="14"/>
  <c r="FH428" i="14"/>
  <c r="IP428" i="14"/>
  <c r="CC428" i="14"/>
  <c r="FI428" i="14"/>
  <c r="IQ428" i="14"/>
  <c r="BS428" i="14"/>
  <c r="EZ428" i="14"/>
  <c r="IH428" i="14"/>
  <c r="BU428" i="14"/>
  <c r="FA428" i="14"/>
  <c r="II428" i="14"/>
  <c r="BV428" i="14"/>
  <c r="FC428" i="14"/>
  <c r="IJ428" i="14"/>
  <c r="BJ428" i="14"/>
  <c r="DV428" i="14"/>
  <c r="GH428" i="14"/>
  <c r="IT428" i="14"/>
  <c r="BD428" i="14"/>
  <c r="EN428" i="14"/>
  <c r="FM428" i="14"/>
  <c r="IS428" i="14"/>
  <c r="CF428" i="14"/>
  <c r="FN428" i="14"/>
  <c r="IU428" i="14"/>
  <c r="BR428" i="14"/>
  <c r="ED428" i="14"/>
  <c r="GP428" i="14"/>
  <c r="JB428" i="14"/>
  <c r="BL428" i="14"/>
  <c r="EV428" i="14"/>
  <c r="K428" i="14"/>
  <c r="CS428" i="14"/>
  <c r="FY428" i="14"/>
  <c r="L428" i="14"/>
  <c r="CT428" i="14"/>
  <c r="GA428" i="14"/>
  <c r="M428" i="14"/>
  <c r="CU428" i="14"/>
  <c r="GC428" i="14"/>
  <c r="O428" i="14"/>
  <c r="CV428" i="14"/>
  <c r="GD428" i="14"/>
  <c r="Q428" i="14"/>
  <c r="CW428" i="14"/>
  <c r="GE428" i="14"/>
  <c r="G428" i="14"/>
  <c r="CN428" i="14"/>
  <c r="FV428" i="14"/>
  <c r="I428" i="14"/>
  <c r="CO428" i="14"/>
  <c r="FW428" i="14"/>
  <c r="J428" i="14"/>
  <c r="CQ428" i="14"/>
  <c r="FX428" i="14"/>
  <c r="N428" i="14"/>
  <c r="BZ428" i="14"/>
  <c r="EL428" i="14"/>
  <c r="GX428" i="14"/>
  <c r="H428" i="14"/>
  <c r="BT428" i="14"/>
  <c r="FD428" i="14"/>
  <c r="U428" i="14"/>
  <c r="DC428" i="14"/>
  <c r="GK428" i="14"/>
  <c r="W428" i="14"/>
  <c r="DD428" i="14"/>
  <c r="GL428" i="14"/>
  <c r="Y428" i="14"/>
  <c r="DE428" i="14"/>
  <c r="GM428" i="14"/>
  <c r="Z428" i="14"/>
  <c r="DG428" i="14"/>
  <c r="GN428" i="14"/>
  <c r="AA428" i="14"/>
  <c r="DI428" i="14"/>
  <c r="GO428" i="14"/>
  <c r="R428" i="14"/>
  <c r="CY428" i="14"/>
  <c r="GF428" i="14"/>
  <c r="S428" i="14"/>
  <c r="DA428" i="14"/>
  <c r="GG428" i="14"/>
  <c r="T428" i="14"/>
  <c r="DB428" i="14"/>
  <c r="GI428" i="14"/>
  <c r="V428" i="14"/>
  <c r="CH428" i="14"/>
  <c r="ET428" i="14"/>
  <c r="HF428" i="14"/>
  <c r="P428" i="14"/>
  <c r="CB428" i="14"/>
  <c r="GR428" i="14"/>
  <c r="AG428" i="14"/>
  <c r="DM428" i="14"/>
  <c r="GU428" i="14"/>
  <c r="AH428" i="14"/>
  <c r="DO428" i="14"/>
  <c r="GV428" i="14"/>
  <c r="AI428" i="14"/>
  <c r="DQ428" i="14"/>
  <c r="GW428" i="14"/>
  <c r="AJ428" i="14"/>
  <c r="DR428" i="14"/>
  <c r="GY428" i="14"/>
  <c r="AK428" i="14"/>
  <c r="DS428" i="14"/>
  <c r="HA428" i="14"/>
  <c r="AB428" i="14"/>
  <c r="DJ428" i="14"/>
  <c r="GQ428" i="14"/>
  <c r="AC428" i="14"/>
  <c r="DK428" i="14"/>
  <c r="GS428" i="14"/>
  <c r="AE428" i="14"/>
  <c r="DL428" i="14"/>
  <c r="GT428" i="14"/>
  <c r="AD428" i="14"/>
  <c r="CP428" i="14"/>
  <c r="FB428" i="14"/>
  <c r="HN428" i="14"/>
  <c r="X428" i="14"/>
  <c r="CJ428" i="14"/>
  <c r="GZ428" i="14"/>
  <c r="AQ428" i="14"/>
  <c r="DY428" i="14"/>
  <c r="HE428" i="14"/>
  <c r="AR428" i="14"/>
  <c r="DZ428" i="14"/>
  <c r="HG428" i="14"/>
  <c r="AS428" i="14"/>
  <c r="EA428" i="14"/>
  <c r="HI428" i="14"/>
  <c r="AU428" i="14"/>
  <c r="EB428" i="14"/>
  <c r="HJ428" i="14"/>
  <c r="AW428" i="14"/>
  <c r="EC428" i="14"/>
  <c r="HK428" i="14"/>
  <c r="AM428" i="14"/>
  <c r="DT428" i="14"/>
  <c r="HB428" i="14"/>
  <c r="AO428" i="14"/>
  <c r="DU428" i="14"/>
  <c r="HC428" i="14"/>
  <c r="AP428" i="14"/>
  <c r="DW428" i="14"/>
  <c r="HD428" i="14"/>
  <c r="AL428" i="14"/>
  <c r="CX428" i="14"/>
  <c r="FJ428" i="14"/>
  <c r="HV428" i="14"/>
  <c r="AF428" i="14"/>
  <c r="CR428" i="14"/>
  <c r="HH428" i="14"/>
  <c r="BA428" i="14"/>
  <c r="EI428" i="14"/>
  <c r="HQ428" i="14"/>
  <c r="BC428" i="14"/>
  <c r="EJ428" i="14"/>
  <c r="HR428" i="14"/>
  <c r="BE428" i="14"/>
  <c r="EK428" i="14"/>
  <c r="HS428" i="14"/>
  <c r="BF428" i="14"/>
  <c r="EM428" i="14"/>
  <c r="HT428" i="14"/>
  <c r="BG428" i="14"/>
  <c r="EO428" i="14"/>
  <c r="HU428" i="14"/>
  <c r="AX428" i="14"/>
  <c r="EE428" i="14"/>
  <c r="HL428" i="14"/>
  <c r="AY428" i="14"/>
  <c r="EG428" i="14"/>
  <c r="HM428" i="14"/>
  <c r="AZ428" i="14"/>
  <c r="EH428" i="14"/>
  <c r="HO428" i="14"/>
  <c r="AT428" i="14"/>
  <c r="DF428" i="14"/>
  <c r="FR428" i="14"/>
  <c r="ID428" i="14"/>
  <c r="AN428" i="14"/>
  <c r="CZ428" i="14"/>
  <c r="HP428" i="14"/>
  <c r="FL428" i="14"/>
  <c r="HX428" i="14"/>
  <c r="DH428" i="14"/>
  <c r="FT428" i="14"/>
  <c r="IF428" i="14"/>
  <c r="DP428" i="14"/>
  <c r="GB428" i="14"/>
  <c r="IN428" i="14"/>
  <c r="DX428" i="14"/>
  <c r="GJ428" i="14"/>
  <c r="H168" i="14"/>
  <c r="I168" i="14" s="1"/>
  <c r="K168" i="14" s="1"/>
  <c r="C171" i="14"/>
  <c r="D170" i="14"/>
  <c r="E169" i="14"/>
  <c r="H169" i="14" s="1"/>
  <c r="G169" i="14"/>
  <c r="E93" i="11"/>
  <c r="F93" i="11" s="1"/>
  <c r="D94" i="11"/>
  <c r="G94" i="11" s="1"/>
  <c r="AH84" i="2"/>
  <c r="AI84" i="2" s="1"/>
  <c r="AK84" i="2" s="1"/>
  <c r="AO84" i="2" s="1"/>
  <c r="M38" i="11" s="1"/>
  <c r="K85" i="2"/>
  <c r="M85" i="2" s="1"/>
  <c r="O85" i="2" s="1"/>
  <c r="S85" i="2" s="1"/>
  <c r="L39" i="11" s="1"/>
  <c r="D86" i="2"/>
  <c r="E86" i="2" s="1"/>
  <c r="F86" i="2"/>
  <c r="C87" i="2"/>
  <c r="H86" i="2"/>
  <c r="I86" i="2" s="1"/>
  <c r="AC85" i="2"/>
  <c r="Z86" i="2"/>
  <c r="AA85" i="2"/>
  <c r="AB85" i="2" s="1"/>
  <c r="AE85" i="2"/>
  <c r="AF85" i="2" s="1"/>
  <c r="X97" i="2"/>
  <c r="J93" i="11" l="1"/>
  <c r="K93" i="11" s="1"/>
  <c r="H93" i="11"/>
  <c r="I93" i="11" s="1"/>
  <c r="F169" i="14"/>
  <c r="I169" i="14" s="1"/>
  <c r="K169" i="14" s="1"/>
  <c r="JA429" i="14"/>
  <c r="IS429" i="14"/>
  <c r="IK429" i="14"/>
  <c r="IC429" i="14"/>
  <c r="HU429" i="14"/>
  <c r="HM429" i="14"/>
  <c r="HE429" i="14"/>
  <c r="GW429" i="14"/>
  <c r="GO429" i="14"/>
  <c r="GG429" i="14"/>
  <c r="FY429" i="14"/>
  <c r="FQ429" i="14"/>
  <c r="FI429" i="14"/>
  <c r="FA429" i="14"/>
  <c r="ES429" i="14"/>
  <c r="EK429" i="14"/>
  <c r="EC429" i="14"/>
  <c r="DU429" i="14"/>
  <c r="DM429" i="14"/>
  <c r="DE429" i="14"/>
  <c r="CW429" i="14"/>
  <c r="CO429" i="14"/>
  <c r="CG429" i="14"/>
  <c r="BY429" i="14"/>
  <c r="BQ429" i="14"/>
  <c r="BI429" i="14"/>
  <c r="BA429" i="14"/>
  <c r="AS429" i="14"/>
  <c r="AK429" i="14"/>
  <c r="AC429" i="14"/>
  <c r="U429" i="14"/>
  <c r="M429" i="14"/>
  <c r="IY429" i="14"/>
  <c r="IQ429" i="14"/>
  <c r="II429" i="14"/>
  <c r="IA429" i="14"/>
  <c r="HS429" i="14"/>
  <c r="HK429" i="14"/>
  <c r="HC429" i="14"/>
  <c r="GU429" i="14"/>
  <c r="GM429" i="14"/>
  <c r="GE429" i="14"/>
  <c r="FW429" i="14"/>
  <c r="FO429" i="14"/>
  <c r="FG429" i="14"/>
  <c r="EY429" i="14"/>
  <c r="EQ429" i="14"/>
  <c r="EI429" i="14"/>
  <c r="EA429" i="14"/>
  <c r="DS429" i="14"/>
  <c r="DK429" i="14"/>
  <c r="DC429" i="14"/>
  <c r="CU429" i="14"/>
  <c r="CM429" i="14"/>
  <c r="CE429" i="14"/>
  <c r="BW429" i="14"/>
  <c r="BO429" i="14"/>
  <c r="BG429" i="14"/>
  <c r="AY429" i="14"/>
  <c r="AQ429" i="14"/>
  <c r="AI429" i="14"/>
  <c r="AA429" i="14"/>
  <c r="S429" i="14"/>
  <c r="K429" i="14"/>
  <c r="IR429" i="14"/>
  <c r="IG429" i="14"/>
  <c r="HW429" i="14"/>
  <c r="HL429" i="14"/>
  <c r="HA429" i="14"/>
  <c r="GQ429" i="14"/>
  <c r="GF429" i="14"/>
  <c r="FU429" i="14"/>
  <c r="FK429" i="14"/>
  <c r="EZ429" i="14"/>
  <c r="EO429" i="14"/>
  <c r="EE429" i="14"/>
  <c r="DT429" i="14"/>
  <c r="DI429" i="14"/>
  <c r="CY429" i="14"/>
  <c r="CN429" i="14"/>
  <c r="CC429" i="14"/>
  <c r="BS429" i="14"/>
  <c r="BH429" i="14"/>
  <c r="AW429" i="14"/>
  <c r="AM429" i="14"/>
  <c r="AB429" i="14"/>
  <c r="Q429" i="14"/>
  <c r="G429" i="14"/>
  <c r="JB429" i="14"/>
  <c r="IP429" i="14"/>
  <c r="IF429" i="14"/>
  <c r="HV429" i="14"/>
  <c r="HJ429" i="14"/>
  <c r="GZ429" i="14"/>
  <c r="GP429" i="14"/>
  <c r="GD429" i="14"/>
  <c r="FT429" i="14"/>
  <c r="FJ429" i="14"/>
  <c r="EX429" i="14"/>
  <c r="EN429" i="14"/>
  <c r="ED429" i="14"/>
  <c r="DR429" i="14"/>
  <c r="DH429" i="14"/>
  <c r="CX429" i="14"/>
  <c r="CL429" i="14"/>
  <c r="CB429" i="14"/>
  <c r="BR429" i="14"/>
  <c r="BF429" i="14"/>
  <c r="AV429" i="14"/>
  <c r="AL429" i="14"/>
  <c r="Z429" i="14"/>
  <c r="P429" i="14"/>
  <c r="IZ429" i="14"/>
  <c r="IO429" i="14"/>
  <c r="IE429" i="14"/>
  <c r="HT429" i="14"/>
  <c r="HI429" i="14"/>
  <c r="GY429" i="14"/>
  <c r="GN429" i="14"/>
  <c r="GC429" i="14"/>
  <c r="FS429" i="14"/>
  <c r="FH429" i="14"/>
  <c r="EW429" i="14"/>
  <c r="EM429" i="14"/>
  <c r="EB429" i="14"/>
  <c r="DQ429" i="14"/>
  <c r="DG429" i="14"/>
  <c r="CV429" i="14"/>
  <c r="CK429" i="14"/>
  <c r="CA429" i="14"/>
  <c r="BP429" i="14"/>
  <c r="BE429" i="14"/>
  <c r="AU429" i="14"/>
  <c r="AJ429" i="14"/>
  <c r="Y429" i="14"/>
  <c r="O429" i="14"/>
  <c r="IX429" i="14"/>
  <c r="IN429" i="14"/>
  <c r="ID429" i="14"/>
  <c r="HR429" i="14"/>
  <c r="HH429" i="14"/>
  <c r="GX429" i="14"/>
  <c r="GL429" i="14"/>
  <c r="GB429" i="14"/>
  <c r="FR429" i="14"/>
  <c r="FF429" i="14"/>
  <c r="EV429" i="14"/>
  <c r="EL429" i="14"/>
  <c r="DZ429" i="14"/>
  <c r="DP429" i="14"/>
  <c r="DF429" i="14"/>
  <c r="CT429" i="14"/>
  <c r="CJ429" i="14"/>
  <c r="BZ429" i="14"/>
  <c r="BN429" i="14"/>
  <c r="BD429" i="14"/>
  <c r="AT429" i="14"/>
  <c r="AH429" i="14"/>
  <c r="X429" i="14"/>
  <c r="N429" i="14"/>
  <c r="IW429" i="14"/>
  <c r="IM429" i="14"/>
  <c r="IB429" i="14"/>
  <c r="HQ429" i="14"/>
  <c r="HG429" i="14"/>
  <c r="GV429" i="14"/>
  <c r="GK429" i="14"/>
  <c r="GA429" i="14"/>
  <c r="FP429" i="14"/>
  <c r="FE429" i="14"/>
  <c r="EU429" i="14"/>
  <c r="EJ429" i="14"/>
  <c r="DY429" i="14"/>
  <c r="DO429" i="14"/>
  <c r="DD429" i="14"/>
  <c r="CS429" i="14"/>
  <c r="CI429" i="14"/>
  <c r="BX429" i="14"/>
  <c r="BM429" i="14"/>
  <c r="BC429" i="14"/>
  <c r="AR429" i="14"/>
  <c r="AG429" i="14"/>
  <c r="W429" i="14"/>
  <c r="L429" i="14"/>
  <c r="IV429" i="14"/>
  <c r="IL429" i="14"/>
  <c r="HZ429" i="14"/>
  <c r="HP429" i="14"/>
  <c r="HF429" i="14"/>
  <c r="GT429" i="14"/>
  <c r="GJ429" i="14"/>
  <c r="FZ429" i="14"/>
  <c r="FN429" i="14"/>
  <c r="FD429" i="14"/>
  <c r="ET429" i="14"/>
  <c r="EH429" i="14"/>
  <c r="DX429" i="14"/>
  <c r="DN429" i="14"/>
  <c r="DB429" i="14"/>
  <c r="CR429" i="14"/>
  <c r="CH429" i="14"/>
  <c r="BV429" i="14"/>
  <c r="BL429" i="14"/>
  <c r="BB429" i="14"/>
  <c r="AP429" i="14"/>
  <c r="AF429" i="14"/>
  <c r="V429" i="14"/>
  <c r="J429" i="14"/>
  <c r="IU429" i="14"/>
  <c r="IJ429" i="14"/>
  <c r="HY429" i="14"/>
  <c r="HO429" i="14"/>
  <c r="HD429" i="14"/>
  <c r="GS429" i="14"/>
  <c r="GI429" i="14"/>
  <c r="FX429" i="14"/>
  <c r="FM429" i="14"/>
  <c r="FC429" i="14"/>
  <c r="ER429" i="14"/>
  <c r="EG429" i="14"/>
  <c r="DW429" i="14"/>
  <c r="DL429" i="14"/>
  <c r="DA429" i="14"/>
  <c r="CQ429" i="14"/>
  <c r="CF429" i="14"/>
  <c r="BU429" i="14"/>
  <c r="BK429" i="14"/>
  <c r="AZ429" i="14"/>
  <c r="AO429" i="14"/>
  <c r="AE429" i="14"/>
  <c r="T429" i="14"/>
  <c r="I429" i="14"/>
  <c r="IT429" i="14"/>
  <c r="IH429" i="14"/>
  <c r="HX429" i="14"/>
  <c r="HN429" i="14"/>
  <c r="HB429" i="14"/>
  <c r="GR429" i="14"/>
  <c r="GH429" i="14"/>
  <c r="FV429" i="14"/>
  <c r="FL429" i="14"/>
  <c r="FB429" i="14"/>
  <c r="EP429" i="14"/>
  <c r="EF429" i="14"/>
  <c r="DV429" i="14"/>
  <c r="DJ429" i="14"/>
  <c r="CZ429" i="14"/>
  <c r="CP429" i="14"/>
  <c r="CD429" i="14"/>
  <c r="BT429" i="14"/>
  <c r="BJ429" i="14"/>
  <c r="AX429" i="14"/>
  <c r="AN429" i="14"/>
  <c r="AD429" i="14"/>
  <c r="R429" i="14"/>
  <c r="H429" i="14"/>
  <c r="E170" i="14"/>
  <c r="G170" i="14" s="1"/>
  <c r="D171" i="14"/>
  <c r="C172" i="14"/>
  <c r="D95" i="11"/>
  <c r="G95" i="11" s="1"/>
  <c r="E94" i="11"/>
  <c r="F94" i="11" s="1"/>
  <c r="AH85" i="2"/>
  <c r="AI85" i="2" s="1"/>
  <c r="AK85" i="2" s="1"/>
  <c r="AO85" i="2" s="1"/>
  <c r="M39" i="11" s="1"/>
  <c r="K86" i="2"/>
  <c r="M86" i="2" s="1"/>
  <c r="O86" i="2" s="1"/>
  <c r="S86" i="2" s="1"/>
  <c r="L40" i="11" s="1"/>
  <c r="D87" i="2"/>
  <c r="E87" i="2" s="1"/>
  <c r="C88" i="2"/>
  <c r="F87" i="2"/>
  <c r="H87" i="2"/>
  <c r="I87" i="2" s="1"/>
  <c r="AC86" i="2"/>
  <c r="Z87" i="2"/>
  <c r="AA86" i="2"/>
  <c r="AB86" i="2" s="1"/>
  <c r="AE86" i="2"/>
  <c r="AF86" i="2" s="1"/>
  <c r="X98" i="2"/>
  <c r="J94" i="11" l="1"/>
  <c r="K94" i="11" s="1"/>
  <c r="H94" i="11"/>
  <c r="I94" i="11" s="1"/>
  <c r="IX430" i="14"/>
  <c r="FN430" i="14"/>
  <c r="AP430" i="14"/>
  <c r="FL430" i="14"/>
  <c r="AN430" i="14"/>
  <c r="EL430" i="14"/>
  <c r="HS430" i="14"/>
  <c r="BC430" i="14"/>
  <c r="EJ430" i="14"/>
  <c r="HO430" i="14"/>
  <c r="BA430" i="14"/>
  <c r="EG430" i="14"/>
  <c r="HM430" i="14"/>
  <c r="AY430" i="14"/>
  <c r="EO430" i="14"/>
  <c r="HU430" i="14"/>
  <c r="BG430" i="14"/>
  <c r="EP430" i="14"/>
  <c r="R430" i="14"/>
  <c r="EN430" i="14"/>
  <c r="P430" i="14"/>
  <c r="DF430" i="14"/>
  <c r="GM430" i="14"/>
  <c r="W430" i="14"/>
  <c r="DD430" i="14"/>
  <c r="GI430" i="14"/>
  <c r="U430" i="14"/>
  <c r="DA430" i="14"/>
  <c r="GG430" i="14"/>
  <c r="S430" i="14"/>
  <c r="DI430" i="14"/>
  <c r="GO430" i="14"/>
  <c r="AA430" i="14"/>
  <c r="EH430" i="14"/>
  <c r="J430" i="14"/>
  <c r="EF430" i="14"/>
  <c r="H430" i="14"/>
  <c r="CV430" i="14"/>
  <c r="GA430" i="14"/>
  <c r="M430" i="14"/>
  <c r="CS430" i="14"/>
  <c r="FY430" i="14"/>
  <c r="K430" i="14"/>
  <c r="CP430" i="14"/>
  <c r="FW430" i="14"/>
  <c r="G430" i="14"/>
  <c r="CX430" i="14"/>
  <c r="GE430" i="14"/>
  <c r="O430" i="14"/>
  <c r="IH430" i="14"/>
  <c r="DJ430" i="14"/>
  <c r="IF430" i="14"/>
  <c r="DH430" i="14"/>
  <c r="ID430" i="14"/>
  <c r="BP430" i="14"/>
  <c r="EU430" i="14"/>
  <c r="IB430" i="14"/>
  <c r="BM430" i="14"/>
  <c r="ES430" i="14"/>
  <c r="HY430" i="14"/>
  <c r="BJ430" i="14"/>
  <c r="EQ430" i="14"/>
  <c r="IG430" i="14"/>
  <c r="BR430" i="14"/>
  <c r="EY430" i="14"/>
  <c r="HZ430" i="14"/>
  <c r="DB430" i="14"/>
  <c r="HX430" i="14"/>
  <c r="CZ430" i="14"/>
  <c r="HT430" i="14"/>
  <c r="BE430" i="14"/>
  <c r="EK430" i="14"/>
  <c r="HQ430" i="14"/>
  <c r="BB430" i="14"/>
  <c r="EI430" i="14"/>
  <c r="HN430" i="14"/>
  <c r="AZ430" i="14"/>
  <c r="EE430" i="14"/>
  <c r="HV430" i="14"/>
  <c r="BH430" i="14"/>
  <c r="EM430" i="14"/>
  <c r="HB430" i="14"/>
  <c r="CD430" i="14"/>
  <c r="GZ430" i="14"/>
  <c r="CB430" i="14"/>
  <c r="GN430" i="14"/>
  <c r="Y430" i="14"/>
  <c r="DE430" i="14"/>
  <c r="GK430" i="14"/>
  <c r="V430" i="14"/>
  <c r="DC430" i="14"/>
  <c r="GH430" i="14"/>
  <c r="T430" i="14"/>
  <c r="CY430" i="14"/>
  <c r="GP430" i="14"/>
  <c r="AB430" i="14"/>
  <c r="DG430" i="14"/>
  <c r="GT430" i="14"/>
  <c r="BV430" i="14"/>
  <c r="GR430" i="14"/>
  <c r="BT430" i="14"/>
  <c r="GC430" i="14"/>
  <c r="N430" i="14"/>
  <c r="CU430" i="14"/>
  <c r="FZ430" i="14"/>
  <c r="L430" i="14"/>
  <c r="CQ430" i="14"/>
  <c r="FX430" i="14"/>
  <c r="I430" i="14"/>
  <c r="CO430" i="14"/>
  <c r="GF430" i="14"/>
  <c r="Q430" i="14"/>
  <c r="CW430" i="14"/>
  <c r="FV430" i="14"/>
  <c r="AX430" i="14"/>
  <c r="FT430" i="14"/>
  <c r="AV430" i="14"/>
  <c r="EW430" i="14"/>
  <c r="IC430" i="14"/>
  <c r="BO430" i="14"/>
  <c r="ET430" i="14"/>
  <c r="IA430" i="14"/>
  <c r="BK430" i="14"/>
  <c r="ER430" i="14"/>
  <c r="HW430" i="14"/>
  <c r="BI430" i="14"/>
  <c r="EZ430" i="14"/>
  <c r="IE430" i="14"/>
  <c r="BQ430" i="14"/>
  <c r="AK430" i="14"/>
  <c r="DS430" i="14"/>
  <c r="GY430" i="14"/>
  <c r="AL430" i="14"/>
  <c r="DT430" i="14"/>
  <c r="HA430" i="14"/>
  <c r="AC430" i="14"/>
  <c r="DK430" i="14"/>
  <c r="GQ430" i="14"/>
  <c r="AD430" i="14"/>
  <c r="DL430" i="14"/>
  <c r="GS430" i="14"/>
  <c r="AE430" i="14"/>
  <c r="DM430" i="14"/>
  <c r="GU430" i="14"/>
  <c r="AG430" i="14"/>
  <c r="DN430" i="14"/>
  <c r="GV430" i="14"/>
  <c r="AI430" i="14"/>
  <c r="DO430" i="14"/>
  <c r="GW430" i="14"/>
  <c r="AJ430" i="14"/>
  <c r="DQ430" i="14"/>
  <c r="GX430" i="14"/>
  <c r="X430" i="14"/>
  <c r="CJ430" i="14"/>
  <c r="EV430" i="14"/>
  <c r="HH430" i="14"/>
  <c r="Z430" i="14"/>
  <c r="CL430" i="14"/>
  <c r="EX430" i="14"/>
  <c r="HJ430" i="14"/>
  <c r="AU430" i="14"/>
  <c r="EC430" i="14"/>
  <c r="HK430" i="14"/>
  <c r="AW430" i="14"/>
  <c r="ED430" i="14"/>
  <c r="HL430" i="14"/>
  <c r="AM430" i="14"/>
  <c r="DU430" i="14"/>
  <c r="HC430" i="14"/>
  <c r="AO430" i="14"/>
  <c r="DV430" i="14"/>
  <c r="HD430" i="14"/>
  <c r="AQ430" i="14"/>
  <c r="DW430" i="14"/>
  <c r="HE430" i="14"/>
  <c r="AR430" i="14"/>
  <c r="DY430" i="14"/>
  <c r="HF430" i="14"/>
  <c r="AS430" i="14"/>
  <c r="EA430" i="14"/>
  <c r="HG430" i="14"/>
  <c r="AT430" i="14"/>
  <c r="EB430" i="14"/>
  <c r="HI430" i="14"/>
  <c r="AF430" i="14"/>
  <c r="CR430" i="14"/>
  <c r="FD430" i="14"/>
  <c r="HP430" i="14"/>
  <c r="AH430" i="14"/>
  <c r="CT430" i="14"/>
  <c r="FF430" i="14"/>
  <c r="HR430" i="14"/>
  <c r="CA430" i="14"/>
  <c r="FI430" i="14"/>
  <c r="IQ430" i="14"/>
  <c r="CC430" i="14"/>
  <c r="FJ430" i="14"/>
  <c r="IR430" i="14"/>
  <c r="BS430" i="14"/>
  <c r="FA430" i="14"/>
  <c r="II430" i="14"/>
  <c r="BU430" i="14"/>
  <c r="FB430" i="14"/>
  <c r="IJ430" i="14"/>
  <c r="BW430" i="14"/>
  <c r="FC430" i="14"/>
  <c r="IK430" i="14"/>
  <c r="BX430" i="14"/>
  <c r="FE430" i="14"/>
  <c r="IL430" i="14"/>
  <c r="BY430" i="14"/>
  <c r="FG430" i="14"/>
  <c r="IM430" i="14"/>
  <c r="BZ430" i="14"/>
  <c r="FH430" i="14"/>
  <c r="IO430" i="14"/>
  <c r="BD430" i="14"/>
  <c r="DP430" i="14"/>
  <c r="GB430" i="14"/>
  <c r="IN430" i="14"/>
  <c r="BF430" i="14"/>
  <c r="DR430" i="14"/>
  <c r="GD430" i="14"/>
  <c r="IP430" i="14"/>
  <c r="CM430" i="14"/>
  <c r="FS430" i="14"/>
  <c r="JA430" i="14"/>
  <c r="CN430" i="14"/>
  <c r="FU430" i="14"/>
  <c r="JB430" i="14"/>
  <c r="CE430" i="14"/>
  <c r="FK430" i="14"/>
  <c r="IS430" i="14"/>
  <c r="CF430" i="14"/>
  <c r="FM430" i="14"/>
  <c r="IT430" i="14"/>
  <c r="CG430" i="14"/>
  <c r="FO430" i="14"/>
  <c r="IU430" i="14"/>
  <c r="CH430" i="14"/>
  <c r="FP430" i="14"/>
  <c r="IW430" i="14"/>
  <c r="CI430" i="14"/>
  <c r="FQ430" i="14"/>
  <c r="IY430" i="14"/>
  <c r="CK430" i="14"/>
  <c r="FR430" i="14"/>
  <c r="IZ430" i="14"/>
  <c r="BL430" i="14"/>
  <c r="DX430" i="14"/>
  <c r="GJ430" i="14"/>
  <c r="IV430" i="14"/>
  <c r="BN430" i="14"/>
  <c r="DZ430" i="14"/>
  <c r="GL430" i="14"/>
  <c r="C173" i="14"/>
  <c r="D172" i="14"/>
  <c r="E171" i="14"/>
  <c r="H171" i="14" s="1"/>
  <c r="F170" i="14"/>
  <c r="H170" i="14"/>
  <c r="E95" i="11"/>
  <c r="F95" i="11" s="1"/>
  <c r="AH86" i="2"/>
  <c r="AI86" i="2" s="1"/>
  <c r="AK86" i="2" s="1"/>
  <c r="AO86" i="2" s="1"/>
  <c r="M40" i="11" s="1"/>
  <c r="K87" i="2"/>
  <c r="M87" i="2" s="1"/>
  <c r="O87" i="2" s="1"/>
  <c r="S87" i="2" s="1"/>
  <c r="L41" i="11" s="1"/>
  <c r="C89" i="2"/>
  <c r="F88" i="2"/>
  <c r="H88" i="2"/>
  <c r="I88" i="2" s="1"/>
  <c r="D88" i="2"/>
  <c r="E88" i="2" s="1"/>
  <c r="AC87" i="2"/>
  <c r="Z88" i="2"/>
  <c r="AE87" i="2"/>
  <c r="AF87" i="2" s="1"/>
  <c r="AA87" i="2"/>
  <c r="AB87" i="2" s="1"/>
  <c r="X99" i="2"/>
  <c r="J95" i="11" l="1"/>
  <c r="K95" i="11" s="1"/>
  <c r="H95" i="11"/>
  <c r="I95" i="11" s="1"/>
  <c r="G171" i="14"/>
  <c r="I170" i="14"/>
  <c r="K170" i="14" s="1"/>
  <c r="GY431" i="14" s="1"/>
  <c r="F171" i="14"/>
  <c r="G172" i="14"/>
  <c r="E172" i="14"/>
  <c r="H172" i="14" s="1"/>
  <c r="D173" i="14"/>
  <c r="C174" i="14"/>
  <c r="AH87" i="2"/>
  <c r="AI87" i="2" s="1"/>
  <c r="AK87" i="2" s="1"/>
  <c r="AO87" i="2" s="1"/>
  <c r="M41" i="11" s="1"/>
  <c r="K88" i="2"/>
  <c r="M88" i="2" s="1"/>
  <c r="O88" i="2" s="1"/>
  <c r="S88" i="2" s="1"/>
  <c r="L42" i="11" s="1"/>
  <c r="D89" i="2"/>
  <c r="E89" i="2" s="1"/>
  <c r="F89" i="2"/>
  <c r="C90" i="2"/>
  <c r="H89" i="2"/>
  <c r="I89" i="2" s="1"/>
  <c r="AC88" i="2"/>
  <c r="AA88" i="2"/>
  <c r="AB88" i="2" s="1"/>
  <c r="AE88" i="2"/>
  <c r="AF88" i="2" s="1"/>
  <c r="Z89" i="2"/>
  <c r="X100" i="2"/>
  <c r="HH431" i="14" l="1"/>
  <c r="N431" i="14"/>
  <c r="GX431" i="14"/>
  <c r="I171" i="14"/>
  <c r="K171" i="14" s="1"/>
  <c r="BU432" i="14" s="1"/>
  <c r="CP431" i="14"/>
  <c r="DK431" i="14"/>
  <c r="HC431" i="14"/>
  <c r="CR431" i="14"/>
  <c r="AI431" i="14"/>
  <c r="Q431" i="14"/>
  <c r="FZ431" i="14"/>
  <c r="ED431" i="14"/>
  <c r="M431" i="14"/>
  <c r="GE431" i="14"/>
  <c r="AC431" i="14"/>
  <c r="HA431" i="14"/>
  <c r="AK431" i="14"/>
  <c r="P431" i="14"/>
  <c r="HK431" i="14"/>
  <c r="DL431" i="14"/>
  <c r="FI431" i="14"/>
  <c r="AJ431" i="14"/>
  <c r="DT431" i="14"/>
  <c r="DX431" i="14"/>
  <c r="HM431" i="14"/>
  <c r="AR431" i="14"/>
  <c r="CV431" i="14"/>
  <c r="GR431" i="14"/>
  <c r="GT431" i="14"/>
  <c r="W431" i="14"/>
  <c r="DZ431" i="14"/>
  <c r="GD431" i="14"/>
  <c r="I431" i="14"/>
  <c r="CS431" i="14"/>
  <c r="CI431" i="14"/>
  <c r="L431" i="14"/>
  <c r="AT431" i="14"/>
  <c r="GZ431" i="14"/>
  <c r="AB431" i="14"/>
  <c r="DV431" i="14"/>
  <c r="AG431" i="14"/>
  <c r="BY431" i="14"/>
  <c r="CQ431" i="14"/>
  <c r="AH431" i="14"/>
  <c r="DQ431" i="14"/>
  <c r="HJ431" i="14"/>
  <c r="DJ431" i="14"/>
  <c r="FW431" i="14"/>
  <c r="AQ431" i="14"/>
  <c r="CW431" i="14"/>
  <c r="EE431" i="14"/>
  <c r="EU431" i="14"/>
  <c r="CT431" i="14"/>
  <c r="HI431" i="14"/>
  <c r="AW431" i="14"/>
  <c r="FV431" i="14"/>
  <c r="AP431" i="14"/>
  <c r="DN431" i="14"/>
  <c r="GW431" i="14"/>
  <c r="GQ431" i="14"/>
  <c r="HU431" i="14"/>
  <c r="DP431" i="14"/>
  <c r="CU431" i="14"/>
  <c r="AV431" i="14"/>
  <c r="AL431" i="14"/>
  <c r="H431" i="14"/>
  <c r="HB431" i="14"/>
  <c r="GS431" i="14"/>
  <c r="FX431" i="14"/>
  <c r="DY431" i="14"/>
  <c r="CO431" i="14"/>
  <c r="G431" i="14"/>
  <c r="FC431" i="14"/>
  <c r="GB431" i="14"/>
  <c r="EA431" i="14"/>
  <c r="DR431" i="14"/>
  <c r="CX431" i="14"/>
  <c r="AN431" i="14"/>
  <c r="AD431" i="14"/>
  <c r="J431" i="14"/>
  <c r="HD431" i="14"/>
  <c r="GU431" i="14"/>
  <c r="EK431" i="14"/>
  <c r="AE431" i="14"/>
  <c r="HG431" i="14"/>
  <c r="GV431" i="14"/>
  <c r="GC431" i="14"/>
  <c r="EB431" i="14"/>
  <c r="DS431" i="14"/>
  <c r="CN431" i="14"/>
  <c r="AO431" i="14"/>
  <c r="AF431" i="14"/>
  <c r="K431" i="14"/>
  <c r="HF431" i="14"/>
  <c r="FA431" i="14"/>
  <c r="BS431" i="14"/>
  <c r="HO431" i="14"/>
  <c r="BD431" i="14"/>
  <c r="EJ431" i="14"/>
  <c r="HR431" i="14"/>
  <c r="BE431" i="14"/>
  <c r="EL431" i="14"/>
  <c r="HS431" i="14"/>
  <c r="BF431" i="14"/>
  <c r="EN431" i="14"/>
  <c r="HT431" i="14"/>
  <c r="BG431" i="14"/>
  <c r="EO431" i="14"/>
  <c r="HV431" i="14"/>
  <c r="AX431" i="14"/>
  <c r="EF431" i="14"/>
  <c r="HL431" i="14"/>
  <c r="AY431" i="14"/>
  <c r="EG431" i="14"/>
  <c r="HN431" i="14"/>
  <c r="AZ431" i="14"/>
  <c r="EH431" i="14"/>
  <c r="HP431" i="14"/>
  <c r="BB431" i="14"/>
  <c r="EI431" i="14"/>
  <c r="HQ431" i="14"/>
  <c r="AS431" i="14"/>
  <c r="DE431" i="14"/>
  <c r="FQ431" i="14"/>
  <c r="IC431" i="14"/>
  <c r="AM431" i="14"/>
  <c r="CY431" i="14"/>
  <c r="FK431" i="14"/>
  <c r="HW431" i="14"/>
  <c r="BN431" i="14"/>
  <c r="EV431" i="14"/>
  <c r="IB431" i="14"/>
  <c r="BO431" i="14"/>
  <c r="EW431" i="14"/>
  <c r="ID431" i="14"/>
  <c r="BP431" i="14"/>
  <c r="EX431" i="14"/>
  <c r="IF431" i="14"/>
  <c r="BR431" i="14"/>
  <c r="EY431" i="14"/>
  <c r="IG431" i="14"/>
  <c r="BH431" i="14"/>
  <c r="EP431" i="14"/>
  <c r="HX431" i="14"/>
  <c r="BJ431" i="14"/>
  <c r="EQ431" i="14"/>
  <c r="HY431" i="14"/>
  <c r="BL431" i="14"/>
  <c r="ER431" i="14"/>
  <c r="HZ431" i="14"/>
  <c r="BM431" i="14"/>
  <c r="ET431" i="14"/>
  <c r="IA431" i="14"/>
  <c r="BA431" i="14"/>
  <c r="DM431" i="14"/>
  <c r="FY431" i="14"/>
  <c r="IK431" i="14"/>
  <c r="AU431" i="14"/>
  <c r="DG431" i="14"/>
  <c r="FS431" i="14"/>
  <c r="IE431" i="14"/>
  <c r="BX431" i="14"/>
  <c r="FF431" i="14"/>
  <c r="IN431" i="14"/>
  <c r="BZ431" i="14"/>
  <c r="FG431" i="14"/>
  <c r="IO431" i="14"/>
  <c r="CB431" i="14"/>
  <c r="FH431" i="14"/>
  <c r="IP431" i="14"/>
  <c r="CC431" i="14"/>
  <c r="FJ431" i="14"/>
  <c r="IQ431" i="14"/>
  <c r="BT431" i="14"/>
  <c r="EZ431" i="14"/>
  <c r="IH431" i="14"/>
  <c r="BU431" i="14"/>
  <c r="FB431" i="14"/>
  <c r="II431" i="14"/>
  <c r="BV431" i="14"/>
  <c r="FD431" i="14"/>
  <c r="IJ431" i="14"/>
  <c r="BW431" i="14"/>
  <c r="FE431" i="14"/>
  <c r="IL431" i="14"/>
  <c r="BI431" i="14"/>
  <c r="DU431" i="14"/>
  <c r="GG431" i="14"/>
  <c r="IS431" i="14"/>
  <c r="BC431" i="14"/>
  <c r="DO431" i="14"/>
  <c r="GA431" i="14"/>
  <c r="IM431" i="14"/>
  <c r="CJ431" i="14"/>
  <c r="FP431" i="14"/>
  <c r="IX431" i="14"/>
  <c r="CK431" i="14"/>
  <c r="FR431" i="14"/>
  <c r="IY431" i="14"/>
  <c r="CL431" i="14"/>
  <c r="FT431" i="14"/>
  <c r="IZ431" i="14"/>
  <c r="CM431" i="14"/>
  <c r="FU431" i="14"/>
  <c r="JB431" i="14"/>
  <c r="CD431" i="14"/>
  <c r="FL431" i="14"/>
  <c r="IR431" i="14"/>
  <c r="CE431" i="14"/>
  <c r="FM431" i="14"/>
  <c r="IT431" i="14"/>
  <c r="CF431" i="14"/>
  <c r="FN431" i="14"/>
  <c r="IV431" i="14"/>
  <c r="CH431" i="14"/>
  <c r="FO431" i="14"/>
  <c r="IW431" i="14"/>
  <c r="BQ431" i="14"/>
  <c r="EC431" i="14"/>
  <c r="GO431" i="14"/>
  <c r="JA431" i="14"/>
  <c r="BK431" i="14"/>
  <c r="DW431" i="14"/>
  <c r="GI431" i="14"/>
  <c r="IU431" i="14"/>
  <c r="X431" i="14"/>
  <c r="DD431" i="14"/>
  <c r="GL431" i="14"/>
  <c r="Y431" i="14"/>
  <c r="DF431" i="14"/>
  <c r="GM431" i="14"/>
  <c r="Z431" i="14"/>
  <c r="DH431" i="14"/>
  <c r="GN431" i="14"/>
  <c r="AA431" i="14"/>
  <c r="DI431" i="14"/>
  <c r="GP431" i="14"/>
  <c r="R431" i="14"/>
  <c r="CZ431" i="14"/>
  <c r="GF431" i="14"/>
  <c r="S431" i="14"/>
  <c r="DA431" i="14"/>
  <c r="GH431" i="14"/>
  <c r="T431" i="14"/>
  <c r="DB431" i="14"/>
  <c r="GJ431" i="14"/>
  <c r="V431" i="14"/>
  <c r="DC431" i="14"/>
  <c r="GK431" i="14"/>
  <c r="U431" i="14"/>
  <c r="CG431" i="14"/>
  <c r="ES431" i="14"/>
  <c r="HE431" i="14"/>
  <c r="O431" i="14"/>
  <c r="CA431" i="14"/>
  <c r="EM431" i="14"/>
  <c r="F172" i="14"/>
  <c r="I172" i="14" s="1"/>
  <c r="K172" i="14" s="1"/>
  <c r="C175" i="14"/>
  <c r="D174" i="14"/>
  <c r="E173" i="14"/>
  <c r="H173" i="14" s="1"/>
  <c r="G173" i="14"/>
  <c r="K89" i="2"/>
  <c r="M89" i="2" s="1"/>
  <c r="O89" i="2" s="1"/>
  <c r="S89" i="2" s="1"/>
  <c r="L43" i="11" s="1"/>
  <c r="AH88" i="2"/>
  <c r="AI88" i="2" s="1"/>
  <c r="AK88" i="2" s="1"/>
  <c r="AO88" i="2" s="1"/>
  <c r="M42" i="11" s="1"/>
  <c r="C91" i="2"/>
  <c r="F90" i="2"/>
  <c r="H90" i="2"/>
  <c r="I90" i="2" s="1"/>
  <c r="D90" i="2"/>
  <c r="E90" i="2" s="1"/>
  <c r="AC89" i="2"/>
  <c r="Z90" i="2"/>
  <c r="AA89" i="2"/>
  <c r="AB89" i="2" s="1"/>
  <c r="AE89" i="2"/>
  <c r="AF89" i="2" s="1"/>
  <c r="X101" i="2"/>
  <c r="GU432" i="14" l="1"/>
  <c r="EV432" i="14"/>
  <c r="HZ432" i="14"/>
  <c r="CH432" i="14"/>
  <c r="EP432" i="14"/>
  <c r="CD432" i="14"/>
  <c r="CY432" i="14"/>
  <c r="AY432" i="14"/>
  <c r="AZ432" i="14"/>
  <c r="HM432" i="14"/>
  <c r="BO432" i="14"/>
  <c r="DC432" i="14"/>
  <c r="BL432" i="14"/>
  <c r="HP432" i="14"/>
  <c r="GM432" i="14"/>
  <c r="AU432" i="14"/>
  <c r="CQ432" i="14"/>
  <c r="HV432" i="14"/>
  <c r="AK432" i="14"/>
  <c r="GA432" i="14"/>
  <c r="BJ432" i="14"/>
  <c r="I432" i="14"/>
  <c r="EM432" i="14"/>
  <c r="DP432" i="14"/>
  <c r="EW432" i="14"/>
  <c r="HD432" i="14"/>
  <c r="FG432" i="14"/>
  <c r="IP432" i="14"/>
  <c r="HO432" i="14"/>
  <c r="AQ432" i="14"/>
  <c r="FD432" i="14"/>
  <c r="HE432" i="14"/>
  <c r="DZ432" i="14"/>
  <c r="Q432" i="14"/>
  <c r="IH432" i="14"/>
  <c r="GB432" i="14"/>
  <c r="FA432" i="14"/>
  <c r="FV432" i="14"/>
  <c r="N432" i="14"/>
  <c r="BS432" i="14"/>
  <c r="DJ432" i="14"/>
  <c r="FH432" i="14"/>
  <c r="DU432" i="14"/>
  <c r="JB432" i="14"/>
  <c r="R432" i="14"/>
  <c r="DL432" i="14"/>
  <c r="IA432" i="14"/>
  <c r="HS432" i="14"/>
  <c r="EC432" i="14"/>
  <c r="EX432" i="14"/>
  <c r="GL432" i="14"/>
  <c r="EZ432" i="14"/>
  <c r="AC432" i="14"/>
  <c r="JA432" i="14"/>
  <c r="AB432" i="14"/>
  <c r="FO432" i="14"/>
  <c r="BY432" i="14"/>
  <c r="CU432" i="14"/>
  <c r="BT432" i="14"/>
  <c r="HY432" i="14"/>
  <c r="EL432" i="14"/>
  <c r="EE432" i="14"/>
  <c r="AM432" i="14"/>
  <c r="CJ432" i="14"/>
  <c r="BV432" i="14"/>
  <c r="DG432" i="14"/>
  <c r="GH432" i="14"/>
  <c r="CS432" i="14"/>
  <c r="IG432" i="14"/>
  <c r="ET432" i="14"/>
  <c r="HW432" i="14"/>
  <c r="EG432" i="14"/>
  <c r="HI432" i="14"/>
  <c r="HR432" i="14"/>
  <c r="H432" i="14"/>
  <c r="FW432" i="14"/>
  <c r="GO432" i="14"/>
  <c r="P432" i="14"/>
  <c r="IZ432" i="14"/>
  <c r="IF432" i="14"/>
  <c r="AR432" i="14"/>
  <c r="BE432" i="14"/>
  <c r="AJ432" i="14"/>
  <c r="AS432" i="14"/>
  <c r="DQ432" i="14"/>
  <c r="GI432" i="14"/>
  <c r="CL432" i="14"/>
  <c r="AD432" i="14"/>
  <c r="GE432" i="14"/>
  <c r="K432" i="14"/>
  <c r="GD432" i="14"/>
  <c r="BQ432" i="14"/>
  <c r="ES432" i="14"/>
  <c r="EO432" i="14"/>
  <c r="EI432" i="14"/>
  <c r="FN432" i="14"/>
  <c r="HH432" i="14"/>
  <c r="FF432" i="14"/>
  <c r="DN432" i="14"/>
  <c r="AA432" i="14"/>
  <c r="FC432" i="14"/>
  <c r="CG432" i="14"/>
  <c r="HB432" i="14"/>
  <c r="CX432" i="14"/>
  <c r="FY432" i="14"/>
  <c r="DR432" i="14"/>
  <c r="ID432" i="14"/>
  <c r="DD432" i="14"/>
  <c r="BI432" i="14"/>
  <c r="BB432" i="14"/>
  <c r="EF432" i="14"/>
  <c r="EA432" i="14"/>
  <c r="HA432" i="14"/>
  <c r="AF432" i="14"/>
  <c r="CA432" i="14"/>
  <c r="IY432" i="14"/>
  <c r="EB432" i="14"/>
  <c r="IM432" i="14"/>
  <c r="IV432" i="14"/>
  <c r="HF432" i="14"/>
  <c r="AN432" i="14"/>
  <c r="AG432" i="14"/>
  <c r="CB432" i="14"/>
  <c r="DE432" i="14"/>
  <c r="GF432" i="14"/>
  <c r="FT432" i="14"/>
  <c r="V432" i="14"/>
  <c r="CN432" i="14"/>
  <c r="GY432" i="14"/>
  <c r="GS432" i="14"/>
  <c r="BH432" i="14"/>
  <c r="IQ432" i="14"/>
  <c r="X432" i="14"/>
  <c r="HJ432" i="14"/>
  <c r="FQ432" i="14"/>
  <c r="BD432" i="14"/>
  <c r="CV432" i="14"/>
  <c r="AW432" i="14"/>
  <c r="DX432" i="14"/>
  <c r="DV432" i="14"/>
  <c r="GX432" i="14"/>
  <c r="IT432" i="14"/>
  <c r="EH432" i="14"/>
  <c r="GQ432" i="14"/>
  <c r="IO432" i="14"/>
  <c r="BW432" i="14"/>
  <c r="CO432" i="14"/>
  <c r="Z432" i="14"/>
  <c r="GJ432" i="14"/>
  <c r="DK432" i="14"/>
  <c r="BN432" i="14"/>
  <c r="DH432" i="14"/>
  <c r="FK432" i="14"/>
  <c r="FS432" i="14"/>
  <c r="FI432" i="14"/>
  <c r="IU432" i="14"/>
  <c r="J432" i="14"/>
  <c r="EJ432" i="14"/>
  <c r="GC432" i="14"/>
  <c r="IR432" i="14"/>
  <c r="IC432" i="14"/>
  <c r="AX432" i="14"/>
  <c r="BA432" i="14"/>
  <c r="AT432" i="14"/>
  <c r="CT432" i="14"/>
  <c r="AI432" i="14"/>
  <c r="GR432" i="14"/>
  <c r="Y432" i="14"/>
  <c r="DA432" i="14"/>
  <c r="CP432" i="14"/>
  <c r="GV432" i="14"/>
  <c r="AP432" i="14"/>
  <c r="ED432" i="14"/>
  <c r="HG432" i="14"/>
  <c r="AO432" i="14"/>
  <c r="AH432" i="14"/>
  <c r="DS432" i="14"/>
  <c r="GW432" i="14"/>
  <c r="AE432" i="14"/>
  <c r="DF432" i="14"/>
  <c r="IS432" i="14"/>
  <c r="GN432" i="14"/>
  <c r="BZ432" i="14"/>
  <c r="FU432" i="14"/>
  <c r="ER432" i="14"/>
  <c r="IW432" i="14"/>
  <c r="DI432" i="14"/>
  <c r="DT432" i="14"/>
  <c r="GK432" i="14"/>
  <c r="CM432" i="14"/>
  <c r="CZ432" i="14"/>
  <c r="BF432" i="14"/>
  <c r="BK432" i="14"/>
  <c r="EN432" i="14"/>
  <c r="DB432" i="14"/>
  <c r="HK432" i="14"/>
  <c r="DW432" i="14"/>
  <c r="GZ432" i="14"/>
  <c r="CK432" i="14"/>
  <c r="FM432" i="14"/>
  <c r="FL432" i="14"/>
  <c r="IN432" i="14"/>
  <c r="FR432" i="14"/>
  <c r="IK432" i="14"/>
  <c r="BX432" i="14"/>
  <c r="S432" i="14"/>
  <c r="CW432" i="14"/>
  <c r="FZ432" i="14"/>
  <c r="IJ432" i="14"/>
  <c r="II432" i="14"/>
  <c r="BR432" i="14"/>
  <c r="EU432" i="14"/>
  <c r="IB432" i="14"/>
  <c r="HX432" i="14"/>
  <c r="BG432" i="14"/>
  <c r="EK432" i="14"/>
  <c r="L432" i="14"/>
  <c r="GG432" i="14"/>
  <c r="O432" i="14"/>
  <c r="CR432" i="14"/>
  <c r="FX432" i="14"/>
  <c r="FB432" i="14"/>
  <c r="IE432" i="14"/>
  <c r="BM432" i="14"/>
  <c r="FP432" i="14"/>
  <c r="EQ432" i="14"/>
  <c r="HU432" i="14"/>
  <c r="BC432" i="14"/>
  <c r="HT432" i="14"/>
  <c r="HN432" i="14"/>
  <c r="AV432" i="14"/>
  <c r="DY432" i="14"/>
  <c r="HL432" i="14"/>
  <c r="HC432" i="14"/>
  <c r="AL432" i="14"/>
  <c r="DO432" i="14"/>
  <c r="BP432" i="14"/>
  <c r="FE432" i="14"/>
  <c r="G432" i="14"/>
  <c r="T432" i="14"/>
  <c r="CI432" i="14"/>
  <c r="GP432" i="14"/>
  <c r="IX432" i="14"/>
  <c r="W432" i="14"/>
  <c r="FJ432" i="14"/>
  <c r="GT432" i="14"/>
  <c r="IL432" i="14"/>
  <c r="CF432" i="14"/>
  <c r="CE432" i="14"/>
  <c r="U432" i="14"/>
  <c r="CC432" i="14"/>
  <c r="M432" i="14"/>
  <c r="EY432" i="14"/>
  <c r="HQ432" i="14"/>
  <c r="DM432" i="14"/>
  <c r="F173" i="14"/>
  <c r="I173" i="14" s="1"/>
  <c r="K173" i="14" s="1"/>
  <c r="HB434" i="14" s="1"/>
  <c r="JA433" i="14"/>
  <c r="GO433" i="14"/>
  <c r="EC433" i="14"/>
  <c r="IJ433" i="14"/>
  <c r="FX433" i="14"/>
  <c r="DL433" i="14"/>
  <c r="AZ433" i="14"/>
  <c r="II433" i="14"/>
  <c r="FW433" i="14"/>
  <c r="DK433" i="14"/>
  <c r="AY433" i="14"/>
  <c r="IG433" i="14"/>
  <c r="FU433" i="14"/>
  <c r="DI433" i="14"/>
  <c r="AW433" i="14"/>
  <c r="IF433" i="14"/>
  <c r="FT433" i="14"/>
  <c r="DH433" i="14"/>
  <c r="AV433" i="14"/>
  <c r="IE433" i="14"/>
  <c r="FS433" i="14"/>
  <c r="DG433" i="14"/>
  <c r="AU433" i="14"/>
  <c r="GH433" i="14"/>
  <c r="HJ433" i="14"/>
  <c r="IL433" i="14"/>
  <c r="V433" i="14"/>
  <c r="AP433" i="14"/>
  <c r="BI433" i="14"/>
  <c r="BZ433" i="14"/>
  <c r="ED433" i="14"/>
  <c r="GL433" i="14"/>
  <c r="IS433" i="14"/>
  <c r="GG433" i="14"/>
  <c r="DU433" i="14"/>
  <c r="IB433" i="14"/>
  <c r="FP433" i="14"/>
  <c r="DD433" i="14"/>
  <c r="AR433" i="14"/>
  <c r="IA433" i="14"/>
  <c r="FO433" i="14"/>
  <c r="DC433" i="14"/>
  <c r="AQ433" i="14"/>
  <c r="HY433" i="14"/>
  <c r="FM433" i="14"/>
  <c r="DA433" i="14"/>
  <c r="AO433" i="14"/>
  <c r="HX433" i="14"/>
  <c r="FL433" i="14"/>
  <c r="CZ433" i="14"/>
  <c r="AN433" i="14"/>
  <c r="HW433" i="14"/>
  <c r="FK433" i="14"/>
  <c r="CY433" i="14"/>
  <c r="AM433" i="14"/>
  <c r="FB433" i="14"/>
  <c r="GD433" i="14"/>
  <c r="HF433" i="14"/>
  <c r="IH433" i="14"/>
  <c r="U433" i="14"/>
  <c r="AL433" i="14"/>
  <c r="BF433" i="14"/>
  <c r="CX433" i="14"/>
  <c r="FF433" i="14"/>
  <c r="IK433" i="14"/>
  <c r="FY433" i="14"/>
  <c r="DM433" i="14"/>
  <c r="HT433" i="14"/>
  <c r="FH433" i="14"/>
  <c r="CV433" i="14"/>
  <c r="AJ433" i="14"/>
  <c r="HS433" i="14"/>
  <c r="FG433" i="14"/>
  <c r="CU433" i="14"/>
  <c r="AI433" i="14"/>
  <c r="HQ433" i="14"/>
  <c r="FE433" i="14"/>
  <c r="CS433" i="14"/>
  <c r="AG433" i="14"/>
  <c r="HP433" i="14"/>
  <c r="FD433" i="14"/>
  <c r="CR433" i="14"/>
  <c r="AF433" i="14"/>
  <c r="HO433" i="14"/>
  <c r="FC433" i="14"/>
  <c r="CQ433" i="14"/>
  <c r="AE433" i="14"/>
  <c r="DV433" i="14"/>
  <c r="EX433" i="14"/>
  <c r="FZ433" i="14"/>
  <c r="HB433" i="14"/>
  <c r="ID433" i="14"/>
  <c r="R433" i="14"/>
  <c r="AK433" i="14"/>
  <c r="BY433" i="14"/>
  <c r="DZ433" i="14"/>
  <c r="IC433" i="14"/>
  <c r="FQ433" i="14"/>
  <c r="DE433" i="14"/>
  <c r="HL433" i="14"/>
  <c r="EZ433" i="14"/>
  <c r="CN433" i="14"/>
  <c r="AB433" i="14"/>
  <c r="HK433" i="14"/>
  <c r="EY433" i="14"/>
  <c r="CM433" i="14"/>
  <c r="AA433" i="14"/>
  <c r="HI433" i="14"/>
  <c r="EW433" i="14"/>
  <c r="CK433" i="14"/>
  <c r="Y433" i="14"/>
  <c r="HH433" i="14"/>
  <c r="EV433" i="14"/>
  <c r="CJ433" i="14"/>
  <c r="X433" i="14"/>
  <c r="HG433" i="14"/>
  <c r="EU433" i="14"/>
  <c r="CI433" i="14"/>
  <c r="W433" i="14"/>
  <c r="CP433" i="14"/>
  <c r="DR433" i="14"/>
  <c r="ET433" i="14"/>
  <c r="FV433" i="14"/>
  <c r="GX433" i="14"/>
  <c r="HZ433" i="14"/>
  <c r="N433" i="14"/>
  <c r="BB433" i="14"/>
  <c r="CT433" i="14"/>
  <c r="HU433" i="14"/>
  <c r="FI433" i="14"/>
  <c r="CW433" i="14"/>
  <c r="HD433" i="14"/>
  <c r="ER433" i="14"/>
  <c r="CF433" i="14"/>
  <c r="T433" i="14"/>
  <c r="HC433" i="14"/>
  <c r="EQ433" i="14"/>
  <c r="CE433" i="14"/>
  <c r="S433" i="14"/>
  <c r="HA433" i="14"/>
  <c r="EO433" i="14"/>
  <c r="CC433" i="14"/>
  <c r="Q433" i="14"/>
  <c r="GZ433" i="14"/>
  <c r="EN433" i="14"/>
  <c r="CB433" i="14"/>
  <c r="P433" i="14"/>
  <c r="GY433" i="14"/>
  <c r="EM433" i="14"/>
  <c r="CA433" i="14"/>
  <c r="O433" i="14"/>
  <c r="BR433" i="14"/>
  <c r="CL433" i="14"/>
  <c r="DN433" i="14"/>
  <c r="EP433" i="14"/>
  <c r="FR433" i="14"/>
  <c r="GT433" i="14"/>
  <c r="JB433" i="14"/>
  <c r="AH433" i="14"/>
  <c r="BV433" i="14"/>
  <c r="HM433" i="14"/>
  <c r="FA433" i="14"/>
  <c r="CO433" i="14"/>
  <c r="GV433" i="14"/>
  <c r="EJ433" i="14"/>
  <c r="BX433" i="14"/>
  <c r="L433" i="14"/>
  <c r="GU433" i="14"/>
  <c r="EI433" i="14"/>
  <c r="BW433" i="14"/>
  <c r="K433" i="14"/>
  <c r="GS433" i="14"/>
  <c r="EG433" i="14"/>
  <c r="BU433" i="14"/>
  <c r="I433" i="14"/>
  <c r="GR433" i="14"/>
  <c r="EF433" i="14"/>
  <c r="BT433" i="14"/>
  <c r="H433" i="14"/>
  <c r="GQ433" i="14"/>
  <c r="EE433" i="14"/>
  <c r="BS433" i="14"/>
  <c r="G433" i="14"/>
  <c r="AX433" i="14"/>
  <c r="BQ433" i="14"/>
  <c r="CH433" i="14"/>
  <c r="DJ433" i="14"/>
  <c r="EL433" i="14"/>
  <c r="FN433" i="14"/>
  <c r="HV433" i="14"/>
  <c r="M433" i="14"/>
  <c r="BA433" i="14"/>
  <c r="HE433" i="14"/>
  <c r="ES433" i="14"/>
  <c r="IZ433" i="14"/>
  <c r="GN433" i="14"/>
  <c r="EB433" i="14"/>
  <c r="BP433" i="14"/>
  <c r="IY433" i="14"/>
  <c r="GM433" i="14"/>
  <c r="EA433" i="14"/>
  <c r="BO433" i="14"/>
  <c r="IW433" i="14"/>
  <c r="GK433" i="14"/>
  <c r="DY433" i="14"/>
  <c r="BM433" i="14"/>
  <c r="IV433" i="14"/>
  <c r="GJ433" i="14"/>
  <c r="DX433" i="14"/>
  <c r="BL433" i="14"/>
  <c r="IU433" i="14"/>
  <c r="GI433" i="14"/>
  <c r="DW433" i="14"/>
  <c r="BK433" i="14"/>
  <c r="IT433" i="14"/>
  <c r="AC433" i="14"/>
  <c r="AT433" i="14"/>
  <c r="BN433" i="14"/>
  <c r="CG433" i="14"/>
  <c r="DF433" i="14"/>
  <c r="EH433" i="14"/>
  <c r="GP433" i="14"/>
  <c r="IX433" i="14"/>
  <c r="AD433" i="14"/>
  <c r="GW433" i="14"/>
  <c r="EK433" i="14"/>
  <c r="IR433" i="14"/>
  <c r="GF433" i="14"/>
  <c r="DT433" i="14"/>
  <c r="BH433" i="14"/>
  <c r="IQ433" i="14"/>
  <c r="GE433" i="14"/>
  <c r="DS433" i="14"/>
  <c r="BG433" i="14"/>
  <c r="IO433" i="14"/>
  <c r="GC433" i="14"/>
  <c r="DQ433" i="14"/>
  <c r="BE433" i="14"/>
  <c r="IN433" i="14"/>
  <c r="GB433" i="14"/>
  <c r="DP433" i="14"/>
  <c r="BD433" i="14"/>
  <c r="IM433" i="14"/>
  <c r="GA433" i="14"/>
  <c r="DO433" i="14"/>
  <c r="BC433" i="14"/>
  <c r="HN433" i="14"/>
  <c r="IP433" i="14"/>
  <c r="Z433" i="14"/>
  <c r="AS433" i="14"/>
  <c r="BJ433" i="14"/>
  <c r="CD433" i="14"/>
  <c r="DB433" i="14"/>
  <c r="FJ433" i="14"/>
  <c r="HR433" i="14"/>
  <c r="J433" i="14"/>
  <c r="E174" i="14"/>
  <c r="G174" i="14" s="1"/>
  <c r="D175" i="14"/>
  <c r="C176" i="14"/>
  <c r="AH89" i="2"/>
  <c r="AI89" i="2" s="1"/>
  <c r="AK89" i="2" s="1"/>
  <c r="AO89" i="2" s="1"/>
  <c r="M43" i="11" s="1"/>
  <c r="K90" i="2"/>
  <c r="M90" i="2" s="1"/>
  <c r="O90" i="2" s="1"/>
  <c r="S90" i="2" s="1"/>
  <c r="L44" i="11" s="1"/>
  <c r="F91" i="2"/>
  <c r="C92" i="2"/>
  <c r="D91" i="2"/>
  <c r="E91" i="2" s="1"/>
  <c r="H91" i="2"/>
  <c r="I91" i="2" s="1"/>
  <c r="AC90" i="2"/>
  <c r="Z91" i="2"/>
  <c r="AA90" i="2"/>
  <c r="AB90" i="2" s="1"/>
  <c r="AE90" i="2"/>
  <c r="AF90" i="2" s="1"/>
  <c r="X102" i="2"/>
  <c r="CK434" i="14" l="1"/>
  <c r="AM434" i="14"/>
  <c r="EW434" i="14"/>
  <c r="CF434" i="14"/>
  <c r="ER434" i="14"/>
  <c r="CH434" i="14"/>
  <c r="ET434" i="14"/>
  <c r="BO434" i="14"/>
  <c r="AQ434" i="14"/>
  <c r="HD434" i="14"/>
  <c r="HF434" i="14"/>
  <c r="HI434" i="14"/>
  <c r="AU434" i="14"/>
  <c r="U434" i="14"/>
  <c r="X434" i="14"/>
  <c r="Z434" i="14"/>
  <c r="AY434" i="14"/>
  <c r="CG434" i="14"/>
  <c r="CJ434" i="14"/>
  <c r="CL434" i="14"/>
  <c r="BC434" i="14"/>
  <c r="ES434" i="14"/>
  <c r="EV434" i="14"/>
  <c r="EX434" i="14"/>
  <c r="BG434" i="14"/>
  <c r="HE434" i="14"/>
  <c r="HH434" i="14"/>
  <c r="HJ434" i="14"/>
  <c r="BK434" i="14"/>
  <c r="T434" i="14"/>
  <c r="V434" i="14"/>
  <c r="Y434" i="14"/>
  <c r="CQ434" i="14"/>
  <c r="CU434" i="14"/>
  <c r="BS434" i="14"/>
  <c r="BW434" i="14"/>
  <c r="CA434" i="14"/>
  <c r="CE434" i="14"/>
  <c r="CI434" i="14"/>
  <c r="CM434" i="14"/>
  <c r="AB434" i="14"/>
  <c r="CN434" i="14"/>
  <c r="EZ434" i="14"/>
  <c r="HL434" i="14"/>
  <c r="AC434" i="14"/>
  <c r="CO434" i="14"/>
  <c r="FA434" i="14"/>
  <c r="HM434" i="14"/>
  <c r="AD434" i="14"/>
  <c r="CP434" i="14"/>
  <c r="FB434" i="14"/>
  <c r="HN434" i="14"/>
  <c r="AF434" i="14"/>
  <c r="CR434" i="14"/>
  <c r="FD434" i="14"/>
  <c r="HP434" i="14"/>
  <c r="AG434" i="14"/>
  <c r="CS434" i="14"/>
  <c r="FE434" i="14"/>
  <c r="HQ434" i="14"/>
  <c r="AH434" i="14"/>
  <c r="CT434" i="14"/>
  <c r="FF434" i="14"/>
  <c r="HR434" i="14"/>
  <c r="DW434" i="14"/>
  <c r="EA434" i="14"/>
  <c r="CY434" i="14"/>
  <c r="DC434" i="14"/>
  <c r="DG434" i="14"/>
  <c r="DK434" i="14"/>
  <c r="DO434" i="14"/>
  <c r="DS434" i="14"/>
  <c r="AJ434" i="14"/>
  <c r="CV434" i="14"/>
  <c r="FH434" i="14"/>
  <c r="HT434" i="14"/>
  <c r="AK434" i="14"/>
  <c r="CW434" i="14"/>
  <c r="FI434" i="14"/>
  <c r="HU434" i="14"/>
  <c r="AL434" i="14"/>
  <c r="CX434" i="14"/>
  <c r="FJ434" i="14"/>
  <c r="HV434" i="14"/>
  <c r="AN434" i="14"/>
  <c r="CZ434" i="14"/>
  <c r="FL434" i="14"/>
  <c r="HX434" i="14"/>
  <c r="AO434" i="14"/>
  <c r="DA434" i="14"/>
  <c r="FM434" i="14"/>
  <c r="HY434" i="14"/>
  <c r="AP434" i="14"/>
  <c r="DB434" i="14"/>
  <c r="FN434" i="14"/>
  <c r="HZ434" i="14"/>
  <c r="FC434" i="14"/>
  <c r="FG434" i="14"/>
  <c r="EE434" i="14"/>
  <c r="EI434" i="14"/>
  <c r="EM434" i="14"/>
  <c r="EQ434" i="14"/>
  <c r="EU434" i="14"/>
  <c r="EY434" i="14"/>
  <c r="AR434" i="14"/>
  <c r="DD434" i="14"/>
  <c r="FP434" i="14"/>
  <c r="IB434" i="14"/>
  <c r="AS434" i="14"/>
  <c r="DE434" i="14"/>
  <c r="FQ434" i="14"/>
  <c r="IC434" i="14"/>
  <c r="AT434" i="14"/>
  <c r="DF434" i="14"/>
  <c r="FR434" i="14"/>
  <c r="ID434" i="14"/>
  <c r="AV434" i="14"/>
  <c r="DH434" i="14"/>
  <c r="FT434" i="14"/>
  <c r="IF434" i="14"/>
  <c r="AW434" i="14"/>
  <c r="DI434" i="14"/>
  <c r="FU434" i="14"/>
  <c r="IG434" i="14"/>
  <c r="AX434" i="14"/>
  <c r="DJ434" i="14"/>
  <c r="FV434" i="14"/>
  <c r="IH434" i="14"/>
  <c r="GI434" i="14"/>
  <c r="GM434" i="14"/>
  <c r="FK434" i="14"/>
  <c r="FO434" i="14"/>
  <c r="FS434" i="14"/>
  <c r="FW434" i="14"/>
  <c r="GA434" i="14"/>
  <c r="GE434" i="14"/>
  <c r="AZ434" i="14"/>
  <c r="DL434" i="14"/>
  <c r="FX434" i="14"/>
  <c r="IJ434" i="14"/>
  <c r="BA434" i="14"/>
  <c r="DM434" i="14"/>
  <c r="FY434" i="14"/>
  <c r="IK434" i="14"/>
  <c r="BB434" i="14"/>
  <c r="DN434" i="14"/>
  <c r="FZ434" i="14"/>
  <c r="IL434" i="14"/>
  <c r="BD434" i="14"/>
  <c r="DP434" i="14"/>
  <c r="GB434" i="14"/>
  <c r="IN434" i="14"/>
  <c r="BE434" i="14"/>
  <c r="DQ434" i="14"/>
  <c r="GC434" i="14"/>
  <c r="IO434" i="14"/>
  <c r="BF434" i="14"/>
  <c r="DR434" i="14"/>
  <c r="GD434" i="14"/>
  <c r="IP434" i="14"/>
  <c r="HO434" i="14"/>
  <c r="HS434" i="14"/>
  <c r="GQ434" i="14"/>
  <c r="GU434" i="14"/>
  <c r="GY434" i="14"/>
  <c r="HC434" i="14"/>
  <c r="HG434" i="14"/>
  <c r="HK434" i="14"/>
  <c r="BH434" i="14"/>
  <c r="DT434" i="14"/>
  <c r="GF434" i="14"/>
  <c r="IR434" i="14"/>
  <c r="BI434" i="14"/>
  <c r="DU434" i="14"/>
  <c r="GG434" i="14"/>
  <c r="IS434" i="14"/>
  <c r="BJ434" i="14"/>
  <c r="DV434" i="14"/>
  <c r="GH434" i="14"/>
  <c r="IT434" i="14"/>
  <c r="BL434" i="14"/>
  <c r="DX434" i="14"/>
  <c r="GJ434" i="14"/>
  <c r="IV434" i="14"/>
  <c r="BM434" i="14"/>
  <c r="DY434" i="14"/>
  <c r="GK434" i="14"/>
  <c r="IW434" i="14"/>
  <c r="BN434" i="14"/>
  <c r="DZ434" i="14"/>
  <c r="GL434" i="14"/>
  <c r="IX434" i="14"/>
  <c r="IU434" i="14"/>
  <c r="IY434" i="14"/>
  <c r="HW434" i="14"/>
  <c r="IA434" i="14"/>
  <c r="IE434" i="14"/>
  <c r="II434" i="14"/>
  <c r="IM434" i="14"/>
  <c r="IQ434" i="14"/>
  <c r="BP434" i="14"/>
  <c r="EB434" i="14"/>
  <c r="GN434" i="14"/>
  <c r="IZ434" i="14"/>
  <c r="BQ434" i="14"/>
  <c r="EC434" i="14"/>
  <c r="GO434" i="14"/>
  <c r="JB434" i="14"/>
  <c r="BR434" i="14"/>
  <c r="ED434" i="14"/>
  <c r="GP434" i="14"/>
  <c r="H434" i="14"/>
  <c r="BT434" i="14"/>
  <c r="EF434" i="14"/>
  <c r="GR434" i="14"/>
  <c r="I434" i="14"/>
  <c r="BU434" i="14"/>
  <c r="EG434" i="14"/>
  <c r="GS434" i="14"/>
  <c r="J434" i="14"/>
  <c r="BV434" i="14"/>
  <c r="EH434" i="14"/>
  <c r="GT434" i="14"/>
  <c r="JA434" i="14"/>
  <c r="AE434" i="14"/>
  <c r="AI434" i="14"/>
  <c r="G434" i="14"/>
  <c r="K434" i="14"/>
  <c r="O434" i="14"/>
  <c r="S434" i="14"/>
  <c r="W434" i="14"/>
  <c r="AA434" i="14"/>
  <c r="L434" i="14"/>
  <c r="BX434" i="14"/>
  <c r="EJ434" i="14"/>
  <c r="GV434" i="14"/>
  <c r="M434" i="14"/>
  <c r="BY434" i="14"/>
  <c r="EK434" i="14"/>
  <c r="GW434" i="14"/>
  <c r="N434" i="14"/>
  <c r="BZ434" i="14"/>
  <c r="EL434" i="14"/>
  <c r="GX434" i="14"/>
  <c r="P434" i="14"/>
  <c r="CB434" i="14"/>
  <c r="EN434" i="14"/>
  <c r="GZ434" i="14"/>
  <c r="Q434" i="14"/>
  <c r="CC434" i="14"/>
  <c r="EO434" i="14"/>
  <c r="HA434" i="14"/>
  <c r="R434" i="14"/>
  <c r="CD434" i="14"/>
  <c r="EP434" i="14"/>
  <c r="C177" i="14"/>
  <c r="D176" i="14"/>
  <c r="E175" i="14"/>
  <c r="H175" i="14" s="1"/>
  <c r="F174" i="14"/>
  <c r="H174" i="14"/>
  <c r="AH90" i="2"/>
  <c r="AI90" i="2" s="1"/>
  <c r="AK90" i="2" s="1"/>
  <c r="AO90" i="2" s="1"/>
  <c r="M44" i="11" s="1"/>
  <c r="K91" i="2"/>
  <c r="M91" i="2" s="1"/>
  <c r="O91" i="2" s="1"/>
  <c r="S91" i="2" s="1"/>
  <c r="L45" i="11" s="1"/>
  <c r="H92" i="2"/>
  <c r="I92" i="2" s="1"/>
  <c r="D92" i="2"/>
  <c r="E92" i="2" s="1"/>
  <c r="C93" i="2"/>
  <c r="F92" i="2"/>
  <c r="AC91" i="2"/>
  <c r="Z92" i="2"/>
  <c r="AA91" i="2"/>
  <c r="AB91" i="2" s="1"/>
  <c r="AE91" i="2"/>
  <c r="AF91" i="2" s="1"/>
  <c r="X103" i="2"/>
  <c r="G175" i="14" l="1"/>
  <c r="F175" i="14"/>
  <c r="I174" i="14"/>
  <c r="K174" i="14" s="1"/>
  <c r="IZ435" i="14" s="1"/>
  <c r="E176" i="14"/>
  <c r="F176" i="14" s="1"/>
  <c r="D177" i="14"/>
  <c r="C178" i="14"/>
  <c r="AH91" i="2"/>
  <c r="AI91" i="2" s="1"/>
  <c r="AK91" i="2" s="1"/>
  <c r="AO91" i="2" s="1"/>
  <c r="M45" i="11" s="1"/>
  <c r="K92" i="2"/>
  <c r="M92" i="2" s="1"/>
  <c r="O92" i="2" s="1"/>
  <c r="S92" i="2" s="1"/>
  <c r="L46" i="11" s="1"/>
  <c r="F93" i="2"/>
  <c r="C94" i="2"/>
  <c r="D93" i="2"/>
  <c r="E93" i="2" s="1"/>
  <c r="H93" i="2"/>
  <c r="I93" i="2" s="1"/>
  <c r="AC92" i="2"/>
  <c r="Z93" i="2"/>
  <c r="AA92" i="2"/>
  <c r="AB92" i="2" s="1"/>
  <c r="AE92" i="2"/>
  <c r="AF92" i="2" s="1"/>
  <c r="X104" i="2"/>
  <c r="I175" i="14" l="1"/>
  <c r="K175" i="14" s="1"/>
  <c r="HI436" i="14" s="1"/>
  <c r="G176" i="14"/>
  <c r="H176" i="14"/>
  <c r="AK435" i="14"/>
  <c r="FZ435" i="14"/>
  <c r="CX435" i="14"/>
  <c r="J435" i="14"/>
  <c r="DW435" i="14"/>
  <c r="M435" i="14"/>
  <c r="GE435" i="14"/>
  <c r="BV435" i="14"/>
  <c r="HI435" i="14"/>
  <c r="CS435" i="14"/>
  <c r="G435" i="14"/>
  <c r="EH435" i="14"/>
  <c r="O435" i="14"/>
  <c r="GA435" i="14"/>
  <c r="CO435" i="14"/>
  <c r="GT435" i="14"/>
  <c r="DA435" i="14"/>
  <c r="N435" i="14"/>
  <c r="FU435" i="14"/>
  <c r="L435" i="14"/>
  <c r="GO435" i="14"/>
  <c r="CU435" i="14"/>
  <c r="H435" i="14"/>
  <c r="BX435" i="14"/>
  <c r="K435" i="14"/>
  <c r="GB435" i="14"/>
  <c r="CP435" i="14"/>
  <c r="EJ435" i="14"/>
  <c r="CR435" i="14"/>
  <c r="P435" i="14"/>
  <c r="FW435" i="14"/>
  <c r="GV435" i="14"/>
  <c r="CA435" i="14"/>
  <c r="FM435" i="14"/>
  <c r="JA435" i="14"/>
  <c r="BE435" i="14"/>
  <c r="ES435" i="14"/>
  <c r="IE435" i="14"/>
  <c r="V435" i="14"/>
  <c r="DC435" i="14"/>
  <c r="GJ435" i="14"/>
  <c r="W435" i="14"/>
  <c r="DE435" i="14"/>
  <c r="GK435" i="14"/>
  <c r="X435" i="14"/>
  <c r="DF435" i="14"/>
  <c r="GM435" i="14"/>
  <c r="AA435" i="14"/>
  <c r="DH435" i="14"/>
  <c r="GP435" i="14"/>
  <c r="Q435" i="14"/>
  <c r="CY435" i="14"/>
  <c r="GG435" i="14"/>
  <c r="S435" i="14"/>
  <c r="CZ435" i="14"/>
  <c r="GH435" i="14"/>
  <c r="R435" i="14"/>
  <c r="CD435" i="14"/>
  <c r="EP435" i="14"/>
  <c r="HB435" i="14"/>
  <c r="T435" i="14"/>
  <c r="CF435" i="14"/>
  <c r="ER435" i="14"/>
  <c r="HD435" i="14"/>
  <c r="DQ435" i="14"/>
  <c r="HE435" i="14"/>
  <c r="I435" i="14"/>
  <c r="CW435" i="14"/>
  <c r="GI435" i="14"/>
  <c r="AE435" i="14"/>
  <c r="AF435" i="14"/>
  <c r="DN435" i="14"/>
  <c r="GU435" i="14"/>
  <c r="AG435" i="14"/>
  <c r="DO435" i="14"/>
  <c r="GW435" i="14"/>
  <c r="AI435" i="14"/>
  <c r="DP435" i="14"/>
  <c r="GX435" i="14"/>
  <c r="AL435" i="14"/>
  <c r="DS435" i="14"/>
  <c r="GZ435" i="14"/>
  <c r="AC435" i="14"/>
  <c r="DI435" i="14"/>
  <c r="GQ435" i="14"/>
  <c r="AD435" i="14"/>
  <c r="DK435" i="14"/>
  <c r="GR435" i="14"/>
  <c r="Z435" i="14"/>
  <c r="CL435" i="14"/>
  <c r="EX435" i="14"/>
  <c r="HJ435" i="14"/>
  <c r="AB435" i="14"/>
  <c r="CN435" i="14"/>
  <c r="EZ435" i="14"/>
  <c r="HL435" i="14"/>
  <c r="FI435" i="14"/>
  <c r="IU435" i="14"/>
  <c r="BA435" i="14"/>
  <c r="EM435" i="14"/>
  <c r="HY435" i="14"/>
  <c r="BU435" i="14"/>
  <c r="AQ435" i="14"/>
  <c r="DX435" i="14"/>
  <c r="HF435" i="14"/>
  <c r="AS435" i="14"/>
  <c r="DY435" i="14"/>
  <c r="HG435" i="14"/>
  <c r="AT435" i="14"/>
  <c r="EA435" i="14"/>
  <c r="HH435" i="14"/>
  <c r="AV435" i="14"/>
  <c r="ED435" i="14"/>
  <c r="HK435" i="14"/>
  <c r="AM435" i="14"/>
  <c r="DU435" i="14"/>
  <c r="HA435" i="14"/>
  <c r="AN435" i="14"/>
  <c r="DV435" i="14"/>
  <c r="HC435" i="14"/>
  <c r="AH435" i="14"/>
  <c r="CT435" i="14"/>
  <c r="FF435" i="14"/>
  <c r="HR435" i="14"/>
  <c r="AJ435" i="14"/>
  <c r="CV435" i="14"/>
  <c r="FH435" i="14"/>
  <c r="HT435" i="14"/>
  <c r="GY435" i="14"/>
  <c r="AU435" i="14"/>
  <c r="CQ435" i="14"/>
  <c r="GC435" i="14"/>
  <c r="Y435" i="14"/>
  <c r="DM435" i="14"/>
  <c r="BB435" i="14"/>
  <c r="EI435" i="14"/>
  <c r="HP435" i="14"/>
  <c r="BC435" i="14"/>
  <c r="EK435" i="14"/>
  <c r="HQ435" i="14"/>
  <c r="BD435" i="14"/>
  <c r="EL435" i="14"/>
  <c r="HS435" i="14"/>
  <c r="BG435" i="14"/>
  <c r="EN435" i="14"/>
  <c r="HV435" i="14"/>
  <c r="AW435" i="14"/>
  <c r="EE435" i="14"/>
  <c r="HM435" i="14"/>
  <c r="AY435" i="14"/>
  <c r="EF435" i="14"/>
  <c r="HN435" i="14"/>
  <c r="AP435" i="14"/>
  <c r="DB435" i="14"/>
  <c r="FN435" i="14"/>
  <c r="HZ435" i="14"/>
  <c r="AR435" i="14"/>
  <c r="DD435" i="14"/>
  <c r="FP435" i="14"/>
  <c r="IB435" i="14"/>
  <c r="IO435" i="14"/>
  <c r="CK435" i="14"/>
  <c r="EG435" i="14"/>
  <c r="HU435" i="14"/>
  <c r="BQ435" i="14"/>
  <c r="FC435" i="14"/>
  <c r="BL435" i="14"/>
  <c r="ET435" i="14"/>
  <c r="IA435" i="14"/>
  <c r="BM435" i="14"/>
  <c r="EU435" i="14"/>
  <c r="IC435" i="14"/>
  <c r="BO435" i="14"/>
  <c r="EV435" i="14"/>
  <c r="ID435" i="14"/>
  <c r="BR435" i="14"/>
  <c r="EY435" i="14"/>
  <c r="IF435" i="14"/>
  <c r="BI435" i="14"/>
  <c r="EO435" i="14"/>
  <c r="HW435" i="14"/>
  <c r="BJ435" i="14"/>
  <c r="EQ435" i="14"/>
  <c r="HX435" i="14"/>
  <c r="AX435" i="14"/>
  <c r="DJ435" i="14"/>
  <c r="FV435" i="14"/>
  <c r="IH435" i="14"/>
  <c r="AZ435" i="14"/>
  <c r="DL435" i="14"/>
  <c r="FX435" i="14"/>
  <c r="IJ435" i="14"/>
  <c r="AO435" i="14"/>
  <c r="EC435" i="14"/>
  <c r="FY435" i="14"/>
  <c r="U435" i="14"/>
  <c r="DG435" i="14"/>
  <c r="GS435" i="14"/>
  <c r="BW435" i="14"/>
  <c r="FD435" i="14"/>
  <c r="IL435" i="14"/>
  <c r="BY435" i="14"/>
  <c r="FE435" i="14"/>
  <c r="IM435" i="14"/>
  <c r="BZ435" i="14"/>
  <c r="FG435" i="14"/>
  <c r="IN435" i="14"/>
  <c r="CB435" i="14"/>
  <c r="FJ435" i="14"/>
  <c r="IQ435" i="14"/>
  <c r="BS435" i="14"/>
  <c r="FA435" i="14"/>
  <c r="IG435" i="14"/>
  <c r="BT435" i="14"/>
  <c r="FB435" i="14"/>
  <c r="II435" i="14"/>
  <c r="BF435" i="14"/>
  <c r="DR435" i="14"/>
  <c r="GD435" i="14"/>
  <c r="IP435" i="14"/>
  <c r="BH435" i="14"/>
  <c r="DT435" i="14"/>
  <c r="GF435" i="14"/>
  <c r="IR435" i="14"/>
  <c r="CG435" i="14"/>
  <c r="FS435" i="14"/>
  <c r="HO435" i="14"/>
  <c r="BK435" i="14"/>
  <c r="EW435" i="14"/>
  <c r="IK435" i="14"/>
  <c r="CH435" i="14"/>
  <c r="FO435" i="14"/>
  <c r="IV435" i="14"/>
  <c r="CI435" i="14"/>
  <c r="FQ435" i="14"/>
  <c r="IW435" i="14"/>
  <c r="CJ435" i="14"/>
  <c r="FR435" i="14"/>
  <c r="IY435" i="14"/>
  <c r="CM435" i="14"/>
  <c r="FT435" i="14"/>
  <c r="JB435" i="14"/>
  <c r="CC435" i="14"/>
  <c r="FK435" i="14"/>
  <c r="IS435" i="14"/>
  <c r="CE435" i="14"/>
  <c r="FL435" i="14"/>
  <c r="IT435" i="14"/>
  <c r="BN435" i="14"/>
  <c r="DZ435" i="14"/>
  <c r="GL435" i="14"/>
  <c r="IX435" i="14"/>
  <c r="BP435" i="14"/>
  <c r="EB435" i="14"/>
  <c r="GN435" i="14"/>
  <c r="C179" i="14"/>
  <c r="D178" i="14"/>
  <c r="E177" i="14"/>
  <c r="H177" i="14" s="1"/>
  <c r="AH92" i="2"/>
  <c r="AI92" i="2" s="1"/>
  <c r="AK92" i="2" s="1"/>
  <c r="AO92" i="2" s="1"/>
  <c r="M46" i="11" s="1"/>
  <c r="K93" i="2"/>
  <c r="M93" i="2" s="1"/>
  <c r="O93" i="2" s="1"/>
  <c r="S93" i="2" s="1"/>
  <c r="L47" i="11" s="1"/>
  <c r="D94" i="2"/>
  <c r="E94" i="2" s="1"/>
  <c r="C95" i="2"/>
  <c r="F94" i="2"/>
  <c r="H94" i="2"/>
  <c r="I94" i="2" s="1"/>
  <c r="AC93" i="2"/>
  <c r="Z94" i="2"/>
  <c r="AA93" i="2"/>
  <c r="AB93" i="2" s="1"/>
  <c r="AE93" i="2"/>
  <c r="AF93" i="2" s="1"/>
  <c r="X105" i="2"/>
  <c r="G177" i="14" l="1"/>
  <c r="I176" i="14"/>
  <c r="K176" i="14" s="1"/>
  <c r="HN437" i="14" s="1"/>
  <c r="CN436" i="14"/>
  <c r="AJ436" i="14"/>
  <c r="ED436" i="14"/>
  <c r="BZ436" i="14"/>
  <c r="JB436" i="14"/>
  <c r="HF436" i="14"/>
  <c r="BF436" i="14"/>
  <c r="N436" i="14"/>
  <c r="FV436" i="14"/>
  <c r="IX436" i="14"/>
  <c r="BP436" i="14"/>
  <c r="Z436" i="14"/>
  <c r="HL436" i="14"/>
  <c r="AX436" i="14"/>
  <c r="AT436" i="14"/>
  <c r="CL436" i="14"/>
  <c r="BR436" i="14"/>
  <c r="AV436" i="14"/>
  <c r="DJ436" i="14"/>
  <c r="BG436" i="14"/>
  <c r="EZ436" i="14"/>
  <c r="BQ436" i="14"/>
  <c r="GP436" i="14"/>
  <c r="CB436" i="14"/>
  <c r="IH436" i="14"/>
  <c r="CM436" i="14"/>
  <c r="GL436" i="14"/>
  <c r="P436" i="14"/>
  <c r="IB436" i="14"/>
  <c r="AA436" i="14"/>
  <c r="AB436" i="14"/>
  <c r="AK436" i="14"/>
  <c r="HC436" i="14"/>
  <c r="AE436" i="14"/>
  <c r="HM436" i="14"/>
  <c r="AM436" i="14"/>
  <c r="HX436" i="14"/>
  <c r="AU436" i="14"/>
  <c r="II436" i="14"/>
  <c r="BC436" i="14"/>
  <c r="IS436" i="14"/>
  <c r="BK436" i="14"/>
  <c r="FW436" i="14"/>
  <c r="G436" i="14"/>
  <c r="GG436" i="14"/>
  <c r="O436" i="14"/>
  <c r="GR436" i="14"/>
  <c r="W436" i="14"/>
  <c r="AP436" i="14"/>
  <c r="CQ436" i="14"/>
  <c r="AZ436" i="14"/>
  <c r="CY436" i="14"/>
  <c r="BJ436" i="14"/>
  <c r="DG436" i="14"/>
  <c r="BV436" i="14"/>
  <c r="DO436" i="14"/>
  <c r="CF436" i="14"/>
  <c r="DW436" i="14"/>
  <c r="J436" i="14"/>
  <c r="BS436" i="14"/>
  <c r="T436" i="14"/>
  <c r="CA436" i="14"/>
  <c r="AD436" i="14"/>
  <c r="CI436" i="14"/>
  <c r="DV436" i="14"/>
  <c r="FC436" i="14"/>
  <c r="EH436" i="14"/>
  <c r="FK436" i="14"/>
  <c r="ER436" i="14"/>
  <c r="FS436" i="14"/>
  <c r="FB436" i="14"/>
  <c r="GA436" i="14"/>
  <c r="FN436" i="14"/>
  <c r="GI436" i="14"/>
  <c r="CP436" i="14"/>
  <c r="EE436" i="14"/>
  <c r="DB436" i="14"/>
  <c r="EM436" i="14"/>
  <c r="DL436" i="14"/>
  <c r="EU436" i="14"/>
  <c r="DX436" i="14"/>
  <c r="CS436" i="14"/>
  <c r="EI436" i="14"/>
  <c r="DA436" i="14"/>
  <c r="ES436" i="14"/>
  <c r="DI436" i="14"/>
  <c r="FD436" i="14"/>
  <c r="DQ436" i="14"/>
  <c r="FO436" i="14"/>
  <c r="DY436" i="14"/>
  <c r="CR436" i="14"/>
  <c r="BU436" i="14"/>
  <c r="DC436" i="14"/>
  <c r="CC436" i="14"/>
  <c r="DM436" i="14"/>
  <c r="CK436" i="14"/>
  <c r="FF436" i="14"/>
  <c r="EA436" i="14"/>
  <c r="GV436" i="14"/>
  <c r="EK436" i="14"/>
  <c r="IL436" i="14"/>
  <c r="EV436" i="14"/>
  <c r="AL436" i="14"/>
  <c r="FG436" i="14"/>
  <c r="CD436" i="14"/>
  <c r="FQ436" i="14"/>
  <c r="AH436" i="14"/>
  <c r="CU436" i="14"/>
  <c r="BX436" i="14"/>
  <c r="DE436" i="14"/>
  <c r="DN436" i="14"/>
  <c r="DP436" i="14"/>
  <c r="IR436" i="14"/>
  <c r="HH436" i="14"/>
  <c r="AR436" i="14"/>
  <c r="HS436" i="14"/>
  <c r="CH436" i="14"/>
  <c r="IC436" i="14"/>
  <c r="DZ436" i="14"/>
  <c r="IN436" i="14"/>
  <c r="FP436" i="14"/>
  <c r="IY436" i="14"/>
  <c r="DT436" i="14"/>
  <c r="GB436" i="14"/>
  <c r="FJ436" i="14"/>
  <c r="GM436" i="14"/>
  <c r="HB436" i="14"/>
  <c r="GW436" i="14"/>
  <c r="EJ436" i="14"/>
  <c r="HD436" i="14"/>
  <c r="EB436" i="14"/>
  <c r="HO436" i="14"/>
  <c r="FZ436" i="14"/>
  <c r="HN436" i="14"/>
  <c r="EL436" i="14"/>
  <c r="HW436" i="14"/>
  <c r="HR436" i="14"/>
  <c r="HZ436" i="14"/>
  <c r="EX436" i="14"/>
  <c r="IE436" i="14"/>
  <c r="R436" i="14"/>
  <c r="IJ436" i="14"/>
  <c r="FH436" i="14"/>
  <c r="IM436" i="14"/>
  <c r="BH436" i="14"/>
  <c r="IT436" i="14"/>
  <c r="FR436" i="14"/>
  <c r="IU436" i="14"/>
  <c r="L436" i="14"/>
  <c r="FX436" i="14"/>
  <c r="CV436" i="14"/>
  <c r="GQ436" i="14"/>
  <c r="BB436" i="14"/>
  <c r="GH436" i="14"/>
  <c r="DF436" i="14"/>
  <c r="GY436" i="14"/>
  <c r="CT436" i="14"/>
  <c r="GT436" i="14"/>
  <c r="DR436" i="14"/>
  <c r="HG436" i="14"/>
  <c r="HV436" i="14"/>
  <c r="AQ436" i="14"/>
  <c r="HJ436" i="14"/>
  <c r="AG436" i="14"/>
  <c r="V436" i="14"/>
  <c r="BA436" i="14"/>
  <c r="HT436" i="14"/>
  <c r="AO436" i="14"/>
  <c r="BN436" i="14"/>
  <c r="BL436" i="14"/>
  <c r="ID436" i="14"/>
  <c r="AW436" i="14"/>
  <c r="DD436" i="14"/>
  <c r="BW436" i="14"/>
  <c r="IP436" i="14"/>
  <c r="BE436" i="14"/>
  <c r="ET436" i="14"/>
  <c r="CG436" i="14"/>
  <c r="IZ436" i="14"/>
  <c r="BM436" i="14"/>
  <c r="CX436" i="14"/>
  <c r="K436" i="14"/>
  <c r="GD436" i="14"/>
  <c r="I436" i="14"/>
  <c r="EP436" i="14"/>
  <c r="U436" i="14"/>
  <c r="GN436" i="14"/>
  <c r="Q436" i="14"/>
  <c r="GF436" i="14"/>
  <c r="AF436" i="14"/>
  <c r="GX436" i="14"/>
  <c r="Y436" i="14"/>
  <c r="AN436" i="14"/>
  <c r="HE436" i="14"/>
  <c r="EC436" i="14"/>
  <c r="FE436" i="14"/>
  <c r="AY436" i="14"/>
  <c r="HP436" i="14"/>
  <c r="EN436" i="14"/>
  <c r="FM436" i="14"/>
  <c r="BI436" i="14"/>
  <c r="IA436" i="14"/>
  <c r="EY436" i="14"/>
  <c r="FU436" i="14"/>
  <c r="BT436" i="14"/>
  <c r="IK436" i="14"/>
  <c r="FI436" i="14"/>
  <c r="GC436" i="14"/>
  <c r="CE436" i="14"/>
  <c r="IV436" i="14"/>
  <c r="FT436" i="14"/>
  <c r="GK436" i="14"/>
  <c r="H436" i="14"/>
  <c r="FY436" i="14"/>
  <c r="CW436" i="14"/>
  <c r="EG436" i="14"/>
  <c r="S436" i="14"/>
  <c r="GJ436" i="14"/>
  <c r="DH436" i="14"/>
  <c r="EO436" i="14"/>
  <c r="AC436" i="14"/>
  <c r="GU436" i="14"/>
  <c r="DS436" i="14"/>
  <c r="EW436" i="14"/>
  <c r="DU436" i="14"/>
  <c r="AS436" i="14"/>
  <c r="HK436" i="14"/>
  <c r="HQ436" i="14"/>
  <c r="EF436" i="14"/>
  <c r="BD436" i="14"/>
  <c r="HU436" i="14"/>
  <c r="HY436" i="14"/>
  <c r="EQ436" i="14"/>
  <c r="BO436" i="14"/>
  <c r="IF436" i="14"/>
  <c r="IG436" i="14"/>
  <c r="FA436" i="14"/>
  <c r="BY436" i="14"/>
  <c r="IQ436" i="14"/>
  <c r="IO436" i="14"/>
  <c r="FL436" i="14"/>
  <c r="CJ436" i="14"/>
  <c r="JA436" i="14"/>
  <c r="IW436" i="14"/>
  <c r="CO436" i="14"/>
  <c r="M436" i="14"/>
  <c r="GE436" i="14"/>
  <c r="GS436" i="14"/>
  <c r="CZ436" i="14"/>
  <c r="X436" i="14"/>
  <c r="GO436" i="14"/>
  <c r="HA436" i="14"/>
  <c r="DK436" i="14"/>
  <c r="AI436" i="14"/>
  <c r="GZ436" i="14"/>
  <c r="F177" i="14"/>
  <c r="E178" i="14"/>
  <c r="H178" i="14" s="1"/>
  <c r="D179" i="14"/>
  <c r="C180" i="14"/>
  <c r="K94" i="2"/>
  <c r="M94" i="2" s="1"/>
  <c r="O94" i="2" s="1"/>
  <c r="S94" i="2" s="1"/>
  <c r="L48" i="11" s="1"/>
  <c r="AH93" i="2"/>
  <c r="AI93" i="2" s="1"/>
  <c r="AK93" i="2" s="1"/>
  <c r="AO93" i="2" s="1"/>
  <c r="M47" i="11" s="1"/>
  <c r="F95" i="2"/>
  <c r="H95" i="2"/>
  <c r="I95" i="2" s="1"/>
  <c r="C96" i="2"/>
  <c r="D95" i="2"/>
  <c r="E95" i="2" s="1"/>
  <c r="AC94" i="2"/>
  <c r="AA94" i="2"/>
  <c r="AB94" i="2" s="1"/>
  <c r="AE94" i="2"/>
  <c r="AF94" i="2" s="1"/>
  <c r="Z95" i="2"/>
  <c r="X106" i="2"/>
  <c r="I177" i="14" l="1"/>
  <c r="K177" i="14" s="1"/>
  <c r="EO438" i="14" s="1"/>
  <c r="JA437" i="14"/>
  <c r="IJ437" i="14"/>
  <c r="DA437" i="14"/>
  <c r="CC437" i="14"/>
  <c r="IS437" i="14"/>
  <c r="EI437" i="14"/>
  <c r="IN437" i="14"/>
  <c r="IZ437" i="14"/>
  <c r="IC437" i="14"/>
  <c r="CY437" i="14"/>
  <c r="HC437" i="14"/>
  <c r="FE437" i="14"/>
  <c r="IY437" i="14"/>
  <c r="AL437" i="14"/>
  <c r="HJ437" i="14"/>
  <c r="HZ437" i="14"/>
  <c r="HR437" i="14"/>
  <c r="DI437" i="14"/>
  <c r="AF437" i="14"/>
  <c r="GU437" i="14"/>
  <c r="L437" i="14"/>
  <c r="ED437" i="14"/>
  <c r="AU437" i="14"/>
  <c r="DU437" i="14"/>
  <c r="IB437" i="14"/>
  <c r="CK437" i="14"/>
  <c r="DX437" i="14"/>
  <c r="AH437" i="14"/>
  <c r="BH437" i="14"/>
  <c r="EL437" i="14"/>
  <c r="EF437" i="14"/>
  <c r="AK437" i="14"/>
  <c r="AV437" i="14"/>
  <c r="EH437" i="14"/>
  <c r="BD437" i="14"/>
  <c r="EJ437" i="14"/>
  <c r="GP437" i="14"/>
  <c r="IK437" i="14"/>
  <c r="EQ437" i="14"/>
  <c r="GS437" i="14"/>
  <c r="GE437" i="14"/>
  <c r="AE437" i="14"/>
  <c r="AC437" i="14"/>
  <c r="FM437" i="14"/>
  <c r="EN437" i="14"/>
  <c r="CO437" i="14"/>
  <c r="FD437" i="14"/>
  <c r="BN437" i="14"/>
  <c r="FH437" i="14"/>
  <c r="HV437" i="14"/>
  <c r="JB437" i="14"/>
  <c r="O437" i="14"/>
  <c r="FT437" i="14"/>
  <c r="HA437" i="14"/>
  <c r="HO437" i="14"/>
  <c r="BC437" i="14"/>
  <c r="DP437" i="14"/>
  <c r="BP437" i="14"/>
  <c r="BB437" i="14"/>
  <c r="BE437" i="14"/>
  <c r="GO437" i="14"/>
  <c r="R437" i="14"/>
  <c r="IU437" i="14"/>
  <c r="BW437" i="14"/>
  <c r="DZ437" i="14"/>
  <c r="DL437" i="14"/>
  <c r="DN437" i="14"/>
  <c r="FS437" i="14"/>
  <c r="Z437" i="14"/>
  <c r="GZ437" i="14"/>
  <c r="DS437" i="14"/>
  <c r="CZ437" i="14"/>
  <c r="II437" i="14"/>
  <c r="FN437" i="14"/>
  <c r="EU437" i="14"/>
  <c r="BY437" i="14"/>
  <c r="HI437" i="14"/>
  <c r="EB437" i="14"/>
  <c r="N437" i="14"/>
  <c r="FJ437" i="14"/>
  <c r="DQ437" i="14"/>
  <c r="CU437" i="14"/>
  <c r="CL437" i="14"/>
  <c r="AM437" i="14"/>
  <c r="HK437" i="14"/>
  <c r="FL437" i="14"/>
  <c r="BV437" i="14"/>
  <c r="AG437" i="14"/>
  <c r="HG437" i="14"/>
  <c r="FQ437" i="14"/>
  <c r="AJ437" i="14"/>
  <c r="FX437" i="14"/>
  <c r="CX437" i="14"/>
  <c r="ID437" i="14"/>
  <c r="FG437" i="14"/>
  <c r="BK437" i="14"/>
  <c r="CW437" i="14"/>
  <c r="AW437" i="14"/>
  <c r="IQ437" i="14"/>
  <c r="GG437" i="14"/>
  <c r="DM437" i="14"/>
  <c r="AQ437" i="14"/>
  <c r="HQ437" i="14"/>
  <c r="GW437" i="14"/>
  <c r="AZ437" i="14"/>
  <c r="GF437" i="14"/>
  <c r="DF437" i="14"/>
  <c r="IL437" i="14"/>
  <c r="FC437" i="14"/>
  <c r="I437" i="14"/>
  <c r="Y437" i="14"/>
  <c r="DH437" i="14"/>
  <c r="G437" i="14"/>
  <c r="FK437" i="14"/>
  <c r="AN437" i="14"/>
  <c r="GR437" i="14"/>
  <c r="BA437" i="14"/>
  <c r="GT437" i="14"/>
  <c r="CI437" i="14"/>
  <c r="IM437" i="14"/>
  <c r="EK437" i="14"/>
  <c r="HS437" i="14"/>
  <c r="CV437" i="14"/>
  <c r="GN437" i="14"/>
  <c r="BJ437" i="14"/>
  <c r="FZ437" i="14"/>
  <c r="CA437" i="14"/>
  <c r="EG437" i="14"/>
  <c r="BO437" i="14"/>
  <c r="EC437" i="14"/>
  <c r="Q437" i="14"/>
  <c r="FU437" i="14"/>
  <c r="CD437" i="14"/>
  <c r="HB437" i="14"/>
  <c r="BL437" i="14"/>
  <c r="HP437" i="14"/>
  <c r="DO437" i="14"/>
  <c r="IW437" i="14"/>
  <c r="FF437" i="14"/>
  <c r="IE437" i="14"/>
  <c r="DD437" i="14"/>
  <c r="HT437" i="14"/>
  <c r="BR437" i="14"/>
  <c r="GH437" i="14"/>
  <c r="AI437" i="14"/>
  <c r="EA437" i="14"/>
  <c r="EM437" i="14"/>
  <c r="P437" i="14"/>
  <c r="DR437" i="14"/>
  <c r="HU437" i="14"/>
  <c r="CM437" i="14"/>
  <c r="GQ437" i="14"/>
  <c r="AX437" i="14"/>
  <c r="FV437" i="14"/>
  <c r="HY437" i="14"/>
  <c r="CG437" i="14"/>
  <c r="HE437" i="14"/>
  <c r="BM437" i="14"/>
  <c r="FO437" i="14"/>
  <c r="AS437" i="14"/>
  <c r="EV437" i="14"/>
  <c r="IX437" i="14"/>
  <c r="AR437" i="14"/>
  <c r="DT437" i="14"/>
  <c r="GV437" i="14"/>
  <c r="AT437" i="14"/>
  <c r="DV437" i="14"/>
  <c r="GX437" i="14"/>
  <c r="AO437" i="14"/>
  <c r="FW437" i="14"/>
  <c r="GI437" i="14"/>
  <c r="BF437" i="14"/>
  <c r="GD437" i="14"/>
  <c r="AA437" i="14"/>
  <c r="EE437" i="14"/>
  <c r="H437" i="14"/>
  <c r="DJ437" i="14"/>
  <c r="HM437" i="14"/>
  <c r="AP437" i="14"/>
  <c r="ES437" i="14"/>
  <c r="IV437" i="14"/>
  <c r="DY437" i="14"/>
  <c r="IA437" i="14"/>
  <c r="CJ437" i="14"/>
  <c r="HH437" i="14"/>
  <c r="IO437" i="14"/>
  <c r="BX437" i="14"/>
  <c r="FP437" i="14"/>
  <c r="IR437" i="14"/>
  <c r="BZ437" i="14"/>
  <c r="FR437" i="14"/>
  <c r="IT437" i="14"/>
  <c r="BU437" i="14"/>
  <c r="CE437" i="14"/>
  <c r="AY437" i="14"/>
  <c r="GC437" i="14"/>
  <c r="DG437" i="14"/>
  <c r="BQ437" i="14"/>
  <c r="EX437" i="14"/>
  <c r="IF437" i="14"/>
  <c r="BG437" i="14"/>
  <c r="EO437" i="14"/>
  <c r="HW437" i="14"/>
  <c r="BI437" i="14"/>
  <c r="EP437" i="14"/>
  <c r="HX437" i="14"/>
  <c r="J437" i="14"/>
  <c r="CR437" i="14"/>
  <c r="FY437" i="14"/>
  <c r="K437" i="14"/>
  <c r="CS437" i="14"/>
  <c r="GA437" i="14"/>
  <c r="M437" i="14"/>
  <c r="CT437" i="14"/>
  <c r="GB437" i="14"/>
  <c r="GM437" i="14"/>
  <c r="T437" i="14"/>
  <c r="CF437" i="14"/>
  <c r="ER437" i="14"/>
  <c r="HD437" i="14"/>
  <c r="V437" i="14"/>
  <c r="CH437" i="14"/>
  <c r="ET437" i="14"/>
  <c r="HF437" i="14"/>
  <c r="DK437" i="14"/>
  <c r="DW437" i="14"/>
  <c r="CQ437" i="14"/>
  <c r="S437" i="14"/>
  <c r="EW437" i="14"/>
  <c r="CB437" i="14"/>
  <c r="FI437" i="14"/>
  <c r="IP437" i="14"/>
  <c r="BS437" i="14"/>
  <c r="EY437" i="14"/>
  <c r="IG437" i="14"/>
  <c r="BT437" i="14"/>
  <c r="FA437" i="14"/>
  <c r="IH437" i="14"/>
  <c r="U437" i="14"/>
  <c r="DB437" i="14"/>
  <c r="GJ437" i="14"/>
  <c r="W437" i="14"/>
  <c r="DC437" i="14"/>
  <c r="GK437" i="14"/>
  <c r="X437" i="14"/>
  <c r="DE437" i="14"/>
  <c r="GL437" i="14"/>
  <c r="GY437" i="14"/>
  <c r="AB437" i="14"/>
  <c r="CN437" i="14"/>
  <c r="EZ437" i="14"/>
  <c r="HL437" i="14"/>
  <c r="AD437" i="14"/>
  <c r="CP437" i="14"/>
  <c r="FB437" i="14"/>
  <c r="G178" i="14"/>
  <c r="F178" i="14"/>
  <c r="C181" i="14"/>
  <c r="D180" i="14"/>
  <c r="E179" i="14"/>
  <c r="H179" i="14" s="1"/>
  <c r="K95" i="2"/>
  <c r="M95" i="2" s="1"/>
  <c r="O95" i="2" s="1"/>
  <c r="S95" i="2" s="1"/>
  <c r="L49" i="11" s="1"/>
  <c r="AH94" i="2"/>
  <c r="AI94" i="2" s="1"/>
  <c r="AK94" i="2" s="1"/>
  <c r="AO94" i="2" s="1"/>
  <c r="M48" i="11" s="1"/>
  <c r="C97" i="2"/>
  <c r="D96" i="2"/>
  <c r="E96" i="2" s="1"/>
  <c r="F96" i="2"/>
  <c r="H96" i="2"/>
  <c r="I96" i="2" s="1"/>
  <c r="AC95" i="2"/>
  <c r="Z96" i="2"/>
  <c r="AA95" i="2"/>
  <c r="AB95" i="2" s="1"/>
  <c r="AE95" i="2"/>
  <c r="AF95" i="2" s="1"/>
  <c r="X107" i="2"/>
  <c r="AM438" i="14" l="1"/>
  <c r="EH438" i="14"/>
  <c r="EQ438" i="14"/>
  <c r="G179" i="14"/>
  <c r="HJ438" i="14"/>
  <c r="IP438" i="14"/>
  <c r="L438" i="14"/>
  <c r="HM438" i="14"/>
  <c r="BS438" i="14"/>
  <c r="FY438" i="14"/>
  <c r="DX438" i="14"/>
  <c r="GE438" i="14"/>
  <c r="EL438" i="14"/>
  <c r="CL438" i="14"/>
  <c r="HW438" i="14"/>
  <c r="R438" i="14"/>
  <c r="AH438" i="14"/>
  <c r="HZ438" i="14"/>
  <c r="S438" i="14"/>
  <c r="DN438" i="14"/>
  <c r="BN438" i="14"/>
  <c r="IU438" i="14"/>
  <c r="Y438" i="14"/>
  <c r="BI438" i="14"/>
  <c r="O438" i="14"/>
  <c r="HE438" i="14"/>
  <c r="HO438" i="14"/>
  <c r="FW438" i="14"/>
  <c r="CD438" i="14"/>
  <c r="CR438" i="14"/>
  <c r="AC438" i="14"/>
  <c r="GQ438" i="14"/>
  <c r="AR438" i="14"/>
  <c r="EJ438" i="14"/>
  <c r="BY438" i="14"/>
  <c r="FN438" i="14"/>
  <c r="EI438" i="14"/>
  <c r="GV438" i="14"/>
  <c r="AG438" i="14"/>
  <c r="EV438" i="14"/>
  <c r="IR438" i="14"/>
  <c r="FP438" i="14"/>
  <c r="CZ438" i="14"/>
  <c r="EY438" i="14"/>
  <c r="HU438" i="14"/>
  <c r="EP438" i="14"/>
  <c r="FB438" i="14"/>
  <c r="GD438" i="14"/>
  <c r="CE438" i="14"/>
  <c r="GY438" i="14"/>
  <c r="EB438" i="14"/>
  <c r="BC438" i="14"/>
  <c r="FO438" i="14"/>
  <c r="AW438" i="14"/>
  <c r="BG438" i="14"/>
  <c r="M438" i="14"/>
  <c r="Z438" i="14"/>
  <c r="GZ438" i="14"/>
  <c r="EC438" i="14"/>
  <c r="BD438" i="14"/>
  <c r="IA438" i="14"/>
  <c r="DK438" i="14"/>
  <c r="DS438" i="14"/>
  <c r="GB438" i="14"/>
  <c r="GP438" i="14"/>
  <c r="AJ438" i="14"/>
  <c r="DM438" i="14"/>
  <c r="HK438" i="14"/>
  <c r="DU438" i="14"/>
  <c r="CU438" i="14"/>
  <c r="HV438" i="14"/>
  <c r="HP438" i="14"/>
  <c r="EX438" i="14"/>
  <c r="BL438" i="14"/>
  <c r="BZ438" i="14"/>
  <c r="BX438" i="14"/>
  <c r="FS438" i="14"/>
  <c r="IW438" i="14"/>
  <c r="H438" i="14"/>
  <c r="GU438" i="14"/>
  <c r="DB438" i="14"/>
  <c r="DP438" i="14"/>
  <c r="GT438" i="14"/>
  <c r="AS438" i="14"/>
  <c r="HB438" i="14"/>
  <c r="FG438" i="14"/>
  <c r="AX438" i="14"/>
  <c r="AO438" i="14"/>
  <c r="IE438" i="14"/>
  <c r="ET438" i="14"/>
  <c r="FH438" i="14"/>
  <c r="FD438" i="14"/>
  <c r="JA438" i="14"/>
  <c r="BO438" i="14"/>
  <c r="CP438" i="14"/>
  <c r="W438" i="14"/>
  <c r="GI438" i="14"/>
  <c r="DR438" i="14"/>
  <c r="AF438" i="14"/>
  <c r="AT438" i="14"/>
  <c r="DW438" i="14"/>
  <c r="HS438" i="14"/>
  <c r="EE438" i="14"/>
  <c r="DC438" i="14"/>
  <c r="IF438" i="14"/>
  <c r="IB438" i="14"/>
  <c r="FI438" i="14"/>
  <c r="IO438" i="14"/>
  <c r="JB438" i="14"/>
  <c r="IY438" i="14"/>
  <c r="CQ438" i="14"/>
  <c r="GN438" i="14"/>
  <c r="HA438" i="14"/>
  <c r="DJ438" i="14"/>
  <c r="CM438" i="14"/>
  <c r="HL438" i="14"/>
  <c r="HF438" i="14"/>
  <c r="EM438" i="14"/>
  <c r="BB438" i="14"/>
  <c r="BP438" i="14"/>
  <c r="ES438" i="14"/>
  <c r="II438" i="14"/>
  <c r="BT438" i="14"/>
  <c r="IZ438" i="14"/>
  <c r="CH438" i="14"/>
  <c r="CW438" i="14"/>
  <c r="BW438" i="14"/>
  <c r="T438" i="14"/>
  <c r="HC438" i="14"/>
  <c r="GX438" i="14"/>
  <c r="AD438" i="14"/>
  <c r="HI438" i="14"/>
  <c r="HH438" i="14"/>
  <c r="AN438" i="14"/>
  <c r="HQ438" i="14"/>
  <c r="HT438" i="14"/>
  <c r="AZ438" i="14"/>
  <c r="HY438" i="14"/>
  <c r="ID438" i="14"/>
  <c r="BJ438" i="14"/>
  <c r="IG438" i="14"/>
  <c r="IN438" i="14"/>
  <c r="FC438" i="14"/>
  <c r="IQ438" i="14"/>
  <c r="CF438" i="14"/>
  <c r="EA438" i="14"/>
  <c r="GF438" i="14"/>
  <c r="GS438" i="14"/>
  <c r="DG438" i="14"/>
  <c r="V438" i="14"/>
  <c r="AK438" i="14"/>
  <c r="DL438" i="14"/>
  <c r="AA438" i="14"/>
  <c r="AU438" i="14"/>
  <c r="DV438" i="14"/>
  <c r="AI438" i="14"/>
  <c r="BF438" i="14"/>
  <c r="EF438" i="14"/>
  <c r="AQ438" i="14"/>
  <c r="BQ438" i="14"/>
  <c r="ER438" i="14"/>
  <c r="AY438" i="14"/>
  <c r="CA438" i="14"/>
  <c r="IK438" i="14"/>
  <c r="CI438" i="14"/>
  <c r="FL438" i="14"/>
  <c r="GM438" i="14"/>
  <c r="G438" i="14"/>
  <c r="K438" i="14"/>
  <c r="GO438" i="14"/>
  <c r="DD438" i="14"/>
  <c r="FA438" i="14"/>
  <c r="IL438" i="14"/>
  <c r="CJ438" i="14"/>
  <c r="FK438" i="14"/>
  <c r="IV438" i="14"/>
  <c r="N438" i="14"/>
  <c r="CO438" i="14"/>
  <c r="FZ438" i="14"/>
  <c r="X438" i="14"/>
  <c r="CY438" i="14"/>
  <c r="GJ438" i="14"/>
  <c r="IH438" i="14"/>
  <c r="BE438" i="14"/>
  <c r="FR438" i="14"/>
  <c r="IS438" i="14"/>
  <c r="BM438" i="14"/>
  <c r="CV438" i="14"/>
  <c r="FV438" i="14"/>
  <c r="I438" i="14"/>
  <c r="DF438" i="14"/>
  <c r="GG438" i="14"/>
  <c r="Q438" i="14"/>
  <c r="DO438" i="14"/>
  <c r="AL438" i="14"/>
  <c r="GR438" i="14"/>
  <c r="CK438" i="14"/>
  <c r="DZ438" i="14"/>
  <c r="AV438" i="14"/>
  <c r="HD438" i="14"/>
  <c r="CS438" i="14"/>
  <c r="EK438" i="14"/>
  <c r="BH438" i="14"/>
  <c r="HN438" i="14"/>
  <c r="DA438" i="14"/>
  <c r="EU438" i="14"/>
  <c r="BR438" i="14"/>
  <c r="HX438" i="14"/>
  <c r="DI438" i="14"/>
  <c r="FF438" i="14"/>
  <c r="CB438" i="14"/>
  <c r="IJ438" i="14"/>
  <c r="DQ438" i="14"/>
  <c r="FQ438" i="14"/>
  <c r="CN438" i="14"/>
  <c r="IT438" i="14"/>
  <c r="DY438" i="14"/>
  <c r="CT438" i="14"/>
  <c r="P438" i="14"/>
  <c r="FX438" i="14"/>
  <c r="BU438" i="14"/>
  <c r="DE438" i="14"/>
  <c r="AB438" i="14"/>
  <c r="GH438" i="14"/>
  <c r="CC438" i="14"/>
  <c r="GW438" i="14"/>
  <c r="DT438" i="14"/>
  <c r="AE438" i="14"/>
  <c r="EW438" i="14"/>
  <c r="HG438" i="14"/>
  <c r="ED438" i="14"/>
  <c r="AP438" i="14"/>
  <c r="FE438" i="14"/>
  <c r="HR438" i="14"/>
  <c r="EN438" i="14"/>
  <c r="BA438" i="14"/>
  <c r="FM438" i="14"/>
  <c r="IC438" i="14"/>
  <c r="EZ438" i="14"/>
  <c r="BK438" i="14"/>
  <c r="FU438" i="14"/>
  <c r="IM438" i="14"/>
  <c r="FJ438" i="14"/>
  <c r="BV438" i="14"/>
  <c r="GC438" i="14"/>
  <c r="IX438" i="14"/>
  <c r="FT438" i="14"/>
  <c r="CG438" i="14"/>
  <c r="GK438" i="14"/>
  <c r="GA438" i="14"/>
  <c r="CX438" i="14"/>
  <c r="J438" i="14"/>
  <c r="EG438" i="14"/>
  <c r="GL438" i="14"/>
  <c r="DH438" i="14"/>
  <c r="U438" i="14"/>
  <c r="I178" i="14"/>
  <c r="K178" i="14" s="1"/>
  <c r="GV439" i="14" s="1"/>
  <c r="F179" i="14"/>
  <c r="I179" i="14" s="1"/>
  <c r="K179" i="14" s="1"/>
  <c r="G180" i="14"/>
  <c r="E180" i="14"/>
  <c r="H180" i="14" s="1"/>
  <c r="D181" i="14"/>
  <c r="C182" i="14"/>
  <c r="K96" i="2"/>
  <c r="M96" i="2" s="1"/>
  <c r="O96" i="2" s="1"/>
  <c r="S96" i="2" s="1"/>
  <c r="L50" i="11" s="1"/>
  <c r="AH95" i="2"/>
  <c r="AI95" i="2" s="1"/>
  <c r="AK95" i="2" s="1"/>
  <c r="AO95" i="2" s="1"/>
  <c r="M49" i="11" s="1"/>
  <c r="F97" i="2"/>
  <c r="D97" i="2"/>
  <c r="E97" i="2" s="1"/>
  <c r="H97" i="2"/>
  <c r="I97" i="2" s="1"/>
  <c r="K97" i="2" s="1"/>
  <c r="C98" i="2"/>
  <c r="AC96" i="2"/>
  <c r="Z97" i="2"/>
  <c r="AE96" i="2"/>
  <c r="AF96" i="2" s="1"/>
  <c r="AA96" i="2"/>
  <c r="AB96" i="2" s="1"/>
  <c r="X108" i="2"/>
  <c r="AY439" i="14" l="1"/>
  <c r="BF439" i="14"/>
  <c r="HE439" i="14"/>
  <c r="DV439" i="14"/>
  <c r="EM439" i="14"/>
  <c r="CB439" i="14"/>
  <c r="FU439" i="14"/>
  <c r="EI439" i="14"/>
  <c r="CV439" i="14"/>
  <c r="AU439" i="14"/>
  <c r="FY439" i="14"/>
  <c r="GX439" i="14"/>
  <c r="GQ439" i="14"/>
  <c r="DZ439" i="14"/>
  <c r="GU439" i="14"/>
  <c r="HT439" i="14"/>
  <c r="AX439" i="14"/>
  <c r="FA439" i="14"/>
  <c r="I439" i="14"/>
  <c r="N439" i="14"/>
  <c r="HF439" i="14"/>
  <c r="H439" i="14"/>
  <c r="IV439" i="14"/>
  <c r="EH439" i="14"/>
  <c r="HC439" i="14"/>
  <c r="BN439" i="14"/>
  <c r="O439" i="14"/>
  <c r="S439" i="14"/>
  <c r="BR439" i="14"/>
  <c r="IT439" i="14"/>
  <c r="P439" i="14"/>
  <c r="AW439" i="14"/>
  <c r="GD439" i="14"/>
  <c r="AJ439" i="14"/>
  <c r="CE439" i="14"/>
  <c r="Q439" i="14"/>
  <c r="BZ439" i="14"/>
  <c r="DQ439" i="14"/>
  <c r="CF439" i="14"/>
  <c r="AC439" i="14"/>
  <c r="CH439" i="14"/>
  <c r="BT439" i="14"/>
  <c r="FM439" i="14"/>
  <c r="CN439" i="14"/>
  <c r="U439" i="14"/>
  <c r="Z439" i="14"/>
  <c r="FQ439" i="14"/>
  <c r="HU439" i="14"/>
  <c r="ED439" i="14"/>
  <c r="EU439" i="14"/>
  <c r="GJ439" i="14"/>
  <c r="GC439" i="14"/>
  <c r="EQ439" i="14"/>
  <c r="ER439" i="14"/>
  <c r="AG439" i="14"/>
  <c r="JB439" i="14"/>
  <c r="BL439" i="14"/>
  <c r="GL439" i="14"/>
  <c r="L439" i="14"/>
  <c r="BI439" i="14"/>
  <c r="EE439" i="14"/>
  <c r="GT439" i="14"/>
  <c r="AH439" i="14"/>
  <c r="BQ439" i="14"/>
  <c r="G439" i="14"/>
  <c r="IS439" i="14"/>
  <c r="GP439" i="14"/>
  <c r="GI439" i="14"/>
  <c r="GR439" i="14"/>
  <c r="HY439" i="14"/>
  <c r="EY439" i="14"/>
  <c r="HL439" i="14"/>
  <c r="CO439" i="14"/>
  <c r="JA439" i="14"/>
  <c r="GZ439" i="14"/>
  <c r="EC439" i="14"/>
  <c r="CG439" i="14"/>
  <c r="CW439" i="14"/>
  <c r="AE439" i="14"/>
  <c r="GO439" i="14"/>
  <c r="AL439" i="14"/>
  <c r="ET439" i="14"/>
  <c r="CI439" i="14"/>
  <c r="HG439" i="14"/>
  <c r="EF439" i="14"/>
  <c r="DA439" i="14"/>
  <c r="IO439" i="14"/>
  <c r="IX439" i="14"/>
  <c r="T439" i="14"/>
  <c r="FH439" i="14"/>
  <c r="BK439" i="14"/>
  <c r="BO439" i="14"/>
  <c r="AO439" i="14"/>
  <c r="R439" i="14"/>
  <c r="GG439" i="14"/>
  <c r="V439" i="14"/>
  <c r="EL439" i="14"/>
  <c r="CA439" i="14"/>
  <c r="GY439" i="14"/>
  <c r="DX439" i="14"/>
  <c r="BE439" i="14"/>
  <c r="IG439" i="14"/>
  <c r="IP439" i="14"/>
  <c r="HK439" i="14"/>
  <c r="EZ439" i="14"/>
  <c r="AI439" i="14"/>
  <c r="ES439" i="14"/>
  <c r="FI439" i="14"/>
  <c r="BG439" i="14"/>
  <c r="GW439" i="14"/>
  <c r="BJ439" i="14"/>
  <c r="GH439" i="14"/>
  <c r="DW439" i="14"/>
  <c r="IU439" i="14"/>
  <c r="EN439" i="14"/>
  <c r="DI439" i="14"/>
  <c r="DR439" i="14"/>
  <c r="CM439" i="14"/>
  <c r="AB439" i="14"/>
  <c r="HD439" i="14"/>
  <c r="X439" i="14"/>
  <c r="CJ439" i="14"/>
  <c r="EV439" i="14"/>
  <c r="HH439" i="14"/>
  <c r="BM439" i="14"/>
  <c r="DY439" i="14"/>
  <c r="GK439" i="14"/>
  <c r="IW439" i="14"/>
  <c r="EP439" i="14"/>
  <c r="HB439" i="14"/>
  <c r="CU439" i="14"/>
  <c r="FG439" i="14"/>
  <c r="HS439" i="14"/>
  <c r="AR439" i="14"/>
  <c r="DD439" i="14"/>
  <c r="FP439" i="14"/>
  <c r="IB439" i="14"/>
  <c r="CD439" i="14"/>
  <c r="EK439" i="14"/>
  <c r="M439" i="14"/>
  <c r="AA439" i="14"/>
  <c r="AP439" i="14"/>
  <c r="AQ439" i="14"/>
  <c r="AS439" i="14"/>
  <c r="HM439" i="14"/>
  <c r="AD439" i="14"/>
  <c r="CP439" i="14"/>
  <c r="FB439" i="14"/>
  <c r="HN439" i="14"/>
  <c r="CQ439" i="14"/>
  <c r="FC439" i="14"/>
  <c r="HO439" i="14"/>
  <c r="AF439" i="14"/>
  <c r="CR439" i="14"/>
  <c r="FD439" i="14"/>
  <c r="HP439" i="14"/>
  <c r="BU439" i="14"/>
  <c r="EG439" i="14"/>
  <c r="GS439" i="14"/>
  <c r="CL439" i="14"/>
  <c r="EX439" i="14"/>
  <c r="HJ439" i="14"/>
  <c r="DC439" i="14"/>
  <c r="FO439" i="14"/>
  <c r="IA439" i="14"/>
  <c r="AZ439" i="14"/>
  <c r="DL439" i="14"/>
  <c r="FX439" i="14"/>
  <c r="IJ439" i="14"/>
  <c r="CX439" i="14"/>
  <c r="HV439" i="14"/>
  <c r="FK439" i="14"/>
  <c r="AN439" i="14"/>
  <c r="FL439" i="14"/>
  <c r="CC439" i="14"/>
  <c r="HA439" i="14"/>
  <c r="FF439" i="14"/>
  <c r="HR439" i="14"/>
  <c r="FW439" i="14"/>
  <c r="BH439" i="14"/>
  <c r="DT439" i="14"/>
  <c r="IR439" i="14"/>
  <c r="K439" i="14"/>
  <c r="Y439" i="14"/>
  <c r="AM439" i="14"/>
  <c r="BC439" i="14"/>
  <c r="BV439" i="14"/>
  <c r="BW439" i="14"/>
  <c r="BY439" i="14"/>
  <c r="IC439" i="14"/>
  <c r="AT439" i="14"/>
  <c r="DF439" i="14"/>
  <c r="FR439" i="14"/>
  <c r="ID439" i="14"/>
  <c r="DG439" i="14"/>
  <c r="FS439" i="14"/>
  <c r="IE439" i="14"/>
  <c r="AV439" i="14"/>
  <c r="DH439" i="14"/>
  <c r="FT439" i="14"/>
  <c r="IF439" i="14"/>
  <c r="CK439" i="14"/>
  <c r="EW439" i="14"/>
  <c r="HI439" i="14"/>
  <c r="DB439" i="14"/>
  <c r="FN439" i="14"/>
  <c r="HZ439" i="14"/>
  <c r="DS439" i="14"/>
  <c r="GE439" i="14"/>
  <c r="IQ439" i="14"/>
  <c r="BP439" i="14"/>
  <c r="EB439" i="14"/>
  <c r="GN439" i="14"/>
  <c r="IZ439" i="14"/>
  <c r="FJ439" i="14"/>
  <c r="CY439" i="14"/>
  <c r="HW439" i="14"/>
  <c r="CZ439" i="14"/>
  <c r="HX439" i="14"/>
  <c r="EO439" i="14"/>
  <c r="CT439" i="14"/>
  <c r="DK439" i="14"/>
  <c r="II439" i="14"/>
  <c r="GF439" i="14"/>
  <c r="J439" i="14"/>
  <c r="W439" i="14"/>
  <c r="AK439" i="14"/>
  <c r="BA439" i="14"/>
  <c r="BS439" i="14"/>
  <c r="DE439" i="14"/>
  <c r="DM439" i="14"/>
  <c r="DU439" i="14"/>
  <c r="IK439" i="14"/>
  <c r="BB439" i="14"/>
  <c r="DN439" i="14"/>
  <c r="FZ439" i="14"/>
  <c r="IL439" i="14"/>
  <c r="DO439" i="14"/>
  <c r="GA439" i="14"/>
  <c r="IM439" i="14"/>
  <c r="BD439" i="14"/>
  <c r="DP439" i="14"/>
  <c r="GB439" i="14"/>
  <c r="IN439" i="14"/>
  <c r="CS439" i="14"/>
  <c r="FE439" i="14"/>
  <c r="HQ439" i="14"/>
  <c r="DJ439" i="14"/>
  <c r="FV439" i="14"/>
  <c r="IH439" i="14"/>
  <c r="EA439" i="14"/>
  <c r="GM439" i="14"/>
  <c r="IY439" i="14"/>
  <c r="BX439" i="14"/>
  <c r="EJ439" i="14"/>
  <c r="HA440" i="14"/>
  <c r="EO440" i="14"/>
  <c r="CC440" i="14"/>
  <c r="Q440" i="14"/>
  <c r="GZ440" i="14"/>
  <c r="EN440" i="14"/>
  <c r="CB440" i="14"/>
  <c r="P440" i="14"/>
  <c r="GY440" i="14"/>
  <c r="EM440" i="14"/>
  <c r="CA440" i="14"/>
  <c r="O440" i="14"/>
  <c r="HF440" i="14"/>
  <c r="ET440" i="14"/>
  <c r="CH440" i="14"/>
  <c r="V440" i="14"/>
  <c r="HE440" i="14"/>
  <c r="ES440" i="14"/>
  <c r="CG440" i="14"/>
  <c r="U440" i="14"/>
  <c r="HD440" i="14"/>
  <c r="ER440" i="14"/>
  <c r="CF440" i="14"/>
  <c r="T440" i="14"/>
  <c r="HC440" i="14"/>
  <c r="EQ440" i="14"/>
  <c r="CE440" i="14"/>
  <c r="S440" i="14"/>
  <c r="HB440" i="14"/>
  <c r="EP440" i="14"/>
  <c r="CD440" i="14"/>
  <c r="R440" i="14"/>
  <c r="GS440" i="14"/>
  <c r="EG440" i="14"/>
  <c r="BU440" i="14"/>
  <c r="I440" i="14"/>
  <c r="GR440" i="14"/>
  <c r="EF440" i="14"/>
  <c r="BT440" i="14"/>
  <c r="H440" i="14"/>
  <c r="GQ440" i="14"/>
  <c r="EE440" i="14"/>
  <c r="BS440" i="14"/>
  <c r="G440" i="14"/>
  <c r="GX440" i="14"/>
  <c r="EL440" i="14"/>
  <c r="BZ440" i="14"/>
  <c r="N440" i="14"/>
  <c r="GW440" i="14"/>
  <c r="EK440" i="14"/>
  <c r="BY440" i="14"/>
  <c r="M440" i="14"/>
  <c r="GV440" i="14"/>
  <c r="EJ440" i="14"/>
  <c r="BX440" i="14"/>
  <c r="L440" i="14"/>
  <c r="GU440" i="14"/>
  <c r="EI440" i="14"/>
  <c r="BW440" i="14"/>
  <c r="K440" i="14"/>
  <c r="GT440" i="14"/>
  <c r="EH440" i="14"/>
  <c r="BV440" i="14"/>
  <c r="J440" i="14"/>
  <c r="IW440" i="14"/>
  <c r="GK440" i="14"/>
  <c r="DY440" i="14"/>
  <c r="BM440" i="14"/>
  <c r="IV440" i="14"/>
  <c r="GJ440" i="14"/>
  <c r="DX440" i="14"/>
  <c r="BL440" i="14"/>
  <c r="IU440" i="14"/>
  <c r="GI440" i="14"/>
  <c r="DW440" i="14"/>
  <c r="BK440" i="14"/>
  <c r="JB440" i="14"/>
  <c r="GP440" i="14"/>
  <c r="ED440" i="14"/>
  <c r="BR440" i="14"/>
  <c r="JA440" i="14"/>
  <c r="GO440" i="14"/>
  <c r="EC440" i="14"/>
  <c r="BQ440" i="14"/>
  <c r="IZ440" i="14"/>
  <c r="GN440" i="14"/>
  <c r="EB440" i="14"/>
  <c r="BP440" i="14"/>
  <c r="IY440" i="14"/>
  <c r="GM440" i="14"/>
  <c r="EA440" i="14"/>
  <c r="BO440" i="14"/>
  <c r="IX440" i="14"/>
  <c r="GL440" i="14"/>
  <c r="DZ440" i="14"/>
  <c r="BN440" i="14"/>
  <c r="IO440" i="14"/>
  <c r="GC440" i="14"/>
  <c r="DQ440" i="14"/>
  <c r="BE440" i="14"/>
  <c r="IN440" i="14"/>
  <c r="GB440" i="14"/>
  <c r="DP440" i="14"/>
  <c r="BD440" i="14"/>
  <c r="IM440" i="14"/>
  <c r="GA440" i="14"/>
  <c r="DO440" i="14"/>
  <c r="BC440" i="14"/>
  <c r="IT440" i="14"/>
  <c r="GH440" i="14"/>
  <c r="DV440" i="14"/>
  <c r="BJ440" i="14"/>
  <c r="IS440" i="14"/>
  <c r="GG440" i="14"/>
  <c r="DU440" i="14"/>
  <c r="BI440" i="14"/>
  <c r="IR440" i="14"/>
  <c r="GF440" i="14"/>
  <c r="DT440" i="14"/>
  <c r="BH440" i="14"/>
  <c r="IQ440" i="14"/>
  <c r="GE440" i="14"/>
  <c r="DS440" i="14"/>
  <c r="BG440" i="14"/>
  <c r="IP440" i="14"/>
  <c r="GD440" i="14"/>
  <c r="DR440" i="14"/>
  <c r="BF440" i="14"/>
  <c r="IG440" i="14"/>
  <c r="FU440" i="14"/>
  <c r="DI440" i="14"/>
  <c r="AW440" i="14"/>
  <c r="IF440" i="14"/>
  <c r="FT440" i="14"/>
  <c r="DH440" i="14"/>
  <c r="AV440" i="14"/>
  <c r="IE440" i="14"/>
  <c r="FS440" i="14"/>
  <c r="DG440" i="14"/>
  <c r="AU440" i="14"/>
  <c r="IL440" i="14"/>
  <c r="FZ440" i="14"/>
  <c r="DN440" i="14"/>
  <c r="BB440" i="14"/>
  <c r="IK440" i="14"/>
  <c r="FY440" i="14"/>
  <c r="DM440" i="14"/>
  <c r="BA440" i="14"/>
  <c r="IJ440" i="14"/>
  <c r="FX440" i="14"/>
  <c r="DL440" i="14"/>
  <c r="AZ440" i="14"/>
  <c r="II440" i="14"/>
  <c r="FW440" i="14"/>
  <c r="DK440" i="14"/>
  <c r="AY440" i="14"/>
  <c r="IH440" i="14"/>
  <c r="FV440" i="14"/>
  <c r="DJ440" i="14"/>
  <c r="AX440" i="14"/>
  <c r="HY440" i="14"/>
  <c r="FM440" i="14"/>
  <c r="DA440" i="14"/>
  <c r="AO440" i="14"/>
  <c r="HX440" i="14"/>
  <c r="FL440" i="14"/>
  <c r="CZ440" i="14"/>
  <c r="AN440" i="14"/>
  <c r="HW440" i="14"/>
  <c r="FK440" i="14"/>
  <c r="CY440" i="14"/>
  <c r="AM440" i="14"/>
  <c r="ID440" i="14"/>
  <c r="FR440" i="14"/>
  <c r="DF440" i="14"/>
  <c r="AT440" i="14"/>
  <c r="IC440" i="14"/>
  <c r="FQ440" i="14"/>
  <c r="DE440" i="14"/>
  <c r="AS440" i="14"/>
  <c r="IB440" i="14"/>
  <c r="FP440" i="14"/>
  <c r="DD440" i="14"/>
  <c r="AR440" i="14"/>
  <c r="IA440" i="14"/>
  <c r="FO440" i="14"/>
  <c r="DC440" i="14"/>
  <c r="AQ440" i="14"/>
  <c r="HZ440" i="14"/>
  <c r="FN440" i="14"/>
  <c r="DB440" i="14"/>
  <c r="AP440" i="14"/>
  <c r="HQ440" i="14"/>
  <c r="FE440" i="14"/>
  <c r="CS440" i="14"/>
  <c r="AG440" i="14"/>
  <c r="HP440" i="14"/>
  <c r="FD440" i="14"/>
  <c r="CR440" i="14"/>
  <c r="AF440" i="14"/>
  <c r="HO440" i="14"/>
  <c r="FC440" i="14"/>
  <c r="CQ440" i="14"/>
  <c r="AE440" i="14"/>
  <c r="HV440" i="14"/>
  <c r="FJ440" i="14"/>
  <c r="CX440" i="14"/>
  <c r="AL440" i="14"/>
  <c r="HU440" i="14"/>
  <c r="FI440" i="14"/>
  <c r="CW440" i="14"/>
  <c r="AK440" i="14"/>
  <c r="HT440" i="14"/>
  <c r="FH440" i="14"/>
  <c r="CV440" i="14"/>
  <c r="AJ440" i="14"/>
  <c r="HS440" i="14"/>
  <c r="FG440" i="14"/>
  <c r="CU440" i="14"/>
  <c r="AI440" i="14"/>
  <c r="HR440" i="14"/>
  <c r="FF440" i="14"/>
  <c r="CT440" i="14"/>
  <c r="AH440" i="14"/>
  <c r="HI440" i="14"/>
  <c r="EW440" i="14"/>
  <c r="CK440" i="14"/>
  <c r="Y440" i="14"/>
  <c r="HH440" i="14"/>
  <c r="EV440" i="14"/>
  <c r="CJ440" i="14"/>
  <c r="X440" i="14"/>
  <c r="HG440" i="14"/>
  <c r="EU440" i="14"/>
  <c r="CI440" i="14"/>
  <c r="W440" i="14"/>
  <c r="HN440" i="14"/>
  <c r="FB440" i="14"/>
  <c r="CP440" i="14"/>
  <c r="AD440" i="14"/>
  <c r="HM440" i="14"/>
  <c r="FA440" i="14"/>
  <c r="CO440" i="14"/>
  <c r="AC440" i="14"/>
  <c r="HL440" i="14"/>
  <c r="EZ440" i="14"/>
  <c r="CN440" i="14"/>
  <c r="AB440" i="14"/>
  <c r="HK440" i="14"/>
  <c r="EY440" i="14"/>
  <c r="CM440" i="14"/>
  <c r="AA440" i="14"/>
  <c r="HJ440" i="14"/>
  <c r="EX440" i="14"/>
  <c r="CL440" i="14"/>
  <c r="Z440" i="14"/>
  <c r="F180" i="14"/>
  <c r="I180" i="14" s="1"/>
  <c r="K180" i="14" s="1"/>
  <c r="C183" i="14"/>
  <c r="D182" i="14"/>
  <c r="E181" i="14"/>
  <c r="H181" i="14" s="1"/>
  <c r="G181" i="14"/>
  <c r="F181" i="14"/>
  <c r="AH96" i="2"/>
  <c r="AI96" i="2" s="1"/>
  <c r="AK96" i="2" s="1"/>
  <c r="AO96" i="2" s="1"/>
  <c r="M50" i="11" s="1"/>
  <c r="M97" i="2"/>
  <c r="O97" i="2" s="1"/>
  <c r="S97" i="2" s="1"/>
  <c r="L51" i="11" s="1"/>
  <c r="C99" i="2"/>
  <c r="H98" i="2"/>
  <c r="I98" i="2" s="1"/>
  <c r="D98" i="2"/>
  <c r="E98" i="2" s="1"/>
  <c r="F98" i="2"/>
  <c r="AC97" i="2"/>
  <c r="Z98" i="2"/>
  <c r="AA97" i="2"/>
  <c r="AB97" i="2" s="1"/>
  <c r="AE97" i="2"/>
  <c r="AF97" i="2" s="1"/>
  <c r="X109" i="2"/>
  <c r="I181" i="14" l="1"/>
  <c r="K181" i="14" s="1"/>
  <c r="IO442" i="14" s="1"/>
  <c r="JB441" i="14"/>
  <c r="GP441" i="14"/>
  <c r="ED441" i="14"/>
  <c r="BR441" i="14"/>
  <c r="JA441" i="14"/>
  <c r="GO441" i="14"/>
  <c r="EC441" i="14"/>
  <c r="BQ441" i="14"/>
  <c r="IZ441" i="14"/>
  <c r="GN441" i="14"/>
  <c r="EB441" i="14"/>
  <c r="BP441" i="14"/>
  <c r="IY441" i="14"/>
  <c r="GM441" i="14"/>
  <c r="EA441" i="14"/>
  <c r="BO441" i="14"/>
  <c r="IX441" i="14"/>
  <c r="GL441" i="14"/>
  <c r="DZ441" i="14"/>
  <c r="BN441" i="14"/>
  <c r="IW441" i="14"/>
  <c r="GK441" i="14"/>
  <c r="DY441" i="14"/>
  <c r="BM441" i="14"/>
  <c r="IV441" i="14"/>
  <c r="GJ441" i="14"/>
  <c r="DX441" i="14"/>
  <c r="BL441" i="14"/>
  <c r="IU441" i="14"/>
  <c r="GI441" i="14"/>
  <c r="DW441" i="14"/>
  <c r="BK441" i="14"/>
  <c r="GU441" i="14"/>
  <c r="GS441" i="14"/>
  <c r="BT441" i="14"/>
  <c r="IT441" i="14"/>
  <c r="GH441" i="14"/>
  <c r="DV441" i="14"/>
  <c r="BJ441" i="14"/>
  <c r="IS441" i="14"/>
  <c r="GG441" i="14"/>
  <c r="DU441" i="14"/>
  <c r="BI441" i="14"/>
  <c r="IR441" i="14"/>
  <c r="GF441" i="14"/>
  <c r="DT441" i="14"/>
  <c r="BH441" i="14"/>
  <c r="IQ441" i="14"/>
  <c r="GE441" i="14"/>
  <c r="DS441" i="14"/>
  <c r="BG441" i="14"/>
  <c r="IP441" i="14"/>
  <c r="GD441" i="14"/>
  <c r="DR441" i="14"/>
  <c r="BF441" i="14"/>
  <c r="IO441" i="14"/>
  <c r="GC441" i="14"/>
  <c r="DQ441" i="14"/>
  <c r="BE441" i="14"/>
  <c r="IN441" i="14"/>
  <c r="GB441" i="14"/>
  <c r="DP441" i="14"/>
  <c r="BD441" i="14"/>
  <c r="IM441" i="14"/>
  <c r="GA441" i="14"/>
  <c r="DO441" i="14"/>
  <c r="BC441" i="14"/>
  <c r="J441" i="14"/>
  <c r="IL441" i="14"/>
  <c r="FZ441" i="14"/>
  <c r="DN441" i="14"/>
  <c r="BB441" i="14"/>
  <c r="IK441" i="14"/>
  <c r="FY441" i="14"/>
  <c r="DM441" i="14"/>
  <c r="BA441" i="14"/>
  <c r="IJ441" i="14"/>
  <c r="FX441" i="14"/>
  <c r="DL441" i="14"/>
  <c r="AZ441" i="14"/>
  <c r="II441" i="14"/>
  <c r="FW441" i="14"/>
  <c r="DK441" i="14"/>
  <c r="AY441" i="14"/>
  <c r="IH441" i="14"/>
  <c r="FV441" i="14"/>
  <c r="DJ441" i="14"/>
  <c r="AX441" i="14"/>
  <c r="IG441" i="14"/>
  <c r="FU441" i="14"/>
  <c r="DI441" i="14"/>
  <c r="AW441" i="14"/>
  <c r="IF441" i="14"/>
  <c r="FT441" i="14"/>
  <c r="DH441" i="14"/>
  <c r="AV441" i="14"/>
  <c r="IE441" i="14"/>
  <c r="FS441" i="14"/>
  <c r="DG441" i="14"/>
  <c r="AU441" i="14"/>
  <c r="EK441" i="14"/>
  <c r="EJ441" i="14"/>
  <c r="BW441" i="14"/>
  <c r="EH441" i="14"/>
  <c r="BU441" i="14"/>
  <c r="GQ441" i="14"/>
  <c r="ID441" i="14"/>
  <c r="FR441" i="14"/>
  <c r="DF441" i="14"/>
  <c r="AT441" i="14"/>
  <c r="IC441" i="14"/>
  <c r="FQ441" i="14"/>
  <c r="DE441" i="14"/>
  <c r="AS441" i="14"/>
  <c r="IB441" i="14"/>
  <c r="FP441" i="14"/>
  <c r="DD441" i="14"/>
  <c r="AR441" i="14"/>
  <c r="IA441" i="14"/>
  <c r="FO441" i="14"/>
  <c r="DC441" i="14"/>
  <c r="AQ441" i="14"/>
  <c r="HZ441" i="14"/>
  <c r="FN441" i="14"/>
  <c r="DB441" i="14"/>
  <c r="AP441" i="14"/>
  <c r="HY441" i="14"/>
  <c r="FM441" i="14"/>
  <c r="DA441" i="14"/>
  <c r="AO441" i="14"/>
  <c r="HX441" i="14"/>
  <c r="FL441" i="14"/>
  <c r="CZ441" i="14"/>
  <c r="AN441" i="14"/>
  <c r="HW441" i="14"/>
  <c r="FK441" i="14"/>
  <c r="CY441" i="14"/>
  <c r="AM441" i="14"/>
  <c r="HV441" i="14"/>
  <c r="FJ441" i="14"/>
  <c r="CX441" i="14"/>
  <c r="AL441" i="14"/>
  <c r="HU441" i="14"/>
  <c r="FI441" i="14"/>
  <c r="CW441" i="14"/>
  <c r="AK441" i="14"/>
  <c r="HT441" i="14"/>
  <c r="FH441" i="14"/>
  <c r="CV441" i="14"/>
  <c r="AJ441" i="14"/>
  <c r="HS441" i="14"/>
  <c r="FG441" i="14"/>
  <c r="CU441" i="14"/>
  <c r="AI441" i="14"/>
  <c r="HR441" i="14"/>
  <c r="FF441" i="14"/>
  <c r="CT441" i="14"/>
  <c r="AH441" i="14"/>
  <c r="HQ441" i="14"/>
  <c r="FE441" i="14"/>
  <c r="CS441" i="14"/>
  <c r="AG441" i="14"/>
  <c r="HP441" i="14"/>
  <c r="FD441" i="14"/>
  <c r="CR441" i="14"/>
  <c r="AF441" i="14"/>
  <c r="HO441" i="14"/>
  <c r="FC441" i="14"/>
  <c r="CQ441" i="14"/>
  <c r="AE441" i="14"/>
  <c r="EI441" i="14"/>
  <c r="EG441" i="14"/>
  <c r="H441" i="14"/>
  <c r="HN441" i="14"/>
  <c r="FB441" i="14"/>
  <c r="CP441" i="14"/>
  <c r="AD441" i="14"/>
  <c r="HM441" i="14"/>
  <c r="FA441" i="14"/>
  <c r="CO441" i="14"/>
  <c r="AC441" i="14"/>
  <c r="HL441" i="14"/>
  <c r="EZ441" i="14"/>
  <c r="CN441" i="14"/>
  <c r="AB441" i="14"/>
  <c r="HK441" i="14"/>
  <c r="EY441" i="14"/>
  <c r="CM441" i="14"/>
  <c r="AA441" i="14"/>
  <c r="HJ441" i="14"/>
  <c r="EX441" i="14"/>
  <c r="CL441" i="14"/>
  <c r="Z441" i="14"/>
  <c r="HI441" i="14"/>
  <c r="EW441" i="14"/>
  <c r="CK441" i="14"/>
  <c r="Y441" i="14"/>
  <c r="HH441" i="14"/>
  <c r="EV441" i="14"/>
  <c r="CJ441" i="14"/>
  <c r="X441" i="14"/>
  <c r="HG441" i="14"/>
  <c r="EU441" i="14"/>
  <c r="CI441" i="14"/>
  <c r="W441" i="14"/>
  <c r="GX441" i="14"/>
  <c r="EL441" i="14"/>
  <c r="BZ441" i="14"/>
  <c r="N441" i="14"/>
  <c r="GW441" i="14"/>
  <c r="BY441" i="14"/>
  <c r="GV441" i="14"/>
  <c r="BX441" i="14"/>
  <c r="K441" i="14"/>
  <c r="BV441" i="14"/>
  <c r="EF441" i="14"/>
  <c r="BS441" i="14"/>
  <c r="HF441" i="14"/>
  <c r="ET441" i="14"/>
  <c r="CH441" i="14"/>
  <c r="V441" i="14"/>
  <c r="HE441" i="14"/>
  <c r="ES441" i="14"/>
  <c r="CG441" i="14"/>
  <c r="U441" i="14"/>
  <c r="HD441" i="14"/>
  <c r="ER441" i="14"/>
  <c r="CF441" i="14"/>
  <c r="T441" i="14"/>
  <c r="HC441" i="14"/>
  <c r="EQ441" i="14"/>
  <c r="CE441" i="14"/>
  <c r="S441" i="14"/>
  <c r="HB441" i="14"/>
  <c r="EP441" i="14"/>
  <c r="CD441" i="14"/>
  <c r="R441" i="14"/>
  <c r="HA441" i="14"/>
  <c r="EO441" i="14"/>
  <c r="CC441" i="14"/>
  <c r="Q441" i="14"/>
  <c r="GZ441" i="14"/>
  <c r="EN441" i="14"/>
  <c r="CB441" i="14"/>
  <c r="P441" i="14"/>
  <c r="GY441" i="14"/>
  <c r="EM441" i="14"/>
  <c r="CA441" i="14"/>
  <c r="O441" i="14"/>
  <c r="I441" i="14"/>
  <c r="G441" i="14"/>
  <c r="M441" i="14"/>
  <c r="L441" i="14"/>
  <c r="GT441" i="14"/>
  <c r="GR441" i="14"/>
  <c r="EE441" i="14"/>
  <c r="E182" i="14"/>
  <c r="H182" i="14" s="1"/>
  <c r="D183" i="14"/>
  <c r="C184" i="14"/>
  <c r="AH97" i="2"/>
  <c r="AI97" i="2" s="1"/>
  <c r="AK97" i="2" s="1"/>
  <c r="AO97" i="2" s="1"/>
  <c r="M51" i="11" s="1"/>
  <c r="K98" i="2"/>
  <c r="M98" i="2" s="1"/>
  <c r="O98" i="2" s="1"/>
  <c r="S98" i="2" s="1"/>
  <c r="L52" i="11" s="1"/>
  <c r="F99" i="2"/>
  <c r="D99" i="2"/>
  <c r="E99" i="2" s="1"/>
  <c r="C100" i="2"/>
  <c r="H99" i="2"/>
  <c r="I99" i="2" s="1"/>
  <c r="AC98" i="2"/>
  <c r="AA98" i="2"/>
  <c r="AB98" i="2" s="1"/>
  <c r="Z99" i="2"/>
  <c r="AE98" i="2"/>
  <c r="AF98" i="2" s="1"/>
  <c r="X110" i="2"/>
  <c r="F182" i="14" l="1"/>
  <c r="G182" i="14"/>
  <c r="N442" i="14"/>
  <c r="AN442" i="14"/>
  <c r="II442" i="14"/>
  <c r="AD442" i="14"/>
  <c r="FL442" i="14"/>
  <c r="FX442" i="14"/>
  <c r="S442" i="14"/>
  <c r="GQ442" i="14"/>
  <c r="EL442" i="14"/>
  <c r="FO442" i="14"/>
  <c r="GU442" i="14"/>
  <c r="IB442" i="14"/>
  <c r="IC442" i="14"/>
  <c r="DV442" i="14"/>
  <c r="DX442" i="14"/>
  <c r="EB442" i="14"/>
  <c r="EQ442" i="14"/>
  <c r="FD442" i="14"/>
  <c r="EX442" i="14"/>
  <c r="IT442" i="14"/>
  <c r="FF442" i="14"/>
  <c r="AS442" i="14"/>
  <c r="T442" i="14"/>
  <c r="DL442" i="14"/>
  <c r="FP442" i="14"/>
  <c r="GG442" i="14"/>
  <c r="BT442" i="14"/>
  <c r="DW442" i="14"/>
  <c r="W442" i="14"/>
  <c r="GY442" i="14"/>
  <c r="DK442" i="14"/>
  <c r="FC442" i="14"/>
  <c r="EU442" i="14"/>
  <c r="AA442" i="14"/>
  <c r="M442" i="14"/>
  <c r="AF442" i="14"/>
  <c r="AH442" i="14"/>
  <c r="HH442" i="14"/>
  <c r="EE442" i="14"/>
  <c r="AP442" i="14"/>
  <c r="BW442" i="14"/>
  <c r="BX442" i="14"/>
  <c r="IN442" i="14"/>
  <c r="GF442" i="14"/>
  <c r="IU442" i="14"/>
  <c r="G442" i="14"/>
  <c r="EA442" i="14"/>
  <c r="GZ442" i="14"/>
  <c r="DI442" i="14"/>
  <c r="DQ442" i="14"/>
  <c r="DS442" i="14"/>
  <c r="FI442" i="14"/>
  <c r="GP442" i="14"/>
  <c r="FQ442" i="14"/>
  <c r="HQ442" i="14"/>
  <c r="CE442" i="14"/>
  <c r="FW442" i="14"/>
  <c r="BV442" i="14"/>
  <c r="GT442" i="14"/>
  <c r="CH442" i="14"/>
  <c r="HF442" i="14"/>
  <c r="CI442" i="14"/>
  <c r="AT442" i="14"/>
  <c r="AJ442" i="14"/>
  <c r="AL442" i="14"/>
  <c r="AB442" i="14"/>
  <c r="BI442" i="14"/>
  <c r="AW442" i="14"/>
  <c r="CP442" i="14"/>
  <c r="GR442" i="14"/>
  <c r="CF442" i="14"/>
  <c r="HD442" i="14"/>
  <c r="CR442" i="14"/>
  <c r="IL442" i="14"/>
  <c r="DD442" i="14"/>
  <c r="BD442" i="14"/>
  <c r="AU442" i="14"/>
  <c r="BG442" i="14"/>
  <c r="CY442" i="14"/>
  <c r="CW442" i="14"/>
  <c r="BE442" i="14"/>
  <c r="L442" i="14"/>
  <c r="CZ442" i="14"/>
  <c r="HC442" i="14"/>
  <c r="CQ442" i="14"/>
  <c r="IJ442" i="14"/>
  <c r="DN442" i="14"/>
  <c r="IV442" i="14"/>
  <c r="DO442" i="14"/>
  <c r="BZ442" i="14"/>
  <c r="DR442" i="14"/>
  <c r="DH442" i="14"/>
  <c r="DJ442" i="14"/>
  <c r="DE442" i="14"/>
  <c r="BU442" i="14"/>
  <c r="BJ442" i="14"/>
  <c r="FB442" i="14"/>
  <c r="AE442" i="14"/>
  <c r="FN442" i="14"/>
  <c r="AQ442" i="14"/>
  <c r="FZ442" i="14"/>
  <c r="BN442" i="14"/>
  <c r="HR442" i="14"/>
  <c r="HS442" i="14"/>
  <c r="HJ442" i="14"/>
  <c r="HV442" i="14"/>
  <c r="AK442" i="14"/>
  <c r="HU442" i="14"/>
  <c r="HY442" i="14"/>
  <c r="GH442" i="14"/>
  <c r="U442" i="14"/>
  <c r="DB442" i="14"/>
  <c r="GI442" i="14"/>
  <c r="V442" i="14"/>
  <c r="DC442" i="14"/>
  <c r="GJ442" i="14"/>
  <c r="O442" i="14"/>
  <c r="CT442" i="14"/>
  <c r="HG442" i="14"/>
  <c r="DP442" i="14"/>
  <c r="Z442" i="14"/>
  <c r="GN442" i="14"/>
  <c r="CX442" i="14"/>
  <c r="K442" i="14"/>
  <c r="FV442" i="14"/>
  <c r="CO442" i="14"/>
  <c r="HM442" i="14"/>
  <c r="DA442" i="14"/>
  <c r="AY442" i="14"/>
  <c r="EF442" i="14"/>
  <c r="HN442" i="14"/>
  <c r="AZ442" i="14"/>
  <c r="EH442" i="14"/>
  <c r="HO442" i="14"/>
  <c r="BB442" i="14"/>
  <c r="EI442" i="14"/>
  <c r="HP442" i="14"/>
  <c r="AR442" i="14"/>
  <c r="DZ442" i="14"/>
  <c r="IX442" i="14"/>
  <c r="FG442" i="14"/>
  <c r="BP442" i="14"/>
  <c r="IE442" i="14"/>
  <c r="EN442" i="14"/>
  <c r="AX442" i="14"/>
  <c r="HL442" i="14"/>
  <c r="DU442" i="14"/>
  <c r="IS442" i="14"/>
  <c r="EG442" i="14"/>
  <c r="HX442" i="14"/>
  <c r="BK442" i="14"/>
  <c r="ER442" i="14"/>
  <c r="HZ442" i="14"/>
  <c r="BL442" i="14"/>
  <c r="ET442" i="14"/>
  <c r="IA442" i="14"/>
  <c r="BC442" i="14"/>
  <c r="EJ442" i="14"/>
  <c r="AI442" i="14"/>
  <c r="GX442" i="14"/>
  <c r="DG442" i="14"/>
  <c r="R442" i="14"/>
  <c r="GE442" i="14"/>
  <c r="CN442" i="14"/>
  <c r="AC442" i="14"/>
  <c r="FA442" i="14"/>
  <c r="AO442" i="14"/>
  <c r="GS442" i="14"/>
  <c r="GA442" i="14"/>
  <c r="H442" i="14"/>
  <c r="CJ442" i="14"/>
  <c r="FR442" i="14"/>
  <c r="IY442" i="14"/>
  <c r="CA442" i="14"/>
  <c r="FH442" i="14"/>
  <c r="IP442" i="14"/>
  <c r="BR442" i="14"/>
  <c r="EY442" i="14"/>
  <c r="IF442" i="14"/>
  <c r="BH442" i="14"/>
  <c r="EP442" i="14"/>
  <c r="HW442" i="14"/>
  <c r="BQ442" i="14"/>
  <c r="EC442" i="14"/>
  <c r="GO442" i="14"/>
  <c r="JA442" i="14"/>
  <c r="CC442" i="14"/>
  <c r="FE442" i="14"/>
  <c r="GL442" i="14"/>
  <c r="P442" i="14"/>
  <c r="CU442" i="14"/>
  <c r="GB442" i="14"/>
  <c r="I442" i="14"/>
  <c r="CL442" i="14"/>
  <c r="FS442" i="14"/>
  <c r="IZ442" i="14"/>
  <c r="CB442" i="14"/>
  <c r="FJ442" i="14"/>
  <c r="IQ442" i="14"/>
  <c r="BS442" i="14"/>
  <c r="EZ442" i="14"/>
  <c r="IH442" i="14"/>
  <c r="BY442" i="14"/>
  <c r="EK442" i="14"/>
  <c r="GW442" i="14"/>
  <c r="Y442" i="14"/>
  <c r="CK442" i="14"/>
  <c r="FM442" i="14"/>
  <c r="GV442" i="14"/>
  <c r="X442" i="14"/>
  <c r="DF442" i="14"/>
  <c r="GM442" i="14"/>
  <c r="Q442" i="14"/>
  <c r="CV442" i="14"/>
  <c r="GD442" i="14"/>
  <c r="J442" i="14"/>
  <c r="CM442" i="14"/>
  <c r="FT442" i="14"/>
  <c r="JB442" i="14"/>
  <c r="CD442" i="14"/>
  <c r="FK442" i="14"/>
  <c r="IR442" i="14"/>
  <c r="CG442" i="14"/>
  <c r="ES442" i="14"/>
  <c r="HE442" i="14"/>
  <c r="AG442" i="14"/>
  <c r="CS442" i="14"/>
  <c r="GK442" i="14"/>
  <c r="IM442" i="14"/>
  <c r="BO442" i="14"/>
  <c r="EV442" i="14"/>
  <c r="ID442" i="14"/>
  <c r="BF442" i="14"/>
  <c r="EM442" i="14"/>
  <c r="HT442" i="14"/>
  <c r="AV442" i="14"/>
  <c r="ED442" i="14"/>
  <c r="HK442" i="14"/>
  <c r="AM442" i="14"/>
  <c r="DT442" i="14"/>
  <c r="HB442" i="14"/>
  <c r="BA442" i="14"/>
  <c r="DM442" i="14"/>
  <c r="FY442" i="14"/>
  <c r="IK442" i="14"/>
  <c r="BM442" i="14"/>
  <c r="DY442" i="14"/>
  <c r="IW442" i="14"/>
  <c r="EO442" i="14"/>
  <c r="HA442" i="14"/>
  <c r="EW442" i="14"/>
  <c r="HI442" i="14"/>
  <c r="FU442" i="14"/>
  <c r="IG442" i="14"/>
  <c r="GC442" i="14"/>
  <c r="I182" i="14"/>
  <c r="K182" i="14" s="1"/>
  <c r="IL443" i="14" s="1"/>
  <c r="C185" i="14"/>
  <c r="D184" i="14"/>
  <c r="E183" i="14"/>
  <c r="H183" i="14" s="1"/>
  <c r="G183" i="14"/>
  <c r="AH98" i="2"/>
  <c r="AI98" i="2" s="1"/>
  <c r="AK98" i="2" s="1"/>
  <c r="AO98" i="2" s="1"/>
  <c r="M52" i="11" s="1"/>
  <c r="K99" i="2"/>
  <c r="M99" i="2" s="1"/>
  <c r="O99" i="2" s="1"/>
  <c r="S99" i="2" s="1"/>
  <c r="L53" i="11" s="1"/>
  <c r="F100" i="2"/>
  <c r="D100" i="2"/>
  <c r="E100" i="2" s="1"/>
  <c r="C101" i="2"/>
  <c r="H100" i="2"/>
  <c r="I100" i="2" s="1"/>
  <c r="AC99" i="2"/>
  <c r="AA99" i="2"/>
  <c r="AB99" i="2" s="1"/>
  <c r="Z100" i="2"/>
  <c r="AE99" i="2"/>
  <c r="AF99" i="2" s="1"/>
  <c r="X111" i="2"/>
  <c r="HC443" i="14" l="1"/>
  <c r="AH443" i="14"/>
  <c r="DW443" i="14"/>
  <c r="FF443" i="14"/>
  <c r="AQ443" i="14"/>
  <c r="AL443" i="14"/>
  <c r="HE443" i="14"/>
  <c r="GH443" i="14"/>
  <c r="AV443" i="14"/>
  <c r="DY443" i="14"/>
  <c r="HK443" i="14"/>
  <c r="AS443" i="14"/>
  <c r="DT443" i="14"/>
  <c r="HH443" i="14"/>
  <c r="AN443" i="14"/>
  <c r="EB443" i="14"/>
  <c r="BG443" i="14"/>
  <c r="HU443" i="14"/>
  <c r="EE443" i="14"/>
  <c r="AY443" i="14"/>
  <c r="HM443" i="14"/>
  <c r="EG443" i="14"/>
  <c r="BA443" i="14"/>
  <c r="HP443" i="14"/>
  <c r="EJ443" i="14"/>
  <c r="BD443" i="14"/>
  <c r="HS443" i="14"/>
  <c r="EM443" i="14"/>
  <c r="AP443" i="14"/>
  <c r="FN443" i="14"/>
  <c r="AT443" i="14"/>
  <c r="HN443" i="14"/>
  <c r="CB443" i="14"/>
  <c r="IQ443" i="14"/>
  <c r="EZ443" i="14"/>
  <c r="BT443" i="14"/>
  <c r="II443" i="14"/>
  <c r="FC443" i="14"/>
  <c r="BW443" i="14"/>
  <c r="IK443" i="14"/>
  <c r="FE443" i="14"/>
  <c r="BY443" i="14"/>
  <c r="IN443" i="14"/>
  <c r="FH443" i="14"/>
  <c r="BF443" i="14"/>
  <c r="GD443" i="14"/>
  <c r="BJ443" i="14"/>
  <c r="HV443" i="14"/>
  <c r="DS443" i="14"/>
  <c r="AB443" i="14"/>
  <c r="GQ443" i="14"/>
  <c r="DK443" i="14"/>
  <c r="AE443" i="14"/>
  <c r="GS443" i="14"/>
  <c r="DM443" i="14"/>
  <c r="AG443" i="14"/>
  <c r="GV443" i="14"/>
  <c r="DP443" i="14"/>
  <c r="AJ443" i="14"/>
  <c r="GY443" i="14"/>
  <c r="CL443" i="14"/>
  <c r="HJ443" i="14"/>
  <c r="CP443" i="14"/>
  <c r="IT443" i="14"/>
  <c r="EC443" i="14"/>
  <c r="AM443" i="14"/>
  <c r="HA443" i="14"/>
  <c r="DU443" i="14"/>
  <c r="AO443" i="14"/>
  <c r="HD443" i="14"/>
  <c r="DX443" i="14"/>
  <c r="AR443" i="14"/>
  <c r="HG443" i="14"/>
  <c r="EA443" i="14"/>
  <c r="AU443" i="14"/>
  <c r="HI443" i="14"/>
  <c r="CT443" i="14"/>
  <c r="HR443" i="14"/>
  <c r="CX443" i="14"/>
  <c r="EN443" i="14"/>
  <c r="AW443" i="14"/>
  <c r="HL443" i="14"/>
  <c r="EF443" i="14"/>
  <c r="AZ443" i="14"/>
  <c r="HO443" i="14"/>
  <c r="EI443" i="14"/>
  <c r="BC443" i="14"/>
  <c r="HQ443" i="14"/>
  <c r="EK443" i="14"/>
  <c r="BE443" i="14"/>
  <c r="HT443" i="14"/>
  <c r="DB443" i="14"/>
  <c r="HZ443" i="14"/>
  <c r="DV443" i="14"/>
  <c r="FI443" i="14"/>
  <c r="BS443" i="14"/>
  <c r="IG443" i="14"/>
  <c r="FA443" i="14"/>
  <c r="BU443" i="14"/>
  <c r="IJ443" i="14"/>
  <c r="FD443" i="14"/>
  <c r="BX443" i="14"/>
  <c r="IM443" i="14"/>
  <c r="FG443" i="14"/>
  <c r="CA443" i="14"/>
  <c r="IO443" i="14"/>
  <c r="DR443" i="14"/>
  <c r="IP443" i="14"/>
  <c r="FB443" i="14"/>
  <c r="AK443" i="14"/>
  <c r="GZ443" i="14"/>
  <c r="DI443" i="14"/>
  <c r="AC443" i="14"/>
  <c r="GR443" i="14"/>
  <c r="DL443" i="14"/>
  <c r="AF443" i="14"/>
  <c r="GU443" i="14"/>
  <c r="DO443" i="14"/>
  <c r="AI443" i="14"/>
  <c r="GW443" i="14"/>
  <c r="DQ443" i="14"/>
  <c r="Z443" i="14"/>
  <c r="EX443" i="14"/>
  <c r="AD443" i="14"/>
  <c r="FJ443" i="14"/>
  <c r="CM443" i="14"/>
  <c r="FT443" i="14"/>
  <c r="JA443" i="14"/>
  <c r="CC443" i="14"/>
  <c r="FK443" i="14"/>
  <c r="IR443" i="14"/>
  <c r="CE443" i="14"/>
  <c r="FL443" i="14"/>
  <c r="IS443" i="14"/>
  <c r="CF443" i="14"/>
  <c r="FM443" i="14"/>
  <c r="IU443" i="14"/>
  <c r="CG443" i="14"/>
  <c r="FO443" i="14"/>
  <c r="IV443" i="14"/>
  <c r="CI443" i="14"/>
  <c r="FP443" i="14"/>
  <c r="IW443" i="14"/>
  <c r="CJ443" i="14"/>
  <c r="FQ443" i="14"/>
  <c r="IY443" i="14"/>
  <c r="CK443" i="14"/>
  <c r="FS443" i="14"/>
  <c r="IZ443" i="14"/>
  <c r="BN443" i="14"/>
  <c r="DZ443" i="14"/>
  <c r="GL443" i="14"/>
  <c r="IX443" i="14"/>
  <c r="BR443" i="14"/>
  <c r="ED443" i="14"/>
  <c r="GP443" i="14"/>
  <c r="JB443" i="14"/>
  <c r="P443" i="14"/>
  <c r="CW443" i="14"/>
  <c r="GE443" i="14"/>
  <c r="G443" i="14"/>
  <c r="CN443" i="14"/>
  <c r="FU443" i="14"/>
  <c r="H443" i="14"/>
  <c r="CO443" i="14"/>
  <c r="FW443" i="14"/>
  <c r="I443" i="14"/>
  <c r="CQ443" i="14"/>
  <c r="FX443" i="14"/>
  <c r="K443" i="14"/>
  <c r="CR443" i="14"/>
  <c r="FY443" i="14"/>
  <c r="L443" i="14"/>
  <c r="CS443" i="14"/>
  <c r="GA443" i="14"/>
  <c r="M443" i="14"/>
  <c r="CU443" i="14"/>
  <c r="GB443" i="14"/>
  <c r="O443" i="14"/>
  <c r="CV443" i="14"/>
  <c r="GC443" i="14"/>
  <c r="J443" i="14"/>
  <c r="BV443" i="14"/>
  <c r="EH443" i="14"/>
  <c r="GT443" i="14"/>
  <c r="N443" i="14"/>
  <c r="BZ443" i="14"/>
  <c r="EL443" i="14"/>
  <c r="GX443" i="14"/>
  <c r="F183" i="14"/>
  <c r="I183" i="14" s="1"/>
  <c r="K183" i="14" s="1"/>
  <c r="AA443" i="14"/>
  <c r="DH443" i="14"/>
  <c r="GO443" i="14"/>
  <c r="Q443" i="14"/>
  <c r="CY443" i="14"/>
  <c r="GF443" i="14"/>
  <c r="S443" i="14"/>
  <c r="CZ443" i="14"/>
  <c r="GG443" i="14"/>
  <c r="T443" i="14"/>
  <c r="DA443" i="14"/>
  <c r="GI443" i="14"/>
  <c r="U443" i="14"/>
  <c r="DC443" i="14"/>
  <c r="GJ443" i="14"/>
  <c r="W443" i="14"/>
  <c r="DD443" i="14"/>
  <c r="GK443" i="14"/>
  <c r="X443" i="14"/>
  <c r="DE443" i="14"/>
  <c r="GM443" i="14"/>
  <c r="Y443" i="14"/>
  <c r="DG443" i="14"/>
  <c r="GN443" i="14"/>
  <c r="R443" i="14"/>
  <c r="CD443" i="14"/>
  <c r="EP443" i="14"/>
  <c r="HB443" i="14"/>
  <c r="V443" i="14"/>
  <c r="CH443" i="14"/>
  <c r="ET443" i="14"/>
  <c r="HF443" i="14"/>
  <c r="DF443" i="14"/>
  <c r="FR443" i="14"/>
  <c r="ID443" i="14"/>
  <c r="BQ443" i="14"/>
  <c r="EY443" i="14"/>
  <c r="IF443" i="14"/>
  <c r="BH443" i="14"/>
  <c r="EO443" i="14"/>
  <c r="HW443" i="14"/>
  <c r="BI443" i="14"/>
  <c r="EQ443" i="14"/>
  <c r="HX443" i="14"/>
  <c r="BK443" i="14"/>
  <c r="ER443" i="14"/>
  <c r="HY443" i="14"/>
  <c r="BL443" i="14"/>
  <c r="ES443" i="14"/>
  <c r="IA443" i="14"/>
  <c r="BM443" i="14"/>
  <c r="EU443" i="14"/>
  <c r="IB443" i="14"/>
  <c r="BO443" i="14"/>
  <c r="EV443" i="14"/>
  <c r="IC443" i="14"/>
  <c r="BP443" i="14"/>
  <c r="EW443" i="14"/>
  <c r="IE443" i="14"/>
  <c r="AX443" i="14"/>
  <c r="DJ443" i="14"/>
  <c r="FV443" i="14"/>
  <c r="IH443" i="14"/>
  <c r="BB443" i="14"/>
  <c r="DN443" i="14"/>
  <c r="FZ443" i="14"/>
  <c r="E184" i="14"/>
  <c r="G184" i="14" s="1"/>
  <c r="D185" i="14"/>
  <c r="C186" i="14"/>
  <c r="AH99" i="2"/>
  <c r="AI99" i="2" s="1"/>
  <c r="AK99" i="2" s="1"/>
  <c r="AO99" i="2" s="1"/>
  <c r="M53" i="11" s="1"/>
  <c r="K100" i="2"/>
  <c r="M100" i="2" s="1"/>
  <c r="O100" i="2" s="1"/>
  <c r="S100" i="2" s="1"/>
  <c r="L54" i="11" s="1"/>
  <c r="C102" i="2"/>
  <c r="D101" i="2"/>
  <c r="E101" i="2" s="1"/>
  <c r="H101" i="2"/>
  <c r="I101" i="2" s="1"/>
  <c r="F101" i="2"/>
  <c r="AC100" i="2"/>
  <c r="AA100" i="2"/>
  <c r="AB100" i="2" s="1"/>
  <c r="Z101" i="2"/>
  <c r="AE100" i="2"/>
  <c r="AF100" i="2" s="1"/>
  <c r="X112" i="2"/>
  <c r="F184" i="14" l="1"/>
  <c r="H184" i="14"/>
  <c r="HS444" i="14"/>
  <c r="FG444" i="14"/>
  <c r="CU444" i="14"/>
  <c r="AI444" i="14"/>
  <c r="HO444" i="14"/>
  <c r="FC444" i="14"/>
  <c r="CQ444" i="14"/>
  <c r="AE444" i="14"/>
  <c r="HF444" i="14"/>
  <c r="DY444" i="14"/>
  <c r="AR444" i="14"/>
  <c r="HE444" i="14"/>
  <c r="DX444" i="14"/>
  <c r="AP444" i="14"/>
  <c r="HD444" i="14"/>
  <c r="DV444" i="14"/>
  <c r="AO444" i="14"/>
  <c r="HB444" i="14"/>
  <c r="DU444" i="14"/>
  <c r="AN444" i="14"/>
  <c r="HL444" i="14"/>
  <c r="ED444" i="14"/>
  <c r="AW444" i="14"/>
  <c r="HJ444" i="14"/>
  <c r="EC444" i="14"/>
  <c r="AV444" i="14"/>
  <c r="HI444" i="14"/>
  <c r="EB444" i="14"/>
  <c r="AT444" i="14"/>
  <c r="HH444" i="14"/>
  <c r="DZ444" i="14"/>
  <c r="AS444" i="14"/>
  <c r="HK444" i="14"/>
  <c r="EY444" i="14"/>
  <c r="CM444" i="14"/>
  <c r="AA444" i="14"/>
  <c r="HG444" i="14"/>
  <c r="EU444" i="14"/>
  <c r="CI444" i="14"/>
  <c r="W444" i="14"/>
  <c r="GV444" i="14"/>
  <c r="DN444" i="14"/>
  <c r="AG444" i="14"/>
  <c r="GT444" i="14"/>
  <c r="DM444" i="14"/>
  <c r="AF444" i="14"/>
  <c r="GS444" i="14"/>
  <c r="DL444" i="14"/>
  <c r="AD444" i="14"/>
  <c r="GR444" i="14"/>
  <c r="DJ444" i="14"/>
  <c r="AC444" i="14"/>
  <c r="HA444" i="14"/>
  <c r="DT444" i="14"/>
  <c r="AL444" i="14"/>
  <c r="GZ444" i="14"/>
  <c r="DR444" i="14"/>
  <c r="AK444" i="14"/>
  <c r="GX444" i="14"/>
  <c r="DQ444" i="14"/>
  <c r="AJ444" i="14"/>
  <c r="GW444" i="14"/>
  <c r="DP444" i="14"/>
  <c r="AH444" i="14"/>
  <c r="HC444" i="14"/>
  <c r="EQ444" i="14"/>
  <c r="CE444" i="14"/>
  <c r="S444" i="14"/>
  <c r="GY444" i="14"/>
  <c r="EM444" i="14"/>
  <c r="CA444" i="14"/>
  <c r="O444" i="14"/>
  <c r="GK444" i="14"/>
  <c r="DD444" i="14"/>
  <c r="V444" i="14"/>
  <c r="GJ444" i="14"/>
  <c r="DB444" i="14"/>
  <c r="U444" i="14"/>
  <c r="GH444" i="14"/>
  <c r="DA444" i="14"/>
  <c r="T444" i="14"/>
  <c r="GG444" i="14"/>
  <c r="CZ444" i="14"/>
  <c r="R444" i="14"/>
  <c r="GP444" i="14"/>
  <c r="DI444" i="14"/>
  <c r="AB444" i="14"/>
  <c r="GO444" i="14"/>
  <c r="DH444" i="14"/>
  <c r="Z444" i="14"/>
  <c r="GN444" i="14"/>
  <c r="DF444" i="14"/>
  <c r="Y444" i="14"/>
  <c r="GL444" i="14"/>
  <c r="DE444" i="14"/>
  <c r="X444" i="14"/>
  <c r="GU444" i="14"/>
  <c r="EI444" i="14"/>
  <c r="BW444" i="14"/>
  <c r="K444" i="14"/>
  <c r="GQ444" i="14"/>
  <c r="EE444" i="14"/>
  <c r="BS444" i="14"/>
  <c r="G444" i="14"/>
  <c r="FZ444" i="14"/>
  <c r="CS444" i="14"/>
  <c r="L444" i="14"/>
  <c r="FY444" i="14"/>
  <c r="CR444" i="14"/>
  <c r="J444" i="14"/>
  <c r="FX444" i="14"/>
  <c r="CP444" i="14"/>
  <c r="I444" i="14"/>
  <c r="FV444" i="14"/>
  <c r="CO444" i="14"/>
  <c r="H444" i="14"/>
  <c r="GF444" i="14"/>
  <c r="CX444" i="14"/>
  <c r="Q444" i="14"/>
  <c r="GD444" i="14"/>
  <c r="CW444" i="14"/>
  <c r="P444" i="14"/>
  <c r="GC444" i="14"/>
  <c r="CV444" i="14"/>
  <c r="N444" i="14"/>
  <c r="GB444" i="14"/>
  <c r="CT444" i="14"/>
  <c r="M444" i="14"/>
  <c r="IY444" i="14"/>
  <c r="GM444" i="14"/>
  <c r="EA444" i="14"/>
  <c r="BO444" i="14"/>
  <c r="IU444" i="14"/>
  <c r="GI444" i="14"/>
  <c r="DW444" i="14"/>
  <c r="BK444" i="14"/>
  <c r="IW444" i="14"/>
  <c r="FP444" i="14"/>
  <c r="CH444" i="14"/>
  <c r="IV444" i="14"/>
  <c r="FN444" i="14"/>
  <c r="CG444" i="14"/>
  <c r="IT444" i="14"/>
  <c r="FM444" i="14"/>
  <c r="CF444" i="14"/>
  <c r="IS444" i="14"/>
  <c r="FL444" i="14"/>
  <c r="CD444" i="14"/>
  <c r="JB444" i="14"/>
  <c r="FU444" i="14"/>
  <c r="CN444" i="14"/>
  <c r="JA444" i="14"/>
  <c r="FT444" i="14"/>
  <c r="CL444" i="14"/>
  <c r="IZ444" i="14"/>
  <c r="FR444" i="14"/>
  <c r="CK444" i="14"/>
  <c r="IX444" i="14"/>
  <c r="FQ444" i="14"/>
  <c r="CJ444" i="14"/>
  <c r="IQ444" i="14"/>
  <c r="GE444" i="14"/>
  <c r="DS444" i="14"/>
  <c r="BG444" i="14"/>
  <c r="IM444" i="14"/>
  <c r="GA444" i="14"/>
  <c r="DO444" i="14"/>
  <c r="BC444" i="14"/>
  <c r="IL444" i="14"/>
  <c r="FE444" i="14"/>
  <c r="BX444" i="14"/>
  <c r="IK444" i="14"/>
  <c r="FD444" i="14"/>
  <c r="BV444" i="14"/>
  <c r="IJ444" i="14"/>
  <c r="FB444" i="14"/>
  <c r="BU444" i="14"/>
  <c r="IH444" i="14"/>
  <c r="FA444" i="14"/>
  <c r="BT444" i="14"/>
  <c r="IR444" i="14"/>
  <c r="FJ444" i="14"/>
  <c r="CC444" i="14"/>
  <c r="IP444" i="14"/>
  <c r="FI444" i="14"/>
  <c r="CB444" i="14"/>
  <c r="IO444" i="14"/>
  <c r="FH444" i="14"/>
  <c r="BZ444" i="14"/>
  <c r="IN444" i="14"/>
  <c r="FF444" i="14"/>
  <c r="BY444" i="14"/>
  <c r="II444" i="14"/>
  <c r="FW444" i="14"/>
  <c r="DK444" i="14"/>
  <c r="AY444" i="14"/>
  <c r="IE444" i="14"/>
  <c r="FS444" i="14"/>
  <c r="DG444" i="14"/>
  <c r="AU444" i="14"/>
  <c r="IB444" i="14"/>
  <c r="ET444" i="14"/>
  <c r="BM444" i="14"/>
  <c r="HZ444" i="14"/>
  <c r="ES444" i="14"/>
  <c r="BL444" i="14"/>
  <c r="HY444" i="14"/>
  <c r="ER444" i="14"/>
  <c r="BJ444" i="14"/>
  <c r="HX444" i="14"/>
  <c r="EP444" i="14"/>
  <c r="BI444" i="14"/>
  <c r="IG444" i="14"/>
  <c r="EZ444" i="14"/>
  <c r="BR444" i="14"/>
  <c r="IF444" i="14"/>
  <c r="EX444" i="14"/>
  <c r="BQ444" i="14"/>
  <c r="ID444" i="14"/>
  <c r="EW444" i="14"/>
  <c r="BP444" i="14"/>
  <c r="IC444" i="14"/>
  <c r="EV444" i="14"/>
  <c r="BN444" i="14"/>
  <c r="IA444" i="14"/>
  <c r="FO444" i="14"/>
  <c r="DC444" i="14"/>
  <c r="AQ444" i="14"/>
  <c r="HW444" i="14"/>
  <c r="FK444" i="14"/>
  <c r="CY444" i="14"/>
  <c r="AM444" i="14"/>
  <c r="HQ444" i="14"/>
  <c r="EJ444" i="14"/>
  <c r="BB444" i="14"/>
  <c r="HP444" i="14"/>
  <c r="EH444" i="14"/>
  <c r="BA444" i="14"/>
  <c r="HN444" i="14"/>
  <c r="EG444" i="14"/>
  <c r="AZ444" i="14"/>
  <c r="HM444" i="14"/>
  <c r="EF444" i="14"/>
  <c r="AX444" i="14"/>
  <c r="HV444" i="14"/>
  <c r="EO444" i="14"/>
  <c r="BH444" i="14"/>
  <c r="HU444" i="14"/>
  <c r="EN444" i="14"/>
  <c r="BF444" i="14"/>
  <c r="HT444" i="14"/>
  <c r="EL444" i="14"/>
  <c r="BE444" i="14"/>
  <c r="HR444" i="14"/>
  <c r="EK444" i="14"/>
  <c r="BD444" i="14"/>
  <c r="C187" i="14"/>
  <c r="D186" i="14"/>
  <c r="E185" i="14"/>
  <c r="H185" i="14" s="1"/>
  <c r="AH100" i="2"/>
  <c r="AI100" i="2" s="1"/>
  <c r="AK100" i="2" s="1"/>
  <c r="AO100" i="2" s="1"/>
  <c r="M54" i="11" s="1"/>
  <c r="K101" i="2"/>
  <c r="M101" i="2" s="1"/>
  <c r="O101" i="2" s="1"/>
  <c r="S101" i="2" s="1"/>
  <c r="L55" i="11" s="1"/>
  <c r="D102" i="2"/>
  <c r="E102" i="2" s="1"/>
  <c r="C103" i="2"/>
  <c r="F102" i="2"/>
  <c r="H102" i="2"/>
  <c r="I102" i="2" s="1"/>
  <c r="AC101" i="2"/>
  <c r="AA101" i="2"/>
  <c r="AB101" i="2" s="1"/>
  <c r="AE101" i="2"/>
  <c r="AF101" i="2" s="1"/>
  <c r="Z102" i="2"/>
  <c r="X113" i="2"/>
  <c r="I184" i="14" l="1"/>
  <c r="K184" i="14" s="1"/>
  <c r="HZ445" i="14" s="1"/>
  <c r="G185" i="14"/>
  <c r="F185" i="14"/>
  <c r="E186" i="14"/>
  <c r="G186" i="14" s="1"/>
  <c r="D187" i="14"/>
  <c r="C188" i="14"/>
  <c r="K102" i="2"/>
  <c r="M102" i="2" s="1"/>
  <c r="O102" i="2" s="1"/>
  <c r="S102" i="2" s="1"/>
  <c r="L56" i="11" s="1"/>
  <c r="AH101" i="2"/>
  <c r="AI101" i="2" s="1"/>
  <c r="AK101" i="2" s="1"/>
  <c r="AO101" i="2" s="1"/>
  <c r="M55" i="11" s="1"/>
  <c r="D103" i="2"/>
  <c r="E103" i="2" s="1"/>
  <c r="H103" i="2"/>
  <c r="I103" i="2" s="1"/>
  <c r="C104" i="2"/>
  <c r="F103" i="2"/>
  <c r="AC102" i="2"/>
  <c r="Z103" i="2"/>
  <c r="AA102" i="2"/>
  <c r="AB102" i="2" s="1"/>
  <c r="AE102" i="2"/>
  <c r="AF102" i="2" s="1"/>
  <c r="X114" i="2"/>
  <c r="I185" i="14" l="1"/>
  <c r="K185" i="14" s="1"/>
  <c r="AK446" i="14" s="1"/>
  <c r="CB445" i="14"/>
  <c r="GC445" i="14"/>
  <c r="JA445" i="14"/>
  <c r="FJ445" i="14"/>
  <c r="BG445" i="14"/>
  <c r="IZ445" i="14"/>
  <c r="BW445" i="14"/>
  <c r="HH445" i="14"/>
  <c r="DW445" i="14"/>
  <c r="AX445" i="14"/>
  <c r="BU445" i="14"/>
  <c r="EC445" i="14"/>
  <c r="ER445" i="14"/>
  <c r="CV445" i="14"/>
  <c r="GE445" i="14"/>
  <c r="EY445" i="14"/>
  <c r="FA445" i="14"/>
  <c r="FT445" i="14"/>
  <c r="R445" i="14"/>
  <c r="AO445" i="14"/>
  <c r="P445" i="14"/>
  <c r="HM445" i="14"/>
  <c r="GB445" i="14"/>
  <c r="HP445" i="14"/>
  <c r="BI445" i="14"/>
  <c r="HW445" i="14"/>
  <c r="J445" i="14"/>
  <c r="DH445" i="14"/>
  <c r="DA445" i="14"/>
  <c r="IJ445" i="14"/>
  <c r="BS445" i="14"/>
  <c r="EO445" i="14"/>
  <c r="CS445" i="14"/>
  <c r="FK445" i="14"/>
  <c r="Q445" i="14"/>
  <c r="FF445" i="14"/>
  <c r="DP445" i="14"/>
  <c r="IY445" i="14"/>
  <c r="DY445" i="14"/>
  <c r="FD445" i="14"/>
  <c r="AR445" i="14"/>
  <c r="HE445" i="14"/>
  <c r="HN445" i="14"/>
  <c r="CU445" i="14"/>
  <c r="IX445" i="14"/>
  <c r="HL445" i="14"/>
  <c r="DK445" i="14"/>
  <c r="AI445" i="14"/>
  <c r="IV445" i="14"/>
  <c r="BJ445" i="14"/>
  <c r="EG445" i="14"/>
  <c r="IL445" i="14"/>
  <c r="FQ445" i="14"/>
  <c r="ES445" i="14"/>
  <c r="DT445" i="14"/>
  <c r="GX445" i="14"/>
  <c r="EL445" i="14"/>
  <c r="GJ445" i="14"/>
  <c r="IC445" i="14"/>
  <c r="CI445" i="14"/>
  <c r="EP445" i="14"/>
  <c r="AG445" i="14"/>
  <c r="GS445" i="14"/>
  <c r="DG445" i="14"/>
  <c r="EW445" i="14"/>
  <c r="FZ445" i="14"/>
  <c r="BX445" i="14"/>
  <c r="FL445" i="14"/>
  <c r="HX445" i="14"/>
  <c r="CN445" i="14"/>
  <c r="FN445" i="14"/>
  <c r="AP445" i="14"/>
  <c r="GN445" i="14"/>
  <c r="IB445" i="14"/>
  <c r="AJ445" i="14"/>
  <c r="AZ445" i="14"/>
  <c r="BP445" i="14"/>
  <c r="DD445" i="14"/>
  <c r="FG445" i="14"/>
  <c r="HC445" i="14"/>
  <c r="EH445" i="14"/>
  <c r="Y445" i="14"/>
  <c r="AH445" i="14"/>
  <c r="BT445" i="14"/>
  <c r="IH445" i="14"/>
  <c r="GW445" i="14"/>
  <c r="HO445" i="14"/>
  <c r="FM445" i="14"/>
  <c r="IK445" i="14"/>
  <c r="AE445" i="14"/>
  <c r="BD445" i="14"/>
  <c r="GM445" i="14"/>
  <c r="AL445" i="14"/>
  <c r="CR445" i="14"/>
  <c r="IA445" i="14"/>
  <c r="CM445" i="14"/>
  <c r="FB445" i="14"/>
  <c r="DO445" i="14"/>
  <c r="GL445" i="14"/>
  <c r="GD445" i="14"/>
  <c r="CE445" i="14"/>
  <c r="EU445" i="14"/>
  <c r="DX445" i="14"/>
  <c r="DN445" i="14"/>
  <c r="AS445" i="14"/>
  <c r="IR445" i="14"/>
  <c r="AA445" i="14"/>
  <c r="BB445" i="14"/>
  <c r="T445" i="14"/>
  <c r="HD445" i="14"/>
  <c r="IU445" i="14"/>
  <c r="BL445" i="14"/>
  <c r="AM445" i="14"/>
  <c r="AV445" i="14"/>
  <c r="U445" i="14"/>
  <c r="DE445" i="14"/>
  <c r="V445" i="14"/>
  <c r="EE445" i="14"/>
  <c r="BY445" i="14"/>
  <c r="CX445" i="14"/>
  <c r="BN445" i="14"/>
  <c r="ED445" i="14"/>
  <c r="HT445" i="14"/>
  <c r="AD445" i="14"/>
  <c r="GZ445" i="14"/>
  <c r="EF445" i="14"/>
  <c r="DZ445" i="14"/>
  <c r="BC445" i="14"/>
  <c r="JB445" i="14"/>
  <c r="HY445" i="14"/>
  <c r="FI445" i="14"/>
  <c r="EJ445" i="14"/>
  <c r="DJ445" i="14"/>
  <c r="FV445" i="14"/>
  <c r="FW445" i="14"/>
  <c r="DL445" i="14"/>
  <c r="CL445" i="14"/>
  <c r="GP445" i="14"/>
  <c r="DM445" i="14"/>
  <c r="II445" i="14"/>
  <c r="FR445" i="14"/>
  <c r="HR445" i="14"/>
  <c r="BK445" i="14"/>
  <c r="K445" i="14"/>
  <c r="DR445" i="14"/>
  <c r="DF445" i="14"/>
  <c r="HK445" i="14"/>
  <c r="EI445" i="14"/>
  <c r="DI445" i="14"/>
  <c r="CK445" i="14"/>
  <c r="DB445" i="14"/>
  <c r="CW445" i="14"/>
  <c r="HG445" i="14"/>
  <c r="EV445" i="14"/>
  <c r="EZ445" i="14"/>
  <c r="Z445" i="14"/>
  <c r="G445" i="14"/>
  <c r="X445" i="14"/>
  <c r="ET445" i="14"/>
  <c r="IE445" i="14"/>
  <c r="IT445" i="14"/>
  <c r="EA445" i="14"/>
  <c r="EX445" i="14"/>
  <c r="AF445" i="14"/>
  <c r="FO445" i="14"/>
  <c r="GH445" i="14"/>
  <c r="FU445" i="14"/>
  <c r="BF445" i="14"/>
  <c r="HV445" i="14"/>
  <c r="DC445" i="14"/>
  <c r="GT445" i="14"/>
  <c r="FH445" i="14"/>
  <c r="EM445" i="14"/>
  <c r="EN445" i="14"/>
  <c r="H445" i="14"/>
  <c r="IW445" i="14"/>
  <c r="FY445" i="14"/>
  <c r="IS445" i="14"/>
  <c r="AW445" i="14"/>
  <c r="BM445" i="14"/>
  <c r="AB445" i="14"/>
  <c r="O445" i="14"/>
  <c r="BV445" i="14"/>
  <c r="GO445" i="14"/>
  <c r="L445" i="14"/>
  <c r="HU445" i="14"/>
  <c r="GV445" i="14"/>
  <c r="HA445" i="14"/>
  <c r="CD445" i="14"/>
  <c r="DS445" i="14"/>
  <c r="GF445" i="14"/>
  <c r="HJ445" i="14"/>
  <c r="BA445" i="14"/>
  <c r="IG445" i="14"/>
  <c r="FS445" i="14"/>
  <c r="CH445" i="14"/>
  <c r="DQ445" i="14"/>
  <c r="GQ445" i="14"/>
  <c r="S445" i="14"/>
  <c r="CA445" i="14"/>
  <c r="FX445" i="14"/>
  <c r="M445" i="14"/>
  <c r="BZ445" i="14"/>
  <c r="GI445" i="14"/>
  <c r="EK445" i="14"/>
  <c r="CG445" i="14"/>
  <c r="HI445" i="14"/>
  <c r="N445" i="14"/>
  <c r="CZ445" i="14"/>
  <c r="IP445" i="14"/>
  <c r="FE445" i="14"/>
  <c r="HQ445" i="14"/>
  <c r="IQ445" i="14"/>
  <c r="GY445" i="14"/>
  <c r="BE445" i="14"/>
  <c r="AU445" i="14"/>
  <c r="CY445" i="14"/>
  <c r="CP445" i="14"/>
  <c r="CF445" i="14"/>
  <c r="AN445" i="14"/>
  <c r="AC445" i="14"/>
  <c r="IM445" i="14"/>
  <c r="BQ445" i="14"/>
  <c r="IN445" i="14"/>
  <c r="EB445" i="14"/>
  <c r="CO445" i="14"/>
  <c r="HB445" i="14"/>
  <c r="FP445" i="14"/>
  <c r="FC445" i="14"/>
  <c r="CJ445" i="14"/>
  <c r="HS445" i="14"/>
  <c r="CC445" i="14"/>
  <c r="HF445" i="14"/>
  <c r="BH445" i="14"/>
  <c r="AK445" i="14"/>
  <c r="CQ445" i="14"/>
  <c r="GU445" i="14"/>
  <c r="DV445" i="14"/>
  <c r="IF445" i="14"/>
  <c r="AY445" i="14"/>
  <c r="DU445" i="14"/>
  <c r="ID445" i="14"/>
  <c r="GR445" i="14"/>
  <c r="I445" i="14"/>
  <c r="CT445" i="14"/>
  <c r="EQ445" i="14"/>
  <c r="BO445" i="14"/>
  <c r="W445" i="14"/>
  <c r="GA445" i="14"/>
  <c r="IO445" i="14"/>
  <c r="BR445" i="14"/>
  <c r="GK445" i="14"/>
  <c r="GG445" i="14"/>
  <c r="AT445" i="14"/>
  <c r="AQ445" i="14"/>
  <c r="F186" i="14"/>
  <c r="H186" i="14"/>
  <c r="C189" i="14"/>
  <c r="D188" i="14"/>
  <c r="E187" i="14"/>
  <c r="H187" i="14" s="1"/>
  <c r="G187" i="14"/>
  <c r="K103" i="2"/>
  <c r="M103" i="2" s="1"/>
  <c r="O103" i="2" s="1"/>
  <c r="S103" i="2" s="1"/>
  <c r="L57" i="11" s="1"/>
  <c r="F104" i="2"/>
  <c r="D104" i="2"/>
  <c r="E104" i="2" s="1"/>
  <c r="H104" i="2"/>
  <c r="I104" i="2" s="1"/>
  <c r="C105" i="2"/>
  <c r="AH102" i="2"/>
  <c r="AI102" i="2" s="1"/>
  <c r="AK102" i="2" s="1"/>
  <c r="AO102" i="2" s="1"/>
  <c r="M56" i="11" s="1"/>
  <c r="AC103" i="2"/>
  <c r="Z104" i="2"/>
  <c r="AA103" i="2"/>
  <c r="AB103" i="2" s="1"/>
  <c r="AE103" i="2"/>
  <c r="AF103" i="2" s="1"/>
  <c r="X115" i="2"/>
  <c r="BK446" i="14" l="1"/>
  <c r="BG446" i="14"/>
  <c r="CB446" i="14"/>
  <c r="CJ446" i="14"/>
  <c r="GF446" i="14"/>
  <c r="DH446" i="14"/>
  <c r="EL446" i="14"/>
  <c r="N446" i="14"/>
  <c r="FR446" i="14"/>
  <c r="AT446" i="14"/>
  <c r="DP446" i="14"/>
  <c r="CL446" i="14"/>
  <c r="DR446" i="14"/>
  <c r="CW446" i="14"/>
  <c r="AU446" i="14"/>
  <c r="BH446" i="14"/>
  <c r="DB446" i="14"/>
  <c r="BO446" i="14"/>
  <c r="AA446" i="14"/>
  <c r="EZ446" i="14"/>
  <c r="DJ446" i="14"/>
  <c r="BC446" i="14"/>
  <c r="AB446" i="14"/>
  <c r="CD446" i="14"/>
  <c r="W446" i="14"/>
  <c r="CZ446" i="14"/>
  <c r="AY446" i="14"/>
  <c r="ID446" i="14"/>
  <c r="BT446" i="14"/>
  <c r="S446" i="14"/>
  <c r="DT446" i="14"/>
  <c r="IR446" i="14"/>
  <c r="CR446" i="14"/>
  <c r="AQ446" i="14"/>
  <c r="GX446" i="14"/>
  <c r="DX446" i="14"/>
  <c r="K446" i="14"/>
  <c r="BZ446" i="14"/>
  <c r="AG446" i="14"/>
  <c r="BV446" i="14"/>
  <c r="O446" i="14"/>
  <c r="AM446" i="14"/>
  <c r="HL446" i="14"/>
  <c r="DZ446" i="14"/>
  <c r="G446" i="14"/>
  <c r="CN446" i="14"/>
  <c r="AI446" i="14"/>
  <c r="AO446" i="14"/>
  <c r="AW446" i="14"/>
  <c r="BE446" i="14"/>
  <c r="BM446" i="14"/>
  <c r="I446" i="14"/>
  <c r="Q446" i="14"/>
  <c r="Y446" i="14"/>
  <c r="CT446" i="14"/>
  <c r="DE446" i="14"/>
  <c r="DM446" i="14"/>
  <c r="DU446" i="14"/>
  <c r="EC446" i="14"/>
  <c r="BY446" i="14"/>
  <c r="CG446" i="14"/>
  <c r="CO446" i="14"/>
  <c r="AE446" i="14"/>
  <c r="DF446" i="14"/>
  <c r="FL446" i="14"/>
  <c r="FQ446" i="14"/>
  <c r="FX446" i="14"/>
  <c r="FT446" i="14"/>
  <c r="FV446" i="14"/>
  <c r="FY446" i="14"/>
  <c r="HD446" i="14"/>
  <c r="GB446" i="14"/>
  <c r="GD446" i="14"/>
  <c r="GG446" i="14"/>
  <c r="IJ446" i="14"/>
  <c r="GJ446" i="14"/>
  <c r="GL446" i="14"/>
  <c r="GO446" i="14"/>
  <c r="T446" i="14"/>
  <c r="EF446" i="14"/>
  <c r="EH446" i="14"/>
  <c r="EK446" i="14"/>
  <c r="AZ446" i="14"/>
  <c r="EN446" i="14"/>
  <c r="EP446" i="14"/>
  <c r="ES446" i="14"/>
  <c r="CF446" i="14"/>
  <c r="EV446" i="14"/>
  <c r="EX446" i="14"/>
  <c r="FA446" i="14"/>
  <c r="DL446" i="14"/>
  <c r="FD446" i="14"/>
  <c r="FF446" i="14"/>
  <c r="FI446" i="14"/>
  <c r="ER446" i="14"/>
  <c r="FN446" i="14"/>
  <c r="ET446" i="14"/>
  <c r="HX446" i="14"/>
  <c r="HZ446" i="14"/>
  <c r="IC446" i="14"/>
  <c r="FZ446" i="14"/>
  <c r="IF446" i="14"/>
  <c r="IH446" i="14"/>
  <c r="IK446" i="14"/>
  <c r="HF446" i="14"/>
  <c r="IN446" i="14"/>
  <c r="IP446" i="14"/>
  <c r="IS446" i="14"/>
  <c r="IL446" i="14"/>
  <c r="IV446" i="14"/>
  <c r="IX446" i="14"/>
  <c r="JA446" i="14"/>
  <c r="V446" i="14"/>
  <c r="GR446" i="14"/>
  <c r="GT446" i="14"/>
  <c r="GW446" i="14"/>
  <c r="BB446" i="14"/>
  <c r="GZ446" i="14"/>
  <c r="HB446" i="14"/>
  <c r="HE446" i="14"/>
  <c r="CH446" i="14"/>
  <c r="HH446" i="14"/>
  <c r="HJ446" i="14"/>
  <c r="HM446" i="14"/>
  <c r="DN446" i="14"/>
  <c r="HP446" i="14"/>
  <c r="HR446" i="14"/>
  <c r="HU446" i="14"/>
  <c r="FB446" i="14"/>
  <c r="DA446" i="14"/>
  <c r="DC446" i="14"/>
  <c r="CY446" i="14"/>
  <c r="GH446" i="14"/>
  <c r="DI446" i="14"/>
  <c r="DK446" i="14"/>
  <c r="DG446" i="14"/>
  <c r="HN446" i="14"/>
  <c r="DQ446" i="14"/>
  <c r="DS446" i="14"/>
  <c r="DO446" i="14"/>
  <c r="IT446" i="14"/>
  <c r="DY446" i="14"/>
  <c r="EA446" i="14"/>
  <c r="DW446" i="14"/>
  <c r="AD446" i="14"/>
  <c r="BU446" i="14"/>
  <c r="BW446" i="14"/>
  <c r="BS446" i="14"/>
  <c r="BJ446" i="14"/>
  <c r="CC446" i="14"/>
  <c r="CE446" i="14"/>
  <c r="CA446" i="14"/>
  <c r="CP446" i="14"/>
  <c r="CK446" i="14"/>
  <c r="CM446" i="14"/>
  <c r="CI446" i="14"/>
  <c r="DV446" i="14"/>
  <c r="CS446" i="14"/>
  <c r="CU446" i="14"/>
  <c r="CQ446" i="14"/>
  <c r="FH446" i="14"/>
  <c r="FW446" i="14"/>
  <c r="GM446" i="14"/>
  <c r="EE446" i="14"/>
  <c r="EW446" i="14"/>
  <c r="FO446" i="14"/>
  <c r="GN446" i="14"/>
  <c r="FS446" i="14"/>
  <c r="GC446" i="14"/>
  <c r="GA446" i="14"/>
  <c r="GK446" i="14"/>
  <c r="AJ446" i="14"/>
  <c r="EI446" i="14"/>
  <c r="BP446" i="14"/>
  <c r="EO446" i="14"/>
  <c r="EM446" i="14"/>
  <c r="CV446" i="14"/>
  <c r="EY446" i="14"/>
  <c r="EU446" i="14"/>
  <c r="EB446" i="14"/>
  <c r="FE446" i="14"/>
  <c r="FG446" i="14"/>
  <c r="FJ446" i="14"/>
  <c r="HY446" i="14"/>
  <c r="IA446" i="14"/>
  <c r="HW446" i="14"/>
  <c r="GP446" i="14"/>
  <c r="IG446" i="14"/>
  <c r="II446" i="14"/>
  <c r="IE446" i="14"/>
  <c r="HV446" i="14"/>
  <c r="IO446" i="14"/>
  <c r="IQ446" i="14"/>
  <c r="IM446" i="14"/>
  <c r="JB446" i="14"/>
  <c r="IW446" i="14"/>
  <c r="IY446" i="14"/>
  <c r="IU446" i="14"/>
  <c r="AL446" i="14"/>
  <c r="GS446" i="14"/>
  <c r="GU446" i="14"/>
  <c r="GQ446" i="14"/>
  <c r="BR446" i="14"/>
  <c r="HA446" i="14"/>
  <c r="HC446" i="14"/>
  <c r="GY446" i="14"/>
  <c r="CX446" i="14"/>
  <c r="HI446" i="14"/>
  <c r="HK446" i="14"/>
  <c r="HG446" i="14"/>
  <c r="ED446" i="14"/>
  <c r="HQ446" i="14"/>
  <c r="HS446" i="14"/>
  <c r="HO446" i="14"/>
  <c r="FM446" i="14"/>
  <c r="FK446" i="14"/>
  <c r="FU446" i="14"/>
  <c r="HT446" i="14"/>
  <c r="GE446" i="14"/>
  <c r="IZ446" i="14"/>
  <c r="GI446" i="14"/>
  <c r="EG446" i="14"/>
  <c r="EQ446" i="14"/>
  <c r="FC446" i="14"/>
  <c r="EJ446" i="14"/>
  <c r="AN446" i="14"/>
  <c r="AP446" i="14"/>
  <c r="AS446" i="14"/>
  <c r="FP446" i="14"/>
  <c r="AV446" i="14"/>
  <c r="AX446" i="14"/>
  <c r="BA446" i="14"/>
  <c r="GV446" i="14"/>
  <c r="BD446" i="14"/>
  <c r="BF446" i="14"/>
  <c r="BI446" i="14"/>
  <c r="IB446" i="14"/>
  <c r="BL446" i="14"/>
  <c r="BN446" i="14"/>
  <c r="BQ446" i="14"/>
  <c r="L446" i="14"/>
  <c r="H446" i="14"/>
  <c r="J446" i="14"/>
  <c r="M446" i="14"/>
  <c r="AR446" i="14"/>
  <c r="P446" i="14"/>
  <c r="R446" i="14"/>
  <c r="U446" i="14"/>
  <c r="BX446" i="14"/>
  <c r="X446" i="14"/>
  <c r="Z446" i="14"/>
  <c r="AC446" i="14"/>
  <c r="DD446" i="14"/>
  <c r="AF446" i="14"/>
  <c r="AH446" i="14"/>
  <c r="I186" i="14"/>
  <c r="K186" i="14" s="1"/>
  <c r="HD447" i="14" s="1"/>
  <c r="F187" i="14"/>
  <c r="I187" i="14" s="1"/>
  <c r="K187" i="14" s="1"/>
  <c r="E188" i="14"/>
  <c r="H188" i="14" s="1"/>
  <c r="D189" i="14"/>
  <c r="C190" i="14"/>
  <c r="K104" i="2"/>
  <c r="M104" i="2" s="1"/>
  <c r="O104" i="2" s="1"/>
  <c r="S104" i="2" s="1"/>
  <c r="L58" i="11" s="1"/>
  <c r="D105" i="2"/>
  <c r="E105" i="2" s="1"/>
  <c r="H105" i="2"/>
  <c r="I105" i="2" s="1"/>
  <c r="F105" i="2"/>
  <c r="C106" i="2"/>
  <c r="AH103" i="2"/>
  <c r="AI103" i="2" s="1"/>
  <c r="AK103" i="2" s="1"/>
  <c r="AO103" i="2" s="1"/>
  <c r="M57" i="11" s="1"/>
  <c r="AC104" i="2"/>
  <c r="Z105" i="2"/>
  <c r="AE104" i="2"/>
  <c r="AF104" i="2" s="1"/>
  <c r="AA104" i="2"/>
  <c r="AB104" i="2" s="1"/>
  <c r="X116" i="2"/>
  <c r="HL447" i="14" l="1"/>
  <c r="BU447" i="14"/>
  <c r="BW447" i="14"/>
  <c r="CC447" i="14"/>
  <c r="CE447" i="14"/>
  <c r="CK447" i="14"/>
  <c r="CM447" i="14"/>
  <c r="CS447" i="14"/>
  <c r="CU447" i="14"/>
  <c r="AC447" i="14"/>
  <c r="CO447" i="14"/>
  <c r="FA447" i="14"/>
  <c r="HM447" i="14"/>
  <c r="AD447" i="14"/>
  <c r="CP447" i="14"/>
  <c r="FB447" i="14"/>
  <c r="HN447" i="14"/>
  <c r="W447" i="14"/>
  <c r="CI447" i="14"/>
  <c r="EU447" i="14"/>
  <c r="HG447" i="14"/>
  <c r="X447" i="14"/>
  <c r="CJ447" i="14"/>
  <c r="EV447" i="14"/>
  <c r="HH447" i="14"/>
  <c r="Z447" i="14"/>
  <c r="CL447" i="14"/>
  <c r="EX447" i="14"/>
  <c r="HJ447" i="14"/>
  <c r="AB447" i="14"/>
  <c r="CN447" i="14"/>
  <c r="EZ447" i="14"/>
  <c r="DA447" i="14"/>
  <c r="DC447" i="14"/>
  <c r="DI447" i="14"/>
  <c r="DK447" i="14"/>
  <c r="DQ447" i="14"/>
  <c r="DS447" i="14"/>
  <c r="DY447" i="14"/>
  <c r="EA447" i="14"/>
  <c r="AK447" i="14"/>
  <c r="CW447" i="14"/>
  <c r="FI447" i="14"/>
  <c r="HU447" i="14"/>
  <c r="AL447" i="14"/>
  <c r="CX447" i="14"/>
  <c r="FJ447" i="14"/>
  <c r="HV447" i="14"/>
  <c r="AE447" i="14"/>
  <c r="CQ447" i="14"/>
  <c r="FC447" i="14"/>
  <c r="HO447" i="14"/>
  <c r="AF447" i="14"/>
  <c r="CR447" i="14"/>
  <c r="FD447" i="14"/>
  <c r="HP447" i="14"/>
  <c r="AH447" i="14"/>
  <c r="CT447" i="14"/>
  <c r="FF447" i="14"/>
  <c r="HR447" i="14"/>
  <c r="AJ447" i="14"/>
  <c r="CV447" i="14"/>
  <c r="FH447" i="14"/>
  <c r="HT447" i="14"/>
  <c r="GS447" i="14"/>
  <c r="HI447" i="14"/>
  <c r="IA447" i="14"/>
  <c r="IQ447" i="14"/>
  <c r="K447" i="14"/>
  <c r="Y447" i="14"/>
  <c r="BY447" i="14"/>
  <c r="EG447" i="14"/>
  <c r="EO447" i="14"/>
  <c r="EW447" i="14"/>
  <c r="FE447" i="14"/>
  <c r="AS447" i="14"/>
  <c r="FQ447" i="14"/>
  <c r="IC447" i="14"/>
  <c r="DF447" i="14"/>
  <c r="ID447" i="14"/>
  <c r="CY447" i="14"/>
  <c r="HW447" i="14"/>
  <c r="CZ447" i="14"/>
  <c r="AP447" i="14"/>
  <c r="FN447" i="14"/>
  <c r="DD447" i="14"/>
  <c r="IB447" i="14"/>
  <c r="HA447" i="14"/>
  <c r="IG447" i="14"/>
  <c r="IW447" i="14"/>
  <c r="Q447" i="14"/>
  <c r="AA447" i="14"/>
  <c r="M447" i="14"/>
  <c r="EI447" i="14"/>
  <c r="EQ447" i="14"/>
  <c r="EY447" i="14"/>
  <c r="FG447" i="14"/>
  <c r="DE447" i="14"/>
  <c r="AT447" i="14"/>
  <c r="FR447" i="14"/>
  <c r="AM447" i="14"/>
  <c r="FK447" i="14"/>
  <c r="AN447" i="14"/>
  <c r="FL447" i="14"/>
  <c r="HX447" i="14"/>
  <c r="DB447" i="14"/>
  <c r="HZ447" i="14"/>
  <c r="AR447" i="14"/>
  <c r="FP447" i="14"/>
  <c r="FM447" i="14"/>
  <c r="FO447" i="14"/>
  <c r="FU447" i="14"/>
  <c r="FW447" i="14"/>
  <c r="GC447" i="14"/>
  <c r="GE447" i="14"/>
  <c r="GK447" i="14"/>
  <c r="GM447" i="14"/>
  <c r="BA447" i="14"/>
  <c r="DM447" i="14"/>
  <c r="FY447" i="14"/>
  <c r="IK447" i="14"/>
  <c r="BB447" i="14"/>
  <c r="DN447" i="14"/>
  <c r="FZ447" i="14"/>
  <c r="IL447" i="14"/>
  <c r="AU447" i="14"/>
  <c r="DG447" i="14"/>
  <c r="FS447" i="14"/>
  <c r="IE447" i="14"/>
  <c r="AV447" i="14"/>
  <c r="DH447" i="14"/>
  <c r="FT447" i="14"/>
  <c r="IF447" i="14"/>
  <c r="AX447" i="14"/>
  <c r="DJ447" i="14"/>
  <c r="FV447" i="14"/>
  <c r="IH447" i="14"/>
  <c r="AZ447" i="14"/>
  <c r="DL447" i="14"/>
  <c r="FX447" i="14"/>
  <c r="IJ447" i="14"/>
  <c r="GU447" i="14"/>
  <c r="HK447" i="14"/>
  <c r="HQ447" i="14"/>
  <c r="HS447" i="14"/>
  <c r="BI447" i="14"/>
  <c r="DU447" i="14"/>
  <c r="GG447" i="14"/>
  <c r="IS447" i="14"/>
  <c r="BJ447" i="14"/>
  <c r="DV447" i="14"/>
  <c r="GH447" i="14"/>
  <c r="IT447" i="14"/>
  <c r="BC447" i="14"/>
  <c r="DO447" i="14"/>
  <c r="GA447" i="14"/>
  <c r="IM447" i="14"/>
  <c r="BD447" i="14"/>
  <c r="DP447" i="14"/>
  <c r="GB447" i="14"/>
  <c r="IN447" i="14"/>
  <c r="BF447" i="14"/>
  <c r="DR447" i="14"/>
  <c r="GD447" i="14"/>
  <c r="IP447" i="14"/>
  <c r="BH447" i="14"/>
  <c r="DT447" i="14"/>
  <c r="GF447" i="14"/>
  <c r="IR447" i="14"/>
  <c r="II447" i="14"/>
  <c r="IY447" i="14"/>
  <c r="BQ447" i="14"/>
  <c r="EC447" i="14"/>
  <c r="GO447" i="14"/>
  <c r="JA447" i="14"/>
  <c r="BR447" i="14"/>
  <c r="ED447" i="14"/>
  <c r="GP447" i="14"/>
  <c r="JB447" i="14"/>
  <c r="BK447" i="14"/>
  <c r="DW447" i="14"/>
  <c r="GI447" i="14"/>
  <c r="IU447" i="14"/>
  <c r="BL447" i="14"/>
  <c r="DX447" i="14"/>
  <c r="GJ447" i="14"/>
  <c r="IV447" i="14"/>
  <c r="BN447" i="14"/>
  <c r="DZ447" i="14"/>
  <c r="GL447" i="14"/>
  <c r="IX447" i="14"/>
  <c r="BP447" i="14"/>
  <c r="EB447" i="14"/>
  <c r="GN447" i="14"/>
  <c r="IZ447" i="14"/>
  <c r="HC447" i="14"/>
  <c r="HY447" i="14"/>
  <c r="IO447" i="14"/>
  <c r="I447" i="14"/>
  <c r="S447" i="14"/>
  <c r="AG447" i="14"/>
  <c r="AI447" i="14"/>
  <c r="EK447" i="14"/>
  <c r="GW447" i="14"/>
  <c r="N447" i="14"/>
  <c r="BZ447" i="14"/>
  <c r="EL447" i="14"/>
  <c r="GX447" i="14"/>
  <c r="G447" i="14"/>
  <c r="BS447" i="14"/>
  <c r="EE447" i="14"/>
  <c r="GQ447" i="14"/>
  <c r="H447" i="14"/>
  <c r="BT447" i="14"/>
  <c r="EF447" i="14"/>
  <c r="GR447" i="14"/>
  <c r="J447" i="14"/>
  <c r="BV447" i="14"/>
  <c r="EH447" i="14"/>
  <c r="GT447" i="14"/>
  <c r="L447" i="14"/>
  <c r="BX447" i="14"/>
  <c r="EJ447" i="14"/>
  <c r="GV447" i="14"/>
  <c r="AO447" i="14"/>
  <c r="AQ447" i="14"/>
  <c r="AW447" i="14"/>
  <c r="AY447" i="14"/>
  <c r="BE447" i="14"/>
  <c r="BG447" i="14"/>
  <c r="BM447" i="14"/>
  <c r="BO447" i="14"/>
  <c r="U447" i="14"/>
  <c r="CG447" i="14"/>
  <c r="ES447" i="14"/>
  <c r="HE447" i="14"/>
  <c r="V447" i="14"/>
  <c r="CH447" i="14"/>
  <c r="ET447" i="14"/>
  <c r="HF447" i="14"/>
  <c r="O447" i="14"/>
  <c r="CA447" i="14"/>
  <c r="EM447" i="14"/>
  <c r="GY447" i="14"/>
  <c r="P447" i="14"/>
  <c r="CB447" i="14"/>
  <c r="EN447" i="14"/>
  <c r="GZ447" i="14"/>
  <c r="R447" i="14"/>
  <c r="CD447" i="14"/>
  <c r="EP447" i="14"/>
  <c r="HB447" i="14"/>
  <c r="T447" i="14"/>
  <c r="CF447" i="14"/>
  <c r="ER447" i="14"/>
  <c r="G188" i="14"/>
  <c r="F188" i="14"/>
  <c r="HI448" i="14"/>
  <c r="GK448" i="14"/>
  <c r="DI448" i="14"/>
  <c r="AG448" i="14"/>
  <c r="HG448" i="14"/>
  <c r="EE448" i="14"/>
  <c r="BC448" i="14"/>
  <c r="HN448" i="14"/>
  <c r="GG448" i="14"/>
  <c r="DE448" i="14"/>
  <c r="M448" i="14"/>
  <c r="GF448" i="14"/>
  <c r="DD448" i="14"/>
  <c r="L448" i="14"/>
  <c r="GE448" i="14"/>
  <c r="DC448" i="14"/>
  <c r="K448" i="14"/>
  <c r="GD448" i="14"/>
  <c r="DB448" i="14"/>
  <c r="J448" i="14"/>
  <c r="FB448" i="14"/>
  <c r="BD448" i="14"/>
  <c r="DH448" i="14"/>
  <c r="N448" i="14"/>
  <c r="ED448" i="14"/>
  <c r="GC448" i="14"/>
  <c r="DA448" i="14"/>
  <c r="I448" i="14"/>
  <c r="GY448" i="14"/>
  <c r="DW448" i="14"/>
  <c r="AE448" i="14"/>
  <c r="JA448" i="14"/>
  <c r="FY448" i="14"/>
  <c r="CG448" i="14"/>
  <c r="IZ448" i="14"/>
  <c r="FX448" i="14"/>
  <c r="CF448" i="14"/>
  <c r="IY448" i="14"/>
  <c r="FW448" i="14"/>
  <c r="CE448" i="14"/>
  <c r="IX448" i="14"/>
  <c r="FV448" i="14"/>
  <c r="CD448" i="14"/>
  <c r="HX448" i="14"/>
  <c r="DV448" i="14"/>
  <c r="FZ448" i="14"/>
  <c r="CB448" i="14"/>
  <c r="GR448" i="14"/>
  <c r="AL448" i="14"/>
  <c r="IW448" i="14"/>
  <c r="FU448" i="14"/>
  <c r="CS448" i="14"/>
  <c r="IV448" i="14"/>
  <c r="GQ448" i="14"/>
  <c r="DO448" i="14"/>
  <c r="W448" i="14"/>
  <c r="IS448" i="14"/>
  <c r="FQ448" i="14"/>
  <c r="BY448" i="14"/>
  <c r="IR448" i="14"/>
  <c r="FP448" i="14"/>
  <c r="BX448" i="14"/>
  <c r="IQ448" i="14"/>
  <c r="FO448" i="14"/>
  <c r="BW448" i="14"/>
  <c r="IP448" i="14"/>
  <c r="FN448" i="14"/>
  <c r="BV448" i="14"/>
  <c r="GJ448" i="14"/>
  <c r="CP448" i="14"/>
  <c r="ET448" i="14"/>
  <c r="AV448" i="14"/>
  <c r="FL448" i="14"/>
  <c r="IO448" i="14"/>
  <c r="FM448" i="14"/>
  <c r="BU448" i="14"/>
  <c r="IN448" i="14"/>
  <c r="GI448" i="14"/>
  <c r="CQ448" i="14"/>
  <c r="O448" i="14"/>
  <c r="IK448" i="14"/>
  <c r="ES448" i="14"/>
  <c r="BQ448" i="14"/>
  <c r="IJ448" i="14"/>
  <c r="ER448" i="14"/>
  <c r="BP448" i="14"/>
  <c r="II448" i="14"/>
  <c r="EQ448" i="14"/>
  <c r="BO448" i="14"/>
  <c r="IH448" i="14"/>
  <c r="EP448" i="14"/>
  <c r="BN448" i="14"/>
  <c r="FD448" i="14"/>
  <c r="HH448" i="14"/>
  <c r="DN448" i="14"/>
  <c r="P448" i="14"/>
  <c r="BT448" i="14"/>
  <c r="IG448" i="14"/>
  <c r="FE448" i="14"/>
  <c r="BM448" i="14"/>
  <c r="IF448" i="14"/>
  <c r="GA448" i="14"/>
  <c r="CI448" i="14"/>
  <c r="G448" i="14"/>
  <c r="IC448" i="14"/>
  <c r="EK448" i="14"/>
  <c r="BI448" i="14"/>
  <c r="IB448" i="14"/>
  <c r="EJ448" i="14"/>
  <c r="BH448" i="14"/>
  <c r="IA448" i="14"/>
  <c r="EI448" i="14"/>
  <c r="BG448" i="14"/>
  <c r="HZ448" i="14"/>
  <c r="EH448" i="14"/>
  <c r="BF448" i="14"/>
  <c r="DX448" i="14"/>
  <c r="GB448" i="14"/>
  <c r="CH448" i="14"/>
  <c r="GX448" i="14"/>
  <c r="AN448" i="14"/>
  <c r="HY448" i="14"/>
  <c r="EG448" i="14"/>
  <c r="BE448" i="14"/>
  <c r="IU448" i="14"/>
  <c r="FC448" i="14"/>
  <c r="CA448" i="14"/>
  <c r="JB448" i="14"/>
  <c r="HE448" i="14"/>
  <c r="EC448" i="14"/>
  <c r="BA448" i="14"/>
  <c r="HD448" i="14"/>
  <c r="EB448" i="14"/>
  <c r="AZ448" i="14"/>
  <c r="HC448" i="14"/>
  <c r="EA448" i="14"/>
  <c r="AY448" i="14"/>
  <c r="HB448" i="14"/>
  <c r="DZ448" i="14"/>
  <c r="AX448" i="14"/>
  <c r="AF448" i="14"/>
  <c r="EV448" i="14"/>
  <c r="BB448" i="14"/>
  <c r="DF448" i="14"/>
  <c r="H448" i="14"/>
  <c r="HQ448" i="14"/>
  <c r="DY448" i="14"/>
  <c r="AW448" i="14"/>
  <c r="IM448" i="14"/>
  <c r="EU448" i="14"/>
  <c r="BS448" i="14"/>
  <c r="IT448" i="14"/>
  <c r="GW448" i="14"/>
  <c r="DU448" i="14"/>
  <c r="AS448" i="14"/>
  <c r="GV448" i="14"/>
  <c r="DT448" i="14"/>
  <c r="AR448" i="14"/>
  <c r="GU448" i="14"/>
  <c r="DS448" i="14"/>
  <c r="AQ448" i="14"/>
  <c r="GT448" i="14"/>
  <c r="DR448" i="14"/>
  <c r="AP448" i="14"/>
  <c r="HP448" i="14"/>
  <c r="DP448" i="14"/>
  <c r="V448" i="14"/>
  <c r="BZ448" i="14"/>
  <c r="GP448" i="14"/>
  <c r="GS448" i="14"/>
  <c r="DQ448" i="14"/>
  <c r="AO448" i="14"/>
  <c r="HO448" i="14"/>
  <c r="EM448" i="14"/>
  <c r="BK448" i="14"/>
  <c r="HV448" i="14"/>
  <c r="GO448" i="14"/>
  <c r="DM448" i="14"/>
  <c r="U448" i="14"/>
  <c r="GN448" i="14"/>
  <c r="DL448" i="14"/>
  <c r="T448" i="14"/>
  <c r="GM448" i="14"/>
  <c r="DK448" i="14"/>
  <c r="S448" i="14"/>
  <c r="GL448" i="14"/>
  <c r="DJ448" i="14"/>
  <c r="R448" i="14"/>
  <c r="GH448" i="14"/>
  <c r="CJ448" i="14"/>
  <c r="EN448" i="14"/>
  <c r="AT448" i="14"/>
  <c r="FJ448" i="14"/>
  <c r="BR448" i="14"/>
  <c r="CZ448" i="14"/>
  <c r="EL448" i="14"/>
  <c r="FT448" i="14"/>
  <c r="HF448" i="14"/>
  <c r="AD448" i="14"/>
  <c r="BL448" i="14"/>
  <c r="Z448" i="14"/>
  <c r="CL448" i="14"/>
  <c r="EX448" i="14"/>
  <c r="HJ448" i="14"/>
  <c r="AA448" i="14"/>
  <c r="CM448" i="14"/>
  <c r="EY448" i="14"/>
  <c r="HK448" i="14"/>
  <c r="AB448" i="14"/>
  <c r="CN448" i="14"/>
  <c r="EZ448" i="14"/>
  <c r="HL448" i="14"/>
  <c r="AC448" i="14"/>
  <c r="CO448" i="14"/>
  <c r="FA448" i="14"/>
  <c r="HM448" i="14"/>
  <c r="ID448" i="14"/>
  <c r="AM448" i="14"/>
  <c r="CY448" i="14"/>
  <c r="FK448" i="14"/>
  <c r="HW448" i="14"/>
  <c r="Q448" i="14"/>
  <c r="CC448" i="14"/>
  <c r="EO448" i="14"/>
  <c r="HA448" i="14"/>
  <c r="CX448" i="14"/>
  <c r="EF448" i="14"/>
  <c r="FR448" i="14"/>
  <c r="GZ448" i="14"/>
  <c r="X448" i="14"/>
  <c r="BJ448" i="14"/>
  <c r="CR448" i="14"/>
  <c r="AH448" i="14"/>
  <c r="CT448" i="14"/>
  <c r="FF448" i="14"/>
  <c r="HR448" i="14"/>
  <c r="AI448" i="14"/>
  <c r="CU448" i="14"/>
  <c r="FG448" i="14"/>
  <c r="HS448" i="14"/>
  <c r="AJ448" i="14"/>
  <c r="CV448" i="14"/>
  <c r="FH448" i="14"/>
  <c r="HT448" i="14"/>
  <c r="AK448" i="14"/>
  <c r="CW448" i="14"/>
  <c r="FI448" i="14"/>
  <c r="HU448" i="14"/>
  <c r="IL448" i="14"/>
  <c r="AU448" i="14"/>
  <c r="DG448" i="14"/>
  <c r="FS448" i="14"/>
  <c r="IE448" i="14"/>
  <c r="Y448" i="14"/>
  <c r="CK448" i="14"/>
  <c r="EW448" i="14"/>
  <c r="C191" i="14"/>
  <c r="D190" i="14"/>
  <c r="E189" i="14"/>
  <c r="G189" i="14" s="1"/>
  <c r="K105" i="2"/>
  <c r="M105" i="2" s="1"/>
  <c r="O105" i="2" s="1"/>
  <c r="S105" i="2" s="1"/>
  <c r="L59" i="11" s="1"/>
  <c r="C107" i="2"/>
  <c r="F106" i="2"/>
  <c r="D106" i="2"/>
  <c r="E106" i="2" s="1"/>
  <c r="H106" i="2"/>
  <c r="I106" i="2" s="1"/>
  <c r="AH104" i="2"/>
  <c r="AI104" i="2" s="1"/>
  <c r="AK104" i="2" s="1"/>
  <c r="AO104" i="2" s="1"/>
  <c r="M58" i="11" s="1"/>
  <c r="AC105" i="2"/>
  <c r="AA105" i="2"/>
  <c r="AB105" i="2" s="1"/>
  <c r="Z106" i="2"/>
  <c r="AE105" i="2"/>
  <c r="AF105" i="2" s="1"/>
  <c r="X117" i="2"/>
  <c r="I188" i="14" l="1"/>
  <c r="K188" i="14" s="1"/>
  <c r="FR449" i="14" s="1"/>
  <c r="F189" i="14"/>
  <c r="H189" i="14"/>
  <c r="E190" i="14"/>
  <c r="G190" i="14" s="1"/>
  <c r="D191" i="14"/>
  <c r="C192" i="14"/>
  <c r="K106" i="2"/>
  <c r="M106" i="2" s="1"/>
  <c r="O106" i="2" s="1"/>
  <c r="S106" i="2" s="1"/>
  <c r="L60" i="11" s="1"/>
  <c r="AH105" i="2"/>
  <c r="AI105" i="2" s="1"/>
  <c r="AK105" i="2" s="1"/>
  <c r="AO105" i="2" s="1"/>
  <c r="M59" i="11" s="1"/>
  <c r="D107" i="2"/>
  <c r="E107" i="2" s="1"/>
  <c r="C108" i="2"/>
  <c r="H107" i="2"/>
  <c r="I107" i="2" s="1"/>
  <c r="F107" i="2"/>
  <c r="AC106" i="2"/>
  <c r="AE106" i="2"/>
  <c r="AF106" i="2" s="1"/>
  <c r="AH106" i="2" s="1"/>
  <c r="Z107" i="2"/>
  <c r="AA106" i="2"/>
  <c r="AB106" i="2" s="1"/>
  <c r="X118" i="2"/>
  <c r="IL449" i="14" l="1"/>
  <c r="IW449" i="14"/>
  <c r="GY449" i="14"/>
  <c r="HO449" i="14"/>
  <c r="AX449" i="14"/>
  <c r="IM449" i="14"/>
  <c r="IR449" i="14"/>
  <c r="BN449" i="14"/>
  <c r="H449" i="14"/>
  <c r="P449" i="14"/>
  <c r="X449" i="14"/>
  <c r="AF449" i="14"/>
  <c r="AN449" i="14"/>
  <c r="IG449" i="14"/>
  <c r="BH449" i="14"/>
  <c r="GQ449" i="14"/>
  <c r="HG449" i="14"/>
  <c r="HW449" i="14"/>
  <c r="IH449" i="14"/>
  <c r="BD449" i="14"/>
  <c r="IS449" i="14"/>
  <c r="IX449" i="14"/>
  <c r="GS449" i="14"/>
  <c r="HA449" i="14"/>
  <c r="HI449" i="14"/>
  <c r="HQ449" i="14"/>
  <c r="HY449" i="14"/>
  <c r="IN449" i="14"/>
  <c r="BJ449" i="14"/>
  <c r="IY449" i="14"/>
  <c r="J449" i="14"/>
  <c r="R449" i="14"/>
  <c r="Z449" i="14"/>
  <c r="AH449" i="14"/>
  <c r="AP449" i="14"/>
  <c r="BP449" i="14"/>
  <c r="IA449" i="14"/>
  <c r="II449" i="14"/>
  <c r="IT449" i="14"/>
  <c r="HC449" i="14"/>
  <c r="HS449" i="14"/>
  <c r="IE449" i="14"/>
  <c r="IJ449" i="14"/>
  <c r="BF449" i="14"/>
  <c r="IU449" i="14"/>
  <c r="IZ449" i="14"/>
  <c r="L449" i="14"/>
  <c r="T449" i="14"/>
  <c r="AB449" i="14"/>
  <c r="AJ449" i="14"/>
  <c r="AR449" i="14"/>
  <c r="AZ449" i="14"/>
  <c r="IO449" i="14"/>
  <c r="GU449" i="14"/>
  <c r="HK449" i="14"/>
  <c r="AV449" i="14"/>
  <c r="IK449" i="14"/>
  <c r="IP449" i="14"/>
  <c r="BL449" i="14"/>
  <c r="JA449" i="14"/>
  <c r="GW449" i="14"/>
  <c r="HE449" i="14"/>
  <c r="HM449" i="14"/>
  <c r="HU449" i="14"/>
  <c r="IC449" i="14"/>
  <c r="IF449" i="14"/>
  <c r="BB449" i="14"/>
  <c r="IQ449" i="14"/>
  <c r="IV449" i="14"/>
  <c r="BR449" i="14"/>
  <c r="N449" i="14"/>
  <c r="V449" i="14"/>
  <c r="AD449" i="14"/>
  <c r="AL449" i="14"/>
  <c r="AT449" i="14"/>
  <c r="DG449" i="14"/>
  <c r="DI449" i="14"/>
  <c r="DK449" i="14"/>
  <c r="DM449" i="14"/>
  <c r="DO449" i="14"/>
  <c r="DQ449" i="14"/>
  <c r="DS449" i="14"/>
  <c r="DU449" i="14"/>
  <c r="DW449" i="14"/>
  <c r="DY449" i="14"/>
  <c r="EA449" i="14"/>
  <c r="EC449" i="14"/>
  <c r="BS449" i="14"/>
  <c r="BU449" i="14"/>
  <c r="BW449" i="14"/>
  <c r="BY449" i="14"/>
  <c r="CA449" i="14"/>
  <c r="CC449" i="14"/>
  <c r="CE449" i="14"/>
  <c r="CG449" i="14"/>
  <c r="CI449" i="14"/>
  <c r="CK449" i="14"/>
  <c r="CM449" i="14"/>
  <c r="CO449" i="14"/>
  <c r="CQ449" i="14"/>
  <c r="CS449" i="14"/>
  <c r="CU449" i="14"/>
  <c r="CW449" i="14"/>
  <c r="CY449" i="14"/>
  <c r="DA449" i="14"/>
  <c r="DC449" i="14"/>
  <c r="DE449" i="14"/>
  <c r="JB449" i="14"/>
  <c r="GR449" i="14"/>
  <c r="GT449" i="14"/>
  <c r="GV449" i="14"/>
  <c r="GX449" i="14"/>
  <c r="GZ449" i="14"/>
  <c r="HB449" i="14"/>
  <c r="HD449" i="14"/>
  <c r="HF449" i="14"/>
  <c r="HH449" i="14"/>
  <c r="HJ449" i="14"/>
  <c r="HL449" i="14"/>
  <c r="HN449" i="14"/>
  <c r="HP449" i="14"/>
  <c r="HR449" i="14"/>
  <c r="HT449" i="14"/>
  <c r="HV449" i="14"/>
  <c r="HX449" i="14"/>
  <c r="HZ449" i="14"/>
  <c r="IB449" i="14"/>
  <c r="ID449" i="14"/>
  <c r="AU449" i="14"/>
  <c r="AW449" i="14"/>
  <c r="AY449" i="14"/>
  <c r="BA449" i="14"/>
  <c r="BC449" i="14"/>
  <c r="BE449" i="14"/>
  <c r="BG449" i="14"/>
  <c r="BI449" i="14"/>
  <c r="BK449" i="14"/>
  <c r="BM449" i="14"/>
  <c r="BO449" i="14"/>
  <c r="BQ449" i="14"/>
  <c r="G449" i="14"/>
  <c r="I449" i="14"/>
  <c r="K449" i="14"/>
  <c r="M449" i="14"/>
  <c r="O449" i="14"/>
  <c r="Q449" i="14"/>
  <c r="S449" i="14"/>
  <c r="U449" i="14"/>
  <c r="W449" i="14"/>
  <c r="Y449" i="14"/>
  <c r="AA449" i="14"/>
  <c r="AC449" i="14"/>
  <c r="AE449" i="14"/>
  <c r="AG449" i="14"/>
  <c r="AI449" i="14"/>
  <c r="AK449" i="14"/>
  <c r="AM449" i="14"/>
  <c r="AO449" i="14"/>
  <c r="AQ449" i="14"/>
  <c r="AS449" i="14"/>
  <c r="FS449" i="14"/>
  <c r="FU449" i="14"/>
  <c r="FW449" i="14"/>
  <c r="FY449" i="14"/>
  <c r="GA449" i="14"/>
  <c r="GC449" i="14"/>
  <c r="GE449" i="14"/>
  <c r="GG449" i="14"/>
  <c r="GI449" i="14"/>
  <c r="GK449" i="14"/>
  <c r="GM449" i="14"/>
  <c r="GO449" i="14"/>
  <c r="EE449" i="14"/>
  <c r="EG449" i="14"/>
  <c r="EI449" i="14"/>
  <c r="EK449" i="14"/>
  <c r="EM449" i="14"/>
  <c r="EO449" i="14"/>
  <c r="EQ449" i="14"/>
  <c r="ES449" i="14"/>
  <c r="EU449" i="14"/>
  <c r="EW449" i="14"/>
  <c r="EY449" i="14"/>
  <c r="FA449" i="14"/>
  <c r="FC449" i="14"/>
  <c r="FE449" i="14"/>
  <c r="FG449" i="14"/>
  <c r="FI449" i="14"/>
  <c r="FK449" i="14"/>
  <c r="FM449" i="14"/>
  <c r="FO449" i="14"/>
  <c r="FQ449" i="14"/>
  <c r="DH449" i="14"/>
  <c r="DJ449" i="14"/>
  <c r="DL449" i="14"/>
  <c r="DN449" i="14"/>
  <c r="DP449" i="14"/>
  <c r="DR449" i="14"/>
  <c r="DT449" i="14"/>
  <c r="DV449" i="14"/>
  <c r="DX449" i="14"/>
  <c r="DZ449" i="14"/>
  <c r="EB449" i="14"/>
  <c r="ED449" i="14"/>
  <c r="BT449" i="14"/>
  <c r="BV449" i="14"/>
  <c r="BX449" i="14"/>
  <c r="BZ449" i="14"/>
  <c r="CB449" i="14"/>
  <c r="CD449" i="14"/>
  <c r="CF449" i="14"/>
  <c r="CH449" i="14"/>
  <c r="CJ449" i="14"/>
  <c r="CL449" i="14"/>
  <c r="CN449" i="14"/>
  <c r="CP449" i="14"/>
  <c r="CR449" i="14"/>
  <c r="CT449" i="14"/>
  <c r="CV449" i="14"/>
  <c r="CX449" i="14"/>
  <c r="CZ449" i="14"/>
  <c r="DB449" i="14"/>
  <c r="DD449" i="14"/>
  <c r="DF449" i="14"/>
  <c r="FT449" i="14"/>
  <c r="FV449" i="14"/>
  <c r="FX449" i="14"/>
  <c r="FZ449" i="14"/>
  <c r="GB449" i="14"/>
  <c r="GD449" i="14"/>
  <c r="GF449" i="14"/>
  <c r="GH449" i="14"/>
  <c r="GJ449" i="14"/>
  <c r="GL449" i="14"/>
  <c r="GN449" i="14"/>
  <c r="GP449" i="14"/>
  <c r="EF449" i="14"/>
  <c r="EH449" i="14"/>
  <c r="EJ449" i="14"/>
  <c r="EL449" i="14"/>
  <c r="EN449" i="14"/>
  <c r="EP449" i="14"/>
  <c r="ER449" i="14"/>
  <c r="ET449" i="14"/>
  <c r="EV449" i="14"/>
  <c r="EX449" i="14"/>
  <c r="EZ449" i="14"/>
  <c r="FB449" i="14"/>
  <c r="FD449" i="14"/>
  <c r="FF449" i="14"/>
  <c r="FH449" i="14"/>
  <c r="FJ449" i="14"/>
  <c r="FL449" i="14"/>
  <c r="FN449" i="14"/>
  <c r="FP449" i="14"/>
  <c r="I189" i="14"/>
  <c r="K189" i="14" s="1"/>
  <c r="IY450" i="14" s="1"/>
  <c r="F190" i="14"/>
  <c r="H190" i="14"/>
  <c r="C193" i="14"/>
  <c r="D192" i="14"/>
  <c r="E191" i="14"/>
  <c r="G191" i="14" s="1"/>
  <c r="AI106" i="2"/>
  <c r="AK106" i="2" s="1"/>
  <c r="AO106" i="2" s="1"/>
  <c r="M60" i="11" s="1"/>
  <c r="K107" i="2"/>
  <c r="M107" i="2" s="1"/>
  <c r="O107" i="2" s="1"/>
  <c r="S107" i="2" s="1"/>
  <c r="L61" i="11" s="1"/>
  <c r="C109" i="2"/>
  <c r="F108" i="2"/>
  <c r="H108" i="2"/>
  <c r="I108" i="2" s="1"/>
  <c r="D108" i="2"/>
  <c r="E108" i="2" s="1"/>
  <c r="AC107" i="2"/>
  <c r="Z108" i="2"/>
  <c r="AE107" i="2"/>
  <c r="AF107" i="2" s="1"/>
  <c r="AA107" i="2"/>
  <c r="AB107" i="2" s="1"/>
  <c r="X119" i="2"/>
  <c r="IC450" i="14" l="1"/>
  <c r="CC450" i="14"/>
  <c r="BZ450" i="14"/>
  <c r="HS450" i="14"/>
  <c r="HU450" i="14"/>
  <c r="CP450" i="14"/>
  <c r="CN450" i="14"/>
  <c r="JA450" i="14"/>
  <c r="IS450" i="14"/>
  <c r="IW450" i="14"/>
  <c r="HQ450" i="14"/>
  <c r="GR450" i="14"/>
  <c r="IL450" i="14"/>
  <c r="IU450" i="14"/>
  <c r="HO450" i="14"/>
  <c r="CE450" i="14"/>
  <c r="FV450" i="14"/>
  <c r="AX450" i="14"/>
  <c r="IA450" i="14"/>
  <c r="BS450" i="14"/>
  <c r="CA450" i="14"/>
  <c r="DQ450" i="14"/>
  <c r="HY450" i="14"/>
  <c r="CL450" i="14"/>
  <c r="CG450" i="14"/>
  <c r="AY450" i="14"/>
  <c r="HW450" i="14"/>
  <c r="CJ450" i="14"/>
  <c r="GT450" i="14"/>
  <c r="DI450" i="14"/>
  <c r="BG450" i="14"/>
  <c r="GM450" i="14"/>
  <c r="GK450" i="14"/>
  <c r="GI450" i="14"/>
  <c r="GO450" i="14"/>
  <c r="FO450" i="14"/>
  <c r="FM450" i="14"/>
  <c r="FK450" i="14"/>
  <c r="FQ450" i="14"/>
  <c r="FG450" i="14"/>
  <c r="FE450" i="14"/>
  <c r="FC450" i="14"/>
  <c r="FI450" i="14"/>
  <c r="N450" i="14"/>
  <c r="Z450" i="14"/>
  <c r="X450" i="14"/>
  <c r="AD450" i="14"/>
  <c r="AB450" i="14"/>
  <c r="BT450" i="14"/>
  <c r="S450" i="14"/>
  <c r="Q450" i="14"/>
  <c r="O450" i="14"/>
  <c r="U450" i="14"/>
  <c r="J450" i="14"/>
  <c r="EK450" i="14"/>
  <c r="BA450" i="14"/>
  <c r="IK450" i="14"/>
  <c r="FU450" i="14"/>
  <c r="AU450" i="14"/>
  <c r="DP450" i="14"/>
  <c r="AV450" i="14"/>
  <c r="DH450" i="14"/>
  <c r="BF450" i="14"/>
  <c r="EA450" i="14"/>
  <c r="DY450" i="14"/>
  <c r="DW450" i="14"/>
  <c r="EC450" i="14"/>
  <c r="DC450" i="14"/>
  <c r="DA450" i="14"/>
  <c r="CY450" i="14"/>
  <c r="DE450" i="14"/>
  <c r="CU450" i="14"/>
  <c r="CS450" i="14"/>
  <c r="CQ450" i="14"/>
  <c r="CW450" i="14"/>
  <c r="HK450" i="14"/>
  <c r="HI450" i="14"/>
  <c r="HG450" i="14"/>
  <c r="HM450" i="14"/>
  <c r="EI450" i="14"/>
  <c r="GQ450" i="14"/>
  <c r="HB450" i="14"/>
  <c r="GZ450" i="14"/>
  <c r="HF450" i="14"/>
  <c r="HD450" i="14"/>
  <c r="EG450" i="14"/>
  <c r="IQ450" i="14"/>
  <c r="DT450" i="14"/>
  <c r="M450" i="14"/>
  <c r="FT450" i="14"/>
  <c r="EJ450" i="14"/>
  <c r="DO450" i="14"/>
  <c r="BI450" i="14"/>
  <c r="DG450" i="14"/>
  <c r="BE450" i="14"/>
  <c r="BO450" i="14"/>
  <c r="BM450" i="14"/>
  <c r="BK450" i="14"/>
  <c r="BQ450" i="14"/>
  <c r="AQ450" i="14"/>
  <c r="AO450" i="14"/>
  <c r="AM450" i="14"/>
  <c r="AS450" i="14"/>
  <c r="AI450" i="14"/>
  <c r="AG450" i="14"/>
  <c r="AE450" i="14"/>
  <c r="AK450" i="14"/>
  <c r="EY450" i="14"/>
  <c r="EW450" i="14"/>
  <c r="EU450" i="14"/>
  <c r="FA450" i="14"/>
  <c r="K450" i="14"/>
  <c r="G450" i="14"/>
  <c r="EP450" i="14"/>
  <c r="EN450" i="14"/>
  <c r="ET450" i="14"/>
  <c r="ER450" i="14"/>
  <c r="I450" i="14"/>
  <c r="IP450" i="14"/>
  <c r="II450" i="14"/>
  <c r="DL450" i="14"/>
  <c r="FS450" i="14"/>
  <c r="GE450" i="14"/>
  <c r="DV450" i="14"/>
  <c r="GC450" i="14"/>
  <c r="DN450" i="14"/>
  <c r="BD450" i="14"/>
  <c r="IX450" i="14"/>
  <c r="IV450" i="14"/>
  <c r="JB450" i="14"/>
  <c r="IZ450" i="14"/>
  <c r="HZ450" i="14"/>
  <c r="HX450" i="14"/>
  <c r="ID450" i="14"/>
  <c r="IB450" i="14"/>
  <c r="HR450" i="14"/>
  <c r="HP450" i="14"/>
  <c r="HV450" i="14"/>
  <c r="HT450" i="14"/>
  <c r="CM450" i="14"/>
  <c r="CK450" i="14"/>
  <c r="CI450" i="14"/>
  <c r="CO450" i="14"/>
  <c r="EH450" i="14"/>
  <c r="EL450" i="14"/>
  <c r="CD450" i="14"/>
  <c r="CB450" i="14"/>
  <c r="CH450" i="14"/>
  <c r="CF450" i="14"/>
  <c r="EF450" i="14"/>
  <c r="IO450" i="14"/>
  <c r="IH450" i="14"/>
  <c r="GD450" i="14"/>
  <c r="FZ450" i="14"/>
  <c r="GB450" i="14"/>
  <c r="DU450" i="14"/>
  <c r="GA450" i="14"/>
  <c r="DM450" i="14"/>
  <c r="BC450" i="14"/>
  <c r="GL450" i="14"/>
  <c r="GJ450" i="14"/>
  <c r="GP450" i="14"/>
  <c r="GN450" i="14"/>
  <c r="FN450" i="14"/>
  <c r="FL450" i="14"/>
  <c r="FR450" i="14"/>
  <c r="FP450" i="14"/>
  <c r="FF450" i="14"/>
  <c r="FD450" i="14"/>
  <c r="FJ450" i="14"/>
  <c r="FH450" i="14"/>
  <c r="AA450" i="14"/>
  <c r="Y450" i="14"/>
  <c r="W450" i="14"/>
  <c r="AC450" i="14"/>
  <c r="BV450" i="14"/>
  <c r="GW450" i="14"/>
  <c r="R450" i="14"/>
  <c r="P450" i="14"/>
  <c r="V450" i="14"/>
  <c r="T450" i="14"/>
  <c r="H450" i="14"/>
  <c r="IN450" i="14"/>
  <c r="IG450" i="14"/>
  <c r="GH450" i="14"/>
  <c r="FY450" i="14"/>
  <c r="GG450" i="14"/>
  <c r="GV450" i="14"/>
  <c r="BX450" i="14"/>
  <c r="GF450" i="14"/>
  <c r="BJ450" i="14"/>
  <c r="DZ450" i="14"/>
  <c r="DX450" i="14"/>
  <c r="ED450" i="14"/>
  <c r="EB450" i="14"/>
  <c r="DB450" i="14"/>
  <c r="CZ450" i="14"/>
  <c r="DF450" i="14"/>
  <c r="DD450" i="14"/>
  <c r="CT450" i="14"/>
  <c r="CR450" i="14"/>
  <c r="CX450" i="14"/>
  <c r="CV450" i="14"/>
  <c r="HJ450" i="14"/>
  <c r="HH450" i="14"/>
  <c r="HN450" i="14"/>
  <c r="HL450" i="14"/>
  <c r="GS450" i="14"/>
  <c r="HC450" i="14"/>
  <c r="HA450" i="14"/>
  <c r="GY450" i="14"/>
  <c r="HE450" i="14"/>
  <c r="GU450" i="14"/>
  <c r="EE450" i="14"/>
  <c r="IM450" i="14"/>
  <c r="IF450" i="14"/>
  <c r="IR450" i="14"/>
  <c r="IJ450" i="14"/>
  <c r="DS450" i="14"/>
  <c r="AZ450" i="14"/>
  <c r="DK450" i="14"/>
  <c r="AW450" i="14"/>
  <c r="BY450" i="14"/>
  <c r="BN450" i="14"/>
  <c r="BL450" i="14"/>
  <c r="BR450" i="14"/>
  <c r="BP450" i="14"/>
  <c r="AP450" i="14"/>
  <c r="AN450" i="14"/>
  <c r="AT450" i="14"/>
  <c r="AR450" i="14"/>
  <c r="AH450" i="14"/>
  <c r="AF450" i="14"/>
  <c r="AL450" i="14"/>
  <c r="AJ450" i="14"/>
  <c r="EX450" i="14"/>
  <c r="EV450" i="14"/>
  <c r="FB450" i="14"/>
  <c r="EZ450" i="14"/>
  <c r="BU450" i="14"/>
  <c r="EQ450" i="14"/>
  <c r="EO450" i="14"/>
  <c r="EM450" i="14"/>
  <c r="ES450" i="14"/>
  <c r="BW450" i="14"/>
  <c r="GX450" i="14"/>
  <c r="IT450" i="14"/>
  <c r="IE450" i="14"/>
  <c r="FW450" i="14"/>
  <c r="BH450" i="14"/>
  <c r="DR450" i="14"/>
  <c r="L450" i="14"/>
  <c r="DJ450" i="14"/>
  <c r="BB450" i="14"/>
  <c r="FX450" i="14"/>
  <c r="F191" i="14"/>
  <c r="H191" i="14"/>
  <c r="I190" i="14"/>
  <c r="K190" i="14" s="1"/>
  <c r="IV451" i="14" s="1"/>
  <c r="G192" i="14"/>
  <c r="E192" i="14"/>
  <c r="F192" i="14" s="1"/>
  <c r="D193" i="14"/>
  <c r="C194" i="14"/>
  <c r="K108" i="2"/>
  <c r="M108" i="2" s="1"/>
  <c r="O108" i="2" s="1"/>
  <c r="S108" i="2" s="1"/>
  <c r="L62" i="11" s="1"/>
  <c r="AH107" i="2"/>
  <c r="AI107" i="2" s="1"/>
  <c r="AK107" i="2" s="1"/>
  <c r="AO107" i="2" s="1"/>
  <c r="M61" i="11" s="1"/>
  <c r="D109" i="2"/>
  <c r="E109" i="2" s="1"/>
  <c r="F109" i="2"/>
  <c r="C110" i="2"/>
  <c r="H109" i="2"/>
  <c r="I109" i="2" s="1"/>
  <c r="AC108" i="2"/>
  <c r="AA108" i="2"/>
  <c r="AB108" i="2" s="1"/>
  <c r="Z109" i="2"/>
  <c r="AE108" i="2"/>
  <c r="AF108" i="2" s="1"/>
  <c r="X120" i="2"/>
  <c r="I191" i="14" l="1"/>
  <c r="K191" i="14" s="1"/>
  <c r="IC452" i="14" s="1"/>
  <c r="H192" i="14"/>
  <c r="I192" i="14" s="1"/>
  <c r="K192" i="14" s="1"/>
  <c r="HB453" i="14" s="1"/>
  <c r="CU451" i="14"/>
  <c r="AI451" i="14"/>
  <c r="EA451" i="14"/>
  <c r="CM451" i="14"/>
  <c r="BO451" i="14"/>
  <c r="AA451" i="14"/>
  <c r="DK451" i="14"/>
  <c r="BW451" i="14"/>
  <c r="AY451" i="14"/>
  <c r="K451" i="14"/>
  <c r="DC451" i="14"/>
  <c r="EO451" i="14"/>
  <c r="AQ451" i="14"/>
  <c r="DP451" i="14"/>
  <c r="GL451" i="14"/>
  <c r="FV451" i="14"/>
  <c r="FN451" i="14"/>
  <c r="FF451" i="14"/>
  <c r="EX451" i="14"/>
  <c r="EH451" i="14"/>
  <c r="DQ451" i="14"/>
  <c r="GJ451" i="14"/>
  <c r="FT451" i="14"/>
  <c r="FL451" i="14"/>
  <c r="FD451" i="14"/>
  <c r="EV451" i="14"/>
  <c r="EF451" i="14"/>
  <c r="IM451" i="14"/>
  <c r="BD451" i="14"/>
  <c r="DW451" i="14"/>
  <c r="DG451" i="14"/>
  <c r="CY451" i="14"/>
  <c r="CQ451" i="14"/>
  <c r="CI451" i="14"/>
  <c r="BS451" i="14"/>
  <c r="IP451" i="14"/>
  <c r="BF451" i="14"/>
  <c r="BK451" i="14"/>
  <c r="AU451" i="14"/>
  <c r="AM451" i="14"/>
  <c r="AE451" i="14"/>
  <c r="W451" i="14"/>
  <c r="G451" i="14"/>
  <c r="IO451" i="14"/>
  <c r="BE451" i="14"/>
  <c r="GP451" i="14"/>
  <c r="FZ451" i="14"/>
  <c r="FR451" i="14"/>
  <c r="FJ451" i="14"/>
  <c r="FB451" i="14"/>
  <c r="EL451" i="14"/>
  <c r="GA451" i="14"/>
  <c r="R451" i="14"/>
  <c r="GN451" i="14"/>
  <c r="FX451" i="14"/>
  <c r="FP451" i="14"/>
  <c r="FH451" i="14"/>
  <c r="EZ451" i="14"/>
  <c r="EJ451" i="14"/>
  <c r="EP451" i="14"/>
  <c r="GY451" i="14"/>
  <c r="JB451" i="14"/>
  <c r="IX451" i="14"/>
  <c r="IL451" i="14"/>
  <c r="IH451" i="14"/>
  <c r="ID451" i="14"/>
  <c r="HZ451" i="14"/>
  <c r="HV451" i="14"/>
  <c r="HR451" i="14"/>
  <c r="HN451" i="14"/>
  <c r="HJ451" i="14"/>
  <c r="GX451" i="14"/>
  <c r="GT451" i="14"/>
  <c r="GB451" i="14"/>
  <c r="DR451" i="14"/>
  <c r="P451" i="14"/>
  <c r="EC451" i="14"/>
  <c r="DY451" i="14"/>
  <c r="DM451" i="14"/>
  <c r="DI451" i="14"/>
  <c r="DE451" i="14"/>
  <c r="DA451" i="14"/>
  <c r="CW451" i="14"/>
  <c r="CS451" i="14"/>
  <c r="CO451" i="14"/>
  <c r="CK451" i="14"/>
  <c r="BY451" i="14"/>
  <c r="BU451" i="14"/>
  <c r="GD451" i="14"/>
  <c r="CB451" i="14"/>
  <c r="Q451" i="14"/>
  <c r="BQ451" i="14"/>
  <c r="BM451" i="14"/>
  <c r="BA451" i="14"/>
  <c r="AW451" i="14"/>
  <c r="AS451" i="14"/>
  <c r="AO451" i="14"/>
  <c r="AK451" i="14"/>
  <c r="AG451" i="14"/>
  <c r="AC451" i="14"/>
  <c r="Y451" i="14"/>
  <c r="M451" i="14"/>
  <c r="I451" i="14"/>
  <c r="GC451" i="14"/>
  <c r="CD451" i="14"/>
  <c r="HC451" i="14"/>
  <c r="IZ451" i="14"/>
  <c r="IF451" i="14"/>
  <c r="IJ451" i="14"/>
  <c r="HX451" i="14"/>
  <c r="IB451" i="14"/>
  <c r="HP451" i="14"/>
  <c r="HT451" i="14"/>
  <c r="HH451" i="14"/>
  <c r="HL451" i="14"/>
  <c r="GR451" i="14"/>
  <c r="GV451" i="14"/>
  <c r="IN451" i="14"/>
  <c r="EN451" i="14"/>
  <c r="CC451" i="14"/>
  <c r="HD451" i="14"/>
  <c r="DX451" i="14"/>
  <c r="ED451" i="14"/>
  <c r="EB451" i="14"/>
  <c r="DZ451" i="14"/>
  <c r="DH451" i="14"/>
  <c r="DN451" i="14"/>
  <c r="DL451" i="14"/>
  <c r="DJ451" i="14"/>
  <c r="CZ451" i="14"/>
  <c r="DF451" i="14"/>
  <c r="DD451" i="14"/>
  <c r="DB451" i="14"/>
  <c r="CR451" i="14"/>
  <c r="CX451" i="14"/>
  <c r="CV451" i="14"/>
  <c r="CT451" i="14"/>
  <c r="CJ451" i="14"/>
  <c r="CP451" i="14"/>
  <c r="CN451" i="14"/>
  <c r="CL451" i="14"/>
  <c r="BT451" i="14"/>
  <c r="BZ451" i="14"/>
  <c r="BX451" i="14"/>
  <c r="BV451" i="14"/>
  <c r="IT451" i="14"/>
  <c r="GH451" i="14"/>
  <c r="ET451" i="14"/>
  <c r="DV451" i="14"/>
  <c r="CH451" i="14"/>
  <c r="BJ451" i="14"/>
  <c r="V451" i="14"/>
  <c r="HA451" i="14"/>
  <c r="BL451" i="14"/>
  <c r="BR451" i="14"/>
  <c r="BP451" i="14"/>
  <c r="BN451" i="14"/>
  <c r="AV451" i="14"/>
  <c r="BB451" i="14"/>
  <c r="AZ451" i="14"/>
  <c r="AX451" i="14"/>
  <c r="AN451" i="14"/>
  <c r="AT451" i="14"/>
  <c r="AR451" i="14"/>
  <c r="AP451" i="14"/>
  <c r="AF451" i="14"/>
  <c r="AL451" i="14"/>
  <c r="AJ451" i="14"/>
  <c r="AH451" i="14"/>
  <c r="X451" i="14"/>
  <c r="AD451" i="14"/>
  <c r="AB451" i="14"/>
  <c r="Z451" i="14"/>
  <c r="H451" i="14"/>
  <c r="N451" i="14"/>
  <c r="L451" i="14"/>
  <c r="J451" i="14"/>
  <c r="IS451" i="14"/>
  <c r="GG451" i="14"/>
  <c r="ES451" i="14"/>
  <c r="DU451" i="14"/>
  <c r="CG451" i="14"/>
  <c r="BI451" i="14"/>
  <c r="U451" i="14"/>
  <c r="HF451" i="14"/>
  <c r="IU451" i="14"/>
  <c r="JA451" i="14"/>
  <c r="IY451" i="14"/>
  <c r="IW451" i="14"/>
  <c r="IE451" i="14"/>
  <c r="IK451" i="14"/>
  <c r="II451" i="14"/>
  <c r="IG451" i="14"/>
  <c r="HW451" i="14"/>
  <c r="IC451" i="14"/>
  <c r="IA451" i="14"/>
  <c r="HY451" i="14"/>
  <c r="HO451" i="14"/>
  <c r="HU451" i="14"/>
  <c r="HS451" i="14"/>
  <c r="HQ451" i="14"/>
  <c r="HG451" i="14"/>
  <c r="HM451" i="14"/>
  <c r="HK451" i="14"/>
  <c r="HI451" i="14"/>
  <c r="GQ451" i="14"/>
  <c r="GW451" i="14"/>
  <c r="GU451" i="14"/>
  <c r="GS451" i="14"/>
  <c r="IR451" i="14"/>
  <c r="GF451" i="14"/>
  <c r="ER451" i="14"/>
  <c r="DT451" i="14"/>
  <c r="CF451" i="14"/>
  <c r="BH451" i="14"/>
  <c r="T451" i="14"/>
  <c r="HE451" i="14"/>
  <c r="GI451" i="14"/>
  <c r="GO451" i="14"/>
  <c r="GM451" i="14"/>
  <c r="GK451" i="14"/>
  <c r="FS451" i="14"/>
  <c r="FY451" i="14"/>
  <c r="FW451" i="14"/>
  <c r="FU451" i="14"/>
  <c r="FK451" i="14"/>
  <c r="FQ451" i="14"/>
  <c r="FO451" i="14"/>
  <c r="FM451" i="14"/>
  <c r="FC451" i="14"/>
  <c r="FI451" i="14"/>
  <c r="FG451" i="14"/>
  <c r="FE451" i="14"/>
  <c r="EU451" i="14"/>
  <c r="FA451" i="14"/>
  <c r="EY451" i="14"/>
  <c r="EW451" i="14"/>
  <c r="EE451" i="14"/>
  <c r="EK451" i="14"/>
  <c r="EI451" i="14"/>
  <c r="EG451" i="14"/>
  <c r="IQ451" i="14"/>
  <c r="GE451" i="14"/>
  <c r="EQ451" i="14"/>
  <c r="DS451" i="14"/>
  <c r="CE451" i="14"/>
  <c r="BG451" i="14"/>
  <c r="S451" i="14"/>
  <c r="GZ451" i="14"/>
  <c r="EM451" i="14"/>
  <c r="DO451" i="14"/>
  <c r="CA451" i="14"/>
  <c r="BC451" i="14"/>
  <c r="O451" i="14"/>
  <c r="HB451" i="14"/>
  <c r="C195" i="14"/>
  <c r="D194" i="14"/>
  <c r="E193" i="14"/>
  <c r="G193" i="14" s="1"/>
  <c r="K109" i="2"/>
  <c r="M109" i="2" s="1"/>
  <c r="O109" i="2" s="1"/>
  <c r="S109" i="2" s="1"/>
  <c r="L63" i="11" s="1"/>
  <c r="F110" i="2"/>
  <c r="H110" i="2"/>
  <c r="I110" i="2" s="1"/>
  <c r="D110" i="2"/>
  <c r="E110" i="2" s="1"/>
  <c r="C111" i="2"/>
  <c r="AH108" i="2"/>
  <c r="AI108" i="2" s="1"/>
  <c r="AK108" i="2" s="1"/>
  <c r="AO108" i="2" s="1"/>
  <c r="M62" i="11" s="1"/>
  <c r="AC109" i="2"/>
  <c r="AA109" i="2"/>
  <c r="AB109" i="2" s="1"/>
  <c r="AE109" i="2"/>
  <c r="AF109" i="2" s="1"/>
  <c r="Z110" i="2"/>
  <c r="X121" i="2"/>
  <c r="CZ452" i="14" l="1"/>
  <c r="AH452" i="14"/>
  <c r="DD452" i="14"/>
  <c r="FN452" i="14"/>
  <c r="DB452" i="14"/>
  <c r="FL452" i="14"/>
  <c r="FP452" i="14"/>
  <c r="CT452" i="14"/>
  <c r="IA452" i="14"/>
  <c r="CV452" i="14"/>
  <c r="HZ452" i="14"/>
  <c r="AJ452" i="14"/>
  <c r="HY452" i="14"/>
  <c r="CN452" i="14"/>
  <c r="IB452" i="14"/>
  <c r="HX452" i="14"/>
  <c r="FG452" i="14"/>
  <c r="FF452" i="14"/>
  <c r="EZ452" i="14"/>
  <c r="CL452" i="14"/>
  <c r="FI452" i="14"/>
  <c r="FE452" i="14"/>
  <c r="FH452" i="14"/>
  <c r="FD452" i="14"/>
  <c r="AR452" i="14"/>
  <c r="AP452" i="14"/>
  <c r="HU452" i="14"/>
  <c r="HS452" i="14"/>
  <c r="HQ452" i="14"/>
  <c r="EX452" i="14"/>
  <c r="FQ452" i="14"/>
  <c r="FO452" i="14"/>
  <c r="FM452" i="14"/>
  <c r="CW452" i="14"/>
  <c r="CU452" i="14"/>
  <c r="CS452" i="14"/>
  <c r="EV452" i="14"/>
  <c r="DE452" i="14"/>
  <c r="DC452" i="14"/>
  <c r="DA452" i="14"/>
  <c r="AK452" i="14"/>
  <c r="AI452" i="14"/>
  <c r="AG452" i="14"/>
  <c r="CJ452" i="14"/>
  <c r="AS452" i="14"/>
  <c r="AQ452" i="14"/>
  <c r="AO452" i="14"/>
  <c r="HT452" i="14"/>
  <c r="HR452" i="14"/>
  <c r="HP452" i="14"/>
  <c r="S452" i="14"/>
  <c r="DJ452" i="14"/>
  <c r="BO452" i="14"/>
  <c r="HF452" i="14"/>
  <c r="EC452" i="14"/>
  <c r="DN452" i="14"/>
  <c r="HE452" i="14"/>
  <c r="AN452" i="14"/>
  <c r="BF452" i="14"/>
  <c r="CG452" i="14"/>
  <c r="AM452" i="14"/>
  <c r="IP452" i="14"/>
  <c r="CE452" i="14"/>
  <c r="IO452" i="14"/>
  <c r="IH452" i="14"/>
  <c r="Q452" i="14"/>
  <c r="BM452" i="14"/>
  <c r="GZ452" i="14"/>
  <c r="EI452" i="14"/>
  <c r="JA452" i="14"/>
  <c r="HO452" i="14"/>
  <c r="AB452" i="14"/>
  <c r="X452" i="14"/>
  <c r="HB452" i="14"/>
  <c r="EB452" i="14"/>
  <c r="DQ452" i="14"/>
  <c r="DF452" i="14"/>
  <c r="AY452" i="14"/>
  <c r="EY452" i="14"/>
  <c r="EU452" i="14"/>
  <c r="CD452" i="14"/>
  <c r="DZ452" i="14"/>
  <c r="GI452" i="14"/>
  <c r="DL452" i="14"/>
  <c r="EJ452" i="14"/>
  <c r="Z452" i="14"/>
  <c r="U452" i="14"/>
  <c r="EN452" i="14"/>
  <c r="GX452" i="14"/>
  <c r="DH452" i="14"/>
  <c r="BQ452" i="14"/>
  <c r="BU452" i="14"/>
  <c r="FA452" i="14"/>
  <c r="EW452" i="14"/>
  <c r="ER452" i="14"/>
  <c r="P452" i="14"/>
  <c r="N452" i="14"/>
  <c r="IS452" i="14"/>
  <c r="GM452" i="14"/>
  <c r="JB452" i="14"/>
  <c r="CO452" i="14"/>
  <c r="CM452" i="14"/>
  <c r="CK452" i="14"/>
  <c r="CI452" i="14"/>
  <c r="CF452" i="14"/>
  <c r="R452" i="14"/>
  <c r="GY452" i="14"/>
  <c r="IW452" i="14"/>
  <c r="DU452" i="14"/>
  <c r="DG452" i="14"/>
  <c r="CY452" i="14"/>
  <c r="IM452" i="14"/>
  <c r="V452" i="14"/>
  <c r="FC452" i="14"/>
  <c r="AC452" i="14"/>
  <c r="AA452" i="14"/>
  <c r="Y452" i="14"/>
  <c r="W452" i="14"/>
  <c r="T452" i="14"/>
  <c r="HA452" i="14"/>
  <c r="CA452" i="14"/>
  <c r="DY452" i="14"/>
  <c r="IQ452" i="14"/>
  <c r="GP452" i="14"/>
  <c r="G452" i="14"/>
  <c r="FK452" i="14"/>
  <c r="BY452" i="14"/>
  <c r="IL452" i="14"/>
  <c r="GB452" i="14"/>
  <c r="HL452" i="14"/>
  <c r="HJ452" i="14"/>
  <c r="HH452" i="14"/>
  <c r="HN452" i="14"/>
  <c r="HC452" i="14"/>
  <c r="CC452" i="14"/>
  <c r="O452" i="14"/>
  <c r="DX452" i="14"/>
  <c r="DS452" i="14"/>
  <c r="ED452" i="14"/>
  <c r="IJ452" i="14"/>
  <c r="BJ452" i="14"/>
  <c r="GO452" i="14"/>
  <c r="FR452" i="14"/>
  <c r="BV452" i="14"/>
  <c r="AZ452" i="14"/>
  <c r="BD452" i="14"/>
  <c r="I452" i="14"/>
  <c r="HM452" i="14"/>
  <c r="HK452" i="14"/>
  <c r="HI452" i="14"/>
  <c r="HG452" i="14"/>
  <c r="HD452" i="14"/>
  <c r="EP452" i="14"/>
  <c r="CB452" i="14"/>
  <c r="IY452" i="14"/>
  <c r="EL452" i="14"/>
  <c r="AF452" i="14"/>
  <c r="IF452" i="14"/>
  <c r="GK452" i="14"/>
  <c r="EF452" i="14"/>
  <c r="BG452" i="14"/>
  <c r="AV452" i="14"/>
  <c r="CQ452" i="14"/>
  <c r="II452" i="14"/>
  <c r="H452" i="14"/>
  <c r="GN452" i="14"/>
  <c r="GJ452" i="14"/>
  <c r="AT452" i="14"/>
  <c r="AU452" i="14"/>
  <c r="CR452" i="14"/>
  <c r="BE452" i="14"/>
  <c r="AX452" i="14"/>
  <c r="HV452" i="14"/>
  <c r="GS452" i="14"/>
  <c r="BK452" i="14"/>
  <c r="IZ452" i="14"/>
  <c r="IV452" i="14"/>
  <c r="BZ452" i="14"/>
  <c r="DR452" i="14"/>
  <c r="AE452" i="14"/>
  <c r="DK452" i="14"/>
  <c r="GA452" i="14"/>
  <c r="BP452" i="14"/>
  <c r="BT452" i="14"/>
  <c r="EK452" i="14"/>
  <c r="ET452" i="14"/>
  <c r="FS452" i="14"/>
  <c r="BL452" i="14"/>
  <c r="AW452" i="14"/>
  <c r="GR452" i="14"/>
  <c r="EE452" i="14"/>
  <c r="IE452" i="14"/>
  <c r="ES452" i="14"/>
  <c r="EQ452" i="14"/>
  <c r="EO452" i="14"/>
  <c r="EM452" i="14"/>
  <c r="EA452" i="14"/>
  <c r="GQ452" i="14"/>
  <c r="IR452" i="14"/>
  <c r="IN452" i="14"/>
  <c r="BR452" i="14"/>
  <c r="IK452" i="14"/>
  <c r="IG452" i="14"/>
  <c r="GH452" i="14"/>
  <c r="GL452" i="14"/>
  <c r="BS452" i="14"/>
  <c r="EH452" i="14"/>
  <c r="BX452" i="14"/>
  <c r="BI452" i="14"/>
  <c r="CX452" i="14"/>
  <c r="ID452" i="14"/>
  <c r="IX452" i="14"/>
  <c r="DO452" i="14"/>
  <c r="DT452" i="14"/>
  <c r="DP452" i="14"/>
  <c r="DM452" i="14"/>
  <c r="DI452" i="14"/>
  <c r="DV452" i="14"/>
  <c r="BN452" i="14"/>
  <c r="IT452" i="14"/>
  <c r="EG452" i="14"/>
  <c r="BW452" i="14"/>
  <c r="BH452" i="14"/>
  <c r="BA452" i="14"/>
  <c r="CP452" i="14"/>
  <c r="GF452" i="14"/>
  <c r="FY452" i="14"/>
  <c r="DW452" i="14"/>
  <c r="IU452" i="14"/>
  <c r="AL452" i="14"/>
  <c r="GE452" i="14"/>
  <c r="GD452" i="14"/>
  <c r="GG452" i="14"/>
  <c r="M452" i="14"/>
  <c r="CH452" i="14"/>
  <c r="GW452" i="14"/>
  <c r="FZ452" i="14"/>
  <c r="GC452" i="14"/>
  <c r="L452" i="14"/>
  <c r="GV452" i="14"/>
  <c r="BB452" i="14"/>
  <c r="FX452" i="14"/>
  <c r="FU452" i="14"/>
  <c r="K452" i="14"/>
  <c r="GU452" i="14"/>
  <c r="FT452" i="14"/>
  <c r="FW452" i="14"/>
  <c r="FV452" i="14"/>
  <c r="FJ452" i="14"/>
  <c r="J452" i="14"/>
  <c r="GT452" i="14"/>
  <c r="AD452" i="14"/>
  <c r="HW452" i="14"/>
  <c r="BC452" i="14"/>
  <c r="FB452" i="14"/>
  <c r="AI453" i="14"/>
  <c r="FB453" i="14"/>
  <c r="GX453" i="14"/>
  <c r="HO453" i="14"/>
  <c r="EV453" i="14"/>
  <c r="DC453" i="14"/>
  <c r="CS453" i="14"/>
  <c r="DS453" i="14"/>
  <c r="HS453" i="14"/>
  <c r="HU453" i="14"/>
  <c r="AB453" i="14"/>
  <c r="GR453" i="14"/>
  <c r="BY453" i="14"/>
  <c r="BU453" i="14"/>
  <c r="AD453" i="14"/>
  <c r="EX453" i="14"/>
  <c r="EZ453" i="14"/>
  <c r="BS453" i="14"/>
  <c r="HQ453" i="14"/>
  <c r="GV453" i="14"/>
  <c r="CQ453" i="14"/>
  <c r="Z453" i="14"/>
  <c r="AY453" i="14"/>
  <c r="CW453" i="14"/>
  <c r="X453" i="14"/>
  <c r="GT453" i="14"/>
  <c r="AQ453" i="14"/>
  <c r="DK453" i="14"/>
  <c r="L453" i="14"/>
  <c r="FH453" i="14"/>
  <c r="CO453" i="14"/>
  <c r="N453" i="14"/>
  <c r="FJ453" i="14"/>
  <c r="CI453" i="14"/>
  <c r="H453" i="14"/>
  <c r="FD453" i="14"/>
  <c r="CK453" i="14"/>
  <c r="J453" i="14"/>
  <c r="FF453" i="14"/>
  <c r="BG453" i="14"/>
  <c r="EI453" i="14"/>
  <c r="AJ453" i="14"/>
  <c r="HL453" i="14"/>
  <c r="EK453" i="14"/>
  <c r="AL453" i="14"/>
  <c r="HN453" i="14"/>
  <c r="EE453" i="14"/>
  <c r="AF453" i="14"/>
  <c r="HH453" i="14"/>
  <c r="EG453" i="14"/>
  <c r="AH453" i="14"/>
  <c r="HJ453" i="14"/>
  <c r="BO453" i="14"/>
  <c r="EY453" i="14"/>
  <c r="BX453" i="14"/>
  <c r="HT453" i="14"/>
  <c r="FA453" i="14"/>
  <c r="BZ453" i="14"/>
  <c r="HV453" i="14"/>
  <c r="EU453" i="14"/>
  <c r="BT453" i="14"/>
  <c r="HP453" i="14"/>
  <c r="EW453" i="14"/>
  <c r="BV453" i="14"/>
  <c r="HR453" i="14"/>
  <c r="BW453" i="14"/>
  <c r="FG453" i="14"/>
  <c r="CN453" i="14"/>
  <c r="M453" i="14"/>
  <c r="FI453" i="14"/>
  <c r="CP453" i="14"/>
  <c r="G453" i="14"/>
  <c r="FC453" i="14"/>
  <c r="CJ453" i="14"/>
  <c r="I453" i="14"/>
  <c r="FE453" i="14"/>
  <c r="CL453" i="14"/>
  <c r="K453" i="14"/>
  <c r="CM453" i="14"/>
  <c r="GU453" i="14"/>
  <c r="CV453" i="14"/>
  <c r="AC453" i="14"/>
  <c r="GW453" i="14"/>
  <c r="CX453" i="14"/>
  <c r="W453" i="14"/>
  <c r="GQ453" i="14"/>
  <c r="CR453" i="14"/>
  <c r="Y453" i="14"/>
  <c r="GS453" i="14"/>
  <c r="CT453" i="14"/>
  <c r="AA453" i="14"/>
  <c r="CU453" i="14"/>
  <c r="HK453" i="14"/>
  <c r="EJ453" i="14"/>
  <c r="AK453" i="14"/>
  <c r="HM453" i="14"/>
  <c r="EL453" i="14"/>
  <c r="AE453" i="14"/>
  <c r="HG453" i="14"/>
  <c r="EF453" i="14"/>
  <c r="AG453" i="14"/>
  <c r="HI453" i="14"/>
  <c r="EH453" i="14"/>
  <c r="FO453" i="14"/>
  <c r="IA453" i="14"/>
  <c r="AR453" i="14"/>
  <c r="DD453" i="14"/>
  <c r="FP453" i="14"/>
  <c r="IB453" i="14"/>
  <c r="AS453" i="14"/>
  <c r="DE453" i="14"/>
  <c r="FQ453" i="14"/>
  <c r="IC453" i="14"/>
  <c r="AT453" i="14"/>
  <c r="DF453" i="14"/>
  <c r="FR453" i="14"/>
  <c r="ID453" i="14"/>
  <c r="AM453" i="14"/>
  <c r="CY453" i="14"/>
  <c r="FK453" i="14"/>
  <c r="HW453" i="14"/>
  <c r="AN453" i="14"/>
  <c r="CZ453" i="14"/>
  <c r="FL453" i="14"/>
  <c r="HX453" i="14"/>
  <c r="AO453" i="14"/>
  <c r="DA453" i="14"/>
  <c r="FM453" i="14"/>
  <c r="HY453" i="14"/>
  <c r="AP453" i="14"/>
  <c r="DB453" i="14"/>
  <c r="FN453" i="14"/>
  <c r="HZ453" i="14"/>
  <c r="FW453" i="14"/>
  <c r="II453" i="14"/>
  <c r="AZ453" i="14"/>
  <c r="DL453" i="14"/>
  <c r="FX453" i="14"/>
  <c r="IJ453" i="14"/>
  <c r="BA453" i="14"/>
  <c r="DM453" i="14"/>
  <c r="FY453" i="14"/>
  <c r="IK453" i="14"/>
  <c r="BB453" i="14"/>
  <c r="DN453" i="14"/>
  <c r="FZ453" i="14"/>
  <c r="IL453" i="14"/>
  <c r="AU453" i="14"/>
  <c r="DG453" i="14"/>
  <c r="FS453" i="14"/>
  <c r="IE453" i="14"/>
  <c r="AV453" i="14"/>
  <c r="DH453" i="14"/>
  <c r="FT453" i="14"/>
  <c r="IF453" i="14"/>
  <c r="AW453" i="14"/>
  <c r="DI453" i="14"/>
  <c r="FU453" i="14"/>
  <c r="IG453" i="14"/>
  <c r="AX453" i="14"/>
  <c r="DJ453" i="14"/>
  <c r="FV453" i="14"/>
  <c r="IH453" i="14"/>
  <c r="GE453" i="14"/>
  <c r="IQ453" i="14"/>
  <c r="BH453" i="14"/>
  <c r="DT453" i="14"/>
  <c r="GF453" i="14"/>
  <c r="IR453" i="14"/>
  <c r="BI453" i="14"/>
  <c r="DU453" i="14"/>
  <c r="GG453" i="14"/>
  <c r="IS453" i="14"/>
  <c r="BJ453" i="14"/>
  <c r="DV453" i="14"/>
  <c r="GH453" i="14"/>
  <c r="IT453" i="14"/>
  <c r="BC453" i="14"/>
  <c r="DO453" i="14"/>
  <c r="GA453" i="14"/>
  <c r="IM453" i="14"/>
  <c r="BD453" i="14"/>
  <c r="DP453" i="14"/>
  <c r="GB453" i="14"/>
  <c r="IN453" i="14"/>
  <c r="BE453" i="14"/>
  <c r="DQ453" i="14"/>
  <c r="GC453" i="14"/>
  <c r="IO453" i="14"/>
  <c r="BF453" i="14"/>
  <c r="DR453" i="14"/>
  <c r="GD453" i="14"/>
  <c r="IP453" i="14"/>
  <c r="EA453" i="14"/>
  <c r="GM453" i="14"/>
  <c r="IY453" i="14"/>
  <c r="BP453" i="14"/>
  <c r="EB453" i="14"/>
  <c r="GN453" i="14"/>
  <c r="IZ453" i="14"/>
  <c r="BQ453" i="14"/>
  <c r="EC453" i="14"/>
  <c r="GO453" i="14"/>
  <c r="JA453" i="14"/>
  <c r="BR453" i="14"/>
  <c r="ED453" i="14"/>
  <c r="GP453" i="14"/>
  <c r="JB453" i="14"/>
  <c r="BK453" i="14"/>
  <c r="DW453" i="14"/>
  <c r="GI453" i="14"/>
  <c r="IU453" i="14"/>
  <c r="BL453" i="14"/>
  <c r="DX453" i="14"/>
  <c r="GJ453" i="14"/>
  <c r="IV453" i="14"/>
  <c r="BM453" i="14"/>
  <c r="DY453" i="14"/>
  <c r="GK453" i="14"/>
  <c r="IW453" i="14"/>
  <c r="BN453" i="14"/>
  <c r="DZ453" i="14"/>
  <c r="GL453" i="14"/>
  <c r="IX453" i="14"/>
  <c r="S453" i="14"/>
  <c r="CE453" i="14"/>
  <c r="EQ453" i="14"/>
  <c r="HC453" i="14"/>
  <c r="T453" i="14"/>
  <c r="CF453" i="14"/>
  <c r="ER453" i="14"/>
  <c r="HD453" i="14"/>
  <c r="U453" i="14"/>
  <c r="CG453" i="14"/>
  <c r="ES453" i="14"/>
  <c r="HE453" i="14"/>
  <c r="V453" i="14"/>
  <c r="CH453" i="14"/>
  <c r="ET453" i="14"/>
  <c r="HF453" i="14"/>
  <c r="O453" i="14"/>
  <c r="CA453" i="14"/>
  <c r="EM453" i="14"/>
  <c r="GY453" i="14"/>
  <c r="P453" i="14"/>
  <c r="CB453" i="14"/>
  <c r="EN453" i="14"/>
  <c r="GZ453" i="14"/>
  <c r="Q453" i="14"/>
  <c r="CC453" i="14"/>
  <c r="EO453" i="14"/>
  <c r="HA453" i="14"/>
  <c r="R453" i="14"/>
  <c r="CD453" i="14"/>
  <c r="EP453" i="14"/>
  <c r="F193" i="14"/>
  <c r="H193" i="14"/>
  <c r="G194" i="14"/>
  <c r="E194" i="14"/>
  <c r="H194" i="14" s="1"/>
  <c r="D195" i="14"/>
  <c r="C196" i="14"/>
  <c r="K110" i="2"/>
  <c r="M110" i="2" s="1"/>
  <c r="O110" i="2" s="1"/>
  <c r="S110" i="2" s="1"/>
  <c r="L64" i="11" s="1"/>
  <c r="F111" i="2"/>
  <c r="D111" i="2"/>
  <c r="E111" i="2" s="1"/>
  <c r="H111" i="2"/>
  <c r="I111" i="2" s="1"/>
  <c r="C112" i="2"/>
  <c r="AH109" i="2"/>
  <c r="AI109" i="2" s="1"/>
  <c r="AK109" i="2" s="1"/>
  <c r="AO109" i="2" s="1"/>
  <c r="M63" i="11" s="1"/>
  <c r="AC110" i="2"/>
  <c r="AA110" i="2"/>
  <c r="AB110" i="2" s="1"/>
  <c r="AE110" i="2"/>
  <c r="AF110" i="2" s="1"/>
  <c r="Z111" i="2"/>
  <c r="X122" i="2"/>
  <c r="I193" i="14" l="1"/>
  <c r="K193" i="14" s="1"/>
  <c r="HU454" i="14" s="1"/>
  <c r="F194" i="14"/>
  <c r="I194" i="14" s="1"/>
  <c r="K194" i="14" s="1"/>
  <c r="C197" i="14"/>
  <c r="D196" i="14"/>
  <c r="E195" i="14"/>
  <c r="H195" i="14" s="1"/>
  <c r="K111" i="2"/>
  <c r="M111" i="2" s="1"/>
  <c r="O111" i="2" s="1"/>
  <c r="S111" i="2" s="1"/>
  <c r="L65" i="11" s="1"/>
  <c r="D112" i="2"/>
  <c r="E112" i="2" s="1"/>
  <c r="C113" i="2"/>
  <c r="F112" i="2"/>
  <c r="H112" i="2"/>
  <c r="I112" i="2" s="1"/>
  <c r="AH110" i="2"/>
  <c r="AI110" i="2" s="1"/>
  <c r="AK110" i="2" s="1"/>
  <c r="AO110" i="2" s="1"/>
  <c r="M64" i="11" s="1"/>
  <c r="AC111" i="2"/>
  <c r="AA111" i="2"/>
  <c r="AB111" i="2" s="1"/>
  <c r="Z112" i="2"/>
  <c r="AE111" i="2"/>
  <c r="AF111" i="2" s="1"/>
  <c r="X123" i="2"/>
  <c r="H454" i="14" l="1"/>
  <c r="AF454" i="14"/>
  <c r="CU454" i="14"/>
  <c r="AV454" i="14"/>
  <c r="GX454" i="14"/>
  <c r="CL454" i="14"/>
  <c r="IZ454" i="14"/>
  <c r="EN454" i="14"/>
  <c r="AQ454" i="14"/>
  <c r="GQ454" i="14"/>
  <c r="CP454" i="14"/>
  <c r="M454" i="14"/>
  <c r="FC454" i="14"/>
  <c r="BJ454" i="14"/>
  <c r="HP454" i="14"/>
  <c r="DD454" i="14"/>
  <c r="CS454" i="14"/>
  <c r="HQ454" i="14"/>
  <c r="IK454" i="14"/>
  <c r="BD454" i="14"/>
  <c r="EA454" i="14"/>
  <c r="HH454" i="14"/>
  <c r="AG454" i="14"/>
  <c r="CV454" i="14"/>
  <c r="GD454" i="14"/>
  <c r="J454" i="14"/>
  <c r="BV454" i="14"/>
  <c r="EY454" i="14"/>
  <c r="IF454" i="14"/>
  <c r="AY454" i="14"/>
  <c r="DT454" i="14"/>
  <c r="HB454" i="14"/>
  <c r="AJ454" i="14"/>
  <c r="CZ454" i="14"/>
  <c r="GH454" i="14"/>
  <c r="U454" i="14"/>
  <c r="CG454" i="14"/>
  <c r="FN454" i="14"/>
  <c r="IU454" i="14"/>
  <c r="BR454" i="14"/>
  <c r="ET454" i="14"/>
  <c r="IA454" i="14"/>
  <c r="AU454" i="14"/>
  <c r="DO454" i="14"/>
  <c r="GV454" i="14"/>
  <c r="DA454" i="14"/>
  <c r="FM454" i="14"/>
  <c r="HY454" i="14"/>
  <c r="DU454" i="14"/>
  <c r="GG454" i="14"/>
  <c r="IS454" i="14"/>
  <c r="AN454" i="14"/>
  <c r="DF454" i="14"/>
  <c r="GM454" i="14"/>
  <c r="Q454" i="14"/>
  <c r="CC454" i="14"/>
  <c r="FH454" i="14"/>
  <c r="IP454" i="14"/>
  <c r="BF454" i="14"/>
  <c r="ED454" i="14"/>
  <c r="HK454" i="14"/>
  <c r="AI454" i="14"/>
  <c r="CY454" i="14"/>
  <c r="GF454" i="14"/>
  <c r="T454" i="14"/>
  <c r="CF454" i="14"/>
  <c r="FL454" i="14"/>
  <c r="IT454" i="14"/>
  <c r="BQ454" i="14"/>
  <c r="ER454" i="14"/>
  <c r="HZ454" i="14"/>
  <c r="BB454" i="14"/>
  <c r="DX454" i="14"/>
  <c r="HF454" i="14"/>
  <c r="AE454" i="14"/>
  <c r="CT454" i="14"/>
  <c r="GA454" i="14"/>
  <c r="CK454" i="14"/>
  <c r="EW454" i="14"/>
  <c r="HI454" i="14"/>
  <c r="DE454" i="14"/>
  <c r="FQ454" i="14"/>
  <c r="IC454" i="14"/>
  <c r="DP454" i="14"/>
  <c r="Y454" i="14"/>
  <c r="FS454" i="14"/>
  <c r="BN454" i="14"/>
  <c r="HV454" i="14"/>
  <c r="DJ454" i="14"/>
  <c r="AB454" i="14"/>
  <c r="FW454" i="14"/>
  <c r="BY454" i="14"/>
  <c r="IJ454" i="14"/>
  <c r="EI454" i="14"/>
  <c r="AM454" i="14"/>
  <c r="GL454" i="14"/>
  <c r="FE454" i="14"/>
  <c r="DM454" i="14"/>
  <c r="FY454" i="14"/>
  <c r="BL454" i="14"/>
  <c r="EL454" i="14"/>
  <c r="HS454" i="14"/>
  <c r="AO454" i="14"/>
  <c r="DG454" i="14"/>
  <c r="GN454" i="14"/>
  <c r="R454" i="14"/>
  <c r="CD454" i="14"/>
  <c r="FJ454" i="14"/>
  <c r="IQ454" i="14"/>
  <c r="BG454" i="14"/>
  <c r="EE454" i="14"/>
  <c r="HL454" i="14"/>
  <c r="AR454" i="14"/>
  <c r="DK454" i="14"/>
  <c r="GR454" i="14"/>
  <c r="AC454" i="14"/>
  <c r="CQ454" i="14"/>
  <c r="FX454" i="14"/>
  <c r="N454" i="14"/>
  <c r="BZ454" i="14"/>
  <c r="FD454" i="14"/>
  <c r="IL454" i="14"/>
  <c r="BC454" i="14"/>
  <c r="DZ454" i="14"/>
  <c r="HG454" i="14"/>
  <c r="DI454" i="14"/>
  <c r="FU454" i="14"/>
  <c r="IG454" i="14"/>
  <c r="EC454" i="14"/>
  <c r="GO454" i="14"/>
  <c r="JA454" i="14"/>
  <c r="BT454" i="14"/>
  <c r="EV454" i="14"/>
  <c r="ID454" i="14"/>
  <c r="AW454" i="14"/>
  <c r="DR454" i="14"/>
  <c r="GY454" i="14"/>
  <c r="Z454" i="14"/>
  <c r="CM454" i="14"/>
  <c r="FT454" i="14"/>
  <c r="JB454" i="14"/>
  <c r="BO454" i="14"/>
  <c r="EP454" i="14"/>
  <c r="HW454" i="14"/>
  <c r="AZ454" i="14"/>
  <c r="DV454" i="14"/>
  <c r="HC454" i="14"/>
  <c r="AK454" i="14"/>
  <c r="DB454" i="14"/>
  <c r="GI454" i="14"/>
  <c r="V454" i="14"/>
  <c r="CH454" i="14"/>
  <c r="FO454" i="14"/>
  <c r="IV454" i="14"/>
  <c r="BK454" i="14"/>
  <c r="EJ454" i="14"/>
  <c r="HR454" i="14"/>
  <c r="DQ454" i="14"/>
  <c r="GC454" i="14"/>
  <c r="IO454" i="14"/>
  <c r="EK454" i="14"/>
  <c r="GW454" i="14"/>
  <c r="P454" i="14"/>
  <c r="CB454" i="14"/>
  <c r="FG454" i="14"/>
  <c r="IN454" i="14"/>
  <c r="BE454" i="14"/>
  <c r="EB454" i="14"/>
  <c r="HJ454" i="14"/>
  <c r="AH454" i="14"/>
  <c r="CX454" i="14"/>
  <c r="GE454" i="14"/>
  <c r="K454" i="14"/>
  <c r="BW454" i="14"/>
  <c r="EZ454" i="14"/>
  <c r="IH454" i="14"/>
  <c r="BH454" i="14"/>
  <c r="EF454" i="14"/>
  <c r="HN454" i="14"/>
  <c r="AS454" i="14"/>
  <c r="DL454" i="14"/>
  <c r="GT454" i="14"/>
  <c r="AD454" i="14"/>
  <c r="CR454" i="14"/>
  <c r="FZ454" i="14"/>
  <c r="G454" i="14"/>
  <c r="BS454" i="14"/>
  <c r="EU454" i="14"/>
  <c r="IB454" i="14"/>
  <c r="DY454" i="14"/>
  <c r="GK454" i="14"/>
  <c r="IW454" i="14"/>
  <c r="ES454" i="14"/>
  <c r="HE454" i="14"/>
  <c r="X454" i="14"/>
  <c r="CJ454" i="14"/>
  <c r="FR454" i="14"/>
  <c r="IY454" i="14"/>
  <c r="BM454" i="14"/>
  <c r="EM454" i="14"/>
  <c r="HT454" i="14"/>
  <c r="AP454" i="14"/>
  <c r="DH454" i="14"/>
  <c r="GP454" i="14"/>
  <c r="S454" i="14"/>
  <c r="CE454" i="14"/>
  <c r="FK454" i="14"/>
  <c r="IR454" i="14"/>
  <c r="BP454" i="14"/>
  <c r="EQ454" i="14"/>
  <c r="HX454" i="14"/>
  <c r="BA454" i="14"/>
  <c r="DW454" i="14"/>
  <c r="HD454" i="14"/>
  <c r="AL454" i="14"/>
  <c r="DC454" i="14"/>
  <c r="GJ454" i="14"/>
  <c r="O454" i="14"/>
  <c r="CA454" i="14"/>
  <c r="FF454" i="14"/>
  <c r="IM454" i="14"/>
  <c r="EG454" i="14"/>
  <c r="GS454" i="14"/>
  <c r="CO454" i="14"/>
  <c r="FA454" i="14"/>
  <c r="HM454" i="14"/>
  <c r="GB454" i="14"/>
  <c r="I454" i="14"/>
  <c r="BU454" i="14"/>
  <c r="EX454" i="14"/>
  <c r="IE454" i="14"/>
  <c r="AX454" i="14"/>
  <c r="DS454" i="14"/>
  <c r="GZ454" i="14"/>
  <c r="AA454" i="14"/>
  <c r="CN454" i="14"/>
  <c r="FV454" i="14"/>
  <c r="L454" i="14"/>
  <c r="BX454" i="14"/>
  <c r="FB454" i="14"/>
  <c r="II454" i="14"/>
  <c r="BI454" i="14"/>
  <c r="EH454" i="14"/>
  <c r="HO454" i="14"/>
  <c r="AT454" i="14"/>
  <c r="DN454" i="14"/>
  <c r="GU454" i="14"/>
  <c r="W454" i="14"/>
  <c r="CI454" i="14"/>
  <c r="FP454" i="14"/>
  <c r="IX454" i="14"/>
  <c r="EO454" i="14"/>
  <c r="HA454" i="14"/>
  <c r="CW454" i="14"/>
  <c r="FI454" i="14"/>
  <c r="F195" i="14"/>
  <c r="G195" i="14"/>
  <c r="GT455" i="14"/>
  <c r="HV455" i="14"/>
  <c r="FJ455" i="14"/>
  <c r="IE455" i="14"/>
  <c r="BC455" i="14"/>
  <c r="AU455" i="14"/>
  <c r="II455" i="14"/>
  <c r="T455" i="14"/>
  <c r="AL455" i="14"/>
  <c r="CM455" i="14"/>
  <c r="BT455" i="14"/>
  <c r="EF455" i="14"/>
  <c r="DD455" i="14"/>
  <c r="HD455" i="14"/>
  <c r="EJ455" i="14"/>
  <c r="FO455" i="14"/>
  <c r="CX455" i="14"/>
  <c r="EU455" i="14"/>
  <c r="GK455" i="14"/>
  <c r="HC455" i="14"/>
  <c r="R455" i="14"/>
  <c r="U455" i="14"/>
  <c r="IY455" i="14"/>
  <c r="AM455" i="14"/>
  <c r="CW455" i="14"/>
  <c r="CD455" i="14"/>
  <c r="AQ455" i="14"/>
  <c r="CJ455" i="14"/>
  <c r="EA455" i="14"/>
  <c r="FI455" i="14"/>
  <c r="EP455" i="14"/>
  <c r="DG455" i="14"/>
  <c r="GI455" i="14"/>
  <c r="HY455" i="14"/>
  <c r="HU455" i="14"/>
  <c r="HB455" i="14"/>
  <c r="AF455" i="14"/>
  <c r="DS455" i="14"/>
  <c r="HQ455" i="14"/>
  <c r="BM455" i="14"/>
  <c r="FG455" i="14"/>
  <c r="M455" i="14"/>
  <c r="CV455" i="14"/>
  <c r="GU455" i="14"/>
  <c r="BE455" i="14"/>
  <c r="EW455" i="14"/>
  <c r="P455" i="14"/>
  <c r="CZ455" i="14"/>
  <c r="GY455" i="14"/>
  <c r="AW455" i="14"/>
  <c r="EN455" i="14"/>
  <c r="IO455" i="14"/>
  <c r="CE455" i="14"/>
  <c r="GB455" i="14"/>
  <c r="AE455" i="14"/>
  <c r="DQ455" i="14"/>
  <c r="HP455" i="14"/>
  <c r="DE455" i="14"/>
  <c r="FQ455" i="14"/>
  <c r="IC455" i="14"/>
  <c r="AT455" i="14"/>
  <c r="DF455" i="14"/>
  <c r="FR455" i="14"/>
  <c r="ID455" i="14"/>
  <c r="Z455" i="14"/>
  <c r="CL455" i="14"/>
  <c r="EX455" i="14"/>
  <c r="HJ455" i="14"/>
  <c r="BX455" i="14"/>
  <c r="FT455" i="14"/>
  <c r="X455" i="14"/>
  <c r="DI455" i="14"/>
  <c r="HH455" i="14"/>
  <c r="BP455" i="14"/>
  <c r="FK455" i="14"/>
  <c r="AA455" i="14"/>
  <c r="DL455" i="14"/>
  <c r="HK455" i="14"/>
  <c r="BH455" i="14"/>
  <c r="EZ455" i="14"/>
  <c r="H455" i="14"/>
  <c r="CQ455" i="14"/>
  <c r="GN455" i="14"/>
  <c r="AO455" i="14"/>
  <c r="EE455" i="14"/>
  <c r="IB455" i="14"/>
  <c r="DM455" i="14"/>
  <c r="FY455" i="14"/>
  <c r="IK455" i="14"/>
  <c r="BB455" i="14"/>
  <c r="DN455" i="14"/>
  <c r="FZ455" i="14"/>
  <c r="IL455" i="14"/>
  <c r="AH455" i="14"/>
  <c r="CT455" i="14"/>
  <c r="FF455" i="14"/>
  <c r="HR455" i="14"/>
  <c r="BA455" i="14"/>
  <c r="ER455" i="14"/>
  <c r="IW455" i="14"/>
  <c r="CI455" i="14"/>
  <c r="GF455" i="14"/>
  <c r="AI455" i="14"/>
  <c r="DW455" i="14"/>
  <c r="HT455" i="14"/>
  <c r="CA455" i="14"/>
  <c r="FW455" i="14"/>
  <c r="AK455" i="14"/>
  <c r="DY455" i="14"/>
  <c r="HX455" i="14"/>
  <c r="BS455" i="14"/>
  <c r="FM455" i="14"/>
  <c r="S455" i="14"/>
  <c r="DC455" i="14"/>
  <c r="HA455" i="14"/>
  <c r="AZ455" i="14"/>
  <c r="EQ455" i="14"/>
  <c r="IU455" i="14"/>
  <c r="DU455" i="14"/>
  <c r="GG455" i="14"/>
  <c r="IS455" i="14"/>
  <c r="BJ455" i="14"/>
  <c r="DV455" i="14"/>
  <c r="GH455" i="14"/>
  <c r="IT455" i="14"/>
  <c r="AP455" i="14"/>
  <c r="DB455" i="14"/>
  <c r="FN455" i="14"/>
  <c r="HZ455" i="14"/>
  <c r="BL455" i="14"/>
  <c r="FE455" i="14"/>
  <c r="L455" i="14"/>
  <c r="CU455" i="14"/>
  <c r="GS455" i="14"/>
  <c r="AS455" i="14"/>
  <c r="EI455" i="14"/>
  <c r="IG455" i="14"/>
  <c r="CK455" i="14"/>
  <c r="GJ455" i="14"/>
  <c r="AV455" i="14"/>
  <c r="EM455" i="14"/>
  <c r="IM455" i="14"/>
  <c r="CC455" i="14"/>
  <c r="GA455" i="14"/>
  <c r="AC455" i="14"/>
  <c r="DP455" i="14"/>
  <c r="HO455" i="14"/>
  <c r="BK455" i="14"/>
  <c r="FD455" i="14"/>
  <c r="IJ455" i="14"/>
  <c r="EC455" i="14"/>
  <c r="GO455" i="14"/>
  <c r="JA455" i="14"/>
  <c r="BR455" i="14"/>
  <c r="ED455" i="14"/>
  <c r="GP455" i="14"/>
  <c r="JB455" i="14"/>
  <c r="AX455" i="14"/>
  <c r="DJ455" i="14"/>
  <c r="FV455" i="14"/>
  <c r="IH455" i="14"/>
  <c r="BW455" i="14"/>
  <c r="FS455" i="14"/>
  <c r="W455" i="14"/>
  <c r="DH455" i="14"/>
  <c r="HG455" i="14"/>
  <c r="BD455" i="14"/>
  <c r="EV455" i="14"/>
  <c r="O455" i="14"/>
  <c r="CY455" i="14"/>
  <c r="GV455" i="14"/>
  <c r="BG455" i="14"/>
  <c r="EY455" i="14"/>
  <c r="G455" i="14"/>
  <c r="CN455" i="14"/>
  <c r="GM455" i="14"/>
  <c r="AN455" i="14"/>
  <c r="EB455" i="14"/>
  <c r="IA455" i="14"/>
  <c r="BU455" i="14"/>
  <c r="FP455" i="14"/>
  <c r="IR455" i="14"/>
  <c r="EK455" i="14"/>
  <c r="GW455" i="14"/>
  <c r="N455" i="14"/>
  <c r="BZ455" i="14"/>
  <c r="EL455" i="14"/>
  <c r="GX455" i="14"/>
  <c r="IN455" i="14"/>
  <c r="BF455" i="14"/>
  <c r="DR455" i="14"/>
  <c r="GD455" i="14"/>
  <c r="IP455" i="14"/>
  <c r="CG455" i="14"/>
  <c r="GE455" i="14"/>
  <c r="AG455" i="14"/>
  <c r="DT455" i="14"/>
  <c r="HS455" i="14"/>
  <c r="BO455" i="14"/>
  <c r="FH455" i="14"/>
  <c r="Y455" i="14"/>
  <c r="DK455" i="14"/>
  <c r="HI455" i="14"/>
  <c r="BQ455" i="14"/>
  <c r="FL455" i="14"/>
  <c r="Q455" i="14"/>
  <c r="DA455" i="14"/>
  <c r="GZ455" i="14"/>
  <c r="AY455" i="14"/>
  <c r="EO455" i="14"/>
  <c r="IQ455" i="14"/>
  <c r="CF455" i="14"/>
  <c r="GC455" i="14"/>
  <c r="IZ455" i="14"/>
  <c r="ES455" i="14"/>
  <c r="HE455" i="14"/>
  <c r="V455" i="14"/>
  <c r="CH455" i="14"/>
  <c r="ET455" i="14"/>
  <c r="HF455" i="14"/>
  <c r="IV455" i="14"/>
  <c r="BN455" i="14"/>
  <c r="DZ455" i="14"/>
  <c r="GL455" i="14"/>
  <c r="IX455" i="14"/>
  <c r="K455" i="14"/>
  <c r="CS455" i="14"/>
  <c r="GR455" i="14"/>
  <c r="AR455" i="14"/>
  <c r="EG455" i="14"/>
  <c r="IF455" i="14"/>
  <c r="BY455" i="14"/>
  <c r="FU455" i="14"/>
  <c r="AJ455" i="14"/>
  <c r="DX455" i="14"/>
  <c r="HW455" i="14"/>
  <c r="CB455" i="14"/>
  <c r="FX455" i="14"/>
  <c r="AB455" i="14"/>
  <c r="DO455" i="14"/>
  <c r="HL455" i="14"/>
  <c r="BI455" i="14"/>
  <c r="FC455" i="14"/>
  <c r="I455" i="14"/>
  <c r="CR455" i="14"/>
  <c r="GQ455" i="14"/>
  <c r="CO455" i="14"/>
  <c r="FA455" i="14"/>
  <c r="HM455" i="14"/>
  <c r="AD455" i="14"/>
  <c r="CP455" i="14"/>
  <c r="FB455" i="14"/>
  <c r="HN455" i="14"/>
  <c r="J455" i="14"/>
  <c r="BV455" i="14"/>
  <c r="EH455" i="14"/>
  <c r="E196" i="14"/>
  <c r="H196" i="14" s="1"/>
  <c r="D197" i="14"/>
  <c r="C198" i="14"/>
  <c r="K112" i="2"/>
  <c r="M112" i="2" s="1"/>
  <c r="O112" i="2" s="1"/>
  <c r="S112" i="2" s="1"/>
  <c r="L66" i="11" s="1"/>
  <c r="F113" i="2"/>
  <c r="C114" i="2"/>
  <c r="D113" i="2"/>
  <c r="E113" i="2" s="1"/>
  <c r="H113" i="2"/>
  <c r="I113" i="2" s="1"/>
  <c r="AH111" i="2"/>
  <c r="AI111" i="2" s="1"/>
  <c r="AK111" i="2" s="1"/>
  <c r="AO111" i="2" s="1"/>
  <c r="M65" i="11" s="1"/>
  <c r="AC112" i="2"/>
  <c r="Z113" i="2"/>
  <c r="AE112" i="2"/>
  <c r="AF112" i="2" s="1"/>
  <c r="AA112" i="2"/>
  <c r="AB112" i="2" s="1"/>
  <c r="X124" i="2"/>
  <c r="I195" i="14" l="1"/>
  <c r="K195" i="14" s="1"/>
  <c r="GL456" i="14" s="1"/>
  <c r="G196" i="14"/>
  <c r="C199" i="14"/>
  <c r="D198" i="14"/>
  <c r="E197" i="14"/>
  <c r="G197" i="14" s="1"/>
  <c r="F196" i="14"/>
  <c r="K113" i="2"/>
  <c r="M113" i="2" s="1"/>
  <c r="O113" i="2" s="1"/>
  <c r="S113" i="2" s="1"/>
  <c r="L67" i="11" s="1"/>
  <c r="C115" i="2"/>
  <c r="F114" i="2"/>
  <c r="D114" i="2"/>
  <c r="E114" i="2" s="1"/>
  <c r="H114" i="2"/>
  <c r="I114" i="2" s="1"/>
  <c r="AH112" i="2"/>
  <c r="AI112" i="2" s="1"/>
  <c r="AK112" i="2" s="1"/>
  <c r="AO112" i="2" s="1"/>
  <c r="M66" i="11" s="1"/>
  <c r="AC113" i="2"/>
  <c r="Z114" i="2"/>
  <c r="AA113" i="2"/>
  <c r="AB113" i="2" s="1"/>
  <c r="AE113" i="2"/>
  <c r="AF113" i="2" s="1"/>
  <c r="X125" i="2"/>
  <c r="CR456" i="14" l="1"/>
  <c r="IG456" i="14"/>
  <c r="HG456" i="14"/>
  <c r="L456" i="14"/>
  <c r="AZ456" i="14"/>
  <c r="CW456" i="14"/>
  <c r="II456" i="14"/>
  <c r="BT456" i="14"/>
  <c r="HC456" i="14"/>
  <c r="HA456" i="14"/>
  <c r="IQ456" i="14"/>
  <c r="HK456" i="14"/>
  <c r="DB456" i="14"/>
  <c r="IO456" i="14"/>
  <c r="HI456" i="14"/>
  <c r="GU456" i="14"/>
  <c r="DN456" i="14"/>
  <c r="AF456" i="14"/>
  <c r="DW456" i="14"/>
  <c r="IE456" i="14"/>
  <c r="GY456" i="14"/>
  <c r="BN456" i="14"/>
  <c r="BC456" i="14"/>
  <c r="BG456" i="14"/>
  <c r="BE456" i="14"/>
  <c r="DH456" i="14"/>
  <c r="AU456" i="14"/>
  <c r="AY456" i="14"/>
  <c r="AW456" i="14"/>
  <c r="CN456" i="14"/>
  <c r="W456" i="14"/>
  <c r="AA456" i="14"/>
  <c r="Y456" i="14"/>
  <c r="AB456" i="14"/>
  <c r="O456" i="14"/>
  <c r="S456" i="14"/>
  <c r="Q456" i="14"/>
  <c r="ID456" i="14"/>
  <c r="IC456" i="14"/>
  <c r="IZ456" i="14"/>
  <c r="BV456" i="14"/>
  <c r="IJ456" i="14"/>
  <c r="BQ456" i="14"/>
  <c r="I456" i="14"/>
  <c r="BZ456" i="14"/>
  <c r="AG456" i="14"/>
  <c r="GH456" i="14"/>
  <c r="AO456" i="14"/>
  <c r="IL456" i="14"/>
  <c r="AS456" i="14"/>
  <c r="CB456" i="14"/>
  <c r="IU456" i="14"/>
  <c r="ED456" i="14"/>
  <c r="M456" i="14"/>
  <c r="EC456" i="14"/>
  <c r="EK456" i="14"/>
  <c r="BR456" i="14"/>
  <c r="HV456" i="14"/>
  <c r="EL456" i="14"/>
  <c r="GE456" i="14"/>
  <c r="GR456" i="14"/>
  <c r="FW456" i="14"/>
  <c r="FX456" i="14"/>
  <c r="EW456" i="14"/>
  <c r="EM456" i="14"/>
  <c r="EO456" i="14"/>
  <c r="HW456" i="14"/>
  <c r="BW456" i="14"/>
  <c r="IX456" i="14"/>
  <c r="G456" i="14"/>
  <c r="AE456" i="14"/>
  <c r="AM456" i="14"/>
  <c r="HR456" i="14"/>
  <c r="FI456" i="14"/>
  <c r="FN456" i="14"/>
  <c r="DO456" i="14"/>
  <c r="DS456" i="14"/>
  <c r="DQ456" i="14"/>
  <c r="AD456" i="14"/>
  <c r="DG456" i="14"/>
  <c r="DK456" i="14"/>
  <c r="DI456" i="14"/>
  <c r="H456" i="14"/>
  <c r="CI456" i="14"/>
  <c r="CM456" i="14"/>
  <c r="CK456" i="14"/>
  <c r="GP456" i="14"/>
  <c r="CA456" i="14"/>
  <c r="CE456" i="14"/>
  <c r="CC456" i="14"/>
  <c r="FT456" i="14"/>
  <c r="CY456" i="14"/>
  <c r="DA456" i="14"/>
  <c r="GT456" i="14"/>
  <c r="EB456" i="14"/>
  <c r="FG456" i="14"/>
  <c r="HT456" i="14"/>
  <c r="FK456" i="14"/>
  <c r="IT456" i="14"/>
  <c r="GI456" i="14"/>
  <c r="BH456" i="14"/>
  <c r="HO456" i="14"/>
  <c r="EI456" i="14"/>
  <c r="IR456" i="14"/>
  <c r="BK456" i="14"/>
  <c r="X456" i="14"/>
  <c r="CU456" i="14"/>
  <c r="IS456" i="14"/>
  <c r="IP456" i="14"/>
  <c r="IN456" i="14"/>
  <c r="FR456" i="14"/>
  <c r="IK456" i="14"/>
  <c r="IH456" i="14"/>
  <c r="IF456" i="14"/>
  <c r="EV456" i="14"/>
  <c r="HM456" i="14"/>
  <c r="HJ456" i="14"/>
  <c r="GZ456" i="14"/>
  <c r="CJ456" i="14"/>
  <c r="HE456" i="14"/>
  <c r="HB456" i="14"/>
  <c r="GF456" i="14"/>
  <c r="BP456" i="14"/>
  <c r="DE456" i="14"/>
  <c r="GQ456" i="14"/>
  <c r="GS456" i="14"/>
  <c r="BX456" i="14"/>
  <c r="JA456" i="14"/>
  <c r="FM456" i="14"/>
  <c r="AH456" i="14"/>
  <c r="GK456" i="14"/>
  <c r="FJ456" i="14"/>
  <c r="HQ456" i="14"/>
  <c r="GO456" i="14"/>
  <c r="HU456" i="14"/>
  <c r="BM456" i="14"/>
  <c r="AT456" i="14"/>
  <c r="HN456" i="14"/>
  <c r="FQ456" i="14"/>
  <c r="DU456" i="14"/>
  <c r="DR456" i="14"/>
  <c r="GX456" i="14"/>
  <c r="BL456" i="14"/>
  <c r="DM456" i="14"/>
  <c r="DJ456" i="14"/>
  <c r="GB456" i="14"/>
  <c r="AR456" i="14"/>
  <c r="CO456" i="14"/>
  <c r="CL456" i="14"/>
  <c r="DP456" i="14"/>
  <c r="HX456" i="14"/>
  <c r="CG456" i="14"/>
  <c r="CD456" i="14"/>
  <c r="CV456" i="14"/>
  <c r="HD456" i="14"/>
  <c r="DC456" i="14"/>
  <c r="GW456" i="14"/>
  <c r="EZ456" i="14"/>
  <c r="IV456" i="14"/>
  <c r="CH456" i="14"/>
  <c r="K456" i="14"/>
  <c r="DD456" i="14"/>
  <c r="AI456" i="14"/>
  <c r="FP456" i="14"/>
  <c r="AQ456" i="14"/>
  <c r="BB456" i="14"/>
  <c r="CZ456" i="14"/>
  <c r="FF456" i="14"/>
  <c r="JB456" i="14"/>
  <c r="EN456" i="14"/>
  <c r="AK456" i="14"/>
  <c r="EF456" i="14"/>
  <c r="AP456" i="14"/>
  <c r="IY456" i="14"/>
  <c r="J456" i="14"/>
  <c r="GA456" i="14"/>
  <c r="GC456" i="14"/>
  <c r="FS456" i="14"/>
  <c r="FU456" i="14"/>
  <c r="EU456" i="14"/>
  <c r="EY456" i="14"/>
  <c r="DL456" i="14"/>
  <c r="EQ456" i="14"/>
  <c r="CP456" i="14"/>
  <c r="HY456" i="14"/>
  <c r="V456" i="14"/>
  <c r="EJ456" i="14"/>
  <c r="FD456" i="14"/>
  <c r="HP456" i="14"/>
  <c r="FB456" i="14"/>
  <c r="FL456" i="14"/>
  <c r="IM456" i="14"/>
  <c r="GG456" i="14"/>
  <c r="GD456" i="14"/>
  <c r="DT456" i="14"/>
  <c r="IB456" i="14"/>
  <c r="FY456" i="14"/>
  <c r="FV456" i="14"/>
  <c r="CX456" i="14"/>
  <c r="HF456" i="14"/>
  <c r="FA456" i="14"/>
  <c r="EX456" i="14"/>
  <c r="AL456" i="14"/>
  <c r="ET456" i="14"/>
  <c r="ES456" i="14"/>
  <c r="EP456" i="14"/>
  <c r="P456" i="14"/>
  <c r="DX456" i="14"/>
  <c r="IA456" i="14"/>
  <c r="BS456" i="14"/>
  <c r="BU456" i="14"/>
  <c r="FH456" i="14"/>
  <c r="FC456" i="14"/>
  <c r="CT456" i="14"/>
  <c r="T456" i="14"/>
  <c r="DZ456" i="14"/>
  <c r="CF456" i="14"/>
  <c r="EH456" i="14"/>
  <c r="DF456" i="14"/>
  <c r="EE456" i="14"/>
  <c r="IW456" i="14"/>
  <c r="EA456" i="14"/>
  <c r="BD456" i="14"/>
  <c r="CQ456" i="14"/>
  <c r="BI456" i="14"/>
  <c r="BF456" i="14"/>
  <c r="AJ456" i="14"/>
  <c r="ER456" i="14"/>
  <c r="BA456" i="14"/>
  <c r="AX456" i="14"/>
  <c r="N456" i="14"/>
  <c r="DV456" i="14"/>
  <c r="AC456" i="14"/>
  <c r="Z456" i="14"/>
  <c r="GV456" i="14"/>
  <c r="BJ456" i="14"/>
  <c r="U456" i="14"/>
  <c r="R456" i="14"/>
  <c r="FZ456" i="14"/>
  <c r="AN456" i="14"/>
  <c r="HZ456" i="14"/>
  <c r="BY456" i="14"/>
  <c r="DY456" i="14"/>
  <c r="FE456" i="14"/>
  <c r="GN456" i="14"/>
  <c r="FO456" i="14"/>
  <c r="HH456" i="14"/>
  <c r="GM456" i="14"/>
  <c r="AV456" i="14"/>
  <c r="HS456" i="14"/>
  <c r="EG456" i="14"/>
  <c r="GJ456" i="14"/>
  <c r="BO456" i="14"/>
  <c r="HL456" i="14"/>
  <c r="CS456" i="14"/>
  <c r="I196" i="14"/>
  <c r="K196" i="14" s="1"/>
  <c r="HM457" i="14" s="1"/>
  <c r="F197" i="14"/>
  <c r="H197" i="14"/>
  <c r="E198" i="14"/>
  <c r="G198" i="14" s="1"/>
  <c r="D199" i="14"/>
  <c r="C200" i="14"/>
  <c r="K114" i="2"/>
  <c r="M114" i="2" s="1"/>
  <c r="O114" i="2" s="1"/>
  <c r="S114" i="2" s="1"/>
  <c r="L68" i="11" s="1"/>
  <c r="AH113" i="2"/>
  <c r="AI113" i="2" s="1"/>
  <c r="AK113" i="2" s="1"/>
  <c r="AO113" i="2" s="1"/>
  <c r="M67" i="11" s="1"/>
  <c r="H115" i="2"/>
  <c r="I115" i="2" s="1"/>
  <c r="D115" i="2"/>
  <c r="E115" i="2" s="1"/>
  <c r="C116" i="2"/>
  <c r="F115" i="2"/>
  <c r="AC114" i="2"/>
  <c r="Z115" i="2"/>
  <c r="AA114" i="2"/>
  <c r="AB114" i="2" s="1"/>
  <c r="AE114" i="2"/>
  <c r="AF114" i="2" s="1"/>
  <c r="X126" i="2"/>
  <c r="JB457" i="14" l="1"/>
  <c r="BK457" i="14"/>
  <c r="EC457" i="14"/>
  <c r="DW457" i="14"/>
  <c r="GO457" i="14"/>
  <c r="GI457" i="14"/>
  <c r="BL457" i="14"/>
  <c r="BQ457" i="14"/>
  <c r="ED457" i="14"/>
  <c r="DX457" i="14"/>
  <c r="BW457" i="14"/>
  <c r="JA457" i="14"/>
  <c r="IU457" i="14"/>
  <c r="BR457" i="14"/>
  <c r="AW457" i="14"/>
  <c r="GP457" i="14"/>
  <c r="K457" i="14"/>
  <c r="AA457" i="14"/>
  <c r="AS457" i="14"/>
  <c r="DE457" i="14"/>
  <c r="FQ457" i="14"/>
  <c r="IC457" i="14"/>
  <c r="AT457" i="14"/>
  <c r="DF457" i="14"/>
  <c r="FR457" i="14"/>
  <c r="ID457" i="14"/>
  <c r="AM457" i="14"/>
  <c r="CY457" i="14"/>
  <c r="FK457" i="14"/>
  <c r="HW457" i="14"/>
  <c r="AN457" i="14"/>
  <c r="CZ457" i="14"/>
  <c r="FL457" i="14"/>
  <c r="HX457" i="14"/>
  <c r="CK457" i="14"/>
  <c r="EW457" i="14"/>
  <c r="HI457" i="14"/>
  <c r="Z457" i="14"/>
  <c r="CL457" i="14"/>
  <c r="EX457" i="14"/>
  <c r="HJ457" i="14"/>
  <c r="CU457" i="14"/>
  <c r="FG457" i="14"/>
  <c r="HS457" i="14"/>
  <c r="AJ457" i="14"/>
  <c r="CV457" i="14"/>
  <c r="FH457" i="14"/>
  <c r="HT457" i="14"/>
  <c r="FU457" i="14"/>
  <c r="U457" i="14"/>
  <c r="V457" i="14"/>
  <c r="O457" i="14"/>
  <c r="I457" i="14"/>
  <c r="AC457" i="14"/>
  <c r="FA457" i="14"/>
  <c r="AD457" i="14"/>
  <c r="FB457" i="14"/>
  <c r="HN457" i="14"/>
  <c r="W457" i="14"/>
  <c r="CI457" i="14"/>
  <c r="EU457" i="14"/>
  <c r="HG457" i="14"/>
  <c r="X457" i="14"/>
  <c r="CJ457" i="14"/>
  <c r="EV457" i="14"/>
  <c r="HH457" i="14"/>
  <c r="BU457" i="14"/>
  <c r="EG457" i="14"/>
  <c r="GS457" i="14"/>
  <c r="J457" i="14"/>
  <c r="BV457" i="14"/>
  <c r="EH457" i="14"/>
  <c r="GT457" i="14"/>
  <c r="CE457" i="14"/>
  <c r="EQ457" i="14"/>
  <c r="HC457" i="14"/>
  <c r="T457" i="14"/>
  <c r="CF457" i="14"/>
  <c r="ER457" i="14"/>
  <c r="HD457" i="14"/>
  <c r="AO457" i="14"/>
  <c r="BG457" i="14"/>
  <c r="AK457" i="14"/>
  <c r="CW457" i="14"/>
  <c r="FI457" i="14"/>
  <c r="HU457" i="14"/>
  <c r="AL457" i="14"/>
  <c r="CX457" i="14"/>
  <c r="FJ457" i="14"/>
  <c r="HV457" i="14"/>
  <c r="AE457" i="14"/>
  <c r="CQ457" i="14"/>
  <c r="FC457" i="14"/>
  <c r="HO457" i="14"/>
  <c r="AF457" i="14"/>
  <c r="CR457" i="14"/>
  <c r="FD457" i="14"/>
  <c r="HP457" i="14"/>
  <c r="CC457" i="14"/>
  <c r="EO457" i="14"/>
  <c r="HA457" i="14"/>
  <c r="R457" i="14"/>
  <c r="CD457" i="14"/>
  <c r="EP457" i="14"/>
  <c r="HB457" i="14"/>
  <c r="CM457" i="14"/>
  <c r="EY457" i="14"/>
  <c r="HK457" i="14"/>
  <c r="AB457" i="14"/>
  <c r="CN457" i="14"/>
  <c r="EZ457" i="14"/>
  <c r="HL457" i="14"/>
  <c r="AQ457" i="14"/>
  <c r="BO457" i="14"/>
  <c r="BA457" i="14"/>
  <c r="DM457" i="14"/>
  <c r="FY457" i="14"/>
  <c r="IK457" i="14"/>
  <c r="BB457" i="14"/>
  <c r="DN457" i="14"/>
  <c r="FZ457" i="14"/>
  <c r="IL457" i="14"/>
  <c r="AU457" i="14"/>
  <c r="DG457" i="14"/>
  <c r="FS457" i="14"/>
  <c r="IE457" i="14"/>
  <c r="AV457" i="14"/>
  <c r="DH457" i="14"/>
  <c r="FT457" i="14"/>
  <c r="IF457" i="14"/>
  <c r="CS457" i="14"/>
  <c r="FE457" i="14"/>
  <c r="HQ457" i="14"/>
  <c r="AH457" i="14"/>
  <c r="CT457" i="14"/>
  <c r="FF457" i="14"/>
  <c r="HR457" i="14"/>
  <c r="DC457" i="14"/>
  <c r="FO457" i="14"/>
  <c r="IA457" i="14"/>
  <c r="AR457" i="14"/>
  <c r="DD457" i="14"/>
  <c r="FP457" i="14"/>
  <c r="IB457" i="14"/>
  <c r="AX457" i="14"/>
  <c r="ES457" i="14"/>
  <c r="ET457" i="14"/>
  <c r="GY457" i="14"/>
  <c r="CO457" i="14"/>
  <c r="CP457" i="14"/>
  <c r="Q457" i="14"/>
  <c r="AG457" i="14"/>
  <c r="BI457" i="14"/>
  <c r="DU457" i="14"/>
  <c r="GG457" i="14"/>
  <c r="IS457" i="14"/>
  <c r="BJ457" i="14"/>
  <c r="DV457" i="14"/>
  <c r="GH457" i="14"/>
  <c r="IT457" i="14"/>
  <c r="BC457" i="14"/>
  <c r="DO457" i="14"/>
  <c r="GA457" i="14"/>
  <c r="IM457" i="14"/>
  <c r="BD457" i="14"/>
  <c r="DP457" i="14"/>
  <c r="GB457" i="14"/>
  <c r="IN457" i="14"/>
  <c r="DA457" i="14"/>
  <c r="FM457" i="14"/>
  <c r="HY457" i="14"/>
  <c r="AP457" i="14"/>
  <c r="DB457" i="14"/>
  <c r="FN457" i="14"/>
  <c r="HZ457" i="14"/>
  <c r="DK457" i="14"/>
  <c r="FW457" i="14"/>
  <c r="II457" i="14"/>
  <c r="AZ457" i="14"/>
  <c r="DL457" i="14"/>
  <c r="FX457" i="14"/>
  <c r="IJ457" i="14"/>
  <c r="GJ457" i="14"/>
  <c r="IG457" i="14"/>
  <c r="DJ457" i="14"/>
  <c r="FV457" i="14"/>
  <c r="IH457" i="14"/>
  <c r="DS457" i="14"/>
  <c r="GE457" i="14"/>
  <c r="IQ457" i="14"/>
  <c r="BH457" i="14"/>
  <c r="DT457" i="14"/>
  <c r="GF457" i="14"/>
  <c r="IR457" i="14"/>
  <c r="S457" i="14"/>
  <c r="M457" i="14"/>
  <c r="BY457" i="14"/>
  <c r="EK457" i="14"/>
  <c r="GW457" i="14"/>
  <c r="N457" i="14"/>
  <c r="BZ457" i="14"/>
  <c r="EL457" i="14"/>
  <c r="GX457" i="14"/>
  <c r="G457" i="14"/>
  <c r="BS457" i="14"/>
  <c r="EE457" i="14"/>
  <c r="GQ457" i="14"/>
  <c r="H457" i="14"/>
  <c r="BT457" i="14"/>
  <c r="EF457" i="14"/>
  <c r="GR457" i="14"/>
  <c r="BE457" i="14"/>
  <c r="DQ457" i="14"/>
  <c r="GC457" i="14"/>
  <c r="IO457" i="14"/>
  <c r="BF457" i="14"/>
  <c r="DR457" i="14"/>
  <c r="GD457" i="14"/>
  <c r="IP457" i="14"/>
  <c r="EA457" i="14"/>
  <c r="GM457" i="14"/>
  <c r="IY457" i="14"/>
  <c r="BP457" i="14"/>
  <c r="EB457" i="14"/>
  <c r="GN457" i="14"/>
  <c r="IZ457" i="14"/>
  <c r="DI457" i="14"/>
  <c r="AY457" i="14"/>
  <c r="HE457" i="14"/>
  <c r="HF457" i="14"/>
  <c r="EM457" i="14"/>
  <c r="P457" i="14"/>
  <c r="CB457" i="14"/>
  <c r="EN457" i="14"/>
  <c r="GZ457" i="14"/>
  <c r="BM457" i="14"/>
  <c r="DY457" i="14"/>
  <c r="GK457" i="14"/>
  <c r="IW457" i="14"/>
  <c r="BN457" i="14"/>
  <c r="DZ457" i="14"/>
  <c r="GL457" i="14"/>
  <c r="IX457" i="14"/>
  <c r="EI457" i="14"/>
  <c r="GU457" i="14"/>
  <c r="L457" i="14"/>
  <c r="BX457" i="14"/>
  <c r="EJ457" i="14"/>
  <c r="GV457" i="14"/>
  <c r="IV457" i="14"/>
  <c r="AI457" i="14"/>
  <c r="CG457" i="14"/>
  <c r="CH457" i="14"/>
  <c r="CA457" i="14"/>
  <c r="Y457" i="14"/>
  <c r="I197" i="14"/>
  <c r="K197" i="14" s="1"/>
  <c r="HI458" i="14" s="1"/>
  <c r="H198" i="14"/>
  <c r="F198" i="14"/>
  <c r="C201" i="14"/>
  <c r="D200" i="14"/>
  <c r="E199" i="14"/>
  <c r="F199" i="14" s="1"/>
  <c r="AH114" i="2"/>
  <c r="AI114" i="2" s="1"/>
  <c r="AK114" i="2" s="1"/>
  <c r="AO114" i="2" s="1"/>
  <c r="M68" i="11" s="1"/>
  <c r="K115" i="2"/>
  <c r="M115" i="2" s="1"/>
  <c r="O115" i="2" s="1"/>
  <c r="S115" i="2" s="1"/>
  <c r="L69" i="11" s="1"/>
  <c r="F116" i="2"/>
  <c r="C117" i="2"/>
  <c r="D116" i="2"/>
  <c r="E116" i="2" s="1"/>
  <c r="H116" i="2"/>
  <c r="I116" i="2" s="1"/>
  <c r="AC115" i="2"/>
  <c r="Z116" i="2"/>
  <c r="AA115" i="2"/>
  <c r="AB115" i="2" s="1"/>
  <c r="AE115" i="2"/>
  <c r="AF115" i="2" s="1"/>
  <c r="X127" i="2"/>
  <c r="BF458" i="14" l="1"/>
  <c r="H458" i="14"/>
  <c r="CT458" i="14"/>
  <c r="AF458" i="14"/>
  <c r="DR458" i="14"/>
  <c r="R458" i="14"/>
  <c r="AP458" i="14"/>
  <c r="BD458" i="14"/>
  <c r="CD458" i="14"/>
  <c r="DB458" i="14"/>
  <c r="BN458" i="14"/>
  <c r="P458" i="14"/>
  <c r="AN458" i="14"/>
  <c r="DZ458" i="14"/>
  <c r="Z458" i="14"/>
  <c r="AX458" i="14"/>
  <c r="BL458" i="14"/>
  <c r="CL458" i="14"/>
  <c r="DJ458" i="14"/>
  <c r="J458" i="14"/>
  <c r="X458" i="14"/>
  <c r="AH458" i="14"/>
  <c r="AV458" i="14"/>
  <c r="BV458" i="14"/>
  <c r="AJ458" i="14"/>
  <c r="AR458" i="14"/>
  <c r="AZ458" i="14"/>
  <c r="BH458" i="14"/>
  <c r="BP458" i="14"/>
  <c r="L458" i="14"/>
  <c r="T458" i="14"/>
  <c r="AB458" i="14"/>
  <c r="CV458" i="14"/>
  <c r="DD458" i="14"/>
  <c r="DL458" i="14"/>
  <c r="DT458" i="14"/>
  <c r="EB458" i="14"/>
  <c r="BX458" i="14"/>
  <c r="CF458" i="14"/>
  <c r="CN458" i="14"/>
  <c r="AL458" i="14"/>
  <c r="AT458" i="14"/>
  <c r="BB458" i="14"/>
  <c r="BJ458" i="14"/>
  <c r="BR458" i="14"/>
  <c r="N458" i="14"/>
  <c r="V458" i="14"/>
  <c r="AD458" i="14"/>
  <c r="CX458" i="14"/>
  <c r="DF458" i="14"/>
  <c r="DN458" i="14"/>
  <c r="DV458" i="14"/>
  <c r="ED458" i="14"/>
  <c r="BZ458" i="14"/>
  <c r="CH458" i="14"/>
  <c r="CP458" i="14"/>
  <c r="CR458" i="14"/>
  <c r="CZ458" i="14"/>
  <c r="DH458" i="14"/>
  <c r="DP458" i="14"/>
  <c r="DX458" i="14"/>
  <c r="BT458" i="14"/>
  <c r="CB458" i="14"/>
  <c r="CJ458" i="14"/>
  <c r="FF458" i="14"/>
  <c r="FH458" i="14"/>
  <c r="FJ458" i="14"/>
  <c r="FD458" i="14"/>
  <c r="FN458" i="14"/>
  <c r="FP458" i="14"/>
  <c r="FR458" i="14"/>
  <c r="FL458" i="14"/>
  <c r="FV458" i="14"/>
  <c r="FX458" i="14"/>
  <c r="FZ458" i="14"/>
  <c r="FT458" i="14"/>
  <c r="GD458" i="14"/>
  <c r="GF458" i="14"/>
  <c r="GH458" i="14"/>
  <c r="GB458" i="14"/>
  <c r="GL458" i="14"/>
  <c r="GN458" i="14"/>
  <c r="GP458" i="14"/>
  <c r="GJ458" i="14"/>
  <c r="EH458" i="14"/>
  <c r="EJ458" i="14"/>
  <c r="EL458" i="14"/>
  <c r="EF458" i="14"/>
  <c r="EP458" i="14"/>
  <c r="ER458" i="14"/>
  <c r="ET458" i="14"/>
  <c r="EN458" i="14"/>
  <c r="EX458" i="14"/>
  <c r="EZ458" i="14"/>
  <c r="FB458" i="14"/>
  <c r="EV458" i="14"/>
  <c r="HR458" i="14"/>
  <c r="HT458" i="14"/>
  <c r="HV458" i="14"/>
  <c r="HP458" i="14"/>
  <c r="HZ458" i="14"/>
  <c r="IB458" i="14"/>
  <c r="ID458" i="14"/>
  <c r="HX458" i="14"/>
  <c r="IH458" i="14"/>
  <c r="IJ458" i="14"/>
  <c r="IL458" i="14"/>
  <c r="IF458" i="14"/>
  <c r="IP458" i="14"/>
  <c r="IR458" i="14"/>
  <c r="IT458" i="14"/>
  <c r="IN458" i="14"/>
  <c r="IX458" i="14"/>
  <c r="IZ458" i="14"/>
  <c r="JB458" i="14"/>
  <c r="IV458" i="14"/>
  <c r="GT458" i="14"/>
  <c r="GV458" i="14"/>
  <c r="GX458" i="14"/>
  <c r="GR458" i="14"/>
  <c r="HB458" i="14"/>
  <c r="HD458" i="14"/>
  <c r="HF458" i="14"/>
  <c r="GZ458" i="14"/>
  <c r="HJ458" i="14"/>
  <c r="HL458" i="14"/>
  <c r="HN458" i="14"/>
  <c r="HH458" i="14"/>
  <c r="AI458" i="14"/>
  <c r="AK458" i="14"/>
  <c r="AE458" i="14"/>
  <c r="AG458" i="14"/>
  <c r="AQ458" i="14"/>
  <c r="AS458" i="14"/>
  <c r="AM458" i="14"/>
  <c r="AO458" i="14"/>
  <c r="AY458" i="14"/>
  <c r="BA458" i="14"/>
  <c r="AU458" i="14"/>
  <c r="AW458" i="14"/>
  <c r="BG458" i="14"/>
  <c r="BI458" i="14"/>
  <c r="BC458" i="14"/>
  <c r="BE458" i="14"/>
  <c r="BO458" i="14"/>
  <c r="BQ458" i="14"/>
  <c r="BK458" i="14"/>
  <c r="BM458" i="14"/>
  <c r="K458" i="14"/>
  <c r="M458" i="14"/>
  <c r="G458" i="14"/>
  <c r="I458" i="14"/>
  <c r="S458" i="14"/>
  <c r="U458" i="14"/>
  <c r="O458" i="14"/>
  <c r="Q458" i="14"/>
  <c r="AA458" i="14"/>
  <c r="AC458" i="14"/>
  <c r="W458" i="14"/>
  <c r="Y458" i="14"/>
  <c r="CU458" i="14"/>
  <c r="CW458" i="14"/>
  <c r="CQ458" i="14"/>
  <c r="CS458" i="14"/>
  <c r="DC458" i="14"/>
  <c r="DE458" i="14"/>
  <c r="CY458" i="14"/>
  <c r="DA458" i="14"/>
  <c r="DK458" i="14"/>
  <c r="DM458" i="14"/>
  <c r="DG458" i="14"/>
  <c r="DI458" i="14"/>
  <c r="DS458" i="14"/>
  <c r="DU458" i="14"/>
  <c r="DO458" i="14"/>
  <c r="DQ458" i="14"/>
  <c r="EA458" i="14"/>
  <c r="EC458" i="14"/>
  <c r="DW458" i="14"/>
  <c r="DY458" i="14"/>
  <c r="BW458" i="14"/>
  <c r="BY458" i="14"/>
  <c r="BS458" i="14"/>
  <c r="BU458" i="14"/>
  <c r="CE458" i="14"/>
  <c r="CG458" i="14"/>
  <c r="CA458" i="14"/>
  <c r="CC458" i="14"/>
  <c r="CM458" i="14"/>
  <c r="CO458" i="14"/>
  <c r="CI458" i="14"/>
  <c r="CK458" i="14"/>
  <c r="FG458" i="14"/>
  <c r="FI458" i="14"/>
  <c r="FC458" i="14"/>
  <c r="FE458" i="14"/>
  <c r="FO458" i="14"/>
  <c r="FQ458" i="14"/>
  <c r="FK458" i="14"/>
  <c r="FM458" i="14"/>
  <c r="FW458" i="14"/>
  <c r="FY458" i="14"/>
  <c r="FS458" i="14"/>
  <c r="FU458" i="14"/>
  <c r="GE458" i="14"/>
  <c r="GG458" i="14"/>
  <c r="GA458" i="14"/>
  <c r="GC458" i="14"/>
  <c r="GM458" i="14"/>
  <c r="GO458" i="14"/>
  <c r="GI458" i="14"/>
  <c r="GK458" i="14"/>
  <c r="EI458" i="14"/>
  <c r="EK458" i="14"/>
  <c r="EE458" i="14"/>
  <c r="EG458" i="14"/>
  <c r="EQ458" i="14"/>
  <c r="ES458" i="14"/>
  <c r="EM458" i="14"/>
  <c r="EO458" i="14"/>
  <c r="EY458" i="14"/>
  <c r="FA458" i="14"/>
  <c r="EU458" i="14"/>
  <c r="EW458" i="14"/>
  <c r="I198" i="14"/>
  <c r="K198" i="14" s="1"/>
  <c r="BX459" i="14" s="1"/>
  <c r="HS458" i="14"/>
  <c r="HU458" i="14"/>
  <c r="HO458" i="14"/>
  <c r="HQ458" i="14"/>
  <c r="IA458" i="14"/>
  <c r="IC458" i="14"/>
  <c r="HW458" i="14"/>
  <c r="HY458" i="14"/>
  <c r="II458" i="14"/>
  <c r="IK458" i="14"/>
  <c r="IE458" i="14"/>
  <c r="IG458" i="14"/>
  <c r="IQ458" i="14"/>
  <c r="IS458" i="14"/>
  <c r="IM458" i="14"/>
  <c r="IO458" i="14"/>
  <c r="IY458" i="14"/>
  <c r="JA458" i="14"/>
  <c r="IU458" i="14"/>
  <c r="IW458" i="14"/>
  <c r="GU458" i="14"/>
  <c r="GW458" i="14"/>
  <c r="GQ458" i="14"/>
  <c r="GS458" i="14"/>
  <c r="HC458" i="14"/>
  <c r="HE458" i="14"/>
  <c r="GY458" i="14"/>
  <c r="HA458" i="14"/>
  <c r="HK458" i="14"/>
  <c r="HM458" i="14"/>
  <c r="HG458" i="14"/>
  <c r="H199" i="14"/>
  <c r="G199" i="14"/>
  <c r="G200" i="14"/>
  <c r="E200" i="14"/>
  <c r="H200" i="14" s="1"/>
  <c r="D201" i="14"/>
  <c r="C202" i="14"/>
  <c r="K116" i="2"/>
  <c r="M116" i="2" s="1"/>
  <c r="O116" i="2" s="1"/>
  <c r="S116" i="2" s="1"/>
  <c r="L70" i="11" s="1"/>
  <c r="AH115" i="2"/>
  <c r="AI115" i="2" s="1"/>
  <c r="AK115" i="2" s="1"/>
  <c r="AO115" i="2" s="1"/>
  <c r="M69" i="11" s="1"/>
  <c r="F117" i="2"/>
  <c r="H117" i="2"/>
  <c r="I117" i="2" s="1"/>
  <c r="C118" i="2"/>
  <c r="D117" i="2"/>
  <c r="E117" i="2" s="1"/>
  <c r="AC116" i="2"/>
  <c r="AA116" i="2"/>
  <c r="AB116" i="2" s="1"/>
  <c r="Z117" i="2"/>
  <c r="AE116" i="2"/>
  <c r="AF116" i="2" s="1"/>
  <c r="X128" i="2"/>
  <c r="I199" i="14" l="1"/>
  <c r="K199" i="14" s="1"/>
  <c r="IY460" i="14" s="1"/>
  <c r="BO459" i="14"/>
  <c r="FJ459" i="14"/>
  <c r="GK459" i="14"/>
  <c r="IH459" i="14"/>
  <c r="HT459" i="14"/>
  <c r="ER459" i="14"/>
  <c r="GJ459" i="14"/>
  <c r="AW459" i="14"/>
  <c r="EQ459" i="14"/>
  <c r="BK459" i="14"/>
  <c r="FS459" i="14"/>
  <c r="HN459" i="14"/>
  <c r="FX459" i="14"/>
  <c r="HF459" i="14"/>
  <c r="CM459" i="14"/>
  <c r="HZ459" i="14"/>
  <c r="GF459" i="14"/>
  <c r="AO459" i="14"/>
  <c r="X459" i="14"/>
  <c r="GG459" i="14"/>
  <c r="EN459" i="14"/>
  <c r="FK459" i="14"/>
  <c r="H459" i="14"/>
  <c r="EP459" i="14"/>
  <c r="EO459" i="14"/>
  <c r="GA459" i="14"/>
  <c r="O459" i="14"/>
  <c r="DN459" i="14"/>
  <c r="K459" i="14"/>
  <c r="ET459" i="14"/>
  <c r="GO459" i="14"/>
  <c r="IP459" i="14"/>
  <c r="DF459" i="14"/>
  <c r="CS459" i="14"/>
  <c r="ES459" i="14"/>
  <c r="GN459" i="14"/>
  <c r="BE459" i="14"/>
  <c r="FP459" i="14"/>
  <c r="U459" i="14"/>
  <c r="S459" i="14"/>
  <c r="Q459" i="14"/>
  <c r="GP459" i="14"/>
  <c r="GM459" i="14"/>
  <c r="BM459" i="14"/>
  <c r="GH459" i="14"/>
  <c r="GE459" i="14"/>
  <c r="GB459" i="14"/>
  <c r="BA459" i="14"/>
  <c r="DJ459" i="14"/>
  <c r="ID459" i="14"/>
  <c r="FO459" i="14"/>
  <c r="FL459" i="14"/>
  <c r="CW459" i="14"/>
  <c r="FF459" i="14"/>
  <c r="AE459" i="14"/>
  <c r="AB459" i="14"/>
  <c r="Y459" i="14"/>
  <c r="L459" i="14"/>
  <c r="BY459" i="14"/>
  <c r="BZ459" i="14"/>
  <c r="HD459" i="14"/>
  <c r="HB459" i="14"/>
  <c r="GZ459" i="14"/>
  <c r="ED459" i="14"/>
  <c r="EA459" i="14"/>
  <c r="IV459" i="14"/>
  <c r="DV459" i="14"/>
  <c r="BG459" i="14"/>
  <c r="DP459" i="14"/>
  <c r="IJ459" i="14"/>
  <c r="FU459" i="14"/>
  <c r="FR459" i="14"/>
  <c r="AQ459" i="14"/>
  <c r="CZ459" i="14"/>
  <c r="AK459" i="14"/>
  <c r="HQ459" i="14"/>
  <c r="EY459" i="14"/>
  <c r="HH459" i="14"/>
  <c r="J459" i="14"/>
  <c r="BS459" i="14"/>
  <c r="GX459" i="14"/>
  <c r="CH459" i="14"/>
  <c r="CF459" i="14"/>
  <c r="CD459" i="14"/>
  <c r="CB459" i="14"/>
  <c r="EC459" i="14"/>
  <c r="IX459" i="14"/>
  <c r="DX459" i="14"/>
  <c r="DU459" i="14"/>
  <c r="GD459" i="14"/>
  <c r="BC459" i="14"/>
  <c r="DL459" i="14"/>
  <c r="IF459" i="14"/>
  <c r="FQ459" i="14"/>
  <c r="FN459" i="14"/>
  <c r="AM459" i="14"/>
  <c r="FH459" i="14"/>
  <c r="AG459" i="14"/>
  <c r="AD459" i="14"/>
  <c r="AA459" i="14"/>
  <c r="EU459" i="14"/>
  <c r="GW459" i="14"/>
  <c r="I459" i="14"/>
  <c r="V459" i="14"/>
  <c r="T459" i="14"/>
  <c r="R459" i="14"/>
  <c r="EM459" i="14"/>
  <c r="BQ459" i="14"/>
  <c r="GL459" i="14"/>
  <c r="GI459" i="14"/>
  <c r="BI459" i="14"/>
  <c r="DR459" i="14"/>
  <c r="IL459" i="14"/>
  <c r="FW459" i="14"/>
  <c r="FT459" i="14"/>
  <c r="AS459" i="14"/>
  <c r="DB459" i="14"/>
  <c r="HS459" i="14"/>
  <c r="HP459" i="14"/>
  <c r="FA459" i="14"/>
  <c r="HJ459" i="14"/>
  <c r="CI459" i="14"/>
  <c r="GQ459" i="14"/>
  <c r="G459" i="14"/>
  <c r="HE459" i="14"/>
  <c r="HC459" i="14"/>
  <c r="HA459" i="14"/>
  <c r="CA459" i="14"/>
  <c r="IZ459" i="14"/>
  <c r="DZ459" i="14"/>
  <c r="DW459" i="14"/>
  <c r="IR459" i="14"/>
  <c r="GC459" i="14"/>
  <c r="FZ459" i="14"/>
  <c r="AY459" i="14"/>
  <c r="DH459" i="14"/>
  <c r="IB459" i="14"/>
  <c r="FM459" i="14"/>
  <c r="HV459" i="14"/>
  <c r="CU459" i="14"/>
  <c r="FD459" i="14"/>
  <c r="CO459" i="14"/>
  <c r="Z459" i="14"/>
  <c r="W459" i="14"/>
  <c r="EI459" i="14"/>
  <c r="BT459" i="14"/>
  <c r="AI459" i="14"/>
  <c r="HO459" i="14"/>
  <c r="AC459" i="14"/>
  <c r="EW459" i="14"/>
  <c r="EL459" i="14"/>
  <c r="EG459" i="14"/>
  <c r="GT459" i="14"/>
  <c r="CG459" i="14"/>
  <c r="CE459" i="14"/>
  <c r="CC459" i="14"/>
  <c r="JB459" i="14"/>
  <c r="EB459" i="14"/>
  <c r="DY459" i="14"/>
  <c r="IT459" i="14"/>
  <c r="DT459" i="14"/>
  <c r="IN459" i="14"/>
  <c r="FY459" i="14"/>
  <c r="FV459" i="14"/>
  <c r="AU459" i="14"/>
  <c r="DD459" i="14"/>
  <c r="HX459" i="14"/>
  <c r="HU459" i="14"/>
  <c r="HR459" i="14"/>
  <c r="CQ459" i="14"/>
  <c r="HL459" i="14"/>
  <c r="CK459" i="14"/>
  <c r="EF459" i="14"/>
  <c r="EE459" i="14"/>
  <c r="GV459" i="14"/>
  <c r="P459" i="14"/>
  <c r="BR459" i="14"/>
  <c r="BP459" i="14"/>
  <c r="BN459" i="14"/>
  <c r="BL459" i="14"/>
  <c r="BJ459" i="14"/>
  <c r="BH459" i="14"/>
  <c r="BF459" i="14"/>
  <c r="BD459" i="14"/>
  <c r="BB459" i="14"/>
  <c r="AZ459" i="14"/>
  <c r="AX459" i="14"/>
  <c r="AV459" i="14"/>
  <c r="AT459" i="14"/>
  <c r="AR459" i="14"/>
  <c r="AP459" i="14"/>
  <c r="AN459" i="14"/>
  <c r="CX459" i="14"/>
  <c r="CV459" i="14"/>
  <c r="CT459" i="14"/>
  <c r="CR459" i="14"/>
  <c r="FB459" i="14"/>
  <c r="EZ459" i="14"/>
  <c r="EX459" i="14"/>
  <c r="EV459" i="14"/>
  <c r="EJ459" i="14"/>
  <c r="GU459" i="14"/>
  <c r="BW459" i="14"/>
  <c r="GR459" i="14"/>
  <c r="GY459" i="14"/>
  <c r="JA459" i="14"/>
  <c r="IY459" i="14"/>
  <c r="IW459" i="14"/>
  <c r="IU459" i="14"/>
  <c r="IS459" i="14"/>
  <c r="IQ459" i="14"/>
  <c r="IO459" i="14"/>
  <c r="IM459" i="14"/>
  <c r="IK459" i="14"/>
  <c r="II459" i="14"/>
  <c r="IG459" i="14"/>
  <c r="IE459" i="14"/>
  <c r="IC459" i="14"/>
  <c r="IA459" i="14"/>
  <c r="HY459" i="14"/>
  <c r="HW459" i="14"/>
  <c r="AL459" i="14"/>
  <c r="AJ459" i="14"/>
  <c r="AH459" i="14"/>
  <c r="AF459" i="14"/>
  <c r="CP459" i="14"/>
  <c r="CN459" i="14"/>
  <c r="CL459" i="14"/>
  <c r="CJ459" i="14"/>
  <c r="EH459" i="14"/>
  <c r="GS459" i="14"/>
  <c r="BU459" i="14"/>
  <c r="BV459" i="14"/>
  <c r="DS459" i="14"/>
  <c r="DQ459" i="14"/>
  <c r="DO459" i="14"/>
  <c r="DM459" i="14"/>
  <c r="DK459" i="14"/>
  <c r="DI459" i="14"/>
  <c r="DG459" i="14"/>
  <c r="DE459" i="14"/>
  <c r="DC459" i="14"/>
  <c r="DA459" i="14"/>
  <c r="CY459" i="14"/>
  <c r="FI459" i="14"/>
  <c r="FG459" i="14"/>
  <c r="FE459" i="14"/>
  <c r="FC459" i="14"/>
  <c r="HM459" i="14"/>
  <c r="HK459" i="14"/>
  <c r="HI459" i="14"/>
  <c r="HG459" i="14"/>
  <c r="N459" i="14"/>
  <c r="EK459" i="14"/>
  <c r="M459" i="14"/>
  <c r="C203" i="14"/>
  <c r="D202" i="14"/>
  <c r="E201" i="14"/>
  <c r="H201" i="14" s="1"/>
  <c r="F200" i="14"/>
  <c r="I200" i="14" s="1"/>
  <c r="K200" i="14" s="1"/>
  <c r="K117" i="2"/>
  <c r="M117" i="2" s="1"/>
  <c r="O117" i="2" s="1"/>
  <c r="S117" i="2" s="1"/>
  <c r="L71" i="11" s="1"/>
  <c r="C119" i="2"/>
  <c r="F118" i="2"/>
  <c r="H118" i="2"/>
  <c r="I118" i="2" s="1"/>
  <c r="D118" i="2"/>
  <c r="E118" i="2" s="1"/>
  <c r="AH116" i="2"/>
  <c r="AI116" i="2" s="1"/>
  <c r="AK116" i="2" s="1"/>
  <c r="AO116" i="2" s="1"/>
  <c r="M70" i="11" s="1"/>
  <c r="AC117" i="2"/>
  <c r="Z118" i="2"/>
  <c r="AE117" i="2"/>
  <c r="AF117" i="2" s="1"/>
  <c r="AA117" i="2"/>
  <c r="AB117" i="2" s="1"/>
  <c r="X129" i="2"/>
  <c r="HY460" i="14" l="1"/>
  <c r="BS460" i="14"/>
  <c r="CN460" i="14"/>
  <c r="H460" i="14"/>
  <c r="AI460" i="14"/>
  <c r="CQ460" i="14"/>
  <c r="HS460" i="14"/>
  <c r="ID460" i="14"/>
  <c r="CA460" i="14"/>
  <c r="ES460" i="14"/>
  <c r="IA460" i="14"/>
  <c r="DW460" i="14"/>
  <c r="AA460" i="14"/>
  <c r="JA460" i="14"/>
  <c r="FI460" i="14"/>
  <c r="CC460" i="14"/>
  <c r="BZ460" i="14"/>
  <c r="CV460" i="14"/>
  <c r="P460" i="14"/>
  <c r="BN460" i="14"/>
  <c r="IQ460" i="14"/>
  <c r="X460" i="14"/>
  <c r="GS460" i="14"/>
  <c r="GA460" i="14"/>
  <c r="II460" i="14"/>
  <c r="CP460" i="14"/>
  <c r="BU460" i="14"/>
  <c r="IF460" i="14"/>
  <c r="EC460" i="14"/>
  <c r="BP460" i="14"/>
  <c r="HQ460" i="14"/>
  <c r="CI460" i="14"/>
  <c r="CH460" i="14"/>
  <c r="EK460" i="14"/>
  <c r="GG460" i="14"/>
  <c r="CX460" i="14"/>
  <c r="FA460" i="14"/>
  <c r="CF460" i="14"/>
  <c r="BL460" i="14"/>
  <c r="IJ460" i="14"/>
  <c r="CS460" i="14"/>
  <c r="HI460" i="14"/>
  <c r="S460" i="14"/>
  <c r="HK460" i="14"/>
  <c r="BX460" i="14"/>
  <c r="IP460" i="14"/>
  <c r="AF460" i="14"/>
  <c r="CK460" i="14"/>
  <c r="HA460" i="14"/>
  <c r="K460" i="14"/>
  <c r="EA460" i="14"/>
  <c r="IO460" i="14"/>
  <c r="IR460" i="14"/>
  <c r="DJ460" i="14"/>
  <c r="IL460" i="14"/>
  <c r="DY460" i="14"/>
  <c r="BE460" i="14"/>
  <c r="AO460" i="14"/>
  <c r="CT460" i="14"/>
  <c r="CW460" i="14"/>
  <c r="HG460" i="14"/>
  <c r="CD460" i="14"/>
  <c r="CG460" i="14"/>
  <c r="GQ460" i="14"/>
  <c r="IW460" i="14"/>
  <c r="GU460" i="14"/>
  <c r="DU460" i="14"/>
  <c r="FZ460" i="14"/>
  <c r="DK460" i="14"/>
  <c r="DL460" i="14"/>
  <c r="HO460" i="14"/>
  <c r="CL460" i="14"/>
  <c r="CO460" i="14"/>
  <c r="GY460" i="14"/>
  <c r="BV460" i="14"/>
  <c r="BY460" i="14"/>
  <c r="BK460" i="14"/>
  <c r="GB460" i="14"/>
  <c r="FU460" i="14"/>
  <c r="AS460" i="14"/>
  <c r="BC460" i="14"/>
  <c r="FS460" i="14"/>
  <c r="CZ460" i="14"/>
  <c r="AH460" i="14"/>
  <c r="FC460" i="14"/>
  <c r="AK460" i="14"/>
  <c r="Z460" i="14"/>
  <c r="EU460" i="14"/>
  <c r="AC460" i="14"/>
  <c r="R460" i="14"/>
  <c r="EM460" i="14"/>
  <c r="U460" i="14"/>
  <c r="J460" i="14"/>
  <c r="EE460" i="14"/>
  <c r="M460" i="14"/>
  <c r="GK460" i="14"/>
  <c r="JB460" i="14"/>
  <c r="BG460" i="14"/>
  <c r="IM460" i="14"/>
  <c r="BI460" i="14"/>
  <c r="DI460" i="14"/>
  <c r="DM460" i="14"/>
  <c r="HZ460" i="14"/>
  <c r="GE460" i="14"/>
  <c r="FE460" i="14"/>
  <c r="AE460" i="14"/>
  <c r="AJ460" i="14"/>
  <c r="EW460" i="14"/>
  <c r="W460" i="14"/>
  <c r="AB460" i="14"/>
  <c r="EO460" i="14"/>
  <c r="O460" i="14"/>
  <c r="T460" i="14"/>
  <c r="EG460" i="14"/>
  <c r="G460" i="14"/>
  <c r="L460" i="14"/>
  <c r="IV460" i="14"/>
  <c r="GO460" i="14"/>
  <c r="GD460" i="14"/>
  <c r="DO460" i="14"/>
  <c r="FW460" i="14"/>
  <c r="DH460" i="14"/>
  <c r="FX460" i="14"/>
  <c r="FR460" i="14"/>
  <c r="FG460" i="14"/>
  <c r="AG460" i="14"/>
  <c r="AL460" i="14"/>
  <c r="EY460" i="14"/>
  <c r="Y460" i="14"/>
  <c r="AD460" i="14"/>
  <c r="EQ460" i="14"/>
  <c r="Q460" i="14"/>
  <c r="V460" i="14"/>
  <c r="EI460" i="14"/>
  <c r="I460" i="14"/>
  <c r="N460" i="14"/>
  <c r="BO460" i="14"/>
  <c r="IU460" i="14"/>
  <c r="BQ460" i="14"/>
  <c r="GC460" i="14"/>
  <c r="IT460" i="14"/>
  <c r="IH460" i="14"/>
  <c r="DG460" i="14"/>
  <c r="FM460" i="14"/>
  <c r="DF460" i="14"/>
  <c r="CU460" i="14"/>
  <c r="CR460" i="14"/>
  <c r="HU460" i="14"/>
  <c r="CM460" i="14"/>
  <c r="CJ460" i="14"/>
  <c r="HM460" i="14"/>
  <c r="CE460" i="14"/>
  <c r="CB460" i="14"/>
  <c r="HE460" i="14"/>
  <c r="BW460" i="14"/>
  <c r="BT460" i="14"/>
  <c r="GW460" i="14"/>
  <c r="IX460" i="14"/>
  <c r="GI460" i="14"/>
  <c r="IZ460" i="14"/>
  <c r="DQ460" i="14"/>
  <c r="GH460" i="14"/>
  <c r="FV460" i="14"/>
  <c r="AU460" i="14"/>
  <c r="FK460" i="14"/>
  <c r="AT460" i="14"/>
  <c r="GF460" i="14"/>
  <c r="AW460" i="14"/>
  <c r="DN460" i="14"/>
  <c r="AM460" i="14"/>
  <c r="HW460" i="14"/>
  <c r="IC460" i="14"/>
  <c r="DC460" i="14"/>
  <c r="FP460" i="14"/>
  <c r="CY460" i="14"/>
  <c r="DB460" i="14"/>
  <c r="HC460" i="14"/>
  <c r="BM460" i="14"/>
  <c r="BR460" i="14"/>
  <c r="DS460" i="14"/>
  <c r="IN460" i="14"/>
  <c r="IS460" i="14"/>
  <c r="AY460" i="14"/>
  <c r="FT460" i="14"/>
  <c r="FY460" i="14"/>
  <c r="FQ460" i="14"/>
  <c r="HX460" i="14"/>
  <c r="AN460" i="14"/>
  <c r="BA460" i="14"/>
  <c r="DA460" i="14"/>
  <c r="FL460" i="14"/>
  <c r="AR460" i="14"/>
  <c r="HR460" i="14"/>
  <c r="HP460" i="14"/>
  <c r="HV460" i="14"/>
  <c r="HT460" i="14"/>
  <c r="HJ460" i="14"/>
  <c r="HH460" i="14"/>
  <c r="HN460" i="14"/>
  <c r="HL460" i="14"/>
  <c r="HB460" i="14"/>
  <c r="GZ460" i="14"/>
  <c r="HF460" i="14"/>
  <c r="HD460" i="14"/>
  <c r="GT460" i="14"/>
  <c r="GR460" i="14"/>
  <c r="GX460" i="14"/>
  <c r="GV460" i="14"/>
  <c r="GL460" i="14"/>
  <c r="GJ460" i="14"/>
  <c r="GP460" i="14"/>
  <c r="GN460" i="14"/>
  <c r="DR460" i="14"/>
  <c r="DP460" i="14"/>
  <c r="DV460" i="14"/>
  <c r="DT460" i="14"/>
  <c r="AX460" i="14"/>
  <c r="AV460" i="14"/>
  <c r="BB460" i="14"/>
  <c r="AZ460" i="14"/>
  <c r="DE460" i="14"/>
  <c r="IB460" i="14"/>
  <c r="DD460" i="14"/>
  <c r="GM460" i="14"/>
  <c r="FF460" i="14"/>
  <c r="FD460" i="14"/>
  <c r="FJ460" i="14"/>
  <c r="FH460" i="14"/>
  <c r="EX460" i="14"/>
  <c r="EV460" i="14"/>
  <c r="FB460" i="14"/>
  <c r="EZ460" i="14"/>
  <c r="EP460" i="14"/>
  <c r="EN460" i="14"/>
  <c r="ET460" i="14"/>
  <c r="ER460" i="14"/>
  <c r="EH460" i="14"/>
  <c r="EF460" i="14"/>
  <c r="EL460" i="14"/>
  <c r="EJ460" i="14"/>
  <c r="DZ460" i="14"/>
  <c r="DX460" i="14"/>
  <c r="ED460" i="14"/>
  <c r="EB460" i="14"/>
  <c r="BF460" i="14"/>
  <c r="BD460" i="14"/>
  <c r="BJ460" i="14"/>
  <c r="BH460" i="14"/>
  <c r="IG460" i="14"/>
  <c r="IE460" i="14"/>
  <c r="IK460" i="14"/>
  <c r="FO460" i="14"/>
  <c r="AQ460" i="14"/>
  <c r="FN460" i="14"/>
  <c r="AP460" i="14"/>
  <c r="F201" i="14"/>
  <c r="G201" i="14"/>
  <c r="IV461" i="14"/>
  <c r="IN461" i="14"/>
  <c r="IF461" i="14"/>
  <c r="HX461" i="14"/>
  <c r="HP461" i="14"/>
  <c r="HH461" i="14"/>
  <c r="GZ461" i="14"/>
  <c r="GR461" i="14"/>
  <c r="GJ461" i="14"/>
  <c r="GB461" i="14"/>
  <c r="FT461" i="14"/>
  <c r="FL461" i="14"/>
  <c r="FD461" i="14"/>
  <c r="EV461" i="14"/>
  <c r="EN461" i="14"/>
  <c r="EF461" i="14"/>
  <c r="DX461" i="14"/>
  <c r="DP461" i="14"/>
  <c r="DH461" i="14"/>
  <c r="CZ461" i="14"/>
  <c r="CR461" i="14"/>
  <c r="CJ461" i="14"/>
  <c r="CB461" i="14"/>
  <c r="BT461" i="14"/>
  <c r="BL461" i="14"/>
  <c r="BD461" i="14"/>
  <c r="AV461" i="14"/>
  <c r="AN461" i="14"/>
  <c r="AF461" i="14"/>
  <c r="X461" i="14"/>
  <c r="P461" i="14"/>
  <c r="H461" i="14"/>
  <c r="IU461" i="14"/>
  <c r="IM461" i="14"/>
  <c r="IE461" i="14"/>
  <c r="HW461" i="14"/>
  <c r="HO461" i="14"/>
  <c r="HG461" i="14"/>
  <c r="GY461" i="14"/>
  <c r="GQ461" i="14"/>
  <c r="GI461" i="14"/>
  <c r="GA461" i="14"/>
  <c r="FS461" i="14"/>
  <c r="FK461" i="14"/>
  <c r="FC461" i="14"/>
  <c r="EU461" i="14"/>
  <c r="EM461" i="14"/>
  <c r="EE461" i="14"/>
  <c r="DW461" i="14"/>
  <c r="DO461" i="14"/>
  <c r="DG461" i="14"/>
  <c r="CY461" i="14"/>
  <c r="CQ461" i="14"/>
  <c r="CI461" i="14"/>
  <c r="CA461" i="14"/>
  <c r="BS461" i="14"/>
  <c r="BK461" i="14"/>
  <c r="BC461" i="14"/>
  <c r="AU461" i="14"/>
  <c r="AM461" i="14"/>
  <c r="AE461" i="14"/>
  <c r="W461" i="14"/>
  <c r="O461" i="14"/>
  <c r="G461" i="14"/>
  <c r="JB461" i="14"/>
  <c r="IT461" i="14"/>
  <c r="IL461" i="14"/>
  <c r="ID461" i="14"/>
  <c r="HV461" i="14"/>
  <c r="HN461" i="14"/>
  <c r="HF461" i="14"/>
  <c r="GX461" i="14"/>
  <c r="GP461" i="14"/>
  <c r="GH461" i="14"/>
  <c r="FZ461" i="14"/>
  <c r="FR461" i="14"/>
  <c r="FJ461" i="14"/>
  <c r="FB461" i="14"/>
  <c r="ET461" i="14"/>
  <c r="EL461" i="14"/>
  <c r="ED461" i="14"/>
  <c r="DV461" i="14"/>
  <c r="DN461" i="14"/>
  <c r="DF461" i="14"/>
  <c r="CX461" i="14"/>
  <c r="CP461" i="14"/>
  <c r="CH461" i="14"/>
  <c r="BZ461" i="14"/>
  <c r="BR461" i="14"/>
  <c r="BJ461" i="14"/>
  <c r="BB461" i="14"/>
  <c r="AT461" i="14"/>
  <c r="AL461" i="14"/>
  <c r="AD461" i="14"/>
  <c r="V461" i="14"/>
  <c r="N461" i="14"/>
  <c r="JA461" i="14"/>
  <c r="IS461" i="14"/>
  <c r="IK461" i="14"/>
  <c r="IC461" i="14"/>
  <c r="HU461" i="14"/>
  <c r="HM461" i="14"/>
  <c r="HE461" i="14"/>
  <c r="GW461" i="14"/>
  <c r="GO461" i="14"/>
  <c r="GG461" i="14"/>
  <c r="FY461" i="14"/>
  <c r="FQ461" i="14"/>
  <c r="FI461" i="14"/>
  <c r="FA461" i="14"/>
  <c r="ES461" i="14"/>
  <c r="EK461" i="14"/>
  <c r="EC461" i="14"/>
  <c r="DU461" i="14"/>
  <c r="DM461" i="14"/>
  <c r="DE461" i="14"/>
  <c r="CW461" i="14"/>
  <c r="CO461" i="14"/>
  <c r="CG461" i="14"/>
  <c r="BY461" i="14"/>
  <c r="BQ461" i="14"/>
  <c r="BI461" i="14"/>
  <c r="BA461" i="14"/>
  <c r="AS461" i="14"/>
  <c r="AK461" i="14"/>
  <c r="AC461" i="14"/>
  <c r="U461" i="14"/>
  <c r="M461" i="14"/>
  <c r="IZ461" i="14"/>
  <c r="IR461" i="14"/>
  <c r="IJ461" i="14"/>
  <c r="IB461" i="14"/>
  <c r="HT461" i="14"/>
  <c r="HL461" i="14"/>
  <c r="HD461" i="14"/>
  <c r="GV461" i="14"/>
  <c r="GN461" i="14"/>
  <c r="GF461" i="14"/>
  <c r="FX461" i="14"/>
  <c r="FP461" i="14"/>
  <c r="FH461" i="14"/>
  <c r="EZ461" i="14"/>
  <c r="ER461" i="14"/>
  <c r="EJ461" i="14"/>
  <c r="EB461" i="14"/>
  <c r="DT461" i="14"/>
  <c r="DL461" i="14"/>
  <c r="DD461" i="14"/>
  <c r="CV461" i="14"/>
  <c r="CN461" i="14"/>
  <c r="CF461" i="14"/>
  <c r="BX461" i="14"/>
  <c r="BP461" i="14"/>
  <c r="BH461" i="14"/>
  <c r="AZ461" i="14"/>
  <c r="AR461" i="14"/>
  <c r="AJ461" i="14"/>
  <c r="AB461" i="14"/>
  <c r="T461" i="14"/>
  <c r="L461" i="14"/>
  <c r="IY461" i="14"/>
  <c r="IQ461" i="14"/>
  <c r="II461" i="14"/>
  <c r="IA461" i="14"/>
  <c r="HS461" i="14"/>
  <c r="HK461" i="14"/>
  <c r="HC461" i="14"/>
  <c r="GU461" i="14"/>
  <c r="GM461" i="14"/>
  <c r="GE461" i="14"/>
  <c r="FW461" i="14"/>
  <c r="FO461" i="14"/>
  <c r="FG461" i="14"/>
  <c r="EY461" i="14"/>
  <c r="EQ461" i="14"/>
  <c r="EI461" i="14"/>
  <c r="EA461" i="14"/>
  <c r="DS461" i="14"/>
  <c r="DK461" i="14"/>
  <c r="DC461" i="14"/>
  <c r="CU461" i="14"/>
  <c r="CM461" i="14"/>
  <c r="CE461" i="14"/>
  <c r="BW461" i="14"/>
  <c r="BO461" i="14"/>
  <c r="BG461" i="14"/>
  <c r="AY461" i="14"/>
  <c r="AQ461" i="14"/>
  <c r="AI461" i="14"/>
  <c r="AA461" i="14"/>
  <c r="S461" i="14"/>
  <c r="K461" i="14"/>
  <c r="IX461" i="14"/>
  <c r="IP461" i="14"/>
  <c r="IH461" i="14"/>
  <c r="HZ461" i="14"/>
  <c r="HR461" i="14"/>
  <c r="HJ461" i="14"/>
  <c r="HB461" i="14"/>
  <c r="GT461" i="14"/>
  <c r="GL461" i="14"/>
  <c r="GD461" i="14"/>
  <c r="FV461" i="14"/>
  <c r="FN461" i="14"/>
  <c r="FF461" i="14"/>
  <c r="EX461" i="14"/>
  <c r="EP461" i="14"/>
  <c r="EH461" i="14"/>
  <c r="DZ461" i="14"/>
  <c r="DR461" i="14"/>
  <c r="DJ461" i="14"/>
  <c r="DB461" i="14"/>
  <c r="CT461" i="14"/>
  <c r="CL461" i="14"/>
  <c r="CD461" i="14"/>
  <c r="BV461" i="14"/>
  <c r="BN461" i="14"/>
  <c r="BF461" i="14"/>
  <c r="AX461" i="14"/>
  <c r="AP461" i="14"/>
  <c r="AH461" i="14"/>
  <c r="Z461" i="14"/>
  <c r="R461" i="14"/>
  <c r="J461" i="14"/>
  <c r="IW461" i="14"/>
  <c r="IO461" i="14"/>
  <c r="IG461" i="14"/>
  <c r="HY461" i="14"/>
  <c r="HQ461" i="14"/>
  <c r="HI461" i="14"/>
  <c r="HA461" i="14"/>
  <c r="GS461" i="14"/>
  <c r="GK461" i="14"/>
  <c r="GC461" i="14"/>
  <c r="FU461" i="14"/>
  <c r="FM461" i="14"/>
  <c r="FE461" i="14"/>
  <c r="EW461" i="14"/>
  <c r="EO461" i="14"/>
  <c r="EG461" i="14"/>
  <c r="DY461" i="14"/>
  <c r="DQ461" i="14"/>
  <c r="DI461" i="14"/>
  <c r="DA461" i="14"/>
  <c r="CS461" i="14"/>
  <c r="CK461" i="14"/>
  <c r="CC461" i="14"/>
  <c r="BU461" i="14"/>
  <c r="BM461" i="14"/>
  <c r="BE461" i="14"/>
  <c r="AW461" i="14"/>
  <c r="AO461" i="14"/>
  <c r="AG461" i="14"/>
  <c r="Y461" i="14"/>
  <c r="Q461" i="14"/>
  <c r="I461" i="14"/>
  <c r="E202" i="14"/>
  <c r="F202" i="14" s="1"/>
  <c r="D203" i="14"/>
  <c r="C204" i="14"/>
  <c r="K118" i="2"/>
  <c r="M118" i="2" s="1"/>
  <c r="O118" i="2" s="1"/>
  <c r="S118" i="2" s="1"/>
  <c r="L72" i="11" s="1"/>
  <c r="AH117" i="2"/>
  <c r="AI117" i="2" s="1"/>
  <c r="AK117" i="2" s="1"/>
  <c r="AO117" i="2" s="1"/>
  <c r="M71" i="11" s="1"/>
  <c r="F119" i="2"/>
  <c r="C120" i="2"/>
  <c r="D119" i="2"/>
  <c r="E119" i="2" s="1"/>
  <c r="H119" i="2"/>
  <c r="I119" i="2" s="1"/>
  <c r="AC118" i="2"/>
  <c r="AA118" i="2"/>
  <c r="AB118" i="2" s="1"/>
  <c r="Z119" i="2"/>
  <c r="AE118" i="2"/>
  <c r="AF118" i="2" s="1"/>
  <c r="X130" i="2"/>
  <c r="I201" i="14" l="1"/>
  <c r="K201" i="14" s="1"/>
  <c r="EV462" i="14" s="1"/>
  <c r="G202" i="14"/>
  <c r="H202" i="14"/>
  <c r="C205" i="14"/>
  <c r="D204" i="14"/>
  <c r="E203" i="14"/>
  <c r="G203" i="14" s="1"/>
  <c r="K119" i="2"/>
  <c r="M119" i="2" s="1"/>
  <c r="O119" i="2" s="1"/>
  <c r="S119" i="2" s="1"/>
  <c r="L73" i="11" s="1"/>
  <c r="AH118" i="2"/>
  <c r="AI118" i="2" s="1"/>
  <c r="AK118" i="2" s="1"/>
  <c r="AO118" i="2" s="1"/>
  <c r="M72" i="11" s="1"/>
  <c r="C121" i="2"/>
  <c r="F120" i="2"/>
  <c r="H120" i="2"/>
  <c r="I120" i="2" s="1"/>
  <c r="D120" i="2"/>
  <c r="E120" i="2" s="1"/>
  <c r="AC119" i="2"/>
  <c r="AA119" i="2"/>
  <c r="AB119" i="2" s="1"/>
  <c r="AE119" i="2"/>
  <c r="AF119" i="2" s="1"/>
  <c r="Z120" i="2"/>
  <c r="X131" i="2"/>
  <c r="FT462" i="14" l="1"/>
  <c r="BX462" i="14"/>
  <c r="AA462" i="14"/>
  <c r="AT462" i="14"/>
  <c r="M462" i="14"/>
  <c r="I462" i="14"/>
  <c r="BK462" i="14"/>
  <c r="AC462" i="14"/>
  <c r="DK462" i="14"/>
  <c r="IQ462" i="14"/>
  <c r="DR462" i="14"/>
  <c r="GD462" i="14"/>
  <c r="FF462" i="14"/>
  <c r="CX462" i="14"/>
  <c r="DW462" i="14"/>
  <c r="FM462" i="14"/>
  <c r="EM462" i="14"/>
  <c r="ER462" i="14"/>
  <c r="GH462" i="14"/>
  <c r="IU462" i="14"/>
  <c r="BA462" i="14"/>
  <c r="FD462" i="14"/>
  <c r="AR462" i="14"/>
  <c r="AL462" i="14"/>
  <c r="DL462" i="14"/>
  <c r="IM462" i="14"/>
  <c r="L462" i="14"/>
  <c r="P462" i="14"/>
  <c r="IT462" i="14"/>
  <c r="AQ462" i="14"/>
  <c r="AF462" i="14"/>
  <c r="BQ462" i="14"/>
  <c r="DZ462" i="14"/>
  <c r="O462" i="14"/>
  <c r="FP462" i="14"/>
  <c r="FL462" i="14"/>
  <c r="DS462" i="14"/>
  <c r="GL462" i="14"/>
  <c r="GB462" i="14"/>
  <c r="DF462" i="14"/>
  <c r="EU462" i="14"/>
  <c r="GA462" i="14"/>
  <c r="CD462" i="14"/>
  <c r="W462" i="14"/>
  <c r="EL462" i="14"/>
  <c r="IR462" i="14"/>
  <c r="IX462" i="14"/>
  <c r="BB462" i="14"/>
  <c r="U462" i="14"/>
  <c r="Q462" i="14"/>
  <c r="BV462" i="14"/>
  <c r="DV462" i="14"/>
  <c r="EA462" i="14"/>
  <c r="DI462" i="14"/>
  <c r="GT462" i="14"/>
  <c r="CS462" i="14"/>
  <c r="HS462" i="14"/>
  <c r="FB462" i="14"/>
  <c r="EB462" i="14"/>
  <c r="EH462" i="14"/>
  <c r="FW462" i="14"/>
  <c r="EX462" i="14"/>
  <c r="FC462" i="14"/>
  <c r="GR462" i="14"/>
  <c r="EQ462" i="14"/>
  <c r="H462" i="14"/>
  <c r="ED462" i="14"/>
  <c r="BE462" i="14"/>
  <c r="FZ462" i="14"/>
  <c r="AP462" i="14"/>
  <c r="II462" i="14"/>
  <c r="AI462" i="14"/>
  <c r="X462" i="14"/>
  <c r="BI462" i="14"/>
  <c r="AY462" i="14"/>
  <c r="IP462" i="14"/>
  <c r="V462" i="14"/>
  <c r="HH462" i="14"/>
  <c r="GE462" i="14"/>
  <c r="DE462" i="14"/>
  <c r="HD462" i="14"/>
  <c r="BO462" i="14"/>
  <c r="GP462" i="14"/>
  <c r="DM462" i="14"/>
  <c r="HO462" i="14"/>
  <c r="BZ462" i="14"/>
  <c r="HA462" i="14"/>
  <c r="DU462" i="14"/>
  <c r="HZ462" i="14"/>
  <c r="CK462" i="14"/>
  <c r="HK462" i="14"/>
  <c r="EC462" i="14"/>
  <c r="BC462" i="14"/>
  <c r="GS462" i="14"/>
  <c r="FS462" i="14"/>
  <c r="G462" i="14"/>
  <c r="EG462" i="14"/>
  <c r="GN462" i="14"/>
  <c r="FQ462" i="14"/>
  <c r="AE462" i="14"/>
  <c r="EW462" i="14"/>
  <c r="T462" i="14"/>
  <c r="FY462" i="14"/>
  <c r="AM462" i="14"/>
  <c r="FG462" i="14"/>
  <c r="AB462" i="14"/>
  <c r="GG462" i="14"/>
  <c r="AU462" i="14"/>
  <c r="FR462" i="14"/>
  <c r="AJ462" i="14"/>
  <c r="GO462" i="14"/>
  <c r="DO462" i="14"/>
  <c r="GW462" i="14"/>
  <c r="IZ462" i="14"/>
  <c r="BD462" i="14"/>
  <c r="FA462" i="14"/>
  <c r="S462" i="14"/>
  <c r="IC462" i="14"/>
  <c r="DC462" i="14"/>
  <c r="ID462" i="14"/>
  <c r="CN462" i="14"/>
  <c r="IK462" i="14"/>
  <c r="DN462" i="14"/>
  <c r="IO462" i="14"/>
  <c r="CY462" i="14"/>
  <c r="IS462" i="14"/>
  <c r="DY462" i="14"/>
  <c r="IY462" i="14"/>
  <c r="DJ462" i="14"/>
  <c r="JA462" i="14"/>
  <c r="GV462" i="14"/>
  <c r="IV462" i="14"/>
  <c r="IG462" i="14"/>
  <c r="EJ462" i="14"/>
  <c r="GZ462" i="14"/>
  <c r="JB462" i="14"/>
  <c r="FK462" i="14"/>
  <c r="CR462" i="14"/>
  <c r="GK462" i="14"/>
  <c r="AX462" i="14"/>
  <c r="FV462" i="14"/>
  <c r="CZ462" i="14"/>
  <c r="GU462" i="14"/>
  <c r="BF462" i="14"/>
  <c r="GF462" i="14"/>
  <c r="DH462" i="14"/>
  <c r="HF462" i="14"/>
  <c r="BP462" i="14"/>
  <c r="GQ462" i="14"/>
  <c r="DP462" i="14"/>
  <c r="GC462" i="14"/>
  <c r="N462" i="14"/>
  <c r="AS462" i="14"/>
  <c r="DQ462" i="14"/>
  <c r="AD462" i="14"/>
  <c r="BJ462" i="14"/>
  <c r="GY462" i="14"/>
  <c r="BU462" i="14"/>
  <c r="HP462" i="14"/>
  <c r="CI462" i="14"/>
  <c r="HJ462" i="14"/>
  <c r="CE462" i="14"/>
  <c r="HX462" i="14"/>
  <c r="CT462" i="14"/>
  <c r="HT462" i="14"/>
  <c r="CP462" i="14"/>
  <c r="IF462" i="14"/>
  <c r="DD462" i="14"/>
  <c r="IE462" i="14"/>
  <c r="DA462" i="14"/>
  <c r="IN462" i="14"/>
  <c r="BG462" i="14"/>
  <c r="AV462" i="14"/>
  <c r="ES462" i="14"/>
  <c r="K462" i="14"/>
  <c r="BN462" i="14"/>
  <c r="FI462" i="14"/>
  <c r="Y462" i="14"/>
  <c r="EO462" i="14"/>
  <c r="BY462" i="14"/>
  <c r="CF462" i="14"/>
  <c r="HG462" i="14"/>
  <c r="BR462" i="14"/>
  <c r="HC462" i="14"/>
  <c r="CQ462" i="14"/>
  <c r="HR462" i="14"/>
  <c r="CC462" i="14"/>
  <c r="HN462" i="14"/>
  <c r="DB462" i="14"/>
  <c r="IB462" i="14"/>
  <c r="CM462" i="14"/>
  <c r="HY462" i="14"/>
  <c r="IJ462" i="14"/>
  <c r="CU462" i="14"/>
  <c r="HV462" i="14"/>
  <c r="EK462" i="14"/>
  <c r="FN462" i="14"/>
  <c r="AG462" i="14"/>
  <c r="EY462" i="14"/>
  <c r="CG462" i="14"/>
  <c r="FX462" i="14"/>
  <c r="AO462" i="14"/>
  <c r="FJ462" i="14"/>
  <c r="CO462" i="14"/>
  <c r="GI462" i="14"/>
  <c r="AW462" i="14"/>
  <c r="FU462" i="14"/>
  <c r="CW462" i="14"/>
  <c r="EI462" i="14"/>
  <c r="J462" i="14"/>
  <c r="DT462" i="14"/>
  <c r="BL462" i="14"/>
  <c r="BM462" i="14"/>
  <c r="GM462" i="14"/>
  <c r="AZ462" i="14"/>
  <c r="HE462" i="14"/>
  <c r="BW462" i="14"/>
  <c r="GX462" i="14"/>
  <c r="BH462" i="14"/>
  <c r="HM462" i="14"/>
  <c r="CH462" i="14"/>
  <c r="HI462" i="14"/>
  <c r="BS462" i="14"/>
  <c r="HU462" i="14"/>
  <c r="HQ462" i="14"/>
  <c r="CA462" i="14"/>
  <c r="HB462" i="14"/>
  <c r="DX462" i="14"/>
  <c r="ET462" i="14"/>
  <c r="R462" i="14"/>
  <c r="EE462" i="14"/>
  <c r="BT462" i="14"/>
  <c r="FE462" i="14"/>
  <c r="Z462" i="14"/>
  <c r="EP462" i="14"/>
  <c r="CB462" i="14"/>
  <c r="FO462" i="14"/>
  <c r="AH462" i="14"/>
  <c r="EZ462" i="14"/>
  <c r="CJ462" i="14"/>
  <c r="I202" i="14"/>
  <c r="K202" i="14" s="1"/>
  <c r="JA463" i="14" s="1"/>
  <c r="AN462" i="14"/>
  <c r="FH462" i="14"/>
  <c r="AK462" i="14"/>
  <c r="GJ462" i="14"/>
  <c r="IA462" i="14"/>
  <c r="CL462" i="14"/>
  <c r="HL462" i="14"/>
  <c r="EF462" i="14"/>
  <c r="IL462" i="14"/>
  <c r="CV462" i="14"/>
  <c r="HW462" i="14"/>
  <c r="EN462" i="14"/>
  <c r="IW462" i="14"/>
  <c r="DG462" i="14"/>
  <c r="IH462" i="14"/>
  <c r="F203" i="14"/>
  <c r="H203" i="14"/>
  <c r="G204" i="14"/>
  <c r="E204" i="14"/>
  <c r="H204" i="14" s="1"/>
  <c r="D205" i="14"/>
  <c r="C206" i="14"/>
  <c r="K120" i="2"/>
  <c r="M120" i="2" s="1"/>
  <c r="O120" i="2" s="1"/>
  <c r="S120" i="2" s="1"/>
  <c r="L74" i="11" s="1"/>
  <c r="AH119" i="2"/>
  <c r="AI119" i="2" s="1"/>
  <c r="AK119" i="2" s="1"/>
  <c r="AO119" i="2" s="1"/>
  <c r="M73" i="11" s="1"/>
  <c r="D121" i="2"/>
  <c r="E121" i="2" s="1"/>
  <c r="C122" i="2"/>
  <c r="F121" i="2"/>
  <c r="H121" i="2"/>
  <c r="I121" i="2" s="1"/>
  <c r="AC120" i="2"/>
  <c r="AA120" i="2"/>
  <c r="AB120" i="2" s="1"/>
  <c r="Z121" i="2"/>
  <c r="AE120" i="2"/>
  <c r="AF120" i="2" s="1"/>
  <c r="X132" i="2"/>
  <c r="JB463" i="14" l="1"/>
  <c r="CJ463" i="14"/>
  <c r="FM463" i="14"/>
  <c r="BI463" i="14"/>
  <c r="IM463" i="14"/>
  <c r="FY463" i="14"/>
  <c r="IB463" i="14"/>
  <c r="FQ463" i="14"/>
  <c r="HQ463" i="14"/>
  <c r="FI463" i="14"/>
  <c r="DW463" i="14"/>
  <c r="R463" i="14"/>
  <c r="GO463" i="14"/>
  <c r="IW463" i="14"/>
  <c r="CF463" i="14"/>
  <c r="IP463" i="14"/>
  <c r="BX463" i="14"/>
  <c r="BA463" i="14"/>
  <c r="BM463" i="14"/>
  <c r="AS463" i="14"/>
  <c r="BC463" i="14"/>
  <c r="AK463" i="14"/>
  <c r="AO463" i="14"/>
  <c r="DF463" i="14"/>
  <c r="BN463" i="14"/>
  <c r="IU463" i="14"/>
  <c r="GG463" i="14"/>
  <c r="BZ463" i="14"/>
  <c r="IK463" i="14"/>
  <c r="IC463" i="14"/>
  <c r="BD463" i="14"/>
  <c r="HU463" i="14"/>
  <c r="HG463" i="14"/>
  <c r="CS463" i="14"/>
  <c r="FT463" i="14"/>
  <c r="EC463" i="14"/>
  <c r="CM463" i="14"/>
  <c r="FP463" i="14"/>
  <c r="IT463" i="14"/>
  <c r="BF463" i="14"/>
  <c r="IJ463" i="14"/>
  <c r="AX463" i="14"/>
  <c r="HY463" i="14"/>
  <c r="AP463" i="14"/>
  <c r="HO463" i="14"/>
  <c r="AH463" i="14"/>
  <c r="GI463" i="14"/>
  <c r="CI463" i="14"/>
  <c r="ER463" i="14"/>
  <c r="IZ463" i="14"/>
  <c r="FL463" i="14"/>
  <c r="IQ463" i="14"/>
  <c r="FC463" i="14"/>
  <c r="IF463" i="14"/>
  <c r="HV463" i="14"/>
  <c r="EG463" i="14"/>
  <c r="HK463" i="14"/>
  <c r="HM463" i="14"/>
  <c r="Q463" i="14"/>
  <c r="IX463" i="14"/>
  <c r="FS463" i="14"/>
  <c r="IV463" i="14"/>
  <c r="CE463" i="14"/>
  <c r="FJ463" i="14"/>
  <c r="BU463" i="14"/>
  <c r="EY463" i="14"/>
  <c r="BK463" i="14"/>
  <c r="EN463" i="14"/>
  <c r="AZ463" i="14"/>
  <c r="ED463" i="14"/>
  <c r="GZ463" i="14"/>
  <c r="H463" i="14"/>
  <c r="BQ463" i="14"/>
  <c r="GL463" i="14"/>
  <c r="FO463" i="14"/>
  <c r="IO463" i="14"/>
  <c r="FB463" i="14"/>
  <c r="IE463" i="14"/>
  <c r="EQ463" i="14"/>
  <c r="HT463" i="14"/>
  <c r="EF463" i="14"/>
  <c r="HI463" i="14"/>
  <c r="AI463" i="14"/>
  <c r="CN463" i="14"/>
  <c r="CK463" i="14"/>
  <c r="CC463" i="14"/>
  <c r="DZ463" i="14"/>
  <c r="IY463" i="14"/>
  <c r="CH463" i="14"/>
  <c r="IS463" i="14"/>
  <c r="FG463" i="14"/>
  <c r="BS463" i="14"/>
  <c r="EV463" i="14"/>
  <c r="BH463" i="14"/>
  <c r="EL463" i="14"/>
  <c r="AW463" i="14"/>
  <c r="AT463" i="14"/>
  <c r="DL463" i="14"/>
  <c r="CQ463" i="14"/>
  <c r="FR463" i="14"/>
  <c r="BO463" i="14"/>
  <c r="DU463" i="14"/>
  <c r="CB463" i="14"/>
  <c r="FE463" i="14"/>
  <c r="II463" i="14"/>
  <c r="DM463" i="14"/>
  <c r="BR463" i="14"/>
  <c r="EU463" i="14"/>
  <c r="HX463" i="14"/>
  <c r="DE463" i="14"/>
  <c r="BG463" i="14"/>
  <c r="EJ463" i="14"/>
  <c r="HN463" i="14"/>
  <c r="CW463" i="14"/>
  <c r="AV463" i="14"/>
  <c r="DY463" i="14"/>
  <c r="HC463" i="14"/>
  <c r="FA463" i="14"/>
  <c r="DS463" i="14"/>
  <c r="GV463" i="14"/>
  <c r="AE463" i="14"/>
  <c r="HE463" i="14"/>
  <c r="GP463" i="14"/>
  <c r="X463" i="14"/>
  <c r="DA463" i="14"/>
  <c r="M463" i="14"/>
  <c r="EH463" i="14"/>
  <c r="J463" i="14"/>
  <c r="EK463" i="14"/>
  <c r="AR463" i="14"/>
  <c r="DV463" i="14"/>
  <c r="CO463" i="14"/>
  <c r="AL463" i="14"/>
  <c r="DO463" i="14"/>
  <c r="GR463" i="14"/>
  <c r="ES463" i="14"/>
  <c r="DH463" i="14"/>
  <c r="GK463" i="14"/>
  <c r="T463" i="14"/>
  <c r="GC463" i="14"/>
  <c r="O463" i="14"/>
  <c r="CU463" i="14"/>
  <c r="CX463" i="14"/>
  <c r="FH463" i="14"/>
  <c r="IL463" i="14"/>
  <c r="BT463" i="14"/>
  <c r="IH463" i="14"/>
  <c r="EW463" i="14"/>
  <c r="IA463" i="14"/>
  <c r="BJ463" i="14"/>
  <c r="HZ463" i="14"/>
  <c r="EM463" i="14"/>
  <c r="HP463" i="14"/>
  <c r="AY463" i="14"/>
  <c r="HR463" i="14"/>
  <c r="EB463" i="14"/>
  <c r="HF463" i="14"/>
  <c r="AN463" i="14"/>
  <c r="AC463" i="14"/>
  <c r="GY463" i="14"/>
  <c r="AG463" i="14"/>
  <c r="DK463" i="14"/>
  <c r="CG463" i="14"/>
  <c r="AA463" i="14"/>
  <c r="DD463" i="14"/>
  <c r="GH463" i="14"/>
  <c r="L463" i="14"/>
  <c r="CR463" i="14"/>
  <c r="FX463" i="14"/>
  <c r="GA463" i="14"/>
  <c r="IR463" i="14"/>
  <c r="GD463" i="14"/>
  <c r="CA463" i="14"/>
  <c r="FD463" i="14"/>
  <c r="IG463" i="14"/>
  <c r="FV463" i="14"/>
  <c r="BP463" i="14"/>
  <c r="ET463" i="14"/>
  <c r="HW463" i="14"/>
  <c r="FN463" i="14"/>
  <c r="BE463" i="14"/>
  <c r="EI463" i="14"/>
  <c r="HL463" i="14"/>
  <c r="FF463" i="14"/>
  <c r="AU463" i="14"/>
  <c r="DX463" i="14"/>
  <c r="HA463" i="14"/>
  <c r="HJ463" i="14"/>
  <c r="DQ463" i="14"/>
  <c r="GU463" i="14"/>
  <c r="AD463" i="14"/>
  <c r="U463" i="14"/>
  <c r="GN463" i="14"/>
  <c r="W463" i="14"/>
  <c r="CZ463" i="14"/>
  <c r="CP463" i="14"/>
  <c r="FU463" i="14"/>
  <c r="G463" i="14"/>
  <c r="I463" i="14"/>
  <c r="FK463" i="14"/>
  <c r="DR463" i="14"/>
  <c r="IN463" i="14"/>
  <c r="BW463" i="14"/>
  <c r="EZ463" i="14"/>
  <c r="DJ463" i="14"/>
  <c r="ID463" i="14"/>
  <c r="BL463" i="14"/>
  <c r="EO463" i="14"/>
  <c r="DB463" i="14"/>
  <c r="HS463" i="14"/>
  <c r="BB463" i="14"/>
  <c r="EE463" i="14"/>
  <c r="CT463" i="14"/>
  <c r="HH463" i="14"/>
  <c r="AQ463" i="14"/>
  <c r="DT463" i="14"/>
  <c r="EX463" i="14"/>
  <c r="AJ463" i="14"/>
  <c r="DN463" i="14"/>
  <c r="GQ463" i="14"/>
  <c r="HB463" i="14"/>
  <c r="DG463" i="14"/>
  <c r="GJ463" i="14"/>
  <c r="S463" i="14"/>
  <c r="GT463" i="14"/>
  <c r="BV463" i="14"/>
  <c r="GW463" i="14"/>
  <c r="FW463" i="14"/>
  <c r="EA463" i="14"/>
  <c r="HD463" i="14"/>
  <c r="AM463" i="14"/>
  <c r="CL463" i="14"/>
  <c r="GX463" i="14"/>
  <c r="AF463" i="14"/>
  <c r="DI463" i="14"/>
  <c r="EP463" i="14"/>
  <c r="Y463" i="14"/>
  <c r="DC463" i="14"/>
  <c r="GF463" i="14"/>
  <c r="CV463" i="14"/>
  <c r="GB463" i="14"/>
  <c r="GE463" i="14"/>
  <c r="BY463" i="14"/>
  <c r="Z463" i="14"/>
  <c r="DP463" i="14"/>
  <c r="GS463" i="14"/>
  <c r="AB463" i="14"/>
  <c r="CD463" i="14"/>
  <c r="GM463" i="14"/>
  <c r="V463" i="14"/>
  <c r="CY463" i="14"/>
  <c r="FZ463" i="14"/>
  <c r="K463" i="14"/>
  <c r="N463" i="14"/>
  <c r="P463" i="14"/>
  <c r="F204" i="14"/>
  <c r="I204" i="14" s="1"/>
  <c r="K204" i="14" s="1"/>
  <c r="IP465" i="14" s="1"/>
  <c r="I203" i="14"/>
  <c r="K203" i="14" s="1"/>
  <c r="C207" i="14"/>
  <c r="D206" i="14"/>
  <c r="E205" i="14"/>
  <c r="H205" i="14" s="1"/>
  <c r="G205" i="14"/>
  <c r="K121" i="2"/>
  <c r="M121" i="2" s="1"/>
  <c r="O121" i="2" s="1"/>
  <c r="S121" i="2" s="1"/>
  <c r="L75" i="11" s="1"/>
  <c r="AH120" i="2"/>
  <c r="AI120" i="2" s="1"/>
  <c r="AK120" i="2" s="1"/>
  <c r="AO120" i="2" s="1"/>
  <c r="M74" i="11" s="1"/>
  <c r="H122" i="2"/>
  <c r="I122" i="2" s="1"/>
  <c r="C123" i="2"/>
  <c r="D122" i="2"/>
  <c r="E122" i="2" s="1"/>
  <c r="F122" i="2"/>
  <c r="AC121" i="2"/>
  <c r="Z122" i="2"/>
  <c r="AA121" i="2"/>
  <c r="AB121" i="2" s="1"/>
  <c r="AE121" i="2"/>
  <c r="AF121" i="2" s="1"/>
  <c r="X133" i="2"/>
  <c r="F205" i="14" l="1"/>
  <c r="I205" i="14" s="1"/>
  <c r="K205" i="14" s="1"/>
  <c r="CM465" i="14"/>
  <c r="BH465" i="14"/>
  <c r="EG465" i="14"/>
  <c r="GI465" i="14"/>
  <c r="N465" i="14"/>
  <c r="HY465" i="14"/>
  <c r="X465" i="14"/>
  <c r="AN465" i="14"/>
  <c r="GO465" i="14"/>
  <c r="FN465" i="14"/>
  <c r="DU465" i="14"/>
  <c r="BO465" i="14"/>
  <c r="EN465" i="14"/>
  <c r="DJ465" i="14"/>
  <c r="DR465" i="14"/>
  <c r="CX465" i="14"/>
  <c r="DT465" i="14"/>
  <c r="AH465" i="14"/>
  <c r="HF465" i="14"/>
  <c r="DO465" i="14"/>
  <c r="IO465" i="14"/>
  <c r="HH465" i="14"/>
  <c r="IQ465" i="14"/>
  <c r="AQ465" i="14"/>
  <c r="GF465" i="14"/>
  <c r="HJ465" i="14"/>
  <c r="EP465" i="14"/>
  <c r="IR465" i="14"/>
  <c r="U465" i="14"/>
  <c r="O465" i="14"/>
  <c r="GE465" i="14"/>
  <c r="FU465" i="14"/>
  <c r="FI465" i="14"/>
  <c r="EX465" i="14"/>
  <c r="EL465" i="14"/>
  <c r="DN465" i="14"/>
  <c r="CP465" i="14"/>
  <c r="BR465" i="14"/>
  <c r="HK465" i="14"/>
  <c r="CN465" i="14"/>
  <c r="HL465" i="14"/>
  <c r="BC465" i="14"/>
  <c r="GY465" i="14"/>
  <c r="EV465" i="14"/>
  <c r="IX465" i="14"/>
  <c r="GX465" i="14"/>
  <c r="GG465" i="14"/>
  <c r="FV465" i="14"/>
  <c r="FJ465" i="14"/>
  <c r="EY465" i="14"/>
  <c r="EA465" i="14"/>
  <c r="DC465" i="14"/>
  <c r="CE465" i="14"/>
  <c r="HS465" i="14"/>
  <c r="CV465" i="14"/>
  <c r="HT465" i="14"/>
  <c r="BK465" i="14"/>
  <c r="IM465" i="14"/>
  <c r="FL465" i="14"/>
  <c r="K465" i="14"/>
  <c r="HU465" i="14"/>
  <c r="HA465" i="14"/>
  <c r="GH465" i="14"/>
  <c r="FW465" i="14"/>
  <c r="FM465" i="14"/>
  <c r="EO465" i="14"/>
  <c r="DQ465" i="14"/>
  <c r="CS465" i="14"/>
  <c r="IA465" i="14"/>
  <c r="DD465" i="14"/>
  <c r="IB465" i="14"/>
  <c r="CA465" i="14"/>
  <c r="IU465" i="14"/>
  <c r="GZ465" i="14"/>
  <c r="CG465" i="14"/>
  <c r="BV465" i="14"/>
  <c r="BJ465" i="14"/>
  <c r="AY465" i="14"/>
  <c r="AO465" i="14"/>
  <c r="R465" i="14"/>
  <c r="IG465" i="14"/>
  <c r="GS465" i="14"/>
  <c r="FQ465" i="14"/>
  <c r="AB465" i="14"/>
  <c r="EZ465" i="14"/>
  <c r="IL465" i="14"/>
  <c r="DW465" i="14"/>
  <c r="CB465" i="14"/>
  <c r="HX465" i="14"/>
  <c r="CT465" i="14"/>
  <c r="CH465" i="14"/>
  <c r="BW465" i="14"/>
  <c r="BM465" i="14"/>
  <c r="BA465" i="14"/>
  <c r="AC465" i="14"/>
  <c r="I465" i="14"/>
  <c r="HN465" i="14"/>
  <c r="GD465" i="14"/>
  <c r="AJ465" i="14"/>
  <c r="FH465" i="14"/>
  <c r="IT465" i="14"/>
  <c r="EM465" i="14"/>
  <c r="CJ465" i="14"/>
  <c r="GL465" i="14"/>
  <c r="DF465" i="14"/>
  <c r="CU465" i="14"/>
  <c r="CK465" i="14"/>
  <c r="BY465" i="14"/>
  <c r="BN465" i="14"/>
  <c r="AP465" i="14"/>
  <c r="S465" i="14"/>
  <c r="IK465" i="14"/>
  <c r="GW465" i="14"/>
  <c r="AR465" i="14"/>
  <c r="FP465" i="14"/>
  <c r="JB465" i="14"/>
  <c r="GA465" i="14"/>
  <c r="CZ465" i="14"/>
  <c r="GT465" i="14"/>
  <c r="V465" i="14"/>
  <c r="DS465" i="14"/>
  <c r="M465" i="14"/>
  <c r="DI465" i="14"/>
  <c r="HV465" i="14"/>
  <c r="CW465" i="14"/>
  <c r="HE465" i="14"/>
  <c r="CL465" i="14"/>
  <c r="GK465" i="14"/>
  <c r="BZ465" i="14"/>
  <c r="FY465" i="14"/>
  <c r="BB465" i="14"/>
  <c r="FA465" i="14"/>
  <c r="AD465" i="14"/>
  <c r="EC465" i="14"/>
  <c r="J465" i="14"/>
  <c r="DE465" i="14"/>
  <c r="HQ465" i="14"/>
  <c r="II465" i="14"/>
  <c r="AZ465" i="14"/>
  <c r="DL465" i="14"/>
  <c r="FX465" i="14"/>
  <c r="IJ465" i="14"/>
  <c r="G465" i="14"/>
  <c r="BS465" i="14"/>
  <c r="EE465" i="14"/>
  <c r="GQ465" i="14"/>
  <c r="AF465" i="14"/>
  <c r="CR465" i="14"/>
  <c r="FD465" i="14"/>
  <c r="HP465" i="14"/>
  <c r="HB465" i="14"/>
  <c r="AT465" i="14"/>
  <c r="ES465" i="14"/>
  <c r="AI465" i="14"/>
  <c r="EH465" i="14"/>
  <c r="Y465" i="14"/>
  <c r="DV465" i="14"/>
  <c r="P465" i="14"/>
  <c r="DK465" i="14"/>
  <c r="IC465" i="14"/>
  <c r="DA465" i="14"/>
  <c r="HI465" i="14"/>
  <c r="CC465" i="14"/>
  <c r="FZ465" i="14"/>
  <c r="BE465" i="14"/>
  <c r="FB465" i="14"/>
  <c r="AG465" i="14"/>
  <c r="ED465" i="14"/>
  <c r="GM465" i="14"/>
  <c r="IY465" i="14"/>
  <c r="BP465" i="14"/>
  <c r="EB465" i="14"/>
  <c r="GN465" i="14"/>
  <c r="IZ465" i="14"/>
  <c r="W465" i="14"/>
  <c r="CI465" i="14"/>
  <c r="EU465" i="14"/>
  <c r="HG465" i="14"/>
  <c r="AV465" i="14"/>
  <c r="DH465" i="14"/>
  <c r="FT465" i="14"/>
  <c r="IF465" i="14"/>
  <c r="HR465" i="14"/>
  <c r="BG465" i="14"/>
  <c r="FF465" i="14"/>
  <c r="AW465" i="14"/>
  <c r="ET465" i="14"/>
  <c r="AK465" i="14"/>
  <c r="EI465" i="14"/>
  <c r="Z465" i="14"/>
  <c r="DY465" i="14"/>
  <c r="Q465" i="14"/>
  <c r="DM465" i="14"/>
  <c r="ID465" i="14"/>
  <c r="CO465" i="14"/>
  <c r="GP465" i="14"/>
  <c r="BQ465" i="14"/>
  <c r="FO465" i="14"/>
  <c r="AS465" i="14"/>
  <c r="EQ465" i="14"/>
  <c r="GU465" i="14"/>
  <c r="L465" i="14"/>
  <c r="BX465" i="14"/>
  <c r="EJ465" i="14"/>
  <c r="GV465" i="14"/>
  <c r="IS465" i="14"/>
  <c r="AE465" i="14"/>
  <c r="CQ465" i="14"/>
  <c r="FC465" i="14"/>
  <c r="HO465" i="14"/>
  <c r="BD465" i="14"/>
  <c r="DP465" i="14"/>
  <c r="GB465" i="14"/>
  <c r="IN465" i="14"/>
  <c r="HZ465" i="14"/>
  <c r="BU465" i="14"/>
  <c r="FR465" i="14"/>
  <c r="BI465" i="14"/>
  <c r="FG465" i="14"/>
  <c r="AX465" i="14"/>
  <c r="EW465" i="14"/>
  <c r="AL465" i="14"/>
  <c r="EK465" i="14"/>
  <c r="AA465" i="14"/>
  <c r="DZ465" i="14"/>
  <c r="H465" i="14"/>
  <c r="DB465" i="14"/>
  <c r="HM465" i="14"/>
  <c r="CD465" i="14"/>
  <c r="GC465" i="14"/>
  <c r="BF465" i="14"/>
  <c r="FE465" i="14"/>
  <c r="HC465" i="14"/>
  <c r="T465" i="14"/>
  <c r="CF465" i="14"/>
  <c r="ER465" i="14"/>
  <c r="HD465" i="14"/>
  <c r="JA465" i="14"/>
  <c r="AM465" i="14"/>
  <c r="CY465" i="14"/>
  <c r="FK465" i="14"/>
  <c r="HW465" i="14"/>
  <c r="BL465" i="14"/>
  <c r="DX465" i="14"/>
  <c r="GJ465" i="14"/>
  <c r="IV465" i="14"/>
  <c r="IH465" i="14"/>
  <c r="AU465" i="14"/>
  <c r="DG465" i="14"/>
  <c r="FS465" i="14"/>
  <c r="IE465" i="14"/>
  <c r="BT465" i="14"/>
  <c r="EF465" i="14"/>
  <c r="GR465" i="14"/>
  <c r="IW465" i="14"/>
  <c r="GT464" i="14"/>
  <c r="EH464" i="14"/>
  <c r="BV464" i="14"/>
  <c r="J464" i="14"/>
  <c r="GQ464" i="14"/>
  <c r="EE464" i="14"/>
  <c r="BS464" i="14"/>
  <c r="G464" i="14"/>
  <c r="GB464" i="14"/>
  <c r="CU464" i="14"/>
  <c r="M464" i="14"/>
  <c r="FZ464" i="14"/>
  <c r="CS464" i="14"/>
  <c r="L464" i="14"/>
  <c r="FY464" i="14"/>
  <c r="CR464" i="14"/>
  <c r="K464" i="14"/>
  <c r="FX464" i="14"/>
  <c r="CP464" i="14"/>
  <c r="I464" i="14"/>
  <c r="FW464" i="14"/>
  <c r="CO464" i="14"/>
  <c r="H464" i="14"/>
  <c r="GF464" i="14"/>
  <c r="CX464" i="14"/>
  <c r="Q464" i="14"/>
  <c r="GE464" i="14"/>
  <c r="CW464" i="14"/>
  <c r="P464" i="14"/>
  <c r="GC464" i="14"/>
  <c r="CV464" i="14"/>
  <c r="N464" i="14"/>
  <c r="IX464" i="14"/>
  <c r="GL464" i="14"/>
  <c r="DZ464" i="14"/>
  <c r="BN464" i="14"/>
  <c r="IU464" i="14"/>
  <c r="GI464" i="14"/>
  <c r="DW464" i="14"/>
  <c r="BK464" i="14"/>
  <c r="IY464" i="14"/>
  <c r="FQ464" i="14"/>
  <c r="CJ464" i="14"/>
  <c r="IW464" i="14"/>
  <c r="FP464" i="14"/>
  <c r="CH464" i="14"/>
  <c r="IV464" i="14"/>
  <c r="FO464" i="14"/>
  <c r="CG464" i="14"/>
  <c r="IT464" i="14"/>
  <c r="FM464" i="14"/>
  <c r="CF464" i="14"/>
  <c r="IS464" i="14"/>
  <c r="FL464" i="14"/>
  <c r="CE464" i="14"/>
  <c r="JB464" i="14"/>
  <c r="FU464" i="14"/>
  <c r="CN464" i="14"/>
  <c r="JA464" i="14"/>
  <c r="FT464" i="14"/>
  <c r="CM464" i="14"/>
  <c r="IZ464" i="14"/>
  <c r="FR464" i="14"/>
  <c r="CK464" i="14"/>
  <c r="IP464" i="14"/>
  <c r="GD464" i="14"/>
  <c r="DR464" i="14"/>
  <c r="BF464" i="14"/>
  <c r="IM464" i="14"/>
  <c r="GA464" i="14"/>
  <c r="DO464" i="14"/>
  <c r="BC464" i="14"/>
  <c r="IN464" i="14"/>
  <c r="FG464" i="14"/>
  <c r="BY464" i="14"/>
  <c r="IL464" i="14"/>
  <c r="FE464" i="14"/>
  <c r="BX464" i="14"/>
  <c r="IK464" i="14"/>
  <c r="FD464" i="14"/>
  <c r="BW464" i="14"/>
  <c r="IJ464" i="14"/>
  <c r="FB464" i="14"/>
  <c r="BU464" i="14"/>
  <c r="II464" i="14"/>
  <c r="FA464" i="14"/>
  <c r="BT464" i="14"/>
  <c r="IR464" i="14"/>
  <c r="FJ464" i="14"/>
  <c r="CC464" i="14"/>
  <c r="IQ464" i="14"/>
  <c r="FI464" i="14"/>
  <c r="CB464" i="14"/>
  <c r="IO464" i="14"/>
  <c r="FH464" i="14"/>
  <c r="BZ464" i="14"/>
  <c r="IH464" i="14"/>
  <c r="FV464" i="14"/>
  <c r="DJ464" i="14"/>
  <c r="AX464" i="14"/>
  <c r="IE464" i="14"/>
  <c r="FS464" i="14"/>
  <c r="DG464" i="14"/>
  <c r="AU464" i="14"/>
  <c r="IC464" i="14"/>
  <c r="EV464" i="14"/>
  <c r="BO464" i="14"/>
  <c r="IB464" i="14"/>
  <c r="ET464" i="14"/>
  <c r="BM464" i="14"/>
  <c r="IA464" i="14"/>
  <c r="ES464" i="14"/>
  <c r="BL464" i="14"/>
  <c r="HY464" i="14"/>
  <c r="ER464" i="14"/>
  <c r="BJ464" i="14"/>
  <c r="HX464" i="14"/>
  <c r="EQ464" i="14"/>
  <c r="BI464" i="14"/>
  <c r="IG464" i="14"/>
  <c r="EZ464" i="14"/>
  <c r="BR464" i="14"/>
  <c r="IF464" i="14"/>
  <c r="EY464" i="14"/>
  <c r="BQ464" i="14"/>
  <c r="ID464" i="14"/>
  <c r="EW464" i="14"/>
  <c r="BP464" i="14"/>
  <c r="HZ464" i="14"/>
  <c r="FN464" i="14"/>
  <c r="DB464" i="14"/>
  <c r="AP464" i="14"/>
  <c r="HW464" i="14"/>
  <c r="FK464" i="14"/>
  <c r="CY464" i="14"/>
  <c r="AM464" i="14"/>
  <c r="HS464" i="14"/>
  <c r="EK464" i="14"/>
  <c r="BD464" i="14"/>
  <c r="HQ464" i="14"/>
  <c r="EJ464" i="14"/>
  <c r="BB464" i="14"/>
  <c r="HP464" i="14"/>
  <c r="EI464" i="14"/>
  <c r="BA464" i="14"/>
  <c r="HN464" i="14"/>
  <c r="EG464" i="14"/>
  <c r="AZ464" i="14"/>
  <c r="HM464" i="14"/>
  <c r="EF464" i="14"/>
  <c r="AY464" i="14"/>
  <c r="HV464" i="14"/>
  <c r="EO464" i="14"/>
  <c r="BH464" i="14"/>
  <c r="HU464" i="14"/>
  <c r="EN464" i="14"/>
  <c r="BG464" i="14"/>
  <c r="HT464" i="14"/>
  <c r="EL464" i="14"/>
  <c r="BE464" i="14"/>
  <c r="HR464" i="14"/>
  <c r="FF464" i="14"/>
  <c r="CT464" i="14"/>
  <c r="AH464" i="14"/>
  <c r="HO464" i="14"/>
  <c r="FC464" i="14"/>
  <c r="CQ464" i="14"/>
  <c r="AE464" i="14"/>
  <c r="HH464" i="14"/>
  <c r="EA464" i="14"/>
  <c r="AS464" i="14"/>
  <c r="HF464" i="14"/>
  <c r="DY464" i="14"/>
  <c r="AR464" i="14"/>
  <c r="HE464" i="14"/>
  <c r="DX464" i="14"/>
  <c r="AQ464" i="14"/>
  <c r="HD464" i="14"/>
  <c r="DV464" i="14"/>
  <c r="AO464" i="14"/>
  <c r="HC464" i="14"/>
  <c r="DU464" i="14"/>
  <c r="AN464" i="14"/>
  <c r="HL464" i="14"/>
  <c r="ED464" i="14"/>
  <c r="AW464" i="14"/>
  <c r="HK464" i="14"/>
  <c r="EC464" i="14"/>
  <c r="AV464" i="14"/>
  <c r="HI464" i="14"/>
  <c r="EB464" i="14"/>
  <c r="AT464" i="14"/>
  <c r="HJ464" i="14"/>
  <c r="EX464" i="14"/>
  <c r="CL464" i="14"/>
  <c r="Z464" i="14"/>
  <c r="HG464" i="14"/>
  <c r="EU464" i="14"/>
  <c r="CI464" i="14"/>
  <c r="W464" i="14"/>
  <c r="GW464" i="14"/>
  <c r="DP464" i="14"/>
  <c r="AI464" i="14"/>
  <c r="GV464" i="14"/>
  <c r="DN464" i="14"/>
  <c r="AG464" i="14"/>
  <c r="GU464" i="14"/>
  <c r="DM464" i="14"/>
  <c r="AF464" i="14"/>
  <c r="GS464" i="14"/>
  <c r="DL464" i="14"/>
  <c r="AD464" i="14"/>
  <c r="GR464" i="14"/>
  <c r="DK464" i="14"/>
  <c r="AC464" i="14"/>
  <c r="HA464" i="14"/>
  <c r="DT464" i="14"/>
  <c r="AL464" i="14"/>
  <c r="GZ464" i="14"/>
  <c r="DS464" i="14"/>
  <c r="AK464" i="14"/>
  <c r="GX464" i="14"/>
  <c r="DQ464" i="14"/>
  <c r="AJ464" i="14"/>
  <c r="HB464" i="14"/>
  <c r="EP464" i="14"/>
  <c r="CD464" i="14"/>
  <c r="R464" i="14"/>
  <c r="GY464" i="14"/>
  <c r="EM464" i="14"/>
  <c r="CA464" i="14"/>
  <c r="O464" i="14"/>
  <c r="GM464" i="14"/>
  <c r="DE464" i="14"/>
  <c r="X464" i="14"/>
  <c r="GK464" i="14"/>
  <c r="DD464" i="14"/>
  <c r="V464" i="14"/>
  <c r="GJ464" i="14"/>
  <c r="DC464" i="14"/>
  <c r="U464" i="14"/>
  <c r="GH464" i="14"/>
  <c r="DA464" i="14"/>
  <c r="T464" i="14"/>
  <c r="GG464" i="14"/>
  <c r="CZ464" i="14"/>
  <c r="S464" i="14"/>
  <c r="GP464" i="14"/>
  <c r="DI464" i="14"/>
  <c r="AB464" i="14"/>
  <c r="GO464" i="14"/>
  <c r="DH464" i="14"/>
  <c r="AA464" i="14"/>
  <c r="GN464" i="14"/>
  <c r="DF464" i="14"/>
  <c r="Y464" i="14"/>
  <c r="E206" i="14"/>
  <c r="G206" i="14" s="1"/>
  <c r="D207" i="14"/>
  <c r="C208" i="14"/>
  <c r="AH121" i="2"/>
  <c r="AI121" i="2" s="1"/>
  <c r="AK121" i="2" s="1"/>
  <c r="AO121" i="2" s="1"/>
  <c r="M75" i="11" s="1"/>
  <c r="K122" i="2"/>
  <c r="M122" i="2" s="1"/>
  <c r="O122" i="2" s="1"/>
  <c r="S122" i="2" s="1"/>
  <c r="L76" i="11" s="1"/>
  <c r="C124" i="2"/>
  <c r="D123" i="2"/>
  <c r="E123" i="2" s="1"/>
  <c r="F123" i="2"/>
  <c r="H123" i="2"/>
  <c r="I123" i="2" s="1"/>
  <c r="AC122" i="2"/>
  <c r="AA122" i="2"/>
  <c r="AB122" i="2" s="1"/>
  <c r="AE122" i="2"/>
  <c r="AF122" i="2" s="1"/>
  <c r="Z123" i="2"/>
  <c r="X134" i="2"/>
  <c r="GQ466" i="14" l="1"/>
  <c r="EE466" i="14"/>
  <c r="BS466" i="14"/>
  <c r="G466" i="14"/>
  <c r="GX466" i="14"/>
  <c r="EL466" i="14"/>
  <c r="BZ466" i="14"/>
  <c r="N466" i="14"/>
  <c r="GW466" i="14"/>
  <c r="EK466" i="14"/>
  <c r="BY466" i="14"/>
  <c r="M466" i="14"/>
  <c r="GV466" i="14"/>
  <c r="EJ466" i="14"/>
  <c r="BX466" i="14"/>
  <c r="L466" i="14"/>
  <c r="GU466" i="14"/>
  <c r="EI466" i="14"/>
  <c r="BW466" i="14"/>
  <c r="K466" i="14"/>
  <c r="GT466" i="14"/>
  <c r="EH466" i="14"/>
  <c r="BV466" i="14"/>
  <c r="J466" i="14"/>
  <c r="GS466" i="14"/>
  <c r="EG466" i="14"/>
  <c r="BU466" i="14"/>
  <c r="I466" i="14"/>
  <c r="GR466" i="14"/>
  <c r="EF466" i="14"/>
  <c r="BT466" i="14"/>
  <c r="H466" i="14"/>
  <c r="IU466" i="14"/>
  <c r="GI466" i="14"/>
  <c r="DW466" i="14"/>
  <c r="BK466" i="14"/>
  <c r="JB466" i="14"/>
  <c r="GP466" i="14"/>
  <c r="ED466" i="14"/>
  <c r="BR466" i="14"/>
  <c r="JA466" i="14"/>
  <c r="GO466" i="14"/>
  <c r="EC466" i="14"/>
  <c r="BQ466" i="14"/>
  <c r="IZ466" i="14"/>
  <c r="GN466" i="14"/>
  <c r="EB466" i="14"/>
  <c r="BP466" i="14"/>
  <c r="IY466" i="14"/>
  <c r="GM466" i="14"/>
  <c r="EA466" i="14"/>
  <c r="BO466" i="14"/>
  <c r="IX466" i="14"/>
  <c r="GL466" i="14"/>
  <c r="DZ466" i="14"/>
  <c r="BN466" i="14"/>
  <c r="IW466" i="14"/>
  <c r="GK466" i="14"/>
  <c r="DY466" i="14"/>
  <c r="BM466" i="14"/>
  <c r="IV466" i="14"/>
  <c r="GJ466" i="14"/>
  <c r="DX466" i="14"/>
  <c r="BL466" i="14"/>
  <c r="IM466" i="14"/>
  <c r="GA466" i="14"/>
  <c r="DO466" i="14"/>
  <c r="BC466" i="14"/>
  <c r="IT466" i="14"/>
  <c r="GH466" i="14"/>
  <c r="DV466" i="14"/>
  <c r="BJ466" i="14"/>
  <c r="IS466" i="14"/>
  <c r="GG466" i="14"/>
  <c r="DU466" i="14"/>
  <c r="BI466" i="14"/>
  <c r="IR466" i="14"/>
  <c r="GF466" i="14"/>
  <c r="DT466" i="14"/>
  <c r="BH466" i="14"/>
  <c r="IQ466" i="14"/>
  <c r="GE466" i="14"/>
  <c r="DS466" i="14"/>
  <c r="BG466" i="14"/>
  <c r="IP466" i="14"/>
  <c r="GD466" i="14"/>
  <c r="DR466" i="14"/>
  <c r="BF466" i="14"/>
  <c r="IO466" i="14"/>
  <c r="GC466" i="14"/>
  <c r="DQ466" i="14"/>
  <c r="BE466" i="14"/>
  <c r="IN466" i="14"/>
  <c r="GB466" i="14"/>
  <c r="DP466" i="14"/>
  <c r="BD466" i="14"/>
  <c r="IE466" i="14"/>
  <c r="FS466" i="14"/>
  <c r="DG466" i="14"/>
  <c r="AU466" i="14"/>
  <c r="IL466" i="14"/>
  <c r="FZ466" i="14"/>
  <c r="DN466" i="14"/>
  <c r="BB466" i="14"/>
  <c r="IK466" i="14"/>
  <c r="FY466" i="14"/>
  <c r="DM466" i="14"/>
  <c r="BA466" i="14"/>
  <c r="IJ466" i="14"/>
  <c r="FX466" i="14"/>
  <c r="DL466" i="14"/>
  <c r="AZ466" i="14"/>
  <c r="II466" i="14"/>
  <c r="FW466" i="14"/>
  <c r="DK466" i="14"/>
  <c r="AY466" i="14"/>
  <c r="IH466" i="14"/>
  <c r="FV466" i="14"/>
  <c r="DJ466" i="14"/>
  <c r="AX466" i="14"/>
  <c r="IG466" i="14"/>
  <c r="FU466" i="14"/>
  <c r="DI466" i="14"/>
  <c r="AW466" i="14"/>
  <c r="IF466" i="14"/>
  <c r="FT466" i="14"/>
  <c r="DH466" i="14"/>
  <c r="AV466" i="14"/>
  <c r="HW466" i="14"/>
  <c r="FK466" i="14"/>
  <c r="CY466" i="14"/>
  <c r="AM466" i="14"/>
  <c r="ID466" i="14"/>
  <c r="FR466" i="14"/>
  <c r="DF466" i="14"/>
  <c r="AT466" i="14"/>
  <c r="IC466" i="14"/>
  <c r="FQ466" i="14"/>
  <c r="DE466" i="14"/>
  <c r="AS466" i="14"/>
  <c r="IB466" i="14"/>
  <c r="FP466" i="14"/>
  <c r="DD466" i="14"/>
  <c r="AR466" i="14"/>
  <c r="IA466" i="14"/>
  <c r="FO466" i="14"/>
  <c r="DC466" i="14"/>
  <c r="AQ466" i="14"/>
  <c r="HZ466" i="14"/>
  <c r="FN466" i="14"/>
  <c r="DB466" i="14"/>
  <c r="AP466" i="14"/>
  <c r="HY466" i="14"/>
  <c r="FM466" i="14"/>
  <c r="DA466" i="14"/>
  <c r="AO466" i="14"/>
  <c r="HX466" i="14"/>
  <c r="FL466" i="14"/>
  <c r="CZ466" i="14"/>
  <c r="AN466" i="14"/>
  <c r="HO466" i="14"/>
  <c r="FC466" i="14"/>
  <c r="CQ466" i="14"/>
  <c r="AE466" i="14"/>
  <c r="HV466" i="14"/>
  <c r="FJ466" i="14"/>
  <c r="CX466" i="14"/>
  <c r="AL466" i="14"/>
  <c r="HU466" i="14"/>
  <c r="FI466" i="14"/>
  <c r="CW466" i="14"/>
  <c r="AK466" i="14"/>
  <c r="HT466" i="14"/>
  <c r="FH466" i="14"/>
  <c r="CV466" i="14"/>
  <c r="AJ466" i="14"/>
  <c r="HS466" i="14"/>
  <c r="FG466" i="14"/>
  <c r="CU466" i="14"/>
  <c r="AI466" i="14"/>
  <c r="HR466" i="14"/>
  <c r="FF466" i="14"/>
  <c r="CT466" i="14"/>
  <c r="AH466" i="14"/>
  <c r="HQ466" i="14"/>
  <c r="FE466" i="14"/>
  <c r="CS466" i="14"/>
  <c r="AG466" i="14"/>
  <c r="HP466" i="14"/>
  <c r="FD466" i="14"/>
  <c r="CR466" i="14"/>
  <c r="AF466" i="14"/>
  <c r="HG466" i="14"/>
  <c r="EU466" i="14"/>
  <c r="CI466" i="14"/>
  <c r="W466" i="14"/>
  <c r="HN466" i="14"/>
  <c r="FB466" i="14"/>
  <c r="CP466" i="14"/>
  <c r="AD466" i="14"/>
  <c r="HM466" i="14"/>
  <c r="FA466" i="14"/>
  <c r="CO466" i="14"/>
  <c r="AC466" i="14"/>
  <c r="HL466" i="14"/>
  <c r="EZ466" i="14"/>
  <c r="CN466" i="14"/>
  <c r="AB466" i="14"/>
  <c r="HK466" i="14"/>
  <c r="EY466" i="14"/>
  <c r="CM466" i="14"/>
  <c r="AA466" i="14"/>
  <c r="HJ466" i="14"/>
  <c r="EX466" i="14"/>
  <c r="CL466" i="14"/>
  <c r="Z466" i="14"/>
  <c r="HI466" i="14"/>
  <c r="EW466" i="14"/>
  <c r="CK466" i="14"/>
  <c r="Y466" i="14"/>
  <c r="HH466" i="14"/>
  <c r="EV466" i="14"/>
  <c r="CJ466" i="14"/>
  <c r="X466" i="14"/>
  <c r="GY466" i="14"/>
  <c r="EM466" i="14"/>
  <c r="CA466" i="14"/>
  <c r="O466" i="14"/>
  <c r="HF466" i="14"/>
  <c r="ET466" i="14"/>
  <c r="CH466" i="14"/>
  <c r="V466" i="14"/>
  <c r="HE466" i="14"/>
  <c r="ES466" i="14"/>
  <c r="CG466" i="14"/>
  <c r="U466" i="14"/>
  <c r="HD466" i="14"/>
  <c r="ER466" i="14"/>
  <c r="CF466" i="14"/>
  <c r="T466" i="14"/>
  <c r="HC466" i="14"/>
  <c r="EQ466" i="14"/>
  <c r="CE466" i="14"/>
  <c r="S466" i="14"/>
  <c r="HB466" i="14"/>
  <c r="EP466" i="14"/>
  <c r="CD466" i="14"/>
  <c r="R466" i="14"/>
  <c r="HA466" i="14"/>
  <c r="EO466" i="14"/>
  <c r="CC466" i="14"/>
  <c r="Q466" i="14"/>
  <c r="GZ466" i="14"/>
  <c r="EN466" i="14"/>
  <c r="CB466" i="14"/>
  <c r="P466" i="14"/>
  <c r="F206" i="14"/>
  <c r="H206" i="14"/>
  <c r="C209" i="14"/>
  <c r="D208" i="14"/>
  <c r="E207" i="14"/>
  <c r="H207" i="14" s="1"/>
  <c r="G207" i="14"/>
  <c r="AH122" i="2"/>
  <c r="AI122" i="2" s="1"/>
  <c r="AK122" i="2" s="1"/>
  <c r="AO122" i="2" s="1"/>
  <c r="M76" i="11" s="1"/>
  <c r="K123" i="2"/>
  <c r="M123" i="2" s="1"/>
  <c r="O123" i="2" s="1"/>
  <c r="S123" i="2" s="1"/>
  <c r="L77" i="11" s="1"/>
  <c r="F124" i="2"/>
  <c r="C125" i="2"/>
  <c r="H124" i="2"/>
  <c r="I124" i="2" s="1"/>
  <c r="D124" i="2"/>
  <c r="E124" i="2" s="1"/>
  <c r="AC123" i="2"/>
  <c r="AA123" i="2"/>
  <c r="AB123" i="2" s="1"/>
  <c r="Z124" i="2"/>
  <c r="AE123" i="2"/>
  <c r="AF123" i="2" s="1"/>
  <c r="X135" i="2"/>
  <c r="G66" i="2"/>
  <c r="I206" i="14" l="1"/>
  <c r="K206" i="14" s="1"/>
  <c r="IZ467" i="14" s="1"/>
  <c r="F207" i="14"/>
  <c r="I207" i="14" s="1"/>
  <c r="K207" i="14" s="1"/>
  <c r="IO468" i="14" s="1"/>
  <c r="E208" i="14"/>
  <c r="H208" i="14" s="1"/>
  <c r="D209" i="14"/>
  <c r="C210" i="14"/>
  <c r="AH123" i="2"/>
  <c r="AI123" i="2" s="1"/>
  <c r="AK123" i="2" s="1"/>
  <c r="AO123" i="2" s="1"/>
  <c r="M77" i="11" s="1"/>
  <c r="K124" i="2"/>
  <c r="M124" i="2" s="1"/>
  <c r="O124" i="2" s="1"/>
  <c r="S124" i="2" s="1"/>
  <c r="L78" i="11" s="1"/>
  <c r="D125" i="2"/>
  <c r="E125" i="2" s="1"/>
  <c r="C126" i="2"/>
  <c r="F125" i="2"/>
  <c r="H125" i="2"/>
  <c r="I125" i="2" s="1"/>
  <c r="AC124" i="2"/>
  <c r="AA124" i="2"/>
  <c r="AB124" i="2" s="1"/>
  <c r="AE124" i="2"/>
  <c r="AF124" i="2" s="1"/>
  <c r="Z125" i="2"/>
  <c r="X136" i="2"/>
  <c r="EB467" i="14" l="1"/>
  <c r="DZ467" i="14"/>
  <c r="DX467" i="14"/>
  <c r="ED467" i="14"/>
  <c r="DL467" i="14"/>
  <c r="DJ467" i="14"/>
  <c r="DH467" i="14"/>
  <c r="DN467" i="14"/>
  <c r="DD467" i="14"/>
  <c r="DB467" i="14"/>
  <c r="CZ467" i="14"/>
  <c r="DF467" i="14"/>
  <c r="CV467" i="14"/>
  <c r="CT467" i="14"/>
  <c r="CR467" i="14"/>
  <c r="CX467" i="14"/>
  <c r="CN467" i="14"/>
  <c r="CL467" i="14"/>
  <c r="CJ467" i="14"/>
  <c r="CP467" i="14"/>
  <c r="CF467" i="14"/>
  <c r="CD467" i="14"/>
  <c r="CB467" i="14"/>
  <c r="CH467" i="14"/>
  <c r="EJ467" i="14"/>
  <c r="EH467" i="14"/>
  <c r="EF467" i="14"/>
  <c r="EL467" i="14"/>
  <c r="DR467" i="14"/>
  <c r="GC467" i="14"/>
  <c r="BE467" i="14"/>
  <c r="GD467" i="14"/>
  <c r="JB467" i="14"/>
  <c r="IF467" i="14"/>
  <c r="HZ467" i="14"/>
  <c r="HT467" i="14"/>
  <c r="HV467" i="14"/>
  <c r="HJ467" i="14"/>
  <c r="HD467" i="14"/>
  <c r="HF467" i="14"/>
  <c r="G467" i="14"/>
  <c r="IT467" i="14"/>
  <c r="GP467" i="14"/>
  <c r="FZ467" i="14"/>
  <c r="FR467" i="14"/>
  <c r="FD467" i="14"/>
  <c r="EX467" i="14"/>
  <c r="ER467" i="14"/>
  <c r="ET467" i="14"/>
  <c r="GR467" i="14"/>
  <c r="GF467" i="14"/>
  <c r="BP467" i="14"/>
  <c r="BN467" i="14"/>
  <c r="BL467" i="14"/>
  <c r="BR467" i="14"/>
  <c r="AZ467" i="14"/>
  <c r="AX467" i="14"/>
  <c r="AV467" i="14"/>
  <c r="BB467" i="14"/>
  <c r="AR467" i="14"/>
  <c r="AP467" i="14"/>
  <c r="AN467" i="14"/>
  <c r="AT467" i="14"/>
  <c r="AJ467" i="14"/>
  <c r="AH467" i="14"/>
  <c r="AF467" i="14"/>
  <c r="AL467" i="14"/>
  <c r="AB467" i="14"/>
  <c r="Z467" i="14"/>
  <c r="X467" i="14"/>
  <c r="AD467" i="14"/>
  <c r="T467" i="14"/>
  <c r="R467" i="14"/>
  <c r="P467" i="14"/>
  <c r="V467" i="14"/>
  <c r="BX467" i="14"/>
  <c r="BV467" i="14"/>
  <c r="BT467" i="14"/>
  <c r="BZ467" i="14"/>
  <c r="DP467" i="14"/>
  <c r="GA467" i="14"/>
  <c r="BC467" i="14"/>
  <c r="GB467" i="14"/>
  <c r="IX467" i="14"/>
  <c r="IJ467" i="14"/>
  <c r="IL467" i="14"/>
  <c r="HX467" i="14"/>
  <c r="HR467" i="14"/>
  <c r="HL467" i="14"/>
  <c r="HN467" i="14"/>
  <c r="GZ467" i="14"/>
  <c r="I467" i="14"/>
  <c r="DU467" i="14"/>
  <c r="GL467" i="14"/>
  <c r="FV467" i="14"/>
  <c r="FL467" i="14"/>
  <c r="FJ467" i="14"/>
  <c r="EV467" i="14"/>
  <c r="EN467" i="14"/>
  <c r="GV467" i="14"/>
  <c r="GX467" i="14"/>
  <c r="BG467" i="14"/>
  <c r="IY467" i="14"/>
  <c r="IW467" i="14"/>
  <c r="IU467" i="14"/>
  <c r="JA467" i="14"/>
  <c r="II467" i="14"/>
  <c r="IG467" i="14"/>
  <c r="IE467" i="14"/>
  <c r="IK467" i="14"/>
  <c r="IA467" i="14"/>
  <c r="HY467" i="14"/>
  <c r="HW467" i="14"/>
  <c r="IC467" i="14"/>
  <c r="HS467" i="14"/>
  <c r="HQ467" i="14"/>
  <c r="HO467" i="14"/>
  <c r="HU467" i="14"/>
  <c r="HK467" i="14"/>
  <c r="HI467" i="14"/>
  <c r="HG467" i="14"/>
  <c r="HM467" i="14"/>
  <c r="HC467" i="14"/>
  <c r="HA467" i="14"/>
  <c r="GY467" i="14"/>
  <c r="HE467" i="14"/>
  <c r="L467" i="14"/>
  <c r="J467" i="14"/>
  <c r="H467" i="14"/>
  <c r="N467" i="14"/>
  <c r="DV467" i="14"/>
  <c r="GG467" i="14"/>
  <c r="BI467" i="14"/>
  <c r="GH467" i="14"/>
  <c r="IV467" i="14"/>
  <c r="IH467" i="14"/>
  <c r="IB467" i="14"/>
  <c r="ID467" i="14"/>
  <c r="HP467" i="14"/>
  <c r="HH467" i="14"/>
  <c r="HB467" i="14"/>
  <c r="K467" i="14"/>
  <c r="IS467" i="14"/>
  <c r="GN467" i="14"/>
  <c r="FX467" i="14"/>
  <c r="FP467" i="14"/>
  <c r="FH467" i="14"/>
  <c r="EZ467" i="14"/>
  <c r="EP467" i="14"/>
  <c r="GT467" i="14"/>
  <c r="DT467" i="14"/>
  <c r="GE467" i="14"/>
  <c r="GM467" i="14"/>
  <c r="GK467" i="14"/>
  <c r="GI467" i="14"/>
  <c r="GO467" i="14"/>
  <c r="FW467" i="14"/>
  <c r="FU467" i="14"/>
  <c r="FS467" i="14"/>
  <c r="FY467" i="14"/>
  <c r="FO467" i="14"/>
  <c r="FM467" i="14"/>
  <c r="FK467" i="14"/>
  <c r="FQ467" i="14"/>
  <c r="FG467" i="14"/>
  <c r="FE467" i="14"/>
  <c r="FC467" i="14"/>
  <c r="FI467" i="14"/>
  <c r="EY467" i="14"/>
  <c r="EW467" i="14"/>
  <c r="EU467" i="14"/>
  <c r="FA467" i="14"/>
  <c r="EQ467" i="14"/>
  <c r="EO467" i="14"/>
  <c r="EM467" i="14"/>
  <c r="ES467" i="14"/>
  <c r="GU467" i="14"/>
  <c r="GS467" i="14"/>
  <c r="GQ467" i="14"/>
  <c r="GW467" i="14"/>
  <c r="IQ467" i="14"/>
  <c r="DS467" i="14"/>
  <c r="IR467" i="14"/>
  <c r="BD467" i="14"/>
  <c r="EA467" i="14"/>
  <c r="DY467" i="14"/>
  <c r="DW467" i="14"/>
  <c r="EC467" i="14"/>
  <c r="DK467" i="14"/>
  <c r="DI467" i="14"/>
  <c r="DG467" i="14"/>
  <c r="DM467" i="14"/>
  <c r="DC467" i="14"/>
  <c r="DA467" i="14"/>
  <c r="CY467" i="14"/>
  <c r="DE467" i="14"/>
  <c r="CU467" i="14"/>
  <c r="CS467" i="14"/>
  <c r="CQ467" i="14"/>
  <c r="CW467" i="14"/>
  <c r="CM467" i="14"/>
  <c r="CK467" i="14"/>
  <c r="CI467" i="14"/>
  <c r="CO467" i="14"/>
  <c r="CE467" i="14"/>
  <c r="CC467" i="14"/>
  <c r="CA467" i="14"/>
  <c r="CG467" i="14"/>
  <c r="EI467" i="14"/>
  <c r="EG467" i="14"/>
  <c r="EE467" i="14"/>
  <c r="EK467" i="14"/>
  <c r="IO467" i="14"/>
  <c r="DQ467" i="14"/>
  <c r="IP467" i="14"/>
  <c r="BH467" i="14"/>
  <c r="M467" i="14"/>
  <c r="BJ467" i="14"/>
  <c r="GJ467" i="14"/>
  <c r="FT467" i="14"/>
  <c r="FN467" i="14"/>
  <c r="FF467" i="14"/>
  <c r="FB467" i="14"/>
  <c r="BO467" i="14"/>
  <c r="BM467" i="14"/>
  <c r="BK467" i="14"/>
  <c r="BQ467" i="14"/>
  <c r="AY467" i="14"/>
  <c r="AW467" i="14"/>
  <c r="AU467" i="14"/>
  <c r="BA467" i="14"/>
  <c r="AQ467" i="14"/>
  <c r="AO467" i="14"/>
  <c r="AM467" i="14"/>
  <c r="AS467" i="14"/>
  <c r="AI467" i="14"/>
  <c r="AG467" i="14"/>
  <c r="AE467" i="14"/>
  <c r="AK467" i="14"/>
  <c r="AA467" i="14"/>
  <c r="Y467" i="14"/>
  <c r="W467" i="14"/>
  <c r="AC467" i="14"/>
  <c r="S467" i="14"/>
  <c r="Q467" i="14"/>
  <c r="O467" i="14"/>
  <c r="U467" i="14"/>
  <c r="BW467" i="14"/>
  <c r="BU467" i="14"/>
  <c r="BS467" i="14"/>
  <c r="BY467" i="14"/>
  <c r="IM467" i="14"/>
  <c r="DO467" i="14"/>
  <c r="IN467" i="14"/>
  <c r="BF467" i="14"/>
  <c r="G208" i="14"/>
  <c r="FF468" i="14"/>
  <c r="GP468" i="14"/>
  <c r="AI468" i="14"/>
  <c r="GO468" i="14"/>
  <c r="GK468" i="14"/>
  <c r="BO468" i="14"/>
  <c r="JA468" i="14"/>
  <c r="CT468" i="14"/>
  <c r="CU468" i="14"/>
  <c r="CV468" i="14"/>
  <c r="BR468" i="14"/>
  <c r="BL468" i="14"/>
  <c r="FG468" i="14"/>
  <c r="GN468" i="14"/>
  <c r="GJ468" i="14"/>
  <c r="AH468" i="14"/>
  <c r="AJ468" i="14"/>
  <c r="GI468" i="14"/>
  <c r="BN468" i="14"/>
  <c r="BP468" i="14"/>
  <c r="IU468" i="14"/>
  <c r="DZ468" i="14"/>
  <c r="EA468" i="14"/>
  <c r="EB468" i="14"/>
  <c r="ED468" i="14"/>
  <c r="DX468" i="14"/>
  <c r="GL468" i="14"/>
  <c r="GM468" i="14"/>
  <c r="IZ468" i="14"/>
  <c r="JB468" i="14"/>
  <c r="IV468" i="14"/>
  <c r="HR468" i="14"/>
  <c r="HS468" i="14"/>
  <c r="BQ468" i="14"/>
  <c r="BK468" i="14"/>
  <c r="BM468" i="14"/>
  <c r="IX468" i="14"/>
  <c r="IY468" i="14"/>
  <c r="EC468" i="14"/>
  <c r="DW468" i="14"/>
  <c r="DY468" i="14"/>
  <c r="J468" i="14"/>
  <c r="BV468" i="14"/>
  <c r="GT468" i="14"/>
  <c r="BW468" i="14"/>
  <c r="GU468" i="14"/>
  <c r="BX468" i="14"/>
  <c r="GV468" i="14"/>
  <c r="BY468" i="14"/>
  <c r="GW468" i="14"/>
  <c r="BZ468" i="14"/>
  <c r="GX468" i="14"/>
  <c r="BS468" i="14"/>
  <c r="GQ468" i="14"/>
  <c r="BT468" i="14"/>
  <c r="GR468" i="14"/>
  <c r="I468" i="14"/>
  <c r="BU468" i="14"/>
  <c r="GS468" i="14"/>
  <c r="R468" i="14"/>
  <c r="CD468" i="14"/>
  <c r="EP468" i="14"/>
  <c r="HB468" i="14"/>
  <c r="S468" i="14"/>
  <c r="CE468" i="14"/>
  <c r="EQ468" i="14"/>
  <c r="HC468" i="14"/>
  <c r="T468" i="14"/>
  <c r="CF468" i="14"/>
  <c r="ER468" i="14"/>
  <c r="HD468" i="14"/>
  <c r="U468" i="14"/>
  <c r="CG468" i="14"/>
  <c r="ES468" i="14"/>
  <c r="HE468" i="14"/>
  <c r="V468" i="14"/>
  <c r="CH468" i="14"/>
  <c r="ET468" i="14"/>
  <c r="HF468" i="14"/>
  <c r="O468" i="14"/>
  <c r="CA468" i="14"/>
  <c r="EM468" i="14"/>
  <c r="GY468" i="14"/>
  <c r="P468" i="14"/>
  <c r="CB468" i="14"/>
  <c r="EN468" i="14"/>
  <c r="GZ468" i="14"/>
  <c r="Q468" i="14"/>
  <c r="CC468" i="14"/>
  <c r="EO468" i="14"/>
  <c r="HA468" i="14"/>
  <c r="IW468" i="14"/>
  <c r="EH468" i="14"/>
  <c r="K468" i="14"/>
  <c r="EI468" i="14"/>
  <c r="L468" i="14"/>
  <c r="EJ468" i="14"/>
  <c r="M468" i="14"/>
  <c r="EK468" i="14"/>
  <c r="N468" i="14"/>
  <c r="EL468" i="14"/>
  <c r="G468" i="14"/>
  <c r="EE468" i="14"/>
  <c r="H468" i="14"/>
  <c r="EF468" i="14"/>
  <c r="EG468" i="14"/>
  <c r="Z468" i="14"/>
  <c r="CL468" i="14"/>
  <c r="EX468" i="14"/>
  <c r="HJ468" i="14"/>
  <c r="AA468" i="14"/>
  <c r="CM468" i="14"/>
  <c r="EY468" i="14"/>
  <c r="HK468" i="14"/>
  <c r="AB468" i="14"/>
  <c r="CN468" i="14"/>
  <c r="EZ468" i="14"/>
  <c r="HL468" i="14"/>
  <c r="AC468" i="14"/>
  <c r="CO468" i="14"/>
  <c r="FA468" i="14"/>
  <c r="HM468" i="14"/>
  <c r="AD468" i="14"/>
  <c r="CP468" i="14"/>
  <c r="FB468" i="14"/>
  <c r="HN468" i="14"/>
  <c r="W468" i="14"/>
  <c r="CI468" i="14"/>
  <c r="EU468" i="14"/>
  <c r="HG468" i="14"/>
  <c r="X468" i="14"/>
  <c r="CJ468" i="14"/>
  <c r="EV468" i="14"/>
  <c r="HH468" i="14"/>
  <c r="Y468" i="14"/>
  <c r="CK468" i="14"/>
  <c r="EW468" i="14"/>
  <c r="HI468" i="14"/>
  <c r="FH468" i="14"/>
  <c r="HT468" i="14"/>
  <c r="AK468" i="14"/>
  <c r="CW468" i="14"/>
  <c r="FI468" i="14"/>
  <c r="HU468" i="14"/>
  <c r="AL468" i="14"/>
  <c r="CX468" i="14"/>
  <c r="FJ468" i="14"/>
  <c r="HV468" i="14"/>
  <c r="AE468" i="14"/>
  <c r="CQ468" i="14"/>
  <c r="FC468" i="14"/>
  <c r="HO468" i="14"/>
  <c r="AF468" i="14"/>
  <c r="CR468" i="14"/>
  <c r="FD468" i="14"/>
  <c r="HP468" i="14"/>
  <c r="AG468" i="14"/>
  <c r="CS468" i="14"/>
  <c r="FE468" i="14"/>
  <c r="HQ468" i="14"/>
  <c r="AP468" i="14"/>
  <c r="DB468" i="14"/>
  <c r="FN468" i="14"/>
  <c r="HZ468" i="14"/>
  <c r="AQ468" i="14"/>
  <c r="DC468" i="14"/>
  <c r="FO468" i="14"/>
  <c r="IA468" i="14"/>
  <c r="AR468" i="14"/>
  <c r="DD468" i="14"/>
  <c r="FP468" i="14"/>
  <c r="IB468" i="14"/>
  <c r="AS468" i="14"/>
  <c r="DE468" i="14"/>
  <c r="FQ468" i="14"/>
  <c r="IC468" i="14"/>
  <c r="AT468" i="14"/>
  <c r="DF468" i="14"/>
  <c r="FR468" i="14"/>
  <c r="ID468" i="14"/>
  <c r="AM468" i="14"/>
  <c r="CY468" i="14"/>
  <c r="FK468" i="14"/>
  <c r="HW468" i="14"/>
  <c r="AN468" i="14"/>
  <c r="CZ468" i="14"/>
  <c r="FL468" i="14"/>
  <c r="HX468" i="14"/>
  <c r="AO468" i="14"/>
  <c r="DA468" i="14"/>
  <c r="FM468" i="14"/>
  <c r="HY468" i="14"/>
  <c r="AX468" i="14"/>
  <c r="DJ468" i="14"/>
  <c r="FV468" i="14"/>
  <c r="IH468" i="14"/>
  <c r="AY468" i="14"/>
  <c r="DK468" i="14"/>
  <c r="FW468" i="14"/>
  <c r="II468" i="14"/>
  <c r="AZ468" i="14"/>
  <c r="DL468" i="14"/>
  <c r="FX468" i="14"/>
  <c r="IJ468" i="14"/>
  <c r="BA468" i="14"/>
  <c r="DM468" i="14"/>
  <c r="FY468" i="14"/>
  <c r="IK468" i="14"/>
  <c r="BB468" i="14"/>
  <c r="DN468" i="14"/>
  <c r="FZ468" i="14"/>
  <c r="IL468" i="14"/>
  <c r="AU468" i="14"/>
  <c r="DG468" i="14"/>
  <c r="FS468" i="14"/>
  <c r="IE468" i="14"/>
  <c r="AV468" i="14"/>
  <c r="DH468" i="14"/>
  <c r="FT468" i="14"/>
  <c r="IF468" i="14"/>
  <c r="AW468" i="14"/>
  <c r="DI468" i="14"/>
  <c r="FU468" i="14"/>
  <c r="IG468" i="14"/>
  <c r="BF468" i="14"/>
  <c r="DR468" i="14"/>
  <c r="GD468" i="14"/>
  <c r="IP468" i="14"/>
  <c r="BG468" i="14"/>
  <c r="DS468" i="14"/>
  <c r="GE468" i="14"/>
  <c r="IQ468" i="14"/>
  <c r="BH468" i="14"/>
  <c r="DT468" i="14"/>
  <c r="GF468" i="14"/>
  <c r="IR468" i="14"/>
  <c r="BI468" i="14"/>
  <c r="DU468" i="14"/>
  <c r="GG468" i="14"/>
  <c r="IS468" i="14"/>
  <c r="BJ468" i="14"/>
  <c r="DV468" i="14"/>
  <c r="GH468" i="14"/>
  <c r="IT468" i="14"/>
  <c r="BC468" i="14"/>
  <c r="DO468" i="14"/>
  <c r="GA468" i="14"/>
  <c r="IM468" i="14"/>
  <c r="BD468" i="14"/>
  <c r="DP468" i="14"/>
  <c r="GB468" i="14"/>
  <c r="IN468" i="14"/>
  <c r="BE468" i="14"/>
  <c r="DQ468" i="14"/>
  <c r="GC468" i="14"/>
  <c r="F208" i="14"/>
  <c r="C211" i="14"/>
  <c r="D210" i="14"/>
  <c r="E209" i="14"/>
  <c r="G209" i="14" s="1"/>
  <c r="K125" i="2"/>
  <c r="M125" i="2" s="1"/>
  <c r="O125" i="2" s="1"/>
  <c r="S125" i="2" s="1"/>
  <c r="L79" i="11" s="1"/>
  <c r="AH124" i="2"/>
  <c r="AI124" i="2" s="1"/>
  <c r="AK124" i="2" s="1"/>
  <c r="AO124" i="2" s="1"/>
  <c r="M78" i="11" s="1"/>
  <c r="D126" i="2"/>
  <c r="E126" i="2" s="1"/>
  <c r="F126" i="2"/>
  <c r="C127" i="2"/>
  <c r="H126" i="2"/>
  <c r="I126" i="2" s="1"/>
  <c r="AC125" i="2"/>
  <c r="AA125" i="2"/>
  <c r="AB125" i="2" s="1"/>
  <c r="Z126" i="2"/>
  <c r="AE125" i="2"/>
  <c r="AF125" i="2" s="1"/>
  <c r="X137" i="2"/>
  <c r="I208" i="14" l="1"/>
  <c r="K208" i="14" s="1"/>
  <c r="ID469" i="14" s="1"/>
  <c r="F209" i="14"/>
  <c r="H209" i="14"/>
  <c r="E210" i="14"/>
  <c r="F210" i="14" s="1"/>
  <c r="D211" i="14"/>
  <c r="C212" i="14"/>
  <c r="K126" i="2"/>
  <c r="M126" i="2" s="1"/>
  <c r="O126" i="2" s="1"/>
  <c r="S126" i="2" s="1"/>
  <c r="L80" i="11" s="1"/>
  <c r="AH125" i="2"/>
  <c r="AI125" i="2" s="1"/>
  <c r="AK125" i="2" s="1"/>
  <c r="AO125" i="2" s="1"/>
  <c r="M79" i="11" s="1"/>
  <c r="F127" i="2"/>
  <c r="D127" i="2"/>
  <c r="E127" i="2" s="1"/>
  <c r="H127" i="2"/>
  <c r="I127" i="2" s="1"/>
  <c r="C128" i="2"/>
  <c r="AC126" i="2"/>
  <c r="AA126" i="2"/>
  <c r="AB126" i="2" s="1"/>
  <c r="Z127" i="2"/>
  <c r="AE126" i="2"/>
  <c r="AF126" i="2" s="1"/>
  <c r="X138" i="2"/>
  <c r="AU469" i="14" l="1"/>
  <c r="GM469" i="14"/>
  <c r="J469" i="14"/>
  <c r="EO469" i="14"/>
  <c r="BS469" i="14"/>
  <c r="CC469" i="14"/>
  <c r="CN469" i="14"/>
  <c r="CY469" i="14"/>
  <c r="DI469" i="14"/>
  <c r="DJ469" i="14"/>
  <c r="AZ469" i="14"/>
  <c r="IW469" i="14"/>
  <c r="L469" i="14"/>
  <c r="T469" i="14"/>
  <c r="IU469" i="14"/>
  <c r="BC469" i="14"/>
  <c r="GW469" i="14"/>
  <c r="EA469" i="14"/>
  <c r="BH469" i="14"/>
  <c r="BP469" i="14"/>
  <c r="BY469" i="14"/>
  <c r="CJ469" i="14"/>
  <c r="CU469" i="14"/>
  <c r="BN469" i="14"/>
  <c r="EE469" i="14"/>
  <c r="FI469" i="14"/>
  <c r="FT469" i="14"/>
  <c r="CW469" i="14"/>
  <c r="DH469" i="14"/>
  <c r="DS469" i="14"/>
  <c r="EC469" i="14"/>
  <c r="EN469" i="14"/>
  <c r="AJ469" i="14"/>
  <c r="HL469" i="14"/>
  <c r="IQ469" i="14"/>
  <c r="JA469" i="14"/>
  <c r="GE469" i="14"/>
  <c r="GO469" i="14"/>
  <c r="GZ469" i="14"/>
  <c r="HK469" i="14"/>
  <c r="HU469" i="14"/>
  <c r="DE469" i="14"/>
  <c r="FX469" i="14"/>
  <c r="BK469" i="14"/>
  <c r="G469" i="14"/>
  <c r="O469" i="14"/>
  <c r="W469" i="14"/>
  <c r="AE469" i="14"/>
  <c r="AM469" i="14"/>
  <c r="DT469" i="14"/>
  <c r="EY469" i="14"/>
  <c r="BW469" i="14"/>
  <c r="GI469" i="14"/>
  <c r="DL469" i="14"/>
  <c r="DW469" i="14"/>
  <c r="EG469" i="14"/>
  <c r="ER469" i="14"/>
  <c r="FC469" i="14"/>
  <c r="HA469" i="14"/>
  <c r="IF469" i="14"/>
  <c r="AR469" i="14"/>
  <c r="R469" i="14"/>
  <c r="GS469" i="14"/>
  <c r="HD469" i="14"/>
  <c r="HO469" i="14"/>
  <c r="HY469" i="14"/>
  <c r="IJ469" i="14"/>
  <c r="FM469" i="14"/>
  <c r="DP469" i="14"/>
  <c r="AB469" i="14"/>
  <c r="IM469" i="14"/>
  <c r="CG469" i="14"/>
  <c r="BV469" i="14"/>
  <c r="CD469" i="14"/>
  <c r="CL469" i="14"/>
  <c r="GQ469" i="14"/>
  <c r="AF469" i="14"/>
  <c r="ES469" i="14"/>
  <c r="U469" i="14"/>
  <c r="FV469" i="14"/>
  <c r="AN469" i="14"/>
  <c r="FD469" i="14"/>
  <c r="AC469" i="14"/>
  <c r="GD469" i="14"/>
  <c r="AV469" i="14"/>
  <c r="FO469" i="14"/>
  <c r="AK469" i="14"/>
  <c r="GL469" i="14"/>
  <c r="IG469" i="14"/>
  <c r="CR469" i="14"/>
  <c r="HS469" i="14"/>
  <c r="EH469" i="14"/>
  <c r="IR469" i="14"/>
  <c r="DC469" i="14"/>
  <c r="IC469" i="14"/>
  <c r="EP469" i="14"/>
  <c r="H469" i="14"/>
  <c r="DM469" i="14"/>
  <c r="IN469" i="14"/>
  <c r="EX469" i="14"/>
  <c r="P469" i="14"/>
  <c r="DX469" i="14"/>
  <c r="IY469" i="14"/>
  <c r="FF469" i="14"/>
  <c r="X469" i="14"/>
  <c r="EI469" i="14"/>
  <c r="M469" i="14"/>
  <c r="FN469" i="14"/>
  <c r="HH469" i="14"/>
  <c r="EK469" i="14"/>
  <c r="EV469" i="14"/>
  <c r="GF469" i="14"/>
  <c r="CT469" i="14"/>
  <c r="CZ469" i="14"/>
  <c r="IA469" i="14"/>
  <c r="CK469" i="14"/>
  <c r="IH469" i="14"/>
  <c r="DK469" i="14"/>
  <c r="IK469" i="14"/>
  <c r="CV469" i="14"/>
  <c r="IP469" i="14"/>
  <c r="DU469" i="14"/>
  <c r="IV469" i="14"/>
  <c r="DG469" i="14"/>
  <c r="IX469" i="14"/>
  <c r="BD469" i="14"/>
  <c r="FY469" i="14"/>
  <c r="AS469" i="14"/>
  <c r="GT469" i="14"/>
  <c r="BL469" i="14"/>
  <c r="GJ469" i="14"/>
  <c r="BA469" i="14"/>
  <c r="HB469" i="14"/>
  <c r="BT469" i="14"/>
  <c r="GU469" i="14"/>
  <c r="BI469" i="14"/>
  <c r="HJ469" i="14"/>
  <c r="CE469" i="14"/>
  <c r="HE469" i="14"/>
  <c r="BQ469" i="14"/>
  <c r="HR469" i="14"/>
  <c r="CO469" i="14"/>
  <c r="HP469" i="14"/>
  <c r="CA469" i="14"/>
  <c r="HZ469" i="14"/>
  <c r="DZ469" i="14"/>
  <c r="FK469" i="14"/>
  <c r="AP469" i="14"/>
  <c r="FQ469" i="14"/>
  <c r="BF469" i="14"/>
  <c r="GG469" i="14"/>
  <c r="AY469" i="14"/>
  <c r="FS469" i="14"/>
  <c r="DN469" i="14"/>
  <c r="GR469" i="14"/>
  <c r="BG469" i="14"/>
  <c r="GC469" i="14"/>
  <c r="DV469" i="14"/>
  <c r="HC469" i="14"/>
  <c r="BO469" i="14"/>
  <c r="GN469" i="14"/>
  <c r="ED469" i="14"/>
  <c r="EF469" i="14"/>
  <c r="K469" i="14"/>
  <c r="DQ469" i="14"/>
  <c r="BZ469" i="14"/>
  <c r="EQ469" i="14"/>
  <c r="S469" i="14"/>
  <c r="EB469" i="14"/>
  <c r="CH469" i="14"/>
  <c r="FA469" i="14"/>
  <c r="AA469" i="14"/>
  <c r="EM469" i="14"/>
  <c r="CP469" i="14"/>
  <c r="FL469" i="14"/>
  <c r="AI469" i="14"/>
  <c r="EW469" i="14"/>
  <c r="CX469" i="14"/>
  <c r="FW469" i="14"/>
  <c r="AQ469" i="14"/>
  <c r="FH469" i="14"/>
  <c r="DF469" i="14"/>
  <c r="DR469" i="14"/>
  <c r="EZ469" i="14"/>
  <c r="AH469" i="14"/>
  <c r="FG469" i="14"/>
  <c r="DB469" i="14"/>
  <c r="Q469" i="14"/>
  <c r="DY469" i="14"/>
  <c r="IZ469" i="14"/>
  <c r="FZ469" i="14"/>
  <c r="Y469" i="14"/>
  <c r="EJ469" i="14"/>
  <c r="N469" i="14"/>
  <c r="GH469" i="14"/>
  <c r="AG469" i="14"/>
  <c r="EU469" i="14"/>
  <c r="V469" i="14"/>
  <c r="GP469" i="14"/>
  <c r="HM469" i="14"/>
  <c r="BX469" i="14"/>
  <c r="GY469" i="14"/>
  <c r="EL469" i="14"/>
  <c r="HX469" i="14"/>
  <c r="CI469" i="14"/>
  <c r="HI469" i="14"/>
  <c r="ET469" i="14"/>
  <c r="II469" i="14"/>
  <c r="CS469" i="14"/>
  <c r="HT469" i="14"/>
  <c r="FB469" i="14"/>
  <c r="IS469" i="14"/>
  <c r="DD469" i="14"/>
  <c r="IE469" i="14"/>
  <c r="FJ469" i="14"/>
  <c r="I469" i="14"/>
  <c r="DO469" i="14"/>
  <c r="IO469" i="14"/>
  <c r="FR469" i="14"/>
  <c r="HW469" i="14"/>
  <c r="Z469" i="14"/>
  <c r="FU469" i="14"/>
  <c r="AX469" i="14"/>
  <c r="GB469" i="14"/>
  <c r="CF469" i="14"/>
  <c r="HG469" i="14"/>
  <c r="BR469" i="14"/>
  <c r="IL469" i="14"/>
  <c r="CQ469" i="14"/>
  <c r="HQ469" i="14"/>
  <c r="CB469" i="14"/>
  <c r="IT469" i="14"/>
  <c r="DA469" i="14"/>
  <c r="IB469" i="14"/>
  <c r="CM469" i="14"/>
  <c r="JB469" i="14"/>
  <c r="AO469" i="14"/>
  <c r="FE469" i="14"/>
  <c r="AD469" i="14"/>
  <c r="GX469" i="14"/>
  <c r="AW469" i="14"/>
  <c r="FP469" i="14"/>
  <c r="AL469" i="14"/>
  <c r="HF469" i="14"/>
  <c r="BE469" i="14"/>
  <c r="GA469" i="14"/>
  <c r="AT469" i="14"/>
  <c r="HN469" i="14"/>
  <c r="BM469" i="14"/>
  <c r="GK469" i="14"/>
  <c r="BB469" i="14"/>
  <c r="HV469" i="14"/>
  <c r="BU469" i="14"/>
  <c r="GV469" i="14"/>
  <c r="BJ469" i="14"/>
  <c r="H210" i="14"/>
  <c r="G210" i="14"/>
  <c r="I209" i="14"/>
  <c r="K209" i="14" s="1"/>
  <c r="GU470" i="14" s="1"/>
  <c r="C213" i="14"/>
  <c r="D212" i="14"/>
  <c r="E211" i="14"/>
  <c r="H211" i="14" s="1"/>
  <c r="G211" i="14"/>
  <c r="AH126" i="2"/>
  <c r="AI126" i="2" s="1"/>
  <c r="AK126" i="2" s="1"/>
  <c r="AO126" i="2" s="1"/>
  <c r="M80" i="11" s="1"/>
  <c r="F128" i="2"/>
  <c r="C129" i="2"/>
  <c r="D128" i="2"/>
  <c r="E128" i="2" s="1"/>
  <c r="H128" i="2"/>
  <c r="I128" i="2" s="1"/>
  <c r="K127" i="2"/>
  <c r="M127" i="2" s="1"/>
  <c r="O127" i="2" s="1"/>
  <c r="S127" i="2" s="1"/>
  <c r="L81" i="11" s="1"/>
  <c r="AC127" i="2"/>
  <c r="AA127" i="2"/>
  <c r="AB127" i="2" s="1"/>
  <c r="AE127" i="2"/>
  <c r="AF127" i="2" s="1"/>
  <c r="Z128" i="2"/>
  <c r="X139" i="2"/>
  <c r="I210" i="14" l="1"/>
  <c r="K210" i="14" s="1"/>
  <c r="HP471" i="14" s="1"/>
  <c r="DI470" i="14"/>
  <c r="GP470" i="14"/>
  <c r="DD470" i="14"/>
  <c r="GK470" i="14"/>
  <c r="R470" i="14"/>
  <c r="GL470" i="14"/>
  <c r="GG470" i="14"/>
  <c r="O470" i="14"/>
  <c r="Y470" i="14"/>
  <c r="T470" i="14"/>
  <c r="CA470" i="14"/>
  <c r="DF470" i="14"/>
  <c r="U470" i="14"/>
  <c r="GY470" i="14"/>
  <c r="Z470" i="14"/>
  <c r="DB470" i="14"/>
  <c r="S470" i="14"/>
  <c r="DH470" i="14"/>
  <c r="GJ470" i="14"/>
  <c r="HC470" i="14"/>
  <c r="GN470" i="14"/>
  <c r="CZ470" i="14"/>
  <c r="V470" i="14"/>
  <c r="EM470" i="14"/>
  <c r="GO470" i="14"/>
  <c r="DA470" i="14"/>
  <c r="X470" i="14"/>
  <c r="CE470" i="14"/>
  <c r="AB470" i="14"/>
  <c r="GH470" i="14"/>
  <c r="DE470" i="14"/>
  <c r="EQ470" i="14"/>
  <c r="AJ470" i="14"/>
  <c r="DQ470" i="14"/>
  <c r="GX470" i="14"/>
  <c r="AK470" i="14"/>
  <c r="DR470" i="14"/>
  <c r="GZ470" i="14"/>
  <c r="AL470" i="14"/>
  <c r="DT470" i="14"/>
  <c r="HA470" i="14"/>
  <c r="AC470" i="14"/>
  <c r="DJ470" i="14"/>
  <c r="GR470" i="14"/>
  <c r="AD470" i="14"/>
  <c r="DL470" i="14"/>
  <c r="GS470" i="14"/>
  <c r="AF470" i="14"/>
  <c r="DM470" i="14"/>
  <c r="GT470" i="14"/>
  <c r="AG470" i="14"/>
  <c r="DN470" i="14"/>
  <c r="GV470" i="14"/>
  <c r="AH470" i="14"/>
  <c r="DP470" i="14"/>
  <c r="GW470" i="14"/>
  <c r="W470" i="14"/>
  <c r="CI470" i="14"/>
  <c r="EU470" i="14"/>
  <c r="HG470" i="14"/>
  <c r="AA470" i="14"/>
  <c r="CM470" i="14"/>
  <c r="EY470" i="14"/>
  <c r="HK470" i="14"/>
  <c r="AT470" i="14"/>
  <c r="EB470" i="14"/>
  <c r="HI470" i="14"/>
  <c r="AV470" i="14"/>
  <c r="EC470" i="14"/>
  <c r="HJ470" i="14"/>
  <c r="AW470" i="14"/>
  <c r="ED470" i="14"/>
  <c r="HL470" i="14"/>
  <c r="AN470" i="14"/>
  <c r="DU470" i="14"/>
  <c r="HB470" i="14"/>
  <c r="AO470" i="14"/>
  <c r="DV470" i="14"/>
  <c r="HD470" i="14"/>
  <c r="AP470" i="14"/>
  <c r="DX470" i="14"/>
  <c r="HE470" i="14"/>
  <c r="AR470" i="14"/>
  <c r="DY470" i="14"/>
  <c r="HF470" i="14"/>
  <c r="AS470" i="14"/>
  <c r="DZ470" i="14"/>
  <c r="HH470" i="14"/>
  <c r="AE470" i="14"/>
  <c r="CQ470" i="14"/>
  <c r="FC470" i="14"/>
  <c r="HO470" i="14"/>
  <c r="AI470" i="14"/>
  <c r="CU470" i="14"/>
  <c r="FG470" i="14"/>
  <c r="HS470" i="14"/>
  <c r="BE470" i="14"/>
  <c r="EL470" i="14"/>
  <c r="HT470" i="14"/>
  <c r="BF470" i="14"/>
  <c r="EN470" i="14"/>
  <c r="HU470" i="14"/>
  <c r="BH470" i="14"/>
  <c r="EO470" i="14"/>
  <c r="HV470" i="14"/>
  <c r="AX470" i="14"/>
  <c r="EF470" i="14"/>
  <c r="HM470" i="14"/>
  <c r="AZ470" i="14"/>
  <c r="EG470" i="14"/>
  <c r="HN470" i="14"/>
  <c r="BA470" i="14"/>
  <c r="EH470" i="14"/>
  <c r="HP470" i="14"/>
  <c r="BB470" i="14"/>
  <c r="EJ470" i="14"/>
  <c r="HQ470" i="14"/>
  <c r="BD470" i="14"/>
  <c r="EK470" i="14"/>
  <c r="HR470" i="14"/>
  <c r="AM470" i="14"/>
  <c r="CY470" i="14"/>
  <c r="FK470" i="14"/>
  <c r="HW470" i="14"/>
  <c r="AQ470" i="14"/>
  <c r="DC470" i="14"/>
  <c r="FO470" i="14"/>
  <c r="IA470" i="14"/>
  <c r="BP470" i="14"/>
  <c r="EW470" i="14"/>
  <c r="ID470" i="14"/>
  <c r="BQ470" i="14"/>
  <c r="EX470" i="14"/>
  <c r="IF470" i="14"/>
  <c r="BR470" i="14"/>
  <c r="EZ470" i="14"/>
  <c r="IG470" i="14"/>
  <c r="BI470" i="14"/>
  <c r="EP470" i="14"/>
  <c r="HX470" i="14"/>
  <c r="BJ470" i="14"/>
  <c r="ER470" i="14"/>
  <c r="HY470" i="14"/>
  <c r="BL470" i="14"/>
  <c r="ES470" i="14"/>
  <c r="HZ470" i="14"/>
  <c r="BM470" i="14"/>
  <c r="ET470" i="14"/>
  <c r="IB470" i="14"/>
  <c r="BN470" i="14"/>
  <c r="EV470" i="14"/>
  <c r="IC470" i="14"/>
  <c r="AU470" i="14"/>
  <c r="DG470" i="14"/>
  <c r="FS470" i="14"/>
  <c r="IE470" i="14"/>
  <c r="AY470" i="14"/>
  <c r="DK470" i="14"/>
  <c r="FW470" i="14"/>
  <c r="II470" i="14"/>
  <c r="BZ470" i="14"/>
  <c r="FH470" i="14"/>
  <c r="IO470" i="14"/>
  <c r="CB470" i="14"/>
  <c r="FI470" i="14"/>
  <c r="IP470" i="14"/>
  <c r="CC470" i="14"/>
  <c r="FJ470" i="14"/>
  <c r="IR470" i="14"/>
  <c r="BT470" i="14"/>
  <c r="FA470" i="14"/>
  <c r="IH470" i="14"/>
  <c r="BU470" i="14"/>
  <c r="FB470" i="14"/>
  <c r="IJ470" i="14"/>
  <c r="BV470" i="14"/>
  <c r="FD470" i="14"/>
  <c r="IK470" i="14"/>
  <c r="BX470" i="14"/>
  <c r="FE470" i="14"/>
  <c r="IL470" i="14"/>
  <c r="BY470" i="14"/>
  <c r="FF470" i="14"/>
  <c r="IN470" i="14"/>
  <c r="BC470" i="14"/>
  <c r="DO470" i="14"/>
  <c r="GA470" i="14"/>
  <c r="IM470" i="14"/>
  <c r="BG470" i="14"/>
  <c r="DS470" i="14"/>
  <c r="GE470" i="14"/>
  <c r="IQ470" i="14"/>
  <c r="CK470" i="14"/>
  <c r="FR470" i="14"/>
  <c r="IZ470" i="14"/>
  <c r="CL470" i="14"/>
  <c r="FT470" i="14"/>
  <c r="JA470" i="14"/>
  <c r="CN470" i="14"/>
  <c r="FU470" i="14"/>
  <c r="JB470" i="14"/>
  <c r="CD470" i="14"/>
  <c r="FL470" i="14"/>
  <c r="IS470" i="14"/>
  <c r="CF470" i="14"/>
  <c r="FM470" i="14"/>
  <c r="IT470" i="14"/>
  <c r="CG470" i="14"/>
  <c r="FN470" i="14"/>
  <c r="IV470" i="14"/>
  <c r="CH470" i="14"/>
  <c r="FP470" i="14"/>
  <c r="IW470" i="14"/>
  <c r="CJ470" i="14"/>
  <c r="FQ470" i="14"/>
  <c r="IX470" i="14"/>
  <c r="BK470" i="14"/>
  <c r="DW470" i="14"/>
  <c r="GI470" i="14"/>
  <c r="IU470" i="14"/>
  <c r="BO470" i="14"/>
  <c r="EA470" i="14"/>
  <c r="GM470" i="14"/>
  <c r="IY470" i="14"/>
  <c r="N470" i="14"/>
  <c r="CV470" i="14"/>
  <c r="GC470" i="14"/>
  <c r="P470" i="14"/>
  <c r="CW470" i="14"/>
  <c r="GD470" i="14"/>
  <c r="Q470" i="14"/>
  <c r="CX470" i="14"/>
  <c r="GF470" i="14"/>
  <c r="H470" i="14"/>
  <c r="CO470" i="14"/>
  <c r="FV470" i="14"/>
  <c r="I470" i="14"/>
  <c r="CP470" i="14"/>
  <c r="FX470" i="14"/>
  <c r="J470" i="14"/>
  <c r="CR470" i="14"/>
  <c r="FY470" i="14"/>
  <c r="L470" i="14"/>
  <c r="CS470" i="14"/>
  <c r="FZ470" i="14"/>
  <c r="M470" i="14"/>
  <c r="CT470" i="14"/>
  <c r="GB470" i="14"/>
  <c r="G470" i="14"/>
  <c r="BS470" i="14"/>
  <c r="EE470" i="14"/>
  <c r="GQ470" i="14"/>
  <c r="K470" i="14"/>
  <c r="BW470" i="14"/>
  <c r="EI470" i="14"/>
  <c r="F211" i="14"/>
  <c r="I211" i="14" s="1"/>
  <c r="K211" i="14" s="1"/>
  <c r="GW472" i="14" s="1"/>
  <c r="E212" i="14"/>
  <c r="G212" i="14" s="1"/>
  <c r="H212" i="14"/>
  <c r="D213" i="14"/>
  <c r="C214" i="14"/>
  <c r="K128" i="2"/>
  <c r="M128" i="2" s="1"/>
  <c r="O128" i="2" s="1"/>
  <c r="S128" i="2" s="1"/>
  <c r="L82" i="11" s="1"/>
  <c r="C130" i="2"/>
  <c r="F129" i="2"/>
  <c r="D129" i="2"/>
  <c r="E129" i="2" s="1"/>
  <c r="H129" i="2"/>
  <c r="I129" i="2" s="1"/>
  <c r="AH127" i="2"/>
  <c r="AI127" i="2" s="1"/>
  <c r="AK127" i="2" s="1"/>
  <c r="AO127" i="2" s="1"/>
  <c r="M81" i="11" s="1"/>
  <c r="AC128" i="2"/>
  <c r="AA128" i="2"/>
  <c r="AB128" i="2" s="1"/>
  <c r="AE128" i="2"/>
  <c r="AF128" i="2" s="1"/>
  <c r="Z129" i="2"/>
  <c r="X140" i="2"/>
  <c r="HI471" i="14" l="1"/>
  <c r="EC471" i="14"/>
  <c r="HK471" i="14"/>
  <c r="FD471" i="14"/>
  <c r="FH471" i="14"/>
  <c r="DU471" i="14"/>
  <c r="DM471" i="14"/>
  <c r="AJ471" i="14"/>
  <c r="DW471" i="14"/>
  <c r="HC471" i="14"/>
  <c r="AO471" i="14"/>
  <c r="AD471" i="14"/>
  <c r="HA471" i="14"/>
  <c r="EV471" i="14"/>
  <c r="EZ471" i="14"/>
  <c r="AF471" i="14"/>
  <c r="AW471" i="14"/>
  <c r="DR471" i="14"/>
  <c r="FV471" i="14"/>
  <c r="EB471" i="14"/>
  <c r="BU471" i="14"/>
  <c r="CX471" i="14"/>
  <c r="IQ471" i="14"/>
  <c r="BO471" i="14"/>
  <c r="O471" i="14"/>
  <c r="FI471" i="14"/>
  <c r="GH471" i="14"/>
  <c r="AX471" i="14"/>
  <c r="DX471" i="14"/>
  <c r="DL471" i="14"/>
  <c r="AI471" i="14"/>
  <c r="CI471" i="14"/>
  <c r="W471" i="14"/>
  <c r="CB471" i="14"/>
  <c r="GG471" i="14"/>
  <c r="EH471" i="14"/>
  <c r="FX471" i="14"/>
  <c r="DD471" i="14"/>
  <c r="BT471" i="14"/>
  <c r="GB471" i="14"/>
  <c r="Z471" i="14"/>
  <c r="EA471" i="14"/>
  <c r="CL471" i="14"/>
  <c r="BX471" i="14"/>
  <c r="GF471" i="14"/>
  <c r="FF471" i="14"/>
  <c r="HQ471" i="14"/>
  <c r="J471" i="14"/>
  <c r="FC471" i="14"/>
  <c r="BW471" i="14"/>
  <c r="CF471" i="14"/>
  <c r="BR471" i="14"/>
  <c r="JB471" i="14"/>
  <c r="CR471" i="14"/>
  <c r="AP471" i="14"/>
  <c r="ED471" i="14"/>
  <c r="CJ471" i="14"/>
  <c r="AE471" i="14"/>
  <c r="DS471" i="14"/>
  <c r="H471" i="14"/>
  <c r="FW471" i="14"/>
  <c r="Q471" i="14"/>
  <c r="BL471" i="14"/>
  <c r="DP471" i="14"/>
  <c r="BV471" i="14"/>
  <c r="FJ471" i="14"/>
  <c r="GI471" i="14"/>
  <c r="FG471" i="14"/>
  <c r="HN471" i="14"/>
  <c r="AT471" i="14"/>
  <c r="S471" i="14"/>
  <c r="GW471" i="14"/>
  <c r="T471" i="14"/>
  <c r="GX471" i="14"/>
  <c r="HX471" i="14"/>
  <c r="EO471" i="14"/>
  <c r="IW471" i="14"/>
  <c r="CE471" i="14"/>
  <c r="DC471" i="14"/>
  <c r="EW471" i="14"/>
  <c r="ES471" i="14"/>
  <c r="BB471" i="14"/>
  <c r="DE471" i="14"/>
  <c r="N471" i="14"/>
  <c r="FZ471" i="14"/>
  <c r="X471" i="14"/>
  <c r="GS471" i="14"/>
  <c r="AL471" i="14"/>
  <c r="GV471" i="14"/>
  <c r="CP471" i="14"/>
  <c r="GD471" i="14"/>
  <c r="IZ471" i="14"/>
  <c r="BD471" i="14"/>
  <c r="II471" i="14"/>
  <c r="CC471" i="14"/>
  <c r="U471" i="14"/>
  <c r="BZ471" i="14"/>
  <c r="AY471" i="14"/>
  <c r="HG471" i="14"/>
  <c r="CY471" i="14"/>
  <c r="DO471" i="14"/>
  <c r="CG471" i="14"/>
  <c r="DF471" i="14"/>
  <c r="AV471" i="14"/>
  <c r="HU471" i="14"/>
  <c r="FO471" i="14"/>
  <c r="EY471" i="14"/>
  <c r="FT471" i="14"/>
  <c r="GA471" i="14"/>
  <c r="FK471" i="14"/>
  <c r="P471" i="14"/>
  <c r="GK471" i="14"/>
  <c r="IG471" i="14"/>
  <c r="HT471" i="14"/>
  <c r="DV471" i="14"/>
  <c r="HJ471" i="14"/>
  <c r="HL471" i="14"/>
  <c r="DK471" i="14"/>
  <c r="GY471" i="14"/>
  <c r="EJ471" i="14"/>
  <c r="I471" i="14"/>
  <c r="CW471" i="14"/>
  <c r="GN471" i="14"/>
  <c r="IR471" i="14"/>
  <c r="FB471" i="14"/>
  <c r="IP471" i="14"/>
  <c r="DA471" i="14"/>
  <c r="IM471" i="14"/>
  <c r="EE471" i="14"/>
  <c r="DZ471" i="14"/>
  <c r="GP471" i="14"/>
  <c r="AH471" i="14"/>
  <c r="FM471" i="14"/>
  <c r="Y471" i="14"/>
  <c r="ER471" i="14"/>
  <c r="BF471" i="14"/>
  <c r="CH471" i="14"/>
  <c r="IO471" i="14"/>
  <c r="HZ471" i="14"/>
  <c r="M471" i="14"/>
  <c r="IE471" i="14"/>
  <c r="BK471" i="14"/>
  <c r="V471" i="14"/>
  <c r="HY471" i="14"/>
  <c r="ET471" i="14"/>
  <c r="HV471" i="14"/>
  <c r="AS471" i="14"/>
  <c r="DH471" i="14"/>
  <c r="AA471" i="14"/>
  <c r="GU471" i="14"/>
  <c r="IS471" i="14"/>
  <c r="GL471" i="14"/>
  <c r="HO471" i="14"/>
  <c r="FR471" i="14"/>
  <c r="IC471" i="14"/>
  <c r="BJ471" i="14"/>
  <c r="CS471" i="14"/>
  <c r="EL471" i="14"/>
  <c r="EP471" i="14"/>
  <c r="IJ471" i="14"/>
  <c r="CT471" i="14"/>
  <c r="K471" i="14"/>
  <c r="CV471" i="14"/>
  <c r="HB471" i="14"/>
  <c r="AU471" i="14"/>
  <c r="CN471" i="14"/>
  <c r="GQ471" i="14"/>
  <c r="AK471" i="14"/>
  <c r="L471" i="14"/>
  <c r="CO471" i="14"/>
  <c r="GC471" i="14"/>
  <c r="BP471" i="14"/>
  <c r="DT471" i="14"/>
  <c r="IH471" i="14"/>
  <c r="CA471" i="14"/>
  <c r="R471" i="14"/>
  <c r="BY471" i="14"/>
  <c r="EN471" i="14"/>
  <c r="BG471" i="14"/>
  <c r="HF471" i="14"/>
  <c r="HD471" i="14"/>
  <c r="DG471" i="14"/>
  <c r="DN471" i="14"/>
  <c r="CD471" i="14"/>
  <c r="BA471" i="14"/>
  <c r="CK471" i="14"/>
  <c r="BC471" i="14"/>
  <c r="CM471" i="14"/>
  <c r="FL471" i="14"/>
  <c r="EU471" i="14"/>
  <c r="FS471" i="14"/>
  <c r="IT471" i="14"/>
  <c r="FP471" i="14"/>
  <c r="IY471" i="14"/>
  <c r="AB471" i="14"/>
  <c r="DJ471" i="14"/>
  <c r="GR471" i="14"/>
  <c r="FY471" i="14"/>
  <c r="G471" i="14"/>
  <c r="IV471" i="14"/>
  <c r="IU471" i="14"/>
  <c r="BH471" i="14"/>
  <c r="FA471" i="14"/>
  <c r="GZ471" i="14"/>
  <c r="DI471" i="14"/>
  <c r="IL471" i="14"/>
  <c r="IB471" i="14"/>
  <c r="EM471" i="14"/>
  <c r="DY471" i="14"/>
  <c r="AR471" i="14"/>
  <c r="HS471" i="14"/>
  <c r="AG471" i="14"/>
  <c r="FU471" i="14"/>
  <c r="EG471" i="14"/>
  <c r="IX471" i="14"/>
  <c r="EI471" i="14"/>
  <c r="GM471" i="14"/>
  <c r="FN471" i="14"/>
  <c r="IA471" i="14"/>
  <c r="CU471" i="14"/>
  <c r="BI471" i="14"/>
  <c r="BE471" i="14"/>
  <c r="EQ471" i="14"/>
  <c r="BQ471" i="14"/>
  <c r="HE471" i="14"/>
  <c r="AM471" i="14"/>
  <c r="HH471" i="14"/>
  <c r="GT471" i="14"/>
  <c r="AC471" i="14"/>
  <c r="EF471" i="14"/>
  <c r="CQ471" i="14"/>
  <c r="GE471" i="14"/>
  <c r="GJ471" i="14"/>
  <c r="IN471" i="14"/>
  <c r="IK471" i="14"/>
  <c r="BS471" i="14"/>
  <c r="AN471" i="14"/>
  <c r="GO471" i="14"/>
  <c r="FE471" i="14"/>
  <c r="AZ471" i="14"/>
  <c r="ID471" i="14"/>
  <c r="AQ471" i="14"/>
  <c r="DB471" i="14"/>
  <c r="DQ471" i="14"/>
  <c r="CZ471" i="14"/>
  <c r="JA471" i="14"/>
  <c r="HM471" i="14"/>
  <c r="FQ471" i="14"/>
  <c r="IF471" i="14"/>
  <c r="HR471" i="14"/>
  <c r="HW471" i="14"/>
  <c r="BM471" i="14"/>
  <c r="EK471" i="14"/>
  <c r="EX471" i="14"/>
  <c r="BN471" i="14"/>
  <c r="F212" i="14"/>
  <c r="I212" i="14" s="1"/>
  <c r="K212" i="14" s="1"/>
  <c r="CZ472" i="14"/>
  <c r="T472" i="14"/>
  <c r="GN472" i="14"/>
  <c r="CC472" i="14"/>
  <c r="HA472" i="14"/>
  <c r="W472" i="14"/>
  <c r="GL472" i="14"/>
  <c r="DH472" i="14"/>
  <c r="GH472" i="14"/>
  <c r="DD472" i="14"/>
  <c r="AA472" i="14"/>
  <c r="EO472" i="14"/>
  <c r="DB472" i="14"/>
  <c r="X472" i="14"/>
  <c r="GP472" i="14"/>
  <c r="U472" i="14"/>
  <c r="GI472" i="14"/>
  <c r="DF472" i="14"/>
  <c r="R472" i="14"/>
  <c r="CG472" i="14"/>
  <c r="V472" i="14"/>
  <c r="GM472" i="14"/>
  <c r="CY472" i="14"/>
  <c r="ES472" i="14"/>
  <c r="DC472" i="14"/>
  <c r="Z472" i="14"/>
  <c r="GF472" i="14"/>
  <c r="HE472" i="14"/>
  <c r="S472" i="14"/>
  <c r="GJ472" i="14"/>
  <c r="DG472" i="14"/>
  <c r="Q472" i="14"/>
  <c r="AD472" i="14"/>
  <c r="DK472" i="14"/>
  <c r="GR472" i="14"/>
  <c r="AE472" i="14"/>
  <c r="DL472" i="14"/>
  <c r="GT472" i="14"/>
  <c r="AF472" i="14"/>
  <c r="DN472" i="14"/>
  <c r="GU472" i="14"/>
  <c r="AH472" i="14"/>
  <c r="DO472" i="14"/>
  <c r="GV472" i="14"/>
  <c r="AI472" i="14"/>
  <c r="DP472" i="14"/>
  <c r="GX472" i="14"/>
  <c r="AJ472" i="14"/>
  <c r="DR472" i="14"/>
  <c r="GY472" i="14"/>
  <c r="AL472" i="14"/>
  <c r="DS472" i="14"/>
  <c r="GZ472" i="14"/>
  <c r="AB472" i="14"/>
  <c r="DJ472" i="14"/>
  <c r="GQ472" i="14"/>
  <c r="Y472" i="14"/>
  <c r="CK472" i="14"/>
  <c r="EW472" i="14"/>
  <c r="HI472" i="14"/>
  <c r="AC472" i="14"/>
  <c r="CO472" i="14"/>
  <c r="FA472" i="14"/>
  <c r="HM472" i="14"/>
  <c r="AN472" i="14"/>
  <c r="DV472" i="14"/>
  <c r="HC472" i="14"/>
  <c r="AP472" i="14"/>
  <c r="DW472" i="14"/>
  <c r="HD472" i="14"/>
  <c r="AQ472" i="14"/>
  <c r="DX472" i="14"/>
  <c r="HF472" i="14"/>
  <c r="AR472" i="14"/>
  <c r="DZ472" i="14"/>
  <c r="HG472" i="14"/>
  <c r="AT472" i="14"/>
  <c r="EA472" i="14"/>
  <c r="HH472" i="14"/>
  <c r="AU472" i="14"/>
  <c r="EB472" i="14"/>
  <c r="HJ472" i="14"/>
  <c r="AV472" i="14"/>
  <c r="ED472" i="14"/>
  <c r="HK472" i="14"/>
  <c r="AM472" i="14"/>
  <c r="DT472" i="14"/>
  <c r="HB472" i="14"/>
  <c r="AG472" i="14"/>
  <c r="CS472" i="14"/>
  <c r="FE472" i="14"/>
  <c r="HQ472" i="14"/>
  <c r="AK472" i="14"/>
  <c r="CW472" i="14"/>
  <c r="FI472" i="14"/>
  <c r="HU472" i="14"/>
  <c r="AY472" i="14"/>
  <c r="EF472" i="14"/>
  <c r="HN472" i="14"/>
  <c r="AZ472" i="14"/>
  <c r="EH472" i="14"/>
  <c r="HO472" i="14"/>
  <c r="BB472" i="14"/>
  <c r="EI472" i="14"/>
  <c r="HP472" i="14"/>
  <c r="BC472" i="14"/>
  <c r="EJ472" i="14"/>
  <c r="HR472" i="14"/>
  <c r="BD472" i="14"/>
  <c r="EL472" i="14"/>
  <c r="HS472" i="14"/>
  <c r="BF472" i="14"/>
  <c r="EM472" i="14"/>
  <c r="HT472" i="14"/>
  <c r="BG472" i="14"/>
  <c r="EN472" i="14"/>
  <c r="HV472" i="14"/>
  <c r="AX472" i="14"/>
  <c r="EE472" i="14"/>
  <c r="HL472" i="14"/>
  <c r="AO472" i="14"/>
  <c r="DA472" i="14"/>
  <c r="FM472" i="14"/>
  <c r="HY472" i="14"/>
  <c r="AS472" i="14"/>
  <c r="DE472" i="14"/>
  <c r="FQ472" i="14"/>
  <c r="IC472" i="14"/>
  <c r="BJ472" i="14"/>
  <c r="EQ472" i="14"/>
  <c r="HX472" i="14"/>
  <c r="BK472" i="14"/>
  <c r="ER472" i="14"/>
  <c r="HZ472" i="14"/>
  <c r="BL472" i="14"/>
  <c r="ET472" i="14"/>
  <c r="IA472" i="14"/>
  <c r="BN472" i="14"/>
  <c r="EU472" i="14"/>
  <c r="IB472" i="14"/>
  <c r="BO472" i="14"/>
  <c r="EV472" i="14"/>
  <c r="ID472" i="14"/>
  <c r="BP472" i="14"/>
  <c r="EX472" i="14"/>
  <c r="IE472" i="14"/>
  <c r="BR472" i="14"/>
  <c r="EY472" i="14"/>
  <c r="IF472" i="14"/>
  <c r="BH472" i="14"/>
  <c r="EP472" i="14"/>
  <c r="HW472" i="14"/>
  <c r="AW472" i="14"/>
  <c r="DI472" i="14"/>
  <c r="FU472" i="14"/>
  <c r="IG472" i="14"/>
  <c r="BA472" i="14"/>
  <c r="DM472" i="14"/>
  <c r="FY472" i="14"/>
  <c r="IK472" i="14"/>
  <c r="BT472" i="14"/>
  <c r="FB472" i="14"/>
  <c r="II472" i="14"/>
  <c r="BV472" i="14"/>
  <c r="FC472" i="14"/>
  <c r="IJ472" i="14"/>
  <c r="BW472" i="14"/>
  <c r="FD472" i="14"/>
  <c r="IL472" i="14"/>
  <c r="BX472" i="14"/>
  <c r="FF472" i="14"/>
  <c r="IM472" i="14"/>
  <c r="BZ472" i="14"/>
  <c r="FG472" i="14"/>
  <c r="IN472" i="14"/>
  <c r="CA472" i="14"/>
  <c r="FH472" i="14"/>
  <c r="IP472" i="14"/>
  <c r="CB472" i="14"/>
  <c r="FJ472" i="14"/>
  <c r="IQ472" i="14"/>
  <c r="BS472" i="14"/>
  <c r="EZ472" i="14"/>
  <c r="IH472" i="14"/>
  <c r="BE472" i="14"/>
  <c r="DQ472" i="14"/>
  <c r="GC472" i="14"/>
  <c r="IO472" i="14"/>
  <c r="BI472" i="14"/>
  <c r="DU472" i="14"/>
  <c r="GG472" i="14"/>
  <c r="IS472" i="14"/>
  <c r="CE472" i="14"/>
  <c r="FL472" i="14"/>
  <c r="IT472" i="14"/>
  <c r="CF472" i="14"/>
  <c r="FN472" i="14"/>
  <c r="IU472" i="14"/>
  <c r="CH472" i="14"/>
  <c r="FO472" i="14"/>
  <c r="IV472" i="14"/>
  <c r="CI472" i="14"/>
  <c r="FP472" i="14"/>
  <c r="IX472" i="14"/>
  <c r="CJ472" i="14"/>
  <c r="FR472" i="14"/>
  <c r="IY472" i="14"/>
  <c r="CL472" i="14"/>
  <c r="FS472" i="14"/>
  <c r="IZ472" i="14"/>
  <c r="CM472" i="14"/>
  <c r="FT472" i="14"/>
  <c r="JB472" i="14"/>
  <c r="CD472" i="14"/>
  <c r="FK472" i="14"/>
  <c r="IR472" i="14"/>
  <c r="BM472" i="14"/>
  <c r="DY472" i="14"/>
  <c r="GK472" i="14"/>
  <c r="IW472" i="14"/>
  <c r="BQ472" i="14"/>
  <c r="EC472" i="14"/>
  <c r="GO472" i="14"/>
  <c r="JA472" i="14"/>
  <c r="H472" i="14"/>
  <c r="CP472" i="14"/>
  <c r="FW472" i="14"/>
  <c r="J472" i="14"/>
  <c r="CQ472" i="14"/>
  <c r="FX472" i="14"/>
  <c r="K472" i="14"/>
  <c r="CR472" i="14"/>
  <c r="FZ472" i="14"/>
  <c r="L472" i="14"/>
  <c r="CT472" i="14"/>
  <c r="GA472" i="14"/>
  <c r="N472" i="14"/>
  <c r="CU472" i="14"/>
  <c r="GB472" i="14"/>
  <c r="O472" i="14"/>
  <c r="CV472" i="14"/>
  <c r="GD472" i="14"/>
  <c r="P472" i="14"/>
  <c r="CX472" i="14"/>
  <c r="GE472" i="14"/>
  <c r="G472" i="14"/>
  <c r="CN472" i="14"/>
  <c r="FV472" i="14"/>
  <c r="I472" i="14"/>
  <c r="BU472" i="14"/>
  <c r="EG472" i="14"/>
  <c r="GS472" i="14"/>
  <c r="M472" i="14"/>
  <c r="BY472" i="14"/>
  <c r="EK472" i="14"/>
  <c r="C215" i="14"/>
  <c r="D214" i="14"/>
  <c r="E213" i="14"/>
  <c r="G213" i="14" s="1"/>
  <c r="AH128" i="2"/>
  <c r="AI128" i="2" s="1"/>
  <c r="AK128" i="2" s="1"/>
  <c r="AO128" i="2" s="1"/>
  <c r="M82" i="11" s="1"/>
  <c r="K129" i="2"/>
  <c r="M129" i="2" s="1"/>
  <c r="O129" i="2" s="1"/>
  <c r="S129" i="2" s="1"/>
  <c r="L83" i="11" s="1"/>
  <c r="F130" i="2"/>
  <c r="D130" i="2"/>
  <c r="E130" i="2" s="1"/>
  <c r="C131" i="2"/>
  <c r="H130" i="2"/>
  <c r="I130" i="2" s="1"/>
  <c r="K130" i="2" s="1"/>
  <c r="AC129" i="2"/>
  <c r="Z130" i="2"/>
  <c r="AA129" i="2"/>
  <c r="AB129" i="2" s="1"/>
  <c r="AE129" i="2"/>
  <c r="AF129" i="2" s="1"/>
  <c r="X141" i="2"/>
  <c r="C127" i="1"/>
  <c r="D118" i="1"/>
  <c r="D117" i="1"/>
  <c r="C117" i="1"/>
  <c r="IY473" i="14" l="1"/>
  <c r="HJ473" i="14"/>
  <c r="EX473" i="14"/>
  <c r="CL473" i="14"/>
  <c r="Z473" i="14"/>
  <c r="IE473" i="14"/>
  <c r="HF473" i="14"/>
  <c r="ET473" i="14"/>
  <c r="CH473" i="14"/>
  <c r="V473" i="14"/>
  <c r="GY473" i="14"/>
  <c r="DQ473" i="14"/>
  <c r="AJ473" i="14"/>
  <c r="GB473" i="14"/>
  <c r="CU473" i="14"/>
  <c r="M473" i="14"/>
  <c r="FE473" i="14"/>
  <c r="BX473" i="14"/>
  <c r="HP473" i="14"/>
  <c r="EI473" i="14"/>
  <c r="BA473" i="14"/>
  <c r="GS473" i="14"/>
  <c r="DL473" i="14"/>
  <c r="AE473" i="14"/>
  <c r="FW473" i="14"/>
  <c r="CO473" i="14"/>
  <c r="H473" i="14"/>
  <c r="EZ473" i="14"/>
  <c r="BS473" i="14"/>
  <c r="HK473" i="14"/>
  <c r="EC473" i="14"/>
  <c r="AV473" i="14"/>
  <c r="IQ473" i="14"/>
  <c r="HB473" i="14"/>
  <c r="EP473" i="14"/>
  <c r="CD473" i="14"/>
  <c r="R473" i="14"/>
  <c r="HW473" i="14"/>
  <c r="GX473" i="14"/>
  <c r="EL473" i="14"/>
  <c r="BZ473" i="14"/>
  <c r="N473" i="14"/>
  <c r="GN473" i="14"/>
  <c r="DG473" i="14"/>
  <c r="Y473" i="14"/>
  <c r="FQ473" i="14"/>
  <c r="CJ473" i="14"/>
  <c r="IF473" i="14"/>
  <c r="EU473" i="14"/>
  <c r="BM473" i="14"/>
  <c r="HE473" i="14"/>
  <c r="DX473" i="14"/>
  <c r="AQ473" i="14"/>
  <c r="GI473" i="14"/>
  <c r="DA473" i="14"/>
  <c r="T473" i="14"/>
  <c r="FL473" i="14"/>
  <c r="CE473" i="14"/>
  <c r="HX473" i="14"/>
  <c r="EO473" i="14"/>
  <c r="BH473" i="14"/>
  <c r="GZ473" i="14"/>
  <c r="DS473" i="14"/>
  <c r="AK473" i="14"/>
  <c r="II473" i="14"/>
  <c r="GT473" i="14"/>
  <c r="EH473" i="14"/>
  <c r="BV473" i="14"/>
  <c r="J473" i="14"/>
  <c r="JB473" i="14"/>
  <c r="GP473" i="14"/>
  <c r="ED473" i="14"/>
  <c r="BR473" i="14"/>
  <c r="JA473" i="14"/>
  <c r="GC473" i="14"/>
  <c r="CV473" i="14"/>
  <c r="O473" i="14"/>
  <c r="FG473" i="14"/>
  <c r="BY473" i="14"/>
  <c r="HQ473" i="14"/>
  <c r="EJ473" i="14"/>
  <c r="BC473" i="14"/>
  <c r="GU473" i="14"/>
  <c r="DM473" i="14"/>
  <c r="AF473" i="14"/>
  <c r="FX473" i="14"/>
  <c r="CQ473" i="14"/>
  <c r="I473" i="14"/>
  <c r="FA473" i="14"/>
  <c r="BT473" i="14"/>
  <c r="HL473" i="14"/>
  <c r="EE473" i="14"/>
  <c r="AW473" i="14"/>
  <c r="GO473" i="14"/>
  <c r="DH473" i="14"/>
  <c r="AA473" i="14"/>
  <c r="IX473" i="14"/>
  <c r="GL473" i="14"/>
  <c r="DZ473" i="14"/>
  <c r="BN473" i="14"/>
  <c r="IW473" i="14"/>
  <c r="IT473" i="14"/>
  <c r="GH473" i="14"/>
  <c r="DV473" i="14"/>
  <c r="BJ473" i="14"/>
  <c r="IS473" i="14"/>
  <c r="FS473" i="14"/>
  <c r="CK473" i="14"/>
  <c r="IG473" i="14"/>
  <c r="EV473" i="14"/>
  <c r="BO473" i="14"/>
  <c r="HG473" i="14"/>
  <c r="DY473" i="14"/>
  <c r="AR473" i="14"/>
  <c r="GJ473" i="14"/>
  <c r="DC473" i="14"/>
  <c r="U473" i="14"/>
  <c r="FM473" i="14"/>
  <c r="CF473" i="14"/>
  <c r="HY473" i="14"/>
  <c r="EQ473" i="14"/>
  <c r="BI473" i="14"/>
  <c r="HA473" i="14"/>
  <c r="DT473" i="14"/>
  <c r="AM473" i="14"/>
  <c r="GE473" i="14"/>
  <c r="CW473" i="14"/>
  <c r="P473" i="14"/>
  <c r="IZ473" i="14"/>
  <c r="IP473" i="14"/>
  <c r="GD473" i="14"/>
  <c r="DR473" i="14"/>
  <c r="BF473" i="14"/>
  <c r="IV473" i="14"/>
  <c r="IL473" i="14"/>
  <c r="FZ473" i="14"/>
  <c r="DN473" i="14"/>
  <c r="BB473" i="14"/>
  <c r="IK473" i="14"/>
  <c r="FH473" i="14"/>
  <c r="CA473" i="14"/>
  <c r="HS473" i="14"/>
  <c r="EK473" i="14"/>
  <c r="BD473" i="14"/>
  <c r="GV473" i="14"/>
  <c r="DO473" i="14"/>
  <c r="AG473" i="14"/>
  <c r="FY473" i="14"/>
  <c r="CR473" i="14"/>
  <c r="K473" i="14"/>
  <c r="FC473" i="14"/>
  <c r="BU473" i="14"/>
  <c r="HM473" i="14"/>
  <c r="EF473" i="14"/>
  <c r="AY473" i="14"/>
  <c r="GQ473" i="14"/>
  <c r="DI473" i="14"/>
  <c r="AB473" i="14"/>
  <c r="FT473" i="14"/>
  <c r="CM473" i="14"/>
  <c r="IR473" i="14"/>
  <c r="IH473" i="14"/>
  <c r="FV473" i="14"/>
  <c r="DJ473" i="14"/>
  <c r="AX473" i="14"/>
  <c r="IN473" i="14"/>
  <c r="ID473" i="14"/>
  <c r="FR473" i="14"/>
  <c r="DF473" i="14"/>
  <c r="AT473" i="14"/>
  <c r="IO473" i="14"/>
  <c r="EW473" i="14"/>
  <c r="BP473" i="14"/>
  <c r="HH473" i="14"/>
  <c r="EA473" i="14"/>
  <c r="AS473" i="14"/>
  <c r="GK473" i="14"/>
  <c r="DD473" i="14"/>
  <c r="W473" i="14"/>
  <c r="FO473" i="14"/>
  <c r="CG473" i="14"/>
  <c r="IA473" i="14"/>
  <c r="ER473" i="14"/>
  <c r="BK473" i="14"/>
  <c r="HC473" i="14"/>
  <c r="DU473" i="14"/>
  <c r="AN473" i="14"/>
  <c r="GF473" i="14"/>
  <c r="CY473" i="14"/>
  <c r="Q473" i="14"/>
  <c r="FI473" i="14"/>
  <c r="CB473" i="14"/>
  <c r="IJ473" i="14"/>
  <c r="HZ473" i="14"/>
  <c r="FN473" i="14"/>
  <c r="DB473" i="14"/>
  <c r="AP473" i="14"/>
  <c r="IU473" i="14"/>
  <c r="HV473" i="14"/>
  <c r="FJ473" i="14"/>
  <c r="CX473" i="14"/>
  <c r="AL473" i="14"/>
  <c r="HT473" i="14"/>
  <c r="EM473" i="14"/>
  <c r="BE473" i="14"/>
  <c r="GW473" i="14"/>
  <c r="DP473" i="14"/>
  <c r="AI473" i="14"/>
  <c r="GA473" i="14"/>
  <c r="CS473" i="14"/>
  <c r="L473" i="14"/>
  <c r="FD473" i="14"/>
  <c r="BW473" i="14"/>
  <c r="HO473" i="14"/>
  <c r="EG473" i="14"/>
  <c r="AZ473" i="14"/>
  <c r="GR473" i="14"/>
  <c r="DK473" i="14"/>
  <c r="AC473" i="14"/>
  <c r="FU473" i="14"/>
  <c r="CN473" i="14"/>
  <c r="G473" i="14"/>
  <c r="EY473" i="14"/>
  <c r="BQ473" i="14"/>
  <c r="IB473" i="14"/>
  <c r="HR473" i="14"/>
  <c r="FF473" i="14"/>
  <c r="CT473" i="14"/>
  <c r="AH473" i="14"/>
  <c r="IM473" i="14"/>
  <c r="HN473" i="14"/>
  <c r="FB473" i="14"/>
  <c r="CP473" i="14"/>
  <c r="AD473" i="14"/>
  <c r="HI473" i="14"/>
  <c r="EB473" i="14"/>
  <c r="AU473" i="14"/>
  <c r="GM473" i="14"/>
  <c r="DE473" i="14"/>
  <c r="X473" i="14"/>
  <c r="FP473" i="14"/>
  <c r="CI473" i="14"/>
  <c r="IC473" i="14"/>
  <c r="ES473" i="14"/>
  <c r="BL473" i="14"/>
  <c r="HD473" i="14"/>
  <c r="DW473" i="14"/>
  <c r="AO473" i="14"/>
  <c r="GG473" i="14"/>
  <c r="CZ473" i="14"/>
  <c r="S473" i="14"/>
  <c r="FK473" i="14"/>
  <c r="CC473" i="14"/>
  <c r="HU473" i="14"/>
  <c r="EN473" i="14"/>
  <c r="BG473" i="14"/>
  <c r="F213" i="14"/>
  <c r="H213" i="14"/>
  <c r="E214" i="14"/>
  <c r="G214" i="14" s="1"/>
  <c r="D215" i="14"/>
  <c r="C216" i="14"/>
  <c r="AH129" i="2"/>
  <c r="AI129" i="2" s="1"/>
  <c r="AK129" i="2" s="1"/>
  <c r="AO129" i="2" s="1"/>
  <c r="M83" i="11" s="1"/>
  <c r="M130" i="2"/>
  <c r="O130" i="2" s="1"/>
  <c r="S130" i="2" s="1"/>
  <c r="L84" i="11" s="1"/>
  <c r="F131" i="2"/>
  <c r="D131" i="2"/>
  <c r="E131" i="2" s="1"/>
  <c r="C132" i="2"/>
  <c r="H131" i="2"/>
  <c r="I131" i="2" s="1"/>
  <c r="AC130" i="2"/>
  <c r="AA130" i="2"/>
  <c r="AB130" i="2" s="1"/>
  <c r="Z131" i="2"/>
  <c r="AE130" i="2"/>
  <c r="AF130" i="2" s="1"/>
  <c r="C100" i="1"/>
  <c r="H214" i="14" l="1"/>
  <c r="F214" i="14"/>
  <c r="I213" i="14"/>
  <c r="K213" i="14" s="1"/>
  <c r="C217" i="14"/>
  <c r="D216" i="14"/>
  <c r="E215" i="14"/>
  <c r="G215" i="14" s="1"/>
  <c r="C13" i="4"/>
  <c r="B286" i="2" s="1"/>
  <c r="B288" i="2" s="1"/>
  <c r="AH130" i="2"/>
  <c r="AI130" i="2" s="1"/>
  <c r="AK130" i="2" s="1"/>
  <c r="AO130" i="2" s="1"/>
  <c r="M84" i="11" s="1"/>
  <c r="K131" i="2"/>
  <c r="M131" i="2" s="1"/>
  <c r="O131" i="2" s="1"/>
  <c r="S131" i="2" s="1"/>
  <c r="L85" i="11" s="1"/>
  <c r="D132" i="2"/>
  <c r="E132" i="2" s="1"/>
  <c r="C133" i="2"/>
  <c r="F132" i="2"/>
  <c r="H132" i="2"/>
  <c r="I132" i="2" s="1"/>
  <c r="AC131" i="2"/>
  <c r="AA131" i="2"/>
  <c r="AB131" i="2" s="1"/>
  <c r="Z132" i="2"/>
  <c r="AE131" i="2"/>
  <c r="AF131" i="2" s="1"/>
  <c r="B198" i="2"/>
  <c r="B197" i="2"/>
  <c r="B196" i="2"/>
  <c r="B195" i="2"/>
  <c r="B194" i="2"/>
  <c r="B193" i="2"/>
  <c r="B192" i="2"/>
  <c r="B191" i="2"/>
  <c r="B190" i="2"/>
  <c r="B189" i="2"/>
  <c r="C99" i="1" s="1"/>
  <c r="B188" i="2"/>
  <c r="B187" i="2"/>
  <c r="B186" i="2"/>
  <c r="B185" i="2"/>
  <c r="B184" i="2"/>
  <c r="B183" i="2"/>
  <c r="B182" i="2"/>
  <c r="C94" i="1" l="1"/>
  <c r="C98" i="1"/>
  <c r="I214" i="14"/>
  <c r="K214" i="14" s="1"/>
  <c r="GX475" i="14" s="1"/>
  <c r="HA474" i="14"/>
  <c r="EO474" i="14"/>
  <c r="CC474" i="14"/>
  <c r="Q474" i="14"/>
  <c r="GZ474" i="14"/>
  <c r="EN474" i="14"/>
  <c r="CB474" i="14"/>
  <c r="P474" i="14"/>
  <c r="GY474" i="14"/>
  <c r="EM474" i="14"/>
  <c r="CA474" i="14"/>
  <c r="O474" i="14"/>
  <c r="HF474" i="14"/>
  <c r="ET474" i="14"/>
  <c r="CH474" i="14"/>
  <c r="V474" i="14"/>
  <c r="HE474" i="14"/>
  <c r="ES474" i="14"/>
  <c r="CG474" i="14"/>
  <c r="U474" i="14"/>
  <c r="HD474" i="14"/>
  <c r="ER474" i="14"/>
  <c r="CF474" i="14"/>
  <c r="T474" i="14"/>
  <c r="HC474" i="14"/>
  <c r="EQ474" i="14"/>
  <c r="CE474" i="14"/>
  <c r="S474" i="14"/>
  <c r="HB474" i="14"/>
  <c r="EP474" i="14"/>
  <c r="CD474" i="14"/>
  <c r="R474" i="14"/>
  <c r="GS474" i="14"/>
  <c r="EG474" i="14"/>
  <c r="BU474" i="14"/>
  <c r="I474" i="14"/>
  <c r="GR474" i="14"/>
  <c r="EF474" i="14"/>
  <c r="BT474" i="14"/>
  <c r="H474" i="14"/>
  <c r="GQ474" i="14"/>
  <c r="EE474" i="14"/>
  <c r="BS474" i="14"/>
  <c r="G474" i="14"/>
  <c r="GX474" i="14"/>
  <c r="EL474" i="14"/>
  <c r="BZ474" i="14"/>
  <c r="N474" i="14"/>
  <c r="GW474" i="14"/>
  <c r="EK474" i="14"/>
  <c r="BY474" i="14"/>
  <c r="M474" i="14"/>
  <c r="GV474" i="14"/>
  <c r="EJ474" i="14"/>
  <c r="BX474" i="14"/>
  <c r="L474" i="14"/>
  <c r="GU474" i="14"/>
  <c r="EI474" i="14"/>
  <c r="BW474" i="14"/>
  <c r="K474" i="14"/>
  <c r="GT474" i="14"/>
  <c r="EH474" i="14"/>
  <c r="BV474" i="14"/>
  <c r="J474" i="14"/>
  <c r="IW474" i="14"/>
  <c r="GK474" i="14"/>
  <c r="DY474" i="14"/>
  <c r="BM474" i="14"/>
  <c r="IV474" i="14"/>
  <c r="GJ474" i="14"/>
  <c r="DX474" i="14"/>
  <c r="BL474" i="14"/>
  <c r="IU474" i="14"/>
  <c r="GI474" i="14"/>
  <c r="DW474" i="14"/>
  <c r="BK474" i="14"/>
  <c r="JB474" i="14"/>
  <c r="GP474" i="14"/>
  <c r="ED474" i="14"/>
  <c r="BR474" i="14"/>
  <c r="JA474" i="14"/>
  <c r="GO474" i="14"/>
  <c r="EC474" i="14"/>
  <c r="BQ474" i="14"/>
  <c r="IZ474" i="14"/>
  <c r="GN474" i="14"/>
  <c r="EB474" i="14"/>
  <c r="BP474" i="14"/>
  <c r="IY474" i="14"/>
  <c r="GM474" i="14"/>
  <c r="EA474" i="14"/>
  <c r="BO474" i="14"/>
  <c r="IX474" i="14"/>
  <c r="GL474" i="14"/>
  <c r="DZ474" i="14"/>
  <c r="BN474" i="14"/>
  <c r="IO474" i="14"/>
  <c r="GC474" i="14"/>
  <c r="DQ474" i="14"/>
  <c r="BE474" i="14"/>
  <c r="IN474" i="14"/>
  <c r="GB474" i="14"/>
  <c r="DP474" i="14"/>
  <c r="BD474" i="14"/>
  <c r="IM474" i="14"/>
  <c r="GA474" i="14"/>
  <c r="DO474" i="14"/>
  <c r="BC474" i="14"/>
  <c r="IT474" i="14"/>
  <c r="GH474" i="14"/>
  <c r="DV474" i="14"/>
  <c r="BJ474" i="14"/>
  <c r="IS474" i="14"/>
  <c r="GG474" i="14"/>
  <c r="DU474" i="14"/>
  <c r="BI474" i="14"/>
  <c r="IR474" i="14"/>
  <c r="GF474" i="14"/>
  <c r="DT474" i="14"/>
  <c r="BH474" i="14"/>
  <c r="IQ474" i="14"/>
  <c r="GE474" i="14"/>
  <c r="DS474" i="14"/>
  <c r="BG474" i="14"/>
  <c r="IP474" i="14"/>
  <c r="GD474" i="14"/>
  <c r="DR474" i="14"/>
  <c r="BF474" i="14"/>
  <c r="IG474" i="14"/>
  <c r="FU474" i="14"/>
  <c r="DI474" i="14"/>
  <c r="AW474" i="14"/>
  <c r="IF474" i="14"/>
  <c r="FT474" i="14"/>
  <c r="DH474" i="14"/>
  <c r="AV474" i="14"/>
  <c r="IE474" i="14"/>
  <c r="FS474" i="14"/>
  <c r="DG474" i="14"/>
  <c r="AU474" i="14"/>
  <c r="IL474" i="14"/>
  <c r="FZ474" i="14"/>
  <c r="DN474" i="14"/>
  <c r="BB474" i="14"/>
  <c r="IK474" i="14"/>
  <c r="FY474" i="14"/>
  <c r="DM474" i="14"/>
  <c r="BA474" i="14"/>
  <c r="IJ474" i="14"/>
  <c r="FX474" i="14"/>
  <c r="DL474" i="14"/>
  <c r="AZ474" i="14"/>
  <c r="II474" i="14"/>
  <c r="FW474" i="14"/>
  <c r="DK474" i="14"/>
  <c r="AY474" i="14"/>
  <c r="IH474" i="14"/>
  <c r="FV474" i="14"/>
  <c r="DJ474" i="14"/>
  <c r="AX474" i="14"/>
  <c r="HY474" i="14"/>
  <c r="FM474" i="14"/>
  <c r="DA474" i="14"/>
  <c r="AO474" i="14"/>
  <c r="HX474" i="14"/>
  <c r="FL474" i="14"/>
  <c r="CZ474" i="14"/>
  <c r="AN474" i="14"/>
  <c r="HW474" i="14"/>
  <c r="FK474" i="14"/>
  <c r="CY474" i="14"/>
  <c r="AM474" i="14"/>
  <c r="ID474" i="14"/>
  <c r="FR474" i="14"/>
  <c r="DF474" i="14"/>
  <c r="AT474" i="14"/>
  <c r="IC474" i="14"/>
  <c r="FQ474" i="14"/>
  <c r="DE474" i="14"/>
  <c r="AS474" i="14"/>
  <c r="IB474" i="14"/>
  <c r="FP474" i="14"/>
  <c r="DD474" i="14"/>
  <c r="AR474" i="14"/>
  <c r="IA474" i="14"/>
  <c r="FO474" i="14"/>
  <c r="DC474" i="14"/>
  <c r="AQ474" i="14"/>
  <c r="HZ474" i="14"/>
  <c r="FN474" i="14"/>
  <c r="DB474" i="14"/>
  <c r="AP474" i="14"/>
  <c r="HQ474" i="14"/>
  <c r="FE474" i="14"/>
  <c r="CS474" i="14"/>
  <c r="AG474" i="14"/>
  <c r="HP474" i="14"/>
  <c r="FD474" i="14"/>
  <c r="CR474" i="14"/>
  <c r="AF474" i="14"/>
  <c r="HO474" i="14"/>
  <c r="FC474" i="14"/>
  <c r="CQ474" i="14"/>
  <c r="AE474" i="14"/>
  <c r="HV474" i="14"/>
  <c r="FJ474" i="14"/>
  <c r="CX474" i="14"/>
  <c r="AL474" i="14"/>
  <c r="HU474" i="14"/>
  <c r="FI474" i="14"/>
  <c r="CW474" i="14"/>
  <c r="AK474" i="14"/>
  <c r="HT474" i="14"/>
  <c r="FH474" i="14"/>
  <c r="CV474" i="14"/>
  <c r="AJ474" i="14"/>
  <c r="HS474" i="14"/>
  <c r="FG474" i="14"/>
  <c r="CU474" i="14"/>
  <c r="AI474" i="14"/>
  <c r="HR474" i="14"/>
  <c r="FF474" i="14"/>
  <c r="CT474" i="14"/>
  <c r="AH474" i="14"/>
  <c r="HI474" i="14"/>
  <c r="EW474" i="14"/>
  <c r="CK474" i="14"/>
  <c r="Y474" i="14"/>
  <c r="HH474" i="14"/>
  <c r="EV474" i="14"/>
  <c r="CJ474" i="14"/>
  <c r="X474" i="14"/>
  <c r="HG474" i="14"/>
  <c r="EU474" i="14"/>
  <c r="CI474" i="14"/>
  <c r="W474" i="14"/>
  <c r="HN474" i="14"/>
  <c r="FB474" i="14"/>
  <c r="CP474" i="14"/>
  <c r="AD474" i="14"/>
  <c r="HM474" i="14"/>
  <c r="FA474" i="14"/>
  <c r="CO474" i="14"/>
  <c r="AC474" i="14"/>
  <c r="HL474" i="14"/>
  <c r="EZ474" i="14"/>
  <c r="CN474" i="14"/>
  <c r="AB474" i="14"/>
  <c r="HK474" i="14"/>
  <c r="EY474" i="14"/>
  <c r="CM474" i="14"/>
  <c r="AA474" i="14"/>
  <c r="HJ474" i="14"/>
  <c r="EX474" i="14"/>
  <c r="CL474" i="14"/>
  <c r="Z474" i="14"/>
  <c r="F215" i="14"/>
  <c r="H215" i="14"/>
  <c r="E216" i="14"/>
  <c r="H216" i="14" s="1"/>
  <c r="D217" i="14"/>
  <c r="C218" i="14"/>
  <c r="K132" i="2"/>
  <c r="M132" i="2" s="1"/>
  <c r="O132" i="2" s="1"/>
  <c r="S132" i="2" s="1"/>
  <c r="L86" i="11" s="1"/>
  <c r="AH131" i="2"/>
  <c r="AI131" i="2" s="1"/>
  <c r="AK131" i="2" s="1"/>
  <c r="AO131" i="2" s="1"/>
  <c r="M85" i="11" s="1"/>
  <c r="C134" i="2"/>
  <c r="D133" i="2"/>
  <c r="E133" i="2" s="1"/>
  <c r="F133" i="2"/>
  <c r="H133" i="2"/>
  <c r="I133" i="2" s="1"/>
  <c r="AC132" i="2"/>
  <c r="AA132" i="2"/>
  <c r="AB132" i="2" s="1"/>
  <c r="Z133" i="2"/>
  <c r="AE132" i="2"/>
  <c r="AF132" i="2" s="1"/>
  <c r="AA66" i="2"/>
  <c r="Y66" i="2"/>
  <c r="B66" i="2"/>
  <c r="BZ475" i="14" l="1"/>
  <c r="CO475" i="14"/>
  <c r="DX475" i="14"/>
  <c r="IT475" i="14"/>
  <c r="IL475" i="14"/>
  <c r="GP475" i="14"/>
  <c r="HQ475" i="14"/>
  <c r="JB475" i="14"/>
  <c r="EK475" i="14"/>
  <c r="DV475" i="14"/>
  <c r="DN475" i="14"/>
  <c r="IC475" i="14"/>
  <c r="Y475" i="14"/>
  <c r="ER475" i="14"/>
  <c r="FK475" i="14"/>
  <c r="HL475" i="14"/>
  <c r="GV475" i="14"/>
  <c r="IR475" i="14"/>
  <c r="IJ475" i="14"/>
  <c r="EQ475" i="14"/>
  <c r="FJ475" i="14"/>
  <c r="AH475" i="14"/>
  <c r="AP475" i="14"/>
  <c r="HN475" i="14"/>
  <c r="BX475" i="14"/>
  <c r="DT475" i="14"/>
  <c r="DL475" i="14"/>
  <c r="GL475" i="14"/>
  <c r="HM475" i="14"/>
  <c r="CK475" i="14"/>
  <c r="P475" i="14"/>
  <c r="HD475" i="14"/>
  <c r="GT475" i="14"/>
  <c r="IP475" i="14"/>
  <c r="IH475" i="14"/>
  <c r="CJ475" i="14"/>
  <c r="DC475" i="14"/>
  <c r="HV475" i="14"/>
  <c r="IV475" i="14"/>
  <c r="HF475" i="14"/>
  <c r="BV475" i="14"/>
  <c r="DR475" i="14"/>
  <c r="DJ475" i="14"/>
  <c r="EM475" i="14"/>
  <c r="FF475" i="14"/>
  <c r="AD475" i="14"/>
  <c r="AT475" i="14"/>
  <c r="EZ475" i="14"/>
  <c r="GR475" i="14"/>
  <c r="IN475" i="14"/>
  <c r="IF475" i="14"/>
  <c r="AC475" i="14"/>
  <c r="BL475" i="14"/>
  <c r="FO475" i="14"/>
  <c r="GY475" i="14"/>
  <c r="CT475" i="14"/>
  <c r="BT475" i="14"/>
  <c r="DP475" i="14"/>
  <c r="DH475" i="14"/>
  <c r="CF475" i="14"/>
  <c r="CY475" i="14"/>
  <c r="HR475" i="14"/>
  <c r="IZ475" i="14"/>
  <c r="FB475" i="14"/>
  <c r="EL475" i="14"/>
  <c r="EJ475" i="14"/>
  <c r="EH475" i="14"/>
  <c r="EF475" i="14"/>
  <c r="GH475" i="14"/>
  <c r="GF475" i="14"/>
  <c r="GD475" i="14"/>
  <c r="GB475" i="14"/>
  <c r="FZ475" i="14"/>
  <c r="FX475" i="14"/>
  <c r="FV475" i="14"/>
  <c r="FT475" i="14"/>
  <c r="CP475" i="14"/>
  <c r="AI475" i="14"/>
  <c r="HW475" i="14"/>
  <c r="FP475" i="14"/>
  <c r="DY475" i="14"/>
  <c r="BR475" i="14"/>
  <c r="S475" i="14"/>
  <c r="HG475" i="14"/>
  <c r="IB475" i="14"/>
  <c r="GK475" i="14"/>
  <c r="ED475" i="14"/>
  <c r="CE475" i="14"/>
  <c r="X475" i="14"/>
  <c r="AO475" i="14"/>
  <c r="IU475" i="14"/>
  <c r="V475" i="14"/>
  <c r="JA475" i="14"/>
  <c r="HE475" i="14"/>
  <c r="FI475" i="14"/>
  <c r="AM475" i="14"/>
  <c r="N475" i="14"/>
  <c r="L475" i="14"/>
  <c r="J475" i="14"/>
  <c r="H475" i="14"/>
  <c r="BJ475" i="14"/>
  <c r="BH475" i="14"/>
  <c r="BF475" i="14"/>
  <c r="BD475" i="14"/>
  <c r="BB475" i="14"/>
  <c r="AZ475" i="14"/>
  <c r="AX475" i="14"/>
  <c r="AV475" i="14"/>
  <c r="ES475" i="14"/>
  <c r="CL475" i="14"/>
  <c r="AE475" i="14"/>
  <c r="HS475" i="14"/>
  <c r="FL475" i="14"/>
  <c r="DE475" i="14"/>
  <c r="BN475" i="14"/>
  <c r="O475" i="14"/>
  <c r="AJ475" i="14"/>
  <c r="HX475" i="14"/>
  <c r="FQ475" i="14"/>
  <c r="DZ475" i="14"/>
  <c r="CA475" i="14"/>
  <c r="CX475" i="14"/>
  <c r="AS475" i="14"/>
  <c r="IY475" i="14"/>
  <c r="HC475" i="14"/>
  <c r="FG475" i="14"/>
  <c r="EY475" i="14"/>
  <c r="FA475" i="14"/>
  <c r="F216" i="14"/>
  <c r="GW475" i="14"/>
  <c r="GU475" i="14"/>
  <c r="GS475" i="14"/>
  <c r="GQ475" i="14"/>
  <c r="IS475" i="14"/>
  <c r="IQ475" i="14"/>
  <c r="IO475" i="14"/>
  <c r="IM475" i="14"/>
  <c r="IK475" i="14"/>
  <c r="II475" i="14"/>
  <c r="IG475" i="14"/>
  <c r="IE475" i="14"/>
  <c r="AK475" i="14"/>
  <c r="HY475" i="14"/>
  <c r="FR475" i="14"/>
  <c r="EA475" i="14"/>
  <c r="CB475" i="14"/>
  <c r="U475" i="14"/>
  <c r="HI475" i="14"/>
  <c r="ID475" i="14"/>
  <c r="GM475" i="14"/>
  <c r="EN475" i="14"/>
  <c r="CG475" i="14"/>
  <c r="Z475" i="14"/>
  <c r="DF475" i="14"/>
  <c r="BQ475" i="14"/>
  <c r="T475" i="14"/>
  <c r="HJ475" i="14"/>
  <c r="HB475" i="14"/>
  <c r="EX475" i="14"/>
  <c r="DB475" i="14"/>
  <c r="DD475" i="14"/>
  <c r="EI475" i="14"/>
  <c r="EG475" i="14"/>
  <c r="EE475" i="14"/>
  <c r="GG475" i="14"/>
  <c r="GE475" i="14"/>
  <c r="GC475" i="14"/>
  <c r="GA475" i="14"/>
  <c r="FY475" i="14"/>
  <c r="FW475" i="14"/>
  <c r="FU475" i="14"/>
  <c r="FS475" i="14"/>
  <c r="GN475" i="14"/>
  <c r="EO475" i="14"/>
  <c r="CH475" i="14"/>
  <c r="AA475" i="14"/>
  <c r="HO475" i="14"/>
  <c r="FH475" i="14"/>
  <c r="DA475" i="14"/>
  <c r="ET475" i="14"/>
  <c r="CM475" i="14"/>
  <c r="AF475" i="14"/>
  <c r="HT475" i="14"/>
  <c r="FM475" i="14"/>
  <c r="CW475" i="14"/>
  <c r="AR475" i="14"/>
  <c r="IX475" i="14"/>
  <c r="HA475" i="14"/>
  <c r="FE475" i="14"/>
  <c r="EW475" i="14"/>
  <c r="CS475" i="14"/>
  <c r="CU475" i="14"/>
  <c r="G216" i="14"/>
  <c r="BY475" i="14"/>
  <c r="BW475" i="14"/>
  <c r="BU475" i="14"/>
  <c r="BS475" i="14"/>
  <c r="DU475" i="14"/>
  <c r="DS475" i="14"/>
  <c r="DQ475" i="14"/>
  <c r="DO475" i="14"/>
  <c r="DM475" i="14"/>
  <c r="DK475" i="14"/>
  <c r="DI475" i="14"/>
  <c r="DG475" i="14"/>
  <c r="CN475" i="14"/>
  <c r="AG475" i="14"/>
  <c r="HU475" i="14"/>
  <c r="FN475" i="14"/>
  <c r="DW475" i="14"/>
  <c r="BP475" i="14"/>
  <c r="Q475" i="14"/>
  <c r="AL475" i="14"/>
  <c r="HZ475" i="14"/>
  <c r="GI475" i="14"/>
  <c r="EB475" i="14"/>
  <c r="CC475" i="14"/>
  <c r="CV475" i="14"/>
  <c r="AQ475" i="14"/>
  <c r="IW475" i="14"/>
  <c r="GZ475" i="14"/>
  <c r="EV475" i="14"/>
  <c r="CZ475" i="14"/>
  <c r="CR475" i="14"/>
  <c r="BM475" i="14"/>
  <c r="M475" i="14"/>
  <c r="K475" i="14"/>
  <c r="I475" i="14"/>
  <c r="G475" i="14"/>
  <c r="BI475" i="14"/>
  <c r="BG475" i="14"/>
  <c r="BE475" i="14"/>
  <c r="BC475" i="14"/>
  <c r="BA475" i="14"/>
  <c r="AY475" i="14"/>
  <c r="AW475" i="14"/>
  <c r="AU475" i="14"/>
  <c r="IA475" i="14"/>
  <c r="GJ475" i="14"/>
  <c r="EC475" i="14"/>
  <c r="CD475" i="14"/>
  <c r="W475" i="14"/>
  <c r="HK475" i="14"/>
  <c r="FD475" i="14"/>
  <c r="GO475" i="14"/>
  <c r="EP475" i="14"/>
  <c r="CI475" i="14"/>
  <c r="AB475" i="14"/>
  <c r="HP475" i="14"/>
  <c r="BO475" i="14"/>
  <c r="R475" i="14"/>
  <c r="HH475" i="14"/>
  <c r="FC475" i="14"/>
  <c r="EU475" i="14"/>
  <c r="CQ475" i="14"/>
  <c r="BK475" i="14"/>
  <c r="AN475" i="14"/>
  <c r="I215" i="14"/>
  <c r="K215" i="14" s="1"/>
  <c r="IA476" i="14" s="1"/>
  <c r="C219" i="14"/>
  <c r="D218" i="14"/>
  <c r="E217" i="14"/>
  <c r="H217" i="14" s="1"/>
  <c r="G217" i="14"/>
  <c r="K133" i="2"/>
  <c r="M133" i="2" s="1"/>
  <c r="O133" i="2" s="1"/>
  <c r="S133" i="2" s="1"/>
  <c r="L87" i="11" s="1"/>
  <c r="C15" i="4"/>
  <c r="C22" i="4" s="1"/>
  <c r="C196" i="1"/>
  <c r="AH132" i="2"/>
  <c r="AI132" i="2" s="1"/>
  <c r="AK132" i="2" s="1"/>
  <c r="AO132" i="2" s="1"/>
  <c r="M86" i="11" s="1"/>
  <c r="H134" i="2"/>
  <c r="I134" i="2" s="1"/>
  <c r="D134" i="2"/>
  <c r="E134" i="2" s="1"/>
  <c r="F134" i="2"/>
  <c r="C135" i="2"/>
  <c r="AE66" i="2"/>
  <c r="AF66" i="2" s="1"/>
  <c r="AH66" i="2" s="1"/>
  <c r="AB66" i="2"/>
  <c r="AC133" i="2"/>
  <c r="Z134" i="2"/>
  <c r="AA133" i="2"/>
  <c r="AB133" i="2" s="1"/>
  <c r="AE133" i="2"/>
  <c r="AF133" i="2" s="1"/>
  <c r="I216" i="14" l="1"/>
  <c r="K216" i="14" s="1"/>
  <c r="IF477" i="14" s="1"/>
  <c r="F217" i="14"/>
  <c r="CI476" i="14"/>
  <c r="FT476" i="14"/>
  <c r="CK476" i="14"/>
  <c r="FX476" i="14"/>
  <c r="IO476" i="14"/>
  <c r="FY476" i="14"/>
  <c r="IP476" i="14"/>
  <c r="IS476" i="14"/>
  <c r="CM476" i="14"/>
  <c r="FZ476" i="14"/>
  <c r="IQ476" i="14"/>
  <c r="CJ476" i="14"/>
  <c r="CP476" i="14"/>
  <c r="IN476" i="14"/>
  <c r="FW476" i="14"/>
  <c r="CN476" i="14"/>
  <c r="IT476" i="14"/>
  <c r="FU476" i="14"/>
  <c r="IR476" i="14"/>
  <c r="FS476" i="14"/>
  <c r="CL476" i="14"/>
  <c r="CO476" i="14"/>
  <c r="IM476" i="14"/>
  <c r="FV476" i="14"/>
  <c r="DT476" i="14"/>
  <c r="BA476" i="14"/>
  <c r="HM476" i="14"/>
  <c r="DV476" i="14"/>
  <c r="AU476" i="14"/>
  <c r="HG476" i="14"/>
  <c r="DP476" i="14"/>
  <c r="AW476" i="14"/>
  <c r="HI476" i="14"/>
  <c r="DR476" i="14"/>
  <c r="AY476" i="14"/>
  <c r="HK476" i="14"/>
  <c r="AC476" i="14"/>
  <c r="GC476" i="14"/>
  <c r="EZ476" i="14"/>
  <c r="BI476" i="14"/>
  <c r="IK476" i="14"/>
  <c r="FB476" i="14"/>
  <c r="BC476" i="14"/>
  <c r="IE476" i="14"/>
  <c r="EV476" i="14"/>
  <c r="BE476" i="14"/>
  <c r="IG476" i="14"/>
  <c r="EX476" i="14"/>
  <c r="BG476" i="14"/>
  <c r="II476" i="14"/>
  <c r="AZ476" i="14"/>
  <c r="HL476" i="14"/>
  <c r="DU476" i="14"/>
  <c r="BB476" i="14"/>
  <c r="HN476" i="14"/>
  <c r="DO476" i="14"/>
  <c r="AV476" i="14"/>
  <c r="HH476" i="14"/>
  <c r="DQ476" i="14"/>
  <c r="AX476" i="14"/>
  <c r="HJ476" i="14"/>
  <c r="DS476" i="14"/>
  <c r="AB476" i="14"/>
  <c r="GF476" i="14"/>
  <c r="DM476" i="14"/>
  <c r="AD476" i="14"/>
  <c r="GH476" i="14"/>
  <c r="DG476" i="14"/>
  <c r="X476" i="14"/>
  <c r="GB476" i="14"/>
  <c r="DI476" i="14"/>
  <c r="Z476" i="14"/>
  <c r="GD476" i="14"/>
  <c r="DK476" i="14"/>
  <c r="BH476" i="14"/>
  <c r="IJ476" i="14"/>
  <c r="FA476" i="14"/>
  <c r="BJ476" i="14"/>
  <c r="IL476" i="14"/>
  <c r="EU476" i="14"/>
  <c r="BD476" i="14"/>
  <c r="IF476" i="14"/>
  <c r="EW476" i="14"/>
  <c r="BF476" i="14"/>
  <c r="IH476" i="14"/>
  <c r="EY476" i="14"/>
  <c r="DL476" i="14"/>
  <c r="GG476" i="14"/>
  <c r="DN476" i="14"/>
  <c r="W476" i="14"/>
  <c r="GA476" i="14"/>
  <c r="DH476" i="14"/>
  <c r="Y476" i="14"/>
  <c r="DJ476" i="14"/>
  <c r="AA476" i="14"/>
  <c r="GE476" i="14"/>
  <c r="BP476" i="14"/>
  <c r="EB476" i="14"/>
  <c r="GN476" i="14"/>
  <c r="IZ476" i="14"/>
  <c r="BQ476" i="14"/>
  <c r="EC476" i="14"/>
  <c r="GO476" i="14"/>
  <c r="JA476" i="14"/>
  <c r="BR476" i="14"/>
  <c r="ED476" i="14"/>
  <c r="GP476" i="14"/>
  <c r="JB476" i="14"/>
  <c r="BK476" i="14"/>
  <c r="DW476" i="14"/>
  <c r="GI476" i="14"/>
  <c r="IU476" i="14"/>
  <c r="BL476" i="14"/>
  <c r="DX476" i="14"/>
  <c r="GJ476" i="14"/>
  <c r="IV476" i="14"/>
  <c r="BM476" i="14"/>
  <c r="DY476" i="14"/>
  <c r="GK476" i="14"/>
  <c r="IW476" i="14"/>
  <c r="BN476" i="14"/>
  <c r="DZ476" i="14"/>
  <c r="GL476" i="14"/>
  <c r="IX476" i="14"/>
  <c r="BO476" i="14"/>
  <c r="EA476" i="14"/>
  <c r="GM476" i="14"/>
  <c r="IY476" i="14"/>
  <c r="L476" i="14"/>
  <c r="BX476" i="14"/>
  <c r="EJ476" i="14"/>
  <c r="GV476" i="14"/>
  <c r="M476" i="14"/>
  <c r="BY476" i="14"/>
  <c r="EK476" i="14"/>
  <c r="GW476" i="14"/>
  <c r="N476" i="14"/>
  <c r="BZ476" i="14"/>
  <c r="EL476" i="14"/>
  <c r="GX476" i="14"/>
  <c r="G476" i="14"/>
  <c r="BS476" i="14"/>
  <c r="EE476" i="14"/>
  <c r="GQ476" i="14"/>
  <c r="H476" i="14"/>
  <c r="BT476" i="14"/>
  <c r="EF476" i="14"/>
  <c r="GR476" i="14"/>
  <c r="I476" i="14"/>
  <c r="BU476" i="14"/>
  <c r="EG476" i="14"/>
  <c r="GS476" i="14"/>
  <c r="J476" i="14"/>
  <c r="BV476" i="14"/>
  <c r="EH476" i="14"/>
  <c r="GT476" i="14"/>
  <c r="K476" i="14"/>
  <c r="BW476" i="14"/>
  <c r="EI476" i="14"/>
  <c r="GU476" i="14"/>
  <c r="T476" i="14"/>
  <c r="CF476" i="14"/>
  <c r="ER476" i="14"/>
  <c r="HD476" i="14"/>
  <c r="U476" i="14"/>
  <c r="CG476" i="14"/>
  <c r="ES476" i="14"/>
  <c r="HE476" i="14"/>
  <c r="V476" i="14"/>
  <c r="CH476" i="14"/>
  <c r="ET476" i="14"/>
  <c r="HF476" i="14"/>
  <c r="O476" i="14"/>
  <c r="CA476" i="14"/>
  <c r="EM476" i="14"/>
  <c r="GY476" i="14"/>
  <c r="P476" i="14"/>
  <c r="CB476" i="14"/>
  <c r="EN476" i="14"/>
  <c r="GZ476" i="14"/>
  <c r="Q476" i="14"/>
  <c r="CC476" i="14"/>
  <c r="EO476" i="14"/>
  <c r="HA476" i="14"/>
  <c r="R476" i="14"/>
  <c r="CD476" i="14"/>
  <c r="EP476" i="14"/>
  <c r="HB476" i="14"/>
  <c r="S476" i="14"/>
  <c r="CE476" i="14"/>
  <c r="EQ476" i="14"/>
  <c r="HC476" i="14"/>
  <c r="AJ476" i="14"/>
  <c r="CV476" i="14"/>
  <c r="FH476" i="14"/>
  <c r="HT476" i="14"/>
  <c r="AK476" i="14"/>
  <c r="CW476" i="14"/>
  <c r="FI476" i="14"/>
  <c r="HU476" i="14"/>
  <c r="AL476" i="14"/>
  <c r="CX476" i="14"/>
  <c r="FJ476" i="14"/>
  <c r="HV476" i="14"/>
  <c r="AE476" i="14"/>
  <c r="CQ476" i="14"/>
  <c r="FC476" i="14"/>
  <c r="HO476" i="14"/>
  <c r="AF476" i="14"/>
  <c r="CR476" i="14"/>
  <c r="FD476" i="14"/>
  <c r="HP476" i="14"/>
  <c r="AG476" i="14"/>
  <c r="CS476" i="14"/>
  <c r="FE476" i="14"/>
  <c r="HQ476" i="14"/>
  <c r="AH476" i="14"/>
  <c r="CT476" i="14"/>
  <c r="FF476" i="14"/>
  <c r="HR476" i="14"/>
  <c r="AI476" i="14"/>
  <c r="CU476" i="14"/>
  <c r="FG476" i="14"/>
  <c r="HS476" i="14"/>
  <c r="AR476" i="14"/>
  <c r="DD476" i="14"/>
  <c r="FP476" i="14"/>
  <c r="IB476" i="14"/>
  <c r="AS476" i="14"/>
  <c r="DE476" i="14"/>
  <c r="FQ476" i="14"/>
  <c r="IC476" i="14"/>
  <c r="AT476" i="14"/>
  <c r="DF476" i="14"/>
  <c r="FR476" i="14"/>
  <c r="ID476" i="14"/>
  <c r="AM476" i="14"/>
  <c r="CY476" i="14"/>
  <c r="FK476" i="14"/>
  <c r="HW476" i="14"/>
  <c r="AN476" i="14"/>
  <c r="CZ476" i="14"/>
  <c r="FL476" i="14"/>
  <c r="HX476" i="14"/>
  <c r="AO476" i="14"/>
  <c r="DA476" i="14"/>
  <c r="FM476" i="14"/>
  <c r="HY476" i="14"/>
  <c r="AP476" i="14"/>
  <c r="DB476" i="14"/>
  <c r="FN476" i="14"/>
  <c r="HZ476" i="14"/>
  <c r="AQ476" i="14"/>
  <c r="DC476" i="14"/>
  <c r="FO476" i="14"/>
  <c r="I217" i="14"/>
  <c r="K217" i="14" s="1"/>
  <c r="IU478" i="14" s="1"/>
  <c r="E218" i="14"/>
  <c r="H218" i="14" s="1"/>
  <c r="D219" i="14"/>
  <c r="C220" i="14"/>
  <c r="K134" i="2"/>
  <c r="M134" i="2" s="1"/>
  <c r="O134" i="2" s="1"/>
  <c r="S134" i="2" s="1"/>
  <c r="L88" i="11" s="1"/>
  <c r="F135" i="2"/>
  <c r="C136" i="2"/>
  <c r="D135" i="2"/>
  <c r="E135" i="2" s="1"/>
  <c r="H135" i="2"/>
  <c r="I135" i="2" s="1"/>
  <c r="AH133" i="2"/>
  <c r="AI133" i="2" s="1"/>
  <c r="AK133" i="2" s="1"/>
  <c r="AO133" i="2" s="1"/>
  <c r="M87" i="11" s="1"/>
  <c r="AC134" i="2"/>
  <c r="AA134" i="2"/>
  <c r="AB134" i="2" s="1"/>
  <c r="AE134" i="2"/>
  <c r="AF134" i="2" s="1"/>
  <c r="Z135" i="2"/>
  <c r="AI66" i="2"/>
  <c r="FO477" i="14" l="1"/>
  <c r="T477" i="14"/>
  <c r="BW477" i="14"/>
  <c r="FR477" i="14"/>
  <c r="HK477" i="14"/>
  <c r="FQ477" i="14"/>
  <c r="AS477" i="14"/>
  <c r="AP477" i="14"/>
  <c r="FM477" i="14"/>
  <c r="CW477" i="14"/>
  <c r="AT477" i="14"/>
  <c r="HT477" i="14"/>
  <c r="CU477" i="14"/>
  <c r="HD477" i="14"/>
  <c r="AM477" i="14"/>
  <c r="AO477" i="14"/>
  <c r="CX477" i="14"/>
  <c r="FT477" i="14"/>
  <c r="AQ477" i="14"/>
  <c r="CS477" i="14"/>
  <c r="FK477" i="14"/>
  <c r="FN477" i="14"/>
  <c r="V477" i="14"/>
  <c r="HP477" i="14"/>
  <c r="HR477" i="14"/>
  <c r="HB477" i="14"/>
  <c r="CQ477" i="14"/>
  <c r="CT477" i="14"/>
  <c r="R477" i="14"/>
  <c r="HV477" i="14"/>
  <c r="HQ477" i="14"/>
  <c r="BX477" i="14"/>
  <c r="HU477" i="14"/>
  <c r="GZ477" i="14"/>
  <c r="J477" i="14"/>
  <c r="BT477" i="14"/>
  <c r="FL477" i="14"/>
  <c r="FP477" i="14"/>
  <c r="CR477" i="14"/>
  <c r="CV477" i="14"/>
  <c r="P477" i="14"/>
  <c r="BS477" i="14"/>
  <c r="AN477" i="14"/>
  <c r="AR477" i="14"/>
  <c r="HO477" i="14"/>
  <c r="HS477" i="14"/>
  <c r="HF477" i="14"/>
  <c r="N477" i="14"/>
  <c r="CY477" i="14"/>
  <c r="DE477" i="14"/>
  <c r="DC477" i="14"/>
  <c r="DA477" i="14"/>
  <c r="AE477" i="14"/>
  <c r="AK477" i="14"/>
  <c r="AI477" i="14"/>
  <c r="AG477" i="14"/>
  <c r="CG477" i="14"/>
  <c r="CC477" i="14"/>
  <c r="L477" i="14"/>
  <c r="HX477" i="14"/>
  <c r="ID477" i="14"/>
  <c r="IB477" i="14"/>
  <c r="HZ477" i="14"/>
  <c r="FD477" i="14"/>
  <c r="FJ477" i="14"/>
  <c r="FH477" i="14"/>
  <c r="FF477" i="14"/>
  <c r="CB477" i="14"/>
  <c r="CF477" i="14"/>
  <c r="H477" i="14"/>
  <c r="BV477" i="14"/>
  <c r="CZ477" i="14"/>
  <c r="DF477" i="14"/>
  <c r="DD477" i="14"/>
  <c r="DB477" i="14"/>
  <c r="AF477" i="14"/>
  <c r="AL477" i="14"/>
  <c r="AJ477" i="14"/>
  <c r="AH477" i="14"/>
  <c r="CA477" i="14"/>
  <c r="CE477" i="14"/>
  <c r="BZ477" i="14"/>
  <c r="BU477" i="14"/>
  <c r="HW477" i="14"/>
  <c r="IC477" i="14"/>
  <c r="IA477" i="14"/>
  <c r="HY477" i="14"/>
  <c r="FC477" i="14"/>
  <c r="FI477" i="14"/>
  <c r="FG477" i="14"/>
  <c r="FE477" i="14"/>
  <c r="CH477" i="14"/>
  <c r="CD477" i="14"/>
  <c r="BY477" i="14"/>
  <c r="GY477" i="14"/>
  <c r="HE477" i="14"/>
  <c r="HC477" i="14"/>
  <c r="HA477" i="14"/>
  <c r="GQ477" i="14"/>
  <c r="GW477" i="14"/>
  <c r="GU477" i="14"/>
  <c r="GS477" i="14"/>
  <c r="EM477" i="14"/>
  <c r="ES477" i="14"/>
  <c r="EQ477" i="14"/>
  <c r="EO477" i="14"/>
  <c r="EE477" i="14"/>
  <c r="EK477" i="14"/>
  <c r="EI477" i="14"/>
  <c r="EG477" i="14"/>
  <c r="O477" i="14"/>
  <c r="U477" i="14"/>
  <c r="S477" i="14"/>
  <c r="Q477" i="14"/>
  <c r="G477" i="14"/>
  <c r="M477" i="14"/>
  <c r="K477" i="14"/>
  <c r="I477" i="14"/>
  <c r="GR477" i="14"/>
  <c r="GX477" i="14"/>
  <c r="GV477" i="14"/>
  <c r="GT477" i="14"/>
  <c r="EN477" i="14"/>
  <c r="ET477" i="14"/>
  <c r="ER477" i="14"/>
  <c r="EP477" i="14"/>
  <c r="EF477" i="14"/>
  <c r="EL477" i="14"/>
  <c r="EJ477" i="14"/>
  <c r="EH477" i="14"/>
  <c r="GP477" i="14"/>
  <c r="IZ477" i="14"/>
  <c r="GL477" i="14"/>
  <c r="GO477" i="14"/>
  <c r="GM477" i="14"/>
  <c r="GK477" i="14"/>
  <c r="IV477" i="14"/>
  <c r="GI477" i="14"/>
  <c r="AD477" i="14"/>
  <c r="BG477" i="14"/>
  <c r="GJ477" i="14"/>
  <c r="GN477" i="14"/>
  <c r="GF477" i="14"/>
  <c r="IU477" i="14"/>
  <c r="IY477" i="14"/>
  <c r="JB477" i="14"/>
  <c r="IX477" i="14"/>
  <c r="EV477" i="14"/>
  <c r="JA477" i="14"/>
  <c r="IW477" i="14"/>
  <c r="EX477" i="14"/>
  <c r="HM477" i="14"/>
  <c r="DW477" i="14"/>
  <c r="EC477" i="14"/>
  <c r="EA477" i="14"/>
  <c r="DY477" i="14"/>
  <c r="IE477" i="14"/>
  <c r="GA477" i="14"/>
  <c r="BK477" i="14"/>
  <c r="BQ477" i="14"/>
  <c r="BO477" i="14"/>
  <c r="BM477" i="14"/>
  <c r="EZ477" i="14"/>
  <c r="AA477" i="14"/>
  <c r="DX477" i="14"/>
  <c r="ED477" i="14"/>
  <c r="EB477" i="14"/>
  <c r="DZ477" i="14"/>
  <c r="AB477" i="14"/>
  <c r="BL477" i="14"/>
  <c r="BR477" i="14"/>
  <c r="BP477" i="14"/>
  <c r="BN477" i="14"/>
  <c r="EU477" i="14"/>
  <c r="DU477" i="14"/>
  <c r="IH477" i="14"/>
  <c r="HH477" i="14"/>
  <c r="DK477" i="14"/>
  <c r="BC477" i="14"/>
  <c r="IG477" i="14"/>
  <c r="GG477" i="14"/>
  <c r="AY477" i="14"/>
  <c r="FA477" i="14"/>
  <c r="HL477" i="14"/>
  <c r="FS477" i="14"/>
  <c r="X477" i="14"/>
  <c r="GD477" i="14"/>
  <c r="FB477" i="14"/>
  <c r="BE477" i="14"/>
  <c r="AC477" i="14"/>
  <c r="DR477" i="14"/>
  <c r="IJ477" i="14"/>
  <c r="AZ477" i="14"/>
  <c r="DG477" i="14"/>
  <c r="Z477" i="14"/>
  <c r="IK477" i="14"/>
  <c r="DL477" i="14"/>
  <c r="DP477" i="14"/>
  <c r="BH477" i="14"/>
  <c r="DS477" i="14"/>
  <c r="IQ477" i="14"/>
  <c r="GH477" i="14"/>
  <c r="DI477" i="14"/>
  <c r="BI477" i="14"/>
  <c r="GE477" i="14"/>
  <c r="HG477" i="14"/>
  <c r="EY477" i="14"/>
  <c r="DQ477" i="14"/>
  <c r="CK477" i="14"/>
  <c r="IN477" i="14"/>
  <c r="CI477" i="14"/>
  <c r="DM477" i="14"/>
  <c r="II477" i="14"/>
  <c r="DJ477" i="14"/>
  <c r="BA477" i="14"/>
  <c r="BF477" i="14"/>
  <c r="HN477" i="14"/>
  <c r="FX477" i="14"/>
  <c r="DH477" i="14"/>
  <c r="DT477" i="14"/>
  <c r="BD477" i="14"/>
  <c r="BB477" i="14"/>
  <c r="IO477" i="14"/>
  <c r="W477" i="14"/>
  <c r="GC477" i="14"/>
  <c r="AU477" i="14"/>
  <c r="HI477" i="14"/>
  <c r="IL477" i="14"/>
  <c r="EW477" i="14"/>
  <c r="AV477" i="14"/>
  <c r="HJ477" i="14"/>
  <c r="IR477" i="14"/>
  <c r="FV477" i="14"/>
  <c r="DN477" i="14"/>
  <c r="Y477" i="14"/>
  <c r="DV477" i="14"/>
  <c r="AW477" i="14"/>
  <c r="BJ477" i="14"/>
  <c r="DO477" i="14"/>
  <c r="AX477" i="14"/>
  <c r="CL477" i="14"/>
  <c r="GB477" i="14"/>
  <c r="CJ477" i="14"/>
  <c r="IM477" i="14"/>
  <c r="IS477" i="14"/>
  <c r="IP477" i="14"/>
  <c r="FU477" i="14"/>
  <c r="FZ477" i="14"/>
  <c r="CM477" i="14"/>
  <c r="IT477" i="14"/>
  <c r="CP477" i="14"/>
  <c r="FY477" i="14"/>
  <c r="CN477" i="14"/>
  <c r="CO477" i="14"/>
  <c r="FW477" i="14"/>
  <c r="F218" i="14"/>
  <c r="G218" i="14"/>
  <c r="N478" i="14"/>
  <c r="BL478" i="14"/>
  <c r="DJ478" i="14"/>
  <c r="GD478" i="14"/>
  <c r="BZ478" i="14"/>
  <c r="DX478" i="14"/>
  <c r="GB478" i="14"/>
  <c r="U478" i="14"/>
  <c r="EL478" i="14"/>
  <c r="GT478" i="14"/>
  <c r="S478" i="14"/>
  <c r="CG478" i="14"/>
  <c r="HM478" i="14"/>
  <c r="Y478" i="14"/>
  <c r="CE478" i="14"/>
  <c r="ES478" i="14"/>
  <c r="AM478" i="14"/>
  <c r="CK478" i="14"/>
  <c r="EQ478" i="14"/>
  <c r="HV478" i="14"/>
  <c r="CY478" i="14"/>
  <c r="EW478" i="14"/>
  <c r="HS478" i="14"/>
  <c r="GN478" i="14"/>
  <c r="FM478" i="14"/>
  <c r="IA478" i="14"/>
  <c r="AZ478" i="14"/>
  <c r="IZ478" i="14"/>
  <c r="IW478" i="14"/>
  <c r="AX478" i="14"/>
  <c r="DL478" i="14"/>
  <c r="GQ478" i="14"/>
  <c r="V478" i="14"/>
  <c r="CH478" i="14"/>
  <c r="ET478" i="14"/>
  <c r="HX478" i="14"/>
  <c r="AU478" i="14"/>
  <c r="DG478" i="14"/>
  <c r="FW478" i="14"/>
  <c r="H478" i="14"/>
  <c r="BT478" i="14"/>
  <c r="EF478" i="14"/>
  <c r="HE478" i="14"/>
  <c r="AG478" i="14"/>
  <c r="CS478" i="14"/>
  <c r="FE478" i="14"/>
  <c r="IN478" i="14"/>
  <c r="BF478" i="14"/>
  <c r="DR478" i="14"/>
  <c r="GL478" i="14"/>
  <c r="AA478" i="14"/>
  <c r="CM478" i="14"/>
  <c r="EY478" i="14"/>
  <c r="ID478" i="14"/>
  <c r="BH478" i="14"/>
  <c r="DT478" i="14"/>
  <c r="GO478" i="14"/>
  <c r="AC478" i="14"/>
  <c r="CO478" i="14"/>
  <c r="FA478" i="14"/>
  <c r="IG478" i="14"/>
  <c r="GV478" i="14"/>
  <c r="IL478" i="14"/>
  <c r="GY478" i="14"/>
  <c r="AD478" i="14"/>
  <c r="CP478" i="14"/>
  <c r="FB478" i="14"/>
  <c r="IH478" i="14"/>
  <c r="BC478" i="14"/>
  <c r="DO478" i="14"/>
  <c r="GH478" i="14"/>
  <c r="P478" i="14"/>
  <c r="CB478" i="14"/>
  <c r="EN478" i="14"/>
  <c r="HP478" i="14"/>
  <c r="AO478" i="14"/>
  <c r="DA478" i="14"/>
  <c r="FO478" i="14"/>
  <c r="JA478" i="14"/>
  <c r="BN478" i="14"/>
  <c r="DZ478" i="14"/>
  <c r="GW478" i="14"/>
  <c r="AI478" i="14"/>
  <c r="CU478" i="14"/>
  <c r="FG478" i="14"/>
  <c r="IP478" i="14"/>
  <c r="BP478" i="14"/>
  <c r="EB478" i="14"/>
  <c r="GZ478" i="14"/>
  <c r="AK478" i="14"/>
  <c r="CW478" i="14"/>
  <c r="FJ478" i="14"/>
  <c r="IS478" i="14"/>
  <c r="HD478" i="14"/>
  <c r="IT478" i="14"/>
  <c r="HG478" i="14"/>
  <c r="AL478" i="14"/>
  <c r="CX478" i="14"/>
  <c r="FL478" i="14"/>
  <c r="IV478" i="14"/>
  <c r="BK478" i="14"/>
  <c r="DW478" i="14"/>
  <c r="GS478" i="14"/>
  <c r="X478" i="14"/>
  <c r="CJ478" i="14"/>
  <c r="EV478" i="14"/>
  <c r="HZ478" i="14"/>
  <c r="AW478" i="14"/>
  <c r="DI478" i="14"/>
  <c r="FZ478" i="14"/>
  <c r="J478" i="14"/>
  <c r="BV478" i="14"/>
  <c r="EH478" i="14"/>
  <c r="HH478" i="14"/>
  <c r="AQ478" i="14"/>
  <c r="DC478" i="14"/>
  <c r="FR478" i="14"/>
  <c r="L478" i="14"/>
  <c r="BX478" i="14"/>
  <c r="EJ478" i="14"/>
  <c r="HJ478" i="14"/>
  <c r="AS478" i="14"/>
  <c r="DE478" i="14"/>
  <c r="FU478" i="14"/>
  <c r="IX478" i="14"/>
  <c r="HL478" i="14"/>
  <c r="JB478" i="14"/>
  <c r="HO478" i="14"/>
  <c r="AT478" i="14"/>
  <c r="DF478" i="14"/>
  <c r="FV478" i="14"/>
  <c r="G478" i="14"/>
  <c r="BS478" i="14"/>
  <c r="EE478" i="14"/>
  <c r="HC478" i="14"/>
  <c r="AF478" i="14"/>
  <c r="CR478" i="14"/>
  <c r="FD478" i="14"/>
  <c r="IK478" i="14"/>
  <c r="BE478" i="14"/>
  <c r="DQ478" i="14"/>
  <c r="GK478" i="14"/>
  <c r="R478" i="14"/>
  <c r="CD478" i="14"/>
  <c r="EP478" i="14"/>
  <c r="HR478" i="14"/>
  <c r="AY478" i="14"/>
  <c r="DK478" i="14"/>
  <c r="GC478" i="14"/>
  <c r="T478" i="14"/>
  <c r="CF478" i="14"/>
  <c r="ER478" i="14"/>
  <c r="HU478" i="14"/>
  <c r="BA478" i="14"/>
  <c r="DM478" i="14"/>
  <c r="GE478" i="14"/>
  <c r="FH478" i="14"/>
  <c r="HT478" i="14"/>
  <c r="FK478" i="14"/>
  <c r="HW478" i="14"/>
  <c r="BB478" i="14"/>
  <c r="DN478" i="14"/>
  <c r="GG478" i="14"/>
  <c r="O478" i="14"/>
  <c r="CA478" i="14"/>
  <c r="EM478" i="14"/>
  <c r="HN478" i="14"/>
  <c r="AN478" i="14"/>
  <c r="CZ478" i="14"/>
  <c r="FN478" i="14"/>
  <c r="IY478" i="14"/>
  <c r="BM478" i="14"/>
  <c r="DY478" i="14"/>
  <c r="GU478" i="14"/>
  <c r="Z478" i="14"/>
  <c r="CL478" i="14"/>
  <c r="EX478" i="14"/>
  <c r="IC478" i="14"/>
  <c r="BG478" i="14"/>
  <c r="DS478" i="14"/>
  <c r="GM478" i="14"/>
  <c r="AB478" i="14"/>
  <c r="CN478" i="14"/>
  <c r="EZ478" i="14"/>
  <c r="IF478" i="14"/>
  <c r="BI478" i="14"/>
  <c r="DU478" i="14"/>
  <c r="GP478" i="14"/>
  <c r="FP478" i="14"/>
  <c r="IB478" i="14"/>
  <c r="FS478" i="14"/>
  <c r="IE478" i="14"/>
  <c r="BJ478" i="14"/>
  <c r="DV478" i="14"/>
  <c r="GR478" i="14"/>
  <c r="W478" i="14"/>
  <c r="CI478" i="14"/>
  <c r="EU478" i="14"/>
  <c r="HY478" i="14"/>
  <c r="AV478" i="14"/>
  <c r="DH478" i="14"/>
  <c r="FY478" i="14"/>
  <c r="I478" i="14"/>
  <c r="BU478" i="14"/>
  <c r="EG478" i="14"/>
  <c r="HF478" i="14"/>
  <c r="AH478" i="14"/>
  <c r="CT478" i="14"/>
  <c r="FF478" i="14"/>
  <c r="IO478" i="14"/>
  <c r="BO478" i="14"/>
  <c r="EA478" i="14"/>
  <c r="GX478" i="14"/>
  <c r="AJ478" i="14"/>
  <c r="CV478" i="14"/>
  <c r="FI478" i="14"/>
  <c r="IQ478" i="14"/>
  <c r="BQ478" i="14"/>
  <c r="EC478" i="14"/>
  <c r="HA478" i="14"/>
  <c r="FX478" i="14"/>
  <c r="IJ478" i="14"/>
  <c r="GA478" i="14"/>
  <c r="IM478" i="14"/>
  <c r="BR478" i="14"/>
  <c r="ED478" i="14"/>
  <c r="HB478" i="14"/>
  <c r="AE478" i="14"/>
  <c r="CQ478" i="14"/>
  <c r="FC478" i="14"/>
  <c r="II478" i="14"/>
  <c r="BD478" i="14"/>
  <c r="DP478" i="14"/>
  <c r="GJ478" i="14"/>
  <c r="Q478" i="14"/>
  <c r="CC478" i="14"/>
  <c r="EO478" i="14"/>
  <c r="HQ478" i="14"/>
  <c r="AP478" i="14"/>
  <c r="DB478" i="14"/>
  <c r="FQ478" i="14"/>
  <c r="K478" i="14"/>
  <c r="BW478" i="14"/>
  <c r="EI478" i="14"/>
  <c r="HI478" i="14"/>
  <c r="AR478" i="14"/>
  <c r="DD478" i="14"/>
  <c r="FT478" i="14"/>
  <c r="M478" i="14"/>
  <c r="BY478" i="14"/>
  <c r="EK478" i="14"/>
  <c r="HK478" i="14"/>
  <c r="GF478" i="14"/>
  <c r="IR478" i="14"/>
  <c r="GI478" i="14"/>
  <c r="C221" i="14"/>
  <c r="D220" i="14"/>
  <c r="E219" i="14"/>
  <c r="H219" i="14" s="1"/>
  <c r="G219" i="14"/>
  <c r="K135" i="2"/>
  <c r="M135" i="2" s="1"/>
  <c r="O135" i="2" s="1"/>
  <c r="S135" i="2" s="1"/>
  <c r="L89" i="11" s="1"/>
  <c r="AH134" i="2"/>
  <c r="AI134" i="2" s="1"/>
  <c r="AK134" i="2" s="1"/>
  <c r="AO134" i="2" s="1"/>
  <c r="M88" i="11" s="1"/>
  <c r="C137" i="2"/>
  <c r="H136" i="2"/>
  <c r="I136" i="2" s="1"/>
  <c r="D136" i="2"/>
  <c r="E136" i="2" s="1"/>
  <c r="F136" i="2"/>
  <c r="AC135" i="2"/>
  <c r="AE135" i="2"/>
  <c r="AF135" i="2" s="1"/>
  <c r="AA135" i="2"/>
  <c r="AB135" i="2" s="1"/>
  <c r="Z136" i="2"/>
  <c r="AK66" i="2"/>
  <c r="AO66" i="2" s="1"/>
  <c r="M24" i="11" s="1"/>
  <c r="H66" i="2"/>
  <c r="I66" i="2" s="1"/>
  <c r="K66" i="2" s="1"/>
  <c r="D66" i="2"/>
  <c r="E66" i="2" s="1"/>
  <c r="C57" i="1"/>
  <c r="F219" i="14" l="1"/>
  <c r="I219" i="14" s="1"/>
  <c r="K219" i="14" s="1"/>
  <c r="IX480" i="14" s="1"/>
  <c r="I218" i="14"/>
  <c r="K218" i="14" s="1"/>
  <c r="IJ479" i="14" s="1"/>
  <c r="E220" i="14"/>
  <c r="G220" i="14" s="1"/>
  <c r="F220" i="14"/>
  <c r="D221" i="14"/>
  <c r="C222" i="14"/>
  <c r="AH135" i="2"/>
  <c r="AI135" i="2" s="1"/>
  <c r="AK135" i="2" s="1"/>
  <c r="AO135" i="2" s="1"/>
  <c r="M89" i="11" s="1"/>
  <c r="M66" i="2"/>
  <c r="O66" i="2" s="1"/>
  <c r="S66" i="2" s="1"/>
  <c r="L24" i="11" s="1"/>
  <c r="K136" i="2"/>
  <c r="M136" i="2" s="1"/>
  <c r="O136" i="2" s="1"/>
  <c r="S136" i="2" s="1"/>
  <c r="L90" i="11" s="1"/>
  <c r="C138" i="2"/>
  <c r="F137" i="2"/>
  <c r="D137" i="2"/>
  <c r="E137" i="2" s="1"/>
  <c r="H137" i="2"/>
  <c r="I137" i="2" s="1"/>
  <c r="AC136" i="2"/>
  <c r="AA136" i="2"/>
  <c r="AB136" i="2" s="1"/>
  <c r="AE136" i="2"/>
  <c r="AF136" i="2" s="1"/>
  <c r="Z137" i="2"/>
  <c r="AN479" i="14" l="1"/>
  <c r="GE479" i="14"/>
  <c r="BS479" i="14"/>
  <c r="JA479" i="14"/>
  <c r="BM479" i="14"/>
  <c r="BA479" i="14"/>
  <c r="GI479" i="14"/>
  <c r="GJ479" i="14"/>
  <c r="BJ480" i="14"/>
  <c r="DW479" i="14"/>
  <c r="AM479" i="14"/>
  <c r="FG479" i="14"/>
  <c r="FL480" i="14"/>
  <c r="AV479" i="14"/>
  <c r="DC479" i="14"/>
  <c r="HD479" i="14"/>
  <c r="BK479" i="14"/>
  <c r="BC479" i="14"/>
  <c r="AX479" i="14"/>
  <c r="AC479" i="14"/>
  <c r="IP479" i="14"/>
  <c r="CS479" i="14"/>
  <c r="FT479" i="14"/>
  <c r="BU479" i="14"/>
  <c r="DH479" i="14"/>
  <c r="GA479" i="14"/>
  <c r="J479" i="14"/>
  <c r="AQ479" i="14"/>
  <c r="ER479" i="14"/>
  <c r="HE479" i="14"/>
  <c r="GH479" i="14"/>
  <c r="CD479" i="14"/>
  <c r="BI479" i="14"/>
  <c r="AT479" i="14"/>
  <c r="CT479" i="14"/>
  <c r="GW479" i="14"/>
  <c r="BX479" i="14"/>
  <c r="N479" i="14"/>
  <c r="AY479" i="14"/>
  <c r="CC479" i="14"/>
  <c r="GQ479" i="14"/>
  <c r="CL479" i="14"/>
  <c r="HZ479" i="14"/>
  <c r="GL479" i="14"/>
  <c r="EM479" i="14"/>
  <c r="HY480" i="14"/>
  <c r="DF479" i="14"/>
  <c r="FL479" i="14"/>
  <c r="CF479" i="14"/>
  <c r="DU479" i="14"/>
  <c r="CX479" i="14"/>
  <c r="IL479" i="14"/>
  <c r="HT479" i="14"/>
  <c r="FY479" i="14"/>
  <c r="FD479" i="14"/>
  <c r="DK479" i="14"/>
  <c r="EO479" i="14"/>
  <c r="GM479" i="14"/>
  <c r="AB479" i="14"/>
  <c r="AH479" i="14"/>
  <c r="GS479" i="14"/>
  <c r="BE479" i="14"/>
  <c r="DM479" i="14"/>
  <c r="GB479" i="14"/>
  <c r="FO479" i="14"/>
  <c r="AU479" i="14"/>
  <c r="I480" i="14"/>
  <c r="FW479" i="14"/>
  <c r="HF479" i="14"/>
  <c r="CZ479" i="14"/>
  <c r="HA479" i="14"/>
  <c r="GV479" i="14"/>
  <c r="BP479" i="14"/>
  <c r="BH479" i="14"/>
  <c r="IT479" i="14"/>
  <c r="FF479" i="14"/>
  <c r="EH479" i="14"/>
  <c r="FU479" i="14"/>
  <c r="DV479" i="14"/>
  <c r="FM479" i="14"/>
  <c r="DB479" i="14"/>
  <c r="GZ479" i="14"/>
  <c r="GU479" i="14"/>
  <c r="BR479" i="14"/>
  <c r="BO479" i="14"/>
  <c r="FB479" i="14"/>
  <c r="BD479" i="14"/>
  <c r="HQ479" i="14"/>
  <c r="EZ479" i="14"/>
  <c r="HJ479" i="14"/>
  <c r="FF480" i="14"/>
  <c r="DL479" i="14"/>
  <c r="DI479" i="14"/>
  <c r="CQ479" i="14"/>
  <c r="HB479" i="14"/>
  <c r="DD479" i="14"/>
  <c r="DA479" i="14"/>
  <c r="CI479" i="14"/>
  <c r="GG479" i="14"/>
  <c r="EQ479" i="14"/>
  <c r="EN479" i="14"/>
  <c r="GO479" i="14"/>
  <c r="DN479" i="14"/>
  <c r="EI479" i="14"/>
  <c r="EF479" i="14"/>
  <c r="FR479" i="14"/>
  <c r="IZ479" i="14"/>
  <c r="IW479" i="14"/>
  <c r="IE479" i="14"/>
  <c r="CH479" i="14"/>
  <c r="IR479" i="14"/>
  <c r="IO479" i="14"/>
  <c r="HW479" i="14"/>
  <c r="BN479" i="14"/>
  <c r="HP479" i="14"/>
  <c r="HK479" i="14"/>
  <c r="FH479" i="14"/>
  <c r="CM479" i="14"/>
  <c r="CR479" i="14"/>
  <c r="G479" i="14"/>
  <c r="EY479" i="14"/>
  <c r="BB479" i="14"/>
  <c r="ET479" i="14"/>
  <c r="AM480" i="14"/>
  <c r="AZ479" i="14"/>
  <c r="AW479" i="14"/>
  <c r="AE479" i="14"/>
  <c r="AL479" i="14"/>
  <c r="AR479" i="14"/>
  <c r="AO479" i="14"/>
  <c r="W479" i="14"/>
  <c r="R479" i="14"/>
  <c r="CE479" i="14"/>
  <c r="CB479" i="14"/>
  <c r="Z479" i="14"/>
  <c r="GT479" i="14"/>
  <c r="BW479" i="14"/>
  <c r="BT479" i="14"/>
  <c r="H479" i="14"/>
  <c r="GN479" i="14"/>
  <c r="GK479" i="14"/>
  <c r="FS479" i="14"/>
  <c r="FN479" i="14"/>
  <c r="GF479" i="14"/>
  <c r="GC479" i="14"/>
  <c r="FK479" i="14"/>
  <c r="ES479" i="14"/>
  <c r="GY479" i="14"/>
  <c r="HI479" i="14"/>
  <c r="CU479" i="14"/>
  <c r="Y479" i="14"/>
  <c r="O479" i="14"/>
  <c r="BJ479" i="14"/>
  <c r="X479" i="14"/>
  <c r="CP479" i="14"/>
  <c r="CA479" i="14"/>
  <c r="AI479" i="14"/>
  <c r="IG479" i="14"/>
  <c r="HO479" i="14"/>
  <c r="AS479" i="14"/>
  <c r="IB479" i="14"/>
  <c r="HY479" i="14"/>
  <c r="HG479" i="14"/>
  <c r="V479" i="14"/>
  <c r="T479" i="14"/>
  <c r="Q479" i="14"/>
  <c r="JB479" i="14"/>
  <c r="GX479" i="14"/>
  <c r="L479" i="14"/>
  <c r="I479" i="14"/>
  <c r="IH479" i="14"/>
  <c r="GD479" i="14"/>
  <c r="EA479" i="14"/>
  <c r="DX479" i="14"/>
  <c r="EX479" i="14"/>
  <c r="BY479" i="14"/>
  <c r="DS479" i="14"/>
  <c r="DP479" i="14"/>
  <c r="EC479" i="14"/>
  <c r="HS479" i="14"/>
  <c r="M479" i="14"/>
  <c r="BF479" i="14"/>
  <c r="HN479" i="14"/>
  <c r="AJ479" i="14"/>
  <c r="EW479" i="14"/>
  <c r="AF479" i="14"/>
  <c r="CK479" i="14"/>
  <c r="CN479" i="14"/>
  <c r="AA479" i="14"/>
  <c r="FX479" i="14"/>
  <c r="FC479" i="14"/>
  <c r="FP479" i="14"/>
  <c r="EU479" i="14"/>
  <c r="HC479" i="14"/>
  <c r="CO479" i="14"/>
  <c r="AK479" i="14"/>
  <c r="GR479" i="14"/>
  <c r="P479" i="14"/>
  <c r="BL479" i="14"/>
  <c r="IX479" i="14"/>
  <c r="BG479" i="14"/>
  <c r="IC479" i="14"/>
  <c r="HL479" i="14"/>
  <c r="IK479" i="14"/>
  <c r="FE479" i="14"/>
  <c r="CJ479" i="14"/>
  <c r="FJ479" i="14"/>
  <c r="EV479" i="14"/>
  <c r="Z480" i="14"/>
  <c r="II479" i="14"/>
  <c r="IF479" i="14"/>
  <c r="FV479" i="14"/>
  <c r="DR479" i="14"/>
  <c r="IA479" i="14"/>
  <c r="HX479" i="14"/>
  <c r="FA479" i="14"/>
  <c r="CW479" i="14"/>
  <c r="S479" i="14"/>
  <c r="IU479" i="14"/>
  <c r="DZ479" i="14"/>
  <c r="AD479" i="14"/>
  <c r="K479" i="14"/>
  <c r="IM479" i="14"/>
  <c r="DE479" i="14"/>
  <c r="EB479" i="14"/>
  <c r="DY479" i="14"/>
  <c r="DG479" i="14"/>
  <c r="IS479" i="14"/>
  <c r="DT479" i="14"/>
  <c r="DQ479" i="14"/>
  <c r="CY479" i="14"/>
  <c r="HV479" i="14"/>
  <c r="ED479" i="14"/>
  <c r="HH479" i="14"/>
  <c r="AG479" i="14"/>
  <c r="EE479" i="14"/>
  <c r="CG479" i="14"/>
  <c r="EK479" i="14"/>
  <c r="EP479" i="14"/>
  <c r="CV479" i="14"/>
  <c r="FZ479" i="14"/>
  <c r="AP479" i="14"/>
  <c r="EJ479" i="14"/>
  <c r="EG479" i="14"/>
  <c r="DO479" i="14"/>
  <c r="U479" i="14"/>
  <c r="IY479" i="14"/>
  <c r="IV479" i="14"/>
  <c r="HM479" i="14"/>
  <c r="FI479" i="14"/>
  <c r="IQ479" i="14"/>
  <c r="IN479" i="14"/>
  <c r="GP479" i="14"/>
  <c r="EL479" i="14"/>
  <c r="BZ479" i="14"/>
  <c r="DJ479" i="14"/>
  <c r="BQ479" i="14"/>
  <c r="HU479" i="14"/>
  <c r="BV479" i="14"/>
  <c r="ID479" i="14"/>
  <c r="FQ479" i="14"/>
  <c r="HR479" i="14"/>
  <c r="BA480" i="14"/>
  <c r="CG480" i="14"/>
  <c r="BB480" i="14"/>
  <c r="FN480" i="14"/>
  <c r="FM480" i="14"/>
  <c r="BW480" i="14"/>
  <c r="HD480" i="14"/>
  <c r="AN480" i="14"/>
  <c r="CT480" i="14"/>
  <c r="U480" i="14"/>
  <c r="EN480" i="14"/>
  <c r="HJ480" i="14"/>
  <c r="CL480" i="14"/>
  <c r="CH480" i="14"/>
  <c r="AZ480" i="14"/>
  <c r="HF480" i="14"/>
  <c r="IP480" i="14"/>
  <c r="IA480" i="14"/>
  <c r="HC480" i="14"/>
  <c r="BH480" i="14"/>
  <c r="GG480" i="14"/>
  <c r="HW480" i="14"/>
  <c r="Q480" i="14"/>
  <c r="AY480" i="14"/>
  <c r="CE480" i="14"/>
  <c r="CF480" i="14"/>
  <c r="HE480" i="14"/>
  <c r="H480" i="14"/>
  <c r="AO480" i="14"/>
  <c r="II480" i="14"/>
  <c r="DB480" i="14"/>
  <c r="GF480" i="14"/>
  <c r="V480" i="14"/>
  <c r="P480" i="14"/>
  <c r="EO480" i="14"/>
  <c r="GY480" i="14"/>
  <c r="T480" i="14"/>
  <c r="BI480" i="14"/>
  <c r="GH480" i="14"/>
  <c r="HX480" i="14"/>
  <c r="HR480" i="14"/>
  <c r="DJ480" i="14"/>
  <c r="CU480" i="14"/>
  <c r="DZ480" i="14"/>
  <c r="ER480" i="14"/>
  <c r="ES480" i="14"/>
  <c r="ET480" i="14"/>
  <c r="CZ480" i="14"/>
  <c r="DA480" i="14"/>
  <c r="GQ480" i="14"/>
  <c r="GD480" i="14"/>
  <c r="HK480" i="14"/>
  <c r="FX480" i="14"/>
  <c r="FY480" i="14"/>
  <c r="FZ480" i="14"/>
  <c r="EF480" i="14"/>
  <c r="EG480" i="14"/>
  <c r="AA480" i="14"/>
  <c r="EH480" i="14"/>
  <c r="O480" i="14"/>
  <c r="DS480" i="14"/>
  <c r="AQ480" i="14"/>
  <c r="FS480" i="14"/>
  <c r="DL480" i="14"/>
  <c r="IJ480" i="14"/>
  <c r="DM480" i="14"/>
  <c r="IK480" i="14"/>
  <c r="DN480" i="14"/>
  <c r="IL480" i="14"/>
  <c r="BT480" i="14"/>
  <c r="GR480" i="14"/>
  <c r="BU480" i="14"/>
  <c r="GS480" i="14"/>
  <c r="AX480" i="14"/>
  <c r="FC480" i="14"/>
  <c r="AI480" i="14"/>
  <c r="EP480" i="14"/>
  <c r="BN480" i="14"/>
  <c r="GM480" i="14"/>
  <c r="DT480" i="14"/>
  <c r="IR480" i="14"/>
  <c r="DU480" i="14"/>
  <c r="IS480" i="14"/>
  <c r="DV480" i="14"/>
  <c r="IT480" i="14"/>
  <c r="CB480" i="14"/>
  <c r="GZ480" i="14"/>
  <c r="CC480" i="14"/>
  <c r="HA480" i="14"/>
  <c r="BS480" i="14"/>
  <c r="FW480" i="14"/>
  <c r="BF480" i="14"/>
  <c r="FK480" i="14"/>
  <c r="CI480" i="14"/>
  <c r="HS480" i="14"/>
  <c r="EB480" i="14"/>
  <c r="IZ480" i="14"/>
  <c r="EC480" i="14"/>
  <c r="JA480" i="14"/>
  <c r="ED480" i="14"/>
  <c r="JB480" i="14"/>
  <c r="CJ480" i="14"/>
  <c r="HH480" i="14"/>
  <c r="CK480" i="14"/>
  <c r="HI480" i="14"/>
  <c r="J480" i="14"/>
  <c r="DO480" i="14"/>
  <c r="IY480" i="14"/>
  <c r="DW480" i="14"/>
  <c r="AU480" i="14"/>
  <c r="BP480" i="14"/>
  <c r="GN480" i="14"/>
  <c r="BQ480" i="14"/>
  <c r="GO480" i="14"/>
  <c r="BR480" i="14"/>
  <c r="GP480" i="14"/>
  <c r="X480" i="14"/>
  <c r="EV480" i="14"/>
  <c r="Y480" i="14"/>
  <c r="EW480" i="14"/>
  <c r="HZ480" i="14"/>
  <c r="EE480" i="14"/>
  <c r="K480" i="14"/>
  <c r="GA480" i="14"/>
  <c r="DR480" i="14"/>
  <c r="BG480" i="14"/>
  <c r="S480" i="14"/>
  <c r="GI480" i="14"/>
  <c r="EU480" i="14"/>
  <c r="DG480" i="14"/>
  <c r="AB480" i="14"/>
  <c r="CN480" i="14"/>
  <c r="EZ480" i="14"/>
  <c r="HL480" i="14"/>
  <c r="AC480" i="14"/>
  <c r="CO480" i="14"/>
  <c r="FA480" i="14"/>
  <c r="HM480" i="14"/>
  <c r="AD480" i="14"/>
  <c r="CP480" i="14"/>
  <c r="FB480" i="14"/>
  <c r="HN480" i="14"/>
  <c r="IE480" i="14"/>
  <c r="AV480" i="14"/>
  <c r="DH480" i="14"/>
  <c r="FT480" i="14"/>
  <c r="IF480" i="14"/>
  <c r="AW480" i="14"/>
  <c r="DI480" i="14"/>
  <c r="FU480" i="14"/>
  <c r="IG480" i="14"/>
  <c r="EY480" i="14"/>
  <c r="AH480" i="14"/>
  <c r="EM480" i="14"/>
  <c r="AP480" i="14"/>
  <c r="HG480" i="14"/>
  <c r="EA480" i="14"/>
  <c r="AJ480" i="14"/>
  <c r="CV480" i="14"/>
  <c r="FH480" i="14"/>
  <c r="HT480" i="14"/>
  <c r="AK480" i="14"/>
  <c r="CW480" i="14"/>
  <c r="FI480" i="14"/>
  <c r="HU480" i="14"/>
  <c r="AL480" i="14"/>
  <c r="CX480" i="14"/>
  <c r="FJ480" i="14"/>
  <c r="HV480" i="14"/>
  <c r="IM480" i="14"/>
  <c r="BD480" i="14"/>
  <c r="DP480" i="14"/>
  <c r="GB480" i="14"/>
  <c r="IN480" i="14"/>
  <c r="BE480" i="14"/>
  <c r="DQ480" i="14"/>
  <c r="GC480" i="14"/>
  <c r="IW480" i="14"/>
  <c r="BV480" i="14"/>
  <c r="CQ480" i="14"/>
  <c r="GU480" i="14"/>
  <c r="CD480" i="14"/>
  <c r="FO480" i="14"/>
  <c r="G480" i="14"/>
  <c r="FV480" i="14"/>
  <c r="DK480" i="14"/>
  <c r="BC480" i="14"/>
  <c r="IQ480" i="14"/>
  <c r="FG480" i="14"/>
  <c r="CY480" i="14"/>
  <c r="BK480" i="14"/>
  <c r="W480" i="14"/>
  <c r="GL480" i="14"/>
  <c r="EX480" i="14"/>
  <c r="AR480" i="14"/>
  <c r="DD480" i="14"/>
  <c r="FP480" i="14"/>
  <c r="IB480" i="14"/>
  <c r="AS480" i="14"/>
  <c r="DE480" i="14"/>
  <c r="FQ480" i="14"/>
  <c r="IC480" i="14"/>
  <c r="AT480" i="14"/>
  <c r="DF480" i="14"/>
  <c r="FR480" i="14"/>
  <c r="ID480" i="14"/>
  <c r="IU480" i="14"/>
  <c r="BL480" i="14"/>
  <c r="DX480" i="14"/>
  <c r="GJ480" i="14"/>
  <c r="IV480" i="14"/>
  <c r="BM480" i="14"/>
  <c r="DY480" i="14"/>
  <c r="GK480" i="14"/>
  <c r="HB480" i="14"/>
  <c r="CM480" i="14"/>
  <c r="AE480" i="14"/>
  <c r="GT480" i="14"/>
  <c r="EI480" i="14"/>
  <c r="CA480" i="14"/>
  <c r="R480" i="14"/>
  <c r="GE480" i="14"/>
  <c r="EQ480" i="14"/>
  <c r="DC480" i="14"/>
  <c r="BO480" i="14"/>
  <c r="L480" i="14"/>
  <c r="BX480" i="14"/>
  <c r="EJ480" i="14"/>
  <c r="GV480" i="14"/>
  <c r="M480" i="14"/>
  <c r="BY480" i="14"/>
  <c r="EK480" i="14"/>
  <c r="GW480" i="14"/>
  <c r="N480" i="14"/>
  <c r="BZ480" i="14"/>
  <c r="EL480" i="14"/>
  <c r="GX480" i="14"/>
  <c r="HO480" i="14"/>
  <c r="AF480" i="14"/>
  <c r="CR480" i="14"/>
  <c r="FD480" i="14"/>
  <c r="HP480" i="14"/>
  <c r="AG480" i="14"/>
  <c r="CS480" i="14"/>
  <c r="FE480" i="14"/>
  <c r="HQ480" i="14"/>
  <c r="IH480" i="14"/>
  <c r="IO480" i="14"/>
  <c r="H220" i="14"/>
  <c r="I220" i="14" s="1"/>
  <c r="K220" i="14" s="1"/>
  <c r="IE481" i="14" s="1"/>
  <c r="C223" i="14"/>
  <c r="D222" i="14"/>
  <c r="E221" i="14"/>
  <c r="G221" i="14"/>
  <c r="H221" i="14"/>
  <c r="F221" i="14"/>
  <c r="K137" i="2"/>
  <c r="M137" i="2" s="1"/>
  <c r="O137" i="2" s="1"/>
  <c r="S137" i="2" s="1"/>
  <c r="L91" i="11" s="1"/>
  <c r="C44" i="1"/>
  <c r="G20" i="11" s="1"/>
  <c r="C101" i="1" s="1"/>
  <c r="AH136" i="2"/>
  <c r="AI136" i="2" s="1"/>
  <c r="AK136" i="2" s="1"/>
  <c r="AO136" i="2" s="1"/>
  <c r="M90" i="11" s="1"/>
  <c r="H138" i="2"/>
  <c r="I138" i="2" s="1"/>
  <c r="D138" i="2"/>
  <c r="E138" i="2" s="1"/>
  <c r="F138" i="2"/>
  <c r="C139" i="2"/>
  <c r="AC137" i="2"/>
  <c r="Z138" i="2"/>
  <c r="AE137" i="2"/>
  <c r="AF137" i="2" s="1"/>
  <c r="AA137" i="2"/>
  <c r="AB137" i="2" s="1"/>
  <c r="C140" i="1"/>
  <c r="C138" i="1"/>
  <c r="C141" i="1"/>
  <c r="C43" i="1"/>
  <c r="C108" i="1"/>
  <c r="C112" i="1" l="1"/>
  <c r="I221" i="14"/>
  <c r="K221" i="14" s="1"/>
  <c r="IP482" i="14" s="1"/>
  <c r="EJ481" i="14"/>
  <c r="EG481" i="14"/>
  <c r="EI481" i="14"/>
  <c r="GC481" i="14"/>
  <c r="GD481" i="14"/>
  <c r="GF481" i="14"/>
  <c r="GG481" i="14"/>
  <c r="GH481" i="14"/>
  <c r="BU481" i="14"/>
  <c r="EK481" i="14"/>
  <c r="X481" i="14"/>
  <c r="GS481" i="14"/>
  <c r="GT481" i="14"/>
  <c r="GU481" i="14"/>
  <c r="GV481" i="14"/>
  <c r="GW481" i="14"/>
  <c r="GX481" i="14"/>
  <c r="BV481" i="14"/>
  <c r="BW481" i="14"/>
  <c r="BX481" i="14"/>
  <c r="BY481" i="14"/>
  <c r="BZ481" i="14"/>
  <c r="EE481" i="14"/>
  <c r="DQ481" i="14"/>
  <c r="DV481" i="14"/>
  <c r="H481" i="14"/>
  <c r="EH481" i="14"/>
  <c r="EL481" i="14"/>
  <c r="EN481" i="14"/>
  <c r="GE481" i="14"/>
  <c r="FD481" i="14"/>
  <c r="IO481" i="14"/>
  <c r="IP481" i="14"/>
  <c r="IQ481" i="14"/>
  <c r="IR481" i="14"/>
  <c r="IS481" i="14"/>
  <c r="IT481" i="14"/>
  <c r="DS481" i="14"/>
  <c r="BD481" i="14"/>
  <c r="GJ481" i="14"/>
  <c r="DR481" i="14"/>
  <c r="DT481" i="14"/>
  <c r="DU481" i="14"/>
  <c r="GQ481" i="14"/>
  <c r="AN481" i="14"/>
  <c r="I481" i="14"/>
  <c r="J481" i="14"/>
  <c r="K481" i="14"/>
  <c r="L481" i="14"/>
  <c r="M481" i="14"/>
  <c r="N481" i="14"/>
  <c r="G481" i="14"/>
  <c r="FT481" i="14"/>
  <c r="BE481" i="14"/>
  <c r="BF481" i="14"/>
  <c r="BG481" i="14"/>
  <c r="BH481" i="14"/>
  <c r="BI481" i="14"/>
  <c r="BJ481" i="14"/>
  <c r="BS481" i="14"/>
  <c r="BC481" i="14"/>
  <c r="DO481" i="14"/>
  <c r="GA481" i="14"/>
  <c r="IM481" i="14"/>
  <c r="IF481" i="14"/>
  <c r="IV481" i="14"/>
  <c r="GZ481" i="14"/>
  <c r="HP481" i="14"/>
  <c r="BM481" i="14"/>
  <c r="DY481" i="14"/>
  <c r="GK481" i="14"/>
  <c r="IW481" i="14"/>
  <c r="BN481" i="14"/>
  <c r="DZ481" i="14"/>
  <c r="GL481" i="14"/>
  <c r="IX481" i="14"/>
  <c r="BO481" i="14"/>
  <c r="EA481" i="14"/>
  <c r="GM481" i="14"/>
  <c r="IY481" i="14"/>
  <c r="BP481" i="14"/>
  <c r="EB481" i="14"/>
  <c r="GN481" i="14"/>
  <c r="IZ481" i="14"/>
  <c r="BQ481" i="14"/>
  <c r="EC481" i="14"/>
  <c r="GO481" i="14"/>
  <c r="JA481" i="14"/>
  <c r="BR481" i="14"/>
  <c r="ED481" i="14"/>
  <c r="GP481" i="14"/>
  <c r="JB481" i="14"/>
  <c r="BK481" i="14"/>
  <c r="DW481" i="14"/>
  <c r="GI481" i="14"/>
  <c r="IU481" i="14"/>
  <c r="CZ481" i="14"/>
  <c r="CJ481" i="14"/>
  <c r="EO481" i="14"/>
  <c r="CD481" i="14"/>
  <c r="S481" i="14"/>
  <c r="HC481" i="14"/>
  <c r="ER481" i="14"/>
  <c r="CG481" i="14"/>
  <c r="HE481" i="14"/>
  <c r="ET481" i="14"/>
  <c r="CA481" i="14"/>
  <c r="FL481" i="14"/>
  <c r="EV481" i="14"/>
  <c r="EW481" i="14"/>
  <c r="CL481" i="14"/>
  <c r="AA481" i="14"/>
  <c r="HK481" i="14"/>
  <c r="CN481" i="14"/>
  <c r="AC481" i="14"/>
  <c r="HM481" i="14"/>
  <c r="FB481" i="14"/>
  <c r="CI481" i="14"/>
  <c r="IN481" i="14"/>
  <c r="AG481" i="14"/>
  <c r="CS481" i="14"/>
  <c r="FE481" i="14"/>
  <c r="HQ481" i="14"/>
  <c r="AH481" i="14"/>
  <c r="CT481" i="14"/>
  <c r="FF481" i="14"/>
  <c r="HR481" i="14"/>
  <c r="AI481" i="14"/>
  <c r="CU481" i="14"/>
  <c r="FG481" i="14"/>
  <c r="HS481" i="14"/>
  <c r="AJ481" i="14"/>
  <c r="CV481" i="14"/>
  <c r="FH481" i="14"/>
  <c r="HT481" i="14"/>
  <c r="AK481" i="14"/>
  <c r="CW481" i="14"/>
  <c r="FI481" i="14"/>
  <c r="HU481" i="14"/>
  <c r="AL481" i="14"/>
  <c r="CX481" i="14"/>
  <c r="FJ481" i="14"/>
  <c r="HV481" i="14"/>
  <c r="AE481" i="14"/>
  <c r="CQ481" i="14"/>
  <c r="FC481" i="14"/>
  <c r="HO481" i="14"/>
  <c r="BT481" i="14"/>
  <c r="CC481" i="14"/>
  <c r="R481" i="14"/>
  <c r="HB481" i="14"/>
  <c r="EQ481" i="14"/>
  <c r="CF481" i="14"/>
  <c r="U481" i="14"/>
  <c r="V481" i="14"/>
  <c r="HF481" i="14"/>
  <c r="EM481" i="14"/>
  <c r="EF481" i="14"/>
  <c r="CK481" i="14"/>
  <c r="Z481" i="14"/>
  <c r="HJ481" i="14"/>
  <c r="EY481" i="14"/>
  <c r="EZ481" i="14"/>
  <c r="CO481" i="14"/>
  <c r="AD481" i="14"/>
  <c r="W481" i="14"/>
  <c r="HG481" i="14"/>
  <c r="GR481" i="14"/>
  <c r="AV481" i="14"/>
  <c r="BL481" i="14"/>
  <c r="P481" i="14"/>
  <c r="AF481" i="14"/>
  <c r="AO481" i="14"/>
  <c r="DA481" i="14"/>
  <c r="FM481" i="14"/>
  <c r="HY481" i="14"/>
  <c r="AP481" i="14"/>
  <c r="DB481" i="14"/>
  <c r="FN481" i="14"/>
  <c r="HZ481" i="14"/>
  <c r="AQ481" i="14"/>
  <c r="DC481" i="14"/>
  <c r="FO481" i="14"/>
  <c r="IA481" i="14"/>
  <c r="AR481" i="14"/>
  <c r="DD481" i="14"/>
  <c r="FP481" i="14"/>
  <c r="IB481" i="14"/>
  <c r="AS481" i="14"/>
  <c r="DE481" i="14"/>
  <c r="FQ481" i="14"/>
  <c r="IC481" i="14"/>
  <c r="AT481" i="14"/>
  <c r="DF481" i="14"/>
  <c r="FR481" i="14"/>
  <c r="ID481" i="14"/>
  <c r="AM481" i="14"/>
  <c r="CY481" i="14"/>
  <c r="FK481" i="14"/>
  <c r="HW481" i="14"/>
  <c r="DP481" i="14"/>
  <c r="Q481" i="14"/>
  <c r="HA481" i="14"/>
  <c r="EP481" i="14"/>
  <c r="CE481" i="14"/>
  <c r="T481" i="14"/>
  <c r="HD481" i="14"/>
  <c r="ES481" i="14"/>
  <c r="CH481" i="14"/>
  <c r="O481" i="14"/>
  <c r="GY481" i="14"/>
  <c r="GB481" i="14"/>
  <c r="Y481" i="14"/>
  <c r="HI481" i="14"/>
  <c r="EX481" i="14"/>
  <c r="CM481" i="14"/>
  <c r="AB481" i="14"/>
  <c r="HL481" i="14"/>
  <c r="FA481" i="14"/>
  <c r="CP481" i="14"/>
  <c r="HN481" i="14"/>
  <c r="EU481" i="14"/>
  <c r="HX481" i="14"/>
  <c r="HH481" i="14"/>
  <c r="DH481" i="14"/>
  <c r="DX481" i="14"/>
  <c r="CB481" i="14"/>
  <c r="CR481" i="14"/>
  <c r="AW481" i="14"/>
  <c r="DI481" i="14"/>
  <c r="FU481" i="14"/>
  <c r="IG481" i="14"/>
  <c r="AX481" i="14"/>
  <c r="DJ481" i="14"/>
  <c r="FV481" i="14"/>
  <c r="IH481" i="14"/>
  <c r="AY481" i="14"/>
  <c r="DK481" i="14"/>
  <c r="FW481" i="14"/>
  <c r="II481" i="14"/>
  <c r="AZ481" i="14"/>
  <c r="DL481" i="14"/>
  <c r="FX481" i="14"/>
  <c r="IJ481" i="14"/>
  <c r="BA481" i="14"/>
  <c r="DM481" i="14"/>
  <c r="FY481" i="14"/>
  <c r="IK481" i="14"/>
  <c r="BB481" i="14"/>
  <c r="DN481" i="14"/>
  <c r="FZ481" i="14"/>
  <c r="IL481" i="14"/>
  <c r="AU481" i="14"/>
  <c r="DG481" i="14"/>
  <c r="FS481" i="14"/>
  <c r="E222" i="14"/>
  <c r="H222" i="14" s="1"/>
  <c r="D223" i="14"/>
  <c r="C224" i="14"/>
  <c r="C8" i="4"/>
  <c r="C19" i="11"/>
  <c r="G15" i="11" s="1"/>
  <c r="C14" i="4"/>
  <c r="B287" i="2" s="1"/>
  <c r="C92" i="1"/>
  <c r="K182" i="2"/>
  <c r="M183" i="2" s="1"/>
  <c r="AH137" i="2"/>
  <c r="AI137" i="2" s="1"/>
  <c r="AK137" i="2" s="1"/>
  <c r="AO137" i="2" s="1"/>
  <c r="M91" i="11" s="1"/>
  <c r="K138" i="2"/>
  <c r="M138" i="2" s="1"/>
  <c r="O138" i="2" s="1"/>
  <c r="S138" i="2" s="1"/>
  <c r="L92" i="11" s="1"/>
  <c r="F139" i="2"/>
  <c r="D139" i="2"/>
  <c r="E139" i="2" s="1"/>
  <c r="C140" i="2"/>
  <c r="H139" i="2"/>
  <c r="I139" i="2" s="1"/>
  <c r="AC138" i="2"/>
  <c r="AA138" i="2"/>
  <c r="AB138" i="2" s="1"/>
  <c r="Z139" i="2"/>
  <c r="AE138" i="2"/>
  <c r="AF138" i="2" s="1"/>
  <c r="U85" i="2"/>
  <c r="U116" i="2"/>
  <c r="U94" i="2"/>
  <c r="U126" i="2"/>
  <c r="U121" i="2"/>
  <c r="U101" i="2"/>
  <c r="U71" i="2"/>
  <c r="U107" i="2"/>
  <c r="U139" i="2"/>
  <c r="U117" i="2"/>
  <c r="U70" i="2"/>
  <c r="U96" i="2"/>
  <c r="U72" i="2"/>
  <c r="U100" i="2"/>
  <c r="U74" i="2"/>
  <c r="U69" i="2"/>
  <c r="U91" i="2"/>
  <c r="U112" i="2"/>
  <c r="U78" i="2"/>
  <c r="U68" i="2"/>
  <c r="U104" i="2"/>
  <c r="U95" i="2"/>
  <c r="U127" i="2"/>
  <c r="U128" i="2"/>
  <c r="U103" i="2"/>
  <c r="U97" i="2"/>
  <c r="U132" i="2"/>
  <c r="U98" i="2"/>
  <c r="U130" i="2"/>
  <c r="U137" i="2"/>
  <c r="U113" i="2"/>
  <c r="U77" i="2"/>
  <c r="U111" i="2"/>
  <c r="U129" i="2"/>
  <c r="U138" i="2"/>
  <c r="U119" i="2"/>
  <c r="U110" i="2"/>
  <c r="U88" i="2"/>
  <c r="U123" i="2"/>
  <c r="U82" i="2"/>
  <c r="U114" i="2"/>
  <c r="U81" i="2"/>
  <c r="U105" i="2"/>
  <c r="U67" i="2"/>
  <c r="U102" i="2"/>
  <c r="U134" i="2"/>
  <c r="U84" i="2"/>
  <c r="U133" i="2"/>
  <c r="U83" i="2"/>
  <c r="U115" i="2"/>
  <c r="U141" i="2"/>
  <c r="U106" i="2"/>
  <c r="U87" i="2"/>
  <c r="U125" i="2"/>
  <c r="U120" i="2"/>
  <c r="U92" i="2"/>
  <c r="U86" i="2"/>
  <c r="U118" i="2"/>
  <c r="U93" i="2"/>
  <c r="U73" i="2"/>
  <c r="U124" i="2"/>
  <c r="U99" i="2"/>
  <c r="U131" i="2"/>
  <c r="U140" i="2"/>
  <c r="U108" i="2"/>
  <c r="U90" i="2"/>
  <c r="U122" i="2"/>
  <c r="U109" i="2"/>
  <c r="U89" i="2"/>
  <c r="U136" i="2"/>
  <c r="U135" i="2"/>
  <c r="C113" i="1"/>
  <c r="IX482" i="14" l="1"/>
  <c r="BQ482" i="14"/>
  <c r="FQ482" i="14"/>
  <c r="CX482" i="14"/>
  <c r="FK482" i="14"/>
  <c r="EC482" i="14"/>
  <c r="BY482" i="14"/>
  <c r="IJ482" i="14"/>
  <c r="DN482" i="14"/>
  <c r="DP482" i="14"/>
  <c r="GA482" i="14"/>
  <c r="AF482" i="14"/>
  <c r="AK482" i="14"/>
  <c r="EK482" i="14"/>
  <c r="IW482" i="14"/>
  <c r="ED482" i="14"/>
  <c r="HC482" i="14"/>
  <c r="AS482" i="14"/>
  <c r="U482" i="14"/>
  <c r="V482" i="14"/>
  <c r="HL482" i="14"/>
  <c r="BE482" i="14"/>
  <c r="DE482" i="14"/>
  <c r="AL482" i="14"/>
  <c r="AX482" i="14"/>
  <c r="AC482" i="14"/>
  <c r="IK482" i="14"/>
  <c r="BA482" i="14"/>
  <c r="CO482" i="14"/>
  <c r="AT482" i="14"/>
  <c r="AU482" i="14"/>
  <c r="AA482" i="14"/>
  <c r="DU482" i="14"/>
  <c r="FA482" i="14"/>
  <c r="BJ482" i="14"/>
  <c r="DG482" i="14"/>
  <c r="CF482" i="14"/>
  <c r="DF482" i="14"/>
  <c r="IY482" i="14"/>
  <c r="BD482" i="14"/>
  <c r="EX482" i="14"/>
  <c r="AE482" i="14"/>
  <c r="CZ482" i="14"/>
  <c r="FF482" i="14"/>
  <c r="EL482" i="14"/>
  <c r="EU482" i="14"/>
  <c r="Y482" i="14"/>
  <c r="FT482" i="14"/>
  <c r="ET482" i="14"/>
  <c r="FC482" i="14"/>
  <c r="AG482" i="14"/>
  <c r="IV482" i="14"/>
  <c r="GW482" i="14"/>
  <c r="BR482" i="14"/>
  <c r="GM482" i="14"/>
  <c r="BK482" i="14"/>
  <c r="IZ482" i="14"/>
  <c r="FL482" i="14"/>
  <c r="EW482" i="14"/>
  <c r="EY482" i="14"/>
  <c r="HW482" i="14"/>
  <c r="BZ482" i="14"/>
  <c r="GY482" i="14"/>
  <c r="CQ482" i="14"/>
  <c r="H482" i="14"/>
  <c r="GE482" i="14"/>
  <c r="GF482" i="14"/>
  <c r="IS482" i="14"/>
  <c r="DO482" i="14"/>
  <c r="AN482" i="14"/>
  <c r="IO482" i="14"/>
  <c r="CT482" i="14"/>
  <c r="GK482" i="14"/>
  <c r="BC482" i="14"/>
  <c r="HA482" i="14"/>
  <c r="DX482" i="14"/>
  <c r="DY482" i="14"/>
  <c r="EQ482" i="14"/>
  <c r="CC482" i="14"/>
  <c r="BF482" i="14"/>
  <c r="AI482" i="14"/>
  <c r="EB482" i="14"/>
  <c r="DI482" i="14"/>
  <c r="BN482" i="14"/>
  <c r="DS482" i="14"/>
  <c r="ER482" i="14"/>
  <c r="DM482" i="14"/>
  <c r="ES482" i="14"/>
  <c r="HK482" i="14"/>
  <c r="BB482" i="14"/>
  <c r="DV482" i="14"/>
  <c r="HY482" i="14"/>
  <c r="CI482" i="14"/>
  <c r="FS482" i="14"/>
  <c r="CR482" i="14"/>
  <c r="IB482" i="14"/>
  <c r="DQ482" i="14"/>
  <c r="CD482" i="14"/>
  <c r="EA482" i="14"/>
  <c r="FY482" i="14"/>
  <c r="CW482" i="14"/>
  <c r="M482" i="14"/>
  <c r="FI482" i="14"/>
  <c r="N482" i="14"/>
  <c r="CH482" i="14"/>
  <c r="FJ482" i="14"/>
  <c r="AM482" i="14"/>
  <c r="DW482" i="14"/>
  <c r="X482" i="14"/>
  <c r="EF482" i="14"/>
  <c r="AW482" i="14"/>
  <c r="GQ482" i="14"/>
  <c r="S482" i="14"/>
  <c r="BH482" i="14"/>
  <c r="IH482" i="14"/>
  <c r="GJ482" i="14"/>
  <c r="BI482" i="14"/>
  <c r="CG482" i="14"/>
  <c r="GL482" i="14"/>
  <c r="AD482" i="14"/>
  <c r="CP482" i="14"/>
  <c r="FB482" i="14"/>
  <c r="W482" i="14"/>
  <c r="CY482" i="14"/>
  <c r="GN482" i="14"/>
  <c r="CJ482" i="14"/>
  <c r="GO482" i="14"/>
  <c r="BM482" i="14"/>
  <c r="R482" i="14"/>
  <c r="GG482" i="14"/>
  <c r="GU482" i="14"/>
  <c r="JB482" i="14"/>
  <c r="FR482" i="14"/>
  <c r="G482" i="14"/>
  <c r="BS482" i="14"/>
  <c r="EE482" i="14"/>
  <c r="HM482" i="14"/>
  <c r="BL482" i="14"/>
  <c r="EV482" i="14"/>
  <c r="JA482" i="14"/>
  <c r="CK482" i="14"/>
  <c r="HQ482" i="14"/>
  <c r="DZ482" i="14"/>
  <c r="AY482" i="14"/>
  <c r="T482" i="14"/>
  <c r="HU482" i="14"/>
  <c r="GC482" i="14"/>
  <c r="O482" i="14"/>
  <c r="CA482" i="14"/>
  <c r="EM482" i="14"/>
  <c r="IM482" i="14"/>
  <c r="BT482" i="14"/>
  <c r="FD482" i="14"/>
  <c r="Q482" i="14"/>
  <c r="CS482" i="14"/>
  <c r="IC482" i="14"/>
  <c r="EP482" i="14"/>
  <c r="BO482" i="14"/>
  <c r="AZ482" i="14"/>
  <c r="IT482" i="14"/>
  <c r="EO482" i="14"/>
  <c r="IQ482" i="14"/>
  <c r="CL482" i="14"/>
  <c r="FW482" i="14"/>
  <c r="BG482" i="14"/>
  <c r="GI482" i="14"/>
  <c r="BP482" i="14"/>
  <c r="GV482" i="14"/>
  <c r="IF482" i="14"/>
  <c r="FE482" i="14"/>
  <c r="Z482" i="14"/>
  <c r="DJ482" i="14"/>
  <c r="GS482" i="14"/>
  <c r="CU482" i="14"/>
  <c r="HT482" i="14"/>
  <c r="CN482" i="14"/>
  <c r="GX482" i="14"/>
  <c r="HR482" i="14"/>
  <c r="FV482" i="14"/>
  <c r="AH482" i="14"/>
  <c r="DR482" i="14"/>
  <c r="HS482" i="14"/>
  <c r="DK482" i="14"/>
  <c r="IG482" i="14"/>
  <c r="CV482" i="14"/>
  <c r="HN482" i="14"/>
  <c r="HZ482" i="14"/>
  <c r="IE482" i="14"/>
  <c r="CE482" i="14"/>
  <c r="FG482" i="14"/>
  <c r="AB482" i="14"/>
  <c r="DL482" i="14"/>
  <c r="GH482" i="14"/>
  <c r="HP482" i="14"/>
  <c r="IR482" i="14"/>
  <c r="CM482" i="14"/>
  <c r="FX482" i="14"/>
  <c r="AJ482" i="14"/>
  <c r="DT482" i="14"/>
  <c r="GP482" i="14"/>
  <c r="HX482" i="14"/>
  <c r="EZ482" i="14"/>
  <c r="II482" i="14"/>
  <c r="HV482" i="14"/>
  <c r="GR482" i="14"/>
  <c r="GT482" i="14"/>
  <c r="FH482" i="14"/>
  <c r="IU482" i="14"/>
  <c r="ID482" i="14"/>
  <c r="GZ482" i="14"/>
  <c r="HB482" i="14"/>
  <c r="IA482" i="14"/>
  <c r="AV482" i="14"/>
  <c r="DH482" i="14"/>
  <c r="FU482" i="14"/>
  <c r="I482" i="14"/>
  <c r="BU482" i="14"/>
  <c r="EG482" i="14"/>
  <c r="HD482" i="14"/>
  <c r="AP482" i="14"/>
  <c r="DB482" i="14"/>
  <c r="FN482" i="14"/>
  <c r="K482" i="14"/>
  <c r="BW482" i="14"/>
  <c r="EI482" i="14"/>
  <c r="HG482" i="14"/>
  <c r="AR482" i="14"/>
  <c r="DD482" i="14"/>
  <c r="FP482" i="14"/>
  <c r="FZ482" i="14"/>
  <c r="IL482" i="14"/>
  <c r="HH482" i="14"/>
  <c r="HJ482" i="14"/>
  <c r="GD482" i="14"/>
  <c r="P482" i="14"/>
  <c r="CB482" i="14"/>
  <c r="EN482" i="14"/>
  <c r="HO482" i="14"/>
  <c r="AO482" i="14"/>
  <c r="DA482" i="14"/>
  <c r="FM482" i="14"/>
  <c r="J482" i="14"/>
  <c r="BV482" i="14"/>
  <c r="EH482" i="14"/>
  <c r="HE482" i="14"/>
  <c r="AQ482" i="14"/>
  <c r="DC482" i="14"/>
  <c r="FO482" i="14"/>
  <c r="L482" i="14"/>
  <c r="BX482" i="14"/>
  <c r="EJ482" i="14"/>
  <c r="HI482" i="14"/>
  <c r="HF482" i="14"/>
  <c r="GB482" i="14"/>
  <c r="IN482" i="14"/>
  <c r="G222" i="14"/>
  <c r="F222" i="14"/>
  <c r="C225" i="14"/>
  <c r="D224" i="14"/>
  <c r="E223" i="14"/>
  <c r="G223" i="14" s="1"/>
  <c r="G17" i="11"/>
  <c r="B252" i="2"/>
  <c r="B254" i="2" s="1"/>
  <c r="B290" i="2"/>
  <c r="B289" i="2"/>
  <c r="C102" i="1"/>
  <c r="AH138" i="2"/>
  <c r="AI138" i="2" s="1"/>
  <c r="AK138" i="2" s="1"/>
  <c r="AO138" i="2" s="1"/>
  <c r="M92" i="11" s="1"/>
  <c r="K203" i="2"/>
  <c r="M204" i="2" s="1"/>
  <c r="K189" i="2"/>
  <c r="M190" i="2" s="1"/>
  <c r="K139" i="2"/>
  <c r="M139" i="2" s="1"/>
  <c r="O139" i="2" s="1"/>
  <c r="S139" i="2" s="1"/>
  <c r="L93" i="11" s="1"/>
  <c r="C134" i="1"/>
  <c r="D140" i="2"/>
  <c r="E140" i="2" s="1"/>
  <c r="F140" i="2"/>
  <c r="H140" i="2"/>
  <c r="I140" i="2" s="1"/>
  <c r="C141" i="2"/>
  <c r="AC139" i="2"/>
  <c r="AA139" i="2"/>
  <c r="AB139" i="2" s="1"/>
  <c r="AE139" i="2"/>
  <c r="AF139" i="2" s="1"/>
  <c r="Z140" i="2"/>
  <c r="K196" i="2"/>
  <c r="K198" i="2" s="1"/>
  <c r="K185" i="2"/>
  <c r="C135" i="1"/>
  <c r="C130" i="1"/>
  <c r="K184" i="2"/>
  <c r="I222" i="14" l="1"/>
  <c r="K222" i="14" s="1"/>
  <c r="HW483" i="14" s="1"/>
  <c r="F223" i="14"/>
  <c r="H223" i="14"/>
  <c r="G224" i="14"/>
  <c r="E224" i="14"/>
  <c r="F224" i="14" s="1"/>
  <c r="H224" i="14"/>
  <c r="D225" i="14"/>
  <c r="C226" i="14"/>
  <c r="B253" i="2"/>
  <c r="B255" i="2" s="1"/>
  <c r="B256" i="2" s="1"/>
  <c r="B291" i="2"/>
  <c r="B292" i="2" s="1"/>
  <c r="B295" i="2" s="1"/>
  <c r="K206" i="2"/>
  <c r="K204" i="2" s="1"/>
  <c r="K205" i="2"/>
  <c r="K140" i="2"/>
  <c r="M140" i="2" s="1"/>
  <c r="O140" i="2" s="1"/>
  <c r="S140" i="2" s="1"/>
  <c r="L94" i="11" s="1"/>
  <c r="AH139" i="2"/>
  <c r="AI139" i="2" s="1"/>
  <c r="AK139" i="2" s="1"/>
  <c r="AO139" i="2" s="1"/>
  <c r="M93" i="11" s="1"/>
  <c r="F141" i="2"/>
  <c r="D141" i="2"/>
  <c r="E141" i="2" s="1"/>
  <c r="H141" i="2"/>
  <c r="I141" i="2" s="1"/>
  <c r="AC140" i="2"/>
  <c r="Z141" i="2"/>
  <c r="AA140" i="2"/>
  <c r="AB140" i="2" s="1"/>
  <c r="AE140" i="2"/>
  <c r="AF140" i="2" s="1"/>
  <c r="K183" i="2"/>
  <c r="V71" i="2"/>
  <c r="V77" i="2"/>
  <c r="V83" i="2"/>
  <c r="V87" i="2"/>
  <c r="V91" i="2"/>
  <c r="V95" i="2"/>
  <c r="V99" i="2"/>
  <c r="V103" i="2"/>
  <c r="V107" i="2"/>
  <c r="V111" i="2"/>
  <c r="V115" i="2"/>
  <c r="V119" i="2"/>
  <c r="V123" i="2"/>
  <c r="V127" i="2"/>
  <c r="V131" i="2"/>
  <c r="V135" i="2"/>
  <c r="V139" i="2"/>
  <c r="V68" i="2"/>
  <c r="V85" i="2"/>
  <c r="V93" i="2"/>
  <c r="V105" i="2"/>
  <c r="V117" i="2"/>
  <c r="V125" i="2"/>
  <c r="V81" i="2"/>
  <c r="V101" i="2"/>
  <c r="V113" i="2"/>
  <c r="V129" i="2"/>
  <c r="V67" i="2"/>
  <c r="V70" i="2"/>
  <c r="V74" i="2"/>
  <c r="V82" i="2"/>
  <c r="V86" i="2"/>
  <c r="V90" i="2"/>
  <c r="V94" i="2"/>
  <c r="V98" i="2"/>
  <c r="V102" i="2"/>
  <c r="V106" i="2"/>
  <c r="V110" i="2"/>
  <c r="V114" i="2"/>
  <c r="V118" i="2"/>
  <c r="V122" i="2"/>
  <c r="V126" i="2"/>
  <c r="V130" i="2"/>
  <c r="V134" i="2"/>
  <c r="V138" i="2"/>
  <c r="V69" i="2"/>
  <c r="V89" i="2"/>
  <c r="V109" i="2"/>
  <c r="V133" i="2"/>
  <c r="V141" i="2"/>
  <c r="V72" i="2"/>
  <c r="V78" i="2"/>
  <c r="V84" i="2"/>
  <c r="V88" i="2"/>
  <c r="V92" i="2"/>
  <c r="V96" i="2"/>
  <c r="V100" i="2"/>
  <c r="V104" i="2"/>
  <c r="V108" i="2"/>
  <c r="V112" i="2"/>
  <c r="V116" i="2"/>
  <c r="V120" i="2"/>
  <c r="V124" i="2"/>
  <c r="V128" i="2"/>
  <c r="V132" i="2"/>
  <c r="V136" i="2"/>
  <c r="V140" i="2"/>
  <c r="V73" i="2"/>
  <c r="V97" i="2"/>
  <c r="V121" i="2"/>
  <c r="V137" i="2"/>
  <c r="K199" i="2"/>
  <c r="K197" i="2" s="1"/>
  <c r="M197" i="2"/>
  <c r="D127" i="1"/>
  <c r="C105" i="1"/>
  <c r="C106" i="1"/>
  <c r="C109" i="1" s="1"/>
  <c r="C110" i="1" s="1"/>
  <c r="V66" i="2"/>
  <c r="U66" i="2"/>
  <c r="AC483" i="14" l="1"/>
  <c r="HM483" i="14"/>
  <c r="JA483" i="14"/>
  <c r="AW483" i="14"/>
  <c r="BA483" i="14"/>
  <c r="J483" i="14"/>
  <c r="IK483" i="14"/>
  <c r="M483" i="14"/>
  <c r="CP483" i="14"/>
  <c r="GW483" i="14"/>
  <c r="AK483" i="14"/>
  <c r="GX483" i="14"/>
  <c r="BI483" i="14"/>
  <c r="X483" i="14"/>
  <c r="HU483" i="14"/>
  <c r="IS483" i="14"/>
  <c r="U483" i="14"/>
  <c r="BJ483" i="14"/>
  <c r="DF483" i="14"/>
  <c r="HE483" i="14"/>
  <c r="AS483" i="14"/>
  <c r="BZ483" i="14"/>
  <c r="BQ483" i="14"/>
  <c r="AJ483" i="14"/>
  <c r="IC483" i="14"/>
  <c r="GJ483" i="14"/>
  <c r="GZ483" i="14"/>
  <c r="HP483" i="14"/>
  <c r="DH483" i="14"/>
  <c r="DX483" i="14"/>
  <c r="EN483" i="14"/>
  <c r="FD483" i="14"/>
  <c r="FT483" i="14"/>
  <c r="AD483" i="14"/>
  <c r="BD483" i="14"/>
  <c r="IJ483" i="14"/>
  <c r="EF483" i="14"/>
  <c r="EV483" i="14"/>
  <c r="FL483" i="14"/>
  <c r="BE483" i="14"/>
  <c r="BT483" i="14"/>
  <c r="CJ483" i="14"/>
  <c r="CZ483" i="14"/>
  <c r="DP483" i="14"/>
  <c r="AP483" i="14"/>
  <c r="HD483" i="14"/>
  <c r="HT483" i="14"/>
  <c r="IZ483" i="14"/>
  <c r="Q483" i="14"/>
  <c r="IB483" i="14"/>
  <c r="IR483" i="14"/>
  <c r="BN483" i="14"/>
  <c r="EZ483" i="14"/>
  <c r="FP483" i="14"/>
  <c r="GF483" i="14"/>
  <c r="GV483" i="14"/>
  <c r="HL483" i="14"/>
  <c r="IH483" i="14"/>
  <c r="IP483" i="14"/>
  <c r="IX483" i="14"/>
  <c r="GT483" i="14"/>
  <c r="HB483" i="14"/>
  <c r="HJ483" i="14"/>
  <c r="HR483" i="14"/>
  <c r="HZ483" i="14"/>
  <c r="DJ483" i="14"/>
  <c r="HN483" i="14"/>
  <c r="DR483" i="14"/>
  <c r="DU483" i="14"/>
  <c r="ID483" i="14"/>
  <c r="DZ483" i="14"/>
  <c r="EC483" i="14"/>
  <c r="DV483" i="14"/>
  <c r="BR483" i="14"/>
  <c r="BV483" i="14"/>
  <c r="BY483" i="14"/>
  <c r="EL483" i="14"/>
  <c r="CH483" i="14"/>
  <c r="CD483" i="14"/>
  <c r="CG483" i="14"/>
  <c r="FB483" i="14"/>
  <c r="CX483" i="14"/>
  <c r="CL483" i="14"/>
  <c r="CO483" i="14"/>
  <c r="FR483" i="14"/>
  <c r="DN483" i="14"/>
  <c r="CT483" i="14"/>
  <c r="CW483" i="14"/>
  <c r="GH483" i="14"/>
  <c r="ED483" i="14"/>
  <c r="DB483" i="14"/>
  <c r="DE483" i="14"/>
  <c r="ET483" i="14"/>
  <c r="DM483" i="14"/>
  <c r="FJ483" i="14"/>
  <c r="FZ483" i="14"/>
  <c r="BL483" i="14"/>
  <c r="R483" i="14"/>
  <c r="FV483" i="14"/>
  <c r="FY483" i="14"/>
  <c r="CB483" i="14"/>
  <c r="AF483" i="14"/>
  <c r="GD483" i="14"/>
  <c r="GG483" i="14"/>
  <c r="CR483" i="14"/>
  <c r="AR483" i="14"/>
  <c r="GL483" i="14"/>
  <c r="GO483" i="14"/>
  <c r="IT483" i="14"/>
  <c r="GP483" i="14"/>
  <c r="EH483" i="14"/>
  <c r="EK483" i="14"/>
  <c r="L483" i="14"/>
  <c r="HF483" i="14"/>
  <c r="EP483" i="14"/>
  <c r="ES483" i="14"/>
  <c r="Y483" i="14"/>
  <c r="HV483" i="14"/>
  <c r="EX483" i="14"/>
  <c r="FA483" i="14"/>
  <c r="AL483" i="14"/>
  <c r="IL483" i="14"/>
  <c r="FF483" i="14"/>
  <c r="FI483" i="14"/>
  <c r="AX483" i="14"/>
  <c r="JB483" i="14"/>
  <c r="FN483" i="14"/>
  <c r="FQ483" i="14"/>
  <c r="AZ483" i="14"/>
  <c r="H483" i="14"/>
  <c r="AY483" i="14"/>
  <c r="AU483" i="14"/>
  <c r="BM483" i="14"/>
  <c r="T483" i="14"/>
  <c r="BG483" i="14"/>
  <c r="BC483" i="14"/>
  <c r="CC483" i="14"/>
  <c r="AG483" i="14"/>
  <c r="BO483" i="14"/>
  <c r="BK483" i="14"/>
  <c r="IF483" i="14"/>
  <c r="GB483" i="14"/>
  <c r="K483" i="14"/>
  <c r="G483" i="14"/>
  <c r="IV483" i="14"/>
  <c r="GR483" i="14"/>
  <c r="S483" i="14"/>
  <c r="O483" i="14"/>
  <c r="N483" i="14"/>
  <c r="HH483" i="14"/>
  <c r="AA483" i="14"/>
  <c r="W483" i="14"/>
  <c r="Z483" i="14"/>
  <c r="HX483" i="14"/>
  <c r="AI483" i="14"/>
  <c r="AE483" i="14"/>
  <c r="AN483" i="14"/>
  <c r="IN483" i="14"/>
  <c r="AQ483" i="14"/>
  <c r="AM483" i="14"/>
  <c r="FU483" i="14"/>
  <c r="DQ483" i="14"/>
  <c r="DK483" i="14"/>
  <c r="DG483" i="14"/>
  <c r="GK483" i="14"/>
  <c r="EG483" i="14"/>
  <c r="DS483" i="14"/>
  <c r="DO483" i="14"/>
  <c r="HA483" i="14"/>
  <c r="EW483" i="14"/>
  <c r="EA483" i="14"/>
  <c r="DW483" i="14"/>
  <c r="CS483" i="14"/>
  <c r="AT483" i="14"/>
  <c r="BW483" i="14"/>
  <c r="BS483" i="14"/>
  <c r="DI483" i="14"/>
  <c r="BF483" i="14"/>
  <c r="CE483" i="14"/>
  <c r="CA483" i="14"/>
  <c r="DY483" i="14"/>
  <c r="BU483" i="14"/>
  <c r="CM483" i="14"/>
  <c r="CI483" i="14"/>
  <c r="EO483" i="14"/>
  <c r="CK483" i="14"/>
  <c r="CU483" i="14"/>
  <c r="CQ483" i="14"/>
  <c r="FE483" i="14"/>
  <c r="DA483" i="14"/>
  <c r="DC483" i="14"/>
  <c r="CY483" i="14"/>
  <c r="AO483" i="14"/>
  <c r="IO483" i="14"/>
  <c r="FW483" i="14"/>
  <c r="FS483" i="14"/>
  <c r="BB483" i="14"/>
  <c r="I483" i="14"/>
  <c r="GE483" i="14"/>
  <c r="GA483" i="14"/>
  <c r="BP483" i="14"/>
  <c r="V483" i="14"/>
  <c r="GM483" i="14"/>
  <c r="GI483" i="14"/>
  <c r="HQ483" i="14"/>
  <c r="FM483" i="14"/>
  <c r="EI483" i="14"/>
  <c r="EE483" i="14"/>
  <c r="IG483" i="14"/>
  <c r="GC483" i="14"/>
  <c r="EQ483" i="14"/>
  <c r="EM483" i="14"/>
  <c r="IW483" i="14"/>
  <c r="GS483" i="14"/>
  <c r="EY483" i="14"/>
  <c r="EU483" i="14"/>
  <c r="P483" i="14"/>
  <c r="HI483" i="14"/>
  <c r="FG483" i="14"/>
  <c r="FC483" i="14"/>
  <c r="AB483" i="14"/>
  <c r="HY483" i="14"/>
  <c r="FO483" i="14"/>
  <c r="FK483" i="14"/>
  <c r="FH483" i="14"/>
  <c r="DD483" i="14"/>
  <c r="II483" i="14"/>
  <c r="IE483" i="14"/>
  <c r="FX483" i="14"/>
  <c r="DT483" i="14"/>
  <c r="IQ483" i="14"/>
  <c r="IM483" i="14"/>
  <c r="GN483" i="14"/>
  <c r="EJ483" i="14"/>
  <c r="IY483" i="14"/>
  <c r="IU483" i="14"/>
  <c r="CF483" i="14"/>
  <c r="AH483" i="14"/>
  <c r="GU483" i="14"/>
  <c r="GQ483" i="14"/>
  <c r="CV483" i="14"/>
  <c r="AV483" i="14"/>
  <c r="HC483" i="14"/>
  <c r="GY483" i="14"/>
  <c r="DL483" i="14"/>
  <c r="BH483" i="14"/>
  <c r="HK483" i="14"/>
  <c r="HG483" i="14"/>
  <c r="EB483" i="14"/>
  <c r="BX483" i="14"/>
  <c r="HS483" i="14"/>
  <c r="HO483" i="14"/>
  <c r="ER483" i="14"/>
  <c r="CN483" i="14"/>
  <c r="IA483" i="14"/>
  <c r="I224" i="14"/>
  <c r="K224" i="14" s="1"/>
  <c r="IP485" i="14" s="1"/>
  <c r="I223" i="14"/>
  <c r="K223" i="14" s="1"/>
  <c r="IK484" i="14" s="1"/>
  <c r="C227" i="14"/>
  <c r="D226" i="14"/>
  <c r="E225" i="14"/>
  <c r="H225" i="14" s="1"/>
  <c r="G225" i="14"/>
  <c r="B293" i="2"/>
  <c r="G296" i="2" s="1"/>
  <c r="O374" i="2" s="1"/>
  <c r="C169" i="1"/>
  <c r="K141" i="2"/>
  <c r="M141" i="2" s="1"/>
  <c r="O141" i="2" s="1"/>
  <c r="S141" i="2" s="1"/>
  <c r="L95" i="11" s="1"/>
  <c r="AH140" i="2"/>
  <c r="AI140" i="2" s="1"/>
  <c r="AK140" i="2" s="1"/>
  <c r="AO140" i="2" s="1"/>
  <c r="M94" i="11" s="1"/>
  <c r="AC141" i="2"/>
  <c r="AE141" i="2"/>
  <c r="AF141" i="2" s="1"/>
  <c r="AA141" i="2"/>
  <c r="AB141" i="2" s="1"/>
  <c r="K191" i="2"/>
  <c r="K192" i="2"/>
  <c r="K190" i="2" s="1"/>
  <c r="F225" i="14" l="1"/>
  <c r="I225" i="14" s="1"/>
  <c r="K225" i="14" s="1"/>
  <c r="ES485" i="14"/>
  <c r="IP484" i="14"/>
  <c r="BS485" i="14"/>
  <c r="DX485" i="14"/>
  <c r="K484" i="14"/>
  <c r="IA485" i="14"/>
  <c r="IB485" i="14"/>
  <c r="GC484" i="14"/>
  <c r="GK485" i="14"/>
  <c r="N485" i="14"/>
  <c r="GI484" i="14"/>
  <c r="AC485" i="14"/>
  <c r="GS485" i="14"/>
  <c r="GF484" i="14"/>
  <c r="GP485" i="14"/>
  <c r="AD485" i="14"/>
  <c r="GQ485" i="14"/>
  <c r="ER485" i="14"/>
  <c r="GR485" i="14"/>
  <c r="CG484" i="14"/>
  <c r="CE485" i="14"/>
  <c r="GX485" i="14"/>
  <c r="EH485" i="14"/>
  <c r="BS484" i="14"/>
  <c r="DD485" i="14"/>
  <c r="CI485" i="14"/>
  <c r="CP485" i="14"/>
  <c r="BM485" i="14"/>
  <c r="CP484" i="14"/>
  <c r="HP484" i="14"/>
  <c r="EQ485" i="14"/>
  <c r="FA485" i="14"/>
  <c r="IU485" i="14"/>
  <c r="GL485" i="14"/>
  <c r="GK484" i="14"/>
  <c r="CL484" i="14"/>
  <c r="HK485" i="14"/>
  <c r="IC485" i="14"/>
  <c r="CJ485" i="14"/>
  <c r="CH484" i="14"/>
  <c r="BP484" i="14"/>
  <c r="BY484" i="14"/>
  <c r="CJ484" i="14"/>
  <c r="DS484" i="14"/>
  <c r="BM484" i="14"/>
  <c r="HY484" i="14"/>
  <c r="IT484" i="14"/>
  <c r="X484" i="14"/>
  <c r="AH484" i="14"/>
  <c r="HS484" i="14"/>
  <c r="GW484" i="14"/>
  <c r="EY485" i="14"/>
  <c r="EZ485" i="14"/>
  <c r="HE485" i="14"/>
  <c r="G485" i="14"/>
  <c r="H485" i="14"/>
  <c r="BU485" i="14"/>
  <c r="GT485" i="14"/>
  <c r="M484" i="14"/>
  <c r="DI484" i="14"/>
  <c r="BR484" i="14"/>
  <c r="AE484" i="14"/>
  <c r="AF484" i="14"/>
  <c r="BV484" i="14"/>
  <c r="AB484" i="14"/>
  <c r="HM484" i="14"/>
  <c r="HC485" i="14"/>
  <c r="HL485" i="14"/>
  <c r="HM485" i="14"/>
  <c r="W485" i="14"/>
  <c r="X485" i="14"/>
  <c r="EG485" i="14"/>
  <c r="CO484" i="14"/>
  <c r="BO484" i="14"/>
  <c r="GP484" i="14"/>
  <c r="CI484" i="14"/>
  <c r="DX484" i="14"/>
  <c r="EH484" i="14"/>
  <c r="BX484" i="14"/>
  <c r="HA484" i="14"/>
  <c r="CU484" i="14"/>
  <c r="BE484" i="14"/>
  <c r="EE484" i="14"/>
  <c r="EF484" i="14"/>
  <c r="GD484" i="14"/>
  <c r="EB484" i="14"/>
  <c r="AA485" i="14"/>
  <c r="AR485" i="14"/>
  <c r="AS485" i="14"/>
  <c r="ED485" i="14"/>
  <c r="DW485" i="14"/>
  <c r="EV485" i="14"/>
  <c r="BN485" i="14"/>
  <c r="BZ484" i="14"/>
  <c r="GM484" i="14"/>
  <c r="BU484" i="14"/>
  <c r="GA484" i="14"/>
  <c r="GJ484" i="14"/>
  <c r="GL484" i="14"/>
  <c r="FH484" i="14"/>
  <c r="AQ485" i="14"/>
  <c r="CF485" i="14"/>
  <c r="CG485" i="14"/>
  <c r="FB485" i="14"/>
  <c r="GI485" i="14"/>
  <c r="GJ485" i="14"/>
  <c r="BV485" i="14"/>
  <c r="DC484" i="14"/>
  <c r="HF484" i="14"/>
  <c r="CW484" i="14"/>
  <c r="HV484" i="14"/>
  <c r="IM484" i="14"/>
  <c r="IN484" i="14"/>
  <c r="HK484" i="14"/>
  <c r="HT484" i="14"/>
  <c r="FO484" i="14"/>
  <c r="FA484" i="14"/>
  <c r="EL484" i="14"/>
  <c r="EO484" i="14"/>
  <c r="FG484" i="14"/>
  <c r="ES484" i="14"/>
  <c r="ET484" i="14"/>
  <c r="DQ484" i="14"/>
  <c r="G484" i="14"/>
  <c r="DO484" i="14"/>
  <c r="HG484" i="14"/>
  <c r="BL484" i="14"/>
  <c r="FD484" i="14"/>
  <c r="J484" i="14"/>
  <c r="DR484" i="14"/>
  <c r="HJ484" i="14"/>
  <c r="IY484" i="14"/>
  <c r="CV484" i="14"/>
  <c r="GV484" i="14"/>
  <c r="IS484" i="14"/>
  <c r="CM485" i="14"/>
  <c r="T485" i="14"/>
  <c r="FP485" i="14"/>
  <c r="CO485" i="14"/>
  <c r="BR485" i="14"/>
  <c r="HN485" i="14"/>
  <c r="EE485" i="14"/>
  <c r="BL485" i="14"/>
  <c r="IV485" i="14"/>
  <c r="IW485" i="14"/>
  <c r="IX485" i="14"/>
  <c r="GE484" i="14"/>
  <c r="FQ484" i="14"/>
  <c r="GH484" i="14"/>
  <c r="FU484" i="14"/>
  <c r="FW484" i="14"/>
  <c r="FI484" i="14"/>
  <c r="FJ484" i="14"/>
  <c r="FM484" i="14"/>
  <c r="W484" i="14"/>
  <c r="DW484" i="14"/>
  <c r="HO484" i="14"/>
  <c r="BT484" i="14"/>
  <c r="GB484" i="14"/>
  <c r="Z484" i="14"/>
  <c r="DZ484" i="14"/>
  <c r="HR484" i="14"/>
  <c r="L484" i="14"/>
  <c r="DT484" i="14"/>
  <c r="HL484" i="14"/>
  <c r="JA484" i="14"/>
  <c r="DC485" i="14"/>
  <c r="AB485" i="14"/>
  <c r="HD485" i="14"/>
  <c r="DE485" i="14"/>
  <c r="BZ485" i="14"/>
  <c r="JB485" i="14"/>
  <c r="EU485" i="14"/>
  <c r="BT485" i="14"/>
  <c r="I485" i="14"/>
  <c r="J485" i="14"/>
  <c r="AQ484" i="14"/>
  <c r="AC484" i="14"/>
  <c r="N484" i="14"/>
  <c r="Q484" i="14"/>
  <c r="AI484" i="14"/>
  <c r="U484" i="14"/>
  <c r="V484" i="14"/>
  <c r="IG484" i="14"/>
  <c r="GS484" i="14"/>
  <c r="BC484" i="14"/>
  <c r="EU484" i="14"/>
  <c r="IU484" i="14"/>
  <c r="CR484" i="14"/>
  <c r="GR484" i="14"/>
  <c r="BF484" i="14"/>
  <c r="EX484" i="14"/>
  <c r="IX484" i="14"/>
  <c r="AJ484" i="14"/>
  <c r="EJ484" i="14"/>
  <c r="IR484" i="14"/>
  <c r="BG484" i="14"/>
  <c r="AS484" i="14"/>
  <c r="BJ484" i="14"/>
  <c r="AW484" i="14"/>
  <c r="AY484" i="14"/>
  <c r="AK484" i="14"/>
  <c r="AL484" i="14"/>
  <c r="AO484" i="14"/>
  <c r="HN484" i="14"/>
  <c r="BK484" i="14"/>
  <c r="FC484" i="14"/>
  <c r="H484" i="14"/>
  <c r="DP484" i="14"/>
  <c r="HH484" i="14"/>
  <c r="BN484" i="14"/>
  <c r="FF484" i="14"/>
  <c r="GU484" i="14"/>
  <c r="BH484" i="14"/>
  <c r="EZ484" i="14"/>
  <c r="IZ484" i="14"/>
  <c r="S485" i="14"/>
  <c r="FO485" i="14"/>
  <c r="CN485" i="14"/>
  <c r="U485" i="14"/>
  <c r="FQ485" i="14"/>
  <c r="EL485" i="14"/>
  <c r="BK485" i="14"/>
  <c r="HG485" i="14"/>
  <c r="EF485" i="14"/>
  <c r="DY485" i="14"/>
  <c r="DZ485" i="14"/>
  <c r="EI484" i="14"/>
  <c r="EK484" i="14"/>
  <c r="DV484" i="14"/>
  <c r="DY484" i="14"/>
  <c r="DK484" i="14"/>
  <c r="DM484" i="14"/>
  <c r="ED484" i="14"/>
  <c r="DA484" i="14"/>
  <c r="JB484" i="14"/>
  <c r="CQ484" i="14"/>
  <c r="GQ484" i="14"/>
  <c r="BD484" i="14"/>
  <c r="EV484" i="14"/>
  <c r="IV484" i="14"/>
  <c r="CT484" i="14"/>
  <c r="GT484" i="14"/>
  <c r="IQ484" i="14"/>
  <c r="CN484" i="14"/>
  <c r="GN484" i="14"/>
  <c r="HU484" i="14"/>
  <c r="AA484" i="14"/>
  <c r="EY484" i="14"/>
  <c r="BI484" i="14"/>
  <c r="GG484" i="14"/>
  <c r="DF484" i="14"/>
  <c r="AG484" i="14"/>
  <c r="FE484" i="14"/>
  <c r="CE484" i="14"/>
  <c r="HQ484" i="14"/>
  <c r="EC484" i="14"/>
  <c r="BB484" i="14"/>
  <c r="FZ484" i="14"/>
  <c r="CK484" i="14"/>
  <c r="IO484" i="14"/>
  <c r="O484" i="14"/>
  <c r="CA484" i="14"/>
  <c r="EM484" i="14"/>
  <c r="GY484" i="14"/>
  <c r="P484" i="14"/>
  <c r="CB484" i="14"/>
  <c r="EN484" i="14"/>
  <c r="GZ484" i="14"/>
  <c r="R484" i="14"/>
  <c r="CD484" i="14"/>
  <c r="EP484" i="14"/>
  <c r="HB484" i="14"/>
  <c r="HC484" i="14"/>
  <c r="T484" i="14"/>
  <c r="CF484" i="14"/>
  <c r="ER484" i="14"/>
  <c r="HD484" i="14"/>
  <c r="HE484" i="14"/>
  <c r="V485" i="14"/>
  <c r="AI485" i="14"/>
  <c r="CU485" i="14"/>
  <c r="FG485" i="14"/>
  <c r="HS485" i="14"/>
  <c r="AJ485" i="14"/>
  <c r="CV485" i="14"/>
  <c r="FH485" i="14"/>
  <c r="HT485" i="14"/>
  <c r="AK485" i="14"/>
  <c r="CW485" i="14"/>
  <c r="FI485" i="14"/>
  <c r="HU485" i="14"/>
  <c r="CH485" i="14"/>
  <c r="ET485" i="14"/>
  <c r="HF485" i="14"/>
  <c r="O485" i="14"/>
  <c r="CA485" i="14"/>
  <c r="EM485" i="14"/>
  <c r="GY485" i="14"/>
  <c r="P485" i="14"/>
  <c r="CB485" i="14"/>
  <c r="EN485" i="14"/>
  <c r="GZ485" i="14"/>
  <c r="Q485" i="14"/>
  <c r="CC485" i="14"/>
  <c r="EO485" i="14"/>
  <c r="HA485" i="14"/>
  <c r="R485" i="14"/>
  <c r="CD485" i="14"/>
  <c r="EP485" i="14"/>
  <c r="HB485" i="14"/>
  <c r="HH485" i="14"/>
  <c r="Y485" i="14"/>
  <c r="CK485" i="14"/>
  <c r="EW485" i="14"/>
  <c r="HI485" i="14"/>
  <c r="Z485" i="14"/>
  <c r="CL485" i="14"/>
  <c r="EX485" i="14"/>
  <c r="HJ485" i="14"/>
  <c r="AL485" i="14"/>
  <c r="AY485" i="14"/>
  <c r="DK485" i="14"/>
  <c r="FW485" i="14"/>
  <c r="II485" i="14"/>
  <c r="AZ485" i="14"/>
  <c r="DL485" i="14"/>
  <c r="FX485" i="14"/>
  <c r="IJ485" i="14"/>
  <c r="BA485" i="14"/>
  <c r="DM485" i="14"/>
  <c r="FY485" i="14"/>
  <c r="IK485" i="14"/>
  <c r="CX485" i="14"/>
  <c r="FJ485" i="14"/>
  <c r="HV485" i="14"/>
  <c r="AE485" i="14"/>
  <c r="CQ485" i="14"/>
  <c r="FC485" i="14"/>
  <c r="HO485" i="14"/>
  <c r="AF485" i="14"/>
  <c r="CR485" i="14"/>
  <c r="FD485" i="14"/>
  <c r="HP485" i="14"/>
  <c r="AG485" i="14"/>
  <c r="CS485" i="14"/>
  <c r="FE485" i="14"/>
  <c r="HQ485" i="14"/>
  <c r="AH485" i="14"/>
  <c r="CT485" i="14"/>
  <c r="FF485" i="14"/>
  <c r="HR485" i="14"/>
  <c r="BW484" i="14"/>
  <c r="GX484" i="14"/>
  <c r="DE484" i="14"/>
  <c r="AD484" i="14"/>
  <c r="FB484" i="14"/>
  <c r="CC484" i="14"/>
  <c r="HI484" i="14"/>
  <c r="EA484" i="14"/>
  <c r="BA484" i="14"/>
  <c r="FY484" i="14"/>
  <c r="CX484" i="14"/>
  <c r="I484" i="14"/>
  <c r="EG484" i="14"/>
  <c r="ID484" i="14"/>
  <c r="AM484" i="14"/>
  <c r="CY484" i="14"/>
  <c r="FK484" i="14"/>
  <c r="HW484" i="14"/>
  <c r="AN484" i="14"/>
  <c r="CZ484" i="14"/>
  <c r="FL484" i="14"/>
  <c r="HX484" i="14"/>
  <c r="AP484" i="14"/>
  <c r="DB484" i="14"/>
  <c r="FN484" i="14"/>
  <c r="HZ484" i="14"/>
  <c r="IA484" i="14"/>
  <c r="AR484" i="14"/>
  <c r="DD484" i="14"/>
  <c r="FP484" i="14"/>
  <c r="IB484" i="14"/>
  <c r="IC484" i="14"/>
  <c r="AT485" i="14"/>
  <c r="BG485" i="14"/>
  <c r="DS485" i="14"/>
  <c r="GE485" i="14"/>
  <c r="IQ485" i="14"/>
  <c r="BH485" i="14"/>
  <c r="DT485" i="14"/>
  <c r="GF485" i="14"/>
  <c r="IR485" i="14"/>
  <c r="BI485" i="14"/>
  <c r="DU485" i="14"/>
  <c r="GG485" i="14"/>
  <c r="IS485" i="14"/>
  <c r="DF485" i="14"/>
  <c r="FR485" i="14"/>
  <c r="ID485" i="14"/>
  <c r="AM485" i="14"/>
  <c r="CY485" i="14"/>
  <c r="FK485" i="14"/>
  <c r="HW485" i="14"/>
  <c r="AN485" i="14"/>
  <c r="CZ485" i="14"/>
  <c r="FL485" i="14"/>
  <c r="HX485" i="14"/>
  <c r="AO485" i="14"/>
  <c r="DA485" i="14"/>
  <c r="FM485" i="14"/>
  <c r="HY485" i="14"/>
  <c r="AP485" i="14"/>
  <c r="DB485" i="14"/>
  <c r="FN485" i="14"/>
  <c r="HZ485" i="14"/>
  <c r="CM484" i="14"/>
  <c r="IW484" i="14"/>
  <c r="DU484" i="14"/>
  <c r="AT484" i="14"/>
  <c r="FR484" i="14"/>
  <c r="CS484" i="14"/>
  <c r="S484" i="14"/>
  <c r="EQ484" i="14"/>
  <c r="BQ484" i="14"/>
  <c r="GO484" i="14"/>
  <c r="DN484" i="14"/>
  <c r="Y484" i="14"/>
  <c r="EW484" i="14"/>
  <c r="IL484" i="14"/>
  <c r="AU484" i="14"/>
  <c r="DG484" i="14"/>
  <c r="FS484" i="14"/>
  <c r="IE484" i="14"/>
  <c r="AV484" i="14"/>
  <c r="DH484" i="14"/>
  <c r="FT484" i="14"/>
  <c r="IF484" i="14"/>
  <c r="AX484" i="14"/>
  <c r="DJ484" i="14"/>
  <c r="FV484" i="14"/>
  <c r="IH484" i="14"/>
  <c r="II484" i="14"/>
  <c r="AZ484" i="14"/>
  <c r="DL484" i="14"/>
  <c r="FX484" i="14"/>
  <c r="IJ484" i="14"/>
  <c r="BB485" i="14"/>
  <c r="BO485" i="14"/>
  <c r="EA485" i="14"/>
  <c r="GM485" i="14"/>
  <c r="IY485" i="14"/>
  <c r="BP485" i="14"/>
  <c r="EB485" i="14"/>
  <c r="GN485" i="14"/>
  <c r="IZ485" i="14"/>
  <c r="BQ485" i="14"/>
  <c r="EC485" i="14"/>
  <c r="GO485" i="14"/>
  <c r="JA485" i="14"/>
  <c r="DN485" i="14"/>
  <c r="FZ485" i="14"/>
  <c r="IL485" i="14"/>
  <c r="AU485" i="14"/>
  <c r="DG485" i="14"/>
  <c r="FS485" i="14"/>
  <c r="IE485" i="14"/>
  <c r="AV485" i="14"/>
  <c r="DH485" i="14"/>
  <c r="FT485" i="14"/>
  <c r="IF485" i="14"/>
  <c r="AW485" i="14"/>
  <c r="DI485" i="14"/>
  <c r="FU485" i="14"/>
  <c r="IG485" i="14"/>
  <c r="AX485" i="14"/>
  <c r="DJ485" i="14"/>
  <c r="FV485" i="14"/>
  <c r="IH485" i="14"/>
  <c r="K485" i="14"/>
  <c r="BW485" i="14"/>
  <c r="EI485" i="14"/>
  <c r="GU485" i="14"/>
  <c r="L485" i="14"/>
  <c r="BX485" i="14"/>
  <c r="EJ485" i="14"/>
  <c r="GV485" i="14"/>
  <c r="M485" i="14"/>
  <c r="BY485" i="14"/>
  <c r="EK485" i="14"/>
  <c r="GW485" i="14"/>
  <c r="BJ485" i="14"/>
  <c r="DV485" i="14"/>
  <c r="GH485" i="14"/>
  <c r="IT485" i="14"/>
  <c r="BC485" i="14"/>
  <c r="DO485" i="14"/>
  <c r="GA485" i="14"/>
  <c r="IM485" i="14"/>
  <c r="BD485" i="14"/>
  <c r="DP485" i="14"/>
  <c r="GB485" i="14"/>
  <c r="IN485" i="14"/>
  <c r="BE485" i="14"/>
  <c r="DQ485" i="14"/>
  <c r="GC485" i="14"/>
  <c r="IO485" i="14"/>
  <c r="BF485" i="14"/>
  <c r="DR485" i="14"/>
  <c r="GD485" i="14"/>
  <c r="G226" i="14"/>
  <c r="E226" i="14"/>
  <c r="H226" i="14" s="1"/>
  <c r="D227" i="14"/>
  <c r="C228" i="14"/>
  <c r="P374" i="2"/>
  <c r="Q374" i="2"/>
  <c r="G310" i="2"/>
  <c r="H310" i="2" s="1"/>
  <c r="G320" i="2"/>
  <c r="I320" i="2" s="1"/>
  <c r="G318" i="2"/>
  <c r="H318" i="2" s="1"/>
  <c r="G304" i="2"/>
  <c r="H304" i="2" s="1"/>
  <c r="G302" i="2"/>
  <c r="I302" i="2" s="1"/>
  <c r="P296" i="2"/>
  <c r="R296" i="2" s="1"/>
  <c r="Q335" i="2"/>
  <c r="G316" i="2"/>
  <c r="O394" i="2" s="1"/>
  <c r="G308" i="2"/>
  <c r="O386" i="2" s="1"/>
  <c r="G300" i="2"/>
  <c r="G290" i="2"/>
  <c r="G298" i="2"/>
  <c r="O376" i="2" s="1"/>
  <c r="G292" i="2"/>
  <c r="O370" i="2" s="1"/>
  <c r="G307" i="2"/>
  <c r="G289" i="2"/>
  <c r="O367" i="2" s="1"/>
  <c r="G287" i="2"/>
  <c r="O365" i="2" s="1"/>
  <c r="G321" i="2"/>
  <c r="O399" i="2" s="1"/>
  <c r="G319" i="2"/>
  <c r="O397" i="2" s="1"/>
  <c r="G317" i="2"/>
  <c r="O395" i="2" s="1"/>
  <c r="G315" i="2"/>
  <c r="O393" i="2" s="1"/>
  <c r="G313" i="2"/>
  <c r="O391" i="2" s="1"/>
  <c r="G311" i="2"/>
  <c r="O389" i="2" s="1"/>
  <c r="G309" i="2"/>
  <c r="O387" i="2" s="1"/>
  <c r="G305" i="2"/>
  <c r="O383" i="2" s="1"/>
  <c r="G303" i="2"/>
  <c r="O381" i="2" s="1"/>
  <c r="G301" i="2"/>
  <c r="O379" i="2" s="1"/>
  <c r="G299" i="2"/>
  <c r="O377" i="2" s="1"/>
  <c r="G297" i="2"/>
  <c r="O375" i="2" s="1"/>
  <c r="G295" i="2"/>
  <c r="O373" i="2" s="1"/>
  <c r="G293" i="2"/>
  <c r="G291" i="2"/>
  <c r="O369" i="2" s="1"/>
  <c r="G285" i="2"/>
  <c r="O363" i="2" s="1"/>
  <c r="G314" i="2"/>
  <c r="O392" i="2" s="1"/>
  <c r="G312" i="2"/>
  <c r="O390" i="2" s="1"/>
  <c r="G306" i="2"/>
  <c r="O384" i="2" s="1"/>
  <c r="G294" i="2"/>
  <c r="O372" i="2" s="1"/>
  <c r="G288" i="2"/>
  <c r="O366" i="2" s="1"/>
  <c r="G286" i="2"/>
  <c r="O364" i="2" s="1"/>
  <c r="I296" i="2"/>
  <c r="H296" i="2"/>
  <c r="C121" i="1"/>
  <c r="C124" i="1" s="1"/>
  <c r="C116" i="1"/>
  <c r="AH141" i="2"/>
  <c r="AI141" i="2" s="1"/>
  <c r="AK141" i="2" s="1"/>
  <c r="AO141" i="2" s="1"/>
  <c r="M95" i="11" s="1"/>
  <c r="C162" i="1"/>
  <c r="C229" i="1" s="1"/>
  <c r="C118" i="1"/>
  <c r="C125" i="1"/>
  <c r="C131" i="1"/>
  <c r="IM486" i="14" l="1"/>
  <c r="GP486" i="14"/>
  <c r="GM486" i="14"/>
  <c r="GJ486" i="14"/>
  <c r="ED486" i="14"/>
  <c r="JA486" i="14"/>
  <c r="IX486" i="14"/>
  <c r="GO486" i="14"/>
  <c r="GL486" i="14"/>
  <c r="GI486" i="14"/>
  <c r="GK486" i="14"/>
  <c r="EB486" i="14"/>
  <c r="IY486" i="14"/>
  <c r="BK486" i="14"/>
  <c r="DX486" i="14"/>
  <c r="EC486" i="14"/>
  <c r="DZ486" i="14"/>
  <c r="BQ486" i="14"/>
  <c r="BN486" i="14"/>
  <c r="IW486" i="14"/>
  <c r="DY486" i="14"/>
  <c r="JB486" i="14"/>
  <c r="BO486" i="14"/>
  <c r="IU486" i="14"/>
  <c r="IZ486" i="14"/>
  <c r="GN486" i="14"/>
  <c r="DW486" i="14"/>
  <c r="BM486" i="14"/>
  <c r="IV486" i="14"/>
  <c r="EA486" i="14"/>
  <c r="BL486" i="14"/>
  <c r="BP486" i="14"/>
  <c r="BR486" i="14"/>
  <c r="I486" i="14"/>
  <c r="K486" i="14"/>
  <c r="M486" i="14"/>
  <c r="GR486" i="14"/>
  <c r="J486" i="14"/>
  <c r="BW486" i="14"/>
  <c r="BX486" i="14"/>
  <c r="N486" i="14"/>
  <c r="CB486" i="14"/>
  <c r="Q486" i="14"/>
  <c r="HA486" i="14"/>
  <c r="HB486" i="14"/>
  <c r="EQ486" i="14"/>
  <c r="CF486" i="14"/>
  <c r="U486" i="14"/>
  <c r="HE486" i="14"/>
  <c r="ET486" i="14"/>
  <c r="EM486" i="14"/>
  <c r="EG486" i="14"/>
  <c r="GT486" i="14"/>
  <c r="L486" i="14"/>
  <c r="GV486" i="14"/>
  <c r="GW486" i="14"/>
  <c r="GX486" i="14"/>
  <c r="GZ486" i="14"/>
  <c r="EO486" i="14"/>
  <c r="CD486" i="14"/>
  <c r="S486" i="14"/>
  <c r="HC486" i="14"/>
  <c r="HD486" i="14"/>
  <c r="ES486" i="14"/>
  <c r="CA486" i="14"/>
  <c r="X486" i="14"/>
  <c r="EV486" i="14"/>
  <c r="Y486" i="14"/>
  <c r="EW486" i="14"/>
  <c r="Z486" i="14"/>
  <c r="HJ486" i="14"/>
  <c r="EY486" i="14"/>
  <c r="AC486" i="14"/>
  <c r="BT486" i="14"/>
  <c r="GS486" i="14"/>
  <c r="EH486" i="14"/>
  <c r="EI486" i="14"/>
  <c r="EJ486" i="14"/>
  <c r="EK486" i="14"/>
  <c r="BZ486" i="14"/>
  <c r="EL486" i="14"/>
  <c r="G486" i="14"/>
  <c r="BS486" i="14"/>
  <c r="EE486" i="14"/>
  <c r="GQ486" i="14"/>
  <c r="P486" i="14"/>
  <c r="EN486" i="14"/>
  <c r="CC486" i="14"/>
  <c r="R486" i="14"/>
  <c r="EP486" i="14"/>
  <c r="CE486" i="14"/>
  <c r="T486" i="14"/>
  <c r="ER486" i="14"/>
  <c r="CG486" i="14"/>
  <c r="V486" i="14"/>
  <c r="CH486" i="14"/>
  <c r="HF486" i="14"/>
  <c r="O486" i="14"/>
  <c r="GY486" i="14"/>
  <c r="CJ486" i="14"/>
  <c r="HH486" i="14"/>
  <c r="CK486" i="14"/>
  <c r="HI486" i="14"/>
  <c r="CL486" i="14"/>
  <c r="EX486" i="14"/>
  <c r="AA486" i="14"/>
  <c r="CM486" i="14"/>
  <c r="HK486" i="14"/>
  <c r="AB486" i="14"/>
  <c r="CN486" i="14"/>
  <c r="EZ486" i="14"/>
  <c r="HL486" i="14"/>
  <c r="CO486" i="14"/>
  <c r="FA486" i="14"/>
  <c r="HM486" i="14"/>
  <c r="AD486" i="14"/>
  <c r="CP486" i="14"/>
  <c r="FB486" i="14"/>
  <c r="HN486" i="14"/>
  <c r="W486" i="14"/>
  <c r="CI486" i="14"/>
  <c r="EU486" i="14"/>
  <c r="HG486" i="14"/>
  <c r="AF486" i="14"/>
  <c r="CR486" i="14"/>
  <c r="FD486" i="14"/>
  <c r="HP486" i="14"/>
  <c r="AG486" i="14"/>
  <c r="CS486" i="14"/>
  <c r="FE486" i="14"/>
  <c r="HQ486" i="14"/>
  <c r="AH486" i="14"/>
  <c r="CT486" i="14"/>
  <c r="FF486" i="14"/>
  <c r="HR486" i="14"/>
  <c r="AI486" i="14"/>
  <c r="CU486" i="14"/>
  <c r="FG486" i="14"/>
  <c r="HS486" i="14"/>
  <c r="AJ486" i="14"/>
  <c r="CV486" i="14"/>
  <c r="FH486" i="14"/>
  <c r="HT486" i="14"/>
  <c r="AK486" i="14"/>
  <c r="CW486" i="14"/>
  <c r="FI486" i="14"/>
  <c r="HU486" i="14"/>
  <c r="AL486" i="14"/>
  <c r="CX486" i="14"/>
  <c r="FJ486" i="14"/>
  <c r="HV486" i="14"/>
  <c r="AE486" i="14"/>
  <c r="CQ486" i="14"/>
  <c r="FC486" i="14"/>
  <c r="HO486" i="14"/>
  <c r="H486" i="14"/>
  <c r="BU486" i="14"/>
  <c r="BV486" i="14"/>
  <c r="GU486" i="14"/>
  <c r="BY486" i="14"/>
  <c r="AN486" i="14"/>
  <c r="FL486" i="14"/>
  <c r="AO486" i="14"/>
  <c r="FM486" i="14"/>
  <c r="AP486" i="14"/>
  <c r="FN486" i="14"/>
  <c r="AQ486" i="14"/>
  <c r="FO486" i="14"/>
  <c r="AR486" i="14"/>
  <c r="FP486" i="14"/>
  <c r="AS486" i="14"/>
  <c r="FQ486" i="14"/>
  <c r="AT486" i="14"/>
  <c r="DF486" i="14"/>
  <c r="FR486" i="14"/>
  <c r="ID486" i="14"/>
  <c r="CY486" i="14"/>
  <c r="FK486" i="14"/>
  <c r="HW486" i="14"/>
  <c r="EF486" i="14"/>
  <c r="CZ486" i="14"/>
  <c r="HX486" i="14"/>
  <c r="DA486" i="14"/>
  <c r="HY486" i="14"/>
  <c r="DB486" i="14"/>
  <c r="HZ486" i="14"/>
  <c r="DC486" i="14"/>
  <c r="IA486" i="14"/>
  <c r="DD486" i="14"/>
  <c r="IB486" i="14"/>
  <c r="DE486" i="14"/>
  <c r="IC486" i="14"/>
  <c r="AM486" i="14"/>
  <c r="AV486" i="14"/>
  <c r="DH486" i="14"/>
  <c r="FT486" i="14"/>
  <c r="IF486" i="14"/>
  <c r="AW486" i="14"/>
  <c r="DI486" i="14"/>
  <c r="FU486" i="14"/>
  <c r="IG486" i="14"/>
  <c r="AX486" i="14"/>
  <c r="DJ486" i="14"/>
  <c r="FV486" i="14"/>
  <c r="IH486" i="14"/>
  <c r="AY486" i="14"/>
  <c r="DK486" i="14"/>
  <c r="FW486" i="14"/>
  <c r="II486" i="14"/>
  <c r="AZ486" i="14"/>
  <c r="DL486" i="14"/>
  <c r="FX486" i="14"/>
  <c r="IJ486" i="14"/>
  <c r="BA486" i="14"/>
  <c r="DM486" i="14"/>
  <c r="FY486" i="14"/>
  <c r="IK486" i="14"/>
  <c r="BB486" i="14"/>
  <c r="DN486" i="14"/>
  <c r="FZ486" i="14"/>
  <c r="IL486" i="14"/>
  <c r="AU486" i="14"/>
  <c r="DG486" i="14"/>
  <c r="FS486" i="14"/>
  <c r="IE486" i="14"/>
  <c r="BD486" i="14"/>
  <c r="DP486" i="14"/>
  <c r="GB486" i="14"/>
  <c r="IN486" i="14"/>
  <c r="BE486" i="14"/>
  <c r="DQ486" i="14"/>
  <c r="GC486" i="14"/>
  <c r="IO486" i="14"/>
  <c r="BF486" i="14"/>
  <c r="DR486" i="14"/>
  <c r="GD486" i="14"/>
  <c r="IP486" i="14"/>
  <c r="BG486" i="14"/>
  <c r="DS486" i="14"/>
  <c r="GE486" i="14"/>
  <c r="IQ486" i="14"/>
  <c r="BH486" i="14"/>
  <c r="DT486" i="14"/>
  <c r="GF486" i="14"/>
  <c r="IR486" i="14"/>
  <c r="BI486" i="14"/>
  <c r="DU486" i="14"/>
  <c r="GG486" i="14"/>
  <c r="IS486" i="14"/>
  <c r="BJ486" i="14"/>
  <c r="DV486" i="14"/>
  <c r="GH486" i="14"/>
  <c r="IT486" i="14"/>
  <c r="BC486" i="14"/>
  <c r="DO486" i="14"/>
  <c r="GA486" i="14"/>
  <c r="F226" i="14"/>
  <c r="I226" i="14" s="1"/>
  <c r="K226" i="14" s="1"/>
  <c r="C229" i="14"/>
  <c r="D228" i="14"/>
  <c r="E227" i="14"/>
  <c r="F227" i="14" s="1"/>
  <c r="G227" i="14"/>
  <c r="I310" i="2"/>
  <c r="H302" i="2"/>
  <c r="I304" i="2"/>
  <c r="P366" i="2"/>
  <c r="Q366" i="2"/>
  <c r="Q373" i="2"/>
  <c r="P373" i="2"/>
  <c r="P391" i="2"/>
  <c r="Q391" i="2"/>
  <c r="P370" i="2"/>
  <c r="Q370" i="2"/>
  <c r="P302" i="2"/>
  <c r="R302" i="2" s="1"/>
  <c r="O380" i="2"/>
  <c r="Q372" i="2"/>
  <c r="P372" i="2"/>
  <c r="P375" i="2"/>
  <c r="Q375" i="2"/>
  <c r="P393" i="2"/>
  <c r="Q393" i="2"/>
  <c r="P376" i="2"/>
  <c r="Q376" i="2"/>
  <c r="P304" i="2"/>
  <c r="R304" i="2" s="1"/>
  <c r="O382" i="2"/>
  <c r="Q389" i="2"/>
  <c r="P389" i="2"/>
  <c r="P395" i="2"/>
  <c r="Q395" i="2"/>
  <c r="Q329" i="2"/>
  <c r="R329" i="2" s="1"/>
  <c r="O368" i="2"/>
  <c r="P318" i="2"/>
  <c r="R318" i="2" s="1"/>
  <c r="O396" i="2"/>
  <c r="I307" i="2"/>
  <c r="O385" i="2"/>
  <c r="P390" i="2"/>
  <c r="Q390" i="2"/>
  <c r="P379" i="2"/>
  <c r="Q379" i="2"/>
  <c r="Q397" i="2"/>
  <c r="P397" i="2"/>
  <c r="H300" i="2"/>
  <c r="O378" i="2"/>
  <c r="P320" i="2"/>
  <c r="R320" i="2" s="1"/>
  <c r="O398" i="2"/>
  <c r="H293" i="2"/>
  <c r="O371" i="2"/>
  <c r="Q392" i="2"/>
  <c r="P392" i="2"/>
  <c r="P399" i="2"/>
  <c r="Q399" i="2"/>
  <c r="P386" i="2"/>
  <c r="Q386" i="2"/>
  <c r="P310" i="2"/>
  <c r="R310" i="2" s="1"/>
  <c r="O388" i="2"/>
  <c r="Q364" i="2"/>
  <c r="P364" i="2"/>
  <c r="P377" i="2"/>
  <c r="Q377" i="2"/>
  <c r="P363" i="2"/>
  <c r="Q363" i="2"/>
  <c r="Q365" i="2"/>
  <c r="P365" i="2"/>
  <c r="P394" i="2"/>
  <c r="Q394" i="2"/>
  <c r="Q384" i="2"/>
  <c r="P384" i="2"/>
  <c r="Q381" i="2"/>
  <c r="P381" i="2"/>
  <c r="P383" i="2"/>
  <c r="Q383" i="2"/>
  <c r="I318" i="2"/>
  <c r="P369" i="2"/>
  <c r="Q369" i="2"/>
  <c r="P387" i="2"/>
  <c r="Q387" i="2"/>
  <c r="P367" i="2"/>
  <c r="Q367" i="2"/>
  <c r="H320" i="2"/>
  <c r="Q349" i="2"/>
  <c r="R349" i="2" s="1"/>
  <c r="H307" i="2"/>
  <c r="Q343" i="2"/>
  <c r="R343" i="2" s="1"/>
  <c r="Q357" i="2"/>
  <c r="R357" i="2" s="1"/>
  <c r="Q341" i="2"/>
  <c r="S341" i="2" s="1"/>
  <c r="Q359" i="2"/>
  <c r="S359" i="2" s="1"/>
  <c r="Q296" i="2"/>
  <c r="P313" i="2"/>
  <c r="R313" i="2" s="1"/>
  <c r="Q352" i="2"/>
  <c r="P294" i="2"/>
  <c r="R294" i="2" s="1"/>
  <c r="Q333" i="2"/>
  <c r="P297" i="2"/>
  <c r="R297" i="2" s="1"/>
  <c r="Q336" i="2"/>
  <c r="P315" i="2"/>
  <c r="R315" i="2" s="1"/>
  <c r="Q354" i="2"/>
  <c r="P298" i="2"/>
  <c r="R298" i="2" s="1"/>
  <c r="Q337" i="2"/>
  <c r="P317" i="2"/>
  <c r="R317" i="2" s="1"/>
  <c r="Q356" i="2"/>
  <c r="P288" i="2"/>
  <c r="R288" i="2" s="1"/>
  <c r="Q327" i="2"/>
  <c r="P312" i="2"/>
  <c r="R312" i="2" s="1"/>
  <c r="Q351" i="2"/>
  <c r="P301" i="2"/>
  <c r="R301" i="2" s="1"/>
  <c r="Q340" i="2"/>
  <c r="P319" i="2"/>
  <c r="R319" i="2" s="1"/>
  <c r="Q358" i="2"/>
  <c r="P300" i="2"/>
  <c r="R300" i="2" s="1"/>
  <c r="Q339" i="2"/>
  <c r="P292" i="2"/>
  <c r="R292" i="2" s="1"/>
  <c r="Q331" i="2"/>
  <c r="P299" i="2"/>
  <c r="R299" i="2" s="1"/>
  <c r="Q338" i="2"/>
  <c r="P314" i="2"/>
  <c r="R314" i="2" s="1"/>
  <c r="Q353" i="2"/>
  <c r="P303" i="2"/>
  <c r="R303" i="2" s="1"/>
  <c r="Q342" i="2"/>
  <c r="P321" i="2"/>
  <c r="R321" i="2" s="1"/>
  <c r="Q360" i="2"/>
  <c r="P308" i="2"/>
  <c r="R308" i="2" s="1"/>
  <c r="Q347" i="2"/>
  <c r="S335" i="2"/>
  <c r="R335" i="2"/>
  <c r="P306" i="2"/>
  <c r="R306" i="2" s="1"/>
  <c r="Q345" i="2"/>
  <c r="P305" i="2"/>
  <c r="R305" i="2" s="1"/>
  <c r="Q344" i="2"/>
  <c r="P287" i="2"/>
  <c r="R287" i="2" s="1"/>
  <c r="Q326" i="2"/>
  <c r="P316" i="2"/>
  <c r="R316" i="2" s="1"/>
  <c r="Q355" i="2"/>
  <c r="P295" i="2"/>
  <c r="R295" i="2" s="1"/>
  <c r="Q334" i="2"/>
  <c r="P285" i="2"/>
  <c r="R285" i="2" s="1"/>
  <c r="Q324" i="2"/>
  <c r="P291" i="2"/>
  <c r="R291" i="2" s="1"/>
  <c r="Q330" i="2"/>
  <c r="P309" i="2"/>
  <c r="R309" i="2" s="1"/>
  <c r="Q348" i="2"/>
  <c r="P289" i="2"/>
  <c r="R289" i="2" s="1"/>
  <c r="Q328" i="2"/>
  <c r="P286" i="2"/>
  <c r="R286" i="2" s="1"/>
  <c r="Q325" i="2"/>
  <c r="P293" i="2"/>
  <c r="R293" i="2" s="1"/>
  <c r="Q332" i="2"/>
  <c r="P311" i="2"/>
  <c r="R311" i="2" s="1"/>
  <c r="Q350" i="2"/>
  <c r="P307" i="2"/>
  <c r="R307" i="2" s="1"/>
  <c r="Q346" i="2"/>
  <c r="H308" i="2"/>
  <c r="I290" i="2"/>
  <c r="P290" i="2"/>
  <c r="R290" i="2" s="1"/>
  <c r="H298" i="2"/>
  <c r="I293" i="2"/>
  <c r="I301" i="2"/>
  <c r="I300" i="2"/>
  <c r="I292" i="2"/>
  <c r="I316" i="2"/>
  <c r="H292" i="2"/>
  <c r="H316" i="2"/>
  <c r="I298" i="2"/>
  <c r="H317" i="2"/>
  <c r="H299" i="2"/>
  <c r="I319" i="2"/>
  <c r="H306" i="2"/>
  <c r="H289" i="2"/>
  <c r="I309" i="2"/>
  <c r="H286" i="2"/>
  <c r="I312" i="2"/>
  <c r="H311" i="2"/>
  <c r="I299" i="2"/>
  <c r="H309" i="2"/>
  <c r="I288" i="2"/>
  <c r="H314" i="2"/>
  <c r="H295" i="2"/>
  <c r="I303" i="2"/>
  <c r="H313" i="2"/>
  <c r="H321" i="2"/>
  <c r="I308" i="2"/>
  <c r="I291" i="2"/>
  <c r="H290" i="2"/>
  <c r="H291" i="2"/>
  <c r="H301" i="2"/>
  <c r="I317" i="2"/>
  <c r="H294" i="2"/>
  <c r="I285" i="2"/>
  <c r="I297" i="2"/>
  <c r="H305" i="2"/>
  <c r="I315" i="2"/>
  <c r="H287" i="2"/>
  <c r="H315" i="2"/>
  <c r="I287" i="2"/>
  <c r="H303" i="2"/>
  <c r="H319" i="2"/>
  <c r="I294" i="2"/>
  <c r="I295" i="2"/>
  <c r="I311" i="2"/>
  <c r="I286" i="2"/>
  <c r="I306" i="2"/>
  <c r="I314" i="2"/>
  <c r="H312" i="2"/>
  <c r="H288" i="2"/>
  <c r="I289" i="2"/>
  <c r="H297" i="2"/>
  <c r="I305" i="2"/>
  <c r="I313" i="2"/>
  <c r="I321" i="2"/>
  <c r="H285" i="2"/>
  <c r="C123" i="1"/>
  <c r="C122" i="1"/>
  <c r="H227" i="14" l="1"/>
  <c r="IZ487" i="14"/>
  <c r="GN487" i="14"/>
  <c r="EB487" i="14"/>
  <c r="BP487" i="14"/>
  <c r="GZ487" i="14"/>
  <c r="EE487" i="14"/>
  <c r="BJ487" i="14"/>
  <c r="IS487" i="14"/>
  <c r="FW487" i="14"/>
  <c r="DB487" i="14"/>
  <c r="AI487" i="14"/>
  <c r="HP487" i="14"/>
  <c r="EU487" i="14"/>
  <c r="BZ487" i="14"/>
  <c r="J487" i="14"/>
  <c r="GM487" i="14"/>
  <c r="DR487" i="14"/>
  <c r="AW487" i="14"/>
  <c r="IF487" i="14"/>
  <c r="FK487" i="14"/>
  <c r="CP487" i="14"/>
  <c r="X487" i="14"/>
  <c r="HC487" i="14"/>
  <c r="EH487" i="14"/>
  <c r="BM487" i="14"/>
  <c r="IV487" i="14"/>
  <c r="GA487" i="14"/>
  <c r="DF487" i="14"/>
  <c r="AL487" i="14"/>
  <c r="HJ487" i="14"/>
  <c r="EO487" i="14"/>
  <c r="BT487" i="14"/>
  <c r="IR487" i="14"/>
  <c r="GF487" i="14"/>
  <c r="DT487" i="14"/>
  <c r="BH487" i="14"/>
  <c r="GQ487" i="14"/>
  <c r="DV487" i="14"/>
  <c r="BA487" i="14"/>
  <c r="II487" i="14"/>
  <c r="FN487" i="14"/>
  <c r="CS487" i="14"/>
  <c r="AA487" i="14"/>
  <c r="HG487" i="14"/>
  <c r="EL487" i="14"/>
  <c r="BQ487" i="14"/>
  <c r="IY487" i="14"/>
  <c r="GD487" i="14"/>
  <c r="DI487" i="14"/>
  <c r="AO487" i="14"/>
  <c r="HW487" i="14"/>
  <c r="FB487" i="14"/>
  <c r="CG487" i="14"/>
  <c r="P487" i="14"/>
  <c r="GT487" i="14"/>
  <c r="DY487" i="14"/>
  <c r="BD487" i="14"/>
  <c r="IM487" i="14"/>
  <c r="FR487" i="14"/>
  <c r="CW487" i="14"/>
  <c r="AD487" i="14"/>
  <c r="HA487" i="14"/>
  <c r="EF487" i="14"/>
  <c r="BK487" i="14"/>
  <c r="HD487" i="14"/>
  <c r="DU487" i="14"/>
  <c r="CR487" i="14"/>
  <c r="IX487" i="14"/>
  <c r="HV487" i="14"/>
  <c r="O487" i="14"/>
  <c r="IC487" i="14"/>
  <c r="IJ487" i="14"/>
  <c r="FX487" i="14"/>
  <c r="DL487" i="14"/>
  <c r="AZ487" i="14"/>
  <c r="GH487" i="14"/>
  <c r="DM487" i="14"/>
  <c r="AR487" i="14"/>
  <c r="HZ487" i="14"/>
  <c r="FE487" i="14"/>
  <c r="CJ487" i="14"/>
  <c r="S487" i="14"/>
  <c r="GX487" i="14"/>
  <c r="EC487" i="14"/>
  <c r="BG487" i="14"/>
  <c r="IP487" i="14"/>
  <c r="FU487" i="14"/>
  <c r="CZ487" i="14"/>
  <c r="AG487" i="14"/>
  <c r="HN487" i="14"/>
  <c r="ES487" i="14"/>
  <c r="BW487" i="14"/>
  <c r="H487" i="14"/>
  <c r="GK487" i="14"/>
  <c r="DP487" i="14"/>
  <c r="AU487" i="14"/>
  <c r="ID487" i="14"/>
  <c r="FI487" i="14"/>
  <c r="CM487" i="14"/>
  <c r="V487" i="14"/>
  <c r="GR487" i="14"/>
  <c r="DW487" i="14"/>
  <c r="BB487" i="14"/>
  <c r="HR487" i="14"/>
  <c r="CB487" i="14"/>
  <c r="IH487" i="14"/>
  <c r="HF487" i="14"/>
  <c r="DH487" i="14"/>
  <c r="CE487" i="14"/>
  <c r="DX487" i="14"/>
  <c r="CL487" i="14"/>
  <c r="IB487" i="14"/>
  <c r="FP487" i="14"/>
  <c r="DD487" i="14"/>
  <c r="IT487" i="14"/>
  <c r="FY487" i="14"/>
  <c r="DC487" i="14"/>
  <c r="AJ487" i="14"/>
  <c r="HQ487" i="14"/>
  <c r="EV487" i="14"/>
  <c r="CA487" i="14"/>
  <c r="K487" i="14"/>
  <c r="GO487" i="14"/>
  <c r="DS487" i="14"/>
  <c r="AX487" i="14"/>
  <c r="IG487" i="14"/>
  <c r="FL487" i="14"/>
  <c r="CQ487" i="14"/>
  <c r="Y487" i="14"/>
  <c r="HE487" i="14"/>
  <c r="EI487" i="14"/>
  <c r="BN487" i="14"/>
  <c r="IW487" i="14"/>
  <c r="GB487" i="14"/>
  <c r="DG487" i="14"/>
  <c r="AM487" i="14"/>
  <c r="HU487" i="14"/>
  <c r="EY487" i="14"/>
  <c r="CD487" i="14"/>
  <c r="N487" i="14"/>
  <c r="GI487" i="14"/>
  <c r="DN487" i="14"/>
  <c r="AS487" i="14"/>
  <c r="BO487" i="14"/>
  <c r="HT487" i="14"/>
  <c r="FH487" i="14"/>
  <c r="CV487" i="14"/>
  <c r="IK487" i="14"/>
  <c r="FO487" i="14"/>
  <c r="CT487" i="14"/>
  <c r="AB487" i="14"/>
  <c r="HH487" i="14"/>
  <c r="EM487" i="14"/>
  <c r="BR487" i="14"/>
  <c r="JA487" i="14"/>
  <c r="GE487" i="14"/>
  <c r="DJ487" i="14"/>
  <c r="AP487" i="14"/>
  <c r="HX487" i="14"/>
  <c r="FC487" i="14"/>
  <c r="CH487" i="14"/>
  <c r="Q487" i="14"/>
  <c r="GU487" i="14"/>
  <c r="DZ487" i="14"/>
  <c r="BE487" i="14"/>
  <c r="IN487" i="14"/>
  <c r="FS487" i="14"/>
  <c r="CX487" i="14"/>
  <c r="AE487" i="14"/>
  <c r="HK487" i="14"/>
  <c r="EP487" i="14"/>
  <c r="BU487" i="14"/>
  <c r="IU487" i="14"/>
  <c r="FZ487" i="14"/>
  <c r="DE487" i="14"/>
  <c r="AK487" i="14"/>
  <c r="ER487" i="14"/>
  <c r="GP487" i="14"/>
  <c r="FM487" i="14"/>
  <c r="EK487" i="14"/>
  <c r="AN487" i="14"/>
  <c r="GS487" i="14"/>
  <c r="FG487" i="14"/>
  <c r="HL487" i="14"/>
  <c r="EZ487" i="14"/>
  <c r="CN487" i="14"/>
  <c r="IA487" i="14"/>
  <c r="FF487" i="14"/>
  <c r="CK487" i="14"/>
  <c r="T487" i="14"/>
  <c r="GY487" i="14"/>
  <c r="ED487" i="14"/>
  <c r="BI487" i="14"/>
  <c r="IQ487" i="14"/>
  <c r="FV487" i="14"/>
  <c r="DA487" i="14"/>
  <c r="AH487" i="14"/>
  <c r="HO487" i="14"/>
  <c r="ET487" i="14"/>
  <c r="BY487" i="14"/>
  <c r="I487" i="14"/>
  <c r="GL487" i="14"/>
  <c r="DQ487" i="14"/>
  <c r="AV487" i="14"/>
  <c r="IE487" i="14"/>
  <c r="FJ487" i="14"/>
  <c r="CO487" i="14"/>
  <c r="W487" i="14"/>
  <c r="HB487" i="14"/>
  <c r="EG487" i="14"/>
  <c r="BL487" i="14"/>
  <c r="IL487" i="14"/>
  <c r="FQ487" i="14"/>
  <c r="CU487" i="14"/>
  <c r="AC487" i="14"/>
  <c r="CF487" i="14"/>
  <c r="L487" i="14"/>
  <c r="AY487" i="14"/>
  <c r="Z487" i="14"/>
  <c r="GC487" i="14"/>
  <c r="FA487" i="14"/>
  <c r="BC487" i="14"/>
  <c r="U487" i="14"/>
  <c r="GV487" i="14"/>
  <c r="EJ487" i="14"/>
  <c r="BX487" i="14"/>
  <c r="HI487" i="14"/>
  <c r="EN487" i="14"/>
  <c r="BS487" i="14"/>
  <c r="JB487" i="14"/>
  <c r="GG487" i="14"/>
  <c r="DK487" i="14"/>
  <c r="AQ487" i="14"/>
  <c r="HY487" i="14"/>
  <c r="FD487" i="14"/>
  <c r="CI487" i="14"/>
  <c r="R487" i="14"/>
  <c r="GW487" i="14"/>
  <c r="EA487" i="14"/>
  <c r="BF487" i="14"/>
  <c r="IO487" i="14"/>
  <c r="FT487" i="14"/>
  <c r="CY487" i="14"/>
  <c r="AF487" i="14"/>
  <c r="HM487" i="14"/>
  <c r="EQ487" i="14"/>
  <c r="BV487" i="14"/>
  <c r="G487" i="14"/>
  <c r="GJ487" i="14"/>
  <c r="DO487" i="14"/>
  <c r="AT487" i="14"/>
  <c r="HS487" i="14"/>
  <c r="EX487" i="14"/>
  <c r="CC487" i="14"/>
  <c r="M487" i="14"/>
  <c r="EW487" i="14"/>
  <c r="I227" i="14"/>
  <c r="K227" i="14" s="1"/>
  <c r="JB488" i="14" s="1"/>
  <c r="E228" i="14"/>
  <c r="H228" i="14" s="1"/>
  <c r="D229" i="14"/>
  <c r="C230" i="14"/>
  <c r="Q302" i="2"/>
  <c r="S329" i="2"/>
  <c r="Q304" i="2"/>
  <c r="Q318" i="2"/>
  <c r="Q310" i="2"/>
  <c r="P398" i="2"/>
  <c r="Q398" i="2"/>
  <c r="Q378" i="2"/>
  <c r="P378" i="2"/>
  <c r="P385" i="2"/>
  <c r="Q385" i="2"/>
  <c r="Q396" i="2"/>
  <c r="P396" i="2"/>
  <c r="P382" i="2"/>
  <c r="Q382" i="2"/>
  <c r="Q320" i="2"/>
  <c r="Q388" i="2"/>
  <c r="P388" i="2"/>
  <c r="P371" i="2"/>
  <c r="Q371" i="2"/>
  <c r="P368" i="2"/>
  <c r="Q368" i="2"/>
  <c r="Q380" i="2"/>
  <c r="P380" i="2"/>
  <c r="R359" i="2"/>
  <c r="S357" i="2"/>
  <c r="S343" i="2"/>
  <c r="Q300" i="2"/>
  <c r="R341" i="2"/>
  <c r="S349" i="2"/>
  <c r="Q301" i="2"/>
  <c r="Q317" i="2"/>
  <c r="Q298" i="2"/>
  <c r="Q292" i="2"/>
  <c r="Q316" i="2"/>
  <c r="Q309" i="2"/>
  <c r="Q293" i="2"/>
  <c r="S340" i="2"/>
  <c r="R340" i="2"/>
  <c r="S354" i="2"/>
  <c r="R354" i="2"/>
  <c r="S332" i="2"/>
  <c r="R332" i="2"/>
  <c r="R328" i="2"/>
  <c r="S328" i="2"/>
  <c r="R334" i="2"/>
  <c r="S334" i="2"/>
  <c r="S345" i="2"/>
  <c r="R345" i="2"/>
  <c r="S360" i="2"/>
  <c r="R360" i="2"/>
  <c r="S331" i="2"/>
  <c r="R331" i="2"/>
  <c r="S351" i="2"/>
  <c r="R351" i="2"/>
  <c r="R356" i="2"/>
  <c r="S356" i="2"/>
  <c r="S336" i="2"/>
  <c r="R336" i="2"/>
  <c r="S325" i="2"/>
  <c r="R325" i="2"/>
  <c r="S348" i="2"/>
  <c r="R348" i="2"/>
  <c r="R355" i="2"/>
  <c r="S355" i="2"/>
  <c r="R342" i="2"/>
  <c r="S342" i="2"/>
  <c r="Q307" i="2"/>
  <c r="S339" i="2"/>
  <c r="R339" i="2"/>
  <c r="S327" i="2"/>
  <c r="R327" i="2"/>
  <c r="S333" i="2"/>
  <c r="R333" i="2"/>
  <c r="R346" i="2"/>
  <c r="S346" i="2"/>
  <c r="S330" i="2"/>
  <c r="R330" i="2"/>
  <c r="S326" i="2"/>
  <c r="R326" i="2"/>
  <c r="S353" i="2"/>
  <c r="R353" i="2"/>
  <c r="S358" i="2"/>
  <c r="R358" i="2"/>
  <c r="S337" i="2"/>
  <c r="R337" i="2"/>
  <c r="S352" i="2"/>
  <c r="R352" i="2"/>
  <c r="S350" i="2"/>
  <c r="R350" i="2"/>
  <c r="S324" i="2"/>
  <c r="R324" i="2"/>
  <c r="R344" i="2"/>
  <c r="S344" i="2"/>
  <c r="S347" i="2"/>
  <c r="R347" i="2"/>
  <c r="R338" i="2"/>
  <c r="S338" i="2"/>
  <c r="Q287" i="2"/>
  <c r="Q306" i="2"/>
  <c r="Q313" i="2"/>
  <c r="Q288" i="2"/>
  <c r="Q311" i="2"/>
  <c r="Q286" i="2"/>
  <c r="Q285" i="2"/>
  <c r="Q289" i="2"/>
  <c r="Q290" i="2"/>
  <c r="Q295" i="2"/>
  <c r="Q315" i="2"/>
  <c r="Q297" i="2"/>
  <c r="Q294" i="2"/>
  <c r="Q319" i="2"/>
  <c r="Q299" i="2"/>
  <c r="Q305" i="2"/>
  <c r="Q291" i="2"/>
  <c r="Q308" i="2"/>
  <c r="Q321" i="2"/>
  <c r="Q303" i="2"/>
  <c r="Q314" i="2"/>
  <c r="Q312" i="2"/>
  <c r="C163" i="1"/>
  <c r="G228" i="14" l="1"/>
  <c r="CK488" i="14"/>
  <c r="EW488" i="14"/>
  <c r="N488" i="14"/>
  <c r="GX488" i="14"/>
  <c r="EM488" i="14"/>
  <c r="FH488" i="14"/>
  <c r="H488" i="14"/>
  <c r="IK488" i="14"/>
  <c r="CR488" i="14"/>
  <c r="CJ488" i="14"/>
  <c r="BS488" i="14"/>
  <c r="HI488" i="14"/>
  <c r="GQ488" i="14"/>
  <c r="GI488" i="14"/>
  <c r="FO488" i="14"/>
  <c r="BF488" i="14"/>
  <c r="AR488" i="14"/>
  <c r="AB488" i="14"/>
  <c r="M488" i="14"/>
  <c r="DR488" i="14"/>
  <c r="EF488" i="14"/>
  <c r="DL488" i="14"/>
  <c r="CQ488" i="14"/>
  <c r="GD488" i="14"/>
  <c r="IE488" i="14"/>
  <c r="HK488" i="14"/>
  <c r="GO488" i="14"/>
  <c r="IP488" i="14"/>
  <c r="BO488" i="14"/>
  <c r="AV488" i="14"/>
  <c r="Y488" i="14"/>
  <c r="EL488" i="14"/>
  <c r="W488" i="14"/>
  <c r="DE488" i="14"/>
  <c r="HD488" i="14"/>
  <c r="BB488" i="14"/>
  <c r="ES488" i="14"/>
  <c r="IR488" i="14"/>
  <c r="BY488" i="14"/>
  <c r="FT488" i="14"/>
  <c r="R488" i="14"/>
  <c r="CW488" i="14"/>
  <c r="GV488" i="14"/>
  <c r="AK488" i="14"/>
  <c r="DX488" i="14"/>
  <c r="HW488" i="14"/>
  <c r="BH488" i="14"/>
  <c r="EZ488" i="14"/>
  <c r="IY488" i="14"/>
  <c r="CE488" i="14"/>
  <c r="GA488" i="14"/>
  <c r="V488" i="14"/>
  <c r="DD488" i="14"/>
  <c r="HC488" i="14"/>
  <c r="AG488" i="14"/>
  <c r="CS488" i="14"/>
  <c r="FE488" i="14"/>
  <c r="HQ488" i="14"/>
  <c r="BN488" i="14"/>
  <c r="DZ488" i="14"/>
  <c r="GL488" i="14"/>
  <c r="IX488" i="14"/>
  <c r="ET488" i="14"/>
  <c r="HF488" i="14"/>
  <c r="AF488" i="14"/>
  <c r="DS488" i="14"/>
  <c r="HP488" i="14"/>
  <c r="BL488" i="14"/>
  <c r="FG488" i="14"/>
  <c r="G488" i="14"/>
  <c r="CI488" i="14"/>
  <c r="GG488" i="14"/>
  <c r="AA488" i="14"/>
  <c r="DK488" i="14"/>
  <c r="HH488" i="14"/>
  <c r="AU488" i="14"/>
  <c r="EK488" i="14"/>
  <c r="IJ488" i="14"/>
  <c r="BR488" i="14"/>
  <c r="FL488" i="14"/>
  <c r="L488" i="14"/>
  <c r="CO488" i="14"/>
  <c r="GN488" i="14"/>
  <c r="AE488" i="14"/>
  <c r="DP488" i="14"/>
  <c r="HO488" i="14"/>
  <c r="AO488" i="14"/>
  <c r="DA488" i="14"/>
  <c r="FM488" i="14"/>
  <c r="HY488" i="14"/>
  <c r="BV488" i="14"/>
  <c r="EH488" i="14"/>
  <c r="GT488" i="14"/>
  <c r="CP488" i="14"/>
  <c r="FB488" i="14"/>
  <c r="HN488" i="14"/>
  <c r="AQ488" i="14"/>
  <c r="EE488" i="14"/>
  <c r="IC488" i="14"/>
  <c r="BX488" i="14"/>
  <c r="FS488" i="14"/>
  <c r="P488" i="14"/>
  <c r="CV488" i="14"/>
  <c r="GU488" i="14"/>
  <c r="AJ488" i="14"/>
  <c r="DW488" i="14"/>
  <c r="HU488" i="14"/>
  <c r="BG488" i="14"/>
  <c r="EY488" i="14"/>
  <c r="IV488" i="14"/>
  <c r="CB488" i="14"/>
  <c r="FY488" i="14"/>
  <c r="U488" i="14"/>
  <c r="DC488" i="14"/>
  <c r="GZ488" i="14"/>
  <c r="AN488" i="14"/>
  <c r="EC488" i="14"/>
  <c r="IB488" i="14"/>
  <c r="AW488" i="14"/>
  <c r="DI488" i="14"/>
  <c r="FU488" i="14"/>
  <c r="IG488" i="14"/>
  <c r="CD488" i="14"/>
  <c r="EP488" i="14"/>
  <c r="HB488" i="14"/>
  <c r="CX488" i="14"/>
  <c r="FJ488" i="14"/>
  <c r="HV488" i="14"/>
  <c r="BA488" i="14"/>
  <c r="ER488" i="14"/>
  <c r="IQ488" i="14"/>
  <c r="CH488" i="14"/>
  <c r="GF488" i="14"/>
  <c r="Z488" i="14"/>
  <c r="DH488" i="14"/>
  <c r="HG488" i="14"/>
  <c r="AT488" i="14"/>
  <c r="EJ488" i="14"/>
  <c r="II488" i="14"/>
  <c r="BQ488" i="14"/>
  <c r="FK488" i="14"/>
  <c r="K488" i="14"/>
  <c r="CN488" i="14"/>
  <c r="GM488" i="14"/>
  <c r="AD488" i="14"/>
  <c r="DO488" i="14"/>
  <c r="HM488" i="14"/>
  <c r="AZ488" i="14"/>
  <c r="EQ488" i="14"/>
  <c r="IN488" i="14"/>
  <c r="BE488" i="14"/>
  <c r="DQ488" i="14"/>
  <c r="GC488" i="14"/>
  <c r="IO488" i="14"/>
  <c r="CL488" i="14"/>
  <c r="EX488" i="14"/>
  <c r="HJ488" i="14"/>
  <c r="DF488" i="14"/>
  <c r="FR488" i="14"/>
  <c r="ID488" i="14"/>
  <c r="BK488" i="14"/>
  <c r="FD488" i="14"/>
  <c r="O488" i="14"/>
  <c r="CU488" i="14"/>
  <c r="GR488" i="14"/>
  <c r="AI488" i="14"/>
  <c r="DU488" i="14"/>
  <c r="HT488" i="14"/>
  <c r="BD488" i="14"/>
  <c r="EV488" i="14"/>
  <c r="IU488" i="14"/>
  <c r="CA488" i="14"/>
  <c r="FX488" i="14"/>
  <c r="T488" i="14"/>
  <c r="CZ488" i="14"/>
  <c r="GY488" i="14"/>
  <c r="AM488" i="14"/>
  <c r="EB488" i="14"/>
  <c r="IA488" i="14"/>
  <c r="BJ488" i="14"/>
  <c r="FC488" i="14"/>
  <c r="JA488" i="14"/>
  <c r="BM488" i="14"/>
  <c r="DY488" i="14"/>
  <c r="GK488" i="14"/>
  <c r="IW488" i="14"/>
  <c r="CT488" i="14"/>
  <c r="FF488" i="14"/>
  <c r="HR488" i="14"/>
  <c r="DN488" i="14"/>
  <c r="FZ488" i="14"/>
  <c r="IL488" i="14"/>
  <c r="BW488" i="14"/>
  <c r="FQ488" i="14"/>
  <c r="X488" i="14"/>
  <c r="DG488" i="14"/>
  <c r="HE488" i="14"/>
  <c r="AS488" i="14"/>
  <c r="EI488" i="14"/>
  <c r="IF488" i="14"/>
  <c r="BP488" i="14"/>
  <c r="FI488" i="14"/>
  <c r="J488" i="14"/>
  <c r="CM488" i="14"/>
  <c r="GJ488" i="14"/>
  <c r="AC488" i="14"/>
  <c r="DM488" i="14"/>
  <c r="HL488" i="14"/>
  <c r="AY488" i="14"/>
  <c r="EN488" i="14"/>
  <c r="IM488" i="14"/>
  <c r="BT488" i="14"/>
  <c r="FP488" i="14"/>
  <c r="I488" i="14"/>
  <c r="BU488" i="14"/>
  <c r="EG488" i="14"/>
  <c r="GS488" i="14"/>
  <c r="AP488" i="14"/>
  <c r="DB488" i="14"/>
  <c r="FN488" i="14"/>
  <c r="HZ488" i="14"/>
  <c r="DV488" i="14"/>
  <c r="GH488" i="14"/>
  <c r="IT488" i="14"/>
  <c r="CG488" i="14"/>
  <c r="GE488" i="14"/>
  <c r="AH488" i="14"/>
  <c r="DT488" i="14"/>
  <c r="HS488" i="14"/>
  <c r="BC488" i="14"/>
  <c r="EU488" i="14"/>
  <c r="IS488" i="14"/>
  <c r="BZ488" i="14"/>
  <c r="FW488" i="14"/>
  <c r="S488" i="14"/>
  <c r="CY488" i="14"/>
  <c r="GW488" i="14"/>
  <c r="AL488" i="14"/>
  <c r="EA488" i="14"/>
  <c r="HX488" i="14"/>
  <c r="BI488" i="14"/>
  <c r="FA488" i="14"/>
  <c r="IZ488" i="14"/>
  <c r="CF488" i="14"/>
  <c r="GB488" i="14"/>
  <c r="Q488" i="14"/>
  <c r="CC488" i="14"/>
  <c r="EO488" i="14"/>
  <c r="HA488" i="14"/>
  <c r="AX488" i="14"/>
  <c r="DJ488" i="14"/>
  <c r="FV488" i="14"/>
  <c r="IH488" i="14"/>
  <c r="ED488" i="14"/>
  <c r="GP488" i="14"/>
  <c r="C231" i="14"/>
  <c r="D230" i="14"/>
  <c r="E229" i="14"/>
  <c r="H229" i="14" s="1"/>
  <c r="G229" i="14"/>
  <c r="F229" i="14"/>
  <c r="F228" i="14"/>
  <c r="C168" i="1"/>
  <c r="C171" i="1" s="1"/>
  <c r="C174" i="1"/>
  <c r="I228" i="14" l="1"/>
  <c r="K228" i="14" s="1"/>
  <c r="IY489" i="14" s="1"/>
  <c r="I229" i="14"/>
  <c r="K229" i="14" s="1"/>
  <c r="IV490" i="14" s="1"/>
  <c r="E230" i="14"/>
  <c r="G230" i="14" s="1"/>
  <c r="D231" i="14"/>
  <c r="C232" i="14"/>
  <c r="C216" i="1"/>
  <c r="C202" i="1"/>
  <c r="C176" i="1"/>
  <c r="C175" i="1"/>
  <c r="GC490" i="14" l="1"/>
  <c r="GX490" i="14"/>
  <c r="IF490" i="14"/>
  <c r="AG490" i="14"/>
  <c r="R490" i="14"/>
  <c r="DB489" i="14"/>
  <c r="HY490" i="14"/>
  <c r="HH489" i="14"/>
  <c r="HG490" i="14"/>
  <c r="I489" i="14"/>
  <c r="AW490" i="14"/>
  <c r="DH489" i="14"/>
  <c r="HM489" i="14"/>
  <c r="CJ489" i="14"/>
  <c r="BG490" i="14"/>
  <c r="CD489" i="14"/>
  <c r="BX489" i="14"/>
  <c r="AZ490" i="14"/>
  <c r="GD489" i="14"/>
  <c r="AB489" i="14"/>
  <c r="M490" i="14"/>
  <c r="AS489" i="14"/>
  <c r="ED489" i="14"/>
  <c r="IK490" i="14"/>
  <c r="ER489" i="14"/>
  <c r="DW489" i="14"/>
  <c r="BK490" i="14"/>
  <c r="AP490" i="14"/>
  <c r="Y490" i="14"/>
  <c r="GQ490" i="14"/>
  <c r="CS490" i="14"/>
  <c r="BF490" i="14"/>
  <c r="DS490" i="14"/>
  <c r="DL490" i="14"/>
  <c r="BI490" i="14"/>
  <c r="BB490" i="14"/>
  <c r="H490" i="14"/>
  <c r="AC489" i="14"/>
  <c r="EB489" i="14"/>
  <c r="IX489" i="14"/>
  <c r="DD489" i="14"/>
  <c r="HJ489" i="14"/>
  <c r="BT489" i="14"/>
  <c r="FQ489" i="14"/>
  <c r="AH489" i="14"/>
  <c r="EG489" i="14"/>
  <c r="J489" i="14"/>
  <c r="DI489" i="14"/>
  <c r="FV489" i="14"/>
  <c r="DZ489" i="14"/>
  <c r="GP489" i="14"/>
  <c r="GI489" i="14"/>
  <c r="BW489" i="14"/>
  <c r="AO490" i="14"/>
  <c r="W490" i="14"/>
  <c r="HZ490" i="14"/>
  <c r="CL490" i="14"/>
  <c r="BC490" i="14"/>
  <c r="AM490" i="14"/>
  <c r="DK490" i="14"/>
  <c r="BH490" i="14"/>
  <c r="BA490" i="14"/>
  <c r="N490" i="14"/>
  <c r="IL490" i="14"/>
  <c r="Q489" i="14"/>
  <c r="DP489" i="14"/>
  <c r="IB489" i="14"/>
  <c r="CR489" i="14"/>
  <c r="GT489" i="14"/>
  <c r="BF489" i="14"/>
  <c r="FE489" i="14"/>
  <c r="U489" i="14"/>
  <c r="DT489" i="14"/>
  <c r="IJ489" i="14"/>
  <c r="CV489" i="14"/>
  <c r="CK489" i="14"/>
  <c r="AO489" i="14"/>
  <c r="EL489" i="14"/>
  <c r="EE489" i="14"/>
  <c r="S489" i="14"/>
  <c r="DA490" i="14"/>
  <c r="BM490" i="14"/>
  <c r="DG490" i="14"/>
  <c r="HJ490" i="14"/>
  <c r="GT490" i="14"/>
  <c r="CY490" i="14"/>
  <c r="EI490" i="14"/>
  <c r="DT490" i="14"/>
  <c r="DM490" i="14"/>
  <c r="BJ490" i="14"/>
  <c r="AV490" i="14"/>
  <c r="AP489" i="14"/>
  <c r="EO489" i="14"/>
  <c r="R489" i="14"/>
  <c r="DQ489" i="14"/>
  <c r="IC489" i="14"/>
  <c r="CF489" i="14"/>
  <c r="GF489" i="14"/>
  <c r="AV489" i="14"/>
  <c r="ES489" i="14"/>
  <c r="X489" i="14"/>
  <c r="DU489" i="14"/>
  <c r="GL489" i="14"/>
  <c r="EN489" i="14"/>
  <c r="GX489" i="14"/>
  <c r="GQ489" i="14"/>
  <c r="CE489" i="14"/>
  <c r="K489" i="14"/>
  <c r="DW490" i="14"/>
  <c r="DB490" i="14"/>
  <c r="DZ490" i="14"/>
  <c r="I490" i="14"/>
  <c r="HQ490" i="14"/>
  <c r="HA490" i="14"/>
  <c r="GE490" i="14"/>
  <c r="EJ490" i="14"/>
  <c r="DU490" i="14"/>
  <c r="DN490" i="14"/>
  <c r="BD490" i="14"/>
  <c r="BD489" i="14"/>
  <c r="FA489" i="14"/>
  <c r="AF489" i="14"/>
  <c r="EC489" i="14"/>
  <c r="IZ489" i="14"/>
  <c r="CS489" i="14"/>
  <c r="GV489" i="14"/>
  <c r="BH489" i="14"/>
  <c r="FF489" i="14"/>
  <c r="AJ489" i="14"/>
  <c r="EH489" i="14"/>
  <c r="AZ489" i="14"/>
  <c r="IS489" i="14"/>
  <c r="JB489" i="14"/>
  <c r="IU489" i="14"/>
  <c r="EI489" i="14"/>
  <c r="EP490" i="14"/>
  <c r="DY490" i="14"/>
  <c r="EW490" i="14"/>
  <c r="DJ490" i="14"/>
  <c r="O490" i="14"/>
  <c r="HW490" i="14"/>
  <c r="GU490" i="14"/>
  <c r="GF490" i="14"/>
  <c r="EK490" i="14"/>
  <c r="DV490" i="14"/>
  <c r="DH490" i="14"/>
  <c r="BP489" i="14"/>
  <c r="FN489" i="14"/>
  <c r="AR489" i="14"/>
  <c r="EP489" i="14"/>
  <c r="H489" i="14"/>
  <c r="DE489" i="14"/>
  <c r="HL489" i="14"/>
  <c r="BU489" i="14"/>
  <c r="FT489" i="14"/>
  <c r="AW489" i="14"/>
  <c r="FH489" i="14"/>
  <c r="BM489" i="14"/>
  <c r="N489" i="14"/>
  <c r="G489" i="14"/>
  <c r="HP489" i="14"/>
  <c r="EQ489" i="14"/>
  <c r="GI490" i="14"/>
  <c r="EU490" i="14"/>
  <c r="GL490" i="14"/>
  <c r="EG490" i="14"/>
  <c r="DQ490" i="14"/>
  <c r="K490" i="14"/>
  <c r="II490" i="14"/>
  <c r="GV490" i="14"/>
  <c r="GG490" i="14"/>
  <c r="EL490" i="14"/>
  <c r="GB490" i="14"/>
  <c r="CC489" i="14"/>
  <c r="GB489" i="14"/>
  <c r="BE489" i="14"/>
  <c r="FD489" i="14"/>
  <c r="T489" i="14"/>
  <c r="DR489" i="14"/>
  <c r="IH489" i="14"/>
  <c r="CG489" i="14"/>
  <c r="GG489" i="14"/>
  <c r="BI489" i="14"/>
  <c r="GZ489" i="14"/>
  <c r="EX489" i="14"/>
  <c r="BR489" i="14"/>
  <c r="BK489" i="14"/>
  <c r="GS489" i="14"/>
  <c r="GU489" i="14"/>
  <c r="HB490" i="14"/>
  <c r="GK490" i="14"/>
  <c r="Z490" i="14"/>
  <c r="FV490" i="14"/>
  <c r="EM490" i="14"/>
  <c r="AY490" i="14"/>
  <c r="L490" i="14"/>
  <c r="IJ490" i="14"/>
  <c r="GW490" i="14"/>
  <c r="GH490" i="14"/>
  <c r="GR490" i="14"/>
  <c r="CO489" i="14"/>
  <c r="GR489" i="14"/>
  <c r="BQ489" i="14"/>
  <c r="FP489" i="14"/>
  <c r="AG489" i="14"/>
  <c r="EF489" i="14"/>
  <c r="JA489" i="14"/>
  <c r="CT489" i="14"/>
  <c r="GW489" i="14"/>
  <c r="BV489" i="14"/>
  <c r="HR489" i="14"/>
  <c r="FL489" i="14"/>
  <c r="BZ489" i="14"/>
  <c r="BS489" i="14"/>
  <c r="HA489" i="14"/>
  <c r="HC489" i="14"/>
  <c r="IK489" i="14"/>
  <c r="CW489" i="14"/>
  <c r="HB489" i="14"/>
  <c r="BY489" i="14"/>
  <c r="FX489" i="14"/>
  <c r="BA489" i="14"/>
  <c r="EZ489" i="14"/>
  <c r="V489" i="14"/>
  <c r="CH489" i="14"/>
  <c r="ET489" i="14"/>
  <c r="HF489" i="14"/>
  <c r="O489" i="14"/>
  <c r="CA489" i="14"/>
  <c r="EM489" i="14"/>
  <c r="GY489" i="14"/>
  <c r="HX489" i="14"/>
  <c r="HI489" i="14"/>
  <c r="AA489" i="14"/>
  <c r="CM489" i="14"/>
  <c r="EY489" i="14"/>
  <c r="HK489" i="14"/>
  <c r="L489" i="14"/>
  <c r="DJ489" i="14"/>
  <c r="HT489" i="14"/>
  <c r="CL489" i="14"/>
  <c r="GN489" i="14"/>
  <c r="BN489" i="14"/>
  <c r="FM489" i="14"/>
  <c r="AD489" i="14"/>
  <c r="CP489" i="14"/>
  <c r="FB489" i="14"/>
  <c r="HN489" i="14"/>
  <c r="W489" i="14"/>
  <c r="CI489" i="14"/>
  <c r="EU489" i="14"/>
  <c r="HG489" i="14"/>
  <c r="IF489" i="14"/>
  <c r="HQ489" i="14"/>
  <c r="AI489" i="14"/>
  <c r="CU489" i="14"/>
  <c r="FG489" i="14"/>
  <c r="HS489" i="14"/>
  <c r="EV489" i="14"/>
  <c r="Y489" i="14"/>
  <c r="DX489" i="14"/>
  <c r="IP489" i="14"/>
  <c r="CZ489" i="14"/>
  <c r="HD489" i="14"/>
  <c r="CB489" i="14"/>
  <c r="FY489" i="14"/>
  <c r="AL489" i="14"/>
  <c r="CX489" i="14"/>
  <c r="FJ489" i="14"/>
  <c r="HV489" i="14"/>
  <c r="AE489" i="14"/>
  <c r="CQ489" i="14"/>
  <c r="FC489" i="14"/>
  <c r="HO489" i="14"/>
  <c r="IN489" i="14"/>
  <c r="HY489" i="14"/>
  <c r="AQ489" i="14"/>
  <c r="DC489" i="14"/>
  <c r="FO489" i="14"/>
  <c r="IA489" i="14"/>
  <c r="AK489" i="14"/>
  <c r="EJ489" i="14"/>
  <c r="M489" i="14"/>
  <c r="DL489" i="14"/>
  <c r="HU489" i="14"/>
  <c r="CN489" i="14"/>
  <c r="GO489" i="14"/>
  <c r="AT489" i="14"/>
  <c r="DF489" i="14"/>
  <c r="FR489" i="14"/>
  <c r="ID489" i="14"/>
  <c r="AM489" i="14"/>
  <c r="CY489" i="14"/>
  <c r="FK489" i="14"/>
  <c r="HW489" i="14"/>
  <c r="IV489" i="14"/>
  <c r="IG489" i="14"/>
  <c r="AY489" i="14"/>
  <c r="DK489" i="14"/>
  <c r="FW489" i="14"/>
  <c r="II489" i="14"/>
  <c r="FU489" i="14"/>
  <c r="AX489" i="14"/>
  <c r="EW489" i="14"/>
  <c r="Z489" i="14"/>
  <c r="DY489" i="14"/>
  <c r="IR489" i="14"/>
  <c r="DA489" i="14"/>
  <c r="HE489" i="14"/>
  <c r="BB489" i="14"/>
  <c r="DN489" i="14"/>
  <c r="FZ489" i="14"/>
  <c r="IL489" i="14"/>
  <c r="AU489" i="14"/>
  <c r="DG489" i="14"/>
  <c r="FS489" i="14"/>
  <c r="IE489" i="14"/>
  <c r="GC489" i="14"/>
  <c r="IO489" i="14"/>
  <c r="BG489" i="14"/>
  <c r="DS489" i="14"/>
  <c r="GE489" i="14"/>
  <c r="IQ489" i="14"/>
  <c r="GJ489" i="14"/>
  <c r="BL489" i="14"/>
  <c r="FI489" i="14"/>
  <c r="AN489" i="14"/>
  <c r="EK489" i="14"/>
  <c r="P489" i="14"/>
  <c r="DM489" i="14"/>
  <c r="HZ489" i="14"/>
  <c r="BJ489" i="14"/>
  <c r="DV489" i="14"/>
  <c r="GH489" i="14"/>
  <c r="IT489" i="14"/>
  <c r="BC489" i="14"/>
  <c r="DO489" i="14"/>
  <c r="GA489" i="14"/>
  <c r="IM489" i="14"/>
  <c r="GK489" i="14"/>
  <c r="IW489" i="14"/>
  <c r="BO489" i="14"/>
  <c r="EA489" i="14"/>
  <c r="GM489" i="14"/>
  <c r="DP490" i="14"/>
  <c r="EF490" i="14"/>
  <c r="FW490" i="14"/>
  <c r="BX490" i="14"/>
  <c r="IR490" i="14"/>
  <c r="FY490" i="14"/>
  <c r="BZ490" i="14"/>
  <c r="IT490" i="14"/>
  <c r="FT490" i="14"/>
  <c r="BW490" i="14"/>
  <c r="IQ490" i="14"/>
  <c r="FX490" i="14"/>
  <c r="BY490" i="14"/>
  <c r="IS490" i="14"/>
  <c r="FZ490" i="14"/>
  <c r="BT490" i="14"/>
  <c r="IN490" i="14"/>
  <c r="G490" i="14"/>
  <c r="CQ490" i="14"/>
  <c r="GA490" i="14"/>
  <c r="Q490" i="14"/>
  <c r="AQ490" i="14"/>
  <c r="FO490" i="14"/>
  <c r="AR490" i="14"/>
  <c r="FP490" i="14"/>
  <c r="AS490" i="14"/>
  <c r="FQ490" i="14"/>
  <c r="AT490" i="14"/>
  <c r="FR490" i="14"/>
  <c r="AN490" i="14"/>
  <c r="FL490" i="14"/>
  <c r="FU490" i="14"/>
  <c r="J490" i="14"/>
  <c r="CT490" i="14"/>
  <c r="GD490" i="14"/>
  <c r="DC490" i="14"/>
  <c r="IA490" i="14"/>
  <c r="DD490" i="14"/>
  <c r="IB490" i="14"/>
  <c r="DE490" i="14"/>
  <c r="IC490" i="14"/>
  <c r="DF490" i="14"/>
  <c r="ID490" i="14"/>
  <c r="CZ490" i="14"/>
  <c r="HX490" i="14"/>
  <c r="AU490" i="14"/>
  <c r="HI490" i="14"/>
  <c r="DI490" i="14"/>
  <c r="AE490" i="14"/>
  <c r="GS490" i="14"/>
  <c r="DO490" i="14"/>
  <c r="AH490" i="14"/>
  <c r="GY490" i="14"/>
  <c r="DR490" i="14"/>
  <c r="S490" i="14"/>
  <c r="CE490" i="14"/>
  <c r="EQ490" i="14"/>
  <c r="HC490" i="14"/>
  <c r="T490" i="14"/>
  <c r="CF490" i="14"/>
  <c r="ER490" i="14"/>
  <c r="HD490" i="14"/>
  <c r="U490" i="14"/>
  <c r="CG490" i="14"/>
  <c r="ES490" i="14"/>
  <c r="HE490" i="14"/>
  <c r="V490" i="14"/>
  <c r="CH490" i="14"/>
  <c r="ET490" i="14"/>
  <c r="HF490" i="14"/>
  <c r="P490" i="14"/>
  <c r="CB490" i="14"/>
  <c r="EN490" i="14"/>
  <c r="GZ490" i="14"/>
  <c r="BN490" i="14"/>
  <c r="EE490" i="14"/>
  <c r="AX490" i="14"/>
  <c r="HO490" i="14"/>
  <c r="EH490" i="14"/>
  <c r="BE490" i="14"/>
  <c r="HR490" i="14"/>
  <c r="EO490" i="14"/>
  <c r="AA490" i="14"/>
  <c r="CM490" i="14"/>
  <c r="EY490" i="14"/>
  <c r="HK490" i="14"/>
  <c r="AB490" i="14"/>
  <c r="CN490" i="14"/>
  <c r="EZ490" i="14"/>
  <c r="HL490" i="14"/>
  <c r="AC490" i="14"/>
  <c r="CO490" i="14"/>
  <c r="FA490" i="14"/>
  <c r="HM490" i="14"/>
  <c r="AD490" i="14"/>
  <c r="CP490" i="14"/>
  <c r="FB490" i="14"/>
  <c r="HN490" i="14"/>
  <c r="X490" i="14"/>
  <c r="CJ490" i="14"/>
  <c r="EV490" i="14"/>
  <c r="HH490" i="14"/>
  <c r="IE490" i="14"/>
  <c r="CD490" i="14"/>
  <c r="IU490" i="14"/>
  <c r="FN490" i="14"/>
  <c r="CK490" i="14"/>
  <c r="IX490" i="14"/>
  <c r="EX490" i="14"/>
  <c r="BU490" i="14"/>
  <c r="IH490" i="14"/>
  <c r="FE490" i="14"/>
  <c r="CA490" i="14"/>
  <c r="IO490" i="14"/>
  <c r="FK490" i="14"/>
  <c r="AI490" i="14"/>
  <c r="CU490" i="14"/>
  <c r="FG490" i="14"/>
  <c r="HS490" i="14"/>
  <c r="AJ490" i="14"/>
  <c r="CV490" i="14"/>
  <c r="FH490" i="14"/>
  <c r="HT490" i="14"/>
  <c r="AK490" i="14"/>
  <c r="CW490" i="14"/>
  <c r="FI490" i="14"/>
  <c r="HU490" i="14"/>
  <c r="AL490" i="14"/>
  <c r="CX490" i="14"/>
  <c r="FJ490" i="14"/>
  <c r="HV490" i="14"/>
  <c r="AF490" i="14"/>
  <c r="CR490" i="14"/>
  <c r="FD490" i="14"/>
  <c r="HP490" i="14"/>
  <c r="FM490" i="14"/>
  <c r="CI490" i="14"/>
  <c r="IW490" i="14"/>
  <c r="FS490" i="14"/>
  <c r="BS490" i="14"/>
  <c r="IG490" i="14"/>
  <c r="FC490" i="14"/>
  <c r="BV490" i="14"/>
  <c r="IM490" i="14"/>
  <c r="FF490" i="14"/>
  <c r="CC490" i="14"/>
  <c r="IP490" i="14"/>
  <c r="BO490" i="14"/>
  <c r="EA490" i="14"/>
  <c r="GM490" i="14"/>
  <c r="IY490" i="14"/>
  <c r="BP490" i="14"/>
  <c r="EB490" i="14"/>
  <c r="GN490" i="14"/>
  <c r="IZ490" i="14"/>
  <c r="BQ490" i="14"/>
  <c r="EC490" i="14"/>
  <c r="GO490" i="14"/>
  <c r="JA490" i="14"/>
  <c r="BR490" i="14"/>
  <c r="ED490" i="14"/>
  <c r="GP490" i="14"/>
  <c r="JB490" i="14"/>
  <c r="BL490" i="14"/>
  <c r="DX490" i="14"/>
  <c r="GJ490" i="14"/>
  <c r="C233" i="14"/>
  <c r="D232" i="14"/>
  <c r="E231" i="14"/>
  <c r="H231" i="14" s="1"/>
  <c r="G231" i="14"/>
  <c r="F230" i="14"/>
  <c r="H230" i="14"/>
  <c r="F231" i="14" l="1"/>
  <c r="I231" i="14" s="1"/>
  <c r="K231" i="14" s="1"/>
  <c r="GS492" i="14" s="1"/>
  <c r="I230" i="14"/>
  <c r="K230" i="14" s="1"/>
  <c r="GV491" i="14" s="1"/>
  <c r="G232" i="14"/>
  <c r="E232" i="14"/>
  <c r="H232" i="14" s="1"/>
  <c r="D233" i="14"/>
  <c r="C234" i="14"/>
  <c r="IN492" i="14" l="1"/>
  <c r="FD492" i="14"/>
  <c r="IQ492" i="14"/>
  <c r="CO492" i="14"/>
  <c r="DV491" i="14"/>
  <c r="EE491" i="14"/>
  <c r="W492" i="14"/>
  <c r="JA492" i="14"/>
  <c r="CM492" i="14"/>
  <c r="U492" i="14"/>
  <c r="EU491" i="14"/>
  <c r="DB492" i="14"/>
  <c r="AI492" i="14"/>
  <c r="ES492" i="14"/>
  <c r="CP492" i="14"/>
  <c r="DG491" i="14"/>
  <c r="HB492" i="14"/>
  <c r="BS492" i="14"/>
  <c r="IR492" i="14"/>
  <c r="FX492" i="14"/>
  <c r="AQ492" i="14"/>
  <c r="DD492" i="14"/>
  <c r="BV492" i="14"/>
  <c r="AN492" i="14"/>
  <c r="FA491" i="14"/>
  <c r="HM492" i="14"/>
  <c r="CA492" i="14"/>
  <c r="ER492" i="14"/>
  <c r="EV492" i="14"/>
  <c r="EB492" i="14"/>
  <c r="GM491" i="14"/>
  <c r="IA492" i="14"/>
  <c r="DL492" i="14"/>
  <c r="GR492" i="14"/>
  <c r="IS492" i="14"/>
  <c r="HG492" i="14"/>
  <c r="M491" i="14"/>
  <c r="IZ492" i="14"/>
  <c r="HC492" i="14"/>
  <c r="AJ492" i="14"/>
  <c r="FW492" i="14"/>
  <c r="BH492" i="14"/>
  <c r="BZ492" i="14"/>
  <c r="GB492" i="14"/>
  <c r="X492" i="14"/>
  <c r="CT492" i="14"/>
  <c r="GD492" i="14"/>
  <c r="P492" i="14"/>
  <c r="CL492" i="14"/>
  <c r="FQ492" i="14"/>
  <c r="R492" i="14"/>
  <c r="DW492" i="14"/>
  <c r="BC492" i="14"/>
  <c r="HT492" i="14"/>
  <c r="EX492" i="14"/>
  <c r="BX492" i="14"/>
  <c r="IX492" i="14"/>
  <c r="ET492" i="14"/>
  <c r="EO492" i="14"/>
  <c r="BC491" i="14"/>
  <c r="EC492" i="14"/>
  <c r="FA492" i="14"/>
  <c r="AF492" i="14"/>
  <c r="AH492" i="14"/>
  <c r="DC492" i="14"/>
  <c r="GO492" i="14"/>
  <c r="Z492" i="14"/>
  <c r="CU492" i="14"/>
  <c r="GE492" i="14"/>
  <c r="AA492" i="14"/>
  <c r="EH492" i="14"/>
  <c r="BL492" i="14"/>
  <c r="IH492" i="14"/>
  <c r="FI492" i="14"/>
  <c r="CG492" i="14"/>
  <c r="AE492" i="14"/>
  <c r="FB492" i="14"/>
  <c r="EW492" i="14"/>
  <c r="BZ491" i="14"/>
  <c r="GH492" i="14"/>
  <c r="HA492" i="14"/>
  <c r="K492" i="14"/>
  <c r="N492" i="14"/>
  <c r="V492" i="14"/>
  <c r="GN492" i="14"/>
  <c r="AZ492" i="14"/>
  <c r="DU492" i="14"/>
  <c r="HP492" i="14"/>
  <c r="AR492" i="14"/>
  <c r="DM492" i="14"/>
  <c r="HD492" i="14"/>
  <c r="BB492" i="14"/>
  <c r="GF492" i="14"/>
  <c r="CW492" i="14"/>
  <c r="AU492" i="14"/>
  <c r="HJ492" i="14"/>
  <c r="DR492" i="14"/>
  <c r="BP492" i="14"/>
  <c r="IT492" i="14"/>
  <c r="HV491" i="14"/>
  <c r="AY492" i="14"/>
  <c r="BQ492" i="14"/>
  <c r="CI492" i="14"/>
  <c r="AP492" i="14"/>
  <c r="BI492" i="14"/>
  <c r="ED492" i="14"/>
  <c r="IB492" i="14"/>
  <c r="BA492" i="14"/>
  <c r="DV492" i="14"/>
  <c r="HR492" i="14"/>
  <c r="BK492" i="14"/>
  <c r="HS492" i="14"/>
  <c r="DX492" i="14"/>
  <c r="BW492" i="14"/>
  <c r="IV492" i="14"/>
  <c r="EY492" i="14"/>
  <c r="CZ492" i="14"/>
  <c r="GA492" i="14"/>
  <c r="DT492" i="14"/>
  <c r="EP492" i="14"/>
  <c r="FO492" i="14"/>
  <c r="DK492" i="14"/>
  <c r="BR492" i="14"/>
  <c r="EQ492" i="14"/>
  <c r="IP492" i="14"/>
  <c r="BJ492" i="14"/>
  <c r="EF492" i="14"/>
  <c r="IC492" i="14"/>
  <c r="BT492" i="14"/>
  <c r="IF492" i="14"/>
  <c r="EI492" i="14"/>
  <c r="CF492" i="14"/>
  <c r="L492" i="14"/>
  <c r="FL492" i="14"/>
  <c r="DJ492" i="14"/>
  <c r="GY492" i="14"/>
  <c r="M492" i="14"/>
  <c r="T492" i="14"/>
  <c r="CR492" i="14"/>
  <c r="O492" i="14"/>
  <c r="CJ492" i="14"/>
  <c r="FP492" i="14"/>
  <c r="G492" i="14"/>
  <c r="CB492" i="14"/>
  <c r="FF492" i="14"/>
  <c r="H492" i="14"/>
  <c r="CV492" i="14"/>
  <c r="AB492" i="14"/>
  <c r="GG492" i="14"/>
  <c r="DP492" i="14"/>
  <c r="AV492" i="14"/>
  <c r="HK492" i="14"/>
  <c r="GM492" i="14"/>
  <c r="Y492" i="14"/>
  <c r="CD492" i="14"/>
  <c r="FG492" i="14"/>
  <c r="J492" i="14"/>
  <c r="CE492" i="14"/>
  <c r="FH492" i="14"/>
  <c r="AC492" i="14"/>
  <c r="CX492" i="14"/>
  <c r="GJ492" i="14"/>
  <c r="AD492" i="14"/>
  <c r="CY492" i="14"/>
  <c r="GL492" i="14"/>
  <c r="AX492" i="14"/>
  <c r="EN492" i="14"/>
  <c r="HF492" i="14"/>
  <c r="IM492" i="14"/>
  <c r="HI492" i="14"/>
  <c r="BK491" i="14"/>
  <c r="AD491" i="14"/>
  <c r="H491" i="14"/>
  <c r="AP491" i="14"/>
  <c r="BY491" i="14"/>
  <c r="FT492" i="14"/>
  <c r="S492" i="14"/>
  <c r="CN492" i="14"/>
  <c r="FV492" i="14"/>
  <c r="AL492" i="14"/>
  <c r="DG492" i="14"/>
  <c r="GV492" i="14"/>
  <c r="AM492" i="14"/>
  <c r="DH492" i="14"/>
  <c r="GW492" i="14"/>
  <c r="BG492" i="14"/>
  <c r="FY492" i="14"/>
  <c r="HN492" i="14"/>
  <c r="Q492" i="14"/>
  <c r="CH491" i="14"/>
  <c r="AZ491" i="14"/>
  <c r="BT491" i="14"/>
  <c r="DB491" i="14"/>
  <c r="EM491" i="14"/>
  <c r="O491" i="14"/>
  <c r="IQ491" i="14"/>
  <c r="HA491" i="14"/>
  <c r="EG491" i="14"/>
  <c r="FT491" i="14"/>
  <c r="HH491" i="14"/>
  <c r="DE492" i="14"/>
  <c r="GT492" i="14"/>
  <c r="AK492" i="14"/>
  <c r="DF492" i="14"/>
  <c r="GU492" i="14"/>
  <c r="BD492" i="14"/>
  <c r="DZ492" i="14"/>
  <c r="HU492" i="14"/>
  <c r="BF492" i="14"/>
  <c r="EA492" i="14"/>
  <c r="HX492" i="14"/>
  <c r="BY492" i="14"/>
  <c r="HZ492" i="14"/>
  <c r="EM492" i="14"/>
  <c r="CC492" i="14"/>
  <c r="AL491" i="14"/>
  <c r="W491" i="14"/>
  <c r="IA491" i="14"/>
  <c r="HB491" i="14"/>
  <c r="IO491" i="14"/>
  <c r="ER491" i="14"/>
  <c r="AS492" i="14"/>
  <c r="DN492" i="14"/>
  <c r="HE492" i="14"/>
  <c r="AT492" i="14"/>
  <c r="DO492" i="14"/>
  <c r="HH492" i="14"/>
  <c r="BN492" i="14"/>
  <c r="EJ492" i="14"/>
  <c r="II492" i="14"/>
  <c r="BO492" i="14"/>
  <c r="EK492" i="14"/>
  <c r="IJ492" i="14"/>
  <c r="CQ492" i="14"/>
  <c r="IK492" i="14"/>
  <c r="EU492" i="14"/>
  <c r="CK492" i="14"/>
  <c r="GO491" i="14"/>
  <c r="FY491" i="14"/>
  <c r="DN491" i="14"/>
  <c r="Y491" i="14"/>
  <c r="BG491" i="14"/>
  <c r="HD491" i="14"/>
  <c r="HJ491" i="14"/>
  <c r="GX491" i="14"/>
  <c r="EL491" i="14"/>
  <c r="CK491" i="14"/>
  <c r="DS491" i="14"/>
  <c r="GZ492" i="14"/>
  <c r="FJ492" i="14"/>
  <c r="HV492" i="14"/>
  <c r="FC492" i="14"/>
  <c r="HO492" i="14"/>
  <c r="AG492" i="14"/>
  <c r="CS492" i="14"/>
  <c r="FE492" i="14"/>
  <c r="HQ492" i="14"/>
  <c r="BH491" i="14"/>
  <c r="IK491" i="14"/>
  <c r="FQ491" i="14"/>
  <c r="DD491" i="14"/>
  <c r="AT491" i="14"/>
  <c r="HS491" i="14"/>
  <c r="FD491" i="14"/>
  <c r="BS491" i="14"/>
  <c r="JA491" i="14"/>
  <c r="FG491" i="14"/>
  <c r="CV491" i="14"/>
  <c r="P491" i="14"/>
  <c r="CB491" i="14"/>
  <c r="EP491" i="14"/>
  <c r="HK491" i="14"/>
  <c r="AG491" i="14"/>
  <c r="CS491" i="14"/>
  <c r="FJ491" i="14"/>
  <c r="IE491" i="14"/>
  <c r="AX491" i="14"/>
  <c r="DJ491" i="14"/>
  <c r="GC491" i="14"/>
  <c r="IX491" i="14"/>
  <c r="BO491" i="14"/>
  <c r="EA491" i="14"/>
  <c r="GW491" i="14"/>
  <c r="U491" i="14"/>
  <c r="CG491" i="14"/>
  <c r="EV491" i="14"/>
  <c r="HQ491" i="14"/>
  <c r="EZ491" i="14"/>
  <c r="HL491" i="14"/>
  <c r="DS492" i="14"/>
  <c r="HL492" i="14"/>
  <c r="FR492" i="14"/>
  <c r="ID492" i="14"/>
  <c r="FK492" i="14"/>
  <c r="HW492" i="14"/>
  <c r="AO492" i="14"/>
  <c r="DA492" i="14"/>
  <c r="FM492" i="14"/>
  <c r="HY492" i="14"/>
  <c r="CA491" i="14"/>
  <c r="T491" i="14"/>
  <c r="GQ491" i="14"/>
  <c r="DW491" i="14"/>
  <c r="BP491" i="14"/>
  <c r="IT491" i="14"/>
  <c r="FZ491" i="14"/>
  <c r="CP491" i="14"/>
  <c r="L491" i="14"/>
  <c r="GH491" i="14"/>
  <c r="DO491" i="14"/>
  <c r="X491" i="14"/>
  <c r="CJ491" i="14"/>
  <c r="EY491" i="14"/>
  <c r="HU491" i="14"/>
  <c r="AO491" i="14"/>
  <c r="DA491" i="14"/>
  <c r="FS491" i="14"/>
  <c r="IN491" i="14"/>
  <c r="BF491" i="14"/>
  <c r="DR491" i="14"/>
  <c r="GL491" i="14"/>
  <c r="K491" i="14"/>
  <c r="BW491" i="14"/>
  <c r="EK491" i="14"/>
  <c r="HF491" i="14"/>
  <c r="AC491" i="14"/>
  <c r="CO491" i="14"/>
  <c r="FE491" i="14"/>
  <c r="HZ491" i="14"/>
  <c r="FH491" i="14"/>
  <c r="HT491" i="14"/>
  <c r="FZ492" i="14"/>
  <c r="IL492" i="14"/>
  <c r="FS492" i="14"/>
  <c r="IE492" i="14"/>
  <c r="AW492" i="14"/>
  <c r="DI492" i="14"/>
  <c r="FU492" i="14"/>
  <c r="IG492" i="14"/>
  <c r="CX491" i="14"/>
  <c r="AM491" i="14"/>
  <c r="HP491" i="14"/>
  <c r="EW491" i="14"/>
  <c r="CI491" i="14"/>
  <c r="AB491" i="14"/>
  <c r="GZ491" i="14"/>
  <c r="DL491" i="14"/>
  <c r="AE491" i="14"/>
  <c r="HG491" i="14"/>
  <c r="EN491" i="14"/>
  <c r="AF491" i="14"/>
  <c r="CR491" i="14"/>
  <c r="FI491" i="14"/>
  <c r="ID491" i="14"/>
  <c r="AW491" i="14"/>
  <c r="DI491" i="14"/>
  <c r="GB491" i="14"/>
  <c r="IW491" i="14"/>
  <c r="BN491" i="14"/>
  <c r="DZ491" i="14"/>
  <c r="GU491" i="14"/>
  <c r="S491" i="14"/>
  <c r="CE491" i="14"/>
  <c r="ET491" i="14"/>
  <c r="HO491" i="14"/>
  <c r="AK491" i="14"/>
  <c r="CW491" i="14"/>
  <c r="FN491" i="14"/>
  <c r="II491" i="14"/>
  <c r="FP491" i="14"/>
  <c r="IB491" i="14"/>
  <c r="BE492" i="14"/>
  <c r="DQ492" i="14"/>
  <c r="GC492" i="14"/>
  <c r="IO492" i="14"/>
  <c r="DT491" i="14"/>
  <c r="BJ491" i="14"/>
  <c r="IL491" i="14"/>
  <c r="FV491" i="14"/>
  <c r="DF491" i="14"/>
  <c r="AU491" i="14"/>
  <c r="HY491" i="14"/>
  <c r="EF491" i="14"/>
  <c r="BB491" i="14"/>
  <c r="IC491" i="14"/>
  <c r="FM491" i="14"/>
  <c r="AN491" i="14"/>
  <c r="CZ491" i="14"/>
  <c r="FR491" i="14"/>
  <c r="IM491" i="14"/>
  <c r="BE491" i="14"/>
  <c r="DQ491" i="14"/>
  <c r="GK491" i="14"/>
  <c r="J491" i="14"/>
  <c r="BV491" i="14"/>
  <c r="EI491" i="14"/>
  <c r="HE491" i="14"/>
  <c r="AA491" i="14"/>
  <c r="CM491" i="14"/>
  <c r="FC491" i="14"/>
  <c r="HX491" i="14"/>
  <c r="AS491" i="14"/>
  <c r="DE491" i="14"/>
  <c r="FW491" i="14"/>
  <c r="IS491" i="14"/>
  <c r="FX491" i="14"/>
  <c r="IJ491" i="14"/>
  <c r="EZ492" i="14"/>
  <c r="IY492" i="14"/>
  <c r="GP492" i="14"/>
  <c r="JB492" i="14"/>
  <c r="GI492" i="14"/>
  <c r="IU492" i="14"/>
  <c r="BM492" i="14"/>
  <c r="DY492" i="14"/>
  <c r="GK492" i="14"/>
  <c r="IW492" i="14"/>
  <c r="EO491" i="14"/>
  <c r="CF491" i="14"/>
  <c r="V491" i="14"/>
  <c r="GR491" i="14"/>
  <c r="EC491" i="14"/>
  <c r="BR491" i="14"/>
  <c r="IU491" i="14"/>
  <c r="FF491" i="14"/>
  <c r="BX491" i="14"/>
  <c r="N491" i="14"/>
  <c r="GI491" i="14"/>
  <c r="AV491" i="14"/>
  <c r="DH491" i="14"/>
  <c r="GA491" i="14"/>
  <c r="IV491" i="14"/>
  <c r="BM491" i="14"/>
  <c r="DY491" i="14"/>
  <c r="GT491" i="14"/>
  <c r="R491" i="14"/>
  <c r="CD491" i="14"/>
  <c r="ES491" i="14"/>
  <c r="HN491" i="14"/>
  <c r="AI491" i="14"/>
  <c r="CU491" i="14"/>
  <c r="FL491" i="14"/>
  <c r="IG491" i="14"/>
  <c r="BA491" i="14"/>
  <c r="DM491" i="14"/>
  <c r="GG491" i="14"/>
  <c r="JB491" i="14"/>
  <c r="GF491" i="14"/>
  <c r="IR491" i="14"/>
  <c r="CH492" i="14"/>
  <c r="FN492" i="14"/>
  <c r="EL492" i="14"/>
  <c r="GX492" i="14"/>
  <c r="EE492" i="14"/>
  <c r="GQ492" i="14"/>
  <c r="I492" i="14"/>
  <c r="BU492" i="14"/>
  <c r="EG492" i="14"/>
  <c r="FO491" i="14"/>
  <c r="CY491" i="14"/>
  <c r="AR491" i="14"/>
  <c r="HR491" i="14"/>
  <c r="EX491" i="14"/>
  <c r="CN491" i="14"/>
  <c r="G491" i="14"/>
  <c r="GE491" i="14"/>
  <c r="CQ491" i="14"/>
  <c r="AJ491" i="14"/>
  <c r="HI491" i="14"/>
  <c r="BD491" i="14"/>
  <c r="DP491" i="14"/>
  <c r="GJ491" i="14"/>
  <c r="I491" i="14"/>
  <c r="BU491" i="14"/>
  <c r="EH491" i="14"/>
  <c r="HC491" i="14"/>
  <c r="Z491" i="14"/>
  <c r="CL491" i="14"/>
  <c r="FB491" i="14"/>
  <c r="HW491" i="14"/>
  <c r="AQ491" i="14"/>
  <c r="DC491" i="14"/>
  <c r="FU491" i="14"/>
  <c r="IP491" i="14"/>
  <c r="BI491" i="14"/>
  <c r="DU491" i="14"/>
  <c r="GP491" i="14"/>
  <c r="EB491" i="14"/>
  <c r="GN491" i="14"/>
  <c r="IZ491" i="14"/>
  <c r="IH491" i="14"/>
  <c r="BL491" i="14"/>
  <c r="DX491" i="14"/>
  <c r="GS491" i="14"/>
  <c r="Q491" i="14"/>
  <c r="CC491" i="14"/>
  <c r="EQ491" i="14"/>
  <c r="HM491" i="14"/>
  <c r="AH491" i="14"/>
  <c r="CT491" i="14"/>
  <c r="FK491" i="14"/>
  <c r="IF491" i="14"/>
  <c r="AY491" i="14"/>
  <c r="DK491" i="14"/>
  <c r="GD491" i="14"/>
  <c r="IY491" i="14"/>
  <c r="BQ491" i="14"/>
  <c r="ED491" i="14"/>
  <c r="GY491" i="14"/>
  <c r="EJ491" i="14"/>
  <c r="C235" i="14"/>
  <c r="D234" i="14"/>
  <c r="E233" i="14"/>
  <c r="F233" i="14" s="1"/>
  <c r="F232" i="14"/>
  <c r="I232" i="14" s="1"/>
  <c r="K232" i="14" s="1"/>
  <c r="H233" i="14" l="1"/>
  <c r="G233" i="14"/>
  <c r="IW493" i="14"/>
  <c r="IO493" i="14"/>
  <c r="IG493" i="14"/>
  <c r="HY493" i="14"/>
  <c r="HQ493" i="14"/>
  <c r="HI493" i="14"/>
  <c r="HA493" i="14"/>
  <c r="GS493" i="14"/>
  <c r="GK493" i="14"/>
  <c r="GC493" i="14"/>
  <c r="FU493" i="14"/>
  <c r="FM493" i="14"/>
  <c r="FE493" i="14"/>
  <c r="EW493" i="14"/>
  <c r="EO493" i="14"/>
  <c r="EG493" i="14"/>
  <c r="DY493" i="14"/>
  <c r="DQ493" i="14"/>
  <c r="IY493" i="14"/>
  <c r="IP493" i="14"/>
  <c r="IF493" i="14"/>
  <c r="HW493" i="14"/>
  <c r="HN493" i="14"/>
  <c r="HE493" i="14"/>
  <c r="IU493" i="14"/>
  <c r="IL493" i="14"/>
  <c r="IC493" i="14"/>
  <c r="HT493" i="14"/>
  <c r="HK493" i="14"/>
  <c r="HB493" i="14"/>
  <c r="GR493" i="14"/>
  <c r="GI493" i="14"/>
  <c r="FZ493" i="14"/>
  <c r="FQ493" i="14"/>
  <c r="FH493" i="14"/>
  <c r="EY493" i="14"/>
  <c r="EP493" i="14"/>
  <c r="EF493" i="14"/>
  <c r="DW493" i="14"/>
  <c r="DN493" i="14"/>
  <c r="DF493" i="14"/>
  <c r="CX493" i="14"/>
  <c r="CP493" i="14"/>
  <c r="CH493" i="14"/>
  <c r="BZ493" i="14"/>
  <c r="BR493" i="14"/>
  <c r="BJ493" i="14"/>
  <c r="BB493" i="14"/>
  <c r="AT493" i="14"/>
  <c r="AL493" i="14"/>
  <c r="AD493" i="14"/>
  <c r="V493" i="14"/>
  <c r="N493" i="14"/>
  <c r="JB493" i="14"/>
  <c r="IS493" i="14"/>
  <c r="IJ493" i="14"/>
  <c r="IA493" i="14"/>
  <c r="HR493" i="14"/>
  <c r="HH493" i="14"/>
  <c r="GY493" i="14"/>
  <c r="GP493" i="14"/>
  <c r="GG493" i="14"/>
  <c r="FX493" i="14"/>
  <c r="FO493" i="14"/>
  <c r="FF493" i="14"/>
  <c r="EV493" i="14"/>
  <c r="EM493" i="14"/>
  <c r="ED493" i="14"/>
  <c r="DU493" i="14"/>
  <c r="DL493" i="14"/>
  <c r="DD493" i="14"/>
  <c r="CV493" i="14"/>
  <c r="CN493" i="14"/>
  <c r="CF493" i="14"/>
  <c r="BX493" i="14"/>
  <c r="BP493" i="14"/>
  <c r="BH493" i="14"/>
  <c r="AZ493" i="14"/>
  <c r="AR493" i="14"/>
  <c r="AJ493" i="14"/>
  <c r="AB493" i="14"/>
  <c r="T493" i="14"/>
  <c r="L493" i="14"/>
  <c r="JA493" i="14"/>
  <c r="IR493" i="14"/>
  <c r="II493" i="14"/>
  <c r="HZ493" i="14"/>
  <c r="HP493" i="14"/>
  <c r="HG493" i="14"/>
  <c r="GX493" i="14"/>
  <c r="GO493" i="14"/>
  <c r="GF493" i="14"/>
  <c r="FW493" i="14"/>
  <c r="FN493" i="14"/>
  <c r="FD493" i="14"/>
  <c r="EU493" i="14"/>
  <c r="EL493" i="14"/>
  <c r="EC493" i="14"/>
  <c r="DT493" i="14"/>
  <c r="DK493" i="14"/>
  <c r="DC493" i="14"/>
  <c r="CU493" i="14"/>
  <c r="CM493" i="14"/>
  <c r="CE493" i="14"/>
  <c r="BW493" i="14"/>
  <c r="BO493" i="14"/>
  <c r="BG493" i="14"/>
  <c r="AY493" i="14"/>
  <c r="AQ493" i="14"/>
  <c r="AI493" i="14"/>
  <c r="AA493" i="14"/>
  <c r="S493" i="14"/>
  <c r="K493" i="14"/>
  <c r="IZ493" i="14"/>
  <c r="IQ493" i="14"/>
  <c r="IH493" i="14"/>
  <c r="HX493" i="14"/>
  <c r="HO493" i="14"/>
  <c r="HF493" i="14"/>
  <c r="GW493" i="14"/>
  <c r="GN493" i="14"/>
  <c r="GE493" i="14"/>
  <c r="FV493" i="14"/>
  <c r="FL493" i="14"/>
  <c r="ID493" i="14"/>
  <c r="HD493" i="14"/>
  <c r="GL493" i="14"/>
  <c r="FS493" i="14"/>
  <c r="FB493" i="14"/>
  <c r="EN493" i="14"/>
  <c r="DZ493" i="14"/>
  <c r="DJ493" i="14"/>
  <c r="CY493" i="14"/>
  <c r="CK493" i="14"/>
  <c r="BY493" i="14"/>
  <c r="BL493" i="14"/>
  <c r="AX493" i="14"/>
  <c r="AM493" i="14"/>
  <c r="Y493" i="14"/>
  <c r="M493" i="14"/>
  <c r="IX493" i="14"/>
  <c r="IB493" i="14"/>
  <c r="HC493" i="14"/>
  <c r="GJ493" i="14"/>
  <c r="FR493" i="14"/>
  <c r="FA493" i="14"/>
  <c r="EK493" i="14"/>
  <c r="DX493" i="14"/>
  <c r="DI493" i="14"/>
  <c r="CW493" i="14"/>
  <c r="CJ493" i="14"/>
  <c r="BV493" i="14"/>
  <c r="BK493" i="14"/>
  <c r="AW493" i="14"/>
  <c r="AK493" i="14"/>
  <c r="X493" i="14"/>
  <c r="J493" i="14"/>
  <c r="IV493" i="14"/>
  <c r="HV493" i="14"/>
  <c r="GZ493" i="14"/>
  <c r="GH493" i="14"/>
  <c r="FP493" i="14"/>
  <c r="EZ493" i="14"/>
  <c r="EJ493" i="14"/>
  <c r="DV493" i="14"/>
  <c r="DH493" i="14"/>
  <c r="CT493" i="14"/>
  <c r="CI493" i="14"/>
  <c r="BU493" i="14"/>
  <c r="BI493" i="14"/>
  <c r="AV493" i="14"/>
  <c r="AH493" i="14"/>
  <c r="W493" i="14"/>
  <c r="I493" i="14"/>
  <c r="IT493" i="14"/>
  <c r="HU493" i="14"/>
  <c r="GV493" i="14"/>
  <c r="GD493" i="14"/>
  <c r="FK493" i="14"/>
  <c r="EX493" i="14"/>
  <c r="EI493" i="14"/>
  <c r="DS493" i="14"/>
  <c r="DG493" i="14"/>
  <c r="CS493" i="14"/>
  <c r="CG493" i="14"/>
  <c r="BT493" i="14"/>
  <c r="BF493" i="14"/>
  <c r="AU493" i="14"/>
  <c r="AG493" i="14"/>
  <c r="U493" i="14"/>
  <c r="H493" i="14"/>
  <c r="IN493" i="14"/>
  <c r="HS493" i="14"/>
  <c r="GU493" i="14"/>
  <c r="GB493" i="14"/>
  <c r="FJ493" i="14"/>
  <c r="ET493" i="14"/>
  <c r="EH493" i="14"/>
  <c r="DR493" i="14"/>
  <c r="DE493" i="14"/>
  <c r="CR493" i="14"/>
  <c r="CD493" i="14"/>
  <c r="BS493" i="14"/>
  <c r="BE493" i="14"/>
  <c r="AS493" i="14"/>
  <c r="AF493" i="14"/>
  <c r="R493" i="14"/>
  <c r="G493" i="14"/>
  <c r="IM493" i="14"/>
  <c r="HM493" i="14"/>
  <c r="GT493" i="14"/>
  <c r="GA493" i="14"/>
  <c r="FI493" i="14"/>
  <c r="ES493" i="14"/>
  <c r="EE493" i="14"/>
  <c r="DP493" i="14"/>
  <c r="DB493" i="14"/>
  <c r="CQ493" i="14"/>
  <c r="CC493" i="14"/>
  <c r="BQ493" i="14"/>
  <c r="BD493" i="14"/>
  <c r="AP493" i="14"/>
  <c r="AE493" i="14"/>
  <c r="Q493" i="14"/>
  <c r="IK493" i="14"/>
  <c r="HL493" i="14"/>
  <c r="GQ493" i="14"/>
  <c r="FY493" i="14"/>
  <c r="FG493" i="14"/>
  <c r="ER493" i="14"/>
  <c r="EB493" i="14"/>
  <c r="DO493" i="14"/>
  <c r="DA493" i="14"/>
  <c r="CO493" i="14"/>
  <c r="CB493" i="14"/>
  <c r="BN493" i="14"/>
  <c r="BC493" i="14"/>
  <c r="AO493" i="14"/>
  <c r="AC493" i="14"/>
  <c r="P493" i="14"/>
  <c r="FC493" i="14"/>
  <c r="BA493" i="14"/>
  <c r="EQ493" i="14"/>
  <c r="AN493" i="14"/>
  <c r="EA493" i="14"/>
  <c r="Z493" i="14"/>
  <c r="DM493" i="14"/>
  <c r="O493" i="14"/>
  <c r="IE493" i="14"/>
  <c r="CZ493" i="14"/>
  <c r="HJ493" i="14"/>
  <c r="CL493" i="14"/>
  <c r="GM493" i="14"/>
  <c r="CA493" i="14"/>
  <c r="FT493" i="14"/>
  <c r="BM493" i="14"/>
  <c r="E234" i="14"/>
  <c r="G234" i="14" s="1"/>
  <c r="D235" i="14"/>
  <c r="C236" i="14"/>
  <c r="I233" i="14" l="1"/>
  <c r="K233" i="14" s="1"/>
  <c r="FB494" i="14" s="1"/>
  <c r="H234" i="14"/>
  <c r="C237" i="14"/>
  <c r="D236" i="14"/>
  <c r="E235" i="14"/>
  <c r="H235" i="14" s="1"/>
  <c r="F234" i="14"/>
  <c r="AF494" i="14" l="1"/>
  <c r="AE494" i="14"/>
  <c r="I494" i="14"/>
  <c r="AW494" i="14"/>
  <c r="EU494" i="14"/>
  <c r="AA494" i="14"/>
  <c r="BO494" i="14"/>
  <c r="HI494" i="14"/>
  <c r="L494" i="14"/>
  <c r="AC494" i="14"/>
  <c r="CU494" i="14"/>
  <c r="HT494" i="14"/>
  <c r="DR494" i="14"/>
  <c r="FM494" i="14"/>
  <c r="IM494" i="14"/>
  <c r="EJ494" i="14"/>
  <c r="IH494" i="14"/>
  <c r="FG494" i="14"/>
  <c r="G494" i="14"/>
  <c r="Z494" i="14"/>
  <c r="CZ494" i="14"/>
  <c r="BQ494" i="14"/>
  <c r="AK494" i="14"/>
  <c r="ID494" i="14"/>
  <c r="CJ494" i="14"/>
  <c r="BD494" i="14"/>
  <c r="IT494" i="14"/>
  <c r="DB494" i="14"/>
  <c r="IQ494" i="14"/>
  <c r="HF494" i="14"/>
  <c r="GI494" i="14"/>
  <c r="FY494" i="14"/>
  <c r="IW494" i="14"/>
  <c r="IZ494" i="14"/>
  <c r="GR494" i="14"/>
  <c r="T494" i="14"/>
  <c r="BA494" i="14"/>
  <c r="HJ494" i="14"/>
  <c r="HL494" i="14"/>
  <c r="AZ494" i="14"/>
  <c r="K494" i="14"/>
  <c r="GZ494" i="14"/>
  <c r="BK494" i="14"/>
  <c r="IU494" i="14"/>
  <c r="AN494" i="14"/>
  <c r="DJ494" i="14"/>
  <c r="R494" i="14"/>
  <c r="BF494" i="14"/>
  <c r="GE494" i="14"/>
  <c r="AJ494" i="14"/>
  <c r="IX494" i="14"/>
  <c r="U494" i="14"/>
  <c r="HA494" i="14"/>
  <c r="CK494" i="14"/>
  <c r="BY494" i="14"/>
  <c r="HK494" i="14"/>
  <c r="DI494" i="14"/>
  <c r="EB494" i="14"/>
  <c r="IC494" i="14"/>
  <c r="EA494" i="14"/>
  <c r="GW494" i="14"/>
  <c r="IV494" i="14"/>
  <c r="EX494" i="14"/>
  <c r="FP494" i="14"/>
  <c r="IN494" i="14"/>
  <c r="DA494" i="14"/>
  <c r="AB494" i="14"/>
  <c r="HV494" i="14"/>
  <c r="CA494" i="14"/>
  <c r="AU494" i="14"/>
  <c r="IL494" i="14"/>
  <c r="CS494" i="14"/>
  <c r="BM494" i="14"/>
  <c r="JB494" i="14"/>
  <c r="GX494" i="14"/>
  <c r="HN494" i="14"/>
  <c r="BX494" i="14"/>
  <c r="EE494" i="14"/>
  <c r="CG494" i="14"/>
  <c r="IB494" i="14"/>
  <c r="FO494" i="14"/>
  <c r="CQ494" i="14"/>
  <c r="IK494" i="14"/>
  <c r="BG494" i="14"/>
  <c r="CW494" i="14"/>
  <c r="FU494" i="14"/>
  <c r="BU494" i="14"/>
  <c r="CC494" i="14"/>
  <c r="DG494" i="14"/>
  <c r="GD494" i="14"/>
  <c r="CD494" i="14"/>
  <c r="DC494" i="14"/>
  <c r="DP494" i="14"/>
  <c r="GM494" i="14"/>
  <c r="CM494" i="14"/>
  <c r="EK494" i="14"/>
  <c r="DY494" i="14"/>
  <c r="GV494" i="14"/>
  <c r="CV494" i="14"/>
  <c r="FV494" i="14"/>
  <c r="EH494" i="14"/>
  <c r="HE494" i="14"/>
  <c r="DE494" i="14"/>
  <c r="CB494" i="14"/>
  <c r="BV494" i="14"/>
  <c r="ES494" i="14"/>
  <c r="AS494" i="14"/>
  <c r="H494" i="14"/>
  <c r="CE494" i="14"/>
  <c r="FC494" i="14"/>
  <c r="BC494" i="14"/>
  <c r="AH494" i="14"/>
  <c r="CN494" i="14"/>
  <c r="FL494" i="14"/>
  <c r="BL494" i="14"/>
  <c r="HS494" i="14"/>
  <c r="J494" i="14"/>
  <c r="S494" i="14"/>
  <c r="BI494" i="14"/>
  <c r="FS494" i="14"/>
  <c r="IP494" i="14"/>
  <c r="EP494" i="14"/>
  <c r="CI494" i="14"/>
  <c r="GB494" i="14"/>
  <c r="IY494" i="14"/>
  <c r="EY494" i="14"/>
  <c r="DD494" i="14"/>
  <c r="GK494" i="14"/>
  <c r="O494" i="14"/>
  <c r="FH494" i="14"/>
  <c r="EN494" i="14"/>
  <c r="GT494" i="14"/>
  <c r="X494" i="14"/>
  <c r="FQ494" i="14"/>
  <c r="FX494" i="14"/>
  <c r="HC494" i="14"/>
  <c r="AG494" i="14"/>
  <c r="GA494" i="14"/>
  <c r="HG494" i="14"/>
  <c r="EQ494" i="14"/>
  <c r="HO494" i="14"/>
  <c r="DO494" i="14"/>
  <c r="M494" i="14"/>
  <c r="EZ494" i="14"/>
  <c r="HX494" i="14"/>
  <c r="DX494" i="14"/>
  <c r="AI494" i="14"/>
  <c r="FI494" i="14"/>
  <c r="IG494" i="14"/>
  <c r="EG494" i="14"/>
  <c r="BP494" i="14"/>
  <c r="BN494" i="14"/>
  <c r="EM494" i="14"/>
  <c r="AL494" i="14"/>
  <c r="CL494" i="14"/>
  <c r="BW494" i="14"/>
  <c r="EV494" i="14"/>
  <c r="AT494" i="14"/>
  <c r="DL494" i="14"/>
  <c r="CF494" i="14"/>
  <c r="FE494" i="14"/>
  <c r="BB494" i="14"/>
  <c r="EW494" i="14"/>
  <c r="CO494" i="14"/>
  <c r="FN494" i="14"/>
  <c r="BJ494" i="14"/>
  <c r="GG494" i="14"/>
  <c r="CY494" i="14"/>
  <c r="FW494" i="14"/>
  <c r="BR494" i="14"/>
  <c r="HP494" i="14"/>
  <c r="AM494" i="14"/>
  <c r="DK494" i="14"/>
  <c r="N494" i="14"/>
  <c r="Q494" i="14"/>
  <c r="AV494" i="14"/>
  <c r="DT494" i="14"/>
  <c r="V494" i="14"/>
  <c r="AQ494" i="14"/>
  <c r="BE494" i="14"/>
  <c r="EC494" i="14"/>
  <c r="AD494" i="14"/>
  <c r="AP494" i="14"/>
  <c r="P494" i="14"/>
  <c r="AY494" i="14"/>
  <c r="AO494" i="14"/>
  <c r="IE494" i="14"/>
  <c r="HB494" i="14"/>
  <c r="BS494" i="14"/>
  <c r="EI494" i="14"/>
  <c r="HH494" i="14"/>
  <c r="CX494" i="14"/>
  <c r="CR494" i="14"/>
  <c r="ER494" i="14"/>
  <c r="HQ494" i="14"/>
  <c r="DF494" i="14"/>
  <c r="DS494" i="14"/>
  <c r="FA494" i="14"/>
  <c r="HZ494" i="14"/>
  <c r="DN494" i="14"/>
  <c r="FD494" i="14"/>
  <c r="FK494" i="14"/>
  <c r="II494" i="14"/>
  <c r="DV494" i="14"/>
  <c r="GN494" i="14"/>
  <c r="FT494" i="14"/>
  <c r="IR494" i="14"/>
  <c r="ED494" i="14"/>
  <c r="HR494" i="14"/>
  <c r="DH494" i="14"/>
  <c r="GF494" i="14"/>
  <c r="BZ494" i="14"/>
  <c r="W494" i="14"/>
  <c r="DQ494" i="14"/>
  <c r="GO494" i="14"/>
  <c r="CH494" i="14"/>
  <c r="AR494" i="14"/>
  <c r="DZ494" i="14"/>
  <c r="GY494" i="14"/>
  <c r="CP494" i="14"/>
  <c r="GJ494" i="14"/>
  <c r="HU494" i="14"/>
  <c r="GS494" i="14"/>
  <c r="BH494" i="14"/>
  <c r="BT494" i="14"/>
  <c r="HD494" i="14"/>
  <c r="IS494" i="14"/>
  <c r="FJ494" i="14"/>
  <c r="CT494" i="14"/>
  <c r="HM494" i="14"/>
  <c r="DM494" i="14"/>
  <c r="FR494" i="14"/>
  <c r="DU494" i="14"/>
  <c r="HW494" i="14"/>
  <c r="DW494" i="14"/>
  <c r="FZ494" i="14"/>
  <c r="FF494" i="14"/>
  <c r="IF494" i="14"/>
  <c r="EF494" i="14"/>
  <c r="GH494" i="14"/>
  <c r="GQ494" i="14"/>
  <c r="IO494" i="14"/>
  <c r="EO494" i="14"/>
  <c r="GP494" i="14"/>
  <c r="HY494" i="14"/>
  <c r="GC494" i="14"/>
  <c r="JA494" i="14"/>
  <c r="EL494" i="14"/>
  <c r="Y494" i="14"/>
  <c r="GL494" i="14"/>
  <c r="IA494" i="14"/>
  <c r="ET494" i="14"/>
  <c r="AX494" i="14"/>
  <c r="GU494" i="14"/>
  <c r="IJ494" i="14"/>
  <c r="F235" i="14"/>
  <c r="G235" i="14"/>
  <c r="I234" i="14"/>
  <c r="K234" i="14" s="1"/>
  <c r="IY495" i="14" s="1"/>
  <c r="G236" i="14"/>
  <c r="E236" i="14"/>
  <c r="F236" i="14" s="1"/>
  <c r="H236" i="14"/>
  <c r="D237" i="14"/>
  <c r="C238" i="14"/>
  <c r="C239" i="14" s="1"/>
  <c r="C240" i="14" s="1"/>
  <c r="C241" i="14" s="1"/>
  <c r="C242" i="14" s="1"/>
  <c r="C243" i="14" s="1"/>
  <c r="C244" i="14" s="1"/>
  <c r="C245" i="14" s="1"/>
  <c r="C246" i="14" s="1"/>
  <c r="C247" i="14" s="1"/>
  <c r="C248" i="14" s="1"/>
  <c r="C249" i="14" s="1"/>
  <c r="C250" i="14" s="1"/>
  <c r="C251" i="14" s="1"/>
  <c r="C252" i="14" s="1"/>
  <c r="C253" i="14" s="1"/>
  <c r="C254" i="14" s="1"/>
  <c r="C255" i="14" s="1"/>
  <c r="C256" i="14" s="1"/>
  <c r="C257" i="14" s="1"/>
  <c r="C258" i="14" s="1"/>
  <c r="C259" i="14" s="1"/>
  <c r="C260" i="14" s="1"/>
  <c r="C261" i="14" s="1"/>
  <c r="C262" i="14" s="1"/>
  <c r="C263" i="14" s="1"/>
  <c r="C264" i="14" s="1"/>
  <c r="C265" i="14" s="1"/>
  <c r="C266" i="14" s="1"/>
  <c r="C267" i="14" s="1"/>
  <c r="C268" i="14" s="1"/>
  <c r="C269" i="14" s="1"/>
  <c r="C270" i="14" s="1"/>
  <c r="C271" i="14" s="1"/>
  <c r="C272" i="14" s="1"/>
  <c r="C273" i="14" s="1"/>
  <c r="C274" i="14" s="1"/>
  <c r="C275" i="14" s="1"/>
  <c r="C276" i="14" s="1"/>
  <c r="C277" i="14" s="1"/>
  <c r="C278" i="14" s="1"/>
  <c r="C279" i="14" s="1"/>
  <c r="C280" i="14" s="1"/>
  <c r="C281" i="14" s="1"/>
  <c r="C282" i="14" s="1"/>
  <c r="C283" i="14" s="1"/>
  <c r="C284" i="14" s="1"/>
  <c r="C285" i="14" s="1"/>
  <c r="C286" i="14" s="1"/>
  <c r="C287" i="14" s="1"/>
  <c r="C288" i="14" s="1"/>
  <c r="C289" i="14" s="1"/>
  <c r="C290" i="14" s="1"/>
  <c r="C291" i="14" s="1"/>
  <c r="C292" i="14" s="1"/>
  <c r="C293" i="14" s="1"/>
  <c r="C294" i="14" s="1"/>
  <c r="C295" i="14" s="1"/>
  <c r="C296" i="14" s="1"/>
  <c r="C297" i="14" s="1"/>
  <c r="C298" i="14" s="1"/>
  <c r="C299" i="14" s="1"/>
  <c r="C300" i="14" s="1"/>
  <c r="C301" i="14" s="1"/>
  <c r="C302" i="14" s="1"/>
  <c r="C303" i="14" s="1"/>
  <c r="C304" i="14" s="1"/>
  <c r="C305" i="14" s="1"/>
  <c r="C306" i="14" s="1"/>
  <c r="C307" i="14" s="1"/>
  <c r="C308" i="14" s="1"/>
  <c r="C309" i="14" s="1"/>
  <c r="C310" i="14" s="1"/>
  <c r="C311" i="14" s="1"/>
  <c r="C312" i="14" s="1"/>
  <c r="C313" i="14" s="1"/>
  <c r="C314" i="14" s="1"/>
  <c r="C315" i="14" s="1"/>
  <c r="C316" i="14" s="1"/>
  <c r="C317" i="14" s="1"/>
  <c r="C318" i="14" s="1"/>
  <c r="C319" i="14" s="1"/>
  <c r="C320" i="14" s="1"/>
  <c r="C321" i="14" s="1"/>
  <c r="C322" i="14" s="1"/>
  <c r="C323" i="14" s="1"/>
  <c r="C324" i="14" s="1"/>
  <c r="C325" i="14" s="1"/>
  <c r="C326" i="14" s="1"/>
  <c r="C327" i="14" s="1"/>
  <c r="C328" i="14" s="1"/>
  <c r="C329" i="14" s="1"/>
  <c r="C330" i="14" s="1"/>
  <c r="C331" i="14" s="1"/>
  <c r="C332" i="14" s="1"/>
  <c r="C333" i="14" s="1"/>
  <c r="C334" i="14" s="1"/>
  <c r="C335" i="14" s="1"/>
  <c r="C336" i="14" s="1"/>
  <c r="C337" i="14" s="1"/>
  <c r="C338" i="14" s="1"/>
  <c r="C339" i="14" s="1"/>
  <c r="C340" i="14" s="1"/>
  <c r="C341" i="14" s="1"/>
  <c r="C342" i="14" s="1"/>
  <c r="C343" i="14" s="1"/>
  <c r="C344" i="14" s="1"/>
  <c r="C345" i="14" s="1"/>
  <c r="C346" i="14" s="1"/>
  <c r="C347" i="14" s="1"/>
  <c r="C348" i="14" s="1"/>
  <c r="C349" i="14" s="1"/>
  <c r="C350" i="14" s="1"/>
  <c r="C351" i="14" s="1"/>
  <c r="C352" i="14" s="1"/>
  <c r="C353" i="14" s="1"/>
  <c r="C354" i="14" s="1"/>
  <c r="C355" i="14" s="1"/>
  <c r="G495" i="14" l="1"/>
  <c r="BC495" i="14"/>
  <c r="HW495" i="14"/>
  <c r="DR495" i="14"/>
  <c r="AZ495" i="14"/>
  <c r="BM495" i="14"/>
  <c r="GH495" i="14"/>
  <c r="FC495" i="14"/>
  <c r="AT495" i="14"/>
  <c r="O495" i="14"/>
  <c r="CD495" i="14"/>
  <c r="GP495" i="14"/>
  <c r="HU495" i="14"/>
  <c r="GY495" i="14"/>
  <c r="EW495" i="14"/>
  <c r="EB495" i="14"/>
  <c r="ER495" i="14"/>
  <c r="GQ495" i="14"/>
  <c r="L495" i="14"/>
  <c r="AX495" i="14"/>
  <c r="HZ495" i="14"/>
  <c r="CF495" i="14"/>
  <c r="CL495" i="14"/>
  <c r="U495" i="14"/>
  <c r="CI495" i="14"/>
  <c r="DC495" i="14"/>
  <c r="CO495" i="14"/>
  <c r="DN495" i="14"/>
  <c r="FK495" i="14"/>
  <c r="CR495" i="14"/>
  <c r="EI495" i="14"/>
  <c r="GT495" i="14"/>
  <c r="EX495" i="14"/>
  <c r="GL495" i="14"/>
  <c r="IH495" i="14"/>
  <c r="EQ495" i="14"/>
  <c r="I235" i="14"/>
  <c r="K235" i="14" s="1"/>
  <c r="EJ496" i="14" s="1"/>
  <c r="FJ495" i="14"/>
  <c r="AR495" i="14"/>
  <c r="HR495" i="14"/>
  <c r="FH495" i="14"/>
  <c r="DO495" i="14"/>
  <c r="AV495" i="14"/>
  <c r="IF495" i="14"/>
  <c r="GN495" i="14"/>
  <c r="DT495" i="14"/>
  <c r="BI495" i="14"/>
  <c r="K495" i="14"/>
  <c r="FO495" i="14"/>
  <c r="CX495" i="14"/>
  <c r="BA495" i="14"/>
  <c r="H495" i="14"/>
  <c r="GI495" i="14"/>
  <c r="DX495" i="14"/>
  <c r="CG495" i="14"/>
  <c r="M495" i="14"/>
  <c r="GW495" i="14"/>
  <c r="FD495" i="14"/>
  <c r="CJ495" i="14"/>
  <c r="S495" i="14"/>
  <c r="GU495" i="14"/>
  <c r="DG495" i="14"/>
  <c r="CB495" i="14"/>
  <c r="Q495" i="14"/>
  <c r="HT495" i="14"/>
  <c r="EZ495" i="14"/>
  <c r="CP495" i="14"/>
  <c r="AW495" i="14"/>
  <c r="HX495" i="14"/>
  <c r="FM495" i="14"/>
  <c r="DU495" i="14"/>
  <c r="AQ495" i="14"/>
  <c r="HC495" i="14"/>
  <c r="GB495" i="14"/>
  <c r="DM495" i="14"/>
  <c r="AS495" i="14"/>
  <c r="IC495" i="14"/>
  <c r="GJ495" i="14"/>
  <c r="DQ495" i="14"/>
  <c r="BF495" i="14"/>
  <c r="N495" i="14"/>
  <c r="GO495" i="14"/>
  <c r="ED495" i="14"/>
  <c r="BW495" i="14"/>
  <c r="IA495" i="14"/>
  <c r="BV495" i="14"/>
  <c r="DP495" i="14"/>
  <c r="DV495" i="14"/>
  <c r="CC495" i="14"/>
  <c r="I495" i="14"/>
  <c r="GS495" i="14"/>
  <c r="FB495" i="14"/>
  <c r="CH495" i="14"/>
  <c r="W495" i="14"/>
  <c r="HY495" i="14"/>
  <c r="FE495" i="14"/>
  <c r="CE495" i="14"/>
  <c r="HM495" i="14"/>
  <c r="IE495" i="14"/>
  <c r="IW495" i="14"/>
  <c r="EH495" i="14"/>
  <c r="BJ495" i="14"/>
  <c r="EE495" i="14"/>
  <c r="GZ495" i="14"/>
  <c r="Z495" i="14"/>
  <c r="CV495" i="14"/>
  <c r="FQ495" i="14"/>
  <c r="IL495" i="14"/>
  <c r="BL495" i="14"/>
  <c r="EG495" i="14"/>
  <c r="HB495" i="14"/>
  <c r="AD495" i="14"/>
  <c r="CY495" i="14"/>
  <c r="FT495" i="14"/>
  <c r="IO495" i="14"/>
  <c r="BP495" i="14"/>
  <c r="EK495" i="14"/>
  <c r="HF495" i="14"/>
  <c r="AF495" i="14"/>
  <c r="DA495" i="14"/>
  <c r="FV495" i="14"/>
  <c r="IR495" i="14"/>
  <c r="BR495" i="14"/>
  <c r="EM495" i="14"/>
  <c r="HH495" i="14"/>
  <c r="AA495" i="14"/>
  <c r="CM495" i="14"/>
  <c r="EY495" i="14"/>
  <c r="HK495" i="14"/>
  <c r="J495" i="14"/>
  <c r="AC495" i="14"/>
  <c r="AU495" i="14"/>
  <c r="HD495" i="14"/>
  <c r="BS495" i="14"/>
  <c r="EN495" i="14"/>
  <c r="HI495" i="14"/>
  <c r="AJ495" i="14"/>
  <c r="DE495" i="14"/>
  <c r="FZ495" i="14"/>
  <c r="IU495" i="14"/>
  <c r="BU495" i="14"/>
  <c r="EP495" i="14"/>
  <c r="HL495" i="14"/>
  <c r="AM495" i="14"/>
  <c r="DH495" i="14"/>
  <c r="GC495" i="14"/>
  <c r="IX495" i="14"/>
  <c r="BY495" i="14"/>
  <c r="ET495" i="14"/>
  <c r="HO495" i="14"/>
  <c r="AO495" i="14"/>
  <c r="DJ495" i="14"/>
  <c r="GF495" i="14"/>
  <c r="JA495" i="14"/>
  <c r="CA495" i="14"/>
  <c r="EV495" i="14"/>
  <c r="HQ495" i="14"/>
  <c r="AI495" i="14"/>
  <c r="CU495" i="14"/>
  <c r="FG495" i="14"/>
  <c r="HS495" i="14"/>
  <c r="I236" i="14"/>
  <c r="K236" i="14" s="1"/>
  <c r="HM497" i="14" s="1"/>
  <c r="FA495" i="14"/>
  <c r="FS495" i="14"/>
  <c r="GK495" i="14"/>
  <c r="P495" i="14"/>
  <c r="CK495" i="14"/>
  <c r="FF495" i="14"/>
  <c r="IB495" i="14"/>
  <c r="BB495" i="14"/>
  <c r="DW495" i="14"/>
  <c r="GR495" i="14"/>
  <c r="R495" i="14"/>
  <c r="CN495" i="14"/>
  <c r="FI495" i="14"/>
  <c r="ID495" i="14"/>
  <c r="BE495" i="14"/>
  <c r="DZ495" i="14"/>
  <c r="GV495" i="14"/>
  <c r="V495" i="14"/>
  <c r="CQ495" i="14"/>
  <c r="FL495" i="14"/>
  <c r="IG495" i="14"/>
  <c r="BH495" i="14"/>
  <c r="EC495" i="14"/>
  <c r="GX495" i="14"/>
  <c r="X495" i="14"/>
  <c r="CS495" i="14"/>
  <c r="FN495" i="14"/>
  <c r="IJ495" i="14"/>
  <c r="AY495" i="14"/>
  <c r="DK495" i="14"/>
  <c r="FW495" i="14"/>
  <c r="II495" i="14"/>
  <c r="HV495" i="14"/>
  <c r="IN495" i="14"/>
  <c r="BD495" i="14"/>
  <c r="Y495" i="14"/>
  <c r="CT495" i="14"/>
  <c r="FP495" i="14"/>
  <c r="IK495" i="14"/>
  <c r="BK495" i="14"/>
  <c r="EF495" i="14"/>
  <c r="HA495" i="14"/>
  <c r="AB495" i="14"/>
  <c r="CW495" i="14"/>
  <c r="FR495" i="14"/>
  <c r="IM495" i="14"/>
  <c r="BN495" i="14"/>
  <c r="EJ495" i="14"/>
  <c r="HE495" i="14"/>
  <c r="AE495" i="14"/>
  <c r="CZ495" i="14"/>
  <c r="FU495" i="14"/>
  <c r="IP495" i="14"/>
  <c r="BQ495" i="14"/>
  <c r="EL495" i="14"/>
  <c r="HG495" i="14"/>
  <c r="AG495" i="14"/>
  <c r="DB495" i="14"/>
  <c r="FX495" i="14"/>
  <c r="IS495" i="14"/>
  <c r="BG495" i="14"/>
  <c r="DS495" i="14"/>
  <c r="GE495" i="14"/>
  <c r="IQ495" i="14"/>
  <c r="T495" i="14"/>
  <c r="AL495" i="14"/>
  <c r="DY495" i="14"/>
  <c r="AH495" i="14"/>
  <c r="DD495" i="14"/>
  <c r="FY495" i="14"/>
  <c r="IT495" i="14"/>
  <c r="BT495" i="14"/>
  <c r="EO495" i="14"/>
  <c r="HJ495" i="14"/>
  <c r="AK495" i="14"/>
  <c r="DF495" i="14"/>
  <c r="GA495" i="14"/>
  <c r="IV495" i="14"/>
  <c r="BX495" i="14"/>
  <c r="ES495" i="14"/>
  <c r="HN495" i="14"/>
  <c r="AN495" i="14"/>
  <c r="DI495" i="14"/>
  <c r="GD495" i="14"/>
  <c r="IZ495" i="14"/>
  <c r="BZ495" i="14"/>
  <c r="EU495" i="14"/>
  <c r="HP495" i="14"/>
  <c r="AP495" i="14"/>
  <c r="DL495" i="14"/>
  <c r="GG495" i="14"/>
  <c r="JB495" i="14"/>
  <c r="BO495" i="14"/>
  <c r="EA495" i="14"/>
  <c r="GM495" i="14"/>
  <c r="E237" i="14"/>
  <c r="G237" i="14" s="1"/>
  <c r="HA496" i="14" l="1"/>
  <c r="BF496" i="14"/>
  <c r="CL496" i="14"/>
  <c r="BK496" i="14"/>
  <c r="DP496" i="14"/>
  <c r="DW496" i="14"/>
  <c r="DH496" i="14"/>
  <c r="AS497" i="14"/>
  <c r="BF497" i="14"/>
  <c r="CN497" i="14"/>
  <c r="K497" i="14"/>
  <c r="BZ497" i="14"/>
  <c r="BB496" i="14"/>
  <c r="FT496" i="14"/>
  <c r="DN496" i="14"/>
  <c r="AS496" i="14"/>
  <c r="GB496" i="14"/>
  <c r="FW497" i="14"/>
  <c r="DO497" i="14"/>
  <c r="DF496" i="14"/>
  <c r="ER496" i="14"/>
  <c r="EI496" i="14"/>
  <c r="BU497" i="14"/>
  <c r="GC497" i="14"/>
  <c r="AZ497" i="14"/>
  <c r="GQ497" i="14"/>
  <c r="EG496" i="14"/>
  <c r="CW496" i="14"/>
  <c r="CN496" i="14"/>
  <c r="FH497" i="14"/>
  <c r="EO497" i="14"/>
  <c r="IL497" i="14"/>
  <c r="GJ496" i="14"/>
  <c r="FX496" i="14"/>
  <c r="FN496" i="14"/>
  <c r="FE496" i="14"/>
  <c r="EI497" i="14"/>
  <c r="GW497" i="14"/>
  <c r="IQ497" i="14"/>
  <c r="HR497" i="14"/>
  <c r="GL496" i="14"/>
  <c r="DS496" i="14"/>
  <c r="DJ496" i="14"/>
  <c r="DA496" i="14"/>
  <c r="AZ496" i="14"/>
  <c r="HP496" i="14"/>
  <c r="FQ496" i="14"/>
  <c r="II496" i="14"/>
  <c r="HH496" i="14"/>
  <c r="FH496" i="14"/>
  <c r="AQ496" i="14"/>
  <c r="HW496" i="14"/>
  <c r="CC497" i="14"/>
  <c r="I497" i="14"/>
  <c r="HP497" i="14"/>
  <c r="FF497" i="14"/>
  <c r="BS497" i="14"/>
  <c r="FQ497" i="14"/>
  <c r="CX497" i="14"/>
  <c r="AY497" i="14"/>
  <c r="IJ497" i="14"/>
  <c r="GB497" i="14"/>
  <c r="CY497" i="14"/>
  <c r="GG497" i="14"/>
  <c r="CV497" i="14"/>
  <c r="AX497" i="14"/>
  <c r="II497" i="14"/>
  <c r="FZ497" i="14"/>
  <c r="EL497" i="14"/>
  <c r="IM497" i="14"/>
  <c r="EN497" i="14"/>
  <c r="BT497" i="14"/>
  <c r="J497" i="14"/>
  <c r="HQ497" i="14"/>
  <c r="FG497" i="14"/>
  <c r="M497" i="14"/>
  <c r="Q497" i="14"/>
  <c r="HL497" i="14"/>
  <c r="FD497" i="14"/>
  <c r="CT497" i="14"/>
  <c r="AM497" i="14"/>
  <c r="DU497" i="14"/>
  <c r="GD497" i="14"/>
  <c r="FJ497" i="14"/>
  <c r="EF497" i="14"/>
  <c r="CP497" i="14"/>
  <c r="BV497" i="14"/>
  <c r="BB497" i="14"/>
  <c r="L497" i="14"/>
  <c r="IN497" i="14"/>
  <c r="HS497" i="14"/>
  <c r="EE497" i="14"/>
  <c r="BI497" i="14"/>
  <c r="IC497" i="14"/>
  <c r="IE496" i="14"/>
  <c r="IK496" i="14"/>
  <c r="GD496" i="14"/>
  <c r="CC496" i="14"/>
  <c r="FV496" i="14"/>
  <c r="BS496" i="14"/>
  <c r="HR496" i="14"/>
  <c r="HJ496" i="14"/>
  <c r="HT497" i="14"/>
  <c r="GE497" i="14"/>
  <c r="EZ497" i="14"/>
  <c r="EG497" i="14"/>
  <c r="CR497" i="14"/>
  <c r="BW497" i="14"/>
  <c r="BD497" i="14"/>
  <c r="N497" i="14"/>
  <c r="IO497" i="14"/>
  <c r="FK497" i="14"/>
  <c r="BY497" i="14"/>
  <c r="IS497" i="14"/>
  <c r="FA496" i="14"/>
  <c r="CK496" i="14"/>
  <c r="GP496" i="14"/>
  <c r="IA496" i="14"/>
  <c r="GF496" i="14"/>
  <c r="HO496" i="14"/>
  <c r="U496" i="14"/>
  <c r="L496" i="14"/>
  <c r="P497" i="14"/>
  <c r="IP497" i="14"/>
  <c r="HV497" i="14"/>
  <c r="FV497" i="14"/>
  <c r="FB497" i="14"/>
  <c r="EH497" i="14"/>
  <c r="CS497" i="14"/>
  <c r="BX497" i="14"/>
  <c r="BE497" i="14"/>
  <c r="G497" i="14"/>
  <c r="GA497" i="14"/>
  <c r="DE497" i="14"/>
  <c r="GC496" i="14"/>
  <c r="O496" i="14"/>
  <c r="HU496" i="14"/>
  <c r="IT496" i="14"/>
  <c r="HK496" i="14"/>
  <c r="IJ496" i="14"/>
  <c r="HT496" i="14"/>
  <c r="HI496" i="14"/>
  <c r="CB497" i="14"/>
  <c r="BG497" i="14"/>
  <c r="H497" i="14"/>
  <c r="IH497" i="14"/>
  <c r="HN497" i="14"/>
  <c r="FX497" i="14"/>
  <c r="FE497" i="14"/>
  <c r="EJ497" i="14"/>
  <c r="CU497" i="14"/>
  <c r="BC497" i="14"/>
  <c r="HW497" i="14"/>
  <c r="EK497" i="14"/>
  <c r="DX496" i="14"/>
  <c r="HG496" i="14"/>
  <c r="GQ496" i="14"/>
  <c r="FR496" i="14"/>
  <c r="GG496" i="14"/>
  <c r="FI496" i="14"/>
  <c r="FW496" i="14"/>
  <c r="DV496" i="14"/>
  <c r="DM496" i="14"/>
  <c r="HL496" i="14"/>
  <c r="EZ496" i="14"/>
  <c r="ED496" i="14"/>
  <c r="FL496" i="14"/>
  <c r="IN496" i="14"/>
  <c r="AW496" i="14"/>
  <c r="GW496" i="14"/>
  <c r="CA496" i="14"/>
  <c r="IF496" i="14"/>
  <c r="AM496" i="14"/>
  <c r="GM496" i="14"/>
  <c r="BR496" i="14"/>
  <c r="CP496" i="14"/>
  <c r="IY496" i="14"/>
  <c r="DU496" i="14"/>
  <c r="M496" i="14"/>
  <c r="CG496" i="14"/>
  <c r="IM496" i="14"/>
  <c r="DL496" i="14"/>
  <c r="Z496" i="14"/>
  <c r="ES496" i="14"/>
  <c r="BE496" i="14"/>
  <c r="CT496" i="14"/>
  <c r="HM496" i="14"/>
  <c r="EN496" i="14"/>
  <c r="FD496" i="14"/>
  <c r="GO496" i="14"/>
  <c r="CV496" i="14"/>
  <c r="HN496" i="14"/>
  <c r="EV496" i="14"/>
  <c r="GE496" i="14"/>
  <c r="CM496" i="14"/>
  <c r="HD496" i="14"/>
  <c r="HE496" i="14"/>
  <c r="GZ496" i="14"/>
  <c r="BO496" i="14"/>
  <c r="GX496" i="14"/>
  <c r="BL496" i="14"/>
  <c r="CF496" i="14"/>
  <c r="IL496" i="14"/>
  <c r="DB496" i="14"/>
  <c r="BD496" i="14"/>
  <c r="BW496" i="14"/>
  <c r="IB496" i="14"/>
  <c r="CS496" i="14"/>
  <c r="AV496" i="14"/>
  <c r="BN496" i="14"/>
  <c r="HQ496" i="14"/>
  <c r="CI496" i="14"/>
  <c r="CR496" i="14"/>
  <c r="DQ496" i="14"/>
  <c r="AA496" i="14"/>
  <c r="EL496" i="14"/>
  <c r="CJ496" i="14"/>
  <c r="DG496" i="14"/>
  <c r="R496" i="14"/>
  <c r="EC496" i="14"/>
  <c r="EP496" i="14"/>
  <c r="AI496" i="14"/>
  <c r="CB496" i="14"/>
  <c r="CY496" i="14"/>
  <c r="IX496" i="14"/>
  <c r="K496" i="14"/>
  <c r="FG496" i="14"/>
  <c r="AG496" i="14"/>
  <c r="IP496" i="14"/>
  <c r="IZ496" i="14"/>
  <c r="EX496" i="14"/>
  <c r="W496" i="14"/>
  <c r="IH496" i="14"/>
  <c r="IO496" i="14"/>
  <c r="EO496" i="14"/>
  <c r="N496" i="14"/>
  <c r="AF496" i="14"/>
  <c r="AU496" i="14"/>
  <c r="GV496" i="14"/>
  <c r="BQ496" i="14"/>
  <c r="X496" i="14"/>
  <c r="AL496" i="14"/>
  <c r="GK496" i="14"/>
  <c r="BH496" i="14"/>
  <c r="AC496" i="14"/>
  <c r="GA496" i="14"/>
  <c r="DC496" i="14"/>
  <c r="EF496" i="14"/>
  <c r="AP496" i="14"/>
  <c r="GR496" i="14"/>
  <c r="CO496" i="14"/>
  <c r="AJ496" i="14"/>
  <c r="FO496" i="14"/>
  <c r="IR496" i="14"/>
  <c r="EQ496" i="14"/>
  <c r="BA496" i="14"/>
  <c r="FC496" i="14"/>
  <c r="IG496" i="14"/>
  <c r="EH496" i="14"/>
  <c r="AR496" i="14"/>
  <c r="ET496" i="14"/>
  <c r="FY496" i="14"/>
  <c r="BZ496" i="14"/>
  <c r="HX496" i="14"/>
  <c r="GN496" i="14"/>
  <c r="CD496" i="14"/>
  <c r="EA496" i="14"/>
  <c r="AK496" i="14"/>
  <c r="FF496" i="14"/>
  <c r="AX496" i="14"/>
  <c r="DR496" i="14"/>
  <c r="AB496" i="14"/>
  <c r="EW496" i="14"/>
  <c r="AO496" i="14"/>
  <c r="DI496" i="14"/>
  <c r="S496" i="14"/>
  <c r="EM496" i="14"/>
  <c r="AE496" i="14"/>
  <c r="FK496" i="14"/>
  <c r="BV496" i="14"/>
  <c r="GU496" i="14"/>
  <c r="CH496" i="14"/>
  <c r="FB496" i="14"/>
  <c r="BM496" i="14"/>
  <c r="GI496" i="14"/>
  <c r="BY496" i="14"/>
  <c r="T496" i="14"/>
  <c r="IU496" i="14"/>
  <c r="FM496" i="14"/>
  <c r="CZ496" i="14"/>
  <c r="ID496" i="14"/>
  <c r="AV497" i="14"/>
  <c r="EB497" i="14"/>
  <c r="HJ497" i="14"/>
  <c r="AW497" i="14"/>
  <c r="ED497" i="14"/>
  <c r="HK497" i="14"/>
  <c r="AN497" i="14"/>
  <c r="DT497" i="14"/>
  <c r="HB497" i="14"/>
  <c r="AO497" i="14"/>
  <c r="DV497" i="14"/>
  <c r="HC497" i="14"/>
  <c r="AP497" i="14"/>
  <c r="DX497" i="14"/>
  <c r="HD497" i="14"/>
  <c r="AQ497" i="14"/>
  <c r="DY497" i="14"/>
  <c r="HF497" i="14"/>
  <c r="AR497" i="14"/>
  <c r="DZ497" i="14"/>
  <c r="HH497" i="14"/>
  <c r="AT497" i="14"/>
  <c r="EA497" i="14"/>
  <c r="HI497" i="14"/>
  <c r="AE497" i="14"/>
  <c r="CQ497" i="14"/>
  <c r="FC497" i="14"/>
  <c r="HO497" i="14"/>
  <c r="AK497" i="14"/>
  <c r="CW497" i="14"/>
  <c r="FI497" i="14"/>
  <c r="HU497" i="14"/>
  <c r="BC496" i="14"/>
  <c r="Y496" i="14"/>
  <c r="P496" i="14"/>
  <c r="DO496" i="14"/>
  <c r="BI496" i="14"/>
  <c r="BT496" i="14"/>
  <c r="HS496" i="14"/>
  <c r="EU496" i="14"/>
  <c r="GT496" i="14"/>
  <c r="J496" i="14"/>
  <c r="GS496" i="14"/>
  <c r="HZ496" i="14"/>
  <c r="BP497" i="14"/>
  <c r="EX497" i="14"/>
  <c r="IF497" i="14"/>
  <c r="BR497" i="14"/>
  <c r="EY497" i="14"/>
  <c r="IG497" i="14"/>
  <c r="BH497" i="14"/>
  <c r="EP497" i="14"/>
  <c r="HX497" i="14"/>
  <c r="BJ497" i="14"/>
  <c r="EQ497" i="14"/>
  <c r="HY497" i="14"/>
  <c r="BL497" i="14"/>
  <c r="ER497" i="14"/>
  <c r="HZ497" i="14"/>
  <c r="BM497" i="14"/>
  <c r="ET497" i="14"/>
  <c r="IA497" i="14"/>
  <c r="BN497" i="14"/>
  <c r="EV497" i="14"/>
  <c r="IB497" i="14"/>
  <c r="BO497" i="14"/>
  <c r="EW497" i="14"/>
  <c r="ID497" i="14"/>
  <c r="AU497" i="14"/>
  <c r="DG497" i="14"/>
  <c r="FS497" i="14"/>
  <c r="IE497" i="14"/>
  <c r="BA497" i="14"/>
  <c r="DM497" i="14"/>
  <c r="FY497" i="14"/>
  <c r="IK497" i="14"/>
  <c r="BP496" i="14"/>
  <c r="GY496" i="14"/>
  <c r="FZ496" i="14"/>
  <c r="EB496" i="14"/>
  <c r="JA496" i="14"/>
  <c r="IW496" i="14"/>
  <c r="G496" i="14"/>
  <c r="CX496" i="14"/>
  <c r="CU496" i="14"/>
  <c r="V496" i="14"/>
  <c r="FJ496" i="14"/>
  <c r="EE496" i="14"/>
  <c r="IV496" i="14"/>
  <c r="CL497" i="14"/>
  <c r="FT497" i="14"/>
  <c r="IZ497" i="14"/>
  <c r="CM497" i="14"/>
  <c r="FU497" i="14"/>
  <c r="JB497" i="14"/>
  <c r="CD497" i="14"/>
  <c r="FL497" i="14"/>
  <c r="IR497" i="14"/>
  <c r="CE497" i="14"/>
  <c r="FM497" i="14"/>
  <c r="IT497" i="14"/>
  <c r="CF497" i="14"/>
  <c r="FN497" i="14"/>
  <c r="IV497" i="14"/>
  <c r="CH497" i="14"/>
  <c r="FO497" i="14"/>
  <c r="IW497" i="14"/>
  <c r="CJ497" i="14"/>
  <c r="FP497" i="14"/>
  <c r="IX497" i="14"/>
  <c r="CK497" i="14"/>
  <c r="FR497" i="14"/>
  <c r="IY497" i="14"/>
  <c r="BK497" i="14"/>
  <c r="DW497" i="14"/>
  <c r="GI497" i="14"/>
  <c r="IU497" i="14"/>
  <c r="BQ497" i="14"/>
  <c r="EC497" i="14"/>
  <c r="GO497" i="14"/>
  <c r="JA497" i="14"/>
  <c r="HY496" i="14"/>
  <c r="H496" i="14"/>
  <c r="CE496" i="14"/>
  <c r="AH496" i="14"/>
  <c r="AN496" i="14"/>
  <c r="DY496" i="14"/>
  <c r="DT496" i="14"/>
  <c r="JB496" i="14"/>
  <c r="IC496" i="14"/>
  <c r="GH496" i="14"/>
  <c r="HB496" i="14"/>
  <c r="AT496" i="14"/>
  <c r="Z497" i="14"/>
  <c r="DH497" i="14"/>
  <c r="GN497" i="14"/>
  <c r="AA497" i="14"/>
  <c r="DI497" i="14"/>
  <c r="GP497" i="14"/>
  <c r="R497" i="14"/>
  <c r="CZ497" i="14"/>
  <c r="GF497" i="14"/>
  <c r="S497" i="14"/>
  <c r="DA497" i="14"/>
  <c r="GH497" i="14"/>
  <c r="T497" i="14"/>
  <c r="DB497" i="14"/>
  <c r="GJ497" i="14"/>
  <c r="V497" i="14"/>
  <c r="DC497" i="14"/>
  <c r="GK497" i="14"/>
  <c r="X497" i="14"/>
  <c r="DD497" i="14"/>
  <c r="GL497" i="14"/>
  <c r="Y497" i="14"/>
  <c r="DF497" i="14"/>
  <c r="GM497" i="14"/>
  <c r="O497" i="14"/>
  <c r="CA497" i="14"/>
  <c r="EM497" i="14"/>
  <c r="GY497" i="14"/>
  <c r="U497" i="14"/>
  <c r="CG497" i="14"/>
  <c r="ES497" i="14"/>
  <c r="HE497" i="14"/>
  <c r="FP496" i="14"/>
  <c r="CQ496" i="14"/>
  <c r="IQ496" i="14"/>
  <c r="HF496" i="14"/>
  <c r="EK496" i="14"/>
  <c r="AD496" i="14"/>
  <c r="BJ496" i="14"/>
  <c r="Q496" i="14"/>
  <c r="DZ496" i="14"/>
  <c r="DD496" i="14"/>
  <c r="BG496" i="14"/>
  <c r="FS496" i="14"/>
  <c r="AJ497" i="14"/>
  <c r="DR497" i="14"/>
  <c r="GZ497" i="14"/>
  <c r="AL497" i="14"/>
  <c r="DS497" i="14"/>
  <c r="HA497" i="14"/>
  <c r="AB497" i="14"/>
  <c r="DJ497" i="14"/>
  <c r="GR497" i="14"/>
  <c r="AD497" i="14"/>
  <c r="DK497" i="14"/>
  <c r="GS497" i="14"/>
  <c r="AF497" i="14"/>
  <c r="DL497" i="14"/>
  <c r="GT497" i="14"/>
  <c r="AG497" i="14"/>
  <c r="DN497" i="14"/>
  <c r="GU497" i="14"/>
  <c r="AH497" i="14"/>
  <c r="DP497" i="14"/>
  <c r="GV497" i="14"/>
  <c r="AI497" i="14"/>
  <c r="DQ497" i="14"/>
  <c r="GX497" i="14"/>
  <c r="W497" i="14"/>
  <c r="CI497" i="14"/>
  <c r="EU497" i="14"/>
  <c r="HG497" i="14"/>
  <c r="AC497" i="14"/>
  <c r="CO497" i="14"/>
  <c r="FA497" i="14"/>
  <c r="DE496" i="14"/>
  <c r="AY496" i="14"/>
  <c r="FU496" i="14"/>
  <c r="EY496" i="14"/>
  <c r="DK496" i="14"/>
  <c r="HV496" i="14"/>
  <c r="I496" i="14"/>
  <c r="HC496" i="14"/>
  <c r="BX496" i="14"/>
  <c r="BU496" i="14"/>
  <c r="IS496" i="14"/>
  <c r="F237" i="14"/>
  <c r="H237" i="14"/>
  <c r="I237" i="14" l="1"/>
  <c r="K237" i="14" s="1"/>
  <c r="JA498" i="14" s="1"/>
  <c r="JA361" i="14" s="1"/>
  <c r="E616" i="14" s="1"/>
  <c r="D616" i="14" s="1"/>
  <c r="FK498" i="14" l="1"/>
  <c r="FK361" i="14" s="1"/>
  <c r="E522" i="14" s="1"/>
  <c r="D522" i="14" s="1"/>
  <c r="CZ498" i="14"/>
  <c r="CZ361" i="14" s="1"/>
  <c r="E459" i="14" s="1"/>
  <c r="D459" i="14" s="1"/>
  <c r="FL498" i="14"/>
  <c r="FL361" i="14" s="1"/>
  <c r="E523" i="14" s="1"/>
  <c r="D523" i="14" s="1"/>
  <c r="DA498" i="14"/>
  <c r="DA361" i="14" s="1"/>
  <c r="E460" i="14" s="1"/>
  <c r="D460" i="14" s="1"/>
  <c r="GQ498" i="14"/>
  <c r="GQ361" i="14" s="1"/>
  <c r="E554" i="14" s="1"/>
  <c r="D554" i="14" s="1"/>
  <c r="DI498" i="14"/>
  <c r="DI361" i="14" s="1"/>
  <c r="E468" i="14" s="1"/>
  <c r="D468" i="14" s="1"/>
  <c r="GX498" i="14"/>
  <c r="GX361" i="14" s="1"/>
  <c r="E561" i="14" s="1"/>
  <c r="D561" i="14" s="1"/>
  <c r="HY498" i="14"/>
  <c r="HY361" i="14" s="1"/>
  <c r="E588" i="14" s="1"/>
  <c r="D588" i="14" s="1"/>
  <c r="FT498" i="14"/>
  <c r="FT361" i="14" s="1"/>
  <c r="E531" i="14" s="1"/>
  <c r="D531" i="14" s="1"/>
  <c r="DK498" i="14"/>
  <c r="DK361" i="14" s="1"/>
  <c r="E470" i="14" s="1"/>
  <c r="D470" i="14" s="1"/>
  <c r="DP498" i="14"/>
  <c r="DP361" i="14" s="1"/>
  <c r="E475" i="14" s="1"/>
  <c r="D475" i="14" s="1"/>
  <c r="GZ498" i="14"/>
  <c r="GZ361" i="14" s="1"/>
  <c r="E563" i="14" s="1"/>
  <c r="D563" i="14" s="1"/>
  <c r="II498" i="14"/>
  <c r="II361" i="14" s="1"/>
  <c r="E598" i="14" s="1"/>
  <c r="D598" i="14" s="1"/>
  <c r="EL498" i="14"/>
  <c r="EL361" i="14" s="1"/>
  <c r="E497" i="14" s="1"/>
  <c r="D497" i="14" s="1"/>
  <c r="HF498" i="14"/>
  <c r="HF361" i="14" s="1"/>
  <c r="E569" i="14" s="1"/>
  <c r="D569" i="14" s="1"/>
  <c r="HT498" i="14"/>
  <c r="HT361" i="14" s="1"/>
  <c r="E583" i="14" s="1"/>
  <c r="D583" i="14" s="1"/>
  <c r="EM498" i="14"/>
  <c r="EM361" i="14" s="1"/>
  <c r="E498" i="14" s="1"/>
  <c r="D498" i="14" s="1"/>
  <c r="FJ498" i="14"/>
  <c r="FJ361" i="14" s="1"/>
  <c r="E521" i="14" s="1"/>
  <c r="D521" i="14" s="1"/>
  <c r="IB498" i="14"/>
  <c r="IB361" i="14" s="1"/>
  <c r="E591" i="14" s="1"/>
  <c r="D591" i="14" s="1"/>
  <c r="GP498" i="14"/>
  <c r="GP361" i="14" s="1"/>
  <c r="E553" i="14" s="1"/>
  <c r="D553" i="14" s="1"/>
  <c r="IE498" i="14"/>
  <c r="IE361" i="14" s="1"/>
  <c r="E594" i="14" s="1"/>
  <c r="D594" i="14" s="1"/>
  <c r="IG498" i="14"/>
  <c r="IG361" i="14" s="1"/>
  <c r="E596" i="14" s="1"/>
  <c r="D596" i="14" s="1"/>
  <c r="CY498" i="14"/>
  <c r="CY361" i="14" s="1"/>
  <c r="E458" i="14" s="1"/>
  <c r="D458" i="14" s="1"/>
  <c r="FR498" i="14"/>
  <c r="FR361" i="14" s="1"/>
  <c r="E529" i="14" s="1"/>
  <c r="D529" i="14" s="1"/>
  <c r="ET498" i="14"/>
  <c r="ET361" i="14" s="1"/>
  <c r="E505" i="14" s="1"/>
  <c r="D505" i="14" s="1"/>
  <c r="DC498" i="14"/>
  <c r="DC361" i="14" s="1"/>
  <c r="E462" i="14" s="1"/>
  <c r="D462" i="14" s="1"/>
  <c r="DR498" i="14"/>
  <c r="DR361" i="14" s="1"/>
  <c r="E477" i="14" s="1"/>
  <c r="D477" i="14" s="1"/>
  <c r="FS498" i="14"/>
  <c r="FS361" i="14" s="1"/>
  <c r="E530" i="14" s="1"/>
  <c r="D530" i="14" s="1"/>
  <c r="CQ498" i="14"/>
  <c r="CQ361" i="14" s="1"/>
  <c r="E450" i="14" s="1"/>
  <c r="D450" i="14" s="1"/>
  <c r="IA498" i="14"/>
  <c r="IA361" i="14" s="1"/>
  <c r="E590" i="14" s="1"/>
  <c r="D590" i="14" s="1"/>
  <c r="HG498" i="14"/>
  <c r="HG361" i="14" s="1"/>
  <c r="E570" i="14" s="1"/>
  <c r="D570" i="14" s="1"/>
  <c r="IM498" i="14"/>
  <c r="IM361" i="14" s="1"/>
  <c r="E602" i="14" s="1"/>
  <c r="D602" i="14" s="1"/>
  <c r="P498" i="14"/>
  <c r="P361" i="14" s="1"/>
  <c r="E371" i="14" s="1"/>
  <c r="D371" i="14" s="1"/>
  <c r="Q498" i="14"/>
  <c r="Q361" i="14" s="1"/>
  <c r="E372" i="14" s="1"/>
  <c r="D372" i="14" s="1"/>
  <c r="S498" i="14"/>
  <c r="S361" i="14" s="1"/>
  <c r="E374" i="14" s="1"/>
  <c r="D374" i="14" s="1"/>
  <c r="U498" i="14"/>
  <c r="U361" i="14" s="1"/>
  <c r="E376" i="14" s="1"/>
  <c r="D376" i="14" s="1"/>
  <c r="AF498" i="14"/>
  <c r="AF361" i="14" s="1"/>
  <c r="E387" i="14" s="1"/>
  <c r="D387" i="14" s="1"/>
  <c r="AJ498" i="14"/>
  <c r="AJ361" i="14" s="1"/>
  <c r="E391" i="14" s="1"/>
  <c r="D391" i="14" s="1"/>
  <c r="IN498" i="14"/>
  <c r="IN361" i="14" s="1"/>
  <c r="E603" i="14" s="1"/>
  <c r="D603" i="14" s="1"/>
  <c r="FD498" i="14"/>
  <c r="FD361" i="14" s="1"/>
  <c r="E515" i="14" s="1"/>
  <c r="D515" i="14" s="1"/>
  <c r="EO498" i="14"/>
  <c r="EO361" i="14" s="1"/>
  <c r="E500" i="14" s="1"/>
  <c r="D500" i="14" s="1"/>
  <c r="FV498" i="14"/>
  <c r="FV361" i="14" s="1"/>
  <c r="E533" i="14" s="1"/>
  <c r="D533" i="14" s="1"/>
  <c r="EQ498" i="14"/>
  <c r="EQ361" i="14" s="1"/>
  <c r="E502" i="14" s="1"/>
  <c r="D502" i="14" s="1"/>
  <c r="EJ498" i="14"/>
  <c r="EJ361" i="14" s="1"/>
  <c r="E495" i="14" s="1"/>
  <c r="D495" i="14" s="1"/>
  <c r="DM498" i="14"/>
  <c r="DM361" i="14" s="1"/>
  <c r="E472" i="14" s="1"/>
  <c r="D472" i="14" s="1"/>
  <c r="N498" i="14"/>
  <c r="N361" i="14" s="1"/>
  <c r="E369" i="14" s="1"/>
  <c r="D369" i="14" s="1"/>
  <c r="Y498" i="14"/>
  <c r="Y361" i="14" s="1"/>
  <c r="E380" i="14" s="1"/>
  <c r="D380" i="14" s="1"/>
  <c r="AL498" i="14"/>
  <c r="AL361" i="14" s="1"/>
  <c r="E393" i="14" s="1"/>
  <c r="D393" i="14" s="1"/>
  <c r="AM498" i="14"/>
  <c r="AM361" i="14" s="1"/>
  <c r="E394" i="14" s="1"/>
  <c r="D394" i="14" s="1"/>
  <c r="AN498" i="14"/>
  <c r="AN361" i="14" s="1"/>
  <c r="E395" i="14" s="1"/>
  <c r="D395" i="14" s="1"/>
  <c r="AO498" i="14"/>
  <c r="AO361" i="14" s="1"/>
  <c r="E396" i="14" s="1"/>
  <c r="D396" i="14" s="1"/>
  <c r="BB498" i="14"/>
  <c r="BB361" i="14" s="1"/>
  <c r="E409" i="14" s="1"/>
  <c r="D409" i="14" s="1"/>
  <c r="AZ498" i="14"/>
  <c r="AZ361" i="14" s="1"/>
  <c r="E407" i="14" s="1"/>
  <c r="D407" i="14" s="1"/>
  <c r="R498" i="14"/>
  <c r="R361" i="14" s="1"/>
  <c r="E373" i="14" s="1"/>
  <c r="D373" i="14" s="1"/>
  <c r="GR498" i="14"/>
  <c r="GR361" i="14" s="1"/>
  <c r="E555" i="14" s="1"/>
  <c r="D555" i="14" s="1"/>
  <c r="FE498" i="14"/>
  <c r="FE361" i="14" s="1"/>
  <c r="E516" i="14" s="1"/>
  <c r="D516" i="14" s="1"/>
  <c r="GL498" i="14"/>
  <c r="GL361" i="14" s="1"/>
  <c r="E549" i="14" s="1"/>
  <c r="D549" i="14" s="1"/>
  <c r="FG498" i="14"/>
  <c r="FG361" i="14" s="1"/>
  <c r="E518" i="14" s="1"/>
  <c r="D518" i="14" s="1"/>
  <c r="EZ498" i="14"/>
  <c r="EZ361" i="14" s="1"/>
  <c r="E511" i="14" s="1"/>
  <c r="D511" i="14" s="1"/>
  <c r="EC498" i="14"/>
  <c r="EC361" i="14" s="1"/>
  <c r="E488" i="14" s="1"/>
  <c r="D488" i="14" s="1"/>
  <c r="M498" i="14"/>
  <c r="M361" i="14" s="1"/>
  <c r="E368" i="14" s="1"/>
  <c r="D368" i="14" s="1"/>
  <c r="X498" i="14"/>
  <c r="X361" i="14" s="1"/>
  <c r="E379" i="14" s="1"/>
  <c r="D379" i="14" s="1"/>
  <c r="AK498" i="14"/>
  <c r="AK361" i="14" s="1"/>
  <c r="E392" i="14" s="1"/>
  <c r="D392" i="14" s="1"/>
  <c r="AV498" i="14"/>
  <c r="AV361" i="14" s="1"/>
  <c r="E403" i="14" s="1"/>
  <c r="D403" i="14" s="1"/>
  <c r="AW498" i="14"/>
  <c r="AW361" i="14" s="1"/>
  <c r="E404" i="14" s="1"/>
  <c r="D404" i="14" s="1"/>
  <c r="AY498" i="14"/>
  <c r="AY361" i="14" s="1"/>
  <c r="E406" i="14" s="1"/>
  <c r="D406" i="14" s="1"/>
  <c r="BA498" i="14"/>
  <c r="BA361" i="14" s="1"/>
  <c r="E408" i="14" s="1"/>
  <c r="D408" i="14" s="1"/>
  <c r="BN498" i="14"/>
  <c r="BN361" i="14" s="1"/>
  <c r="E421" i="14" s="1"/>
  <c r="D421" i="14" s="1"/>
  <c r="BI498" i="14"/>
  <c r="BI361" i="14" s="1"/>
  <c r="E416" i="14" s="1"/>
  <c r="D416" i="14" s="1"/>
  <c r="Z498" i="14"/>
  <c r="Z361" i="14" s="1"/>
  <c r="E381" i="14" s="1"/>
  <c r="D381" i="14" s="1"/>
  <c r="HO498" i="14"/>
  <c r="HO361" i="14" s="1"/>
  <c r="E578" i="14" s="1"/>
  <c r="D578" i="14" s="1"/>
  <c r="FM498" i="14"/>
  <c r="FM361" i="14" s="1"/>
  <c r="E524" i="14" s="1"/>
  <c r="D524" i="14" s="1"/>
  <c r="GT498" i="14"/>
  <c r="GT361" i="14" s="1"/>
  <c r="E557" i="14" s="1"/>
  <c r="D557" i="14" s="1"/>
  <c r="FO498" i="14"/>
  <c r="FO361" i="14" s="1"/>
  <c r="E526" i="14" s="1"/>
  <c r="D526" i="14" s="1"/>
  <c r="FH498" i="14"/>
  <c r="FH361" i="14" s="1"/>
  <c r="E519" i="14" s="1"/>
  <c r="D519" i="14" s="1"/>
  <c r="EK498" i="14"/>
  <c r="EK361" i="14" s="1"/>
  <c r="E496" i="14" s="1"/>
  <c r="D496" i="14" s="1"/>
  <c r="W498" i="14"/>
  <c r="W361" i="14" s="1"/>
  <c r="E378" i="14" s="1"/>
  <c r="D378" i="14" s="1"/>
  <c r="AI498" i="14"/>
  <c r="AI361" i="14" s="1"/>
  <c r="E390" i="14" s="1"/>
  <c r="D390" i="14" s="1"/>
  <c r="AU498" i="14"/>
  <c r="AU361" i="14" s="1"/>
  <c r="E402" i="14" s="1"/>
  <c r="D402" i="14" s="1"/>
  <c r="BH498" i="14"/>
  <c r="BH361" i="14" s="1"/>
  <c r="E415" i="14" s="1"/>
  <c r="D415" i="14" s="1"/>
  <c r="BJ498" i="14"/>
  <c r="BJ361" i="14" s="1"/>
  <c r="E417" i="14" s="1"/>
  <c r="D417" i="14" s="1"/>
  <c r="BK498" i="14"/>
  <c r="BK361" i="14" s="1"/>
  <c r="E418" i="14" s="1"/>
  <c r="D418" i="14" s="1"/>
  <c r="BL498" i="14"/>
  <c r="BL361" i="14" s="1"/>
  <c r="E419" i="14" s="1"/>
  <c r="D419" i="14" s="1"/>
  <c r="BZ498" i="14"/>
  <c r="BZ361" i="14" s="1"/>
  <c r="E433" i="14" s="1"/>
  <c r="D433" i="14" s="1"/>
  <c r="BR498" i="14"/>
  <c r="BR361" i="14" s="1"/>
  <c r="E425" i="14" s="1"/>
  <c r="D425" i="14" s="1"/>
  <c r="AH498" i="14"/>
  <c r="AH361" i="14" s="1"/>
  <c r="E389" i="14" s="1"/>
  <c r="D389" i="14" s="1"/>
  <c r="IL498" i="14"/>
  <c r="IL361" i="14" s="1"/>
  <c r="E601" i="14" s="1"/>
  <c r="D601" i="14" s="1"/>
  <c r="FU498" i="14"/>
  <c r="FU361" i="14" s="1"/>
  <c r="E532" i="14" s="1"/>
  <c r="D532" i="14" s="1"/>
  <c r="HB498" i="14"/>
  <c r="HB361" i="14" s="1"/>
  <c r="E565" i="14" s="1"/>
  <c r="D565" i="14" s="1"/>
  <c r="FW498" i="14"/>
  <c r="FW361" i="14" s="1"/>
  <c r="E534" i="14" s="1"/>
  <c r="D534" i="14" s="1"/>
  <c r="FP498" i="14"/>
  <c r="FP361" i="14" s="1"/>
  <c r="E527" i="14" s="1"/>
  <c r="D527" i="14" s="1"/>
  <c r="ES498" i="14"/>
  <c r="ES361" i="14" s="1"/>
  <c r="E504" i="14" s="1"/>
  <c r="D504" i="14" s="1"/>
  <c r="BO498" i="14"/>
  <c r="BO361" i="14" s="1"/>
  <c r="E422" i="14" s="1"/>
  <c r="D422" i="14" s="1"/>
  <c r="CD498" i="14"/>
  <c r="CD361" i="14" s="1"/>
  <c r="E437" i="14" s="1"/>
  <c r="D437" i="14" s="1"/>
  <c r="CP498" i="14"/>
  <c r="CP361" i="14" s="1"/>
  <c r="E449" i="14" s="1"/>
  <c r="D449" i="14" s="1"/>
  <c r="DF498" i="14"/>
  <c r="DF361" i="14" s="1"/>
  <c r="E465" i="14" s="1"/>
  <c r="D465" i="14" s="1"/>
  <c r="DG498" i="14"/>
  <c r="DG361" i="14" s="1"/>
  <c r="E466" i="14" s="1"/>
  <c r="D466" i="14" s="1"/>
  <c r="DH498" i="14"/>
  <c r="DH361" i="14" s="1"/>
  <c r="E467" i="14" s="1"/>
  <c r="D467" i="14" s="1"/>
  <c r="DJ498" i="14"/>
  <c r="DJ361" i="14" s="1"/>
  <c r="E469" i="14" s="1"/>
  <c r="D469" i="14" s="1"/>
  <c r="EF498" i="14"/>
  <c r="EF361" i="14" s="1"/>
  <c r="E491" i="14" s="1"/>
  <c r="D491" i="14" s="1"/>
  <c r="DD498" i="14"/>
  <c r="DD361" i="14" s="1"/>
  <c r="E463" i="14" s="1"/>
  <c r="D463" i="14" s="1"/>
  <c r="BP498" i="14"/>
  <c r="BP361" i="14" s="1"/>
  <c r="E423" i="14" s="1"/>
  <c r="D423" i="14" s="1"/>
  <c r="CC498" i="14"/>
  <c r="CC361" i="14" s="1"/>
  <c r="E436" i="14" s="1"/>
  <c r="D436" i="14" s="1"/>
  <c r="HA498" i="14"/>
  <c r="HA361" i="14" s="1"/>
  <c r="E564" i="14" s="1"/>
  <c r="D564" i="14" s="1"/>
  <c r="IH498" i="14"/>
  <c r="IH361" i="14" s="1"/>
  <c r="E597" i="14" s="1"/>
  <c r="D597" i="14" s="1"/>
  <c r="HC498" i="14"/>
  <c r="HC361" i="14" s="1"/>
  <c r="E566" i="14" s="1"/>
  <c r="D566" i="14" s="1"/>
  <c r="GV498" i="14"/>
  <c r="GV361" i="14" s="1"/>
  <c r="E559" i="14" s="1"/>
  <c r="D559" i="14" s="1"/>
  <c r="GW498" i="14"/>
  <c r="GW361" i="14" s="1"/>
  <c r="E560" i="14" s="1"/>
  <c r="D560" i="14" s="1"/>
  <c r="CN498" i="14"/>
  <c r="CN361" i="14" s="1"/>
  <c r="E447" i="14" s="1"/>
  <c r="D447" i="14" s="1"/>
  <c r="DB498" i="14"/>
  <c r="DB361" i="14" s="1"/>
  <c r="E461" i="14" s="1"/>
  <c r="D461" i="14" s="1"/>
  <c r="DT498" i="14"/>
  <c r="DT361" i="14" s="1"/>
  <c r="E479" i="14" s="1"/>
  <c r="D479" i="14" s="1"/>
  <c r="EP498" i="14"/>
  <c r="EP361" i="14" s="1"/>
  <c r="E501" i="14" s="1"/>
  <c r="D501" i="14" s="1"/>
  <c r="EU498" i="14"/>
  <c r="EU361" i="14" s="1"/>
  <c r="E506" i="14" s="1"/>
  <c r="D506" i="14" s="1"/>
  <c r="EV498" i="14"/>
  <c r="EV361" i="14" s="1"/>
  <c r="E507" i="14" s="1"/>
  <c r="D507" i="14" s="1"/>
  <c r="EX498" i="14"/>
  <c r="EX361" i="14" s="1"/>
  <c r="E509" i="14" s="1"/>
  <c r="D509" i="14" s="1"/>
  <c r="GA498" i="14"/>
  <c r="GA361" i="14" s="1"/>
  <c r="E538" i="14" s="1"/>
  <c r="D538" i="14" s="1"/>
  <c r="ED498" i="14"/>
  <c r="ED361" i="14" s="1"/>
  <c r="E489" i="14" s="1"/>
  <c r="D489" i="14" s="1"/>
  <c r="CH498" i="14"/>
  <c r="CH361" i="14" s="1"/>
  <c r="E441" i="14" s="1"/>
  <c r="D441" i="14" s="1"/>
  <c r="CS498" i="14"/>
  <c r="CS361" i="14" s="1"/>
  <c r="E452" i="14" s="1"/>
  <c r="D452" i="14" s="1"/>
  <c r="HQ498" i="14"/>
  <c r="HQ361" i="14" s="1"/>
  <c r="E580" i="14" s="1"/>
  <c r="D580" i="14" s="1"/>
  <c r="IX498" i="14"/>
  <c r="IX361" i="14" s="1"/>
  <c r="E613" i="14" s="1"/>
  <c r="D613" i="14" s="1"/>
  <c r="HS498" i="14"/>
  <c r="HS361" i="14" s="1"/>
  <c r="E582" i="14" s="1"/>
  <c r="D582" i="14" s="1"/>
  <c r="HL498" i="14"/>
  <c r="HL361" i="14" s="1"/>
  <c r="E575" i="14" s="1"/>
  <c r="D575" i="14" s="1"/>
  <c r="HE498" i="14"/>
  <c r="HE361" i="14" s="1"/>
  <c r="E568" i="14" s="1"/>
  <c r="D568" i="14" s="1"/>
  <c r="AG498" i="14"/>
  <c r="AG361" i="14" s="1"/>
  <c r="E388" i="14" s="1"/>
  <c r="D388" i="14" s="1"/>
  <c r="EH498" i="14"/>
  <c r="EH361" i="14" s="1"/>
  <c r="E493" i="14" s="1"/>
  <c r="D493" i="14" s="1"/>
  <c r="AT498" i="14"/>
  <c r="AT361" i="14" s="1"/>
  <c r="E401" i="14" s="1"/>
  <c r="D401" i="14" s="1"/>
  <c r="FF498" i="14"/>
  <c r="FF361" i="14" s="1"/>
  <c r="E517" i="14" s="1"/>
  <c r="D517" i="14" s="1"/>
  <c r="BF498" i="14"/>
  <c r="BF361" i="14" s="1"/>
  <c r="E413" i="14" s="1"/>
  <c r="D413" i="14" s="1"/>
  <c r="GJ498" i="14"/>
  <c r="GJ361" i="14" s="1"/>
  <c r="E547" i="14" s="1"/>
  <c r="D547" i="14" s="1"/>
  <c r="BT498" i="14"/>
  <c r="BT361" i="14" s="1"/>
  <c r="E427" i="14" s="1"/>
  <c r="D427" i="14" s="1"/>
  <c r="HP498" i="14"/>
  <c r="HP361" i="14" s="1"/>
  <c r="E579" i="14" s="1"/>
  <c r="D579" i="14" s="1"/>
  <c r="BV498" i="14"/>
  <c r="BV361" i="14" s="1"/>
  <c r="E429" i="14" s="1"/>
  <c r="D429" i="14" s="1"/>
  <c r="HW498" i="14"/>
  <c r="HW361" i="14" s="1"/>
  <c r="E586" i="14" s="1"/>
  <c r="D586" i="14" s="1"/>
  <c r="BW498" i="14"/>
  <c r="BW361" i="14" s="1"/>
  <c r="E430" i="14" s="1"/>
  <c r="D430" i="14" s="1"/>
  <c r="HX498" i="14"/>
  <c r="HX361" i="14" s="1"/>
  <c r="E587" i="14" s="1"/>
  <c r="D587" i="14" s="1"/>
  <c r="BX498" i="14"/>
  <c r="BX361" i="14" s="1"/>
  <c r="E431" i="14" s="1"/>
  <c r="D431" i="14" s="1"/>
  <c r="ID498" i="14"/>
  <c r="ID361" i="14" s="1"/>
  <c r="E593" i="14" s="1"/>
  <c r="D593" i="14" s="1"/>
  <c r="CM498" i="14"/>
  <c r="CM361" i="14" s="1"/>
  <c r="E446" i="14" s="1"/>
  <c r="D446" i="14" s="1"/>
  <c r="L498" i="14"/>
  <c r="L361" i="14" s="1"/>
  <c r="E367" i="14" s="1"/>
  <c r="D367" i="14" s="1"/>
  <c r="CA498" i="14"/>
  <c r="CA361" i="14" s="1"/>
  <c r="E434" i="14" s="1"/>
  <c r="D434" i="14" s="1"/>
  <c r="GB498" i="14"/>
  <c r="GB361" i="14" s="1"/>
  <c r="E539" i="14" s="1"/>
  <c r="D539" i="14" s="1"/>
  <c r="AP498" i="14"/>
  <c r="AP361" i="14" s="1"/>
  <c r="E397" i="14" s="1"/>
  <c r="D397" i="14" s="1"/>
  <c r="DL498" i="14"/>
  <c r="DL361" i="14" s="1"/>
  <c r="E471" i="14" s="1"/>
  <c r="D471" i="14" s="1"/>
  <c r="BE498" i="14"/>
  <c r="BE361" i="14" s="1"/>
  <c r="E412" i="14" s="1"/>
  <c r="D412" i="14" s="1"/>
  <c r="DQ498" i="14"/>
  <c r="DQ361" i="14" s="1"/>
  <c r="E476" i="14" s="1"/>
  <c r="D476" i="14" s="1"/>
  <c r="GC498" i="14"/>
  <c r="GC361" i="14" s="1"/>
  <c r="E540" i="14" s="1"/>
  <c r="D540" i="14" s="1"/>
  <c r="IO498" i="14"/>
  <c r="IO361" i="14" s="1"/>
  <c r="E604" i="14" s="1"/>
  <c r="D604" i="14" s="1"/>
  <c r="HJ498" i="14"/>
  <c r="HJ361" i="14" s="1"/>
  <c r="E573" i="14" s="1"/>
  <c r="D573" i="14" s="1"/>
  <c r="DS498" i="14"/>
  <c r="DS361" i="14" s="1"/>
  <c r="E478" i="14" s="1"/>
  <c r="D478" i="14" s="1"/>
  <c r="GE498" i="14"/>
  <c r="GE361" i="14" s="1"/>
  <c r="E542" i="14" s="1"/>
  <c r="D542" i="14" s="1"/>
  <c r="IQ498" i="14"/>
  <c r="IQ361" i="14" s="1"/>
  <c r="E606" i="14" s="1"/>
  <c r="D606" i="14" s="1"/>
  <c r="FX498" i="14"/>
  <c r="FX361" i="14" s="1"/>
  <c r="E535" i="14" s="1"/>
  <c r="D535" i="14" s="1"/>
  <c r="IJ498" i="14"/>
  <c r="IJ361" i="14" s="1"/>
  <c r="E599" i="14" s="1"/>
  <c r="D599" i="14" s="1"/>
  <c r="FA498" i="14"/>
  <c r="FA361" i="14" s="1"/>
  <c r="E512" i="14" s="1"/>
  <c r="D512" i="14" s="1"/>
  <c r="HM498" i="14"/>
  <c r="HM361" i="14" s="1"/>
  <c r="E576" i="14" s="1"/>
  <c r="D576" i="14" s="1"/>
  <c r="AS498" i="14"/>
  <c r="AS361" i="14" s="1"/>
  <c r="E400" i="14" s="1"/>
  <c r="D400" i="14" s="1"/>
  <c r="FC498" i="14"/>
  <c r="FC361" i="14" s="1"/>
  <c r="E514" i="14" s="1"/>
  <c r="D514" i="14" s="1"/>
  <c r="BD498" i="14"/>
  <c r="BD361" i="14" s="1"/>
  <c r="E411" i="14" s="1"/>
  <c r="D411" i="14" s="1"/>
  <c r="GI498" i="14"/>
  <c r="GI361" i="14" s="1"/>
  <c r="E546" i="14" s="1"/>
  <c r="D546" i="14" s="1"/>
  <c r="BS498" i="14"/>
  <c r="BS361" i="14" s="1"/>
  <c r="E426" i="14" s="1"/>
  <c r="D426" i="14" s="1"/>
  <c r="HN498" i="14"/>
  <c r="HN361" i="14" s="1"/>
  <c r="E577" i="14" s="1"/>
  <c r="D577" i="14" s="1"/>
  <c r="CF498" i="14"/>
  <c r="CF361" i="14" s="1"/>
  <c r="E439" i="14" s="1"/>
  <c r="D439" i="14" s="1"/>
  <c r="IU498" i="14"/>
  <c r="IU361" i="14" s="1"/>
  <c r="E610" i="14" s="1"/>
  <c r="D610" i="14" s="1"/>
  <c r="CG498" i="14"/>
  <c r="CG361" i="14" s="1"/>
  <c r="E440" i="14" s="1"/>
  <c r="D440" i="14" s="1"/>
  <c r="IV498" i="14"/>
  <c r="IV361" i="14" s="1"/>
  <c r="E611" i="14" s="1"/>
  <c r="D611" i="14" s="1"/>
  <c r="CI498" i="14"/>
  <c r="CI361" i="14" s="1"/>
  <c r="E442" i="14" s="1"/>
  <c r="D442" i="14" s="1"/>
  <c r="JB498" i="14"/>
  <c r="JB361" i="14" s="1"/>
  <c r="E617" i="14" s="1"/>
  <c r="D617" i="14" s="1"/>
  <c r="CL498" i="14"/>
  <c r="CL361" i="14" s="1"/>
  <c r="E445" i="14" s="1"/>
  <c r="D445" i="14" s="1"/>
  <c r="K498" i="14"/>
  <c r="K361" i="14" s="1"/>
  <c r="E366" i="14" s="1"/>
  <c r="D366" i="14" s="1"/>
  <c r="CX498" i="14"/>
  <c r="CX361" i="14" s="1"/>
  <c r="E457" i="14" s="1"/>
  <c r="D457" i="14" s="1"/>
  <c r="T498" i="14"/>
  <c r="T361" i="14" s="1"/>
  <c r="E375" i="14" s="1"/>
  <c r="D375" i="14" s="1"/>
  <c r="CJ498" i="14"/>
  <c r="CJ361" i="14" s="1"/>
  <c r="E443" i="14" s="1"/>
  <c r="D443" i="14" s="1"/>
  <c r="GY498" i="14"/>
  <c r="GY361" i="14" s="1"/>
  <c r="E562" i="14" s="1"/>
  <c r="D562" i="14" s="1"/>
  <c r="AX498" i="14"/>
  <c r="AX361" i="14" s="1"/>
  <c r="E405" i="14" s="1"/>
  <c r="D405" i="14" s="1"/>
  <c r="DX498" i="14"/>
  <c r="DX361" i="14" s="1"/>
  <c r="E483" i="14" s="1"/>
  <c r="D483" i="14" s="1"/>
  <c r="BM498" i="14"/>
  <c r="BM361" i="14" s="1"/>
  <c r="E420" i="14" s="1"/>
  <c r="D420" i="14" s="1"/>
  <c r="DY498" i="14"/>
  <c r="DY361" i="14" s="1"/>
  <c r="E484" i="14" s="1"/>
  <c r="D484" i="14" s="1"/>
  <c r="GK498" i="14"/>
  <c r="GK361" i="14" s="1"/>
  <c r="E548" i="14" s="1"/>
  <c r="D548" i="14" s="1"/>
  <c r="IW498" i="14"/>
  <c r="IW361" i="14" s="1"/>
  <c r="E612" i="14" s="1"/>
  <c r="D612" i="14" s="1"/>
  <c r="HR498" i="14"/>
  <c r="HR361" i="14" s="1"/>
  <c r="E581" i="14" s="1"/>
  <c r="D581" i="14" s="1"/>
  <c r="EA498" i="14"/>
  <c r="EA361" i="14" s="1"/>
  <c r="E486" i="14" s="1"/>
  <c r="D486" i="14" s="1"/>
  <c r="GM498" i="14"/>
  <c r="GM361" i="14" s="1"/>
  <c r="E550" i="14" s="1"/>
  <c r="D550" i="14" s="1"/>
  <c r="IY498" i="14"/>
  <c r="IY361" i="14" s="1"/>
  <c r="E614" i="14" s="1"/>
  <c r="D614" i="14" s="1"/>
  <c r="GF498" i="14"/>
  <c r="GF361" i="14" s="1"/>
  <c r="E543" i="14" s="1"/>
  <c r="D543" i="14" s="1"/>
  <c r="IR498" i="14"/>
  <c r="IR361" i="14" s="1"/>
  <c r="E607" i="14" s="1"/>
  <c r="D607" i="14" s="1"/>
  <c r="FI498" i="14"/>
  <c r="FI361" i="14" s="1"/>
  <c r="E520" i="14" s="1"/>
  <c r="D520" i="14" s="1"/>
  <c r="HU498" i="14"/>
  <c r="HU361" i="14" s="1"/>
  <c r="E584" i="14" s="1"/>
  <c r="D584" i="14" s="1"/>
  <c r="BC498" i="14"/>
  <c r="BC361" i="14" s="1"/>
  <c r="E410" i="14" s="1"/>
  <c r="D410" i="14" s="1"/>
  <c r="GH498" i="14"/>
  <c r="GH361" i="14" s="1"/>
  <c r="E545" i="14" s="1"/>
  <c r="D545" i="14" s="1"/>
  <c r="BQ498" i="14"/>
  <c r="BQ361" i="14" s="1"/>
  <c r="E424" i="14" s="1"/>
  <c r="D424" i="14" s="1"/>
  <c r="HH498" i="14"/>
  <c r="HH361" i="14" s="1"/>
  <c r="E571" i="14" s="1"/>
  <c r="D571" i="14" s="1"/>
  <c r="CE498" i="14"/>
  <c r="CE361" i="14" s="1"/>
  <c r="E438" i="14" s="1"/>
  <c r="D438" i="14" s="1"/>
  <c r="IT498" i="14"/>
  <c r="IT361" i="14" s="1"/>
  <c r="E609" i="14" s="1"/>
  <c r="D609" i="14" s="1"/>
  <c r="CR498" i="14"/>
  <c r="CR361" i="14" s="1"/>
  <c r="E451" i="14" s="1"/>
  <c r="D451" i="14" s="1"/>
  <c r="G498" i="14"/>
  <c r="G361" i="14" s="1"/>
  <c r="E362" i="14" s="1"/>
  <c r="D362" i="14" s="1"/>
  <c r="CU498" i="14"/>
  <c r="CU361" i="14" s="1"/>
  <c r="E454" i="14" s="1"/>
  <c r="D454" i="14" s="1"/>
  <c r="H498" i="14"/>
  <c r="H361" i="14" s="1"/>
  <c r="E363" i="14" s="1"/>
  <c r="D363" i="14" s="1"/>
  <c r="CV498" i="14"/>
  <c r="CV361" i="14" s="1"/>
  <c r="E455" i="14" s="1"/>
  <c r="D455" i="14" s="1"/>
  <c r="I498" i="14"/>
  <c r="I361" i="14" s="1"/>
  <c r="E364" i="14" s="1"/>
  <c r="D364" i="14" s="1"/>
  <c r="CW498" i="14"/>
  <c r="CW361" i="14" s="1"/>
  <c r="E456" i="14" s="1"/>
  <c r="D456" i="14" s="1"/>
  <c r="V498" i="14"/>
  <c r="V361" i="14" s="1"/>
  <c r="E377" i="14" s="1"/>
  <c r="D377" i="14" s="1"/>
  <c r="DN498" i="14"/>
  <c r="DN361" i="14" s="1"/>
  <c r="E473" i="14" s="1"/>
  <c r="D473" i="14" s="1"/>
  <c r="AB498" i="14"/>
  <c r="AB361" i="14" s="1"/>
  <c r="E383" i="14" s="1"/>
  <c r="D383" i="14" s="1"/>
  <c r="CT498" i="14"/>
  <c r="CT361" i="14" s="1"/>
  <c r="E453" i="14" s="1"/>
  <c r="D453" i="14" s="1"/>
  <c r="HV498" i="14"/>
  <c r="HV361" i="14" s="1"/>
  <c r="E585" i="14" s="1"/>
  <c r="D585" i="14" s="1"/>
  <c r="BG498" i="14"/>
  <c r="BG361" i="14" s="1"/>
  <c r="E414" i="14" s="1"/>
  <c r="D414" i="14" s="1"/>
  <c r="EN498" i="14"/>
  <c r="EN361" i="14" s="1"/>
  <c r="E499" i="14" s="1"/>
  <c r="D499" i="14" s="1"/>
  <c r="BU498" i="14"/>
  <c r="BU361" i="14" s="1"/>
  <c r="E428" i="14" s="1"/>
  <c r="D428" i="14" s="1"/>
  <c r="EG498" i="14"/>
  <c r="EG361" i="14" s="1"/>
  <c r="E492" i="14" s="1"/>
  <c r="D492" i="14" s="1"/>
  <c r="GS498" i="14"/>
  <c r="GS361" i="14" s="1"/>
  <c r="E556" i="14" s="1"/>
  <c r="D556" i="14" s="1"/>
  <c r="FN498" i="14"/>
  <c r="FN361" i="14" s="1"/>
  <c r="E525" i="14" s="1"/>
  <c r="D525" i="14" s="1"/>
  <c r="HZ498" i="14"/>
  <c r="HZ361" i="14" s="1"/>
  <c r="E589" i="14" s="1"/>
  <c r="D589" i="14" s="1"/>
  <c r="EI498" i="14"/>
  <c r="EI361" i="14" s="1"/>
  <c r="E494" i="14" s="1"/>
  <c r="D494" i="14" s="1"/>
  <c r="GU498" i="14"/>
  <c r="GU361" i="14" s="1"/>
  <c r="E558" i="14" s="1"/>
  <c r="D558" i="14" s="1"/>
  <c r="EB498" i="14"/>
  <c r="EB361" i="14" s="1"/>
  <c r="E487" i="14" s="1"/>
  <c r="D487" i="14" s="1"/>
  <c r="GN498" i="14"/>
  <c r="GN361" i="14" s="1"/>
  <c r="E551" i="14" s="1"/>
  <c r="D551" i="14" s="1"/>
  <c r="IZ498" i="14"/>
  <c r="IZ361" i="14" s="1"/>
  <c r="E615" i="14" s="1"/>
  <c r="D615" i="14" s="1"/>
  <c r="FQ498" i="14"/>
  <c r="FQ361" i="14" s="1"/>
  <c r="E528" i="14" s="1"/>
  <c r="D528" i="14" s="1"/>
  <c r="IC498" i="14"/>
  <c r="IC361" i="14" s="1"/>
  <c r="E592" i="14" s="1"/>
  <c r="D592" i="14" s="1"/>
  <c r="FY498" i="14"/>
  <c r="FY361" i="14" s="1"/>
  <c r="E536" i="14" s="1"/>
  <c r="D536" i="14" s="1"/>
  <c r="IK498" i="14"/>
  <c r="IK361" i="14" s="1"/>
  <c r="E600" i="14" s="1"/>
  <c r="D600" i="14" s="1"/>
  <c r="CB498" i="14"/>
  <c r="CB361" i="14" s="1"/>
  <c r="E435" i="14" s="1"/>
  <c r="D435" i="14" s="1"/>
  <c r="IF498" i="14"/>
  <c r="IF361" i="14" s="1"/>
  <c r="E595" i="14" s="1"/>
  <c r="D595" i="14" s="1"/>
  <c r="CO498" i="14"/>
  <c r="CO361" i="14" s="1"/>
  <c r="E448" i="14" s="1"/>
  <c r="D448" i="14" s="1"/>
  <c r="O498" i="14"/>
  <c r="O361" i="14" s="1"/>
  <c r="E370" i="14" s="1"/>
  <c r="D370" i="14" s="1"/>
  <c r="DE498" i="14"/>
  <c r="DE361" i="14" s="1"/>
  <c r="E464" i="14" s="1"/>
  <c r="D464" i="14" s="1"/>
  <c r="AA498" i="14"/>
  <c r="AA361" i="14" s="1"/>
  <c r="E382" i="14" s="1"/>
  <c r="D382" i="14" s="1"/>
  <c r="DV498" i="14"/>
  <c r="DV361" i="14" s="1"/>
  <c r="E481" i="14" s="1"/>
  <c r="D481" i="14" s="1"/>
  <c r="AC498" i="14"/>
  <c r="AC361" i="14" s="1"/>
  <c r="E384" i="14" s="1"/>
  <c r="D384" i="14" s="1"/>
  <c r="DW498" i="14"/>
  <c r="DW361" i="14" s="1"/>
  <c r="E482" i="14" s="1"/>
  <c r="D482" i="14" s="1"/>
  <c r="AD498" i="14"/>
  <c r="AD361" i="14" s="1"/>
  <c r="E385" i="14" s="1"/>
  <c r="D385" i="14" s="1"/>
  <c r="DZ498" i="14"/>
  <c r="DZ361" i="14" s="1"/>
  <c r="E485" i="14" s="1"/>
  <c r="D485" i="14" s="1"/>
  <c r="AE498" i="14"/>
  <c r="AE361" i="14" s="1"/>
  <c r="E386" i="14" s="1"/>
  <c r="D386" i="14" s="1"/>
  <c r="EE498" i="14"/>
  <c r="EE361" i="14" s="1"/>
  <c r="E490" i="14" s="1"/>
  <c r="D490" i="14" s="1"/>
  <c r="AQ498" i="14"/>
  <c r="AQ361" i="14" s="1"/>
  <c r="E398" i="14" s="1"/>
  <c r="D398" i="14" s="1"/>
  <c r="FB498" i="14"/>
  <c r="FB361" i="14" s="1"/>
  <c r="E513" i="14" s="1"/>
  <c r="D513" i="14" s="1"/>
  <c r="AR498" i="14"/>
  <c r="AR361" i="14" s="1"/>
  <c r="E399" i="14" s="1"/>
  <c r="D399" i="14" s="1"/>
  <c r="DO498" i="14"/>
  <c r="DO361" i="14" s="1"/>
  <c r="E474" i="14" s="1"/>
  <c r="D474" i="14" s="1"/>
  <c r="J498" i="14"/>
  <c r="J361" i="14" s="1"/>
  <c r="E365" i="14" s="1"/>
  <c r="D365" i="14" s="1"/>
  <c r="BY498" i="14"/>
  <c r="BY361" i="14" s="1"/>
  <c r="E432" i="14" s="1"/>
  <c r="D432" i="14" s="1"/>
  <c r="FZ498" i="14"/>
  <c r="FZ361" i="14" s="1"/>
  <c r="E537" i="14" s="1"/>
  <c r="D537" i="14" s="1"/>
  <c r="CK498" i="14"/>
  <c r="CK361" i="14" s="1"/>
  <c r="E444" i="14" s="1"/>
  <c r="D444" i="14" s="1"/>
  <c r="EW498" i="14"/>
  <c r="EW361" i="14" s="1"/>
  <c r="E508" i="14" s="1"/>
  <c r="D508" i="14" s="1"/>
  <c r="HI498" i="14"/>
  <c r="HI361" i="14" s="1"/>
  <c r="E572" i="14" s="1"/>
  <c r="D572" i="14" s="1"/>
  <c r="GD498" i="14"/>
  <c r="GD361" i="14" s="1"/>
  <c r="E541" i="14" s="1"/>
  <c r="D541" i="14" s="1"/>
  <c r="IP498" i="14"/>
  <c r="IP361" i="14" s="1"/>
  <c r="E605" i="14" s="1"/>
  <c r="D605" i="14" s="1"/>
  <c r="EY498" i="14"/>
  <c r="EY361" i="14" s="1"/>
  <c r="E510" i="14" s="1"/>
  <c r="D510" i="14" s="1"/>
  <c r="HK498" i="14"/>
  <c r="HK361" i="14" s="1"/>
  <c r="E574" i="14" s="1"/>
  <c r="D574" i="14" s="1"/>
  <c r="ER498" i="14"/>
  <c r="ER361" i="14" s="1"/>
  <c r="E503" i="14" s="1"/>
  <c r="D503" i="14" s="1"/>
  <c r="HD498" i="14"/>
  <c r="HD361" i="14" s="1"/>
  <c r="E567" i="14" s="1"/>
  <c r="D567" i="14" s="1"/>
  <c r="DU498" i="14"/>
  <c r="DU361" i="14" s="1"/>
  <c r="E480" i="14" s="1"/>
  <c r="D480" i="14" s="1"/>
  <c r="GG498" i="14"/>
  <c r="GG361" i="14" s="1"/>
  <c r="E544" i="14" s="1"/>
  <c r="D544" i="14" s="1"/>
  <c r="IS498" i="14"/>
  <c r="IS361" i="14" s="1"/>
  <c r="E608" i="14" s="1"/>
  <c r="D608" i="14" s="1"/>
  <c r="GO498" i="14"/>
  <c r="GO361" i="14" s="1"/>
  <c r="E552" i="14" s="1"/>
  <c r="D552" i="14" s="1"/>
</calcChain>
</file>

<file path=xl/sharedStrings.xml><?xml version="1.0" encoding="utf-8"?>
<sst xmlns="http://schemas.openxmlformats.org/spreadsheetml/2006/main" count="1354" uniqueCount="902">
  <si>
    <t>Please enter design parameters into the</t>
  </si>
  <si>
    <t>shaded</t>
  </si>
  <si>
    <t xml:space="preserve">cells; </t>
  </si>
  <si>
    <r>
      <t xml:space="preserve">Be sure to </t>
    </r>
    <r>
      <rPr>
        <b/>
        <i/>
        <sz val="14"/>
        <rFont val="Arial"/>
        <family val="2"/>
      </rPr>
      <t>ENABLE EDITING</t>
    </r>
    <r>
      <rPr>
        <b/>
        <sz val="14"/>
        <rFont val="Arial"/>
        <family val="2"/>
      </rPr>
      <t xml:space="preserve"> before attempting to use this design calculator</t>
    </r>
  </si>
  <si>
    <t>WHERE APPLICABLE, A RECOMMENDED VALUE IS GIVEN THAT WILL BE THE BEST CHOICE TO MEET THE GIVEN SPECIFICATION.  IT IS IN THE BEST INTEREST OF THE USER TO USE A VALUE AS CLOSE AS POSSIBLE TO THE SUGGESTED RECOMMENDED VALUE.  FOR ACCURATE RESULTS, THE USER MUST ENTER THE ACTUAL VALUE USED IN THE APPROPRIATE CELL.</t>
  </si>
  <si>
    <t>This product is designed as an aid for customers of Texas Instruments. No warranties, either expressed or implied, with respect to this software or its fitness for any particular purpose, are claimed by Texas Instruments or the author. The software is licensed solely on an "as is" basis. The entire risk as to its quality and performance is with the customer.</t>
  </si>
  <si>
    <t>Disclaimer</t>
  </si>
  <si>
    <t>V</t>
  </si>
  <si>
    <t>W</t>
  </si>
  <si>
    <t>h</t>
  </si>
  <si>
    <t>A</t>
  </si>
  <si>
    <t>kHz</t>
  </si>
  <si>
    <r>
      <t>V</t>
    </r>
    <r>
      <rPr>
        <vertAlign val="subscript"/>
        <sz val="11"/>
        <color theme="1"/>
        <rFont val="Calibri"/>
        <family val="2"/>
        <scheme val="minor"/>
      </rPr>
      <t>BLK(max)</t>
    </r>
  </si>
  <si>
    <r>
      <t>V</t>
    </r>
    <r>
      <rPr>
        <vertAlign val="subscript"/>
        <sz val="11"/>
        <color theme="1"/>
        <rFont val="Calibri"/>
        <family val="2"/>
        <scheme val="minor"/>
      </rPr>
      <t>BLK(hu)</t>
    </r>
  </si>
  <si>
    <r>
      <t>V</t>
    </r>
    <r>
      <rPr>
        <vertAlign val="subscript"/>
        <sz val="11"/>
        <color theme="1"/>
        <rFont val="Calibri"/>
        <family val="2"/>
        <scheme val="minor"/>
      </rPr>
      <t>OUT</t>
    </r>
  </si>
  <si>
    <r>
      <t>I</t>
    </r>
    <r>
      <rPr>
        <vertAlign val="subscript"/>
        <sz val="11"/>
        <color theme="1"/>
        <rFont val="Calibri"/>
        <family val="2"/>
        <scheme val="minor"/>
      </rPr>
      <t>OUT</t>
    </r>
  </si>
  <si>
    <r>
      <t>V</t>
    </r>
    <r>
      <rPr>
        <vertAlign val="subscript"/>
        <sz val="11"/>
        <color theme="1"/>
        <rFont val="Calibri"/>
        <family val="2"/>
        <scheme val="minor"/>
      </rPr>
      <t>OUT(pk-pk)</t>
    </r>
  </si>
  <si>
    <t>mV</t>
  </si>
  <si>
    <r>
      <t>P</t>
    </r>
    <r>
      <rPr>
        <vertAlign val="subscript"/>
        <sz val="11"/>
        <color theme="1"/>
        <rFont val="Calibri"/>
        <family val="2"/>
        <scheme val="minor"/>
      </rPr>
      <t>OUT</t>
    </r>
  </si>
  <si>
    <r>
      <t>f</t>
    </r>
    <r>
      <rPr>
        <vertAlign val="subscript"/>
        <sz val="11"/>
        <color theme="1"/>
        <rFont val="Calibri"/>
        <family val="2"/>
        <scheme val="minor"/>
      </rPr>
      <t>LLC</t>
    </r>
  </si>
  <si>
    <r>
      <t>N</t>
    </r>
    <r>
      <rPr>
        <vertAlign val="subscript"/>
        <sz val="11"/>
        <color theme="1"/>
        <rFont val="Calibri"/>
        <family val="2"/>
        <scheme val="minor"/>
      </rPr>
      <t>PS</t>
    </r>
  </si>
  <si>
    <r>
      <t>R</t>
    </r>
    <r>
      <rPr>
        <vertAlign val="subscript"/>
        <sz val="11"/>
        <color theme="1"/>
        <rFont val="Calibri"/>
        <family val="2"/>
        <scheme val="minor"/>
      </rPr>
      <t>E</t>
    </r>
  </si>
  <si>
    <t>Ω</t>
  </si>
  <si>
    <r>
      <t>M</t>
    </r>
    <r>
      <rPr>
        <vertAlign val="subscript"/>
        <sz val="11"/>
        <color theme="1"/>
        <rFont val="Calibri"/>
        <family val="2"/>
        <scheme val="minor"/>
      </rPr>
      <t>G(min)</t>
    </r>
  </si>
  <si>
    <r>
      <t>V</t>
    </r>
    <r>
      <rPr>
        <vertAlign val="subscript"/>
        <sz val="11"/>
        <color theme="1"/>
        <rFont val="Calibri"/>
        <family val="2"/>
        <scheme val="minor"/>
      </rPr>
      <t>LOSS</t>
    </r>
  </si>
  <si>
    <r>
      <t>f</t>
    </r>
    <r>
      <rPr>
        <vertAlign val="subscript"/>
        <sz val="11"/>
        <color theme="1"/>
        <rFont val="Calibri"/>
        <family val="2"/>
        <scheme val="minor"/>
      </rPr>
      <t>0</t>
    </r>
  </si>
  <si>
    <r>
      <t>f</t>
    </r>
    <r>
      <rPr>
        <vertAlign val="subscript"/>
        <sz val="11"/>
        <color theme="1"/>
        <rFont val="Calibri"/>
        <family val="2"/>
        <scheme val="minor"/>
      </rPr>
      <t>P</t>
    </r>
  </si>
  <si>
    <t>Ln</t>
  </si>
  <si>
    <t>fn</t>
  </si>
  <si>
    <t>Qe</t>
  </si>
  <si>
    <t>Mg_max</t>
  </si>
  <si>
    <t>Mg_min</t>
  </si>
  <si>
    <r>
      <t>L</t>
    </r>
    <r>
      <rPr>
        <vertAlign val="subscript"/>
        <sz val="11"/>
        <color theme="1"/>
        <rFont val="Calibri"/>
        <family val="2"/>
        <scheme val="minor"/>
      </rPr>
      <t>N</t>
    </r>
  </si>
  <si>
    <r>
      <t>Select L</t>
    </r>
    <r>
      <rPr>
        <b/>
        <vertAlign val="subscript"/>
        <sz val="11"/>
        <color theme="1"/>
        <rFont val="Calibri"/>
        <family val="2"/>
        <scheme val="minor"/>
      </rPr>
      <t>N</t>
    </r>
    <r>
      <rPr>
        <b/>
        <sz val="11"/>
        <color theme="1"/>
        <rFont val="Calibri"/>
        <family val="2"/>
        <scheme val="minor"/>
      </rPr>
      <t xml:space="preserve"> and Q</t>
    </r>
    <r>
      <rPr>
        <b/>
        <vertAlign val="subscript"/>
        <sz val="11"/>
        <color theme="1"/>
        <rFont val="Calibri"/>
        <family val="2"/>
        <scheme val="minor"/>
      </rPr>
      <t>E</t>
    </r>
  </si>
  <si>
    <r>
      <t>Q</t>
    </r>
    <r>
      <rPr>
        <vertAlign val="subscript"/>
        <sz val="11"/>
        <color theme="1"/>
        <rFont val="Calibri"/>
        <family val="2"/>
        <scheme val="minor"/>
      </rPr>
      <t>E</t>
    </r>
  </si>
  <si>
    <r>
      <t>M</t>
    </r>
    <r>
      <rPr>
        <vertAlign val="subscript"/>
        <sz val="11"/>
        <color theme="1"/>
        <rFont val="Calibri"/>
        <family val="2"/>
        <scheme val="minor"/>
      </rPr>
      <t>G(noload)</t>
    </r>
  </si>
  <si>
    <t>fn^2</t>
  </si>
  <si>
    <t>Ln*fn^2</t>
  </si>
  <si>
    <t>real</t>
  </si>
  <si>
    <t>imaginary</t>
  </si>
  <si>
    <t>complex part</t>
  </si>
  <si>
    <t>Imaginary product</t>
  </si>
  <si>
    <t>Imaginary sum</t>
  </si>
  <si>
    <t>Imaginary div</t>
  </si>
  <si>
    <t>Abs for curve</t>
  </si>
  <si>
    <t>OVERLOAD Condition</t>
  </si>
  <si>
    <r>
      <t>f</t>
    </r>
    <r>
      <rPr>
        <vertAlign val="subscript"/>
        <sz val="11"/>
        <color theme="1"/>
        <rFont val="Calibri"/>
        <family val="2"/>
        <scheme val="minor"/>
      </rPr>
      <t>N(max)</t>
    </r>
  </si>
  <si>
    <t>Parameters of the LLC Resonant Circuit</t>
  </si>
  <si>
    <t>scalers</t>
  </si>
  <si>
    <t>mV factor</t>
  </si>
  <si>
    <t>uF factor</t>
  </si>
  <si>
    <t>kHz factor</t>
  </si>
  <si>
    <t>mΩ factor</t>
  </si>
  <si>
    <t>ms factor</t>
  </si>
  <si>
    <t>mA factor</t>
  </si>
  <si>
    <t>us factor</t>
  </si>
  <si>
    <t>uH factor</t>
  </si>
  <si>
    <t>ns factor</t>
  </si>
  <si>
    <t>mW factor</t>
  </si>
  <si>
    <t>pF factor</t>
  </si>
  <si>
    <t>MHz factor</t>
  </si>
  <si>
    <t>uA factor</t>
  </si>
  <si>
    <r>
      <t>k</t>
    </r>
    <r>
      <rPr>
        <sz val="11"/>
        <color theme="1"/>
        <rFont val="Calibri"/>
        <family val="2"/>
      </rPr>
      <t>Ω</t>
    </r>
    <r>
      <rPr>
        <sz val="11"/>
        <color theme="1"/>
        <rFont val="Arial"/>
        <family val="2"/>
      </rPr>
      <t xml:space="preserve"> factor</t>
    </r>
  </si>
  <si>
    <t>nC factor</t>
  </si>
  <si>
    <t>nF factor</t>
  </si>
  <si>
    <t>uC factor</t>
  </si>
  <si>
    <t>Standard Capacitor Values</t>
  </si>
  <si>
    <t>C values up to 10nF</t>
  </si>
  <si>
    <t>C values greater than 10nF</t>
  </si>
  <si>
    <t>CR calculations</t>
  </si>
  <si>
    <t>pF</t>
  </si>
  <si>
    <r>
      <t>C</t>
    </r>
    <r>
      <rPr>
        <vertAlign val="subscript"/>
        <sz val="11"/>
        <color theme="1"/>
        <rFont val="Arial"/>
        <family val="2"/>
      </rPr>
      <t>R</t>
    </r>
    <r>
      <rPr>
        <sz val="11"/>
        <color theme="1"/>
        <rFont val="Arial"/>
        <family val="2"/>
      </rPr>
      <t xml:space="preserve"> Initial:</t>
    </r>
  </si>
  <si>
    <r>
      <t>C</t>
    </r>
    <r>
      <rPr>
        <vertAlign val="subscript"/>
        <sz val="11"/>
        <color theme="1"/>
        <rFont val="Calibri"/>
        <family val="2"/>
        <scheme val="minor"/>
      </rPr>
      <t>R</t>
    </r>
  </si>
  <si>
    <t>uH</t>
  </si>
  <si>
    <r>
      <t>L</t>
    </r>
    <r>
      <rPr>
        <vertAlign val="subscript"/>
        <sz val="11"/>
        <color theme="1"/>
        <rFont val="Calibri"/>
        <family val="2"/>
        <scheme val="minor"/>
      </rPr>
      <t>R</t>
    </r>
  </si>
  <si>
    <r>
      <t>C</t>
    </r>
    <r>
      <rPr>
        <vertAlign val="subscript"/>
        <sz val="11"/>
        <color theme="1"/>
        <rFont val="Calibri"/>
        <family val="2"/>
        <scheme val="minor"/>
      </rPr>
      <t>R(recommended)</t>
    </r>
  </si>
  <si>
    <r>
      <t>L</t>
    </r>
    <r>
      <rPr>
        <vertAlign val="subscript"/>
        <sz val="11"/>
        <color theme="1"/>
        <rFont val="Calibri"/>
        <family val="2"/>
        <scheme val="minor"/>
      </rPr>
      <t>R(recommended)</t>
    </r>
  </si>
  <si>
    <r>
      <t>L</t>
    </r>
    <r>
      <rPr>
        <vertAlign val="subscript"/>
        <sz val="11"/>
        <color theme="1"/>
        <rFont val="Calibri"/>
        <family val="2"/>
        <scheme val="minor"/>
      </rPr>
      <t>M(recommended)</t>
    </r>
  </si>
  <si>
    <r>
      <t>L</t>
    </r>
    <r>
      <rPr>
        <vertAlign val="subscript"/>
        <sz val="11"/>
        <color theme="1"/>
        <rFont val="Calibri"/>
        <family val="2"/>
        <scheme val="minor"/>
      </rPr>
      <t>M</t>
    </r>
  </si>
  <si>
    <r>
      <t>L</t>
    </r>
    <r>
      <rPr>
        <vertAlign val="subscript"/>
        <sz val="11"/>
        <color theme="1"/>
        <rFont val="Calibri"/>
        <family val="2"/>
        <scheme val="minor"/>
      </rPr>
      <t>N(selected)</t>
    </r>
  </si>
  <si>
    <r>
      <t>Q</t>
    </r>
    <r>
      <rPr>
        <vertAlign val="subscript"/>
        <sz val="11"/>
        <color theme="1"/>
        <rFont val="Calibri"/>
        <family val="2"/>
        <scheme val="minor"/>
      </rPr>
      <t>E(selected)</t>
    </r>
  </si>
  <si>
    <r>
      <t>R</t>
    </r>
    <r>
      <rPr>
        <vertAlign val="subscript"/>
        <sz val="11"/>
        <color theme="1"/>
        <rFont val="Calibri"/>
        <family val="2"/>
        <scheme val="minor"/>
      </rPr>
      <t>E(full load)</t>
    </r>
  </si>
  <si>
    <r>
      <t>I</t>
    </r>
    <r>
      <rPr>
        <vertAlign val="subscript"/>
        <sz val="11"/>
        <color theme="1"/>
        <rFont val="Calibri"/>
        <family val="2"/>
        <scheme val="minor"/>
      </rPr>
      <t>OE</t>
    </r>
  </si>
  <si>
    <t>LLC Primary Side Currents</t>
  </si>
  <si>
    <r>
      <t>f</t>
    </r>
    <r>
      <rPr>
        <vertAlign val="subscript"/>
        <sz val="11"/>
        <color theme="1"/>
        <rFont val="Calibri"/>
        <family val="2"/>
        <scheme val="minor"/>
      </rPr>
      <t>N(Mg_max)</t>
    </r>
  </si>
  <si>
    <r>
      <t>f</t>
    </r>
    <r>
      <rPr>
        <vertAlign val="subscript"/>
        <sz val="11"/>
        <color theme="1"/>
        <rFont val="Calibri"/>
        <family val="2"/>
        <scheme val="minor"/>
      </rPr>
      <t>N(Mg_min)</t>
    </r>
  </si>
  <si>
    <r>
      <t>f</t>
    </r>
    <r>
      <rPr>
        <vertAlign val="subscript"/>
        <sz val="11"/>
        <color theme="1"/>
        <rFont val="Calibri"/>
        <family val="2"/>
        <scheme val="minor"/>
      </rPr>
      <t>SW(max)</t>
    </r>
  </si>
  <si>
    <r>
      <t>f</t>
    </r>
    <r>
      <rPr>
        <vertAlign val="subscript"/>
        <sz val="11"/>
        <color theme="1"/>
        <rFont val="Calibri"/>
        <family val="2"/>
        <scheme val="minor"/>
      </rPr>
      <t>SW(min)</t>
    </r>
  </si>
  <si>
    <r>
      <t>I</t>
    </r>
    <r>
      <rPr>
        <vertAlign val="subscript"/>
        <sz val="11"/>
        <color theme="1"/>
        <rFont val="Calibri"/>
        <family val="2"/>
        <scheme val="minor"/>
      </rPr>
      <t>M</t>
    </r>
  </si>
  <si>
    <r>
      <t>I</t>
    </r>
    <r>
      <rPr>
        <vertAlign val="subscript"/>
        <sz val="11"/>
        <color theme="1"/>
        <rFont val="Calibri"/>
        <family val="2"/>
        <scheme val="minor"/>
      </rPr>
      <t>R</t>
    </r>
  </si>
  <si>
    <t>LLC Secondary Side Currents</t>
  </si>
  <si>
    <r>
      <t>I</t>
    </r>
    <r>
      <rPr>
        <vertAlign val="subscript"/>
        <sz val="11"/>
        <color theme="1"/>
        <rFont val="Calibri"/>
        <family val="2"/>
        <scheme val="minor"/>
      </rPr>
      <t>OE(S)</t>
    </r>
  </si>
  <si>
    <r>
      <t>I</t>
    </r>
    <r>
      <rPr>
        <vertAlign val="subscript"/>
        <sz val="11"/>
        <color theme="1"/>
        <rFont val="Calibri"/>
        <family val="2"/>
        <scheme val="minor"/>
      </rPr>
      <t>WS</t>
    </r>
  </si>
  <si>
    <t>LLC Transformer</t>
  </si>
  <si>
    <t>LLC Resonant Inductor</t>
  </si>
  <si>
    <t>LLC Resonant Capacitor</t>
  </si>
  <si>
    <t>If Using Split Resonant Capacitors</t>
  </si>
  <si>
    <t>LLC Primary Side MOSFETs</t>
  </si>
  <si>
    <r>
      <t>V</t>
    </r>
    <r>
      <rPr>
        <vertAlign val="subscript"/>
        <sz val="11"/>
        <color theme="1"/>
        <rFont val="Calibri"/>
        <family val="2"/>
        <scheme val="minor"/>
      </rPr>
      <t>QLLC(peak)</t>
    </r>
  </si>
  <si>
    <r>
      <t>I</t>
    </r>
    <r>
      <rPr>
        <vertAlign val="subscript"/>
        <sz val="11"/>
        <color theme="1"/>
        <rFont val="Calibri"/>
        <family val="2"/>
        <scheme val="minor"/>
      </rPr>
      <t>QLLC</t>
    </r>
  </si>
  <si>
    <r>
      <t>V</t>
    </r>
    <r>
      <rPr>
        <vertAlign val="subscript"/>
        <sz val="11"/>
        <color theme="1"/>
        <rFont val="Calibri"/>
        <family val="2"/>
        <scheme val="minor"/>
      </rPr>
      <t>DB</t>
    </r>
  </si>
  <si>
    <r>
      <t>I</t>
    </r>
    <r>
      <rPr>
        <vertAlign val="subscript"/>
        <sz val="11"/>
        <color theme="1"/>
        <rFont val="Calibri"/>
        <family val="2"/>
        <scheme val="minor"/>
      </rPr>
      <t>SAV</t>
    </r>
  </si>
  <si>
    <r>
      <t>V</t>
    </r>
    <r>
      <rPr>
        <vertAlign val="subscript"/>
        <sz val="11"/>
        <color theme="1"/>
        <rFont val="Calibri"/>
        <family val="2"/>
        <scheme val="minor"/>
      </rPr>
      <t>LLCcap</t>
    </r>
  </si>
  <si>
    <r>
      <t>I</t>
    </r>
    <r>
      <rPr>
        <vertAlign val="subscript"/>
        <sz val="11"/>
        <color theme="1"/>
        <rFont val="Calibri"/>
        <family val="2"/>
        <scheme val="minor"/>
      </rPr>
      <t>C(out)</t>
    </r>
  </si>
  <si>
    <r>
      <t>I</t>
    </r>
    <r>
      <rPr>
        <vertAlign val="subscript"/>
        <sz val="11"/>
        <color theme="1"/>
        <rFont val="Calibri"/>
        <family val="2"/>
        <scheme val="minor"/>
      </rPr>
      <t>RECT</t>
    </r>
  </si>
  <si>
    <r>
      <t>ESR</t>
    </r>
    <r>
      <rPr>
        <vertAlign val="subscript"/>
        <sz val="11"/>
        <color theme="1"/>
        <rFont val="Calibri"/>
        <family val="2"/>
        <scheme val="minor"/>
      </rPr>
      <t>max</t>
    </r>
  </si>
  <si>
    <r>
      <t>m</t>
    </r>
    <r>
      <rPr>
        <sz val="11"/>
        <color theme="1"/>
        <rFont val="Calibri"/>
        <family val="2"/>
      </rPr>
      <t>Ω</t>
    </r>
  </si>
  <si>
    <r>
      <t>LLC Output Capacitors, C</t>
    </r>
    <r>
      <rPr>
        <b/>
        <vertAlign val="subscript"/>
        <sz val="11"/>
        <color theme="1"/>
        <rFont val="Calibri"/>
        <family val="2"/>
        <scheme val="minor"/>
      </rPr>
      <t>OUT</t>
    </r>
  </si>
  <si>
    <t>C1 calculations</t>
  </si>
  <si>
    <t>C1 initial</t>
  </si>
  <si>
    <t>C1 recommended</t>
  </si>
  <si>
    <t>Enter required nominal output voltage of converter</t>
  </si>
  <si>
    <t>Enter required maximum converter output power in Watts</t>
  </si>
  <si>
    <t>Enter the desired maximum output voltage ripple</t>
  </si>
  <si>
    <t>LLC Gain Curve Calacultions for plot:</t>
  </si>
  <si>
    <t>Standard Capacitor value generation</t>
  </si>
  <si>
    <t>Cin calculations</t>
  </si>
  <si>
    <t>Cin Initial</t>
  </si>
  <si>
    <t>Cin recommended</t>
  </si>
  <si>
    <r>
      <t>C</t>
    </r>
    <r>
      <rPr>
        <vertAlign val="subscript"/>
        <sz val="11"/>
        <color theme="1"/>
        <rFont val="Arial"/>
        <family val="2"/>
      </rPr>
      <t>R</t>
    </r>
    <r>
      <rPr>
        <sz val="11"/>
        <color theme="1"/>
        <rFont val="Arial"/>
        <family val="2"/>
      </rPr>
      <t xml:space="preserve"> Recommended:</t>
    </r>
  </si>
  <si>
    <t>Cblk calculations</t>
  </si>
  <si>
    <t>Cblk initial</t>
  </si>
  <si>
    <t>Cblk recommended</t>
  </si>
  <si>
    <t>Use a combination of Capacitors that will meet this ripple current rating</t>
  </si>
  <si>
    <r>
      <t xml:space="preserve">Recommended Component Values will be in </t>
    </r>
    <r>
      <rPr>
        <b/>
        <sz val="12"/>
        <color indexed="10"/>
        <rFont val="Arial"/>
        <family val="2"/>
      </rPr>
      <t>RED</t>
    </r>
  </si>
  <si>
    <t>fn^2-1</t>
  </si>
  <si>
    <t>Q</t>
  </si>
  <si>
    <t>Enter the Overall Efficiency here</t>
  </si>
  <si>
    <r>
      <rPr>
        <sz val="11"/>
        <color theme="1"/>
        <rFont val="Calibri"/>
        <family val="2"/>
        <scheme val="minor"/>
      </rPr>
      <t>V</t>
    </r>
    <r>
      <rPr>
        <vertAlign val="subscript"/>
        <sz val="11"/>
        <color theme="1"/>
        <rFont val="Calibri"/>
        <family val="2"/>
        <scheme val="minor"/>
      </rPr>
      <t>BLK</t>
    </r>
  </si>
  <si>
    <r>
      <t>M</t>
    </r>
    <r>
      <rPr>
        <vertAlign val="subscript"/>
        <sz val="11"/>
        <color theme="1"/>
        <rFont val="Calibri"/>
        <family val="2"/>
        <scheme val="minor"/>
      </rPr>
      <t>G(max)</t>
    </r>
  </si>
  <si>
    <r>
      <t>From the figure on the right, M</t>
    </r>
    <r>
      <rPr>
        <b/>
        <vertAlign val="subscript"/>
        <sz val="11"/>
        <color theme="1"/>
        <rFont val="Arial"/>
        <family val="2"/>
      </rPr>
      <t>G(peak)</t>
    </r>
    <r>
      <rPr>
        <b/>
        <sz val="11"/>
        <color theme="1"/>
        <rFont val="Arial"/>
        <family val="2"/>
      </rPr>
      <t xml:space="preserve"> Vs Q</t>
    </r>
    <r>
      <rPr>
        <b/>
        <vertAlign val="subscript"/>
        <sz val="11"/>
        <color theme="1"/>
        <rFont val="Arial"/>
        <family val="2"/>
      </rPr>
      <t>E</t>
    </r>
    <r>
      <rPr>
        <b/>
        <sz val="11"/>
        <color theme="1"/>
        <rFont val="Arial"/>
        <family val="2"/>
      </rPr>
      <t xml:space="preserve"> with respect to L</t>
    </r>
    <r>
      <rPr>
        <b/>
        <vertAlign val="subscript"/>
        <sz val="11"/>
        <color theme="1"/>
        <rFont val="Arial"/>
        <family val="2"/>
      </rPr>
      <t>N</t>
    </r>
    <r>
      <rPr>
        <b/>
        <sz val="11"/>
        <color theme="1"/>
        <rFont val="Arial"/>
        <family val="2"/>
      </rPr>
      <t>, select a point on an Ln curve that has an Ln and Q</t>
    </r>
    <r>
      <rPr>
        <b/>
        <vertAlign val="subscript"/>
        <sz val="11"/>
        <color theme="1"/>
        <rFont val="Arial"/>
        <family val="2"/>
      </rPr>
      <t>E</t>
    </r>
    <r>
      <rPr>
        <b/>
        <sz val="11"/>
        <color theme="1"/>
        <rFont val="Arial"/>
        <family val="2"/>
      </rPr>
      <t xml:space="preserve"> point that corresponds to an Attainable M</t>
    </r>
    <r>
      <rPr>
        <b/>
        <vertAlign val="subscript"/>
        <sz val="11"/>
        <color theme="1"/>
        <rFont val="Arial"/>
        <family val="2"/>
      </rPr>
      <t>G(PEAK)</t>
    </r>
    <r>
      <rPr>
        <b/>
        <sz val="11"/>
        <color theme="1"/>
        <rFont val="Arial"/>
        <family val="2"/>
      </rPr>
      <t xml:space="preserve"> value that is greater than M</t>
    </r>
    <r>
      <rPr>
        <b/>
        <vertAlign val="subscript"/>
        <sz val="11"/>
        <color theme="1"/>
        <rFont val="Arial"/>
        <family val="2"/>
      </rPr>
      <t>G(max)</t>
    </r>
    <r>
      <rPr>
        <b/>
        <sz val="11"/>
        <color theme="1"/>
        <rFont val="Arial"/>
        <family val="2"/>
      </rPr>
      <t>.  Enter the selected values in the L</t>
    </r>
    <r>
      <rPr>
        <b/>
        <vertAlign val="subscript"/>
        <sz val="11"/>
        <color theme="1"/>
        <rFont val="Arial"/>
        <family val="2"/>
      </rPr>
      <t>N</t>
    </r>
    <r>
      <rPr>
        <b/>
        <sz val="11"/>
        <color theme="1"/>
        <rFont val="Arial"/>
        <family val="2"/>
      </rPr>
      <t xml:space="preserve"> and Q</t>
    </r>
    <r>
      <rPr>
        <b/>
        <vertAlign val="subscript"/>
        <sz val="11"/>
        <color theme="1"/>
        <rFont val="Arial"/>
        <family val="2"/>
      </rPr>
      <t>E</t>
    </r>
    <r>
      <rPr>
        <b/>
        <sz val="11"/>
        <color theme="1"/>
        <rFont val="Arial"/>
        <family val="2"/>
      </rPr>
      <t xml:space="preserve"> cells below.</t>
    </r>
  </si>
  <si>
    <r>
      <t>For example, if M</t>
    </r>
    <r>
      <rPr>
        <vertAlign val="subscript"/>
        <sz val="11"/>
        <color theme="1"/>
        <rFont val="Arial"/>
        <family val="2"/>
      </rPr>
      <t>G(max)</t>
    </r>
    <r>
      <rPr>
        <sz val="11"/>
        <color theme="1"/>
        <rFont val="Arial"/>
        <family val="2"/>
      </rPr>
      <t>, calculated above and shown by the horizontal line, was calculated to be 1.4, then using Ln = 5 and Q</t>
    </r>
    <r>
      <rPr>
        <vertAlign val="subscript"/>
        <sz val="11"/>
        <color theme="1"/>
        <rFont val="Arial"/>
        <family val="2"/>
      </rPr>
      <t>E</t>
    </r>
    <r>
      <rPr>
        <sz val="11"/>
        <color theme="1"/>
        <rFont val="Arial"/>
        <family val="2"/>
      </rPr>
      <t xml:space="preserve"> = 0.35 would result in an attainable M</t>
    </r>
    <r>
      <rPr>
        <vertAlign val="subscript"/>
        <sz val="11"/>
        <color theme="1"/>
        <rFont val="Arial"/>
        <family val="2"/>
      </rPr>
      <t>G(PEAK)</t>
    </r>
    <r>
      <rPr>
        <sz val="11"/>
        <color theme="1"/>
        <rFont val="Arial"/>
        <family val="2"/>
      </rPr>
      <t xml:space="preserve"> = 1.52 (interpolated from Ln = 5 curve) which satisfies the requirement that the Attainable M</t>
    </r>
    <r>
      <rPr>
        <vertAlign val="subscript"/>
        <sz val="11"/>
        <color theme="1"/>
        <rFont val="Arial"/>
        <family val="2"/>
      </rPr>
      <t>G(PEAK)</t>
    </r>
    <r>
      <rPr>
        <sz val="11"/>
        <color theme="1"/>
        <rFont val="Arial"/>
        <family val="2"/>
      </rPr>
      <t xml:space="preserve"> &gt; M</t>
    </r>
    <r>
      <rPr>
        <vertAlign val="subscript"/>
        <sz val="11"/>
        <color theme="1"/>
        <rFont val="Arial"/>
        <family val="2"/>
      </rPr>
      <t>G(max)</t>
    </r>
  </si>
  <si>
    <r>
      <t>The selected L</t>
    </r>
    <r>
      <rPr>
        <vertAlign val="subscript"/>
        <sz val="11"/>
        <color theme="1"/>
        <rFont val="Arial"/>
        <family val="2"/>
      </rPr>
      <t>N</t>
    </r>
    <r>
      <rPr>
        <sz val="11"/>
        <color theme="1"/>
        <rFont val="Arial"/>
        <family val="2"/>
      </rPr>
      <t xml:space="preserve"> and Q</t>
    </r>
    <r>
      <rPr>
        <vertAlign val="subscript"/>
        <sz val="11"/>
        <color theme="1"/>
        <rFont val="Arial"/>
        <family val="2"/>
      </rPr>
      <t>E</t>
    </r>
    <r>
      <rPr>
        <sz val="11"/>
        <color theme="1"/>
        <rFont val="Arial"/>
        <family val="2"/>
      </rPr>
      <t xml:space="preserve"> values should result in an LLC Gain Curve, shown below, that intersects with the M</t>
    </r>
    <r>
      <rPr>
        <vertAlign val="subscript"/>
        <sz val="11"/>
        <color theme="1"/>
        <rFont val="Arial"/>
        <family val="2"/>
      </rPr>
      <t>G(min)</t>
    </r>
    <r>
      <rPr>
        <sz val="11"/>
        <color theme="1"/>
        <rFont val="Arial"/>
        <family val="2"/>
      </rPr>
      <t xml:space="preserve"> and M</t>
    </r>
    <r>
      <rPr>
        <vertAlign val="subscript"/>
        <sz val="11"/>
        <color theme="1"/>
        <rFont val="Arial"/>
        <family val="2"/>
      </rPr>
      <t>G(max)</t>
    </r>
    <r>
      <rPr>
        <sz val="11"/>
        <color theme="1"/>
        <rFont val="Arial"/>
        <family val="2"/>
      </rPr>
      <t xml:space="preserve"> traces. The Gain curve from an overload condition is also plotted, showing the minimum gain at maximum frequency.</t>
    </r>
  </si>
  <si>
    <r>
      <t>V</t>
    </r>
    <r>
      <rPr>
        <vertAlign val="subscript"/>
        <sz val="11"/>
        <color theme="1"/>
        <rFont val="Calibri"/>
        <family val="2"/>
        <scheme val="minor"/>
      </rPr>
      <t>Lr</t>
    </r>
  </si>
  <si>
    <r>
      <t>V</t>
    </r>
    <r>
      <rPr>
        <vertAlign val="subscript"/>
        <sz val="11"/>
        <color theme="1"/>
        <rFont val="Calibri"/>
        <family val="2"/>
        <scheme val="minor"/>
      </rPr>
      <t>CR</t>
    </r>
  </si>
  <si>
    <r>
      <t>V</t>
    </r>
    <r>
      <rPr>
        <vertAlign val="subscript"/>
        <sz val="11"/>
        <color theme="1"/>
        <rFont val="Calibri"/>
        <family val="2"/>
        <scheme val="minor"/>
      </rPr>
      <t>CR(rms)</t>
    </r>
  </si>
  <si>
    <r>
      <t>V</t>
    </r>
    <r>
      <rPr>
        <vertAlign val="subscript"/>
        <sz val="11"/>
        <color theme="1"/>
        <rFont val="Calibri"/>
        <family val="2"/>
        <scheme val="minor"/>
      </rPr>
      <t>CR(peak)</t>
    </r>
  </si>
  <si>
    <r>
      <t>C</t>
    </r>
    <r>
      <rPr>
        <vertAlign val="subscript"/>
        <sz val="11"/>
        <color theme="1"/>
        <rFont val="Calibri"/>
        <family val="2"/>
        <scheme val="minor"/>
      </rPr>
      <t>R(split)</t>
    </r>
  </si>
  <si>
    <t>BLK</t>
  </si>
  <si>
    <r>
      <t>V</t>
    </r>
    <r>
      <rPr>
        <vertAlign val="subscript"/>
        <sz val="11"/>
        <color theme="1"/>
        <rFont val="Calibri"/>
        <family val="2"/>
        <scheme val="minor"/>
      </rPr>
      <t>BLKpinstart</t>
    </r>
  </si>
  <si>
    <r>
      <t>V</t>
    </r>
    <r>
      <rPr>
        <vertAlign val="subscript"/>
        <sz val="11"/>
        <color theme="1"/>
        <rFont val="Calibri"/>
        <family val="2"/>
        <scheme val="minor"/>
      </rPr>
      <t>BLKpinstop</t>
    </r>
  </si>
  <si>
    <r>
      <t>V</t>
    </r>
    <r>
      <rPr>
        <vertAlign val="subscript"/>
        <sz val="11"/>
        <color theme="1"/>
        <rFont val="Calibri"/>
        <family val="2"/>
      </rPr>
      <t>BLKStart</t>
    </r>
  </si>
  <si>
    <r>
      <t>V</t>
    </r>
    <r>
      <rPr>
        <vertAlign val="subscript"/>
        <sz val="11"/>
        <color theme="1"/>
        <rFont val="Calibri"/>
        <family val="2"/>
        <scheme val="minor"/>
      </rPr>
      <t>BLK</t>
    </r>
  </si>
  <si>
    <r>
      <t>V</t>
    </r>
    <r>
      <rPr>
        <vertAlign val="subscript"/>
        <sz val="11"/>
        <color theme="1"/>
        <rFont val="Calibri"/>
        <family val="2"/>
        <scheme val="minor"/>
      </rPr>
      <t>BLKstop</t>
    </r>
  </si>
  <si>
    <r>
      <t>k</t>
    </r>
    <r>
      <rPr>
        <vertAlign val="subscript"/>
        <sz val="11"/>
        <color theme="1"/>
        <rFont val="Calibri"/>
        <family val="2"/>
        <scheme val="minor"/>
      </rPr>
      <t>BLK</t>
    </r>
  </si>
  <si>
    <r>
      <t>P</t>
    </r>
    <r>
      <rPr>
        <vertAlign val="subscript"/>
        <sz val="11"/>
        <color theme="1"/>
        <rFont val="Calibri"/>
        <family val="2"/>
        <scheme val="minor"/>
      </rPr>
      <t>BLKsns</t>
    </r>
  </si>
  <si>
    <r>
      <t>R</t>
    </r>
    <r>
      <rPr>
        <vertAlign val="subscript"/>
        <sz val="11"/>
        <color theme="1"/>
        <rFont val="Calibri"/>
        <family val="2"/>
        <scheme val="minor"/>
      </rPr>
      <t>BLKsns</t>
    </r>
  </si>
  <si>
    <t>MΩ</t>
  </si>
  <si>
    <t>kΩ</t>
  </si>
  <si>
    <t>VCR</t>
  </si>
  <si>
    <t>ISNS</t>
  </si>
  <si>
    <t>BW</t>
  </si>
  <si>
    <t>µA</t>
  </si>
  <si>
    <t>mA</t>
  </si>
  <si>
    <t>ms</t>
  </si>
  <si>
    <t>Ω</t>
  </si>
  <si>
    <t>nF</t>
  </si>
  <si>
    <t>%</t>
  </si>
  <si>
    <r>
      <t>I</t>
    </r>
    <r>
      <rPr>
        <vertAlign val="subscript"/>
        <sz val="11"/>
        <color indexed="8"/>
        <rFont val="Calibri"/>
        <family val="2"/>
      </rPr>
      <t>res(peak)</t>
    </r>
  </si>
  <si>
    <r>
      <t>V</t>
    </r>
    <r>
      <rPr>
        <vertAlign val="subscript"/>
        <sz val="11"/>
        <color indexed="8"/>
        <rFont val="Calibri"/>
        <family val="2"/>
      </rPr>
      <t>VCRpin(pk-pk)</t>
    </r>
  </si>
  <si>
    <r>
      <t>V</t>
    </r>
    <r>
      <rPr>
        <vertAlign val="subscript"/>
        <sz val="11"/>
        <color indexed="8"/>
        <rFont val="Calibri"/>
        <family val="2"/>
      </rPr>
      <t>CM</t>
    </r>
  </si>
  <si>
    <r>
      <t>V</t>
    </r>
    <r>
      <rPr>
        <vertAlign val="subscript"/>
        <sz val="11"/>
        <color indexed="8"/>
        <rFont val="Calibri"/>
        <family val="2"/>
      </rPr>
      <t>VCRmax</t>
    </r>
  </si>
  <si>
    <r>
      <t>V</t>
    </r>
    <r>
      <rPr>
        <vertAlign val="subscript"/>
        <sz val="11"/>
        <color indexed="8"/>
        <rFont val="Calibri"/>
        <family val="2"/>
      </rPr>
      <t>VCRmin</t>
    </r>
  </si>
  <si>
    <r>
      <t>I</t>
    </r>
    <r>
      <rPr>
        <vertAlign val="subscript"/>
        <sz val="11"/>
        <color indexed="8"/>
        <rFont val="Calibri"/>
        <family val="2"/>
      </rPr>
      <t>Ramp</t>
    </r>
  </si>
  <si>
    <r>
      <t>k</t>
    </r>
    <r>
      <rPr>
        <vertAlign val="subscript"/>
        <sz val="11"/>
        <color indexed="8"/>
        <rFont val="Calibri"/>
        <family val="2"/>
      </rPr>
      <t>CapDiv</t>
    </r>
  </si>
  <si>
    <r>
      <t>V</t>
    </r>
    <r>
      <rPr>
        <vertAlign val="subscript"/>
        <sz val="11"/>
        <color indexed="8"/>
        <rFont val="Calibri"/>
        <family val="2"/>
      </rPr>
      <t>Cr(valley)</t>
    </r>
  </si>
  <si>
    <r>
      <t>I</t>
    </r>
    <r>
      <rPr>
        <vertAlign val="subscript"/>
        <sz val="11"/>
        <color indexed="8"/>
        <rFont val="Calibri"/>
        <family val="2"/>
      </rPr>
      <t>SSUp</t>
    </r>
  </si>
  <si>
    <r>
      <t>T</t>
    </r>
    <r>
      <rPr>
        <vertAlign val="subscript"/>
        <sz val="11"/>
        <color indexed="8"/>
        <rFont val="Calibri"/>
        <family val="2"/>
      </rPr>
      <t>SS</t>
    </r>
  </si>
  <si>
    <r>
      <t>C</t>
    </r>
    <r>
      <rPr>
        <vertAlign val="subscript"/>
        <sz val="11"/>
        <color indexed="8"/>
        <rFont val="Calibri"/>
        <family val="2"/>
      </rPr>
      <t>SS</t>
    </r>
  </si>
  <si>
    <r>
      <t>ƞ</t>
    </r>
    <r>
      <rPr>
        <vertAlign val="subscript"/>
        <sz val="11"/>
        <color indexed="8"/>
        <rFont val="Calibri"/>
        <family val="2"/>
      </rPr>
      <t>OVP</t>
    </r>
  </si>
  <si>
    <r>
      <t>V</t>
    </r>
    <r>
      <rPr>
        <vertAlign val="subscript"/>
        <sz val="11"/>
        <color indexed="8"/>
        <rFont val="Calibri"/>
        <family val="2"/>
      </rPr>
      <t>BWOVP</t>
    </r>
  </si>
  <si>
    <r>
      <t>V</t>
    </r>
    <r>
      <rPr>
        <vertAlign val="subscript"/>
        <sz val="11"/>
        <color indexed="8"/>
        <rFont val="Calibri"/>
        <family val="2"/>
      </rPr>
      <t>BWpinNom</t>
    </r>
  </si>
  <si>
    <r>
      <t>V</t>
    </r>
    <r>
      <rPr>
        <vertAlign val="subscript"/>
        <sz val="11"/>
        <color indexed="8"/>
        <rFont val="Calibri"/>
        <family val="2"/>
      </rPr>
      <t>BiasWindingNom</t>
    </r>
  </si>
  <si>
    <r>
      <t>R</t>
    </r>
    <r>
      <rPr>
        <vertAlign val="subscript"/>
        <sz val="11"/>
        <color indexed="8"/>
        <rFont val="Calibri"/>
        <family val="2"/>
      </rPr>
      <t>BWlower</t>
    </r>
  </si>
  <si>
    <r>
      <t>R</t>
    </r>
    <r>
      <rPr>
        <vertAlign val="subscript"/>
        <sz val="11"/>
        <color indexed="8"/>
        <rFont val="Calibri"/>
        <family val="2"/>
      </rPr>
      <t>BWupper</t>
    </r>
  </si>
  <si>
    <r>
      <t>C</t>
    </r>
    <r>
      <rPr>
        <vertAlign val="subscript"/>
        <sz val="11"/>
        <color indexed="8"/>
        <rFont val="Calibri"/>
        <family val="2"/>
      </rPr>
      <t>ISNS</t>
    </r>
  </si>
  <si>
    <r>
      <t>R</t>
    </r>
    <r>
      <rPr>
        <vertAlign val="subscript"/>
        <sz val="11"/>
        <color indexed="8"/>
        <rFont val="Calibri"/>
        <family val="2"/>
      </rPr>
      <t>ISNS</t>
    </r>
  </si>
  <si>
    <t>Enter the nominal input voltage</t>
  </si>
  <si>
    <t>Enter desired nominal LLC switching frequency</t>
  </si>
  <si>
    <t>KΩ</t>
  </si>
  <si>
    <t>Enter the desired power consumption for resistor divider</t>
  </si>
  <si>
    <t>Enter the actual value of the lower BLK sense resistor used</t>
  </si>
  <si>
    <t>Enter the required soft start time at full load</t>
  </si>
  <si>
    <t>Enter Bias winding lower resistor value</t>
  </si>
  <si>
    <t>Enter the actual current sense resistor value</t>
  </si>
  <si>
    <t>Enter the actual BW filter capacitor value</t>
  </si>
  <si>
    <r>
      <t>R</t>
    </r>
    <r>
      <rPr>
        <vertAlign val="subscript"/>
        <sz val="11"/>
        <rFont val="Calibri"/>
        <family val="2"/>
      </rPr>
      <t>LLupper</t>
    </r>
  </si>
  <si>
    <r>
      <t>R</t>
    </r>
    <r>
      <rPr>
        <vertAlign val="subscript"/>
        <sz val="11"/>
        <rFont val="Calibri"/>
        <family val="2"/>
      </rPr>
      <t>LLlower</t>
    </r>
  </si>
  <si>
    <r>
      <t>C</t>
    </r>
    <r>
      <rPr>
        <vertAlign val="subscript"/>
        <sz val="11"/>
        <color indexed="8"/>
        <rFont val="Calibri"/>
        <family val="2"/>
      </rPr>
      <t>VCRupper</t>
    </r>
  </si>
  <si>
    <r>
      <t>C</t>
    </r>
    <r>
      <rPr>
        <vertAlign val="subscript"/>
        <sz val="11"/>
        <color indexed="8"/>
        <rFont val="Calibri"/>
        <family val="2"/>
      </rPr>
      <t>VCRlower</t>
    </r>
  </si>
  <si>
    <r>
      <t>R</t>
    </r>
    <r>
      <rPr>
        <vertAlign val="subscript"/>
        <sz val="11"/>
        <color theme="1"/>
        <rFont val="Calibri"/>
        <family val="2"/>
        <scheme val="minor"/>
      </rPr>
      <t>BLKupper</t>
    </r>
  </si>
  <si>
    <r>
      <t>R</t>
    </r>
    <r>
      <rPr>
        <vertAlign val="subscript"/>
        <sz val="11"/>
        <color theme="1"/>
        <rFont val="Calibri"/>
        <family val="2"/>
        <scheme val="minor"/>
      </rPr>
      <t>BLKlower</t>
    </r>
  </si>
  <si>
    <t>RefDes</t>
  </si>
  <si>
    <t xml:space="preserve">Value </t>
  </si>
  <si>
    <t>Unit</t>
  </si>
  <si>
    <t>Lr</t>
  </si>
  <si>
    <t>Lm</t>
  </si>
  <si>
    <t>Cr</t>
  </si>
  <si>
    <t>uF</t>
  </si>
  <si>
    <t>Enter the maximum input voltage</t>
  </si>
  <si>
    <t>Enter the minimum input voltage</t>
  </si>
  <si>
    <t>Enter the predicted voltage drop due to conversion losses in circuit</t>
  </si>
  <si>
    <t>Enter the actual value of the upper BLK sense resistor used</t>
  </si>
  <si>
    <t>Enter the OVP threshold (percentage)</t>
  </si>
  <si>
    <r>
      <t>k</t>
    </r>
    <r>
      <rPr>
        <vertAlign val="subscript"/>
        <sz val="11"/>
        <color indexed="8"/>
        <rFont val="Calibri"/>
        <family val="2"/>
      </rPr>
      <t>BW</t>
    </r>
  </si>
  <si>
    <r>
      <t>k</t>
    </r>
    <r>
      <rPr>
        <vertAlign val="subscript"/>
        <sz val="11"/>
        <color indexed="8"/>
        <rFont val="Calibri"/>
        <family val="2"/>
      </rPr>
      <t>ISNS</t>
    </r>
  </si>
  <si>
    <t>Enter the desired OCP threshold (percentage)</t>
  </si>
  <si>
    <t>Output Voltage</t>
  </si>
  <si>
    <t>Maximum Output Power</t>
  </si>
  <si>
    <t>Full Load Output Current</t>
  </si>
  <si>
    <t>Maximum Output Voltage Ripple</t>
  </si>
  <si>
    <t>OUTPUT</t>
  </si>
  <si>
    <t>INPUT</t>
  </si>
  <si>
    <t>Nominal Input Voltage</t>
  </si>
  <si>
    <t>Maximum DC Input Voltage</t>
  </si>
  <si>
    <t>Minimum DC Input Voltage</t>
  </si>
  <si>
    <t>LLC STAGE</t>
  </si>
  <si>
    <t>Nominal LLC Switching Frequency</t>
  </si>
  <si>
    <t>LLC Effective Load Resistance at 110% Full Load</t>
  </si>
  <si>
    <t>LLC Effective Load Resistance at Full Load</t>
  </si>
  <si>
    <t>LLC Gain Range</t>
  </si>
  <si>
    <t>Minimum LLC Gain</t>
  </si>
  <si>
    <t>Maximum LLC Gain Including Losses</t>
  </si>
  <si>
    <t>Predicted Voltage Drop Due to Losses</t>
  </si>
  <si>
    <t>Selected Primary Inductance Ratio</t>
  </si>
  <si>
    <t>Selected Quality Factor for Resonant Network</t>
  </si>
  <si>
    <t>Gain Required at No-Load</t>
  </si>
  <si>
    <r>
      <t>f</t>
    </r>
    <r>
      <rPr>
        <vertAlign val="subscript"/>
        <sz val="11"/>
        <color theme="1"/>
        <rFont val="Calibri"/>
        <family val="2"/>
        <scheme val="minor"/>
      </rPr>
      <t>N</t>
    </r>
    <r>
      <rPr>
        <sz val="11"/>
        <color theme="1"/>
        <rFont val="Calibri"/>
        <family val="2"/>
        <scheme val="minor"/>
      </rPr>
      <t xml:space="preserve"> at Maximum Switching Frequency</t>
    </r>
  </si>
  <si>
    <t>Recommended Resonant Capacitor Value</t>
  </si>
  <si>
    <t>Actual Total Value of Resonant Capacitor Used</t>
  </si>
  <si>
    <t>Actual Transformer Magnetizing Inductance Used</t>
  </si>
  <si>
    <t>Resultant Series Resonant Frequency</t>
  </si>
  <si>
    <t>No Load Resonant Frequency</t>
  </si>
  <si>
    <t>Resultant Inductance Ratio</t>
  </si>
  <si>
    <t>Resultant Quality Factor at Full Load</t>
  </si>
  <si>
    <r>
      <t>f</t>
    </r>
    <r>
      <rPr>
        <vertAlign val="subscript"/>
        <sz val="11"/>
        <color theme="1"/>
        <rFont val="Calibri"/>
        <family val="2"/>
        <scheme val="minor"/>
      </rPr>
      <t>N</t>
    </r>
    <r>
      <rPr>
        <sz val="11"/>
        <color theme="1"/>
        <rFont val="Calibri"/>
        <family val="2"/>
        <scheme val="minor"/>
      </rPr>
      <t xml:space="preserve"> at M</t>
    </r>
    <r>
      <rPr>
        <vertAlign val="subscript"/>
        <sz val="11"/>
        <color theme="1"/>
        <rFont val="Calibri"/>
        <family val="2"/>
        <scheme val="minor"/>
      </rPr>
      <t>G(max)</t>
    </r>
  </si>
  <si>
    <r>
      <t>f</t>
    </r>
    <r>
      <rPr>
        <vertAlign val="subscript"/>
        <sz val="11"/>
        <color theme="1"/>
        <rFont val="Calibri"/>
        <family val="2"/>
        <scheme val="minor"/>
      </rPr>
      <t>N</t>
    </r>
    <r>
      <rPr>
        <sz val="11"/>
        <color theme="1"/>
        <rFont val="Calibri"/>
        <family val="2"/>
        <scheme val="minor"/>
      </rPr>
      <t xml:space="preserve"> at M</t>
    </r>
    <r>
      <rPr>
        <vertAlign val="subscript"/>
        <sz val="11"/>
        <color theme="1"/>
        <rFont val="Calibri"/>
        <family val="2"/>
        <scheme val="minor"/>
      </rPr>
      <t>G(min)</t>
    </r>
  </si>
  <si>
    <t>Maximum Switching Frequency</t>
  </si>
  <si>
    <t>Minimum Switching Frequency</t>
  </si>
  <si>
    <t>Primary Side RMS Load Current</t>
  </si>
  <si>
    <r>
      <t>RMS Magnetizing Current at f</t>
    </r>
    <r>
      <rPr>
        <vertAlign val="subscript"/>
        <sz val="11"/>
        <color theme="1"/>
        <rFont val="Calibri"/>
        <family val="2"/>
        <scheme val="minor"/>
      </rPr>
      <t>SW(min)</t>
    </r>
  </si>
  <si>
    <t>Total Current in Resonant Circuit</t>
  </si>
  <si>
    <t>Secondary RMS Current</t>
  </si>
  <si>
    <t>Current in Each Center Tapped Winding</t>
  </si>
  <si>
    <t>Terminal AC Voltage Across Resonant Inductor</t>
  </si>
  <si>
    <t>Inductance</t>
  </si>
  <si>
    <t>Rated Current</t>
  </si>
  <si>
    <t>AC Voltage Across Resonant Capacitor</t>
  </si>
  <si>
    <t>RMS Voltage Across Resonant Capacitor</t>
  </si>
  <si>
    <t>Peak Voltage AC Voltage Rating for Resonant Capacitor</t>
  </si>
  <si>
    <t>Valley Voltage on Resonant Capacitor</t>
  </si>
  <si>
    <t>Rated Current of Resonant Capacitor</t>
  </si>
  <si>
    <t>Minimum Voltage Rating of LLC MOSFETs</t>
  </si>
  <si>
    <t>RMS Current Rating of LLC MOSFETs</t>
  </si>
  <si>
    <t>Minimum Voltage Rating for LLC Output Diodes</t>
  </si>
  <si>
    <t>Minimum Current Rating for LLC Output Diodes</t>
  </si>
  <si>
    <r>
      <t>C</t>
    </r>
    <r>
      <rPr>
        <vertAlign val="subscript"/>
        <sz val="11"/>
        <color theme="1"/>
        <rFont val="Calibri"/>
        <family val="2"/>
        <scheme val="minor"/>
      </rPr>
      <t>OUT</t>
    </r>
    <r>
      <rPr>
        <sz val="11"/>
        <color theme="1"/>
        <rFont val="Calibri"/>
        <family val="2"/>
        <scheme val="minor"/>
      </rPr>
      <t xml:space="preserve"> Minimum Voltage Rating</t>
    </r>
  </si>
  <si>
    <r>
      <t>C</t>
    </r>
    <r>
      <rPr>
        <vertAlign val="subscript"/>
        <sz val="11"/>
        <color theme="1"/>
        <rFont val="Calibri"/>
        <family val="2"/>
        <scheme val="minor"/>
      </rPr>
      <t>OUT</t>
    </r>
    <r>
      <rPr>
        <sz val="11"/>
        <color theme="1"/>
        <rFont val="Calibri"/>
        <family val="2"/>
        <scheme val="minor"/>
      </rPr>
      <t xml:space="preserve"> Maximum ESR</t>
    </r>
  </si>
  <si>
    <t>BLK Pin Start Threshold</t>
  </si>
  <si>
    <t>BLK Pin Stop Threshold</t>
  </si>
  <si>
    <t>Desired Bulk Start Voltage</t>
  </si>
  <si>
    <t>Actual Bulk Start Voltage</t>
  </si>
  <si>
    <t>Nominal Bulk Voltage</t>
  </si>
  <si>
    <t>Resistor Divider Ratio</t>
  </si>
  <si>
    <t>Resistor Divider Power Consumption Budget</t>
  </si>
  <si>
    <t>Total BLK Sense Resistor Value</t>
  </si>
  <si>
    <t>Recommended Upper BLK Sense Resistor Value</t>
  </si>
  <si>
    <t>Actual Upper BLK Sense Resistor Value</t>
  </si>
  <si>
    <t>Actual Lower BLK Sense Resistor Value</t>
  </si>
  <si>
    <t>Peak Resonant Current at Full Load</t>
  </si>
  <si>
    <t>Peak to Peak Resonant Capacitor Voltage at Full Load</t>
  </si>
  <si>
    <t>Common Mode Voltage of VCR Pin</t>
  </si>
  <si>
    <t>Maximum VCR Voltage</t>
  </si>
  <si>
    <t>Minimum VCR Voltage</t>
  </si>
  <si>
    <t>Compensation Ramp Current Source Value</t>
  </si>
  <si>
    <t>Recommended Capacitor Divider Value - Upper Cap</t>
  </si>
  <si>
    <t>Actual Capacitor Divider Value - Upper Cap</t>
  </si>
  <si>
    <t>Recommended Capacitor Divider Value - Lower Cap</t>
  </si>
  <si>
    <t>Actual Capacitor Divider Value - Lower Cap</t>
  </si>
  <si>
    <t>SS Current Source Value</t>
  </si>
  <si>
    <t>Required Soft Start Time at Full Load</t>
  </si>
  <si>
    <t>Actual Soft Start Time at Full Load</t>
  </si>
  <si>
    <t>Recommended SS Capacitance Value</t>
  </si>
  <si>
    <t>Actual SS Capacitance Value</t>
  </si>
  <si>
    <r>
      <t>Desired OVP Threshold Percentage of Nominal V</t>
    </r>
    <r>
      <rPr>
        <vertAlign val="subscript"/>
        <sz val="11"/>
        <color indexed="8"/>
        <rFont val="Calibri"/>
        <family val="2"/>
      </rPr>
      <t>out</t>
    </r>
  </si>
  <si>
    <t>OVP Threshold</t>
  </si>
  <si>
    <r>
      <t>BW Pin Voltage at Nominal V</t>
    </r>
    <r>
      <rPr>
        <vertAlign val="subscript"/>
        <sz val="11"/>
        <color indexed="8"/>
        <rFont val="Calibri"/>
        <family val="2"/>
      </rPr>
      <t>out</t>
    </r>
  </si>
  <si>
    <t>Bias Winding Nominal Voltage</t>
  </si>
  <si>
    <t>Bias Winding Resistor Divider Ratio</t>
  </si>
  <si>
    <t>Actual Bias Winding Lower Resistor Value</t>
  </si>
  <si>
    <t>Recommended Bias Winding Upper Resistor Value</t>
  </si>
  <si>
    <t>Actual Bias Winding Upper Resistor Value</t>
  </si>
  <si>
    <t>BW Filter Capacitor Needed so That the Bandwidth is 50 Times the Resonant Frequency</t>
  </si>
  <si>
    <t xml:space="preserve">Actual BW Filter Capacitor </t>
  </si>
  <si>
    <t>OCP3 Threshold</t>
  </si>
  <si>
    <t>OCP2 Threshold</t>
  </si>
  <si>
    <t>OCP1 Threshold</t>
  </si>
  <si>
    <t>Desired OCP3 Threshold (Percentage of Full Load at Nominal Input Voltage)</t>
  </si>
  <si>
    <t>Calculated OCP2 Level (Percentage of Full Load at Nominal Input Voltage)</t>
  </si>
  <si>
    <t>Sensed Average Input Current Level at Full Load</t>
  </si>
  <si>
    <t>Current Sense Ratio</t>
  </si>
  <si>
    <t>Select a Current Sense Capacitor</t>
  </si>
  <si>
    <t xml:space="preserve">Recommended Current Sense Resistor </t>
  </si>
  <si>
    <t>Actual Current Sense Resistor</t>
  </si>
  <si>
    <r>
      <t>Peak V</t>
    </r>
    <r>
      <rPr>
        <vertAlign val="subscript"/>
        <sz val="11"/>
        <color indexed="8"/>
        <rFont val="Calibri"/>
        <family val="2"/>
      </rPr>
      <t>ISNS</t>
    </r>
    <r>
      <rPr>
        <sz val="11"/>
        <color indexed="8"/>
        <rFont val="Calibri"/>
        <family val="2"/>
      </rPr>
      <t xml:space="preserve"> at Full Load</t>
    </r>
  </si>
  <si>
    <t>Ires peak at OCP1 Level</t>
  </si>
  <si>
    <t>Isec peak at OCP1 Level</t>
  </si>
  <si>
    <t>Recommended Primary/Secondary Turns Ratio</t>
  </si>
  <si>
    <r>
      <t>N</t>
    </r>
    <r>
      <rPr>
        <vertAlign val="subscript"/>
        <sz val="11"/>
        <color theme="1"/>
        <rFont val="Calibri"/>
        <family val="2"/>
        <scheme val="minor"/>
      </rPr>
      <t>PS(recommended)</t>
    </r>
  </si>
  <si>
    <t>Actual Primary/Secondary Turns Ratio</t>
  </si>
  <si>
    <t>Enter Actual Primary/Secondary Turns Ratio</t>
  </si>
  <si>
    <t>Recommended Primary/Bias Turns Ratio</t>
  </si>
  <si>
    <t>Actual Primary/Bias Turns Ratio</t>
  </si>
  <si>
    <t>Enter Actual Primary/Bias Turns Ratio</t>
  </si>
  <si>
    <r>
      <t>N</t>
    </r>
    <r>
      <rPr>
        <vertAlign val="subscript"/>
        <sz val="11"/>
        <color theme="1"/>
        <rFont val="Calibri"/>
        <family val="2"/>
        <scheme val="minor"/>
      </rPr>
      <t>PB</t>
    </r>
  </si>
  <si>
    <r>
      <t>N</t>
    </r>
    <r>
      <rPr>
        <vertAlign val="subscript"/>
        <sz val="11"/>
        <color theme="1"/>
        <rFont val="Calibri"/>
        <family val="2"/>
        <scheme val="minor"/>
      </rPr>
      <t>PB(recommended)</t>
    </r>
  </si>
  <si>
    <t>List of device</t>
  </si>
  <si>
    <t>Select Which Device You Are Using</t>
  </si>
  <si>
    <t>Target Efficiency</t>
  </si>
  <si>
    <t>Enter actual value of Resonant Capacitor used</t>
  </si>
  <si>
    <t>Value of EACH Resonant Capacitor If Using Split Resonant Capacitors</t>
  </si>
  <si>
    <t>LLC Output Rectifier Diodes/Synchronous rectifiers</t>
  </si>
  <si>
    <r>
      <t>C</t>
    </r>
    <r>
      <rPr>
        <vertAlign val="subscript"/>
        <sz val="11"/>
        <color theme="1"/>
        <rFont val="Calibri"/>
        <family val="2"/>
        <scheme val="minor"/>
      </rPr>
      <t>OUT</t>
    </r>
    <r>
      <rPr>
        <sz val="11"/>
        <color theme="1"/>
        <rFont val="Calibri"/>
        <family val="2"/>
        <scheme val="minor"/>
      </rPr>
      <t xml:space="preserve"> RMS Ripple Current Rating at resonant frequency</t>
    </r>
  </si>
  <si>
    <t>Rectifier's full wave output current</t>
  </si>
  <si>
    <t>UCC25640x DESIGN CALCULATOR TOOL</t>
  </si>
  <si>
    <t>Version: Original</t>
  </si>
  <si>
    <t>TI Literature Number:</t>
  </si>
  <si>
    <t>UCC256404</t>
  </si>
  <si>
    <t>Actual Bulk Stop Voltage</t>
  </si>
  <si>
    <t>Actual BLK divider power consumption</t>
  </si>
  <si>
    <t>mW</t>
  </si>
  <si>
    <t>Refer datasheet for the difference of UCC25640x devices</t>
  </si>
  <si>
    <t>LL/SS</t>
  </si>
  <si>
    <t>RBWProgram</t>
  </si>
  <si>
    <r>
      <t>k</t>
    </r>
    <r>
      <rPr>
        <vertAlign val="subscript"/>
        <sz val="11"/>
        <color indexed="8"/>
        <rFont val="Calibri"/>
        <family val="2"/>
      </rPr>
      <t>BMT</t>
    </r>
  </si>
  <si>
    <t>Option 1</t>
  </si>
  <si>
    <t>Option 2</t>
  </si>
  <si>
    <t>Option 3</t>
  </si>
  <si>
    <t>Option 4</t>
  </si>
  <si>
    <t>Option 5</t>
  </si>
  <si>
    <t>Option 6</t>
  </si>
  <si>
    <t>Option 7</t>
  </si>
  <si>
    <t>Option 8</t>
  </si>
  <si>
    <r>
      <t>R</t>
    </r>
    <r>
      <rPr>
        <vertAlign val="subscript"/>
        <sz val="11"/>
        <color indexed="8"/>
        <rFont val="Calibri"/>
        <family val="2"/>
      </rPr>
      <t>BMTProgram</t>
    </r>
  </si>
  <si>
    <t>Recommended Bias Winding Lower Resistor Value</t>
  </si>
  <si>
    <t>Actual BW Programming Resistance</t>
  </si>
  <si>
    <t>Recommended Effective BW Programming Resistance</t>
  </si>
  <si>
    <t>Actual OVP Threshold Percentage of Nominal Vout</t>
  </si>
  <si>
    <t>Desired initial Soft Start Precharge Voltage</t>
  </si>
  <si>
    <r>
      <t>V</t>
    </r>
    <r>
      <rPr>
        <vertAlign val="subscript"/>
        <sz val="11"/>
        <color indexed="8"/>
        <rFont val="Calibri"/>
        <family val="2"/>
      </rPr>
      <t>ssinit</t>
    </r>
  </si>
  <si>
    <t>Recommended Upper LL/SS Resistance</t>
  </si>
  <si>
    <r>
      <t>R</t>
    </r>
    <r>
      <rPr>
        <vertAlign val="subscript"/>
        <sz val="11"/>
        <color indexed="8"/>
        <rFont val="Calibri"/>
        <family val="2"/>
      </rPr>
      <t>LL/SS_Upper</t>
    </r>
  </si>
  <si>
    <r>
      <t>R</t>
    </r>
    <r>
      <rPr>
        <vertAlign val="subscript"/>
        <sz val="11"/>
        <color indexed="8"/>
        <rFont val="Calibri"/>
        <family val="2"/>
      </rPr>
      <t>LL/SS_Lower</t>
    </r>
  </si>
  <si>
    <t>Recommended Lower LL/SS Resistance</t>
  </si>
  <si>
    <t>Actual Upper LL/SS Resistance</t>
  </si>
  <si>
    <t>Actual Lower LL/SS Resistance</t>
  </si>
  <si>
    <t>LL/SS calculations</t>
  </si>
  <si>
    <t>Rth</t>
  </si>
  <si>
    <t>user upper resistance</t>
  </si>
  <si>
    <t>user lower resistance</t>
  </si>
  <si>
    <t>Vth</t>
  </si>
  <si>
    <t>IBMT</t>
  </si>
  <si>
    <t>sscal</t>
  </si>
  <si>
    <t>llcal</t>
  </si>
  <si>
    <t>Actual initial Soft Start Precharge Voltage</t>
  </si>
  <si>
    <t>Vssfinal</t>
  </si>
  <si>
    <t>Set VCR pin voltage peak to peak at full load, minimum switching frequency</t>
  </si>
  <si>
    <r>
      <t>V</t>
    </r>
    <r>
      <rPr>
        <vertAlign val="subscript"/>
        <sz val="11"/>
        <color indexed="8"/>
        <rFont val="Calibri"/>
        <family val="2"/>
      </rPr>
      <t>ramp(pk-pk)</t>
    </r>
  </si>
  <si>
    <t>Required capacitor divider ratio</t>
  </si>
  <si>
    <t>Set Contribution of compensation ramp to total VCR capacitor peak to peak voltage</t>
  </si>
  <si>
    <t>Actual peak to peak VCR voltage at minimum switching frequency</t>
  </si>
  <si>
    <t>Actual capacitor divider ratio</t>
  </si>
  <si>
    <t>Enter Bias winding upper resistor value</t>
  </si>
  <si>
    <t>Enter the  Capacitor divider value - lower cap</t>
  </si>
  <si>
    <t>Enter the  Capacitor divider value - upper cap</t>
  </si>
  <si>
    <t>Enter the LL/SS divider value upper resistance</t>
  </si>
  <si>
    <t>Enter the LL/SS divider value lower resistance</t>
  </si>
  <si>
    <r>
      <t xml:space="preserve">This spreadsheet guides the user through the design process of an LLC resonant DC/DC CONVERTER using the </t>
    </r>
    <r>
      <rPr>
        <b/>
        <sz val="11"/>
        <color indexed="10"/>
        <rFont val="Arial"/>
        <family val="2"/>
      </rPr>
      <t>UCC25640x</t>
    </r>
    <r>
      <rPr>
        <b/>
        <sz val="11"/>
        <rFont val="Arial"/>
        <family val="2"/>
      </rPr>
      <t>.  User interaction is required in order to get the best possible results.  Enter the desired specification where prompted, the highlighted cells are for user inputs; calculations for the design are based upon the inputs.</t>
    </r>
  </si>
  <si>
    <t>Suggested range between 1V and 2.0V</t>
  </si>
  <si>
    <t>option select to show negative voltage</t>
  </si>
  <si>
    <r>
      <t>V</t>
    </r>
    <r>
      <rPr>
        <vertAlign val="subscript"/>
        <sz val="11"/>
        <color indexed="8"/>
        <rFont val="Calibri"/>
        <family val="2"/>
      </rPr>
      <t>BMT_H</t>
    </r>
  </si>
  <si>
    <t>Ratio Between Burst Mode Entry and Burst Mode Exit</t>
  </si>
  <si>
    <t>Actual Ratio Between Burst Mode Entry and Burst Mode Exit</t>
  </si>
  <si>
    <t>Select  Option for Burst Mode Threshold Entry to Burst Mode Threshold Exit Ratio</t>
  </si>
  <si>
    <t>Actual Option for Ratio Between Burst Mode Entry and Burst Mode Exit</t>
  </si>
  <si>
    <t>UCC256403</t>
  </si>
  <si>
    <r>
      <t>V</t>
    </r>
    <r>
      <rPr>
        <vertAlign val="subscript"/>
        <sz val="11"/>
        <color indexed="8"/>
        <rFont val="Calibri"/>
        <family val="2"/>
      </rPr>
      <t>BMT_L</t>
    </r>
  </si>
  <si>
    <t>Suggested range between 3V and 5.5V</t>
  </si>
  <si>
    <r>
      <t>V</t>
    </r>
    <r>
      <rPr>
        <vertAlign val="subscript"/>
        <sz val="11"/>
        <color indexed="8"/>
        <rFont val="Calibri"/>
        <family val="2"/>
      </rPr>
      <t>Drop</t>
    </r>
  </si>
  <si>
    <t>OVP Threshold Adjustment to Account for Rectifying Element, Transformer Leakage, Resistive Losses In Power Stage, etc.</t>
  </si>
  <si>
    <t xml:space="preserve">Enter estimation for voltage drop within power stage (rectifying element, resistive losses, transformer leakage, etc). </t>
  </si>
  <si>
    <t>Target Burst Mode Threshold Exit Setting</t>
  </si>
  <si>
    <t>primary RMS current</t>
  </si>
  <si>
    <t>magnetizing current</t>
  </si>
  <si>
    <t>resonant current</t>
  </si>
  <si>
    <t>AC resonant capacitor voltage</t>
  </si>
  <si>
    <t>resonant capacitor max voltage</t>
  </si>
  <si>
    <t>resonant capacitor min voltage</t>
  </si>
  <si>
    <t>peak to peak resonant capacitor voltage</t>
  </si>
  <si>
    <r>
      <t>Re-enter this value in the Q</t>
    </r>
    <r>
      <rPr>
        <vertAlign val="subscript"/>
        <sz val="11"/>
        <rFont val="Calibri"/>
        <family val="2"/>
        <scheme val="minor"/>
      </rPr>
      <t>E(selected)</t>
    </r>
    <r>
      <rPr>
        <sz val="11"/>
        <rFont val="Calibri"/>
        <family val="2"/>
        <scheme val="minor"/>
      </rPr>
      <t xml:space="preserve"> cell above to see the actual normalized frequency at M</t>
    </r>
    <r>
      <rPr>
        <vertAlign val="subscript"/>
        <sz val="11"/>
        <rFont val="Calibri"/>
        <family val="2"/>
        <scheme val="minor"/>
      </rPr>
      <t>G(max)</t>
    </r>
    <r>
      <rPr>
        <sz val="11"/>
        <rFont val="Calibri"/>
        <family val="2"/>
        <scheme val="minor"/>
      </rPr>
      <t xml:space="preserve"> and M</t>
    </r>
    <r>
      <rPr>
        <vertAlign val="subscript"/>
        <sz val="11"/>
        <rFont val="Calibri"/>
        <family val="2"/>
        <scheme val="minor"/>
      </rPr>
      <t>G(min)</t>
    </r>
  </si>
  <si>
    <r>
      <t>Enter f</t>
    </r>
    <r>
      <rPr>
        <vertAlign val="subscript"/>
        <sz val="11"/>
        <rFont val="Calibri"/>
        <family val="2"/>
        <scheme val="minor"/>
      </rPr>
      <t>N</t>
    </r>
    <r>
      <rPr>
        <sz val="11"/>
        <rFont val="Calibri"/>
        <family val="2"/>
        <scheme val="minor"/>
      </rPr>
      <t xml:space="preserve"> value at the second intersection of the M</t>
    </r>
    <r>
      <rPr>
        <vertAlign val="subscript"/>
        <sz val="11"/>
        <rFont val="Calibri"/>
        <family val="2"/>
        <scheme val="minor"/>
      </rPr>
      <t>G(max)</t>
    </r>
    <r>
      <rPr>
        <sz val="11"/>
        <rFont val="Calibri"/>
        <family val="2"/>
        <scheme val="minor"/>
      </rPr>
      <t xml:space="preserve"> line and LLC Gain Curve shown in figure above</t>
    </r>
  </si>
  <si>
    <r>
      <t>Enter f</t>
    </r>
    <r>
      <rPr>
        <vertAlign val="subscript"/>
        <sz val="11"/>
        <rFont val="Calibri"/>
        <family val="2"/>
        <scheme val="minor"/>
      </rPr>
      <t>N</t>
    </r>
    <r>
      <rPr>
        <sz val="11"/>
        <rFont val="Calibri"/>
        <family val="2"/>
        <scheme val="minor"/>
      </rPr>
      <t xml:space="preserve"> value at the second intersection of the M</t>
    </r>
    <r>
      <rPr>
        <vertAlign val="subscript"/>
        <sz val="11"/>
        <rFont val="Calibri"/>
        <family val="2"/>
        <scheme val="minor"/>
      </rPr>
      <t>G(min)</t>
    </r>
    <r>
      <rPr>
        <sz val="11"/>
        <rFont val="Calibri"/>
        <family val="2"/>
        <scheme val="minor"/>
      </rPr>
      <t xml:space="preserve"> line and LLC Gain Curve shown in figure above</t>
    </r>
  </si>
  <si>
    <r>
      <t>Enter the current sense capacitor value such that the calculated R</t>
    </r>
    <r>
      <rPr>
        <vertAlign val="subscript"/>
        <sz val="11"/>
        <rFont val="Calibri"/>
        <family val="2"/>
        <scheme val="minor"/>
      </rPr>
      <t>ISNS</t>
    </r>
    <r>
      <rPr>
        <sz val="11"/>
        <rFont val="Calibri"/>
        <family val="2"/>
        <scheme val="minor"/>
      </rPr>
      <t xml:space="preserve"> &lt; 500 Ω</t>
    </r>
  </si>
  <si>
    <t>Recommended Lower BLK Sense Resistor Value</t>
  </si>
  <si>
    <t>Gain Curve Graph Up to Date?</t>
  </si>
  <si>
    <t>UCC25640x Enhanced LLC Resonant Controller</t>
  </si>
  <si>
    <t>Tau</t>
  </si>
  <si>
    <t>suggested upper resistance</t>
  </si>
  <si>
    <t>suggested lower resistance</t>
  </si>
  <si>
    <t>Vssinit_min</t>
  </si>
  <si>
    <r>
      <t>Select Ratio between burst mode entry and burst exit, Note Option 5 forces Vssinit to be 0 V while option 6 allows programming an initial V</t>
    </r>
    <r>
      <rPr>
        <vertAlign val="subscript"/>
        <sz val="11"/>
        <color theme="1"/>
        <rFont val="Calibri"/>
        <family val="2"/>
        <scheme val="minor"/>
      </rPr>
      <t>ssinit</t>
    </r>
    <r>
      <rPr>
        <sz val="11"/>
        <color theme="1"/>
        <rFont val="Calibri"/>
        <family val="2"/>
        <scheme val="minor"/>
      </rPr>
      <t xml:space="preserve"> voltage value</t>
    </r>
  </si>
  <si>
    <t>VCR peak to peak at desired burst/ZCS threshold</t>
  </si>
  <si>
    <t>burst mode</t>
  </si>
  <si>
    <t>ZCS Calculation for option 7</t>
  </si>
  <si>
    <t>Fsw_max</t>
  </si>
  <si>
    <t>Iramp</t>
  </si>
  <si>
    <t>VCR peak to peak</t>
  </si>
  <si>
    <t>Lower VCR cap</t>
  </si>
  <si>
    <t>BMTH</t>
  </si>
  <si>
    <t>UCC256402</t>
  </si>
  <si>
    <t>Power Stage</t>
  </si>
  <si>
    <t>Magnetizing Inductance (Lm)</t>
  </si>
  <si>
    <t>Resonant Inductance (Lr)</t>
  </si>
  <si>
    <t>Resonant Capacitance (Cr)</t>
  </si>
  <si>
    <t>Transformer Pri:Sec Turns Ratio</t>
  </si>
  <si>
    <t>Output Power</t>
  </si>
  <si>
    <t>Output Capacitance</t>
  </si>
  <si>
    <t>Effective Output Capacitance ESR</t>
  </si>
  <si>
    <t>Efficiency</t>
  </si>
  <si>
    <t>Output Load Resistance (RL)</t>
  </si>
  <si>
    <t>Equivalent Load Resistance (Re)</t>
  </si>
  <si>
    <r>
      <t>R</t>
    </r>
    <r>
      <rPr>
        <vertAlign val="subscript"/>
        <sz val="11"/>
        <color theme="1"/>
        <rFont val="Calibri"/>
        <family val="2"/>
        <scheme val="minor"/>
      </rPr>
      <t>L</t>
    </r>
  </si>
  <si>
    <t>Re</t>
  </si>
  <si>
    <r>
      <t>C</t>
    </r>
    <r>
      <rPr>
        <vertAlign val="subscript"/>
        <sz val="11"/>
        <color theme="1"/>
        <rFont val="Calibri"/>
        <family val="2"/>
        <scheme val="minor"/>
      </rPr>
      <t>OUT</t>
    </r>
  </si>
  <si>
    <r>
      <t>R</t>
    </r>
    <r>
      <rPr>
        <vertAlign val="subscript"/>
        <sz val="11"/>
        <color theme="1"/>
        <rFont val="Calibri"/>
        <family val="2"/>
        <scheme val="minor"/>
      </rPr>
      <t>ESR</t>
    </r>
  </si>
  <si>
    <r>
      <t>m</t>
    </r>
    <r>
      <rPr>
        <sz val="11"/>
        <color theme="1"/>
        <rFont val="Calibri"/>
        <family val="2"/>
      </rPr>
      <t>Ω</t>
    </r>
  </si>
  <si>
    <t>η</t>
  </si>
  <si>
    <t>Power Stage Gain at Nominal Input Voltage</t>
  </si>
  <si>
    <r>
      <t>M</t>
    </r>
    <r>
      <rPr>
        <vertAlign val="subscript"/>
        <sz val="11"/>
        <color theme="1"/>
        <rFont val="Calibri"/>
        <family val="2"/>
        <scheme val="minor"/>
      </rPr>
      <t>G(nom)</t>
    </r>
  </si>
  <si>
    <t>search value</t>
  </si>
  <si>
    <t>closest value</t>
  </si>
  <si>
    <r>
      <t>f</t>
    </r>
    <r>
      <rPr>
        <vertAlign val="subscript"/>
        <sz val="11"/>
        <color theme="1"/>
        <rFont val="Calibri"/>
        <family val="2"/>
        <scheme val="minor"/>
      </rPr>
      <t>N</t>
    </r>
    <r>
      <rPr>
        <sz val="11"/>
        <color theme="1"/>
        <rFont val="Calibri"/>
        <family val="2"/>
        <scheme val="minor"/>
      </rPr>
      <t xml:space="preserve"> at M</t>
    </r>
    <r>
      <rPr>
        <vertAlign val="subscript"/>
        <sz val="11"/>
        <color theme="1"/>
        <rFont val="Calibri"/>
        <family val="2"/>
        <scheme val="minor"/>
      </rPr>
      <t>G(nom)</t>
    </r>
  </si>
  <si>
    <r>
      <t>f</t>
    </r>
    <r>
      <rPr>
        <vertAlign val="subscript"/>
        <sz val="11"/>
        <color theme="1"/>
        <rFont val="Calibri"/>
        <family val="2"/>
        <scheme val="minor"/>
      </rPr>
      <t>N(Mg_nom)</t>
    </r>
  </si>
  <si>
    <t>Nominal Switching Frequency</t>
  </si>
  <si>
    <r>
      <t>f</t>
    </r>
    <r>
      <rPr>
        <vertAlign val="subscript"/>
        <sz val="11"/>
        <color theme="1"/>
        <rFont val="Calibri"/>
        <family val="2"/>
        <scheme val="minor"/>
      </rPr>
      <t>SW(nom)</t>
    </r>
  </si>
  <si>
    <t>Enter the total output capacitance</t>
  </si>
  <si>
    <t>mF</t>
  </si>
  <si>
    <t>Enter the effective equivalent series resistance of theoutput capacitance</t>
  </si>
  <si>
    <t>small signal calcuations</t>
  </si>
  <si>
    <t>B</t>
  </si>
  <si>
    <t>C</t>
  </si>
  <si>
    <r>
      <t>Enter f</t>
    </r>
    <r>
      <rPr>
        <vertAlign val="subscript"/>
        <sz val="11"/>
        <rFont val="Calibri"/>
        <family val="2"/>
        <scheme val="minor"/>
      </rPr>
      <t>N</t>
    </r>
    <r>
      <rPr>
        <sz val="11"/>
        <rFont val="Calibri"/>
        <family val="2"/>
        <scheme val="minor"/>
      </rPr>
      <t xml:space="preserve"> value at the second intersection of the M</t>
    </r>
    <r>
      <rPr>
        <vertAlign val="subscript"/>
        <sz val="11"/>
        <rFont val="Calibri"/>
        <family val="2"/>
        <scheme val="minor"/>
      </rPr>
      <t>G(nom)</t>
    </r>
    <r>
      <rPr>
        <sz val="11"/>
        <rFont val="Calibri"/>
        <family val="2"/>
        <scheme val="minor"/>
      </rPr>
      <t xml:space="preserve"> line and LLC Gain Curve shown in figure to the right</t>
    </r>
  </si>
  <si>
    <t>Gvf</t>
  </si>
  <si>
    <t>M</t>
  </si>
  <si>
    <t>Fsw</t>
  </si>
  <si>
    <t>w</t>
  </si>
  <si>
    <r>
      <t>s=j</t>
    </r>
    <r>
      <rPr>
        <sz val="11"/>
        <color theme="1"/>
        <rFont val="Symbol"/>
        <family val="1"/>
        <charset val="2"/>
      </rPr>
      <t>w</t>
    </r>
  </si>
  <si>
    <r>
      <t>G(j</t>
    </r>
    <r>
      <rPr>
        <sz val="11"/>
        <color theme="1"/>
        <rFont val="Symbol"/>
        <family val="1"/>
        <charset val="2"/>
      </rPr>
      <t>w)</t>
    </r>
  </si>
  <si>
    <t>Gain</t>
  </si>
  <si>
    <t>Phase</t>
  </si>
  <si>
    <t>K</t>
  </si>
  <si>
    <t>t2</t>
  </si>
  <si>
    <t>t1</t>
  </si>
  <si>
    <t>Compensation</t>
  </si>
  <si>
    <t>Compensation Network Type</t>
  </si>
  <si>
    <t>Type II with Inner Loop</t>
  </si>
  <si>
    <t>Type III with Inner Loop</t>
  </si>
  <si>
    <t>Top Feedback Resistor</t>
  </si>
  <si>
    <t>Compensation Resistor</t>
  </si>
  <si>
    <t>Compensation Capacitor</t>
  </si>
  <si>
    <t>High Frequency Capacitor</t>
  </si>
  <si>
    <t>Feedforward Resistor</t>
  </si>
  <si>
    <t>Feedforward Capacitor</t>
  </si>
  <si>
    <t>Opto-coupler Bias Resistor</t>
  </si>
  <si>
    <t>Opto-coupler Current Transfer Ratio</t>
  </si>
  <si>
    <r>
      <t>R</t>
    </r>
    <r>
      <rPr>
        <vertAlign val="subscript"/>
        <sz val="11"/>
        <color theme="1"/>
        <rFont val="Calibri"/>
        <family val="2"/>
        <scheme val="minor"/>
      </rPr>
      <t>FBT</t>
    </r>
  </si>
  <si>
    <t>CTR</t>
  </si>
  <si>
    <r>
      <t>R</t>
    </r>
    <r>
      <rPr>
        <vertAlign val="subscript"/>
        <sz val="11"/>
        <color theme="1"/>
        <rFont val="Calibri"/>
        <family val="2"/>
        <scheme val="minor"/>
      </rPr>
      <t>COMP</t>
    </r>
  </si>
  <si>
    <r>
      <t>C</t>
    </r>
    <r>
      <rPr>
        <vertAlign val="subscript"/>
        <sz val="11"/>
        <color theme="1"/>
        <rFont val="Calibri"/>
        <family val="2"/>
        <scheme val="minor"/>
      </rPr>
      <t>COMP</t>
    </r>
  </si>
  <si>
    <r>
      <t>C</t>
    </r>
    <r>
      <rPr>
        <vertAlign val="subscript"/>
        <sz val="11"/>
        <color theme="1"/>
        <rFont val="Calibri"/>
        <family val="2"/>
        <scheme val="minor"/>
      </rPr>
      <t>HF</t>
    </r>
  </si>
  <si>
    <r>
      <t>R</t>
    </r>
    <r>
      <rPr>
        <vertAlign val="subscript"/>
        <sz val="11"/>
        <color theme="1"/>
        <rFont val="Calibri"/>
        <family val="2"/>
        <scheme val="minor"/>
      </rPr>
      <t>FF</t>
    </r>
  </si>
  <si>
    <r>
      <t>C</t>
    </r>
    <r>
      <rPr>
        <vertAlign val="subscript"/>
        <sz val="11"/>
        <color theme="1"/>
        <rFont val="Calibri"/>
        <family val="2"/>
        <scheme val="minor"/>
      </rPr>
      <t>FF</t>
    </r>
  </si>
  <si>
    <r>
      <t>R</t>
    </r>
    <r>
      <rPr>
        <vertAlign val="subscript"/>
        <sz val="11"/>
        <color theme="1"/>
        <rFont val="Calibri"/>
        <family val="2"/>
        <scheme val="minor"/>
      </rPr>
      <t>Bias</t>
    </r>
  </si>
  <si>
    <r>
      <t>k</t>
    </r>
    <r>
      <rPr>
        <sz val="11"/>
        <color theme="1"/>
        <rFont val="Calibri"/>
        <family val="2"/>
      </rPr>
      <t>Ω</t>
    </r>
  </si>
  <si>
    <t>Zener Voltage</t>
  </si>
  <si>
    <r>
      <t>V</t>
    </r>
    <r>
      <rPr>
        <vertAlign val="subscript"/>
        <sz val="11"/>
        <color theme="1"/>
        <rFont val="Calibri"/>
        <family val="2"/>
        <scheme val="minor"/>
      </rPr>
      <t>Zener</t>
    </r>
  </si>
  <si>
    <t>RFBT</t>
  </si>
  <si>
    <t>RCOMP</t>
  </si>
  <si>
    <t>CCOMP</t>
  </si>
  <si>
    <t>CHF</t>
  </si>
  <si>
    <t>RFF</t>
  </si>
  <si>
    <t>CFF</t>
  </si>
  <si>
    <t>VZener</t>
  </si>
  <si>
    <t>RBias</t>
  </si>
  <si>
    <t>Type II IL Constants</t>
  </si>
  <si>
    <t>Opto-coupler Parasitic Pole</t>
  </si>
  <si>
    <r>
      <t>Opto</t>
    </r>
    <r>
      <rPr>
        <vertAlign val="subscript"/>
        <sz val="11"/>
        <color theme="1"/>
        <rFont val="Calibri"/>
        <family val="2"/>
        <scheme val="minor"/>
      </rPr>
      <t>Pole</t>
    </r>
  </si>
  <si>
    <t>Opto-pole</t>
  </si>
  <si>
    <t>Bottom Feedback Resistor</t>
  </si>
  <si>
    <r>
      <t>R</t>
    </r>
    <r>
      <rPr>
        <vertAlign val="subscript"/>
        <sz val="11"/>
        <color theme="1"/>
        <rFont val="Calibri"/>
        <family val="2"/>
        <scheme val="minor"/>
      </rPr>
      <t>FBB</t>
    </r>
  </si>
  <si>
    <t>RFBB</t>
  </si>
  <si>
    <t>divider ratio</t>
  </si>
  <si>
    <t>with opto-pole, bias resistors, CTR, etc</t>
  </si>
  <si>
    <t>RFB</t>
  </si>
  <si>
    <t>Type II Closed Loop</t>
  </si>
  <si>
    <r>
      <t>V</t>
    </r>
    <r>
      <rPr>
        <vertAlign val="subscript"/>
        <sz val="11"/>
        <color indexed="8"/>
        <rFont val="Calibri"/>
        <family val="2"/>
      </rPr>
      <t>CR(pk-pk)</t>
    </r>
  </si>
  <si>
    <t>deleted</t>
  </si>
  <si>
    <t>Minimum Soft Start Precharge Voltage Based on VBMT_H and Css</t>
  </si>
  <si>
    <t>Enter the desired burst mode threshold.</t>
  </si>
  <si>
    <t>Enter the selected soft start capacitance</t>
  </si>
  <si>
    <r>
      <t>V</t>
    </r>
    <r>
      <rPr>
        <vertAlign val="subscript"/>
        <sz val="11"/>
        <color indexed="8"/>
        <rFont val="Calibri"/>
        <family val="2"/>
      </rPr>
      <t>ssinit_min</t>
    </r>
  </si>
  <si>
    <r>
      <t>Enter the desired initial soft start voltage. Note V</t>
    </r>
    <r>
      <rPr>
        <vertAlign val="subscript"/>
        <sz val="11"/>
        <color theme="1"/>
        <rFont val="Calibri"/>
        <family val="2"/>
        <scheme val="minor"/>
      </rPr>
      <t>ssinit</t>
    </r>
    <r>
      <rPr>
        <sz val="11"/>
        <color theme="1"/>
        <rFont val="Calibri"/>
        <family val="2"/>
        <scheme val="minor"/>
      </rPr>
      <t xml:space="preserve"> must satisfy the inequality above unless BW Option 5 is selected. This calculation is provded in Cell 202. It is recommended to limit the precharge voltage to less than 1V.</t>
    </r>
  </si>
  <si>
    <t>Maximum attainable LL/SS Voltage at End of Soft Start</t>
  </si>
  <si>
    <r>
      <t>V</t>
    </r>
    <r>
      <rPr>
        <vertAlign val="subscript"/>
        <sz val="11"/>
        <color indexed="8"/>
        <rFont val="Calibri"/>
        <family val="2"/>
      </rPr>
      <t>ssinit_final</t>
    </r>
  </si>
  <si>
    <t>Recommended to have &gt;5V for max attainable LL/SS voltage</t>
  </si>
  <si>
    <t>G(s)</t>
  </si>
  <si>
    <t>Type III IL Constants</t>
  </si>
  <si>
    <t>H(s)</t>
  </si>
  <si>
    <t>Total Closed Loop</t>
  </si>
  <si>
    <t>Total Compensator</t>
  </si>
  <si>
    <t>UCC256402A</t>
  </si>
  <si>
    <t>UCC256404A</t>
  </si>
  <si>
    <t>Actual Bulk Over-Voltage Threshold Rising Threshold</t>
  </si>
  <si>
    <t>Actual Bulk Over-Voltage Threshold Falling Threshold</t>
  </si>
  <si>
    <r>
      <t>V</t>
    </r>
    <r>
      <rPr>
        <vertAlign val="subscript"/>
        <sz val="11"/>
        <color theme="1"/>
        <rFont val="Calibri"/>
        <family val="2"/>
        <scheme val="minor"/>
      </rPr>
      <t>BLKOVPrise</t>
    </r>
  </si>
  <si>
    <r>
      <t>V</t>
    </r>
    <r>
      <rPr>
        <vertAlign val="subscript"/>
        <sz val="11"/>
        <color theme="1"/>
        <rFont val="Calibri"/>
        <family val="2"/>
        <scheme val="minor"/>
      </rPr>
      <t>BLKOVfall</t>
    </r>
  </si>
  <si>
    <t>BLK OVP</t>
  </si>
  <si>
    <t>BLK Lower Resistor</t>
  </si>
  <si>
    <t>BLK Upper Resistor</t>
  </si>
  <si>
    <t>BLK OVP Rising</t>
  </si>
  <si>
    <t>BLK OVP Falling</t>
  </si>
  <si>
    <t>BLK OVP Rising Threshold</t>
  </si>
  <si>
    <t>BLK OVP Falling Threshold</t>
  </si>
  <si>
    <t>BLK OVP Feature only present in UCC256402A</t>
  </si>
  <si>
    <t>Burst Packet Size</t>
  </si>
  <si>
    <r>
      <t>N</t>
    </r>
    <r>
      <rPr>
        <vertAlign val="subscript"/>
        <sz val="11"/>
        <color indexed="8"/>
        <rFont val="Calibri"/>
        <family val="2"/>
      </rPr>
      <t>Burst</t>
    </r>
  </si>
  <si>
    <t>Minimum number of switching cycles in each burst packet</t>
  </si>
  <si>
    <t>Rev 3.0</t>
  </si>
  <si>
    <t>Corrected broken cell reference on schematic page for soft start cap</t>
  </si>
  <si>
    <t>Added burst packet size</t>
  </si>
  <si>
    <t>Added BLK OVP calculation</t>
  </si>
  <si>
    <t>Added UCC256402A and UCC256404A versions</t>
  </si>
  <si>
    <t>Type II with inner loop</t>
  </si>
  <si>
    <t>Type III with inner loop</t>
  </si>
  <si>
    <t>Type II no inner loop</t>
  </si>
  <si>
    <t>with opto, bias resistors, etc</t>
  </si>
  <si>
    <t>total loop</t>
  </si>
  <si>
    <t>Type II No Inner Loop</t>
  </si>
  <si>
    <t>resistor and capacitor lookup table</t>
  </si>
  <si>
    <t>Rev 4.0</t>
  </si>
  <si>
    <t>UCC256404B</t>
  </si>
  <si>
    <t>UCC256403A</t>
  </si>
  <si>
    <t>added UCC256403A and UCC256404B</t>
  </si>
  <si>
    <t>s</t>
  </si>
  <si>
    <t>Load step Period</t>
  </si>
  <si>
    <t>Load step on time</t>
  </si>
  <si>
    <t>Load step Rising time</t>
  </si>
  <si>
    <r>
      <t>k</t>
    </r>
    <r>
      <rPr>
        <sz val="10"/>
        <color theme="1"/>
        <rFont val="Malgun Gothic Semilight"/>
        <family val="2"/>
        <charset val="134"/>
      </rPr>
      <t>Ω</t>
    </r>
  </si>
  <si>
    <t>A/us</t>
  </si>
  <si>
    <t>Load step slew rate</t>
  </si>
  <si>
    <t>KHz</t>
  </si>
  <si>
    <t>Load step Frequency</t>
  </si>
  <si>
    <t>Load current step Duty cycle</t>
  </si>
  <si>
    <t>Load step current</t>
  </si>
  <si>
    <r>
      <t>m</t>
    </r>
    <r>
      <rPr>
        <sz val="10"/>
        <color theme="1"/>
        <rFont val="Malgun Gothic Semilight"/>
        <family val="2"/>
        <charset val="134"/>
      </rPr>
      <t>Ω</t>
    </r>
  </si>
  <si>
    <t>Transient points</t>
  </si>
  <si>
    <t>C_(k)*Zout_(k)</t>
  </si>
  <si>
    <t>Hz</t>
  </si>
  <si>
    <t>frequency</t>
  </si>
  <si>
    <t>Log scale converter</t>
  </si>
  <si>
    <t>Basic Data</t>
  </si>
  <si>
    <t>ω5</t>
  </si>
  <si>
    <t>nH</t>
  </si>
  <si>
    <t>mH</t>
  </si>
  <si>
    <r>
      <t>M_</t>
    </r>
    <r>
      <rPr>
        <sz val="11"/>
        <rFont val="Malgun Gothic Semilight"/>
        <family val="2"/>
        <charset val="134"/>
      </rPr>
      <t>Ω</t>
    </r>
  </si>
  <si>
    <t>uC</t>
  </si>
  <si>
    <t>nC</t>
  </si>
  <si>
    <r>
      <t>k</t>
    </r>
    <r>
      <rPr>
        <sz val="11"/>
        <color indexed="8"/>
        <rFont val="Malgun Gothic Semilight"/>
        <family val="2"/>
        <charset val="134"/>
      </rPr>
      <t>Ω</t>
    </r>
  </si>
  <si>
    <t>uA</t>
  </si>
  <si>
    <t>MHz</t>
  </si>
  <si>
    <r>
      <rPr>
        <sz val="11"/>
        <color theme="1"/>
        <rFont val="宋体"/>
        <family val="3"/>
        <charset val="134"/>
      </rPr>
      <t>ω</t>
    </r>
    <r>
      <rPr>
        <sz val="11"/>
        <color theme="1"/>
        <rFont val="Arial"/>
        <family val="2"/>
      </rPr>
      <t>p0</t>
    </r>
  </si>
  <si>
    <r>
      <rPr>
        <sz val="11"/>
        <color theme="1"/>
        <rFont val="宋体"/>
        <family val="3"/>
        <charset val="134"/>
      </rPr>
      <t>ω</t>
    </r>
    <r>
      <rPr>
        <sz val="11"/>
        <color theme="1"/>
        <rFont val="Arial"/>
        <family val="2"/>
      </rPr>
      <t>p</t>
    </r>
  </si>
  <si>
    <t>µS</t>
  </si>
  <si>
    <t>us</t>
  </si>
  <si>
    <r>
      <t>m</t>
    </r>
    <r>
      <rPr>
        <sz val="11"/>
        <color theme="1"/>
        <rFont val="Malgun Gothic Semilight"/>
        <family val="2"/>
        <charset val="134"/>
      </rPr>
      <t>Ω</t>
    </r>
  </si>
  <si>
    <r>
      <rPr>
        <sz val="11"/>
        <color theme="1"/>
        <rFont val="宋体"/>
        <family val="2"/>
        <charset val="134"/>
      </rPr>
      <t>Ω</t>
    </r>
    <r>
      <rPr>
        <sz val="11"/>
        <color theme="1"/>
        <rFont val="Arial"/>
        <family val="2"/>
      </rPr>
      <t>o</t>
    </r>
  </si>
  <si>
    <r>
      <rPr>
        <sz val="11"/>
        <color theme="1"/>
        <rFont val="Malgun Gothic Semilight"/>
        <family val="2"/>
        <charset val="134"/>
      </rPr>
      <t>Ω</t>
    </r>
    <r>
      <rPr>
        <sz val="11"/>
        <color theme="1"/>
        <rFont val="Arial"/>
        <family val="2"/>
      </rPr>
      <t>s</t>
    </r>
  </si>
  <si>
    <t>Added compensation tool from Richard Yang</t>
  </si>
  <si>
    <t>Crossover Frequency</t>
  </si>
  <si>
    <t>Phase Margin</t>
  </si>
  <si>
    <t>°</t>
  </si>
  <si>
    <r>
      <t>Discrete resonant inductor or transformer leakage inductance used for L</t>
    </r>
    <r>
      <rPr>
        <vertAlign val="subscript"/>
        <sz val="11"/>
        <color theme="1"/>
        <rFont val="Calibri"/>
        <family val="2"/>
        <scheme val="minor"/>
      </rPr>
      <t>R</t>
    </r>
    <r>
      <rPr>
        <sz val="11"/>
        <color theme="1"/>
        <rFont val="Calibri"/>
        <family val="2"/>
        <scheme val="minor"/>
      </rPr>
      <t>?</t>
    </r>
  </si>
  <si>
    <t>Integrated Leakage</t>
  </si>
  <si>
    <t>Discrete Inductor</t>
  </si>
  <si>
    <t>Zo</t>
  </si>
  <si>
    <t>k</t>
  </si>
  <si>
    <r>
      <t>L</t>
    </r>
    <r>
      <rPr>
        <vertAlign val="subscript"/>
        <sz val="11"/>
        <color theme="1"/>
        <rFont val="Calibri"/>
        <family val="2"/>
        <scheme val="minor"/>
      </rPr>
      <t>P</t>
    </r>
  </si>
  <si>
    <t>Note: Qe here is 1/Q in TDK paper</t>
  </si>
  <si>
    <t>FR</t>
  </si>
  <si>
    <t>FR^2</t>
  </si>
  <si>
    <t>1/k</t>
  </si>
  <si>
    <t>Recommended Llk</t>
  </si>
  <si>
    <t>Lp based on coupling coefficient</t>
  </si>
  <si>
    <t>M - full load</t>
  </si>
  <si>
    <t>Lr1 of T model</t>
  </si>
  <si>
    <t>M - no load</t>
  </si>
  <si>
    <t>total denominator - full load</t>
  </si>
  <si>
    <t>total denominator - no load</t>
  </si>
  <si>
    <r>
      <t>L</t>
    </r>
    <r>
      <rPr>
        <vertAlign val="subscript"/>
        <sz val="11"/>
        <color theme="1"/>
        <rFont val="Calibri"/>
        <family val="2"/>
        <scheme val="minor"/>
      </rPr>
      <t>LK(recommended)</t>
    </r>
  </si>
  <si>
    <r>
      <t>L</t>
    </r>
    <r>
      <rPr>
        <vertAlign val="subscript"/>
        <sz val="11"/>
        <color theme="1"/>
        <rFont val="Calibri"/>
        <family val="2"/>
        <scheme val="minor"/>
      </rPr>
      <t>LK</t>
    </r>
  </si>
  <si>
    <t>CR(recommended)</t>
  </si>
  <si>
    <t>CR</t>
  </si>
  <si>
    <t>Zo_calc</t>
  </si>
  <si>
    <t>Q calc</t>
  </si>
  <si>
    <t>Added integrated leakage gain curve option based on TDK paper:</t>
  </si>
  <si>
    <t>https://product.tdk.com/info/en/catalog/datasheets/trans_ac_dc-converter_srx_srv_en.pdf</t>
  </si>
  <si>
    <t>How to reduce audible noise and power consumption at standby in your AC/DC design</t>
  </si>
  <si>
    <t>Application Notes</t>
  </si>
  <si>
    <t>Migrating to UCC25640x from UCC25630x (Rev. A)</t>
  </si>
  <si>
    <t>Improving Transient Response in LLC Converters Using Hybrid Hysteretic Control (Rev. A)</t>
  </si>
  <si>
    <t>EVMs</t>
  </si>
  <si>
    <t>AC to isolated DC EVM with UCC28056B, UCC256404 and UCC24624</t>
  </si>
  <si>
    <t>UCC25640x half bridge LLC evaluation module</t>
  </si>
  <si>
    <t>Simplis Simulation Model</t>
  </si>
  <si>
    <t>UCC25640x Simplis Model</t>
  </si>
  <si>
    <t>Reference Designs</t>
  </si>
  <si>
    <t>180-W universal input PFC + LLC TV power supply reference design</t>
  </si>
  <si>
    <t>93% Efficiency, 400-W AC/DC reference design for avionics</t>
  </si>
  <si>
    <t>336-W Auxless AC/DC power supply reference design with 80 PLUS platinum compatible performance</t>
  </si>
  <si>
    <t>LLC Resonant converter control card reference design</t>
  </si>
  <si>
    <t>Universal input, 500-W CC/CV e-Bike charger reference design</t>
  </si>
  <si>
    <t>Single-stage AC/DC LCC resonant converter reference design</t>
  </si>
  <si>
    <t>&gt;95% Efficiency, 1-kW analog control AC/DC reference design for 5G telecom rectifier</t>
  </si>
  <si>
    <t>Added sheet listing app notes, reference designs, etc.</t>
  </si>
  <si>
    <t>Power stage Gain Calcuation for discrete Lr</t>
  </si>
  <si>
    <t>Power Stage Gain Calculation for Integrated Leakge</t>
  </si>
  <si>
    <t>UCC25640X LLC Loop Plot &amp; Load Transient Validation &amp; Tuning Tool</t>
    <phoneticPr fontId="12" type="noConversion"/>
  </si>
  <si>
    <t>LLC Power Stage Input</t>
    <phoneticPr fontId="12" type="noConversion"/>
  </si>
  <si>
    <t>LLC Controller Parameter Setting</t>
    <phoneticPr fontId="12" type="noConversion"/>
  </si>
  <si>
    <t>UCC25640X Loop Circuit setting</t>
    <phoneticPr fontId="12" type="noConversion"/>
  </si>
  <si>
    <t>PFC input</t>
    <phoneticPr fontId="12" type="noConversion"/>
  </si>
  <si>
    <t>Vin</t>
    <phoneticPr fontId="12" type="noConversion"/>
  </si>
  <si>
    <t>VDC</t>
    <phoneticPr fontId="12" type="noConversion"/>
  </si>
  <si>
    <t>VCR divider Capacitor_Higher Cap</t>
    <phoneticPr fontId="12" type="noConversion"/>
  </si>
  <si>
    <t>CdivH</t>
    <phoneticPr fontId="12" type="noConversion"/>
  </si>
  <si>
    <t>pF</t>
    <phoneticPr fontId="12" type="noConversion"/>
  </si>
  <si>
    <t>RFB</t>
    <phoneticPr fontId="12" type="noConversion"/>
  </si>
  <si>
    <t>Output Rectifier forward Voltage</t>
    <phoneticPr fontId="12" type="noConversion"/>
  </si>
  <si>
    <t>Vf</t>
    <phoneticPr fontId="12" type="noConversion"/>
  </si>
  <si>
    <t>VCR divider Capacitor_Lower Cap</t>
    <phoneticPr fontId="12" type="noConversion"/>
  </si>
  <si>
    <t>CdivL</t>
    <phoneticPr fontId="12" type="noConversion"/>
  </si>
  <si>
    <t>nF</t>
    <phoneticPr fontId="12" type="noConversion"/>
  </si>
  <si>
    <t>Feedback Pull up Resistor</t>
    <phoneticPr fontId="12" type="noConversion"/>
  </si>
  <si>
    <t>Rf</t>
    <phoneticPr fontId="12" type="noConversion"/>
  </si>
  <si>
    <t>Set output Voltage</t>
    <phoneticPr fontId="12" type="noConversion"/>
  </si>
  <si>
    <t>Vo_set</t>
    <phoneticPr fontId="12" type="noConversion"/>
  </si>
  <si>
    <t>Calculated Parralled value</t>
    <phoneticPr fontId="12" type="noConversion"/>
  </si>
  <si>
    <t>Cdivp</t>
    <phoneticPr fontId="12" type="noConversion"/>
  </si>
  <si>
    <t>OPTO Current Transfer Ratio</t>
    <phoneticPr fontId="12" type="noConversion"/>
  </si>
  <si>
    <t>CTR</t>
    <phoneticPr fontId="12" type="noConversion"/>
  </si>
  <si>
    <t>Output Load current under R Load</t>
    <phoneticPr fontId="12" type="noConversion"/>
  </si>
  <si>
    <t>Io</t>
    <phoneticPr fontId="12" type="noConversion"/>
  </si>
  <si>
    <t>A</t>
    <phoneticPr fontId="12" type="noConversion"/>
  </si>
  <si>
    <t>Calcualted Series Value</t>
    <phoneticPr fontId="12" type="noConversion"/>
  </si>
  <si>
    <t>Cdivs</t>
    <phoneticPr fontId="12" type="noConversion"/>
  </si>
  <si>
    <t xml:space="preserve">OPTO Rolling off Frequency </t>
    <phoneticPr fontId="12" type="noConversion"/>
  </si>
  <si>
    <t>f_roll</t>
    <phoneticPr fontId="12" type="noConversion"/>
  </si>
  <si>
    <t>kHz</t>
    <phoneticPr fontId="12" type="noConversion"/>
  </si>
  <si>
    <t>output total Capacitor Value</t>
    <phoneticPr fontId="12" type="noConversion"/>
  </si>
  <si>
    <t>Co</t>
    <phoneticPr fontId="12" type="noConversion"/>
  </si>
  <si>
    <t>uF</t>
    <phoneticPr fontId="12" type="noConversion"/>
  </si>
  <si>
    <t>Calcualted divided Value</t>
    <phoneticPr fontId="12" type="noConversion"/>
  </si>
  <si>
    <t>λ</t>
    <phoneticPr fontId="12" type="noConversion"/>
  </si>
  <si>
    <t>Resistor for f_roll compensation</t>
    <phoneticPr fontId="12" type="noConversion"/>
  </si>
  <si>
    <t>Rz</t>
    <phoneticPr fontId="12" type="noConversion"/>
  </si>
  <si>
    <t>Ω</t>
    <phoneticPr fontId="12" type="noConversion"/>
  </si>
  <si>
    <t>Equivalent ESR for Co</t>
    <phoneticPr fontId="12" type="noConversion"/>
  </si>
  <si>
    <t>Rc</t>
    <phoneticPr fontId="12" type="noConversion"/>
  </si>
  <si>
    <t>MOS Junction Capacitor</t>
    <phoneticPr fontId="12" type="noConversion"/>
  </si>
  <si>
    <t>Cj</t>
    <phoneticPr fontId="12" type="noConversion"/>
  </si>
  <si>
    <t>Calculate Cz for f_roll compensation</t>
    <phoneticPr fontId="12" type="noConversion"/>
  </si>
  <si>
    <t>Cz_cal</t>
    <phoneticPr fontId="12" type="noConversion"/>
  </si>
  <si>
    <t>nF</t>
    <phoneticPr fontId="12" type="noConversion"/>
  </si>
  <si>
    <t>LLC Transformer Magnetizing Inductance</t>
    <phoneticPr fontId="12" type="noConversion"/>
  </si>
  <si>
    <t>Lm</t>
    <phoneticPr fontId="12" type="noConversion"/>
  </si>
  <si>
    <t>uH</t>
    <phoneticPr fontId="12" type="noConversion"/>
  </si>
  <si>
    <t>Output Load Transient Setting</t>
    <phoneticPr fontId="12" type="noConversion"/>
  </si>
  <si>
    <t>Capacitor for f_roll compensation</t>
    <phoneticPr fontId="12" type="noConversion"/>
  </si>
  <si>
    <t>Cz</t>
    <phoneticPr fontId="12" type="noConversion"/>
  </si>
  <si>
    <t>nF</t>
    <phoneticPr fontId="12" type="noConversion"/>
  </si>
  <si>
    <t>LLC Transformer Resonant Inductance</t>
    <phoneticPr fontId="12" type="noConversion"/>
  </si>
  <si>
    <t>Ls</t>
    <phoneticPr fontId="12" type="noConversion"/>
  </si>
  <si>
    <t>I_step</t>
    <phoneticPr fontId="12" type="noConversion"/>
  </si>
  <si>
    <t>Rv compensation</t>
    <phoneticPr fontId="12" type="noConversion"/>
  </si>
  <si>
    <t>Rv</t>
    <phoneticPr fontId="12" type="noConversion"/>
  </si>
  <si>
    <t>LLC Resonant Capacitor</t>
    <phoneticPr fontId="12" type="noConversion"/>
  </si>
  <si>
    <t>Cr</t>
    <phoneticPr fontId="12" type="noConversion"/>
  </si>
  <si>
    <t>nF</t>
    <phoneticPr fontId="12" type="noConversion"/>
  </si>
  <si>
    <t>Dstep</t>
    <phoneticPr fontId="12" type="noConversion"/>
  </si>
  <si>
    <t>Cv compensation</t>
    <phoneticPr fontId="12" type="noConversion"/>
  </si>
  <si>
    <t>Cv</t>
    <phoneticPr fontId="12" type="noConversion"/>
  </si>
  <si>
    <t>nF</t>
    <phoneticPr fontId="12" type="noConversion"/>
  </si>
  <si>
    <t>Equivalent Transformer Turn Ratio(Np:Ns)</t>
    <phoneticPr fontId="12" type="noConversion"/>
  </si>
  <si>
    <t>N</t>
    <phoneticPr fontId="12" type="noConversion"/>
  </si>
  <si>
    <t>fload</t>
    <phoneticPr fontId="12" type="noConversion"/>
  </si>
  <si>
    <t>Cf compensation</t>
    <phoneticPr fontId="12" type="noConversion"/>
  </si>
  <si>
    <t>Cf</t>
    <phoneticPr fontId="12" type="noConversion"/>
  </si>
  <si>
    <t>pF</t>
    <phoneticPr fontId="12" type="noConversion"/>
  </si>
  <si>
    <t>Actual Operation Frequency(Measured)</t>
    <phoneticPr fontId="12" type="noConversion"/>
  </si>
  <si>
    <t>Fs</t>
    <phoneticPr fontId="12" type="noConversion"/>
  </si>
  <si>
    <t>kHz</t>
    <phoneticPr fontId="12" type="noConversion"/>
  </si>
  <si>
    <t>kslew</t>
    <phoneticPr fontId="12" type="noConversion"/>
  </si>
  <si>
    <t>High side feedack resistor</t>
    <phoneticPr fontId="12" type="noConversion"/>
  </si>
  <si>
    <t>Rupper</t>
    <phoneticPr fontId="12" type="noConversion"/>
  </si>
  <si>
    <t>Output R_Load</t>
    <phoneticPr fontId="12" type="noConversion"/>
  </si>
  <si>
    <t>Rload</t>
    <phoneticPr fontId="12" type="noConversion"/>
  </si>
  <si>
    <t>Ω</t>
    <phoneticPr fontId="12" type="noConversion"/>
  </si>
  <si>
    <t>tr</t>
    <phoneticPr fontId="12" type="noConversion"/>
  </si>
  <si>
    <t>Feedack Circuit Design Option</t>
    <phoneticPr fontId="12" type="noConversion"/>
  </si>
  <si>
    <t>Eqivalent LLC output</t>
    <phoneticPr fontId="12" type="noConversion"/>
  </si>
  <si>
    <t>Vo</t>
    <phoneticPr fontId="12" type="noConversion"/>
  </si>
  <si>
    <t>th</t>
    <phoneticPr fontId="12" type="noConversion"/>
  </si>
  <si>
    <t>Use capacitor Cf?("Yes" for 1 and "No" for 0)</t>
    <phoneticPr fontId="12" type="noConversion"/>
  </si>
  <si>
    <t>α_Cf</t>
    <phoneticPr fontId="12" type="noConversion"/>
  </si>
  <si>
    <t>Resonant Frequency</t>
    <phoneticPr fontId="12" type="noConversion"/>
  </si>
  <si>
    <t>Fo</t>
    <phoneticPr fontId="12" type="noConversion"/>
  </si>
  <si>
    <t>kHz</t>
    <phoneticPr fontId="12" type="noConversion"/>
  </si>
  <si>
    <t>tload</t>
    <phoneticPr fontId="12" type="noConversion"/>
  </si>
  <si>
    <t>Use Rz and Cz?("Yes" for 1 and "No" for 0)</t>
    <phoneticPr fontId="12" type="noConversion"/>
  </si>
  <si>
    <t>α_Rz_Cz</t>
    <phoneticPr fontId="12" type="noConversion"/>
  </si>
  <si>
    <t>PFC Input AC Ripple(pk-pk)</t>
    <phoneticPr fontId="12" type="noConversion"/>
  </si>
  <si>
    <t>Vinac</t>
    <phoneticPr fontId="12" type="noConversion"/>
  </si>
  <si>
    <t>VAC</t>
    <phoneticPr fontId="12" type="noConversion"/>
  </si>
  <si>
    <t>Center Step Load current</t>
    <phoneticPr fontId="12" type="noConversion"/>
  </si>
  <si>
    <t>Istep_avg</t>
    <phoneticPr fontId="12" type="noConversion"/>
  </si>
  <si>
    <t>A</t>
    <phoneticPr fontId="12" type="noConversion"/>
  </si>
  <si>
    <t>Connect Rf to Vout?("Yes" for 1 and "No" for 0)</t>
    <phoneticPr fontId="12" type="noConversion"/>
  </si>
  <si>
    <t>feedtype</t>
    <phoneticPr fontId="12" type="noConversion"/>
  </si>
  <si>
    <t>PFC Input AC Frequency</t>
    <phoneticPr fontId="12" type="noConversion"/>
  </si>
  <si>
    <t>Fline</t>
    <phoneticPr fontId="12" type="noConversion"/>
  </si>
  <si>
    <t>HZ</t>
    <phoneticPr fontId="12" type="noConversion"/>
  </si>
  <si>
    <t>Calculation Result</t>
    <phoneticPr fontId="12" type="noConversion"/>
  </si>
  <si>
    <t>Q</t>
    <phoneticPr fontId="12" type="noConversion"/>
  </si>
  <si>
    <t>uF</t>
    <phoneticPr fontId="12" type="noConversion"/>
  </si>
  <si>
    <t>kHz</t>
    <phoneticPr fontId="12" type="noConversion"/>
  </si>
  <si>
    <t>Ln</t>
    <phoneticPr fontId="12" type="noConversion"/>
  </si>
  <si>
    <t>PI()</t>
    <phoneticPr fontId="12" type="noConversion"/>
  </si>
  <si>
    <t>fn</t>
    <phoneticPr fontId="12" type="noConversion"/>
  </si>
  <si>
    <t>Req</t>
    <phoneticPr fontId="12" type="noConversion"/>
  </si>
  <si>
    <t>mA</t>
    <phoneticPr fontId="12" type="noConversion"/>
  </si>
  <si>
    <t>Xeq</t>
    <phoneticPr fontId="12" type="noConversion"/>
  </si>
  <si>
    <t>Le</t>
    <phoneticPr fontId="12" type="noConversion"/>
  </si>
  <si>
    <t>Qp</t>
    <phoneticPr fontId="12" type="noConversion"/>
  </si>
  <si>
    <t>ns</t>
    <phoneticPr fontId="12" type="noConversion"/>
  </si>
  <si>
    <t>Rupper</t>
    <phoneticPr fontId="12" type="noConversion"/>
  </si>
  <si>
    <t>Qp1</t>
    <phoneticPr fontId="12" type="noConversion"/>
  </si>
  <si>
    <t>α_Cf</t>
    <phoneticPr fontId="12" type="noConversion"/>
  </si>
  <si>
    <t>Pf</t>
    <phoneticPr fontId="12" type="noConversion"/>
  </si>
  <si>
    <t>Gdc_ccm</t>
    <phoneticPr fontId="12" type="noConversion"/>
  </si>
  <si>
    <t>α_Rz_Cz</t>
    <phoneticPr fontId="12" type="noConversion"/>
  </si>
  <si>
    <t>Gdc_dcm</t>
    <phoneticPr fontId="12" type="noConversion"/>
  </si>
  <si>
    <t>feedtype</t>
    <phoneticPr fontId="12" type="noConversion"/>
  </si>
  <si>
    <t>Mstccm</t>
    <phoneticPr fontId="12" type="noConversion"/>
  </si>
  <si>
    <t>Mstdcm</t>
    <phoneticPr fontId="12" type="noConversion"/>
  </si>
  <si>
    <t>Kv</t>
    <phoneticPr fontId="12" type="noConversion"/>
  </si>
  <si>
    <t>nF</t>
    <phoneticPr fontId="12" type="noConversion"/>
  </si>
  <si>
    <t>Kth</t>
    <phoneticPr fontId="12" type="noConversion"/>
  </si>
  <si>
    <t>Kf</t>
    <phoneticPr fontId="12" type="noConversion"/>
  </si>
  <si>
    <t>Kin</t>
    <phoneticPr fontId="12" type="noConversion"/>
  </si>
  <si>
    <t>Gdc</t>
    <phoneticPr fontId="12" type="noConversion"/>
  </si>
  <si>
    <t>Iramp</t>
    <phoneticPr fontId="12" type="noConversion"/>
  </si>
  <si>
    <t>ωt</t>
    <phoneticPr fontId="12" type="noConversion"/>
  </si>
  <si>
    <t>Nt_load</t>
    <phoneticPr fontId="12" type="noConversion"/>
  </si>
  <si>
    <t>ω1</t>
    <phoneticPr fontId="12" type="noConversion"/>
  </si>
  <si>
    <t>Div_Nt_load</t>
    <phoneticPr fontId="12" type="noConversion"/>
  </si>
  <si>
    <t>ω2</t>
    <phoneticPr fontId="12" type="noConversion"/>
  </si>
  <si>
    <t>N_FFT</t>
    <phoneticPr fontId="12" type="noConversion"/>
  </si>
  <si>
    <t>ω3</t>
    <phoneticPr fontId="12" type="noConversion"/>
  </si>
  <si>
    <t>Nt_input</t>
    <phoneticPr fontId="12" type="noConversion"/>
  </si>
  <si>
    <t>ω4</t>
    <phoneticPr fontId="12" type="noConversion"/>
  </si>
  <si>
    <t>Div_Nt_input</t>
    <phoneticPr fontId="12" type="noConversion"/>
  </si>
  <si>
    <t>Transfer Function</t>
    <phoneticPr fontId="12" type="noConversion"/>
  </si>
  <si>
    <t xml:space="preserve">Control to output Open Loop </t>
    <phoneticPr fontId="12" type="noConversion"/>
  </si>
  <si>
    <t xml:space="preserve">control to input Open Loop </t>
    <phoneticPr fontId="12" type="noConversion"/>
  </si>
  <si>
    <t>output impedance</t>
    <phoneticPr fontId="12" type="noConversion"/>
  </si>
  <si>
    <t>Feedback circuit</t>
    <phoneticPr fontId="12" type="noConversion"/>
  </si>
  <si>
    <t>Overall loop</t>
    <phoneticPr fontId="12" type="noConversion"/>
  </si>
  <si>
    <t>Closed Gvg loop</t>
    <phoneticPr fontId="12" type="noConversion"/>
  </si>
  <si>
    <t>Closed Zout loop</t>
    <phoneticPr fontId="12" type="noConversion"/>
  </si>
  <si>
    <t>Gvc_DC Gain</t>
    <phoneticPr fontId="12" type="noConversion"/>
  </si>
  <si>
    <t>Gvc_bluestone(fn&gt;1,fn&lt;=1)</t>
    <phoneticPr fontId="12" type="noConversion"/>
  </si>
  <si>
    <t>Gvg_DC Gain</t>
    <phoneticPr fontId="12" type="noConversion"/>
  </si>
  <si>
    <t>Gvg_bluestone(fn&gt;1,fn&lt;=1)</t>
    <phoneticPr fontId="12" type="noConversion"/>
  </si>
  <si>
    <t>Zout_DC Gain</t>
    <phoneticPr fontId="12" type="noConversion"/>
  </si>
  <si>
    <t>Zout(fn&gt;1,fn&lt;=1)</t>
    <phoneticPr fontId="12" type="noConversion"/>
  </si>
  <si>
    <t>Gcv_DC Gain</t>
    <phoneticPr fontId="12" type="noConversion"/>
  </si>
  <si>
    <t>Gvc(fn&gt;1,fn&lt;=1)</t>
    <phoneticPr fontId="12" type="noConversion"/>
  </si>
  <si>
    <t>Gover(fn&gt;1,fn&lt;=1)</t>
    <phoneticPr fontId="12" type="noConversion"/>
  </si>
  <si>
    <t>Gvg(fn&gt;1,fn&lt;=1)</t>
    <phoneticPr fontId="12" type="noConversion"/>
  </si>
  <si>
    <t>rad</t>
    <phoneticPr fontId="12" type="noConversion"/>
  </si>
  <si>
    <t>s(f)</t>
    <phoneticPr fontId="12" type="noConversion"/>
  </si>
  <si>
    <t>Value</t>
    <phoneticPr fontId="12" type="noConversion"/>
  </si>
  <si>
    <t>(fn&gt;1,fn&lt;=1)</t>
    <phoneticPr fontId="12" type="noConversion"/>
  </si>
  <si>
    <t>dB</t>
    <phoneticPr fontId="12" type="noConversion"/>
  </si>
  <si>
    <t>Phase</t>
    <phoneticPr fontId="12" type="noConversion"/>
  </si>
  <si>
    <t>Value</t>
    <phoneticPr fontId="12" type="noConversion"/>
  </si>
  <si>
    <t>dB</t>
    <phoneticPr fontId="12" type="noConversion"/>
  </si>
  <si>
    <t>Phase margin</t>
    <phoneticPr fontId="12" type="noConversion"/>
  </si>
  <si>
    <t>t</t>
    <phoneticPr fontId="12" type="noConversion"/>
  </si>
  <si>
    <t>N_FFT</t>
    <phoneticPr fontId="27" type="noConversion"/>
  </si>
  <si>
    <t>s_k(HZ)</t>
    <phoneticPr fontId="12" type="noConversion"/>
  </si>
  <si>
    <t>w(rad)</t>
    <phoneticPr fontId="12" type="noConversion"/>
  </si>
  <si>
    <t>s_k</t>
    <phoneticPr fontId="12" type="noConversion"/>
  </si>
  <si>
    <t>Gvc_k</t>
    <phoneticPr fontId="12" type="noConversion"/>
  </si>
  <si>
    <t>Gcv_k</t>
    <phoneticPr fontId="12" type="noConversion"/>
  </si>
  <si>
    <t>Zout_k</t>
    <phoneticPr fontId="12" type="noConversion"/>
  </si>
  <si>
    <t>Zout_k_CLOSED</t>
    <phoneticPr fontId="12" type="noConversion"/>
  </si>
  <si>
    <t>C(k)</t>
    <phoneticPr fontId="12" type="noConversion"/>
  </si>
  <si>
    <t>IOUT</t>
    <phoneticPr fontId="12" type="noConversion"/>
  </si>
  <si>
    <t>IOUTac</t>
    <phoneticPr fontId="27" type="noConversion"/>
  </si>
  <si>
    <t>k=1</t>
    <phoneticPr fontId="27" type="noConversion"/>
  </si>
  <si>
    <t>k=2</t>
    <phoneticPr fontId="27" type="noConversion"/>
  </si>
  <si>
    <t>k=3</t>
    <phoneticPr fontId="27" type="noConversion"/>
  </si>
  <si>
    <t>k=4</t>
    <phoneticPr fontId="27" type="noConversion"/>
  </si>
  <si>
    <t>k=5</t>
    <phoneticPr fontId="27" type="noConversion"/>
  </si>
  <si>
    <t>k=6</t>
    <phoneticPr fontId="27" type="noConversion"/>
  </si>
  <si>
    <t>k=7</t>
    <phoneticPr fontId="27" type="noConversion"/>
  </si>
  <si>
    <t>k=8</t>
    <phoneticPr fontId="27" type="noConversion"/>
  </si>
  <si>
    <t>k=9</t>
    <phoneticPr fontId="27" type="noConversion"/>
  </si>
  <si>
    <t>k=10</t>
    <phoneticPr fontId="27" type="noConversion"/>
  </si>
  <si>
    <t>k=11</t>
    <phoneticPr fontId="27" type="noConversion"/>
  </si>
  <si>
    <t>k=12</t>
    <phoneticPr fontId="27" type="noConversion"/>
  </si>
  <si>
    <t>k=13</t>
    <phoneticPr fontId="27" type="noConversion"/>
  </si>
  <si>
    <t>k=14</t>
    <phoneticPr fontId="27" type="noConversion"/>
  </si>
  <si>
    <t>k=15</t>
    <phoneticPr fontId="27" type="noConversion"/>
  </si>
  <si>
    <t>k=16</t>
    <phoneticPr fontId="27" type="noConversion"/>
  </si>
  <si>
    <t>k=17</t>
    <phoneticPr fontId="27" type="noConversion"/>
  </si>
  <si>
    <t>k=18</t>
    <phoneticPr fontId="27" type="noConversion"/>
  </si>
  <si>
    <t>k=19</t>
    <phoneticPr fontId="27" type="noConversion"/>
  </si>
  <si>
    <t>k=20</t>
    <phoneticPr fontId="27" type="noConversion"/>
  </si>
  <si>
    <t>k=21</t>
    <phoneticPr fontId="27" type="noConversion"/>
  </si>
  <si>
    <t>k=22</t>
    <phoneticPr fontId="27" type="noConversion"/>
  </si>
  <si>
    <t>k=23</t>
    <phoneticPr fontId="27" type="noConversion"/>
  </si>
  <si>
    <t>k=24</t>
    <phoneticPr fontId="27" type="noConversion"/>
  </si>
  <si>
    <t>k=25</t>
    <phoneticPr fontId="27" type="noConversion"/>
  </si>
  <si>
    <t>k=26</t>
    <phoneticPr fontId="27" type="noConversion"/>
  </si>
  <si>
    <t>k=27</t>
    <phoneticPr fontId="27" type="noConversion"/>
  </si>
  <si>
    <t>k=28</t>
    <phoneticPr fontId="27" type="noConversion"/>
  </si>
  <si>
    <t>k=29</t>
    <phoneticPr fontId="27" type="noConversion"/>
  </si>
  <si>
    <t>k=30</t>
    <phoneticPr fontId="27" type="noConversion"/>
  </si>
  <si>
    <t>k=31</t>
    <phoneticPr fontId="27" type="noConversion"/>
  </si>
  <si>
    <t>k=32</t>
    <phoneticPr fontId="27" type="noConversion"/>
  </si>
  <si>
    <t>k=33</t>
    <phoneticPr fontId="27" type="noConversion"/>
  </si>
  <si>
    <t>k=34</t>
    <phoneticPr fontId="27" type="noConversion"/>
  </si>
  <si>
    <t>k=35</t>
    <phoneticPr fontId="27" type="noConversion"/>
  </si>
  <si>
    <t>k=36</t>
    <phoneticPr fontId="27" type="noConversion"/>
  </si>
  <si>
    <t>k=37</t>
    <phoneticPr fontId="27" type="noConversion"/>
  </si>
  <si>
    <t>k=38</t>
    <phoneticPr fontId="27" type="noConversion"/>
  </si>
  <si>
    <t>k=39</t>
    <phoneticPr fontId="27" type="noConversion"/>
  </si>
  <si>
    <t>k=40</t>
    <phoneticPr fontId="27" type="noConversion"/>
  </si>
  <si>
    <t>k=41</t>
    <phoneticPr fontId="27" type="noConversion"/>
  </si>
  <si>
    <t>k=42</t>
    <phoneticPr fontId="27" type="noConversion"/>
  </si>
  <si>
    <t>k=43</t>
    <phoneticPr fontId="27" type="noConversion"/>
  </si>
  <si>
    <t>k=44</t>
    <phoneticPr fontId="27" type="noConversion"/>
  </si>
  <si>
    <t>k=45</t>
    <phoneticPr fontId="27" type="noConversion"/>
  </si>
  <si>
    <t>k=46</t>
    <phoneticPr fontId="27" type="noConversion"/>
  </si>
  <si>
    <t>k=47</t>
    <phoneticPr fontId="27" type="noConversion"/>
  </si>
  <si>
    <t>k=48</t>
    <phoneticPr fontId="27" type="noConversion"/>
  </si>
  <si>
    <t>k=49</t>
    <phoneticPr fontId="27" type="noConversion"/>
  </si>
  <si>
    <t>k=50</t>
    <phoneticPr fontId="27" type="noConversion"/>
  </si>
  <si>
    <t>k=51</t>
    <phoneticPr fontId="27" type="noConversion"/>
  </si>
  <si>
    <t>k=52</t>
    <phoneticPr fontId="27" type="noConversion"/>
  </si>
  <si>
    <t>k=53</t>
    <phoneticPr fontId="27" type="noConversion"/>
  </si>
  <si>
    <t>k=54</t>
    <phoneticPr fontId="27" type="noConversion"/>
  </si>
  <si>
    <t>k=55</t>
    <phoneticPr fontId="27" type="noConversion"/>
  </si>
  <si>
    <t>k=56</t>
    <phoneticPr fontId="27" type="noConversion"/>
  </si>
  <si>
    <t>k=57</t>
    <phoneticPr fontId="27" type="noConversion"/>
  </si>
  <si>
    <t>k=58</t>
    <phoneticPr fontId="27" type="noConversion"/>
  </si>
  <si>
    <t>k=59</t>
    <phoneticPr fontId="27" type="noConversion"/>
  </si>
  <si>
    <t>k=60</t>
    <phoneticPr fontId="27" type="noConversion"/>
  </si>
  <si>
    <t>k=61</t>
    <phoneticPr fontId="27" type="noConversion"/>
  </si>
  <si>
    <t>k=62</t>
    <phoneticPr fontId="27" type="noConversion"/>
  </si>
  <si>
    <t>k=63</t>
    <phoneticPr fontId="27" type="noConversion"/>
  </si>
  <si>
    <t>k=64</t>
    <phoneticPr fontId="27" type="noConversion"/>
  </si>
  <si>
    <t>Load transient time</t>
    <phoneticPr fontId="27" type="noConversion"/>
  </si>
  <si>
    <t>Vout</t>
    <phoneticPr fontId="27" type="noConversion"/>
  </si>
  <si>
    <t>Vout_ac</t>
    <phoneticPr fontId="27" type="noConversion"/>
  </si>
  <si>
    <t>Nums</t>
    <phoneticPr fontId="27" type="noConversion"/>
  </si>
  <si>
    <t>Nt_input</t>
    <phoneticPr fontId="12" type="noConversion"/>
  </si>
  <si>
    <t>Nt_input</t>
    <phoneticPr fontId="12" type="noConversion"/>
  </si>
  <si>
    <t>t</t>
    <phoneticPr fontId="12" type="noConversion"/>
  </si>
  <si>
    <t>Nt_input</t>
    <phoneticPr fontId="27" type="noConversion"/>
  </si>
  <si>
    <t>Gvg_k</t>
    <phoneticPr fontId="12" type="noConversion"/>
  </si>
  <si>
    <t>Gvg_k_closed</t>
    <phoneticPr fontId="12" type="noConversion"/>
  </si>
  <si>
    <t>C_(k)*Gvg_(k)</t>
    <phoneticPr fontId="12" type="noConversion"/>
  </si>
  <si>
    <t>VINDC</t>
    <phoneticPr fontId="12" type="noConversion"/>
  </si>
  <si>
    <t>VINAC</t>
    <phoneticPr fontId="12" type="noConversion"/>
  </si>
  <si>
    <t>Line transient time</t>
    <phoneticPr fontId="27" type="noConversion"/>
  </si>
  <si>
    <t>Vout</t>
    <phoneticPr fontId="27" type="noConversion"/>
  </si>
  <si>
    <t>Equivalent Controller Internal Resistor</t>
  </si>
  <si>
    <t>freq</t>
  </si>
  <si>
    <t>phase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</si>
</sst>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00"/>
    <numFmt numFmtId="165" formatCode="#,##0.000"/>
    <numFmt numFmtId="166" formatCode="0E+00"/>
    <numFmt numFmtId="167" formatCode="0.0"/>
    <numFmt numFmtId="168" formatCode="0.00000000"/>
    <numFmt numFmtId="169" formatCode="0_);[Red]\(0\)"/>
    <numFmt numFmtId="170" formatCode="0.00_ "/>
    <numFmt numFmtId="171" formatCode="0.000000000000000E+00"/>
  </numFmts>
  <fonts count="67">
    <font>
      <sz val="11"/>
      <color theme="1"/>
      <name val="Calibri"/>
      <family val="2"/>
      <scheme val="minor"/>
    </font>
    <font>
      <b/>
      <sz val="22"/>
      <color indexed="9"/>
      <name val="Arial"/>
      <family val="2"/>
    </font>
    <font>
      <b/>
      <sz val="10"/>
      <name val="Arial"/>
      <family val="2"/>
    </font>
    <font>
      <b/>
      <sz val="12"/>
      <name val="Arial"/>
      <family val="2"/>
    </font>
    <font>
      <b/>
      <sz val="12"/>
      <color indexed="10"/>
      <name val="Arial"/>
      <family val="2"/>
    </font>
    <font>
      <b/>
      <sz val="14"/>
      <name val="Arial"/>
      <family val="2"/>
    </font>
    <font>
      <b/>
      <i/>
      <sz val="14"/>
      <name val="Arial"/>
      <family val="2"/>
    </font>
    <font>
      <b/>
      <sz val="14"/>
      <color indexed="10"/>
      <name val="Arial"/>
      <family val="2"/>
    </font>
    <font>
      <b/>
      <sz val="11"/>
      <name val="Arial"/>
      <family val="2"/>
    </font>
    <font>
      <b/>
      <sz val="11"/>
      <color indexed="10"/>
      <name val="Arial"/>
      <family val="2"/>
    </font>
    <font>
      <sz val="8"/>
      <name val="Arial"/>
      <family val="2"/>
    </font>
    <font>
      <sz val="11"/>
      <color rgb="FFFF0000"/>
      <name val="Calibri"/>
      <family val="2"/>
      <scheme val="minor"/>
    </font>
    <font>
      <b/>
      <sz val="11"/>
      <color theme="1"/>
      <name val="Calibri"/>
      <family val="2"/>
      <scheme val="minor"/>
    </font>
    <font>
      <sz val="10"/>
      <name val="Arial"/>
      <family val="2"/>
    </font>
    <font>
      <vertAlign val="subscript"/>
      <sz val="11"/>
      <color theme="1"/>
      <name val="Calibri"/>
      <family val="2"/>
      <scheme val="minor"/>
    </font>
    <font>
      <b/>
      <sz val="11"/>
      <color rgb="FFFF0000"/>
      <name val="Calibri"/>
      <family val="2"/>
      <scheme val="minor"/>
    </font>
    <font>
      <sz val="11"/>
      <color theme="1"/>
      <name val="Calibri"/>
      <family val="2"/>
    </font>
    <font>
      <b/>
      <sz val="11"/>
      <color rgb="FFFF0000"/>
      <name val="Arial"/>
      <family val="2"/>
    </font>
    <font>
      <b/>
      <vertAlign val="subscript"/>
      <sz val="11"/>
      <color theme="1"/>
      <name val="Calibri"/>
      <family val="2"/>
      <scheme val="minor"/>
    </font>
    <font>
      <sz val="11"/>
      <color theme="1"/>
      <name val="Arial"/>
      <family val="2"/>
    </font>
    <font>
      <vertAlign val="subscript"/>
      <sz val="11"/>
      <color theme="1"/>
      <name val="Arial"/>
      <family val="2"/>
    </font>
    <font>
      <b/>
      <sz val="12"/>
      <color theme="0"/>
      <name val="Arial"/>
      <family val="2"/>
    </font>
    <font>
      <sz val="11"/>
      <color rgb="FF00B050"/>
      <name val="Calibri"/>
      <family val="2"/>
      <scheme val="minor"/>
    </font>
    <font>
      <b/>
      <sz val="12"/>
      <color theme="1"/>
      <name val="Arial"/>
      <family val="2"/>
    </font>
    <font>
      <sz val="10"/>
      <color theme="1"/>
      <name val="Symbol"/>
      <family val="1"/>
      <charset val="2"/>
    </font>
    <font>
      <b/>
      <sz val="11"/>
      <color theme="1"/>
      <name val="Arial"/>
      <family val="2"/>
    </font>
    <font>
      <b/>
      <vertAlign val="subscript"/>
      <sz val="11"/>
      <color theme="1"/>
      <name val="Arial"/>
      <family val="2"/>
    </font>
    <font>
      <sz val="11"/>
      <color theme="1"/>
      <name val="Calibri"/>
      <family val="2"/>
      <scheme val="minor"/>
    </font>
    <font>
      <vertAlign val="subscript"/>
      <sz val="11"/>
      <color theme="1"/>
      <name val="Calibri"/>
      <family val="2"/>
    </font>
    <font>
      <vertAlign val="subscript"/>
      <sz val="11"/>
      <color indexed="8"/>
      <name val="Calibri"/>
      <family val="2"/>
    </font>
    <font>
      <sz val="11"/>
      <color indexed="8"/>
      <name val="Calibri"/>
      <family val="2"/>
    </font>
    <font>
      <sz val="11"/>
      <color indexed="10"/>
      <name val="Calibri"/>
      <family val="2"/>
    </font>
    <font>
      <sz val="11"/>
      <name val="Calibri"/>
      <family val="2"/>
    </font>
    <font>
      <vertAlign val="subscript"/>
      <sz val="11"/>
      <name val="Calibri"/>
      <family val="2"/>
    </font>
    <font>
      <b/>
      <sz val="11"/>
      <color rgb="FFFF0000"/>
      <name val="Calibri"/>
      <family val="2"/>
    </font>
    <font>
      <sz val="11"/>
      <name val="Calibri"/>
      <family val="2"/>
      <scheme val="minor"/>
    </font>
    <font>
      <b/>
      <sz val="11"/>
      <name val="Calibri"/>
      <family val="2"/>
      <scheme val="minor"/>
    </font>
    <font>
      <vertAlign val="subscript"/>
      <sz val="11"/>
      <name val="Calibri"/>
      <family val="2"/>
      <scheme val="minor"/>
    </font>
    <font>
      <sz val="11"/>
      <color theme="1"/>
      <name val="Symbol"/>
      <family val="1"/>
      <charset val="2"/>
    </font>
    <font>
      <b/>
      <sz val="11"/>
      <color rgb="FFFA7D00"/>
      <name val="Calibri"/>
      <family val="2"/>
      <scheme val="minor"/>
    </font>
    <font>
      <sz val="11"/>
      <color theme="1"/>
      <name val="Calibri"/>
      <family val="2"/>
      <charset val="134"/>
      <scheme val="minor"/>
    </font>
    <font>
      <sz val="10"/>
      <color theme="1"/>
      <name val="Calibri"/>
      <family val="2"/>
      <charset val="134"/>
      <scheme val="minor"/>
    </font>
    <font>
      <sz val="10"/>
      <color theme="1"/>
      <name val="Arial"/>
      <family val="2"/>
    </font>
    <font>
      <sz val="11"/>
      <name val="Arial"/>
      <family val="2"/>
    </font>
    <font>
      <b/>
      <sz val="10"/>
      <color rgb="FFFA7D00"/>
      <name val="Calibri"/>
      <family val="2"/>
      <scheme val="minor"/>
    </font>
    <font>
      <b/>
      <sz val="11"/>
      <color rgb="FFFA7D00"/>
      <name val="Calibri"/>
      <family val="2"/>
      <charset val="134"/>
      <scheme val="minor"/>
    </font>
    <font>
      <sz val="9"/>
      <color theme="1"/>
      <name val="Arial"/>
      <family val="2"/>
    </font>
    <font>
      <sz val="10"/>
      <color theme="1"/>
      <name val="Malgun Gothic Semilight"/>
      <family val="2"/>
      <charset val="134"/>
    </font>
    <font>
      <sz val="10"/>
      <color theme="1"/>
      <name val="Calibri"/>
      <family val="2"/>
      <scheme val="minor"/>
    </font>
    <font>
      <sz val="11"/>
      <name val="Calibri"/>
      <family val="2"/>
      <charset val="134"/>
      <scheme val="minor"/>
    </font>
    <font>
      <b/>
      <sz val="11"/>
      <color theme="1"/>
      <name val="Calibri"/>
      <family val="3"/>
      <charset val="134"/>
      <scheme val="minor"/>
    </font>
    <font>
      <sz val="11"/>
      <color rgb="FFFF0000"/>
      <name val="Arial"/>
      <family val="2"/>
    </font>
    <font>
      <sz val="11"/>
      <name val="Symbol"/>
      <family val="1"/>
      <charset val="2"/>
    </font>
    <font>
      <sz val="11"/>
      <name val="Malgun Gothic Semilight"/>
      <family val="2"/>
      <charset val="134"/>
    </font>
    <font>
      <sz val="11"/>
      <color indexed="8"/>
      <name val="Malgun Gothic Semilight"/>
      <family val="2"/>
      <charset val="134"/>
    </font>
    <font>
      <sz val="11"/>
      <color theme="1"/>
      <name val="宋体"/>
      <family val="3"/>
      <charset val="134"/>
    </font>
    <font>
      <sz val="11"/>
      <color theme="1"/>
      <name val="Malgun Gothic Semilight"/>
      <family val="2"/>
      <charset val="134"/>
    </font>
    <font>
      <sz val="11"/>
      <color theme="1"/>
      <name val="宋体"/>
      <family val="2"/>
      <charset val="134"/>
    </font>
    <font>
      <sz val="11"/>
      <color rgb="FFFF0000"/>
      <name val="Calibri"/>
      <family val="2"/>
      <charset val="134"/>
      <scheme val="minor"/>
    </font>
    <font>
      <b/>
      <sz val="18"/>
      <color rgb="FFFF0000"/>
      <name val="Arial"/>
      <family val="2"/>
    </font>
    <font>
      <b/>
      <sz val="14"/>
      <color rgb="FFFF0000"/>
      <name val="Arial"/>
      <family val="2"/>
    </font>
    <font>
      <b/>
      <sz val="10"/>
      <color theme="1"/>
      <name val="Arial"/>
      <family val="2"/>
    </font>
    <font>
      <u/>
      <sz val="11"/>
      <color theme="10"/>
      <name val="Calibri"/>
      <family val="2"/>
      <scheme val="minor"/>
    </font>
    <font>
      <b/>
      <sz val="11"/>
      <color rgb="FF555555"/>
      <name val="Franklin Gothic Medium"/>
      <family val="2"/>
    </font>
    <font>
      <b/>
      <sz val="11"/>
      <color rgb="FF3136F7"/>
      <name val="Calibri"/>
      <family val="3"/>
      <charset val="134"/>
      <scheme val="minor"/>
    </font>
    <font>
      <b/>
      <sz val="11"/>
      <color rgb="FFFF0000"/>
      <name val="Calibri"/>
      <family val="3"/>
      <charset val="134"/>
      <scheme val="minor"/>
    </font>
    <font>
      <b/>
      <sz val="22"/>
      <color theme="0"/>
      <name val="Arial"/>
      <family val="2"/>
    </font>
  </fonts>
  <fills count="20">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2"/>
        <bgColor indexed="64"/>
      </patternFill>
    </fill>
    <fill>
      <patternFill patternType="solid">
        <fgColor rgb="FFFFC000"/>
        <bgColor indexed="64"/>
      </patternFill>
    </fill>
    <fill>
      <patternFill patternType="solid">
        <fgColor rgb="FFF2F2F2"/>
      </patternFill>
    </fill>
    <fill>
      <patternFill patternType="solid">
        <fgColor theme="5" tint="0.7999816888943144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rgb="FF00B0F0"/>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rgb="FFFFECAF"/>
        <bgColor indexed="64"/>
      </patternFill>
    </fill>
    <fill>
      <patternFill patternType="solid">
        <fgColor theme="7" tint="0.59999389629810485"/>
        <bgColor indexed="64"/>
      </patternFill>
    </fill>
    <fill>
      <patternFill patternType="solid">
        <fgColor theme="0" tint="-4.9989318521683403E-2"/>
        <bgColor indexed="64"/>
      </patternFill>
    </fill>
  </fills>
  <borders count="58">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medium">
        <color indexed="64"/>
      </right>
      <top style="thin">
        <color indexed="64"/>
      </top>
      <bottom/>
      <diagonal/>
    </border>
    <border>
      <left style="thin">
        <color rgb="FF7F7F7F"/>
      </left>
      <right style="thin">
        <color rgb="FF7F7F7F"/>
      </right>
      <top style="thin">
        <color rgb="FF7F7F7F"/>
      </top>
      <bottom style="thin">
        <color rgb="FF7F7F7F"/>
      </bottom>
      <diagonal/>
    </border>
    <border>
      <left style="thin">
        <color auto="1"/>
      </left>
      <right/>
      <top/>
      <bottom/>
      <diagonal/>
    </border>
    <border>
      <left/>
      <right/>
      <top style="thin">
        <color auto="1"/>
      </top>
      <bottom style="thin">
        <color auto="1"/>
      </bottom>
      <diagonal/>
    </border>
    <border>
      <left style="medium">
        <color indexed="64"/>
      </left>
      <right/>
      <top style="thin">
        <color indexed="64"/>
      </top>
      <bottom style="thin">
        <color indexed="64"/>
      </bottom>
      <diagonal/>
    </border>
    <border>
      <left/>
      <right style="medium">
        <color auto="1"/>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rgb="FFCCCCCC"/>
      </top>
      <bottom style="medium">
        <color rgb="FFE8E8E8"/>
      </bottom>
      <diagonal/>
    </border>
    <border>
      <left style="thin">
        <color rgb="FF7F7F7F"/>
      </left>
      <right style="thin">
        <color rgb="FF7F7F7F"/>
      </right>
      <top style="thin">
        <color rgb="FF7F7F7F"/>
      </top>
      <bottom/>
      <diagonal/>
    </border>
  </borders>
  <cellStyleXfs count="9">
    <xf numFmtId="0" fontId="0" fillId="0" borderId="0"/>
    <xf numFmtId="0" fontId="13" fillId="0" borderId="0"/>
    <xf numFmtId="0" fontId="27" fillId="0" borderId="0"/>
    <xf numFmtId="0" fontId="27" fillId="0" borderId="0"/>
    <xf numFmtId="0" fontId="27" fillId="0" borderId="0"/>
    <xf numFmtId="0" fontId="39" fillId="8" borderId="49" applyNumberFormat="0" applyAlignment="0" applyProtection="0"/>
    <xf numFmtId="0" fontId="40" fillId="0" borderId="0">
      <alignment vertical="center"/>
    </xf>
    <xf numFmtId="0" fontId="45" fillId="8" borderId="49" applyNumberFormat="0" applyAlignment="0" applyProtection="0">
      <alignment vertical="center"/>
    </xf>
    <xf numFmtId="0" fontId="62" fillId="0" borderId="0" applyNumberFormat="0" applyFill="0" applyBorder="0" applyAlignment="0" applyProtection="0"/>
  </cellStyleXfs>
  <cellXfs count="493">
    <xf numFmtId="0" fontId="0" fillId="0" borderId="0" xfId="0"/>
    <xf numFmtId="0" fontId="3" fillId="3" borderId="5" xfId="0" applyFont="1" applyFill="1" applyBorder="1" applyAlignment="1">
      <alignment horizontal="right" vertical="center"/>
    </xf>
    <xf numFmtId="0" fontId="3" fillId="4" borderId="6" xfId="0" applyFont="1" applyFill="1" applyBorder="1" applyAlignment="1">
      <alignment horizontal="center" vertical="center"/>
    </xf>
    <xf numFmtId="0" fontId="0" fillId="3" borderId="0" xfId="0" applyFill="1" applyAlignment="1">
      <alignment horizontal="left" vertical="center" wrapText="1"/>
    </xf>
    <xf numFmtId="0" fontId="12" fillId="0" borderId="0" xfId="0" applyFont="1" applyAlignment="1">
      <alignment horizontal="center" vertical="center"/>
    </xf>
    <xf numFmtId="0" fontId="14" fillId="3" borderId="25" xfId="0" applyFont="1" applyFill="1" applyBorder="1" applyAlignment="1">
      <alignment vertical="center"/>
    </xf>
    <xf numFmtId="0" fontId="12" fillId="0" borderId="0" xfId="0" applyFont="1" applyAlignment="1">
      <alignment horizontal="center"/>
    </xf>
    <xf numFmtId="2" fontId="0" fillId="0" borderId="0" xfId="0" applyNumberFormat="1" applyAlignment="1">
      <alignment vertical="center"/>
    </xf>
    <xf numFmtId="0" fontId="19" fillId="3" borderId="17" xfId="0" applyFont="1" applyFill="1" applyBorder="1"/>
    <xf numFmtId="166" fontId="19" fillId="3" borderId="17" xfId="0" applyNumberFormat="1" applyFont="1" applyFill="1" applyBorder="1"/>
    <xf numFmtId="0" fontId="19" fillId="3" borderId="0" xfId="0" applyFont="1" applyFill="1"/>
    <xf numFmtId="0" fontId="0" fillId="3" borderId="0" xfId="0" applyFill="1" applyAlignment="1">
      <alignment vertical="center"/>
    </xf>
    <xf numFmtId="0" fontId="11" fillId="3" borderId="0" xfId="0" applyFont="1" applyFill="1" applyAlignment="1">
      <alignment vertical="center"/>
    </xf>
    <xf numFmtId="0" fontId="16" fillId="3" borderId="19" xfId="0" applyFont="1" applyFill="1" applyBorder="1" applyAlignment="1">
      <alignment vertical="center"/>
    </xf>
    <xf numFmtId="0" fontId="16" fillId="3" borderId="20" xfId="0" applyFont="1" applyFill="1" applyBorder="1" applyAlignment="1">
      <alignment vertical="center"/>
    </xf>
    <xf numFmtId="0" fontId="15" fillId="3" borderId="0" xfId="0" applyFont="1" applyFill="1" applyAlignment="1">
      <alignment vertical="center" wrapText="1"/>
    </xf>
    <xf numFmtId="0" fontId="11" fillId="0" borderId="0" xfId="0" applyFont="1"/>
    <xf numFmtId="0" fontId="15" fillId="0" borderId="0" xfId="0" applyFont="1"/>
    <xf numFmtId="11" fontId="0" fillId="0" borderId="0" xfId="0" applyNumberFormat="1"/>
    <xf numFmtId="11" fontId="11" fillId="0" borderId="0" xfId="0" applyNumberFormat="1" applyFont="1"/>
    <xf numFmtId="2" fontId="0" fillId="0" borderId="0" xfId="0" applyNumberFormat="1" applyAlignment="1">
      <alignment horizontal="left"/>
    </xf>
    <xf numFmtId="2" fontId="0" fillId="0" borderId="0" xfId="0" applyNumberFormat="1" applyAlignment="1">
      <alignment horizontal="left" vertical="center"/>
    </xf>
    <xf numFmtId="0" fontId="0" fillId="3" borderId="15" xfId="0" applyFill="1" applyBorder="1" applyAlignment="1">
      <alignment vertical="center"/>
    </xf>
    <xf numFmtId="0" fontId="22" fillId="3" borderId="0" xfId="0" applyFont="1" applyFill="1" applyAlignment="1">
      <alignment vertical="center"/>
    </xf>
    <xf numFmtId="0" fontId="22" fillId="3" borderId="8" xfId="0" applyFont="1" applyFill="1" applyBorder="1" applyAlignment="1">
      <alignment vertical="center"/>
    </xf>
    <xf numFmtId="165" fontId="22" fillId="3" borderId="0" xfId="0" applyNumberFormat="1" applyFont="1" applyFill="1" applyAlignment="1">
      <alignment vertical="center"/>
    </xf>
    <xf numFmtId="0" fontId="22" fillId="3" borderId="9" xfId="0" applyFont="1" applyFill="1" applyBorder="1" applyAlignment="1">
      <alignment vertical="center"/>
    </xf>
    <xf numFmtId="0" fontId="0" fillId="3" borderId="19" xfId="0" applyFill="1" applyBorder="1" applyAlignment="1">
      <alignment vertical="center"/>
    </xf>
    <xf numFmtId="0" fontId="0" fillId="3" borderId="17" xfId="0" applyFill="1" applyBorder="1" applyAlignment="1">
      <alignment vertical="center"/>
    </xf>
    <xf numFmtId="0" fontId="0" fillId="3" borderId="16" xfId="0" applyFill="1" applyBorder="1" applyAlignment="1">
      <alignment vertical="center"/>
    </xf>
    <xf numFmtId="0" fontId="0" fillId="3" borderId="20" xfId="0" applyFill="1" applyBorder="1" applyAlignment="1">
      <alignment vertical="center"/>
    </xf>
    <xf numFmtId="0" fontId="0" fillId="4" borderId="17" xfId="0" applyFill="1" applyBorder="1" applyAlignment="1" applyProtection="1">
      <alignment vertical="center"/>
      <protection locked="0"/>
    </xf>
    <xf numFmtId="0" fontId="24" fillId="3" borderId="18" xfId="0" applyFont="1" applyFill="1" applyBorder="1" applyAlignment="1">
      <alignment vertical="center"/>
    </xf>
    <xf numFmtId="0" fontId="0" fillId="3" borderId="24" xfId="0" applyFill="1" applyBorder="1" applyAlignment="1">
      <alignment vertical="center"/>
    </xf>
    <xf numFmtId="0" fontId="0" fillId="3" borderId="25" xfId="0" applyFill="1" applyBorder="1" applyAlignment="1">
      <alignment vertical="center"/>
    </xf>
    <xf numFmtId="0" fontId="0" fillId="3" borderId="26" xfId="0" applyFill="1" applyBorder="1" applyAlignment="1">
      <alignment vertical="center"/>
    </xf>
    <xf numFmtId="0" fontId="0" fillId="3" borderId="12" xfId="0" applyFill="1" applyBorder="1" applyAlignment="1">
      <alignment vertical="center"/>
    </xf>
    <xf numFmtId="0" fontId="0" fillId="3" borderId="13" xfId="0" applyFill="1" applyBorder="1" applyAlignment="1">
      <alignment vertical="center"/>
    </xf>
    <xf numFmtId="0" fontId="0" fillId="4" borderId="13" xfId="0" applyFill="1" applyBorder="1" applyAlignment="1" applyProtection="1">
      <alignment vertical="center"/>
      <protection locked="0"/>
    </xf>
    <xf numFmtId="0" fontId="0" fillId="3" borderId="14" xfId="0" applyFill="1" applyBorder="1" applyAlignment="1">
      <alignment vertical="center"/>
    </xf>
    <xf numFmtId="164" fontId="12" fillId="3" borderId="17" xfId="0" applyNumberFormat="1" applyFont="1" applyFill="1" applyBorder="1" applyAlignment="1">
      <alignment vertical="center"/>
    </xf>
    <xf numFmtId="0" fontId="12" fillId="3" borderId="19" xfId="0" applyFont="1" applyFill="1" applyBorder="1" applyAlignment="1">
      <alignment vertical="center" wrapText="1"/>
    </xf>
    <xf numFmtId="164" fontId="0" fillId="3" borderId="17" xfId="0" applyNumberFormat="1" applyFill="1" applyBorder="1" applyAlignment="1">
      <alignment vertical="center"/>
    </xf>
    <xf numFmtId="0" fontId="0" fillId="3" borderId="18" xfId="0" applyFill="1" applyBorder="1" applyAlignment="1">
      <alignment vertical="center"/>
    </xf>
    <xf numFmtId="164" fontId="0" fillId="3" borderId="18" xfId="0" applyNumberFormat="1" applyFill="1" applyBorder="1" applyAlignment="1">
      <alignment vertical="center"/>
    </xf>
    <xf numFmtId="0" fontId="0" fillId="3" borderId="30" xfId="0" applyFill="1" applyBorder="1" applyAlignment="1">
      <alignment vertical="center"/>
    </xf>
    <xf numFmtId="0" fontId="0" fillId="3" borderId="31" xfId="0" applyFill="1" applyBorder="1" applyAlignment="1">
      <alignment vertical="center"/>
    </xf>
    <xf numFmtId="0" fontId="0" fillId="3" borderId="32" xfId="0" applyFill="1" applyBorder="1" applyAlignment="1">
      <alignment vertical="center"/>
    </xf>
    <xf numFmtId="165" fontId="0" fillId="3" borderId="17" xfId="0" applyNumberFormat="1" applyFill="1" applyBorder="1" applyAlignment="1">
      <alignment vertical="center"/>
    </xf>
    <xf numFmtId="2" fontId="0" fillId="3" borderId="31" xfId="0" applyNumberFormat="1" applyFill="1" applyBorder="1" applyAlignment="1">
      <alignment vertical="center"/>
    </xf>
    <xf numFmtId="0" fontId="0" fillId="3" borderId="8" xfId="0" applyFill="1" applyBorder="1" applyAlignment="1">
      <alignment vertical="center"/>
    </xf>
    <xf numFmtId="0" fontId="12" fillId="3" borderId="0" xfId="0" applyFont="1" applyFill="1" applyAlignment="1">
      <alignment vertical="center"/>
    </xf>
    <xf numFmtId="164" fontId="15" fillId="3" borderId="17" xfId="0" applyNumberFormat="1" applyFont="1" applyFill="1" applyBorder="1" applyAlignment="1">
      <alignment vertical="center"/>
    </xf>
    <xf numFmtId="164" fontId="15" fillId="3" borderId="0" xfId="0" applyNumberFormat="1" applyFont="1" applyFill="1" applyAlignment="1">
      <alignment vertical="center"/>
    </xf>
    <xf numFmtId="0" fontId="0" fillId="0" borderId="17" xfId="0" applyBorder="1"/>
    <xf numFmtId="0" fontId="16" fillId="0" borderId="17" xfId="0" applyFont="1" applyBorder="1"/>
    <xf numFmtId="0" fontId="30" fillId="0" borderId="0" xfId="0" applyFont="1"/>
    <xf numFmtId="0" fontId="31" fillId="0" borderId="0" xfId="0" applyFont="1"/>
    <xf numFmtId="0" fontId="30" fillId="0" borderId="17" xfId="0" applyFont="1" applyBorder="1"/>
    <xf numFmtId="0" fontId="30" fillId="0" borderId="31" xfId="0" applyFont="1" applyBorder="1"/>
    <xf numFmtId="0" fontId="32" fillId="0" borderId="17" xfId="0" applyFont="1" applyBorder="1"/>
    <xf numFmtId="1" fontId="0" fillId="0" borderId="17" xfId="0" applyNumberFormat="1" applyBorder="1"/>
    <xf numFmtId="0" fontId="0" fillId="0" borderId="15" xfId="0" applyBorder="1"/>
    <xf numFmtId="0" fontId="0" fillId="0" borderId="19" xfId="0" applyBorder="1"/>
    <xf numFmtId="0" fontId="16" fillId="0" borderId="19" xfId="0" applyFont="1" applyBorder="1"/>
    <xf numFmtId="164" fontId="30" fillId="0" borderId="17" xfId="0" applyNumberFormat="1" applyFont="1" applyBorder="1"/>
    <xf numFmtId="167" fontId="30" fillId="0" borderId="17" xfId="0" applyNumberFormat="1" applyFont="1" applyBorder="1"/>
    <xf numFmtId="0" fontId="30" fillId="0" borderId="15" xfId="0" applyFont="1" applyBorder="1"/>
    <xf numFmtId="0" fontId="30" fillId="0" borderId="19" xfId="0" applyFont="1" applyBorder="1"/>
    <xf numFmtId="0" fontId="30" fillId="0" borderId="16" xfId="0" applyFont="1" applyBorder="1"/>
    <xf numFmtId="0" fontId="30" fillId="0" borderId="18" xfId="0" applyFont="1" applyBorder="1"/>
    <xf numFmtId="0" fontId="30" fillId="0" borderId="20" xfId="0" applyFont="1" applyBorder="1"/>
    <xf numFmtId="0" fontId="30" fillId="0" borderId="30" xfId="0" applyFont="1" applyBorder="1"/>
    <xf numFmtId="0" fontId="30" fillId="0" borderId="32" xfId="0" applyFont="1" applyBorder="1"/>
    <xf numFmtId="0" fontId="30" fillId="0" borderId="33" xfId="0" applyFont="1" applyBorder="1"/>
    <xf numFmtId="0" fontId="30" fillId="0" borderId="34" xfId="0" applyFont="1" applyBorder="1"/>
    <xf numFmtId="0" fontId="30" fillId="0" borderId="35" xfId="0" applyFont="1" applyBorder="1"/>
    <xf numFmtId="2" fontId="30" fillId="0" borderId="17" xfId="0" applyNumberFormat="1" applyFont="1" applyBorder="1"/>
    <xf numFmtId="2" fontId="30" fillId="0" borderId="18" xfId="0" applyNumberFormat="1" applyFont="1" applyBorder="1"/>
    <xf numFmtId="2" fontId="34" fillId="0" borderId="17" xfId="0" applyNumberFormat="1" applyFont="1" applyBorder="1"/>
    <xf numFmtId="0" fontId="35" fillId="3" borderId="17" xfId="0" applyFont="1" applyFill="1" applyBorder="1" applyAlignment="1">
      <alignment vertical="center"/>
    </xf>
    <xf numFmtId="164" fontId="35" fillId="3" borderId="17" xfId="0" applyNumberFormat="1" applyFont="1" applyFill="1" applyBorder="1" applyAlignment="1">
      <alignment vertical="center"/>
    </xf>
    <xf numFmtId="164" fontId="35" fillId="3" borderId="18" xfId="0" applyNumberFormat="1" applyFont="1" applyFill="1" applyBorder="1" applyAlignment="1">
      <alignment vertical="center"/>
    </xf>
    <xf numFmtId="167" fontId="32" fillId="0" borderId="17" xfId="0" applyNumberFormat="1" applyFont="1" applyBorder="1"/>
    <xf numFmtId="2" fontId="15" fillId="0" borderId="17" xfId="0" applyNumberFormat="1" applyFont="1" applyBorder="1"/>
    <xf numFmtId="167" fontId="35" fillId="3" borderId="17" xfId="0" applyNumberFormat="1" applyFont="1" applyFill="1" applyBorder="1" applyAlignment="1">
      <alignment vertical="center"/>
    </xf>
    <xf numFmtId="167" fontId="0" fillId="3" borderId="17" xfId="0" applyNumberFormat="1" applyFill="1" applyBorder="1" applyAlignment="1">
      <alignment vertical="center"/>
    </xf>
    <xf numFmtId="167" fontId="0" fillId="3" borderId="36" xfId="0" applyNumberFormat="1" applyFill="1" applyBorder="1" applyAlignment="1">
      <alignment vertical="center"/>
    </xf>
    <xf numFmtId="2" fontId="0" fillId="0" borderId="17" xfId="0" applyNumberFormat="1" applyBorder="1"/>
    <xf numFmtId="0" fontId="0" fillId="7" borderId="17" xfId="0" applyFill="1" applyBorder="1"/>
    <xf numFmtId="0" fontId="2" fillId="3" borderId="4" xfId="0" applyFont="1" applyFill="1" applyBorder="1" applyAlignment="1">
      <alignment horizontal="left" vertical="center"/>
    </xf>
    <xf numFmtId="1" fontId="0" fillId="4" borderId="17" xfId="0" applyNumberFormat="1" applyFill="1" applyBorder="1" applyAlignment="1" applyProtection="1">
      <alignment vertical="center"/>
      <protection locked="0"/>
    </xf>
    <xf numFmtId="0" fontId="0" fillId="4" borderId="25" xfId="0" applyFill="1" applyBorder="1" applyAlignment="1" applyProtection="1">
      <alignment vertical="center"/>
      <protection locked="0"/>
    </xf>
    <xf numFmtId="2" fontId="0" fillId="0" borderId="17" xfId="0" applyNumberFormat="1" applyBorder="1" applyAlignment="1">
      <alignment vertical="center"/>
    </xf>
    <xf numFmtId="165" fontId="0" fillId="4" borderId="31" xfId="0" applyNumberFormat="1" applyFill="1" applyBorder="1" applyAlignment="1" applyProtection="1">
      <alignment vertical="center"/>
      <protection locked="0"/>
    </xf>
    <xf numFmtId="0" fontId="30" fillId="4" borderId="17" xfId="0" applyFont="1" applyFill="1" applyBorder="1" applyProtection="1">
      <protection locked="0"/>
    </xf>
    <xf numFmtId="2" fontId="30" fillId="4" borderId="34" xfId="0" applyNumberFormat="1" applyFont="1" applyFill="1" applyBorder="1" applyProtection="1">
      <protection locked="0"/>
    </xf>
    <xf numFmtId="0" fontId="30" fillId="4" borderId="31" xfId="0" applyFont="1" applyFill="1" applyBorder="1" applyProtection="1">
      <protection locked="0"/>
    </xf>
    <xf numFmtId="167" fontId="30" fillId="4" borderId="17" xfId="0" applyNumberFormat="1" applyFont="1" applyFill="1" applyBorder="1" applyProtection="1">
      <protection locked="0"/>
    </xf>
    <xf numFmtId="0" fontId="0" fillId="4" borderId="17" xfId="0" applyFill="1" applyBorder="1" applyProtection="1">
      <protection locked="0"/>
    </xf>
    <xf numFmtId="0" fontId="0" fillId="4" borderId="18" xfId="0" applyFill="1" applyBorder="1" applyAlignment="1" applyProtection="1">
      <alignment vertical="center"/>
      <protection locked="0"/>
    </xf>
    <xf numFmtId="2" fontId="12" fillId="3" borderId="36" xfId="0" applyNumberFormat="1" applyFont="1" applyFill="1" applyBorder="1" applyAlignment="1">
      <alignment vertical="center"/>
    </xf>
    <xf numFmtId="4" fontId="12" fillId="3" borderId="36" xfId="0" applyNumberFormat="1" applyFont="1" applyFill="1" applyBorder="1" applyAlignment="1">
      <alignment vertical="center"/>
    </xf>
    <xf numFmtId="167" fontId="0" fillId="3" borderId="18" xfId="0" applyNumberFormat="1" applyFill="1" applyBorder="1" applyAlignment="1">
      <alignment vertical="center"/>
    </xf>
    <xf numFmtId="0" fontId="0" fillId="3" borderId="30" xfId="0" applyFill="1" applyBorder="1" applyAlignment="1">
      <alignment horizontal="left" vertical="center"/>
    </xf>
    <xf numFmtId="0" fontId="0" fillId="3" borderId="32" xfId="0" applyFill="1" applyBorder="1" applyAlignment="1">
      <alignment horizontal="left" vertical="center"/>
    </xf>
    <xf numFmtId="0" fontId="0" fillId="3" borderId="31" xfId="0" applyFill="1" applyBorder="1" applyAlignment="1">
      <alignment horizontal="right" vertical="center"/>
    </xf>
    <xf numFmtId="0" fontId="23" fillId="3" borderId="17" xfId="0" applyFont="1" applyFill="1" applyBorder="1" applyAlignment="1">
      <alignment horizontal="left" vertical="center" wrapText="1"/>
    </xf>
    <xf numFmtId="0" fontId="0" fillId="3" borderId="17" xfId="0" applyFill="1" applyBorder="1" applyAlignment="1">
      <alignment horizontal="left" vertical="center" wrapText="1"/>
    </xf>
    <xf numFmtId="1" fontId="34" fillId="0" borderId="17" xfId="0" applyNumberFormat="1" applyFont="1" applyBorder="1"/>
    <xf numFmtId="2" fontId="30" fillId="3" borderId="17" xfId="0" applyNumberFormat="1" applyFont="1" applyFill="1" applyBorder="1"/>
    <xf numFmtId="0" fontId="30" fillId="3" borderId="17" xfId="0" applyFont="1" applyFill="1" applyBorder="1"/>
    <xf numFmtId="167" fontId="30" fillId="3" borderId="17" xfId="0" applyNumberFormat="1" applyFont="1" applyFill="1" applyBorder="1"/>
    <xf numFmtId="0" fontId="32" fillId="3" borderId="17" xfId="0" applyFont="1" applyFill="1" applyBorder="1"/>
    <xf numFmtId="0" fontId="0" fillId="4" borderId="17" xfId="0" applyFill="1" applyBorder="1" applyAlignment="1" applyProtection="1">
      <alignment horizontal="left" vertical="center" wrapText="1"/>
      <protection locked="0"/>
    </xf>
    <xf numFmtId="2" fontId="0" fillId="4" borderId="17" xfId="0" applyNumberFormat="1" applyFill="1" applyBorder="1" applyAlignment="1" applyProtection="1">
      <alignment vertical="center"/>
      <protection locked="0"/>
    </xf>
    <xf numFmtId="2" fontId="0" fillId="3" borderId="17" xfId="0" applyNumberFormat="1" applyFill="1" applyBorder="1"/>
    <xf numFmtId="0" fontId="30" fillId="0" borderId="15" xfId="0" applyFont="1" applyBorder="1" applyAlignment="1">
      <alignment vertical="center" wrapText="1"/>
    </xf>
    <xf numFmtId="0" fontId="30" fillId="0" borderId="17" xfId="0" applyFont="1" applyBorder="1" applyAlignment="1">
      <alignment vertical="center"/>
    </xf>
    <xf numFmtId="2" fontId="0" fillId="0" borderId="0" xfId="0" applyNumberFormat="1"/>
    <xf numFmtId="164" fontId="34" fillId="0" borderId="17" xfId="0" applyNumberFormat="1" applyFont="1" applyBorder="1"/>
    <xf numFmtId="0" fontId="0" fillId="3" borderId="37" xfId="0" applyFill="1" applyBorder="1" applyAlignment="1">
      <alignment vertical="center"/>
    </xf>
    <xf numFmtId="164" fontId="34" fillId="3" borderId="17" xfId="0" applyNumberFormat="1" applyFont="1" applyFill="1" applyBorder="1"/>
    <xf numFmtId="0" fontId="0" fillId="0" borderId="0" xfId="0" applyAlignment="1">
      <alignment wrapText="1"/>
    </xf>
    <xf numFmtId="2" fontId="32" fillId="3" borderId="17" xfId="0" applyNumberFormat="1" applyFont="1" applyFill="1" applyBorder="1" applyAlignment="1">
      <alignment horizontal="right"/>
    </xf>
    <xf numFmtId="167" fontId="34" fillId="0" borderId="31" xfId="0" applyNumberFormat="1" applyFont="1" applyBorder="1"/>
    <xf numFmtId="164" fontId="30" fillId="3" borderId="31" xfId="0" applyNumberFormat="1" applyFont="1" applyFill="1" applyBorder="1"/>
    <xf numFmtId="1" fontId="34" fillId="3" borderId="17" xfId="0" applyNumberFormat="1" applyFont="1" applyFill="1" applyBorder="1"/>
    <xf numFmtId="167" fontId="34" fillId="0" borderId="18" xfId="0" applyNumberFormat="1" applyFont="1" applyBorder="1"/>
    <xf numFmtId="0" fontId="0" fillId="0" borderId="18" xfId="0" applyBorder="1"/>
    <xf numFmtId="167" fontId="30" fillId="4" borderId="31" xfId="0" applyNumberFormat="1" applyFont="1" applyFill="1" applyBorder="1" applyProtection="1">
      <protection locked="0"/>
    </xf>
    <xf numFmtId="0" fontId="30" fillId="4" borderId="17" xfId="0" applyFont="1" applyFill="1" applyBorder="1" applyAlignment="1" applyProtection="1">
      <alignment horizontal="right" vertical="center"/>
      <protection locked="0"/>
    </xf>
    <xf numFmtId="164" fontId="12" fillId="3" borderId="25" xfId="0" applyNumberFormat="1" applyFont="1" applyFill="1" applyBorder="1" applyAlignment="1">
      <alignment vertical="center"/>
    </xf>
    <xf numFmtId="164" fontId="32" fillId="4" borderId="17" xfId="0" applyNumberFormat="1" applyFont="1" applyFill="1" applyBorder="1" applyProtection="1">
      <protection locked="0"/>
    </xf>
    <xf numFmtId="164" fontId="32" fillId="3" borderId="17" xfId="0" applyNumberFormat="1" applyFont="1" applyFill="1" applyBorder="1"/>
    <xf numFmtId="164" fontId="30" fillId="4" borderId="17" xfId="0" applyNumberFormat="1" applyFont="1" applyFill="1" applyBorder="1" applyProtection="1">
      <protection locked="0"/>
    </xf>
    <xf numFmtId="0" fontId="30" fillId="0" borderId="15" xfId="0" applyFont="1" applyBorder="1" applyAlignment="1">
      <alignment wrapText="1"/>
    </xf>
    <xf numFmtId="0" fontId="30" fillId="0" borderId="8" xfId="0" applyFont="1" applyBorder="1"/>
    <xf numFmtId="2" fontId="30" fillId="0" borderId="0" xfId="0" applyNumberFormat="1" applyFont="1"/>
    <xf numFmtId="0" fontId="0" fillId="0" borderId="17" xfId="0" applyBorder="1" applyAlignment="1">
      <alignment horizontal="center" vertical="center"/>
    </xf>
    <xf numFmtId="0" fontId="0" fillId="0" borderId="38" xfId="0" applyBorder="1" applyAlignment="1">
      <alignment horizontal="center" vertical="center"/>
    </xf>
    <xf numFmtId="0" fontId="23" fillId="5" borderId="39" xfId="0" applyFont="1" applyFill="1" applyBorder="1" applyAlignment="1">
      <alignment vertical="center"/>
    </xf>
    <xf numFmtId="0" fontId="12" fillId="6" borderId="40" xfId="0" applyFont="1" applyFill="1" applyBorder="1" applyAlignment="1">
      <alignment vertical="center"/>
    </xf>
    <xf numFmtId="0" fontId="0" fillId="3" borderId="41" xfId="0" applyFill="1" applyBorder="1" applyAlignment="1">
      <alignment horizontal="left" vertical="center"/>
    </xf>
    <xf numFmtId="0" fontId="0" fillId="3" borderId="2" xfId="0" applyFill="1" applyBorder="1" applyAlignment="1">
      <alignment vertical="center"/>
    </xf>
    <xf numFmtId="0" fontId="0" fillId="3" borderId="42" xfId="0" applyFill="1" applyBorder="1" applyAlignment="1">
      <alignment vertical="center"/>
    </xf>
    <xf numFmtId="0" fontId="0" fillId="3" borderId="44" xfId="0" applyFill="1" applyBorder="1" applyAlignment="1">
      <alignment vertical="center"/>
    </xf>
    <xf numFmtId="0" fontId="23" fillId="5" borderId="43" xfId="0" applyFont="1" applyFill="1" applyBorder="1" applyAlignment="1">
      <alignment vertical="center"/>
    </xf>
    <xf numFmtId="0" fontId="0" fillId="3" borderId="19" xfId="0" applyFill="1" applyBorder="1" applyAlignment="1">
      <alignment vertical="center" wrapText="1"/>
    </xf>
    <xf numFmtId="0" fontId="35" fillId="3" borderId="19" xfId="0" applyFont="1" applyFill="1" applyBorder="1" applyAlignment="1">
      <alignment vertical="center"/>
    </xf>
    <xf numFmtId="0" fontId="0" fillId="3" borderId="39" xfId="0" applyFill="1" applyBorder="1" applyAlignment="1">
      <alignment vertical="center"/>
    </xf>
    <xf numFmtId="0" fontId="0" fillId="3" borderId="45" xfId="0" applyFill="1" applyBorder="1" applyAlignment="1">
      <alignment vertical="center"/>
    </xf>
    <xf numFmtId="164" fontId="32" fillId="3" borderId="17" xfId="0" applyNumberFormat="1" applyFont="1" applyFill="1" applyBorder="1" applyAlignment="1">
      <alignment horizontal="right"/>
    </xf>
    <xf numFmtId="2" fontId="32" fillId="3" borderId="17" xfId="0" applyNumberFormat="1" applyFont="1" applyFill="1" applyBorder="1" applyAlignment="1">
      <alignment horizontal="right" vertical="center" wrapText="1"/>
    </xf>
    <xf numFmtId="4" fontId="0" fillId="4" borderId="17" xfId="0" applyNumberFormat="1" applyFill="1" applyBorder="1" applyAlignment="1" applyProtection="1">
      <alignment vertical="center"/>
      <protection locked="0"/>
    </xf>
    <xf numFmtId="4" fontId="12" fillId="3" borderId="36" xfId="0" applyNumberFormat="1" applyFont="1" applyFill="1" applyBorder="1" applyAlignment="1">
      <alignment horizontal="left" vertical="center" wrapText="1"/>
    </xf>
    <xf numFmtId="2" fontId="30" fillId="4" borderId="31" xfId="0" applyNumberFormat="1" applyFont="1" applyFill="1" applyBorder="1" applyProtection="1">
      <protection locked="0"/>
    </xf>
    <xf numFmtId="1" fontId="30" fillId="4" borderId="31" xfId="0" applyNumberFormat="1" applyFont="1" applyFill="1" applyBorder="1" applyProtection="1">
      <protection locked="0"/>
    </xf>
    <xf numFmtId="0" fontId="30" fillId="0" borderId="17" xfId="0" applyFont="1" applyBorder="1" applyAlignment="1">
      <alignment horizontal="right" vertical="center"/>
    </xf>
    <xf numFmtId="164" fontId="0" fillId="0" borderId="0" xfId="0" applyNumberFormat="1"/>
    <xf numFmtId="1" fontId="34" fillId="3" borderId="31" xfId="0" applyNumberFormat="1" applyFont="1" applyFill="1" applyBorder="1"/>
    <xf numFmtId="2" fontId="0" fillId="4" borderId="17" xfId="0" applyNumberFormat="1" applyFill="1" applyBorder="1" applyProtection="1">
      <protection locked="0"/>
    </xf>
    <xf numFmtId="2" fontId="0" fillId="3" borderId="17" xfId="0" applyNumberFormat="1" applyFill="1" applyBorder="1" applyAlignment="1">
      <alignment vertical="center"/>
    </xf>
    <xf numFmtId="0" fontId="38" fillId="0" borderId="0" xfId="0" applyFont="1"/>
    <xf numFmtId="0" fontId="0" fillId="0" borderId="0" xfId="0" quotePrefix="1"/>
    <xf numFmtId="0" fontId="0" fillId="4" borderId="17" xfId="0" applyFill="1" applyBorder="1" applyAlignment="1">
      <alignment vertical="center"/>
    </xf>
    <xf numFmtId="2" fontId="0" fillId="4" borderId="17" xfId="0" applyNumberFormat="1" applyFill="1" applyBorder="1" applyAlignment="1">
      <alignment vertical="center"/>
    </xf>
    <xf numFmtId="11" fontId="0" fillId="0" borderId="17" xfId="0" applyNumberFormat="1" applyBorder="1"/>
    <xf numFmtId="168" fontId="0" fillId="0" borderId="17" xfId="0" applyNumberFormat="1" applyBorder="1"/>
    <xf numFmtId="168" fontId="0" fillId="0" borderId="17" xfId="0" quotePrefix="1" applyNumberFormat="1" applyBorder="1"/>
    <xf numFmtId="164" fontId="15" fillId="3" borderId="31" xfId="0" applyNumberFormat="1" applyFont="1" applyFill="1" applyBorder="1"/>
    <xf numFmtId="0" fontId="0" fillId="0" borderId="30" xfId="0" applyBorder="1"/>
    <xf numFmtId="1" fontId="0" fillId="0" borderId="31" xfId="0" applyNumberFormat="1" applyBorder="1"/>
    <xf numFmtId="0" fontId="0" fillId="0" borderId="32" xfId="0" applyBorder="1"/>
    <xf numFmtId="0" fontId="0" fillId="3" borderId="48" xfId="0" applyFill="1" applyBorder="1" applyAlignment="1">
      <alignment vertical="center"/>
    </xf>
    <xf numFmtId="1" fontId="32" fillId="3" borderId="31" xfId="0" applyNumberFormat="1" applyFont="1" applyFill="1" applyBorder="1" applyAlignment="1">
      <alignment horizontal="right"/>
    </xf>
    <xf numFmtId="0" fontId="40" fillId="3" borderId="0" xfId="6" applyFill="1">
      <alignment vertical="center"/>
    </xf>
    <xf numFmtId="0" fontId="40" fillId="3" borderId="11" xfId="6" applyFill="1" applyBorder="1">
      <alignment vertical="center"/>
    </xf>
    <xf numFmtId="0" fontId="40" fillId="3" borderId="10" xfId="6" applyFill="1" applyBorder="1">
      <alignment vertical="center"/>
    </xf>
    <xf numFmtId="0" fontId="40" fillId="3" borderId="4" xfId="6" applyFill="1" applyBorder="1">
      <alignment vertical="center"/>
    </xf>
    <xf numFmtId="0" fontId="40" fillId="3" borderId="9" xfId="6" applyFill="1" applyBorder="1">
      <alignment vertical="center"/>
    </xf>
    <xf numFmtId="0" fontId="40" fillId="3" borderId="8" xfId="6" applyFill="1" applyBorder="1">
      <alignment vertical="center"/>
    </xf>
    <xf numFmtId="0" fontId="41" fillId="3" borderId="0" xfId="6" applyFont="1" applyFill="1">
      <alignment vertical="center"/>
    </xf>
    <xf numFmtId="0" fontId="41" fillId="3" borderId="8" xfId="6" applyFont="1" applyFill="1" applyBorder="1">
      <alignment vertical="center"/>
    </xf>
    <xf numFmtId="0" fontId="42" fillId="3" borderId="0" xfId="6" applyFont="1" applyFill="1">
      <alignment vertical="center"/>
    </xf>
    <xf numFmtId="0" fontId="42" fillId="3" borderId="8" xfId="6" applyFont="1" applyFill="1" applyBorder="1">
      <alignment vertical="center"/>
    </xf>
    <xf numFmtId="0" fontId="42" fillId="3" borderId="0" xfId="6" applyFont="1" applyFill="1" applyAlignment="1" applyProtection="1">
      <alignment horizontal="center" vertical="center"/>
      <protection locked="0"/>
    </xf>
    <xf numFmtId="0" fontId="13" fillId="3" borderId="0" xfId="6" applyFont="1" applyFill="1" applyAlignment="1">
      <alignment horizontal="center" vertical="center"/>
    </xf>
    <xf numFmtId="0" fontId="13" fillId="3" borderId="0" xfId="6" applyFont="1" applyFill="1">
      <alignment vertical="center"/>
    </xf>
    <xf numFmtId="0" fontId="19" fillId="3" borderId="0" xfId="6" applyFont="1" applyFill="1" applyAlignment="1">
      <alignment horizontal="center"/>
    </xf>
    <xf numFmtId="0" fontId="40" fillId="3" borderId="7" xfId="6" applyFill="1" applyBorder="1">
      <alignment vertical="center"/>
    </xf>
    <xf numFmtId="0" fontId="40" fillId="3" borderId="6" xfId="6" applyFill="1" applyBorder="1">
      <alignment vertical="center"/>
    </xf>
    <xf numFmtId="0" fontId="40" fillId="3" borderId="0" xfId="6" applyFill="1" applyAlignment="1">
      <alignment horizontal="center" vertical="center"/>
    </xf>
    <xf numFmtId="0" fontId="43" fillId="0" borderId="0" xfId="6" applyFont="1" applyAlignment="1">
      <alignment horizontal="center" vertical="center"/>
    </xf>
    <xf numFmtId="0" fontId="43" fillId="0" borderId="6" xfId="6" applyFont="1" applyBorder="1" applyAlignment="1">
      <alignment horizontal="center" vertical="center"/>
    </xf>
    <xf numFmtId="0" fontId="44" fillId="3" borderId="6" xfId="5" applyFont="1" applyFill="1" applyBorder="1" applyAlignment="1" applyProtection="1">
      <alignment horizontal="center" vertical="center"/>
      <protection locked="0"/>
    </xf>
    <xf numFmtId="0" fontId="13" fillId="3" borderId="6" xfId="6" applyFont="1" applyFill="1" applyBorder="1" applyAlignment="1">
      <alignment horizontal="center" vertical="center"/>
    </xf>
    <xf numFmtId="0" fontId="13" fillId="3" borderId="6" xfId="6" applyFont="1" applyFill="1" applyBorder="1">
      <alignment vertical="center"/>
    </xf>
    <xf numFmtId="0" fontId="40" fillId="3" borderId="50" xfId="6" applyFill="1" applyBorder="1">
      <alignment vertical="center"/>
    </xf>
    <xf numFmtId="0" fontId="42" fillId="3" borderId="18" xfId="6" applyFont="1" applyFill="1" applyBorder="1">
      <alignment vertical="center"/>
    </xf>
    <xf numFmtId="0" fontId="19" fillId="3" borderId="32" xfId="6" applyFont="1" applyFill="1" applyBorder="1" applyAlignment="1">
      <alignment horizontal="center"/>
    </xf>
    <xf numFmtId="0" fontId="42" fillId="4" borderId="31" xfId="6" applyFont="1" applyFill="1" applyBorder="1" applyAlignment="1" applyProtection="1">
      <alignment horizontal="center" vertical="center"/>
      <protection locked="0"/>
    </xf>
    <xf numFmtId="0" fontId="13" fillId="3" borderId="31" xfId="6" applyFont="1" applyFill="1" applyBorder="1" applyAlignment="1">
      <alignment horizontal="center" vertical="center"/>
    </xf>
    <xf numFmtId="0" fontId="13" fillId="3" borderId="30" xfId="6" applyFont="1" applyFill="1" applyBorder="1">
      <alignment vertical="center"/>
    </xf>
    <xf numFmtId="0" fontId="40" fillId="3" borderId="17" xfId="6" applyFill="1" applyBorder="1" applyAlignment="1">
      <alignment horizontal="center" vertical="center"/>
    </xf>
    <xf numFmtId="0" fontId="42" fillId="3" borderId="17" xfId="6" applyFont="1" applyFill="1" applyBorder="1">
      <alignment vertical="center"/>
    </xf>
    <xf numFmtId="0" fontId="19" fillId="3" borderId="19" xfId="6" applyFont="1" applyFill="1" applyBorder="1" applyAlignment="1">
      <alignment horizontal="center" vertical="center"/>
    </xf>
    <xf numFmtId="0" fontId="44" fillId="8" borderId="17" xfId="5" applyFont="1" applyBorder="1" applyAlignment="1" applyProtection="1">
      <alignment horizontal="center" vertical="center"/>
      <protection locked="0"/>
    </xf>
    <xf numFmtId="0" fontId="13" fillId="3" borderId="17" xfId="6" applyFont="1" applyFill="1" applyBorder="1" applyAlignment="1">
      <alignment horizontal="center" vertical="center"/>
    </xf>
    <xf numFmtId="0" fontId="13" fillId="3" borderId="15" xfId="6" applyFont="1" applyFill="1" applyBorder="1">
      <alignment vertical="center"/>
    </xf>
    <xf numFmtId="0" fontId="42" fillId="3" borderId="17" xfId="6" applyFont="1" applyFill="1" applyBorder="1" applyAlignment="1">
      <alignment horizontal="center" vertical="center"/>
    </xf>
    <xf numFmtId="0" fontId="45" fillId="8" borderId="49" xfId="7" applyAlignment="1">
      <alignment horizontal="center" vertical="center"/>
    </xf>
    <xf numFmtId="0" fontId="42" fillId="3" borderId="15" xfId="6" applyFont="1" applyFill="1" applyBorder="1">
      <alignment vertical="center"/>
    </xf>
    <xf numFmtId="0" fontId="43" fillId="0" borderId="19" xfId="6" applyFont="1" applyBorder="1" applyAlignment="1">
      <alignment horizontal="center" vertical="center"/>
    </xf>
    <xf numFmtId="0" fontId="45" fillId="8" borderId="49" xfId="7" applyAlignment="1" applyProtection="1">
      <alignment horizontal="center" vertical="center"/>
      <protection locked="0"/>
    </xf>
    <xf numFmtId="0" fontId="19" fillId="3" borderId="19" xfId="6" applyFont="1" applyFill="1" applyBorder="1" applyAlignment="1">
      <alignment horizontal="center"/>
    </xf>
    <xf numFmtId="0" fontId="47" fillId="3" borderId="17" xfId="6" applyFont="1" applyFill="1" applyBorder="1" applyAlignment="1">
      <alignment horizontal="center" vertical="center"/>
    </xf>
    <xf numFmtId="0" fontId="42" fillId="4" borderId="17" xfId="6" applyFont="1" applyFill="1" applyBorder="1" applyAlignment="1" applyProtection="1">
      <alignment horizontal="center" vertical="center"/>
      <protection locked="0"/>
    </xf>
    <xf numFmtId="0" fontId="48" fillId="3" borderId="17" xfId="6" applyFont="1" applyFill="1" applyBorder="1" applyAlignment="1">
      <alignment horizontal="center" vertical="center"/>
    </xf>
    <xf numFmtId="0" fontId="45" fillId="3" borderId="17" xfId="7" applyFill="1" applyBorder="1" applyAlignment="1">
      <alignment horizontal="center" vertical="center"/>
    </xf>
    <xf numFmtId="0" fontId="42" fillId="3" borderId="19" xfId="6" applyFont="1" applyFill="1" applyBorder="1" applyAlignment="1">
      <alignment horizontal="center" vertical="center"/>
    </xf>
    <xf numFmtId="0" fontId="25" fillId="3" borderId="5" xfId="6" applyFont="1" applyFill="1" applyBorder="1" applyAlignment="1">
      <alignment horizontal="left" vertical="center"/>
    </xf>
    <xf numFmtId="0" fontId="40" fillId="0" borderId="0" xfId="6">
      <alignment vertical="center"/>
    </xf>
    <xf numFmtId="0" fontId="40" fillId="6" borderId="0" xfId="6" applyFill="1">
      <alignment vertical="center"/>
    </xf>
    <xf numFmtId="0" fontId="40" fillId="6" borderId="0" xfId="6" applyFill="1" applyAlignment="1">
      <alignment horizontal="center" vertical="center"/>
    </xf>
    <xf numFmtId="0" fontId="49" fillId="7" borderId="0" xfId="6" applyFont="1" applyFill="1">
      <alignment vertical="center"/>
    </xf>
    <xf numFmtId="0" fontId="50" fillId="9" borderId="0" xfId="6" applyFont="1" applyFill="1">
      <alignment vertical="center"/>
    </xf>
    <xf numFmtId="0" fontId="40" fillId="6" borderId="17" xfId="6" applyFill="1" applyBorder="1">
      <alignment vertical="center"/>
    </xf>
    <xf numFmtId="0" fontId="40" fillId="6" borderId="17" xfId="6" applyFill="1" applyBorder="1" applyAlignment="1">
      <alignment horizontal="center" vertical="center"/>
    </xf>
    <xf numFmtId="0" fontId="40" fillId="10" borderId="17" xfId="6" applyFill="1" applyBorder="1">
      <alignment vertical="center"/>
    </xf>
    <xf numFmtId="0" fontId="40" fillId="10" borderId="17" xfId="6" applyFill="1" applyBorder="1" applyAlignment="1">
      <alignment horizontal="center" vertical="center"/>
    </xf>
    <xf numFmtId="0" fontId="43" fillId="11" borderId="0" xfId="6" applyFont="1" applyFill="1" applyAlignment="1">
      <alignment horizontal="left" vertical="center"/>
    </xf>
    <xf numFmtId="0" fontId="8" fillId="6" borderId="0" xfId="6" applyFont="1" applyFill="1" applyAlignment="1">
      <alignment horizontal="center" vertical="center"/>
    </xf>
    <xf numFmtId="2" fontId="8" fillId="7" borderId="0" xfId="6" applyNumberFormat="1" applyFont="1" applyFill="1" applyAlignment="1">
      <alignment horizontal="center" vertical="center"/>
    </xf>
    <xf numFmtId="2" fontId="8" fillId="9" borderId="9" xfId="6" applyNumberFormat="1" applyFont="1" applyFill="1" applyBorder="1" applyAlignment="1">
      <alignment horizontal="center" vertical="center"/>
    </xf>
    <xf numFmtId="2" fontId="8" fillId="12" borderId="31" xfId="6" applyNumberFormat="1" applyFont="1" applyFill="1" applyBorder="1" applyAlignment="1">
      <alignment horizontal="center" vertical="center"/>
    </xf>
    <xf numFmtId="2" fontId="51" fillId="12" borderId="31" xfId="6" applyNumberFormat="1" applyFont="1" applyFill="1" applyBorder="1">
      <alignment vertical="center"/>
    </xf>
    <xf numFmtId="0" fontId="51" fillId="12" borderId="0" xfId="6" applyFont="1" applyFill="1">
      <alignment vertical="center"/>
    </xf>
    <xf numFmtId="0" fontId="43" fillId="4" borderId="0" xfId="6" applyFont="1" applyFill="1" applyAlignment="1">
      <alignment horizontal="center" vertical="center"/>
    </xf>
    <xf numFmtId="169" fontId="43" fillId="0" borderId="0" xfId="6" applyNumberFormat="1" applyFont="1" applyAlignment="1">
      <alignment horizontal="center" vertical="center"/>
    </xf>
    <xf numFmtId="2" fontId="43" fillId="0" borderId="0" xfId="6" applyNumberFormat="1" applyFont="1">
      <alignment vertical="center"/>
    </xf>
    <xf numFmtId="0" fontId="43" fillId="0" borderId="43" xfId="6" applyFont="1" applyBorder="1" applyAlignment="1">
      <alignment horizontal="center" vertical="center"/>
    </xf>
    <xf numFmtId="169" fontId="43" fillId="0" borderId="43" xfId="6" applyNumberFormat="1" applyFont="1" applyBorder="1" applyAlignment="1">
      <alignment horizontal="center" vertical="center"/>
    </xf>
    <xf numFmtId="0" fontId="40" fillId="10" borderId="0" xfId="6" applyFill="1">
      <alignment vertical="center"/>
    </xf>
    <xf numFmtId="0" fontId="19" fillId="10" borderId="0" xfId="6" applyFont="1" applyFill="1" applyAlignment="1">
      <alignment horizontal="center" vertical="center"/>
    </xf>
    <xf numFmtId="0" fontId="19" fillId="10" borderId="0" xfId="6" applyFont="1" applyFill="1">
      <alignment vertical="center"/>
    </xf>
    <xf numFmtId="0" fontId="40" fillId="7" borderId="0" xfId="6" applyFill="1">
      <alignment vertical="center"/>
    </xf>
    <xf numFmtId="0" fontId="40" fillId="10" borderId="0" xfId="6" applyFill="1" applyAlignment="1">
      <alignment horizontal="center" vertical="center"/>
    </xf>
    <xf numFmtId="0" fontId="19" fillId="9" borderId="0" xfId="6" applyFont="1" applyFill="1" applyAlignment="1">
      <alignment horizontal="center" vertical="center"/>
    </xf>
    <xf numFmtId="0" fontId="19" fillId="9" borderId="0" xfId="6" applyFont="1" applyFill="1">
      <alignment vertical="center"/>
    </xf>
    <xf numFmtId="0" fontId="40" fillId="13" borderId="0" xfId="6" applyFill="1">
      <alignment vertical="center"/>
    </xf>
    <xf numFmtId="0" fontId="40" fillId="13" borderId="0" xfId="6" applyFill="1" applyAlignment="1">
      <alignment horizontal="center" vertical="center"/>
    </xf>
    <xf numFmtId="0" fontId="19" fillId="13" borderId="0" xfId="6" applyFont="1" applyFill="1" applyAlignment="1">
      <alignment horizontal="center" vertical="center"/>
    </xf>
    <xf numFmtId="0" fontId="19" fillId="13" borderId="0" xfId="6" applyFont="1" applyFill="1">
      <alignment vertical="center"/>
    </xf>
    <xf numFmtId="0" fontId="40" fillId="10" borderId="43" xfId="6" applyFill="1" applyBorder="1">
      <alignment vertical="center"/>
    </xf>
    <xf numFmtId="0" fontId="40" fillId="10" borderId="36" xfId="6" applyFill="1" applyBorder="1">
      <alignment vertical="center"/>
    </xf>
    <xf numFmtId="0" fontId="19" fillId="9" borderId="17" xfId="6" applyFont="1" applyFill="1" applyBorder="1" applyAlignment="1">
      <alignment horizontal="center" vertical="center"/>
    </xf>
    <xf numFmtId="0" fontId="19" fillId="9" borderId="17" xfId="6" applyFont="1" applyFill="1" applyBorder="1">
      <alignment vertical="center"/>
    </xf>
    <xf numFmtId="0" fontId="40" fillId="0" borderId="0" xfId="6" applyAlignment="1">
      <alignment horizontal="right" vertical="center"/>
    </xf>
    <xf numFmtId="169" fontId="43" fillId="6" borderId="0" xfId="6" applyNumberFormat="1" applyFont="1" applyFill="1" applyAlignment="1">
      <alignment horizontal="center" vertical="center"/>
    </xf>
    <xf numFmtId="2" fontId="43" fillId="6" borderId="0" xfId="6" applyNumberFormat="1" applyFont="1" applyFill="1">
      <alignment vertical="center"/>
    </xf>
    <xf numFmtId="0" fontId="43" fillId="6" borderId="0" xfId="6" applyFont="1" applyFill="1">
      <alignment vertical="center"/>
    </xf>
    <xf numFmtId="0" fontId="43" fillId="6" borderId="0" xfId="6" applyFont="1" applyFill="1" applyAlignment="1">
      <alignment horizontal="center" vertical="center"/>
    </xf>
    <xf numFmtId="0" fontId="50" fillId="7" borderId="0" xfId="6" applyFont="1" applyFill="1">
      <alignment vertical="center"/>
    </xf>
    <xf numFmtId="0" fontId="40" fillId="7" borderId="0" xfId="6" applyFill="1" applyAlignment="1">
      <alignment horizontal="center" vertical="center"/>
    </xf>
    <xf numFmtId="0" fontId="19" fillId="7" borderId="0" xfId="6" applyFont="1" applyFill="1" applyAlignment="1">
      <alignment horizontal="center" vertical="center"/>
    </xf>
    <xf numFmtId="2" fontId="43" fillId="7" borderId="0" xfId="6" applyNumberFormat="1" applyFont="1" applyFill="1" applyAlignment="1">
      <alignment horizontal="center" vertical="center"/>
    </xf>
    <xf numFmtId="0" fontId="43" fillId="7" borderId="0" xfId="6" applyFont="1" applyFill="1" applyAlignment="1">
      <alignment horizontal="center" vertical="center"/>
    </xf>
    <xf numFmtId="0" fontId="40" fillId="0" borderId="17" xfId="6" applyBorder="1">
      <alignment vertical="center"/>
    </xf>
    <xf numFmtId="0" fontId="40" fillId="9" borderId="17" xfId="6" applyFill="1" applyBorder="1">
      <alignment vertical="center"/>
    </xf>
    <xf numFmtId="0" fontId="40" fillId="14" borderId="17" xfId="6" applyFill="1" applyBorder="1">
      <alignment vertical="center"/>
    </xf>
    <xf numFmtId="0" fontId="40" fillId="15" borderId="17" xfId="6" applyFill="1" applyBorder="1">
      <alignment vertical="center"/>
    </xf>
    <xf numFmtId="0" fontId="42" fillId="10" borderId="17" xfId="6" applyFont="1" applyFill="1" applyBorder="1" applyAlignment="1">
      <alignment horizontal="center" vertical="center"/>
    </xf>
    <xf numFmtId="0" fontId="42" fillId="10" borderId="17" xfId="6" applyFont="1" applyFill="1" applyBorder="1">
      <alignment vertical="center"/>
    </xf>
    <xf numFmtId="2" fontId="43" fillId="16" borderId="36" xfId="4" applyNumberFormat="1" applyFont="1" applyFill="1" applyBorder="1" applyAlignment="1">
      <alignment vertical="center"/>
    </xf>
    <xf numFmtId="2" fontId="43" fillId="16" borderId="17" xfId="4" applyNumberFormat="1" applyFont="1" applyFill="1" applyBorder="1" applyAlignment="1">
      <alignment vertical="center"/>
    </xf>
    <xf numFmtId="0" fontId="43" fillId="16" borderId="15" xfId="4" applyFont="1" applyFill="1" applyBorder="1" applyAlignment="1">
      <alignment vertical="center"/>
    </xf>
    <xf numFmtId="0" fontId="40" fillId="4" borderId="0" xfId="6" applyFill="1">
      <alignment vertical="center"/>
    </xf>
    <xf numFmtId="2" fontId="43" fillId="4" borderId="36" xfId="4" applyNumberFormat="1" applyFont="1" applyFill="1" applyBorder="1" applyAlignment="1">
      <alignment vertical="center"/>
    </xf>
    <xf numFmtId="2" fontId="43" fillId="4" borderId="17" xfId="4" applyNumberFormat="1" applyFont="1" applyFill="1" applyBorder="1" applyAlignment="1">
      <alignment vertical="center"/>
    </xf>
    <xf numFmtId="0" fontId="43" fillId="4" borderId="15" xfId="4" applyFont="1" applyFill="1" applyBorder="1" applyAlignment="1">
      <alignment vertical="center"/>
    </xf>
    <xf numFmtId="0" fontId="19" fillId="10" borderId="17" xfId="6" applyFont="1" applyFill="1" applyBorder="1" applyAlignment="1">
      <alignment horizontal="center" vertical="center"/>
    </xf>
    <xf numFmtId="0" fontId="40" fillId="14" borderId="17" xfId="6" applyFill="1" applyBorder="1" applyAlignment="1">
      <alignment horizontal="center" vertical="center"/>
    </xf>
    <xf numFmtId="0" fontId="19" fillId="14" borderId="17" xfId="6" applyFont="1" applyFill="1" applyBorder="1" applyAlignment="1">
      <alignment horizontal="center" vertical="center"/>
    </xf>
    <xf numFmtId="0" fontId="40" fillId="15" borderId="17" xfId="6" applyFill="1" applyBorder="1" applyAlignment="1">
      <alignment horizontal="center" vertical="center"/>
    </xf>
    <xf numFmtId="0" fontId="19" fillId="15" borderId="17" xfId="6" applyFont="1" applyFill="1" applyBorder="1" applyAlignment="1">
      <alignment horizontal="center" vertical="center"/>
    </xf>
    <xf numFmtId="2" fontId="43" fillId="16" borderId="36" xfId="4" applyNumberFormat="1" applyFont="1" applyFill="1" applyBorder="1" applyAlignment="1">
      <alignment horizontal="center" vertical="center"/>
    </xf>
    <xf numFmtId="2" fontId="43" fillId="16" borderId="17" xfId="4" applyNumberFormat="1" applyFont="1" applyFill="1" applyBorder="1" applyAlignment="1">
      <alignment horizontal="center" vertical="center"/>
    </xf>
    <xf numFmtId="2" fontId="52" fillId="16" borderId="36" xfId="4" applyNumberFormat="1" applyFont="1" applyFill="1" applyBorder="1" applyAlignment="1">
      <alignment horizontal="center" vertical="center"/>
    </xf>
    <xf numFmtId="0" fontId="19" fillId="0" borderId="0" xfId="6" applyFont="1">
      <alignment vertical="center"/>
    </xf>
    <xf numFmtId="0" fontId="43" fillId="0" borderId="0" xfId="4" applyFont="1" applyAlignment="1">
      <alignment horizontal="center" vertical="center"/>
    </xf>
    <xf numFmtId="0" fontId="40" fillId="0" borderId="0" xfId="6" applyAlignment="1">
      <alignment horizontal="center" vertical="center"/>
    </xf>
    <xf numFmtId="0" fontId="42" fillId="0" borderId="0" xfId="6" applyFont="1">
      <alignment vertical="center"/>
    </xf>
    <xf numFmtId="0" fontId="19" fillId="0" borderId="17" xfId="6" applyFont="1" applyBorder="1">
      <alignment vertical="center"/>
    </xf>
    <xf numFmtId="11" fontId="40" fillId="0" borderId="17" xfId="6" applyNumberFormat="1" applyBorder="1">
      <alignment vertical="center"/>
    </xf>
    <xf numFmtId="0" fontId="43" fillId="0" borderId="17" xfId="4" applyFont="1" applyBorder="1" applyAlignment="1">
      <alignment horizontal="center" vertical="center"/>
    </xf>
    <xf numFmtId="0" fontId="42" fillId="0" borderId="0" xfId="6" applyFont="1" applyAlignment="1">
      <alignment horizontal="center" vertical="center"/>
    </xf>
    <xf numFmtId="0" fontId="19" fillId="3" borderId="17" xfId="4" applyFont="1" applyFill="1" applyBorder="1" applyAlignment="1">
      <alignment horizontal="center"/>
    </xf>
    <xf numFmtId="0" fontId="42" fillId="0" borderId="17" xfId="6" applyFont="1" applyBorder="1" applyAlignment="1">
      <alignment horizontal="center" vertical="center"/>
    </xf>
    <xf numFmtId="0" fontId="42" fillId="0" borderId="17" xfId="6" applyFont="1" applyBorder="1">
      <alignment vertical="center"/>
    </xf>
    <xf numFmtId="0" fontId="58" fillId="3" borderId="17" xfId="6" applyFont="1" applyFill="1" applyBorder="1">
      <alignment vertical="center"/>
    </xf>
    <xf numFmtId="0" fontId="42" fillId="3" borderId="17" xfId="4" applyFont="1" applyFill="1" applyBorder="1" applyAlignment="1">
      <alignment horizontal="center"/>
    </xf>
    <xf numFmtId="0" fontId="0" fillId="3" borderId="24" xfId="0" applyFill="1" applyBorder="1" applyAlignment="1">
      <alignment horizontal="left" vertical="center"/>
    </xf>
    <xf numFmtId="0" fontId="0" fillId="3" borderId="25" xfId="0" applyFill="1" applyBorder="1" applyAlignment="1">
      <alignment horizontal="left" vertical="center"/>
    </xf>
    <xf numFmtId="0" fontId="62" fillId="0" borderId="56" xfId="8" applyBorder="1" applyAlignment="1">
      <alignment vertical="top" wrapText="1"/>
    </xf>
    <xf numFmtId="0" fontId="12" fillId="0" borderId="0" xfId="0" applyFont="1"/>
    <xf numFmtId="0" fontId="62" fillId="0" borderId="0" xfId="8" applyAlignment="1">
      <alignment vertical="center" wrapText="1"/>
    </xf>
    <xf numFmtId="0" fontId="63" fillId="0" borderId="0" xfId="0" applyFont="1" applyAlignment="1">
      <alignment vertical="center" wrapText="1"/>
    </xf>
    <xf numFmtId="0" fontId="62" fillId="0" borderId="0" xfId="8"/>
    <xf numFmtId="0" fontId="36" fillId="0" borderId="0" xfId="8" applyFont="1" applyAlignment="1">
      <alignment vertical="center" wrapText="1"/>
    </xf>
    <xf numFmtId="0" fontId="42" fillId="4" borderId="17" xfId="4" applyFont="1" applyFill="1" applyBorder="1" applyAlignment="1" applyProtection="1">
      <alignment horizontal="center"/>
      <protection locked="0"/>
    </xf>
    <xf numFmtId="0" fontId="27" fillId="4" borderId="17" xfId="4" applyFill="1" applyBorder="1" applyProtection="1">
      <protection locked="0"/>
    </xf>
    <xf numFmtId="0" fontId="27" fillId="4" borderId="17" xfId="4" applyFill="1" applyBorder="1" applyAlignment="1" applyProtection="1">
      <alignment horizontal="center"/>
      <protection locked="0"/>
    </xf>
    <xf numFmtId="0" fontId="40" fillId="4" borderId="17" xfId="6" applyFill="1" applyBorder="1" applyAlignment="1" applyProtection="1">
      <alignment horizontal="center" vertical="center"/>
      <protection locked="0"/>
    </xf>
    <xf numFmtId="0" fontId="0" fillId="4" borderId="25" xfId="0" applyFill="1" applyBorder="1" applyAlignment="1" applyProtection="1">
      <alignment horizontal="left" vertical="center"/>
      <protection locked="0"/>
    </xf>
    <xf numFmtId="0" fontId="0" fillId="4" borderId="25" xfId="0" applyFill="1" applyBorder="1" applyAlignment="1" applyProtection="1">
      <alignment horizontal="right" vertical="center"/>
      <protection locked="0"/>
    </xf>
    <xf numFmtId="1" fontId="15" fillId="3" borderId="17" xfId="0" applyNumberFormat="1" applyFont="1" applyFill="1" applyBorder="1" applyAlignment="1">
      <alignment vertical="center"/>
    </xf>
    <xf numFmtId="0" fontId="42" fillId="3" borderId="0" xfId="6" applyFont="1" applyFill="1" applyAlignment="1">
      <alignment horizontal="center" vertical="center"/>
    </xf>
    <xf numFmtId="0" fontId="27" fillId="3" borderId="17" xfId="4" applyFill="1" applyBorder="1" applyAlignment="1">
      <alignment horizontal="center"/>
    </xf>
    <xf numFmtId="0" fontId="42" fillId="3" borderId="30" xfId="6" applyFont="1" applyFill="1" applyBorder="1">
      <alignment vertical="center"/>
    </xf>
    <xf numFmtId="0" fontId="42" fillId="3" borderId="31" xfId="6" applyFont="1" applyFill="1" applyBorder="1" applyAlignment="1">
      <alignment horizontal="center" vertical="center"/>
    </xf>
    <xf numFmtId="0" fontId="45" fillId="8" borderId="57" xfId="7" applyBorder="1" applyAlignment="1">
      <alignment horizontal="center" vertical="center"/>
    </xf>
    <xf numFmtId="0" fontId="42" fillId="3" borderId="16" xfId="6" applyFont="1" applyFill="1" applyBorder="1">
      <alignment vertical="center"/>
    </xf>
    <xf numFmtId="0" fontId="42" fillId="3" borderId="18" xfId="6" applyFont="1" applyFill="1" applyBorder="1" applyAlignment="1">
      <alignment horizontal="center" vertical="center"/>
    </xf>
    <xf numFmtId="2" fontId="43" fillId="4" borderId="0" xfId="6" applyNumberFormat="1" applyFont="1" applyFill="1">
      <alignment vertical="center"/>
    </xf>
    <xf numFmtId="2" fontId="43" fillId="3" borderId="0" xfId="6" applyNumberFormat="1" applyFont="1" applyFill="1">
      <alignment vertical="center"/>
    </xf>
    <xf numFmtId="0" fontId="43" fillId="3" borderId="0" xfId="6" applyFont="1" applyFill="1">
      <alignment vertical="center"/>
    </xf>
    <xf numFmtId="0" fontId="40" fillId="0" borderId="0" xfId="6" applyAlignment="1">
      <alignment vertical="center" wrapText="1"/>
    </xf>
    <xf numFmtId="0" fontId="40" fillId="0" borderId="0" xfId="6" applyAlignment="1">
      <alignment horizontal="center" vertical="center" wrapText="1"/>
    </xf>
    <xf numFmtId="0" fontId="40" fillId="6" borderId="0" xfId="6" applyFill="1" applyAlignment="1">
      <alignment horizontal="center" vertical="center" wrapText="1"/>
    </xf>
    <xf numFmtId="0" fontId="58" fillId="0" borderId="0" xfId="6" applyFont="1" applyAlignment="1">
      <alignment vertical="center" wrapText="1"/>
    </xf>
    <xf numFmtId="0" fontId="58" fillId="3" borderId="0" xfId="6" applyFont="1" applyFill="1" applyAlignment="1">
      <alignment vertical="center" wrapText="1"/>
    </xf>
    <xf numFmtId="171" fontId="40" fillId="6" borderId="0" xfId="6" applyNumberFormat="1" applyFill="1">
      <alignment vertical="center"/>
    </xf>
    <xf numFmtId="0" fontId="58" fillId="6" borderId="17" xfId="6" applyFont="1" applyFill="1" applyBorder="1">
      <alignment vertical="center"/>
    </xf>
    <xf numFmtId="0" fontId="40" fillId="17" borderId="17" xfId="6" applyFill="1" applyBorder="1">
      <alignment vertical="center"/>
    </xf>
    <xf numFmtId="0" fontId="40" fillId="17" borderId="17" xfId="6" applyFill="1" applyBorder="1" applyAlignment="1">
      <alignment horizontal="center" vertical="center"/>
    </xf>
    <xf numFmtId="0" fontId="40" fillId="17" borderId="0" xfId="6" applyFill="1">
      <alignment vertical="center"/>
    </xf>
    <xf numFmtId="0" fontId="40" fillId="17" borderId="0" xfId="6" applyFill="1" applyAlignment="1">
      <alignment horizontal="center" vertical="center"/>
    </xf>
    <xf numFmtId="2" fontId="51" fillId="12" borderId="31" xfId="6" applyNumberFormat="1" applyFont="1" applyFill="1" applyBorder="1" applyAlignment="1">
      <alignment horizontal="center" vertical="center"/>
    </xf>
    <xf numFmtId="0" fontId="43" fillId="11" borderId="0" xfId="6" applyFont="1" applyFill="1" applyAlignment="1">
      <alignment horizontal="center" vertical="center"/>
    </xf>
    <xf numFmtId="0" fontId="40" fillId="14" borderId="0" xfId="6" applyFill="1" applyAlignment="1">
      <alignment horizontal="center" vertical="center"/>
    </xf>
    <xf numFmtId="0" fontId="64" fillId="11" borderId="0" xfId="6" applyFont="1" applyFill="1" applyAlignment="1">
      <alignment horizontal="center" vertical="center"/>
    </xf>
    <xf numFmtId="0" fontId="65" fillId="10" borderId="0" xfId="6" applyFont="1" applyFill="1">
      <alignment vertical="center"/>
    </xf>
    <xf numFmtId="0" fontId="40" fillId="18" borderId="0" xfId="6" applyFill="1">
      <alignment vertical="center"/>
    </xf>
    <xf numFmtId="0" fontId="40" fillId="14" borderId="0" xfId="6" applyFill="1">
      <alignment vertical="center"/>
    </xf>
    <xf numFmtId="0" fontId="61" fillId="19" borderId="52" xfId="6" applyFont="1" applyFill="1" applyBorder="1" applyAlignment="1">
      <alignment horizontal="left" vertical="center"/>
    </xf>
    <xf numFmtId="0" fontId="61" fillId="19" borderId="51" xfId="6" applyFont="1" applyFill="1" applyBorder="1">
      <alignment vertical="center"/>
    </xf>
    <xf numFmtId="0" fontId="61" fillId="19" borderId="37" xfId="6" applyFont="1" applyFill="1" applyBorder="1">
      <alignment vertical="center"/>
    </xf>
    <xf numFmtId="0" fontId="44" fillId="3" borderId="0" xfId="5" applyFont="1" applyFill="1" applyBorder="1" applyAlignment="1" applyProtection="1">
      <alignment horizontal="center" vertical="center"/>
      <protection locked="0"/>
    </xf>
    <xf numFmtId="0" fontId="42" fillId="4" borderId="18" xfId="6" applyFont="1" applyFill="1" applyBorder="1" applyAlignment="1" applyProtection="1">
      <alignment horizontal="center" vertical="center"/>
      <protection locked="0"/>
    </xf>
    <xf numFmtId="0" fontId="40" fillId="4" borderId="18" xfId="6" applyFill="1" applyBorder="1" applyAlignment="1" applyProtection="1">
      <alignment horizontal="center" vertical="center"/>
      <protection locked="0"/>
    </xf>
    <xf numFmtId="0" fontId="42" fillId="3" borderId="12" xfId="6" applyFont="1" applyFill="1" applyBorder="1">
      <alignment vertical="center"/>
    </xf>
    <xf numFmtId="0" fontId="42" fillId="3" borderId="13" xfId="6" applyFont="1" applyFill="1" applyBorder="1" applyAlignment="1">
      <alignment horizontal="center" vertical="center"/>
    </xf>
    <xf numFmtId="0" fontId="42" fillId="3" borderId="14" xfId="6" applyFont="1" applyFill="1" applyBorder="1" applyAlignment="1">
      <alignment horizontal="center" vertical="center"/>
    </xf>
    <xf numFmtId="0" fontId="42" fillId="3" borderId="20" xfId="6" applyFont="1" applyFill="1" applyBorder="1" applyAlignment="1">
      <alignment horizontal="center" vertical="center"/>
    </xf>
    <xf numFmtId="0" fontId="0" fillId="3" borderId="1" xfId="0" applyFill="1" applyBorder="1" applyAlignment="1">
      <alignment horizontal="center" vertical="center"/>
    </xf>
    <xf numFmtId="0" fontId="0" fillId="3" borderId="2" xfId="0" applyFill="1" applyBorder="1" applyAlignment="1">
      <alignment horizontal="center" vertical="center"/>
    </xf>
    <xf numFmtId="0" fontId="0" fillId="6" borderId="15" xfId="0" applyFill="1" applyBorder="1" applyAlignment="1">
      <alignment horizontal="left" vertical="center"/>
    </xf>
    <xf numFmtId="0" fontId="0" fillId="6" borderId="17" xfId="0" applyFill="1" applyBorder="1" applyAlignment="1">
      <alignment horizontal="left" vertical="center"/>
    </xf>
    <xf numFmtId="0" fontId="0" fillId="6" borderId="19" xfId="0" applyFill="1" applyBorder="1" applyAlignment="1">
      <alignment horizontal="left" vertical="center"/>
    </xf>
    <xf numFmtId="0" fontId="12" fillId="6" borderId="12" xfId="0" applyFont="1" applyFill="1" applyBorder="1" applyAlignment="1">
      <alignment horizontal="left" vertical="center"/>
    </xf>
    <xf numFmtId="0" fontId="12" fillId="6" borderId="13" xfId="0" applyFont="1" applyFill="1" applyBorder="1" applyAlignment="1">
      <alignment horizontal="left" vertical="center"/>
    </xf>
    <xf numFmtId="0" fontId="12" fillId="6" borderId="14" xfId="0" applyFont="1" applyFill="1" applyBorder="1" applyAlignment="1">
      <alignment horizontal="left" vertical="center"/>
    </xf>
    <xf numFmtId="0" fontId="25" fillId="3" borderId="1" xfId="0" applyFont="1" applyFill="1" applyBorder="1" applyAlignment="1">
      <alignment horizontal="center" vertical="center" wrapText="1"/>
    </xf>
    <xf numFmtId="0" fontId="25" fillId="3" borderId="2" xfId="0" applyFont="1" applyFill="1" applyBorder="1" applyAlignment="1">
      <alignment horizontal="center" vertical="center" wrapText="1"/>
    </xf>
    <xf numFmtId="0" fontId="25" fillId="3" borderId="3" xfId="0" applyFont="1" applyFill="1" applyBorder="1" applyAlignment="1">
      <alignment horizontal="center" vertical="center" wrapText="1"/>
    </xf>
    <xf numFmtId="0" fontId="19" fillId="3" borderId="5" xfId="0" applyFont="1" applyFill="1" applyBorder="1" applyAlignment="1">
      <alignment horizontal="center" vertical="center" wrapText="1"/>
    </xf>
    <xf numFmtId="0" fontId="19" fillId="3" borderId="6" xfId="0" applyFont="1" applyFill="1" applyBorder="1" applyAlignment="1">
      <alignment horizontal="center" vertical="center" wrapText="1"/>
    </xf>
    <xf numFmtId="0" fontId="19" fillId="3" borderId="7" xfId="0" applyFont="1" applyFill="1" applyBorder="1" applyAlignment="1">
      <alignment horizontal="center" vertical="center" wrapText="1"/>
    </xf>
    <xf numFmtId="0" fontId="19" fillId="3" borderId="4" xfId="0" applyFont="1" applyFill="1" applyBorder="1" applyAlignment="1">
      <alignment horizontal="center" vertical="center" wrapText="1"/>
    </xf>
    <xf numFmtId="0" fontId="19" fillId="3" borderId="10" xfId="0" applyFont="1" applyFill="1" applyBorder="1" applyAlignment="1">
      <alignment horizontal="center" vertical="center" wrapText="1"/>
    </xf>
    <xf numFmtId="0" fontId="19" fillId="3" borderId="11" xfId="0" applyFont="1" applyFill="1" applyBorder="1" applyAlignment="1">
      <alignment horizontal="center" vertical="center" wrapText="1"/>
    </xf>
    <xf numFmtId="0" fontId="3" fillId="5" borderId="12" xfId="0" applyFont="1" applyFill="1" applyBorder="1" applyAlignment="1">
      <alignment horizontal="left" vertical="center"/>
    </xf>
    <xf numFmtId="0" fontId="3" fillId="5" borderId="13" xfId="0" applyFont="1" applyFill="1" applyBorder="1" applyAlignment="1">
      <alignment horizontal="left" vertical="center"/>
    </xf>
    <xf numFmtId="0" fontId="3" fillId="5" borderId="14" xfId="0" applyFont="1" applyFill="1" applyBorder="1" applyAlignment="1">
      <alignment horizontal="left" vertical="center"/>
    </xf>
    <xf numFmtId="0" fontId="12" fillId="6" borderId="33" xfId="0" applyFont="1" applyFill="1" applyBorder="1" applyAlignment="1">
      <alignment horizontal="left" vertical="center"/>
    </xf>
    <xf numFmtId="0" fontId="12" fillId="6" borderId="34" xfId="0" applyFont="1" applyFill="1" applyBorder="1" applyAlignment="1">
      <alignment horizontal="left" vertical="center"/>
    </xf>
    <xf numFmtId="0" fontId="12" fillId="6" borderId="35" xfId="0" applyFont="1" applyFill="1" applyBorder="1" applyAlignment="1">
      <alignment horizontal="left" vertical="center"/>
    </xf>
    <xf numFmtId="0" fontId="12" fillId="6" borderId="27" xfId="0" applyFont="1" applyFill="1" applyBorder="1" applyAlignment="1">
      <alignment horizontal="left" vertical="center"/>
    </xf>
    <xf numFmtId="0" fontId="12" fillId="6" borderId="28" xfId="0" applyFont="1" applyFill="1" applyBorder="1" applyAlignment="1">
      <alignment horizontal="left" vertical="center"/>
    </xf>
    <xf numFmtId="0" fontId="12" fillId="6" borderId="29" xfId="0" applyFont="1" applyFill="1" applyBorder="1" applyAlignment="1">
      <alignment horizontal="left" vertical="center"/>
    </xf>
    <xf numFmtId="0" fontId="19" fillId="3" borderId="8" xfId="0" applyFont="1" applyFill="1" applyBorder="1" applyAlignment="1">
      <alignment horizontal="center" vertical="center" wrapText="1"/>
    </xf>
    <xf numFmtId="0" fontId="19" fillId="3" borderId="0" xfId="0" applyFont="1" applyFill="1" applyAlignment="1">
      <alignment horizontal="center" vertical="center" wrapText="1"/>
    </xf>
    <xf numFmtId="0" fontId="19" fillId="3" borderId="9" xfId="0" applyFont="1" applyFill="1" applyBorder="1" applyAlignment="1">
      <alignment horizontal="center" vertical="center" wrapText="1"/>
    </xf>
    <xf numFmtId="0" fontId="23" fillId="5" borderId="27" xfId="0" applyFont="1" applyFill="1" applyBorder="1" applyAlignment="1">
      <alignment horizontal="left" vertical="center"/>
    </xf>
    <xf numFmtId="0" fontId="23" fillId="5" borderId="28" xfId="0" applyFont="1" applyFill="1" applyBorder="1" applyAlignment="1">
      <alignment horizontal="left" vertical="center"/>
    </xf>
    <xf numFmtId="0" fontId="23" fillId="5" borderId="29" xfId="0" applyFont="1" applyFill="1" applyBorder="1" applyAlignment="1">
      <alignment horizontal="left" vertical="center"/>
    </xf>
    <xf numFmtId="0" fontId="12" fillId="6" borderId="15" xfId="0" applyFont="1" applyFill="1" applyBorder="1" applyAlignment="1">
      <alignment horizontal="left" vertical="center"/>
    </xf>
    <xf numFmtId="0" fontId="12" fillId="6" borderId="17" xfId="0" applyFont="1" applyFill="1" applyBorder="1" applyAlignment="1">
      <alignment horizontal="left" vertical="center"/>
    </xf>
    <xf numFmtId="0" fontId="12" fillId="6" borderId="19" xfId="0" applyFont="1" applyFill="1" applyBorder="1" applyAlignment="1">
      <alignment horizontal="left" vertical="center"/>
    </xf>
    <xf numFmtId="0" fontId="5" fillId="3" borderId="8" xfId="0" applyFont="1" applyFill="1" applyBorder="1" applyAlignment="1">
      <alignment horizontal="center" vertical="center"/>
    </xf>
    <xf numFmtId="0" fontId="7" fillId="3" borderId="0" xfId="0" applyFont="1" applyFill="1" applyAlignment="1">
      <alignment horizontal="center" vertical="center"/>
    </xf>
    <xf numFmtId="0" fontId="7" fillId="3" borderId="9" xfId="0" applyFont="1" applyFill="1" applyBorder="1" applyAlignment="1">
      <alignment horizontal="center" vertical="center"/>
    </xf>
    <xf numFmtId="0" fontId="0" fillId="3" borderId="0" xfId="0" applyFill="1" applyAlignment="1">
      <alignment horizontal="center" vertical="center"/>
    </xf>
    <xf numFmtId="0" fontId="23" fillId="5" borderId="21" xfId="0" applyFont="1" applyFill="1" applyBorder="1" applyAlignment="1">
      <alignment horizontal="left" vertical="center"/>
    </xf>
    <xf numFmtId="0" fontId="23" fillId="5" borderId="22" xfId="0" applyFont="1" applyFill="1" applyBorder="1" applyAlignment="1">
      <alignment horizontal="left" vertical="center"/>
    </xf>
    <xf numFmtId="0" fontId="23" fillId="5" borderId="23" xfId="0" applyFont="1" applyFill="1" applyBorder="1" applyAlignment="1">
      <alignment horizontal="left" vertical="center"/>
    </xf>
    <xf numFmtId="0" fontId="8" fillId="3" borderId="8" xfId="0" applyFont="1" applyFill="1" applyBorder="1" applyAlignment="1">
      <alignment horizontal="center" vertical="center" wrapText="1"/>
    </xf>
    <xf numFmtId="0" fontId="8" fillId="3" borderId="0" xfId="0" applyFont="1" applyFill="1" applyAlignment="1">
      <alignment horizontal="center" vertical="center" wrapText="1"/>
    </xf>
    <xf numFmtId="0" fontId="8" fillId="3" borderId="9" xfId="0" applyFont="1" applyFill="1" applyBorder="1" applyAlignment="1">
      <alignment horizontal="center" vertical="center" wrapText="1"/>
    </xf>
    <xf numFmtId="0" fontId="17" fillId="3" borderId="5" xfId="0" applyFont="1" applyFill="1" applyBorder="1" applyAlignment="1">
      <alignment horizontal="center" vertical="center" wrapText="1"/>
    </xf>
    <xf numFmtId="0" fontId="17" fillId="3" borderId="6" xfId="0" applyFont="1" applyFill="1" applyBorder="1" applyAlignment="1">
      <alignment horizontal="center" vertical="center" wrapText="1"/>
    </xf>
    <xf numFmtId="0" fontId="17" fillId="3" borderId="7" xfId="0" applyFont="1" applyFill="1" applyBorder="1" applyAlignment="1">
      <alignment horizontal="center" vertical="center" wrapText="1"/>
    </xf>
    <xf numFmtId="0" fontId="17" fillId="3" borderId="8" xfId="0" applyFont="1" applyFill="1" applyBorder="1" applyAlignment="1">
      <alignment horizontal="center" vertical="center" wrapText="1"/>
    </xf>
    <xf numFmtId="0" fontId="17" fillId="3" borderId="0" xfId="0" applyFont="1" applyFill="1" applyAlignment="1">
      <alignment horizontal="center" vertical="center" wrapText="1"/>
    </xf>
    <xf numFmtId="0" fontId="17" fillId="3" borderId="9" xfId="0" applyFont="1" applyFill="1" applyBorder="1" applyAlignment="1">
      <alignment horizontal="center" vertical="center" wrapText="1"/>
    </xf>
    <xf numFmtId="0" fontId="17" fillId="3" borderId="4" xfId="0" applyFont="1" applyFill="1" applyBorder="1" applyAlignment="1">
      <alignment horizontal="center" vertical="center" wrapText="1"/>
    </xf>
    <xf numFmtId="0" fontId="17" fillId="3" borderId="10" xfId="0" applyFont="1" applyFill="1" applyBorder="1" applyAlignment="1">
      <alignment horizontal="center" vertical="center" wrapText="1"/>
    </xf>
    <xf numFmtId="0" fontId="17" fillId="3" borderId="11" xfId="0" applyFont="1" applyFill="1" applyBorder="1" applyAlignment="1">
      <alignment horizontal="center" vertical="center" wrapText="1"/>
    </xf>
    <xf numFmtId="0" fontId="10" fillId="3" borderId="8" xfId="0" applyFont="1" applyFill="1" applyBorder="1" applyAlignment="1">
      <alignment horizontal="left" vertical="center" wrapText="1"/>
    </xf>
    <xf numFmtId="0" fontId="10" fillId="3" borderId="0" xfId="0" applyFont="1" applyFill="1" applyAlignment="1">
      <alignment horizontal="left" vertical="center" wrapText="1"/>
    </xf>
    <xf numFmtId="0" fontId="10" fillId="3" borderId="9" xfId="0" applyFont="1" applyFill="1" applyBorder="1" applyAlignment="1">
      <alignment horizontal="left" vertical="center" wrapText="1"/>
    </xf>
    <xf numFmtId="0" fontId="10" fillId="3" borderId="4" xfId="0" applyFont="1" applyFill="1" applyBorder="1" applyAlignment="1">
      <alignment horizontal="left" vertical="center" wrapText="1"/>
    </xf>
    <xf numFmtId="0" fontId="10" fillId="3" borderId="10" xfId="0" applyFont="1" applyFill="1" applyBorder="1" applyAlignment="1">
      <alignment horizontal="left" vertical="center" wrapText="1"/>
    </xf>
    <xf numFmtId="0" fontId="10" fillId="3" borderId="11" xfId="0" applyFont="1" applyFill="1" applyBorder="1" applyAlignment="1">
      <alignment horizontal="left" vertical="center" wrapText="1"/>
    </xf>
    <xf numFmtId="0" fontId="2" fillId="3" borderId="5" xfId="0" applyFont="1" applyFill="1" applyBorder="1" applyAlignment="1">
      <alignment horizontal="left" vertical="center"/>
    </xf>
    <xf numFmtId="0" fontId="2" fillId="3" borderId="6" xfId="0" applyFont="1" applyFill="1" applyBorder="1" applyAlignment="1">
      <alignment horizontal="left" vertical="center"/>
    </xf>
    <xf numFmtId="0" fontId="2" fillId="3" borderId="7" xfId="0" applyFont="1" applyFill="1" applyBorder="1" applyAlignment="1">
      <alignment horizontal="left" vertical="center"/>
    </xf>
    <xf numFmtId="0" fontId="1" fillId="2" borderId="1"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3" xfId="0" applyFont="1" applyFill="1" applyBorder="1" applyAlignment="1">
      <alignment horizontal="center" vertical="center"/>
    </xf>
    <xf numFmtId="0" fontId="2" fillId="3" borderId="2" xfId="0" applyFont="1" applyFill="1" applyBorder="1" applyAlignment="1">
      <alignment horizontal="left" vertical="center"/>
    </xf>
    <xf numFmtId="0" fontId="2" fillId="3" borderId="3" xfId="0" applyFont="1" applyFill="1" applyBorder="1" applyAlignment="1">
      <alignment horizontal="left" vertical="center"/>
    </xf>
    <xf numFmtId="0" fontId="21" fillId="2" borderId="1" xfId="0" applyFont="1" applyFill="1" applyBorder="1" applyAlignment="1">
      <alignment horizontal="center" vertical="center" wrapText="1"/>
    </xf>
    <xf numFmtId="0" fontId="21" fillId="2" borderId="2" xfId="0" applyFont="1" applyFill="1" applyBorder="1" applyAlignment="1">
      <alignment horizontal="center" vertical="center" wrapText="1"/>
    </xf>
    <xf numFmtId="0" fontId="21" fillId="2" borderId="3" xfId="0" applyFont="1" applyFill="1" applyBorder="1" applyAlignment="1">
      <alignment horizontal="center" vertical="center" wrapText="1"/>
    </xf>
    <xf numFmtId="0" fontId="3" fillId="3" borderId="6" xfId="0" applyFont="1" applyFill="1" applyBorder="1" applyAlignment="1">
      <alignment horizontal="left" vertical="center"/>
    </xf>
    <xf numFmtId="0" fontId="3" fillId="3" borderId="7" xfId="0" applyFont="1" applyFill="1" applyBorder="1" applyAlignment="1">
      <alignment horizontal="left" vertical="center"/>
    </xf>
    <xf numFmtId="0" fontId="3" fillId="3" borderId="8" xfId="0" applyFont="1" applyFill="1" applyBorder="1" applyAlignment="1">
      <alignment horizontal="center" vertical="center"/>
    </xf>
    <xf numFmtId="0" fontId="3" fillId="3" borderId="0" xfId="0" applyFont="1" applyFill="1" applyAlignment="1">
      <alignment horizontal="center" vertical="center"/>
    </xf>
    <xf numFmtId="0" fontId="3" fillId="3" borderId="9" xfId="0" applyFont="1" applyFill="1" applyBorder="1" applyAlignment="1">
      <alignment horizontal="center" vertical="center"/>
    </xf>
    <xf numFmtId="0" fontId="0" fillId="3" borderId="46" xfId="0" applyFill="1" applyBorder="1" applyAlignment="1">
      <alignment horizontal="center" vertical="center"/>
    </xf>
    <xf numFmtId="0" fontId="0" fillId="3" borderId="47" xfId="0" applyFill="1" applyBorder="1" applyAlignment="1">
      <alignment horizontal="center" vertical="center"/>
    </xf>
    <xf numFmtId="0" fontId="36" fillId="6" borderId="12" xfId="0" applyFont="1" applyFill="1" applyBorder="1" applyAlignment="1">
      <alignment horizontal="left" vertical="center"/>
    </xf>
    <xf numFmtId="0" fontId="36" fillId="6" borderId="13" xfId="0" applyFont="1" applyFill="1" applyBorder="1" applyAlignment="1">
      <alignment horizontal="left" vertical="center"/>
    </xf>
    <xf numFmtId="0" fontId="36" fillId="6" borderId="14" xfId="0" applyFont="1" applyFill="1" applyBorder="1" applyAlignment="1">
      <alignment horizontal="left" vertical="center"/>
    </xf>
    <xf numFmtId="0" fontId="0" fillId="0" borderId="0" xfId="0" applyAlignment="1">
      <alignment horizontal="center"/>
    </xf>
    <xf numFmtId="0" fontId="19" fillId="3" borderId="0" xfId="0" applyFont="1" applyFill="1" applyAlignment="1">
      <alignment horizontal="center"/>
    </xf>
    <xf numFmtId="0" fontId="0" fillId="0" borderId="17" xfId="0" applyBorder="1" applyAlignment="1">
      <alignment horizontal="center"/>
    </xf>
    <xf numFmtId="0" fontId="60" fillId="11" borderId="8" xfId="6" applyFont="1" applyFill="1" applyBorder="1" applyAlignment="1">
      <alignment horizontal="center" vertical="center"/>
    </xf>
    <xf numFmtId="0" fontId="60" fillId="11" borderId="0" xfId="6" applyFont="1" applyFill="1" applyAlignment="1">
      <alignment horizontal="center" vertical="center"/>
    </xf>
    <xf numFmtId="0" fontId="60" fillId="11" borderId="9" xfId="6" applyFont="1" applyFill="1" applyBorder="1" applyAlignment="1">
      <alignment horizontal="center" vertical="center"/>
    </xf>
    <xf numFmtId="0" fontId="66" fillId="2" borderId="0" xfId="4" applyFont="1" applyFill="1" applyAlignment="1">
      <alignment horizontal="center" vertical="center"/>
    </xf>
    <xf numFmtId="0" fontId="42" fillId="3" borderId="15" xfId="6" applyFont="1" applyFill="1" applyBorder="1" applyAlignment="1">
      <alignment horizontal="left" vertical="center"/>
    </xf>
    <xf numFmtId="0" fontId="42" fillId="3" borderId="17" xfId="6" applyFont="1" applyFill="1" applyBorder="1" applyAlignment="1">
      <alignment horizontal="left" vertical="center"/>
    </xf>
    <xf numFmtId="0" fontId="25" fillId="19" borderId="5" xfId="6" applyFont="1" applyFill="1" applyBorder="1" applyAlignment="1">
      <alignment horizontal="left" vertical="center"/>
    </xf>
    <xf numFmtId="0" fontId="25" fillId="19" borderId="6" xfId="6" applyFont="1" applyFill="1" applyBorder="1" applyAlignment="1">
      <alignment horizontal="left" vertical="center"/>
    </xf>
    <xf numFmtId="0" fontId="25" fillId="19" borderId="7" xfId="6" applyFont="1" applyFill="1" applyBorder="1" applyAlignment="1">
      <alignment horizontal="left" vertical="center"/>
    </xf>
    <xf numFmtId="0" fontId="25" fillId="19" borderId="12" xfId="6" applyFont="1" applyFill="1" applyBorder="1" applyAlignment="1">
      <alignment horizontal="left" vertical="center"/>
    </xf>
    <xf numFmtId="0" fontId="25" fillId="19" borderId="13" xfId="6" applyFont="1" applyFill="1" applyBorder="1" applyAlignment="1">
      <alignment horizontal="left" vertical="center"/>
    </xf>
    <xf numFmtId="0" fontId="25" fillId="19" borderId="55" xfId="6" applyFont="1" applyFill="1" applyBorder="1" applyAlignment="1">
      <alignment horizontal="left" vertical="center"/>
    </xf>
    <xf numFmtId="0" fontId="25" fillId="19" borderId="54" xfId="6" applyFont="1" applyFill="1" applyBorder="1" applyAlignment="1">
      <alignment horizontal="left" vertical="center"/>
    </xf>
    <xf numFmtId="0" fontId="25" fillId="19" borderId="53" xfId="6" applyFont="1" applyFill="1" applyBorder="1" applyAlignment="1">
      <alignment horizontal="left" vertical="center"/>
    </xf>
    <xf numFmtId="0" fontId="42" fillId="3" borderId="0" xfId="6" applyFont="1" applyFill="1" applyAlignment="1">
      <alignment horizontal="center" vertical="center"/>
    </xf>
    <xf numFmtId="0" fontId="46" fillId="3" borderId="15" xfId="6" applyFont="1" applyFill="1" applyBorder="1" applyAlignment="1">
      <alignment horizontal="left" vertical="center"/>
    </xf>
    <xf numFmtId="0" fontId="46" fillId="3" borderId="17" xfId="6" applyFont="1" applyFill="1" applyBorder="1" applyAlignment="1">
      <alignment horizontal="left" vertical="center"/>
    </xf>
    <xf numFmtId="0" fontId="42" fillId="3" borderId="16" xfId="6" applyFont="1" applyFill="1" applyBorder="1" applyAlignment="1">
      <alignment horizontal="left" vertical="center"/>
    </xf>
    <xf numFmtId="0" fontId="42" fillId="3" borderId="18" xfId="6" applyFont="1" applyFill="1" applyBorder="1" applyAlignment="1">
      <alignment horizontal="left" vertical="center"/>
    </xf>
    <xf numFmtId="170" fontId="40" fillId="10" borderId="36" xfId="6" applyNumberFormat="1" applyFill="1" applyBorder="1" applyAlignment="1">
      <alignment horizontal="center" vertical="center" wrapText="1"/>
    </xf>
    <xf numFmtId="170" fontId="40" fillId="10" borderId="51" xfId="6" applyNumberFormat="1" applyFill="1" applyBorder="1" applyAlignment="1">
      <alignment horizontal="center" vertical="center" wrapText="1"/>
    </xf>
    <xf numFmtId="170" fontId="40" fillId="10" borderId="37" xfId="6" applyNumberFormat="1" applyFill="1" applyBorder="1" applyAlignment="1">
      <alignment horizontal="center" vertical="center" wrapText="1"/>
    </xf>
    <xf numFmtId="170" fontId="40" fillId="9" borderId="36" xfId="6" applyNumberFormat="1" applyFill="1" applyBorder="1" applyAlignment="1">
      <alignment horizontal="center" vertical="center" wrapText="1"/>
    </xf>
    <xf numFmtId="170" fontId="40" fillId="9" borderId="51" xfId="6" applyNumberFormat="1" applyFill="1" applyBorder="1" applyAlignment="1">
      <alignment horizontal="center" vertical="center" wrapText="1"/>
    </xf>
    <xf numFmtId="0" fontId="40" fillId="10" borderId="36" xfId="6" applyFill="1" applyBorder="1" applyAlignment="1">
      <alignment horizontal="center" vertical="center"/>
    </xf>
    <xf numFmtId="0" fontId="40" fillId="10" borderId="51" xfId="6" applyFill="1" applyBorder="1" applyAlignment="1">
      <alignment horizontal="center" vertical="center"/>
    </xf>
    <xf numFmtId="0" fontId="40" fillId="10" borderId="37" xfId="6" applyFill="1" applyBorder="1" applyAlignment="1">
      <alignment horizontal="center" vertical="center"/>
    </xf>
    <xf numFmtId="0" fontId="40" fillId="6" borderId="36" xfId="6" applyFill="1" applyBorder="1" applyAlignment="1">
      <alignment horizontal="center" vertical="center"/>
    </xf>
    <xf numFmtId="0" fontId="40" fillId="6" borderId="51" xfId="6" applyFill="1" applyBorder="1" applyAlignment="1">
      <alignment horizontal="center" vertical="center"/>
    </xf>
    <xf numFmtId="0" fontId="40" fillId="6" borderId="37" xfId="6" applyFill="1" applyBorder="1" applyAlignment="1">
      <alignment horizontal="center" vertical="center"/>
    </xf>
    <xf numFmtId="0" fontId="40" fillId="9" borderId="36" xfId="6" applyFill="1" applyBorder="1" applyAlignment="1">
      <alignment horizontal="center" vertical="center"/>
    </xf>
    <xf numFmtId="0" fontId="40" fillId="9" borderId="51" xfId="6" applyFill="1" applyBorder="1" applyAlignment="1">
      <alignment horizontal="center" vertical="center"/>
    </xf>
    <xf numFmtId="170" fontId="40" fillId="6" borderId="36" xfId="6" applyNumberFormat="1" applyFill="1" applyBorder="1" applyAlignment="1">
      <alignment horizontal="center" vertical="center" wrapText="1"/>
    </xf>
    <xf numFmtId="170" fontId="40" fillId="6" borderId="51" xfId="6" applyNumberFormat="1" applyFill="1" applyBorder="1" applyAlignment="1">
      <alignment horizontal="center" vertical="center" wrapText="1"/>
    </xf>
    <xf numFmtId="0" fontId="60" fillId="3" borderId="17" xfId="4" applyFont="1" applyFill="1" applyBorder="1" applyAlignment="1">
      <alignment horizontal="center" vertical="center"/>
    </xf>
    <xf numFmtId="0" fontId="59" fillId="3" borderId="17" xfId="4" applyFont="1" applyFill="1" applyBorder="1" applyAlignment="1">
      <alignment horizontal="center" vertical="center"/>
    </xf>
    <xf numFmtId="0" fontId="51" fillId="3" borderId="17" xfId="6" applyFont="1" applyFill="1" applyBorder="1" applyAlignment="1">
      <alignment horizontal="left" vertical="center"/>
    </xf>
    <xf numFmtId="0" fontId="8" fillId="16" borderId="55" xfId="4" applyFont="1" applyFill="1" applyBorder="1" applyAlignment="1">
      <alignment horizontal="center" vertical="center"/>
    </xf>
    <xf numFmtId="0" fontId="8" fillId="16" borderId="54" xfId="4" applyFont="1" applyFill="1" applyBorder="1" applyAlignment="1">
      <alignment horizontal="center" vertical="center"/>
    </xf>
    <xf numFmtId="0" fontId="19" fillId="10" borderId="31" xfId="6" applyFont="1" applyFill="1" applyBorder="1" applyAlignment="1">
      <alignment horizontal="center" vertical="center" wrapText="1"/>
    </xf>
    <xf numFmtId="0" fontId="19" fillId="10" borderId="25" xfId="6" applyFont="1" applyFill="1" applyBorder="1" applyAlignment="1">
      <alignment horizontal="center" vertical="center" wrapText="1"/>
    </xf>
    <xf numFmtId="0" fontId="40" fillId="15" borderId="36" xfId="6" applyFill="1" applyBorder="1" applyAlignment="1">
      <alignment horizontal="center" vertical="center"/>
    </xf>
    <xf numFmtId="0" fontId="40" fillId="15" borderId="51" xfId="6" applyFill="1" applyBorder="1" applyAlignment="1">
      <alignment horizontal="center" vertical="center"/>
    </xf>
    <xf numFmtId="0" fontId="40" fillId="15" borderId="37" xfId="6" applyFill="1" applyBorder="1" applyAlignment="1">
      <alignment horizontal="center" vertical="center"/>
    </xf>
    <xf numFmtId="0" fontId="40" fillId="14" borderId="36" xfId="6" applyFill="1" applyBorder="1" applyAlignment="1">
      <alignment horizontal="center" vertical="center"/>
    </xf>
    <xf numFmtId="0" fontId="40" fillId="14" borderId="51" xfId="6" applyFill="1" applyBorder="1" applyAlignment="1">
      <alignment horizontal="center" vertical="center"/>
    </xf>
    <xf numFmtId="0" fontId="40" fillId="14" borderId="37" xfId="6" applyFill="1" applyBorder="1" applyAlignment="1">
      <alignment horizontal="center" vertical="center"/>
    </xf>
    <xf numFmtId="0" fontId="43" fillId="16" borderId="15" xfId="4" applyFont="1" applyFill="1" applyBorder="1" applyAlignment="1">
      <alignment vertical="center" wrapText="1"/>
    </xf>
    <xf numFmtId="170" fontId="40" fillId="15" borderId="36" xfId="6" applyNumberFormat="1" applyFill="1" applyBorder="1" applyAlignment="1">
      <alignment horizontal="center" vertical="center" wrapText="1"/>
    </xf>
    <xf numFmtId="170" fontId="40" fillId="15" borderId="51" xfId="6" applyNumberFormat="1" applyFill="1" applyBorder="1" applyAlignment="1">
      <alignment horizontal="center" vertical="center" wrapText="1"/>
    </xf>
    <xf numFmtId="170" fontId="40" fillId="15" borderId="37" xfId="6" applyNumberFormat="1" applyFill="1" applyBorder="1" applyAlignment="1">
      <alignment horizontal="center" vertical="center" wrapText="1"/>
    </xf>
    <xf numFmtId="170" fontId="40" fillId="14" borderId="36" xfId="6" applyNumberFormat="1" applyFill="1" applyBorder="1" applyAlignment="1">
      <alignment horizontal="center" vertical="center" wrapText="1"/>
    </xf>
    <xf numFmtId="170" fontId="40" fillId="14" borderId="51" xfId="6" applyNumberFormat="1" applyFill="1" applyBorder="1" applyAlignment="1">
      <alignment horizontal="center" vertical="center" wrapText="1"/>
    </xf>
    <xf numFmtId="170" fontId="40" fillId="14" borderId="37" xfId="6" applyNumberFormat="1" applyFill="1" applyBorder="1" applyAlignment="1">
      <alignment horizontal="center" vertical="center" wrapText="1"/>
    </xf>
  </cellXfs>
  <cellStyles count="9">
    <cellStyle name="Calculation 2" xfId="7" xr:uid="{00000000-0005-0000-0000-000000000000}"/>
    <cellStyle name="Hyperlink" xfId="8" builtinId="8"/>
    <cellStyle name="Normal" xfId="0" builtinId="0"/>
    <cellStyle name="Normal 2" xfId="1" xr:uid="{00000000-0005-0000-0000-000003000000}"/>
    <cellStyle name="Normal 2 2" xfId="2" xr:uid="{00000000-0005-0000-0000-000004000000}"/>
    <cellStyle name="Normal 2_DESIGN INPUTS AND CALCULATIONS" xfId="3" xr:uid="{00000000-0005-0000-0000-000005000000}"/>
    <cellStyle name="Normal 3" xfId="6" xr:uid="{00000000-0005-0000-0000-000006000000}"/>
    <cellStyle name="常规 2" xfId="4" xr:uid="{00000000-0005-0000-0000-000007000000}"/>
    <cellStyle name="计算 2" xfId="5" xr:uid="{00000000-0005-0000-0000-000008000000}"/>
  </cellStyles>
  <dxfs count="3">
    <dxf>
      <fill>
        <patternFill>
          <bgColor theme="0" tint="-0.34998626667073579"/>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t>
            </a:r>
            <a:r>
              <a:rPr lang="en-US" baseline="-25000"/>
              <a:t>G(peak)</a:t>
            </a:r>
            <a:r>
              <a:rPr lang="en-US"/>
              <a:t> Vs Q</a:t>
            </a:r>
            <a:r>
              <a:rPr lang="en-US" baseline="-25000"/>
              <a:t>E</a:t>
            </a:r>
            <a:r>
              <a:rPr lang="en-US"/>
              <a:t> with respect to L</a:t>
            </a:r>
            <a:r>
              <a:rPr lang="en-US" baseline="-25000"/>
              <a:t>N</a:t>
            </a:r>
          </a:p>
        </c:rich>
      </c:tx>
      <c:overlay val="0"/>
    </c:title>
    <c:autoTitleDeleted val="0"/>
    <c:plotArea>
      <c:layout/>
      <c:scatterChart>
        <c:scatterStyle val="smoothMarker"/>
        <c:varyColors val="0"/>
        <c:ser>
          <c:idx val="6"/>
          <c:order val="0"/>
          <c:tx>
            <c:v>Ln = 2</c:v>
          </c:tx>
          <c:spPr>
            <a:ln>
              <a:solidFill>
                <a:srgbClr val="FF0000"/>
              </a:solidFill>
            </a:ln>
          </c:spPr>
          <c:marker>
            <c:symbol val="none"/>
          </c:marker>
          <c:xVal>
            <c:numRef>
              <c:f>'tables and calculations'!$G$8:$G$22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calculations'!$F$8:$F$22</c:f>
              <c:numCache>
                <c:formatCode>0.00E+00</c:formatCode>
                <c:ptCount val="15"/>
                <c:pt idx="0">
                  <c:v>5.81</c:v>
                </c:pt>
                <c:pt idx="1">
                  <c:v>3.53</c:v>
                </c:pt>
                <c:pt idx="2">
                  <c:v>2.57</c:v>
                </c:pt>
                <c:pt idx="3">
                  <c:v>2.0499999999999998</c:v>
                </c:pt>
                <c:pt idx="4">
                  <c:v>1.73</c:v>
                </c:pt>
                <c:pt idx="5">
                  <c:v>1.52</c:v>
                </c:pt>
                <c:pt idx="6">
                  <c:v>1.38</c:v>
                </c:pt>
                <c:pt idx="7">
                  <c:v>1.28</c:v>
                </c:pt>
                <c:pt idx="8">
                  <c:v>1.21</c:v>
                </c:pt>
                <c:pt idx="9">
                  <c:v>1.1599999999999999</c:v>
                </c:pt>
                <c:pt idx="10">
                  <c:v>1.1299999999999999</c:v>
                </c:pt>
                <c:pt idx="11">
                  <c:v>1.1100000000000001</c:v>
                </c:pt>
                <c:pt idx="12">
                  <c:v>1.0900000000000001</c:v>
                </c:pt>
                <c:pt idx="13">
                  <c:v>1.07</c:v>
                </c:pt>
                <c:pt idx="14">
                  <c:v>1.06</c:v>
                </c:pt>
              </c:numCache>
            </c:numRef>
          </c:yVal>
          <c:smooth val="1"/>
          <c:extLst>
            <c:ext xmlns:c16="http://schemas.microsoft.com/office/drawing/2014/chart" uri="{C3380CC4-5D6E-409C-BE32-E72D297353CC}">
              <c16:uniqueId val="{00000000-0A1A-474D-9306-7701EC3213C8}"/>
            </c:ext>
          </c:extLst>
        </c:ser>
        <c:ser>
          <c:idx val="1"/>
          <c:order val="1"/>
          <c:tx>
            <c:v>Ln = 2.5</c:v>
          </c:tx>
          <c:spPr>
            <a:ln>
              <a:solidFill>
                <a:srgbClr val="FF0000"/>
              </a:solidFill>
              <a:prstDash val="sysDash"/>
            </a:ln>
          </c:spPr>
          <c:marker>
            <c:symbol val="none"/>
          </c:marker>
          <c:xVal>
            <c:numRef>
              <c:f>'tables and calculations'!$K$8:$K$22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calculations'!$J$8:$J$22</c:f>
              <c:numCache>
                <c:formatCode>0.00E+00</c:formatCode>
                <c:ptCount val="15"/>
                <c:pt idx="0">
                  <c:v>5.03</c:v>
                </c:pt>
                <c:pt idx="1">
                  <c:v>3.06</c:v>
                </c:pt>
                <c:pt idx="2">
                  <c:v>2.2400000000000002</c:v>
                </c:pt>
                <c:pt idx="3">
                  <c:v>1.8</c:v>
                </c:pt>
                <c:pt idx="4">
                  <c:v>1.53</c:v>
                </c:pt>
                <c:pt idx="5">
                  <c:v>1.36</c:v>
                </c:pt>
                <c:pt idx="6">
                  <c:v>1.25</c:v>
                </c:pt>
                <c:pt idx="7">
                  <c:v>1.18</c:v>
                </c:pt>
                <c:pt idx="8">
                  <c:v>1.1299999999999999</c:v>
                </c:pt>
                <c:pt idx="9">
                  <c:v>1.1000000000000001</c:v>
                </c:pt>
                <c:pt idx="10">
                  <c:v>1.08</c:v>
                </c:pt>
                <c:pt idx="11">
                  <c:v>1.07</c:v>
                </c:pt>
                <c:pt idx="12">
                  <c:v>1.05</c:v>
                </c:pt>
                <c:pt idx="13">
                  <c:v>1.05</c:v>
                </c:pt>
                <c:pt idx="14">
                  <c:v>1.04</c:v>
                </c:pt>
              </c:numCache>
            </c:numRef>
          </c:yVal>
          <c:smooth val="1"/>
          <c:extLst>
            <c:ext xmlns:c16="http://schemas.microsoft.com/office/drawing/2014/chart" uri="{C3380CC4-5D6E-409C-BE32-E72D297353CC}">
              <c16:uniqueId val="{00000001-0A1A-474D-9306-7701EC3213C8}"/>
            </c:ext>
          </c:extLst>
        </c:ser>
        <c:ser>
          <c:idx val="0"/>
          <c:order val="2"/>
          <c:tx>
            <c:v>Ln = 3</c:v>
          </c:tx>
          <c:spPr>
            <a:ln>
              <a:solidFill>
                <a:schemeClr val="accent6">
                  <a:lumMod val="75000"/>
                </a:schemeClr>
              </a:solidFill>
            </a:ln>
          </c:spPr>
          <c:marker>
            <c:symbol val="none"/>
          </c:marker>
          <c:xVal>
            <c:numRef>
              <c:f>'tables and calculations'!$AF$8:$AF$23</c:f>
              <c:numCache>
                <c:formatCode>0.00E+00</c:formatCode>
                <c:ptCount val="16"/>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calculations'!$O$8:$O$22</c:f>
              <c:numCache>
                <c:formatCode>0.00E+00</c:formatCode>
                <c:ptCount val="15"/>
                <c:pt idx="0">
                  <c:v>4.47</c:v>
                </c:pt>
                <c:pt idx="1">
                  <c:v>2.74</c:v>
                </c:pt>
                <c:pt idx="2">
                  <c:v>2.0099999999999998</c:v>
                </c:pt>
                <c:pt idx="3">
                  <c:v>1.63</c:v>
                </c:pt>
                <c:pt idx="4">
                  <c:v>1.4</c:v>
                </c:pt>
                <c:pt idx="5">
                  <c:v>1.26</c:v>
                </c:pt>
                <c:pt idx="6">
                  <c:v>1.17</c:v>
                </c:pt>
                <c:pt idx="7">
                  <c:v>1.1200000000000001</c:v>
                </c:pt>
                <c:pt idx="8">
                  <c:v>1.0900000000000001</c:v>
                </c:pt>
                <c:pt idx="9">
                  <c:v>1.07</c:v>
                </c:pt>
                <c:pt idx="10">
                  <c:v>1.05</c:v>
                </c:pt>
                <c:pt idx="11">
                  <c:v>1.04</c:v>
                </c:pt>
                <c:pt idx="12">
                  <c:v>1.04</c:v>
                </c:pt>
                <c:pt idx="13">
                  <c:v>1.03</c:v>
                </c:pt>
                <c:pt idx="14">
                  <c:v>1.03</c:v>
                </c:pt>
              </c:numCache>
            </c:numRef>
          </c:yVal>
          <c:smooth val="1"/>
          <c:extLst>
            <c:ext xmlns:c16="http://schemas.microsoft.com/office/drawing/2014/chart" uri="{C3380CC4-5D6E-409C-BE32-E72D297353CC}">
              <c16:uniqueId val="{00000002-0A1A-474D-9306-7701EC3213C8}"/>
            </c:ext>
          </c:extLst>
        </c:ser>
        <c:ser>
          <c:idx val="2"/>
          <c:order val="3"/>
          <c:tx>
            <c:v>Ln = 3.5</c:v>
          </c:tx>
          <c:spPr>
            <a:ln>
              <a:solidFill>
                <a:schemeClr val="accent6">
                  <a:lumMod val="75000"/>
                </a:schemeClr>
              </a:solidFill>
              <a:prstDash val="sysDash"/>
            </a:ln>
          </c:spPr>
          <c:marker>
            <c:symbol val="none"/>
          </c:marker>
          <c:xVal>
            <c:numRef>
              <c:f>'tables and calculations'!$T$8:$T$22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calculations'!$S$8:$S$22</c:f>
              <c:numCache>
                <c:formatCode>0.00E+00</c:formatCode>
                <c:ptCount val="15"/>
                <c:pt idx="0">
                  <c:v>4.09</c:v>
                </c:pt>
                <c:pt idx="1">
                  <c:v>2.5</c:v>
                </c:pt>
                <c:pt idx="2">
                  <c:v>1.85</c:v>
                </c:pt>
                <c:pt idx="3">
                  <c:v>1.5</c:v>
                </c:pt>
                <c:pt idx="4">
                  <c:v>1.31</c:v>
                </c:pt>
                <c:pt idx="5">
                  <c:v>1.19</c:v>
                </c:pt>
                <c:pt idx="6">
                  <c:v>1.1200000000000001</c:v>
                </c:pt>
                <c:pt idx="7">
                  <c:v>1.0900000000000001</c:v>
                </c:pt>
                <c:pt idx="8">
                  <c:v>1.06</c:v>
                </c:pt>
                <c:pt idx="9">
                  <c:v>1.05</c:v>
                </c:pt>
                <c:pt idx="10">
                  <c:v>1.04</c:v>
                </c:pt>
                <c:pt idx="11">
                  <c:v>1.03</c:v>
                </c:pt>
                <c:pt idx="12">
                  <c:v>1.03</c:v>
                </c:pt>
                <c:pt idx="13">
                  <c:v>1.02</c:v>
                </c:pt>
                <c:pt idx="14">
                  <c:v>1.02</c:v>
                </c:pt>
              </c:numCache>
            </c:numRef>
          </c:yVal>
          <c:smooth val="1"/>
          <c:extLst>
            <c:ext xmlns:c16="http://schemas.microsoft.com/office/drawing/2014/chart" uri="{C3380CC4-5D6E-409C-BE32-E72D297353CC}">
              <c16:uniqueId val="{00000003-0A1A-474D-9306-7701EC3213C8}"/>
            </c:ext>
          </c:extLst>
        </c:ser>
        <c:ser>
          <c:idx val="3"/>
          <c:order val="4"/>
          <c:tx>
            <c:v>Ln = 4</c:v>
          </c:tx>
          <c:spPr>
            <a:ln>
              <a:solidFill>
                <a:schemeClr val="accent4">
                  <a:lumMod val="75000"/>
                </a:schemeClr>
              </a:solidFill>
            </a:ln>
          </c:spPr>
          <c:marker>
            <c:symbol val="none"/>
          </c:marker>
          <c:xVal>
            <c:numRef>
              <c:f>'tables and calculations'!$X$8:$X$22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calculations'!$W$8:$W$22</c:f>
              <c:numCache>
                <c:formatCode>0.00E+00</c:formatCode>
                <c:ptCount val="15"/>
                <c:pt idx="0">
                  <c:v>3.76</c:v>
                </c:pt>
                <c:pt idx="1">
                  <c:v>2.3199999999999998</c:v>
                </c:pt>
                <c:pt idx="2">
                  <c:v>1.72</c:v>
                </c:pt>
                <c:pt idx="3">
                  <c:v>1.41</c:v>
                </c:pt>
                <c:pt idx="4">
                  <c:v>1.24</c:v>
                </c:pt>
                <c:pt idx="5">
                  <c:v>1.1399999999999999</c:v>
                </c:pt>
                <c:pt idx="6">
                  <c:v>1.0900000000000001</c:v>
                </c:pt>
                <c:pt idx="7">
                  <c:v>1.06</c:v>
                </c:pt>
                <c:pt idx="8">
                  <c:v>1.05</c:v>
                </c:pt>
                <c:pt idx="9">
                  <c:v>1.04</c:v>
                </c:pt>
                <c:pt idx="10">
                  <c:v>1.03</c:v>
                </c:pt>
                <c:pt idx="11">
                  <c:v>1.02</c:v>
                </c:pt>
                <c:pt idx="12">
                  <c:v>1.02</c:v>
                </c:pt>
                <c:pt idx="13">
                  <c:v>1.02</c:v>
                </c:pt>
                <c:pt idx="14">
                  <c:v>1.01</c:v>
                </c:pt>
              </c:numCache>
            </c:numRef>
          </c:yVal>
          <c:smooth val="1"/>
          <c:extLst>
            <c:ext xmlns:c16="http://schemas.microsoft.com/office/drawing/2014/chart" uri="{C3380CC4-5D6E-409C-BE32-E72D297353CC}">
              <c16:uniqueId val="{00000004-0A1A-474D-9306-7701EC3213C8}"/>
            </c:ext>
          </c:extLst>
        </c:ser>
        <c:ser>
          <c:idx val="4"/>
          <c:order val="5"/>
          <c:tx>
            <c:v>Ln = 4.5</c:v>
          </c:tx>
          <c:spPr>
            <a:ln>
              <a:solidFill>
                <a:schemeClr val="accent4">
                  <a:lumMod val="75000"/>
                </a:schemeClr>
              </a:solidFill>
              <a:prstDash val="sysDash"/>
            </a:ln>
          </c:spPr>
          <c:marker>
            <c:symbol val="none"/>
          </c:marker>
          <c:xVal>
            <c:numRef>
              <c:f>'tables and calculations'!$AB$8:$AB$22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calculations'!$AA$8:$AA$22</c:f>
              <c:numCache>
                <c:formatCode>0.00E+00</c:formatCode>
                <c:ptCount val="15"/>
                <c:pt idx="0">
                  <c:v>3.51</c:v>
                </c:pt>
                <c:pt idx="1">
                  <c:v>2.17</c:v>
                </c:pt>
                <c:pt idx="2">
                  <c:v>1.62</c:v>
                </c:pt>
                <c:pt idx="3">
                  <c:v>1.34</c:v>
                </c:pt>
                <c:pt idx="4">
                  <c:v>1.19</c:v>
                </c:pt>
                <c:pt idx="5">
                  <c:v>1.1100000000000001</c:v>
                </c:pt>
                <c:pt idx="6">
                  <c:v>1.07</c:v>
                </c:pt>
                <c:pt idx="7">
                  <c:v>1.05</c:v>
                </c:pt>
                <c:pt idx="8">
                  <c:v>1.04</c:v>
                </c:pt>
                <c:pt idx="9">
                  <c:v>1.03</c:v>
                </c:pt>
                <c:pt idx="10">
                  <c:v>1.02</c:v>
                </c:pt>
                <c:pt idx="11">
                  <c:v>1.02</c:v>
                </c:pt>
                <c:pt idx="12">
                  <c:v>1.02</c:v>
                </c:pt>
                <c:pt idx="13">
                  <c:v>1.01</c:v>
                </c:pt>
                <c:pt idx="14">
                  <c:v>1.01</c:v>
                </c:pt>
              </c:numCache>
            </c:numRef>
          </c:yVal>
          <c:smooth val="1"/>
          <c:extLst>
            <c:ext xmlns:c16="http://schemas.microsoft.com/office/drawing/2014/chart" uri="{C3380CC4-5D6E-409C-BE32-E72D297353CC}">
              <c16:uniqueId val="{00000005-0A1A-474D-9306-7701EC3213C8}"/>
            </c:ext>
          </c:extLst>
        </c:ser>
        <c:ser>
          <c:idx val="5"/>
          <c:order val="6"/>
          <c:tx>
            <c:v>Ln = 5</c:v>
          </c:tx>
          <c:spPr>
            <a:ln>
              <a:solidFill>
                <a:srgbClr val="00B050"/>
              </a:solidFill>
            </a:ln>
          </c:spPr>
          <c:marker>
            <c:symbol val="none"/>
          </c:marker>
          <c:xVal>
            <c:numRef>
              <c:f>'tables and calculations'!$AF$8:$AF$22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calculations'!$AE$8:$AE$22</c:f>
              <c:numCache>
                <c:formatCode>0.00E+00</c:formatCode>
                <c:ptCount val="15"/>
                <c:pt idx="0">
                  <c:v>3.32</c:v>
                </c:pt>
                <c:pt idx="1">
                  <c:v>2.0499999999999998</c:v>
                </c:pt>
                <c:pt idx="2">
                  <c:v>1.54</c:v>
                </c:pt>
                <c:pt idx="3">
                  <c:v>1.28</c:v>
                </c:pt>
                <c:pt idx="4">
                  <c:v>1.1499999999999999</c:v>
                </c:pt>
                <c:pt idx="5">
                  <c:v>1.08</c:v>
                </c:pt>
                <c:pt idx="6">
                  <c:v>1.05</c:v>
                </c:pt>
                <c:pt idx="7">
                  <c:v>1.04</c:v>
                </c:pt>
                <c:pt idx="8">
                  <c:v>1.03</c:v>
                </c:pt>
                <c:pt idx="9">
                  <c:v>1.02</c:v>
                </c:pt>
                <c:pt idx="10">
                  <c:v>1.02</c:v>
                </c:pt>
                <c:pt idx="11">
                  <c:v>1.01</c:v>
                </c:pt>
                <c:pt idx="12">
                  <c:v>1.01</c:v>
                </c:pt>
                <c:pt idx="13">
                  <c:v>1.01</c:v>
                </c:pt>
                <c:pt idx="14">
                  <c:v>1.01</c:v>
                </c:pt>
              </c:numCache>
            </c:numRef>
          </c:yVal>
          <c:smooth val="1"/>
          <c:extLst>
            <c:ext xmlns:c16="http://schemas.microsoft.com/office/drawing/2014/chart" uri="{C3380CC4-5D6E-409C-BE32-E72D297353CC}">
              <c16:uniqueId val="{00000006-0A1A-474D-9306-7701EC3213C8}"/>
            </c:ext>
          </c:extLst>
        </c:ser>
        <c:ser>
          <c:idx val="7"/>
          <c:order val="7"/>
          <c:tx>
            <c:v>Ln = 6</c:v>
          </c:tx>
          <c:spPr>
            <a:ln>
              <a:solidFill>
                <a:schemeClr val="accent1"/>
              </a:solidFill>
            </a:ln>
          </c:spPr>
          <c:marker>
            <c:symbol val="none"/>
          </c:marker>
          <c:xVal>
            <c:numRef>
              <c:f>'tables and calculations'!$AN$8:$AN$22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calculations'!$AM$8:$AM$22</c:f>
              <c:numCache>
                <c:formatCode>0.00E+00</c:formatCode>
                <c:ptCount val="15"/>
                <c:pt idx="0">
                  <c:v>3</c:v>
                </c:pt>
                <c:pt idx="1">
                  <c:v>1.86</c:v>
                </c:pt>
                <c:pt idx="2">
                  <c:v>1.41</c:v>
                </c:pt>
                <c:pt idx="3">
                  <c:v>1.19</c:v>
                </c:pt>
                <c:pt idx="4">
                  <c:v>1.0900000000000001</c:v>
                </c:pt>
                <c:pt idx="5">
                  <c:v>1.05</c:v>
                </c:pt>
                <c:pt idx="6">
                  <c:v>1.03</c:v>
                </c:pt>
                <c:pt idx="7">
                  <c:v>1.02</c:v>
                </c:pt>
                <c:pt idx="8">
                  <c:v>1.02</c:v>
                </c:pt>
                <c:pt idx="9">
                  <c:v>1.01</c:v>
                </c:pt>
                <c:pt idx="10">
                  <c:v>1.01</c:v>
                </c:pt>
                <c:pt idx="11">
                  <c:v>1.01</c:v>
                </c:pt>
                <c:pt idx="12">
                  <c:v>1.01</c:v>
                </c:pt>
                <c:pt idx="13">
                  <c:v>1.01</c:v>
                </c:pt>
                <c:pt idx="14">
                  <c:v>1.01</c:v>
                </c:pt>
              </c:numCache>
            </c:numRef>
          </c:yVal>
          <c:smooth val="1"/>
          <c:extLst>
            <c:ext xmlns:c16="http://schemas.microsoft.com/office/drawing/2014/chart" uri="{C3380CC4-5D6E-409C-BE32-E72D297353CC}">
              <c16:uniqueId val="{00000007-0A1A-474D-9306-7701EC3213C8}"/>
            </c:ext>
          </c:extLst>
        </c:ser>
        <c:ser>
          <c:idx val="8"/>
          <c:order val="8"/>
          <c:tx>
            <c:v>Ln = 7</c:v>
          </c:tx>
          <c:spPr>
            <a:ln>
              <a:solidFill>
                <a:schemeClr val="accent2">
                  <a:lumMod val="75000"/>
                </a:schemeClr>
              </a:solidFill>
            </a:ln>
          </c:spPr>
          <c:marker>
            <c:symbol val="none"/>
          </c:marker>
          <c:xVal>
            <c:numRef>
              <c:f>'tables and calculations'!$AV$8:$AV$22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calculations'!$AU$8:$AU$22</c:f>
              <c:numCache>
                <c:formatCode>0.00E+00</c:formatCode>
                <c:ptCount val="15"/>
                <c:pt idx="0">
                  <c:v>2.75</c:v>
                </c:pt>
                <c:pt idx="1">
                  <c:v>1.72</c:v>
                </c:pt>
                <c:pt idx="2">
                  <c:v>1.32</c:v>
                </c:pt>
                <c:pt idx="3">
                  <c:v>1.1399999999999999</c:v>
                </c:pt>
                <c:pt idx="4">
                  <c:v>1.06</c:v>
                </c:pt>
                <c:pt idx="5">
                  <c:v>1.04</c:v>
                </c:pt>
                <c:pt idx="6">
                  <c:v>1.02</c:v>
                </c:pt>
                <c:pt idx="7">
                  <c:v>1.02</c:v>
                </c:pt>
                <c:pt idx="8">
                  <c:v>1.01</c:v>
                </c:pt>
                <c:pt idx="9">
                  <c:v>1.01</c:v>
                </c:pt>
                <c:pt idx="10">
                  <c:v>1.01</c:v>
                </c:pt>
                <c:pt idx="11">
                  <c:v>1.01</c:v>
                </c:pt>
                <c:pt idx="12">
                  <c:v>1.01</c:v>
                </c:pt>
                <c:pt idx="13">
                  <c:v>1.01</c:v>
                </c:pt>
                <c:pt idx="14">
                  <c:v>1</c:v>
                </c:pt>
              </c:numCache>
            </c:numRef>
          </c:yVal>
          <c:smooth val="1"/>
          <c:extLst>
            <c:ext xmlns:c16="http://schemas.microsoft.com/office/drawing/2014/chart" uri="{C3380CC4-5D6E-409C-BE32-E72D297353CC}">
              <c16:uniqueId val="{00000008-0A1A-474D-9306-7701EC3213C8}"/>
            </c:ext>
          </c:extLst>
        </c:ser>
        <c:ser>
          <c:idx val="9"/>
          <c:order val="9"/>
          <c:tx>
            <c:v>Ln = 8</c:v>
          </c:tx>
          <c:spPr>
            <a:ln>
              <a:solidFill>
                <a:schemeClr val="bg1">
                  <a:lumMod val="50000"/>
                </a:schemeClr>
              </a:solidFill>
            </a:ln>
          </c:spPr>
          <c:marker>
            <c:symbol val="none"/>
          </c:marker>
          <c:xVal>
            <c:numRef>
              <c:f>'tables and calculations'!$BD$8:$BD$22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calculations'!$BC$8:$BC$22</c:f>
              <c:numCache>
                <c:formatCode>0.00E+00</c:formatCode>
                <c:ptCount val="15"/>
                <c:pt idx="0">
                  <c:v>2.56</c:v>
                </c:pt>
                <c:pt idx="1">
                  <c:v>1.61</c:v>
                </c:pt>
                <c:pt idx="2">
                  <c:v>1.25</c:v>
                </c:pt>
                <c:pt idx="3">
                  <c:v>1.1000000000000001</c:v>
                </c:pt>
                <c:pt idx="4">
                  <c:v>1.04</c:v>
                </c:pt>
                <c:pt idx="5">
                  <c:v>1.03</c:v>
                </c:pt>
                <c:pt idx="6">
                  <c:v>1.02</c:v>
                </c:pt>
                <c:pt idx="7">
                  <c:v>1.01</c:v>
                </c:pt>
                <c:pt idx="8">
                  <c:v>1.01</c:v>
                </c:pt>
                <c:pt idx="9">
                  <c:v>1.01</c:v>
                </c:pt>
                <c:pt idx="10">
                  <c:v>1.01</c:v>
                </c:pt>
                <c:pt idx="11">
                  <c:v>1.01</c:v>
                </c:pt>
                <c:pt idx="12">
                  <c:v>1</c:v>
                </c:pt>
                <c:pt idx="13">
                  <c:v>1</c:v>
                </c:pt>
                <c:pt idx="14">
                  <c:v>1</c:v>
                </c:pt>
              </c:numCache>
            </c:numRef>
          </c:yVal>
          <c:smooth val="1"/>
          <c:extLst>
            <c:ext xmlns:c16="http://schemas.microsoft.com/office/drawing/2014/chart" uri="{C3380CC4-5D6E-409C-BE32-E72D297353CC}">
              <c16:uniqueId val="{00000009-0A1A-474D-9306-7701EC3213C8}"/>
            </c:ext>
          </c:extLst>
        </c:ser>
        <c:ser>
          <c:idx val="10"/>
          <c:order val="10"/>
          <c:tx>
            <c:v>Ln = 9</c:v>
          </c:tx>
          <c:spPr>
            <a:ln>
              <a:solidFill>
                <a:schemeClr val="tx1"/>
              </a:solidFill>
            </a:ln>
          </c:spPr>
          <c:marker>
            <c:symbol val="none"/>
          </c:marker>
          <c:xVal>
            <c:numRef>
              <c:f>'tables and calculations'!$BL$8:$BL$22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calculations'!$BK$8:$BK$22</c:f>
              <c:numCache>
                <c:formatCode>0.00E+00</c:formatCode>
                <c:ptCount val="15"/>
                <c:pt idx="0">
                  <c:v>2.41</c:v>
                </c:pt>
                <c:pt idx="1">
                  <c:v>1.53</c:v>
                </c:pt>
                <c:pt idx="2">
                  <c:v>1.2</c:v>
                </c:pt>
                <c:pt idx="3">
                  <c:v>1.07</c:v>
                </c:pt>
                <c:pt idx="4">
                  <c:v>1.03</c:v>
                </c:pt>
                <c:pt idx="5">
                  <c:v>1.02</c:v>
                </c:pt>
                <c:pt idx="6">
                  <c:v>1.01</c:v>
                </c:pt>
                <c:pt idx="7">
                  <c:v>1.01</c:v>
                </c:pt>
                <c:pt idx="8">
                  <c:v>1.01</c:v>
                </c:pt>
                <c:pt idx="9">
                  <c:v>1.01</c:v>
                </c:pt>
                <c:pt idx="10">
                  <c:v>1.01</c:v>
                </c:pt>
                <c:pt idx="11">
                  <c:v>1</c:v>
                </c:pt>
                <c:pt idx="12">
                  <c:v>1</c:v>
                </c:pt>
                <c:pt idx="13">
                  <c:v>1</c:v>
                </c:pt>
                <c:pt idx="14">
                  <c:v>1</c:v>
                </c:pt>
              </c:numCache>
            </c:numRef>
          </c:yVal>
          <c:smooth val="1"/>
          <c:extLst>
            <c:ext xmlns:c16="http://schemas.microsoft.com/office/drawing/2014/chart" uri="{C3380CC4-5D6E-409C-BE32-E72D297353CC}">
              <c16:uniqueId val="{0000000A-0A1A-474D-9306-7701EC3213C8}"/>
            </c:ext>
          </c:extLst>
        </c:ser>
        <c:ser>
          <c:idx val="11"/>
          <c:order val="11"/>
          <c:tx>
            <c:v>Mg_max</c:v>
          </c:tx>
          <c:spPr>
            <a:ln>
              <a:prstDash val="dash"/>
            </a:ln>
          </c:spPr>
          <c:marker>
            <c:symbol val="none"/>
          </c:marker>
          <c:xVal>
            <c:numRef>
              <c:f>'tables and calculations'!$J$44:$J$57</c:f>
              <c:numCache>
                <c:formatCode>General</c:formatCode>
                <c:ptCount val="14"/>
              </c:numCache>
            </c:numRef>
          </c:xVal>
          <c:yVal>
            <c:numRef>
              <c:f>'tables and calculations'!$H$44:$H$57</c:f>
              <c:numCache>
                <c:formatCode>General</c:formatCode>
                <c:ptCount val="14"/>
              </c:numCache>
            </c:numRef>
          </c:yVal>
          <c:smooth val="1"/>
          <c:extLst>
            <c:ext xmlns:c16="http://schemas.microsoft.com/office/drawing/2014/chart" uri="{C3380CC4-5D6E-409C-BE32-E72D297353CC}">
              <c16:uniqueId val="{0000000B-0A1A-474D-9306-7701EC3213C8}"/>
            </c:ext>
          </c:extLst>
        </c:ser>
        <c:dLbls>
          <c:showLegendKey val="0"/>
          <c:showVal val="0"/>
          <c:showCatName val="0"/>
          <c:showSerName val="0"/>
          <c:showPercent val="0"/>
          <c:showBubbleSize val="0"/>
        </c:dLbls>
        <c:axId val="120939648"/>
        <c:axId val="120941568"/>
      </c:scatterChart>
      <c:valAx>
        <c:axId val="120939648"/>
        <c:scaling>
          <c:orientation val="minMax"/>
          <c:max val="1.5"/>
          <c:min val="0.15000000000000002"/>
        </c:scaling>
        <c:delete val="0"/>
        <c:axPos val="b"/>
        <c:majorGridlines/>
        <c:title>
          <c:tx>
            <c:rich>
              <a:bodyPr/>
              <a:lstStyle/>
              <a:p>
                <a:pPr>
                  <a:defRPr/>
                </a:pPr>
                <a:r>
                  <a:rPr lang="en-US"/>
                  <a:t>Quality Factor (Q</a:t>
                </a:r>
                <a:r>
                  <a:rPr lang="en-US" baseline="-25000"/>
                  <a:t>E</a:t>
                </a:r>
                <a:r>
                  <a:rPr lang="en-US"/>
                  <a:t>)</a:t>
                </a:r>
              </a:p>
            </c:rich>
          </c:tx>
          <c:overlay val="0"/>
        </c:title>
        <c:numFmt formatCode="#,##0.00" sourceLinked="0"/>
        <c:majorTickMark val="out"/>
        <c:minorTickMark val="none"/>
        <c:tickLblPos val="nextTo"/>
        <c:txPr>
          <a:bodyPr rot="-5400000" vert="horz"/>
          <a:lstStyle/>
          <a:p>
            <a:pPr>
              <a:defRPr/>
            </a:pPr>
            <a:endParaRPr lang="en-US"/>
          </a:p>
        </c:txPr>
        <c:crossAx val="120941568"/>
        <c:crosses val="autoZero"/>
        <c:crossBetween val="midCat"/>
        <c:majorUnit val="5.000000000000001E-2"/>
        <c:minorUnit val="1.0000000000000002E-2"/>
      </c:valAx>
      <c:valAx>
        <c:axId val="120941568"/>
        <c:scaling>
          <c:orientation val="minMax"/>
          <c:max val="3"/>
          <c:min val="1"/>
        </c:scaling>
        <c:delete val="0"/>
        <c:axPos val="l"/>
        <c:majorGridlines/>
        <c:title>
          <c:tx>
            <c:rich>
              <a:bodyPr rot="-5400000" vert="horz"/>
              <a:lstStyle/>
              <a:p>
                <a:pPr>
                  <a:defRPr/>
                </a:pPr>
                <a:r>
                  <a:rPr lang="en-US"/>
                  <a:t>Attainable Peak Gain (M</a:t>
                </a:r>
                <a:r>
                  <a:rPr lang="en-US" baseline="-25000"/>
                  <a:t>G(PEAK)</a:t>
                </a:r>
                <a:r>
                  <a:rPr lang="en-US"/>
                  <a:t>)</a:t>
                </a:r>
              </a:p>
            </c:rich>
          </c:tx>
          <c:overlay val="0"/>
        </c:title>
        <c:numFmt formatCode="#,##0.0" sourceLinked="0"/>
        <c:majorTickMark val="out"/>
        <c:minorTickMark val="none"/>
        <c:tickLblPos val="nextTo"/>
        <c:crossAx val="120939648"/>
        <c:crosses val="autoZero"/>
        <c:crossBetween val="midCat"/>
        <c:maj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Gain(dB)</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calculations'!$H$285:$H$1375</c:f>
              <c:numCache>
                <c:formatCode>General</c:formatCode>
                <c:ptCount val="1091"/>
                <c:pt idx="0">
                  <c:v>22.048842842219479</c:v>
                </c:pt>
                <c:pt idx="1">
                  <c:v>21.714792868748237</c:v>
                </c:pt>
                <c:pt idx="2">
                  <c:v>21.209486814288653</c:v>
                </c:pt>
                <c:pt idx="3">
                  <c:v>20.588286058335825</c:v>
                </c:pt>
                <c:pt idx="4">
                  <c:v>19.901392686556811</c:v>
                </c:pt>
                <c:pt idx="5">
                  <c:v>19.186998112726279</c:v>
                </c:pt>
                <c:pt idx="6">
                  <c:v>18.470916243791123</c:v>
                </c:pt>
                <c:pt idx="7">
                  <c:v>17.769082600409707</c:v>
                </c:pt>
                <c:pt idx="8">
                  <c:v>17.090501310931955</c:v>
                </c:pt>
                <c:pt idx="9">
                  <c:v>16.439666003156454</c:v>
                </c:pt>
                <c:pt idx="10">
                  <c:v>11.391628399307983</c:v>
                </c:pt>
                <c:pt idx="11">
                  <c:v>8.0765092772261493</c:v>
                </c:pt>
                <c:pt idx="12">
                  <c:v>5.6524703954275379</c:v>
                </c:pt>
                <c:pt idx="13">
                  <c:v>3.7493024262047525</c:v>
                </c:pt>
                <c:pt idx="14">
                  <c:v>2.1848265047045374</c:v>
                </c:pt>
                <c:pt idx="15">
                  <c:v>0.85747789104909566</c:v>
                </c:pt>
                <c:pt idx="16">
                  <c:v>-0.29482394574595572</c:v>
                </c:pt>
                <c:pt idx="17">
                  <c:v>-1.3126994132976049</c:v>
                </c:pt>
                <c:pt idx="18">
                  <c:v>-2.2241438041893025</c:v>
                </c:pt>
                <c:pt idx="19">
                  <c:v>-8.2328748644406389</c:v>
                </c:pt>
                <c:pt idx="20">
                  <c:v>-11.752498545805013</c:v>
                </c:pt>
                <c:pt idx="21">
                  <c:v>-14.250502489334753</c:v>
                </c:pt>
                <c:pt idx="22">
                  <c:v>-16.1883459381515</c:v>
                </c:pt>
                <c:pt idx="23">
                  <c:v>-17.771777023369665</c:v>
                </c:pt>
                <c:pt idx="24">
                  <c:v>-19.110595934966572</c:v>
                </c:pt>
                <c:pt idx="25">
                  <c:v>-20.270359012562594</c:v>
                </c:pt>
                <c:pt idx="26">
                  <c:v>-21.293357450036034</c:v>
                </c:pt>
                <c:pt idx="27">
                  <c:v>-22.208470057365908</c:v>
                </c:pt>
                <c:pt idx="28">
                  <c:v>-28.228951013984105</c:v>
                </c:pt>
                <c:pt idx="29">
                  <c:v>-31.750754165728765</c:v>
                </c:pt>
                <c:pt idx="30">
                  <c:v>-34.249521187589231</c:v>
                </c:pt>
                <c:pt idx="31">
                  <c:v>-36.187717878975739</c:v>
                </c:pt>
                <c:pt idx="32">
                  <c:v>-37.771340861333407</c:v>
                </c:pt>
                <c:pt idx="33">
                  <c:v>-39.110275485033668</c:v>
                </c:pt>
                <c:pt idx="34">
                  <c:v>-40.270113665918394</c:v>
                </c:pt>
                <c:pt idx="35">
                  <c:v>-41.29316359472498</c:v>
                </c:pt>
                <c:pt idx="36">
                  <c:v>-42.208313033884657</c:v>
                </c:pt>
              </c:numCache>
            </c:numRef>
          </c:yVal>
          <c:smooth val="1"/>
          <c:extLst>
            <c:ext xmlns:c16="http://schemas.microsoft.com/office/drawing/2014/chart" uri="{C3380CC4-5D6E-409C-BE32-E72D297353CC}">
              <c16:uniqueId val="{00000000-C691-4223-8977-6842B2179B9D}"/>
            </c:ext>
          </c:extLst>
        </c:ser>
        <c:ser>
          <c:idx val="1"/>
          <c:order val="1"/>
          <c:tx>
            <c:v>Type II No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calculations'!$M$363:$M$399</c:f>
              <c:numCache>
                <c:formatCode>General</c:formatCode>
                <c:ptCount val="37"/>
                <c:pt idx="0">
                  <c:v>28.239733066972661</c:v>
                </c:pt>
                <c:pt idx="1">
                  <c:v>22.224594299178555</c:v>
                </c:pt>
                <c:pt idx="2">
                  <c:v>18.71185466745257</c:v>
                </c:pt>
                <c:pt idx="3">
                  <c:v>16.22576549777061</c:v>
                </c:pt>
                <c:pt idx="4">
                  <c:v>14.303816960942211</c:v>
                </c:pt>
                <c:pt idx="5">
                  <c:v>12.739966898982594</c:v>
                </c:pt>
                <c:pt idx="6">
                  <c:v>11.424277264927412</c:v>
                </c:pt>
                <c:pt idx="7">
                  <c:v>10.291095565763372</c:v>
                </c:pt>
                <c:pt idx="8">
                  <c:v>9.2980453288764373</c:v>
                </c:pt>
                <c:pt idx="9">
                  <c:v>8.4161632398462345</c:v>
                </c:pt>
                <c:pt idx="10">
                  <c:v>2.8873372091378653</c:v>
                </c:pt>
                <c:pt idx="11">
                  <c:v>7.0497415524346227E-2</c:v>
                </c:pt>
                <c:pt idx="12">
                  <c:v>-1.6149459731226912</c:v>
                </c:pt>
                <c:pt idx="13">
                  <c:v>-2.7097791220847993</c:v>
                </c:pt>
                <c:pt idx="14">
                  <c:v>-3.4677883709438078</c:v>
                </c:pt>
                <c:pt idx="15">
                  <c:v>-4.0239125109677101</c:v>
                </c:pt>
                <c:pt idx="16">
                  <c:v>-4.4547147481287306</c:v>
                </c:pt>
                <c:pt idx="17">
                  <c:v>-4.8055789290712028</c:v>
                </c:pt>
                <c:pt idx="18">
                  <c:v>-5.1043421086407861</c:v>
                </c:pt>
                <c:pt idx="19">
                  <c:v>-7.2362999770997147</c:v>
                </c:pt>
                <c:pt idx="20">
                  <c:v>-9.083401950976759</c:v>
                </c:pt>
                <c:pt idx="21">
                  <c:v>-10.779377354494489</c:v>
                </c:pt>
                <c:pt idx="22">
                  <c:v>-12.300140959546404</c:v>
                </c:pt>
                <c:pt idx="23">
                  <c:v>-13.657702348616588</c:v>
                </c:pt>
                <c:pt idx="24">
                  <c:v>-14.876000404283342</c:v>
                </c:pt>
                <c:pt idx="25">
                  <c:v>-15.978729233193247</c:v>
                </c:pt>
                <c:pt idx="26">
                  <c:v>-16.98600918881742</c:v>
                </c:pt>
                <c:pt idx="27">
                  <c:v>-17.914107300833205</c:v>
                </c:pt>
                <c:pt idx="28">
                  <c:v>-24.744112764104401</c:v>
                </c:pt>
                <c:pt idx="29">
                  <c:v>-29.513612202776777</c:v>
                </c:pt>
                <c:pt idx="30">
                  <c:v>-33.330056485971284</c:v>
                </c:pt>
                <c:pt idx="31">
                  <c:v>-36.531061748913551</c:v>
                </c:pt>
                <c:pt idx="32">
                  <c:v>-39.282973068780514</c:v>
                </c:pt>
                <c:pt idx="33">
                  <c:v>-41.690094006385493</c:v>
                </c:pt>
                <c:pt idx="34">
                  <c:v>-43.82469961226785</c:v>
                </c:pt>
                <c:pt idx="35">
                  <c:v>-45.739266073583138</c:v>
                </c:pt>
                <c:pt idx="36">
                  <c:v>-47.4730084771981</c:v>
                </c:pt>
              </c:numCache>
            </c:numRef>
          </c:yVal>
          <c:smooth val="1"/>
          <c:extLst>
            <c:ext xmlns:c16="http://schemas.microsoft.com/office/drawing/2014/chart" uri="{C3380CC4-5D6E-409C-BE32-E72D297353CC}">
              <c16:uniqueId val="{00000001-C691-4223-8977-6842B2179B9D}"/>
            </c:ext>
          </c:extLst>
        </c:ser>
        <c:ser>
          <c:idx val="2"/>
          <c:order val="2"/>
          <c:tx>
            <c:v>Type II No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calculations'!$P$363:$P$399</c:f>
              <c:numCache>
                <c:formatCode>General</c:formatCode>
                <c:ptCount val="37"/>
                <c:pt idx="0">
                  <c:v>50.288575909192147</c:v>
                </c:pt>
                <c:pt idx="1">
                  <c:v>43.939387167926768</c:v>
                </c:pt>
                <c:pt idx="2">
                  <c:v>39.921341481741223</c:v>
                </c:pt>
                <c:pt idx="3">
                  <c:v>36.814051556106435</c:v>
                </c:pt>
                <c:pt idx="4">
                  <c:v>34.205209647499011</c:v>
                </c:pt>
                <c:pt idx="5">
                  <c:v>31.926965011708877</c:v>
                </c:pt>
                <c:pt idx="6">
                  <c:v>29.895193508718549</c:v>
                </c:pt>
                <c:pt idx="7">
                  <c:v>28.060178166173078</c:v>
                </c:pt>
                <c:pt idx="8">
                  <c:v>26.388546639808386</c:v>
                </c:pt>
                <c:pt idx="9">
                  <c:v>24.855829243002656</c:v>
                </c:pt>
                <c:pt idx="10">
                  <c:v>14.278965608445853</c:v>
                </c:pt>
                <c:pt idx="11">
                  <c:v>8.147006692750514</c:v>
                </c:pt>
                <c:pt idx="12">
                  <c:v>4.0375244223048599</c:v>
                </c:pt>
                <c:pt idx="13">
                  <c:v>1.0395233041199483</c:v>
                </c:pt>
                <c:pt idx="14">
                  <c:v>-1.2829618662392712</c:v>
                </c:pt>
                <c:pt idx="15">
                  <c:v>-3.1664346199186166</c:v>
                </c:pt>
                <c:pt idx="16">
                  <c:v>-4.7495386938746833</c:v>
                </c:pt>
                <c:pt idx="17">
                  <c:v>-6.1182783423688081</c:v>
                </c:pt>
                <c:pt idx="18">
                  <c:v>-7.3284859128300903</c:v>
                </c:pt>
                <c:pt idx="19">
                  <c:v>-15.469174841540374</c:v>
                </c:pt>
                <c:pt idx="20">
                  <c:v>-20.835900496781775</c:v>
                </c:pt>
                <c:pt idx="21">
                  <c:v>-25.029879843829232</c:v>
                </c:pt>
                <c:pt idx="22">
                  <c:v>-28.488486897697904</c:v>
                </c:pt>
                <c:pt idx="23">
                  <c:v>-31.429479371986247</c:v>
                </c:pt>
                <c:pt idx="24">
                  <c:v>-33.986596339249914</c:v>
                </c:pt>
                <c:pt idx="25">
                  <c:v>-36.249088245755821</c:v>
                </c:pt>
                <c:pt idx="26">
                  <c:v>-38.279366638853425</c:v>
                </c:pt>
                <c:pt idx="27">
                  <c:v>-40.122577358199116</c:v>
                </c:pt>
                <c:pt idx="28">
                  <c:v>-52.973063778088516</c:v>
                </c:pt>
                <c:pt idx="29">
                  <c:v>-61.264366368505549</c:v>
                </c:pt>
                <c:pt idx="30">
                  <c:v>-67.579577673560493</c:v>
                </c:pt>
                <c:pt idx="31">
                  <c:v>-72.718779627889276</c:v>
                </c:pt>
                <c:pt idx="32">
                  <c:v>-77.054313930113935</c:v>
                </c:pt>
                <c:pt idx="33">
                  <c:v>-80.800369491419147</c:v>
                </c:pt>
                <c:pt idx="34">
                  <c:v>-84.094813278186251</c:v>
                </c:pt>
                <c:pt idx="35">
                  <c:v>-87.032429668308126</c:v>
                </c:pt>
                <c:pt idx="36">
                  <c:v>-89.681321511082757</c:v>
                </c:pt>
              </c:numCache>
            </c:numRef>
          </c:yVal>
          <c:smooth val="1"/>
          <c:extLst>
            <c:ext xmlns:c16="http://schemas.microsoft.com/office/drawing/2014/chart" uri="{C3380CC4-5D6E-409C-BE32-E72D297353CC}">
              <c16:uniqueId val="{00000002-C691-4223-8977-6842B2179B9D}"/>
            </c:ext>
          </c:extLst>
        </c:ser>
        <c:dLbls>
          <c:showLegendKey val="0"/>
          <c:showVal val="0"/>
          <c:showCatName val="0"/>
          <c:showSerName val="0"/>
          <c:showPercent val="0"/>
          <c:showBubbleSize val="0"/>
        </c:dLbls>
        <c:axId val="185075968"/>
        <c:axId val="185086336"/>
      </c:scatterChart>
      <c:valAx>
        <c:axId val="185075968"/>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5086336"/>
        <c:crossesAt val="-1000"/>
        <c:crossBetween val="midCat"/>
      </c:valAx>
      <c:valAx>
        <c:axId val="185086336"/>
        <c:scaling>
          <c:orientation val="minMax"/>
        </c:scaling>
        <c:delete val="0"/>
        <c:axPos val="l"/>
        <c:majorGridlines/>
        <c:title>
          <c:tx>
            <c:rich>
              <a:bodyPr rot="-5400000" vert="horz"/>
              <a:lstStyle/>
              <a:p>
                <a:pPr>
                  <a:defRPr/>
                </a:pPr>
                <a:r>
                  <a:rPr lang="en-US"/>
                  <a:t>Gain (dB)</a:t>
                </a:r>
              </a:p>
            </c:rich>
          </c:tx>
          <c:overlay val="0"/>
        </c:title>
        <c:numFmt formatCode="General" sourceLinked="1"/>
        <c:majorTickMark val="out"/>
        <c:minorTickMark val="none"/>
        <c:tickLblPos val="nextTo"/>
        <c:crossAx val="185075968"/>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Phase(°)</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calculations'!$I$285:$I$1375</c:f>
              <c:numCache>
                <c:formatCode>General</c:formatCode>
                <c:ptCount val="1091"/>
                <c:pt idx="0">
                  <c:v>-9.3956872469024297</c:v>
                </c:pt>
                <c:pt idx="1">
                  <c:v>-18.311609730169707</c:v>
                </c:pt>
                <c:pt idx="2">
                  <c:v>-26.400481162958226</c:v>
                </c:pt>
                <c:pt idx="3">
                  <c:v>-33.500032265980508</c:v>
                </c:pt>
                <c:pt idx="4">
                  <c:v>-39.602925856752023</c:v>
                </c:pt>
                <c:pt idx="5">
                  <c:v>-44.793843697864517</c:v>
                </c:pt>
                <c:pt idx="6">
                  <c:v>-49.194862226428299</c:v>
                </c:pt>
                <c:pt idx="7">
                  <c:v>-52.931992648338259</c:v>
                </c:pt>
                <c:pt idx="8">
                  <c:v>-56.119370512066979</c:v>
                </c:pt>
                <c:pt idx="9">
                  <c:v>-58.854032150273724</c:v>
                </c:pt>
                <c:pt idx="10">
                  <c:v>-73.186932975845878</c:v>
                </c:pt>
                <c:pt idx="11">
                  <c:v>-78.610512118511593</c:v>
                </c:pt>
                <c:pt idx="12">
                  <c:v>-81.408539418338705</c:v>
                </c:pt>
                <c:pt idx="13">
                  <c:v>-83.108280123180165</c:v>
                </c:pt>
                <c:pt idx="14">
                  <c:v>-84.248439175378721</c:v>
                </c:pt>
                <c:pt idx="15">
                  <c:v>-85.065699238023214</c:v>
                </c:pt>
                <c:pt idx="16">
                  <c:v>-85.679986270273304</c:v>
                </c:pt>
                <c:pt idx="17">
                  <c:v>-86.158461224791338</c:v>
                </c:pt>
                <c:pt idx="18">
                  <c:v>-86.541631142979085</c:v>
                </c:pt>
                <c:pt idx="19">
                  <c:v>-88.269239142779483</c:v>
                </c:pt>
                <c:pt idx="20">
                  <c:v>-88.845964428909525</c:v>
                </c:pt>
                <c:pt idx="21">
                  <c:v>-89.134422113259646</c:v>
                </c:pt>
                <c:pt idx="22">
                  <c:v>-89.307518725906192</c:v>
                </c:pt>
                <c:pt idx="23">
                  <c:v>-89.422923686091053</c:v>
                </c:pt>
                <c:pt idx="24">
                  <c:v>-89.505358722072572</c:v>
                </c:pt>
                <c:pt idx="25">
                  <c:v>-89.567186361689195</c:v>
                </c:pt>
                <c:pt idx="26">
                  <c:v>-89.615275230106448</c:v>
                </c:pt>
                <c:pt idx="27">
                  <c:v>-89.653746718364332</c:v>
                </c:pt>
                <c:pt idx="28">
                  <c:v>-89.82687177847869</c:v>
                </c:pt>
                <c:pt idx="29">
                  <c:v>-89.884580990500083</c:v>
                </c:pt>
                <c:pt idx="30">
                  <c:v>-89.913435691647351</c:v>
                </c:pt>
                <c:pt idx="31">
                  <c:v>-89.930748534348965</c:v>
                </c:pt>
                <c:pt idx="32">
                  <c:v>-89.942290436704042</c:v>
                </c:pt>
                <c:pt idx="33">
                  <c:v>-89.95053465559414</c:v>
                </c:pt>
                <c:pt idx="34">
                  <c:v>-89.956717821124556</c:v>
                </c:pt>
                <c:pt idx="35">
                  <c:v>-89.961526950574779</c:v>
                </c:pt>
                <c:pt idx="36">
                  <c:v>-89.965374254528527</c:v>
                </c:pt>
              </c:numCache>
            </c:numRef>
          </c:yVal>
          <c:smooth val="1"/>
          <c:extLst>
            <c:ext xmlns:c16="http://schemas.microsoft.com/office/drawing/2014/chart" uri="{C3380CC4-5D6E-409C-BE32-E72D297353CC}">
              <c16:uniqueId val="{00000000-5C8B-4889-899B-5B1060766AE6}"/>
            </c:ext>
          </c:extLst>
        </c:ser>
        <c:ser>
          <c:idx val="1"/>
          <c:order val="1"/>
          <c:tx>
            <c:v>Type II No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calculations'!$N$363:$N$399</c:f>
              <c:numCache>
                <c:formatCode>General</c:formatCode>
                <c:ptCount val="37"/>
                <c:pt idx="0">
                  <c:v>90.952364785675712</c:v>
                </c:pt>
                <c:pt idx="1">
                  <c:v>91.903697694895911</c:v>
                </c:pt>
                <c:pt idx="2">
                  <c:v>92.852972257917713</c:v>
                </c:pt>
                <c:pt idx="3">
                  <c:v>93.799172748233019</c:v>
                </c:pt>
                <c:pt idx="4">
                  <c:v>94.741299380404513</c:v>
                </c:pt>
                <c:pt idx="5">
                  <c:v>95.67837330404231</c:v>
                </c:pt>
                <c:pt idx="6">
                  <c:v>96.609441333574892</c:v>
                </c:pt>
                <c:pt idx="7">
                  <c:v>97.533580359611278</c:v>
                </c:pt>
                <c:pt idx="8">
                  <c:v>98.44990139493224</c:v>
                </c:pt>
                <c:pt idx="9">
                  <c:v>99.357553216217966</c:v>
                </c:pt>
                <c:pt idx="10">
                  <c:v>107.80203046028483</c:v>
                </c:pt>
                <c:pt idx="11">
                  <c:v>114.78964297420612</c:v>
                </c:pt>
                <c:pt idx="12">
                  <c:v>120.208315855386</c:v>
                </c:pt>
                <c:pt idx="13">
                  <c:v>124.21423077061152</c:v>
                </c:pt>
                <c:pt idx="14">
                  <c:v>127.05833014538752</c:v>
                </c:pt>
                <c:pt idx="15">
                  <c:v>128.98883162445065</c:v>
                </c:pt>
                <c:pt idx="16">
                  <c:v>130.21542805631546</c:v>
                </c:pt>
                <c:pt idx="17">
                  <c:v>130.90397322546164</c:v>
                </c:pt>
                <c:pt idx="18">
                  <c:v>131.18212597824737</c:v>
                </c:pt>
                <c:pt idx="19">
                  <c:v>124.84682764770383</c:v>
                </c:pt>
                <c:pt idx="20">
                  <c:v>115.96281443661864</c:v>
                </c:pt>
                <c:pt idx="21">
                  <c:v>108.6178504644614</c:v>
                </c:pt>
                <c:pt idx="22">
                  <c:v>102.75041142638921</c:v>
                </c:pt>
                <c:pt idx="23">
                  <c:v>97.949553121118541</c:v>
                </c:pt>
                <c:pt idx="24">
                  <c:v>93.895425661840363</c:v>
                </c:pt>
                <c:pt idx="25">
                  <c:v>90.373584309551347</c:v>
                </c:pt>
                <c:pt idx="26">
                  <c:v>87.24277428122565</c:v>
                </c:pt>
                <c:pt idx="27">
                  <c:v>84.408648163982122</c:v>
                </c:pt>
                <c:pt idx="28">
                  <c:v>64.226821975003219</c:v>
                </c:pt>
                <c:pt idx="29">
                  <c:v>51.172570445568738</c:v>
                </c:pt>
                <c:pt idx="30">
                  <c:v>41.996517610171537</c:v>
                </c:pt>
                <c:pt idx="31">
                  <c:v>35.340276757256305</c:v>
                </c:pt>
                <c:pt idx="32">
                  <c:v>30.369769383582565</c:v>
                </c:pt>
                <c:pt idx="33">
                  <c:v>26.55417442221156</c:v>
                </c:pt>
                <c:pt idx="34">
                  <c:v>23.551288485126037</c:v>
                </c:pt>
                <c:pt idx="35">
                  <c:v>21.135930861689303</c:v>
                </c:pt>
                <c:pt idx="36">
                  <c:v>19.156179041812806</c:v>
                </c:pt>
              </c:numCache>
            </c:numRef>
          </c:yVal>
          <c:smooth val="1"/>
          <c:extLst>
            <c:ext xmlns:c16="http://schemas.microsoft.com/office/drawing/2014/chart" uri="{C3380CC4-5D6E-409C-BE32-E72D297353CC}">
              <c16:uniqueId val="{00000001-5C8B-4889-899B-5B1060766AE6}"/>
            </c:ext>
          </c:extLst>
        </c:ser>
        <c:ser>
          <c:idx val="2"/>
          <c:order val="2"/>
          <c:tx>
            <c:v>Type II No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calculations'!$Q$363:$Q$399</c:f>
              <c:numCache>
                <c:formatCode>General</c:formatCode>
                <c:ptCount val="37"/>
                <c:pt idx="0">
                  <c:v>81.5566775387733</c:v>
                </c:pt>
                <c:pt idx="1">
                  <c:v>73.592087964726161</c:v>
                </c:pt>
                <c:pt idx="2">
                  <c:v>66.45249109495947</c:v>
                </c:pt>
                <c:pt idx="3">
                  <c:v>60.299140482252483</c:v>
                </c:pt>
                <c:pt idx="4">
                  <c:v>55.138373523652461</c:v>
                </c:pt>
                <c:pt idx="5">
                  <c:v>50.88452960617775</c:v>
                </c:pt>
                <c:pt idx="6">
                  <c:v>47.414579107146523</c:v>
                </c:pt>
                <c:pt idx="7">
                  <c:v>44.601587711272941</c:v>
                </c:pt>
                <c:pt idx="8">
                  <c:v>42.330530882865418</c:v>
                </c:pt>
                <c:pt idx="9">
                  <c:v>40.503521065944227</c:v>
                </c:pt>
                <c:pt idx="10">
                  <c:v>34.615097484438934</c:v>
                </c:pt>
                <c:pt idx="11">
                  <c:v>36.179130855694495</c:v>
                </c:pt>
                <c:pt idx="12">
                  <c:v>38.799776437047257</c:v>
                </c:pt>
                <c:pt idx="13">
                  <c:v>41.105950647431371</c:v>
                </c:pt>
                <c:pt idx="14">
                  <c:v>42.80989097000878</c:v>
                </c:pt>
                <c:pt idx="15">
                  <c:v>43.923132386427454</c:v>
                </c:pt>
                <c:pt idx="16">
                  <c:v>44.535441786042185</c:v>
                </c:pt>
                <c:pt idx="17">
                  <c:v>44.745512000670345</c:v>
                </c:pt>
                <c:pt idx="18">
                  <c:v>44.640494835268242</c:v>
                </c:pt>
                <c:pt idx="19">
                  <c:v>36.57758850492425</c:v>
                </c:pt>
                <c:pt idx="20">
                  <c:v>27.116850007709104</c:v>
                </c:pt>
                <c:pt idx="21">
                  <c:v>19.483428351201752</c:v>
                </c:pt>
                <c:pt idx="22">
                  <c:v>13.442892700482986</c:v>
                </c:pt>
                <c:pt idx="23">
                  <c:v>8.5266294350275018</c:v>
                </c:pt>
                <c:pt idx="24">
                  <c:v>4.3900669397677916</c:v>
                </c:pt>
                <c:pt idx="25">
                  <c:v>0.80639794786216612</c:v>
                </c:pt>
                <c:pt idx="26">
                  <c:v>357.62749905111917</c:v>
                </c:pt>
                <c:pt idx="27">
                  <c:v>354.75490144561775</c:v>
                </c:pt>
                <c:pt idx="28">
                  <c:v>334.39995019652446</c:v>
                </c:pt>
                <c:pt idx="29">
                  <c:v>321.28798945506867</c:v>
                </c:pt>
                <c:pt idx="30">
                  <c:v>312.08308191852421</c:v>
                </c:pt>
                <c:pt idx="31">
                  <c:v>305.4095282229074</c:v>
                </c:pt>
                <c:pt idx="32">
                  <c:v>300.42747894687852</c:v>
                </c:pt>
                <c:pt idx="33">
                  <c:v>296.60363976661745</c:v>
                </c:pt>
                <c:pt idx="34">
                  <c:v>293.59457066400142</c:v>
                </c:pt>
                <c:pt idx="35">
                  <c:v>291.1744039111145</c:v>
                </c:pt>
                <c:pt idx="36">
                  <c:v>289.19080478728432</c:v>
                </c:pt>
              </c:numCache>
            </c:numRef>
          </c:yVal>
          <c:smooth val="1"/>
          <c:extLst>
            <c:ext xmlns:c16="http://schemas.microsoft.com/office/drawing/2014/chart" uri="{C3380CC4-5D6E-409C-BE32-E72D297353CC}">
              <c16:uniqueId val="{00000002-5C8B-4889-899B-5B1060766AE6}"/>
            </c:ext>
          </c:extLst>
        </c:ser>
        <c:dLbls>
          <c:showLegendKey val="0"/>
          <c:showVal val="0"/>
          <c:showCatName val="0"/>
          <c:showSerName val="0"/>
          <c:showPercent val="0"/>
          <c:showBubbleSize val="0"/>
        </c:dLbls>
        <c:axId val="185104640"/>
        <c:axId val="185119104"/>
      </c:scatterChart>
      <c:valAx>
        <c:axId val="185104640"/>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5119104"/>
        <c:crossesAt val="-360"/>
        <c:crossBetween val="midCat"/>
      </c:valAx>
      <c:valAx>
        <c:axId val="185119104"/>
        <c:scaling>
          <c:orientation val="minMax"/>
          <c:max val="180"/>
          <c:min val="-180"/>
        </c:scaling>
        <c:delete val="0"/>
        <c:axPos val="l"/>
        <c:majorGridlines/>
        <c:title>
          <c:tx>
            <c:rich>
              <a:bodyPr rot="-5400000" vert="horz"/>
              <a:lstStyle/>
              <a:p>
                <a:pPr>
                  <a:defRPr/>
                </a:pPr>
                <a:r>
                  <a:rPr lang="en-US"/>
                  <a:t>Phase (</a:t>
                </a:r>
                <a:r>
                  <a:rPr lang="en-US">
                    <a:latin typeface="Arial"/>
                    <a:cs typeface="Arial"/>
                  </a:rPr>
                  <a:t>°)</a:t>
                </a:r>
                <a:endParaRPr lang="en-US"/>
              </a:p>
            </c:rich>
          </c:tx>
          <c:overlay val="0"/>
        </c:title>
        <c:numFmt formatCode="General" sourceLinked="1"/>
        <c:majorTickMark val="out"/>
        <c:minorTickMark val="none"/>
        <c:tickLblPos val="nextTo"/>
        <c:crossAx val="185104640"/>
        <c:crosses val="autoZero"/>
        <c:crossBetween val="midCat"/>
        <c:majorUnit val="30"/>
        <c:minorUnit val="10"/>
      </c:valAx>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calculations'!$S$66:$S$140</c:f>
              <c:numCache>
                <c:formatCode>0.00</c:formatCode>
                <c:ptCount val="75"/>
                <c:pt idx="0">
                  <c:v>0</c:v>
                </c:pt>
                <c:pt idx="1">
                  <c:v>1.0106781028237803E-2</c:v>
                </c:pt>
                <c:pt idx="2">
                  <c:v>4.175806675685903E-2</c:v>
                </c:pt>
                <c:pt idx="3">
                  <c:v>9.9345195299799696E-2</c:v>
                </c:pt>
                <c:pt idx="4">
                  <c:v>0.19169141392170844</c:v>
                </c:pt>
                <c:pt idx="5">
                  <c:v>0.33493919246843168</c:v>
                </c:pt>
                <c:pt idx="6">
                  <c:v>0.55742263178529872</c:v>
                </c:pt>
                <c:pt idx="7">
                  <c:v>0.90187037514297586</c:v>
                </c:pt>
                <c:pt idx="8">
                  <c:v>1.384811447644438</c:v>
                </c:pt>
                <c:pt idx="11">
                  <c:v>1.8194865995552372</c:v>
                </c:pt>
                <c:pt idx="12">
                  <c:v>1.894139836152168</c:v>
                </c:pt>
                <c:pt idx="15">
                  <c:v>1.7304406376844241</c:v>
                </c:pt>
                <c:pt idx="16">
                  <c:v>1.5467530892424821</c:v>
                </c:pt>
                <c:pt idx="17">
                  <c:v>1.4013855164560094</c:v>
                </c:pt>
                <c:pt idx="18">
                  <c:v>1.2928170435491322</c:v>
                </c:pt>
                <c:pt idx="19">
                  <c:v>1.2112357897950208</c:v>
                </c:pt>
                <c:pt idx="20">
                  <c:v>1.1486018483226226</c:v>
                </c:pt>
                <c:pt idx="21">
                  <c:v>1.0993518348014901</c:v>
                </c:pt>
                <c:pt idx="22">
                  <c:v>1.059737201261125</c:v>
                </c:pt>
                <c:pt idx="23">
                  <c:v>1.0272089975371101</c:v>
                </c:pt>
                <c:pt idx="24">
                  <c:v>1</c:v>
                </c:pt>
                <c:pt idx="25">
                  <c:v>0.97685820646448296</c:v>
                </c:pt>
                <c:pt idx="26">
                  <c:v>0.95687782089006179</c:v>
                </c:pt>
                <c:pt idx="27">
                  <c:v>0.93939068432465778</c:v>
                </c:pt>
                <c:pt idx="28">
                  <c:v>0.92389519570322753</c:v>
                </c:pt>
                <c:pt idx="29">
                  <c:v>0.91000880755148961</c:v>
                </c:pt>
                <c:pt idx="30">
                  <c:v>0.89743562481975869</c:v>
                </c:pt>
                <c:pt idx="31">
                  <c:v>0.88594387398863284</c:v>
                </c:pt>
                <c:pt idx="32">
                  <c:v>0.87534995090061651</c:v>
                </c:pt>
                <c:pt idx="33">
                  <c:v>0.86550693671556733</c:v>
                </c:pt>
                <c:pt idx="34">
                  <c:v>0.85629620264592932</c:v>
                </c:pt>
                <c:pt idx="35">
                  <c:v>0.84762118541602882</c:v>
                </c:pt>
                <c:pt idx="36">
                  <c:v>0.83940271177169801</c:v>
                </c:pt>
                <c:pt idx="37">
                  <c:v>0.8315754441948856</c:v>
                </c:pt>
                <c:pt idx="38">
                  <c:v>0.82408514888761275</c:v>
                </c:pt>
                <c:pt idx="39">
                  <c:v>0.81688657419356214</c:v>
                </c:pt>
                <c:pt idx="40">
                  <c:v>0.80994178736399325</c:v>
                </c:pt>
                <c:pt idx="41">
                  <c:v>0.80321885912034996</c:v>
                </c:pt>
                <c:pt idx="42">
                  <c:v>0.79669081473905434</c:v>
                </c:pt>
                <c:pt idx="43">
                  <c:v>0.79033479126359185</c:v>
                </c:pt>
                <c:pt idx="44">
                  <c:v>0.78413135551342539</c:v>
                </c:pt>
                <c:pt idx="45">
                  <c:v>0.77806394854547289</c:v>
                </c:pt>
                <c:pt idx="46">
                  <c:v>0.77211843031723226</c:v>
                </c:pt>
                <c:pt idx="47">
                  <c:v>0.76628270431965384</c:v>
                </c:pt>
                <c:pt idx="48">
                  <c:v>0.76054640646439042</c:v>
                </c:pt>
                <c:pt idx="49">
                  <c:v>0.75490064592784267</c:v>
                </c:pt>
                <c:pt idx="50">
                  <c:v>0.74933778826136632</c:v>
                </c:pt>
                <c:pt idx="51">
                  <c:v>0.7438512730805682</c:v>
                </c:pt>
                <c:pt idx="52">
                  <c:v>0.73843546019742967</c:v>
                </c:pt>
                <c:pt idx="53">
                  <c:v>0.73308549926752131</c:v>
                </c:pt>
                <c:pt idx="54">
                  <c:v>0.72779721897247462</c:v>
                </c:pt>
                <c:pt idx="55">
                  <c:v>0.72256703250588539</c:v>
                </c:pt>
                <c:pt idx="56">
                  <c:v>0.71739185672456796</c:v>
                </c:pt>
                <c:pt idx="57">
                  <c:v>0.71226904280105263</c:v>
                </c:pt>
                <c:pt idx="58">
                  <c:v>0.70719631659354742</c:v>
                </c:pt>
                <c:pt idx="59">
                  <c:v>0.70217172725635446</c:v>
                </c:pt>
                <c:pt idx="60">
                  <c:v>0.69719360286245247</c:v>
                </c:pt>
                <c:pt idx="61">
                  <c:v>0.6922605120124522</c:v>
                </c:pt>
                <c:pt idx="62">
                  <c:v>0.68737123056987204</c:v>
                </c:pt>
                <c:pt idx="63">
                  <c:v>0.68252471279880245</c:v>
                </c:pt>
                <c:pt idx="64">
                  <c:v>0.67772006629242965</c:v>
                </c:pt>
                <c:pt idx="65">
                  <c:v>0.67295653017398427</c:v>
                </c:pt>
                <c:pt idx="66">
                  <c:v>0.66823345612913243</c:v>
                </c:pt>
                <c:pt idx="67">
                  <c:v>0.66355029189349468</c:v>
                </c:pt>
                <c:pt idx="68">
                  <c:v>0.65890656687320437</c:v>
                </c:pt>
                <c:pt idx="69">
                  <c:v>0.65430187962199682</c:v>
                </c:pt>
                <c:pt idx="70">
                  <c:v>0.64973588693682516</c:v>
                </c:pt>
                <c:pt idx="71">
                  <c:v>0.64520829436654792</c:v>
                </c:pt>
                <c:pt idx="72">
                  <c:v>0.64071884795597589</c:v>
                </c:pt>
                <c:pt idx="73">
                  <c:v>0.63626732707111866</c:v>
                </c:pt>
                <c:pt idx="74">
                  <c:v>0.63185353817166179</c:v>
                </c:pt>
              </c:numCache>
            </c:numRef>
          </c:yVal>
          <c:smooth val="1"/>
          <c:extLst>
            <c:ext xmlns:c16="http://schemas.microsoft.com/office/drawing/2014/chart" uri="{C3380CC4-5D6E-409C-BE32-E72D297353CC}">
              <c16:uniqueId val="{00000000-E1D5-4B99-9441-CCFEBF09D22E}"/>
            </c:ext>
          </c:extLst>
        </c:ser>
        <c:ser>
          <c:idx val="1"/>
          <c:order val="1"/>
          <c:tx>
            <c:v>Mg(max)</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calculations'!$U$66:$U$144</c:f>
              <c:numCache>
                <c:formatCode>0.00</c:formatCode>
                <c:ptCount val="79"/>
                <c:pt idx="0">
                  <c:v>1.2078947368421054</c:v>
                </c:pt>
                <c:pt idx="1">
                  <c:v>1.2078947368421054</c:v>
                </c:pt>
                <c:pt idx="2">
                  <c:v>1.2078947368421054</c:v>
                </c:pt>
                <c:pt idx="3">
                  <c:v>1.2078947368421054</c:v>
                </c:pt>
                <c:pt idx="4">
                  <c:v>1.2078947368421054</c:v>
                </c:pt>
                <c:pt idx="5">
                  <c:v>1.2078947368421054</c:v>
                </c:pt>
                <c:pt idx="6">
                  <c:v>1.2078947368421054</c:v>
                </c:pt>
                <c:pt idx="7">
                  <c:v>1.2078947368421054</c:v>
                </c:pt>
                <c:pt idx="8">
                  <c:v>1.2078947368421054</c:v>
                </c:pt>
                <c:pt idx="11">
                  <c:v>1.2078947368421054</c:v>
                </c:pt>
                <c:pt idx="12">
                  <c:v>1.2078947368421054</c:v>
                </c:pt>
                <c:pt idx="15">
                  <c:v>1.2078947368421054</c:v>
                </c:pt>
                <c:pt idx="16">
                  <c:v>1.2078947368421054</c:v>
                </c:pt>
                <c:pt idx="17">
                  <c:v>1.2078947368421054</c:v>
                </c:pt>
                <c:pt idx="18">
                  <c:v>1.2078947368421054</c:v>
                </c:pt>
                <c:pt idx="19">
                  <c:v>1.2078947368421054</c:v>
                </c:pt>
                <c:pt idx="20">
                  <c:v>1.2078947368421054</c:v>
                </c:pt>
                <c:pt idx="21">
                  <c:v>1.2078947368421054</c:v>
                </c:pt>
                <c:pt idx="22">
                  <c:v>1.2078947368421054</c:v>
                </c:pt>
                <c:pt idx="23">
                  <c:v>1.2078947368421054</c:v>
                </c:pt>
                <c:pt idx="24">
                  <c:v>1.2078947368421054</c:v>
                </c:pt>
                <c:pt idx="25">
                  <c:v>1.2078947368421054</c:v>
                </c:pt>
                <c:pt idx="26">
                  <c:v>1.2078947368421054</c:v>
                </c:pt>
                <c:pt idx="27">
                  <c:v>1.2078947368421054</c:v>
                </c:pt>
                <c:pt idx="28">
                  <c:v>1.2078947368421054</c:v>
                </c:pt>
                <c:pt idx="29">
                  <c:v>1.2078947368421054</c:v>
                </c:pt>
                <c:pt idx="30">
                  <c:v>1.2078947368421054</c:v>
                </c:pt>
                <c:pt idx="31">
                  <c:v>1.2078947368421054</c:v>
                </c:pt>
                <c:pt idx="32">
                  <c:v>1.2078947368421054</c:v>
                </c:pt>
                <c:pt idx="33">
                  <c:v>1.2078947368421054</c:v>
                </c:pt>
                <c:pt idx="34">
                  <c:v>1.2078947368421054</c:v>
                </c:pt>
                <c:pt idx="35">
                  <c:v>1.2078947368421054</c:v>
                </c:pt>
                <c:pt idx="36">
                  <c:v>1.2078947368421054</c:v>
                </c:pt>
                <c:pt idx="37">
                  <c:v>1.2078947368421054</c:v>
                </c:pt>
                <c:pt idx="38">
                  <c:v>1.2078947368421054</c:v>
                </c:pt>
                <c:pt idx="39">
                  <c:v>1.2078947368421054</c:v>
                </c:pt>
                <c:pt idx="40">
                  <c:v>1.2078947368421054</c:v>
                </c:pt>
                <c:pt idx="41">
                  <c:v>1.2078947368421054</c:v>
                </c:pt>
                <c:pt idx="42">
                  <c:v>1.2078947368421054</c:v>
                </c:pt>
                <c:pt idx="43">
                  <c:v>1.2078947368421054</c:v>
                </c:pt>
                <c:pt idx="44">
                  <c:v>1.2078947368421054</c:v>
                </c:pt>
                <c:pt idx="45">
                  <c:v>1.2078947368421054</c:v>
                </c:pt>
                <c:pt idx="46">
                  <c:v>1.2078947368421054</c:v>
                </c:pt>
                <c:pt idx="47">
                  <c:v>1.2078947368421054</c:v>
                </c:pt>
                <c:pt idx="48">
                  <c:v>1.2078947368421054</c:v>
                </c:pt>
                <c:pt idx="49">
                  <c:v>1.2078947368421054</c:v>
                </c:pt>
                <c:pt idx="50">
                  <c:v>1.2078947368421054</c:v>
                </c:pt>
                <c:pt idx="51">
                  <c:v>1.2078947368421054</c:v>
                </c:pt>
                <c:pt idx="52">
                  <c:v>1.2078947368421054</c:v>
                </c:pt>
                <c:pt idx="53">
                  <c:v>1.2078947368421054</c:v>
                </c:pt>
                <c:pt idx="54">
                  <c:v>1.2078947368421054</c:v>
                </c:pt>
                <c:pt idx="55">
                  <c:v>1.2078947368421054</c:v>
                </c:pt>
                <c:pt idx="56">
                  <c:v>1.2078947368421054</c:v>
                </c:pt>
                <c:pt idx="57">
                  <c:v>1.2078947368421054</c:v>
                </c:pt>
                <c:pt idx="58">
                  <c:v>1.2078947368421054</c:v>
                </c:pt>
                <c:pt idx="59">
                  <c:v>1.2078947368421054</c:v>
                </c:pt>
                <c:pt idx="60">
                  <c:v>1.2078947368421054</c:v>
                </c:pt>
                <c:pt idx="61">
                  <c:v>1.2078947368421054</c:v>
                </c:pt>
                <c:pt idx="62">
                  <c:v>1.2078947368421054</c:v>
                </c:pt>
                <c:pt idx="63">
                  <c:v>1.2078947368421054</c:v>
                </c:pt>
                <c:pt idx="64">
                  <c:v>1.2078947368421054</c:v>
                </c:pt>
                <c:pt idx="65">
                  <c:v>1.2078947368421054</c:v>
                </c:pt>
                <c:pt idx="66">
                  <c:v>1.2078947368421054</c:v>
                </c:pt>
                <c:pt idx="67">
                  <c:v>1.2078947368421054</c:v>
                </c:pt>
                <c:pt idx="68">
                  <c:v>1.2078947368421054</c:v>
                </c:pt>
                <c:pt idx="69">
                  <c:v>1.2078947368421054</c:v>
                </c:pt>
                <c:pt idx="70">
                  <c:v>1.2078947368421054</c:v>
                </c:pt>
                <c:pt idx="71">
                  <c:v>1.2078947368421054</c:v>
                </c:pt>
                <c:pt idx="72">
                  <c:v>1.2078947368421054</c:v>
                </c:pt>
                <c:pt idx="73">
                  <c:v>1.2078947368421054</c:v>
                </c:pt>
                <c:pt idx="74">
                  <c:v>1.2078947368421054</c:v>
                </c:pt>
                <c:pt idx="75">
                  <c:v>1.2078947368421054</c:v>
                </c:pt>
              </c:numCache>
            </c:numRef>
          </c:yVal>
          <c:smooth val="1"/>
          <c:extLst>
            <c:ext xmlns:c16="http://schemas.microsoft.com/office/drawing/2014/chart" uri="{C3380CC4-5D6E-409C-BE32-E72D297353CC}">
              <c16:uniqueId val="{00000001-E1D5-4B99-9441-CCFEBF09D22E}"/>
            </c:ext>
          </c:extLst>
        </c:ser>
        <c:ser>
          <c:idx val="2"/>
          <c:order val="2"/>
          <c:tx>
            <c:v>Mg(min)</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calculations'!$V$66:$V$144</c:f>
              <c:numCache>
                <c:formatCode>0.00</c:formatCode>
                <c:ptCount val="79"/>
                <c:pt idx="0">
                  <c:v>1.0609756097560976</c:v>
                </c:pt>
                <c:pt idx="1">
                  <c:v>1.0609756097560976</c:v>
                </c:pt>
                <c:pt idx="2">
                  <c:v>1.0609756097560976</c:v>
                </c:pt>
                <c:pt idx="3">
                  <c:v>1.0609756097560976</c:v>
                </c:pt>
                <c:pt idx="4">
                  <c:v>1.0609756097560976</c:v>
                </c:pt>
                <c:pt idx="5">
                  <c:v>1.0609756097560976</c:v>
                </c:pt>
                <c:pt idx="6">
                  <c:v>1.0609756097560976</c:v>
                </c:pt>
                <c:pt idx="7">
                  <c:v>1.0609756097560976</c:v>
                </c:pt>
                <c:pt idx="8">
                  <c:v>1.0609756097560976</c:v>
                </c:pt>
                <c:pt idx="11">
                  <c:v>1.0609756097560976</c:v>
                </c:pt>
                <c:pt idx="12">
                  <c:v>1.0609756097560976</c:v>
                </c:pt>
                <c:pt idx="15">
                  <c:v>1.0609756097560976</c:v>
                </c:pt>
                <c:pt idx="16">
                  <c:v>1.0609756097560976</c:v>
                </c:pt>
                <c:pt idx="17">
                  <c:v>1.0609756097560976</c:v>
                </c:pt>
                <c:pt idx="18">
                  <c:v>1.0609756097560976</c:v>
                </c:pt>
                <c:pt idx="19">
                  <c:v>1.0609756097560976</c:v>
                </c:pt>
                <c:pt idx="20">
                  <c:v>1.0609756097560976</c:v>
                </c:pt>
                <c:pt idx="21">
                  <c:v>1.0609756097560976</c:v>
                </c:pt>
                <c:pt idx="22">
                  <c:v>1.0609756097560976</c:v>
                </c:pt>
                <c:pt idx="23">
                  <c:v>1.0609756097560976</c:v>
                </c:pt>
                <c:pt idx="24">
                  <c:v>1.0609756097560976</c:v>
                </c:pt>
                <c:pt idx="25">
                  <c:v>1.0609756097560976</c:v>
                </c:pt>
                <c:pt idx="26">
                  <c:v>1.0609756097560976</c:v>
                </c:pt>
                <c:pt idx="27">
                  <c:v>1.0609756097560976</c:v>
                </c:pt>
                <c:pt idx="28">
                  <c:v>1.0609756097560976</c:v>
                </c:pt>
                <c:pt idx="29">
                  <c:v>1.0609756097560976</c:v>
                </c:pt>
                <c:pt idx="30">
                  <c:v>1.0609756097560976</c:v>
                </c:pt>
                <c:pt idx="31">
                  <c:v>1.0609756097560976</c:v>
                </c:pt>
                <c:pt idx="32">
                  <c:v>1.0609756097560976</c:v>
                </c:pt>
                <c:pt idx="33">
                  <c:v>1.0609756097560976</c:v>
                </c:pt>
                <c:pt idx="34">
                  <c:v>1.0609756097560976</c:v>
                </c:pt>
                <c:pt idx="35">
                  <c:v>1.0609756097560976</c:v>
                </c:pt>
                <c:pt idx="36">
                  <c:v>1.0609756097560976</c:v>
                </c:pt>
                <c:pt idx="37">
                  <c:v>1.0609756097560976</c:v>
                </c:pt>
                <c:pt idx="38">
                  <c:v>1.0609756097560976</c:v>
                </c:pt>
                <c:pt idx="39">
                  <c:v>1.0609756097560976</c:v>
                </c:pt>
                <c:pt idx="40">
                  <c:v>1.0609756097560976</c:v>
                </c:pt>
                <c:pt idx="41">
                  <c:v>1.0609756097560976</c:v>
                </c:pt>
                <c:pt idx="42">
                  <c:v>1.0609756097560976</c:v>
                </c:pt>
                <c:pt idx="43">
                  <c:v>1.0609756097560976</c:v>
                </c:pt>
                <c:pt idx="44">
                  <c:v>1.0609756097560976</c:v>
                </c:pt>
                <c:pt idx="45">
                  <c:v>1.0609756097560976</c:v>
                </c:pt>
                <c:pt idx="46">
                  <c:v>1.0609756097560976</c:v>
                </c:pt>
                <c:pt idx="47">
                  <c:v>1.0609756097560976</c:v>
                </c:pt>
                <c:pt idx="48">
                  <c:v>1.0609756097560976</c:v>
                </c:pt>
                <c:pt idx="49">
                  <c:v>1.0609756097560976</c:v>
                </c:pt>
                <c:pt idx="50">
                  <c:v>1.0609756097560976</c:v>
                </c:pt>
                <c:pt idx="51">
                  <c:v>1.0609756097560976</c:v>
                </c:pt>
                <c:pt idx="52">
                  <c:v>1.0609756097560976</c:v>
                </c:pt>
                <c:pt idx="53">
                  <c:v>1.0609756097560976</c:v>
                </c:pt>
                <c:pt idx="54">
                  <c:v>1.0609756097560976</c:v>
                </c:pt>
                <c:pt idx="55">
                  <c:v>1.0609756097560976</c:v>
                </c:pt>
                <c:pt idx="56">
                  <c:v>1.0609756097560976</c:v>
                </c:pt>
                <c:pt idx="57">
                  <c:v>1.0609756097560976</c:v>
                </c:pt>
                <c:pt idx="58">
                  <c:v>1.0609756097560976</c:v>
                </c:pt>
                <c:pt idx="59">
                  <c:v>1.0609756097560976</c:v>
                </c:pt>
                <c:pt idx="60">
                  <c:v>1.0609756097560976</c:v>
                </c:pt>
                <c:pt idx="61">
                  <c:v>1.0609756097560976</c:v>
                </c:pt>
                <c:pt idx="62">
                  <c:v>1.0609756097560976</c:v>
                </c:pt>
                <c:pt idx="63">
                  <c:v>1.0609756097560976</c:v>
                </c:pt>
                <c:pt idx="64">
                  <c:v>1.0609756097560976</c:v>
                </c:pt>
                <c:pt idx="65">
                  <c:v>1.0609756097560976</c:v>
                </c:pt>
                <c:pt idx="66">
                  <c:v>1.0609756097560976</c:v>
                </c:pt>
                <c:pt idx="67">
                  <c:v>1.0609756097560976</c:v>
                </c:pt>
                <c:pt idx="68">
                  <c:v>1.0609756097560976</c:v>
                </c:pt>
                <c:pt idx="69">
                  <c:v>1.0609756097560976</c:v>
                </c:pt>
                <c:pt idx="70">
                  <c:v>1.0609756097560976</c:v>
                </c:pt>
                <c:pt idx="71">
                  <c:v>1.0609756097560976</c:v>
                </c:pt>
                <c:pt idx="72">
                  <c:v>1.0609756097560976</c:v>
                </c:pt>
                <c:pt idx="73">
                  <c:v>1.0609756097560976</c:v>
                </c:pt>
                <c:pt idx="74">
                  <c:v>1.0609756097560976</c:v>
                </c:pt>
                <c:pt idx="75">
                  <c:v>1.0609756097560976</c:v>
                </c:pt>
              </c:numCache>
            </c:numRef>
          </c:yVal>
          <c:smooth val="1"/>
          <c:extLst>
            <c:ext xmlns:c16="http://schemas.microsoft.com/office/drawing/2014/chart" uri="{C3380CC4-5D6E-409C-BE32-E72D297353CC}">
              <c16:uniqueId val="{00000002-E1D5-4B99-9441-CCFEBF09D22E}"/>
            </c:ext>
          </c:extLst>
        </c:ser>
        <c:ser>
          <c:idx val="3"/>
          <c:order val="3"/>
          <c:spPr>
            <a:ln>
              <a:prstDash val="sysDash"/>
            </a:ln>
          </c:spPr>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calculations'!$AO$66:$AO$140</c:f>
              <c:numCache>
                <c:formatCode>0.00</c:formatCode>
                <c:ptCount val="75"/>
                <c:pt idx="0">
                  <c:v>0</c:v>
                </c:pt>
                <c:pt idx="1">
                  <c:v>1.012658207182671E-2</c:v>
                </c:pt>
                <c:pt idx="2">
                  <c:v>4.210525949984599E-2</c:v>
                </c:pt>
                <c:pt idx="3">
                  <c:v>0.10140842856087591</c:v>
                </c:pt>
                <c:pt idx="4">
                  <c:v>0.19999990784006383</c:v>
                </c:pt>
                <c:pt idx="5">
                  <c:v>0.3636360255451746</c:v>
                </c:pt>
                <c:pt idx="6">
                  <c:v>0.65454416443044083</c:v>
                </c:pt>
                <c:pt idx="7">
                  <c:v>1.2645097742889613</c:v>
                </c:pt>
                <c:pt idx="8">
                  <c:v>3.1999277490070406</c:v>
                </c:pt>
                <c:pt idx="11">
                  <c:v>64.376882052317427</c:v>
                </c:pt>
                <c:pt idx="12">
                  <c:v>3.999928001943938</c:v>
                </c:pt>
                <c:pt idx="15">
                  <c:v>2.3609650268575959</c:v>
                </c:pt>
                <c:pt idx="16">
                  <c:v>1.7999966822491718</c:v>
                </c:pt>
                <c:pt idx="17">
                  <c:v>1.5190997400076887</c:v>
                </c:pt>
                <c:pt idx="18">
                  <c:v>1.3517234824227711</c:v>
                </c:pt>
                <c:pt idx="19">
                  <c:v>1.2413789848703558</c:v>
                </c:pt>
                <c:pt idx="20">
                  <c:v>1.1636362041047359</c:v>
                </c:pt>
                <c:pt idx="21">
                  <c:v>1.106220023552688</c:v>
                </c:pt>
                <c:pt idx="22">
                  <c:v>1.0622950552539081</c:v>
                </c:pt>
                <c:pt idx="23">
                  <c:v>1.0277580013999597</c:v>
                </c:pt>
                <c:pt idx="24">
                  <c:v>1</c:v>
                </c:pt>
                <c:pt idx="25">
                  <c:v>0.97728531411218678</c:v>
                </c:pt>
                <c:pt idx="26">
                  <c:v>0.95841582554117422</c:v>
                </c:pt>
                <c:pt idx="27">
                  <c:v>0.94253894257566584</c:v>
                </c:pt>
                <c:pt idx="28">
                  <c:v>0.92903220416247456</c:v>
                </c:pt>
                <c:pt idx="29">
                  <c:v>0.91743111447698267</c:v>
                </c:pt>
                <c:pt idx="30">
                  <c:v>0.90738244510239419</c:v>
                </c:pt>
                <c:pt idx="31">
                  <c:v>0.89861311647887021</c:v>
                </c:pt>
                <c:pt idx="32">
                  <c:v>0.89090892466108351</c:v>
                </c:pt>
                <c:pt idx="33">
                  <c:v>0.88409966884016544</c:v>
                </c:pt>
                <c:pt idx="34">
                  <c:v>0.8780485454361745</c:v>
                </c:pt>
                <c:pt idx="35">
                  <c:v>0.87264444987207557</c:v>
                </c:pt>
                <c:pt idx="36">
                  <c:v>0.86779629954703474</c:v>
                </c:pt>
                <c:pt idx="37">
                  <c:v>0.86342878700795067</c:v>
                </c:pt>
                <c:pt idx="38">
                  <c:v>0.85947916152763026</c:v>
                </c:pt>
                <c:pt idx="39">
                  <c:v>0.85589476105157569</c:v>
                </c:pt>
                <c:pt idx="40">
                  <c:v>0.85263109898752432</c:v>
                </c:pt>
                <c:pt idx="41">
                  <c:v>0.84965036629825552</c:v>
                </c:pt>
                <c:pt idx="42">
                  <c:v>0.84692024795973941</c:v>
                </c:pt>
                <c:pt idx="43">
                  <c:v>0.84441297985622255</c:v>
                </c:pt>
                <c:pt idx="44">
                  <c:v>0.8421045913406503</c:v>
                </c:pt>
                <c:pt idx="45">
                  <c:v>0.83997429244740218</c:v>
                </c:pt>
                <c:pt idx="46">
                  <c:v>0.83800397474159671</c:v>
                </c:pt>
                <c:pt idx="47">
                  <c:v>0.8361778021324392</c:v>
                </c:pt>
                <c:pt idx="48">
                  <c:v>0.83448187342660185</c:v>
                </c:pt>
                <c:pt idx="49">
                  <c:v>0.83290394247860278</c:v>
                </c:pt>
                <c:pt idx="50">
                  <c:v>0.8314331848789861</c:v>
                </c:pt>
                <c:pt idx="51">
                  <c:v>0.83006000247084855</c:v>
                </c:pt>
                <c:pt idx="52">
                  <c:v>0.82877585878969895</c:v>
                </c:pt>
                <c:pt idx="53">
                  <c:v>0.8275731399175531</c:v>
                </c:pt>
                <c:pt idx="54">
                  <c:v>0.82644503632953048</c:v>
                </c:pt>
                <c:pt idx="55">
                  <c:v>0.82538544216393872</c:v>
                </c:pt>
                <c:pt idx="56">
                  <c:v>0.82438886901950947</c:v>
                </c:pt>
                <c:pt idx="57">
                  <c:v>0.82345037191748494</c:v>
                </c:pt>
                <c:pt idx="58">
                  <c:v>0.82256548549237363</c:v>
                </c:pt>
                <c:pt idx="59">
                  <c:v>0.82173016881720129</c:v>
                </c:pt>
                <c:pt idx="60">
                  <c:v>0.82094075754485119</c:v>
                </c:pt>
                <c:pt idx="61">
                  <c:v>0.82019392227061028</c:v>
                </c:pt>
                <c:pt idx="62">
                  <c:v>0.81948663220302453</c:v>
                </c:pt>
                <c:pt idx="63">
                  <c:v>0.81881612337893639</c:v>
                </c:pt>
                <c:pt idx="64">
                  <c:v>0.81817987078080712</c:v>
                </c:pt>
                <c:pt idx="65">
                  <c:v>0.81757556381520891</c:v>
                </c:pt>
                <c:pt idx="66">
                  <c:v>0.8170010846947342</c:v>
                </c:pt>
                <c:pt idx="67">
                  <c:v>0.81645448933491693</c:v>
                </c:pt>
                <c:pt idx="68">
                  <c:v>0.81593399043549963</c:v>
                </c:pt>
                <c:pt idx="69">
                  <c:v>0.81543794246375945</c:v>
                </c:pt>
                <c:pt idx="70">
                  <c:v>0.8149648282981633</c:v>
                </c:pt>
                <c:pt idx="71">
                  <c:v>0.8145132473248079</c:v>
                </c:pt>
                <c:pt idx="72">
                  <c:v>0.81408190480797438</c:v>
                </c:pt>
                <c:pt idx="73">
                  <c:v>0.81366960238055996</c:v>
                </c:pt>
                <c:pt idx="74">
                  <c:v>0.81327522952095155</c:v>
                </c:pt>
              </c:numCache>
            </c:numRef>
          </c:yVal>
          <c:smooth val="1"/>
          <c:extLst>
            <c:ext xmlns:c16="http://schemas.microsoft.com/office/drawing/2014/chart" uri="{C3380CC4-5D6E-409C-BE32-E72D297353CC}">
              <c16:uniqueId val="{00000003-E1D5-4B99-9441-CCFEBF09D22E}"/>
            </c:ext>
          </c:extLst>
        </c:ser>
        <c:ser>
          <c:idx val="4"/>
          <c:order val="4"/>
          <c:tx>
            <c:v>Int LR Full Load</c:v>
          </c:tx>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Leakage'!$I$24:$I$95</c:f>
              <c:numCache>
                <c:formatCode>0.00</c:formatCode>
                <c:ptCount val="72"/>
                <c:pt idx="0">
                  <c:v>0</c:v>
                </c:pt>
                <c:pt idx="1">
                  <c:v>1.1959408977111369E-2</c:v>
                </c:pt>
                <c:pt idx="2">
                  <c:v>4.9288714650251135E-2</c:v>
                </c:pt>
                <c:pt idx="3">
                  <c:v>0.11667585993567943</c:v>
                </c:pt>
                <c:pt idx="4">
                  <c:v>0.22307971298411278</c:v>
                </c:pt>
                <c:pt idx="5">
                  <c:v>0.38330833851095281</c:v>
                </c:pt>
                <c:pt idx="6">
                  <c:v>0.6182983287855347</c:v>
                </c:pt>
                <c:pt idx="7">
                  <c:v>0.9446584243424816</c:v>
                </c:pt>
                <c:pt idx="8">
                  <c:v>1.328484195436282</c:v>
                </c:pt>
                <c:pt idx="9">
                  <c:v>1.6279401973294803</c:v>
                </c:pt>
                <c:pt idx="10">
                  <c:v>1.7199109491384461</c:v>
                </c:pt>
                <c:pt idx="11">
                  <c:v>1.6630592280700185</c:v>
                </c:pt>
                <c:pt idx="12">
                  <c:v>1.5611870658577169</c:v>
                </c:pt>
                <c:pt idx="13">
                  <c:v>1.4625286219320701</c:v>
                </c:pt>
                <c:pt idx="14">
                  <c:v>1.3791499862932728</c:v>
                </c:pt>
                <c:pt idx="15">
                  <c:v>1.3110580221021637</c:v>
                </c:pt>
                <c:pt idx="16">
                  <c:v>1.255528094932775</c:v>
                </c:pt>
                <c:pt idx="17">
                  <c:v>1.2097743151221425</c:v>
                </c:pt>
                <c:pt idx="18">
                  <c:v>1.1715321524787354</c:v>
                </c:pt>
                <c:pt idx="19">
                  <c:v>1.1390753947792678</c:v>
                </c:pt>
                <c:pt idx="20">
                  <c:v>1.1111111111111107</c:v>
                </c:pt>
                <c:pt idx="21">
                  <c:v>1.0866711425553597</c:v>
                </c:pt>
                <c:pt idx="22">
                  <c:v>1.0650256008643029</c:v>
                </c:pt>
                <c:pt idx="23">
                  <c:v>1.0456189667809013</c:v>
                </c:pt>
                <c:pt idx="24">
                  <c:v>1.0280240387042827</c:v>
                </c:pt>
                <c:pt idx="25">
                  <c:v>1.011908904702143</c:v>
                </c:pt>
                <c:pt idx="26">
                  <c:v>0.99701315891527087</c:v>
                </c:pt>
                <c:pt idx="27">
                  <c:v>0.98313063482519902</c:v>
                </c:pt>
                <c:pt idx="28">
                  <c:v>0.97009674398191781</c:v>
                </c:pt>
                <c:pt idx="29">
                  <c:v>0.95777909228269043</c:v>
                </c:pt>
                <c:pt idx="30">
                  <c:v>0.94607045030711212</c:v>
                </c:pt>
                <c:pt idx="31">
                  <c:v>0.93488343167754462</c:v>
                </c:pt>
                <c:pt idx="32">
                  <c:v>0.92414642373582478</c:v>
                </c:pt>
                <c:pt idx="33">
                  <c:v>0.91380044600896593</c:v>
                </c:pt>
                <c:pt idx="34">
                  <c:v>0.90379670303572768</c:v>
                </c:pt>
                <c:pt idx="35">
                  <c:v>0.89409466195233778</c:v>
                </c:pt>
                <c:pt idx="36">
                  <c:v>0.8846605303799584</c:v>
                </c:pt>
                <c:pt idx="37">
                  <c:v>0.87546604239770609</c:v>
                </c:pt>
                <c:pt idx="38">
                  <c:v>0.86648748363402328</c:v>
                </c:pt>
                <c:pt idx="39">
                  <c:v>0.85770490343306138</c:v>
                </c:pt>
                <c:pt idx="40">
                  <c:v>0.84910147448574391</c:v>
                </c:pt>
                <c:pt idx="41">
                  <c:v>0.8406629695302601</c:v>
                </c:pt>
                <c:pt idx="42">
                  <c:v>0.83237733161515248</c:v>
                </c:pt>
                <c:pt idx="43">
                  <c:v>0.82423431960962179</c:v>
                </c:pt>
                <c:pt idx="44">
                  <c:v>0.81622521458902064</c:v>
                </c:pt>
                <c:pt idx="45">
                  <c:v>0.80834257574138713</c:v>
                </c:pt>
                <c:pt idx="46">
                  <c:v>0.80058003676717771</c:v>
                </c:pt>
                <c:pt idx="47">
                  <c:v>0.79293213554999287</c:v>
                </c:pt>
                <c:pt idx="48">
                  <c:v>0.7853941712868967</c:v>
                </c:pt>
                <c:pt idx="49">
                  <c:v>0.77796208437626124</c:v>
                </c:pt>
                <c:pt idx="50">
                  <c:v>0.77063235523868423</c:v>
                </c:pt>
                <c:pt idx="51">
                  <c:v>0.76340191894488674</c:v>
                </c:pt>
                <c:pt idx="52">
                  <c:v>0.75626809308335274</c:v>
                </c:pt>
                <c:pt idx="53">
                  <c:v>0.74922851675008795</c:v>
                </c:pt>
                <c:pt idx="54">
                  <c:v>0.7422810989064863</c:v>
                </c:pt>
                <c:pt idx="55">
                  <c:v>0.73542397464679343</c:v>
                </c:pt>
                <c:pt idx="56">
                  <c:v>0.72865546815795623</c:v>
                </c:pt>
                <c:pt idx="57">
                  <c:v>0.72197406135255782</c:v>
                </c:pt>
                <c:pt idx="58">
                  <c:v>0.71537836731858517</c:v>
                </c:pt>
                <c:pt idx="59">
                  <c:v>0.70886710786462914</c:v>
                </c:pt>
                <c:pt idx="60">
                  <c:v>0.7024390945510991</c:v>
                </c:pt>
                <c:pt idx="61">
                  <c:v>0.69609321269136992</c:v>
                </c:pt>
                <c:pt idx="62">
                  <c:v>0.68982840788482447</c:v>
                </c:pt>
                <c:pt idx="63">
                  <c:v>0.68364367470925957</c:v>
                </c:pt>
                <c:pt idx="64">
                  <c:v>0.67753804725523636</c:v>
                </c:pt>
                <c:pt idx="65">
                  <c:v>0.67151059123150103</c:v>
                </c:pt>
                <c:pt idx="66">
                  <c:v>0.6655603974099682</c:v>
                </c:pt>
                <c:pt idx="67">
                  <c:v>0.65968657621218862</c:v>
                </c:pt>
                <c:pt idx="68">
                  <c:v>0.65388825326762856</c:v>
                </c:pt>
                <c:pt idx="69">
                  <c:v>0.64816456579831772</c:v>
                </c:pt>
                <c:pt idx="70">
                  <c:v>0.64251465970509725</c:v>
                </c:pt>
                <c:pt idx="71">
                  <c:v>0.6369376872483945</c:v>
                </c:pt>
              </c:numCache>
            </c:numRef>
          </c:yVal>
          <c:smooth val="1"/>
          <c:extLst>
            <c:ext xmlns:c16="http://schemas.microsoft.com/office/drawing/2014/chart" uri="{C3380CC4-5D6E-409C-BE32-E72D297353CC}">
              <c16:uniqueId val="{00000004-E1D5-4B99-9441-CCFEBF09D22E}"/>
            </c:ext>
          </c:extLst>
        </c:ser>
        <c:ser>
          <c:idx val="5"/>
          <c:order val="5"/>
          <c:tx>
            <c:v>Int LR No Load</c:v>
          </c:tx>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Leakage'!$K$24:$K$95</c:f>
              <c:numCache>
                <c:formatCode>0.00</c:formatCode>
                <c:ptCount val="72"/>
                <c:pt idx="0">
                  <c:v>0</c:v>
                </c:pt>
                <c:pt idx="1">
                  <c:v>1.2000000000000007E-2</c:v>
                </c:pt>
                <c:pt idx="2">
                  <c:v>5.0000000000000024E-2</c:v>
                </c:pt>
                <c:pt idx="3">
                  <c:v>0.12089552238805978</c:v>
                </c:pt>
                <c:pt idx="4">
                  <c:v>0.24000000000000013</c:v>
                </c:pt>
                <c:pt idx="5">
                  <c:v>0.4411764705882355</c:v>
                </c:pt>
                <c:pt idx="6">
                  <c:v>0.81000000000000016</c:v>
                </c:pt>
                <c:pt idx="7">
                  <c:v>1.6333333333333342</c:v>
                </c:pt>
                <c:pt idx="8">
                  <c:v>4.8000000000000052</c:v>
                </c:pt>
                <c:pt idx="9">
                  <c:v>14.579999999999988</c:v>
                </c:pt>
                <c:pt idx="10">
                  <c:v>3.75</c:v>
                </c:pt>
                <c:pt idx="11">
                  <c:v>2.4199999999999995</c:v>
                </c:pt>
                <c:pt idx="12">
                  <c:v>1.9058823529411761</c:v>
                </c:pt>
                <c:pt idx="13">
                  <c:v>1.6354838709677413</c:v>
                </c:pt>
                <c:pt idx="14">
                  <c:v>1.4699999999999993</c:v>
                </c:pt>
                <c:pt idx="15">
                  <c:v>1.3590604026845632</c:v>
                </c:pt>
                <c:pt idx="16">
                  <c:v>1.2799999999999994</c:v>
                </c:pt>
                <c:pt idx="17">
                  <c:v>1.2211267605633798</c:v>
                </c:pt>
                <c:pt idx="18">
                  <c:v>1.1758064516129028</c:v>
                </c:pt>
                <c:pt idx="19">
                  <c:v>1.1399999999999997</c:v>
                </c:pt>
                <c:pt idx="20">
                  <c:v>1.1111111111111107</c:v>
                </c:pt>
                <c:pt idx="21">
                  <c:v>1.0873972602739723</c:v>
                </c:pt>
                <c:pt idx="22">
                  <c:v>1.0676470588235292</c:v>
                </c:pt>
                <c:pt idx="23">
                  <c:v>1.0509933774834435</c:v>
                </c:pt>
                <c:pt idx="24">
                  <c:v>1.0367999999999997</c:v>
                </c:pt>
                <c:pt idx="25">
                  <c:v>1.0245901639344261</c:v>
                </c:pt>
                <c:pt idx="26">
                  <c:v>1.0139999999999998</c:v>
                </c:pt>
                <c:pt idx="27">
                  <c:v>1.0047473200612556</c:v>
                </c:pt>
                <c:pt idx="28">
                  <c:v>0.99661016949152526</c:v>
                </c:pt>
                <c:pt idx="29">
                  <c:v>0.98941176470588221</c:v>
                </c:pt>
                <c:pt idx="30">
                  <c:v>0.98300970873786386</c:v>
                </c:pt>
                <c:pt idx="31">
                  <c:v>0.97728813559322025</c:v>
                </c:pt>
                <c:pt idx="32">
                  <c:v>0.97215189873417707</c:v>
                </c:pt>
                <c:pt idx="33">
                  <c:v>0.96752221125370186</c:v>
                </c:pt>
                <c:pt idx="34">
                  <c:v>0.96333333333333315</c:v>
                </c:pt>
                <c:pt idx="35">
                  <c:v>0.95953002610966043</c:v>
                </c:pt>
                <c:pt idx="36">
                  <c:v>0.95606557377049173</c:v>
                </c:pt>
                <c:pt idx="37">
                  <c:v>0.95290023201856144</c:v>
                </c:pt>
                <c:pt idx="38">
                  <c:v>0.94999999999999984</c:v>
                </c:pt>
                <c:pt idx="39">
                  <c:v>0.94733564013840821</c:v>
                </c:pt>
                <c:pt idx="40">
                  <c:v>0.94488188976377951</c:v>
                </c:pt>
                <c:pt idx="41">
                  <c:v>0.94261682242990652</c:v>
                </c:pt>
                <c:pt idx="42">
                  <c:v>0.94052132701421798</c:v>
                </c:pt>
                <c:pt idx="43">
                  <c:v>0.93857868020304558</c:v>
                </c:pt>
                <c:pt idx="44">
                  <c:v>0.93677419354838698</c:v>
                </c:pt>
                <c:pt idx="45">
                  <c:v>0.93509492047203679</c:v>
                </c:pt>
                <c:pt idx="46">
                  <c:v>0.93352941176470594</c:v>
                </c:pt>
                <c:pt idx="47">
                  <c:v>0.93206751054852321</c:v>
                </c:pt>
                <c:pt idx="48">
                  <c:v>0.93070017953321371</c:v>
                </c:pt>
                <c:pt idx="49">
                  <c:v>0.92941935483870952</c:v>
                </c:pt>
                <c:pt idx="50">
                  <c:v>0.92821782178217804</c:v>
                </c:pt>
                <c:pt idx="51">
                  <c:v>0.92708910891089114</c:v>
                </c:pt>
                <c:pt idx="52">
                  <c:v>0.92602739726027394</c:v>
                </c:pt>
                <c:pt idx="53">
                  <c:v>0.92502744237102086</c:v>
                </c:pt>
                <c:pt idx="54">
                  <c:v>0.92408450704225353</c:v>
                </c:pt>
                <c:pt idx="55">
                  <c:v>0.92319430315361151</c:v>
                </c:pt>
                <c:pt idx="56">
                  <c:v>0.9223529411764706</c:v>
                </c:pt>
                <c:pt idx="57">
                  <c:v>0.92155688622754484</c:v>
                </c:pt>
                <c:pt idx="58">
                  <c:v>0.92080291970802908</c:v>
                </c:pt>
                <c:pt idx="59">
                  <c:v>0.92008810572687227</c:v>
                </c:pt>
                <c:pt idx="60">
                  <c:v>0.91940976163450616</c:v>
                </c:pt>
                <c:pt idx="61">
                  <c:v>0.91876543209876549</c:v>
                </c:pt>
                <c:pt idx="62">
                  <c:v>0.91815286624203807</c:v>
                </c:pt>
                <c:pt idx="63">
                  <c:v>0.91756999743128687</c:v>
                </c:pt>
                <c:pt idx="64">
                  <c:v>0.91701492537313423</c:v>
                </c:pt>
                <c:pt idx="65">
                  <c:v>0.91648590021691978</c:v>
                </c:pt>
                <c:pt idx="66">
                  <c:v>0.91598130841121483</c:v>
                </c:pt>
                <c:pt idx="67">
                  <c:v>0.91549966009517336</c:v>
                </c:pt>
                <c:pt idx="68">
                  <c:v>0.91503957783641166</c:v>
                </c:pt>
                <c:pt idx="69">
                  <c:v>0.91459978655282825</c:v>
                </c:pt>
                <c:pt idx="70">
                  <c:v>0.91417910447761197</c:v>
                </c:pt>
                <c:pt idx="71">
                  <c:v>0.91377643504531714</c:v>
                </c:pt>
              </c:numCache>
            </c:numRef>
          </c:yVal>
          <c:smooth val="1"/>
          <c:extLst>
            <c:ext xmlns:c16="http://schemas.microsoft.com/office/drawing/2014/chart" uri="{C3380CC4-5D6E-409C-BE32-E72D297353CC}">
              <c16:uniqueId val="{00000005-E1D5-4B99-9441-CCFEBF09D22E}"/>
            </c:ext>
          </c:extLst>
        </c:ser>
        <c:dLbls>
          <c:showLegendKey val="0"/>
          <c:showVal val="0"/>
          <c:showCatName val="0"/>
          <c:showSerName val="0"/>
          <c:showPercent val="0"/>
          <c:showBubbleSize val="0"/>
        </c:dLbls>
        <c:axId val="184449664"/>
        <c:axId val="184472320"/>
      </c:scatterChart>
      <c:valAx>
        <c:axId val="184449664"/>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84472320"/>
        <c:crosses val="autoZero"/>
        <c:crossBetween val="midCat"/>
        <c:majorUnit val="0.5"/>
        <c:minorUnit val="0.1"/>
      </c:valAx>
      <c:valAx>
        <c:axId val="184472320"/>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184449664"/>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Control to input Loop Bode &amp;</a:t>
            </a:r>
            <a:r>
              <a:rPr lang="en-US" sz="1000" b="1" baseline="0">
                <a:solidFill>
                  <a:srgbClr val="FF0000"/>
                </a:solidFill>
              </a:rPr>
              <a:t> </a:t>
            </a:r>
            <a:r>
              <a:rPr lang="en-US" sz="1000" b="1">
                <a:solidFill>
                  <a:srgbClr val="FF0000"/>
                </a:solidFill>
              </a:rPr>
              <a:t>Phase Plot</a:t>
            </a:r>
          </a:p>
        </c:rich>
      </c:tx>
      <c:layout>
        <c:manualLayout>
          <c:xMode val="edge"/>
          <c:yMode val="edge"/>
          <c:x val="0.20101576588640704"/>
          <c:y val="1.3871658899780384E-2"/>
        </c:manualLayout>
      </c:layout>
      <c:overlay val="0"/>
      <c:spPr>
        <a:noFill/>
        <a:ln w="25400">
          <a:noFill/>
        </a:ln>
      </c:spPr>
    </c:title>
    <c:autoTitleDeleted val="0"/>
    <c:plotArea>
      <c:layout>
        <c:manualLayout>
          <c:layoutTarget val="inner"/>
          <c:xMode val="edge"/>
          <c:yMode val="edge"/>
          <c:x val="6.5210160502252867E-2"/>
          <c:y val="0.10694663167104113"/>
          <c:w val="0.7830151600937878"/>
          <c:h val="0.73471300846841381"/>
        </c:manualLayout>
      </c:layout>
      <c:scatterChart>
        <c:scatterStyle val="smoothMarker"/>
        <c:varyColors val="0"/>
        <c:ser>
          <c:idx val="2"/>
          <c:order val="0"/>
          <c:tx>
            <c:v>dB(Gvg(f))</c:v>
          </c:tx>
          <c:spPr>
            <a:ln w="381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Data!$K$35:$K$95</c:f>
              <c:numCache>
                <c:formatCode>General</c:formatCode>
                <c:ptCount val="61"/>
                <c:pt idx="0">
                  <c:v>-16.885390504004501</c:v>
                </c:pt>
                <c:pt idx="1">
                  <c:v>-16.899094495413824</c:v>
                </c:pt>
                <c:pt idx="2">
                  <c:v>-16.920725241292736</c:v>
                </c:pt>
                <c:pt idx="3">
                  <c:v>-16.954787433143458</c:v>
                </c:pt>
                <c:pt idx="4">
                  <c:v>-17.008228394565659</c:v>
                </c:pt>
                <c:pt idx="5">
                  <c:v>-17.091595702599232</c:v>
                </c:pt>
                <c:pt idx="6">
                  <c:v>-17.220515038105724</c:v>
                </c:pt>
                <c:pt idx="7">
                  <c:v>-17.417270754497082</c:v>
                </c:pt>
                <c:pt idx="8">
                  <c:v>-17.711834566781679</c:v>
                </c:pt>
                <c:pt idx="9">
                  <c:v>-18.141055915695802</c:v>
                </c:pt>
                <c:pt idx="10">
                  <c:v>-18.744366773889659</c:v>
                </c:pt>
                <c:pt idx="11">
                  <c:v>-19.555337245843226</c:v>
                </c:pt>
                <c:pt idx="12">
                  <c:v>-20.591427613940127</c:v>
                </c:pt>
                <c:pt idx="13">
                  <c:v>-21.84734229850395</c:v>
                </c:pt>
                <c:pt idx="14">
                  <c:v>-23.296352813526518</c:v>
                </c:pt>
                <c:pt idx="15">
                  <c:v>-24.898439495246627</c:v>
                </c:pt>
                <c:pt idx="16">
                  <c:v>-26.609772465106197</c:v>
                </c:pt>
                <c:pt idx="17">
                  <c:v>-28.388881255438825</c:v>
                </c:pt>
                <c:pt idx="18">
                  <c:v>-30.198363759946915</c:v>
                </c:pt>
                <c:pt idx="19">
                  <c:v>-32.003373539457826</c:v>
                </c:pt>
                <c:pt idx="20">
                  <c:v>-33.768676369338749</c:v>
                </c:pt>
                <c:pt idx="21">
                  <c:v>-35.455927678699666</c:v>
                </c:pt>
                <c:pt idx="22">
                  <c:v>-37.022863087194196</c:v>
                </c:pt>
                <c:pt idx="23">
                  <c:v>-38.426172125587726</c:v>
                </c:pt>
                <c:pt idx="24">
                  <c:v>-39.628871040713463</c:v>
                </c:pt>
                <c:pt idx="25">
                  <c:v>-40.610102750973297</c:v>
                </c:pt>
                <c:pt idx="26">
                  <c:v>-41.372064560049786</c:v>
                </c:pt>
                <c:pt idx="27">
                  <c:v>-41.939306768843203</c:v>
                </c:pt>
                <c:pt idx="28">
                  <c:v>-42.350941691635704</c:v>
                </c:pt>
                <c:pt idx="29">
                  <c:v>-42.651028305264909</c:v>
                </c:pt>
                <c:pt idx="30">
                  <c:v>-42.882046846232939</c:v>
                </c:pt>
                <c:pt idx="31">
                  <c:v>-43.082951447297482</c:v>
                </c:pt>
                <c:pt idx="32">
                  <c:v>-43.290735006799956</c:v>
                </c:pt>
                <c:pt idx="33">
                  <c:v>-43.543780694608706</c:v>
                </c:pt>
                <c:pt idx="34">
                  <c:v>-43.885417849174324</c:v>
                </c:pt>
                <c:pt idx="35">
                  <c:v>-44.366052218055373</c:v>
                </c:pt>
                <c:pt idx="36">
                  <c:v>-45.041933180803241</c:v>
                </c:pt>
                <c:pt idx="37">
                  <c:v>-45.968925650194052</c:v>
                </c:pt>
                <c:pt idx="38">
                  <c:v>-47.191662211481464</c:v>
                </c:pt>
                <c:pt idx="39">
                  <c:v>-48.731526155928719</c:v>
                </c:pt>
                <c:pt idx="40">
                  <c:v>-50.578076975881814</c:v>
                </c:pt>
                <c:pt idx="41">
                  <c:v>-52.686718764470854</c:v>
                </c:pt>
                <c:pt idx="42">
                  <c:v>-54.984001699230227</c:v>
                </c:pt>
                <c:pt idx="43">
                  <c:v>-57.381657579501606</c:v>
                </c:pt>
                <c:pt idx="44">
                  <c:v>-59.796820933309867</c:v>
                </c:pt>
                <c:pt idx="45">
                  <c:v>-62.169886057741493</c:v>
                </c:pt>
                <c:pt idx="46">
                  <c:v>-64.471360865062735</c:v>
                </c:pt>
                <c:pt idx="47">
                  <c:v>-66.696823900169093</c:v>
                </c:pt>
                <c:pt idx="48">
                  <c:v>-68.856312278675148</c:v>
                </c:pt>
                <c:pt idx="49">
                  <c:v>-70.964832716468706</c:v>
                </c:pt>
                <c:pt idx="50">
                  <c:v>-73.036752039864979</c:v>
                </c:pt>
                <c:pt idx="51">
                  <c:v>-75.083588685633359</c:v>
                </c:pt>
                <c:pt idx="52">
                  <c:v>-77.113744577092675</c:v>
                </c:pt>
                <c:pt idx="53">
                  <c:v>-79.133018231972329</c:v>
                </c:pt>
                <c:pt idx="54">
                  <c:v>-81.145278836104652</c:v>
                </c:pt>
                <c:pt idx="55">
                  <c:v>-83.153054872004461</c:v>
                </c:pt>
                <c:pt idx="56">
                  <c:v>-85.157977293458842</c:v>
                </c:pt>
                <c:pt idx="57">
                  <c:v>-87.16108955696383</c:v>
                </c:pt>
                <c:pt idx="58">
                  <c:v>-89.163055827136873</c:v>
                </c:pt>
                <c:pt idx="59">
                  <c:v>-91.164297482415833</c:v>
                </c:pt>
                <c:pt idx="60">
                  <c:v>-93.165081321485431</c:v>
                </c:pt>
              </c:numCache>
            </c:numRef>
          </c:yVal>
          <c:smooth val="1"/>
          <c:extLst>
            <c:ext xmlns:c16="http://schemas.microsoft.com/office/drawing/2014/chart" uri="{C3380CC4-5D6E-409C-BE32-E72D297353CC}">
              <c16:uniqueId val="{00000000-3AF9-4EE1-9938-A9AEECFCFDE7}"/>
            </c:ext>
          </c:extLst>
        </c:ser>
        <c:dLbls>
          <c:showLegendKey val="0"/>
          <c:showVal val="0"/>
          <c:showCatName val="0"/>
          <c:showSerName val="0"/>
          <c:showPercent val="0"/>
          <c:showBubbleSize val="0"/>
        </c:dLbls>
        <c:axId val="184679808"/>
        <c:axId val="184550528"/>
      </c:scatterChart>
      <c:scatterChart>
        <c:scatterStyle val="smoothMarker"/>
        <c:varyColors val="0"/>
        <c:ser>
          <c:idx val="0"/>
          <c:order val="1"/>
          <c:tx>
            <c:v>Phase(Gvg(f))</c:v>
          </c:tx>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Data!$L$35:$L$95</c:f>
              <c:numCache>
                <c:formatCode>General</c:formatCode>
                <c:ptCount val="61"/>
                <c:pt idx="0">
                  <c:v>-4.0254125847885485</c:v>
                </c:pt>
                <c:pt idx="1">
                  <c:v>-5.0620902483958563</c:v>
                </c:pt>
                <c:pt idx="2">
                  <c:v>-6.3616673294263819</c:v>
                </c:pt>
                <c:pt idx="3">
                  <c:v>-7.986834705776066</c:v>
                </c:pt>
                <c:pt idx="4">
                  <c:v>-10.011404011970766</c:v>
                </c:pt>
                <c:pt idx="5">
                  <c:v>-12.518596879876897</c:v>
                </c:pt>
                <c:pt idx="6">
                  <c:v>-15.595289019241228</c:v>
                </c:pt>
                <c:pt idx="7">
                  <c:v>-19.319287037113508</c:v>
                </c:pt>
                <c:pt idx="8">
                  <c:v>-23.736595003525824</c:v>
                </c:pt>
                <c:pt idx="9">
                  <c:v>-28.828345973723152</c:v>
                </c:pt>
                <c:pt idx="10">
                  <c:v>-34.475092195628179</c:v>
                </c:pt>
                <c:pt idx="11">
                  <c:v>-40.437916061252132</c:v>
                </c:pt>
                <c:pt idx="12">
                  <c:v>-46.379632208875705</c:v>
                </c:pt>
                <c:pt idx="13">
                  <c:v>-51.930092447741046</c:v>
                </c:pt>
                <c:pt idx="14">
                  <c:v>-56.765559608663281</c:v>
                </c:pt>
                <c:pt idx="15">
                  <c:v>-60.659554378135333</c:v>
                </c:pt>
                <c:pt idx="16">
                  <c:v>-63.487311165723831</c:v>
                </c:pt>
                <c:pt idx="17">
                  <c:v>-65.198346456142261</c:v>
                </c:pt>
                <c:pt idx="18">
                  <c:v>-65.782220852574</c:v>
                </c:pt>
                <c:pt idx="19">
                  <c:v>-65.244713771200423</c:v>
                </c:pt>
                <c:pt idx="20">
                  <c:v>-63.601404694321616</c:v>
                </c:pt>
                <c:pt idx="21">
                  <c:v>-60.889989453083487</c:v>
                </c:pt>
                <c:pt idx="22">
                  <c:v>-57.198940025090195</c:v>
                </c:pt>
                <c:pt idx="23">
                  <c:v>-52.70322171423755</c:v>
                </c:pt>
                <c:pt idx="24">
                  <c:v>-47.686985563037823</c:v>
                </c:pt>
                <c:pt idx="25">
                  <c:v>-42.528579174215885</c:v>
                </c:pt>
                <c:pt idx="26">
                  <c:v>-37.640547385675383</c:v>
                </c:pt>
                <c:pt idx="27">
                  <c:v>-33.391559957676151</c:v>
                </c:pt>
                <c:pt idx="28">
                  <c:v>-30.05335799801491</c:v>
                </c:pt>
                <c:pt idx="29">
                  <c:v>-27.79390912494944</c:v>
                </c:pt>
                <c:pt idx="30">
                  <c:v>-26.704635497734174</c:v>
                </c:pt>
                <c:pt idx="31">
                  <c:v>-26.836602231944152</c:v>
                </c:pt>
                <c:pt idx="32">
                  <c:v>-28.227318540002322</c:v>
                </c:pt>
                <c:pt idx="33">
                  <c:v>-30.910084970154422</c:v>
                </c:pt>
                <c:pt idx="34">
                  <c:v>-34.903415144583349</c:v>
                </c:pt>
                <c:pt idx="35">
                  <c:v>-40.180812263360153</c:v>
                </c:pt>
                <c:pt idx="36">
                  <c:v>-46.626391251221456</c:v>
                </c:pt>
                <c:pt idx="37">
                  <c:v>-53.992152864466149</c:v>
                </c:pt>
                <c:pt idx="38">
                  <c:v>-61.881864358835536</c:v>
                </c:pt>
                <c:pt idx="39">
                  <c:v>-69.780693649955353</c:v>
                </c:pt>
                <c:pt idx="40">
                  <c:v>-77.12783063724757</c:v>
                </c:pt>
                <c:pt idx="41">
                  <c:v>-83.413621711420632</c:v>
                </c:pt>
                <c:pt idx="42">
                  <c:v>-88.282135553490093</c:v>
                </c:pt>
                <c:pt idx="43">
                  <c:v>-91.611288024659288</c:v>
                </c:pt>
                <c:pt idx="44">
                  <c:v>-93.528318996643392</c:v>
                </c:pt>
                <c:pt idx="45">
                  <c:v>-94.340108973105117</c:v>
                </c:pt>
                <c:pt idx="46">
                  <c:v>-94.413958743367317</c:v>
                </c:pt>
                <c:pt idx="47">
                  <c:v>-94.074238147255926</c:v>
                </c:pt>
                <c:pt idx="48">
                  <c:v>-93.553732018171615</c:v>
                </c:pt>
                <c:pt idx="49">
                  <c:v>-92.993888820872655</c:v>
                </c:pt>
                <c:pt idx="50">
                  <c:v>-92.468026499368719</c:v>
                </c:pt>
                <c:pt idx="51">
                  <c:v>-92.006880063540621</c:v>
                </c:pt>
                <c:pt idx="52">
                  <c:v>-91.617866933564713</c:v>
                </c:pt>
                <c:pt idx="53">
                  <c:v>-91.29716818965575</c:v>
                </c:pt>
                <c:pt idx="54">
                  <c:v>-91.036465222366346</c:v>
                </c:pt>
                <c:pt idx="55">
                  <c:v>-90.826360172387069</c:v>
                </c:pt>
                <c:pt idx="56">
                  <c:v>-90.657943051926011</c:v>
                </c:pt>
                <c:pt idx="57">
                  <c:v>-90.523397048078067</c:v>
                </c:pt>
                <c:pt idx="58">
                  <c:v>-90.416137618802153</c:v>
                </c:pt>
                <c:pt idx="59">
                  <c:v>-90.330744760624725</c:v>
                </c:pt>
                <c:pt idx="60">
                  <c:v>-90.262817632990902</c:v>
                </c:pt>
              </c:numCache>
            </c:numRef>
          </c:yVal>
          <c:smooth val="1"/>
          <c:extLst>
            <c:ext xmlns:c16="http://schemas.microsoft.com/office/drawing/2014/chart" uri="{C3380CC4-5D6E-409C-BE32-E72D297353CC}">
              <c16:uniqueId val="{00000001-3AF9-4EE1-9938-A9AEECFCFDE7}"/>
            </c:ext>
          </c:extLst>
        </c:ser>
        <c:dLbls>
          <c:showLegendKey val="0"/>
          <c:showVal val="0"/>
          <c:showCatName val="0"/>
          <c:showSerName val="0"/>
          <c:showPercent val="0"/>
          <c:showBubbleSize val="0"/>
        </c:dLbls>
        <c:axId val="184574336"/>
        <c:axId val="184552064"/>
      </c:scatterChart>
      <c:valAx>
        <c:axId val="184679808"/>
        <c:scaling>
          <c:logBase val="10"/>
          <c:orientation val="minMax"/>
          <c:max val="100000"/>
          <c:min val="10"/>
        </c:scaling>
        <c:delete val="0"/>
        <c:axPos val="b"/>
        <c:majorGridlines/>
        <c:minorGridlines/>
        <c:numFmt formatCode="0.00" sourceLinked="1"/>
        <c:majorTickMark val="none"/>
        <c:minorTickMark val="in"/>
        <c:tickLblPos val="low"/>
        <c:crossAx val="184550528"/>
        <c:crosses val="autoZero"/>
        <c:crossBetween val="midCat"/>
        <c:majorUnit val="10"/>
        <c:minorUnit val="10"/>
      </c:valAx>
      <c:valAx>
        <c:axId val="184550528"/>
        <c:scaling>
          <c:orientation val="minMax"/>
          <c:max val="0"/>
          <c:min val="-9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4679808"/>
        <c:crosses val="autoZero"/>
        <c:crossBetween val="midCat"/>
        <c:majorUnit val="20"/>
        <c:minorUnit val="4"/>
      </c:valAx>
      <c:valAx>
        <c:axId val="184552064"/>
        <c:scaling>
          <c:orientation val="minMax"/>
          <c:max val="0"/>
          <c:min val="-180"/>
        </c:scaling>
        <c:delete val="0"/>
        <c:axPos val="r"/>
        <c:numFmt formatCode="General" sourceLinked="1"/>
        <c:majorTickMark val="out"/>
        <c:minorTickMark val="none"/>
        <c:tickLblPos val="nextTo"/>
        <c:crossAx val="184574336"/>
        <c:crosses val="max"/>
        <c:crossBetween val="midCat"/>
      </c:valAx>
      <c:valAx>
        <c:axId val="184574336"/>
        <c:scaling>
          <c:logBase val="10"/>
          <c:orientation val="minMax"/>
        </c:scaling>
        <c:delete val="1"/>
        <c:axPos val="b"/>
        <c:numFmt formatCode="0.00" sourceLinked="1"/>
        <c:majorTickMark val="out"/>
        <c:minorTickMark val="none"/>
        <c:tickLblPos val="nextTo"/>
        <c:crossAx val="184552064"/>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4368842162886065"/>
          <c:y val="0.93793282168842818"/>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Open</a:t>
            </a:r>
            <a:r>
              <a:rPr lang="en-US" sz="1000" b="1" baseline="0">
                <a:solidFill>
                  <a:srgbClr val="FF0000"/>
                </a:solidFill>
              </a:rPr>
              <a:t> Zout </a:t>
            </a:r>
            <a:r>
              <a:rPr lang="en-US" sz="1000" b="1">
                <a:solidFill>
                  <a:srgbClr val="FF0000"/>
                </a:solidFill>
              </a:rPr>
              <a:t>Bode &amp;</a:t>
            </a:r>
            <a:r>
              <a:rPr lang="en-US" sz="1000" b="1" baseline="0">
                <a:solidFill>
                  <a:srgbClr val="FF0000"/>
                </a:solidFill>
              </a:rPr>
              <a:t> </a:t>
            </a:r>
            <a:r>
              <a:rPr lang="en-US" sz="1000" b="1">
                <a:solidFill>
                  <a:srgbClr val="FF0000"/>
                </a:solidFill>
              </a:rPr>
              <a:t>Phase Plot</a:t>
            </a:r>
          </a:p>
        </c:rich>
      </c:tx>
      <c:layout>
        <c:manualLayout>
          <c:xMode val="edge"/>
          <c:yMode val="edge"/>
          <c:x val="0.2682488171650752"/>
          <c:y val="9.1922790071817129E-3"/>
        </c:manualLayout>
      </c:layout>
      <c:overlay val="0"/>
      <c:spPr>
        <a:noFill/>
        <a:ln w="25400">
          <a:noFill/>
        </a:ln>
      </c:spPr>
    </c:title>
    <c:autoTitleDeleted val="0"/>
    <c:plotArea>
      <c:layout>
        <c:manualLayout>
          <c:layoutTarget val="inner"/>
          <c:xMode val="edge"/>
          <c:yMode val="edge"/>
          <c:x val="6.5210160502252867E-2"/>
          <c:y val="0.10694663167104113"/>
          <c:w val="0.83447896715687309"/>
          <c:h val="0.7419898305194742"/>
        </c:manualLayout>
      </c:layout>
      <c:scatterChart>
        <c:scatterStyle val="smoothMarker"/>
        <c:varyColors val="0"/>
        <c:ser>
          <c:idx val="2"/>
          <c:order val="0"/>
          <c:tx>
            <c:v>dB(Zout(f))</c:v>
          </c:tx>
          <c:spPr>
            <a:ln w="381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Data!$O$35:$O$95</c:f>
              <c:numCache>
                <c:formatCode>General</c:formatCode>
                <c:ptCount val="61"/>
                <c:pt idx="0">
                  <c:v>-2.7617867341426905</c:v>
                </c:pt>
                <c:pt idx="1">
                  <c:v>-2.775490637275575</c:v>
                </c:pt>
                <c:pt idx="2">
                  <c:v>-2.797121243245674</c:v>
                </c:pt>
                <c:pt idx="3">
                  <c:v>-2.8311832133558994</c:v>
                </c:pt>
                <c:pt idx="4">
                  <c:v>-2.8846238233431358</c:v>
                </c:pt>
                <c:pt idx="5">
                  <c:v>-2.9679905743898667</c:v>
                </c:pt>
                <c:pt idx="6">
                  <c:v>-3.096909027131844</c:v>
                </c:pt>
                <c:pt idx="7">
                  <c:v>-3.2936633444359158</c:v>
                </c:pt>
                <c:pt idx="8">
                  <c:v>-3.5882249393173646</c:v>
                </c:pt>
                <c:pt idx="9">
                  <c:v>-4.0174427738861329</c:v>
                </c:pt>
                <c:pt idx="10">
                  <c:v>-4.6207480622223613</c:v>
                </c:pt>
                <c:pt idx="11">
                  <c:v>-5.4317097065576689</c:v>
                </c:pt>
                <c:pt idx="12">
                  <c:v>-6.4677860838505188</c:v>
                </c:pt>
                <c:pt idx="13">
                  <c:v>-7.7236785945546806</c:v>
                </c:pt>
                <c:pt idx="14">
                  <c:v>-9.1726539665549893</c:v>
                </c:pt>
                <c:pt idx="15">
                  <c:v>-10.774684950782717</c:v>
                </c:pt>
                <c:pt idx="16">
                  <c:v>-12.485929647182015</c:v>
                </c:pt>
                <c:pt idx="17">
                  <c:v>-14.264898536312259</c:v>
                </c:pt>
                <c:pt idx="18">
                  <c:v>-16.074159319399467</c:v>
                </c:pt>
                <c:pt idx="19">
                  <c:v>-17.878817711828251</c:v>
                </c:pt>
                <c:pt idx="20">
                  <c:v>-19.643563675139543</c:v>
                </c:pt>
                <c:pt idx="21">
                  <c:v>-21.329932522030084</c:v>
                </c:pt>
                <c:pt idx="22">
                  <c:v>-22.89546960190172</c:v>
                </c:pt>
                <c:pt idx="23">
                  <c:v>-24.296563142060567</c:v>
                </c:pt>
                <c:pt idx="24">
                  <c:v>-25.495752494100195</c:v>
                </c:pt>
                <c:pt idx="25">
                  <c:v>-26.471426348888762</c:v>
                </c:pt>
                <c:pt idx="26">
                  <c:v>-27.224590646342826</c:v>
                </c:pt>
                <c:pt idx="27">
                  <c:v>-27.777917511363746</c:v>
                </c:pt>
                <c:pt idx="28">
                  <c:v>-28.167567472340448</c:v>
                </c:pt>
                <c:pt idx="29">
                  <c:v>-28.432982990517775</c:v>
                </c:pt>
                <c:pt idx="30">
                  <c:v>-28.609479409410948</c:v>
                </c:pt>
                <c:pt idx="31">
                  <c:v>-28.725023815772659</c:v>
                </c:pt>
                <c:pt idx="32">
                  <c:v>-28.800073629266954</c:v>
                </c:pt>
                <c:pt idx="33">
                  <c:v>-28.848835271025862</c:v>
                </c:pt>
                <c:pt idx="34">
                  <c:v>-28.880812384669209</c:v>
                </c:pt>
                <c:pt idx="35">
                  <c:v>-28.902111846996064</c:v>
                </c:pt>
                <c:pt idx="36">
                  <c:v>-28.916369895478997</c:v>
                </c:pt>
                <c:pt idx="37">
                  <c:v>-28.925395954001139</c:v>
                </c:pt>
                <c:pt idx="38">
                  <c:v>-28.929766104648724</c:v>
                </c:pt>
                <c:pt idx="39">
                  <c:v>-28.929557151209973</c:v>
                </c:pt>
                <c:pt idx="40">
                  <c:v>-28.925130994444579</c:v>
                </c:pt>
                <c:pt idx="41">
                  <c:v>-28.917588549645338</c:v>
                </c:pt>
                <c:pt idx="42">
                  <c:v>-28.908603762395821</c:v>
                </c:pt>
                <c:pt idx="43">
                  <c:v>-28.899819829385219</c:v>
                </c:pt>
                <c:pt idx="44">
                  <c:v>-28.892322111048571</c:v>
                </c:pt>
                <c:pt idx="45">
                  <c:v>-28.886514345038435</c:v>
                </c:pt>
                <c:pt idx="46">
                  <c:v>-28.882313517024908</c:v>
                </c:pt>
                <c:pt idx="47">
                  <c:v>-28.879414788006482</c:v>
                </c:pt>
                <c:pt idx="48">
                  <c:v>-28.877476728511532</c:v>
                </c:pt>
                <c:pt idx="49">
                  <c:v>-28.876207587088174</c:v>
                </c:pt>
                <c:pt idx="50">
                  <c:v>-28.875387600358884</c:v>
                </c:pt>
                <c:pt idx="51">
                  <c:v>-28.874862370793657</c:v>
                </c:pt>
                <c:pt idx="52">
                  <c:v>-28.874527794226207</c:v>
                </c:pt>
                <c:pt idx="53">
                  <c:v>-28.874315411541481</c:v>
                </c:pt>
                <c:pt idx="54">
                  <c:v>-28.874180894456593</c:v>
                </c:pt>
                <c:pt idx="55">
                  <c:v>-28.874095814947193</c:v>
                </c:pt>
                <c:pt idx="56">
                  <c:v>-28.874042051587878</c:v>
                </c:pt>
                <c:pt idx="57">
                  <c:v>-28.874008096573792</c:v>
                </c:pt>
                <c:pt idx="58">
                  <c:v>-28.87398665940513</c:v>
                </c:pt>
                <c:pt idx="59">
                  <c:v>-28.873973128285893</c:v>
                </c:pt>
                <c:pt idx="60">
                  <c:v>-28.873964588663664</c:v>
                </c:pt>
              </c:numCache>
            </c:numRef>
          </c:yVal>
          <c:smooth val="1"/>
          <c:extLst>
            <c:ext xmlns:c16="http://schemas.microsoft.com/office/drawing/2014/chart" uri="{C3380CC4-5D6E-409C-BE32-E72D297353CC}">
              <c16:uniqueId val="{00000000-AB7B-4E43-8C6D-E779B69A04AB}"/>
            </c:ext>
          </c:extLst>
        </c:ser>
        <c:dLbls>
          <c:showLegendKey val="0"/>
          <c:showVal val="0"/>
          <c:showCatName val="0"/>
          <c:showSerName val="0"/>
          <c:showPercent val="0"/>
          <c:showBubbleSize val="0"/>
        </c:dLbls>
        <c:axId val="184609024"/>
        <c:axId val="184610816"/>
      </c:scatterChart>
      <c:scatterChart>
        <c:scatterStyle val="smoothMarker"/>
        <c:varyColors val="0"/>
        <c:ser>
          <c:idx val="0"/>
          <c:order val="1"/>
          <c:tx>
            <c:v>Phase(Zout(f))</c:v>
          </c:tx>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Data!$P$35:$P$95</c:f>
              <c:numCache>
                <c:formatCode>General</c:formatCode>
                <c:ptCount val="61"/>
                <c:pt idx="0">
                  <c:v>-4.0132821468632924</c:v>
                </c:pt>
                <c:pt idx="1">
                  <c:v>-5.0468189319143937</c:v>
                </c:pt>
                <c:pt idx="2">
                  <c:v>-6.3424418811935723</c:v>
                </c:pt>
                <c:pt idx="3">
                  <c:v>-7.9626313007564207</c:v>
                </c:pt>
                <c:pt idx="4">
                  <c:v>-9.9809337309655746</c:v>
                </c:pt>
                <c:pt idx="5">
                  <c:v>-12.480237070064215</c:v>
                </c:pt>
                <c:pt idx="6">
                  <c:v>-15.546996882368772</c:v>
                </c:pt>
                <c:pt idx="7">
                  <c:v>-19.258490843787708</c:v>
                </c:pt>
                <c:pt idx="8">
                  <c:v>-23.66005714072973</c:v>
                </c:pt>
                <c:pt idx="9">
                  <c:v>-28.73199053308225</c:v>
                </c:pt>
                <c:pt idx="10">
                  <c:v>-34.353787922341596</c:v>
                </c:pt>
                <c:pt idx="11">
                  <c:v>-40.285203107866764</c:v>
                </c:pt>
                <c:pt idx="12">
                  <c:v>-46.187378148403944</c:v>
                </c:pt>
                <c:pt idx="13">
                  <c:v>-51.688059239256731</c:v>
                </c:pt>
                <c:pt idx="14">
                  <c:v>-56.460858478042105</c:v>
                </c:pt>
                <c:pt idx="15">
                  <c:v>-60.27595963089103</c:v>
                </c:pt>
                <c:pt idx="16">
                  <c:v>-63.004396482824511</c:v>
                </c:pt>
                <c:pt idx="17">
                  <c:v>-64.590397862654655</c:v>
                </c:pt>
                <c:pt idx="18">
                  <c:v>-65.016868840302692</c:v>
                </c:pt>
                <c:pt idx="19">
                  <c:v>-64.281212468008675</c:v>
                </c:pt>
                <c:pt idx="20">
                  <c:v>-62.388467909781042</c:v>
                </c:pt>
                <c:pt idx="21">
                  <c:v>-59.363071293309041</c:v>
                </c:pt>
                <c:pt idx="22">
                  <c:v>-55.276821101908702</c:v>
                </c:pt>
                <c:pt idx="23">
                  <c:v>-50.283730788599648</c:v>
                </c:pt>
                <c:pt idx="24">
                  <c:v>-44.64165193894484</c:v>
                </c:pt>
                <c:pt idx="25">
                  <c:v>-38.695977061137448</c:v>
                </c:pt>
                <c:pt idx="26">
                  <c:v>-32.818068935555381</c:v>
                </c:pt>
                <c:pt idx="27">
                  <c:v>-27.32535872651523</c:v>
                </c:pt>
                <c:pt idx="28">
                  <c:v>-22.426279956686713</c:v>
                </c:pt>
                <c:pt idx="29">
                  <c:v>-18.211452943775097</c:v>
                </c:pt>
                <c:pt idx="30">
                  <c:v>-14.679501207432223</c:v>
                </c:pt>
                <c:pt idx="31">
                  <c:v>-11.773435886241748</c:v>
                </c:pt>
                <c:pt idx="32">
                  <c:v>-9.4111739022491623</c:v>
                </c:pt>
                <c:pt idx="33">
                  <c:v>-7.5051966813949598</c:v>
                </c:pt>
                <c:pt idx="34">
                  <c:v>-5.9728750175475174</c:v>
                </c:pt>
                <c:pt idx="35">
                  <c:v>-4.7408191041352437</c:v>
                </c:pt>
                <c:pt idx="36">
                  <c:v>-3.7463414709795337</c:v>
                </c:pt>
                <c:pt idx="37">
                  <c:v>-2.9382287273980796</c:v>
                </c:pt>
                <c:pt idx="38">
                  <c:v>-2.2776667701289899</c:v>
                </c:pt>
                <c:pt idx="39">
                  <c:v>-1.7384179655608871</c:v>
                </c:pt>
                <c:pt idx="40">
                  <c:v>-1.304476926063767</c:v>
                </c:pt>
                <c:pt idx="41">
                  <c:v>-0.96491995591665669</c:v>
                </c:pt>
                <c:pt idx="42">
                  <c:v>-0.70844857735271671</c:v>
                </c:pt>
                <c:pt idx="43">
                  <c:v>-0.52090944417747609</c:v>
                </c:pt>
                <c:pt idx="44">
                  <c:v>-0.38652805057397399</c:v>
                </c:pt>
                <c:pt idx="45">
                  <c:v>-0.29064758169164095</c:v>
                </c:pt>
                <c:pt idx="46">
                  <c:v>-0.22158431339981596</c:v>
                </c:pt>
                <c:pt idx="47">
                  <c:v>-0.17096306531194161</c:v>
                </c:pt>
                <c:pt idx="48">
                  <c:v>-0.13313365805155211</c:v>
                </c:pt>
                <c:pt idx="49">
                  <c:v>-0.1043688245278331</c:v>
                </c:pt>
                <c:pt idx="50">
                  <c:v>-8.2194724162387142E-2</c:v>
                </c:pt>
                <c:pt idx="51">
                  <c:v>-6.4929613413925835E-2</c:v>
                </c:pt>
                <c:pt idx="52">
                  <c:v>-5.1393419422887929E-2</c:v>
                </c:pt>
                <c:pt idx="53">
                  <c:v>-4.0731517041694205E-2</c:v>
                </c:pt>
                <c:pt idx="54">
                  <c:v>-3.2308059837454189E-2</c:v>
                </c:pt>
                <c:pt idx="55">
                  <c:v>-2.5640030905923622E-2</c:v>
                </c:pt>
                <c:pt idx="56">
                  <c:v>-2.0354970073832114E-2</c:v>
                </c:pt>
                <c:pt idx="57">
                  <c:v>-1.6162693272972872E-2</c:v>
                </c:pt>
                <c:pt idx="58">
                  <c:v>-1.2835557969527544E-2</c:v>
                </c:pt>
                <c:pt idx="59">
                  <c:v>-1.0194179290263519E-2</c:v>
                </c:pt>
                <c:pt idx="60">
                  <c:v>-8.0967891284695667E-3</c:v>
                </c:pt>
              </c:numCache>
            </c:numRef>
          </c:yVal>
          <c:smooth val="1"/>
          <c:extLst>
            <c:ext xmlns:c16="http://schemas.microsoft.com/office/drawing/2014/chart" uri="{C3380CC4-5D6E-409C-BE32-E72D297353CC}">
              <c16:uniqueId val="{00000001-AB7B-4E43-8C6D-E779B69A04AB}"/>
            </c:ext>
          </c:extLst>
        </c:ser>
        <c:dLbls>
          <c:showLegendKey val="0"/>
          <c:showVal val="0"/>
          <c:showCatName val="0"/>
          <c:showSerName val="0"/>
          <c:showPercent val="0"/>
          <c:showBubbleSize val="0"/>
        </c:dLbls>
        <c:axId val="184613888"/>
        <c:axId val="184612352"/>
      </c:scatterChart>
      <c:valAx>
        <c:axId val="184609024"/>
        <c:scaling>
          <c:logBase val="10"/>
          <c:orientation val="minMax"/>
          <c:max val="100000"/>
          <c:min val="10"/>
        </c:scaling>
        <c:delete val="0"/>
        <c:axPos val="b"/>
        <c:majorGridlines/>
        <c:minorGridlines/>
        <c:numFmt formatCode="0.00" sourceLinked="1"/>
        <c:majorTickMark val="none"/>
        <c:minorTickMark val="in"/>
        <c:tickLblPos val="low"/>
        <c:crossAx val="184610816"/>
        <c:crosses val="autoZero"/>
        <c:crossBetween val="midCat"/>
        <c:majorUnit val="10"/>
        <c:minorUnit val="10"/>
      </c:valAx>
      <c:valAx>
        <c:axId val="184610816"/>
        <c:scaling>
          <c:orientation val="minMax"/>
          <c:max val="0"/>
          <c:min val="-6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4609024"/>
        <c:crosses val="autoZero"/>
        <c:crossBetween val="midCat"/>
        <c:majorUnit val="10"/>
        <c:minorUnit val="4"/>
      </c:valAx>
      <c:valAx>
        <c:axId val="184612352"/>
        <c:scaling>
          <c:orientation val="minMax"/>
          <c:max val="0"/>
          <c:min val="-180"/>
        </c:scaling>
        <c:delete val="0"/>
        <c:axPos val="r"/>
        <c:numFmt formatCode="General" sourceLinked="1"/>
        <c:majorTickMark val="out"/>
        <c:minorTickMark val="none"/>
        <c:tickLblPos val="nextTo"/>
        <c:crossAx val="184613888"/>
        <c:crosses val="max"/>
        <c:crossBetween val="midCat"/>
      </c:valAx>
      <c:valAx>
        <c:axId val="184613888"/>
        <c:scaling>
          <c:logBase val="10"/>
          <c:orientation val="minMax"/>
        </c:scaling>
        <c:delete val="1"/>
        <c:axPos val="b"/>
        <c:numFmt formatCode="0.00" sourceLinked="1"/>
        <c:majorTickMark val="out"/>
        <c:minorTickMark val="none"/>
        <c:tickLblPos val="nextTo"/>
        <c:crossAx val="184612352"/>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4368842162886065"/>
          <c:y val="0.93793282168842818"/>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Overall</a:t>
            </a:r>
            <a:r>
              <a:rPr lang="en-US" sz="1000" b="1" baseline="0">
                <a:solidFill>
                  <a:srgbClr val="FF0000"/>
                </a:solidFill>
              </a:rPr>
              <a:t> </a:t>
            </a:r>
            <a:r>
              <a:rPr lang="en-US" sz="1000" b="1">
                <a:solidFill>
                  <a:srgbClr val="FF0000"/>
                </a:solidFill>
              </a:rPr>
              <a:t>Loop Bode &amp; Phase Plot</a:t>
            </a:r>
          </a:p>
        </c:rich>
      </c:tx>
      <c:layout>
        <c:manualLayout>
          <c:xMode val="edge"/>
          <c:yMode val="edge"/>
          <c:x val="0.13838343627120958"/>
          <c:y val="1.032984279026977E-2"/>
        </c:manualLayout>
      </c:layout>
      <c:overlay val="0"/>
      <c:spPr>
        <a:noFill/>
        <a:ln w="25400">
          <a:noFill/>
        </a:ln>
      </c:spPr>
    </c:title>
    <c:autoTitleDeleted val="0"/>
    <c:plotArea>
      <c:layout>
        <c:manualLayout>
          <c:layoutTarget val="inner"/>
          <c:xMode val="edge"/>
          <c:yMode val="edge"/>
          <c:x val="6.5210160502252867E-2"/>
          <c:y val="0.10694663167104113"/>
          <c:w val="0.78402921928873293"/>
          <c:h val="0.72084548480729205"/>
        </c:manualLayout>
      </c:layout>
      <c:scatterChart>
        <c:scatterStyle val="smoothMarker"/>
        <c:varyColors val="0"/>
        <c:ser>
          <c:idx val="2"/>
          <c:order val="0"/>
          <c:tx>
            <c:v>Closed Loop Gain</c:v>
          </c:tx>
          <c:spPr>
            <a:ln w="508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Data!$V$35:$V$95</c:f>
              <c:numCache>
                <c:formatCode>General</c:formatCode>
                <c:ptCount val="61"/>
                <c:pt idx="0">
                  <c:v>52.333541248949238</c:v>
                </c:pt>
                <c:pt idx="1">
                  <c:v>50.35252266552655</c:v>
                </c:pt>
                <c:pt idx="2">
                  <c:v>48.382196700871432</c:v>
                </c:pt>
                <c:pt idx="3">
                  <c:v>46.428227068491907</c:v>
                </c:pt>
                <c:pt idx="4">
                  <c:v>44.498777569644488</c:v>
                </c:pt>
                <c:pt idx="5">
                  <c:v>42.604956359581948</c:v>
                </c:pt>
                <c:pt idx="6">
                  <c:v>40.760485191991648</c:v>
                </c:pt>
                <c:pt idx="7">
                  <c:v>38.979591009732665</c:v>
                </c:pt>
                <c:pt idx="8">
                  <c:v>37.272129858235814</c:v>
                </c:pt>
                <c:pt idx="9">
                  <c:v>35.636387951796976</c:v>
                </c:pt>
                <c:pt idx="10">
                  <c:v>34.053211268854845</c:v>
                </c:pt>
                <c:pt idx="11">
                  <c:v>32.487375702600659</c:v>
                </c:pt>
                <c:pt idx="12">
                  <c:v>30.898605199699038</c:v>
                </c:pt>
                <c:pt idx="13">
                  <c:v>29.256334042137624</c:v>
                </c:pt>
                <c:pt idx="14">
                  <c:v>27.54864731545463</c:v>
                </c:pt>
                <c:pt idx="15">
                  <c:v>25.781722353209027</c:v>
                </c:pt>
                <c:pt idx="16">
                  <c:v>23.973871548986555</c:v>
                </c:pt>
                <c:pt idx="17">
                  <c:v>22.149995248800035</c:v>
                </c:pt>
                <c:pt idx="18">
                  <c:v>20.339268820071492</c:v>
                </c:pt>
                <c:pt idx="19">
                  <c:v>18.575959080891955</c:v>
                </c:pt>
                <c:pt idx="20">
                  <c:v>16.902009814757669</c:v>
                </c:pt>
                <c:pt idx="21">
                  <c:v>15.369546357611279</c:v>
                </c:pt>
                <c:pt idx="22">
                  <c:v>14.040756164137731</c:v>
                </c:pt>
                <c:pt idx="23">
                  <c:v>12.981853122699729</c:v>
                </c:pt>
                <c:pt idx="24">
                  <c:v>12.24864141744996</c:v>
                </c:pt>
                <c:pt idx="25">
                  <c:v>11.865634898394077</c:v>
                </c:pt>
                <c:pt idx="26">
                  <c:v>11.807655937507008</c:v>
                </c:pt>
                <c:pt idx="27">
                  <c:v>11.995626811414651</c:v>
                </c:pt>
                <c:pt idx="28">
                  <c:v>12.311229594426516</c:v>
                </c:pt>
                <c:pt idx="29">
                  <c:v>12.623133873350028</c:v>
                </c:pt>
                <c:pt idx="30">
                  <c:v>12.811078419134672</c:v>
                </c:pt>
                <c:pt idx="31">
                  <c:v>12.777295557654217</c:v>
                </c:pt>
                <c:pt idx="32">
                  <c:v>12.444252363192994</c:v>
                </c:pt>
                <c:pt idx="33">
                  <c:v>11.746768194002373</c:v>
                </c:pt>
                <c:pt idx="34">
                  <c:v>10.628335851178674</c:v>
                </c:pt>
                <c:pt idx="35">
                  <c:v>9.0446534653569692</c:v>
                </c:pt>
                <c:pt idx="36">
                  <c:v>6.9687469489961043</c:v>
                </c:pt>
                <c:pt idx="37">
                  <c:v>4.3908649766978343</c:v>
                </c:pt>
                <c:pt idx="38">
                  <c:v>1.3136403967885812</c:v>
                </c:pt>
                <c:pt idx="39">
                  <c:v>-2.2514736971427602</c:v>
                </c:pt>
                <c:pt idx="40">
                  <c:v>-6.2833293780519872</c:v>
                </c:pt>
                <c:pt idx="41">
                  <c:v>-10.747655999150762</c:v>
                </c:pt>
                <c:pt idx="42">
                  <c:v>-15.59485160135087</c:v>
                </c:pt>
                <c:pt idx="43">
                  <c:v>-20.762321607067346</c:v>
                </c:pt>
                <c:pt idx="44">
                  <c:v>-26.18187379185435</c:v>
                </c:pt>
                <c:pt idx="45">
                  <c:v>-31.7888131733792</c:v>
                </c:pt>
                <c:pt idx="46">
                  <c:v>-37.5285311926012</c:v>
                </c:pt>
                <c:pt idx="47">
                  <c:v>-43.358932987058871</c:v>
                </c:pt>
                <c:pt idx="48">
                  <c:v>-49.249647775180037</c:v>
                </c:pt>
                <c:pt idx="49">
                  <c:v>-55.179749872239242</c:v>
                </c:pt>
                <c:pt idx="50">
                  <c:v>-61.135261688023199</c:v>
                </c:pt>
                <c:pt idx="51">
                  <c:v>-67.107035453112047</c:v>
                </c:pt>
                <c:pt idx="52">
                  <c:v>-73.08916310000707</c:v>
                </c:pt>
                <c:pt idx="53">
                  <c:v>-79.077861236418542</c:v>
                </c:pt>
                <c:pt idx="54">
                  <c:v>-85.070720178983748</c:v>
                </c:pt>
                <c:pt idx="55">
                  <c:v>-91.066210459150597</c:v>
                </c:pt>
                <c:pt idx="56">
                  <c:v>-97.063363416299524</c:v>
                </c:pt>
                <c:pt idx="57">
                  <c:v>-103.06156641524962</c:v>
                </c:pt>
                <c:pt idx="58">
                  <c:v>-109.06043232989441</c:v>
                </c:pt>
                <c:pt idx="59">
                  <c:v>-115.0597166691098</c:v>
                </c:pt>
                <c:pt idx="60">
                  <c:v>-121.05926507734239</c:v>
                </c:pt>
              </c:numCache>
            </c:numRef>
          </c:yVal>
          <c:smooth val="1"/>
          <c:extLst>
            <c:ext xmlns:c16="http://schemas.microsoft.com/office/drawing/2014/chart" uri="{C3380CC4-5D6E-409C-BE32-E72D297353CC}">
              <c16:uniqueId val="{00000000-6F1B-4D12-8AA2-26337EC1E55D}"/>
            </c:ext>
          </c:extLst>
        </c:ser>
        <c:dLbls>
          <c:showLegendKey val="0"/>
          <c:showVal val="0"/>
          <c:showCatName val="0"/>
          <c:showSerName val="0"/>
          <c:showPercent val="0"/>
          <c:showBubbleSize val="0"/>
        </c:dLbls>
        <c:axId val="185206272"/>
        <c:axId val="185207808"/>
      </c:scatterChart>
      <c:scatterChart>
        <c:scatterStyle val="smoothMarker"/>
        <c:varyColors val="0"/>
        <c:ser>
          <c:idx val="0"/>
          <c:order val="1"/>
          <c:tx>
            <c:v>Closed Loop Phase</c:v>
          </c:tx>
          <c:spPr>
            <a:ln w="50800">
              <a:solidFill>
                <a:srgbClr val="FF0000"/>
              </a:solidFill>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Data!$W$35:$W$95</c:f>
              <c:numCache>
                <c:formatCode>General</c:formatCode>
                <c:ptCount val="61"/>
                <c:pt idx="0">
                  <c:v>92.574741976778782</c:v>
                </c:pt>
                <c:pt idx="1">
                  <c:v>93.226399912622526</c:v>
                </c:pt>
                <c:pt idx="2">
                  <c:v>94.03227183871978</c:v>
                </c:pt>
                <c:pt idx="3">
                  <c:v>95.018710336460558</c:v>
                </c:pt>
                <c:pt idx="4">
                  <c:v>96.20711819203602</c:v>
                </c:pt>
                <c:pt idx="5">
                  <c:v>97.604200323987556</c:v>
                </c:pt>
                <c:pt idx="6">
                  <c:v>99.186605769111665</c:v>
                </c:pt>
                <c:pt idx="7">
                  <c:v>100.88211375569863</c:v>
                </c:pt>
                <c:pt idx="8">
                  <c:v>102.55709174609568</c:v>
                </c:pt>
                <c:pt idx="9">
                  <c:v>104.02896883630017</c:v>
                </c:pt>
                <c:pt idx="10">
                  <c:v>105.11981219645763</c:v>
                </c:pt>
                <c:pt idx="11">
                  <c:v>105.738537783346</c:v>
                </c:pt>
                <c:pt idx="12">
                  <c:v>105.94144549455203</c:v>
                </c:pt>
                <c:pt idx="13">
                  <c:v>105.92380253526152</c:v>
                </c:pt>
                <c:pt idx="14">
                  <c:v>105.95092910235053</c:v>
                </c:pt>
                <c:pt idx="15">
                  <c:v>106.28284092550719</c:v>
                </c:pt>
                <c:pt idx="16">
                  <c:v>107.13421149692252</c:v>
                </c:pt>
                <c:pt idx="17">
                  <c:v>108.67127140073214</c:v>
                </c:pt>
                <c:pt idx="18">
                  <c:v>111.02490508141565</c:v>
                </c:pt>
                <c:pt idx="19">
                  <c:v>114.30002324326671</c:v>
                </c:pt>
                <c:pt idx="20">
                  <c:v>118.5690337152855</c:v>
                </c:pt>
                <c:pt idx="21">
                  <c:v>123.84270298280198</c:v>
                </c:pt>
                <c:pt idx="22">
                  <c:v>130.01689190253859</c:v>
                </c:pt>
                <c:pt idx="23">
                  <c:v>136.80534795435454</c:v>
                </c:pt>
                <c:pt idx="24">
                  <c:v>143.68983755666957</c:v>
                </c:pt>
                <c:pt idx="25">
                  <c:v>149.93626198166663</c:v>
                </c:pt>
                <c:pt idx="26">
                  <c:v>154.70904913024475</c:v>
                </c:pt>
                <c:pt idx="27">
                  <c:v>157.25529076533044</c:v>
                </c:pt>
                <c:pt idx="28">
                  <c:v>157.07162686306566</c:v>
                </c:pt>
                <c:pt idx="29">
                  <c:v>153.97183862345739</c:v>
                </c:pt>
                <c:pt idx="30">
                  <c:v>148.03766818374959</c:v>
                </c:pt>
                <c:pt idx="31">
                  <c:v>139.5045824322489</c:v>
                </c:pt>
                <c:pt idx="32">
                  <c:v>128.66248148159229</c:v>
                </c:pt>
                <c:pt idx="33">
                  <c:v>115.82211488323203</c:v>
                </c:pt>
                <c:pt idx="34">
                  <c:v>101.33437714955897</c:v>
                </c:pt>
                <c:pt idx="35">
                  <c:v>85.606980345538162</c:v>
                </c:pt>
                <c:pt idx="36">
                  <c:v>69.080471387459355</c:v>
                </c:pt>
                <c:pt idx="37">
                  <c:v>52.182476612522166</c:v>
                </c:pt>
                <c:pt idx="38">
                  <c:v>35.305201171067935</c:v>
                </c:pt>
                <c:pt idx="39">
                  <c:v>18.816378984461185</c:v>
                </c:pt>
                <c:pt idx="40">
                  <c:v>3.0751131674070846</c:v>
                </c:pt>
                <c:pt idx="41">
                  <c:v>-11.574010166931803</c:v>
                </c:pt>
                <c:pt idx="42">
                  <c:v>-24.834599369628819</c:v>
                </c:pt>
                <c:pt idx="43">
                  <c:v>-36.505705388313039</c:v>
                </c:pt>
                <c:pt idx="44">
                  <c:v>-46.513913602523189</c:v>
                </c:pt>
                <c:pt idx="45">
                  <c:v>-54.909747900994986</c:v>
                </c:pt>
                <c:pt idx="46">
                  <c:v>-61.833784771446332</c:v>
                </c:pt>
                <c:pt idx="47">
                  <c:v>-67.473468367224129</c:v>
                </c:pt>
                <c:pt idx="48">
                  <c:v>-72.027519685880236</c:v>
                </c:pt>
                <c:pt idx="49">
                  <c:v>-75.683626034311786</c:v>
                </c:pt>
                <c:pt idx="50">
                  <c:v>-78.607654596640089</c:v>
                </c:pt>
                <c:pt idx="51">
                  <c:v>-80.940415834668514</c:v>
                </c:pt>
                <c:pt idx="52">
                  <c:v>-82.798518783564475</c:v>
                </c:pt>
                <c:pt idx="53">
                  <c:v>-84.277047402143609</c:v>
                </c:pt>
                <c:pt idx="54">
                  <c:v>-85.452785247677909</c:v>
                </c:pt>
                <c:pt idx="55">
                  <c:v>-86.387360639978752</c:v>
                </c:pt>
                <c:pt idx="56">
                  <c:v>-87.130048380481327</c:v>
                </c:pt>
                <c:pt idx="57">
                  <c:v>-87.720150839463741</c:v>
                </c:pt>
                <c:pt idx="58">
                  <c:v>-88.188968441243702</c:v>
                </c:pt>
                <c:pt idx="59">
                  <c:v>-88.561404892751028</c:v>
                </c:pt>
                <c:pt idx="60">
                  <c:v>-88.857262433037263</c:v>
                </c:pt>
              </c:numCache>
            </c:numRef>
          </c:yVal>
          <c:smooth val="1"/>
          <c:extLst>
            <c:ext xmlns:c16="http://schemas.microsoft.com/office/drawing/2014/chart" uri="{C3380CC4-5D6E-409C-BE32-E72D297353CC}">
              <c16:uniqueId val="{00000001-6F1B-4D12-8AA2-26337EC1E55D}"/>
            </c:ext>
          </c:extLst>
        </c:ser>
        <c:dLbls>
          <c:showLegendKey val="0"/>
          <c:showVal val="0"/>
          <c:showCatName val="0"/>
          <c:showSerName val="0"/>
          <c:showPercent val="0"/>
          <c:showBubbleSize val="0"/>
        </c:dLbls>
        <c:axId val="185211136"/>
        <c:axId val="185209600"/>
      </c:scatterChart>
      <c:valAx>
        <c:axId val="185206272"/>
        <c:scaling>
          <c:logBase val="10"/>
          <c:orientation val="minMax"/>
          <c:max val="100000"/>
          <c:min val="10"/>
        </c:scaling>
        <c:delete val="0"/>
        <c:axPos val="b"/>
        <c:majorGridlines/>
        <c:minorGridlines/>
        <c:numFmt formatCode="0.00" sourceLinked="1"/>
        <c:majorTickMark val="none"/>
        <c:minorTickMark val="in"/>
        <c:tickLblPos val="low"/>
        <c:crossAx val="185207808"/>
        <c:crosses val="autoZero"/>
        <c:crossBetween val="midCat"/>
        <c:majorUnit val="10"/>
        <c:minorUnit val="10"/>
      </c:valAx>
      <c:valAx>
        <c:axId val="185207808"/>
        <c:scaling>
          <c:orientation val="minMax"/>
          <c:max val="60"/>
          <c:min val="-6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206272"/>
        <c:crosses val="autoZero"/>
        <c:crossBetween val="midCat"/>
        <c:majorUnit val="20"/>
        <c:minorUnit val="4"/>
      </c:valAx>
      <c:valAx>
        <c:axId val="185209600"/>
        <c:scaling>
          <c:orientation val="minMax"/>
          <c:max val="180"/>
          <c:min val="0"/>
        </c:scaling>
        <c:delete val="0"/>
        <c:axPos val="r"/>
        <c:numFmt formatCode="General" sourceLinked="1"/>
        <c:majorTickMark val="out"/>
        <c:minorTickMark val="none"/>
        <c:tickLblPos val="nextTo"/>
        <c:crossAx val="185211136"/>
        <c:crosses val="max"/>
        <c:crossBetween val="midCat"/>
      </c:valAx>
      <c:valAx>
        <c:axId val="185211136"/>
        <c:scaling>
          <c:logBase val="10"/>
          <c:orientation val="minMax"/>
        </c:scaling>
        <c:delete val="1"/>
        <c:axPos val="b"/>
        <c:numFmt formatCode="0.00" sourceLinked="1"/>
        <c:majorTickMark val="out"/>
        <c:minorTickMark val="none"/>
        <c:tickLblPos val="nextTo"/>
        <c:crossAx val="185209600"/>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b"/>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900" b="1">
                <a:solidFill>
                  <a:srgbClr val="FF0000"/>
                </a:solidFill>
              </a:rPr>
              <a:t>Control</a:t>
            </a:r>
            <a:r>
              <a:rPr lang="en-US" sz="900" b="1" baseline="0">
                <a:solidFill>
                  <a:srgbClr val="FF0000"/>
                </a:solidFill>
              </a:rPr>
              <a:t> to output Loop and Feedack </a:t>
            </a:r>
            <a:r>
              <a:rPr lang="en-US" sz="900" b="1">
                <a:solidFill>
                  <a:srgbClr val="FF0000"/>
                </a:solidFill>
              </a:rPr>
              <a:t>Loop Bode</a:t>
            </a:r>
          </a:p>
        </c:rich>
      </c:tx>
      <c:layout>
        <c:manualLayout>
          <c:xMode val="edge"/>
          <c:yMode val="edge"/>
          <c:x val="0.13840942387148353"/>
          <c:y val="2.4395634756181794E-2"/>
        </c:manualLayout>
      </c:layout>
      <c:overlay val="0"/>
      <c:spPr>
        <a:noFill/>
        <a:ln w="25400">
          <a:noFill/>
        </a:ln>
      </c:spPr>
    </c:title>
    <c:autoTitleDeleted val="0"/>
    <c:plotArea>
      <c:layout>
        <c:manualLayout>
          <c:layoutTarget val="inner"/>
          <c:xMode val="edge"/>
          <c:yMode val="edge"/>
          <c:x val="6.5210160502252867E-2"/>
          <c:y val="0.10694663167104113"/>
          <c:w val="0.78402921928873293"/>
          <c:h val="0.72053170163338853"/>
        </c:manualLayout>
      </c:layout>
      <c:scatterChart>
        <c:scatterStyle val="smoothMarker"/>
        <c:varyColors val="0"/>
        <c:ser>
          <c:idx val="2"/>
          <c:order val="0"/>
          <c:tx>
            <c:v>Gvc(f)dB</c:v>
          </c:tx>
          <c:spPr>
            <a:ln w="635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Data!$G$35:$G$95</c:f>
              <c:numCache>
                <c:formatCode>General</c:formatCode>
                <c:ptCount val="61"/>
                <c:pt idx="0">
                  <c:v>24.867025660963115</c:v>
                </c:pt>
                <c:pt idx="1">
                  <c:v>24.853321664299351</c:v>
                </c:pt>
                <c:pt idx="2">
                  <c:v>24.831690910092739</c:v>
                </c:pt>
                <c:pt idx="3">
                  <c:v>24.797628705043522</c:v>
                </c:pt>
                <c:pt idx="4">
                  <c:v>24.744187722703032</c:v>
                </c:pt>
                <c:pt idx="5">
                  <c:v>24.660820381516253</c:v>
                </c:pt>
                <c:pt idx="6">
                  <c:v>24.531900993465456</c:v>
                </c:pt>
                <c:pt idx="7">
                  <c:v>24.335145193797054</c:v>
                </c:pt>
                <c:pt idx="8">
                  <c:v>24.040581249527222</c:v>
                </c:pt>
                <c:pt idx="9">
                  <c:v>23.611359691430547</c:v>
                </c:pt>
                <c:pt idx="10">
                  <c:v>23.008048501704739</c:v>
                </c:pt>
                <c:pt idx="11">
                  <c:v>22.197077504308474</c:v>
                </c:pt>
                <c:pt idx="12">
                  <c:v>21.160986303441156</c:v>
                </c:pt>
                <c:pt idx="13">
                  <c:v>19.905070299025496</c:v>
                </c:pt>
                <c:pt idx="14">
                  <c:v>18.456057692179527</c:v>
                </c:pt>
                <c:pt idx="15">
                  <c:v>16.853967695144839</c:v>
                </c:pt>
                <c:pt idx="16">
                  <c:v>15.142629470870952</c:v>
                </c:pt>
                <c:pt idx="17">
                  <c:v>13.363512352865916</c:v>
                </c:pt>
                <c:pt idx="18">
                  <c:v>11.554016649919149</c:v>
                </c:pt>
                <c:pt idx="19">
                  <c:v>9.7489859523747899</c:v>
                </c:pt>
                <c:pt idx="20">
                  <c:v>7.9836499698514558</c:v>
                </c:pt>
                <c:pt idx="21">
                  <c:v>6.2963461176117566</c:v>
                </c:pt>
                <c:pt idx="22">
                  <c:v>4.729327435568325</c:v>
                </c:pt>
                <c:pt idx="23">
                  <c:v>3.3258864207646788</c:v>
                </c:pt>
                <c:pt idx="24">
                  <c:v>2.1229783453398641</c:v>
                </c:pt>
                <c:pt idx="25">
                  <c:v>1.1414151589787216</c:v>
                </c:pt>
                <c:pt idx="26">
                  <c:v>0.37892804750448345</c:v>
                </c:pt>
                <c:pt idx="27">
                  <c:v>-0.18914657935410081</c:v>
                </c:pt>
                <c:pt idx="28">
                  <c:v>-0.602100469136433</c:v>
                </c:pt>
                <c:pt idx="29">
                  <c:v>-0.90427668438190412</c:v>
                </c:pt>
                <c:pt idx="30">
                  <c:v>-1.1386049626336534</c:v>
                </c:pt>
                <c:pt idx="31">
                  <c:v>-1.3447499825295892</c:v>
                </c:pt>
                <c:pt idx="32">
                  <c:v>-1.5608261151475713</c:v>
                </c:pt>
                <c:pt idx="33">
                  <c:v>-1.8269822969861358</c:v>
                </c:pt>
                <c:pt idx="34">
                  <c:v>-2.1893174517261009</c:v>
                </c:pt>
                <c:pt idx="35">
                  <c:v>-2.7025552067872378</c:v>
                </c:pt>
                <c:pt idx="36">
                  <c:v>-3.4296128616676258</c:v>
                </c:pt>
                <c:pt idx="37">
                  <c:v>-4.4364994951589489</c:v>
                </c:pt>
                <c:pt idx="38">
                  <c:v>-5.7829240082141737</c:v>
                </c:pt>
                <c:pt idx="39">
                  <c:v>-7.5118780859346144</c:v>
                </c:pt>
                <c:pt idx="40">
                  <c:v>-9.6422092984035022</c:v>
                </c:pt>
                <c:pt idx="41">
                  <c:v>-12.165766620327261</c:v>
                </c:pt>
                <c:pt idx="42">
                  <c:v>-15.048862831851109</c:v>
                </c:pt>
                <c:pt idx="43">
                  <c:v>-18.238303568548048</c:v>
                </c:pt>
                <c:pt idx="44">
                  <c:v>-21.671420274443932</c:v>
                </c:pt>
                <c:pt idx="45">
                  <c:v>-25.286792313459181</c:v>
                </c:pt>
                <c:pt idx="46">
                  <c:v>-29.031778898301752</c:v>
                </c:pt>
                <c:pt idx="47">
                  <c:v>-32.865483698833231</c:v>
                </c:pt>
                <c:pt idx="48">
                  <c:v>-36.758273961314799</c:v>
                </c:pt>
                <c:pt idx="49">
                  <c:v>-40.689682145181948</c:v>
                </c:pt>
                <c:pt idx="50">
                  <c:v>-44.646016664712469</c:v>
                </c:pt>
                <c:pt idx="51">
                  <c:v>-48.618308968776589</c:v>
                </c:pt>
                <c:pt idx="52">
                  <c:v>-52.600763571367921</c:v>
                </c:pt>
                <c:pt idx="53">
                  <c:v>-56.589667915050711</c:v>
                </c:pt>
                <c:pt idx="54">
                  <c:v>-60.582656930610625</c:v>
                </c:pt>
                <c:pt idx="55">
                  <c:v>-64.578229267347368</c:v>
                </c:pt>
                <c:pt idx="56">
                  <c:v>-68.575433993139939</c:v>
                </c:pt>
                <c:pt idx="57">
                  <c:v>-72.573669653684931</c:v>
                </c:pt>
                <c:pt idx="58">
                  <c:v>-76.572556175522422</c:v>
                </c:pt>
                <c:pt idx="59">
                  <c:v>-80.571853516646939</c:v>
                </c:pt>
                <c:pt idx="60">
                  <c:v>-84.571410128390085</c:v>
                </c:pt>
              </c:numCache>
            </c:numRef>
          </c:yVal>
          <c:smooth val="1"/>
          <c:extLst>
            <c:ext xmlns:c16="http://schemas.microsoft.com/office/drawing/2014/chart" uri="{C3380CC4-5D6E-409C-BE32-E72D297353CC}">
              <c16:uniqueId val="{00000000-2B3F-4AAE-B26B-F58C7845BB23}"/>
            </c:ext>
          </c:extLst>
        </c:ser>
        <c:ser>
          <c:idx val="1"/>
          <c:order val="2"/>
          <c:tx>
            <c:v>Gcv(f)dB</c:v>
          </c:tx>
          <c:spPr>
            <a:ln w="63500">
              <a:solidFill>
                <a:srgbClr val="FF0000"/>
              </a:solidFill>
              <a:prstDash val="sysDash"/>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Data!$S$35:$S$95</c:f>
              <c:numCache>
                <c:formatCode>General</c:formatCode>
                <c:ptCount val="61"/>
                <c:pt idx="0">
                  <c:v>27.466515587986137</c:v>
                </c:pt>
                <c:pt idx="1">
                  <c:v>25.499201001227206</c:v>
                </c:pt>
                <c:pt idx="2">
                  <c:v>23.550505790778704</c:v>
                </c:pt>
                <c:pt idx="3">
                  <c:v>21.630598363448406</c:v>
                </c:pt>
                <c:pt idx="4">
                  <c:v>19.754589846941471</c:v>
                </c:pt>
                <c:pt idx="5">
                  <c:v>17.94413597806572</c:v>
                </c:pt>
                <c:pt idx="6">
                  <c:v>16.228584198526214</c:v>
                </c:pt>
                <c:pt idx="7">
                  <c:v>14.644445815935619</c:v>
                </c:pt>
                <c:pt idx="8">
                  <c:v>13.231548608708595</c:v>
                </c:pt>
                <c:pt idx="9">
                  <c:v>12.02502826036643</c:v>
                </c:pt>
                <c:pt idx="10">
                  <c:v>11.045162767150114</c:v>
                </c:pt>
                <c:pt idx="11">
                  <c:v>10.290298198292193</c:v>
                </c:pt>
                <c:pt idx="12">
                  <c:v>9.7376188962578798</c:v>
                </c:pt>
                <c:pt idx="13">
                  <c:v>9.3512637431121153</c:v>
                </c:pt>
                <c:pt idx="14">
                  <c:v>9.0925896232751118</c:v>
                </c:pt>
                <c:pt idx="15">
                  <c:v>8.9277546580641758</c:v>
                </c:pt>
                <c:pt idx="16">
                  <c:v>8.8312420781155883</c:v>
                </c:pt>
                <c:pt idx="17">
                  <c:v>8.7864828959340997</c:v>
                </c:pt>
                <c:pt idx="18">
                  <c:v>8.7852521701523401</c:v>
                </c:pt>
                <c:pt idx="19">
                  <c:v>8.826973128517162</c:v>
                </c:pt>
                <c:pt idx="20">
                  <c:v>8.9183598449062096</c:v>
                </c:pt>
                <c:pt idx="21">
                  <c:v>9.0732002399995189</c:v>
                </c:pt>
                <c:pt idx="22">
                  <c:v>9.3114287285694015</c:v>
                </c:pt>
                <c:pt idx="23">
                  <c:v>9.6559667019350464</c:v>
                </c:pt>
                <c:pt idx="24">
                  <c:v>10.125663072110097</c:v>
                </c:pt>
                <c:pt idx="25">
                  <c:v>10.724219739415357</c:v>
                </c:pt>
                <c:pt idx="26">
                  <c:v>11.428727890002516</c:v>
                </c:pt>
                <c:pt idx="27">
                  <c:v>12.184773390768749</c:v>
                </c:pt>
                <c:pt idx="28">
                  <c:v>12.913330063562958</c:v>
                </c:pt>
                <c:pt idx="29">
                  <c:v>13.527410557731939</c:v>
                </c:pt>
                <c:pt idx="30">
                  <c:v>13.94968338176832</c:v>
                </c:pt>
                <c:pt idx="31">
                  <c:v>14.122045540183819</c:v>
                </c:pt>
                <c:pt idx="32">
                  <c:v>14.005078478340556</c:v>
                </c:pt>
                <c:pt idx="33">
                  <c:v>13.573750490988502</c:v>
                </c:pt>
                <c:pt idx="34">
                  <c:v>12.817653302904763</c:v>
                </c:pt>
                <c:pt idx="35">
                  <c:v>11.747208672144216</c:v>
                </c:pt>
                <c:pt idx="36">
                  <c:v>10.398359810663738</c:v>
                </c:pt>
                <c:pt idx="37">
                  <c:v>8.8273644718567841</c:v>
                </c:pt>
                <c:pt idx="38">
                  <c:v>7.0965644050027574</c:v>
                </c:pt>
                <c:pt idx="39">
                  <c:v>5.2604043887918603</c:v>
                </c:pt>
                <c:pt idx="40">
                  <c:v>3.3588799203515105</c:v>
                </c:pt>
                <c:pt idx="41">
                  <c:v>1.4181106211765115</c:v>
                </c:pt>
                <c:pt idx="42">
                  <c:v>-0.54598876949974684</c:v>
                </c:pt>
                <c:pt idx="43">
                  <c:v>-2.5240180385192952</c:v>
                </c:pt>
                <c:pt idx="44">
                  <c:v>-4.5104535174104186</c:v>
                </c:pt>
                <c:pt idx="45">
                  <c:v>-6.5020208599200346</c:v>
                </c:pt>
                <c:pt idx="46">
                  <c:v>-8.4967522942994425</c:v>
                </c:pt>
                <c:pt idx="47">
                  <c:v>-10.493449288225642</c:v>
                </c:pt>
                <c:pt idx="48">
                  <c:v>-12.491373813865252</c:v>
                </c:pt>
                <c:pt idx="49">
                  <c:v>-14.490067727057287</c:v>
                </c:pt>
                <c:pt idx="50">
                  <c:v>-16.489245023310733</c:v>
                </c:pt>
                <c:pt idx="51">
                  <c:v>-18.488726484335473</c:v>
                </c:pt>
                <c:pt idx="52">
                  <c:v>-20.488399528639142</c:v>
                </c:pt>
                <c:pt idx="53">
                  <c:v>-22.488193321367852</c:v>
                </c:pt>
                <c:pt idx="54">
                  <c:v>-24.488063248373134</c:v>
                </c:pt>
                <c:pt idx="55">
                  <c:v>-26.487981191803229</c:v>
                </c:pt>
                <c:pt idx="56">
                  <c:v>-28.487929423159599</c:v>
                </c:pt>
                <c:pt idx="57">
                  <c:v>-30.48789676156467</c:v>
                </c:pt>
                <c:pt idx="58">
                  <c:v>-32.48787615437201</c:v>
                </c:pt>
                <c:pt idx="59">
                  <c:v>-34.48786315246285</c:v>
                </c:pt>
                <c:pt idx="60">
                  <c:v>-36.487854948952304</c:v>
                </c:pt>
              </c:numCache>
            </c:numRef>
          </c:yVal>
          <c:smooth val="1"/>
          <c:extLst>
            <c:ext xmlns:c16="http://schemas.microsoft.com/office/drawing/2014/chart" uri="{C3380CC4-5D6E-409C-BE32-E72D297353CC}">
              <c16:uniqueId val="{00000001-2B3F-4AAE-B26B-F58C7845BB23}"/>
            </c:ext>
          </c:extLst>
        </c:ser>
        <c:dLbls>
          <c:showLegendKey val="0"/>
          <c:showVal val="0"/>
          <c:showCatName val="0"/>
          <c:showSerName val="0"/>
          <c:showPercent val="0"/>
          <c:showBubbleSize val="0"/>
        </c:dLbls>
        <c:axId val="185264000"/>
        <c:axId val="185265536"/>
      </c:scatterChart>
      <c:scatterChart>
        <c:scatterStyle val="smoothMarker"/>
        <c:varyColors val="0"/>
        <c:ser>
          <c:idx val="0"/>
          <c:order val="1"/>
          <c:tx>
            <c:v>Gvc(f) Phase</c:v>
          </c:tx>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Data!$H$35:$H$95</c:f>
              <c:numCache>
                <c:formatCode>General</c:formatCode>
                <c:ptCount val="61"/>
                <c:pt idx="0">
                  <c:v>-4.0280184678960147</c:v>
                </c:pt>
                <c:pt idx="1">
                  <c:v>-5.065370860858696</c:v>
                </c:pt>
                <c:pt idx="2">
                  <c:v>-6.3657973758194135</c:v>
                </c:pt>
                <c:pt idx="3">
                  <c:v>-7.9920341261268861</c:v>
                </c:pt>
                <c:pt idx="4">
                  <c:v>-10.017949694366553</c:v>
                </c:pt>
                <c:pt idx="5">
                  <c:v>-12.526837405761547</c:v>
                </c:pt>
                <c:pt idx="6">
                  <c:v>-15.605663226642056</c:v>
                </c:pt>
                <c:pt idx="7">
                  <c:v>-19.332347390354201</c:v>
                </c:pt>
                <c:pt idx="8">
                  <c:v>-23.75303701394084</c:v>
                </c:pt>
                <c:pt idx="9">
                  <c:v>-28.84904523812336</c:v>
                </c:pt>
                <c:pt idx="10">
                  <c:v>-34.501151024923892</c:v>
                </c:pt>
                <c:pt idx="11">
                  <c:v>-40.470722182331038</c:v>
                </c:pt>
                <c:pt idx="12">
                  <c:v>-46.420932665724585</c:v>
                </c:pt>
                <c:pt idx="13">
                  <c:v>-51.982086637119657</c:v>
                </c:pt>
                <c:pt idx="14">
                  <c:v>-56.831016404428333</c:v>
                </c:pt>
                <c:pt idx="15">
                  <c:v>-60.741959580729677</c:v>
                </c:pt>
                <c:pt idx="16">
                  <c:v>-63.591053127495876</c:v>
                </c:pt>
                <c:pt idx="17">
                  <c:v>-65.328949764608097</c:v>
                </c:pt>
                <c:pt idx="18">
                  <c:v>-65.946640509905961</c:v>
                </c:pt>
                <c:pt idx="19">
                  <c:v>-65.451705523684396</c:v>
                </c:pt>
                <c:pt idx="20">
                  <c:v>-63.86199120847516</c:v>
                </c:pt>
                <c:pt idx="21">
                  <c:v>-61.218047114719191</c:v>
                </c:pt>
                <c:pt idx="22">
                  <c:v>-57.611937512168069</c:v>
                </c:pt>
                <c:pt idx="23">
                  <c:v>-53.223149479011767</c:v>
                </c:pt>
                <c:pt idx="24">
                  <c:v>-48.341525330426059</c:v>
                </c:pt>
                <c:pt idx="25">
                  <c:v>-43.352574955793614</c:v>
                </c:pt>
                <c:pt idx="26">
                  <c:v>-38.677854789355209</c:v>
                </c:pt>
                <c:pt idx="27">
                  <c:v>-34.697369171897968</c:v>
                </c:pt>
                <c:pt idx="28">
                  <c:v>-31.697107973297655</c:v>
                </c:pt>
                <c:pt idx="29">
                  <c:v>-29.862935829383851</c:v>
                </c:pt>
                <c:pt idx="30">
                  <c:v>-29.308724039808776</c:v>
                </c:pt>
                <c:pt idx="31">
                  <c:v>-30.113636658677244</c:v>
                </c:pt>
                <c:pt idx="32">
                  <c:v>-32.350233992750809</c:v>
                </c:pt>
                <c:pt idx="33">
                  <c:v>-36.095303001831688</c:v>
                </c:pt>
                <c:pt idx="34">
                  <c:v>-41.420841250699183</c:v>
                </c:pt>
                <c:pt idx="35">
                  <c:v>-48.365213539740971</c:v>
                </c:pt>
                <c:pt idx="36">
                  <c:v>-56.889407855087086</c:v>
                </c:pt>
                <c:pt idx="37">
                  <c:v>-66.833103824417165</c:v>
                </c:pt>
                <c:pt idx="38">
                  <c:v>-77.893608446065357</c:v>
                </c:pt>
                <c:pt idx="39">
                  <c:v>-89.64397792793018</c:v>
                </c:pt>
                <c:pt idx="40">
                  <c:v>-101.58446009475263</c:v>
                </c:pt>
                <c:pt idx="41">
                  <c:v>-113.20799059254162</c:v>
                </c:pt>
                <c:pt idx="42">
                  <c:v>-124.06729525274689</c:v>
                </c:pt>
                <c:pt idx="43">
                  <c:v>-133.83408936232547</c:v>
                </c:pt>
                <c:pt idx="44">
                  <c:v>-142.33195568601408</c:v>
                </c:pt>
                <c:pt idx="45">
                  <c:v>-149.52949975671714</c:v>
                </c:pt>
                <c:pt idx="46">
                  <c:v>-155.50249829066436</c:v>
                </c:pt>
                <c:pt idx="47">
                  <c:v>-160.38717353677384</c:v>
                </c:pt>
                <c:pt idx="48">
                  <c:v>-164.3417242899281</c:v>
                </c:pt>
                <c:pt idx="49">
                  <c:v>-167.52174558720219</c:v>
                </c:pt>
                <c:pt idx="50">
                  <c:v>-170.06766502211514</c:v>
                </c:pt>
                <c:pt idx="51">
                  <c:v>-172.10011321060767</c:v>
                </c:pt>
                <c:pt idx="52">
                  <c:v>-173.71968400891657</c:v>
                </c:pt>
                <c:pt idx="53">
                  <c:v>-175.00874734542919</c:v>
                </c:pt>
                <c:pt idx="54">
                  <c:v>-176.03399135647828</c:v>
                </c:pt>
                <c:pt idx="55">
                  <c:v>-176.8490271487095</c:v>
                </c:pt>
                <c:pt idx="56">
                  <c:v>-177.49676216383455</c:v>
                </c:pt>
                <c:pt idx="57">
                  <c:v>-178.01144147058483</c:v>
                </c:pt>
                <c:pt idx="58">
                  <c:v>-178.42034857290878</c:v>
                </c:pt>
                <c:pt idx="59">
                  <c:v>-178.74519654341395</c:v>
                </c:pt>
                <c:pt idx="60">
                  <c:v>-179.00325326988104</c:v>
                </c:pt>
              </c:numCache>
            </c:numRef>
          </c:yVal>
          <c:smooth val="1"/>
          <c:extLst>
            <c:ext xmlns:c16="http://schemas.microsoft.com/office/drawing/2014/chart" uri="{C3380CC4-5D6E-409C-BE32-E72D297353CC}">
              <c16:uniqueId val="{00000002-2B3F-4AAE-B26B-F58C7845BB23}"/>
            </c:ext>
          </c:extLst>
        </c:ser>
        <c:ser>
          <c:idx val="3"/>
          <c:order val="3"/>
          <c:tx>
            <c:v>Gcv(f) Phase</c:v>
          </c:tx>
          <c:spPr>
            <a:ln w="25400">
              <a:prstDash val="sysDash"/>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Data!$T$35:$T$95</c:f>
              <c:numCache>
                <c:formatCode>General</c:formatCode>
                <c:ptCount val="61"/>
                <c:pt idx="0">
                  <c:v>96.6027604446748</c:v>
                </c:pt>
                <c:pt idx="1">
                  <c:v>98.291770773481218</c:v>
                </c:pt>
                <c:pt idx="2">
                  <c:v>100.39806921453919</c:v>
                </c:pt>
                <c:pt idx="3">
                  <c:v>103.01074446258744</c:v>
                </c:pt>
                <c:pt idx="4">
                  <c:v>106.22506788640257</c:v>
                </c:pt>
                <c:pt idx="5">
                  <c:v>110.1310377297491</c:v>
                </c:pt>
                <c:pt idx="6">
                  <c:v>114.79226899575373</c:v>
                </c:pt>
                <c:pt idx="7">
                  <c:v>120.21446114605286</c:v>
                </c:pt>
                <c:pt idx="8">
                  <c:v>126.31012876003658</c:v>
                </c:pt>
                <c:pt idx="9">
                  <c:v>132.8780140744235</c:v>
                </c:pt>
                <c:pt idx="10">
                  <c:v>139.62096322138149</c:v>
                </c:pt>
                <c:pt idx="11">
                  <c:v>146.20925996567703</c:v>
                </c:pt>
                <c:pt idx="12">
                  <c:v>152.36237816027662</c:v>
                </c:pt>
                <c:pt idx="13">
                  <c:v>157.90588917238119</c:v>
                </c:pt>
                <c:pt idx="14">
                  <c:v>162.78194550677884</c:v>
                </c:pt>
                <c:pt idx="15">
                  <c:v>167.02480050623689</c:v>
                </c:pt>
                <c:pt idx="16">
                  <c:v>170.72526462441843</c:v>
                </c:pt>
                <c:pt idx="17">
                  <c:v>174.00022116534029</c:v>
                </c:pt>
                <c:pt idx="18">
                  <c:v>176.97154559132161</c:v>
                </c:pt>
                <c:pt idx="19">
                  <c:v>179.75172876695109</c:v>
                </c:pt>
                <c:pt idx="20">
                  <c:v>-177.56897507623933</c:v>
                </c:pt>
                <c:pt idx="21">
                  <c:v>-174.93924990247888</c:v>
                </c:pt>
                <c:pt idx="22">
                  <c:v>-172.37117058529336</c:v>
                </c:pt>
                <c:pt idx="23">
                  <c:v>-169.97150256663363</c:v>
                </c:pt>
                <c:pt idx="24">
                  <c:v>-167.9686371129043</c:v>
                </c:pt>
                <c:pt idx="25">
                  <c:v>-166.71116306253978</c:v>
                </c:pt>
                <c:pt idx="26">
                  <c:v>-166.61309608040003</c:v>
                </c:pt>
                <c:pt idx="27">
                  <c:v>-168.0473400627715</c:v>
                </c:pt>
                <c:pt idx="28">
                  <c:v>-171.23126516363669</c:v>
                </c:pt>
                <c:pt idx="29">
                  <c:v>-176.16522554715871</c:v>
                </c:pt>
                <c:pt idx="30">
                  <c:v>177.34639222355833</c:v>
                </c:pt>
                <c:pt idx="31">
                  <c:v>169.61821909092615</c:v>
                </c:pt>
                <c:pt idx="32">
                  <c:v>161.01271547434311</c:v>
                </c:pt>
                <c:pt idx="33">
                  <c:v>151.91741788506371</c:v>
                </c:pt>
                <c:pt idx="34">
                  <c:v>142.75521840025817</c:v>
                </c:pt>
                <c:pt idx="35">
                  <c:v>133.97219388527913</c:v>
                </c:pt>
                <c:pt idx="36">
                  <c:v>125.96987924254644</c:v>
                </c:pt>
                <c:pt idx="37">
                  <c:v>119.01558043693916</c:v>
                </c:pt>
                <c:pt idx="38">
                  <c:v>113.19880961713328</c:v>
                </c:pt>
                <c:pt idx="39">
                  <c:v>108.46035691239138</c:v>
                </c:pt>
                <c:pt idx="40">
                  <c:v>104.65957326215971</c:v>
                </c:pt>
                <c:pt idx="41">
                  <c:v>101.63398042560982</c:v>
                </c:pt>
                <c:pt idx="42">
                  <c:v>99.23269588311814</c:v>
                </c:pt>
                <c:pt idx="43">
                  <c:v>97.328383974012439</c:v>
                </c:pt>
                <c:pt idx="44">
                  <c:v>95.818042083490909</c:v>
                </c:pt>
                <c:pt idx="45">
                  <c:v>94.6197518557221</c:v>
                </c:pt>
                <c:pt idx="46">
                  <c:v>93.668713519218016</c:v>
                </c:pt>
                <c:pt idx="47">
                  <c:v>92.913705169549687</c:v>
                </c:pt>
                <c:pt idx="48">
                  <c:v>92.314204604047816</c:v>
                </c:pt>
                <c:pt idx="49">
                  <c:v>91.83811955289039</c:v>
                </c:pt>
                <c:pt idx="50">
                  <c:v>91.460010425475033</c:v>
                </c:pt>
                <c:pt idx="51">
                  <c:v>91.15969737593916</c:v>
                </c:pt>
                <c:pt idx="52">
                  <c:v>90.921165225352098</c:v>
                </c:pt>
                <c:pt idx="53">
                  <c:v>90.731699943285562</c:v>
                </c:pt>
                <c:pt idx="54">
                  <c:v>90.581206108800401</c:v>
                </c:pt>
                <c:pt idx="55">
                  <c:v>90.461666508730758</c:v>
                </c:pt>
                <c:pt idx="56">
                  <c:v>90.366713783353191</c:v>
                </c:pt>
                <c:pt idx="57">
                  <c:v>90.291290631121115</c:v>
                </c:pt>
                <c:pt idx="58">
                  <c:v>90.231380131665105</c:v>
                </c:pt>
                <c:pt idx="59">
                  <c:v>90.18379165066294</c:v>
                </c:pt>
                <c:pt idx="60">
                  <c:v>90.145990836843765</c:v>
                </c:pt>
              </c:numCache>
            </c:numRef>
          </c:yVal>
          <c:smooth val="1"/>
          <c:extLst>
            <c:ext xmlns:c16="http://schemas.microsoft.com/office/drawing/2014/chart" uri="{C3380CC4-5D6E-409C-BE32-E72D297353CC}">
              <c16:uniqueId val="{00000003-2B3F-4AAE-B26B-F58C7845BB23}"/>
            </c:ext>
          </c:extLst>
        </c:ser>
        <c:dLbls>
          <c:showLegendKey val="0"/>
          <c:showVal val="0"/>
          <c:showCatName val="0"/>
          <c:showSerName val="0"/>
          <c:showPercent val="0"/>
          <c:showBubbleSize val="0"/>
        </c:dLbls>
        <c:axId val="185870976"/>
        <c:axId val="185869440"/>
      </c:scatterChart>
      <c:valAx>
        <c:axId val="185264000"/>
        <c:scaling>
          <c:logBase val="10"/>
          <c:orientation val="minMax"/>
          <c:max val="100000"/>
          <c:min val="10"/>
        </c:scaling>
        <c:delete val="0"/>
        <c:axPos val="b"/>
        <c:majorGridlines/>
        <c:minorGridlines/>
        <c:numFmt formatCode="0.00" sourceLinked="1"/>
        <c:majorTickMark val="none"/>
        <c:minorTickMark val="in"/>
        <c:tickLblPos val="low"/>
        <c:crossAx val="185265536"/>
        <c:crosses val="autoZero"/>
        <c:crossBetween val="midCat"/>
        <c:majorUnit val="10"/>
        <c:minorUnit val="10"/>
      </c:valAx>
      <c:valAx>
        <c:axId val="185265536"/>
        <c:scaling>
          <c:orientation val="minMax"/>
          <c:max val="60"/>
          <c:min val="-6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264000"/>
        <c:crosses val="autoZero"/>
        <c:crossBetween val="midCat"/>
        <c:majorUnit val="20"/>
        <c:minorUnit val="4"/>
      </c:valAx>
      <c:valAx>
        <c:axId val="185869440"/>
        <c:scaling>
          <c:orientation val="minMax"/>
          <c:max val="180"/>
          <c:min val="-180"/>
        </c:scaling>
        <c:delete val="0"/>
        <c:axPos val="r"/>
        <c:numFmt formatCode="General" sourceLinked="1"/>
        <c:majorTickMark val="out"/>
        <c:minorTickMark val="none"/>
        <c:tickLblPos val="nextTo"/>
        <c:crossAx val="185870976"/>
        <c:crosses val="max"/>
        <c:crossBetween val="midCat"/>
        <c:majorUnit val="45"/>
        <c:minorUnit val="5"/>
      </c:valAx>
      <c:valAx>
        <c:axId val="185870976"/>
        <c:scaling>
          <c:logBase val="10"/>
          <c:orientation val="minMax"/>
        </c:scaling>
        <c:delete val="1"/>
        <c:axPos val="b"/>
        <c:numFmt formatCode="0.00" sourceLinked="1"/>
        <c:majorTickMark val="out"/>
        <c:minorTickMark val="none"/>
        <c:tickLblPos val="nextTo"/>
        <c:crossAx val="185869440"/>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6.5976298627459413E-3"/>
          <c:y val="0.92362298178449687"/>
          <c:w val="0.973886846844632"/>
          <c:h val="7.6377018215503079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Audio Susceptibility Plot</a:t>
            </a:r>
          </a:p>
        </c:rich>
      </c:tx>
      <c:layout>
        <c:manualLayout>
          <c:xMode val="edge"/>
          <c:yMode val="edge"/>
          <c:x val="0.30611770587345993"/>
          <c:y val="9.3129511579450579E-3"/>
        </c:manualLayout>
      </c:layout>
      <c:overlay val="0"/>
      <c:spPr>
        <a:noFill/>
        <a:ln w="25400">
          <a:noFill/>
        </a:ln>
      </c:spPr>
    </c:title>
    <c:autoTitleDeleted val="0"/>
    <c:plotArea>
      <c:layout>
        <c:manualLayout>
          <c:layoutTarget val="inner"/>
          <c:xMode val="edge"/>
          <c:yMode val="edge"/>
          <c:x val="6.5210160502252867E-2"/>
          <c:y val="8.8605200126222972E-2"/>
          <c:w val="0.7830151600937878"/>
          <c:h val="0.75301422319079814"/>
        </c:manualLayout>
      </c:layout>
      <c:scatterChart>
        <c:scatterStyle val="smoothMarker"/>
        <c:varyColors val="0"/>
        <c:ser>
          <c:idx val="2"/>
          <c:order val="0"/>
          <c:tx>
            <c:v>dB(Gvg(f)_closed)</c:v>
          </c:tx>
          <c:spPr>
            <a:ln w="508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Data!$Y$35:$Y$95</c:f>
              <c:numCache>
                <c:formatCode>General</c:formatCode>
                <c:ptCount val="61"/>
                <c:pt idx="0">
                  <c:v>-69.219900217800188</c:v>
                </c:pt>
                <c:pt idx="1">
                  <c:v>-67.253141348045276</c:v>
                </c:pt>
                <c:pt idx="2">
                  <c:v>-65.30531119250773</c:v>
                </c:pt>
                <c:pt idx="3">
                  <c:v>-63.386736827188521</c:v>
                </c:pt>
                <c:pt idx="4">
                  <c:v>-61.512751207505325</c:v>
                </c:pt>
                <c:pt idx="5">
                  <c:v>-59.705297367926306</c:v>
                </c:pt>
                <c:pt idx="6">
                  <c:v>-57.994049711249183</c:v>
                </c:pt>
                <c:pt idx="7">
                  <c:v>-56.415811815229809</c:v>
                </c:pt>
                <c:pt idx="8">
                  <c:v>-55.010548665648386</c:v>
                </c:pt>
                <c:pt idx="9">
                  <c:v>-53.813279421472025</c:v>
                </c:pt>
                <c:pt idx="10">
                  <c:v>-52.843966156302393</c:v>
                </c:pt>
                <c:pt idx="11">
                  <c:v>-52.100724616322978</c:v>
                </c:pt>
                <c:pt idx="12">
                  <c:v>-51.561006348916465</c:v>
                </c:pt>
                <c:pt idx="13">
                  <c:v>-51.190060513567424</c:v>
                </c:pt>
                <c:pt idx="14">
                  <c:v>-50.951419442730455</c:v>
                </c:pt>
                <c:pt idx="15">
                  <c:v>-50.814690305182225</c:v>
                </c:pt>
                <c:pt idx="16">
                  <c:v>-50.759379721739748</c:v>
                </c:pt>
                <c:pt idx="17">
                  <c:v>-50.775859377863448</c:v>
                </c:pt>
                <c:pt idx="18">
                  <c:v>-50.864845736958635</c:v>
                </c:pt>
                <c:pt idx="19">
                  <c:v>-51.035871208895998</c:v>
                </c:pt>
                <c:pt idx="20">
                  <c:v>-51.304172422204473</c:v>
                </c:pt>
                <c:pt idx="21">
                  <c:v>-51.685023072131536</c:v>
                </c:pt>
                <c:pt idx="22">
                  <c:v>-52.185759418566832</c:v>
                </c:pt>
                <c:pt idx="23">
                  <c:v>-52.798724928531506</c:v>
                </c:pt>
                <c:pt idx="24">
                  <c:v>-53.500132449114233</c:v>
                </c:pt>
                <c:pt idx="25">
                  <c:v>-54.255856733765278</c:v>
                </c:pt>
                <c:pt idx="26">
                  <c:v>-55.027622941913663</c:v>
                </c:pt>
                <c:pt idx="27">
                  <c:v>-55.772480274140506</c:v>
                </c:pt>
                <c:pt idx="28">
                  <c:v>-56.437919447717903</c:v>
                </c:pt>
                <c:pt idx="29">
                  <c:v>-56.961600276375549</c:v>
                </c:pt>
                <c:pt idx="30">
                  <c:v>-57.278451755788808</c:v>
                </c:pt>
                <c:pt idx="31">
                  <c:v>-57.328004244335062</c:v>
                </c:pt>
                <c:pt idx="32">
                  <c:v>-57.054902006585749</c:v>
                </c:pt>
                <c:pt idx="33">
                  <c:v>-56.403787561690692</c:v>
                </c:pt>
                <c:pt idx="34">
                  <c:v>-55.313358350232463</c:v>
                </c:pt>
                <c:pt idx="35">
                  <c:v>-53.706685220173689</c:v>
                </c:pt>
                <c:pt idx="36">
                  <c:v>-51.459625675635223</c:v>
                </c:pt>
                <c:pt idx="37">
                  <c:v>-48.312665005488363</c:v>
                </c:pt>
                <c:pt idx="38">
                  <c:v>-43.767432671453292</c:v>
                </c:pt>
                <c:pt idx="39">
                  <c:v>-40.022572171193119</c:v>
                </c:pt>
                <c:pt idx="40">
                  <c:v>-44.835317109209342</c:v>
                </c:pt>
                <c:pt idx="41">
                  <c:v>-49.810619220769482</c:v>
                </c:pt>
                <c:pt idx="42">
                  <c:v>-53.594404849360124</c:v>
                </c:pt>
                <c:pt idx="43">
                  <c:v>-56.732386663919058</c:v>
                </c:pt>
                <c:pt idx="44">
                  <c:v>-59.504272777455263</c:v>
                </c:pt>
                <c:pt idx="45">
                  <c:v>-62.042398791696002</c:v>
                </c:pt>
                <c:pt idx="46">
                  <c:v>-64.417297791102982</c:v>
                </c:pt>
                <c:pt idx="47">
                  <c:v>-66.674361934238306</c:v>
                </c:pt>
                <c:pt idx="48">
                  <c:v>-68.847114169563568</c:v>
                </c:pt>
                <c:pt idx="49">
                  <c:v>-70.961103111843386</c:v>
                </c:pt>
                <c:pt idx="50">
                  <c:v>-73.035249639354859</c:v>
                </c:pt>
                <c:pt idx="51">
                  <c:v>-75.08298604527134</c:v>
                </c:pt>
                <c:pt idx="52">
                  <c:v>-77.113503509232331</c:v>
                </c:pt>
                <c:pt idx="53">
                  <c:v>-79.132921969067112</c:v>
                </c:pt>
                <c:pt idx="54">
                  <c:v>-81.145240439374334</c:v>
                </c:pt>
                <c:pt idx="55">
                  <c:v>-83.153039567392483</c:v>
                </c:pt>
                <c:pt idx="56">
                  <c:v>-85.157971195900842</c:v>
                </c:pt>
                <c:pt idx="57">
                  <c:v>-87.161087128304459</c:v>
                </c:pt>
                <c:pt idx="58">
                  <c:v>-89.163054859974039</c:v>
                </c:pt>
                <c:pt idx="59">
                  <c:v>-91.164297097306942</c:v>
                </c:pt>
                <c:pt idx="60">
                  <c:v>-93.165081168152113</c:v>
                </c:pt>
              </c:numCache>
            </c:numRef>
          </c:yVal>
          <c:smooth val="1"/>
          <c:extLst>
            <c:ext xmlns:c16="http://schemas.microsoft.com/office/drawing/2014/chart" uri="{C3380CC4-5D6E-409C-BE32-E72D297353CC}">
              <c16:uniqueId val="{00000000-1129-4650-805F-953EB41C3713}"/>
            </c:ext>
          </c:extLst>
        </c:ser>
        <c:dLbls>
          <c:showLegendKey val="0"/>
          <c:showVal val="0"/>
          <c:showCatName val="0"/>
          <c:showSerName val="0"/>
          <c:showPercent val="0"/>
          <c:showBubbleSize val="0"/>
        </c:dLbls>
        <c:axId val="185909632"/>
        <c:axId val="185911168"/>
      </c:scatterChart>
      <c:scatterChart>
        <c:scatterStyle val="smoothMarker"/>
        <c:varyColors val="0"/>
        <c:ser>
          <c:idx val="0"/>
          <c:order val="1"/>
          <c:tx>
            <c:v>Phase(Gvg(f)_closed)</c:v>
          </c:tx>
          <c:spPr>
            <a:ln w="50800">
              <a:solidFill>
                <a:srgbClr val="FF0000"/>
              </a:solidFill>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Data!$Z$35:$Z$95</c:f>
              <c:numCache>
                <c:formatCode>General</c:formatCode>
                <c:ptCount val="61"/>
                <c:pt idx="0">
                  <c:v>83.261501888977506</c:v>
                </c:pt>
                <c:pt idx="1">
                  <c:v>81.537836951539646</c:v>
                </c:pt>
                <c:pt idx="2">
                  <c:v>79.388381099387473</c:v>
                </c:pt>
                <c:pt idx="3">
                  <c:v>76.722273465362861</c:v>
                </c:pt>
                <c:pt idx="4">
                  <c:v>73.44236396703225</c:v>
                </c:pt>
                <c:pt idx="5">
                  <c:v>69.456858365134167</c:v>
                </c:pt>
                <c:pt idx="6">
                  <c:v>64.700682675251457</c:v>
                </c:pt>
                <c:pt idx="7">
                  <c:v>59.167171428650164</c:v>
                </c:pt>
                <c:pt idx="8">
                  <c:v>52.943031072119226</c:v>
                </c:pt>
                <c:pt idx="9">
                  <c:v>46.227773396623718</c:v>
                </c:pt>
                <c:pt idx="10">
                  <c:v>39.31398611967316</c:v>
                </c:pt>
                <c:pt idx="11">
                  <c:v>32.52249125928865</c:v>
                </c:pt>
                <c:pt idx="12">
                  <c:v>26.120569081009847</c:v>
                </c:pt>
                <c:pt idx="13">
                  <c:v>20.266478949656335</c:v>
                </c:pt>
                <c:pt idx="14">
                  <c:v>15.000898169703294</c:v>
                </c:pt>
                <c:pt idx="15">
                  <c:v>10.273393489074875</c:v>
                </c:pt>
                <c:pt idx="16">
                  <c:v>5.9808102269079111</c:v>
                </c:pt>
                <c:pt idx="17">
                  <c:v>2.0030498027396471</c:v>
                </c:pt>
                <c:pt idx="18">
                  <c:v>-1.7664236497453767</c:v>
                </c:pt>
                <c:pt idx="19">
                  <c:v>-5.3921317844765522</c:v>
                </c:pt>
                <c:pt idx="20">
                  <c:v>-8.8685361742271684</c:v>
                </c:pt>
                <c:pt idx="21">
                  <c:v>-12.09884907182678</c:v>
                </c:pt>
                <c:pt idx="22">
                  <c:v>-14.896977237018785</c:v>
                </c:pt>
                <c:pt idx="23">
                  <c:v>-17.026565624463132</c:v>
                </c:pt>
                <c:pt idx="24">
                  <c:v>-18.264014343653411</c:v>
                </c:pt>
                <c:pt idx="25">
                  <c:v>-18.441086765179492</c:v>
                </c:pt>
                <c:pt idx="26">
                  <c:v>-17.43777414987991</c:v>
                </c:pt>
                <c:pt idx="27">
                  <c:v>-15.157129829245671</c:v>
                </c:pt>
                <c:pt idx="28">
                  <c:v>-11.538657251340259</c:v>
                </c:pt>
                <c:pt idx="29">
                  <c:v>-6.6118359357762158</c:v>
                </c:pt>
                <c:pt idx="30">
                  <c:v>-0.53385156327071448</c:v>
                </c:pt>
                <c:pt idx="31">
                  <c:v>6.4223082929105288</c:v>
                </c:pt>
                <c:pt idx="32">
                  <c:v>13.898308514041023</c:v>
                </c:pt>
                <c:pt idx="33">
                  <c:v>21.450424498910461</c:v>
                </c:pt>
                <c:pt idx="34">
                  <c:v>28.51069998177746</c:v>
                </c:pt>
                <c:pt idx="35">
                  <c:v>34.325236025281953</c:v>
                </c:pt>
                <c:pt idx="36">
                  <c:v>37.794891769721637</c:v>
                </c:pt>
                <c:pt idx="37">
                  <c:v>36.729841589771588</c:v>
                </c:pt>
                <c:pt idx="38">
                  <c:v>23.808014603930602</c:v>
                </c:pt>
                <c:pt idx="39">
                  <c:v>-27.06600161909401</c:v>
                </c:pt>
                <c:pt idx="40">
                  <c:v>-74.238427100798958</c:v>
                </c:pt>
                <c:pt idx="41">
                  <c:v>-88.063324353090763</c:v>
                </c:pt>
                <c:pt idx="42">
                  <c:v>-92.976701283402477</c:v>
                </c:pt>
                <c:pt idx="43">
                  <c:v>-94.977690479901128</c:v>
                </c:pt>
                <c:pt idx="44">
                  <c:v>-95.638972016626823</c:v>
                </c:pt>
                <c:pt idx="45">
                  <c:v>-95.564652155215938</c:v>
                </c:pt>
                <c:pt idx="46">
                  <c:v>-95.089531262071134</c:v>
                </c:pt>
                <c:pt idx="47">
                  <c:v>-94.434678940096518</c:v>
                </c:pt>
                <c:pt idx="48">
                  <c:v>-93.741826032868815</c:v>
                </c:pt>
                <c:pt idx="49">
                  <c:v>-93.090632143320448</c:v>
                </c:pt>
                <c:pt idx="50">
                  <c:v>-92.517320339107997</c:v>
                </c:pt>
                <c:pt idx="51">
                  <c:v>-92.031846074628277</c:v>
                </c:pt>
                <c:pt idx="52">
                  <c:v>-91.630463059699821</c:v>
                </c:pt>
                <c:pt idx="53">
                  <c:v>-91.303507825601812</c:v>
                </c:pt>
                <c:pt idx="54">
                  <c:v>-91.039651028738078</c:v>
                </c:pt>
                <c:pt idx="55">
                  <c:v>-90.82795954262086</c:v>
                </c:pt>
                <c:pt idx="56">
                  <c:v>-90.658745486646779</c:v>
                </c:pt>
                <c:pt idx="57">
                  <c:v>-90.523799487512619</c:v>
                </c:pt>
                <c:pt idx="58">
                  <c:v>-90.416339401571165</c:v>
                </c:pt>
                <c:pt idx="59">
                  <c:v>-90.330845918549016</c:v>
                </c:pt>
                <c:pt idx="60">
                  <c:v>-90.262868340584703</c:v>
                </c:pt>
              </c:numCache>
            </c:numRef>
          </c:yVal>
          <c:smooth val="1"/>
          <c:extLst>
            <c:ext xmlns:c16="http://schemas.microsoft.com/office/drawing/2014/chart" uri="{C3380CC4-5D6E-409C-BE32-E72D297353CC}">
              <c16:uniqueId val="{00000001-1129-4650-805F-953EB41C3713}"/>
            </c:ext>
          </c:extLst>
        </c:ser>
        <c:dLbls>
          <c:showLegendKey val="0"/>
          <c:showVal val="0"/>
          <c:showCatName val="0"/>
          <c:showSerName val="0"/>
          <c:showPercent val="0"/>
          <c:showBubbleSize val="0"/>
        </c:dLbls>
        <c:axId val="185918592"/>
        <c:axId val="185912704"/>
      </c:scatterChart>
      <c:valAx>
        <c:axId val="185909632"/>
        <c:scaling>
          <c:logBase val="10"/>
          <c:orientation val="minMax"/>
          <c:max val="100000"/>
          <c:min val="10"/>
        </c:scaling>
        <c:delete val="0"/>
        <c:axPos val="b"/>
        <c:majorGridlines/>
        <c:minorGridlines/>
        <c:numFmt formatCode="0.00" sourceLinked="1"/>
        <c:majorTickMark val="none"/>
        <c:minorTickMark val="in"/>
        <c:tickLblPos val="low"/>
        <c:crossAx val="185911168"/>
        <c:crosses val="autoZero"/>
        <c:crossBetween val="midCat"/>
        <c:majorUnit val="10"/>
        <c:minorUnit val="10"/>
      </c:valAx>
      <c:valAx>
        <c:axId val="185911168"/>
        <c:scaling>
          <c:orientation val="minMax"/>
          <c:max val="0"/>
          <c:min val="-12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909632"/>
        <c:crosses val="autoZero"/>
        <c:crossBetween val="midCat"/>
      </c:valAx>
      <c:valAx>
        <c:axId val="185912704"/>
        <c:scaling>
          <c:orientation val="minMax"/>
          <c:max val="90"/>
          <c:min val="-180"/>
        </c:scaling>
        <c:delete val="0"/>
        <c:axPos val="r"/>
        <c:numFmt formatCode="General" sourceLinked="1"/>
        <c:majorTickMark val="out"/>
        <c:minorTickMark val="none"/>
        <c:tickLblPos val="nextTo"/>
        <c:crossAx val="185918592"/>
        <c:crosses val="max"/>
        <c:crossBetween val="midCat"/>
      </c:valAx>
      <c:valAx>
        <c:axId val="185918592"/>
        <c:scaling>
          <c:logBase val="10"/>
          <c:orientation val="minMax"/>
        </c:scaling>
        <c:delete val="1"/>
        <c:axPos val="b"/>
        <c:numFmt formatCode="0.00" sourceLinked="1"/>
        <c:majorTickMark val="out"/>
        <c:minorTickMark val="none"/>
        <c:tickLblPos val="nextTo"/>
        <c:crossAx val="185912704"/>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3.3485948756427138E-2"/>
          <c:y val="0.93793282168842818"/>
          <c:w val="0.94658819640870184"/>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Output</a:t>
            </a:r>
            <a:r>
              <a:rPr lang="en-US" sz="1000" b="1" baseline="0">
                <a:solidFill>
                  <a:srgbClr val="FF0000"/>
                </a:solidFill>
              </a:rPr>
              <a:t> Impedance </a:t>
            </a:r>
            <a:r>
              <a:rPr lang="en-US" sz="1000" b="1">
                <a:solidFill>
                  <a:srgbClr val="FF0000"/>
                </a:solidFill>
              </a:rPr>
              <a:t>Plot</a:t>
            </a:r>
          </a:p>
        </c:rich>
      </c:tx>
      <c:layout>
        <c:manualLayout>
          <c:xMode val="edge"/>
          <c:yMode val="edge"/>
          <c:x val="0.3317673711494612"/>
          <c:y val="9.1925008061172781E-3"/>
        </c:manualLayout>
      </c:layout>
      <c:overlay val="0"/>
      <c:spPr>
        <a:noFill/>
        <a:ln w="25400">
          <a:noFill/>
        </a:ln>
      </c:spPr>
    </c:title>
    <c:autoTitleDeleted val="0"/>
    <c:plotArea>
      <c:layout>
        <c:manualLayout>
          <c:layoutTarget val="inner"/>
          <c:xMode val="edge"/>
          <c:yMode val="edge"/>
          <c:x val="6.5210160502252867E-2"/>
          <c:y val="0.10694663167104113"/>
          <c:w val="0.83447896715687309"/>
          <c:h val="0.7419898305194742"/>
        </c:manualLayout>
      </c:layout>
      <c:scatterChart>
        <c:scatterStyle val="smoothMarker"/>
        <c:varyColors val="0"/>
        <c:ser>
          <c:idx val="2"/>
          <c:order val="0"/>
          <c:tx>
            <c:v>dB(Zout(f)_closed)</c:v>
          </c:tx>
          <c:spPr>
            <a:ln w="508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Data!$AB$35:$AB$95</c:f>
              <c:numCache>
                <c:formatCode>General</c:formatCode>
                <c:ptCount val="61"/>
                <c:pt idx="0">
                  <c:v>-55.096296447938357</c:v>
                </c:pt>
                <c:pt idx="1">
                  <c:v>-53.129537489907023</c:v>
                </c:pt>
                <c:pt idx="2">
                  <c:v>-51.181707194460685</c:v>
                </c:pt>
                <c:pt idx="3">
                  <c:v>-49.263132607400962</c:v>
                </c:pt>
                <c:pt idx="4">
                  <c:v>-47.389146636282796</c:v>
                </c:pt>
                <c:pt idx="5">
                  <c:v>-45.581692239716951</c:v>
                </c:pt>
                <c:pt idx="6">
                  <c:v>-43.870443700275288</c:v>
                </c:pt>
                <c:pt idx="7">
                  <c:v>-42.292204405168661</c:v>
                </c:pt>
                <c:pt idx="8">
                  <c:v>-40.886939038184039</c:v>
                </c:pt>
                <c:pt idx="9">
                  <c:v>-39.689666279662362</c:v>
                </c:pt>
                <c:pt idx="10">
                  <c:v>-38.720347444635095</c:v>
                </c:pt>
                <c:pt idx="11">
                  <c:v>-37.977097077037413</c:v>
                </c:pt>
                <c:pt idx="12">
                  <c:v>-37.437364818826829</c:v>
                </c:pt>
                <c:pt idx="13">
                  <c:v>-37.066396809618148</c:v>
                </c:pt>
                <c:pt idx="14">
                  <c:v>-36.827720595758926</c:v>
                </c:pt>
                <c:pt idx="15">
                  <c:v>-36.69093576071829</c:v>
                </c:pt>
                <c:pt idx="16">
                  <c:v>-36.635536903815549</c:v>
                </c:pt>
                <c:pt idx="17">
                  <c:v>-36.651876658736896</c:v>
                </c:pt>
                <c:pt idx="18">
                  <c:v>-36.740641296411162</c:v>
                </c:pt>
                <c:pt idx="19">
                  <c:v>-36.911315381266455</c:v>
                </c:pt>
                <c:pt idx="20">
                  <c:v>-37.179059728005257</c:v>
                </c:pt>
                <c:pt idx="21">
                  <c:v>-37.559027915461954</c:v>
                </c:pt>
                <c:pt idx="22">
                  <c:v>-38.058365933274359</c:v>
                </c:pt>
                <c:pt idx="23">
                  <c:v>-38.669115945004357</c:v>
                </c:pt>
                <c:pt idx="24">
                  <c:v>-39.36701390250095</c:v>
                </c:pt>
                <c:pt idx="25">
                  <c:v>-40.117180331680743</c:v>
                </c:pt>
                <c:pt idx="26">
                  <c:v>-40.880149028206709</c:v>
                </c:pt>
                <c:pt idx="27">
                  <c:v>-41.611091016661057</c:v>
                </c:pt>
                <c:pt idx="28">
                  <c:v>-42.254545228422657</c:v>
                </c:pt>
                <c:pt idx="29">
                  <c:v>-42.743554961628419</c:v>
                </c:pt>
                <c:pt idx="30">
                  <c:v>-43.005884318966785</c:v>
                </c:pt>
                <c:pt idx="31">
                  <c:v>-42.97007661281021</c:v>
                </c:pt>
                <c:pt idx="32">
                  <c:v>-42.564240629052748</c:v>
                </c:pt>
                <c:pt idx="33">
                  <c:v>-41.70884213810784</c:v>
                </c:pt>
                <c:pt idx="34">
                  <c:v>-40.308752885727365</c:v>
                </c:pt>
                <c:pt idx="35">
                  <c:v>-38.242744849114409</c:v>
                </c:pt>
                <c:pt idx="36">
                  <c:v>-35.334062390310962</c:v>
                </c:pt>
                <c:pt idx="37">
                  <c:v>-31.269135309295443</c:v>
                </c:pt>
                <c:pt idx="38">
                  <c:v>-25.505536564620556</c:v>
                </c:pt>
                <c:pt idx="39">
                  <c:v>-20.220603166474376</c:v>
                </c:pt>
                <c:pt idx="40">
                  <c:v>-23.182371127772111</c:v>
                </c:pt>
                <c:pt idx="41">
                  <c:v>-26.041489005943966</c:v>
                </c:pt>
                <c:pt idx="42">
                  <c:v>-27.519006912525729</c:v>
                </c:pt>
                <c:pt idx="43">
                  <c:v>-28.250548913802671</c:v>
                </c:pt>
                <c:pt idx="44">
                  <c:v>-28.599773955193992</c:v>
                </c:pt>
                <c:pt idx="45">
                  <c:v>-28.759027078992943</c:v>
                </c:pt>
                <c:pt idx="46">
                  <c:v>-28.828250443065158</c:v>
                </c:pt>
                <c:pt idx="47">
                  <c:v>-28.85695282207568</c:v>
                </c:pt>
                <c:pt idx="48">
                  <c:v>-28.868278619399955</c:v>
                </c:pt>
                <c:pt idx="49">
                  <c:v>-28.872477982462847</c:v>
                </c:pt>
                <c:pt idx="50">
                  <c:v>-28.873885199848761</c:v>
                </c:pt>
                <c:pt idx="51">
                  <c:v>-28.874259730431646</c:v>
                </c:pt>
                <c:pt idx="52">
                  <c:v>-28.874286726365881</c:v>
                </c:pt>
                <c:pt idx="53">
                  <c:v>-28.874219148636232</c:v>
                </c:pt>
                <c:pt idx="54">
                  <c:v>-28.874142497726261</c:v>
                </c:pt>
                <c:pt idx="55">
                  <c:v>-28.874080510335208</c:v>
                </c:pt>
                <c:pt idx="56">
                  <c:v>-28.874035954029868</c:v>
                </c:pt>
                <c:pt idx="57">
                  <c:v>-28.874005667914417</c:v>
                </c:pt>
                <c:pt idx="58">
                  <c:v>-28.873985692242321</c:v>
                </c:pt>
                <c:pt idx="59">
                  <c:v>-28.873972743177013</c:v>
                </c:pt>
                <c:pt idx="60">
                  <c:v>-28.873964435330368</c:v>
                </c:pt>
              </c:numCache>
            </c:numRef>
          </c:yVal>
          <c:smooth val="1"/>
          <c:extLst>
            <c:ext xmlns:c16="http://schemas.microsoft.com/office/drawing/2014/chart" uri="{C3380CC4-5D6E-409C-BE32-E72D297353CC}">
              <c16:uniqueId val="{00000000-FC2E-4E84-9C54-3D826ABB3AF5}"/>
            </c:ext>
          </c:extLst>
        </c:ser>
        <c:dLbls>
          <c:showLegendKey val="0"/>
          <c:showVal val="0"/>
          <c:showCatName val="0"/>
          <c:showSerName val="0"/>
          <c:showPercent val="0"/>
          <c:showBubbleSize val="0"/>
        </c:dLbls>
        <c:axId val="185691136"/>
        <c:axId val="185697024"/>
      </c:scatterChart>
      <c:scatterChart>
        <c:scatterStyle val="smoothMarker"/>
        <c:varyColors val="0"/>
        <c:ser>
          <c:idx val="0"/>
          <c:order val="1"/>
          <c:tx>
            <c:v>Phase(Zout(f)_closed)</c:v>
          </c:tx>
          <c:spPr>
            <a:ln w="50800">
              <a:solidFill>
                <a:srgbClr val="FF0000"/>
              </a:solidFill>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Data!$AC$35:$AC$95</c:f>
              <c:numCache>
                <c:formatCode>General</c:formatCode>
                <c:ptCount val="61"/>
                <c:pt idx="0">
                  <c:v>83.273632326902785</c:v>
                </c:pt>
                <c:pt idx="1">
                  <c:v>81.553108268021106</c:v>
                </c:pt>
                <c:pt idx="2">
                  <c:v>79.407606547620261</c:v>
                </c:pt>
                <c:pt idx="3">
                  <c:v>76.746476870382551</c:v>
                </c:pt>
                <c:pt idx="4">
                  <c:v>73.472834248037401</c:v>
                </c:pt>
                <c:pt idx="5">
                  <c:v>69.495218174946871</c:v>
                </c:pt>
                <c:pt idx="6">
                  <c:v>64.748974812124004</c:v>
                </c:pt>
                <c:pt idx="7">
                  <c:v>59.227967621975935</c:v>
                </c:pt>
                <c:pt idx="8">
                  <c:v>53.019568934915341</c:v>
                </c:pt>
                <c:pt idx="9">
                  <c:v>46.324128837264716</c:v>
                </c:pt>
                <c:pt idx="10">
                  <c:v>39.435290392959594</c:v>
                </c:pt>
                <c:pt idx="11">
                  <c:v>32.675204212673947</c:v>
                </c:pt>
                <c:pt idx="12">
                  <c:v>26.312823141481438</c:v>
                </c:pt>
                <c:pt idx="13">
                  <c:v>20.508512158140618</c:v>
                </c:pt>
                <c:pt idx="14">
                  <c:v>15.305599300324456</c:v>
                </c:pt>
                <c:pt idx="15">
                  <c:v>10.656988236319114</c:v>
                </c:pt>
                <c:pt idx="16">
                  <c:v>6.4637249098072189</c:v>
                </c:pt>
                <c:pt idx="17">
                  <c:v>2.610998396227278</c:v>
                </c:pt>
                <c:pt idx="18">
                  <c:v>-1.001071637474072</c:v>
                </c:pt>
                <c:pt idx="19">
                  <c:v>-4.4286304812848183</c:v>
                </c:pt>
                <c:pt idx="20">
                  <c:v>-7.6555993896866052</c:v>
                </c:pt>
                <c:pt idx="21">
                  <c:v>-10.571930912052332</c:v>
                </c:pt>
                <c:pt idx="22">
                  <c:v>-12.974858313837306</c:v>
                </c:pt>
                <c:pt idx="23">
                  <c:v>-14.607074698825256</c:v>
                </c:pt>
                <c:pt idx="24">
                  <c:v>-15.218680719560423</c:v>
                </c:pt>
                <c:pt idx="25">
                  <c:v>-14.608484652101041</c:v>
                </c:pt>
                <c:pt idx="26">
                  <c:v>-12.61529569975994</c:v>
                </c:pt>
                <c:pt idx="27">
                  <c:v>-9.0909285980847514</c:v>
                </c:pt>
                <c:pt idx="28">
                  <c:v>-3.9115792100120919</c:v>
                </c:pt>
                <c:pt idx="29">
                  <c:v>2.9706202453981367</c:v>
                </c:pt>
                <c:pt idx="30">
                  <c:v>11.491282727031198</c:v>
                </c:pt>
                <c:pt idx="31">
                  <c:v>21.485474638612914</c:v>
                </c:pt>
                <c:pt idx="32">
                  <c:v>32.714453151794146</c:v>
                </c:pt>
                <c:pt idx="33">
                  <c:v>44.855312787669959</c:v>
                </c:pt>
                <c:pt idx="34">
                  <c:v>57.441240108813346</c:v>
                </c:pt>
                <c:pt idx="35">
                  <c:v>69.765229184506936</c:v>
                </c:pt>
                <c:pt idx="36">
                  <c:v>80.674941549963719</c:v>
                </c:pt>
                <c:pt idx="37">
                  <c:v>87.783765726839619</c:v>
                </c:pt>
                <c:pt idx="38">
                  <c:v>83.412212192637114</c:v>
                </c:pt>
                <c:pt idx="39">
                  <c:v>40.976274065300458</c:v>
                </c:pt>
                <c:pt idx="40">
                  <c:v>1.5849266103848221</c:v>
                </c:pt>
                <c:pt idx="41">
                  <c:v>-5.614622597586802</c:v>
                </c:pt>
                <c:pt idx="42">
                  <c:v>-5.4030143072651047</c:v>
                </c:pt>
                <c:pt idx="43">
                  <c:v>-3.8873118994193172</c:v>
                </c:pt>
                <c:pt idx="44">
                  <c:v>-2.4971810705574407</c:v>
                </c:pt>
                <c:pt idx="45">
                  <c:v>-1.5151907638024675</c:v>
                </c:pt>
                <c:pt idx="46">
                  <c:v>-0.89715683210362962</c:v>
                </c:pt>
                <c:pt idx="47">
                  <c:v>-0.53140385815252256</c:v>
                </c:pt>
                <c:pt idx="48">
                  <c:v>-0.32122767274876546</c:v>
                </c:pt>
                <c:pt idx="49">
                  <c:v>-0.20111214697563076</c:v>
                </c:pt>
                <c:pt idx="50">
                  <c:v>-0.13148856390166436</c:v>
                </c:pt>
                <c:pt idx="51">
                  <c:v>-8.9895624501589E-2</c:v>
                </c:pt>
                <c:pt idx="52">
                  <c:v>-6.3989545557999822E-2</c:v>
                </c:pt>
                <c:pt idx="53">
                  <c:v>-4.7071152987765499E-2</c:v>
                </c:pt>
                <c:pt idx="54">
                  <c:v>-3.5493866209185598E-2</c:v>
                </c:pt>
                <c:pt idx="55">
                  <c:v>-2.7239401139715156E-2</c:v>
                </c:pt>
                <c:pt idx="56">
                  <c:v>-2.1157404794608047E-2</c:v>
                </c:pt>
                <c:pt idx="57">
                  <c:v>-1.6565132707523602E-2</c:v>
                </c:pt>
                <c:pt idx="58">
                  <c:v>-1.3037340738527423E-2</c:v>
                </c:pt>
                <c:pt idx="59">
                  <c:v>-1.0295337214553352E-2</c:v>
                </c:pt>
                <c:pt idx="60">
                  <c:v>-8.1474967222697134E-3</c:v>
                </c:pt>
              </c:numCache>
            </c:numRef>
          </c:yVal>
          <c:smooth val="1"/>
          <c:extLst>
            <c:ext xmlns:c16="http://schemas.microsoft.com/office/drawing/2014/chart" uri="{C3380CC4-5D6E-409C-BE32-E72D297353CC}">
              <c16:uniqueId val="{00000001-FC2E-4E84-9C54-3D826ABB3AF5}"/>
            </c:ext>
          </c:extLst>
        </c:ser>
        <c:dLbls>
          <c:showLegendKey val="0"/>
          <c:showVal val="0"/>
          <c:showCatName val="0"/>
          <c:showSerName val="0"/>
          <c:showPercent val="0"/>
          <c:showBubbleSize val="0"/>
        </c:dLbls>
        <c:axId val="185708544"/>
        <c:axId val="185698560"/>
      </c:scatterChart>
      <c:valAx>
        <c:axId val="185691136"/>
        <c:scaling>
          <c:logBase val="10"/>
          <c:orientation val="minMax"/>
          <c:max val="100000"/>
          <c:min val="10"/>
        </c:scaling>
        <c:delete val="0"/>
        <c:axPos val="b"/>
        <c:majorGridlines/>
        <c:minorGridlines/>
        <c:numFmt formatCode="0.00" sourceLinked="1"/>
        <c:majorTickMark val="none"/>
        <c:minorTickMark val="in"/>
        <c:tickLblPos val="low"/>
        <c:crossAx val="185697024"/>
        <c:crosses val="autoZero"/>
        <c:crossBetween val="midCat"/>
        <c:majorUnit val="10"/>
        <c:minorUnit val="10"/>
      </c:valAx>
      <c:valAx>
        <c:axId val="185697024"/>
        <c:scaling>
          <c:orientation val="minMax"/>
          <c:max val="0"/>
          <c:min val="-12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691136"/>
        <c:crosses val="autoZero"/>
        <c:crossBetween val="midCat"/>
        <c:minorUnit val="4"/>
      </c:valAx>
      <c:valAx>
        <c:axId val="185698560"/>
        <c:scaling>
          <c:orientation val="minMax"/>
          <c:max val="90"/>
          <c:min val="-180"/>
        </c:scaling>
        <c:delete val="0"/>
        <c:axPos val="r"/>
        <c:numFmt formatCode="General" sourceLinked="1"/>
        <c:majorTickMark val="out"/>
        <c:minorTickMark val="none"/>
        <c:tickLblPos val="nextTo"/>
        <c:crossAx val="185708544"/>
        <c:crosses val="max"/>
        <c:crossBetween val="midCat"/>
      </c:valAx>
      <c:valAx>
        <c:axId val="185708544"/>
        <c:scaling>
          <c:logBase val="10"/>
          <c:orientation val="minMax"/>
        </c:scaling>
        <c:delete val="1"/>
        <c:axPos val="b"/>
        <c:numFmt formatCode="0.00" sourceLinked="1"/>
        <c:majorTickMark val="out"/>
        <c:minorTickMark val="none"/>
        <c:tickLblPos val="nextTo"/>
        <c:crossAx val="185698560"/>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5.3787307935739069E-2"/>
          <c:y val="0.93793282168842818"/>
          <c:w val="0.89571280163667344"/>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Output</a:t>
            </a:r>
            <a:r>
              <a:rPr lang="en-US" sz="1000" b="1" baseline="0">
                <a:solidFill>
                  <a:srgbClr val="FF0000"/>
                </a:solidFill>
              </a:rPr>
              <a:t> Current Transient Waveform</a:t>
            </a:r>
            <a:endParaRPr lang="en-US" sz="1000" b="1">
              <a:solidFill>
                <a:srgbClr val="FF0000"/>
              </a:solidFill>
            </a:endParaRPr>
          </a:p>
        </c:rich>
      </c:tx>
      <c:layout>
        <c:manualLayout>
          <c:xMode val="edge"/>
          <c:yMode val="edge"/>
          <c:x val="0.16745448159234499"/>
          <c:y val="1.0329708104470953E-2"/>
        </c:manualLayout>
      </c:layout>
      <c:overlay val="0"/>
      <c:spPr>
        <a:noFill/>
        <a:ln w="25400">
          <a:noFill/>
        </a:ln>
      </c:spPr>
    </c:title>
    <c:autoTitleDeleted val="0"/>
    <c:plotArea>
      <c:layout>
        <c:manualLayout>
          <c:layoutTarget val="inner"/>
          <c:xMode val="edge"/>
          <c:yMode val="edge"/>
          <c:x val="6.5210160502252867E-2"/>
          <c:y val="0.10694663167104113"/>
          <c:w val="0.83571102109207551"/>
          <c:h val="0.73477842708462837"/>
        </c:manualLayout>
      </c:layout>
      <c:scatterChart>
        <c:scatterStyle val="smoothMarker"/>
        <c:varyColors val="0"/>
        <c:ser>
          <c:idx val="2"/>
          <c:order val="0"/>
          <c:tx>
            <c:v>Output current</c:v>
          </c:tx>
          <c:spPr>
            <a:ln w="50800">
              <a:solidFill>
                <a:srgbClr val="0000FF"/>
              </a:solidFill>
              <a:prstDash val="solid"/>
            </a:ln>
          </c:spPr>
          <c:marker>
            <c:symbol val="none"/>
          </c:marker>
          <c:xVal>
            <c:numRef>
              <c:f>Data!$A$101:$A$356</c:f>
              <c:numCache>
                <c:formatCode>General</c:formatCode>
                <c:ptCount val="256"/>
                <c:pt idx="0">
                  <c:v>1.953125E-5</c:v>
                </c:pt>
                <c:pt idx="1">
                  <c:v>3.9062500000000001E-5</c:v>
                </c:pt>
                <c:pt idx="2">
                  <c:v>5.8593749999999998E-5</c:v>
                </c:pt>
                <c:pt idx="3">
                  <c:v>7.8125000000000002E-5</c:v>
                </c:pt>
                <c:pt idx="4">
                  <c:v>9.7656250000000005E-5</c:v>
                </c:pt>
                <c:pt idx="5">
                  <c:v>1.1718750000000001E-4</c:v>
                </c:pt>
                <c:pt idx="6">
                  <c:v>1.3671875000000001E-4</c:v>
                </c:pt>
                <c:pt idx="7">
                  <c:v>1.5625E-4</c:v>
                </c:pt>
                <c:pt idx="8">
                  <c:v>1.7578124999999999E-4</c:v>
                </c:pt>
                <c:pt idx="9">
                  <c:v>1.9531249999999998E-4</c:v>
                </c:pt>
                <c:pt idx="10">
                  <c:v>2.1484374999999997E-4</c:v>
                </c:pt>
                <c:pt idx="11">
                  <c:v>2.3437499999999996E-4</c:v>
                </c:pt>
                <c:pt idx="12">
                  <c:v>2.5390624999999995E-4</c:v>
                </c:pt>
                <c:pt idx="13">
                  <c:v>2.7343749999999997E-4</c:v>
                </c:pt>
                <c:pt idx="14">
                  <c:v>2.9296874999999999E-4</c:v>
                </c:pt>
                <c:pt idx="15">
                  <c:v>3.1250000000000001E-4</c:v>
                </c:pt>
                <c:pt idx="16">
                  <c:v>3.3203125000000002E-4</c:v>
                </c:pt>
                <c:pt idx="17">
                  <c:v>3.5156250000000004E-4</c:v>
                </c:pt>
                <c:pt idx="18">
                  <c:v>3.7109375000000006E-4</c:v>
                </c:pt>
                <c:pt idx="19">
                  <c:v>3.9062500000000008E-4</c:v>
                </c:pt>
                <c:pt idx="20">
                  <c:v>4.1015625000000009E-4</c:v>
                </c:pt>
                <c:pt idx="21">
                  <c:v>4.2968750000000011E-4</c:v>
                </c:pt>
                <c:pt idx="22">
                  <c:v>4.4921875000000013E-4</c:v>
                </c:pt>
                <c:pt idx="23">
                  <c:v>4.6875000000000015E-4</c:v>
                </c:pt>
                <c:pt idx="24">
                  <c:v>4.8828125000000011E-4</c:v>
                </c:pt>
                <c:pt idx="25">
                  <c:v>5.0781250000000013E-4</c:v>
                </c:pt>
                <c:pt idx="26">
                  <c:v>5.2734375000000014E-4</c:v>
                </c:pt>
                <c:pt idx="27">
                  <c:v>5.4687500000000016E-4</c:v>
                </c:pt>
                <c:pt idx="28">
                  <c:v>5.6640625000000018E-4</c:v>
                </c:pt>
                <c:pt idx="29">
                  <c:v>5.859375000000002E-4</c:v>
                </c:pt>
                <c:pt idx="30">
                  <c:v>6.0546875000000021E-4</c:v>
                </c:pt>
                <c:pt idx="31">
                  <c:v>6.2500000000000023E-4</c:v>
                </c:pt>
                <c:pt idx="32">
                  <c:v>6.4453125000000025E-4</c:v>
                </c:pt>
                <c:pt idx="33">
                  <c:v>6.6406250000000026E-4</c:v>
                </c:pt>
                <c:pt idx="34">
                  <c:v>6.8359375000000028E-4</c:v>
                </c:pt>
                <c:pt idx="35">
                  <c:v>7.031250000000003E-4</c:v>
                </c:pt>
                <c:pt idx="36">
                  <c:v>7.2265625000000032E-4</c:v>
                </c:pt>
                <c:pt idx="37">
                  <c:v>7.4218750000000033E-4</c:v>
                </c:pt>
                <c:pt idx="38">
                  <c:v>7.6171875000000035E-4</c:v>
                </c:pt>
                <c:pt idx="39">
                  <c:v>7.8125000000000037E-4</c:v>
                </c:pt>
                <c:pt idx="40">
                  <c:v>8.0078125000000039E-4</c:v>
                </c:pt>
                <c:pt idx="41">
                  <c:v>8.203125000000004E-4</c:v>
                </c:pt>
                <c:pt idx="42">
                  <c:v>8.3984375000000042E-4</c:v>
                </c:pt>
                <c:pt idx="43">
                  <c:v>8.5937500000000044E-4</c:v>
                </c:pt>
                <c:pt idx="44">
                  <c:v>8.7890625000000046E-4</c:v>
                </c:pt>
                <c:pt idx="45">
                  <c:v>8.9843750000000047E-4</c:v>
                </c:pt>
                <c:pt idx="46">
                  <c:v>9.1796875000000049E-4</c:v>
                </c:pt>
                <c:pt idx="47">
                  <c:v>9.3750000000000051E-4</c:v>
                </c:pt>
                <c:pt idx="48">
                  <c:v>9.5703125000000052E-4</c:v>
                </c:pt>
                <c:pt idx="49">
                  <c:v>9.7656250000000043E-4</c:v>
                </c:pt>
                <c:pt idx="50">
                  <c:v>9.9609375000000045E-4</c:v>
                </c:pt>
                <c:pt idx="51">
                  <c:v>1.0156250000000005E-3</c:v>
                </c:pt>
                <c:pt idx="52">
                  <c:v>1.0351562500000005E-3</c:v>
                </c:pt>
                <c:pt idx="53">
                  <c:v>1.0546875000000005E-3</c:v>
                </c:pt>
                <c:pt idx="54">
                  <c:v>1.0742187500000005E-3</c:v>
                </c:pt>
                <c:pt idx="55">
                  <c:v>1.0937500000000005E-3</c:v>
                </c:pt>
                <c:pt idx="56">
                  <c:v>1.1132812500000006E-3</c:v>
                </c:pt>
                <c:pt idx="57">
                  <c:v>1.1328125000000006E-3</c:v>
                </c:pt>
                <c:pt idx="58">
                  <c:v>1.1523437500000006E-3</c:v>
                </c:pt>
                <c:pt idx="59">
                  <c:v>1.1718750000000006E-3</c:v>
                </c:pt>
                <c:pt idx="60">
                  <c:v>1.1914062500000006E-3</c:v>
                </c:pt>
                <c:pt idx="61">
                  <c:v>1.2109375000000006E-3</c:v>
                </c:pt>
                <c:pt idx="62">
                  <c:v>1.2304687500000007E-3</c:v>
                </c:pt>
                <c:pt idx="63">
                  <c:v>1.2500000000000007E-3</c:v>
                </c:pt>
                <c:pt idx="64">
                  <c:v>1.2695312500000007E-3</c:v>
                </c:pt>
                <c:pt idx="65">
                  <c:v>1.2890625000000007E-3</c:v>
                </c:pt>
                <c:pt idx="66">
                  <c:v>1.3085937500000007E-3</c:v>
                </c:pt>
                <c:pt idx="67">
                  <c:v>1.3281250000000007E-3</c:v>
                </c:pt>
                <c:pt idx="68">
                  <c:v>1.3476562500000008E-3</c:v>
                </c:pt>
                <c:pt idx="69">
                  <c:v>1.3671875000000008E-3</c:v>
                </c:pt>
                <c:pt idx="70">
                  <c:v>1.3867187500000008E-3</c:v>
                </c:pt>
                <c:pt idx="71">
                  <c:v>1.4062500000000008E-3</c:v>
                </c:pt>
                <c:pt idx="72">
                  <c:v>1.4257812500000008E-3</c:v>
                </c:pt>
                <c:pt idx="73">
                  <c:v>1.4453125000000009E-3</c:v>
                </c:pt>
                <c:pt idx="74">
                  <c:v>1.4648437500000009E-3</c:v>
                </c:pt>
                <c:pt idx="75">
                  <c:v>1.4843750000000009E-3</c:v>
                </c:pt>
                <c:pt idx="76">
                  <c:v>1.5039062500000009E-3</c:v>
                </c:pt>
                <c:pt idx="77">
                  <c:v>1.5234375000000009E-3</c:v>
                </c:pt>
                <c:pt idx="78">
                  <c:v>1.5429687500000009E-3</c:v>
                </c:pt>
                <c:pt idx="79">
                  <c:v>1.562500000000001E-3</c:v>
                </c:pt>
                <c:pt idx="80">
                  <c:v>1.582031250000001E-3</c:v>
                </c:pt>
                <c:pt idx="81">
                  <c:v>1.601562500000001E-3</c:v>
                </c:pt>
                <c:pt idx="82">
                  <c:v>1.621093750000001E-3</c:v>
                </c:pt>
                <c:pt idx="83">
                  <c:v>1.640625000000001E-3</c:v>
                </c:pt>
                <c:pt idx="84">
                  <c:v>1.660156250000001E-3</c:v>
                </c:pt>
                <c:pt idx="85">
                  <c:v>1.6796875000000011E-3</c:v>
                </c:pt>
                <c:pt idx="86">
                  <c:v>1.6992187500000011E-3</c:v>
                </c:pt>
                <c:pt idx="87">
                  <c:v>1.7187500000000011E-3</c:v>
                </c:pt>
                <c:pt idx="88">
                  <c:v>1.7382812500000011E-3</c:v>
                </c:pt>
                <c:pt idx="89">
                  <c:v>1.7578125000000011E-3</c:v>
                </c:pt>
                <c:pt idx="90">
                  <c:v>1.7773437500000011E-3</c:v>
                </c:pt>
                <c:pt idx="91">
                  <c:v>1.7968750000000012E-3</c:v>
                </c:pt>
                <c:pt idx="92">
                  <c:v>1.8164062500000012E-3</c:v>
                </c:pt>
                <c:pt idx="93">
                  <c:v>1.8359375000000012E-3</c:v>
                </c:pt>
                <c:pt idx="94">
                  <c:v>1.8554687500000012E-3</c:v>
                </c:pt>
                <c:pt idx="95">
                  <c:v>1.8750000000000012E-3</c:v>
                </c:pt>
                <c:pt idx="96">
                  <c:v>1.8945312500000012E-3</c:v>
                </c:pt>
                <c:pt idx="97">
                  <c:v>1.9140625000000013E-3</c:v>
                </c:pt>
                <c:pt idx="98">
                  <c:v>1.9335937500000013E-3</c:v>
                </c:pt>
                <c:pt idx="99">
                  <c:v>1.9531250000000013E-3</c:v>
                </c:pt>
                <c:pt idx="100">
                  <c:v>1.9726562500000013E-3</c:v>
                </c:pt>
                <c:pt idx="101">
                  <c:v>1.9921875000000013E-3</c:v>
                </c:pt>
                <c:pt idx="102">
                  <c:v>2.0117187500000014E-3</c:v>
                </c:pt>
                <c:pt idx="103">
                  <c:v>2.0312500000000014E-3</c:v>
                </c:pt>
                <c:pt idx="104">
                  <c:v>2.0507812500000014E-3</c:v>
                </c:pt>
                <c:pt idx="105">
                  <c:v>2.0703125000000014E-3</c:v>
                </c:pt>
                <c:pt idx="106">
                  <c:v>2.0898437500000014E-3</c:v>
                </c:pt>
                <c:pt idx="107">
                  <c:v>2.1093750000000014E-3</c:v>
                </c:pt>
                <c:pt idx="108">
                  <c:v>2.1289062500000015E-3</c:v>
                </c:pt>
                <c:pt idx="109">
                  <c:v>2.1484375000000015E-3</c:v>
                </c:pt>
                <c:pt idx="110">
                  <c:v>2.1679687500000015E-3</c:v>
                </c:pt>
                <c:pt idx="111">
                  <c:v>2.1875000000000015E-3</c:v>
                </c:pt>
                <c:pt idx="112">
                  <c:v>2.2070312500000015E-3</c:v>
                </c:pt>
                <c:pt idx="113">
                  <c:v>2.2265625000000015E-3</c:v>
                </c:pt>
                <c:pt idx="114">
                  <c:v>2.2460937500000016E-3</c:v>
                </c:pt>
                <c:pt idx="115">
                  <c:v>2.2656250000000016E-3</c:v>
                </c:pt>
                <c:pt idx="116">
                  <c:v>2.2851562500000016E-3</c:v>
                </c:pt>
                <c:pt idx="117">
                  <c:v>2.3046875000000016E-3</c:v>
                </c:pt>
                <c:pt idx="118">
                  <c:v>2.3242187500000016E-3</c:v>
                </c:pt>
                <c:pt idx="119">
                  <c:v>2.3437500000000016E-3</c:v>
                </c:pt>
                <c:pt idx="120">
                  <c:v>2.3632812500000017E-3</c:v>
                </c:pt>
                <c:pt idx="121">
                  <c:v>2.3828125000000017E-3</c:v>
                </c:pt>
                <c:pt idx="122">
                  <c:v>2.4023437500000017E-3</c:v>
                </c:pt>
                <c:pt idx="123">
                  <c:v>2.4218750000000017E-3</c:v>
                </c:pt>
                <c:pt idx="124">
                  <c:v>2.4414062500000017E-3</c:v>
                </c:pt>
                <c:pt idx="125">
                  <c:v>2.4609375000000018E-3</c:v>
                </c:pt>
                <c:pt idx="126">
                  <c:v>2.4804687500000018E-3</c:v>
                </c:pt>
                <c:pt idx="127">
                  <c:v>2.5000000000000018E-3</c:v>
                </c:pt>
                <c:pt idx="128">
                  <c:v>2.5195312500000018E-3</c:v>
                </c:pt>
                <c:pt idx="129">
                  <c:v>2.5390625000000018E-3</c:v>
                </c:pt>
                <c:pt idx="130">
                  <c:v>2.5585937500000018E-3</c:v>
                </c:pt>
                <c:pt idx="131">
                  <c:v>2.5781250000000019E-3</c:v>
                </c:pt>
                <c:pt idx="132">
                  <c:v>2.5976562500000019E-3</c:v>
                </c:pt>
                <c:pt idx="133">
                  <c:v>2.6171875000000019E-3</c:v>
                </c:pt>
                <c:pt idx="134">
                  <c:v>2.6367187500000019E-3</c:v>
                </c:pt>
                <c:pt idx="135">
                  <c:v>2.6562500000000019E-3</c:v>
                </c:pt>
                <c:pt idx="136">
                  <c:v>2.6757812500000019E-3</c:v>
                </c:pt>
                <c:pt idx="137">
                  <c:v>2.695312500000002E-3</c:v>
                </c:pt>
                <c:pt idx="138">
                  <c:v>2.714843750000002E-3</c:v>
                </c:pt>
                <c:pt idx="139">
                  <c:v>2.734375000000002E-3</c:v>
                </c:pt>
                <c:pt idx="140">
                  <c:v>2.753906250000002E-3</c:v>
                </c:pt>
                <c:pt idx="141">
                  <c:v>2.773437500000002E-3</c:v>
                </c:pt>
                <c:pt idx="142">
                  <c:v>2.792968750000002E-3</c:v>
                </c:pt>
                <c:pt idx="143">
                  <c:v>2.8125000000000021E-3</c:v>
                </c:pt>
                <c:pt idx="144">
                  <c:v>2.8320312500000021E-3</c:v>
                </c:pt>
                <c:pt idx="145">
                  <c:v>2.8515625000000021E-3</c:v>
                </c:pt>
                <c:pt idx="146">
                  <c:v>2.8710937500000021E-3</c:v>
                </c:pt>
                <c:pt idx="147">
                  <c:v>2.8906250000000021E-3</c:v>
                </c:pt>
                <c:pt idx="148">
                  <c:v>2.9101562500000022E-3</c:v>
                </c:pt>
                <c:pt idx="149">
                  <c:v>2.9296875000000022E-3</c:v>
                </c:pt>
                <c:pt idx="150">
                  <c:v>2.9492187500000022E-3</c:v>
                </c:pt>
                <c:pt idx="151">
                  <c:v>2.9687500000000022E-3</c:v>
                </c:pt>
                <c:pt idx="152">
                  <c:v>2.9882812500000022E-3</c:v>
                </c:pt>
                <c:pt idx="153">
                  <c:v>3.0078125000000022E-3</c:v>
                </c:pt>
                <c:pt idx="154">
                  <c:v>3.0273437500000023E-3</c:v>
                </c:pt>
                <c:pt idx="155">
                  <c:v>3.0468750000000023E-3</c:v>
                </c:pt>
                <c:pt idx="156">
                  <c:v>3.0664062500000023E-3</c:v>
                </c:pt>
                <c:pt idx="157">
                  <c:v>3.0859375000000023E-3</c:v>
                </c:pt>
                <c:pt idx="158">
                  <c:v>3.1054687500000023E-3</c:v>
                </c:pt>
                <c:pt idx="159">
                  <c:v>3.1250000000000023E-3</c:v>
                </c:pt>
                <c:pt idx="160">
                  <c:v>3.1445312500000024E-3</c:v>
                </c:pt>
                <c:pt idx="161">
                  <c:v>3.1640625000000024E-3</c:v>
                </c:pt>
                <c:pt idx="162">
                  <c:v>3.1835937500000024E-3</c:v>
                </c:pt>
                <c:pt idx="163">
                  <c:v>3.2031250000000024E-3</c:v>
                </c:pt>
                <c:pt idx="164">
                  <c:v>3.2226562500000024E-3</c:v>
                </c:pt>
                <c:pt idx="165">
                  <c:v>3.2421875000000024E-3</c:v>
                </c:pt>
                <c:pt idx="166">
                  <c:v>3.2617187500000025E-3</c:v>
                </c:pt>
                <c:pt idx="167">
                  <c:v>3.2812500000000025E-3</c:v>
                </c:pt>
                <c:pt idx="168">
                  <c:v>3.3007812500000025E-3</c:v>
                </c:pt>
                <c:pt idx="169">
                  <c:v>3.3203125000000025E-3</c:v>
                </c:pt>
                <c:pt idx="170">
                  <c:v>3.3398437500000025E-3</c:v>
                </c:pt>
                <c:pt idx="171">
                  <c:v>3.3593750000000026E-3</c:v>
                </c:pt>
                <c:pt idx="172">
                  <c:v>3.3789062500000026E-3</c:v>
                </c:pt>
                <c:pt idx="173">
                  <c:v>3.3984375000000026E-3</c:v>
                </c:pt>
                <c:pt idx="174">
                  <c:v>3.4179687500000026E-3</c:v>
                </c:pt>
                <c:pt idx="175">
                  <c:v>3.4375000000000026E-3</c:v>
                </c:pt>
                <c:pt idx="176">
                  <c:v>3.4570312500000026E-3</c:v>
                </c:pt>
                <c:pt idx="177">
                  <c:v>3.4765625000000027E-3</c:v>
                </c:pt>
                <c:pt idx="178">
                  <c:v>3.4960937500000027E-3</c:v>
                </c:pt>
                <c:pt idx="179">
                  <c:v>3.5156250000000027E-3</c:v>
                </c:pt>
                <c:pt idx="180">
                  <c:v>3.5351562500000027E-3</c:v>
                </c:pt>
                <c:pt idx="181">
                  <c:v>3.5546875000000027E-3</c:v>
                </c:pt>
                <c:pt idx="182">
                  <c:v>3.5742187500000027E-3</c:v>
                </c:pt>
                <c:pt idx="183">
                  <c:v>3.5937500000000028E-3</c:v>
                </c:pt>
                <c:pt idx="184">
                  <c:v>3.6132812500000028E-3</c:v>
                </c:pt>
                <c:pt idx="185">
                  <c:v>3.6328125000000028E-3</c:v>
                </c:pt>
                <c:pt idx="186">
                  <c:v>3.6523437500000028E-3</c:v>
                </c:pt>
                <c:pt idx="187">
                  <c:v>3.6718750000000028E-3</c:v>
                </c:pt>
                <c:pt idx="188">
                  <c:v>3.6914062500000028E-3</c:v>
                </c:pt>
                <c:pt idx="189">
                  <c:v>3.7109375000000029E-3</c:v>
                </c:pt>
                <c:pt idx="190">
                  <c:v>3.7304687500000029E-3</c:v>
                </c:pt>
                <c:pt idx="191">
                  <c:v>3.7500000000000029E-3</c:v>
                </c:pt>
                <c:pt idx="192">
                  <c:v>3.7695312500000029E-3</c:v>
                </c:pt>
                <c:pt idx="193">
                  <c:v>3.7890625000000029E-3</c:v>
                </c:pt>
                <c:pt idx="194">
                  <c:v>3.8085937500000029E-3</c:v>
                </c:pt>
                <c:pt idx="195">
                  <c:v>3.828125000000003E-3</c:v>
                </c:pt>
                <c:pt idx="196">
                  <c:v>3.847656250000003E-3</c:v>
                </c:pt>
                <c:pt idx="197">
                  <c:v>3.867187500000003E-3</c:v>
                </c:pt>
                <c:pt idx="198">
                  <c:v>3.886718750000003E-3</c:v>
                </c:pt>
                <c:pt idx="199">
                  <c:v>3.9062500000000026E-3</c:v>
                </c:pt>
                <c:pt idx="200">
                  <c:v>3.9257812500000022E-3</c:v>
                </c:pt>
                <c:pt idx="201">
                  <c:v>3.9453125000000018E-3</c:v>
                </c:pt>
                <c:pt idx="202">
                  <c:v>3.9648437500000014E-3</c:v>
                </c:pt>
                <c:pt idx="203">
                  <c:v>3.9843750000000009E-3</c:v>
                </c:pt>
                <c:pt idx="204">
                  <c:v>4.0039062500000005E-3</c:v>
                </c:pt>
                <c:pt idx="205">
                  <c:v>4.0234375000000001E-3</c:v>
                </c:pt>
                <c:pt idx="206">
                  <c:v>4.0429687499999997E-3</c:v>
                </c:pt>
                <c:pt idx="207">
                  <c:v>4.0624999999999993E-3</c:v>
                </c:pt>
                <c:pt idx="208">
                  <c:v>4.0820312499999989E-3</c:v>
                </c:pt>
                <c:pt idx="209">
                  <c:v>4.1015624999999984E-3</c:v>
                </c:pt>
                <c:pt idx="210">
                  <c:v>4.121093749999998E-3</c:v>
                </c:pt>
                <c:pt idx="211">
                  <c:v>4.1406249999999976E-3</c:v>
                </c:pt>
                <c:pt idx="212">
                  <c:v>4.1601562499999972E-3</c:v>
                </c:pt>
                <c:pt idx="213">
                  <c:v>4.1796874999999968E-3</c:v>
                </c:pt>
                <c:pt idx="214">
                  <c:v>4.1992187499999964E-3</c:v>
                </c:pt>
                <c:pt idx="215">
                  <c:v>4.2187499999999959E-3</c:v>
                </c:pt>
                <c:pt idx="216">
                  <c:v>4.2382812499999955E-3</c:v>
                </c:pt>
                <c:pt idx="217">
                  <c:v>4.2578124999999951E-3</c:v>
                </c:pt>
                <c:pt idx="218">
                  <c:v>4.2773437499999947E-3</c:v>
                </c:pt>
                <c:pt idx="219">
                  <c:v>4.2968749999999943E-3</c:v>
                </c:pt>
                <c:pt idx="220">
                  <c:v>4.3164062499999939E-3</c:v>
                </c:pt>
                <c:pt idx="221">
                  <c:v>4.3359374999999934E-3</c:v>
                </c:pt>
                <c:pt idx="222">
                  <c:v>4.355468749999993E-3</c:v>
                </c:pt>
                <c:pt idx="223">
                  <c:v>4.3749999999999926E-3</c:v>
                </c:pt>
                <c:pt idx="224">
                  <c:v>4.3945312499999922E-3</c:v>
                </c:pt>
                <c:pt idx="225">
                  <c:v>4.4140624999999918E-3</c:v>
                </c:pt>
                <c:pt idx="226">
                  <c:v>4.4335937499999914E-3</c:v>
                </c:pt>
                <c:pt idx="227">
                  <c:v>4.4531249999999909E-3</c:v>
                </c:pt>
                <c:pt idx="228">
                  <c:v>4.4726562499999905E-3</c:v>
                </c:pt>
                <c:pt idx="229">
                  <c:v>4.4921874999999901E-3</c:v>
                </c:pt>
                <c:pt idx="230">
                  <c:v>4.5117187499999897E-3</c:v>
                </c:pt>
                <c:pt idx="231">
                  <c:v>4.5312499999999893E-3</c:v>
                </c:pt>
                <c:pt idx="232">
                  <c:v>4.5507812499999889E-3</c:v>
                </c:pt>
                <c:pt idx="233">
                  <c:v>4.5703124999999884E-3</c:v>
                </c:pt>
                <c:pt idx="234">
                  <c:v>4.589843749999988E-3</c:v>
                </c:pt>
                <c:pt idx="235">
                  <c:v>4.6093749999999876E-3</c:v>
                </c:pt>
                <c:pt idx="236">
                  <c:v>4.6289062499999872E-3</c:v>
                </c:pt>
                <c:pt idx="237">
                  <c:v>4.6484374999999868E-3</c:v>
                </c:pt>
                <c:pt idx="238">
                  <c:v>4.6679687499999864E-3</c:v>
                </c:pt>
                <c:pt idx="239">
                  <c:v>4.6874999999999859E-3</c:v>
                </c:pt>
                <c:pt idx="240">
                  <c:v>4.7070312499999855E-3</c:v>
                </c:pt>
                <c:pt idx="241">
                  <c:v>4.7265624999999851E-3</c:v>
                </c:pt>
                <c:pt idx="242">
                  <c:v>4.7460937499999847E-3</c:v>
                </c:pt>
                <c:pt idx="243">
                  <c:v>4.7656249999999843E-3</c:v>
                </c:pt>
                <c:pt idx="244">
                  <c:v>4.7851562499999839E-3</c:v>
                </c:pt>
                <c:pt idx="245">
                  <c:v>4.8046874999999835E-3</c:v>
                </c:pt>
                <c:pt idx="246">
                  <c:v>4.824218749999983E-3</c:v>
                </c:pt>
                <c:pt idx="247">
                  <c:v>4.8437499999999826E-3</c:v>
                </c:pt>
                <c:pt idx="248">
                  <c:v>4.8632812499999822E-3</c:v>
                </c:pt>
                <c:pt idx="249">
                  <c:v>4.8828124999999818E-3</c:v>
                </c:pt>
                <c:pt idx="250">
                  <c:v>4.9023437499999814E-3</c:v>
                </c:pt>
                <c:pt idx="251">
                  <c:v>4.921874999999981E-3</c:v>
                </c:pt>
                <c:pt idx="252">
                  <c:v>4.9414062499999805E-3</c:v>
                </c:pt>
                <c:pt idx="253">
                  <c:v>4.9609374999999801E-3</c:v>
                </c:pt>
                <c:pt idx="254">
                  <c:v>4.9804687499999797E-3</c:v>
                </c:pt>
                <c:pt idx="255">
                  <c:v>4.9999999999999793E-3</c:v>
                </c:pt>
              </c:numCache>
            </c:numRef>
          </c:xVal>
          <c:yVal>
            <c:numRef>
              <c:f>Data!$N$101:$N$356</c:f>
              <c:numCache>
                <c:formatCode>General</c:formatCode>
                <c:ptCount val="256"/>
                <c:pt idx="0">
                  <c:v>7.5257226722330515</c:v>
                </c:pt>
                <c:pt idx="1">
                  <c:v>7.5257217670712535</c:v>
                </c:pt>
                <c:pt idx="2">
                  <c:v>7.5257329975407465</c:v>
                </c:pt>
                <c:pt idx="3">
                  <c:v>7.5257564321961468</c:v>
                </c:pt>
                <c:pt idx="4">
                  <c:v>7.5257921769733773</c:v>
                </c:pt>
                <c:pt idx="5">
                  <c:v>7.5258403760384169</c:v>
                </c:pt>
                <c:pt idx="6">
                  <c:v>7.5259012129297727</c:v>
                </c:pt>
                <c:pt idx="7">
                  <c:v>7.5259749120119963</c:v>
                </c:pt>
                <c:pt idx="8">
                  <c:v>7.5260617402613743</c:v>
                </c:pt>
                <c:pt idx="9">
                  <c:v>7.5261620094095498</c:v>
                </c:pt>
                <c:pt idx="10">
                  <c:v>7.5262760784779594</c:v>
                </c:pt>
                <c:pt idx="11">
                  <c:v>7.5264043567407679</c:v>
                </c:pt>
                <c:pt idx="12">
                  <c:v>7.5265473071643214</c:v>
                </c:pt>
                <c:pt idx="13">
                  <c:v>7.5267054503752675</c:v>
                </c:pt>
                <c:pt idx="14">
                  <c:v>7.5268793692257354</c:v>
                </c:pt>
                <c:pt idx="15">
                  <c:v>7.5270697140293397</c:v>
                </c:pt>
                <c:pt idx="16">
                  <c:v>7.5272772085622766</c:v>
                </c:pt>
                <c:pt idx="17">
                  <c:v>7.5275026569349031</c:v>
                </c:pt>
                <c:pt idx="18">
                  <c:v>7.5277469514627882</c:v>
                </c:pt>
                <c:pt idx="19">
                  <c:v>7.5280110816893746</c:v>
                </c:pt>
                <c:pt idx="20">
                  <c:v>7.5282961447401444</c:v>
                </c:pt>
                <c:pt idx="21">
                  <c:v>7.52860335722524</c:v>
                </c:pt>
                <c:pt idx="22">
                  <c:v>7.5289340689476898</c:v>
                </c:pt>
                <c:pt idx="23">
                  <c:v>7.5292897787294013</c:v>
                </c:pt>
                <c:pt idx="24">
                  <c:v>7.5296721527287733</c:v>
                </c:pt>
                <c:pt idx="25">
                  <c:v>7.5300830457047443</c:v>
                </c:pt>
                <c:pt idx="26">
                  <c:v>7.5305245257800042</c:v>
                </c:pt>
                <c:pt idx="27">
                  <c:v>7.5309989033797518</c:v>
                </c:pt>
                <c:pt idx="28">
                  <c:v>7.5315087651761576</c:v>
                </c:pt>
                <c:pt idx="29">
                  <c:v>7.5320570140657477</c:v>
                </c:pt>
                <c:pt idx="30">
                  <c:v>7.5326469164554553</c:v>
                </c:pt>
                <c:pt idx="31">
                  <c:v>7.5332821584519234</c:v>
                </c:pt>
                <c:pt idx="32">
                  <c:v>7.5339669129594142</c:v>
                </c:pt>
                <c:pt idx="33">
                  <c:v>7.5347059202296975</c:v>
                </c:pt>
                <c:pt idx="34">
                  <c:v>7.5355045851036948</c:v>
                </c:pt>
                <c:pt idx="35">
                  <c:v>7.5363690951136775</c:v>
                </c:pt>
                <c:pt idx="36">
                  <c:v>7.537306564848274</c:v>
                </c:pt>
                <c:pt idx="37">
                  <c:v>7.5383252136428247</c:v>
                </c:pt>
                <c:pt idx="38">
                  <c:v>7.5394345859172045</c:v>
                </c:pt>
                <c:pt idx="39">
                  <c:v>7.5406458265855552</c:v>
                </c:pt>
                <c:pt idx="40">
                  <c:v>7.5419720282839862</c:v>
                </c:pt>
                <c:pt idx="41">
                  <c:v>7.5434286732401539</c:v>
                </c:pt>
                <c:pt idx="42">
                  <c:v>7.5450342012975753</c:v>
                </c:pt>
                <c:pt idx="43">
                  <c:v>7.5468107481950941</c:v>
                </c:pt>
                <c:pt idx="44">
                  <c:v>7.5487851167446589</c:v>
                </c:pt>
                <c:pt idx="45">
                  <c:v>7.5509900713511193</c:v>
                </c:pt>
                <c:pt idx="46">
                  <c:v>7.5534660888068341</c:v>
                </c:pt>
                <c:pt idx="47">
                  <c:v>7.5562637646388495</c:v>
                </c:pt>
                <c:pt idx="48">
                  <c:v>7.5594471803471794</c:v>
                </c:pt>
                <c:pt idx="49">
                  <c:v>7.5630987109462797</c:v>
                </c:pt>
                <c:pt idx="50">
                  <c:v>7.5673260464695211</c:v>
                </c:pt>
                <c:pt idx="51">
                  <c:v>7.5722727153141012</c:v>
                </c:pt>
                <c:pt idx="52">
                  <c:v>7.5781343306802906</c:v>
                </c:pt>
                <c:pt idx="53">
                  <c:v>7.5851845511056268</c:v>
                </c:pt>
                <c:pt idx="54">
                  <c:v>7.5938182764064237</c:v>
                </c:pt>
                <c:pt idx="55">
                  <c:v>7.6046270773033378</c:v>
                </c:pt>
                <c:pt idx="56">
                  <c:v>7.6185388723617162</c:v>
                </c:pt>
                <c:pt idx="57">
                  <c:v>7.6370961506072526</c:v>
                </c:pt>
                <c:pt idx="58">
                  <c:v>7.6630644312585936</c:v>
                </c:pt>
                <c:pt idx="59">
                  <c:v>7.7019392933009314</c:v>
                </c:pt>
                <c:pt idx="60">
                  <c:v>7.7663950477467445</c:v>
                </c:pt>
                <c:pt idx="61">
                  <c:v>7.8935018703280608</c:v>
                </c:pt>
                <c:pt idx="62">
                  <c:v>8.2542075068080578</c:v>
                </c:pt>
                <c:pt idx="63">
                  <c:v>18.202251738232555</c:v>
                </c:pt>
                <c:pt idx="64">
                  <c:v>23.750184280239104</c:v>
                </c:pt>
                <c:pt idx="65">
                  <c:v>24.116055907051784</c:v>
                </c:pt>
                <c:pt idx="66">
                  <c:v>24.244116700861717</c:v>
                </c:pt>
                <c:pt idx="67">
                  <c:v>24.30890614703096</c:v>
                </c:pt>
                <c:pt idx="68">
                  <c:v>24.347935425805467</c:v>
                </c:pt>
                <c:pt idx="69">
                  <c:v>24.373987577809995</c:v>
                </c:pt>
                <c:pt idx="70">
                  <c:v>24.39259542456837</c:v>
                </c:pt>
                <c:pt idx="71">
                  <c:v>24.406540039136452</c:v>
                </c:pt>
                <c:pt idx="72">
                  <c:v>24.417371340265305</c:v>
                </c:pt>
                <c:pt idx="73">
                  <c:v>24.426021159417992</c:v>
                </c:pt>
                <c:pt idx="74">
                  <c:v>24.433083287171939</c:v>
                </c:pt>
                <c:pt idx="75">
                  <c:v>24.438953958800212</c:v>
                </c:pt>
                <c:pt idx="76">
                  <c:v>24.443907675341272</c:v>
                </c:pt>
                <c:pt idx="77">
                  <c:v>24.448140602808671</c:v>
                </c:pt>
                <c:pt idx="78">
                  <c:v>24.451796644525228</c:v>
                </c:pt>
                <c:pt idx="79">
                  <c:v>24.454983752080047</c:v>
                </c:pt>
                <c:pt idx="80">
                  <c:v>24.457784487454141</c:v>
                </c:pt>
                <c:pt idx="81">
                  <c:v>24.460263068666848</c:v>
                </c:pt>
                <c:pt idx="82">
                  <c:v>24.462470192811921</c:v>
                </c:pt>
                <c:pt idx="83">
                  <c:v>24.464446413508902</c:v>
                </c:pt>
                <c:pt idx="84">
                  <c:v>24.466224554144453</c:v>
                </c:pt>
                <c:pt idx="85">
                  <c:v>24.467831463419635</c:v>
                </c:pt>
                <c:pt idx="86">
                  <c:v>24.469289313208275</c:v>
                </c:pt>
                <c:pt idx="87">
                  <c:v>24.470616572120942</c:v>
                </c:pt>
                <c:pt idx="88">
                  <c:v>24.471828745516348</c:v>
                </c:pt>
                <c:pt idx="89">
                  <c:v>24.472938944800347</c:v>
                </c:pt>
                <c:pt idx="90">
                  <c:v>24.473958330246628</c:v>
                </c:pt>
                <c:pt idx="91">
                  <c:v>24.474896458941025</c:v>
                </c:pt>
                <c:pt idx="92">
                  <c:v>24.475761560739592</c:v>
                </c:pt>
                <c:pt idx="93">
                  <c:v>24.476560759027535</c:v>
                </c:pt>
                <c:pt idx="94">
                  <c:v>24.477300248737983</c:v>
                </c:pt>
                <c:pt idx="95">
                  <c:v>24.4779854409744</c:v>
                </c:pt>
                <c:pt idx="96">
                  <c:v>24.478621081316277</c:v>
                </c:pt>
                <c:pt idx="97">
                  <c:v>24.479211347224215</c:v>
                </c:pt>
                <c:pt idx="98">
                  <c:v>24.479759928718693</c:v>
                </c:pt>
                <c:pt idx="99">
                  <c:v>24.480270095584604</c:v>
                </c:pt>
                <c:pt idx="100">
                  <c:v>24.480744753645876</c:v>
                </c:pt>
                <c:pt idx="101">
                  <c:v>24.48118649212163</c:v>
                </c:pt>
                <c:pt idx="102">
                  <c:v>24.481597623661255</c:v>
                </c:pt>
                <c:pt idx="103">
                  <c:v>24.481980218336997</c:v>
                </c:pt>
                <c:pt idx="104">
                  <c:v>24.482336132622038</c:v>
                </c:pt>
                <c:pt idx="105">
                  <c:v>24.482667034187124</c:v>
                </c:pt>
                <c:pt idx="106">
                  <c:v>24.482974423192065</c:v>
                </c:pt>
                <c:pt idx="107">
                  <c:v>24.483259650627318</c:v>
                </c:pt>
                <c:pt idx="108">
                  <c:v>24.483523934159287</c:v>
                </c:pt>
                <c:pt idx="109">
                  <c:v>24.483768371856009</c:v>
                </c:pt>
                <c:pt idx="110">
                  <c:v>24.483993954103539</c:v>
                </c:pt>
                <c:pt idx="111">
                  <c:v>24.484201573972904</c:v>
                </c:pt>
                <c:pt idx="112">
                  <c:v>24.484392036252885</c:v>
                </c:pt>
                <c:pt idx="113">
                  <c:v>24.484566065330107</c:v>
                </c:pt>
                <c:pt idx="114">
                  <c:v>24.484724312069588</c:v>
                </c:pt>
                <c:pt idx="115">
                  <c:v>24.484867359820807</c:v>
                </c:pt>
                <c:pt idx="116">
                  <c:v>24.484995729661179</c:v>
                </c:pt>
                <c:pt idx="117">
                  <c:v>24.485109884965226</c:v>
                </c:pt>
                <c:pt idx="118">
                  <c:v>24.485210235378496</c:v>
                </c:pt>
                <c:pt idx="119">
                  <c:v>24.485297140259487</c:v>
                </c:pt>
                <c:pt idx="120">
                  <c:v>24.485370911646914</c:v>
                </c:pt>
                <c:pt idx="121">
                  <c:v>24.485431816796964</c:v>
                </c:pt>
                <c:pt idx="122">
                  <c:v>24.485480080329683</c:v>
                </c:pt>
                <c:pt idx="123">
                  <c:v>24.485515886016806</c:v>
                </c:pt>
                <c:pt idx="124">
                  <c:v>24.485539378237466</c:v>
                </c:pt>
                <c:pt idx="125">
                  <c:v>24.485550663122559</c:v>
                </c:pt>
                <c:pt idx="126">
                  <c:v>24.48554980940488</c:v>
                </c:pt>
                <c:pt idx="127">
                  <c:v>24.485536848986825</c:v>
                </c:pt>
                <c:pt idx="128">
                  <c:v>24.485511777234127</c:v>
                </c:pt>
                <c:pt idx="129">
                  <c:v>24.485474552999783</c:v>
                </c:pt>
                <c:pt idx="130">
                  <c:v>24.485425098379327</c:v>
                </c:pt>
                <c:pt idx="131">
                  <c:v>24.485363298194251</c:v>
                </c:pt>
                <c:pt idx="132">
                  <c:v>24.485288999196356</c:v>
                </c:pt>
                <c:pt idx="133">
                  <c:v>24.485202008983556</c:v>
                </c:pt>
                <c:pt idx="134">
                  <c:v>24.485102094611065</c:v>
                </c:pt>
                <c:pt idx="135">
                  <c:v>24.484988980879514</c:v>
                </c:pt>
                <c:pt idx="136">
                  <c:v>24.484862348276522</c:v>
                </c:pt>
                <c:pt idx="137">
                  <c:v>24.484721830540039</c:v>
                </c:pt>
                <c:pt idx="138">
                  <c:v>24.484567011809837</c:v>
                </c:pt>
                <c:pt idx="139">
                  <c:v>24.484397423324317</c:v>
                </c:pt>
                <c:pt idx="140">
                  <c:v>24.484212539610134</c:v>
                </c:pt>
                <c:pt idx="141">
                  <c:v>24.484011774106754</c:v>
                </c:pt>
                <c:pt idx="142">
                  <c:v>24.483794474152837</c:v>
                </c:pt>
                <c:pt idx="143">
                  <c:v>24.483559915252592</c:v>
                </c:pt>
                <c:pt idx="144">
                  <c:v>24.483307294521666</c:v>
                </c:pt>
                <c:pt idx="145">
                  <c:v>24.483035723195663</c:v>
                </c:pt>
                <c:pt idx="146">
                  <c:v>24.482744218063281</c:v>
                </c:pt>
                <c:pt idx="147">
                  <c:v>24.482431691658377</c:v>
                </c:pt>
                <c:pt idx="148">
                  <c:v>24.482096941016685</c:v>
                </c:pt>
                <c:pt idx="149">
                  <c:v>24.481738634762007</c:v>
                </c:pt>
                <c:pt idx="150">
                  <c:v>24.481355298242633</c:v>
                </c:pt>
                <c:pt idx="151">
                  <c:v>24.480945296382298</c:v>
                </c:pt>
                <c:pt idx="152">
                  <c:v>24.480506813838979</c:v>
                </c:pt>
                <c:pt idx="153">
                  <c:v>24.480037831980837</c:v>
                </c:pt>
                <c:pt idx="154">
                  <c:v>24.479536102081234</c:v>
                </c:pt>
                <c:pt idx="155">
                  <c:v>24.478999114000857</c:v>
                </c:pt>
                <c:pt idx="156">
                  <c:v>24.478424059458941</c:v>
                </c:pt>
                <c:pt idx="157">
                  <c:v>24.477807788783203</c:v>
                </c:pt>
                <c:pt idx="158">
                  <c:v>24.477146759758032</c:v>
                </c:pt>
                <c:pt idx="159">
                  <c:v>24.476436976846703</c:v>
                </c:pt>
                <c:pt idx="160">
                  <c:v>24.475673918617002</c:v>
                </c:pt>
                <c:pt idx="161">
                  <c:v>24.474852450622066</c:v>
                </c:pt>
                <c:pt idx="162">
                  <c:v>24.473966720229477</c:v>
                </c:pt>
                <c:pt idx="163">
                  <c:v>24.473010028890052</c:v>
                </c:pt>
                <c:pt idx="164">
                  <c:v>24.471974676000805</c:v>
                </c:pt>
                <c:pt idx="165">
                  <c:v>24.470851766724557</c:v>
                </c:pt>
                <c:pt idx="166">
                  <c:v>24.469630973677774</c:v>
                </c:pt>
                <c:pt idx="167">
                  <c:v>24.468300239043575</c:v>
                </c:pt>
                <c:pt idx="168">
                  <c:v>24.466845398992547</c:v>
                </c:pt>
                <c:pt idx="169">
                  <c:v>24.465249705710011</c:v>
                </c:pt>
                <c:pt idx="170">
                  <c:v>24.463493212927215</c:v>
                </c:pt>
                <c:pt idx="171">
                  <c:v>24.461551977227302</c:v>
                </c:pt>
                <c:pt idx="172">
                  <c:v>24.459397007316721</c:v>
                </c:pt>
                <c:pt idx="173">
                  <c:v>24.456992863356067</c:v>
                </c:pt>
                <c:pt idx="174">
                  <c:v>24.454295762425705</c:v>
                </c:pt>
                <c:pt idx="175">
                  <c:v>24.451250974342635</c:v>
                </c:pt>
                <c:pt idx="176">
                  <c:v>24.447789177149687</c:v>
                </c:pt>
                <c:pt idx="177">
                  <c:v>24.443821252979312</c:v>
                </c:pt>
                <c:pt idx="178">
                  <c:v>24.43923068609821</c:v>
                </c:pt>
                <c:pt idx="179">
                  <c:v>24.433862167484179</c:v>
                </c:pt>
                <c:pt idx="180">
                  <c:v>24.427503998126223</c:v>
                </c:pt>
                <c:pt idx="181">
                  <c:v>24.419859963375725</c:v>
                </c:pt>
                <c:pt idx="182">
                  <c:v>24.410502519179236</c:v>
                </c:pt>
                <c:pt idx="183">
                  <c:v>24.398791011576254</c:v>
                </c:pt>
                <c:pt idx="184">
                  <c:v>24.383720160128238</c:v>
                </c:pt>
                <c:pt idx="185">
                  <c:v>24.363618041403427</c:v>
                </c:pt>
                <c:pt idx="186">
                  <c:v>24.335484950585482</c:v>
                </c:pt>
                <c:pt idx="187">
                  <c:v>24.293353524624123</c:v>
                </c:pt>
                <c:pt idx="188">
                  <c:v>24.22343635403648</c:v>
                </c:pt>
                <c:pt idx="189">
                  <c:v>24.08525836682405</c:v>
                </c:pt>
                <c:pt idx="190">
                  <c:v>23.690025366487955</c:v>
                </c:pt>
                <c:pt idx="191">
                  <c:v>16.743942493412611</c:v>
                </c:pt>
                <c:pt idx="192">
                  <c:v>8.320783202005126</c:v>
                </c:pt>
                <c:pt idx="193">
                  <c:v>7.9258991008117103</c:v>
                </c:pt>
                <c:pt idx="194">
                  <c:v>7.7877856804007042</c:v>
                </c:pt>
                <c:pt idx="195">
                  <c:v>7.7178911041652647</c:v>
                </c:pt>
                <c:pt idx="196">
                  <c:v>7.6757701346941012</c:v>
                </c:pt>
                <c:pt idx="197">
                  <c:v>7.6476427228327903</c:v>
                </c:pt>
                <c:pt idx="198">
                  <c:v>7.6275440272828394</c:v>
                </c:pt>
                <c:pt idx="199">
                  <c:v>7.6124753965455554</c:v>
                </c:pt>
                <c:pt idx="200">
                  <c:v>7.6007654103746933</c:v>
                </c:pt>
                <c:pt idx="201">
                  <c:v>7.5914090533492935</c:v>
                </c:pt>
                <c:pt idx="202">
                  <c:v>7.5837658218616895</c:v>
                </c:pt>
                <c:pt idx="203">
                  <c:v>7.5774082623100973</c:v>
                </c:pt>
                <c:pt idx="204">
                  <c:v>7.5720402171086985</c:v>
                </c:pt>
                <c:pt idx="205">
                  <c:v>7.5674500246870267</c:v>
                </c:pt>
                <c:pt idx="206">
                  <c:v>7.5634824014141468</c:v>
                </c:pt>
                <c:pt idx="207">
                  <c:v>7.560020849267989</c:v>
                </c:pt>
                <c:pt idx="208">
                  <c:v>7.5569762630391182</c:v>
                </c:pt>
                <c:pt idx="209">
                  <c:v>7.5542793300114468</c:v>
                </c:pt>
                <c:pt idx="210">
                  <c:v>7.5518753268743239</c:v>
                </c:pt>
                <c:pt idx="211">
                  <c:v>7.549720475904353</c:v>
                </c:pt>
                <c:pt idx="212">
                  <c:v>7.5477793412491412</c:v>
                </c:pt>
                <c:pt idx="213">
                  <c:v>7.5460229347143954</c:v>
                </c:pt>
                <c:pt idx="214">
                  <c:v>7.5444273153212276</c:v>
                </c:pt>
                <c:pt idx="215">
                  <c:v>7.5429725387393471</c:v>
                </c:pt>
                <c:pt idx="216">
                  <c:v>7.5416418587096477</c:v>
                </c:pt>
                <c:pt idx="217">
                  <c:v>7.5404211126624894</c:v>
                </c:pt>
                <c:pt idx="218">
                  <c:v>7.5392982438086644</c:v>
                </c:pt>
                <c:pt idx="219">
                  <c:v>7.5382629256093274</c:v>
                </c:pt>
                <c:pt idx="220">
                  <c:v>7.5373062639257355</c:v>
                </c:pt>
                <c:pt idx="221">
                  <c:v>7.5364205587363493</c:v>
                </c:pt>
                <c:pt idx="222">
                  <c:v>7.5355991119764774</c:v>
                </c:pt>
                <c:pt idx="223">
                  <c:v>7.5348360714210774</c:v>
                </c:pt>
                <c:pt idx="224">
                  <c:v>7.5341263029664809</c:v>
                </c:pt>
                <c:pt idx="225">
                  <c:v>7.533465285469914</c:v>
                </c:pt>
                <c:pt idx="226">
                  <c:v>7.5328490236394963</c:v>
                </c:pt>
                <c:pt idx="227">
                  <c:v>7.532273975466854</c:v>
                </c:pt>
                <c:pt idx="228">
                  <c:v>7.5317369914549896</c:v>
                </c:pt>
                <c:pt idx="229">
                  <c:v>7.5312352634718511</c:v>
                </c:pt>
                <c:pt idx="230">
                  <c:v>7.5307662815029417</c:v>
                </c:pt>
                <c:pt idx="231">
                  <c:v>7.5303277969261639</c:v>
                </c:pt>
                <c:pt idx="232">
                  <c:v>7.5299177911970894</c:v>
                </c:pt>
                <c:pt idx="233">
                  <c:v>7.5295344490452774</c:v>
                </c:pt>
                <c:pt idx="234">
                  <c:v>7.5291761354522357</c:v>
                </c:pt>
                <c:pt idx="235">
                  <c:v>7.5288413758121759</c:v>
                </c:pt>
                <c:pt idx="236">
                  <c:v>7.528528838783263</c:v>
                </c:pt>
                <c:pt idx="237">
                  <c:v>7.5282373214257365</c:v>
                </c:pt>
                <c:pt idx="238">
                  <c:v>7.5279657362887828</c:v>
                </c:pt>
                <c:pt idx="239">
                  <c:v>7.5277131001675972</c:v>
                </c:pt>
                <c:pt idx="240">
                  <c:v>7.5274785242961979</c:v>
                </c:pt>
                <c:pt idx="241">
                  <c:v>7.5272612057807162</c:v>
                </c:pt>
                <c:pt idx="242">
                  <c:v>7.5270604201085831</c:v>
                </c:pt>
                <c:pt idx="243">
                  <c:v>7.5268755145946624</c:v>
                </c:pt>
                <c:pt idx="244">
                  <c:v>7.5267059026470271</c:v>
                </c:pt>
                <c:pt idx="245">
                  <c:v>7.526551058753995</c:v>
                </c:pt>
                <c:pt idx="246">
                  <c:v>7.5264105141081554</c:v>
                </c:pt>
                <c:pt idx="247">
                  <c:v>7.5262838527969969</c:v>
                </c:pt>
                <c:pt idx="248">
                  <c:v>7.5261707084978315</c:v>
                </c:pt>
                <c:pt idx="249">
                  <c:v>7.5260707616299616</c:v>
                </c:pt>
                <c:pt idx="250">
                  <c:v>7.5259837369181799</c:v>
                </c:pt>
                <c:pt idx="251">
                  <c:v>7.5259094013329211</c:v>
                </c:pt>
                <c:pt idx="252">
                  <c:v>7.5258475623784484</c:v>
                </c:pt>
                <c:pt idx="253">
                  <c:v>7.5257980667033877</c:v>
                </c:pt>
                <c:pt idx="254">
                  <c:v>7.5257607990158633</c:v>
                </c:pt>
              </c:numCache>
            </c:numRef>
          </c:yVal>
          <c:smooth val="1"/>
          <c:extLst>
            <c:ext xmlns:c16="http://schemas.microsoft.com/office/drawing/2014/chart" uri="{C3380CC4-5D6E-409C-BE32-E72D297353CC}">
              <c16:uniqueId val="{00000000-4C81-40FE-AED3-98EE9662652E}"/>
            </c:ext>
          </c:extLst>
        </c:ser>
        <c:dLbls>
          <c:showLegendKey val="0"/>
          <c:showVal val="0"/>
          <c:showCatName val="0"/>
          <c:showSerName val="0"/>
          <c:showPercent val="0"/>
          <c:showBubbleSize val="0"/>
        </c:dLbls>
        <c:axId val="185750272"/>
        <c:axId val="185751808"/>
      </c:scatterChart>
      <c:valAx>
        <c:axId val="185750272"/>
        <c:scaling>
          <c:orientation val="minMax"/>
          <c:max val="5.000000000000001E-3"/>
          <c:min val="0"/>
        </c:scaling>
        <c:delete val="0"/>
        <c:axPos val="b"/>
        <c:majorGridlines/>
        <c:minorGridlines/>
        <c:numFmt formatCode="General" sourceLinked="1"/>
        <c:majorTickMark val="none"/>
        <c:minorTickMark val="in"/>
        <c:tickLblPos val="low"/>
        <c:crossAx val="185751808"/>
        <c:crosses val="autoZero"/>
        <c:crossBetween val="midCat"/>
      </c:valAx>
      <c:valAx>
        <c:axId val="185751808"/>
        <c:scaling>
          <c:orientation val="minMax"/>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750272"/>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3410308126372484"/>
          <c:y val="0.93793261775781867"/>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tx>
            <c:v>Full Load Gain Curve</c:v>
          </c:tx>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Leakage'!$L$24:$L$95</c:f>
              <c:numCache>
                <c:formatCode>0.00</c:formatCode>
                <c:ptCount val="72"/>
                <c:pt idx="0">
                  <c:v>0</c:v>
                </c:pt>
                <c:pt idx="1">
                  <c:v>1.0106781028237803E-2</c:v>
                </c:pt>
                <c:pt idx="2">
                  <c:v>4.175806675685903E-2</c:v>
                </c:pt>
                <c:pt idx="3">
                  <c:v>9.9345195299799696E-2</c:v>
                </c:pt>
                <c:pt idx="4">
                  <c:v>0.19169141392170844</c:v>
                </c:pt>
                <c:pt idx="5">
                  <c:v>0.33493919246843168</c:v>
                </c:pt>
                <c:pt idx="6">
                  <c:v>0.55742263178529872</c:v>
                </c:pt>
                <c:pt idx="7">
                  <c:v>0.90187037514297586</c:v>
                </c:pt>
                <c:pt idx="8">
                  <c:v>1.384811447644438</c:v>
                </c:pt>
                <c:pt idx="9">
                  <c:v>1.8194865995552372</c:v>
                </c:pt>
                <c:pt idx="10">
                  <c:v>1.894139836152168</c:v>
                </c:pt>
                <c:pt idx="11">
                  <c:v>1.7304406376844241</c:v>
                </c:pt>
                <c:pt idx="12">
                  <c:v>1.5467530892424821</c:v>
                </c:pt>
                <c:pt idx="13">
                  <c:v>1.4013855164560094</c:v>
                </c:pt>
                <c:pt idx="14">
                  <c:v>1.2928170435491322</c:v>
                </c:pt>
                <c:pt idx="15">
                  <c:v>1.2112357897950208</c:v>
                </c:pt>
                <c:pt idx="16">
                  <c:v>1.1486018483226226</c:v>
                </c:pt>
                <c:pt idx="17">
                  <c:v>1.0993518348014901</c:v>
                </c:pt>
                <c:pt idx="18">
                  <c:v>1.059737201261125</c:v>
                </c:pt>
                <c:pt idx="19">
                  <c:v>1.0272089975371101</c:v>
                </c:pt>
                <c:pt idx="20">
                  <c:v>1</c:v>
                </c:pt>
                <c:pt idx="21">
                  <c:v>0.97685820646448296</c:v>
                </c:pt>
                <c:pt idx="22">
                  <c:v>0.95687782089006179</c:v>
                </c:pt>
                <c:pt idx="23">
                  <c:v>0.93939068432465778</c:v>
                </c:pt>
                <c:pt idx="24">
                  <c:v>0.92389519570322753</c:v>
                </c:pt>
                <c:pt idx="25">
                  <c:v>0.91000880755148961</c:v>
                </c:pt>
                <c:pt idx="26">
                  <c:v>0.89743562481975869</c:v>
                </c:pt>
                <c:pt idx="27">
                  <c:v>0.88594387398863284</c:v>
                </c:pt>
                <c:pt idx="28">
                  <c:v>0.87534995090061651</c:v>
                </c:pt>
                <c:pt idx="29">
                  <c:v>0.86550693671556733</c:v>
                </c:pt>
                <c:pt idx="30">
                  <c:v>0.85629620264592932</c:v>
                </c:pt>
                <c:pt idx="31">
                  <c:v>0.84762118541602882</c:v>
                </c:pt>
                <c:pt idx="32">
                  <c:v>0.83940271177169801</c:v>
                </c:pt>
                <c:pt idx="33">
                  <c:v>0.8315754441948856</c:v>
                </c:pt>
                <c:pt idx="34">
                  <c:v>0.82408514888761275</c:v>
                </c:pt>
                <c:pt idx="35">
                  <c:v>0.81688657419356214</c:v>
                </c:pt>
                <c:pt idx="36">
                  <c:v>0.80994178736399325</c:v>
                </c:pt>
                <c:pt idx="37">
                  <c:v>0.80321885912034996</c:v>
                </c:pt>
                <c:pt idx="38">
                  <c:v>0.79669081473905434</c:v>
                </c:pt>
                <c:pt idx="39">
                  <c:v>0.79033479126359185</c:v>
                </c:pt>
                <c:pt idx="40">
                  <c:v>0.78413135551342539</c:v>
                </c:pt>
                <c:pt idx="41">
                  <c:v>0.77806394854547289</c:v>
                </c:pt>
                <c:pt idx="42">
                  <c:v>0.77211843031723226</c:v>
                </c:pt>
                <c:pt idx="43">
                  <c:v>0.76628270431965384</c:v>
                </c:pt>
                <c:pt idx="44">
                  <c:v>0.76054640646439042</c:v>
                </c:pt>
                <c:pt idx="45">
                  <c:v>0.75490064592784267</c:v>
                </c:pt>
                <c:pt idx="46">
                  <c:v>0.74933778826136632</c:v>
                </c:pt>
                <c:pt idx="47">
                  <c:v>0.7438512730805682</c:v>
                </c:pt>
                <c:pt idx="48">
                  <c:v>0.73843546019742967</c:v>
                </c:pt>
                <c:pt idx="49">
                  <c:v>0.73308549926752131</c:v>
                </c:pt>
                <c:pt idx="50">
                  <c:v>0.72779721897247462</c:v>
                </c:pt>
                <c:pt idx="51">
                  <c:v>0.72256703250588539</c:v>
                </c:pt>
                <c:pt idx="52">
                  <c:v>0.71739185672456796</c:v>
                </c:pt>
                <c:pt idx="53">
                  <c:v>0.71226904280105263</c:v>
                </c:pt>
                <c:pt idx="54">
                  <c:v>0.70719631659354742</c:v>
                </c:pt>
                <c:pt idx="55">
                  <c:v>0.70217172725635446</c:v>
                </c:pt>
                <c:pt idx="56">
                  <c:v>0.69719360286245247</c:v>
                </c:pt>
                <c:pt idx="57">
                  <c:v>0.6922605120124522</c:v>
                </c:pt>
                <c:pt idx="58">
                  <c:v>0.68737123056987204</c:v>
                </c:pt>
                <c:pt idx="59">
                  <c:v>0.68252471279880245</c:v>
                </c:pt>
                <c:pt idx="60">
                  <c:v>0.67772006629242965</c:v>
                </c:pt>
                <c:pt idx="61">
                  <c:v>0.67295653017398427</c:v>
                </c:pt>
                <c:pt idx="62">
                  <c:v>0.66823345612913243</c:v>
                </c:pt>
                <c:pt idx="63">
                  <c:v>0.66355029189349468</c:v>
                </c:pt>
                <c:pt idx="64">
                  <c:v>0.65890656687320437</c:v>
                </c:pt>
                <c:pt idx="65">
                  <c:v>0.65430187962199682</c:v>
                </c:pt>
                <c:pt idx="66">
                  <c:v>0.64973588693682516</c:v>
                </c:pt>
                <c:pt idx="67">
                  <c:v>0.64520829436654792</c:v>
                </c:pt>
                <c:pt idx="68">
                  <c:v>0.64071884795597589</c:v>
                </c:pt>
                <c:pt idx="69">
                  <c:v>0.63626732707111866</c:v>
                </c:pt>
                <c:pt idx="70">
                  <c:v>0.63185353817166179</c:v>
                </c:pt>
                <c:pt idx="71">
                  <c:v>0.62747730941396973</c:v>
                </c:pt>
              </c:numCache>
            </c:numRef>
          </c:yVal>
          <c:smooth val="1"/>
          <c:extLst>
            <c:ext xmlns:c16="http://schemas.microsoft.com/office/drawing/2014/chart" uri="{C3380CC4-5D6E-409C-BE32-E72D297353CC}">
              <c16:uniqueId val="{00000000-BEB6-4F23-9B8A-A7C6DDB33A72}"/>
            </c:ext>
          </c:extLst>
        </c:ser>
        <c:ser>
          <c:idx val="1"/>
          <c:order val="1"/>
          <c:tx>
            <c:v>Mg(max)</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calculations'!$U$66:$U$144</c:f>
              <c:numCache>
                <c:formatCode>0.00</c:formatCode>
                <c:ptCount val="79"/>
                <c:pt idx="0">
                  <c:v>1.2078947368421054</c:v>
                </c:pt>
                <c:pt idx="1">
                  <c:v>1.2078947368421054</c:v>
                </c:pt>
                <c:pt idx="2">
                  <c:v>1.2078947368421054</c:v>
                </c:pt>
                <c:pt idx="3">
                  <c:v>1.2078947368421054</c:v>
                </c:pt>
                <c:pt idx="4">
                  <c:v>1.2078947368421054</c:v>
                </c:pt>
                <c:pt idx="5">
                  <c:v>1.2078947368421054</c:v>
                </c:pt>
                <c:pt idx="6">
                  <c:v>1.2078947368421054</c:v>
                </c:pt>
                <c:pt idx="7">
                  <c:v>1.2078947368421054</c:v>
                </c:pt>
                <c:pt idx="8">
                  <c:v>1.2078947368421054</c:v>
                </c:pt>
                <c:pt idx="11">
                  <c:v>1.2078947368421054</c:v>
                </c:pt>
                <c:pt idx="12">
                  <c:v>1.2078947368421054</c:v>
                </c:pt>
                <c:pt idx="15">
                  <c:v>1.2078947368421054</c:v>
                </c:pt>
                <c:pt idx="16">
                  <c:v>1.2078947368421054</c:v>
                </c:pt>
                <c:pt idx="17">
                  <c:v>1.2078947368421054</c:v>
                </c:pt>
                <c:pt idx="18">
                  <c:v>1.2078947368421054</c:v>
                </c:pt>
                <c:pt idx="19">
                  <c:v>1.2078947368421054</c:v>
                </c:pt>
                <c:pt idx="20">
                  <c:v>1.2078947368421054</c:v>
                </c:pt>
                <c:pt idx="21">
                  <c:v>1.2078947368421054</c:v>
                </c:pt>
                <c:pt idx="22">
                  <c:v>1.2078947368421054</c:v>
                </c:pt>
                <c:pt idx="23">
                  <c:v>1.2078947368421054</c:v>
                </c:pt>
                <c:pt idx="24">
                  <c:v>1.2078947368421054</c:v>
                </c:pt>
                <c:pt idx="25">
                  <c:v>1.2078947368421054</c:v>
                </c:pt>
                <c:pt idx="26">
                  <c:v>1.2078947368421054</c:v>
                </c:pt>
                <c:pt idx="27">
                  <c:v>1.2078947368421054</c:v>
                </c:pt>
                <c:pt idx="28">
                  <c:v>1.2078947368421054</c:v>
                </c:pt>
                <c:pt idx="29">
                  <c:v>1.2078947368421054</c:v>
                </c:pt>
                <c:pt idx="30">
                  <c:v>1.2078947368421054</c:v>
                </c:pt>
                <c:pt idx="31">
                  <c:v>1.2078947368421054</c:v>
                </c:pt>
                <c:pt idx="32">
                  <c:v>1.2078947368421054</c:v>
                </c:pt>
                <c:pt idx="33">
                  <c:v>1.2078947368421054</c:v>
                </c:pt>
                <c:pt idx="34">
                  <c:v>1.2078947368421054</c:v>
                </c:pt>
                <c:pt idx="35">
                  <c:v>1.2078947368421054</c:v>
                </c:pt>
                <c:pt idx="36">
                  <c:v>1.2078947368421054</c:v>
                </c:pt>
                <c:pt idx="37">
                  <c:v>1.2078947368421054</c:v>
                </c:pt>
                <c:pt idx="38">
                  <c:v>1.2078947368421054</c:v>
                </c:pt>
                <c:pt idx="39">
                  <c:v>1.2078947368421054</c:v>
                </c:pt>
                <c:pt idx="40">
                  <c:v>1.2078947368421054</c:v>
                </c:pt>
                <c:pt idx="41">
                  <c:v>1.2078947368421054</c:v>
                </c:pt>
                <c:pt idx="42">
                  <c:v>1.2078947368421054</c:v>
                </c:pt>
                <c:pt idx="43">
                  <c:v>1.2078947368421054</c:v>
                </c:pt>
                <c:pt idx="44">
                  <c:v>1.2078947368421054</c:v>
                </c:pt>
                <c:pt idx="45">
                  <c:v>1.2078947368421054</c:v>
                </c:pt>
                <c:pt idx="46">
                  <c:v>1.2078947368421054</c:v>
                </c:pt>
                <c:pt idx="47">
                  <c:v>1.2078947368421054</c:v>
                </c:pt>
                <c:pt idx="48">
                  <c:v>1.2078947368421054</c:v>
                </c:pt>
                <c:pt idx="49">
                  <c:v>1.2078947368421054</c:v>
                </c:pt>
                <c:pt idx="50">
                  <c:v>1.2078947368421054</c:v>
                </c:pt>
                <c:pt idx="51">
                  <c:v>1.2078947368421054</c:v>
                </c:pt>
                <c:pt idx="52">
                  <c:v>1.2078947368421054</c:v>
                </c:pt>
                <c:pt idx="53">
                  <c:v>1.2078947368421054</c:v>
                </c:pt>
                <c:pt idx="54">
                  <c:v>1.2078947368421054</c:v>
                </c:pt>
                <c:pt idx="55">
                  <c:v>1.2078947368421054</c:v>
                </c:pt>
                <c:pt idx="56">
                  <c:v>1.2078947368421054</c:v>
                </c:pt>
                <c:pt idx="57">
                  <c:v>1.2078947368421054</c:v>
                </c:pt>
                <c:pt idx="58">
                  <c:v>1.2078947368421054</c:v>
                </c:pt>
                <c:pt idx="59">
                  <c:v>1.2078947368421054</c:v>
                </c:pt>
                <c:pt idx="60">
                  <c:v>1.2078947368421054</c:v>
                </c:pt>
                <c:pt idx="61">
                  <c:v>1.2078947368421054</c:v>
                </c:pt>
                <c:pt idx="62">
                  <c:v>1.2078947368421054</c:v>
                </c:pt>
                <c:pt idx="63">
                  <c:v>1.2078947368421054</c:v>
                </c:pt>
                <c:pt idx="64">
                  <c:v>1.2078947368421054</c:v>
                </c:pt>
                <c:pt idx="65">
                  <c:v>1.2078947368421054</c:v>
                </c:pt>
                <c:pt idx="66">
                  <c:v>1.2078947368421054</c:v>
                </c:pt>
                <c:pt idx="67">
                  <c:v>1.2078947368421054</c:v>
                </c:pt>
                <c:pt idx="68">
                  <c:v>1.2078947368421054</c:v>
                </c:pt>
                <c:pt idx="69">
                  <c:v>1.2078947368421054</c:v>
                </c:pt>
                <c:pt idx="70">
                  <c:v>1.2078947368421054</c:v>
                </c:pt>
                <c:pt idx="71">
                  <c:v>1.2078947368421054</c:v>
                </c:pt>
                <c:pt idx="72">
                  <c:v>1.2078947368421054</c:v>
                </c:pt>
                <c:pt idx="73">
                  <c:v>1.2078947368421054</c:v>
                </c:pt>
                <c:pt idx="74">
                  <c:v>1.2078947368421054</c:v>
                </c:pt>
                <c:pt idx="75">
                  <c:v>1.2078947368421054</c:v>
                </c:pt>
              </c:numCache>
            </c:numRef>
          </c:yVal>
          <c:smooth val="1"/>
          <c:extLst>
            <c:ext xmlns:c16="http://schemas.microsoft.com/office/drawing/2014/chart" uri="{C3380CC4-5D6E-409C-BE32-E72D297353CC}">
              <c16:uniqueId val="{00000001-BEB6-4F23-9B8A-A7C6DDB33A72}"/>
            </c:ext>
          </c:extLst>
        </c:ser>
        <c:ser>
          <c:idx val="2"/>
          <c:order val="2"/>
          <c:tx>
            <c:v>Mg(min)</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calculations'!$V$66:$V$144</c:f>
              <c:numCache>
                <c:formatCode>0.00</c:formatCode>
                <c:ptCount val="79"/>
                <c:pt idx="0">
                  <c:v>1.0609756097560976</c:v>
                </c:pt>
                <c:pt idx="1">
                  <c:v>1.0609756097560976</c:v>
                </c:pt>
                <c:pt idx="2">
                  <c:v>1.0609756097560976</c:v>
                </c:pt>
                <c:pt idx="3">
                  <c:v>1.0609756097560976</c:v>
                </c:pt>
                <c:pt idx="4">
                  <c:v>1.0609756097560976</c:v>
                </c:pt>
                <c:pt idx="5">
                  <c:v>1.0609756097560976</c:v>
                </c:pt>
                <c:pt idx="6">
                  <c:v>1.0609756097560976</c:v>
                </c:pt>
                <c:pt idx="7">
                  <c:v>1.0609756097560976</c:v>
                </c:pt>
                <c:pt idx="8">
                  <c:v>1.0609756097560976</c:v>
                </c:pt>
                <c:pt idx="11">
                  <c:v>1.0609756097560976</c:v>
                </c:pt>
                <c:pt idx="12">
                  <c:v>1.0609756097560976</c:v>
                </c:pt>
                <c:pt idx="15">
                  <c:v>1.0609756097560976</c:v>
                </c:pt>
                <c:pt idx="16">
                  <c:v>1.0609756097560976</c:v>
                </c:pt>
                <c:pt idx="17">
                  <c:v>1.0609756097560976</c:v>
                </c:pt>
                <c:pt idx="18">
                  <c:v>1.0609756097560976</c:v>
                </c:pt>
                <c:pt idx="19">
                  <c:v>1.0609756097560976</c:v>
                </c:pt>
                <c:pt idx="20">
                  <c:v>1.0609756097560976</c:v>
                </c:pt>
                <c:pt idx="21">
                  <c:v>1.0609756097560976</c:v>
                </c:pt>
                <c:pt idx="22">
                  <c:v>1.0609756097560976</c:v>
                </c:pt>
                <c:pt idx="23">
                  <c:v>1.0609756097560976</c:v>
                </c:pt>
                <c:pt idx="24">
                  <c:v>1.0609756097560976</c:v>
                </c:pt>
                <c:pt idx="25">
                  <c:v>1.0609756097560976</c:v>
                </c:pt>
                <c:pt idx="26">
                  <c:v>1.0609756097560976</c:v>
                </c:pt>
                <c:pt idx="27">
                  <c:v>1.0609756097560976</c:v>
                </c:pt>
                <c:pt idx="28">
                  <c:v>1.0609756097560976</c:v>
                </c:pt>
                <c:pt idx="29">
                  <c:v>1.0609756097560976</c:v>
                </c:pt>
                <c:pt idx="30">
                  <c:v>1.0609756097560976</c:v>
                </c:pt>
                <c:pt idx="31">
                  <c:v>1.0609756097560976</c:v>
                </c:pt>
                <c:pt idx="32">
                  <c:v>1.0609756097560976</c:v>
                </c:pt>
                <c:pt idx="33">
                  <c:v>1.0609756097560976</c:v>
                </c:pt>
                <c:pt idx="34">
                  <c:v>1.0609756097560976</c:v>
                </c:pt>
                <c:pt idx="35">
                  <c:v>1.0609756097560976</c:v>
                </c:pt>
                <c:pt idx="36">
                  <c:v>1.0609756097560976</c:v>
                </c:pt>
                <c:pt idx="37">
                  <c:v>1.0609756097560976</c:v>
                </c:pt>
                <c:pt idx="38">
                  <c:v>1.0609756097560976</c:v>
                </c:pt>
                <c:pt idx="39">
                  <c:v>1.0609756097560976</c:v>
                </c:pt>
                <c:pt idx="40">
                  <c:v>1.0609756097560976</c:v>
                </c:pt>
                <c:pt idx="41">
                  <c:v>1.0609756097560976</c:v>
                </c:pt>
                <c:pt idx="42">
                  <c:v>1.0609756097560976</c:v>
                </c:pt>
                <c:pt idx="43">
                  <c:v>1.0609756097560976</c:v>
                </c:pt>
                <c:pt idx="44">
                  <c:v>1.0609756097560976</c:v>
                </c:pt>
                <c:pt idx="45">
                  <c:v>1.0609756097560976</c:v>
                </c:pt>
                <c:pt idx="46">
                  <c:v>1.0609756097560976</c:v>
                </c:pt>
                <c:pt idx="47">
                  <c:v>1.0609756097560976</c:v>
                </c:pt>
                <c:pt idx="48">
                  <c:v>1.0609756097560976</c:v>
                </c:pt>
                <c:pt idx="49">
                  <c:v>1.0609756097560976</c:v>
                </c:pt>
                <c:pt idx="50">
                  <c:v>1.0609756097560976</c:v>
                </c:pt>
                <c:pt idx="51">
                  <c:v>1.0609756097560976</c:v>
                </c:pt>
                <c:pt idx="52">
                  <c:v>1.0609756097560976</c:v>
                </c:pt>
                <c:pt idx="53">
                  <c:v>1.0609756097560976</c:v>
                </c:pt>
                <c:pt idx="54">
                  <c:v>1.0609756097560976</c:v>
                </c:pt>
                <c:pt idx="55">
                  <c:v>1.0609756097560976</c:v>
                </c:pt>
                <c:pt idx="56">
                  <c:v>1.0609756097560976</c:v>
                </c:pt>
                <c:pt idx="57">
                  <c:v>1.0609756097560976</c:v>
                </c:pt>
                <c:pt idx="58">
                  <c:v>1.0609756097560976</c:v>
                </c:pt>
                <c:pt idx="59">
                  <c:v>1.0609756097560976</c:v>
                </c:pt>
                <c:pt idx="60">
                  <c:v>1.0609756097560976</c:v>
                </c:pt>
                <c:pt idx="61">
                  <c:v>1.0609756097560976</c:v>
                </c:pt>
                <c:pt idx="62">
                  <c:v>1.0609756097560976</c:v>
                </c:pt>
                <c:pt idx="63">
                  <c:v>1.0609756097560976</c:v>
                </c:pt>
                <c:pt idx="64">
                  <c:v>1.0609756097560976</c:v>
                </c:pt>
                <c:pt idx="65">
                  <c:v>1.0609756097560976</c:v>
                </c:pt>
                <c:pt idx="66">
                  <c:v>1.0609756097560976</c:v>
                </c:pt>
                <c:pt idx="67">
                  <c:v>1.0609756097560976</c:v>
                </c:pt>
                <c:pt idx="68">
                  <c:v>1.0609756097560976</c:v>
                </c:pt>
                <c:pt idx="69">
                  <c:v>1.0609756097560976</c:v>
                </c:pt>
                <c:pt idx="70">
                  <c:v>1.0609756097560976</c:v>
                </c:pt>
                <c:pt idx="71">
                  <c:v>1.0609756097560976</c:v>
                </c:pt>
                <c:pt idx="72">
                  <c:v>1.0609756097560976</c:v>
                </c:pt>
                <c:pt idx="73">
                  <c:v>1.0609756097560976</c:v>
                </c:pt>
                <c:pt idx="74">
                  <c:v>1.0609756097560976</c:v>
                </c:pt>
                <c:pt idx="75">
                  <c:v>1.0609756097560976</c:v>
                </c:pt>
              </c:numCache>
            </c:numRef>
          </c:yVal>
          <c:smooth val="1"/>
          <c:extLst>
            <c:ext xmlns:c16="http://schemas.microsoft.com/office/drawing/2014/chart" uri="{C3380CC4-5D6E-409C-BE32-E72D297353CC}">
              <c16:uniqueId val="{00000002-BEB6-4F23-9B8A-A7C6DDB33A72}"/>
            </c:ext>
          </c:extLst>
        </c:ser>
        <c:ser>
          <c:idx val="3"/>
          <c:order val="3"/>
          <c:tx>
            <c:v>No Load Gain Curve</c:v>
          </c:tx>
          <c:spPr>
            <a:ln>
              <a:prstDash val="sysDash"/>
            </a:ln>
          </c:spPr>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Leakage'!$M$24:$M$95</c:f>
              <c:numCache>
                <c:formatCode>0.00</c:formatCode>
                <c:ptCount val="72"/>
                <c:pt idx="0">
                  <c:v>0</c:v>
                </c:pt>
                <c:pt idx="1">
                  <c:v>1.012658207182671E-2</c:v>
                </c:pt>
                <c:pt idx="2">
                  <c:v>4.210525949984599E-2</c:v>
                </c:pt>
                <c:pt idx="3">
                  <c:v>0.10140842856087591</c:v>
                </c:pt>
                <c:pt idx="4">
                  <c:v>0.19999990784006383</c:v>
                </c:pt>
                <c:pt idx="5">
                  <c:v>0.3636360255451746</c:v>
                </c:pt>
                <c:pt idx="6">
                  <c:v>0.65454416443044083</c:v>
                </c:pt>
                <c:pt idx="7">
                  <c:v>1.2645097742889613</c:v>
                </c:pt>
                <c:pt idx="8">
                  <c:v>3.1999277490070406</c:v>
                </c:pt>
                <c:pt idx="9">
                  <c:v>64.376882052317427</c:v>
                </c:pt>
                <c:pt idx="10">
                  <c:v>3.999928001943938</c:v>
                </c:pt>
                <c:pt idx="11">
                  <c:v>2.3609650268575959</c:v>
                </c:pt>
                <c:pt idx="12">
                  <c:v>1.7999966822491718</c:v>
                </c:pt>
                <c:pt idx="13">
                  <c:v>1.5190997400076887</c:v>
                </c:pt>
                <c:pt idx="14">
                  <c:v>1.3517234824227711</c:v>
                </c:pt>
                <c:pt idx="15">
                  <c:v>1.2413789848703558</c:v>
                </c:pt>
                <c:pt idx="16">
                  <c:v>1.1636362041047359</c:v>
                </c:pt>
                <c:pt idx="17">
                  <c:v>1.106220023552688</c:v>
                </c:pt>
                <c:pt idx="18">
                  <c:v>1.0622950552539081</c:v>
                </c:pt>
                <c:pt idx="19">
                  <c:v>1.0277580013999597</c:v>
                </c:pt>
                <c:pt idx="20">
                  <c:v>1</c:v>
                </c:pt>
                <c:pt idx="21">
                  <c:v>0.97728531411218678</c:v>
                </c:pt>
                <c:pt idx="22">
                  <c:v>0.95841582554117422</c:v>
                </c:pt>
                <c:pt idx="23">
                  <c:v>0.94253894257566584</c:v>
                </c:pt>
                <c:pt idx="24">
                  <c:v>0.92903220416247456</c:v>
                </c:pt>
                <c:pt idx="25">
                  <c:v>0.91743111447698267</c:v>
                </c:pt>
                <c:pt idx="26">
                  <c:v>0.90738244510239419</c:v>
                </c:pt>
                <c:pt idx="27">
                  <c:v>0.89861311647887021</c:v>
                </c:pt>
                <c:pt idx="28">
                  <c:v>0.89090892466108351</c:v>
                </c:pt>
                <c:pt idx="29">
                  <c:v>0.88409966884016544</c:v>
                </c:pt>
                <c:pt idx="30">
                  <c:v>0.8780485454361745</c:v>
                </c:pt>
                <c:pt idx="31">
                  <c:v>0.87264444987207557</c:v>
                </c:pt>
                <c:pt idx="32">
                  <c:v>0.86779629954703474</c:v>
                </c:pt>
                <c:pt idx="33">
                  <c:v>0.86342878700795067</c:v>
                </c:pt>
                <c:pt idx="34">
                  <c:v>0.85947916152763026</c:v>
                </c:pt>
                <c:pt idx="35">
                  <c:v>0.85589476105157569</c:v>
                </c:pt>
                <c:pt idx="36">
                  <c:v>0.85263109898752432</c:v>
                </c:pt>
                <c:pt idx="37">
                  <c:v>0.84965036629825552</c:v>
                </c:pt>
                <c:pt idx="38">
                  <c:v>0.84692024795973941</c:v>
                </c:pt>
                <c:pt idx="39">
                  <c:v>0.84441297985622255</c:v>
                </c:pt>
                <c:pt idx="40">
                  <c:v>0.8421045913406503</c:v>
                </c:pt>
                <c:pt idx="41">
                  <c:v>0.83997429244740218</c:v>
                </c:pt>
                <c:pt idx="42">
                  <c:v>0.83800397474159671</c:v>
                </c:pt>
                <c:pt idx="43">
                  <c:v>0.8361778021324392</c:v>
                </c:pt>
                <c:pt idx="44">
                  <c:v>0.83448187342660185</c:v>
                </c:pt>
                <c:pt idx="45">
                  <c:v>0.83290394247860278</c:v>
                </c:pt>
                <c:pt idx="46">
                  <c:v>0.8314331848789861</c:v>
                </c:pt>
                <c:pt idx="47">
                  <c:v>0.83006000247084855</c:v>
                </c:pt>
                <c:pt idx="48">
                  <c:v>0.82877585878969895</c:v>
                </c:pt>
                <c:pt idx="49">
                  <c:v>0.8275731399175531</c:v>
                </c:pt>
                <c:pt idx="50">
                  <c:v>0.82644503632953048</c:v>
                </c:pt>
                <c:pt idx="51">
                  <c:v>0.82538544216393872</c:v>
                </c:pt>
                <c:pt idx="52">
                  <c:v>0.82438886901950947</c:v>
                </c:pt>
                <c:pt idx="53">
                  <c:v>0.82345037191748494</c:v>
                </c:pt>
                <c:pt idx="54">
                  <c:v>0.82256548549237363</c:v>
                </c:pt>
                <c:pt idx="55">
                  <c:v>0.82173016881720129</c:v>
                </c:pt>
                <c:pt idx="56">
                  <c:v>0.82094075754485119</c:v>
                </c:pt>
                <c:pt idx="57">
                  <c:v>0.82019392227061028</c:v>
                </c:pt>
                <c:pt idx="58">
                  <c:v>0.81948663220302453</c:v>
                </c:pt>
                <c:pt idx="59">
                  <c:v>0.81881612337893639</c:v>
                </c:pt>
                <c:pt idx="60">
                  <c:v>0.81817987078080712</c:v>
                </c:pt>
                <c:pt idx="61">
                  <c:v>0.81757556381520891</c:v>
                </c:pt>
                <c:pt idx="62">
                  <c:v>0.8170010846947342</c:v>
                </c:pt>
                <c:pt idx="63">
                  <c:v>0.81645448933491693</c:v>
                </c:pt>
                <c:pt idx="64">
                  <c:v>0.81593399043549963</c:v>
                </c:pt>
                <c:pt idx="65">
                  <c:v>0.81543794246375945</c:v>
                </c:pt>
                <c:pt idx="66">
                  <c:v>0.8149648282981633</c:v>
                </c:pt>
                <c:pt idx="67">
                  <c:v>0.8145132473248079</c:v>
                </c:pt>
                <c:pt idx="68">
                  <c:v>0.81408190480797438</c:v>
                </c:pt>
                <c:pt idx="69">
                  <c:v>0.81366960238055996</c:v>
                </c:pt>
                <c:pt idx="70">
                  <c:v>0.81327522952095155</c:v>
                </c:pt>
                <c:pt idx="71">
                  <c:v>0.81289775590059143</c:v>
                </c:pt>
              </c:numCache>
            </c:numRef>
          </c:yVal>
          <c:smooth val="1"/>
          <c:extLst>
            <c:ext xmlns:c16="http://schemas.microsoft.com/office/drawing/2014/chart" uri="{C3380CC4-5D6E-409C-BE32-E72D297353CC}">
              <c16:uniqueId val="{00000003-BEB6-4F23-9B8A-A7C6DDB33A72}"/>
            </c:ext>
          </c:extLst>
        </c:ser>
        <c:dLbls>
          <c:showLegendKey val="0"/>
          <c:showVal val="0"/>
          <c:showCatName val="0"/>
          <c:showSerName val="0"/>
          <c:showPercent val="0"/>
          <c:showBubbleSize val="0"/>
        </c:dLbls>
        <c:axId val="76994432"/>
        <c:axId val="120090624"/>
      </c:scatterChart>
      <c:valAx>
        <c:axId val="76994432"/>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20090624"/>
        <c:crosses val="autoZero"/>
        <c:crossBetween val="midCat"/>
        <c:majorUnit val="0.5"/>
        <c:minorUnit val="0.1"/>
      </c:valAx>
      <c:valAx>
        <c:axId val="120090624"/>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76994432"/>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Output</a:t>
            </a:r>
            <a:r>
              <a:rPr lang="en-US" sz="1000" b="1" baseline="0">
                <a:solidFill>
                  <a:srgbClr val="FF0000"/>
                </a:solidFill>
              </a:rPr>
              <a:t> Voltage Transient Waveform</a:t>
            </a:r>
            <a:endParaRPr lang="en-US" sz="1000" b="1">
              <a:solidFill>
                <a:srgbClr val="FF0000"/>
              </a:solidFill>
            </a:endParaRPr>
          </a:p>
        </c:rich>
      </c:tx>
      <c:layout>
        <c:manualLayout>
          <c:xMode val="edge"/>
          <c:yMode val="edge"/>
          <c:x val="0.16745448159234499"/>
          <c:y val="1.0329708104470953E-2"/>
        </c:manualLayout>
      </c:layout>
      <c:overlay val="0"/>
      <c:spPr>
        <a:noFill/>
        <a:ln w="25400">
          <a:noFill/>
        </a:ln>
      </c:spPr>
    </c:title>
    <c:autoTitleDeleted val="0"/>
    <c:plotArea>
      <c:layout>
        <c:manualLayout>
          <c:layoutTarget val="inner"/>
          <c:xMode val="edge"/>
          <c:yMode val="edge"/>
          <c:x val="6.5210160502252867E-2"/>
          <c:y val="0.10694663167104113"/>
          <c:w val="0.83571102109207551"/>
          <c:h val="0.73477842708462837"/>
        </c:manualLayout>
      </c:layout>
      <c:scatterChart>
        <c:scatterStyle val="smoothMarker"/>
        <c:varyColors val="0"/>
        <c:ser>
          <c:idx val="2"/>
          <c:order val="0"/>
          <c:tx>
            <c:v>Output Votage</c:v>
          </c:tx>
          <c:spPr>
            <a:ln w="63500">
              <a:solidFill>
                <a:srgbClr val="FF0000"/>
              </a:solidFill>
              <a:prstDash val="solid"/>
            </a:ln>
          </c:spPr>
          <c:marker>
            <c:symbol val="none"/>
          </c:marker>
          <c:xVal>
            <c:numRef>
              <c:f>Data!$C$362:$C$617</c:f>
              <c:numCache>
                <c:formatCode>General</c:formatCode>
                <c:ptCount val="256"/>
                <c:pt idx="0">
                  <c:v>1.953125E-5</c:v>
                </c:pt>
                <c:pt idx="1">
                  <c:v>3.9062500000000001E-5</c:v>
                </c:pt>
                <c:pt idx="2">
                  <c:v>5.8593749999999998E-5</c:v>
                </c:pt>
                <c:pt idx="3">
                  <c:v>7.8125000000000002E-5</c:v>
                </c:pt>
                <c:pt idx="4">
                  <c:v>9.7656250000000005E-5</c:v>
                </c:pt>
                <c:pt idx="5">
                  <c:v>1.1718750000000001E-4</c:v>
                </c:pt>
                <c:pt idx="6">
                  <c:v>1.3671875000000001E-4</c:v>
                </c:pt>
                <c:pt idx="7">
                  <c:v>1.5625E-4</c:v>
                </c:pt>
                <c:pt idx="8">
                  <c:v>1.7578124999999999E-4</c:v>
                </c:pt>
                <c:pt idx="9">
                  <c:v>1.9531249999999998E-4</c:v>
                </c:pt>
                <c:pt idx="10">
                  <c:v>2.1484374999999997E-4</c:v>
                </c:pt>
                <c:pt idx="11">
                  <c:v>2.3437499999999996E-4</c:v>
                </c:pt>
                <c:pt idx="12">
                  <c:v>2.5390624999999995E-4</c:v>
                </c:pt>
                <c:pt idx="13">
                  <c:v>2.7343749999999997E-4</c:v>
                </c:pt>
                <c:pt idx="14">
                  <c:v>2.9296874999999999E-4</c:v>
                </c:pt>
                <c:pt idx="15">
                  <c:v>3.1250000000000001E-4</c:v>
                </c:pt>
                <c:pt idx="16">
                  <c:v>3.3203125000000002E-4</c:v>
                </c:pt>
                <c:pt idx="17">
                  <c:v>3.5156250000000004E-4</c:v>
                </c:pt>
                <c:pt idx="18">
                  <c:v>3.7109375000000006E-4</c:v>
                </c:pt>
                <c:pt idx="19">
                  <c:v>3.9062500000000008E-4</c:v>
                </c:pt>
                <c:pt idx="20">
                  <c:v>4.1015625000000009E-4</c:v>
                </c:pt>
                <c:pt idx="21">
                  <c:v>4.2968750000000011E-4</c:v>
                </c:pt>
                <c:pt idx="22">
                  <c:v>4.4921875000000013E-4</c:v>
                </c:pt>
                <c:pt idx="23">
                  <c:v>4.6875000000000015E-4</c:v>
                </c:pt>
                <c:pt idx="24">
                  <c:v>4.8828125000000011E-4</c:v>
                </c:pt>
                <c:pt idx="25">
                  <c:v>5.0781250000000013E-4</c:v>
                </c:pt>
                <c:pt idx="26">
                  <c:v>5.2734375000000014E-4</c:v>
                </c:pt>
                <c:pt idx="27">
                  <c:v>5.4687500000000016E-4</c:v>
                </c:pt>
                <c:pt idx="28">
                  <c:v>5.6640625000000018E-4</c:v>
                </c:pt>
                <c:pt idx="29">
                  <c:v>5.859375000000002E-4</c:v>
                </c:pt>
                <c:pt idx="30">
                  <c:v>6.0546875000000021E-4</c:v>
                </c:pt>
                <c:pt idx="31">
                  <c:v>6.2500000000000023E-4</c:v>
                </c:pt>
                <c:pt idx="32">
                  <c:v>6.4453125000000025E-4</c:v>
                </c:pt>
                <c:pt idx="33">
                  <c:v>6.6406250000000026E-4</c:v>
                </c:pt>
                <c:pt idx="34">
                  <c:v>6.8359375000000028E-4</c:v>
                </c:pt>
                <c:pt idx="35">
                  <c:v>7.031250000000003E-4</c:v>
                </c:pt>
                <c:pt idx="36">
                  <c:v>7.2265625000000032E-4</c:v>
                </c:pt>
                <c:pt idx="37">
                  <c:v>7.4218750000000033E-4</c:v>
                </c:pt>
                <c:pt idx="38">
                  <c:v>7.6171875000000035E-4</c:v>
                </c:pt>
                <c:pt idx="39">
                  <c:v>7.8125000000000037E-4</c:v>
                </c:pt>
                <c:pt idx="40">
                  <c:v>8.0078125000000039E-4</c:v>
                </c:pt>
                <c:pt idx="41">
                  <c:v>8.203125000000004E-4</c:v>
                </c:pt>
                <c:pt idx="42">
                  <c:v>8.3984375000000042E-4</c:v>
                </c:pt>
                <c:pt idx="43">
                  <c:v>8.5937500000000044E-4</c:v>
                </c:pt>
                <c:pt idx="44">
                  <c:v>8.7890625000000046E-4</c:v>
                </c:pt>
                <c:pt idx="45">
                  <c:v>8.9843750000000047E-4</c:v>
                </c:pt>
                <c:pt idx="46">
                  <c:v>9.1796875000000049E-4</c:v>
                </c:pt>
                <c:pt idx="47">
                  <c:v>9.3750000000000051E-4</c:v>
                </c:pt>
                <c:pt idx="48">
                  <c:v>9.5703125000000052E-4</c:v>
                </c:pt>
                <c:pt idx="49">
                  <c:v>9.7656250000000043E-4</c:v>
                </c:pt>
                <c:pt idx="50">
                  <c:v>9.9609375000000045E-4</c:v>
                </c:pt>
                <c:pt idx="51">
                  <c:v>1.0156250000000005E-3</c:v>
                </c:pt>
                <c:pt idx="52">
                  <c:v>1.0351562500000005E-3</c:v>
                </c:pt>
                <c:pt idx="53">
                  <c:v>1.0546875000000005E-3</c:v>
                </c:pt>
                <c:pt idx="54">
                  <c:v>1.0742187500000005E-3</c:v>
                </c:pt>
                <c:pt idx="55">
                  <c:v>1.0937500000000005E-3</c:v>
                </c:pt>
                <c:pt idx="56">
                  <c:v>1.1132812500000006E-3</c:v>
                </c:pt>
                <c:pt idx="57">
                  <c:v>1.1328125000000006E-3</c:v>
                </c:pt>
                <c:pt idx="58">
                  <c:v>1.1523437500000006E-3</c:v>
                </c:pt>
                <c:pt idx="59">
                  <c:v>1.1718750000000006E-3</c:v>
                </c:pt>
                <c:pt idx="60">
                  <c:v>1.1914062500000006E-3</c:v>
                </c:pt>
                <c:pt idx="61">
                  <c:v>1.2109375000000006E-3</c:v>
                </c:pt>
                <c:pt idx="62">
                  <c:v>1.2304687500000007E-3</c:v>
                </c:pt>
                <c:pt idx="63">
                  <c:v>1.2500000000000007E-3</c:v>
                </c:pt>
                <c:pt idx="64">
                  <c:v>1.2695312500000007E-3</c:v>
                </c:pt>
                <c:pt idx="65">
                  <c:v>1.2890625000000007E-3</c:v>
                </c:pt>
                <c:pt idx="66">
                  <c:v>1.3085937500000007E-3</c:v>
                </c:pt>
                <c:pt idx="67">
                  <c:v>1.3281250000000007E-3</c:v>
                </c:pt>
                <c:pt idx="68">
                  <c:v>1.3476562500000008E-3</c:v>
                </c:pt>
                <c:pt idx="69">
                  <c:v>1.3671875000000008E-3</c:v>
                </c:pt>
                <c:pt idx="70">
                  <c:v>1.3867187500000008E-3</c:v>
                </c:pt>
                <c:pt idx="71">
                  <c:v>1.4062500000000008E-3</c:v>
                </c:pt>
                <c:pt idx="72">
                  <c:v>1.4257812500000008E-3</c:v>
                </c:pt>
                <c:pt idx="73">
                  <c:v>1.4453125000000009E-3</c:v>
                </c:pt>
                <c:pt idx="74">
                  <c:v>1.4648437500000009E-3</c:v>
                </c:pt>
                <c:pt idx="75">
                  <c:v>1.4843750000000009E-3</c:v>
                </c:pt>
                <c:pt idx="76">
                  <c:v>1.5039062500000009E-3</c:v>
                </c:pt>
                <c:pt idx="77">
                  <c:v>1.5234375000000009E-3</c:v>
                </c:pt>
                <c:pt idx="78">
                  <c:v>1.5429687500000009E-3</c:v>
                </c:pt>
                <c:pt idx="79">
                  <c:v>1.562500000000001E-3</c:v>
                </c:pt>
                <c:pt idx="80">
                  <c:v>1.582031250000001E-3</c:v>
                </c:pt>
                <c:pt idx="81">
                  <c:v>1.601562500000001E-3</c:v>
                </c:pt>
                <c:pt idx="82">
                  <c:v>1.621093750000001E-3</c:v>
                </c:pt>
                <c:pt idx="83">
                  <c:v>1.640625000000001E-3</c:v>
                </c:pt>
                <c:pt idx="84">
                  <c:v>1.660156250000001E-3</c:v>
                </c:pt>
                <c:pt idx="85">
                  <c:v>1.6796875000000011E-3</c:v>
                </c:pt>
                <c:pt idx="86">
                  <c:v>1.6992187500000011E-3</c:v>
                </c:pt>
                <c:pt idx="87">
                  <c:v>1.7187500000000011E-3</c:v>
                </c:pt>
                <c:pt idx="88">
                  <c:v>1.7382812500000011E-3</c:v>
                </c:pt>
                <c:pt idx="89">
                  <c:v>1.7578125000000011E-3</c:v>
                </c:pt>
                <c:pt idx="90">
                  <c:v>1.7773437500000011E-3</c:v>
                </c:pt>
                <c:pt idx="91">
                  <c:v>1.7968750000000012E-3</c:v>
                </c:pt>
                <c:pt idx="92">
                  <c:v>1.8164062500000012E-3</c:v>
                </c:pt>
                <c:pt idx="93">
                  <c:v>1.8359375000000012E-3</c:v>
                </c:pt>
                <c:pt idx="94">
                  <c:v>1.8554687500000012E-3</c:v>
                </c:pt>
                <c:pt idx="95">
                  <c:v>1.8750000000000012E-3</c:v>
                </c:pt>
                <c:pt idx="96">
                  <c:v>1.8945312500000012E-3</c:v>
                </c:pt>
                <c:pt idx="97">
                  <c:v>1.9140625000000013E-3</c:v>
                </c:pt>
                <c:pt idx="98">
                  <c:v>1.9335937500000013E-3</c:v>
                </c:pt>
                <c:pt idx="99">
                  <c:v>1.9531250000000013E-3</c:v>
                </c:pt>
                <c:pt idx="100">
                  <c:v>1.9726562500000013E-3</c:v>
                </c:pt>
                <c:pt idx="101">
                  <c:v>1.9921875000000013E-3</c:v>
                </c:pt>
                <c:pt idx="102">
                  <c:v>2.0117187500000014E-3</c:v>
                </c:pt>
                <c:pt idx="103">
                  <c:v>2.0312500000000014E-3</c:v>
                </c:pt>
                <c:pt idx="104">
                  <c:v>2.0507812500000014E-3</c:v>
                </c:pt>
                <c:pt idx="105">
                  <c:v>2.0703125000000014E-3</c:v>
                </c:pt>
                <c:pt idx="106">
                  <c:v>2.0898437500000014E-3</c:v>
                </c:pt>
                <c:pt idx="107">
                  <c:v>2.1093750000000014E-3</c:v>
                </c:pt>
                <c:pt idx="108">
                  <c:v>2.1289062500000015E-3</c:v>
                </c:pt>
                <c:pt idx="109">
                  <c:v>2.1484375000000015E-3</c:v>
                </c:pt>
                <c:pt idx="110">
                  <c:v>2.1679687500000015E-3</c:v>
                </c:pt>
                <c:pt idx="111">
                  <c:v>2.1875000000000015E-3</c:v>
                </c:pt>
                <c:pt idx="112">
                  <c:v>2.2070312500000015E-3</c:v>
                </c:pt>
                <c:pt idx="113">
                  <c:v>2.2265625000000015E-3</c:v>
                </c:pt>
                <c:pt idx="114">
                  <c:v>2.2460937500000016E-3</c:v>
                </c:pt>
                <c:pt idx="115">
                  <c:v>2.2656250000000016E-3</c:v>
                </c:pt>
                <c:pt idx="116">
                  <c:v>2.2851562500000016E-3</c:v>
                </c:pt>
                <c:pt idx="117">
                  <c:v>2.3046875000000016E-3</c:v>
                </c:pt>
                <c:pt idx="118">
                  <c:v>2.3242187500000016E-3</c:v>
                </c:pt>
                <c:pt idx="119">
                  <c:v>2.3437500000000016E-3</c:v>
                </c:pt>
                <c:pt idx="120">
                  <c:v>2.3632812500000017E-3</c:v>
                </c:pt>
                <c:pt idx="121">
                  <c:v>2.3828125000000017E-3</c:v>
                </c:pt>
                <c:pt idx="122">
                  <c:v>2.4023437500000017E-3</c:v>
                </c:pt>
                <c:pt idx="123">
                  <c:v>2.4218750000000017E-3</c:v>
                </c:pt>
                <c:pt idx="124">
                  <c:v>2.4414062500000017E-3</c:v>
                </c:pt>
                <c:pt idx="125">
                  <c:v>2.4609375000000018E-3</c:v>
                </c:pt>
                <c:pt idx="126">
                  <c:v>2.4804687500000018E-3</c:v>
                </c:pt>
                <c:pt idx="127">
                  <c:v>2.5000000000000018E-3</c:v>
                </c:pt>
                <c:pt idx="128">
                  <c:v>2.5195312500000018E-3</c:v>
                </c:pt>
                <c:pt idx="129">
                  <c:v>2.5390625000000018E-3</c:v>
                </c:pt>
                <c:pt idx="130">
                  <c:v>2.5585937500000018E-3</c:v>
                </c:pt>
                <c:pt idx="131">
                  <c:v>2.5781250000000019E-3</c:v>
                </c:pt>
                <c:pt idx="132">
                  <c:v>2.5976562500000019E-3</c:v>
                </c:pt>
                <c:pt idx="133">
                  <c:v>2.6171875000000019E-3</c:v>
                </c:pt>
                <c:pt idx="134">
                  <c:v>2.6367187500000019E-3</c:v>
                </c:pt>
                <c:pt idx="135">
                  <c:v>2.6562500000000019E-3</c:v>
                </c:pt>
                <c:pt idx="136">
                  <c:v>2.6757812500000019E-3</c:v>
                </c:pt>
                <c:pt idx="137">
                  <c:v>2.695312500000002E-3</c:v>
                </c:pt>
                <c:pt idx="138">
                  <c:v>2.714843750000002E-3</c:v>
                </c:pt>
                <c:pt idx="139">
                  <c:v>2.734375000000002E-3</c:v>
                </c:pt>
                <c:pt idx="140">
                  <c:v>2.753906250000002E-3</c:v>
                </c:pt>
                <c:pt idx="141">
                  <c:v>2.773437500000002E-3</c:v>
                </c:pt>
                <c:pt idx="142">
                  <c:v>2.792968750000002E-3</c:v>
                </c:pt>
                <c:pt idx="143">
                  <c:v>2.8125000000000021E-3</c:v>
                </c:pt>
                <c:pt idx="144">
                  <c:v>2.8320312500000021E-3</c:v>
                </c:pt>
                <c:pt idx="145">
                  <c:v>2.8515625000000021E-3</c:v>
                </c:pt>
                <c:pt idx="146">
                  <c:v>2.8710937500000021E-3</c:v>
                </c:pt>
                <c:pt idx="147">
                  <c:v>2.8906250000000021E-3</c:v>
                </c:pt>
                <c:pt idx="148">
                  <c:v>2.9101562500000022E-3</c:v>
                </c:pt>
                <c:pt idx="149">
                  <c:v>2.9296875000000022E-3</c:v>
                </c:pt>
                <c:pt idx="150">
                  <c:v>2.9492187500000022E-3</c:v>
                </c:pt>
                <c:pt idx="151">
                  <c:v>2.9687500000000022E-3</c:v>
                </c:pt>
                <c:pt idx="152">
                  <c:v>2.9882812500000022E-3</c:v>
                </c:pt>
                <c:pt idx="153">
                  <c:v>3.0078125000000022E-3</c:v>
                </c:pt>
                <c:pt idx="154">
                  <c:v>3.0273437500000023E-3</c:v>
                </c:pt>
                <c:pt idx="155">
                  <c:v>3.0468750000000023E-3</c:v>
                </c:pt>
                <c:pt idx="156">
                  <c:v>3.0664062500000023E-3</c:v>
                </c:pt>
                <c:pt idx="157">
                  <c:v>3.0859375000000023E-3</c:v>
                </c:pt>
                <c:pt idx="158">
                  <c:v>3.1054687500000023E-3</c:v>
                </c:pt>
                <c:pt idx="159">
                  <c:v>3.1250000000000023E-3</c:v>
                </c:pt>
                <c:pt idx="160">
                  <c:v>3.1445312500000024E-3</c:v>
                </c:pt>
                <c:pt idx="161">
                  <c:v>3.1640625000000024E-3</c:v>
                </c:pt>
                <c:pt idx="162">
                  <c:v>3.1835937500000024E-3</c:v>
                </c:pt>
                <c:pt idx="163">
                  <c:v>3.2031250000000024E-3</c:v>
                </c:pt>
                <c:pt idx="164">
                  <c:v>3.2226562500000024E-3</c:v>
                </c:pt>
                <c:pt idx="165">
                  <c:v>3.2421875000000024E-3</c:v>
                </c:pt>
                <c:pt idx="166">
                  <c:v>3.2617187500000025E-3</c:v>
                </c:pt>
                <c:pt idx="167">
                  <c:v>3.2812500000000025E-3</c:v>
                </c:pt>
                <c:pt idx="168">
                  <c:v>3.3007812500000025E-3</c:v>
                </c:pt>
                <c:pt idx="169">
                  <c:v>3.3203125000000025E-3</c:v>
                </c:pt>
                <c:pt idx="170">
                  <c:v>3.3398437500000025E-3</c:v>
                </c:pt>
                <c:pt idx="171">
                  <c:v>3.3593750000000026E-3</c:v>
                </c:pt>
                <c:pt idx="172">
                  <c:v>3.3789062500000026E-3</c:v>
                </c:pt>
                <c:pt idx="173">
                  <c:v>3.3984375000000026E-3</c:v>
                </c:pt>
                <c:pt idx="174">
                  <c:v>3.4179687500000026E-3</c:v>
                </c:pt>
                <c:pt idx="175">
                  <c:v>3.4375000000000026E-3</c:v>
                </c:pt>
                <c:pt idx="176">
                  <c:v>3.4570312500000026E-3</c:v>
                </c:pt>
                <c:pt idx="177">
                  <c:v>3.4765625000000027E-3</c:v>
                </c:pt>
                <c:pt idx="178">
                  <c:v>3.4960937500000027E-3</c:v>
                </c:pt>
                <c:pt idx="179">
                  <c:v>3.5156250000000027E-3</c:v>
                </c:pt>
                <c:pt idx="180">
                  <c:v>3.5351562500000027E-3</c:v>
                </c:pt>
                <c:pt idx="181">
                  <c:v>3.5546875000000027E-3</c:v>
                </c:pt>
                <c:pt idx="182">
                  <c:v>3.5742187500000027E-3</c:v>
                </c:pt>
                <c:pt idx="183">
                  <c:v>3.5937500000000028E-3</c:v>
                </c:pt>
                <c:pt idx="184">
                  <c:v>3.6132812500000028E-3</c:v>
                </c:pt>
                <c:pt idx="185">
                  <c:v>3.6328125000000028E-3</c:v>
                </c:pt>
                <c:pt idx="186">
                  <c:v>3.6523437500000028E-3</c:v>
                </c:pt>
                <c:pt idx="187">
                  <c:v>3.6718750000000028E-3</c:v>
                </c:pt>
                <c:pt idx="188">
                  <c:v>3.6914062500000028E-3</c:v>
                </c:pt>
                <c:pt idx="189">
                  <c:v>3.7109375000000029E-3</c:v>
                </c:pt>
                <c:pt idx="190">
                  <c:v>3.7304687500000029E-3</c:v>
                </c:pt>
                <c:pt idx="191">
                  <c:v>3.7500000000000029E-3</c:v>
                </c:pt>
                <c:pt idx="192">
                  <c:v>3.7695312500000029E-3</c:v>
                </c:pt>
                <c:pt idx="193">
                  <c:v>3.7890625000000029E-3</c:v>
                </c:pt>
                <c:pt idx="194">
                  <c:v>3.8085937500000029E-3</c:v>
                </c:pt>
                <c:pt idx="195">
                  <c:v>3.828125000000003E-3</c:v>
                </c:pt>
                <c:pt idx="196">
                  <c:v>3.847656250000003E-3</c:v>
                </c:pt>
                <c:pt idx="197">
                  <c:v>3.867187500000003E-3</c:v>
                </c:pt>
                <c:pt idx="198">
                  <c:v>3.886718750000003E-3</c:v>
                </c:pt>
                <c:pt idx="199">
                  <c:v>3.9062500000000026E-3</c:v>
                </c:pt>
                <c:pt idx="200">
                  <c:v>3.9257812500000022E-3</c:v>
                </c:pt>
                <c:pt idx="201">
                  <c:v>3.9453125000000018E-3</c:v>
                </c:pt>
                <c:pt idx="202">
                  <c:v>3.9648437500000014E-3</c:v>
                </c:pt>
                <c:pt idx="203">
                  <c:v>3.9843750000000009E-3</c:v>
                </c:pt>
                <c:pt idx="204">
                  <c:v>4.0039062500000005E-3</c:v>
                </c:pt>
                <c:pt idx="205">
                  <c:v>4.0234375000000001E-3</c:v>
                </c:pt>
                <c:pt idx="206">
                  <c:v>4.0429687499999997E-3</c:v>
                </c:pt>
                <c:pt idx="207">
                  <c:v>4.0624999999999993E-3</c:v>
                </c:pt>
                <c:pt idx="208">
                  <c:v>4.0820312499999989E-3</c:v>
                </c:pt>
                <c:pt idx="209">
                  <c:v>4.1015624999999984E-3</c:v>
                </c:pt>
                <c:pt idx="210">
                  <c:v>4.121093749999998E-3</c:v>
                </c:pt>
                <c:pt idx="211">
                  <c:v>4.1406249999999976E-3</c:v>
                </c:pt>
                <c:pt idx="212">
                  <c:v>4.1601562499999972E-3</c:v>
                </c:pt>
                <c:pt idx="213">
                  <c:v>4.1796874999999968E-3</c:v>
                </c:pt>
                <c:pt idx="214">
                  <c:v>4.1992187499999964E-3</c:v>
                </c:pt>
                <c:pt idx="215">
                  <c:v>4.2187499999999959E-3</c:v>
                </c:pt>
                <c:pt idx="216">
                  <c:v>4.2382812499999955E-3</c:v>
                </c:pt>
                <c:pt idx="217">
                  <c:v>4.2578124999999951E-3</c:v>
                </c:pt>
                <c:pt idx="218">
                  <c:v>4.2773437499999947E-3</c:v>
                </c:pt>
                <c:pt idx="219">
                  <c:v>4.2968749999999943E-3</c:v>
                </c:pt>
                <c:pt idx="220">
                  <c:v>4.3164062499999939E-3</c:v>
                </c:pt>
                <c:pt idx="221">
                  <c:v>4.3359374999999934E-3</c:v>
                </c:pt>
                <c:pt idx="222">
                  <c:v>4.355468749999993E-3</c:v>
                </c:pt>
                <c:pt idx="223">
                  <c:v>4.3749999999999926E-3</c:v>
                </c:pt>
                <c:pt idx="224">
                  <c:v>4.3945312499999922E-3</c:v>
                </c:pt>
                <c:pt idx="225">
                  <c:v>4.4140624999999918E-3</c:v>
                </c:pt>
                <c:pt idx="226">
                  <c:v>4.4335937499999914E-3</c:v>
                </c:pt>
                <c:pt idx="227">
                  <c:v>4.4531249999999909E-3</c:v>
                </c:pt>
                <c:pt idx="228">
                  <c:v>4.4726562499999905E-3</c:v>
                </c:pt>
                <c:pt idx="229">
                  <c:v>4.4921874999999901E-3</c:v>
                </c:pt>
                <c:pt idx="230">
                  <c:v>4.5117187499999897E-3</c:v>
                </c:pt>
                <c:pt idx="231">
                  <c:v>4.5312499999999893E-3</c:v>
                </c:pt>
                <c:pt idx="232">
                  <c:v>4.5507812499999889E-3</c:v>
                </c:pt>
                <c:pt idx="233">
                  <c:v>4.5703124999999884E-3</c:v>
                </c:pt>
                <c:pt idx="234">
                  <c:v>4.589843749999988E-3</c:v>
                </c:pt>
                <c:pt idx="235">
                  <c:v>4.6093749999999876E-3</c:v>
                </c:pt>
                <c:pt idx="236">
                  <c:v>4.6289062499999872E-3</c:v>
                </c:pt>
                <c:pt idx="237">
                  <c:v>4.6484374999999868E-3</c:v>
                </c:pt>
                <c:pt idx="238">
                  <c:v>4.6679687499999864E-3</c:v>
                </c:pt>
                <c:pt idx="239">
                  <c:v>4.6874999999999859E-3</c:v>
                </c:pt>
                <c:pt idx="240">
                  <c:v>4.7070312499999855E-3</c:v>
                </c:pt>
                <c:pt idx="241">
                  <c:v>4.7265624999999851E-3</c:v>
                </c:pt>
                <c:pt idx="242">
                  <c:v>4.7460937499999847E-3</c:v>
                </c:pt>
                <c:pt idx="243">
                  <c:v>4.7656249999999843E-3</c:v>
                </c:pt>
                <c:pt idx="244">
                  <c:v>4.7851562499999839E-3</c:v>
                </c:pt>
                <c:pt idx="245">
                  <c:v>4.8046874999999835E-3</c:v>
                </c:pt>
                <c:pt idx="246">
                  <c:v>4.824218749999983E-3</c:v>
                </c:pt>
                <c:pt idx="247">
                  <c:v>4.8437499999999826E-3</c:v>
                </c:pt>
                <c:pt idx="248">
                  <c:v>4.8632812499999822E-3</c:v>
                </c:pt>
                <c:pt idx="249">
                  <c:v>4.8828124999999818E-3</c:v>
                </c:pt>
                <c:pt idx="250">
                  <c:v>4.9023437499999814E-3</c:v>
                </c:pt>
                <c:pt idx="251">
                  <c:v>4.921874999999981E-3</c:v>
                </c:pt>
                <c:pt idx="252">
                  <c:v>4.9414062499999805E-3</c:v>
                </c:pt>
                <c:pt idx="253">
                  <c:v>4.9609374999999801E-3</c:v>
                </c:pt>
                <c:pt idx="254">
                  <c:v>4.9804687499999797E-3</c:v>
                </c:pt>
                <c:pt idx="255">
                  <c:v>4.9999999999999793E-3</c:v>
                </c:pt>
              </c:numCache>
            </c:numRef>
          </c:xVal>
          <c:yVal>
            <c:numRef>
              <c:f>Data!$D$362:$D$617</c:f>
              <c:numCache>
                <c:formatCode>General</c:formatCode>
                <c:ptCount val="256"/>
                <c:pt idx="0">
                  <c:v>72.110722624009867</c:v>
                </c:pt>
                <c:pt idx="1">
                  <c:v>72.082868134716449</c:v>
                </c:pt>
                <c:pt idx="2">
                  <c:v>72.106354057277571</c:v>
                </c:pt>
                <c:pt idx="3">
                  <c:v>72.095320561900138</c:v>
                </c:pt>
                <c:pt idx="4">
                  <c:v>72.104587083079281</c:v>
                </c:pt>
                <c:pt idx="5">
                  <c:v>72.097714579944721</c:v>
                </c:pt>
                <c:pt idx="6">
                  <c:v>72.09862975076598</c:v>
                </c:pt>
                <c:pt idx="7">
                  <c:v>72.095487006717619</c:v>
                </c:pt>
                <c:pt idx="8">
                  <c:v>72.093805851243701</c:v>
                </c:pt>
                <c:pt idx="9">
                  <c:v>72.095617405858661</c:v>
                </c:pt>
                <c:pt idx="10">
                  <c:v>72.094074641160148</c:v>
                </c:pt>
                <c:pt idx="11">
                  <c:v>72.098195057385794</c:v>
                </c:pt>
                <c:pt idx="12">
                  <c:v>72.095253462566106</c:v>
                </c:pt>
                <c:pt idx="13">
                  <c:v>72.097312210015076</c:v>
                </c:pt>
                <c:pt idx="14">
                  <c:v>72.092257967770806</c:v>
                </c:pt>
                <c:pt idx="15">
                  <c:v>72.091667649079085</c:v>
                </c:pt>
                <c:pt idx="16">
                  <c:v>72.087752376527206</c:v>
                </c:pt>
                <c:pt idx="17">
                  <c:v>72.087179119297559</c:v>
                </c:pt>
                <c:pt idx="18">
                  <c:v>72.087457465184357</c:v>
                </c:pt>
                <c:pt idx="19">
                  <c:v>72.087248989633977</c:v>
                </c:pt>
                <c:pt idx="20">
                  <c:v>72.090164849505427</c:v>
                </c:pt>
                <c:pt idx="21">
                  <c:v>72.087307811225514</c:v>
                </c:pt>
                <c:pt idx="22">
                  <c:v>72.089546622828948</c:v>
                </c:pt>
                <c:pt idx="23">
                  <c:v>72.082927577810807</c:v>
                </c:pt>
                <c:pt idx="24">
                  <c:v>72.084719122605193</c:v>
                </c:pt>
                <c:pt idx="25">
                  <c:v>72.077630413916793</c:v>
                </c:pt>
                <c:pt idx="26">
                  <c:v>72.081572992053154</c:v>
                </c:pt>
                <c:pt idx="27">
                  <c:v>72.077041959948318</c:v>
                </c:pt>
                <c:pt idx="28">
                  <c:v>72.082626727214887</c:v>
                </c:pt>
                <c:pt idx="29">
                  <c:v>72.079353192500164</c:v>
                </c:pt>
                <c:pt idx="30">
                  <c:v>72.082730004338032</c:v>
                </c:pt>
                <c:pt idx="31">
                  <c:v>72.078368924967648</c:v>
                </c:pt>
                <c:pt idx="32">
                  <c:v>72.077943421740841</c:v>
                </c:pt>
                <c:pt idx="33">
                  <c:v>72.073956442106606</c:v>
                </c:pt>
                <c:pt idx="34">
                  <c:v>72.072420396822437</c:v>
                </c:pt>
                <c:pt idx="35">
                  <c:v>72.072091222589066</c:v>
                </c:pt>
                <c:pt idx="36">
                  <c:v>72.071515827211144</c:v>
                </c:pt>
                <c:pt idx="37">
                  <c:v>72.074456878348357</c:v>
                </c:pt>
                <c:pt idx="38">
                  <c:v>72.072846001838485</c:v>
                </c:pt>
                <c:pt idx="39">
                  <c:v>72.075383703923123</c:v>
                </c:pt>
                <c:pt idx="40">
                  <c:v>72.07052217281678</c:v>
                </c:pt>
                <c:pt idx="41">
                  <c:v>72.071381650041971</c:v>
                </c:pt>
                <c:pt idx="42">
                  <c:v>72.065306207554912</c:v>
                </c:pt>
                <c:pt idx="43">
                  <c:v>72.067020699537338</c:v>
                </c:pt>
                <c:pt idx="44">
                  <c:v>72.063341971222229</c:v>
                </c:pt>
                <c:pt idx="45">
                  <c:v>72.067131887334071</c:v>
                </c:pt>
                <c:pt idx="46">
                  <c:v>72.065625358090273</c:v>
                </c:pt>
                <c:pt idx="47">
                  <c:v>72.068632850778101</c:v>
                </c:pt>
                <c:pt idx="48">
                  <c:v>72.066193240252872</c:v>
                </c:pt>
                <c:pt idx="49">
                  <c:v>72.065910608692647</c:v>
                </c:pt>
                <c:pt idx="50">
                  <c:v>72.062141479745122</c:v>
                </c:pt>
                <c:pt idx="51">
                  <c:v>72.060550232555684</c:v>
                </c:pt>
                <c:pt idx="52">
                  <c:v>72.058398390400086</c:v>
                </c:pt>
                <c:pt idx="53">
                  <c:v>72.05877888027581</c:v>
                </c:pt>
                <c:pt idx="54">
                  <c:v>72.059123368233614</c:v>
                </c:pt>
                <c:pt idx="55">
                  <c:v>72.060962722680699</c:v>
                </c:pt>
                <c:pt idx="56">
                  <c:v>72.060398409635383</c:v>
                </c:pt>
                <c:pt idx="57">
                  <c:v>72.061071073464944</c:v>
                </c:pt>
                <c:pt idx="58">
                  <c:v>72.0565777152283</c:v>
                </c:pt>
                <c:pt idx="59">
                  <c:v>72.057072442776587</c:v>
                </c:pt>
                <c:pt idx="60">
                  <c:v>72.048802466953262</c:v>
                </c:pt>
                <c:pt idx="61">
                  <c:v>72.055160766987015</c:v>
                </c:pt>
                <c:pt idx="62">
                  <c:v>72.031109083742578</c:v>
                </c:pt>
                <c:pt idx="63">
                  <c:v>71.946520876455921</c:v>
                </c:pt>
                <c:pt idx="64">
                  <c:v>71.908486268380287</c:v>
                </c:pt>
                <c:pt idx="65">
                  <c:v>71.886903163509629</c:v>
                </c:pt>
                <c:pt idx="66">
                  <c:v>71.868607288750198</c:v>
                </c:pt>
                <c:pt idx="67">
                  <c:v>71.855809068460303</c:v>
                </c:pt>
                <c:pt idx="68">
                  <c:v>71.843084993719614</c:v>
                </c:pt>
                <c:pt idx="69">
                  <c:v>71.836791401440038</c:v>
                </c:pt>
                <c:pt idx="70">
                  <c:v>71.829435856566803</c:v>
                </c:pt>
                <c:pt idx="71">
                  <c:v>71.829210400464433</c:v>
                </c:pt>
                <c:pt idx="72">
                  <c:v>71.826380745187265</c:v>
                </c:pt>
                <c:pt idx="73">
                  <c:v>71.828783484657222</c:v>
                </c:pt>
                <c:pt idx="74">
                  <c:v>71.826733717606615</c:v>
                </c:pt>
                <c:pt idx="75">
                  <c:v>71.827679620327118</c:v>
                </c:pt>
                <c:pt idx="76">
                  <c:v>71.824649672389526</c:v>
                </c:pt>
                <c:pt idx="77">
                  <c:v>71.824328462121244</c:v>
                </c:pt>
                <c:pt idx="78">
                  <c:v>71.822820180409124</c:v>
                </c:pt>
                <c:pt idx="79">
                  <c:v>71.824151738395827</c:v>
                </c:pt>
                <c:pt idx="80">
                  <c:v>71.826212416488104</c:v>
                </c:pt>
                <c:pt idx="81">
                  <c:v>71.829177243987388</c:v>
                </c:pt>
                <c:pt idx="82">
                  <c:v>71.83253660689104</c:v>
                </c:pt>
                <c:pt idx="83">
                  <c:v>71.833890281675806</c:v>
                </c:pt>
                <c:pt idx="84">
                  <c:v>71.835470543755108</c:v>
                </c:pt>
                <c:pt idx="85">
                  <c:v>71.834208688233673</c:v>
                </c:pt>
                <c:pt idx="86">
                  <c:v>71.83501072940939</c:v>
                </c:pt>
                <c:pt idx="87">
                  <c:v>71.834156725777845</c:v>
                </c:pt>
                <c:pt idx="88">
                  <c:v>71.837208364413939</c:v>
                </c:pt>
                <c:pt idx="89">
                  <c:v>71.838787510031111</c:v>
                </c:pt>
                <c:pt idx="90">
                  <c:v>71.843687827233495</c:v>
                </c:pt>
                <c:pt idx="91">
                  <c:v>71.845400061027277</c:v>
                </c:pt>
                <c:pt idx="92">
                  <c:v>71.848794647933602</c:v>
                </c:pt>
                <c:pt idx="93">
                  <c:v>71.848025291783401</c:v>
                </c:pt>
                <c:pt idx="94">
                  <c:v>71.849208205721354</c:v>
                </c:pt>
                <c:pt idx="95">
                  <c:v>71.847521329525378</c:v>
                </c:pt>
                <c:pt idx="96">
                  <c:v>71.849589971747818</c:v>
                </c:pt>
                <c:pt idx="97">
                  <c:v>71.850050022175267</c:v>
                </c:pt>
                <c:pt idx="98">
                  <c:v>71.854611039157973</c:v>
                </c:pt>
                <c:pt idx="99">
                  <c:v>71.856534020660035</c:v>
                </c:pt>
                <c:pt idx="100">
                  <c:v>71.860954847355472</c:v>
                </c:pt>
                <c:pt idx="101">
                  <c:v>71.861082662336926</c:v>
                </c:pt>
                <c:pt idx="102">
                  <c:v>71.862941070652042</c:v>
                </c:pt>
                <c:pt idx="103">
                  <c:v>71.861065106750758</c:v>
                </c:pt>
                <c:pt idx="104">
                  <c:v>71.86217816409102</c:v>
                </c:pt>
                <c:pt idx="105">
                  <c:v>71.861629139745546</c:v>
                </c:pt>
                <c:pt idx="106">
                  <c:v>71.864781391874502</c:v>
                </c:pt>
                <c:pt idx="107">
                  <c:v>71.866941092235663</c:v>
                </c:pt>
                <c:pt idx="108">
                  <c:v>71.870914649127556</c:v>
                </c:pt>
                <c:pt idx="109">
                  <c:v>71.873084214775048</c:v>
                </c:pt>
                <c:pt idx="110">
                  <c:v>71.874512528301537</c:v>
                </c:pt>
                <c:pt idx="111">
                  <c:v>71.874726261829096</c:v>
                </c:pt>
                <c:pt idx="112">
                  <c:v>71.873661788755626</c:v>
                </c:pt>
                <c:pt idx="113">
                  <c:v>71.87417506424147</c:v>
                </c:pt>
                <c:pt idx="114">
                  <c:v>71.873924643664864</c:v>
                </c:pt>
                <c:pt idx="115">
                  <c:v>71.877372375782215</c:v>
                </c:pt>
                <c:pt idx="116">
                  <c:v>71.878924868637242</c:v>
                </c:pt>
                <c:pt idx="117">
                  <c:v>71.88367293027521</c:v>
                </c:pt>
                <c:pt idx="118">
                  <c:v>71.884248785400089</c:v>
                </c:pt>
                <c:pt idx="119">
                  <c:v>71.886865967464246</c:v>
                </c:pt>
                <c:pt idx="120">
                  <c:v>71.8850530704443</c:v>
                </c:pt>
                <c:pt idx="121">
                  <c:v>71.885712488433569</c:v>
                </c:pt>
                <c:pt idx="122">
                  <c:v>71.884380102284268</c:v>
                </c:pt>
                <c:pt idx="123">
                  <c:v>71.886030901509471</c:v>
                </c:pt>
                <c:pt idx="124">
                  <c:v>71.887977460660437</c:v>
                </c:pt>
                <c:pt idx="125">
                  <c:v>71.890781874524976</c:v>
                </c:pt>
                <c:pt idx="126">
                  <c:v>71.894455600280494</c:v>
                </c:pt>
                <c:pt idx="127">
                  <c:v>71.895075771139659</c:v>
                </c:pt>
                <c:pt idx="128">
                  <c:v>71.897581326290918</c:v>
                </c:pt>
                <c:pt idx="129">
                  <c:v>71.894617105422626</c:v>
                </c:pt>
                <c:pt idx="130">
                  <c:v>71.896802813856141</c:v>
                </c:pt>
                <c:pt idx="131">
                  <c:v>71.893161775950645</c:v>
                </c:pt>
                <c:pt idx="132">
                  <c:v>71.898061508938923</c:v>
                </c:pt>
                <c:pt idx="133">
                  <c:v>71.896241730605738</c:v>
                </c:pt>
                <c:pt idx="134">
                  <c:v>71.903526405694834</c:v>
                </c:pt>
                <c:pt idx="135">
                  <c:v>71.901844286585515</c:v>
                </c:pt>
                <c:pt idx="136">
                  <c:v>71.907791286718776</c:v>
                </c:pt>
                <c:pt idx="137">
                  <c:v>71.903931612943296</c:v>
                </c:pt>
                <c:pt idx="138">
                  <c:v>71.907042984146855</c:v>
                </c:pt>
                <c:pt idx="139">
                  <c:v>71.902778710515321</c:v>
                </c:pt>
                <c:pt idx="140">
                  <c:v>71.905566473265239</c:v>
                </c:pt>
                <c:pt idx="141">
                  <c:v>71.904480231629094</c:v>
                </c:pt>
                <c:pt idx="142">
                  <c:v>71.908488378520815</c:v>
                </c:pt>
                <c:pt idx="143">
                  <c:v>71.910469905117381</c:v>
                </c:pt>
                <c:pt idx="144">
                  <c:v>71.913135376095283</c:v>
                </c:pt>
                <c:pt idx="145">
                  <c:v>71.914949710195941</c:v>
                </c:pt>
                <c:pt idx="146">
                  <c:v>71.913738933292208</c:v>
                </c:pt>
                <c:pt idx="147">
                  <c:v>71.914635302335071</c:v>
                </c:pt>
                <c:pt idx="148">
                  <c:v>71.911435605990761</c:v>
                </c:pt>
                <c:pt idx="149">
                  <c:v>71.914210439305066</c:v>
                </c:pt>
                <c:pt idx="150">
                  <c:v>71.912472604915578</c:v>
                </c:pt>
                <c:pt idx="151">
                  <c:v>71.9182062611156</c:v>
                </c:pt>
                <c:pt idx="152">
                  <c:v>71.917658277649522</c:v>
                </c:pt>
                <c:pt idx="153">
                  <c:v>71.923183998566131</c:v>
                </c:pt>
                <c:pt idx="154">
                  <c:v>71.921043708624339</c:v>
                </c:pt>
                <c:pt idx="155">
                  <c:v>71.923574610628975</c:v>
                </c:pt>
                <c:pt idx="156">
                  <c:v>71.92007691757</c:v>
                </c:pt>
                <c:pt idx="157">
                  <c:v>71.921213348962141</c:v>
                </c:pt>
                <c:pt idx="158">
                  <c:v>71.919902583879491</c:v>
                </c:pt>
                <c:pt idx="159">
                  <c:v>71.922291827396975</c:v>
                </c:pt>
                <c:pt idx="160">
                  <c:v>71.924480570253706</c:v>
                </c:pt>
                <c:pt idx="161">
                  <c:v>71.926914110778966</c:v>
                </c:pt>
                <c:pt idx="162">
                  <c:v>71.929698111393648</c:v>
                </c:pt>
                <c:pt idx="163">
                  <c:v>71.929059090008437</c:v>
                </c:pt>
                <c:pt idx="164">
                  <c:v>71.930252263743256</c:v>
                </c:pt>
                <c:pt idx="165">
                  <c:v>71.926990672724244</c:v>
                </c:pt>
                <c:pt idx="166">
                  <c:v>71.928579738749121</c:v>
                </c:pt>
                <c:pt idx="167">
                  <c:v>71.926329742764963</c:v>
                </c:pt>
                <c:pt idx="168">
                  <c:v>71.930613462143967</c:v>
                </c:pt>
                <c:pt idx="169">
                  <c:v>71.930530395300536</c:v>
                </c:pt>
                <c:pt idx="170">
                  <c:v>71.935619057970158</c:v>
                </c:pt>
                <c:pt idx="171">
                  <c:v>71.935006049009814</c:v>
                </c:pt>
                <c:pt idx="172">
                  <c:v>71.937458829918768</c:v>
                </c:pt>
                <c:pt idx="173">
                  <c:v>71.934931273652921</c:v>
                </c:pt>
                <c:pt idx="174">
                  <c:v>71.935120944513983</c:v>
                </c:pt>
                <c:pt idx="175">
                  <c:v>71.933415201510186</c:v>
                </c:pt>
                <c:pt idx="176">
                  <c:v>71.934533442411592</c:v>
                </c:pt>
                <c:pt idx="177">
                  <c:v>71.936114357578717</c:v>
                </c:pt>
                <c:pt idx="178">
                  <c:v>71.938552030637936</c:v>
                </c:pt>
                <c:pt idx="179">
                  <c:v>71.941497645874961</c:v>
                </c:pt>
                <c:pt idx="180">
                  <c:v>71.942193469580516</c:v>
                </c:pt>
                <c:pt idx="181">
                  <c:v>71.943396584225695</c:v>
                </c:pt>
                <c:pt idx="182">
                  <c:v>71.941241633075791</c:v>
                </c:pt>
                <c:pt idx="183">
                  <c:v>71.941508355607226</c:v>
                </c:pt>
                <c:pt idx="184">
                  <c:v>71.939551425389681</c:v>
                </c:pt>
                <c:pt idx="185">
                  <c:v>71.941951766307028</c:v>
                </c:pt>
                <c:pt idx="186">
                  <c:v>71.942660757525402</c:v>
                </c:pt>
                <c:pt idx="187">
                  <c:v>71.946977681183398</c:v>
                </c:pt>
                <c:pt idx="188">
                  <c:v>71.949054140035955</c:v>
                </c:pt>
                <c:pt idx="189">
                  <c:v>71.951535190668309</c:v>
                </c:pt>
                <c:pt idx="190">
                  <c:v>71.961180725075721</c:v>
                </c:pt>
                <c:pt idx="191">
                  <c:v>72.034746008085961</c:v>
                </c:pt>
                <c:pt idx="192">
                  <c:v>72.092092888904787</c:v>
                </c:pt>
                <c:pt idx="193">
                  <c:v>72.108725958526293</c:v>
                </c:pt>
                <c:pt idx="194">
                  <c:v>72.130377669533615</c:v>
                </c:pt>
                <c:pt idx="195">
                  <c:v>72.143421931525495</c:v>
                </c:pt>
                <c:pt idx="196">
                  <c:v>72.156008550234262</c:v>
                </c:pt>
                <c:pt idx="197">
                  <c:v>72.163998598965335</c:v>
                </c:pt>
                <c:pt idx="198">
                  <c:v>72.169916031999307</c:v>
                </c:pt>
                <c:pt idx="199">
                  <c:v>72.172267916719946</c:v>
                </c:pt>
                <c:pt idx="200">
                  <c:v>72.173335760825765</c:v>
                </c:pt>
                <c:pt idx="201">
                  <c:v>72.17286083489995</c:v>
                </c:pt>
                <c:pt idx="202">
                  <c:v>72.173470295296411</c:v>
                </c:pt>
                <c:pt idx="203">
                  <c:v>72.173777688683202</c:v>
                </c:pt>
                <c:pt idx="204">
                  <c:v>72.176149662900997</c:v>
                </c:pt>
                <c:pt idx="205">
                  <c:v>72.176711871230822</c:v>
                </c:pt>
                <c:pt idx="206">
                  <c:v>72.178634432864825</c:v>
                </c:pt>
                <c:pt idx="207">
                  <c:v>72.176354562156561</c:v>
                </c:pt>
                <c:pt idx="208">
                  <c:v>72.175886828409375</c:v>
                </c:pt>
                <c:pt idx="209">
                  <c:v>72.170787076368555</c:v>
                </c:pt>
                <c:pt idx="210">
                  <c:v>72.170116275756527</c:v>
                </c:pt>
                <c:pt idx="211">
                  <c:v>72.165624335433478</c:v>
                </c:pt>
                <c:pt idx="212">
                  <c:v>72.167568875586781</c:v>
                </c:pt>
                <c:pt idx="213">
                  <c:v>72.165030535261238</c:v>
                </c:pt>
                <c:pt idx="214">
                  <c:v>72.168189505918761</c:v>
                </c:pt>
                <c:pt idx="215">
                  <c:v>72.165035662535601</c:v>
                </c:pt>
                <c:pt idx="216">
                  <c:v>72.165896552750624</c:v>
                </c:pt>
                <c:pt idx="217">
                  <c:v>72.160605815526239</c:v>
                </c:pt>
                <c:pt idx="218">
                  <c:v>72.159070059725977</c:v>
                </c:pt>
                <c:pt idx="219">
                  <c:v>72.15442301085271</c:v>
                </c:pt>
                <c:pt idx="220">
                  <c:v>72.153405245845306</c:v>
                </c:pt>
                <c:pt idx="221">
                  <c:v>72.15240110168024</c:v>
                </c:pt>
                <c:pt idx="222">
                  <c:v>72.152295817736984</c:v>
                </c:pt>
                <c:pt idx="223">
                  <c:v>72.153597497485435</c:v>
                </c:pt>
                <c:pt idx="224">
                  <c:v>72.15117669545161</c:v>
                </c:pt>
                <c:pt idx="225">
                  <c:v>72.151748088554868</c:v>
                </c:pt>
                <c:pt idx="226">
                  <c:v>72.145483591487292</c:v>
                </c:pt>
                <c:pt idx="227">
                  <c:v>72.145824535496232</c:v>
                </c:pt>
                <c:pt idx="228">
                  <c:v>72.138635301208652</c:v>
                </c:pt>
                <c:pt idx="229">
                  <c:v>72.141623763657208</c:v>
                </c:pt>
                <c:pt idx="230">
                  <c:v>72.13639483248437</c:v>
                </c:pt>
                <c:pt idx="231">
                  <c:v>72.141709081573438</c:v>
                </c:pt>
                <c:pt idx="232">
                  <c:v>72.150551511834493</c:v>
                </c:pt>
                <c:pt idx="233">
                  <c:v>72.14090250741738</c:v>
                </c:pt>
                <c:pt idx="234">
                  <c:v>72.134956518682159</c:v>
                </c:pt>
                <c:pt idx="235">
                  <c:v>72.135051302667947</c:v>
                </c:pt>
                <c:pt idx="236">
                  <c:v>72.129452417658953</c:v>
                </c:pt>
                <c:pt idx="237">
                  <c:v>72.128130533526871</c:v>
                </c:pt>
                <c:pt idx="238">
                  <c:v>72.126677896423303</c:v>
                </c:pt>
                <c:pt idx="239">
                  <c:v>72.125570992689774</c:v>
                </c:pt>
                <c:pt idx="240">
                  <c:v>72.12843068444802</c:v>
                </c:pt>
                <c:pt idx="241">
                  <c:v>72.125194892280334</c:v>
                </c:pt>
                <c:pt idx="242">
                  <c:v>72.129006760677612</c:v>
                </c:pt>
                <c:pt idx="243">
                  <c:v>72.121211637374003</c:v>
                </c:pt>
                <c:pt idx="244">
                  <c:v>72.124623817371884</c:v>
                </c:pt>
                <c:pt idx="245">
                  <c:v>72.114431736920153</c:v>
                </c:pt>
                <c:pt idx="246">
                  <c:v>72.119522151868296</c:v>
                </c:pt>
                <c:pt idx="247">
                  <c:v>72.11125290900641</c:v>
                </c:pt>
                <c:pt idx="248">
                  <c:v>72.118331874468154</c:v>
                </c:pt>
                <c:pt idx="249">
                  <c:v>72.113180795138689</c:v>
                </c:pt>
                <c:pt idx="250">
                  <c:v>72.117632097235756</c:v>
                </c:pt>
                <c:pt idx="251">
                  <c:v>72.115022412600055</c:v>
                </c:pt>
                <c:pt idx="252">
                  <c:v>72.110446308620567</c:v>
                </c:pt>
                <c:pt idx="253">
                  <c:v>72.116833676246543</c:v>
                </c:pt>
                <c:pt idx="254">
                  <c:v>72.087193262102133</c:v>
                </c:pt>
                <c:pt idx="255">
                  <c:v>72.040386241577409</c:v>
                </c:pt>
              </c:numCache>
            </c:numRef>
          </c:yVal>
          <c:smooth val="1"/>
          <c:extLst>
            <c:ext xmlns:c16="http://schemas.microsoft.com/office/drawing/2014/chart" uri="{C3380CC4-5D6E-409C-BE32-E72D297353CC}">
              <c16:uniqueId val="{00000000-6E64-4CAA-AC50-8A59C2303DC1}"/>
            </c:ext>
          </c:extLst>
        </c:ser>
        <c:dLbls>
          <c:showLegendKey val="0"/>
          <c:showVal val="0"/>
          <c:showCatName val="0"/>
          <c:showSerName val="0"/>
          <c:showPercent val="0"/>
          <c:showBubbleSize val="0"/>
        </c:dLbls>
        <c:axId val="185764096"/>
        <c:axId val="185782272"/>
      </c:scatterChart>
      <c:valAx>
        <c:axId val="185764096"/>
        <c:scaling>
          <c:orientation val="minMax"/>
          <c:max val="5.000000000000001E-3"/>
          <c:min val="0"/>
        </c:scaling>
        <c:delete val="0"/>
        <c:axPos val="b"/>
        <c:majorGridlines/>
        <c:minorGridlines/>
        <c:numFmt formatCode="General" sourceLinked="1"/>
        <c:majorTickMark val="none"/>
        <c:minorTickMark val="in"/>
        <c:tickLblPos val="low"/>
        <c:crossAx val="185782272"/>
        <c:crosses val="autoZero"/>
        <c:crossBetween val="midCat"/>
      </c:valAx>
      <c:valAx>
        <c:axId val="185782272"/>
        <c:scaling>
          <c:orientation val="minMax"/>
        </c:scaling>
        <c:delete val="0"/>
        <c:axPos val="l"/>
        <c:majorGridlines>
          <c:spPr>
            <a:ln w="15875">
              <a:solidFill>
                <a:srgbClr val="000000"/>
              </a:solidFill>
            </a:ln>
          </c:spPr>
        </c:majorGridlines>
        <c:minorGridlines/>
        <c:numFmt formatCode="General"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764096"/>
        <c:crosses val="autoZero"/>
        <c:crossBetween val="midCat"/>
        <c:majorUnit val="0.1"/>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3410308126372484"/>
          <c:y val="0.93793261775781867"/>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Input Ripple </a:t>
            </a:r>
            <a:r>
              <a:rPr lang="en-US" sz="1000" b="1" baseline="0">
                <a:solidFill>
                  <a:srgbClr val="FF0000"/>
                </a:solidFill>
              </a:rPr>
              <a:t>Cancellation</a:t>
            </a:r>
            <a:endParaRPr lang="en-US" sz="1000" b="1">
              <a:solidFill>
                <a:srgbClr val="FF0000"/>
              </a:solidFill>
            </a:endParaRPr>
          </a:p>
        </c:rich>
      </c:tx>
      <c:layout>
        <c:manualLayout>
          <c:xMode val="edge"/>
          <c:yMode val="edge"/>
          <c:x val="0.34125901795523866"/>
          <c:y val="1.9525024889130237E-2"/>
        </c:manualLayout>
      </c:layout>
      <c:overlay val="0"/>
      <c:spPr>
        <a:noFill/>
        <a:ln w="25400">
          <a:noFill/>
        </a:ln>
      </c:spPr>
    </c:title>
    <c:autoTitleDeleted val="0"/>
    <c:plotArea>
      <c:layout>
        <c:manualLayout>
          <c:layoutTarget val="inner"/>
          <c:xMode val="edge"/>
          <c:yMode val="edge"/>
          <c:x val="6.5210160502252867E-2"/>
          <c:y val="0.10694663167104113"/>
          <c:w val="0.83571102109207551"/>
          <c:h val="0.73477842708462837"/>
        </c:manualLayout>
      </c:layout>
      <c:scatterChart>
        <c:scatterStyle val="smoothMarker"/>
        <c:varyColors val="0"/>
        <c:ser>
          <c:idx val="2"/>
          <c:order val="0"/>
          <c:tx>
            <c:v>Output Voltage</c:v>
          </c:tx>
          <c:spPr>
            <a:ln w="50800">
              <a:solidFill>
                <a:srgbClr val="FF0000"/>
              </a:solidFill>
              <a:prstDash val="solid"/>
            </a:ln>
          </c:spPr>
          <c:marker>
            <c:symbol val="none"/>
          </c:marker>
          <c:xVal>
            <c:numRef>
              <c:f>Data!$C$695:$C$758</c:f>
              <c:numCache>
                <c:formatCode>General</c:formatCode>
                <c:ptCount val="64"/>
                <c:pt idx="0">
                  <c:v>3.1250000000000001E-4</c:v>
                </c:pt>
                <c:pt idx="1">
                  <c:v>6.2500000000000001E-4</c:v>
                </c:pt>
                <c:pt idx="2">
                  <c:v>9.3749999999999997E-4</c:v>
                </c:pt>
                <c:pt idx="3">
                  <c:v>1.25E-3</c:v>
                </c:pt>
                <c:pt idx="4">
                  <c:v>1.5625000000000001E-3</c:v>
                </c:pt>
                <c:pt idx="5">
                  <c:v>1.8750000000000001E-3</c:v>
                </c:pt>
                <c:pt idx="6">
                  <c:v>2.1875000000000002E-3</c:v>
                </c:pt>
                <c:pt idx="7">
                  <c:v>2.5000000000000001E-3</c:v>
                </c:pt>
                <c:pt idx="8">
                  <c:v>2.8124999999999999E-3</c:v>
                </c:pt>
                <c:pt idx="9">
                  <c:v>3.1249999999999997E-3</c:v>
                </c:pt>
                <c:pt idx="10">
                  <c:v>3.4374999999999996E-3</c:v>
                </c:pt>
                <c:pt idx="11">
                  <c:v>3.7499999999999994E-3</c:v>
                </c:pt>
                <c:pt idx="12">
                  <c:v>4.0624999999999993E-3</c:v>
                </c:pt>
                <c:pt idx="13">
                  <c:v>4.3749999999999995E-3</c:v>
                </c:pt>
                <c:pt idx="14">
                  <c:v>4.6874999999999998E-3</c:v>
                </c:pt>
                <c:pt idx="15">
                  <c:v>5.0000000000000001E-3</c:v>
                </c:pt>
                <c:pt idx="16">
                  <c:v>5.3125000000000004E-3</c:v>
                </c:pt>
                <c:pt idx="17">
                  <c:v>5.6250000000000007E-3</c:v>
                </c:pt>
                <c:pt idx="18">
                  <c:v>5.9375000000000009E-3</c:v>
                </c:pt>
                <c:pt idx="19">
                  <c:v>6.2500000000000012E-3</c:v>
                </c:pt>
                <c:pt idx="20">
                  <c:v>6.5625000000000015E-3</c:v>
                </c:pt>
                <c:pt idx="21">
                  <c:v>6.8750000000000018E-3</c:v>
                </c:pt>
                <c:pt idx="22">
                  <c:v>7.187500000000002E-3</c:v>
                </c:pt>
                <c:pt idx="23">
                  <c:v>7.5000000000000023E-3</c:v>
                </c:pt>
                <c:pt idx="24">
                  <c:v>7.8125000000000017E-3</c:v>
                </c:pt>
                <c:pt idx="25">
                  <c:v>8.125000000000002E-3</c:v>
                </c:pt>
                <c:pt idx="26">
                  <c:v>8.4375000000000023E-3</c:v>
                </c:pt>
                <c:pt idx="27">
                  <c:v>8.7500000000000026E-3</c:v>
                </c:pt>
                <c:pt idx="28">
                  <c:v>9.0625000000000028E-3</c:v>
                </c:pt>
                <c:pt idx="29">
                  <c:v>9.3750000000000031E-3</c:v>
                </c:pt>
                <c:pt idx="30">
                  <c:v>9.6875000000000034E-3</c:v>
                </c:pt>
                <c:pt idx="31">
                  <c:v>1.0000000000000004E-2</c:v>
                </c:pt>
                <c:pt idx="32">
                  <c:v>1.0312500000000004E-2</c:v>
                </c:pt>
                <c:pt idx="33">
                  <c:v>1.0625000000000004E-2</c:v>
                </c:pt>
                <c:pt idx="34">
                  <c:v>1.0937500000000005E-2</c:v>
                </c:pt>
                <c:pt idx="35">
                  <c:v>1.1250000000000005E-2</c:v>
                </c:pt>
                <c:pt idx="36">
                  <c:v>1.1562500000000005E-2</c:v>
                </c:pt>
                <c:pt idx="37">
                  <c:v>1.1875000000000005E-2</c:v>
                </c:pt>
                <c:pt idx="38">
                  <c:v>1.2187500000000006E-2</c:v>
                </c:pt>
                <c:pt idx="39">
                  <c:v>1.2500000000000006E-2</c:v>
                </c:pt>
                <c:pt idx="40">
                  <c:v>1.2812500000000006E-2</c:v>
                </c:pt>
                <c:pt idx="41">
                  <c:v>1.3125000000000006E-2</c:v>
                </c:pt>
                <c:pt idx="42">
                  <c:v>1.3437500000000007E-2</c:v>
                </c:pt>
                <c:pt idx="43">
                  <c:v>1.3750000000000007E-2</c:v>
                </c:pt>
                <c:pt idx="44">
                  <c:v>1.4062500000000007E-2</c:v>
                </c:pt>
                <c:pt idx="45">
                  <c:v>1.4375000000000008E-2</c:v>
                </c:pt>
                <c:pt idx="46">
                  <c:v>1.4687500000000008E-2</c:v>
                </c:pt>
                <c:pt idx="47">
                  <c:v>1.5000000000000008E-2</c:v>
                </c:pt>
                <c:pt idx="48">
                  <c:v>1.5312500000000008E-2</c:v>
                </c:pt>
                <c:pt idx="49">
                  <c:v>1.5625000000000007E-2</c:v>
                </c:pt>
                <c:pt idx="50">
                  <c:v>1.5937500000000007E-2</c:v>
                </c:pt>
                <c:pt idx="51">
                  <c:v>1.6250000000000007E-2</c:v>
                </c:pt>
                <c:pt idx="52">
                  <c:v>1.6562500000000008E-2</c:v>
                </c:pt>
                <c:pt idx="53">
                  <c:v>1.6875000000000008E-2</c:v>
                </c:pt>
                <c:pt idx="54">
                  <c:v>1.7187500000000008E-2</c:v>
                </c:pt>
                <c:pt idx="55">
                  <c:v>1.7500000000000009E-2</c:v>
                </c:pt>
                <c:pt idx="56">
                  <c:v>1.7812500000000009E-2</c:v>
                </c:pt>
                <c:pt idx="57">
                  <c:v>1.8125000000000009E-2</c:v>
                </c:pt>
                <c:pt idx="58">
                  <c:v>1.8437500000000009E-2</c:v>
                </c:pt>
                <c:pt idx="59">
                  <c:v>1.875000000000001E-2</c:v>
                </c:pt>
                <c:pt idx="60">
                  <c:v>1.906250000000001E-2</c:v>
                </c:pt>
                <c:pt idx="61">
                  <c:v>1.937500000000001E-2</c:v>
                </c:pt>
                <c:pt idx="62">
                  <c:v>1.9687500000000011E-2</c:v>
                </c:pt>
                <c:pt idx="63">
                  <c:v>2.0000000000000011E-2</c:v>
                </c:pt>
              </c:numCache>
            </c:numRef>
          </c:xVal>
          <c:yVal>
            <c:numRef>
              <c:f>Data!$D$695:$D$758</c:f>
              <c:numCache>
                <c:formatCode>General</c:formatCode>
                <c:ptCount val="64"/>
                <c:pt idx="0">
                  <c:v>72.006825924156658</c:v>
                </c:pt>
                <c:pt idx="1">
                  <c:v>72.007107135447043</c:v>
                </c:pt>
                <c:pt idx="2">
                  <c:v>72.007319901137919</c:v>
                </c:pt>
                <c:pt idx="3">
                  <c:v>72.007462172179387</c:v>
                </c:pt>
                <c:pt idx="4">
                  <c:v>72.007532578423522</c:v>
                </c:pt>
                <c:pt idx="5">
                  <c:v>72.007530441819696</c:v>
                </c:pt>
                <c:pt idx="6">
                  <c:v>72.007455782944604</c:v>
                </c:pt>
                <c:pt idx="7">
                  <c:v>72.007309320804012</c:v>
                </c:pt>
                <c:pt idx="8">
                  <c:v>72.0070924659084</c:v>
                </c:pt>
                <c:pt idx="9">
                  <c:v>72.006807306688941</c:v>
                </c:pt>
                <c:pt idx="10">
                  <c:v>72.006456589384825</c:v>
                </c:pt>
                <c:pt idx="11">
                  <c:v>72.006043691595394</c:v>
                </c:pt>
                <c:pt idx="12">
                  <c:v>72.005572589752077</c:v>
                </c:pt>
                <c:pt idx="13">
                  <c:v>72.005047820823165</c:v>
                </c:pt>
                <c:pt idx="14">
                  <c:v>72.004474438620321</c:v>
                </c:pt>
                <c:pt idx="15">
                  <c:v>72.003857965127565</c:v>
                </c:pt>
                <c:pt idx="16">
                  <c:v>72.003204337321662</c:v>
                </c:pt>
                <c:pt idx="17">
                  <c:v>72.002519849995693</c:v>
                </c:pt>
                <c:pt idx="18">
                  <c:v>72.001811095136759</c:v>
                </c:pt>
                <c:pt idx="19">
                  <c:v>72.001084898441619</c:v>
                </c:pt>
                <c:pt idx="20">
                  <c:v>72.000348253581421</c:v>
                </c:pt>
                <c:pt idx="21">
                  <c:v>71.999608254848852</c:v>
                </c:pt>
                <c:pt idx="22">
                  <c:v>71.998872028836246</c:v>
                </c:pt>
                <c:pt idx="23">
                  <c:v>71.998146665802565</c:v>
                </c:pt>
                <c:pt idx="24">
                  <c:v>71.997439151390324</c:v>
                </c:pt>
                <c:pt idx="25">
                  <c:v>71.99675629935011</c:v>
                </c:pt>
                <c:pt idx="26">
                  <c:v>71.996104685920329</c:v>
                </c:pt>
                <c:pt idx="27">
                  <c:v>71.99549058649454</c:v>
                </c:pt>
                <c:pt idx="28">
                  <c:v>71.994919915185903</c:v>
                </c:pt>
                <c:pt idx="29">
                  <c:v>71.994398167871083</c:v>
                </c:pt>
                <c:pt idx="30">
                  <c:v>71.993930369261932</c:v>
                </c:pt>
                <c:pt idx="31">
                  <c:v>71.993521024514806</c:v>
                </c:pt>
                <c:pt idx="32">
                  <c:v>71.993174075843342</c:v>
                </c:pt>
                <c:pt idx="33">
                  <c:v>71.992892864552957</c:v>
                </c:pt>
                <c:pt idx="34">
                  <c:v>71.992680098862067</c:v>
                </c:pt>
                <c:pt idx="35">
                  <c:v>71.992537827820613</c:v>
                </c:pt>
                <c:pt idx="36">
                  <c:v>71.992467421576492</c:v>
                </c:pt>
                <c:pt idx="37">
                  <c:v>71.992469558180289</c:v>
                </c:pt>
                <c:pt idx="38">
                  <c:v>71.992544217055396</c:v>
                </c:pt>
                <c:pt idx="39">
                  <c:v>71.992690679195988</c:v>
                </c:pt>
                <c:pt idx="40">
                  <c:v>71.9929075340916</c:v>
                </c:pt>
                <c:pt idx="41">
                  <c:v>71.993192693311059</c:v>
                </c:pt>
                <c:pt idx="42">
                  <c:v>71.993543410615189</c:v>
                </c:pt>
                <c:pt idx="43">
                  <c:v>71.993956308404606</c:v>
                </c:pt>
                <c:pt idx="44">
                  <c:v>71.994427410247923</c:v>
                </c:pt>
                <c:pt idx="45">
                  <c:v>71.994952179176835</c:v>
                </c:pt>
                <c:pt idx="46">
                  <c:v>71.995525561379679</c:v>
                </c:pt>
                <c:pt idx="47">
                  <c:v>71.996142034872435</c:v>
                </c:pt>
                <c:pt idx="48">
                  <c:v>71.996795662678338</c:v>
                </c:pt>
                <c:pt idx="49">
                  <c:v>71.997480150004307</c:v>
                </c:pt>
                <c:pt idx="50">
                  <c:v>71.998188904863241</c:v>
                </c:pt>
                <c:pt idx="51">
                  <c:v>71.998915101558381</c:v>
                </c:pt>
                <c:pt idx="52">
                  <c:v>71.999651746418579</c:v>
                </c:pt>
                <c:pt idx="53">
                  <c:v>72.000391745151148</c:v>
                </c:pt>
                <c:pt idx="54">
                  <c:v>72.001127971163754</c:v>
                </c:pt>
                <c:pt idx="55">
                  <c:v>72.001853334197449</c:v>
                </c:pt>
                <c:pt idx="56">
                  <c:v>72.002560848609676</c:v>
                </c:pt>
                <c:pt idx="57">
                  <c:v>72.00324370064989</c:v>
                </c:pt>
                <c:pt idx="58">
                  <c:v>72.003895314079671</c:v>
                </c:pt>
                <c:pt idx="59">
                  <c:v>72.00450941350546</c:v>
                </c:pt>
                <c:pt idx="60">
                  <c:v>72.005080084814097</c:v>
                </c:pt>
                <c:pt idx="61">
                  <c:v>72.005601832128917</c:v>
                </c:pt>
                <c:pt idx="62">
                  <c:v>72.006069630738068</c:v>
                </c:pt>
                <c:pt idx="63">
                  <c:v>72.006478975485194</c:v>
                </c:pt>
              </c:numCache>
            </c:numRef>
          </c:yVal>
          <c:smooth val="1"/>
          <c:extLst>
            <c:ext xmlns:c16="http://schemas.microsoft.com/office/drawing/2014/chart" uri="{C3380CC4-5D6E-409C-BE32-E72D297353CC}">
              <c16:uniqueId val="{00000000-014B-4E06-9BCC-EAE01796D5B6}"/>
            </c:ext>
          </c:extLst>
        </c:ser>
        <c:dLbls>
          <c:showLegendKey val="0"/>
          <c:showVal val="0"/>
          <c:showCatName val="0"/>
          <c:showSerName val="0"/>
          <c:showPercent val="0"/>
          <c:showBubbleSize val="0"/>
        </c:dLbls>
        <c:axId val="186218368"/>
        <c:axId val="186219904"/>
      </c:scatterChart>
      <c:scatterChart>
        <c:scatterStyle val="smoothMarker"/>
        <c:varyColors val="0"/>
        <c:ser>
          <c:idx val="0"/>
          <c:order val="1"/>
          <c:tx>
            <c:v>Vin_PFC</c:v>
          </c:tx>
          <c:spPr>
            <a:ln w="50800">
              <a:solidFill>
                <a:srgbClr val="3136F7"/>
              </a:solidFill>
            </a:ln>
          </c:spPr>
          <c:marker>
            <c:symbol val="none"/>
          </c:marker>
          <c:xVal>
            <c:numRef>
              <c:f>Data!$A$626:$A$689</c:f>
              <c:numCache>
                <c:formatCode>General</c:formatCode>
                <c:ptCount val="64"/>
                <c:pt idx="0">
                  <c:v>3.1250000000000001E-4</c:v>
                </c:pt>
                <c:pt idx="1">
                  <c:v>6.2500000000000001E-4</c:v>
                </c:pt>
                <c:pt idx="2">
                  <c:v>9.3749999999999997E-4</c:v>
                </c:pt>
                <c:pt idx="3">
                  <c:v>1.25E-3</c:v>
                </c:pt>
                <c:pt idx="4">
                  <c:v>1.5625000000000001E-3</c:v>
                </c:pt>
                <c:pt idx="5">
                  <c:v>1.8750000000000001E-3</c:v>
                </c:pt>
                <c:pt idx="6">
                  <c:v>2.1875000000000002E-3</c:v>
                </c:pt>
                <c:pt idx="7">
                  <c:v>2.5000000000000001E-3</c:v>
                </c:pt>
                <c:pt idx="8">
                  <c:v>2.8124999999999999E-3</c:v>
                </c:pt>
                <c:pt idx="9">
                  <c:v>3.1249999999999997E-3</c:v>
                </c:pt>
                <c:pt idx="10">
                  <c:v>3.4374999999999996E-3</c:v>
                </c:pt>
                <c:pt idx="11">
                  <c:v>3.7499999999999994E-3</c:v>
                </c:pt>
                <c:pt idx="12">
                  <c:v>4.0624999999999993E-3</c:v>
                </c:pt>
                <c:pt idx="13">
                  <c:v>4.3749999999999995E-3</c:v>
                </c:pt>
                <c:pt idx="14">
                  <c:v>4.6874999999999998E-3</c:v>
                </c:pt>
                <c:pt idx="15">
                  <c:v>5.0000000000000001E-3</c:v>
                </c:pt>
                <c:pt idx="16">
                  <c:v>5.3125000000000004E-3</c:v>
                </c:pt>
                <c:pt idx="17">
                  <c:v>5.6250000000000007E-3</c:v>
                </c:pt>
                <c:pt idx="18">
                  <c:v>5.9375000000000009E-3</c:v>
                </c:pt>
                <c:pt idx="19">
                  <c:v>6.2500000000000012E-3</c:v>
                </c:pt>
                <c:pt idx="20">
                  <c:v>6.5625000000000015E-3</c:v>
                </c:pt>
                <c:pt idx="21">
                  <c:v>6.8750000000000018E-3</c:v>
                </c:pt>
                <c:pt idx="22">
                  <c:v>7.187500000000002E-3</c:v>
                </c:pt>
                <c:pt idx="23">
                  <c:v>7.5000000000000023E-3</c:v>
                </c:pt>
                <c:pt idx="24">
                  <c:v>7.8125000000000017E-3</c:v>
                </c:pt>
                <c:pt idx="25">
                  <c:v>8.125000000000002E-3</c:v>
                </c:pt>
                <c:pt idx="26">
                  <c:v>8.4375000000000023E-3</c:v>
                </c:pt>
                <c:pt idx="27">
                  <c:v>8.7500000000000026E-3</c:v>
                </c:pt>
                <c:pt idx="28">
                  <c:v>9.0625000000000028E-3</c:v>
                </c:pt>
                <c:pt idx="29">
                  <c:v>9.3750000000000031E-3</c:v>
                </c:pt>
                <c:pt idx="30">
                  <c:v>9.6875000000000034E-3</c:v>
                </c:pt>
                <c:pt idx="31">
                  <c:v>1.0000000000000004E-2</c:v>
                </c:pt>
                <c:pt idx="32">
                  <c:v>1.0312500000000004E-2</c:v>
                </c:pt>
                <c:pt idx="33">
                  <c:v>1.0625000000000004E-2</c:v>
                </c:pt>
                <c:pt idx="34">
                  <c:v>1.0937500000000005E-2</c:v>
                </c:pt>
                <c:pt idx="35">
                  <c:v>1.1250000000000005E-2</c:v>
                </c:pt>
                <c:pt idx="36">
                  <c:v>1.1562500000000005E-2</c:v>
                </c:pt>
                <c:pt idx="37">
                  <c:v>1.1875000000000005E-2</c:v>
                </c:pt>
                <c:pt idx="38">
                  <c:v>1.2187500000000006E-2</c:v>
                </c:pt>
                <c:pt idx="39">
                  <c:v>1.2500000000000006E-2</c:v>
                </c:pt>
                <c:pt idx="40">
                  <c:v>1.2812500000000006E-2</c:v>
                </c:pt>
                <c:pt idx="41">
                  <c:v>1.3125000000000006E-2</c:v>
                </c:pt>
                <c:pt idx="42">
                  <c:v>1.3437500000000007E-2</c:v>
                </c:pt>
                <c:pt idx="43">
                  <c:v>1.3750000000000007E-2</c:v>
                </c:pt>
                <c:pt idx="44">
                  <c:v>1.4062500000000007E-2</c:v>
                </c:pt>
                <c:pt idx="45">
                  <c:v>1.4375000000000008E-2</c:v>
                </c:pt>
                <c:pt idx="46">
                  <c:v>1.4687500000000008E-2</c:v>
                </c:pt>
                <c:pt idx="47">
                  <c:v>1.5000000000000008E-2</c:v>
                </c:pt>
                <c:pt idx="48">
                  <c:v>1.5312500000000008E-2</c:v>
                </c:pt>
                <c:pt idx="49">
                  <c:v>1.5625000000000007E-2</c:v>
                </c:pt>
                <c:pt idx="50">
                  <c:v>1.5937500000000007E-2</c:v>
                </c:pt>
                <c:pt idx="51">
                  <c:v>1.6250000000000007E-2</c:v>
                </c:pt>
                <c:pt idx="52">
                  <c:v>1.6562500000000008E-2</c:v>
                </c:pt>
                <c:pt idx="53">
                  <c:v>1.6875000000000008E-2</c:v>
                </c:pt>
                <c:pt idx="54">
                  <c:v>1.7187500000000008E-2</c:v>
                </c:pt>
                <c:pt idx="55">
                  <c:v>1.7500000000000009E-2</c:v>
                </c:pt>
                <c:pt idx="56">
                  <c:v>1.7812500000000009E-2</c:v>
                </c:pt>
                <c:pt idx="57">
                  <c:v>1.8125000000000009E-2</c:v>
                </c:pt>
                <c:pt idx="58">
                  <c:v>1.8437500000000009E-2</c:v>
                </c:pt>
                <c:pt idx="59">
                  <c:v>1.875000000000001E-2</c:v>
                </c:pt>
                <c:pt idx="60">
                  <c:v>1.906250000000001E-2</c:v>
                </c:pt>
                <c:pt idx="61">
                  <c:v>1.937500000000001E-2</c:v>
                </c:pt>
                <c:pt idx="62">
                  <c:v>1.9687500000000011E-2</c:v>
                </c:pt>
                <c:pt idx="63">
                  <c:v>2.0000000000000011E-2</c:v>
                </c:pt>
              </c:numCache>
            </c:numRef>
          </c:xVal>
          <c:yVal>
            <c:numRef>
              <c:f>Data!$M$626:$M$689</c:f>
              <c:numCache>
                <c:formatCode>General</c:formatCode>
                <c:ptCount val="64"/>
                <c:pt idx="0">
                  <c:v>400.49008570164779</c:v>
                </c:pt>
                <c:pt idx="1">
                  <c:v>400.97545161008065</c:v>
                </c:pt>
                <c:pt idx="2">
                  <c:v>401.45142338627232</c:v>
                </c:pt>
                <c:pt idx="3">
                  <c:v>401.91341716182546</c:v>
                </c:pt>
                <c:pt idx="4">
                  <c:v>402.35698368413</c:v>
                </c:pt>
                <c:pt idx="5">
                  <c:v>402.77785116509801</c:v>
                </c:pt>
                <c:pt idx="6">
                  <c:v>403.17196642081825</c:v>
                </c:pt>
                <c:pt idx="7">
                  <c:v>403.53553390593271</c:v>
                </c:pt>
                <c:pt idx="8">
                  <c:v>403.86505226681368</c:v>
                </c:pt>
                <c:pt idx="9">
                  <c:v>404.15734806151272</c:v>
                </c:pt>
                <c:pt idx="10">
                  <c:v>404.40960632174176</c:v>
                </c:pt>
                <c:pt idx="11">
                  <c:v>404.61939766255642</c:v>
                </c:pt>
                <c:pt idx="12">
                  <c:v>404.78470167866107</c:v>
                </c:pt>
                <c:pt idx="13">
                  <c:v>404.90392640201617</c:v>
                </c:pt>
                <c:pt idx="14">
                  <c:v>404.97592363336099</c:v>
                </c:pt>
                <c:pt idx="15">
                  <c:v>405</c:v>
                </c:pt>
                <c:pt idx="16">
                  <c:v>404.97592363336099</c:v>
                </c:pt>
                <c:pt idx="17">
                  <c:v>404.90392640201617</c:v>
                </c:pt>
                <c:pt idx="18">
                  <c:v>404.78470167866107</c:v>
                </c:pt>
                <c:pt idx="19">
                  <c:v>404.61939766255642</c:v>
                </c:pt>
                <c:pt idx="20">
                  <c:v>404.40960632174176</c:v>
                </c:pt>
                <c:pt idx="21">
                  <c:v>404.15734806151272</c:v>
                </c:pt>
                <c:pt idx="22">
                  <c:v>403.86505226681368</c:v>
                </c:pt>
                <c:pt idx="23">
                  <c:v>403.53553390593271</c:v>
                </c:pt>
                <c:pt idx="24">
                  <c:v>403.17196642081825</c:v>
                </c:pt>
                <c:pt idx="25">
                  <c:v>402.77785116509801</c:v>
                </c:pt>
                <c:pt idx="26">
                  <c:v>402.35698368413</c:v>
                </c:pt>
                <c:pt idx="27">
                  <c:v>401.91341716182546</c:v>
                </c:pt>
                <c:pt idx="28">
                  <c:v>401.45142338627232</c:v>
                </c:pt>
                <c:pt idx="29">
                  <c:v>400.97545161008065</c:v>
                </c:pt>
                <c:pt idx="30">
                  <c:v>400.49008570164779</c:v>
                </c:pt>
                <c:pt idx="31">
                  <c:v>400</c:v>
                </c:pt>
                <c:pt idx="32">
                  <c:v>399.50991429835221</c:v>
                </c:pt>
                <c:pt idx="33">
                  <c:v>399.02454838991935</c:v>
                </c:pt>
                <c:pt idx="34">
                  <c:v>398.54857661372768</c:v>
                </c:pt>
                <c:pt idx="35">
                  <c:v>398.08658283817454</c:v>
                </c:pt>
                <c:pt idx="36">
                  <c:v>397.64301631587</c:v>
                </c:pt>
                <c:pt idx="37">
                  <c:v>397.22214883490199</c:v>
                </c:pt>
                <c:pt idx="38">
                  <c:v>396.82803357918175</c:v>
                </c:pt>
                <c:pt idx="39">
                  <c:v>396.46446609406723</c:v>
                </c:pt>
                <c:pt idx="40">
                  <c:v>396.13494773318632</c:v>
                </c:pt>
                <c:pt idx="41">
                  <c:v>395.84265193848728</c:v>
                </c:pt>
                <c:pt idx="42">
                  <c:v>395.59039367825824</c:v>
                </c:pt>
                <c:pt idx="43">
                  <c:v>395.38060233744358</c:v>
                </c:pt>
                <c:pt idx="44">
                  <c:v>395.21529832133893</c:v>
                </c:pt>
                <c:pt idx="45">
                  <c:v>395.09607359798383</c:v>
                </c:pt>
                <c:pt idx="46">
                  <c:v>395.02407636663901</c:v>
                </c:pt>
                <c:pt idx="47">
                  <c:v>395</c:v>
                </c:pt>
                <c:pt idx="48">
                  <c:v>395.02407636663901</c:v>
                </c:pt>
                <c:pt idx="49">
                  <c:v>395.09607359798383</c:v>
                </c:pt>
                <c:pt idx="50">
                  <c:v>395.21529832133893</c:v>
                </c:pt>
                <c:pt idx="51">
                  <c:v>395.38060233744358</c:v>
                </c:pt>
                <c:pt idx="52">
                  <c:v>395.59039367825824</c:v>
                </c:pt>
                <c:pt idx="53">
                  <c:v>395.84265193848728</c:v>
                </c:pt>
                <c:pt idx="54">
                  <c:v>396.13494773318632</c:v>
                </c:pt>
                <c:pt idx="55">
                  <c:v>396.46446609406729</c:v>
                </c:pt>
                <c:pt idx="56">
                  <c:v>396.82803357918181</c:v>
                </c:pt>
                <c:pt idx="57">
                  <c:v>397.22214883490199</c:v>
                </c:pt>
                <c:pt idx="58">
                  <c:v>397.64301631587</c:v>
                </c:pt>
                <c:pt idx="59">
                  <c:v>398.08658283817454</c:v>
                </c:pt>
                <c:pt idx="60">
                  <c:v>398.54857661372773</c:v>
                </c:pt>
                <c:pt idx="61">
                  <c:v>399.02454838991935</c:v>
                </c:pt>
                <c:pt idx="62">
                  <c:v>399.50991429835221</c:v>
                </c:pt>
                <c:pt idx="63">
                  <c:v>400</c:v>
                </c:pt>
              </c:numCache>
            </c:numRef>
          </c:yVal>
          <c:smooth val="1"/>
          <c:extLst>
            <c:ext xmlns:c16="http://schemas.microsoft.com/office/drawing/2014/chart" uri="{C3380CC4-5D6E-409C-BE32-E72D297353CC}">
              <c16:uniqueId val="{00000001-014B-4E06-9BCC-EAE01796D5B6}"/>
            </c:ext>
          </c:extLst>
        </c:ser>
        <c:dLbls>
          <c:showLegendKey val="0"/>
          <c:showVal val="0"/>
          <c:showCatName val="0"/>
          <c:showSerName val="0"/>
          <c:showPercent val="0"/>
          <c:showBubbleSize val="0"/>
        </c:dLbls>
        <c:axId val="186235520"/>
        <c:axId val="186233984"/>
      </c:scatterChart>
      <c:valAx>
        <c:axId val="186218368"/>
        <c:scaling>
          <c:orientation val="minMax"/>
          <c:max val="2.0000000000000004E-2"/>
          <c:min val="0"/>
        </c:scaling>
        <c:delete val="0"/>
        <c:axPos val="b"/>
        <c:majorGridlines/>
        <c:minorGridlines/>
        <c:numFmt formatCode="General" sourceLinked="1"/>
        <c:majorTickMark val="none"/>
        <c:minorTickMark val="in"/>
        <c:tickLblPos val="low"/>
        <c:crossAx val="186219904"/>
        <c:crosses val="autoZero"/>
        <c:crossBetween val="midCat"/>
      </c:valAx>
      <c:valAx>
        <c:axId val="186219904"/>
        <c:scaling>
          <c:orientation val="minMax"/>
        </c:scaling>
        <c:delete val="0"/>
        <c:axPos val="l"/>
        <c:majorGridlines>
          <c:spPr>
            <a:ln w="15875">
              <a:solidFill>
                <a:srgbClr val="000000"/>
              </a:solidFill>
            </a:ln>
          </c:spPr>
        </c:majorGridlines>
        <c:minorGridlines/>
        <c:numFmt formatCode="General"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6218368"/>
        <c:crosses val="autoZero"/>
        <c:crossBetween val="midCat"/>
        <c:majorUnit val="5.000000000000001E-2"/>
      </c:valAx>
      <c:valAx>
        <c:axId val="186233984"/>
        <c:scaling>
          <c:orientation val="minMax"/>
        </c:scaling>
        <c:delete val="0"/>
        <c:axPos val="r"/>
        <c:numFmt formatCode="General" sourceLinked="1"/>
        <c:majorTickMark val="out"/>
        <c:minorTickMark val="none"/>
        <c:tickLblPos val="nextTo"/>
        <c:crossAx val="186235520"/>
        <c:crosses val="max"/>
        <c:crossBetween val="midCat"/>
      </c:valAx>
      <c:valAx>
        <c:axId val="186235520"/>
        <c:scaling>
          <c:orientation val="minMax"/>
        </c:scaling>
        <c:delete val="1"/>
        <c:axPos val="b"/>
        <c:numFmt formatCode="General" sourceLinked="1"/>
        <c:majorTickMark val="out"/>
        <c:minorTickMark val="none"/>
        <c:tickLblPos val="nextTo"/>
        <c:crossAx val="186233984"/>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3410308126372484"/>
          <c:y val="0.93793261775781867"/>
          <c:w val="0.62838917614880485"/>
          <c:h val="6.2067517422391166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Audio Susceptibility Plot</a:t>
            </a:r>
          </a:p>
        </c:rich>
      </c:tx>
      <c:layout>
        <c:manualLayout>
          <c:xMode val="edge"/>
          <c:yMode val="edge"/>
          <c:x val="0.30611770587345993"/>
          <c:y val="9.3129511579450579E-3"/>
        </c:manualLayout>
      </c:layout>
      <c:overlay val="0"/>
      <c:spPr>
        <a:noFill/>
        <a:ln w="25400">
          <a:noFill/>
        </a:ln>
      </c:spPr>
    </c:title>
    <c:autoTitleDeleted val="0"/>
    <c:plotArea>
      <c:layout>
        <c:manualLayout>
          <c:layoutTarget val="inner"/>
          <c:xMode val="edge"/>
          <c:yMode val="edge"/>
          <c:x val="6.5210160502252867E-2"/>
          <c:y val="8.8605200126222972E-2"/>
          <c:w val="0.7830151600937878"/>
          <c:h val="0.75301422319079814"/>
        </c:manualLayout>
      </c:layout>
      <c:scatterChart>
        <c:scatterStyle val="smoothMarker"/>
        <c:varyColors val="0"/>
        <c:ser>
          <c:idx val="2"/>
          <c:order val="0"/>
          <c:tx>
            <c:v>dB(Gvg(f)_closed)</c:v>
          </c:tx>
          <c:spPr>
            <a:ln w="50800">
              <a:solidFill>
                <a:srgbClr val="0000FF"/>
              </a:solidFill>
              <a:prstDash val="solid"/>
            </a:ln>
          </c:spPr>
          <c:marker>
            <c:symbol val="none"/>
          </c:marker>
          <c:xVal>
            <c:numRef>
              <c:f>Sheet2!#REF!</c:f>
            </c:numRef>
          </c:xVal>
          <c:yVal>
            <c:numRef>
              <c:f>Sheet2!#REF!</c:f>
              <c:numCache>
                <c:formatCode>General</c:formatCode>
                <c:ptCount val="1"/>
                <c:pt idx="0">
                  <c:v>1</c:v>
                </c:pt>
              </c:numCache>
            </c:numRef>
          </c:yVal>
          <c:smooth val="1"/>
          <c:extLst>
            <c:ext xmlns:c16="http://schemas.microsoft.com/office/drawing/2014/chart" uri="{C3380CC4-5D6E-409C-BE32-E72D297353CC}">
              <c16:uniqueId val="{00000000-54B6-4732-B58D-763E6054BC0E}"/>
            </c:ext>
          </c:extLst>
        </c:ser>
        <c:dLbls>
          <c:showLegendKey val="0"/>
          <c:showVal val="0"/>
          <c:showCatName val="0"/>
          <c:showSerName val="0"/>
          <c:showPercent val="0"/>
          <c:showBubbleSize val="0"/>
        </c:dLbls>
        <c:axId val="186260096"/>
        <c:axId val="186265984"/>
      </c:scatterChart>
      <c:valAx>
        <c:axId val="186260096"/>
        <c:scaling>
          <c:orientation val="minMax"/>
          <c:max val="49"/>
          <c:min val="1"/>
        </c:scaling>
        <c:delete val="0"/>
        <c:axPos val="b"/>
        <c:majorGridlines/>
        <c:minorGridlines/>
        <c:numFmt formatCode="General" sourceLinked="1"/>
        <c:majorTickMark val="none"/>
        <c:minorTickMark val="in"/>
        <c:tickLblPos val="low"/>
        <c:crossAx val="186265984"/>
        <c:crosses val="autoZero"/>
        <c:crossBetween val="midCat"/>
        <c:majorUnit val="10"/>
        <c:minorUnit val="10"/>
      </c:valAx>
      <c:valAx>
        <c:axId val="186265984"/>
        <c:scaling>
          <c:orientation val="minMax"/>
          <c:max val="-40"/>
          <c:min val="-40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6260096"/>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3.3485948756427138E-2"/>
          <c:y val="0.93793282168842818"/>
          <c:w val="0.94658819640870184"/>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calculations'!$S$66:$S$140</c:f>
              <c:numCache>
                <c:formatCode>0.00</c:formatCode>
                <c:ptCount val="75"/>
                <c:pt idx="0">
                  <c:v>0</c:v>
                </c:pt>
                <c:pt idx="1">
                  <c:v>1.0106781028237803E-2</c:v>
                </c:pt>
                <c:pt idx="2">
                  <c:v>4.175806675685903E-2</c:v>
                </c:pt>
                <c:pt idx="3">
                  <c:v>9.9345195299799696E-2</c:v>
                </c:pt>
                <c:pt idx="4">
                  <c:v>0.19169141392170844</c:v>
                </c:pt>
                <c:pt idx="5">
                  <c:v>0.33493919246843168</c:v>
                </c:pt>
                <c:pt idx="6">
                  <c:v>0.55742263178529872</c:v>
                </c:pt>
                <c:pt idx="7">
                  <c:v>0.90187037514297586</c:v>
                </c:pt>
                <c:pt idx="8">
                  <c:v>1.384811447644438</c:v>
                </c:pt>
                <c:pt idx="11">
                  <c:v>1.8194865995552372</c:v>
                </c:pt>
                <c:pt idx="12">
                  <c:v>1.894139836152168</c:v>
                </c:pt>
                <c:pt idx="15">
                  <c:v>1.7304406376844241</c:v>
                </c:pt>
                <c:pt idx="16">
                  <c:v>1.5467530892424821</c:v>
                </c:pt>
                <c:pt idx="17">
                  <c:v>1.4013855164560094</c:v>
                </c:pt>
                <c:pt idx="18">
                  <c:v>1.2928170435491322</c:v>
                </c:pt>
                <c:pt idx="19">
                  <c:v>1.2112357897950208</c:v>
                </c:pt>
                <c:pt idx="20">
                  <c:v>1.1486018483226226</c:v>
                </c:pt>
                <c:pt idx="21">
                  <c:v>1.0993518348014901</c:v>
                </c:pt>
                <c:pt idx="22">
                  <c:v>1.059737201261125</c:v>
                </c:pt>
                <c:pt idx="23">
                  <c:v>1.0272089975371101</c:v>
                </c:pt>
                <c:pt idx="24">
                  <c:v>1</c:v>
                </c:pt>
                <c:pt idx="25">
                  <c:v>0.97685820646448296</c:v>
                </c:pt>
                <c:pt idx="26">
                  <c:v>0.95687782089006179</c:v>
                </c:pt>
                <c:pt idx="27">
                  <c:v>0.93939068432465778</c:v>
                </c:pt>
                <c:pt idx="28">
                  <c:v>0.92389519570322753</c:v>
                </c:pt>
                <c:pt idx="29">
                  <c:v>0.91000880755148961</c:v>
                </c:pt>
                <c:pt idx="30">
                  <c:v>0.89743562481975869</c:v>
                </c:pt>
                <c:pt idx="31">
                  <c:v>0.88594387398863284</c:v>
                </c:pt>
                <c:pt idx="32">
                  <c:v>0.87534995090061651</c:v>
                </c:pt>
                <c:pt idx="33">
                  <c:v>0.86550693671556733</c:v>
                </c:pt>
                <c:pt idx="34">
                  <c:v>0.85629620264592932</c:v>
                </c:pt>
                <c:pt idx="35">
                  <c:v>0.84762118541602882</c:v>
                </c:pt>
                <c:pt idx="36">
                  <c:v>0.83940271177169801</c:v>
                </c:pt>
                <c:pt idx="37">
                  <c:v>0.8315754441948856</c:v>
                </c:pt>
                <c:pt idx="38">
                  <c:v>0.82408514888761275</c:v>
                </c:pt>
                <c:pt idx="39">
                  <c:v>0.81688657419356214</c:v>
                </c:pt>
                <c:pt idx="40">
                  <c:v>0.80994178736399325</c:v>
                </c:pt>
                <c:pt idx="41">
                  <c:v>0.80321885912034996</c:v>
                </c:pt>
                <c:pt idx="42">
                  <c:v>0.79669081473905434</c:v>
                </c:pt>
                <c:pt idx="43">
                  <c:v>0.79033479126359185</c:v>
                </c:pt>
                <c:pt idx="44">
                  <c:v>0.78413135551342539</c:v>
                </c:pt>
                <c:pt idx="45">
                  <c:v>0.77806394854547289</c:v>
                </c:pt>
                <c:pt idx="46">
                  <c:v>0.77211843031723226</c:v>
                </c:pt>
                <c:pt idx="47">
                  <c:v>0.76628270431965384</c:v>
                </c:pt>
                <c:pt idx="48">
                  <c:v>0.76054640646439042</c:v>
                </c:pt>
                <c:pt idx="49">
                  <c:v>0.75490064592784267</c:v>
                </c:pt>
                <c:pt idx="50">
                  <c:v>0.74933778826136632</c:v>
                </c:pt>
                <c:pt idx="51">
                  <c:v>0.7438512730805682</c:v>
                </c:pt>
                <c:pt idx="52">
                  <c:v>0.73843546019742967</c:v>
                </c:pt>
                <c:pt idx="53">
                  <c:v>0.73308549926752131</c:v>
                </c:pt>
                <c:pt idx="54">
                  <c:v>0.72779721897247462</c:v>
                </c:pt>
                <c:pt idx="55">
                  <c:v>0.72256703250588539</c:v>
                </c:pt>
                <c:pt idx="56">
                  <c:v>0.71739185672456796</c:v>
                </c:pt>
                <c:pt idx="57">
                  <c:v>0.71226904280105263</c:v>
                </c:pt>
                <c:pt idx="58">
                  <c:v>0.70719631659354742</c:v>
                </c:pt>
                <c:pt idx="59">
                  <c:v>0.70217172725635446</c:v>
                </c:pt>
                <c:pt idx="60">
                  <c:v>0.69719360286245247</c:v>
                </c:pt>
                <c:pt idx="61">
                  <c:v>0.6922605120124522</c:v>
                </c:pt>
                <c:pt idx="62">
                  <c:v>0.68737123056987204</c:v>
                </c:pt>
                <c:pt idx="63">
                  <c:v>0.68252471279880245</c:v>
                </c:pt>
                <c:pt idx="64">
                  <c:v>0.67772006629242965</c:v>
                </c:pt>
                <c:pt idx="65">
                  <c:v>0.67295653017398427</c:v>
                </c:pt>
                <c:pt idx="66">
                  <c:v>0.66823345612913243</c:v>
                </c:pt>
                <c:pt idx="67">
                  <c:v>0.66355029189349468</c:v>
                </c:pt>
                <c:pt idx="68">
                  <c:v>0.65890656687320437</c:v>
                </c:pt>
                <c:pt idx="69">
                  <c:v>0.65430187962199682</c:v>
                </c:pt>
                <c:pt idx="70">
                  <c:v>0.64973588693682516</c:v>
                </c:pt>
                <c:pt idx="71">
                  <c:v>0.64520829436654792</c:v>
                </c:pt>
                <c:pt idx="72">
                  <c:v>0.64071884795597589</c:v>
                </c:pt>
                <c:pt idx="73">
                  <c:v>0.63626732707111866</c:v>
                </c:pt>
                <c:pt idx="74">
                  <c:v>0.63185353817166179</c:v>
                </c:pt>
              </c:numCache>
            </c:numRef>
          </c:yVal>
          <c:smooth val="1"/>
          <c:extLst>
            <c:ext xmlns:c16="http://schemas.microsoft.com/office/drawing/2014/chart" uri="{C3380CC4-5D6E-409C-BE32-E72D297353CC}">
              <c16:uniqueId val="{00000000-DE03-4603-9DA6-37B70DD346AA}"/>
            </c:ext>
          </c:extLst>
        </c:ser>
        <c:ser>
          <c:idx val="1"/>
          <c:order val="1"/>
          <c:tx>
            <c:v>Mg(max)</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calculations'!$U$66:$U$144</c:f>
              <c:numCache>
                <c:formatCode>0.00</c:formatCode>
                <c:ptCount val="79"/>
                <c:pt idx="0">
                  <c:v>1.2078947368421054</c:v>
                </c:pt>
                <c:pt idx="1">
                  <c:v>1.2078947368421054</c:v>
                </c:pt>
                <c:pt idx="2">
                  <c:v>1.2078947368421054</c:v>
                </c:pt>
                <c:pt idx="3">
                  <c:v>1.2078947368421054</c:v>
                </c:pt>
                <c:pt idx="4">
                  <c:v>1.2078947368421054</c:v>
                </c:pt>
                <c:pt idx="5">
                  <c:v>1.2078947368421054</c:v>
                </c:pt>
                <c:pt idx="6">
                  <c:v>1.2078947368421054</c:v>
                </c:pt>
                <c:pt idx="7">
                  <c:v>1.2078947368421054</c:v>
                </c:pt>
                <c:pt idx="8">
                  <c:v>1.2078947368421054</c:v>
                </c:pt>
                <c:pt idx="11">
                  <c:v>1.2078947368421054</c:v>
                </c:pt>
                <c:pt idx="12">
                  <c:v>1.2078947368421054</c:v>
                </c:pt>
                <c:pt idx="15">
                  <c:v>1.2078947368421054</c:v>
                </c:pt>
                <c:pt idx="16">
                  <c:v>1.2078947368421054</c:v>
                </c:pt>
                <c:pt idx="17">
                  <c:v>1.2078947368421054</c:v>
                </c:pt>
                <c:pt idx="18">
                  <c:v>1.2078947368421054</c:v>
                </c:pt>
                <c:pt idx="19">
                  <c:v>1.2078947368421054</c:v>
                </c:pt>
                <c:pt idx="20">
                  <c:v>1.2078947368421054</c:v>
                </c:pt>
                <c:pt idx="21">
                  <c:v>1.2078947368421054</c:v>
                </c:pt>
                <c:pt idx="22">
                  <c:v>1.2078947368421054</c:v>
                </c:pt>
                <c:pt idx="23">
                  <c:v>1.2078947368421054</c:v>
                </c:pt>
                <c:pt idx="24">
                  <c:v>1.2078947368421054</c:v>
                </c:pt>
                <c:pt idx="25">
                  <c:v>1.2078947368421054</c:v>
                </c:pt>
                <c:pt idx="26">
                  <c:v>1.2078947368421054</c:v>
                </c:pt>
                <c:pt idx="27">
                  <c:v>1.2078947368421054</c:v>
                </c:pt>
                <c:pt idx="28">
                  <c:v>1.2078947368421054</c:v>
                </c:pt>
                <c:pt idx="29">
                  <c:v>1.2078947368421054</c:v>
                </c:pt>
                <c:pt idx="30">
                  <c:v>1.2078947368421054</c:v>
                </c:pt>
                <c:pt idx="31">
                  <c:v>1.2078947368421054</c:v>
                </c:pt>
                <c:pt idx="32">
                  <c:v>1.2078947368421054</c:v>
                </c:pt>
                <c:pt idx="33">
                  <c:v>1.2078947368421054</c:v>
                </c:pt>
                <c:pt idx="34">
                  <c:v>1.2078947368421054</c:v>
                </c:pt>
                <c:pt idx="35">
                  <c:v>1.2078947368421054</c:v>
                </c:pt>
                <c:pt idx="36">
                  <c:v>1.2078947368421054</c:v>
                </c:pt>
                <c:pt idx="37">
                  <c:v>1.2078947368421054</c:v>
                </c:pt>
                <c:pt idx="38">
                  <c:v>1.2078947368421054</c:v>
                </c:pt>
                <c:pt idx="39">
                  <c:v>1.2078947368421054</c:v>
                </c:pt>
                <c:pt idx="40">
                  <c:v>1.2078947368421054</c:v>
                </c:pt>
                <c:pt idx="41">
                  <c:v>1.2078947368421054</c:v>
                </c:pt>
                <c:pt idx="42">
                  <c:v>1.2078947368421054</c:v>
                </c:pt>
                <c:pt idx="43">
                  <c:v>1.2078947368421054</c:v>
                </c:pt>
                <c:pt idx="44">
                  <c:v>1.2078947368421054</c:v>
                </c:pt>
                <c:pt idx="45">
                  <c:v>1.2078947368421054</c:v>
                </c:pt>
                <c:pt idx="46">
                  <c:v>1.2078947368421054</c:v>
                </c:pt>
                <c:pt idx="47">
                  <c:v>1.2078947368421054</c:v>
                </c:pt>
                <c:pt idx="48">
                  <c:v>1.2078947368421054</c:v>
                </c:pt>
                <c:pt idx="49">
                  <c:v>1.2078947368421054</c:v>
                </c:pt>
                <c:pt idx="50">
                  <c:v>1.2078947368421054</c:v>
                </c:pt>
                <c:pt idx="51">
                  <c:v>1.2078947368421054</c:v>
                </c:pt>
                <c:pt idx="52">
                  <c:v>1.2078947368421054</c:v>
                </c:pt>
                <c:pt idx="53">
                  <c:v>1.2078947368421054</c:v>
                </c:pt>
                <c:pt idx="54">
                  <c:v>1.2078947368421054</c:v>
                </c:pt>
                <c:pt idx="55">
                  <c:v>1.2078947368421054</c:v>
                </c:pt>
                <c:pt idx="56">
                  <c:v>1.2078947368421054</c:v>
                </c:pt>
                <c:pt idx="57">
                  <c:v>1.2078947368421054</c:v>
                </c:pt>
                <c:pt idx="58">
                  <c:v>1.2078947368421054</c:v>
                </c:pt>
                <c:pt idx="59">
                  <c:v>1.2078947368421054</c:v>
                </c:pt>
                <c:pt idx="60">
                  <c:v>1.2078947368421054</c:v>
                </c:pt>
                <c:pt idx="61">
                  <c:v>1.2078947368421054</c:v>
                </c:pt>
                <c:pt idx="62">
                  <c:v>1.2078947368421054</c:v>
                </c:pt>
                <c:pt idx="63">
                  <c:v>1.2078947368421054</c:v>
                </c:pt>
                <c:pt idx="64">
                  <c:v>1.2078947368421054</c:v>
                </c:pt>
                <c:pt idx="65">
                  <c:v>1.2078947368421054</c:v>
                </c:pt>
                <c:pt idx="66">
                  <c:v>1.2078947368421054</c:v>
                </c:pt>
                <c:pt idx="67">
                  <c:v>1.2078947368421054</c:v>
                </c:pt>
                <c:pt idx="68">
                  <c:v>1.2078947368421054</c:v>
                </c:pt>
                <c:pt idx="69">
                  <c:v>1.2078947368421054</c:v>
                </c:pt>
                <c:pt idx="70">
                  <c:v>1.2078947368421054</c:v>
                </c:pt>
                <c:pt idx="71">
                  <c:v>1.2078947368421054</c:v>
                </c:pt>
                <c:pt idx="72">
                  <c:v>1.2078947368421054</c:v>
                </c:pt>
                <c:pt idx="73">
                  <c:v>1.2078947368421054</c:v>
                </c:pt>
                <c:pt idx="74">
                  <c:v>1.2078947368421054</c:v>
                </c:pt>
                <c:pt idx="75">
                  <c:v>1.2078947368421054</c:v>
                </c:pt>
              </c:numCache>
            </c:numRef>
          </c:yVal>
          <c:smooth val="1"/>
          <c:extLst>
            <c:ext xmlns:c16="http://schemas.microsoft.com/office/drawing/2014/chart" uri="{C3380CC4-5D6E-409C-BE32-E72D297353CC}">
              <c16:uniqueId val="{00000001-DE03-4603-9DA6-37B70DD346AA}"/>
            </c:ext>
          </c:extLst>
        </c:ser>
        <c:ser>
          <c:idx val="2"/>
          <c:order val="2"/>
          <c:tx>
            <c:v>Mg(min)</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calculations'!$V$66:$V$144</c:f>
              <c:numCache>
                <c:formatCode>0.00</c:formatCode>
                <c:ptCount val="79"/>
                <c:pt idx="0">
                  <c:v>1.0609756097560976</c:v>
                </c:pt>
                <c:pt idx="1">
                  <c:v>1.0609756097560976</c:v>
                </c:pt>
                <c:pt idx="2">
                  <c:v>1.0609756097560976</c:v>
                </c:pt>
                <c:pt idx="3">
                  <c:v>1.0609756097560976</c:v>
                </c:pt>
                <c:pt idx="4">
                  <c:v>1.0609756097560976</c:v>
                </c:pt>
                <c:pt idx="5">
                  <c:v>1.0609756097560976</c:v>
                </c:pt>
                <c:pt idx="6">
                  <c:v>1.0609756097560976</c:v>
                </c:pt>
                <c:pt idx="7">
                  <c:v>1.0609756097560976</c:v>
                </c:pt>
                <c:pt idx="8">
                  <c:v>1.0609756097560976</c:v>
                </c:pt>
                <c:pt idx="11">
                  <c:v>1.0609756097560976</c:v>
                </c:pt>
                <c:pt idx="12">
                  <c:v>1.0609756097560976</c:v>
                </c:pt>
                <c:pt idx="15">
                  <c:v>1.0609756097560976</c:v>
                </c:pt>
                <c:pt idx="16">
                  <c:v>1.0609756097560976</c:v>
                </c:pt>
                <c:pt idx="17">
                  <c:v>1.0609756097560976</c:v>
                </c:pt>
                <c:pt idx="18">
                  <c:v>1.0609756097560976</c:v>
                </c:pt>
                <c:pt idx="19">
                  <c:v>1.0609756097560976</c:v>
                </c:pt>
                <c:pt idx="20">
                  <c:v>1.0609756097560976</c:v>
                </c:pt>
                <c:pt idx="21">
                  <c:v>1.0609756097560976</c:v>
                </c:pt>
                <c:pt idx="22">
                  <c:v>1.0609756097560976</c:v>
                </c:pt>
                <c:pt idx="23">
                  <c:v>1.0609756097560976</c:v>
                </c:pt>
                <c:pt idx="24">
                  <c:v>1.0609756097560976</c:v>
                </c:pt>
                <c:pt idx="25">
                  <c:v>1.0609756097560976</c:v>
                </c:pt>
                <c:pt idx="26">
                  <c:v>1.0609756097560976</c:v>
                </c:pt>
                <c:pt idx="27">
                  <c:v>1.0609756097560976</c:v>
                </c:pt>
                <c:pt idx="28">
                  <c:v>1.0609756097560976</c:v>
                </c:pt>
                <c:pt idx="29">
                  <c:v>1.0609756097560976</c:v>
                </c:pt>
                <c:pt idx="30">
                  <c:v>1.0609756097560976</c:v>
                </c:pt>
                <c:pt idx="31">
                  <c:v>1.0609756097560976</c:v>
                </c:pt>
                <c:pt idx="32">
                  <c:v>1.0609756097560976</c:v>
                </c:pt>
                <c:pt idx="33">
                  <c:v>1.0609756097560976</c:v>
                </c:pt>
                <c:pt idx="34">
                  <c:v>1.0609756097560976</c:v>
                </c:pt>
                <c:pt idx="35">
                  <c:v>1.0609756097560976</c:v>
                </c:pt>
                <c:pt idx="36">
                  <c:v>1.0609756097560976</c:v>
                </c:pt>
                <c:pt idx="37">
                  <c:v>1.0609756097560976</c:v>
                </c:pt>
                <c:pt idx="38">
                  <c:v>1.0609756097560976</c:v>
                </c:pt>
                <c:pt idx="39">
                  <c:v>1.0609756097560976</c:v>
                </c:pt>
                <c:pt idx="40">
                  <c:v>1.0609756097560976</c:v>
                </c:pt>
                <c:pt idx="41">
                  <c:v>1.0609756097560976</c:v>
                </c:pt>
                <c:pt idx="42">
                  <c:v>1.0609756097560976</c:v>
                </c:pt>
                <c:pt idx="43">
                  <c:v>1.0609756097560976</c:v>
                </c:pt>
                <c:pt idx="44">
                  <c:v>1.0609756097560976</c:v>
                </c:pt>
                <c:pt idx="45">
                  <c:v>1.0609756097560976</c:v>
                </c:pt>
                <c:pt idx="46">
                  <c:v>1.0609756097560976</c:v>
                </c:pt>
                <c:pt idx="47">
                  <c:v>1.0609756097560976</c:v>
                </c:pt>
                <c:pt idx="48">
                  <c:v>1.0609756097560976</c:v>
                </c:pt>
                <c:pt idx="49">
                  <c:v>1.0609756097560976</c:v>
                </c:pt>
                <c:pt idx="50">
                  <c:v>1.0609756097560976</c:v>
                </c:pt>
                <c:pt idx="51">
                  <c:v>1.0609756097560976</c:v>
                </c:pt>
                <c:pt idx="52">
                  <c:v>1.0609756097560976</c:v>
                </c:pt>
                <c:pt idx="53">
                  <c:v>1.0609756097560976</c:v>
                </c:pt>
                <c:pt idx="54">
                  <c:v>1.0609756097560976</c:v>
                </c:pt>
                <c:pt idx="55">
                  <c:v>1.0609756097560976</c:v>
                </c:pt>
                <c:pt idx="56">
                  <c:v>1.0609756097560976</c:v>
                </c:pt>
                <c:pt idx="57">
                  <c:v>1.0609756097560976</c:v>
                </c:pt>
                <c:pt idx="58">
                  <c:v>1.0609756097560976</c:v>
                </c:pt>
                <c:pt idx="59">
                  <c:v>1.0609756097560976</c:v>
                </c:pt>
                <c:pt idx="60">
                  <c:v>1.0609756097560976</c:v>
                </c:pt>
                <c:pt idx="61">
                  <c:v>1.0609756097560976</c:v>
                </c:pt>
                <c:pt idx="62">
                  <c:v>1.0609756097560976</c:v>
                </c:pt>
                <c:pt idx="63">
                  <c:v>1.0609756097560976</c:v>
                </c:pt>
                <c:pt idx="64">
                  <c:v>1.0609756097560976</c:v>
                </c:pt>
                <c:pt idx="65">
                  <c:v>1.0609756097560976</c:v>
                </c:pt>
                <c:pt idx="66">
                  <c:v>1.0609756097560976</c:v>
                </c:pt>
                <c:pt idx="67">
                  <c:v>1.0609756097560976</c:v>
                </c:pt>
                <c:pt idx="68">
                  <c:v>1.0609756097560976</c:v>
                </c:pt>
                <c:pt idx="69">
                  <c:v>1.0609756097560976</c:v>
                </c:pt>
                <c:pt idx="70">
                  <c:v>1.0609756097560976</c:v>
                </c:pt>
                <c:pt idx="71">
                  <c:v>1.0609756097560976</c:v>
                </c:pt>
                <c:pt idx="72">
                  <c:v>1.0609756097560976</c:v>
                </c:pt>
                <c:pt idx="73">
                  <c:v>1.0609756097560976</c:v>
                </c:pt>
                <c:pt idx="74">
                  <c:v>1.0609756097560976</c:v>
                </c:pt>
                <c:pt idx="75">
                  <c:v>1.0609756097560976</c:v>
                </c:pt>
              </c:numCache>
            </c:numRef>
          </c:yVal>
          <c:smooth val="1"/>
          <c:extLst>
            <c:ext xmlns:c16="http://schemas.microsoft.com/office/drawing/2014/chart" uri="{C3380CC4-5D6E-409C-BE32-E72D297353CC}">
              <c16:uniqueId val="{00000002-DE03-4603-9DA6-37B70DD346AA}"/>
            </c:ext>
          </c:extLst>
        </c:ser>
        <c:ser>
          <c:idx val="3"/>
          <c:order val="3"/>
          <c:spPr>
            <a:ln>
              <a:prstDash val="sysDash"/>
            </a:ln>
          </c:spPr>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calculations'!$AO$66:$AO$140</c:f>
              <c:numCache>
                <c:formatCode>0.00</c:formatCode>
                <c:ptCount val="75"/>
                <c:pt idx="0">
                  <c:v>0</c:v>
                </c:pt>
                <c:pt idx="1">
                  <c:v>1.012658207182671E-2</c:v>
                </c:pt>
                <c:pt idx="2">
                  <c:v>4.210525949984599E-2</c:v>
                </c:pt>
                <c:pt idx="3">
                  <c:v>0.10140842856087591</c:v>
                </c:pt>
                <c:pt idx="4">
                  <c:v>0.19999990784006383</c:v>
                </c:pt>
                <c:pt idx="5">
                  <c:v>0.3636360255451746</c:v>
                </c:pt>
                <c:pt idx="6">
                  <c:v>0.65454416443044083</c:v>
                </c:pt>
                <c:pt idx="7">
                  <c:v>1.2645097742889613</c:v>
                </c:pt>
                <c:pt idx="8">
                  <c:v>3.1999277490070406</c:v>
                </c:pt>
                <c:pt idx="11">
                  <c:v>64.376882052317427</c:v>
                </c:pt>
                <c:pt idx="12">
                  <c:v>3.999928001943938</c:v>
                </c:pt>
                <c:pt idx="15">
                  <c:v>2.3609650268575959</c:v>
                </c:pt>
                <c:pt idx="16">
                  <c:v>1.7999966822491718</c:v>
                </c:pt>
                <c:pt idx="17">
                  <c:v>1.5190997400076887</c:v>
                </c:pt>
                <c:pt idx="18">
                  <c:v>1.3517234824227711</c:v>
                </c:pt>
                <c:pt idx="19">
                  <c:v>1.2413789848703558</c:v>
                </c:pt>
                <c:pt idx="20">
                  <c:v>1.1636362041047359</c:v>
                </c:pt>
                <c:pt idx="21">
                  <c:v>1.106220023552688</c:v>
                </c:pt>
                <c:pt idx="22">
                  <c:v>1.0622950552539081</c:v>
                </c:pt>
                <c:pt idx="23">
                  <c:v>1.0277580013999597</c:v>
                </c:pt>
                <c:pt idx="24">
                  <c:v>1</c:v>
                </c:pt>
                <c:pt idx="25">
                  <c:v>0.97728531411218678</c:v>
                </c:pt>
                <c:pt idx="26">
                  <c:v>0.95841582554117422</c:v>
                </c:pt>
                <c:pt idx="27">
                  <c:v>0.94253894257566584</c:v>
                </c:pt>
                <c:pt idx="28">
                  <c:v>0.92903220416247456</c:v>
                </c:pt>
                <c:pt idx="29">
                  <c:v>0.91743111447698267</c:v>
                </c:pt>
                <c:pt idx="30">
                  <c:v>0.90738244510239419</c:v>
                </c:pt>
                <c:pt idx="31">
                  <c:v>0.89861311647887021</c:v>
                </c:pt>
                <c:pt idx="32">
                  <c:v>0.89090892466108351</c:v>
                </c:pt>
                <c:pt idx="33">
                  <c:v>0.88409966884016544</c:v>
                </c:pt>
                <c:pt idx="34">
                  <c:v>0.8780485454361745</c:v>
                </c:pt>
                <c:pt idx="35">
                  <c:v>0.87264444987207557</c:v>
                </c:pt>
                <c:pt idx="36">
                  <c:v>0.86779629954703474</c:v>
                </c:pt>
                <c:pt idx="37">
                  <c:v>0.86342878700795067</c:v>
                </c:pt>
                <c:pt idx="38">
                  <c:v>0.85947916152763026</c:v>
                </c:pt>
                <c:pt idx="39">
                  <c:v>0.85589476105157569</c:v>
                </c:pt>
                <c:pt idx="40">
                  <c:v>0.85263109898752432</c:v>
                </c:pt>
                <c:pt idx="41">
                  <c:v>0.84965036629825552</c:v>
                </c:pt>
                <c:pt idx="42">
                  <c:v>0.84692024795973941</c:v>
                </c:pt>
                <c:pt idx="43">
                  <c:v>0.84441297985622255</c:v>
                </c:pt>
                <c:pt idx="44">
                  <c:v>0.8421045913406503</c:v>
                </c:pt>
                <c:pt idx="45">
                  <c:v>0.83997429244740218</c:v>
                </c:pt>
                <c:pt idx="46">
                  <c:v>0.83800397474159671</c:v>
                </c:pt>
                <c:pt idx="47">
                  <c:v>0.8361778021324392</c:v>
                </c:pt>
                <c:pt idx="48">
                  <c:v>0.83448187342660185</c:v>
                </c:pt>
                <c:pt idx="49">
                  <c:v>0.83290394247860278</c:v>
                </c:pt>
                <c:pt idx="50">
                  <c:v>0.8314331848789861</c:v>
                </c:pt>
                <c:pt idx="51">
                  <c:v>0.83006000247084855</c:v>
                </c:pt>
                <c:pt idx="52">
                  <c:v>0.82877585878969895</c:v>
                </c:pt>
                <c:pt idx="53">
                  <c:v>0.8275731399175531</c:v>
                </c:pt>
                <c:pt idx="54">
                  <c:v>0.82644503632953048</c:v>
                </c:pt>
                <c:pt idx="55">
                  <c:v>0.82538544216393872</c:v>
                </c:pt>
                <c:pt idx="56">
                  <c:v>0.82438886901950947</c:v>
                </c:pt>
                <c:pt idx="57">
                  <c:v>0.82345037191748494</c:v>
                </c:pt>
                <c:pt idx="58">
                  <c:v>0.82256548549237363</c:v>
                </c:pt>
                <c:pt idx="59">
                  <c:v>0.82173016881720129</c:v>
                </c:pt>
                <c:pt idx="60">
                  <c:v>0.82094075754485119</c:v>
                </c:pt>
                <c:pt idx="61">
                  <c:v>0.82019392227061028</c:v>
                </c:pt>
                <c:pt idx="62">
                  <c:v>0.81948663220302453</c:v>
                </c:pt>
                <c:pt idx="63">
                  <c:v>0.81881612337893639</c:v>
                </c:pt>
                <c:pt idx="64">
                  <c:v>0.81817987078080712</c:v>
                </c:pt>
                <c:pt idx="65">
                  <c:v>0.81757556381520891</c:v>
                </c:pt>
                <c:pt idx="66">
                  <c:v>0.8170010846947342</c:v>
                </c:pt>
                <c:pt idx="67">
                  <c:v>0.81645448933491693</c:v>
                </c:pt>
                <c:pt idx="68">
                  <c:v>0.81593399043549963</c:v>
                </c:pt>
                <c:pt idx="69">
                  <c:v>0.81543794246375945</c:v>
                </c:pt>
                <c:pt idx="70">
                  <c:v>0.8149648282981633</c:v>
                </c:pt>
                <c:pt idx="71">
                  <c:v>0.8145132473248079</c:v>
                </c:pt>
                <c:pt idx="72">
                  <c:v>0.81408190480797438</c:v>
                </c:pt>
                <c:pt idx="73">
                  <c:v>0.81366960238055996</c:v>
                </c:pt>
                <c:pt idx="74">
                  <c:v>0.81327522952095155</c:v>
                </c:pt>
              </c:numCache>
            </c:numRef>
          </c:yVal>
          <c:smooth val="1"/>
          <c:extLst>
            <c:ext xmlns:c16="http://schemas.microsoft.com/office/drawing/2014/chart" uri="{C3380CC4-5D6E-409C-BE32-E72D297353CC}">
              <c16:uniqueId val="{00000003-DE03-4603-9DA6-37B70DD346AA}"/>
            </c:ext>
          </c:extLst>
        </c:ser>
        <c:dLbls>
          <c:showLegendKey val="0"/>
          <c:showVal val="0"/>
          <c:showCatName val="0"/>
          <c:showSerName val="0"/>
          <c:showPercent val="0"/>
          <c:showBubbleSize val="0"/>
        </c:dLbls>
        <c:axId val="167104896"/>
        <c:axId val="167106816"/>
      </c:scatterChart>
      <c:valAx>
        <c:axId val="167104896"/>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67106816"/>
        <c:crosses val="autoZero"/>
        <c:crossBetween val="midCat"/>
        <c:majorUnit val="0.5"/>
        <c:minorUnit val="0.1"/>
      </c:valAx>
      <c:valAx>
        <c:axId val="167106816"/>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167104896"/>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t>
            </a:r>
            <a:r>
              <a:rPr lang="en-US" baseline="-25000"/>
              <a:t>G(peak)</a:t>
            </a:r>
            <a:r>
              <a:rPr lang="en-US"/>
              <a:t> Vs Q</a:t>
            </a:r>
            <a:r>
              <a:rPr lang="en-US" baseline="-25000"/>
              <a:t>E</a:t>
            </a:r>
            <a:r>
              <a:rPr lang="en-US"/>
              <a:t> with respect to L</a:t>
            </a:r>
            <a:r>
              <a:rPr lang="en-US" baseline="-25000"/>
              <a:t>N</a:t>
            </a:r>
          </a:p>
        </c:rich>
      </c:tx>
      <c:overlay val="0"/>
    </c:title>
    <c:autoTitleDeleted val="0"/>
    <c:plotArea>
      <c:layout/>
      <c:scatterChart>
        <c:scatterStyle val="smoothMarker"/>
        <c:varyColors val="0"/>
        <c:ser>
          <c:idx val="6"/>
          <c:order val="0"/>
          <c:tx>
            <c:v>Ln = 2</c:v>
          </c:tx>
          <c:spPr>
            <a:ln>
              <a:solidFill>
                <a:srgbClr val="FF0000"/>
              </a:solidFill>
            </a:ln>
          </c:spPr>
          <c:marker>
            <c:symbol val="none"/>
          </c:marker>
          <c:xVal>
            <c:numRef>
              <c:f>'tables and calculations'!$G$8:$G$22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calculations'!$F$8:$F$22</c:f>
              <c:numCache>
                <c:formatCode>0.00E+00</c:formatCode>
                <c:ptCount val="15"/>
                <c:pt idx="0">
                  <c:v>5.81</c:v>
                </c:pt>
                <c:pt idx="1">
                  <c:v>3.53</c:v>
                </c:pt>
                <c:pt idx="2">
                  <c:v>2.57</c:v>
                </c:pt>
                <c:pt idx="3">
                  <c:v>2.0499999999999998</c:v>
                </c:pt>
                <c:pt idx="4">
                  <c:v>1.73</c:v>
                </c:pt>
                <c:pt idx="5">
                  <c:v>1.52</c:v>
                </c:pt>
                <c:pt idx="6">
                  <c:v>1.38</c:v>
                </c:pt>
                <c:pt idx="7">
                  <c:v>1.28</c:v>
                </c:pt>
                <c:pt idx="8">
                  <c:v>1.21</c:v>
                </c:pt>
                <c:pt idx="9">
                  <c:v>1.1599999999999999</c:v>
                </c:pt>
                <c:pt idx="10">
                  <c:v>1.1299999999999999</c:v>
                </c:pt>
                <c:pt idx="11">
                  <c:v>1.1100000000000001</c:v>
                </c:pt>
                <c:pt idx="12">
                  <c:v>1.0900000000000001</c:v>
                </c:pt>
                <c:pt idx="13">
                  <c:v>1.07</c:v>
                </c:pt>
                <c:pt idx="14">
                  <c:v>1.06</c:v>
                </c:pt>
              </c:numCache>
            </c:numRef>
          </c:yVal>
          <c:smooth val="1"/>
          <c:extLst>
            <c:ext xmlns:c16="http://schemas.microsoft.com/office/drawing/2014/chart" uri="{C3380CC4-5D6E-409C-BE32-E72D297353CC}">
              <c16:uniqueId val="{00000000-ECCD-4CB0-AF27-50E2E62BF332}"/>
            </c:ext>
          </c:extLst>
        </c:ser>
        <c:ser>
          <c:idx val="1"/>
          <c:order val="1"/>
          <c:tx>
            <c:v>Ln = 2.5</c:v>
          </c:tx>
          <c:spPr>
            <a:ln>
              <a:solidFill>
                <a:srgbClr val="FF0000"/>
              </a:solidFill>
              <a:prstDash val="sysDash"/>
            </a:ln>
          </c:spPr>
          <c:marker>
            <c:symbol val="none"/>
          </c:marker>
          <c:xVal>
            <c:numRef>
              <c:f>'tables and calculations'!$K$8:$K$22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calculations'!$J$8:$J$22</c:f>
              <c:numCache>
                <c:formatCode>0.00E+00</c:formatCode>
                <c:ptCount val="15"/>
                <c:pt idx="0">
                  <c:v>5.03</c:v>
                </c:pt>
                <c:pt idx="1">
                  <c:v>3.06</c:v>
                </c:pt>
                <c:pt idx="2">
                  <c:v>2.2400000000000002</c:v>
                </c:pt>
                <c:pt idx="3">
                  <c:v>1.8</c:v>
                </c:pt>
                <c:pt idx="4">
                  <c:v>1.53</c:v>
                </c:pt>
                <c:pt idx="5">
                  <c:v>1.36</c:v>
                </c:pt>
                <c:pt idx="6">
                  <c:v>1.25</c:v>
                </c:pt>
                <c:pt idx="7">
                  <c:v>1.18</c:v>
                </c:pt>
                <c:pt idx="8">
                  <c:v>1.1299999999999999</c:v>
                </c:pt>
                <c:pt idx="9">
                  <c:v>1.1000000000000001</c:v>
                </c:pt>
                <c:pt idx="10">
                  <c:v>1.08</c:v>
                </c:pt>
                <c:pt idx="11">
                  <c:v>1.07</c:v>
                </c:pt>
                <c:pt idx="12">
                  <c:v>1.05</c:v>
                </c:pt>
                <c:pt idx="13">
                  <c:v>1.05</c:v>
                </c:pt>
                <c:pt idx="14">
                  <c:v>1.04</c:v>
                </c:pt>
              </c:numCache>
            </c:numRef>
          </c:yVal>
          <c:smooth val="1"/>
          <c:extLst>
            <c:ext xmlns:c16="http://schemas.microsoft.com/office/drawing/2014/chart" uri="{C3380CC4-5D6E-409C-BE32-E72D297353CC}">
              <c16:uniqueId val="{00000001-ECCD-4CB0-AF27-50E2E62BF332}"/>
            </c:ext>
          </c:extLst>
        </c:ser>
        <c:ser>
          <c:idx val="0"/>
          <c:order val="2"/>
          <c:tx>
            <c:v>Ln = 3</c:v>
          </c:tx>
          <c:spPr>
            <a:ln>
              <a:solidFill>
                <a:schemeClr val="accent6">
                  <a:lumMod val="75000"/>
                </a:schemeClr>
              </a:solidFill>
            </a:ln>
          </c:spPr>
          <c:marker>
            <c:symbol val="none"/>
          </c:marker>
          <c:xVal>
            <c:numRef>
              <c:f>'tables and calculations'!$AF$8:$AF$23</c:f>
              <c:numCache>
                <c:formatCode>0.00E+00</c:formatCode>
                <c:ptCount val="16"/>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calculations'!$O$8:$O$22</c:f>
              <c:numCache>
                <c:formatCode>0.00E+00</c:formatCode>
                <c:ptCount val="15"/>
                <c:pt idx="0">
                  <c:v>4.47</c:v>
                </c:pt>
                <c:pt idx="1">
                  <c:v>2.74</c:v>
                </c:pt>
                <c:pt idx="2">
                  <c:v>2.0099999999999998</c:v>
                </c:pt>
                <c:pt idx="3">
                  <c:v>1.63</c:v>
                </c:pt>
                <c:pt idx="4">
                  <c:v>1.4</c:v>
                </c:pt>
                <c:pt idx="5">
                  <c:v>1.26</c:v>
                </c:pt>
                <c:pt idx="6">
                  <c:v>1.17</c:v>
                </c:pt>
                <c:pt idx="7">
                  <c:v>1.1200000000000001</c:v>
                </c:pt>
                <c:pt idx="8">
                  <c:v>1.0900000000000001</c:v>
                </c:pt>
                <c:pt idx="9">
                  <c:v>1.07</c:v>
                </c:pt>
                <c:pt idx="10">
                  <c:v>1.05</c:v>
                </c:pt>
                <c:pt idx="11">
                  <c:v>1.04</c:v>
                </c:pt>
                <c:pt idx="12">
                  <c:v>1.04</c:v>
                </c:pt>
                <c:pt idx="13">
                  <c:v>1.03</c:v>
                </c:pt>
                <c:pt idx="14">
                  <c:v>1.03</c:v>
                </c:pt>
              </c:numCache>
            </c:numRef>
          </c:yVal>
          <c:smooth val="1"/>
          <c:extLst>
            <c:ext xmlns:c16="http://schemas.microsoft.com/office/drawing/2014/chart" uri="{C3380CC4-5D6E-409C-BE32-E72D297353CC}">
              <c16:uniqueId val="{00000002-ECCD-4CB0-AF27-50E2E62BF332}"/>
            </c:ext>
          </c:extLst>
        </c:ser>
        <c:ser>
          <c:idx val="2"/>
          <c:order val="3"/>
          <c:tx>
            <c:v>Ln = 3.5</c:v>
          </c:tx>
          <c:spPr>
            <a:ln>
              <a:solidFill>
                <a:schemeClr val="accent6">
                  <a:lumMod val="75000"/>
                </a:schemeClr>
              </a:solidFill>
              <a:prstDash val="sysDash"/>
            </a:ln>
          </c:spPr>
          <c:marker>
            <c:symbol val="none"/>
          </c:marker>
          <c:xVal>
            <c:numRef>
              <c:f>'tables and calculations'!$T$8:$T$22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calculations'!$S$8:$S$22</c:f>
              <c:numCache>
                <c:formatCode>0.00E+00</c:formatCode>
                <c:ptCount val="15"/>
                <c:pt idx="0">
                  <c:v>4.09</c:v>
                </c:pt>
                <c:pt idx="1">
                  <c:v>2.5</c:v>
                </c:pt>
                <c:pt idx="2">
                  <c:v>1.85</c:v>
                </c:pt>
                <c:pt idx="3">
                  <c:v>1.5</c:v>
                </c:pt>
                <c:pt idx="4">
                  <c:v>1.31</c:v>
                </c:pt>
                <c:pt idx="5">
                  <c:v>1.19</c:v>
                </c:pt>
                <c:pt idx="6">
                  <c:v>1.1200000000000001</c:v>
                </c:pt>
                <c:pt idx="7">
                  <c:v>1.0900000000000001</c:v>
                </c:pt>
                <c:pt idx="8">
                  <c:v>1.06</c:v>
                </c:pt>
                <c:pt idx="9">
                  <c:v>1.05</c:v>
                </c:pt>
                <c:pt idx="10">
                  <c:v>1.04</c:v>
                </c:pt>
                <c:pt idx="11">
                  <c:v>1.03</c:v>
                </c:pt>
                <c:pt idx="12">
                  <c:v>1.03</c:v>
                </c:pt>
                <c:pt idx="13">
                  <c:v>1.02</c:v>
                </c:pt>
                <c:pt idx="14">
                  <c:v>1.02</c:v>
                </c:pt>
              </c:numCache>
            </c:numRef>
          </c:yVal>
          <c:smooth val="1"/>
          <c:extLst>
            <c:ext xmlns:c16="http://schemas.microsoft.com/office/drawing/2014/chart" uri="{C3380CC4-5D6E-409C-BE32-E72D297353CC}">
              <c16:uniqueId val="{00000003-ECCD-4CB0-AF27-50E2E62BF332}"/>
            </c:ext>
          </c:extLst>
        </c:ser>
        <c:ser>
          <c:idx val="3"/>
          <c:order val="4"/>
          <c:tx>
            <c:v>Ln = 4</c:v>
          </c:tx>
          <c:spPr>
            <a:ln>
              <a:solidFill>
                <a:schemeClr val="accent4">
                  <a:lumMod val="75000"/>
                </a:schemeClr>
              </a:solidFill>
            </a:ln>
          </c:spPr>
          <c:marker>
            <c:symbol val="none"/>
          </c:marker>
          <c:xVal>
            <c:numRef>
              <c:f>'tables and calculations'!$X$8:$X$22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calculations'!$W$8:$W$22</c:f>
              <c:numCache>
                <c:formatCode>0.00E+00</c:formatCode>
                <c:ptCount val="15"/>
                <c:pt idx="0">
                  <c:v>3.76</c:v>
                </c:pt>
                <c:pt idx="1">
                  <c:v>2.3199999999999998</c:v>
                </c:pt>
                <c:pt idx="2">
                  <c:v>1.72</c:v>
                </c:pt>
                <c:pt idx="3">
                  <c:v>1.41</c:v>
                </c:pt>
                <c:pt idx="4">
                  <c:v>1.24</c:v>
                </c:pt>
                <c:pt idx="5">
                  <c:v>1.1399999999999999</c:v>
                </c:pt>
                <c:pt idx="6">
                  <c:v>1.0900000000000001</c:v>
                </c:pt>
                <c:pt idx="7">
                  <c:v>1.06</c:v>
                </c:pt>
                <c:pt idx="8">
                  <c:v>1.05</c:v>
                </c:pt>
                <c:pt idx="9">
                  <c:v>1.04</c:v>
                </c:pt>
                <c:pt idx="10">
                  <c:v>1.03</c:v>
                </c:pt>
                <c:pt idx="11">
                  <c:v>1.02</c:v>
                </c:pt>
                <c:pt idx="12">
                  <c:v>1.02</c:v>
                </c:pt>
                <c:pt idx="13">
                  <c:v>1.02</c:v>
                </c:pt>
                <c:pt idx="14">
                  <c:v>1.01</c:v>
                </c:pt>
              </c:numCache>
            </c:numRef>
          </c:yVal>
          <c:smooth val="1"/>
          <c:extLst>
            <c:ext xmlns:c16="http://schemas.microsoft.com/office/drawing/2014/chart" uri="{C3380CC4-5D6E-409C-BE32-E72D297353CC}">
              <c16:uniqueId val="{00000004-ECCD-4CB0-AF27-50E2E62BF332}"/>
            </c:ext>
          </c:extLst>
        </c:ser>
        <c:ser>
          <c:idx val="4"/>
          <c:order val="5"/>
          <c:tx>
            <c:v>Ln = 4.5</c:v>
          </c:tx>
          <c:spPr>
            <a:ln>
              <a:solidFill>
                <a:schemeClr val="accent4">
                  <a:lumMod val="75000"/>
                </a:schemeClr>
              </a:solidFill>
              <a:prstDash val="sysDash"/>
            </a:ln>
          </c:spPr>
          <c:marker>
            <c:symbol val="none"/>
          </c:marker>
          <c:xVal>
            <c:numRef>
              <c:f>'tables and calculations'!$AB$8:$AB$22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calculations'!$AA$8:$AA$22</c:f>
              <c:numCache>
                <c:formatCode>0.00E+00</c:formatCode>
                <c:ptCount val="15"/>
                <c:pt idx="0">
                  <c:v>3.51</c:v>
                </c:pt>
                <c:pt idx="1">
                  <c:v>2.17</c:v>
                </c:pt>
                <c:pt idx="2">
                  <c:v>1.62</c:v>
                </c:pt>
                <c:pt idx="3">
                  <c:v>1.34</c:v>
                </c:pt>
                <c:pt idx="4">
                  <c:v>1.19</c:v>
                </c:pt>
                <c:pt idx="5">
                  <c:v>1.1100000000000001</c:v>
                </c:pt>
                <c:pt idx="6">
                  <c:v>1.07</c:v>
                </c:pt>
                <c:pt idx="7">
                  <c:v>1.05</c:v>
                </c:pt>
                <c:pt idx="8">
                  <c:v>1.04</c:v>
                </c:pt>
                <c:pt idx="9">
                  <c:v>1.03</c:v>
                </c:pt>
                <c:pt idx="10">
                  <c:v>1.02</c:v>
                </c:pt>
                <c:pt idx="11">
                  <c:v>1.02</c:v>
                </c:pt>
                <c:pt idx="12">
                  <c:v>1.02</c:v>
                </c:pt>
                <c:pt idx="13">
                  <c:v>1.01</c:v>
                </c:pt>
                <c:pt idx="14">
                  <c:v>1.01</c:v>
                </c:pt>
              </c:numCache>
            </c:numRef>
          </c:yVal>
          <c:smooth val="1"/>
          <c:extLst>
            <c:ext xmlns:c16="http://schemas.microsoft.com/office/drawing/2014/chart" uri="{C3380CC4-5D6E-409C-BE32-E72D297353CC}">
              <c16:uniqueId val="{00000005-ECCD-4CB0-AF27-50E2E62BF332}"/>
            </c:ext>
          </c:extLst>
        </c:ser>
        <c:ser>
          <c:idx val="5"/>
          <c:order val="6"/>
          <c:tx>
            <c:v>Ln = 5</c:v>
          </c:tx>
          <c:spPr>
            <a:ln>
              <a:solidFill>
                <a:srgbClr val="00B050"/>
              </a:solidFill>
            </a:ln>
          </c:spPr>
          <c:marker>
            <c:symbol val="none"/>
          </c:marker>
          <c:xVal>
            <c:numRef>
              <c:f>'tables and calculations'!$AF$8:$AF$22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calculations'!$AE$8:$AE$22</c:f>
              <c:numCache>
                <c:formatCode>0.00E+00</c:formatCode>
                <c:ptCount val="15"/>
                <c:pt idx="0">
                  <c:v>3.32</c:v>
                </c:pt>
                <c:pt idx="1">
                  <c:v>2.0499999999999998</c:v>
                </c:pt>
                <c:pt idx="2">
                  <c:v>1.54</c:v>
                </c:pt>
                <c:pt idx="3">
                  <c:v>1.28</c:v>
                </c:pt>
                <c:pt idx="4">
                  <c:v>1.1499999999999999</c:v>
                </c:pt>
                <c:pt idx="5">
                  <c:v>1.08</c:v>
                </c:pt>
                <c:pt idx="6">
                  <c:v>1.05</c:v>
                </c:pt>
                <c:pt idx="7">
                  <c:v>1.04</c:v>
                </c:pt>
                <c:pt idx="8">
                  <c:v>1.03</c:v>
                </c:pt>
                <c:pt idx="9">
                  <c:v>1.02</c:v>
                </c:pt>
                <c:pt idx="10">
                  <c:v>1.02</c:v>
                </c:pt>
                <c:pt idx="11">
                  <c:v>1.01</c:v>
                </c:pt>
                <c:pt idx="12">
                  <c:v>1.01</c:v>
                </c:pt>
                <c:pt idx="13">
                  <c:v>1.01</c:v>
                </c:pt>
                <c:pt idx="14">
                  <c:v>1.01</c:v>
                </c:pt>
              </c:numCache>
            </c:numRef>
          </c:yVal>
          <c:smooth val="1"/>
          <c:extLst>
            <c:ext xmlns:c16="http://schemas.microsoft.com/office/drawing/2014/chart" uri="{C3380CC4-5D6E-409C-BE32-E72D297353CC}">
              <c16:uniqueId val="{00000006-ECCD-4CB0-AF27-50E2E62BF332}"/>
            </c:ext>
          </c:extLst>
        </c:ser>
        <c:ser>
          <c:idx val="7"/>
          <c:order val="7"/>
          <c:tx>
            <c:v>Ln = 6</c:v>
          </c:tx>
          <c:spPr>
            <a:ln>
              <a:solidFill>
                <a:schemeClr val="accent1"/>
              </a:solidFill>
            </a:ln>
          </c:spPr>
          <c:marker>
            <c:symbol val="none"/>
          </c:marker>
          <c:xVal>
            <c:numRef>
              <c:f>'tables and calculations'!$AN$8:$AN$22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calculations'!$AM$8:$AM$22</c:f>
              <c:numCache>
                <c:formatCode>0.00E+00</c:formatCode>
                <c:ptCount val="15"/>
                <c:pt idx="0">
                  <c:v>3</c:v>
                </c:pt>
                <c:pt idx="1">
                  <c:v>1.86</c:v>
                </c:pt>
                <c:pt idx="2">
                  <c:v>1.41</c:v>
                </c:pt>
                <c:pt idx="3">
                  <c:v>1.19</c:v>
                </c:pt>
                <c:pt idx="4">
                  <c:v>1.0900000000000001</c:v>
                </c:pt>
                <c:pt idx="5">
                  <c:v>1.05</c:v>
                </c:pt>
                <c:pt idx="6">
                  <c:v>1.03</c:v>
                </c:pt>
                <c:pt idx="7">
                  <c:v>1.02</c:v>
                </c:pt>
                <c:pt idx="8">
                  <c:v>1.02</c:v>
                </c:pt>
                <c:pt idx="9">
                  <c:v>1.01</c:v>
                </c:pt>
                <c:pt idx="10">
                  <c:v>1.01</c:v>
                </c:pt>
                <c:pt idx="11">
                  <c:v>1.01</c:v>
                </c:pt>
                <c:pt idx="12">
                  <c:v>1.01</c:v>
                </c:pt>
                <c:pt idx="13">
                  <c:v>1.01</c:v>
                </c:pt>
                <c:pt idx="14">
                  <c:v>1.01</c:v>
                </c:pt>
              </c:numCache>
            </c:numRef>
          </c:yVal>
          <c:smooth val="1"/>
          <c:extLst>
            <c:ext xmlns:c16="http://schemas.microsoft.com/office/drawing/2014/chart" uri="{C3380CC4-5D6E-409C-BE32-E72D297353CC}">
              <c16:uniqueId val="{00000007-ECCD-4CB0-AF27-50E2E62BF332}"/>
            </c:ext>
          </c:extLst>
        </c:ser>
        <c:ser>
          <c:idx val="8"/>
          <c:order val="8"/>
          <c:tx>
            <c:v>Ln = 7</c:v>
          </c:tx>
          <c:spPr>
            <a:ln>
              <a:solidFill>
                <a:schemeClr val="accent2">
                  <a:lumMod val="75000"/>
                </a:schemeClr>
              </a:solidFill>
            </a:ln>
          </c:spPr>
          <c:marker>
            <c:symbol val="none"/>
          </c:marker>
          <c:xVal>
            <c:numRef>
              <c:f>'tables and calculations'!$AV$8:$AV$22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calculations'!$AU$8:$AU$22</c:f>
              <c:numCache>
                <c:formatCode>0.00E+00</c:formatCode>
                <c:ptCount val="15"/>
                <c:pt idx="0">
                  <c:v>2.75</c:v>
                </c:pt>
                <c:pt idx="1">
                  <c:v>1.72</c:v>
                </c:pt>
                <c:pt idx="2">
                  <c:v>1.32</c:v>
                </c:pt>
                <c:pt idx="3">
                  <c:v>1.1399999999999999</c:v>
                </c:pt>
                <c:pt idx="4">
                  <c:v>1.06</c:v>
                </c:pt>
                <c:pt idx="5">
                  <c:v>1.04</c:v>
                </c:pt>
                <c:pt idx="6">
                  <c:v>1.02</c:v>
                </c:pt>
                <c:pt idx="7">
                  <c:v>1.02</c:v>
                </c:pt>
                <c:pt idx="8">
                  <c:v>1.01</c:v>
                </c:pt>
                <c:pt idx="9">
                  <c:v>1.01</c:v>
                </c:pt>
                <c:pt idx="10">
                  <c:v>1.01</c:v>
                </c:pt>
                <c:pt idx="11">
                  <c:v>1.01</c:v>
                </c:pt>
                <c:pt idx="12">
                  <c:v>1.01</c:v>
                </c:pt>
                <c:pt idx="13">
                  <c:v>1.01</c:v>
                </c:pt>
                <c:pt idx="14">
                  <c:v>1</c:v>
                </c:pt>
              </c:numCache>
            </c:numRef>
          </c:yVal>
          <c:smooth val="1"/>
          <c:extLst>
            <c:ext xmlns:c16="http://schemas.microsoft.com/office/drawing/2014/chart" uri="{C3380CC4-5D6E-409C-BE32-E72D297353CC}">
              <c16:uniqueId val="{00000008-ECCD-4CB0-AF27-50E2E62BF332}"/>
            </c:ext>
          </c:extLst>
        </c:ser>
        <c:ser>
          <c:idx val="9"/>
          <c:order val="9"/>
          <c:tx>
            <c:v>Ln = 8</c:v>
          </c:tx>
          <c:spPr>
            <a:ln>
              <a:solidFill>
                <a:schemeClr val="bg1">
                  <a:lumMod val="50000"/>
                </a:schemeClr>
              </a:solidFill>
            </a:ln>
          </c:spPr>
          <c:marker>
            <c:symbol val="none"/>
          </c:marker>
          <c:xVal>
            <c:numRef>
              <c:f>'tables and calculations'!$BD$8:$BD$22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calculations'!$BC$8:$BC$22</c:f>
              <c:numCache>
                <c:formatCode>0.00E+00</c:formatCode>
                <c:ptCount val="15"/>
                <c:pt idx="0">
                  <c:v>2.56</c:v>
                </c:pt>
                <c:pt idx="1">
                  <c:v>1.61</c:v>
                </c:pt>
                <c:pt idx="2">
                  <c:v>1.25</c:v>
                </c:pt>
                <c:pt idx="3">
                  <c:v>1.1000000000000001</c:v>
                </c:pt>
                <c:pt idx="4">
                  <c:v>1.04</c:v>
                </c:pt>
                <c:pt idx="5">
                  <c:v>1.03</c:v>
                </c:pt>
                <c:pt idx="6">
                  <c:v>1.02</c:v>
                </c:pt>
                <c:pt idx="7">
                  <c:v>1.01</c:v>
                </c:pt>
                <c:pt idx="8">
                  <c:v>1.01</c:v>
                </c:pt>
                <c:pt idx="9">
                  <c:v>1.01</c:v>
                </c:pt>
                <c:pt idx="10">
                  <c:v>1.01</c:v>
                </c:pt>
                <c:pt idx="11">
                  <c:v>1.01</c:v>
                </c:pt>
                <c:pt idx="12">
                  <c:v>1</c:v>
                </c:pt>
                <c:pt idx="13">
                  <c:v>1</c:v>
                </c:pt>
                <c:pt idx="14">
                  <c:v>1</c:v>
                </c:pt>
              </c:numCache>
            </c:numRef>
          </c:yVal>
          <c:smooth val="1"/>
          <c:extLst>
            <c:ext xmlns:c16="http://schemas.microsoft.com/office/drawing/2014/chart" uri="{C3380CC4-5D6E-409C-BE32-E72D297353CC}">
              <c16:uniqueId val="{00000009-ECCD-4CB0-AF27-50E2E62BF332}"/>
            </c:ext>
          </c:extLst>
        </c:ser>
        <c:ser>
          <c:idx val="10"/>
          <c:order val="10"/>
          <c:tx>
            <c:v>Ln = 9</c:v>
          </c:tx>
          <c:spPr>
            <a:ln>
              <a:solidFill>
                <a:schemeClr val="tx1"/>
              </a:solidFill>
            </a:ln>
          </c:spPr>
          <c:marker>
            <c:symbol val="none"/>
          </c:marker>
          <c:xVal>
            <c:numRef>
              <c:f>'tables and calculations'!$BL$8:$BL$22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calculations'!$BK$8:$BK$22</c:f>
              <c:numCache>
                <c:formatCode>0.00E+00</c:formatCode>
                <c:ptCount val="15"/>
                <c:pt idx="0">
                  <c:v>2.41</c:v>
                </c:pt>
                <c:pt idx="1">
                  <c:v>1.53</c:v>
                </c:pt>
                <c:pt idx="2">
                  <c:v>1.2</c:v>
                </c:pt>
                <c:pt idx="3">
                  <c:v>1.07</c:v>
                </c:pt>
                <c:pt idx="4">
                  <c:v>1.03</c:v>
                </c:pt>
                <c:pt idx="5">
                  <c:v>1.02</c:v>
                </c:pt>
                <c:pt idx="6">
                  <c:v>1.01</c:v>
                </c:pt>
                <c:pt idx="7">
                  <c:v>1.01</c:v>
                </c:pt>
                <c:pt idx="8">
                  <c:v>1.01</c:v>
                </c:pt>
                <c:pt idx="9">
                  <c:v>1.01</c:v>
                </c:pt>
                <c:pt idx="10">
                  <c:v>1.01</c:v>
                </c:pt>
                <c:pt idx="11">
                  <c:v>1</c:v>
                </c:pt>
                <c:pt idx="12">
                  <c:v>1</c:v>
                </c:pt>
                <c:pt idx="13">
                  <c:v>1</c:v>
                </c:pt>
                <c:pt idx="14">
                  <c:v>1</c:v>
                </c:pt>
              </c:numCache>
            </c:numRef>
          </c:yVal>
          <c:smooth val="1"/>
          <c:extLst>
            <c:ext xmlns:c16="http://schemas.microsoft.com/office/drawing/2014/chart" uri="{C3380CC4-5D6E-409C-BE32-E72D297353CC}">
              <c16:uniqueId val="{0000000A-ECCD-4CB0-AF27-50E2E62BF332}"/>
            </c:ext>
          </c:extLst>
        </c:ser>
        <c:ser>
          <c:idx val="11"/>
          <c:order val="11"/>
          <c:tx>
            <c:v>Mg_max</c:v>
          </c:tx>
          <c:spPr>
            <a:ln>
              <a:prstDash val="dash"/>
            </a:ln>
          </c:spPr>
          <c:marker>
            <c:symbol val="none"/>
          </c:marker>
          <c:xVal>
            <c:numRef>
              <c:f>'tables and calculations'!$J$44:$J$57</c:f>
              <c:numCache>
                <c:formatCode>General</c:formatCode>
                <c:ptCount val="14"/>
              </c:numCache>
            </c:numRef>
          </c:xVal>
          <c:yVal>
            <c:numRef>
              <c:f>'tables and calculations'!$H$44:$H$57</c:f>
              <c:numCache>
                <c:formatCode>General</c:formatCode>
                <c:ptCount val="14"/>
              </c:numCache>
            </c:numRef>
          </c:yVal>
          <c:smooth val="1"/>
          <c:extLst>
            <c:ext xmlns:c16="http://schemas.microsoft.com/office/drawing/2014/chart" uri="{C3380CC4-5D6E-409C-BE32-E72D297353CC}">
              <c16:uniqueId val="{0000000B-ECCD-4CB0-AF27-50E2E62BF332}"/>
            </c:ext>
          </c:extLst>
        </c:ser>
        <c:dLbls>
          <c:showLegendKey val="0"/>
          <c:showVal val="0"/>
          <c:showCatName val="0"/>
          <c:showSerName val="0"/>
          <c:showPercent val="0"/>
          <c:showBubbleSize val="0"/>
        </c:dLbls>
        <c:axId val="174448000"/>
        <c:axId val="174458368"/>
      </c:scatterChart>
      <c:valAx>
        <c:axId val="174448000"/>
        <c:scaling>
          <c:orientation val="minMax"/>
          <c:max val="1.5"/>
          <c:min val="0.15000000000000002"/>
        </c:scaling>
        <c:delete val="0"/>
        <c:axPos val="b"/>
        <c:majorGridlines/>
        <c:title>
          <c:tx>
            <c:rich>
              <a:bodyPr/>
              <a:lstStyle/>
              <a:p>
                <a:pPr>
                  <a:defRPr/>
                </a:pPr>
                <a:r>
                  <a:rPr lang="en-US"/>
                  <a:t>Quality Factor (Q</a:t>
                </a:r>
                <a:r>
                  <a:rPr lang="en-US" baseline="-25000"/>
                  <a:t>E</a:t>
                </a:r>
                <a:r>
                  <a:rPr lang="en-US"/>
                  <a:t>)</a:t>
                </a:r>
              </a:p>
            </c:rich>
          </c:tx>
          <c:overlay val="0"/>
        </c:title>
        <c:numFmt formatCode="#,##0.00" sourceLinked="0"/>
        <c:majorTickMark val="out"/>
        <c:minorTickMark val="none"/>
        <c:tickLblPos val="nextTo"/>
        <c:txPr>
          <a:bodyPr rot="-5400000" vert="horz"/>
          <a:lstStyle/>
          <a:p>
            <a:pPr>
              <a:defRPr/>
            </a:pPr>
            <a:endParaRPr lang="en-US"/>
          </a:p>
        </c:txPr>
        <c:crossAx val="174458368"/>
        <c:crosses val="autoZero"/>
        <c:crossBetween val="midCat"/>
        <c:majorUnit val="5.000000000000001E-2"/>
        <c:minorUnit val="1.0000000000000002E-2"/>
      </c:valAx>
      <c:valAx>
        <c:axId val="174458368"/>
        <c:scaling>
          <c:orientation val="minMax"/>
          <c:max val="3"/>
          <c:min val="1"/>
        </c:scaling>
        <c:delete val="0"/>
        <c:axPos val="l"/>
        <c:majorGridlines/>
        <c:title>
          <c:tx>
            <c:rich>
              <a:bodyPr rot="-5400000" vert="horz"/>
              <a:lstStyle/>
              <a:p>
                <a:pPr>
                  <a:defRPr/>
                </a:pPr>
                <a:r>
                  <a:rPr lang="en-US"/>
                  <a:t>Attainable Peak Gain (M</a:t>
                </a:r>
                <a:r>
                  <a:rPr lang="en-US" baseline="-25000"/>
                  <a:t>G(PEAK)</a:t>
                </a:r>
                <a:r>
                  <a:rPr lang="en-US"/>
                  <a:t>)</a:t>
                </a:r>
              </a:p>
            </c:rich>
          </c:tx>
          <c:overlay val="0"/>
        </c:title>
        <c:numFmt formatCode="#,##0.0" sourceLinked="0"/>
        <c:majorTickMark val="out"/>
        <c:minorTickMark val="none"/>
        <c:tickLblPos val="nextTo"/>
        <c:crossAx val="174448000"/>
        <c:crosses val="autoZero"/>
        <c:crossBetween val="midCat"/>
        <c:maj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tx>
            <c:v>Ln_Qe Gain with respect to freq</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calculations'!$S$66:$S$144</c:f>
              <c:numCache>
                <c:formatCode>0.00</c:formatCode>
                <c:ptCount val="79"/>
                <c:pt idx="0">
                  <c:v>0</c:v>
                </c:pt>
                <c:pt idx="1">
                  <c:v>1.0106781028237803E-2</c:v>
                </c:pt>
                <c:pt idx="2">
                  <c:v>4.175806675685903E-2</c:v>
                </c:pt>
                <c:pt idx="3">
                  <c:v>9.9345195299799696E-2</c:v>
                </c:pt>
                <c:pt idx="4">
                  <c:v>0.19169141392170844</c:v>
                </c:pt>
                <c:pt idx="5">
                  <c:v>0.33493919246843168</c:v>
                </c:pt>
                <c:pt idx="6">
                  <c:v>0.55742263178529872</c:v>
                </c:pt>
                <c:pt idx="7">
                  <c:v>0.90187037514297586</c:v>
                </c:pt>
                <c:pt idx="8">
                  <c:v>1.384811447644438</c:v>
                </c:pt>
                <c:pt idx="11">
                  <c:v>1.8194865995552372</c:v>
                </c:pt>
                <c:pt idx="12">
                  <c:v>1.894139836152168</c:v>
                </c:pt>
                <c:pt idx="15">
                  <c:v>1.7304406376844241</c:v>
                </c:pt>
                <c:pt idx="16">
                  <c:v>1.5467530892424821</c:v>
                </c:pt>
                <c:pt idx="17">
                  <c:v>1.4013855164560094</c:v>
                </c:pt>
                <c:pt idx="18">
                  <c:v>1.2928170435491322</c:v>
                </c:pt>
                <c:pt idx="19">
                  <c:v>1.2112357897950208</c:v>
                </c:pt>
                <c:pt idx="20">
                  <c:v>1.1486018483226226</c:v>
                </c:pt>
                <c:pt idx="21">
                  <c:v>1.0993518348014901</c:v>
                </c:pt>
                <c:pt idx="22">
                  <c:v>1.059737201261125</c:v>
                </c:pt>
                <c:pt idx="23">
                  <c:v>1.0272089975371101</c:v>
                </c:pt>
                <c:pt idx="24">
                  <c:v>1</c:v>
                </c:pt>
                <c:pt idx="25">
                  <c:v>0.97685820646448296</c:v>
                </c:pt>
                <c:pt idx="26">
                  <c:v>0.95687782089006179</c:v>
                </c:pt>
                <c:pt idx="27">
                  <c:v>0.93939068432465778</c:v>
                </c:pt>
                <c:pt idx="28">
                  <c:v>0.92389519570322753</c:v>
                </c:pt>
                <c:pt idx="29">
                  <c:v>0.91000880755148961</c:v>
                </c:pt>
                <c:pt idx="30">
                  <c:v>0.89743562481975869</c:v>
                </c:pt>
                <c:pt idx="31">
                  <c:v>0.88594387398863284</c:v>
                </c:pt>
                <c:pt idx="32">
                  <c:v>0.87534995090061651</c:v>
                </c:pt>
                <c:pt idx="33">
                  <c:v>0.86550693671556733</c:v>
                </c:pt>
                <c:pt idx="34">
                  <c:v>0.85629620264592932</c:v>
                </c:pt>
                <c:pt idx="35">
                  <c:v>0.84762118541602882</c:v>
                </c:pt>
                <c:pt idx="36">
                  <c:v>0.83940271177169801</c:v>
                </c:pt>
                <c:pt idx="37">
                  <c:v>0.8315754441948856</c:v>
                </c:pt>
                <c:pt idx="38">
                  <c:v>0.82408514888761275</c:v>
                </c:pt>
                <c:pt idx="39">
                  <c:v>0.81688657419356214</c:v>
                </c:pt>
                <c:pt idx="40">
                  <c:v>0.80994178736399325</c:v>
                </c:pt>
                <c:pt idx="41">
                  <c:v>0.80321885912034996</c:v>
                </c:pt>
                <c:pt idx="42">
                  <c:v>0.79669081473905434</c:v>
                </c:pt>
                <c:pt idx="43">
                  <c:v>0.79033479126359185</c:v>
                </c:pt>
                <c:pt idx="44">
                  <c:v>0.78413135551342539</c:v>
                </c:pt>
                <c:pt idx="45">
                  <c:v>0.77806394854547289</c:v>
                </c:pt>
                <c:pt idx="46">
                  <c:v>0.77211843031723226</c:v>
                </c:pt>
                <c:pt idx="47">
                  <c:v>0.76628270431965384</c:v>
                </c:pt>
                <c:pt idx="48">
                  <c:v>0.76054640646439042</c:v>
                </c:pt>
                <c:pt idx="49">
                  <c:v>0.75490064592784267</c:v>
                </c:pt>
                <c:pt idx="50">
                  <c:v>0.74933778826136632</c:v>
                </c:pt>
                <c:pt idx="51">
                  <c:v>0.7438512730805682</c:v>
                </c:pt>
                <c:pt idx="52">
                  <c:v>0.73843546019742967</c:v>
                </c:pt>
                <c:pt idx="53">
                  <c:v>0.73308549926752131</c:v>
                </c:pt>
                <c:pt idx="54">
                  <c:v>0.72779721897247462</c:v>
                </c:pt>
                <c:pt idx="55">
                  <c:v>0.72256703250588539</c:v>
                </c:pt>
                <c:pt idx="56">
                  <c:v>0.71739185672456796</c:v>
                </c:pt>
                <c:pt idx="57">
                  <c:v>0.71226904280105263</c:v>
                </c:pt>
                <c:pt idx="58">
                  <c:v>0.70719631659354742</c:v>
                </c:pt>
                <c:pt idx="59">
                  <c:v>0.70217172725635446</c:v>
                </c:pt>
                <c:pt idx="60">
                  <c:v>0.69719360286245247</c:v>
                </c:pt>
                <c:pt idx="61">
                  <c:v>0.6922605120124522</c:v>
                </c:pt>
                <c:pt idx="62">
                  <c:v>0.68737123056987204</c:v>
                </c:pt>
                <c:pt idx="63">
                  <c:v>0.68252471279880245</c:v>
                </c:pt>
                <c:pt idx="64">
                  <c:v>0.67772006629242965</c:v>
                </c:pt>
                <c:pt idx="65">
                  <c:v>0.67295653017398427</c:v>
                </c:pt>
                <c:pt idx="66">
                  <c:v>0.66823345612913243</c:v>
                </c:pt>
                <c:pt idx="67">
                  <c:v>0.66355029189349468</c:v>
                </c:pt>
                <c:pt idx="68">
                  <c:v>0.65890656687320437</c:v>
                </c:pt>
                <c:pt idx="69">
                  <c:v>0.65430187962199682</c:v>
                </c:pt>
                <c:pt idx="70">
                  <c:v>0.64973588693682516</c:v>
                </c:pt>
                <c:pt idx="71">
                  <c:v>0.64520829436654792</c:v>
                </c:pt>
                <c:pt idx="72">
                  <c:v>0.64071884795597589</c:v>
                </c:pt>
                <c:pt idx="73">
                  <c:v>0.63626732707111866</c:v>
                </c:pt>
                <c:pt idx="74">
                  <c:v>0.63185353817166179</c:v>
                </c:pt>
                <c:pt idx="75">
                  <c:v>0.62747730941396973</c:v>
                </c:pt>
              </c:numCache>
            </c:numRef>
          </c:yVal>
          <c:smooth val="1"/>
          <c:extLst>
            <c:ext xmlns:c16="http://schemas.microsoft.com/office/drawing/2014/chart" uri="{C3380CC4-5D6E-409C-BE32-E72D297353CC}">
              <c16:uniqueId val="{00000000-9155-4DB8-85FE-A66070FF2214}"/>
            </c:ext>
          </c:extLst>
        </c:ser>
        <c:ser>
          <c:idx val="1"/>
          <c:order val="1"/>
          <c:tx>
            <c:v>Mg(nom)</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calculations'!$AR$66:$AR$141</c:f>
              <c:numCache>
                <c:formatCode>0.00</c:formatCode>
                <c:ptCount val="76"/>
                <c:pt idx="0">
                  <c:v>1.0874999999999999</c:v>
                </c:pt>
                <c:pt idx="1">
                  <c:v>1.0874999999999999</c:v>
                </c:pt>
                <c:pt idx="2">
                  <c:v>1.0874999999999999</c:v>
                </c:pt>
                <c:pt idx="3">
                  <c:v>1.0874999999999999</c:v>
                </c:pt>
                <c:pt idx="4">
                  <c:v>1.0874999999999999</c:v>
                </c:pt>
                <c:pt idx="5">
                  <c:v>1.0874999999999999</c:v>
                </c:pt>
                <c:pt idx="6">
                  <c:v>1.0874999999999999</c:v>
                </c:pt>
                <c:pt idx="7">
                  <c:v>1.0874999999999999</c:v>
                </c:pt>
                <c:pt idx="8">
                  <c:v>1.0874999999999999</c:v>
                </c:pt>
                <c:pt idx="11">
                  <c:v>1.0874999999999999</c:v>
                </c:pt>
                <c:pt idx="12">
                  <c:v>1.0874999999999999</c:v>
                </c:pt>
                <c:pt idx="15">
                  <c:v>1.0874999999999999</c:v>
                </c:pt>
                <c:pt idx="16">
                  <c:v>1.0874999999999999</c:v>
                </c:pt>
                <c:pt idx="17">
                  <c:v>1.0874999999999999</c:v>
                </c:pt>
                <c:pt idx="18">
                  <c:v>1.0874999999999999</c:v>
                </c:pt>
                <c:pt idx="19">
                  <c:v>1.0874999999999999</c:v>
                </c:pt>
                <c:pt idx="20">
                  <c:v>1.0874999999999999</c:v>
                </c:pt>
                <c:pt idx="21">
                  <c:v>1.0874999999999999</c:v>
                </c:pt>
                <c:pt idx="22">
                  <c:v>1.0874999999999999</c:v>
                </c:pt>
                <c:pt idx="23">
                  <c:v>1.0874999999999999</c:v>
                </c:pt>
                <c:pt idx="24">
                  <c:v>1.0874999999999999</c:v>
                </c:pt>
                <c:pt idx="25">
                  <c:v>1.0874999999999999</c:v>
                </c:pt>
                <c:pt idx="26">
                  <c:v>1.0874999999999999</c:v>
                </c:pt>
                <c:pt idx="27">
                  <c:v>1.0874999999999999</c:v>
                </c:pt>
                <c:pt idx="28">
                  <c:v>1.0874999999999999</c:v>
                </c:pt>
                <c:pt idx="29">
                  <c:v>1.0874999999999999</c:v>
                </c:pt>
                <c:pt idx="30">
                  <c:v>1.0874999999999999</c:v>
                </c:pt>
                <c:pt idx="31">
                  <c:v>1.0874999999999999</c:v>
                </c:pt>
                <c:pt idx="32">
                  <c:v>1.0874999999999999</c:v>
                </c:pt>
                <c:pt idx="33">
                  <c:v>1.0874999999999999</c:v>
                </c:pt>
                <c:pt idx="34">
                  <c:v>1.0874999999999999</c:v>
                </c:pt>
                <c:pt idx="35">
                  <c:v>1.0874999999999999</c:v>
                </c:pt>
                <c:pt idx="36">
                  <c:v>1.0874999999999999</c:v>
                </c:pt>
                <c:pt idx="37">
                  <c:v>1.0874999999999999</c:v>
                </c:pt>
                <c:pt idx="38">
                  <c:v>1.0874999999999999</c:v>
                </c:pt>
                <c:pt idx="39">
                  <c:v>1.0874999999999999</c:v>
                </c:pt>
                <c:pt idx="40">
                  <c:v>1.0874999999999999</c:v>
                </c:pt>
                <c:pt idx="41">
                  <c:v>1.0874999999999999</c:v>
                </c:pt>
                <c:pt idx="42">
                  <c:v>1.0874999999999999</c:v>
                </c:pt>
                <c:pt idx="43">
                  <c:v>1.0874999999999999</c:v>
                </c:pt>
                <c:pt idx="44">
                  <c:v>1.0874999999999999</c:v>
                </c:pt>
                <c:pt idx="45">
                  <c:v>1.0874999999999999</c:v>
                </c:pt>
                <c:pt idx="46">
                  <c:v>1.0874999999999999</c:v>
                </c:pt>
                <c:pt idx="47">
                  <c:v>1.0874999999999999</c:v>
                </c:pt>
                <c:pt idx="48">
                  <c:v>1.0874999999999999</c:v>
                </c:pt>
                <c:pt idx="49">
                  <c:v>1.0874999999999999</c:v>
                </c:pt>
                <c:pt idx="50">
                  <c:v>1.0874999999999999</c:v>
                </c:pt>
                <c:pt idx="51">
                  <c:v>1.0874999999999999</c:v>
                </c:pt>
                <c:pt idx="52">
                  <c:v>1.0874999999999999</c:v>
                </c:pt>
                <c:pt idx="53">
                  <c:v>1.0874999999999999</c:v>
                </c:pt>
                <c:pt idx="54">
                  <c:v>1.0874999999999999</c:v>
                </c:pt>
                <c:pt idx="55">
                  <c:v>1.0874999999999999</c:v>
                </c:pt>
                <c:pt idx="56">
                  <c:v>1.0874999999999999</c:v>
                </c:pt>
                <c:pt idx="57">
                  <c:v>1.0874999999999999</c:v>
                </c:pt>
                <c:pt idx="58">
                  <c:v>1.0874999999999999</c:v>
                </c:pt>
                <c:pt idx="59">
                  <c:v>1.0874999999999999</c:v>
                </c:pt>
                <c:pt idx="60">
                  <c:v>1.0874999999999999</c:v>
                </c:pt>
                <c:pt idx="61">
                  <c:v>1.0874999999999999</c:v>
                </c:pt>
                <c:pt idx="62">
                  <c:v>1.0874999999999999</c:v>
                </c:pt>
                <c:pt idx="63">
                  <c:v>1.0874999999999999</c:v>
                </c:pt>
                <c:pt idx="64">
                  <c:v>1.0874999999999999</c:v>
                </c:pt>
                <c:pt idx="65">
                  <c:v>1.0874999999999999</c:v>
                </c:pt>
                <c:pt idx="66">
                  <c:v>1.0874999999999999</c:v>
                </c:pt>
                <c:pt idx="67">
                  <c:v>1.0874999999999999</c:v>
                </c:pt>
                <c:pt idx="68">
                  <c:v>1.0874999999999999</c:v>
                </c:pt>
                <c:pt idx="69">
                  <c:v>1.0874999999999999</c:v>
                </c:pt>
                <c:pt idx="70">
                  <c:v>1.0874999999999999</c:v>
                </c:pt>
                <c:pt idx="71">
                  <c:v>1.0874999999999999</c:v>
                </c:pt>
                <c:pt idx="72">
                  <c:v>1.0874999999999999</c:v>
                </c:pt>
                <c:pt idx="73">
                  <c:v>1.0874999999999999</c:v>
                </c:pt>
                <c:pt idx="74">
                  <c:v>1.0874999999999999</c:v>
                </c:pt>
                <c:pt idx="75">
                  <c:v>1.0874999999999999</c:v>
                </c:pt>
              </c:numCache>
            </c:numRef>
          </c:yVal>
          <c:smooth val="1"/>
          <c:extLst>
            <c:ext xmlns:c16="http://schemas.microsoft.com/office/drawing/2014/chart" uri="{C3380CC4-5D6E-409C-BE32-E72D297353CC}">
              <c16:uniqueId val="{00000001-9155-4DB8-85FE-A66070FF2214}"/>
            </c:ext>
          </c:extLst>
        </c:ser>
        <c:dLbls>
          <c:showLegendKey val="0"/>
          <c:showVal val="0"/>
          <c:showCatName val="0"/>
          <c:showSerName val="0"/>
          <c:showPercent val="0"/>
          <c:showBubbleSize val="0"/>
        </c:dLbls>
        <c:axId val="166148352"/>
        <c:axId val="174489984"/>
      </c:scatterChart>
      <c:valAx>
        <c:axId val="166148352"/>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74489984"/>
        <c:crosses val="autoZero"/>
        <c:crossBetween val="midCat"/>
        <c:majorUnit val="0.5"/>
        <c:minorUnit val="0.1"/>
      </c:valAx>
      <c:valAx>
        <c:axId val="174489984"/>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166148352"/>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Gain(dB)</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calculations'!$H$285:$H$1375</c:f>
              <c:numCache>
                <c:formatCode>General</c:formatCode>
                <c:ptCount val="1091"/>
                <c:pt idx="0">
                  <c:v>22.048842842219479</c:v>
                </c:pt>
                <c:pt idx="1">
                  <c:v>21.714792868748237</c:v>
                </c:pt>
                <c:pt idx="2">
                  <c:v>21.209486814288653</c:v>
                </c:pt>
                <c:pt idx="3">
                  <c:v>20.588286058335825</c:v>
                </c:pt>
                <c:pt idx="4">
                  <c:v>19.901392686556811</c:v>
                </c:pt>
                <c:pt idx="5">
                  <c:v>19.186998112726279</c:v>
                </c:pt>
                <c:pt idx="6">
                  <c:v>18.470916243791123</c:v>
                </c:pt>
                <c:pt idx="7">
                  <c:v>17.769082600409707</c:v>
                </c:pt>
                <c:pt idx="8">
                  <c:v>17.090501310931955</c:v>
                </c:pt>
                <c:pt idx="9">
                  <c:v>16.439666003156454</c:v>
                </c:pt>
                <c:pt idx="10">
                  <c:v>11.391628399307983</c:v>
                </c:pt>
                <c:pt idx="11">
                  <c:v>8.0765092772261493</c:v>
                </c:pt>
                <c:pt idx="12">
                  <c:v>5.6524703954275379</c:v>
                </c:pt>
                <c:pt idx="13">
                  <c:v>3.7493024262047525</c:v>
                </c:pt>
                <c:pt idx="14">
                  <c:v>2.1848265047045374</c:v>
                </c:pt>
                <c:pt idx="15">
                  <c:v>0.85747789104909566</c:v>
                </c:pt>
                <c:pt idx="16">
                  <c:v>-0.29482394574595572</c:v>
                </c:pt>
                <c:pt idx="17">
                  <c:v>-1.3126994132976049</c:v>
                </c:pt>
                <c:pt idx="18">
                  <c:v>-2.2241438041893025</c:v>
                </c:pt>
                <c:pt idx="19">
                  <c:v>-8.2328748644406389</c:v>
                </c:pt>
                <c:pt idx="20">
                  <c:v>-11.752498545805013</c:v>
                </c:pt>
                <c:pt idx="21">
                  <c:v>-14.250502489334753</c:v>
                </c:pt>
                <c:pt idx="22">
                  <c:v>-16.1883459381515</c:v>
                </c:pt>
                <c:pt idx="23">
                  <c:v>-17.771777023369665</c:v>
                </c:pt>
                <c:pt idx="24">
                  <c:v>-19.110595934966572</c:v>
                </c:pt>
                <c:pt idx="25">
                  <c:v>-20.270359012562594</c:v>
                </c:pt>
                <c:pt idx="26">
                  <c:v>-21.293357450036034</c:v>
                </c:pt>
                <c:pt idx="27">
                  <c:v>-22.208470057365908</c:v>
                </c:pt>
                <c:pt idx="28">
                  <c:v>-28.228951013984105</c:v>
                </c:pt>
                <c:pt idx="29">
                  <c:v>-31.750754165728765</c:v>
                </c:pt>
                <c:pt idx="30">
                  <c:v>-34.249521187589231</c:v>
                </c:pt>
                <c:pt idx="31">
                  <c:v>-36.187717878975739</c:v>
                </c:pt>
                <c:pt idx="32">
                  <c:v>-37.771340861333407</c:v>
                </c:pt>
                <c:pt idx="33">
                  <c:v>-39.110275485033668</c:v>
                </c:pt>
                <c:pt idx="34">
                  <c:v>-40.270113665918394</c:v>
                </c:pt>
                <c:pt idx="35">
                  <c:v>-41.29316359472498</c:v>
                </c:pt>
                <c:pt idx="36">
                  <c:v>-42.208313033884657</c:v>
                </c:pt>
              </c:numCache>
            </c:numRef>
          </c:yVal>
          <c:smooth val="1"/>
          <c:extLst>
            <c:ext xmlns:c16="http://schemas.microsoft.com/office/drawing/2014/chart" uri="{C3380CC4-5D6E-409C-BE32-E72D297353CC}">
              <c16:uniqueId val="{00000000-6603-4322-A6A1-B6F2052B4A71}"/>
            </c:ext>
          </c:extLst>
        </c:ser>
        <c:ser>
          <c:idx val="1"/>
          <c:order val="1"/>
          <c:tx>
            <c:v>Type 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calculations'!$M$285:$M$1375</c:f>
              <c:numCache>
                <c:formatCode>General</c:formatCode>
                <c:ptCount val="1091"/>
                <c:pt idx="0">
                  <c:v>28.294269478146575</c:v>
                </c:pt>
                <c:pt idx="1">
                  <c:v>22.438475219266216</c:v>
                </c:pt>
                <c:pt idx="2">
                  <c:v>19.178115359983487</c:v>
                </c:pt>
                <c:pt idx="3">
                  <c:v>17.020747129924246</c:v>
                </c:pt>
                <c:pt idx="4">
                  <c:v>15.485316129608563</c:v>
                </c:pt>
                <c:pt idx="5">
                  <c:v>14.347948751037887</c:v>
                </c:pt>
                <c:pt idx="6">
                  <c:v>13.483177964221227</c:v>
                </c:pt>
                <c:pt idx="7">
                  <c:v>12.812774565120455</c:v>
                </c:pt>
                <c:pt idx="8">
                  <c:v>12.284731009735738</c:v>
                </c:pt>
                <c:pt idx="9">
                  <c:v>11.863042063213925</c:v>
                </c:pt>
                <c:pt idx="10">
                  <c:v>10.136052015236057</c:v>
                </c:pt>
                <c:pt idx="11">
                  <c:v>9.6972435704895243</c:v>
                </c:pt>
                <c:pt idx="12">
                  <c:v>9.4997497906869324</c:v>
                </c:pt>
                <c:pt idx="13">
                  <c:v>9.3692918552918805</c:v>
                </c:pt>
                <c:pt idx="14">
                  <c:v>9.2592149662955716</c:v>
                </c:pt>
                <c:pt idx="15">
                  <c:v>9.1532944990761642</c:v>
                </c:pt>
                <c:pt idx="16">
                  <c:v>9.0450102469828906</c:v>
                </c:pt>
                <c:pt idx="17">
                  <c:v>8.9315944440189199</c:v>
                </c:pt>
                <c:pt idx="18">
                  <c:v>8.8119418449228757</c:v>
                </c:pt>
                <c:pt idx="19">
                  <c:v>7.3192682785752972</c:v>
                </c:pt>
                <c:pt idx="20">
                  <c:v>5.6144767845776471</c:v>
                </c:pt>
                <c:pt idx="21">
                  <c:v>3.9837186639635074</c:v>
                </c:pt>
                <c:pt idx="22">
                  <c:v>2.5090446797014527</c:v>
                </c:pt>
                <c:pt idx="23">
                  <c:v>1.1931108435030997</c:v>
                </c:pt>
                <c:pt idx="24">
                  <c:v>1.6989907730162512E-2</c:v>
                </c:pt>
                <c:pt idx="25">
                  <c:v>-1.0409849334058674</c:v>
                </c:pt>
                <c:pt idx="26">
                  <c:v>-2.0000426144435997</c:v>
                </c:pt>
                <c:pt idx="27">
                  <c:v>-2.8760599191675285</c:v>
                </c:pt>
                <c:pt idx="28">
                  <c:v>-8.9796272868207527</c:v>
                </c:pt>
                <c:pt idx="29">
                  <c:v>-12.763548200830597</c:v>
                </c:pt>
                <c:pt idx="30">
                  <c:v>-15.494220461016281</c:v>
                </c:pt>
                <c:pt idx="31">
                  <c:v>-17.608346772905609</c:v>
                </c:pt>
                <c:pt idx="32">
                  <c:v>-19.320197058079362</c:v>
                </c:pt>
                <c:pt idx="33">
                  <c:v>-20.752379776315138</c:v>
                </c:pt>
                <c:pt idx="34">
                  <c:v>-21.980852709457604</c:v>
                </c:pt>
                <c:pt idx="35">
                  <c:v>-23.055291934875282</c:v>
                </c:pt>
                <c:pt idx="36">
                  <c:v>-24.00962409626683</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7">
                  <c:v>0</c:v>
                </c:pt>
                <c:pt idx="78">
                  <c:v>28.239733066972661</c:v>
                </c:pt>
                <c:pt idx="79">
                  <c:v>22.224594299178555</c:v>
                </c:pt>
                <c:pt idx="80">
                  <c:v>18.71185466745257</c:v>
                </c:pt>
                <c:pt idx="81">
                  <c:v>16.22576549777061</c:v>
                </c:pt>
                <c:pt idx="82">
                  <c:v>14.303816960942211</c:v>
                </c:pt>
                <c:pt idx="83">
                  <c:v>12.739966898982594</c:v>
                </c:pt>
                <c:pt idx="84">
                  <c:v>11.424277264927412</c:v>
                </c:pt>
                <c:pt idx="85">
                  <c:v>10.291095565763372</c:v>
                </c:pt>
                <c:pt idx="86">
                  <c:v>9.2980453288764373</c:v>
                </c:pt>
                <c:pt idx="87">
                  <c:v>8.4161632398462345</c:v>
                </c:pt>
                <c:pt idx="88">
                  <c:v>2.8873372091378653</c:v>
                </c:pt>
                <c:pt idx="89">
                  <c:v>7.0497415524346227E-2</c:v>
                </c:pt>
                <c:pt idx="90">
                  <c:v>-1.6149459731226912</c:v>
                </c:pt>
                <c:pt idx="91">
                  <c:v>-2.7097791220847993</c:v>
                </c:pt>
                <c:pt idx="92">
                  <c:v>-3.4677883709438078</c:v>
                </c:pt>
                <c:pt idx="93">
                  <c:v>-4.0239125109677101</c:v>
                </c:pt>
                <c:pt idx="94">
                  <c:v>-4.4547147481287306</c:v>
                </c:pt>
                <c:pt idx="95">
                  <c:v>-4.8055789290712028</c:v>
                </c:pt>
                <c:pt idx="96">
                  <c:v>-5.1043421086407861</c:v>
                </c:pt>
                <c:pt idx="97">
                  <c:v>-7.2362999770997147</c:v>
                </c:pt>
                <c:pt idx="98">
                  <c:v>-9.083401950976759</c:v>
                </c:pt>
                <c:pt idx="99">
                  <c:v>-10.779377354494489</c:v>
                </c:pt>
                <c:pt idx="100">
                  <c:v>-12.300140959546404</c:v>
                </c:pt>
                <c:pt idx="101">
                  <c:v>-13.657702348616588</c:v>
                </c:pt>
                <c:pt idx="102">
                  <c:v>-14.876000404283342</c:v>
                </c:pt>
                <c:pt idx="103">
                  <c:v>-15.978729233193247</c:v>
                </c:pt>
                <c:pt idx="104">
                  <c:v>-16.98600918881742</c:v>
                </c:pt>
                <c:pt idx="105">
                  <c:v>-17.914107300833205</c:v>
                </c:pt>
                <c:pt idx="106">
                  <c:v>-24.744112764104401</c:v>
                </c:pt>
                <c:pt idx="107">
                  <c:v>-29.513612202776777</c:v>
                </c:pt>
                <c:pt idx="108">
                  <c:v>-33.330056485971284</c:v>
                </c:pt>
                <c:pt idx="109">
                  <c:v>-36.531061748913551</c:v>
                </c:pt>
                <c:pt idx="110">
                  <c:v>-39.282973068780514</c:v>
                </c:pt>
                <c:pt idx="111">
                  <c:v>-41.690094006385493</c:v>
                </c:pt>
                <c:pt idx="112">
                  <c:v>-43.82469961226785</c:v>
                </c:pt>
                <c:pt idx="113">
                  <c:v>-45.739266073583138</c:v>
                </c:pt>
                <c:pt idx="114">
                  <c:v>-47.4730084771981</c:v>
                </c:pt>
                <c:pt idx="117">
                  <c:v>0</c:v>
                </c:pt>
              </c:numCache>
            </c:numRef>
          </c:yVal>
          <c:smooth val="1"/>
          <c:extLst>
            <c:ext xmlns:c16="http://schemas.microsoft.com/office/drawing/2014/chart" uri="{C3380CC4-5D6E-409C-BE32-E72D297353CC}">
              <c16:uniqueId val="{00000001-6603-4322-A6A1-B6F2052B4A71}"/>
            </c:ext>
          </c:extLst>
        </c:ser>
        <c:ser>
          <c:idx val="2"/>
          <c:order val="2"/>
          <c:tx>
            <c:v>Type 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calculations'!$Q$285:$Q$321</c:f>
              <c:numCache>
                <c:formatCode>General</c:formatCode>
                <c:ptCount val="37"/>
                <c:pt idx="0">
                  <c:v>50.343112320366046</c:v>
                </c:pt>
                <c:pt idx="1">
                  <c:v>44.153268088014428</c:v>
                </c:pt>
                <c:pt idx="2">
                  <c:v>40.387602174272118</c:v>
                </c:pt>
                <c:pt idx="3">
                  <c:v>37.609033188260071</c:v>
                </c:pt>
                <c:pt idx="4">
                  <c:v>35.386708816165367</c:v>
                </c:pt>
                <c:pt idx="5">
                  <c:v>33.534946863764162</c:v>
                </c:pt>
                <c:pt idx="6">
                  <c:v>31.954094208012364</c:v>
                </c:pt>
                <c:pt idx="7">
                  <c:v>30.581857165530156</c:v>
                </c:pt>
                <c:pt idx="8">
                  <c:v>29.375232320667699</c:v>
                </c:pt>
                <c:pt idx="9">
                  <c:v>28.302708066370364</c:v>
                </c:pt>
                <c:pt idx="10">
                  <c:v>21.527680414544029</c:v>
                </c:pt>
                <c:pt idx="11">
                  <c:v>17.77375284771567</c:v>
                </c:pt>
                <c:pt idx="12">
                  <c:v>15.152220186114466</c:v>
                </c:pt>
                <c:pt idx="13">
                  <c:v>13.118594281496627</c:v>
                </c:pt>
                <c:pt idx="14">
                  <c:v>11.444041471000101</c:v>
                </c:pt>
                <c:pt idx="15">
                  <c:v>10.010772390125259</c:v>
                </c:pt>
                <c:pt idx="16">
                  <c:v>8.7501863012369476</c:v>
                </c:pt>
                <c:pt idx="17">
                  <c:v>7.618895030721303</c:v>
                </c:pt>
                <c:pt idx="18">
                  <c:v>6.5877980407335901</c:v>
                </c:pt>
                <c:pt idx="19">
                  <c:v>-0.91360658586533949</c:v>
                </c:pt>
                <c:pt idx="20">
                  <c:v>-6.1380217612273649</c:v>
                </c:pt>
                <c:pt idx="21">
                  <c:v>-10.266783825371252</c:v>
                </c:pt>
                <c:pt idx="22">
                  <c:v>-13.679301258450051</c:v>
                </c:pt>
                <c:pt idx="23">
                  <c:v>-16.578666179866552</c:v>
                </c:pt>
                <c:pt idx="24">
                  <c:v>-19.093606027236429</c:v>
                </c:pt>
                <c:pt idx="25">
                  <c:v>-21.31134394596846</c:v>
                </c:pt>
                <c:pt idx="26">
                  <c:v>-23.293400064479634</c:v>
                </c:pt>
                <c:pt idx="27">
                  <c:v>-25.084529976533439</c:v>
                </c:pt>
                <c:pt idx="28">
                  <c:v>-37.208578300804831</c:v>
                </c:pt>
                <c:pt idx="29">
                  <c:v>-44.514302366559363</c:v>
                </c:pt>
                <c:pt idx="30">
                  <c:v>-49.7437416486055</c:v>
                </c:pt>
                <c:pt idx="31">
                  <c:v>-53.796064651881331</c:v>
                </c:pt>
                <c:pt idx="32">
                  <c:v>-57.091537919412751</c:v>
                </c:pt>
                <c:pt idx="33">
                  <c:v>-59.862655261348777</c:v>
                </c:pt>
                <c:pt idx="34">
                  <c:v>-62.250966375376002</c:v>
                </c:pt>
                <c:pt idx="35">
                  <c:v>-64.348455529600258</c:v>
                </c:pt>
                <c:pt idx="36">
                  <c:v>-66.217937130151483</c:v>
                </c:pt>
              </c:numCache>
            </c:numRef>
          </c:yVal>
          <c:smooth val="1"/>
          <c:extLst>
            <c:ext xmlns:c16="http://schemas.microsoft.com/office/drawing/2014/chart" uri="{C3380CC4-5D6E-409C-BE32-E72D297353CC}">
              <c16:uniqueId val="{00000002-6603-4322-A6A1-B6F2052B4A71}"/>
            </c:ext>
          </c:extLst>
        </c:ser>
        <c:dLbls>
          <c:showLegendKey val="0"/>
          <c:showVal val="0"/>
          <c:showCatName val="0"/>
          <c:showSerName val="0"/>
          <c:showPercent val="0"/>
          <c:showBubbleSize val="0"/>
        </c:dLbls>
        <c:axId val="184301824"/>
        <c:axId val="184304000"/>
      </c:scatterChart>
      <c:valAx>
        <c:axId val="184301824"/>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304000"/>
        <c:crossesAt val="-1000"/>
        <c:crossBetween val="midCat"/>
      </c:valAx>
      <c:valAx>
        <c:axId val="184304000"/>
        <c:scaling>
          <c:orientation val="minMax"/>
        </c:scaling>
        <c:delete val="0"/>
        <c:axPos val="l"/>
        <c:majorGridlines/>
        <c:title>
          <c:tx>
            <c:rich>
              <a:bodyPr rot="-5400000" vert="horz"/>
              <a:lstStyle/>
              <a:p>
                <a:pPr>
                  <a:defRPr/>
                </a:pPr>
                <a:r>
                  <a:rPr lang="en-US"/>
                  <a:t>Gain (dB)</a:t>
                </a:r>
              </a:p>
            </c:rich>
          </c:tx>
          <c:overlay val="0"/>
        </c:title>
        <c:numFmt formatCode="General" sourceLinked="1"/>
        <c:majorTickMark val="out"/>
        <c:minorTickMark val="none"/>
        <c:tickLblPos val="nextTo"/>
        <c:crossAx val="184301824"/>
        <c:crosses val="autoZero"/>
        <c:crossBetween val="midCat"/>
        <c:majorUnit val="10"/>
      </c:valAx>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Phase(°)</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calculations'!$I$285:$I$1375</c:f>
              <c:numCache>
                <c:formatCode>General</c:formatCode>
                <c:ptCount val="1091"/>
                <c:pt idx="0">
                  <c:v>-9.3956872469024297</c:v>
                </c:pt>
                <c:pt idx="1">
                  <c:v>-18.311609730169707</c:v>
                </c:pt>
                <c:pt idx="2">
                  <c:v>-26.400481162958226</c:v>
                </c:pt>
                <c:pt idx="3">
                  <c:v>-33.500032265980508</c:v>
                </c:pt>
                <c:pt idx="4">
                  <c:v>-39.602925856752023</c:v>
                </c:pt>
                <c:pt idx="5">
                  <c:v>-44.793843697864517</c:v>
                </c:pt>
                <c:pt idx="6">
                  <c:v>-49.194862226428299</c:v>
                </c:pt>
                <c:pt idx="7">
                  <c:v>-52.931992648338259</c:v>
                </c:pt>
                <c:pt idx="8">
                  <c:v>-56.119370512066979</c:v>
                </c:pt>
                <c:pt idx="9">
                  <c:v>-58.854032150273724</c:v>
                </c:pt>
                <c:pt idx="10">
                  <c:v>-73.186932975845878</c:v>
                </c:pt>
                <c:pt idx="11">
                  <c:v>-78.610512118511593</c:v>
                </c:pt>
                <c:pt idx="12">
                  <c:v>-81.408539418338705</c:v>
                </c:pt>
                <c:pt idx="13">
                  <c:v>-83.108280123180165</c:v>
                </c:pt>
                <c:pt idx="14">
                  <c:v>-84.248439175378721</c:v>
                </c:pt>
                <c:pt idx="15">
                  <c:v>-85.065699238023214</c:v>
                </c:pt>
                <c:pt idx="16">
                  <c:v>-85.679986270273304</c:v>
                </c:pt>
                <c:pt idx="17">
                  <c:v>-86.158461224791338</c:v>
                </c:pt>
                <c:pt idx="18">
                  <c:v>-86.541631142979085</c:v>
                </c:pt>
                <c:pt idx="19">
                  <c:v>-88.269239142779483</c:v>
                </c:pt>
                <c:pt idx="20">
                  <c:v>-88.845964428909525</c:v>
                </c:pt>
                <c:pt idx="21">
                  <c:v>-89.134422113259646</c:v>
                </c:pt>
                <c:pt idx="22">
                  <c:v>-89.307518725906192</c:v>
                </c:pt>
                <c:pt idx="23">
                  <c:v>-89.422923686091053</c:v>
                </c:pt>
                <c:pt idx="24">
                  <c:v>-89.505358722072572</c:v>
                </c:pt>
                <c:pt idx="25">
                  <c:v>-89.567186361689195</c:v>
                </c:pt>
                <c:pt idx="26">
                  <c:v>-89.615275230106448</c:v>
                </c:pt>
                <c:pt idx="27">
                  <c:v>-89.653746718364332</c:v>
                </c:pt>
                <c:pt idx="28">
                  <c:v>-89.82687177847869</c:v>
                </c:pt>
                <c:pt idx="29">
                  <c:v>-89.884580990500083</c:v>
                </c:pt>
                <c:pt idx="30">
                  <c:v>-89.913435691647351</c:v>
                </c:pt>
                <c:pt idx="31">
                  <c:v>-89.930748534348965</c:v>
                </c:pt>
                <c:pt idx="32">
                  <c:v>-89.942290436704042</c:v>
                </c:pt>
                <c:pt idx="33">
                  <c:v>-89.95053465559414</c:v>
                </c:pt>
                <c:pt idx="34">
                  <c:v>-89.956717821124556</c:v>
                </c:pt>
                <c:pt idx="35">
                  <c:v>-89.961526950574779</c:v>
                </c:pt>
                <c:pt idx="36">
                  <c:v>-89.965374254528527</c:v>
                </c:pt>
              </c:numCache>
            </c:numRef>
          </c:yVal>
          <c:smooth val="1"/>
          <c:extLst>
            <c:ext xmlns:c16="http://schemas.microsoft.com/office/drawing/2014/chart" uri="{C3380CC4-5D6E-409C-BE32-E72D297353CC}">
              <c16:uniqueId val="{00000000-6C5E-4227-9565-2959BA20D4A2}"/>
            </c:ext>
          </c:extLst>
        </c:ser>
        <c:ser>
          <c:idx val="1"/>
          <c:order val="1"/>
          <c:tx>
            <c:v>Type 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calculations'!$N$285:$N$1375</c:f>
              <c:numCache>
                <c:formatCode>General</c:formatCode>
                <c:ptCount val="1091"/>
                <c:pt idx="0">
                  <c:v>96.295579024933602</c:v>
                </c:pt>
                <c:pt idx="1">
                  <c:v>102.42626801719116</c:v>
                </c:pt>
                <c:pt idx="2">
                  <c:v>108.25089287889847</c:v>
                </c:pt>
                <c:pt idx="3">
                  <c:v>113.66778219292165</c:v>
                </c:pt>
                <c:pt idx="4">
                  <c:v>118.61922648173332</c:v>
                </c:pt>
                <c:pt idx="5">
                  <c:v>123.08650653961962</c:v>
                </c:pt>
                <c:pt idx="6">
                  <c:v>127.0800393884755</c:v>
                </c:pt>
                <c:pt idx="7">
                  <c:v>130.6288302739153</c:v>
                </c:pt>
                <c:pt idx="8">
                  <c:v>133.77166033924178</c:v>
                </c:pt>
                <c:pt idx="9">
                  <c:v>136.55078698273596</c:v>
                </c:pt>
                <c:pt idx="10">
                  <c:v>151.82906421372809</c:v>
                </c:pt>
                <c:pt idx="11">
                  <c:v>156.93471174114572</c:v>
                </c:pt>
                <c:pt idx="12">
                  <c:v>158.61387735098006</c:v>
                </c:pt>
                <c:pt idx="13">
                  <c:v>158.81191249478729</c:v>
                </c:pt>
                <c:pt idx="14">
                  <c:v>158.25875873976256</c:v>
                </c:pt>
                <c:pt idx="15">
                  <c:v>157.28622141126607</c:v>
                </c:pt>
                <c:pt idx="16">
                  <c:v>156.06677317087733</c:v>
                </c:pt>
                <c:pt idx="17">
                  <c:v>154.69922888290938</c:v>
                </c:pt>
                <c:pt idx="18">
                  <c:v>153.24446483308176</c:v>
                </c:pt>
                <c:pt idx="19">
                  <c:v>138.71582286872169</c:v>
                </c:pt>
                <c:pt idx="20">
                  <c:v>127.70768924341787</c:v>
                </c:pt>
                <c:pt idx="21">
                  <c:v>119.97194864589653</c:v>
                </c:pt>
                <c:pt idx="22">
                  <c:v>114.42690188579456</c:v>
                </c:pt>
                <c:pt idx="23">
                  <c:v>110.30498818097944</c:v>
                </c:pt>
                <c:pt idx="24">
                  <c:v>107.12964773869331</c:v>
                </c:pt>
                <c:pt idx="25">
                  <c:v>104.60653415210405</c:v>
                </c:pt>
                <c:pt idx="26">
                  <c:v>102.54912152985401</c:v>
                </c:pt>
                <c:pt idx="27">
                  <c:v>100.83529338934207</c:v>
                </c:pt>
                <c:pt idx="28">
                  <c:v>92.163707700254577</c:v>
                </c:pt>
                <c:pt idx="29">
                  <c:v>89.089551193388758</c:v>
                </c:pt>
                <c:pt idx="30">
                  <c:v>87.868479914236275</c:v>
                </c:pt>
                <c:pt idx="31">
                  <c:v>87.432230071271448</c:v>
                </c:pt>
                <c:pt idx="32">
                  <c:v>87.340064064548869</c:v>
                </c:pt>
                <c:pt idx="33">
                  <c:v>87.396940842662019</c:v>
                </c:pt>
                <c:pt idx="34">
                  <c:v>87.514602501472609</c:v>
                </c:pt>
                <c:pt idx="35">
                  <c:v>87.652659423938488</c:v>
                </c:pt>
                <c:pt idx="36">
                  <c:v>87.792692479755402</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7">
                  <c:v>0</c:v>
                </c:pt>
                <c:pt idx="78">
                  <c:v>90.952364785675712</c:v>
                </c:pt>
                <c:pt idx="79">
                  <c:v>91.903697694895911</c:v>
                </c:pt>
                <c:pt idx="80">
                  <c:v>92.852972257917713</c:v>
                </c:pt>
                <c:pt idx="81">
                  <c:v>93.799172748233019</c:v>
                </c:pt>
                <c:pt idx="82">
                  <c:v>94.741299380404513</c:v>
                </c:pt>
                <c:pt idx="83">
                  <c:v>95.67837330404231</c:v>
                </c:pt>
                <c:pt idx="84">
                  <c:v>96.609441333574892</c:v>
                </c:pt>
                <c:pt idx="85">
                  <c:v>97.533580359611278</c:v>
                </c:pt>
                <c:pt idx="86">
                  <c:v>98.44990139493224</c:v>
                </c:pt>
                <c:pt idx="87">
                  <c:v>99.357553216217966</c:v>
                </c:pt>
                <c:pt idx="88">
                  <c:v>107.80203046028483</c:v>
                </c:pt>
                <c:pt idx="89">
                  <c:v>114.78964297420612</c:v>
                </c:pt>
                <c:pt idx="90">
                  <c:v>120.208315855386</c:v>
                </c:pt>
                <c:pt idx="91">
                  <c:v>124.21423077061152</c:v>
                </c:pt>
                <c:pt idx="92">
                  <c:v>127.05833014538752</c:v>
                </c:pt>
                <c:pt idx="93">
                  <c:v>128.98883162445065</c:v>
                </c:pt>
                <c:pt idx="94">
                  <c:v>130.21542805631546</c:v>
                </c:pt>
                <c:pt idx="95">
                  <c:v>130.90397322546164</c:v>
                </c:pt>
                <c:pt idx="96">
                  <c:v>131.18212597824737</c:v>
                </c:pt>
                <c:pt idx="97">
                  <c:v>124.84682764770383</c:v>
                </c:pt>
                <c:pt idx="98">
                  <c:v>115.96281443661864</c:v>
                </c:pt>
                <c:pt idx="99">
                  <c:v>108.6178504644614</c:v>
                </c:pt>
                <c:pt idx="100">
                  <c:v>102.75041142638921</c:v>
                </c:pt>
                <c:pt idx="101">
                  <c:v>97.949553121118541</c:v>
                </c:pt>
                <c:pt idx="102">
                  <c:v>93.895425661840363</c:v>
                </c:pt>
                <c:pt idx="103">
                  <c:v>90.373584309551347</c:v>
                </c:pt>
                <c:pt idx="104">
                  <c:v>87.24277428122565</c:v>
                </c:pt>
                <c:pt idx="105">
                  <c:v>84.408648163982122</c:v>
                </c:pt>
                <c:pt idx="106">
                  <c:v>64.226821975003219</c:v>
                </c:pt>
                <c:pt idx="107">
                  <c:v>51.172570445568738</c:v>
                </c:pt>
                <c:pt idx="108">
                  <c:v>41.996517610171537</c:v>
                </c:pt>
                <c:pt idx="109">
                  <c:v>35.340276757256305</c:v>
                </c:pt>
                <c:pt idx="110">
                  <c:v>30.369769383582565</c:v>
                </c:pt>
                <c:pt idx="111">
                  <c:v>26.55417442221156</c:v>
                </c:pt>
                <c:pt idx="112">
                  <c:v>23.551288485126037</c:v>
                </c:pt>
                <c:pt idx="113">
                  <c:v>21.135930861689303</c:v>
                </c:pt>
                <c:pt idx="114">
                  <c:v>19.156179041812806</c:v>
                </c:pt>
              </c:numCache>
            </c:numRef>
          </c:yVal>
          <c:smooth val="1"/>
          <c:extLst>
            <c:ext xmlns:c16="http://schemas.microsoft.com/office/drawing/2014/chart" uri="{C3380CC4-5D6E-409C-BE32-E72D297353CC}">
              <c16:uniqueId val="{00000001-6C5E-4227-9565-2959BA20D4A2}"/>
            </c:ext>
          </c:extLst>
        </c:ser>
        <c:ser>
          <c:idx val="2"/>
          <c:order val="2"/>
          <c:tx>
            <c:v>Type 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calculations'!$R$285:$R$321</c:f>
              <c:numCache>
                <c:formatCode>General</c:formatCode>
                <c:ptCount val="37"/>
                <c:pt idx="0">
                  <c:v>86.899891778031161</c:v>
                </c:pt>
                <c:pt idx="1">
                  <c:v>84.114658287021456</c:v>
                </c:pt>
                <c:pt idx="2">
                  <c:v>81.850411715940226</c:v>
                </c:pt>
                <c:pt idx="3">
                  <c:v>80.167749926941156</c:v>
                </c:pt>
                <c:pt idx="4">
                  <c:v>79.016300624981312</c:v>
                </c:pt>
                <c:pt idx="5">
                  <c:v>78.292662841755103</c:v>
                </c:pt>
                <c:pt idx="6">
                  <c:v>77.885177162047214</c:v>
                </c:pt>
                <c:pt idx="7">
                  <c:v>77.696837625577032</c:v>
                </c:pt>
                <c:pt idx="8">
                  <c:v>77.652289827174798</c:v>
                </c:pt>
                <c:pt idx="9">
                  <c:v>77.696754832462204</c:v>
                </c:pt>
                <c:pt idx="10">
                  <c:v>78.642131237882197</c:v>
                </c:pt>
                <c:pt idx="11">
                  <c:v>78.32419962263414</c:v>
                </c:pt>
                <c:pt idx="12">
                  <c:v>77.205337932641314</c:v>
                </c:pt>
                <c:pt idx="13">
                  <c:v>75.703632371607071</c:v>
                </c:pt>
                <c:pt idx="14">
                  <c:v>74.010319564383749</c:v>
                </c:pt>
                <c:pt idx="15">
                  <c:v>72.22052217324287</c:v>
                </c:pt>
                <c:pt idx="16">
                  <c:v>70.386786900604037</c:v>
                </c:pt>
                <c:pt idx="17">
                  <c:v>68.540767658118</c:v>
                </c:pt>
                <c:pt idx="18">
                  <c:v>66.702833690102736</c:v>
                </c:pt>
                <c:pt idx="19">
                  <c:v>50.446583725942247</c:v>
                </c:pt>
                <c:pt idx="20">
                  <c:v>38.86172481450842</c:v>
                </c:pt>
                <c:pt idx="21">
                  <c:v>30.837526532636815</c:v>
                </c:pt>
                <c:pt idx="22">
                  <c:v>25.119383159888372</c:v>
                </c:pt>
                <c:pt idx="23">
                  <c:v>20.88206449488834</c:v>
                </c:pt>
                <c:pt idx="24">
                  <c:v>17.624289016620764</c:v>
                </c:pt>
                <c:pt idx="25">
                  <c:v>15.039347790414837</c:v>
                </c:pt>
                <c:pt idx="26">
                  <c:v>12.933846299747614</c:v>
                </c:pt>
                <c:pt idx="27">
                  <c:v>11.181546670977781</c:v>
                </c:pt>
                <c:pt idx="28">
                  <c:v>2.3368359217758723</c:v>
                </c:pt>
                <c:pt idx="29">
                  <c:v>359.2049702028886</c:v>
                </c:pt>
                <c:pt idx="30">
                  <c:v>357.95504422258892</c:v>
                </c:pt>
                <c:pt idx="31">
                  <c:v>357.50148153692248</c:v>
                </c:pt>
                <c:pt idx="32">
                  <c:v>357.3977736278448</c:v>
                </c:pt>
                <c:pt idx="33">
                  <c:v>357.44640618706785</c:v>
                </c:pt>
                <c:pt idx="34">
                  <c:v>357.55788468034802</c:v>
                </c:pt>
                <c:pt idx="35">
                  <c:v>357.69113247336372</c:v>
                </c:pt>
                <c:pt idx="36">
                  <c:v>357.82731822522686</c:v>
                </c:pt>
              </c:numCache>
            </c:numRef>
          </c:yVal>
          <c:smooth val="1"/>
          <c:extLst>
            <c:ext xmlns:c16="http://schemas.microsoft.com/office/drawing/2014/chart" uri="{C3380CC4-5D6E-409C-BE32-E72D297353CC}">
              <c16:uniqueId val="{00000002-6C5E-4227-9565-2959BA20D4A2}"/>
            </c:ext>
          </c:extLst>
        </c:ser>
        <c:dLbls>
          <c:showLegendKey val="0"/>
          <c:showVal val="0"/>
          <c:showCatName val="0"/>
          <c:showSerName val="0"/>
          <c:showPercent val="0"/>
          <c:showBubbleSize val="0"/>
        </c:dLbls>
        <c:axId val="184346496"/>
        <c:axId val="184225792"/>
      </c:scatterChart>
      <c:valAx>
        <c:axId val="184346496"/>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225792"/>
        <c:crossesAt val="-360"/>
        <c:crossBetween val="midCat"/>
      </c:valAx>
      <c:valAx>
        <c:axId val="184225792"/>
        <c:scaling>
          <c:orientation val="minMax"/>
          <c:max val="180"/>
          <c:min val="-180"/>
        </c:scaling>
        <c:delete val="0"/>
        <c:axPos val="l"/>
        <c:majorGridlines/>
        <c:title>
          <c:tx>
            <c:rich>
              <a:bodyPr rot="-5400000" vert="horz"/>
              <a:lstStyle/>
              <a:p>
                <a:pPr>
                  <a:defRPr/>
                </a:pPr>
                <a:r>
                  <a:rPr lang="en-US"/>
                  <a:t>Phase (</a:t>
                </a:r>
                <a:r>
                  <a:rPr lang="en-US">
                    <a:latin typeface="Arial"/>
                    <a:cs typeface="Arial"/>
                  </a:rPr>
                  <a:t>°)</a:t>
                </a:r>
                <a:endParaRPr lang="en-US"/>
              </a:p>
            </c:rich>
          </c:tx>
          <c:overlay val="0"/>
        </c:title>
        <c:numFmt formatCode="General" sourceLinked="1"/>
        <c:majorTickMark val="out"/>
        <c:minorTickMark val="none"/>
        <c:tickLblPos val="nextTo"/>
        <c:crossAx val="184346496"/>
        <c:crosses val="autoZero"/>
        <c:crossBetween val="midCat"/>
        <c:majorUnit val="30"/>
        <c:minorUnit val="10"/>
      </c:valAx>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Gain(dB)</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calculations'!$H$285:$H$1375</c:f>
              <c:numCache>
                <c:formatCode>General</c:formatCode>
                <c:ptCount val="1091"/>
                <c:pt idx="0">
                  <c:v>22.048842842219479</c:v>
                </c:pt>
                <c:pt idx="1">
                  <c:v>21.714792868748237</c:v>
                </c:pt>
                <c:pt idx="2">
                  <c:v>21.209486814288653</c:v>
                </c:pt>
                <c:pt idx="3">
                  <c:v>20.588286058335825</c:v>
                </c:pt>
                <c:pt idx="4">
                  <c:v>19.901392686556811</c:v>
                </c:pt>
                <c:pt idx="5">
                  <c:v>19.186998112726279</c:v>
                </c:pt>
                <c:pt idx="6">
                  <c:v>18.470916243791123</c:v>
                </c:pt>
                <c:pt idx="7">
                  <c:v>17.769082600409707</c:v>
                </c:pt>
                <c:pt idx="8">
                  <c:v>17.090501310931955</c:v>
                </c:pt>
                <c:pt idx="9">
                  <c:v>16.439666003156454</c:v>
                </c:pt>
                <c:pt idx="10">
                  <c:v>11.391628399307983</c:v>
                </c:pt>
                <c:pt idx="11">
                  <c:v>8.0765092772261493</c:v>
                </c:pt>
                <c:pt idx="12">
                  <c:v>5.6524703954275379</c:v>
                </c:pt>
                <c:pt idx="13">
                  <c:v>3.7493024262047525</c:v>
                </c:pt>
                <c:pt idx="14">
                  <c:v>2.1848265047045374</c:v>
                </c:pt>
                <c:pt idx="15">
                  <c:v>0.85747789104909566</c:v>
                </c:pt>
                <c:pt idx="16">
                  <c:v>-0.29482394574595572</c:v>
                </c:pt>
                <c:pt idx="17">
                  <c:v>-1.3126994132976049</c:v>
                </c:pt>
                <c:pt idx="18">
                  <c:v>-2.2241438041893025</c:v>
                </c:pt>
                <c:pt idx="19">
                  <c:v>-8.2328748644406389</c:v>
                </c:pt>
                <c:pt idx="20">
                  <c:v>-11.752498545805013</c:v>
                </c:pt>
                <c:pt idx="21">
                  <c:v>-14.250502489334753</c:v>
                </c:pt>
                <c:pt idx="22">
                  <c:v>-16.1883459381515</c:v>
                </c:pt>
                <c:pt idx="23">
                  <c:v>-17.771777023369665</c:v>
                </c:pt>
                <c:pt idx="24">
                  <c:v>-19.110595934966572</c:v>
                </c:pt>
                <c:pt idx="25">
                  <c:v>-20.270359012562594</c:v>
                </c:pt>
                <c:pt idx="26">
                  <c:v>-21.293357450036034</c:v>
                </c:pt>
                <c:pt idx="27">
                  <c:v>-22.208470057365908</c:v>
                </c:pt>
                <c:pt idx="28">
                  <c:v>-28.228951013984105</c:v>
                </c:pt>
                <c:pt idx="29">
                  <c:v>-31.750754165728765</c:v>
                </c:pt>
                <c:pt idx="30">
                  <c:v>-34.249521187589231</c:v>
                </c:pt>
                <c:pt idx="31">
                  <c:v>-36.187717878975739</c:v>
                </c:pt>
                <c:pt idx="32">
                  <c:v>-37.771340861333407</c:v>
                </c:pt>
                <c:pt idx="33">
                  <c:v>-39.110275485033668</c:v>
                </c:pt>
                <c:pt idx="34">
                  <c:v>-40.270113665918394</c:v>
                </c:pt>
                <c:pt idx="35">
                  <c:v>-41.29316359472498</c:v>
                </c:pt>
                <c:pt idx="36">
                  <c:v>-42.208313033884657</c:v>
                </c:pt>
              </c:numCache>
            </c:numRef>
          </c:yVal>
          <c:smooth val="1"/>
          <c:extLst>
            <c:ext xmlns:c16="http://schemas.microsoft.com/office/drawing/2014/chart" uri="{C3380CC4-5D6E-409C-BE32-E72D297353CC}">
              <c16:uniqueId val="{00000000-FE8B-4E02-82FD-B093AAC92453}"/>
            </c:ext>
          </c:extLst>
        </c:ser>
        <c:ser>
          <c:idx val="1"/>
          <c:order val="1"/>
          <c:tx>
            <c:v>Type III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calculations'!$O$324:$O$360</c:f>
              <c:numCache>
                <c:formatCode>General</c:formatCode>
                <c:ptCount val="37"/>
                <c:pt idx="0">
                  <c:v>28.294309103845428</c:v>
                </c:pt>
                <c:pt idx="1">
                  <c:v>22.438633719831422</c:v>
                </c:pt>
                <c:pt idx="2">
                  <c:v>19.178471977893203</c:v>
                </c:pt>
                <c:pt idx="3">
                  <c:v>17.021381096508787</c:v>
                </c:pt>
                <c:pt idx="4">
                  <c:v>15.486306660594241</c:v>
                </c:pt>
                <c:pt idx="5">
                  <c:v>14.349375042093683</c:v>
                </c:pt>
                <c:pt idx="6">
                  <c:v>13.485119186508982</c:v>
                </c:pt>
                <c:pt idx="7">
                  <c:v>12.815309860850078</c:v>
                </c:pt>
                <c:pt idx="8">
                  <c:v>12.287939487725197</c:v>
                </c:pt>
                <c:pt idx="9">
                  <c:v>11.867002794455765</c:v>
                </c:pt>
                <c:pt idx="10">
                  <c:v>10.151872708390341</c:v>
                </c:pt>
                <c:pt idx="11">
                  <c:v>9.7327571695282558</c:v>
                </c:pt>
                <c:pt idx="12">
                  <c:v>9.5626801085315591</c:v>
                </c:pt>
                <c:pt idx="13">
                  <c:v>9.4672126957520746</c:v>
                </c:pt>
                <c:pt idx="14">
                  <c:v>9.3995118946408667</c:v>
                </c:pt>
                <c:pt idx="15">
                  <c:v>9.3431298474196129</c:v>
                </c:pt>
                <c:pt idx="16">
                  <c:v>9.2912918275912233</c:v>
                </c:pt>
                <c:pt idx="17">
                  <c:v>9.2409483202385427</c:v>
                </c:pt>
                <c:pt idx="18">
                  <c:v>9.1906893822945115</c:v>
                </c:pt>
                <c:pt idx="19">
                  <c:v>8.6645880801737967</c:v>
                </c:pt>
                <c:pt idx="20">
                  <c:v>8.1956957259710492</c:v>
                </c:pt>
                <c:pt idx="21">
                  <c:v>7.8409339267402132</c:v>
                </c:pt>
                <c:pt idx="22">
                  <c:v>7.574757765056388</c:v>
                </c:pt>
                <c:pt idx="23">
                  <c:v>7.363495738696165</c:v>
                </c:pt>
                <c:pt idx="24">
                  <c:v>7.1833768110689213</c:v>
                </c:pt>
                <c:pt idx="25">
                  <c:v>7.0196984716597219</c:v>
                </c:pt>
                <c:pt idx="26">
                  <c:v>6.8636760481561341</c:v>
                </c:pt>
                <c:pt idx="27">
                  <c:v>6.7101118776844038</c:v>
                </c:pt>
                <c:pt idx="28">
                  <c:v>5.0272161631874255</c:v>
                </c:pt>
                <c:pt idx="29">
                  <c:v>3.1703977175445037</c:v>
                </c:pt>
                <c:pt idx="30">
                  <c:v>1.4056474576765732</c:v>
                </c:pt>
                <c:pt idx="31">
                  <c:v>-0.17214966353031935</c:v>
                </c:pt>
                <c:pt idx="32">
                  <c:v>-1.5610301588870612</c:v>
                </c:pt>
                <c:pt idx="33">
                  <c:v>-2.785743549017381</c:v>
                </c:pt>
                <c:pt idx="34">
                  <c:v>-3.8738683174995825</c:v>
                </c:pt>
                <c:pt idx="35">
                  <c:v>-4.8493087041334189</c:v>
                </c:pt>
                <c:pt idx="36">
                  <c:v>-5.7313728434379296</c:v>
                </c:pt>
              </c:numCache>
            </c:numRef>
          </c:yVal>
          <c:smooth val="1"/>
          <c:extLst>
            <c:ext xmlns:c16="http://schemas.microsoft.com/office/drawing/2014/chart" uri="{C3380CC4-5D6E-409C-BE32-E72D297353CC}">
              <c16:uniqueId val="{00000001-FE8B-4E02-82FD-B093AAC92453}"/>
            </c:ext>
          </c:extLst>
        </c:ser>
        <c:ser>
          <c:idx val="2"/>
          <c:order val="2"/>
          <c:tx>
            <c:v>Type III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calculations'!$R$324:$R$360</c:f>
              <c:numCache>
                <c:formatCode>General</c:formatCode>
                <c:ptCount val="37"/>
                <c:pt idx="0">
                  <c:v>50.343151946064907</c:v>
                </c:pt>
                <c:pt idx="1">
                  <c:v>44.153426588579634</c:v>
                </c:pt>
                <c:pt idx="2">
                  <c:v>40.387958792181877</c:v>
                </c:pt>
                <c:pt idx="3">
                  <c:v>37.609667154844615</c:v>
                </c:pt>
                <c:pt idx="4">
                  <c:v>35.387699347151049</c:v>
                </c:pt>
                <c:pt idx="5">
                  <c:v>33.536373154819969</c:v>
                </c:pt>
                <c:pt idx="6">
                  <c:v>31.956035430300112</c:v>
                </c:pt>
                <c:pt idx="7">
                  <c:v>30.584392461259782</c:v>
                </c:pt>
                <c:pt idx="8">
                  <c:v>29.378440798657145</c:v>
                </c:pt>
                <c:pt idx="9">
                  <c:v>28.306668797612215</c:v>
                </c:pt>
                <c:pt idx="10">
                  <c:v>21.543501107698305</c:v>
                </c:pt>
                <c:pt idx="11">
                  <c:v>17.809266446754403</c:v>
                </c:pt>
                <c:pt idx="12">
                  <c:v>15.215150503959091</c:v>
                </c:pt>
                <c:pt idx="13">
                  <c:v>13.216515121956832</c:v>
                </c:pt>
                <c:pt idx="14">
                  <c:v>11.584338399345393</c:v>
                </c:pt>
                <c:pt idx="15">
                  <c:v>10.200607738468717</c:v>
                </c:pt>
                <c:pt idx="16">
                  <c:v>8.9964678818452555</c:v>
                </c:pt>
                <c:pt idx="17">
                  <c:v>7.9282489069409534</c:v>
                </c:pt>
                <c:pt idx="18">
                  <c:v>6.9665455781051921</c:v>
                </c:pt>
                <c:pt idx="19">
                  <c:v>0.43171321573316912</c:v>
                </c:pt>
                <c:pt idx="20">
                  <c:v>-3.5568028198339627</c:v>
                </c:pt>
                <c:pt idx="21">
                  <c:v>-6.409568562594532</c:v>
                </c:pt>
                <c:pt idx="22">
                  <c:v>-8.6135881730951205</c:v>
                </c:pt>
                <c:pt idx="23">
                  <c:v>-10.408281284673517</c:v>
                </c:pt>
                <c:pt idx="24">
                  <c:v>-11.927219123897652</c:v>
                </c:pt>
                <c:pt idx="25">
                  <c:v>-13.250660540902871</c:v>
                </c:pt>
                <c:pt idx="26">
                  <c:v>-14.429681401879879</c:v>
                </c:pt>
                <c:pt idx="27">
                  <c:v>-15.4983581796815</c:v>
                </c:pt>
                <c:pt idx="28">
                  <c:v>-23.201734850796683</c:v>
                </c:pt>
                <c:pt idx="29">
                  <c:v>-28.580356448184258</c:v>
                </c:pt>
                <c:pt idx="30">
                  <c:v>-32.843873729912644</c:v>
                </c:pt>
                <c:pt idx="31">
                  <c:v>-36.359867542506073</c:v>
                </c:pt>
                <c:pt idx="32">
                  <c:v>-39.332371020220442</c:v>
                </c:pt>
                <c:pt idx="33">
                  <c:v>-41.896019034051051</c:v>
                </c:pt>
                <c:pt idx="34">
                  <c:v>-44.143981983417987</c:v>
                </c:pt>
                <c:pt idx="35">
                  <c:v>-46.142472298858401</c:v>
                </c:pt>
                <c:pt idx="36">
                  <c:v>-47.939685877322589</c:v>
                </c:pt>
              </c:numCache>
            </c:numRef>
          </c:yVal>
          <c:smooth val="1"/>
          <c:extLst>
            <c:ext xmlns:c16="http://schemas.microsoft.com/office/drawing/2014/chart" uri="{C3380CC4-5D6E-409C-BE32-E72D297353CC}">
              <c16:uniqueId val="{00000002-FE8B-4E02-82FD-B093AAC92453}"/>
            </c:ext>
          </c:extLst>
        </c:ser>
        <c:dLbls>
          <c:showLegendKey val="0"/>
          <c:showVal val="0"/>
          <c:showCatName val="0"/>
          <c:showSerName val="0"/>
          <c:showPercent val="0"/>
          <c:showBubbleSize val="0"/>
        </c:dLbls>
        <c:axId val="184260480"/>
        <c:axId val="184270848"/>
      </c:scatterChart>
      <c:valAx>
        <c:axId val="184260480"/>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270848"/>
        <c:crossesAt val="-1000"/>
        <c:crossBetween val="midCat"/>
      </c:valAx>
      <c:valAx>
        <c:axId val="184270848"/>
        <c:scaling>
          <c:orientation val="minMax"/>
        </c:scaling>
        <c:delete val="0"/>
        <c:axPos val="l"/>
        <c:majorGridlines/>
        <c:title>
          <c:tx>
            <c:rich>
              <a:bodyPr rot="-5400000" vert="horz"/>
              <a:lstStyle/>
              <a:p>
                <a:pPr>
                  <a:defRPr/>
                </a:pPr>
                <a:r>
                  <a:rPr lang="en-US"/>
                  <a:t>Gain (dB)</a:t>
                </a:r>
              </a:p>
            </c:rich>
          </c:tx>
          <c:overlay val="0"/>
        </c:title>
        <c:numFmt formatCode="General" sourceLinked="1"/>
        <c:majorTickMark val="out"/>
        <c:minorTickMark val="none"/>
        <c:tickLblPos val="nextTo"/>
        <c:crossAx val="184260480"/>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Phase(°)</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calculations'!$I$285:$I$1375</c:f>
              <c:numCache>
                <c:formatCode>General</c:formatCode>
                <c:ptCount val="1091"/>
                <c:pt idx="0">
                  <c:v>-9.3956872469024297</c:v>
                </c:pt>
                <c:pt idx="1">
                  <c:v>-18.311609730169707</c:v>
                </c:pt>
                <c:pt idx="2">
                  <c:v>-26.400481162958226</c:v>
                </c:pt>
                <c:pt idx="3">
                  <c:v>-33.500032265980508</c:v>
                </c:pt>
                <c:pt idx="4">
                  <c:v>-39.602925856752023</c:v>
                </c:pt>
                <c:pt idx="5">
                  <c:v>-44.793843697864517</c:v>
                </c:pt>
                <c:pt idx="6">
                  <c:v>-49.194862226428299</c:v>
                </c:pt>
                <c:pt idx="7">
                  <c:v>-52.931992648338259</c:v>
                </c:pt>
                <c:pt idx="8">
                  <c:v>-56.119370512066979</c:v>
                </c:pt>
                <c:pt idx="9">
                  <c:v>-58.854032150273724</c:v>
                </c:pt>
                <c:pt idx="10">
                  <c:v>-73.186932975845878</c:v>
                </c:pt>
                <c:pt idx="11">
                  <c:v>-78.610512118511593</c:v>
                </c:pt>
                <c:pt idx="12">
                  <c:v>-81.408539418338705</c:v>
                </c:pt>
                <c:pt idx="13">
                  <c:v>-83.108280123180165</c:v>
                </c:pt>
                <c:pt idx="14">
                  <c:v>-84.248439175378721</c:v>
                </c:pt>
                <c:pt idx="15">
                  <c:v>-85.065699238023214</c:v>
                </c:pt>
                <c:pt idx="16">
                  <c:v>-85.679986270273304</c:v>
                </c:pt>
                <c:pt idx="17">
                  <c:v>-86.158461224791338</c:v>
                </c:pt>
                <c:pt idx="18">
                  <c:v>-86.541631142979085</c:v>
                </c:pt>
                <c:pt idx="19">
                  <c:v>-88.269239142779483</c:v>
                </c:pt>
                <c:pt idx="20">
                  <c:v>-88.845964428909525</c:v>
                </c:pt>
                <c:pt idx="21">
                  <c:v>-89.134422113259646</c:v>
                </c:pt>
                <c:pt idx="22">
                  <c:v>-89.307518725906192</c:v>
                </c:pt>
                <c:pt idx="23">
                  <c:v>-89.422923686091053</c:v>
                </c:pt>
                <c:pt idx="24">
                  <c:v>-89.505358722072572</c:v>
                </c:pt>
                <c:pt idx="25">
                  <c:v>-89.567186361689195</c:v>
                </c:pt>
                <c:pt idx="26">
                  <c:v>-89.615275230106448</c:v>
                </c:pt>
                <c:pt idx="27">
                  <c:v>-89.653746718364332</c:v>
                </c:pt>
                <c:pt idx="28">
                  <c:v>-89.82687177847869</c:v>
                </c:pt>
                <c:pt idx="29">
                  <c:v>-89.884580990500083</c:v>
                </c:pt>
                <c:pt idx="30">
                  <c:v>-89.913435691647351</c:v>
                </c:pt>
                <c:pt idx="31">
                  <c:v>-89.930748534348965</c:v>
                </c:pt>
                <c:pt idx="32">
                  <c:v>-89.942290436704042</c:v>
                </c:pt>
                <c:pt idx="33">
                  <c:v>-89.95053465559414</c:v>
                </c:pt>
                <c:pt idx="34">
                  <c:v>-89.956717821124556</c:v>
                </c:pt>
                <c:pt idx="35">
                  <c:v>-89.961526950574779</c:v>
                </c:pt>
                <c:pt idx="36">
                  <c:v>-89.965374254528527</c:v>
                </c:pt>
              </c:numCache>
            </c:numRef>
          </c:yVal>
          <c:smooth val="1"/>
          <c:extLst>
            <c:ext xmlns:c16="http://schemas.microsoft.com/office/drawing/2014/chart" uri="{C3380CC4-5D6E-409C-BE32-E72D297353CC}">
              <c16:uniqueId val="{00000000-A78B-4834-9170-6E0743C5F2DA}"/>
            </c:ext>
          </c:extLst>
        </c:ser>
        <c:ser>
          <c:idx val="1"/>
          <c:order val="1"/>
          <c:tx>
            <c:v>Type III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calculations'!$P$324:$P$360</c:f>
              <c:numCache>
                <c:formatCode>General</c:formatCode>
                <c:ptCount val="37"/>
                <c:pt idx="0">
                  <c:v>96.449381288347794</c:v>
                </c:pt>
                <c:pt idx="1">
                  <c:v>102.73386932457653</c:v>
                </c:pt>
                <c:pt idx="2">
                  <c:v>108.71228679172691</c:v>
                </c:pt>
                <c:pt idx="3">
                  <c:v>114.28295905429587</c:v>
                </c:pt>
                <c:pt idx="4">
                  <c:v>119.38817341746045</c:v>
                </c:pt>
                <c:pt idx="5">
                  <c:v>124.00920745964194</c:v>
                </c:pt>
                <c:pt idx="6">
                  <c:v>128.15647498865854</c:v>
                </c:pt>
                <c:pt idx="7">
                  <c:v>131.85897803819191</c:v>
                </c:pt>
                <c:pt idx="8">
                  <c:v>135.15549454211339</c:v>
                </c:pt>
                <c:pt idx="9">
                  <c:v>138.08827869212683</c:v>
                </c:pt>
                <c:pt idx="10">
                  <c:v>154.90083702552732</c:v>
                </c:pt>
                <c:pt idx="11">
                  <c:v>161.53437991394568</c:v>
                </c:pt>
                <c:pt idx="12">
                  <c:v>164.73194998147133</c:v>
                </c:pt>
                <c:pt idx="13">
                  <c:v>166.43589609446082</c:v>
                </c:pt>
                <c:pt idx="14">
                  <c:v>167.37328969162269</c:v>
                </c:pt>
                <c:pt idx="15">
                  <c:v>167.8732248866886</c:v>
                </c:pt>
                <c:pt idx="16">
                  <c:v>168.10564455143901</c:v>
                </c:pt>
                <c:pt idx="17">
                  <c:v>168.16703337306731</c:v>
                </c:pt>
                <c:pt idx="18">
                  <c:v>168.11615077090738</c:v>
                </c:pt>
                <c:pt idx="19">
                  <c:v>165.9418708421872</c:v>
                </c:pt>
                <c:pt idx="20">
                  <c:v>163.96976481560102</c:v>
                </c:pt>
                <c:pt idx="21">
                  <c:v>162.42058249244423</c:v>
                </c:pt>
                <c:pt idx="22">
                  <c:v>160.97109267877644</c:v>
                </c:pt>
                <c:pt idx="23">
                  <c:v>159.484111279882</c:v>
                </c:pt>
                <c:pt idx="24">
                  <c:v>157.92879756311697</c:v>
                </c:pt>
                <c:pt idx="25">
                  <c:v>156.3129371113348</c:v>
                </c:pt>
                <c:pt idx="26">
                  <c:v>154.6547864993662</c:v>
                </c:pt>
                <c:pt idx="27">
                  <c:v>152.97319256932133</c:v>
                </c:pt>
                <c:pt idx="28">
                  <c:v>137.2773026096215</c:v>
                </c:pt>
                <c:pt idx="29">
                  <c:v>125.84608042270699</c:v>
                </c:pt>
                <c:pt idx="30">
                  <c:v>118.14815122050729</c:v>
                </c:pt>
                <c:pt idx="31">
                  <c:v>112.90667179451354</c:v>
                </c:pt>
                <c:pt idx="32">
                  <c:v>109.20944556468658</c:v>
                </c:pt>
                <c:pt idx="33">
                  <c:v>106.49929364774538</c:v>
                </c:pt>
                <c:pt idx="34">
                  <c:v>104.44227542594906</c:v>
                </c:pt>
                <c:pt idx="35">
                  <c:v>102.8338341768673</c:v>
                </c:pt>
                <c:pt idx="36">
                  <c:v>101.54436179837921</c:v>
                </c:pt>
              </c:numCache>
            </c:numRef>
          </c:yVal>
          <c:smooth val="1"/>
          <c:extLst>
            <c:ext xmlns:c16="http://schemas.microsoft.com/office/drawing/2014/chart" uri="{C3380CC4-5D6E-409C-BE32-E72D297353CC}">
              <c16:uniqueId val="{00000001-A78B-4834-9170-6E0743C5F2DA}"/>
            </c:ext>
          </c:extLst>
        </c:ser>
        <c:ser>
          <c:idx val="2"/>
          <c:order val="2"/>
          <c:tx>
            <c:v>Type III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calculations'!$S$324:$S$360</c:f>
              <c:numCache>
                <c:formatCode>General</c:formatCode>
                <c:ptCount val="37"/>
                <c:pt idx="0">
                  <c:v>87.053694041445368</c:v>
                </c:pt>
                <c:pt idx="1">
                  <c:v>84.422259594406796</c:v>
                </c:pt>
                <c:pt idx="2">
                  <c:v>82.31180562876871</c:v>
                </c:pt>
                <c:pt idx="3">
                  <c:v>80.782926788315351</c:v>
                </c:pt>
                <c:pt idx="4">
                  <c:v>79.785247560708399</c:v>
                </c:pt>
                <c:pt idx="5">
                  <c:v>79.215363761777425</c:v>
                </c:pt>
                <c:pt idx="6">
                  <c:v>78.96161276223026</c:v>
                </c:pt>
                <c:pt idx="7">
                  <c:v>78.926985389853641</c:v>
                </c:pt>
                <c:pt idx="8">
                  <c:v>79.036124030046409</c:v>
                </c:pt>
                <c:pt idx="9">
                  <c:v>79.234246541853111</c:v>
                </c:pt>
                <c:pt idx="10">
                  <c:v>81.713904049681403</c:v>
                </c:pt>
                <c:pt idx="11">
                  <c:v>82.923867795434091</c:v>
                </c:pt>
                <c:pt idx="12">
                  <c:v>83.323410563132626</c:v>
                </c:pt>
                <c:pt idx="13">
                  <c:v>83.327615971280622</c:v>
                </c:pt>
                <c:pt idx="14">
                  <c:v>83.124850516243995</c:v>
                </c:pt>
                <c:pt idx="15">
                  <c:v>82.807525648665404</c:v>
                </c:pt>
                <c:pt idx="16">
                  <c:v>82.425658281165681</c:v>
                </c:pt>
                <c:pt idx="17">
                  <c:v>82.008572148276016</c:v>
                </c:pt>
                <c:pt idx="18">
                  <c:v>81.574519627928296</c:v>
                </c:pt>
                <c:pt idx="19">
                  <c:v>77.672631699407759</c:v>
                </c:pt>
                <c:pt idx="20">
                  <c:v>75.123800386691457</c:v>
                </c:pt>
                <c:pt idx="21">
                  <c:v>73.286160379184622</c:v>
                </c:pt>
                <c:pt idx="22">
                  <c:v>71.663573952870237</c:v>
                </c:pt>
                <c:pt idx="23">
                  <c:v>70.061187593790947</c:v>
                </c:pt>
                <c:pt idx="24">
                  <c:v>68.423438841044415</c:v>
                </c:pt>
                <c:pt idx="25">
                  <c:v>66.745750749645637</c:v>
                </c:pt>
                <c:pt idx="26">
                  <c:v>65.039511269259833</c:v>
                </c:pt>
                <c:pt idx="27">
                  <c:v>63.319445850956996</c:v>
                </c:pt>
                <c:pt idx="28">
                  <c:v>47.450430831142796</c:v>
                </c:pt>
                <c:pt idx="29">
                  <c:v>35.961499432206978</c:v>
                </c:pt>
                <c:pt idx="30">
                  <c:v>28.234715528859908</c:v>
                </c:pt>
                <c:pt idx="31">
                  <c:v>22.97592326016462</c:v>
                </c:pt>
                <c:pt idx="32">
                  <c:v>19.267155127982477</c:v>
                </c:pt>
                <c:pt idx="33">
                  <c:v>16.548758992151249</c:v>
                </c:pt>
                <c:pt idx="34">
                  <c:v>14.485557604824464</c:v>
                </c:pt>
                <c:pt idx="35">
                  <c:v>12.87230722629252</c:v>
                </c:pt>
                <c:pt idx="36">
                  <c:v>11.578987543850673</c:v>
                </c:pt>
              </c:numCache>
            </c:numRef>
          </c:yVal>
          <c:smooth val="1"/>
          <c:extLst>
            <c:ext xmlns:c16="http://schemas.microsoft.com/office/drawing/2014/chart" uri="{C3380CC4-5D6E-409C-BE32-E72D297353CC}">
              <c16:uniqueId val="{00000002-A78B-4834-9170-6E0743C5F2DA}"/>
            </c:ext>
          </c:extLst>
        </c:ser>
        <c:dLbls>
          <c:showLegendKey val="0"/>
          <c:showVal val="0"/>
          <c:showCatName val="0"/>
          <c:showSerName val="0"/>
          <c:showPercent val="0"/>
          <c:showBubbleSize val="0"/>
        </c:dLbls>
        <c:axId val="184776576"/>
        <c:axId val="184786944"/>
      </c:scatterChart>
      <c:valAx>
        <c:axId val="184776576"/>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786944"/>
        <c:crossesAt val="-360"/>
        <c:crossBetween val="midCat"/>
      </c:valAx>
      <c:valAx>
        <c:axId val="184786944"/>
        <c:scaling>
          <c:orientation val="minMax"/>
          <c:max val="180"/>
          <c:min val="-180"/>
        </c:scaling>
        <c:delete val="0"/>
        <c:axPos val="l"/>
        <c:majorGridlines/>
        <c:title>
          <c:tx>
            <c:rich>
              <a:bodyPr rot="-5400000" vert="horz"/>
              <a:lstStyle/>
              <a:p>
                <a:pPr>
                  <a:defRPr/>
                </a:pPr>
                <a:r>
                  <a:rPr lang="en-US"/>
                  <a:t>Phase (</a:t>
                </a:r>
                <a:r>
                  <a:rPr lang="en-US">
                    <a:latin typeface="Arial"/>
                    <a:cs typeface="Arial"/>
                  </a:rPr>
                  <a:t>°)</a:t>
                </a:r>
                <a:endParaRPr lang="en-US"/>
              </a:p>
            </c:rich>
          </c:tx>
          <c:overlay val="0"/>
        </c:title>
        <c:numFmt formatCode="General" sourceLinked="1"/>
        <c:majorTickMark val="out"/>
        <c:minorTickMark val="none"/>
        <c:tickLblPos val="nextTo"/>
        <c:crossAx val="184776576"/>
        <c:crosses val="autoZero"/>
        <c:crossBetween val="midCat"/>
        <c:majorUnit val="30"/>
        <c:minorUnit val="10"/>
      </c:valAx>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4.xml"/><Relationship Id="rId1" Type="http://schemas.openxmlformats.org/officeDocument/2006/relationships/chart" Target="../charts/chart3.xml"/><Relationship Id="rId5" Type="http://schemas.openxmlformats.org/officeDocument/2006/relationships/image" Target="../media/image7.png"/><Relationship Id="rId4" Type="http://schemas.openxmlformats.org/officeDocument/2006/relationships/image" Target="../media/image6.png"/></Relationships>
</file>

<file path=xl/drawings/_rels/drawing5.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chart" Target="../charts/chart7.xml"/><Relationship Id="rId7" Type="http://schemas.openxmlformats.org/officeDocument/2006/relationships/chart" Target="../charts/chart11.xml"/><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chart" Target="../charts/chart10.xml"/><Relationship Id="rId11" Type="http://schemas.openxmlformats.org/officeDocument/2006/relationships/image" Target="../media/image7.png"/><Relationship Id="rId5" Type="http://schemas.openxmlformats.org/officeDocument/2006/relationships/chart" Target="../charts/chart9.xml"/><Relationship Id="rId10" Type="http://schemas.openxmlformats.org/officeDocument/2006/relationships/image" Target="../media/image6.png"/><Relationship Id="rId4" Type="http://schemas.openxmlformats.org/officeDocument/2006/relationships/chart" Target="../charts/chart8.xml"/><Relationship Id="rId9"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7.xml.rels><?xml version="1.0" encoding="UTF-8" standalone="yes"?>
<Relationships xmlns="http://schemas.openxmlformats.org/package/2006/relationships"><Relationship Id="rId8" Type="http://schemas.openxmlformats.org/officeDocument/2006/relationships/chart" Target="../charts/chart19.xml"/><Relationship Id="rId3" Type="http://schemas.openxmlformats.org/officeDocument/2006/relationships/image" Target="../media/image10.png"/><Relationship Id="rId7" Type="http://schemas.openxmlformats.org/officeDocument/2006/relationships/chart" Target="../charts/chart18.xml"/><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chart" Target="../charts/chart17.xml"/><Relationship Id="rId11" Type="http://schemas.openxmlformats.org/officeDocument/2006/relationships/chart" Target="../charts/chart22.xml"/><Relationship Id="rId5" Type="http://schemas.openxmlformats.org/officeDocument/2006/relationships/chart" Target="../charts/chart16.xml"/><Relationship Id="rId10" Type="http://schemas.openxmlformats.org/officeDocument/2006/relationships/chart" Target="../charts/chart21.xml"/><Relationship Id="rId4" Type="http://schemas.openxmlformats.org/officeDocument/2006/relationships/chart" Target="../charts/chart15.xml"/><Relationship Id="rId9" Type="http://schemas.openxmlformats.org/officeDocument/2006/relationships/chart" Target="../charts/chart20.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1</xdr:col>
      <xdr:colOff>29936</xdr:colOff>
      <xdr:row>2</xdr:row>
      <xdr:rowOff>9525</xdr:rowOff>
    </xdr:from>
    <xdr:to>
      <xdr:col>13</xdr:col>
      <xdr:colOff>431062</xdr:colOff>
      <xdr:row>32</xdr:row>
      <xdr:rowOff>21206</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2257" y="390525"/>
          <a:ext cx="7748984" cy="57266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590550</xdr:colOff>
      <xdr:row>2</xdr:row>
      <xdr:rowOff>19050</xdr:rowOff>
    </xdr:from>
    <xdr:to>
      <xdr:col>9</xdr:col>
      <xdr:colOff>576663</xdr:colOff>
      <xdr:row>16</xdr:row>
      <xdr:rowOff>95250</xdr:rowOff>
    </xdr:to>
    <xdr:pic>
      <xdr:nvPicPr>
        <xdr:cNvPr id="2" name="Picture 1" descr="https://e2e.ti.com/cfs-file/__key/communityserver-blogs-components-weblogfiles/00-00-00-03-59/3036.figure1.jpg">
          <a:extLst>
            <a:ext uri="{FF2B5EF4-FFF2-40B4-BE49-F238E27FC236}">
              <a16:creationId xmlns:a16="http://schemas.microsoft.com/office/drawing/2014/main" id="{17FE247F-0917-4F00-82F0-2F6217C482F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0550" y="400050"/>
          <a:ext cx="5472513" cy="2743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10</xdr:col>
      <xdr:colOff>372711</xdr:colOff>
      <xdr:row>33</xdr:row>
      <xdr:rowOff>76200</xdr:rowOff>
    </xdr:to>
    <xdr:pic>
      <xdr:nvPicPr>
        <xdr:cNvPr id="3" name="Picture 2" descr="https://e2e.ti.com/cfs-file/__key/communityserver-blogs-components-weblogfiles/00-00-00-03-59/8726.figure2.jpg">
          <a:extLst>
            <a:ext uri="{FF2B5EF4-FFF2-40B4-BE49-F238E27FC236}">
              <a16:creationId xmlns:a16="http://schemas.microsoft.com/office/drawing/2014/main" id="{A80CE2DD-0286-47E6-9B01-B2478C08036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3619500"/>
          <a:ext cx="5859111" cy="2743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11</xdr:col>
      <xdr:colOff>0</xdr:colOff>
      <xdr:row>19</xdr:row>
      <xdr:rowOff>0</xdr:rowOff>
    </xdr:from>
    <xdr:ext cx="2855259" cy="490775"/>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2A86E21C-1128-41E5-B128-726C8A6C2A1C}"/>
                </a:ext>
              </a:extLst>
            </xdr:cNvPr>
            <xdr:cNvSpPr txBox="1"/>
          </xdr:nvSpPr>
          <xdr:spPr>
            <a:xfrm>
              <a:off x="6705600" y="3619500"/>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n-US" sz="2400" i="1">
                            <a:latin typeface="Cambria Math" panose="02040503050406030204" pitchFamily="18" charset="0"/>
                          </a:rPr>
                        </m:ctrlPr>
                      </m:sSubPr>
                      <m:e>
                        <m:r>
                          <a:rPr lang="en-US" sz="2400" b="0" i="1">
                            <a:latin typeface="Cambria Math"/>
                          </a:rPr>
                          <m:t>𝐿</m:t>
                        </m:r>
                      </m:e>
                      <m:sub>
                        <m:r>
                          <a:rPr lang="en-US" sz="2400" b="0" i="1">
                            <a:latin typeface="Cambria Math"/>
                          </a:rPr>
                          <m:t>𝑝</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𝑟</m:t>
                        </m:r>
                        <m:r>
                          <a:rPr lang="en-US" sz="2400" b="0" i="1">
                            <a:latin typeface="Cambria Math"/>
                          </a:rPr>
                          <m:t>1</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𝑚</m:t>
                        </m:r>
                      </m:sub>
                    </m:sSub>
                  </m:oMath>
                </m:oMathPara>
              </a14:m>
              <a:endParaRPr lang="en-US" sz="1100"/>
            </a:p>
          </xdr:txBody>
        </xdr:sp>
      </mc:Choice>
      <mc:Fallback xmlns="">
        <xdr:sp macro="" textlink="">
          <xdr:nvSpPr>
            <xdr:cNvPr id="4" name="TextBox 3">
              <a:extLst>
                <a:ext uri="{FF2B5EF4-FFF2-40B4-BE49-F238E27FC236}">
                  <a16:creationId xmlns:a16="http://schemas.microsoft.com/office/drawing/2014/main" id="{2A86E21C-1128-41E5-B128-726C8A6C2A1C}"/>
                </a:ext>
              </a:extLst>
            </xdr:cNvPr>
            <xdr:cNvSpPr txBox="1"/>
          </xdr:nvSpPr>
          <xdr:spPr>
            <a:xfrm>
              <a:off x="6705600" y="3619500"/>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2400" b="0" i="0">
                  <a:latin typeface="Cambria Math"/>
                </a:rPr>
                <a:t>𝐿</a:t>
              </a:r>
              <a:r>
                <a:rPr lang="en-US" sz="2400" b="0" i="0">
                  <a:latin typeface="Cambria Math" panose="02040503050406030204" pitchFamily="18" charset="0"/>
                </a:rPr>
                <a:t>_</a:t>
              </a:r>
              <a:r>
                <a:rPr lang="en-US" sz="2400" b="0" i="0">
                  <a:latin typeface="Cambria Math"/>
                </a:rPr>
                <a:t>𝑝=𝐿</a:t>
              </a:r>
              <a:r>
                <a:rPr lang="en-US" sz="2400" b="0" i="0">
                  <a:latin typeface="Cambria Math" panose="02040503050406030204" pitchFamily="18" charset="0"/>
                </a:rPr>
                <a:t>_</a:t>
              </a:r>
              <a:r>
                <a:rPr lang="en-US" sz="2400" b="0" i="0">
                  <a:latin typeface="Cambria Math"/>
                </a:rPr>
                <a:t>𝑟1+𝐿</a:t>
              </a:r>
              <a:r>
                <a:rPr lang="en-US" sz="2400" b="0" i="0">
                  <a:latin typeface="Cambria Math" panose="02040503050406030204" pitchFamily="18" charset="0"/>
                </a:rPr>
                <a:t>_</a:t>
              </a:r>
              <a:r>
                <a:rPr lang="en-US" sz="2400" b="0" i="0">
                  <a:latin typeface="Cambria Math"/>
                </a:rPr>
                <a:t>𝑚</a:t>
              </a:r>
              <a:endParaRPr lang="en-US" sz="1100"/>
            </a:p>
          </xdr:txBody>
        </xdr:sp>
      </mc:Fallback>
    </mc:AlternateContent>
    <xdr:clientData/>
  </xdr:oneCellAnchor>
  <xdr:oneCellAnchor>
    <xdr:from>
      <xdr:col>11</xdr:col>
      <xdr:colOff>255492</xdr:colOff>
      <xdr:row>22</xdr:row>
      <xdr:rowOff>81803</xdr:rowOff>
    </xdr:from>
    <xdr:ext cx="2855259" cy="497637"/>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CEA101E7-9B9B-4F81-8A40-B327AB6A7CA5}"/>
                </a:ext>
              </a:extLst>
            </xdr:cNvPr>
            <xdr:cNvSpPr txBox="1"/>
          </xdr:nvSpPr>
          <xdr:spPr>
            <a:xfrm>
              <a:off x="6961092" y="4272803"/>
              <a:ext cx="2855259" cy="4976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n-US" sz="2400" i="1">
                            <a:latin typeface="Cambria Math" panose="02040503050406030204" pitchFamily="18" charset="0"/>
                          </a:rPr>
                        </m:ctrlPr>
                      </m:sSubPr>
                      <m:e>
                        <m:r>
                          <a:rPr lang="en-US" sz="2400" b="0" i="1">
                            <a:latin typeface="Cambria Math"/>
                          </a:rPr>
                          <m:t>𝐿</m:t>
                        </m:r>
                      </m:e>
                      <m:sub>
                        <m:r>
                          <a:rPr lang="en-US" sz="2400" b="0" i="1">
                            <a:latin typeface="Cambria Math"/>
                          </a:rPr>
                          <m:t>𝐿𝐾</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𝑝</m:t>
                        </m:r>
                      </m:sub>
                    </m:sSub>
                    <m:r>
                      <a:rPr lang="en-US" sz="2400" b="0" i="1">
                        <a:latin typeface="Cambria Math"/>
                        <a:ea typeface="Cambria Math"/>
                      </a:rPr>
                      <m:t>×</m:t>
                    </m:r>
                    <m:d>
                      <m:dPr>
                        <m:ctrlPr>
                          <a:rPr lang="en-US" sz="2400" b="0" i="1">
                            <a:latin typeface="Cambria Math" panose="02040503050406030204" pitchFamily="18" charset="0"/>
                            <a:ea typeface="Cambria Math"/>
                          </a:rPr>
                        </m:ctrlPr>
                      </m:dPr>
                      <m:e>
                        <m:r>
                          <a:rPr lang="en-US" sz="2400" b="0" i="1">
                            <a:latin typeface="Cambria Math"/>
                            <a:ea typeface="Cambria Math"/>
                          </a:rPr>
                          <m:t>1−</m:t>
                        </m:r>
                        <m:sSup>
                          <m:sSupPr>
                            <m:ctrlPr>
                              <a:rPr lang="en-US" sz="2400" b="0" i="1">
                                <a:latin typeface="Cambria Math" panose="02040503050406030204" pitchFamily="18" charset="0"/>
                                <a:ea typeface="Cambria Math"/>
                              </a:rPr>
                            </m:ctrlPr>
                          </m:sSupPr>
                          <m:e>
                            <m:r>
                              <a:rPr lang="en-US" sz="2400" b="0" i="1">
                                <a:latin typeface="Cambria Math"/>
                                <a:ea typeface="Cambria Math"/>
                              </a:rPr>
                              <m:t>𝑘</m:t>
                            </m:r>
                          </m:e>
                          <m:sup>
                            <m:r>
                              <a:rPr lang="en-US" sz="2400" b="0" i="1">
                                <a:latin typeface="Cambria Math"/>
                                <a:ea typeface="Cambria Math"/>
                              </a:rPr>
                              <m:t>2</m:t>
                            </m:r>
                          </m:sup>
                        </m:sSup>
                      </m:e>
                    </m:d>
                  </m:oMath>
                </m:oMathPara>
              </a14:m>
              <a:endParaRPr lang="en-US" sz="1100"/>
            </a:p>
          </xdr:txBody>
        </xdr:sp>
      </mc:Choice>
      <mc:Fallback xmlns="">
        <xdr:sp macro="" textlink="">
          <xdr:nvSpPr>
            <xdr:cNvPr id="5" name="TextBox 4">
              <a:extLst>
                <a:ext uri="{FF2B5EF4-FFF2-40B4-BE49-F238E27FC236}">
                  <a16:creationId xmlns:a16="http://schemas.microsoft.com/office/drawing/2014/main" id="{CEA101E7-9B9B-4F81-8A40-B327AB6A7CA5}"/>
                </a:ext>
              </a:extLst>
            </xdr:cNvPr>
            <xdr:cNvSpPr txBox="1"/>
          </xdr:nvSpPr>
          <xdr:spPr>
            <a:xfrm>
              <a:off x="6961092" y="4272803"/>
              <a:ext cx="2855259" cy="4976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2400" b="0" i="0">
                  <a:latin typeface="Cambria Math"/>
                </a:rPr>
                <a:t>𝐿</a:t>
              </a:r>
              <a:r>
                <a:rPr lang="en-US" sz="2400" b="0" i="0">
                  <a:latin typeface="Cambria Math" panose="02040503050406030204" pitchFamily="18" charset="0"/>
                </a:rPr>
                <a:t>_</a:t>
              </a:r>
              <a:r>
                <a:rPr lang="en-US" sz="2400" b="0" i="0">
                  <a:latin typeface="Cambria Math"/>
                </a:rPr>
                <a:t>𝐿𝐾=𝐿</a:t>
              </a:r>
              <a:r>
                <a:rPr lang="en-US" sz="2400" b="0" i="0">
                  <a:latin typeface="Cambria Math" panose="02040503050406030204" pitchFamily="18" charset="0"/>
                </a:rPr>
                <a:t>_</a:t>
              </a:r>
              <a:r>
                <a:rPr lang="en-US" sz="2400" b="0" i="0">
                  <a:latin typeface="Cambria Math"/>
                </a:rPr>
                <a:t>𝑝</a:t>
              </a:r>
              <a:r>
                <a:rPr lang="en-US" sz="2400" b="0" i="0">
                  <a:latin typeface="Cambria Math"/>
                  <a:ea typeface="Cambria Math"/>
                </a:rPr>
                <a:t>×</a:t>
              </a:r>
              <a:r>
                <a:rPr lang="en-US" sz="2400" b="0" i="0">
                  <a:latin typeface="Cambria Math" panose="02040503050406030204" pitchFamily="18" charset="0"/>
                  <a:ea typeface="Cambria Math"/>
                </a:rPr>
                <a:t>(</a:t>
              </a:r>
              <a:r>
                <a:rPr lang="en-US" sz="2400" b="0" i="0">
                  <a:latin typeface="Cambria Math"/>
                  <a:ea typeface="Cambria Math"/>
                </a:rPr>
                <a:t>1−𝑘</a:t>
              </a:r>
              <a:r>
                <a:rPr lang="en-US" sz="2400" b="0" i="0">
                  <a:latin typeface="Cambria Math" panose="02040503050406030204" pitchFamily="18" charset="0"/>
                  <a:ea typeface="Cambria Math"/>
                </a:rPr>
                <a:t>^</a:t>
              </a:r>
              <a:r>
                <a:rPr lang="en-US" sz="2400" b="0" i="0">
                  <a:latin typeface="Cambria Math"/>
                  <a:ea typeface="Cambria Math"/>
                </a:rPr>
                <a:t>2</a:t>
              </a:r>
              <a:r>
                <a:rPr lang="en-US" sz="2400" b="0" i="0">
                  <a:latin typeface="Cambria Math" panose="02040503050406030204" pitchFamily="18" charset="0"/>
                  <a:ea typeface="Cambria Math"/>
                </a:rPr>
                <a:t> )</a:t>
              </a:r>
              <a:endParaRPr lang="en-US" sz="1100"/>
            </a:p>
          </xdr:txBody>
        </xdr:sp>
      </mc:Fallback>
    </mc:AlternateContent>
    <xdr:clientData/>
  </xdr:oneCellAnchor>
  <xdr:oneCellAnchor>
    <xdr:from>
      <xdr:col>11</xdr:col>
      <xdr:colOff>244289</xdr:colOff>
      <xdr:row>25</xdr:row>
      <xdr:rowOff>59391</xdr:rowOff>
    </xdr:from>
    <xdr:ext cx="2855259" cy="490775"/>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1AD607F3-ADC3-4739-BA82-D4049D9DB5BB}"/>
                </a:ext>
              </a:extLst>
            </xdr:cNvPr>
            <xdr:cNvSpPr txBox="1"/>
          </xdr:nvSpPr>
          <xdr:spPr>
            <a:xfrm>
              <a:off x="6949889" y="4821891"/>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n-US" sz="2400" i="1">
                            <a:latin typeface="Cambria Math" panose="02040503050406030204" pitchFamily="18" charset="0"/>
                          </a:rPr>
                        </m:ctrlPr>
                      </m:sSubPr>
                      <m:e>
                        <m:r>
                          <a:rPr lang="en-US" sz="2400" b="0" i="1">
                            <a:latin typeface="Cambria Math"/>
                          </a:rPr>
                          <m:t>𝐿</m:t>
                        </m:r>
                      </m:e>
                      <m:sub>
                        <m:r>
                          <a:rPr lang="en-US" sz="2400" b="0" i="1">
                            <a:latin typeface="Cambria Math"/>
                          </a:rPr>
                          <m:t>𝑟</m:t>
                        </m:r>
                        <m:r>
                          <a:rPr lang="en-US" sz="2400" b="0" i="1">
                            <a:latin typeface="Cambria Math"/>
                          </a:rPr>
                          <m:t>1</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𝑝</m:t>
                        </m:r>
                      </m:sub>
                    </m:sSub>
                    <m:r>
                      <a:rPr lang="en-US" sz="2400" b="0" i="1">
                        <a:latin typeface="Cambria Math"/>
                        <a:ea typeface="Cambria Math"/>
                      </a:rPr>
                      <m:t>×</m:t>
                    </m:r>
                    <m:d>
                      <m:dPr>
                        <m:ctrlPr>
                          <a:rPr lang="en-US" sz="2400" b="0" i="1">
                            <a:latin typeface="Cambria Math" panose="02040503050406030204" pitchFamily="18" charset="0"/>
                            <a:ea typeface="Cambria Math"/>
                          </a:rPr>
                        </m:ctrlPr>
                      </m:dPr>
                      <m:e>
                        <m:r>
                          <a:rPr lang="en-US" sz="2400" b="0" i="1">
                            <a:latin typeface="Cambria Math"/>
                            <a:ea typeface="Cambria Math"/>
                          </a:rPr>
                          <m:t>1−</m:t>
                        </m:r>
                        <m:r>
                          <a:rPr lang="en-US" sz="2400" b="0" i="1">
                            <a:latin typeface="Cambria Math"/>
                            <a:ea typeface="Cambria Math"/>
                          </a:rPr>
                          <m:t>𝑘</m:t>
                        </m:r>
                      </m:e>
                    </m:d>
                  </m:oMath>
                </m:oMathPara>
              </a14:m>
              <a:endParaRPr lang="en-US" sz="1100"/>
            </a:p>
          </xdr:txBody>
        </xdr:sp>
      </mc:Choice>
      <mc:Fallback xmlns="">
        <xdr:sp macro="" textlink="">
          <xdr:nvSpPr>
            <xdr:cNvPr id="6" name="TextBox 5">
              <a:extLst>
                <a:ext uri="{FF2B5EF4-FFF2-40B4-BE49-F238E27FC236}">
                  <a16:creationId xmlns:a16="http://schemas.microsoft.com/office/drawing/2014/main" id="{1AD607F3-ADC3-4739-BA82-D4049D9DB5BB}"/>
                </a:ext>
              </a:extLst>
            </xdr:cNvPr>
            <xdr:cNvSpPr txBox="1"/>
          </xdr:nvSpPr>
          <xdr:spPr>
            <a:xfrm>
              <a:off x="6949889" y="4821891"/>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2400" b="0" i="0">
                  <a:latin typeface="Cambria Math"/>
                </a:rPr>
                <a:t>𝐿</a:t>
              </a:r>
              <a:r>
                <a:rPr lang="en-US" sz="2400" b="0" i="0">
                  <a:latin typeface="Cambria Math" panose="02040503050406030204" pitchFamily="18" charset="0"/>
                </a:rPr>
                <a:t>_</a:t>
              </a:r>
              <a:r>
                <a:rPr lang="en-US" sz="2400" b="0" i="0">
                  <a:latin typeface="Cambria Math"/>
                </a:rPr>
                <a:t>𝑟1=𝐿</a:t>
              </a:r>
              <a:r>
                <a:rPr lang="en-US" sz="2400" b="0" i="0">
                  <a:latin typeface="Cambria Math" panose="02040503050406030204" pitchFamily="18" charset="0"/>
                </a:rPr>
                <a:t>_</a:t>
              </a:r>
              <a:r>
                <a:rPr lang="en-US" sz="2400" b="0" i="0">
                  <a:latin typeface="Cambria Math"/>
                </a:rPr>
                <a:t>𝑝</a:t>
              </a:r>
              <a:r>
                <a:rPr lang="en-US" sz="2400" b="0" i="0">
                  <a:latin typeface="Cambria Math"/>
                  <a:ea typeface="Cambria Math"/>
                </a:rPr>
                <a:t>×</a:t>
              </a:r>
              <a:r>
                <a:rPr lang="en-US" sz="2400" b="0" i="0">
                  <a:latin typeface="Cambria Math" panose="02040503050406030204" pitchFamily="18" charset="0"/>
                  <a:ea typeface="Cambria Math"/>
                </a:rPr>
                <a:t>(</a:t>
              </a:r>
              <a:r>
                <a:rPr lang="en-US" sz="2400" b="0" i="0">
                  <a:latin typeface="Cambria Math"/>
                  <a:ea typeface="Cambria Math"/>
                </a:rPr>
                <a:t>1−𝑘</a:t>
              </a:r>
              <a:r>
                <a:rPr lang="en-US" sz="2400" b="0" i="0">
                  <a:latin typeface="Cambria Math" panose="02040503050406030204" pitchFamily="18" charset="0"/>
                  <a:ea typeface="Cambria Math"/>
                </a:rPr>
                <a:t>)</a:t>
              </a:r>
              <a:endParaRPr lang="en-US" sz="1100"/>
            </a:p>
          </xdr:txBody>
        </xdr:sp>
      </mc:Fallback>
    </mc:AlternateContent>
    <xdr:clientData/>
  </xdr:oneCellAnchor>
  <xdr:twoCellAnchor>
    <xdr:from>
      <xdr:col>11</xdr:col>
      <xdr:colOff>367553</xdr:colOff>
      <xdr:row>29</xdr:row>
      <xdr:rowOff>25774</xdr:rowOff>
    </xdr:from>
    <xdr:to>
      <xdr:col>19</xdr:col>
      <xdr:colOff>51548</xdr:colOff>
      <xdr:row>32</xdr:row>
      <xdr:rowOff>93009</xdr:rowOff>
    </xdr:to>
    <xdr:sp macro="" textlink="">
      <xdr:nvSpPr>
        <xdr:cNvPr id="7" name="TextBox 6">
          <a:extLst>
            <a:ext uri="{FF2B5EF4-FFF2-40B4-BE49-F238E27FC236}">
              <a16:creationId xmlns:a16="http://schemas.microsoft.com/office/drawing/2014/main" id="{EB194A00-6EF5-4C5B-A63E-A7E67FCA7E56}"/>
            </a:ext>
          </a:extLst>
        </xdr:cNvPr>
        <xdr:cNvSpPr txBox="1"/>
      </xdr:nvSpPr>
      <xdr:spPr>
        <a:xfrm>
          <a:off x="7073153" y="5550274"/>
          <a:ext cx="4560795" cy="6387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t>NOTE: LLK is the primary inductance </a:t>
          </a:r>
          <a:r>
            <a:rPr lang="en-US" sz="1600" baseline="0"/>
            <a:t> with the secondary windings completely shorted</a:t>
          </a:r>
          <a:endParaRPr lang="en-US" sz="16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49868</xdr:colOff>
      <xdr:row>55</xdr:row>
      <xdr:rowOff>104974</xdr:rowOff>
    </xdr:from>
    <xdr:to>
      <xdr:col>4</xdr:col>
      <xdr:colOff>7375071</xdr:colOff>
      <xdr:row>87</xdr:row>
      <xdr:rowOff>119344</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171450</xdr:colOff>
      <xdr:row>60</xdr:row>
      <xdr:rowOff>76199</xdr:rowOff>
    </xdr:from>
    <xdr:to>
      <xdr:col>3</xdr:col>
      <xdr:colOff>161925</xdr:colOff>
      <xdr:row>86</xdr:row>
      <xdr:rowOff>171450</xdr:rowOff>
    </xdr:to>
    <xdr:graphicFrame macro="">
      <xdr:nvGraphicFramePr>
        <xdr:cNvPr id="5" name="Chart 4">
          <a:extLst>
            <a:ext uri="{FF2B5EF4-FFF2-40B4-BE49-F238E27FC236}">
              <a16:creationId xmlns:a16="http://schemas.microsoft.com/office/drawing/2014/main" id="{00000000-0008-0000-0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12700</xdr:colOff>
          <xdr:row>204</xdr:row>
          <xdr:rowOff>12700</xdr:rowOff>
        </xdr:from>
        <xdr:to>
          <xdr:col>4</xdr:col>
          <xdr:colOff>2324100</xdr:colOff>
          <xdr:row>204</xdr:row>
          <xdr:rowOff>431800</xdr:rowOff>
        </xdr:to>
        <xdr:sp macro="" textlink="">
          <xdr:nvSpPr>
            <xdr:cNvPr id="2051" name="Object 3" hidden="1">
              <a:extLst>
                <a:ext uri="{63B3BB69-23CF-44E3-9099-C40C66FF867C}">
                  <a14:compatExt spid="_x0000_s2051"/>
                </a:ext>
                <a:ext uri="{FF2B5EF4-FFF2-40B4-BE49-F238E27FC236}">
                  <a16:creationId xmlns:a16="http://schemas.microsoft.com/office/drawing/2014/main" id="{00000000-0008-0000-0200-000003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578427</xdr:colOff>
      <xdr:row>144</xdr:row>
      <xdr:rowOff>5194</xdr:rowOff>
    </xdr:from>
    <xdr:to>
      <xdr:col>10</xdr:col>
      <xdr:colOff>923926</xdr:colOff>
      <xdr:row>170</xdr:row>
      <xdr:rowOff>14720</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597101</xdr:colOff>
      <xdr:row>24</xdr:row>
      <xdr:rowOff>170169</xdr:rowOff>
    </xdr:from>
    <xdr:to>
      <xdr:col>8</xdr:col>
      <xdr:colOff>707572</xdr:colOff>
      <xdr:row>60</xdr:row>
      <xdr:rowOff>85355</xdr:rowOff>
    </xdr:to>
    <xdr:graphicFrame macro="">
      <xdr:nvGraphicFramePr>
        <xdr:cNvPr id="6" name="Chart 5">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xdr:col>
      <xdr:colOff>0</xdr:colOff>
      <xdr:row>0</xdr:row>
      <xdr:rowOff>176892</xdr:rowOff>
    </xdr:from>
    <xdr:ext cx="4803303" cy="264560"/>
    <xdr:sp macro="" textlink="">
      <xdr:nvSpPr>
        <xdr:cNvPr id="7" name="TextBox 6">
          <a:extLst>
            <a:ext uri="{FF2B5EF4-FFF2-40B4-BE49-F238E27FC236}">
              <a16:creationId xmlns:a16="http://schemas.microsoft.com/office/drawing/2014/main" id="{00000000-0008-0000-0200-000007000000}"/>
            </a:ext>
          </a:extLst>
        </xdr:cNvPr>
        <xdr:cNvSpPr txBox="1"/>
      </xdr:nvSpPr>
      <xdr:spPr>
        <a:xfrm>
          <a:off x="571500" y="176892"/>
          <a:ext cx="480330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The Mg_max values were</a:t>
          </a:r>
          <a:r>
            <a:rPr lang="en-US" sz="1100" baseline="0"/>
            <a:t> calculated in MathCad and imported here for graphing</a:t>
          </a:r>
          <a:endParaRPr lang="en-US" sz="1100"/>
        </a:p>
      </xdr:txBody>
    </xdr:sp>
    <xdr:clientData/>
  </xdr:oneCellAnchor>
  <xdr:twoCellAnchor>
    <xdr:from>
      <xdr:col>10</xdr:col>
      <xdr:colOff>0</xdr:colOff>
      <xdr:row>400</xdr:row>
      <xdr:rowOff>0</xdr:rowOff>
    </xdr:from>
    <xdr:to>
      <xdr:col>10</xdr:col>
      <xdr:colOff>3365673</xdr:colOff>
      <xdr:row>400</xdr:row>
      <xdr:rowOff>3816546</xdr:rowOff>
    </xdr:to>
    <xdr:pic>
      <xdr:nvPicPr>
        <xdr:cNvPr id="9" name="Picture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992429" y="71800357"/>
          <a:ext cx="3365673" cy="3816546"/>
        </a:xfrm>
        <a:prstGeom prst="rect">
          <a:avLst/>
        </a:prstGeom>
      </xdr:spPr>
    </xdr:pic>
    <xdr:clientData/>
  </xdr:twoCellAnchor>
  <xdr:twoCellAnchor>
    <xdr:from>
      <xdr:col>11</xdr:col>
      <xdr:colOff>0</xdr:colOff>
      <xdr:row>400</xdr:row>
      <xdr:rowOff>0</xdr:rowOff>
    </xdr:from>
    <xdr:to>
      <xdr:col>11</xdr:col>
      <xdr:colOff>3416476</xdr:colOff>
      <xdr:row>400</xdr:row>
      <xdr:rowOff>4013406</xdr:rowOff>
    </xdr:to>
    <xdr:pic>
      <xdr:nvPicPr>
        <xdr:cNvPr id="10" name="Picture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5575643" y="71800357"/>
          <a:ext cx="3416476" cy="4013406"/>
        </a:xfrm>
        <a:prstGeom prst="rect">
          <a:avLst/>
        </a:prstGeom>
      </xdr:spPr>
    </xdr:pic>
    <xdr:clientData/>
  </xdr:twoCellAnchor>
  <xdr:twoCellAnchor>
    <xdr:from>
      <xdr:col>12</xdr:col>
      <xdr:colOff>0</xdr:colOff>
      <xdr:row>400</xdr:row>
      <xdr:rowOff>0</xdr:rowOff>
    </xdr:from>
    <xdr:to>
      <xdr:col>12</xdr:col>
      <xdr:colOff>3378374</xdr:colOff>
      <xdr:row>402</xdr:row>
      <xdr:rowOff>34691</xdr:rowOff>
    </xdr:to>
    <xdr:pic>
      <xdr:nvPicPr>
        <xdr:cNvPr id="11" name="Picture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9276786" y="71800357"/>
          <a:ext cx="3378374" cy="428012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5</xdr:col>
      <xdr:colOff>21292</xdr:colOff>
      <xdr:row>0</xdr:row>
      <xdr:rowOff>167191</xdr:rowOff>
    </xdr:from>
    <xdr:to>
      <xdr:col>16</xdr:col>
      <xdr:colOff>217714</xdr:colOff>
      <xdr:row>22</xdr:row>
      <xdr:rowOff>27214</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73</xdr:row>
      <xdr:rowOff>83911</xdr:rowOff>
    </xdr:from>
    <xdr:to>
      <xdr:col>4</xdr:col>
      <xdr:colOff>730250</xdr:colOff>
      <xdr:row>101</xdr:row>
      <xdr:rowOff>34699</xdr:rowOff>
    </xdr:to>
    <xdr:graphicFrame macro="">
      <xdr:nvGraphicFramePr>
        <xdr:cNvPr id="3" name="Chart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783239</xdr:colOff>
      <xdr:row>73</xdr:row>
      <xdr:rowOff>65917</xdr:rowOff>
    </xdr:from>
    <xdr:to>
      <xdr:col>13</xdr:col>
      <xdr:colOff>335040</xdr:colOff>
      <xdr:row>101</xdr:row>
      <xdr:rowOff>10383</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101</xdr:row>
      <xdr:rowOff>90581</xdr:rowOff>
    </xdr:from>
    <xdr:to>
      <xdr:col>4</xdr:col>
      <xdr:colOff>730250</xdr:colOff>
      <xdr:row>129</xdr:row>
      <xdr:rowOff>45104</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796100</xdr:colOff>
      <xdr:row>101</xdr:row>
      <xdr:rowOff>108903</xdr:rowOff>
    </xdr:from>
    <xdr:to>
      <xdr:col>13</xdr:col>
      <xdr:colOff>404176</xdr:colOff>
      <xdr:row>129</xdr:row>
      <xdr:rowOff>50535</xdr:rowOff>
    </xdr:to>
    <xdr:graphicFrame macro="">
      <xdr:nvGraphicFramePr>
        <xdr:cNvPr id="6" name="Chart 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45</xdr:row>
      <xdr:rowOff>36420</xdr:rowOff>
    </xdr:from>
    <xdr:to>
      <xdr:col>4</xdr:col>
      <xdr:colOff>730250</xdr:colOff>
      <xdr:row>72</xdr:row>
      <xdr:rowOff>181443</xdr:rowOff>
    </xdr:to>
    <xdr:graphicFrame macro="">
      <xdr:nvGraphicFramePr>
        <xdr:cNvPr id="7" name="Chart 6">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776008</xdr:colOff>
      <xdr:row>45</xdr:row>
      <xdr:rowOff>53228</xdr:rowOff>
    </xdr:from>
    <xdr:to>
      <xdr:col>13</xdr:col>
      <xdr:colOff>378609</xdr:colOff>
      <xdr:row>72</xdr:row>
      <xdr:rowOff>184458</xdr:rowOff>
    </xdr:to>
    <xdr:graphicFrame macro="">
      <xdr:nvGraphicFramePr>
        <xdr:cNvPr id="8" name="Chart 7">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mc:AlternateContent xmlns:mc="http://schemas.openxmlformats.org/markup-compatibility/2006">
    <mc:Choice xmlns:a14="http://schemas.microsoft.com/office/drawing/2010/main" Requires="a14">
      <xdr:twoCellAnchor>
        <xdr:from>
          <xdr:col>5</xdr:col>
          <xdr:colOff>0</xdr:colOff>
          <xdr:row>23</xdr:row>
          <xdr:rowOff>0</xdr:rowOff>
        </xdr:from>
        <xdr:to>
          <xdr:col>11</xdr:col>
          <xdr:colOff>43543</xdr:colOff>
          <xdr:row>23</xdr:row>
          <xdr:rowOff>181429</xdr:rowOff>
        </xdr:to>
        <xdr:pic>
          <xdr:nvPicPr>
            <xdr:cNvPr id="32" name="Picture 31">
              <a:extLst>
                <a:ext uri="{FF2B5EF4-FFF2-40B4-BE49-F238E27FC236}">
                  <a16:creationId xmlns:a16="http://schemas.microsoft.com/office/drawing/2014/main" id="{00000000-0008-0000-0300-000020000000}"/>
                </a:ext>
              </a:extLst>
            </xdr:cNvPr>
            <xdr:cNvPicPr>
              <a:picLocks noChangeAspect="1"/>
              <a:extLst>
                <a:ext uri="{84589F7E-364E-4C9E-8A38-B11213B215E9}">
                  <a14:cameraTool cellRange="TypeLookup" spid="_x0000_s4746"/>
                </a:ext>
              </a:extLst>
            </xdr:cNvPicPr>
          </xdr:nvPicPr>
          <xdr:blipFill>
            <a:blip xmlns:r="http://schemas.openxmlformats.org/officeDocument/2006/relationships" r:embed="rId8"/>
            <a:stretch>
              <a:fillRect/>
            </a:stretch>
          </xdr:blipFill>
          <xdr:spPr>
            <a:xfrm>
              <a:off x="8572500" y="5581650"/>
              <a:ext cx="3701143" cy="181429"/>
            </a:xfrm>
            <a:prstGeom prst="rect">
              <a:avLst/>
            </a:prstGeom>
          </xdr:spPr>
        </xdr:pic>
        <xdr:clientData/>
      </xdr:twoCellAnchor>
    </mc:Choice>
    <mc:Fallback/>
  </mc:AlternateContent>
  <xdr:twoCellAnchor>
    <xdr:from>
      <xdr:col>5</xdr:col>
      <xdr:colOff>142875</xdr:colOff>
      <xdr:row>23</xdr:row>
      <xdr:rowOff>127000</xdr:rowOff>
    </xdr:from>
    <xdr:to>
      <xdr:col>10</xdr:col>
      <xdr:colOff>469619</xdr:colOff>
      <xdr:row>42</xdr:row>
      <xdr:rowOff>169832</xdr:rowOff>
    </xdr:to>
    <xdr:pic>
      <xdr:nvPicPr>
        <xdr:cNvPr id="33" name="Picture 32">
          <a:extLst>
            <a:ext uri="{FF2B5EF4-FFF2-40B4-BE49-F238E27FC236}">
              <a16:creationId xmlns:a16="http://schemas.microsoft.com/office/drawing/2014/main" id="{00000000-0008-0000-0300-000021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8699500" y="5651500"/>
          <a:ext cx="3342994" cy="3868707"/>
        </a:xfrm>
        <a:prstGeom prst="rect">
          <a:avLst/>
        </a:prstGeom>
      </xdr:spPr>
    </xdr:pic>
    <xdr:clientData/>
  </xdr:twoCellAnchor>
  <xdr:twoCellAnchor>
    <xdr:from>
      <xdr:col>11</xdr:col>
      <xdr:colOff>83910</xdr:colOff>
      <xdr:row>23</xdr:row>
      <xdr:rowOff>127000</xdr:rowOff>
    </xdr:from>
    <xdr:to>
      <xdr:col>16</xdr:col>
      <xdr:colOff>456922</xdr:colOff>
      <xdr:row>43</xdr:row>
      <xdr:rowOff>185263</xdr:rowOff>
    </xdr:to>
    <xdr:pic>
      <xdr:nvPicPr>
        <xdr:cNvPr id="34" name="Picture 33">
          <a:extLst>
            <a:ext uri="{FF2B5EF4-FFF2-40B4-BE49-F238E27FC236}">
              <a16:creationId xmlns:a16="http://schemas.microsoft.com/office/drawing/2014/main" id="{00000000-0008-0000-0300-000022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2260035" y="5651500"/>
          <a:ext cx="3389262" cy="4074638"/>
        </a:xfrm>
        <a:prstGeom prst="rect">
          <a:avLst/>
        </a:prstGeom>
      </xdr:spPr>
    </xdr:pic>
    <xdr:clientData/>
  </xdr:twoCellAnchor>
  <xdr:twoCellAnchor>
    <xdr:from>
      <xdr:col>17</xdr:col>
      <xdr:colOff>138339</xdr:colOff>
      <xdr:row>23</xdr:row>
      <xdr:rowOff>127000</xdr:rowOff>
    </xdr:from>
    <xdr:to>
      <xdr:col>22</xdr:col>
      <xdr:colOff>473249</xdr:colOff>
      <xdr:row>45</xdr:row>
      <xdr:rowOff>80048</xdr:rowOff>
    </xdr:to>
    <xdr:pic>
      <xdr:nvPicPr>
        <xdr:cNvPr id="35" name="Picture 34">
          <a:extLst>
            <a:ext uri="{FF2B5EF4-FFF2-40B4-BE49-F238E27FC236}">
              <a16:creationId xmlns:a16="http://schemas.microsoft.com/office/drawing/2014/main" id="{00000000-0008-0000-0300-000023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5933964" y="5651500"/>
          <a:ext cx="3351160" cy="435042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97</xdr:row>
      <xdr:rowOff>0</xdr:rowOff>
    </xdr:from>
    <xdr:to>
      <xdr:col>17</xdr:col>
      <xdr:colOff>96488</xdr:colOff>
      <xdr:row>123</xdr:row>
      <xdr:rowOff>9526</xdr:rowOff>
    </xdr:to>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6</xdr:col>
      <xdr:colOff>931801</xdr:colOff>
      <xdr:row>26</xdr:row>
      <xdr:rowOff>71285</xdr:rowOff>
    </xdr:from>
    <xdr:to>
      <xdr:col>11</xdr:col>
      <xdr:colOff>329633</xdr:colOff>
      <xdr:row>42</xdr:row>
      <xdr:rowOff>70078</xdr:rowOff>
    </xdr:to>
    <xdr:graphicFrame macro="">
      <xdr:nvGraphicFramePr>
        <xdr:cNvPr id="2" name="Chart 8">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431676</xdr:colOff>
      <xdr:row>26</xdr:row>
      <xdr:rowOff>81178</xdr:rowOff>
    </xdr:from>
    <xdr:to>
      <xdr:col>19</xdr:col>
      <xdr:colOff>86807</xdr:colOff>
      <xdr:row>42</xdr:row>
      <xdr:rowOff>98496</xdr:rowOff>
    </xdr:to>
    <xdr:graphicFrame macro="">
      <xdr:nvGraphicFramePr>
        <xdr:cNvPr id="3" name="Chart 8">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17</xdr:col>
      <xdr:colOff>153250</xdr:colOff>
      <xdr:row>4</xdr:row>
      <xdr:rowOff>42561</xdr:rowOff>
    </xdr:from>
    <xdr:to>
      <xdr:col>20</xdr:col>
      <xdr:colOff>497903</xdr:colOff>
      <xdr:row>19</xdr:row>
      <xdr:rowOff>2595</xdr:rowOff>
    </xdr:to>
    <xdr:pic>
      <xdr:nvPicPr>
        <xdr:cNvPr id="4" name="图片 1">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stretch>
          <a:fillRect/>
        </a:stretch>
      </xdr:blipFill>
      <xdr:spPr>
        <a:xfrm>
          <a:off x="11697550" y="928386"/>
          <a:ext cx="2245731" cy="2827060"/>
        </a:xfrm>
        <a:prstGeom prst="rect">
          <a:avLst/>
        </a:prstGeom>
      </xdr:spPr>
    </xdr:pic>
    <xdr:clientData/>
  </xdr:twoCellAnchor>
  <xdr:twoCellAnchor>
    <xdr:from>
      <xdr:col>1</xdr:col>
      <xdr:colOff>880065</xdr:colOff>
      <xdr:row>43</xdr:row>
      <xdr:rowOff>104301</xdr:rowOff>
    </xdr:from>
    <xdr:to>
      <xdr:col>6</xdr:col>
      <xdr:colOff>192201</xdr:colOff>
      <xdr:row>59</xdr:row>
      <xdr:rowOff>95641</xdr:rowOff>
    </xdr:to>
    <xdr:graphicFrame macro="">
      <xdr:nvGraphicFramePr>
        <xdr:cNvPr id="5" name="Chart 4">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899640</xdr:colOff>
      <xdr:row>26</xdr:row>
      <xdr:rowOff>68167</xdr:rowOff>
    </xdr:from>
    <xdr:to>
      <xdr:col>6</xdr:col>
      <xdr:colOff>188929</xdr:colOff>
      <xdr:row>42</xdr:row>
      <xdr:rowOff>60838</xdr:rowOff>
    </xdr:to>
    <xdr:graphicFrame macro="">
      <xdr:nvGraphicFramePr>
        <xdr:cNvPr id="6" name="Chart 8">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913533</xdr:colOff>
      <xdr:row>43</xdr:row>
      <xdr:rowOff>125990</xdr:rowOff>
    </xdr:from>
    <xdr:to>
      <xdr:col>11</xdr:col>
      <xdr:colOff>311365</xdr:colOff>
      <xdr:row>59</xdr:row>
      <xdr:rowOff>124783</xdr:rowOff>
    </xdr:to>
    <xdr:graphicFrame macro="">
      <xdr:nvGraphicFramePr>
        <xdr:cNvPr id="7" name="Chart 8">
          <a:extLst>
            <a:ext uri="{FF2B5EF4-FFF2-40B4-BE49-F238E27FC236}">
              <a16:creationId xmlns:a16="http://schemas.microsoft.com/office/drawing/2014/main" id="{00000000-0008-0000-0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412173</xdr:colOff>
      <xdr:row>43</xdr:row>
      <xdr:rowOff>108455</xdr:rowOff>
    </xdr:from>
    <xdr:to>
      <xdr:col>19</xdr:col>
      <xdr:colOff>67304</xdr:colOff>
      <xdr:row>59</xdr:row>
      <xdr:rowOff>125773</xdr:rowOff>
    </xdr:to>
    <xdr:graphicFrame macro="">
      <xdr:nvGraphicFramePr>
        <xdr:cNvPr id="8" name="Chart 8">
          <a:extLst>
            <a:ext uri="{FF2B5EF4-FFF2-40B4-BE49-F238E27FC236}">
              <a16:creationId xmlns:a16="http://schemas.microsoft.com/office/drawing/2014/main" id="{00000000-0008-0000-07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854869</xdr:colOff>
      <xdr:row>61</xdr:row>
      <xdr:rowOff>61913</xdr:rowOff>
    </xdr:from>
    <xdr:to>
      <xdr:col>6</xdr:col>
      <xdr:colOff>167005</xdr:colOff>
      <xdr:row>77</xdr:row>
      <xdr:rowOff>53253</xdr:rowOff>
    </xdr:to>
    <xdr:graphicFrame macro="">
      <xdr:nvGraphicFramePr>
        <xdr:cNvPr id="9" name="Chart 8">
          <a:extLst>
            <a:ext uri="{FF2B5EF4-FFF2-40B4-BE49-F238E27FC236}">
              <a16:creationId xmlns:a16="http://schemas.microsoft.com/office/drawing/2014/main" id="{00000000-0008-0000-07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930852</xdr:colOff>
      <xdr:row>61</xdr:row>
      <xdr:rowOff>45894</xdr:rowOff>
    </xdr:from>
    <xdr:to>
      <xdr:col>11</xdr:col>
      <xdr:colOff>268532</xdr:colOff>
      <xdr:row>77</xdr:row>
      <xdr:rowOff>37234</xdr:rowOff>
    </xdr:to>
    <xdr:graphicFrame macro="">
      <xdr:nvGraphicFramePr>
        <xdr:cNvPr id="10" name="Chart 8">
          <a:extLst>
            <a:ext uri="{FF2B5EF4-FFF2-40B4-BE49-F238E27FC236}">
              <a16:creationId xmlns:a16="http://schemas.microsoft.com/office/drawing/2014/main" id="{00000000-0008-0000-07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374072</xdr:colOff>
      <xdr:row>61</xdr:row>
      <xdr:rowOff>13855</xdr:rowOff>
    </xdr:from>
    <xdr:to>
      <xdr:col>19</xdr:col>
      <xdr:colOff>54119</xdr:colOff>
      <xdr:row>77</xdr:row>
      <xdr:rowOff>5196</xdr:rowOff>
    </xdr:to>
    <xdr:graphicFrame macro="">
      <xdr:nvGraphicFramePr>
        <xdr:cNvPr id="11" name="Chart 8">
          <a:extLst>
            <a:ext uri="{FF2B5EF4-FFF2-40B4-BE49-F238E27FC236}">
              <a16:creationId xmlns:a16="http://schemas.microsoft.com/office/drawing/2014/main" id="{00000000-0008-0000-07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73269</xdr:colOff>
      <xdr:row>110</xdr:row>
      <xdr:rowOff>0</xdr:rowOff>
    </xdr:from>
    <xdr:to>
      <xdr:col>8</xdr:col>
      <xdr:colOff>766135</xdr:colOff>
      <xdr:row>125</xdr:row>
      <xdr:rowOff>167312</xdr:rowOff>
    </xdr:to>
    <xdr:graphicFrame macro="">
      <xdr:nvGraphicFramePr>
        <xdr:cNvPr id="12" name="Chart 8">
          <a:extLst>
            <a:ext uri="{FF2B5EF4-FFF2-40B4-BE49-F238E27FC236}">
              <a16:creationId xmlns:a16="http://schemas.microsoft.com/office/drawing/2014/main" id="{00000000-0008-0000-07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0799100/Desktop/Emei%20UCC28180/Design%20Calculator/UCC28180%20Design%20Calculato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0799100/Desktop/UCC28740%20FlyLight/Design%20Calculator/SLUC487_UCC28740%20Design%20Calculator_Rev%20A_unlock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IGN INPUTS AND CALCULATIONS"/>
      <sheetName val="SCHEMATIC"/>
      <sheetName val="data"/>
      <sheetName val="Sheet1"/>
    </sheetNames>
    <sheetDataSet>
      <sheetData sheetId="0" refreshError="1"/>
      <sheetData sheetId="1" refreshError="1"/>
      <sheetData sheetId="2">
        <row r="7">
          <cell r="H7">
            <v>1000</v>
          </cell>
        </row>
        <row r="18">
          <cell r="H18">
            <v>1000</v>
          </cell>
        </row>
        <row r="22">
          <cell r="H22">
            <v>1000000</v>
          </cell>
        </row>
      </sheetData>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HERE"/>
      <sheetName val="SCHEMATIC AND BoM"/>
      <sheetName val="CALCULATIONS"/>
      <sheetName val="LOOKUP TABLES AND DROPDOWN LIST"/>
      <sheetName val="Sheet1"/>
    </sheetNames>
    <sheetDataSet>
      <sheetData sheetId="0" refreshError="1"/>
      <sheetData sheetId="1" refreshError="1"/>
      <sheetData sheetId="2">
        <row r="10">
          <cell r="C10">
            <v>127.27922061357856</v>
          </cell>
        </row>
        <row r="30">
          <cell r="C30">
            <v>13.78125</v>
          </cell>
        </row>
        <row r="35">
          <cell r="C35">
            <v>70.003571337468216</v>
          </cell>
        </row>
      </sheetData>
      <sheetData sheetId="3" refreshError="1"/>
      <sheetData sheetId="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hyperlink" Target="https://www.ti.com/tool/PMP30763" TargetMode="External"/><Relationship Id="rId13" Type="http://schemas.openxmlformats.org/officeDocument/2006/relationships/hyperlink" Target="https://www.ti.com/tool/TIDA-010081" TargetMode="External"/><Relationship Id="rId3" Type="http://schemas.openxmlformats.org/officeDocument/2006/relationships/hyperlink" Target="https://www.ti.com/lit/pdf/slua834" TargetMode="External"/><Relationship Id="rId7" Type="http://schemas.openxmlformats.org/officeDocument/2006/relationships/hyperlink" Target="https://www.ti.com/tool/PMP40580" TargetMode="External"/><Relationship Id="rId12" Type="http://schemas.openxmlformats.org/officeDocument/2006/relationships/hyperlink" Target="https://www.ti.com/tool/PMP22083" TargetMode="External"/><Relationship Id="rId2" Type="http://schemas.openxmlformats.org/officeDocument/2006/relationships/hyperlink" Target="https://www.ti.com/lit/pdf/slua966" TargetMode="External"/><Relationship Id="rId1" Type="http://schemas.openxmlformats.org/officeDocument/2006/relationships/hyperlink" Target="https://e2e.ti.com/blogs_/b/powerhouse/archive/2020/04/22/how-to-reduce-audible-noise-and-power-consumption-at-standby-in-your-ac-dc-design" TargetMode="External"/><Relationship Id="rId6" Type="http://schemas.openxmlformats.org/officeDocument/2006/relationships/hyperlink" Target="https://www.ti.com/lit/zip/slum684" TargetMode="External"/><Relationship Id="rId11" Type="http://schemas.openxmlformats.org/officeDocument/2006/relationships/hyperlink" Target="https://www.ti.com/tool/PMP40766" TargetMode="External"/><Relationship Id="rId5" Type="http://schemas.openxmlformats.org/officeDocument/2006/relationships/hyperlink" Target="https://www.ti.com/tool/UCC25640EVM-020" TargetMode="External"/><Relationship Id="rId10" Type="http://schemas.openxmlformats.org/officeDocument/2006/relationships/hyperlink" Target="https://www.ti.com/tool/PMP22088" TargetMode="External"/><Relationship Id="rId4" Type="http://schemas.openxmlformats.org/officeDocument/2006/relationships/hyperlink" Target="https://www.ti.com/tool/PFCLLCSREVM034" TargetMode="External"/><Relationship Id="rId9" Type="http://schemas.openxmlformats.org/officeDocument/2006/relationships/hyperlink" Target="https://www.ti.com/tool/PMP22087" TargetMode="External"/><Relationship Id="rId14"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4.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35:D49"/>
  <sheetViews>
    <sheetView topLeftCell="A33" zoomScaleNormal="100" workbookViewId="0">
      <selection activeCell="B75" sqref="B75"/>
    </sheetView>
  </sheetViews>
  <sheetFormatPr defaultRowHeight="14.5"/>
  <sheetData>
    <row r="35" spans="2:4">
      <c r="B35" s="89" t="s">
        <v>192</v>
      </c>
      <c r="C35" s="89" t="s">
        <v>193</v>
      </c>
      <c r="D35" s="89" t="s">
        <v>194</v>
      </c>
    </row>
    <row r="36" spans="2:4" ht="16.5">
      <c r="B36" s="54" t="s">
        <v>190</v>
      </c>
      <c r="C36" s="54">
        <f>'DESIGN INPUTS AND CALCULATIONS'!C154</f>
        <v>9.9</v>
      </c>
      <c r="D36" s="55" t="s">
        <v>147</v>
      </c>
    </row>
    <row r="37" spans="2:4" ht="16.5">
      <c r="B37" s="54" t="s">
        <v>191</v>
      </c>
      <c r="C37" s="54">
        <f>'DESIGN INPUTS AND CALCULATIONS'!C152</f>
        <v>82</v>
      </c>
      <c r="D37" s="55" t="s">
        <v>148</v>
      </c>
    </row>
    <row r="38" spans="2:4" ht="16.5">
      <c r="B38" s="58" t="s">
        <v>174</v>
      </c>
      <c r="C38" s="88">
        <f>'DESIGN INPUTS AND CALCULATIONS'!C191</f>
        <v>30.9</v>
      </c>
      <c r="D38" s="58" t="s">
        <v>179</v>
      </c>
    </row>
    <row r="39" spans="2:4" ht="16.5">
      <c r="B39" s="58" t="s">
        <v>173</v>
      </c>
      <c r="C39" s="54">
        <f>'DESIGN INPUTS AND CALCULATIONS'!C189</f>
        <v>5.36</v>
      </c>
      <c r="D39" s="58" t="s">
        <v>179</v>
      </c>
    </row>
    <row r="40" spans="2:4" ht="16.5">
      <c r="B40" s="58" t="s">
        <v>175</v>
      </c>
      <c r="C40" s="54">
        <f>'DESIGN INPUTS AND CALCULATIONS'!C226</f>
        <v>150</v>
      </c>
      <c r="D40" s="58" t="s">
        <v>70</v>
      </c>
    </row>
    <row r="41" spans="2:4" ht="16.5">
      <c r="B41" s="58" t="s">
        <v>176</v>
      </c>
      <c r="C41" s="54">
        <f>'DESIGN INPUTS AND CALCULATIONS'!C228</f>
        <v>115</v>
      </c>
      <c r="D41" s="58" t="s">
        <v>155</v>
      </c>
    </row>
    <row r="42" spans="2:4" ht="16.5">
      <c r="B42" s="58" t="s">
        <v>188</v>
      </c>
      <c r="C42" s="54">
        <f>'DESIGN INPUTS AND CALCULATIONS'!C172</f>
        <v>56</v>
      </c>
      <c r="D42" s="58" t="s">
        <v>70</v>
      </c>
    </row>
    <row r="43" spans="2:4" ht="16.5">
      <c r="B43" s="58" t="s">
        <v>189</v>
      </c>
      <c r="C43" s="54">
        <f>'DESIGN INPUTS AND CALCULATIONS'!C170</f>
        <v>7755</v>
      </c>
      <c r="D43" s="58" t="s">
        <v>70</v>
      </c>
    </row>
    <row r="44" spans="2:4">
      <c r="B44" s="58" t="s">
        <v>195</v>
      </c>
      <c r="C44" s="54">
        <f>Lr</f>
        <v>16</v>
      </c>
      <c r="D44" s="58" t="s">
        <v>73</v>
      </c>
    </row>
    <row r="45" spans="2:4">
      <c r="B45" s="58" t="s">
        <v>196</v>
      </c>
      <c r="C45" s="54">
        <f>Lm</f>
        <v>64</v>
      </c>
      <c r="D45" s="58" t="s">
        <v>73</v>
      </c>
    </row>
    <row r="46" spans="2:4">
      <c r="B46" s="58" t="s">
        <v>197</v>
      </c>
      <c r="C46" s="54">
        <f>Cr</f>
        <v>0.16400000000000001</v>
      </c>
      <c r="D46" s="58" t="s">
        <v>198</v>
      </c>
    </row>
    <row r="47" spans="2:4" ht="16.5">
      <c r="B47" s="58" t="s">
        <v>168</v>
      </c>
      <c r="C47" s="61">
        <f>'DESIGN INPUTS AND CALCULATIONS'!$C$203</f>
        <v>487</v>
      </c>
      <c r="D47" s="58" t="s">
        <v>156</v>
      </c>
    </row>
    <row r="48" spans="2:4" ht="16.5">
      <c r="B48" s="60" t="s">
        <v>186</v>
      </c>
      <c r="C48" s="88">
        <f>'DESIGN INPUTS AND CALCULATIONS'!C209</f>
        <v>75</v>
      </c>
      <c r="D48" s="58" t="s">
        <v>179</v>
      </c>
    </row>
    <row r="49" spans="2:4" ht="16.5">
      <c r="B49" s="60" t="s">
        <v>187</v>
      </c>
      <c r="C49" s="88">
        <f>'DESIGN INPUTS AND CALCULATIONS'!C210</f>
        <v>41</v>
      </c>
      <c r="D49" s="58" t="s">
        <v>179</v>
      </c>
    </row>
  </sheetData>
  <sheetProtection algorithmName="SHA-512" hashValue="HnLEVItdVmsxxYRNlAaY9QPykGOuQThpE19stUVc819msxd4qLxBUkfFkMtAAeZNzfoInO8JzFptTLpLXqGOLA==" saltValue="nN6OzZK3Sh6SRxTCHTwHhQ==" spinCount="100000" sheet="1" objects="1" scenarios="1"/>
  <pageMargins left="0.7" right="0.7" top="0.75" bottom="0.75" header="0.3" footer="0.3"/>
  <pageSetup orientation="portrait" r:id="rId1"/>
  <headerFooter>
    <oddFooter>&amp;C&amp;K8B8000&amp;10&amp;"Arial"Classified as {Public}</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JB762"/>
  <sheetViews>
    <sheetView topLeftCell="R17" zoomScale="60" zoomScaleNormal="60" workbookViewId="0">
      <selection activeCell="X26" sqref="X26"/>
    </sheetView>
  </sheetViews>
  <sheetFormatPr defaultColWidth="9.1796875" defaultRowHeight="14.5"/>
  <cols>
    <col min="1" max="1" width="15" style="222" customWidth="1"/>
    <col min="2" max="2" width="15.453125" style="222" customWidth="1"/>
    <col min="3" max="3" width="17" style="222" customWidth="1"/>
    <col min="4" max="4" width="16.7265625" style="222" customWidth="1"/>
    <col min="5" max="5" width="15.26953125" style="222" customWidth="1"/>
    <col min="6" max="6" width="39.26953125" style="222" customWidth="1"/>
    <col min="7" max="7" width="19.26953125" style="222" customWidth="1"/>
    <col min="8" max="8" width="40.7265625" style="222" customWidth="1"/>
    <col min="9" max="9" width="16.453125" style="222" customWidth="1"/>
    <col min="10" max="10" width="44" style="222" customWidth="1"/>
    <col min="11" max="11" width="54.1796875" style="222" customWidth="1"/>
    <col min="12" max="12" width="32.1796875" style="222" customWidth="1"/>
    <col min="13" max="13" width="15.26953125" style="222" customWidth="1"/>
    <col min="14" max="14" width="15.81640625" style="222" customWidth="1"/>
    <col min="15" max="15" width="43" style="222" customWidth="1"/>
    <col min="16" max="16" width="42.453125" style="222" customWidth="1"/>
    <col min="17" max="17" width="41.26953125" style="222" customWidth="1"/>
    <col min="18" max="18" width="28" style="222" customWidth="1"/>
    <col min="19" max="19" width="23.7265625" style="222" customWidth="1"/>
    <col min="20" max="24" width="25.7265625" style="222" customWidth="1"/>
    <col min="25" max="25" width="36.453125" style="222" customWidth="1"/>
    <col min="26" max="79" width="40.7265625" style="222" customWidth="1"/>
    <col min="80" max="85" width="25.7265625" style="222" customWidth="1"/>
    <col min="86" max="16384" width="9.1796875" style="222"/>
  </cols>
  <sheetData>
    <row r="2" spans="2:25">
      <c r="B2" s="268"/>
      <c r="C2" s="268"/>
      <c r="D2" s="268"/>
      <c r="E2" s="268"/>
      <c r="F2" s="268"/>
      <c r="G2" s="268"/>
      <c r="H2" s="268"/>
      <c r="I2" s="268"/>
      <c r="J2" s="268"/>
      <c r="K2" s="268"/>
      <c r="L2" s="268"/>
      <c r="M2" s="268"/>
      <c r="N2" s="268"/>
    </row>
    <row r="3" spans="2:25" ht="23">
      <c r="B3" s="300"/>
      <c r="C3" s="300"/>
      <c r="D3" s="473"/>
      <c r="E3" s="474"/>
      <c r="F3" s="474"/>
      <c r="G3" s="474"/>
      <c r="H3" s="474"/>
      <c r="I3" s="474"/>
      <c r="J3" s="474"/>
      <c r="K3" s="474"/>
      <c r="L3" s="474"/>
      <c r="M3" s="474"/>
      <c r="N3" s="474"/>
      <c r="T3" s="293" t="s">
        <v>742</v>
      </c>
      <c r="U3" s="268">
        <f>(Lseries2*microhenry2/(res_cap2*nanoF2))^0.5*1/(rload2*ratio2^2)</f>
        <v>0.23104785886540105</v>
      </c>
    </row>
    <row r="4" spans="2:25" ht="17">
      <c r="B4" s="300"/>
      <c r="C4" s="300"/>
      <c r="D4" s="300"/>
      <c r="E4" s="300"/>
      <c r="F4" s="300"/>
      <c r="G4" s="300"/>
      <c r="H4" s="300"/>
      <c r="I4" s="300"/>
      <c r="J4" s="300"/>
      <c r="K4" s="300"/>
      <c r="L4" s="300"/>
      <c r="M4" s="300"/>
      <c r="N4" s="300"/>
      <c r="O4" s="298" t="s">
        <v>646</v>
      </c>
      <c r="Q4" s="297" t="s">
        <v>17</v>
      </c>
      <c r="R4" s="294">
        <v>1E-3</v>
      </c>
      <c r="T4" s="293" t="s">
        <v>586</v>
      </c>
      <c r="U4" s="268">
        <f>2*PI()*switchingf2*1000</f>
        <v>628318.5307179587</v>
      </c>
    </row>
    <row r="5" spans="2:25">
      <c r="B5" s="475"/>
      <c r="C5" s="475"/>
      <c r="D5" s="475"/>
      <c r="E5" s="475"/>
      <c r="F5" s="300"/>
      <c r="G5" s="475"/>
      <c r="H5" s="475"/>
      <c r="I5" s="475"/>
      <c r="J5" s="475"/>
      <c r="K5" s="300"/>
      <c r="L5" s="300"/>
      <c r="M5" s="300"/>
      <c r="N5" s="300"/>
      <c r="O5" s="298" t="s">
        <v>653</v>
      </c>
      <c r="Q5" s="297" t="s">
        <v>743</v>
      </c>
      <c r="R5" s="294">
        <v>9.9999999999999995E-7</v>
      </c>
      <c r="T5" s="293" t="s">
        <v>585</v>
      </c>
      <c r="U5" s="268">
        <f>2*PI()*foutput2*1000</f>
        <v>617330.99790599348</v>
      </c>
    </row>
    <row r="6" spans="2:25">
      <c r="B6" s="299"/>
      <c r="C6" s="298"/>
      <c r="D6" s="298"/>
      <c r="E6" s="298"/>
      <c r="F6" s="268"/>
      <c r="G6" s="299"/>
      <c r="H6" s="298"/>
      <c r="I6" s="298"/>
      <c r="J6" s="298"/>
      <c r="K6" s="268"/>
      <c r="L6" s="268"/>
      <c r="M6" s="268"/>
      <c r="N6" s="268"/>
      <c r="O6" s="298" t="s">
        <v>659</v>
      </c>
      <c r="Q6" s="297" t="s">
        <v>744</v>
      </c>
      <c r="R6" s="294">
        <v>1000</v>
      </c>
      <c r="T6" s="293" t="s">
        <v>745</v>
      </c>
      <c r="U6" s="268">
        <f>magL2/Lseries2</f>
        <v>4</v>
      </c>
      <c r="Y6" s="222" t="s">
        <v>746</v>
      </c>
    </row>
    <row r="7" spans="2:25" ht="17">
      <c r="B7" s="299"/>
      <c r="C7" s="298"/>
      <c r="D7" s="298"/>
      <c r="E7" s="298"/>
      <c r="F7" s="268"/>
      <c r="G7" s="299"/>
      <c r="H7" s="298"/>
      <c r="I7" s="298"/>
      <c r="J7" s="298"/>
      <c r="K7" s="268"/>
      <c r="L7" s="268"/>
      <c r="M7" s="268"/>
      <c r="N7" s="268"/>
      <c r="O7" s="298" t="s">
        <v>666</v>
      </c>
      <c r="Q7" s="297" t="s">
        <v>584</v>
      </c>
      <c r="R7" s="294">
        <v>1E-3</v>
      </c>
      <c r="T7" s="293" t="s">
        <v>747</v>
      </c>
      <c r="U7" s="268">
        <f>ohm_second/ohm_second0</f>
        <v>1.01779844661816</v>
      </c>
    </row>
    <row r="8" spans="2:25">
      <c r="B8" s="292"/>
      <c r="C8" s="296"/>
      <c r="D8" s="296"/>
      <c r="E8" s="296"/>
      <c r="G8" s="292"/>
      <c r="H8" s="296"/>
      <c r="I8" s="296"/>
      <c r="J8" s="296"/>
      <c r="O8" s="298" t="s">
        <v>674</v>
      </c>
      <c r="Q8" s="297" t="s">
        <v>154</v>
      </c>
      <c r="R8" s="294">
        <v>1E-3</v>
      </c>
      <c r="T8" s="293" t="s">
        <v>748</v>
      </c>
      <c r="U8" s="268">
        <f>8*ratio2^2*rload2/((PI())^2)</f>
        <v>34.651844805679517</v>
      </c>
    </row>
    <row r="9" spans="2:25">
      <c r="B9" s="292"/>
      <c r="C9" s="296"/>
      <c r="D9" s="296"/>
      <c r="E9" s="296"/>
      <c r="G9" s="292"/>
      <c r="H9" s="296"/>
      <c r="I9" s="296"/>
      <c r="J9" s="296"/>
      <c r="O9" s="298" t="s">
        <v>681</v>
      </c>
      <c r="Q9" s="297" t="s">
        <v>749</v>
      </c>
      <c r="R9" s="294">
        <v>1E-3</v>
      </c>
      <c r="T9" s="293" t="s">
        <v>750</v>
      </c>
      <c r="U9" s="268">
        <f>ohm_second*Lseries2*microhenry2-1/(ohm_second*res_cap2*nanoF2)</f>
        <v>0.34852679076201376</v>
      </c>
    </row>
    <row r="10" spans="2:25">
      <c r="B10" s="292"/>
      <c r="C10" s="296"/>
      <c r="D10" s="296"/>
      <c r="E10" s="296"/>
      <c r="G10" s="292"/>
      <c r="H10" s="296"/>
      <c r="I10" s="296"/>
      <c r="J10" s="296"/>
      <c r="O10" s="298" t="s">
        <v>688</v>
      </c>
      <c r="Q10" s="297" t="s">
        <v>583</v>
      </c>
      <c r="R10" s="294">
        <v>9.9999999999999995E-7</v>
      </c>
      <c r="T10" s="293" t="s">
        <v>751</v>
      </c>
      <c r="U10" s="268">
        <f>IF(freq_ratio2&gt;1,Lseries2*microhenry2*(1+1/freq_ratio2^2),Lseries2*microhenry2*(1+1/freq_ratio2^2)+magL2*microhenry2*(1-freq_ratio2))</f>
        <v>3.1445302384502699E-5</v>
      </c>
    </row>
    <row r="11" spans="2:25">
      <c r="B11" s="292"/>
      <c r="C11" s="296"/>
      <c r="D11" s="296"/>
      <c r="E11" s="296"/>
      <c r="G11" s="292"/>
      <c r="H11" s="296"/>
      <c r="I11" s="296"/>
      <c r="J11" s="296"/>
      <c r="O11" s="298" t="s">
        <v>694</v>
      </c>
      <c r="Q11" s="297" t="s">
        <v>582</v>
      </c>
      <c r="R11" s="294">
        <v>9.9999999999999995E-7</v>
      </c>
      <c r="T11" s="293" t="s">
        <v>752</v>
      </c>
      <c r="U11" s="268">
        <f>8*ratio2*rload2*(Coutput2*microF2/(effectiveL2))^0.5/(PI()^2)</f>
        <v>82.392410631407813</v>
      </c>
    </row>
    <row r="12" spans="2:25">
      <c r="B12" s="292"/>
      <c r="C12" s="296"/>
      <c r="D12" s="296"/>
      <c r="E12" s="296"/>
      <c r="G12" s="292"/>
      <c r="H12" s="296"/>
      <c r="I12" s="296"/>
      <c r="J12" s="296"/>
      <c r="O12" s="298" t="s">
        <v>700</v>
      </c>
      <c r="Q12" s="297" t="s">
        <v>685</v>
      </c>
      <c r="R12" s="294">
        <v>9.9999999999999995E-7</v>
      </c>
      <c r="T12" s="293" t="s">
        <v>581</v>
      </c>
      <c r="U12" s="268">
        <f>(8*ratio2^2/(effectiveL2*Coutput2*microhenry2*PI()^2))^0.5</f>
        <v>12041.441954869071</v>
      </c>
    </row>
    <row r="13" spans="2:25">
      <c r="B13" s="292"/>
      <c r="C13" s="296"/>
      <c r="D13" s="296"/>
      <c r="E13" s="296"/>
      <c r="G13" s="292"/>
      <c r="H13" s="296"/>
      <c r="I13" s="296"/>
      <c r="J13" s="296"/>
      <c r="O13" s="298" t="s">
        <v>706</v>
      </c>
      <c r="Q13" s="297" t="s">
        <v>753</v>
      </c>
      <c r="R13" s="294">
        <v>1.0000000000000001E-9</v>
      </c>
      <c r="T13" s="293" t="s">
        <v>580</v>
      </c>
      <c r="U13" s="268">
        <f>(8*ratio2^2/(effectiveL2*Coutput2*microhenry2*PI()^2*(1+Rc_2*miliOhm2*PI()/(rload2*2^1.5))))^0.5</f>
        <v>11991.076722117656</v>
      </c>
    </row>
    <row r="14" spans="2:25">
      <c r="B14" s="292">
        <v>1</v>
      </c>
      <c r="C14" s="296"/>
      <c r="D14" s="296"/>
      <c r="E14" s="296"/>
      <c r="G14" s="292"/>
      <c r="H14" s="296"/>
      <c r="I14" s="296"/>
      <c r="J14" s="296"/>
      <c r="O14" s="298" t="s">
        <v>754</v>
      </c>
      <c r="Q14" s="297" t="s">
        <v>330</v>
      </c>
      <c r="R14" s="294">
        <v>1E-3</v>
      </c>
      <c r="T14" s="293" t="s">
        <v>755</v>
      </c>
      <c r="U14" s="268">
        <f>(rload2+Rc_2*miliOhm2*PI()/(2)^1.5)^0.5*8*ratio2*PI()*(effectiveL2*Coutput2*microF2*rload2)^0.5/(16*2^0.5*ratio2^2*rload2*Coutput2*microF2*Rc_2*miliOhm2+effectiveL2*PI()^3)</f>
        <v>1.4229360037407224</v>
      </c>
    </row>
    <row r="15" spans="2:25">
      <c r="B15" s="292">
        <v>1</v>
      </c>
      <c r="C15" s="296"/>
      <c r="D15" s="296"/>
      <c r="E15" s="296"/>
      <c r="G15" s="292"/>
      <c r="H15" s="296"/>
      <c r="I15" s="296"/>
      <c r="J15" s="296"/>
      <c r="O15" s="298" t="s">
        <v>756</v>
      </c>
      <c r="Q15" s="297" t="s">
        <v>757</v>
      </c>
      <c r="R15" s="294">
        <v>9.9999999999999998E-13</v>
      </c>
      <c r="T15" s="293" t="s">
        <v>758</v>
      </c>
      <c r="U15" s="268">
        <f>(Vinput2*Lnratio2*freq_ratio2/(2*ratio2*foutput2*kilihertz2))*((1/(freq_ratio2^2)-freq_ratio2^2)*(PI()^2*Qfactor2*Lnratio2/8)^2-(1+Lnratio2-1/(freq_ratio2^2))*2/(freq_ratio2^2))/((Lnratio2+1-1/freq_ratio2^2)^2+((1/freq_ratio2-freq_ratio2)*Lnratio2*Qfactor2*PI()^2/8)^2)^1.5</f>
        <v>-3.3143935252705827E-4</v>
      </c>
    </row>
    <row r="16" spans="2:25">
      <c r="B16" s="292">
        <v>1</v>
      </c>
      <c r="C16" s="296"/>
      <c r="D16" s="296"/>
      <c r="E16" s="296"/>
      <c r="O16" s="298" t="s">
        <v>759</v>
      </c>
      <c r="Q16" s="297" t="s">
        <v>579</v>
      </c>
      <c r="R16" s="294">
        <v>1000000</v>
      </c>
      <c r="T16" s="293" t="s">
        <v>760</v>
      </c>
      <c r="U16" s="268">
        <f>(Vinput2*Lnratio2*freq_ratio2/(2*ratio2*foutput2*kilihertz2))*(((1/freq_ratio2^2-freq_ratio2^2)*(PI()^2*Qfactor2*Lnratio2/8)^2-(Lnratio2+1-1/freq_ratio2^2)*2/freq_ratio2^2)/(freq_ratio2*SIN(0.5*PI()*freq_ratio2))/((1+Lnratio2-1/freq_ratio2^2)^2+((1/freq_ratio2-freq_ratio2)*PI()^2*Qfactor2*Lnratio2/8)^2)^1.5+(-0.5*PI()*COS(0.5*PI()*freq_ratio2)/SIN(0.5*PI()*freq_ratio2)^2)/((1+Lnratio2-1/freq_ratio2^2)^2+((1/freq_ratio2-freq_ratio2)*PI()^2*Qfactor2*Lnratio2/8)^2)^0.5)</f>
        <v>-2.956844947316022E-4</v>
      </c>
    </row>
    <row r="17" spans="1:29">
      <c r="B17" s="292">
        <v>1</v>
      </c>
      <c r="C17" s="296"/>
      <c r="D17" s="296"/>
      <c r="E17" s="296"/>
      <c r="O17" s="298" t="s">
        <v>761</v>
      </c>
      <c r="Q17" s="297" t="s">
        <v>578</v>
      </c>
      <c r="R17" s="294">
        <v>9.9999999999999995E-7</v>
      </c>
      <c r="T17" s="293" t="s">
        <v>762</v>
      </c>
      <c r="U17" s="268">
        <f>Lnratio2/((1+Lnratio2-1/freq_ratio2^2)^2+((1/freq_ratio2-freq_ratio2)*PI()^2*Qfactor2*Lnratio2/8)^2)^0.5</f>
        <v>0.99135803890535379</v>
      </c>
    </row>
    <row r="18" spans="1:29" ht="17">
      <c r="B18" s="292">
        <v>1</v>
      </c>
      <c r="C18" s="296"/>
      <c r="D18" s="296"/>
      <c r="E18" s="296"/>
      <c r="Q18" s="297" t="s">
        <v>577</v>
      </c>
      <c r="R18" s="294">
        <v>1000</v>
      </c>
      <c r="T18" s="293" t="s">
        <v>763</v>
      </c>
      <c r="U18" s="268">
        <f>Lnratio2/(SIN(0.5*freq_ratio2*PI())*((1+Lnratio2-1/freq_ratio2^2)^2+((1/freq_ratio2-freq_ratio2)*PI()^2*Qfactor2*Lnratio2/(8*SIN(0.5*PI()*freq_ratio2)))^2)^0.5)</f>
        <v>0.99174556660423097</v>
      </c>
    </row>
    <row r="19" spans="1:29">
      <c r="B19" s="292">
        <v>1</v>
      </c>
      <c r="C19" s="296"/>
      <c r="D19" s="296"/>
      <c r="E19" s="296"/>
      <c r="Q19" s="297" t="s">
        <v>576</v>
      </c>
      <c r="R19" s="294">
        <v>1.0000000000000001E-9</v>
      </c>
      <c r="T19" s="293" t="s">
        <v>764</v>
      </c>
      <c r="U19" s="268">
        <f>-1/rload2</f>
        <v>-0.21052631578947367</v>
      </c>
    </row>
    <row r="20" spans="1:29">
      <c r="B20" s="292">
        <v>1</v>
      </c>
      <c r="C20" s="296"/>
      <c r="D20" s="296"/>
      <c r="E20" s="296"/>
      <c r="Q20" s="297" t="s">
        <v>765</v>
      </c>
      <c r="R20" s="294">
        <v>1.0000000000000001E-9</v>
      </c>
      <c r="T20" s="293" t="s">
        <v>766</v>
      </c>
      <c r="U20" s="268">
        <f>2*Vinput2*res_cap2*nanoF2*switchingf2*kilihertz2/(Voutput2*lmabda2)</f>
        <v>24.079022556390981</v>
      </c>
      <c r="W20" s="222" t="s">
        <v>900</v>
      </c>
      <c r="X20" s="222">
        <f>INDEX(B35:B95,MATCH(0,V35:V95,-1),1)</f>
        <v>63095.734448019342</v>
      </c>
      <c r="Y20" s="222">
        <f>MATCH(0,V35:V95,-1)</f>
        <v>39</v>
      </c>
    </row>
    <row r="21" spans="1:29">
      <c r="B21" s="292">
        <v>1</v>
      </c>
      <c r="C21" s="296"/>
      <c r="D21" s="296"/>
      <c r="E21" s="296"/>
      <c r="Q21" s="297" t="s">
        <v>575</v>
      </c>
      <c r="R21" s="294">
        <v>9.9999999999999995E-7</v>
      </c>
      <c r="T21" s="293" t="s">
        <v>767</v>
      </c>
      <c r="U21" s="268">
        <f>Voutput2/(rload2*switchingf2*kilihertz2)+2*junctioncap2*nanoF2*Vinput2^2/Voutput2+0.5*Vinput2*res_cap2*nanoF2*Iramp2/(Voutput2*switchingf2*kilihertz2*CdivH2*picoF2)</f>
        <v>3.1492691729323311E-4</v>
      </c>
      <c r="W21" s="222" t="s">
        <v>901</v>
      </c>
      <c r="X21" s="222">
        <f>INDEX(W35:W95,MATCH(0,V35:V95,-1),1)</f>
        <v>35.305201171067935</v>
      </c>
    </row>
    <row r="22" spans="1:29" ht="17">
      <c r="B22" s="292">
        <v>1</v>
      </c>
      <c r="C22" s="296"/>
      <c r="D22" s="296"/>
      <c r="E22" s="296"/>
      <c r="F22" s="222" t="str">
        <f>IMPRODUCT(Kth_2/(2/rload2-Kfeed2/Gdc_ccm2),IMDIV(COMPLEX(1,Rc_2*Coutput2*microF2*miliOhm2*C35),IMSUM(1,IMPRODUCT(D36,1/omega1_2),IMPRODUCT(D36,D36,1/omega2_2),IMPRODUCT(D36,D36,D36,1/omega3_2))))</f>
        <v>17.415211186661-1.5601060742935i</v>
      </c>
      <c r="Q22" s="295" t="s">
        <v>574</v>
      </c>
      <c r="R22" s="294">
        <v>1000000</v>
      </c>
      <c r="T22" s="293" t="s">
        <v>768</v>
      </c>
      <c r="U22" s="268">
        <f>Voutput2/(Vinput2*rload2)-2*Vinput2*junctioncap2*nanoF2*switchingf2*kilihertz2/Voutput2</f>
        <v>3.9802105263157896E-2</v>
      </c>
    </row>
    <row r="23" spans="1:29">
      <c r="B23" s="292">
        <v>1</v>
      </c>
      <c r="C23" s="296"/>
      <c r="D23" s="296"/>
      <c r="E23" s="296"/>
      <c r="N23" s="222" t="str">
        <f>IMSUM(feedtype2,IMDIV(COMPLEX(1,Rvolt2*Cvolt2*nanoF2*kiliOhm2*C35),IMPRODUCT(Rupper2*kiliOhm2*(Cvolt2*nanoF2+Cforward2*picoF2),COMPLEX(1,Rvolt2*Cvolt2*Cforward2*picoF2*nanoF2*kiliOhm2*C35/(Cvolt2*nanoF2+Cforward2*picoF2)),D35)))</f>
        <v>1.2192242652549-10.6669315003433i</v>
      </c>
      <c r="Q23" s="295" t="s">
        <v>573</v>
      </c>
      <c r="R23" s="294">
        <v>1E-3</v>
      </c>
      <c r="T23" s="293" t="s">
        <v>769</v>
      </c>
      <c r="U23" s="268">
        <f>IF(freq_ratio2&gt;1,Gdc_ccm2,Gdc_dcm2)</f>
        <v>-3.3143935252705827E-4</v>
      </c>
    </row>
    <row r="24" spans="1:29">
      <c r="B24" s="292">
        <v>1</v>
      </c>
      <c r="C24" s="296"/>
      <c r="D24" s="296"/>
      <c r="E24" s="296"/>
      <c r="N24" s="222" t="str">
        <f>IMPRODUCT(-currentransferratio2*RFB_2/(Rfeedforward2),IMDIV(COMPLEX(1,(Rfeedforward2*kiliOhm2+q_Rz_Cz_2*Rzero2)*q_Rz_Cz_2*Czero2*nanoF2*C35),IMPRODUCT(COMPLEX(1,q_Rz_Cz_2*Rzero2*Czero2*nanoF2*C35),COMPLEX(1,C35/(2*PI()*F_roll2*kilihertz2)))))</f>
        <v>-2.20022607731982-0.0031559108379905i</v>
      </c>
      <c r="Q24" s="295" t="s">
        <v>572</v>
      </c>
      <c r="R24" s="294">
        <v>1.0000000000000001E-9</v>
      </c>
      <c r="T24" s="268"/>
      <c r="U24" s="268"/>
    </row>
    <row r="25" spans="1:29">
      <c r="B25" s="292">
        <v>1</v>
      </c>
      <c r="C25" s="292"/>
      <c r="D25" s="292"/>
      <c r="E25" s="292"/>
      <c r="I25" s="222">
        <f>freq_ratio2</f>
        <v>1.01779844661816</v>
      </c>
      <c r="Q25" s="295" t="s">
        <v>770</v>
      </c>
      <c r="R25" s="268">
        <f>2*miliampere2</f>
        <v>2E-3</v>
      </c>
      <c r="T25" s="293" t="s">
        <v>771</v>
      </c>
      <c r="U25" s="268">
        <f>(2/rload2-Kfeed2/GainDC2)/(Coutput2*microF2*(1+Rc_2*miliOhm2/rload2)-Kfeed2/(Gdc_dcm2*QpoleL2*omegapole0))</f>
        <v>818.86693637771486</v>
      </c>
    </row>
    <row r="26" spans="1:29">
      <c r="B26" s="292">
        <v>1</v>
      </c>
      <c r="C26" s="292"/>
      <c r="D26" s="292"/>
      <c r="E26" s="292"/>
      <c r="I26" s="222">
        <f>(Kinput2-Kfeed2*Metccm2/(2*ratio2*Gdc_ccm2))/(2/rload2-Kfeed2/Gdc_ccm2)</f>
        <v>0.14351821565578085</v>
      </c>
      <c r="Q26" s="295" t="s">
        <v>772</v>
      </c>
      <c r="R26" s="294">
        <v>256</v>
      </c>
      <c r="T26" s="293" t="s">
        <v>773</v>
      </c>
      <c r="U26" s="268">
        <f>(Xequiv2^2+Requiv2^2)*(2*Gdc_ccm2/(rload2*Kfeed2)-1)/((Xequiv2^2+Requiv2^2)*(1+Rc_2*miliOhm2/rload2)*(Coutput2*microF2*Gdc_ccm2/Kfeed2)-2*Requiv2*effectiveL2-rload2*Coutput2*Xequiv2^2*microF2-Rc_2*miliOhm2*Coutput2*Requiv2*microF2)</f>
        <v>848.45060216058562</v>
      </c>
    </row>
    <row r="27" spans="1:29">
      <c r="B27" s="292">
        <v>1</v>
      </c>
      <c r="C27" s="292"/>
      <c r="D27" s="292"/>
      <c r="E27" s="292"/>
      <c r="K27" s="222">
        <f>freq_ratio2</f>
        <v>1.01779844661816</v>
      </c>
      <c r="Q27" s="295" t="s">
        <v>774</v>
      </c>
      <c r="R27" s="268">
        <f>time_load2/Nt_load2</f>
        <v>1.953125E-5</v>
      </c>
      <c r="T27" s="293" t="s">
        <v>775</v>
      </c>
      <c r="U27" s="268">
        <f>(Xequiv2^2+Requiv2^2)*(1-2*Gdc_ccm2/(Kfeed2*rload2))/(effectiveL2^2+effectiveL2*rload2*Coutput2*Requiv2*microF2+effectiveL2*Rc_2*miliOhm2*Coutput2*Requiv2*microF2)</f>
        <v>207670919.56374609</v>
      </c>
    </row>
    <row r="28" spans="1:29">
      <c r="B28" s="292">
        <v>1</v>
      </c>
      <c r="C28" s="292"/>
      <c r="D28" s="292"/>
      <c r="E28" s="292"/>
      <c r="Q28" s="295" t="s">
        <v>776</v>
      </c>
      <c r="R28" s="294">
        <v>256</v>
      </c>
      <c r="T28" s="293" t="s">
        <v>777</v>
      </c>
      <c r="U28" s="268">
        <f>(Xequiv2^2+Requiv2^2)*(1-2*Gdc_ccm2/(Kfeed2*rload2))/(effectiveL2^2*rload2*Coutput2*microF2)</f>
        <v>230609300762152.19</v>
      </c>
    </row>
    <row r="29" spans="1:29">
      <c r="B29" s="292"/>
      <c r="C29" s="292"/>
      <c r="D29" s="292"/>
      <c r="E29" s="292"/>
      <c r="Q29" s="295" t="s">
        <v>778</v>
      </c>
      <c r="R29" s="268">
        <v>64</v>
      </c>
      <c r="T29" s="293" t="s">
        <v>779</v>
      </c>
      <c r="U29" s="268">
        <f>((Xequiv2^2+Requiv2^2)*Gdc_ccm2-Kfeed2*rload2*Xequiv2^2)/(-Kfeed2*rload2*effectiveL2*Requiv2)</f>
        <v>244294.3503621906</v>
      </c>
    </row>
    <row r="30" spans="1:29">
      <c r="B30" s="292"/>
      <c r="C30" s="292"/>
      <c r="D30" s="292"/>
      <c r="E30" s="292"/>
      <c r="F30" s="222">
        <f>Rc_2*Coutput2*microF2*miliOhm2</f>
        <v>5.7599999999999997E-5</v>
      </c>
      <c r="Q30" s="295" t="s">
        <v>780</v>
      </c>
      <c r="R30" s="294">
        <f>1/(Nt_input*Fline)</f>
        <v>3.1250000000000001E-4</v>
      </c>
      <c r="T30" s="293" t="s">
        <v>571</v>
      </c>
      <c r="U30" s="268">
        <f>((Xequiv2^2+Requiv2^2)*Gdc_ccm2-Kfeed2*rload2*Xequiv2^2)/(-Kfeed2*rload2*effectiveL2^2)</f>
        <v>269205549755.72073</v>
      </c>
    </row>
    <row r="31" spans="1:29" ht="15" thickBot="1">
      <c r="B31" s="292"/>
      <c r="C31" s="292"/>
      <c r="D31" s="292"/>
      <c r="E31" s="292"/>
      <c r="G31" s="291" t="str">
        <f>IF(freq_ratio2&gt;1,IMPRODUCT(Kth_2/(2/rload2-Kfeed2/Gdc_ccm2),IMDIV(COMPLEX(1,Rc_2*Coutput2*microF2*miliOhm2*C35),IMSUM(1,IMPRODUCT(D36,1/omega1_2),IMPRODUCT(D36,D36,1/omega2_2),IMPRODUCT(D36,D36,D36,1/omega3_2)))),IMPRODUCT(Kth_2/(2/rload2-Kfeed2/Gdc_dcm2),(IMDIV(COMPLEX(1,Rc_2*Coutput2*microF2*miliOhm2*C35),IMSUM(1,IMDIV(D35,omegat2),IMDIV(IMPRODUCT(D35,D35),omegapole0^2*(1-2*Gdc_dcm2/(Kfeed2*rload2))))))))</f>
        <v>17.415211186661-1.5601060742935i</v>
      </c>
      <c r="Q31" s="290"/>
      <c r="T31" s="289"/>
    </row>
    <row r="32" spans="1:29">
      <c r="A32" s="476" t="s">
        <v>570</v>
      </c>
      <c r="B32" s="477"/>
      <c r="C32" s="477"/>
      <c r="D32" s="478" t="s">
        <v>781</v>
      </c>
      <c r="E32" s="463" t="s">
        <v>782</v>
      </c>
      <c r="F32" s="464"/>
      <c r="G32" s="464"/>
      <c r="H32" s="465"/>
      <c r="I32" s="480" t="s">
        <v>783</v>
      </c>
      <c r="J32" s="481"/>
      <c r="K32" s="481"/>
      <c r="L32" s="482"/>
      <c r="M32" s="483" t="s">
        <v>784</v>
      </c>
      <c r="N32" s="484"/>
      <c r="O32" s="484"/>
      <c r="P32" s="485"/>
      <c r="Q32" s="463" t="s">
        <v>785</v>
      </c>
      <c r="R32" s="464"/>
      <c r="S32" s="464"/>
      <c r="T32" s="465"/>
      <c r="U32" s="466" t="s">
        <v>786</v>
      </c>
      <c r="V32" s="467"/>
      <c r="W32" s="468"/>
      <c r="X32" s="469" t="s">
        <v>787</v>
      </c>
      <c r="Y32" s="470"/>
      <c r="Z32" s="470"/>
      <c r="AA32" s="463" t="s">
        <v>788</v>
      </c>
      <c r="AB32" s="464"/>
      <c r="AC32" s="464"/>
    </row>
    <row r="33" spans="1:29" ht="27" customHeight="1">
      <c r="A33" s="486" t="s">
        <v>569</v>
      </c>
      <c r="B33" s="287" t="s">
        <v>568</v>
      </c>
      <c r="C33" s="288" t="s">
        <v>455</v>
      </c>
      <c r="D33" s="479"/>
      <c r="E33" s="281" t="s">
        <v>789</v>
      </c>
      <c r="F33" s="458" t="s">
        <v>790</v>
      </c>
      <c r="G33" s="459"/>
      <c r="H33" s="460"/>
      <c r="I33" s="285" t="s">
        <v>791</v>
      </c>
      <c r="J33" s="487" t="s">
        <v>792</v>
      </c>
      <c r="K33" s="488"/>
      <c r="L33" s="489"/>
      <c r="M33" s="283" t="s">
        <v>793</v>
      </c>
      <c r="N33" s="490" t="s">
        <v>794</v>
      </c>
      <c r="O33" s="491"/>
      <c r="P33" s="492"/>
      <c r="Q33" s="281" t="s">
        <v>795</v>
      </c>
      <c r="R33" s="458" t="s">
        <v>796</v>
      </c>
      <c r="S33" s="459"/>
      <c r="T33" s="460"/>
      <c r="U33" s="471" t="s">
        <v>797</v>
      </c>
      <c r="V33" s="472"/>
      <c r="W33" s="472"/>
      <c r="X33" s="461" t="s">
        <v>798</v>
      </c>
      <c r="Y33" s="462"/>
      <c r="Z33" s="462"/>
      <c r="AA33" s="458" t="s">
        <v>794</v>
      </c>
      <c r="AB33" s="459"/>
      <c r="AC33" s="459"/>
    </row>
    <row r="34" spans="1:29">
      <c r="A34" s="486"/>
      <c r="B34" s="287" t="s">
        <v>567</v>
      </c>
      <c r="C34" s="286" t="s">
        <v>799</v>
      </c>
      <c r="D34" s="281" t="s">
        <v>800</v>
      </c>
      <c r="E34" s="281" t="s">
        <v>801</v>
      </c>
      <c r="F34" s="229" t="s">
        <v>802</v>
      </c>
      <c r="G34" s="230" t="s">
        <v>803</v>
      </c>
      <c r="H34" s="229" t="s">
        <v>804</v>
      </c>
      <c r="I34" s="285" t="s">
        <v>805</v>
      </c>
      <c r="J34" s="271" t="s">
        <v>802</v>
      </c>
      <c r="K34" s="284" t="s">
        <v>803</v>
      </c>
      <c r="L34" s="271" t="s">
        <v>804</v>
      </c>
      <c r="M34" s="283" t="s">
        <v>805</v>
      </c>
      <c r="N34" s="270" t="s">
        <v>802</v>
      </c>
      <c r="O34" s="282" t="s">
        <v>803</v>
      </c>
      <c r="P34" s="270" t="s">
        <v>804</v>
      </c>
      <c r="Q34" s="281" t="s">
        <v>805</v>
      </c>
      <c r="R34" s="229"/>
      <c r="S34" s="230" t="s">
        <v>803</v>
      </c>
      <c r="T34" s="229" t="s">
        <v>804</v>
      </c>
      <c r="U34" s="227"/>
      <c r="V34" s="227" t="s">
        <v>806</v>
      </c>
      <c r="W34" s="227" t="s">
        <v>807</v>
      </c>
      <c r="X34" s="269"/>
      <c r="Y34" s="269" t="s">
        <v>806</v>
      </c>
      <c r="Z34" s="269" t="s">
        <v>807</v>
      </c>
      <c r="AA34" s="229"/>
      <c r="AB34" s="229" t="s">
        <v>806</v>
      </c>
      <c r="AC34" s="229" t="s">
        <v>807</v>
      </c>
    </row>
    <row r="35" spans="1:29">
      <c r="A35" s="276">
        <v>-3</v>
      </c>
      <c r="B35" s="275">
        <f>10^A35*10000</f>
        <v>10</v>
      </c>
      <c r="C35" s="274">
        <f>2*PI()*B35</f>
        <v>62.831853071795862</v>
      </c>
      <c r="D35" s="273" t="str">
        <f>COMPLEX(0,C35)</f>
        <v>62.8318530717959i</v>
      </c>
      <c r="E35" s="272">
        <f t="shared" ref="E35:E66" si="0">IF(freq_ratio2&gt;1,Kth_2/(2/rload2-Kfeed2/Gdc_ccm2),Kth_2/(2/rload2-Kfeed2/Gdc_dcm2))</f>
        <v>17.560134374086683</v>
      </c>
      <c r="F35" s="229" t="str">
        <f>IF(freq_ratio2&gt;1,IMPRODUCT(Kth_2/(2/rload2-Kfeed2/Gdc_ccm2),IMDIV(COMPLEX(1,Rc_2*Coutput2*microF2*miliOhm2*C35),IMSUM(1,IMPRODUCT(D35,1/omega1_2),IMPRODUCT(D35,D35,1/omega2_2),IMPRODUCT(D35,D35,D35,1/omega3_2)))),IMPRODUCT(Kth_2/(2/rload2-Kfeed2/Gdc_dcm2),(IMDIV(COMPLEX(1,Rc_2*Coutput2*microF2*miliOhm2*C35),IMSUM(1,IMDIV(D35,omegat2),IMDIV(IMPRODUCT(D35,D35),omegapole0^2*(1-2*Gdc_dcm2/(Kfeed2*rload2))))))))</f>
        <v>17.4693670503388-1.2301619849283i</v>
      </c>
      <c r="G35" s="229">
        <f>20*LOG(IMABS(F35))</f>
        <v>24.867025660963115</v>
      </c>
      <c r="H35" s="229">
        <f>(180/PI()*IMARGUMENT(F35))</f>
        <v>-4.0280184678960147</v>
      </c>
      <c r="I35" s="271">
        <f>IF(freq_ratio2&gt;1,(Kinput2-Kfeed2*Metccm2/(2*ratio2*Gdc_ccm2))/(2/rload2-Kfeed2/Gdc_ccm2),(Kinput2-Kfeed2*Metccm2/(2*ratio2*Gdc_dcm2))/(2/rload2-Kfeed2/Gdc_dcm2))</f>
        <v>0.14351821565578085</v>
      </c>
      <c r="J35" s="271" t="str">
        <f>IF(freq_ratio2&gt;1,IMPRODUCT(I35,IMDIV((IMPRODUCT(COMPLEX(1,Rc_2*Coutput2*microF2*miliOhm2*C35),COMPLEX(1,(effectiveL2*Requiv2*Kfeed2*0.5*Metccm2)*C35/(ratio2*(Xequiv2^2+Requiv2^2)*(Kfeed2*Metccm2*0.5/ratio2-Kinput2*Gdc_ccm2))))),IMSUM(1,IMPRODUCT(D35,1/omega1_2),IMPRODUCT(D35,D35,1/omega2_2),IMPRODUCT(D35,D35,D35,1/omega3_2)))),IMPRODUCT(I35,(IMDIV(COMPLEX(1,Rc_2*Coutput2*microF2*miliOhm2*C35),IMSUM(1,IMDIV(D35,omegat2),IMDIV(IMPRODUCT(D35,D35),omegapole0^2*(1-2*Gdc_dcm2/(Kfeed2*rload2))))))))</f>
        <v>0.14277683553168-0.0100475668338458i</v>
      </c>
      <c r="K35" s="271">
        <f>20*LOG(IMABS(J35))</f>
        <v>-16.885390504004501</v>
      </c>
      <c r="L35" s="271">
        <f>(180/PI()*IMARGUMENT(J35))</f>
        <v>-4.0254125847885485</v>
      </c>
      <c r="M35" s="270">
        <f t="shared" ref="M35:M66" si="1">IF(freq_ratio2&gt;1,(1-Kfeed2*rload2*Xequiv2^2/(Gdc_ccm2*(Xequiv2^2+Requiv2^2)))/(2/rload2-Kfeed2/Gdc_ccm2),1/(2/rload2-Kfeed2/Gdc_dcm2))</f>
        <v>0.72960400140521753</v>
      </c>
      <c r="N35" s="270" t="str">
        <f t="shared" ref="N35:N66" si="2">IF(freq_ratio2&gt;1,IMPRODUCT(M35,IMDIV((IMPRODUCT(COMPLEX(1,Rc_2*Coutput2*microF2*miliOhm2*C35),IMSUM(1,IMDIV(D35,omega4_2),IMDIV(IMPRODUCT(D35,D35),omega5_2)))),IMSUM(1,IMPRODUCT(D35,1/omega1_2),IMPRODUCT(D35,D35,1/omega2_2),IMPRODUCT(D35,D35,D35,1/omega3_2)))),IMPRODUCT(M35,(IMDIV(IMPRODUCT(COMPLEX(1,Rc_2*Coutput2*microF2*miliOhm2*C35),COMPLEX(1,-Kfeed2*effectiveL2*PI()^2*C35/(8*ratio2^2*Gdc_dcm2))),IMSUM(1,IMDIV(D35,omegat2),IMDIV(IMPRODUCT(D35,D35),omegapole0^2*(1-2*Gdc_dcm2/(Kfeed2*rload2))))))))</f>
        <v>0.725845855509963-0.0509251757002987i</v>
      </c>
      <c r="O35" s="270">
        <f>20*LOG(IMABS(N35))</f>
        <v>-2.7617867341426905</v>
      </c>
      <c r="P35" s="270">
        <f>(180/PI()*IMARGUMENT(N35))</f>
        <v>-4.0132821468632924</v>
      </c>
      <c r="Q35" s="229">
        <f t="shared" ref="Q35:Q66" si="3">-currentransferratio2*RFB_2/(Rfeedforward2*(Cvolt2*nanoF2+Cforward2*picoF2*alpha_Cf2)*Rupper2*kiliOhm2)</f>
        <v>-1474.628881071144</v>
      </c>
      <c r="R35" s="229" t="str">
        <f t="shared" ref="R35:R66" si="4">IMPRODUCT(IMPRODUCT(-currentransferratio2*RFB_2/(Rfeedforward2),IMDIV(COMPLEX(1,(Rfeedforward2*kiliOhm2+q_Rz_Cz_2*Rzero2)*q_Rz_Cz_2*Czero2*nanoF2*C35),IMPRODUCT(COMPLEX(1,q_Rz_Cz_2*Rzero2*Czero2*nanoF2*C35),COMPLEX(1,C35/(2*PI()*F_roll2*kilihertz2))))),IMSUM(feedtype2,IMDIV(COMPLEX(1,Rvolt2*Cvolt2*nanoF2*kiliOhm2*C35),IMPRODUCT(Rupper2*kiliOhm2*(Cvolt2*nanoF2+Cforward2*picoF2),COMPLEX(1,Rvolt2*Cvolt2*Cforward2*picoF2*nanoF2*kiliOhm2*C35/(Cvolt2*nanoF2+Cforward2*picoF2)),D35))))</f>
        <v>-2.71623290724496+23.4658130889669i</v>
      </c>
      <c r="S35" s="229">
        <f>20*LOG(IMABS(R35))</f>
        <v>27.466515587986137</v>
      </c>
      <c r="T35" s="229">
        <f>(180/PI()*IMARGUMENT(R35))</f>
        <v>96.6027604446748</v>
      </c>
      <c r="U35" s="227" t="str">
        <f t="shared" ref="U35:U95" si="5">IMPRODUCT(F35,R35)</f>
        <v>-18.5841184433911+413.274308450511i</v>
      </c>
      <c r="V35" s="227">
        <f>20*LOG(IMABS(U35))</f>
        <v>52.333541248949238</v>
      </c>
      <c r="W35" s="227">
        <f>(180/PI()*IMARGUMENT(U35))</f>
        <v>92.574741976778782</v>
      </c>
      <c r="X35" s="269" t="str">
        <f t="shared" ref="X35:X95" si="6">IMDIV(J35,IMSUM(1,IMPRODUCT(F35,R35,-1)))</f>
        <v>0.0000405923151234431+0.000343553586374008i</v>
      </c>
      <c r="Y35" s="269">
        <f>20*LOG(IMABS(X35))</f>
        <v>-69.219900217800188</v>
      </c>
      <c r="Z35" s="269">
        <f>(180/PI()*IMARGUMENT(X35))</f>
        <v>83.261501888977506</v>
      </c>
      <c r="AA35" s="268" t="str">
        <f t="shared" ref="AA35:AA95" si="7">IMDIV(IMPRODUCT(1,N35),IMSUM(1,IMPRODUCT(F35,R35,-1)))</f>
        <v>0.000205989510885161+0.00174656812139371i</v>
      </c>
      <c r="AB35" s="268">
        <f>20*LOG(IMABS(AA35))</f>
        <v>-55.096296447938357</v>
      </c>
      <c r="AC35" s="268">
        <f>(180/PI()*IMARGUMENT(AA35))</f>
        <v>83.273632326902785</v>
      </c>
    </row>
    <row r="36" spans="1:29">
      <c r="A36" s="276">
        <v>-2.9</v>
      </c>
      <c r="B36" s="275">
        <f t="shared" ref="B36:B95" si="8">10^A36*10000</f>
        <v>12.589254117941662</v>
      </c>
      <c r="C36" s="274">
        <f t="shared" ref="C36:C95" si="9">2*PI()*B36</f>
        <v>79.100616502201149</v>
      </c>
      <c r="D36" s="273" t="str">
        <f t="shared" ref="D36:D95" si="10">COMPLEX(0,C36)</f>
        <v>79.1006165022011i</v>
      </c>
      <c r="E36" s="272">
        <f t="shared" si="0"/>
        <v>17.560134374086683</v>
      </c>
      <c r="F36" s="229" t="str">
        <f t="shared" ref="F36:F66" si="11">IF(freq_ratio2&gt;1,IMPRODUCT(Kth_2/(2/rload2-Kfeed2/Gdc_ccm2),IMDIV(COMPLEX(1,Rc_2*Coutput2*microF2*miliOhm2*C36),IMSUM(1,IMPRODUCT(D36,1/omega1_2),IMPRODUCT(D36,D36,1/omega2_2),IMPRODUCT(D36,D36,D36,1/omega3_2)))),IMPRODUCT(Kth_2/(2/rload2-Kfeed2/Gdc_dcm2),(IMDIV(COMPLEX(1,Rc_2*Coutput2*microF2*miliOhm2*C36),IMSUM(1,IMDIV(D36,omegat2),IMDIV(IMPRODUCT(D36,D36),omegapole0^2*(1-2*Gdc_dcm2/(Kfeed2*rload2))))))))</f>
        <v>17.4167321741427-1.54379211935066i</v>
      </c>
      <c r="G36" s="229">
        <f t="shared" ref="G36:G95" si="12">20*LOG(IMABS(F36))</f>
        <v>24.853321664299351</v>
      </c>
      <c r="H36" s="229">
        <f t="shared" ref="H36:H95" si="13">(180/PI()*IMARGUMENT(F36))</f>
        <v>-5.065370860858696</v>
      </c>
      <c r="I36" s="271">
        <f t="shared" ref="I36:I66" si="14">IF(freq_ratio2&gt;1,(Kinput2-Kfeed2*Metccm2/(2*ratio2*Gdc_ccm2))/(2/rload2-Kfeed2/Gdc_ccm2),(Kinput2-Kfeed2*Metccm2/(2*ratio2*Gdc_dcm2))/(2/rload2-Kfeed2/Gdc_dcm2))</f>
        <v>0.14351821565578085</v>
      </c>
      <c r="J36" s="271" t="str">
        <f t="shared" ref="J36:J66" si="15">IF(freq_ratio2&gt;1,IMPRODUCT(I36,IMDIV((IMPRODUCT(COMPLEX(1,Rc_2*Coutput2*microF2*miliOhm2*C36),COMPLEX(1,(effectiveL2*Requiv2*Kfeed2*0.5*Metccm2)*C36/(ratio2*(Xequiv2^2+Requiv2^2)*(Kfeed2*Metccm2*0.5/ratio2-Kinput2*Gdc_ccm2))))),IMSUM(1,IMPRODUCT(D36,1/omega1_2),IMPRODUCT(D36,D36,1/omega2_2),IMPRODUCT(D36,D36,D36,1/omega3_2)))),IMPRODUCT(I36,(IMDIV(COMPLEX(1,Rc_2*Coutput2*microF2*miliOhm2*C36),IMSUM(1,IMDIV(D36,omegat2),IMDIV(IMPRODUCT(D36,D36),omegapole0^2*(1-2*Gdc_dcm2/(Kfeed2*rload2))))))))</f>
        <v>0.142346918140711-0.0126091955634836i</v>
      </c>
      <c r="K36" s="271">
        <f t="shared" ref="K36:K95" si="16">20*LOG(IMABS(J36))</f>
        <v>-16.899094495413824</v>
      </c>
      <c r="L36" s="271">
        <f t="shared" ref="L36:L95" si="17">(180/PI()*IMARGUMENT(J36))</f>
        <v>-5.0620902483958563</v>
      </c>
      <c r="M36" s="270">
        <f t="shared" si="1"/>
        <v>0.72960400140521753</v>
      </c>
      <c r="N36" s="270" t="str">
        <f t="shared" si="2"/>
        <v>0.723666552045214-0.063908528639623i</v>
      </c>
      <c r="O36" s="270">
        <f t="shared" ref="O36:O95" si="18">20*LOG(IMABS(N36))</f>
        <v>-2.775490637275575</v>
      </c>
      <c r="P36" s="270">
        <f t="shared" ref="P36:P95" si="19">(180/PI()*IMARGUMENT(N36))</f>
        <v>-5.0468189319143937</v>
      </c>
      <c r="Q36" s="229">
        <f t="shared" si="3"/>
        <v>-1474.628881071144</v>
      </c>
      <c r="R36" s="229" t="str">
        <f t="shared" si="4"/>
        <v>-2.71623727138411+18.6378693278196i</v>
      </c>
      <c r="S36" s="229">
        <f t="shared" ref="S36:S95" si="20">20*LOG(IMABS(R36))</f>
        <v>25.499201001227206</v>
      </c>
      <c r="T36" s="229">
        <f t="shared" ref="T36:T95" si="21">(180/PI()*IMARGUMENT(R36))</f>
        <v>98.291770773481218</v>
      </c>
      <c r="U36" s="227" t="str">
        <f t="shared" si="5"/>
        <v>-18.5349812873459+328.804084073152i</v>
      </c>
      <c r="V36" s="227">
        <f t="shared" ref="V36:V95" si="22">20*LOG(IMABS(U36))</f>
        <v>50.35252266552655</v>
      </c>
      <c r="W36" s="227">
        <f t="shared" ref="W36:W95" si="23">(180/PI()*IMARGUMENT(U36))</f>
        <v>93.226399912622526</v>
      </c>
      <c r="X36" s="269" t="str">
        <f t="shared" si="6"/>
        <v>0.0000638442301271381+0.000429130078166792i</v>
      </c>
      <c r="Y36" s="269">
        <f t="shared" ref="Y36:Y95" si="24">20*LOG(IMABS(X36))</f>
        <v>-67.253141348045276</v>
      </c>
      <c r="Z36" s="269">
        <f t="shared" ref="Z36:Z95" si="25">(180/PI()*IMARGUMENT(X36))</f>
        <v>81.537836951539646</v>
      </c>
      <c r="AA36" s="268" t="str">
        <f t="shared" si="7"/>
        <v>0.000323983645401667+0.00218165640982517i</v>
      </c>
      <c r="AB36" s="268">
        <f t="shared" ref="AB36:AB95" si="26">20*LOG(IMABS(AA36))</f>
        <v>-53.129537489907023</v>
      </c>
      <c r="AC36" s="268">
        <f t="shared" ref="AC36:AC95" si="27">(180/PI()*IMARGUMENT(AA36))</f>
        <v>81.553108268021106</v>
      </c>
    </row>
    <row r="37" spans="1:29">
      <c r="A37" s="276">
        <v>-2.8</v>
      </c>
      <c r="B37" s="275">
        <f t="shared" si="8"/>
        <v>15.848931924611135</v>
      </c>
      <c r="C37" s="274">
        <f t="shared" si="9"/>
        <v>99.581776203206161</v>
      </c>
      <c r="D37" s="273" t="str">
        <f t="shared" si="10"/>
        <v>99.5817762032062i</v>
      </c>
      <c r="E37" s="272">
        <f t="shared" si="0"/>
        <v>17.560134374086683</v>
      </c>
      <c r="F37" s="229" t="str">
        <f t="shared" si="11"/>
        <v>17.3339891181825-1.93384142186984i</v>
      </c>
      <c r="G37" s="229">
        <f t="shared" si="12"/>
        <v>24.831690910092739</v>
      </c>
      <c r="H37" s="229">
        <f t="shared" si="13"/>
        <v>-6.3657973758194135</v>
      </c>
      <c r="I37" s="271">
        <f t="shared" si="14"/>
        <v>0.14351821565578085</v>
      </c>
      <c r="J37" s="271" t="str">
        <f t="shared" si="15"/>
        <v>0.141671079585-0.0157949899787817i</v>
      </c>
      <c r="K37" s="271">
        <f t="shared" si="16"/>
        <v>-16.920725241292736</v>
      </c>
      <c r="L37" s="271">
        <f t="shared" si="17"/>
        <v>-6.3616673294263819</v>
      </c>
      <c r="M37" s="270">
        <f t="shared" si="1"/>
        <v>0.72960400140521753</v>
      </c>
      <c r="N37" s="270" t="str">
        <f t="shared" si="2"/>
        <v>0.720240644341489-0.0800553730732i</v>
      </c>
      <c r="O37" s="270">
        <f t="shared" si="18"/>
        <v>-2.797121243245674</v>
      </c>
      <c r="P37" s="270">
        <f t="shared" si="19"/>
        <v>-6.3424418811935723</v>
      </c>
      <c r="Q37" s="229">
        <f t="shared" si="3"/>
        <v>-1474.628881071144</v>
      </c>
      <c r="R37" s="229" t="str">
        <f t="shared" si="4"/>
        <v>-2.71624418805944+14.8024600809933i</v>
      </c>
      <c r="S37" s="229">
        <f t="shared" si="20"/>
        <v>23.550505790778704</v>
      </c>
      <c r="T37" s="229">
        <f t="shared" si="21"/>
        <v>100.39806921453919</v>
      </c>
      <c r="U37" s="227" t="str">
        <f t="shared" si="5"/>
        <v>-18.4577367479492+261.838467489051i</v>
      </c>
      <c r="V37" s="227">
        <f t="shared" si="22"/>
        <v>48.382196700871432</v>
      </c>
      <c r="W37" s="227">
        <f t="shared" si="23"/>
        <v>94.03227183871978</v>
      </c>
      <c r="X37" s="269" t="str">
        <f t="shared" si="6"/>
        <v>0.0000999787618365775+0.000533633275877009i</v>
      </c>
      <c r="Y37" s="269">
        <f t="shared" si="24"/>
        <v>-65.30531119250773</v>
      </c>
      <c r="Z37" s="269">
        <f t="shared" si="25"/>
        <v>79.388381099387473</v>
      </c>
      <c r="AA37" s="268" t="str">
        <f t="shared" si="7"/>
        <v>0.000507352053483254+0.00271300366389436i</v>
      </c>
      <c r="AB37" s="268">
        <f t="shared" si="26"/>
        <v>-51.181707194460685</v>
      </c>
      <c r="AC37" s="268">
        <f t="shared" si="27"/>
        <v>79.407606547620261</v>
      </c>
    </row>
    <row r="38" spans="1:29">
      <c r="A38" s="276">
        <v>-2.7</v>
      </c>
      <c r="B38" s="275">
        <f t="shared" si="8"/>
        <v>19.95262314968878</v>
      </c>
      <c r="C38" s="274">
        <f t="shared" si="9"/>
        <v>125.36602861381581</v>
      </c>
      <c r="D38" s="273" t="str">
        <f t="shared" si="10"/>
        <v>125.366028613816i</v>
      </c>
      <c r="E38" s="272">
        <f t="shared" si="0"/>
        <v>17.560134374086683</v>
      </c>
      <c r="F38" s="229" t="str">
        <f t="shared" si="11"/>
        <v>17.2045252222045-2.41549918009119i</v>
      </c>
      <c r="G38" s="229">
        <f t="shared" si="12"/>
        <v>24.797628705043522</v>
      </c>
      <c r="H38" s="229">
        <f t="shared" si="13"/>
        <v>-7.9920341261268861</v>
      </c>
      <c r="I38" s="271">
        <f t="shared" si="14"/>
        <v>0.14351821565578085</v>
      </c>
      <c r="J38" s="271" t="str">
        <f t="shared" si="15"/>
        <v>0.140613629006963-0.0197290097979875i</v>
      </c>
      <c r="K38" s="271">
        <f t="shared" si="16"/>
        <v>-16.954787433143458</v>
      </c>
      <c r="L38" s="271">
        <f t="shared" si="17"/>
        <v>-7.986834705776066</v>
      </c>
      <c r="M38" s="270">
        <f t="shared" si="1"/>
        <v>0.72960400140521753</v>
      </c>
      <c r="N38" s="270" t="str">
        <f t="shared" si="2"/>
        <v>0.714880298984117-0.099994458382657i</v>
      </c>
      <c r="O38" s="270">
        <f t="shared" si="18"/>
        <v>-2.8311832133558994</v>
      </c>
      <c r="P38" s="270">
        <f t="shared" si="19"/>
        <v>-7.9626313007564207</v>
      </c>
      <c r="Q38" s="229">
        <f t="shared" si="3"/>
        <v>-1474.628881071144</v>
      </c>
      <c r="R38" s="229" t="str">
        <f t="shared" si="4"/>
        <v>-2.71625515020334+11.7553358294407i</v>
      </c>
      <c r="S38" s="229">
        <f t="shared" si="20"/>
        <v>21.630598363448406</v>
      </c>
      <c r="T38" s="229">
        <f t="shared" si="21"/>
        <v>103.01074446258744</v>
      </c>
      <c r="U38" s="227" t="str">
        <f t="shared" si="5"/>
        <v>-18.3368761839056+208.806083861331i</v>
      </c>
      <c r="V38" s="227">
        <f t="shared" si="22"/>
        <v>46.428227068491907</v>
      </c>
      <c r="W38" s="227">
        <f t="shared" si="23"/>
        <v>95.018710336460558</v>
      </c>
      <c r="X38" s="269" t="str">
        <f t="shared" si="6"/>
        <v>0.000155514209967819+0.000659015616017024i</v>
      </c>
      <c r="Y38" s="269">
        <f t="shared" si="24"/>
        <v>-63.386736827188521</v>
      </c>
      <c r="Z38" s="269">
        <f t="shared" si="25"/>
        <v>76.722273465362861</v>
      </c>
      <c r="AA38" s="268" t="str">
        <f t="shared" si="7"/>
        <v>0.000789172820483247+0.00335057364674944i</v>
      </c>
      <c r="AB38" s="268">
        <f t="shared" si="26"/>
        <v>-49.263132607400962</v>
      </c>
      <c r="AC38" s="268">
        <f t="shared" si="27"/>
        <v>76.746476870382551</v>
      </c>
    </row>
    <row r="39" spans="1:29">
      <c r="A39" s="276">
        <v>-2.6</v>
      </c>
      <c r="B39" s="275">
        <f t="shared" si="8"/>
        <v>25.118864315095777</v>
      </c>
      <c r="C39" s="274">
        <f t="shared" si="9"/>
        <v>157.82647919764742</v>
      </c>
      <c r="D39" s="273" t="str">
        <f t="shared" si="10"/>
        <v>157.826479197647i</v>
      </c>
      <c r="E39" s="272">
        <f t="shared" si="0"/>
        <v>17.560134374086683</v>
      </c>
      <c r="F39" s="229" t="str">
        <f t="shared" si="11"/>
        <v>17.0034415455166-3.00365829115769i</v>
      </c>
      <c r="G39" s="229">
        <f t="shared" si="12"/>
        <v>24.744187722703032</v>
      </c>
      <c r="H39" s="229">
        <f t="shared" si="13"/>
        <v>-10.017949694366553</v>
      </c>
      <c r="I39" s="271">
        <f t="shared" si="14"/>
        <v>0.14351821565578085</v>
      </c>
      <c r="J39" s="271" t="str">
        <f t="shared" si="15"/>
        <v>0.13897119388579-0.0245328925094347i</v>
      </c>
      <c r="K39" s="271">
        <f t="shared" si="16"/>
        <v>-17.008228394565659</v>
      </c>
      <c r="L39" s="271">
        <f t="shared" si="17"/>
        <v>-10.011404011970766</v>
      </c>
      <c r="M39" s="270">
        <f t="shared" si="1"/>
        <v>0.72960400140521753</v>
      </c>
      <c r="N39" s="270" t="str">
        <f t="shared" si="2"/>
        <v>0.706554596021942-0.124342223099247i</v>
      </c>
      <c r="O39" s="270">
        <f t="shared" si="18"/>
        <v>-2.8846238233431358</v>
      </c>
      <c r="P39" s="270">
        <f t="shared" si="19"/>
        <v>-9.9809337309655746</v>
      </c>
      <c r="Q39" s="229">
        <f t="shared" si="3"/>
        <v>-1474.628881071144</v>
      </c>
      <c r="R39" s="229" t="str">
        <f t="shared" si="4"/>
        <v>-2.71627252391052+9.33422611380069i</v>
      </c>
      <c r="S39" s="229">
        <f t="shared" si="20"/>
        <v>19.754589846941471</v>
      </c>
      <c r="T39" s="229">
        <f t="shared" si="21"/>
        <v>106.22506788640257</v>
      </c>
      <c r="U39" s="227" t="str">
        <f t="shared" si="5"/>
        <v>-18.1491554237473+166.872722586132i</v>
      </c>
      <c r="V39" s="227">
        <f t="shared" si="22"/>
        <v>44.498777569644488</v>
      </c>
      <c r="W39" s="227">
        <f t="shared" si="23"/>
        <v>96.20711819203602</v>
      </c>
      <c r="X39" s="269" t="str">
        <f t="shared" si="6"/>
        <v>0.000239428798839789+0.00080532235898843i</v>
      </c>
      <c r="Y39" s="269">
        <f t="shared" si="24"/>
        <v>-61.512751207505325</v>
      </c>
      <c r="Z39" s="269">
        <f t="shared" si="25"/>
        <v>73.44236396703225</v>
      </c>
      <c r="AA39" s="268" t="str">
        <f t="shared" si="7"/>
        <v>0.00121500766676773+0.00409466697001531i</v>
      </c>
      <c r="AB39" s="268">
        <f t="shared" si="26"/>
        <v>-47.389146636282796</v>
      </c>
      <c r="AC39" s="268">
        <f t="shared" si="27"/>
        <v>73.472834248037401</v>
      </c>
    </row>
    <row r="40" spans="1:29">
      <c r="A40" s="276">
        <v>-2.5</v>
      </c>
      <c r="B40" s="275">
        <f t="shared" si="8"/>
        <v>31.622776601683764</v>
      </c>
      <c r="C40" s="274">
        <f t="shared" si="9"/>
        <v>198.69176531592183</v>
      </c>
      <c r="D40" s="273" t="str">
        <f t="shared" si="10"/>
        <v>198.691765315922i</v>
      </c>
      <c r="E40" s="272">
        <f t="shared" si="0"/>
        <v>17.560134374086683</v>
      </c>
      <c r="F40" s="229" t="str">
        <f t="shared" si="11"/>
        <v>16.6946525220573-3.70932033623637i</v>
      </c>
      <c r="G40" s="229">
        <f t="shared" si="12"/>
        <v>24.660820381516253</v>
      </c>
      <c r="H40" s="229">
        <f t="shared" si="13"/>
        <v>-12.526837405761547</v>
      </c>
      <c r="I40" s="271">
        <f t="shared" si="14"/>
        <v>0.14351821565578085</v>
      </c>
      <c r="J40" s="271" t="str">
        <f t="shared" si="15"/>
        <v>0.136449030258584-0.0302964899629801i</v>
      </c>
      <c r="K40" s="271">
        <f t="shared" si="16"/>
        <v>-17.091595702599232</v>
      </c>
      <c r="L40" s="271">
        <f t="shared" si="17"/>
        <v>-12.518596879876897</v>
      </c>
      <c r="M40" s="270">
        <f t="shared" si="1"/>
        <v>0.72960400140521753</v>
      </c>
      <c r="N40" s="270" t="str">
        <f t="shared" si="2"/>
        <v>0.693769442650375-0.153553939810911i</v>
      </c>
      <c r="O40" s="270">
        <f t="shared" si="18"/>
        <v>-2.9679905743898667</v>
      </c>
      <c r="P40" s="270">
        <f t="shared" si="19"/>
        <v>-12.480237070064215</v>
      </c>
      <c r="Q40" s="229">
        <f t="shared" si="3"/>
        <v>-1474.628881071144</v>
      </c>
      <c r="R40" s="229" t="str">
        <f t="shared" si="4"/>
        <v>-2.71630005907927+7.41019804986408i</v>
      </c>
      <c r="S40" s="229">
        <f t="shared" si="20"/>
        <v>17.94413597806572</v>
      </c>
      <c r="T40" s="229">
        <f t="shared" si="21"/>
        <v>110.1310377297491</v>
      </c>
      <c r="U40" s="227" t="str">
        <f t="shared" si="5"/>
        <v>-17.8608873100722+133.78630861057i</v>
      </c>
      <c r="V40" s="227">
        <f t="shared" si="22"/>
        <v>42.604956359581948</v>
      </c>
      <c r="W40" s="227">
        <f t="shared" si="23"/>
        <v>97.604200323987556</v>
      </c>
      <c r="X40" s="269" t="str">
        <f t="shared" si="6"/>
        <v>0.00036302292101688+0.000968724656508476i</v>
      </c>
      <c r="Y40" s="269">
        <f t="shared" si="24"/>
        <v>-59.705297367926306</v>
      </c>
      <c r="Z40" s="269">
        <f t="shared" si="25"/>
        <v>69.456858365134167</v>
      </c>
      <c r="AA40" s="268" t="str">
        <f t="shared" si="7"/>
        <v>0.00184220354779682+0.00492594388751299i</v>
      </c>
      <c r="AB40" s="268">
        <f t="shared" si="26"/>
        <v>-45.581692239716951</v>
      </c>
      <c r="AC40" s="268">
        <f t="shared" si="27"/>
        <v>69.495218174946871</v>
      </c>
    </row>
    <row r="41" spans="1:29">
      <c r="A41" s="276">
        <v>-2.4</v>
      </c>
      <c r="B41" s="275">
        <f t="shared" si="8"/>
        <v>39.81071705534972</v>
      </c>
      <c r="C41" s="274">
        <f t="shared" si="9"/>
        <v>250.13811247045712</v>
      </c>
      <c r="D41" s="273" t="str">
        <f t="shared" si="10"/>
        <v>250.138112470457i</v>
      </c>
      <c r="E41" s="272">
        <f t="shared" si="0"/>
        <v>17.560134374086683</v>
      </c>
      <c r="F41" s="229" t="str">
        <f t="shared" si="11"/>
        <v>16.2286598468491-4.53285241100151i</v>
      </c>
      <c r="G41" s="229">
        <f t="shared" si="12"/>
        <v>24.531900993465456</v>
      </c>
      <c r="H41" s="229">
        <f t="shared" si="13"/>
        <v>-15.605663226642056</v>
      </c>
      <c r="I41" s="271">
        <f t="shared" si="14"/>
        <v>0.14351821565578085</v>
      </c>
      <c r="J41" s="271" t="str">
        <f t="shared" si="15"/>
        <v>0.132642840012358-0.0370227902679837i</v>
      </c>
      <c r="K41" s="271">
        <f t="shared" si="16"/>
        <v>-17.220515038105724</v>
      </c>
      <c r="L41" s="271">
        <f t="shared" si="17"/>
        <v>-15.595289019241228</v>
      </c>
      <c r="M41" s="270">
        <f t="shared" si="1"/>
        <v>0.72960400140521753</v>
      </c>
      <c r="N41" s="270" t="str">
        <f t="shared" si="2"/>
        <v>0.67447540296976-0.187644506954872i</v>
      </c>
      <c r="O41" s="270">
        <f t="shared" si="18"/>
        <v>-3.096909027131844</v>
      </c>
      <c r="P41" s="270">
        <f t="shared" si="19"/>
        <v>-15.546996882368772</v>
      </c>
      <c r="Q41" s="229">
        <f t="shared" si="3"/>
        <v>-1474.628881071144</v>
      </c>
      <c r="R41" s="229" t="str">
        <f t="shared" si="4"/>
        <v>-2.71634369862335+5.88079020058624i</v>
      </c>
      <c r="S41" s="229">
        <f t="shared" si="20"/>
        <v>16.228584198526214</v>
      </c>
      <c r="T41" s="229">
        <f t="shared" si="21"/>
        <v>114.79226899575373</v>
      </c>
      <c r="U41" s="227" t="str">
        <f t="shared" si="5"/>
        <v>-17.4258638727689+107.750128879411i</v>
      </c>
      <c r="V41" s="227">
        <f t="shared" si="22"/>
        <v>40.760485191991648</v>
      </c>
      <c r="W41" s="227">
        <f t="shared" si="23"/>
        <v>99.186605769111665</v>
      </c>
      <c r="X41" s="269" t="str">
        <f t="shared" si="6"/>
        <v>0.000538366795981966+0.00113895888563921i</v>
      </c>
      <c r="Y41" s="269">
        <f t="shared" si="24"/>
        <v>-57.994049711249183</v>
      </c>
      <c r="Z41" s="269">
        <f t="shared" si="25"/>
        <v>64.700682675251457</v>
      </c>
      <c r="AA41" s="268" t="str">
        <f t="shared" si="7"/>
        <v>0.00273201649444214+0.0057924351964675i</v>
      </c>
      <c r="AB41" s="268">
        <f t="shared" si="26"/>
        <v>-43.870443700275288</v>
      </c>
      <c r="AC41" s="268">
        <f t="shared" si="27"/>
        <v>64.748974812124004</v>
      </c>
    </row>
    <row r="42" spans="1:29">
      <c r="A42" s="276">
        <v>-2.2999999999999998</v>
      </c>
      <c r="B42" s="275">
        <f t="shared" si="8"/>
        <v>50.118723362727209</v>
      </c>
      <c r="C42" s="274">
        <f t="shared" si="9"/>
        <v>314.90522624728584</v>
      </c>
      <c r="D42" s="273" t="str">
        <f t="shared" si="10"/>
        <v>314.905226247286i</v>
      </c>
      <c r="E42" s="272">
        <f t="shared" si="0"/>
        <v>17.560134374086683</v>
      </c>
      <c r="F42" s="229" t="str">
        <f t="shared" si="11"/>
        <v>15.5436041993614-5.45314634313142i</v>
      </c>
      <c r="G42" s="229">
        <f t="shared" si="12"/>
        <v>24.335145193797054</v>
      </c>
      <c r="H42" s="229">
        <f t="shared" si="13"/>
        <v>-19.332347390354201</v>
      </c>
      <c r="I42" s="271">
        <f t="shared" si="14"/>
        <v>0.14351821565578085</v>
      </c>
      <c r="J42" s="271" t="str">
        <f t="shared" si="15"/>
        <v>0.127047361289274-0.0445393706051269i</v>
      </c>
      <c r="K42" s="271">
        <f t="shared" si="16"/>
        <v>-17.417270754497082</v>
      </c>
      <c r="L42" s="271">
        <f t="shared" si="17"/>
        <v>-19.319287037113508</v>
      </c>
      <c r="M42" s="270">
        <f t="shared" si="1"/>
        <v>0.72960400140521753</v>
      </c>
      <c r="N42" s="270" t="str">
        <f t="shared" si="2"/>
        <v>0.646111244041361-0.225739578963278i</v>
      </c>
      <c r="O42" s="270">
        <f t="shared" si="18"/>
        <v>-3.2936633444359158</v>
      </c>
      <c r="P42" s="270">
        <f t="shared" si="19"/>
        <v>-19.258490843787708</v>
      </c>
      <c r="Q42" s="229">
        <f t="shared" si="3"/>
        <v>-1474.628881071144</v>
      </c>
      <c r="R42" s="229" t="str">
        <f t="shared" si="4"/>
        <v>-2.71641286073741+4.66455616735301i</v>
      </c>
      <c r="S42" s="229">
        <f t="shared" si="20"/>
        <v>14.644445815935619</v>
      </c>
      <c r="T42" s="229">
        <f t="shared" si="21"/>
        <v>120.21446114605286</v>
      </c>
      <c r="U42" s="227" t="str">
        <f t="shared" si="5"/>
        <v>-16.7863389430251+87.3170116889907i</v>
      </c>
      <c r="V42" s="227">
        <f t="shared" si="22"/>
        <v>38.979591009732665</v>
      </c>
      <c r="W42" s="227">
        <f t="shared" si="23"/>
        <v>100.88211375569863</v>
      </c>
      <c r="X42" s="269" t="str">
        <f t="shared" si="6"/>
        <v>0.000774342119722403+0.0012972804233555i</v>
      </c>
      <c r="Y42" s="269">
        <f t="shared" si="24"/>
        <v>-56.415811815229809</v>
      </c>
      <c r="Z42" s="269">
        <f t="shared" si="25"/>
        <v>59.167171428650164</v>
      </c>
      <c r="AA42" s="268" t="str">
        <f t="shared" si="7"/>
        <v>0.00392952705297969+0.00659916473142346i</v>
      </c>
      <c r="AB42" s="268">
        <f t="shared" si="26"/>
        <v>-42.292204405168661</v>
      </c>
      <c r="AC42" s="268">
        <f t="shared" si="27"/>
        <v>59.227967621975935</v>
      </c>
    </row>
    <row r="43" spans="1:29">
      <c r="A43" s="276">
        <v>-2.2000000000000002</v>
      </c>
      <c r="B43" s="275">
        <f t="shared" si="8"/>
        <v>63.09573444801925</v>
      </c>
      <c r="C43" s="274">
        <f t="shared" si="9"/>
        <v>396.44219162949946</v>
      </c>
      <c r="D43" s="273" t="str">
        <f t="shared" si="10"/>
        <v>396.442191629499i</v>
      </c>
      <c r="E43" s="272">
        <f t="shared" si="0"/>
        <v>17.560134374086683</v>
      </c>
      <c r="F43" s="229" t="str">
        <f t="shared" si="11"/>
        <v>14.5743045885833-6.4137696127449i</v>
      </c>
      <c r="G43" s="229">
        <f t="shared" si="12"/>
        <v>24.040581249527222</v>
      </c>
      <c r="H43" s="229">
        <f t="shared" si="13"/>
        <v>-23.75303701394084</v>
      </c>
      <c r="I43" s="271">
        <f t="shared" si="14"/>
        <v>0.14351821565578085</v>
      </c>
      <c r="J43" s="271" t="str">
        <f t="shared" si="15"/>
        <v>0.11913020115157-0.0523852783677926i</v>
      </c>
      <c r="K43" s="271">
        <f t="shared" si="16"/>
        <v>-17.711834566781679</v>
      </c>
      <c r="L43" s="271">
        <f t="shared" si="17"/>
        <v>-23.736595003525824</v>
      </c>
      <c r="M43" s="270">
        <f t="shared" si="1"/>
        <v>0.72960400140521753</v>
      </c>
      <c r="N43" s="270" t="str">
        <f t="shared" si="2"/>
        <v>0.605978203137098-0.265502136154334i</v>
      </c>
      <c r="O43" s="270">
        <f t="shared" si="18"/>
        <v>-3.5882249393173646</v>
      </c>
      <c r="P43" s="270">
        <f t="shared" si="19"/>
        <v>-23.66005714072973</v>
      </c>
      <c r="Q43" s="229">
        <f t="shared" si="3"/>
        <v>-1474.628881071144</v>
      </c>
      <c r="R43" s="229" t="str">
        <f t="shared" si="4"/>
        <v>-2.71652247052286+3.69672734490938i</v>
      </c>
      <c r="S43" s="229">
        <f t="shared" si="20"/>
        <v>13.231548608708595</v>
      </c>
      <c r="T43" s="229">
        <f t="shared" si="21"/>
        <v>126.31012876003658</v>
      </c>
      <c r="U43" s="227" t="str">
        <f t="shared" si="5"/>
        <v>-15.881468395748+71.3003795794324i</v>
      </c>
      <c r="V43" s="227">
        <f t="shared" si="22"/>
        <v>37.272129858235814</v>
      </c>
      <c r="W43" s="227">
        <f t="shared" si="23"/>
        <v>102.55709174609568</v>
      </c>
      <c r="X43" s="269" t="str">
        <f t="shared" si="6"/>
        <v>0.00107030619675312+0.00141740985831247i</v>
      </c>
      <c r="Y43" s="269">
        <f t="shared" si="24"/>
        <v>-55.010548665648386</v>
      </c>
      <c r="Z43" s="269">
        <f t="shared" si="25"/>
        <v>52.943031072119226</v>
      </c>
      <c r="AA43" s="268" t="str">
        <f t="shared" si="7"/>
        <v>0.00543149222875213+0.00721295793611766i</v>
      </c>
      <c r="AB43" s="268">
        <f t="shared" si="26"/>
        <v>-40.886939038184039</v>
      </c>
      <c r="AC43" s="268">
        <f t="shared" si="27"/>
        <v>53.019568934915341</v>
      </c>
    </row>
    <row r="44" spans="1:29">
      <c r="A44" s="276">
        <v>-2.1</v>
      </c>
      <c r="B44" s="275">
        <f t="shared" si="8"/>
        <v>79.432823472428126</v>
      </c>
      <c r="C44" s="274">
        <f t="shared" si="9"/>
        <v>499.09114934975014</v>
      </c>
      <c r="D44" s="273" t="str">
        <f t="shared" si="10"/>
        <v>499.09114934975i</v>
      </c>
      <c r="E44" s="272">
        <f t="shared" si="0"/>
        <v>17.560134374086683</v>
      </c>
      <c r="F44" s="229" t="str">
        <f t="shared" si="11"/>
        <v>13.2745413534439-7.31254510161735i</v>
      </c>
      <c r="G44" s="229">
        <f t="shared" si="12"/>
        <v>23.611359691430547</v>
      </c>
      <c r="H44" s="229">
        <f t="shared" si="13"/>
        <v>-28.84904523812336</v>
      </c>
      <c r="I44" s="271">
        <f t="shared" si="14"/>
        <v>0.14351821565578085</v>
      </c>
      <c r="J44" s="271" t="str">
        <f t="shared" si="15"/>
        <v>0.108513841370866-0.059725918522552i</v>
      </c>
      <c r="K44" s="271">
        <f t="shared" si="16"/>
        <v>-18.141055915695802</v>
      </c>
      <c r="L44" s="271">
        <f t="shared" si="17"/>
        <v>-28.828345973723152</v>
      </c>
      <c r="M44" s="270">
        <f t="shared" si="1"/>
        <v>0.72960400140521753</v>
      </c>
      <c r="N44" s="270" t="str">
        <f t="shared" si="2"/>
        <v>0.552162598108537-0.30270101728622i</v>
      </c>
      <c r="O44" s="270">
        <f t="shared" si="18"/>
        <v>-4.0174427738861329</v>
      </c>
      <c r="P44" s="270">
        <f t="shared" si="19"/>
        <v>-28.73199053308225</v>
      </c>
      <c r="Q44" s="229">
        <f t="shared" si="3"/>
        <v>-1474.628881071144</v>
      </c>
      <c r="R44" s="229" t="str">
        <f t="shared" si="4"/>
        <v>-2.71669617832409+2.92576390187852i</v>
      </c>
      <c r="S44" s="229">
        <f t="shared" si="20"/>
        <v>12.02502826036643</v>
      </c>
      <c r="T44" s="229">
        <f t="shared" si="21"/>
        <v>132.8780140744235</v>
      </c>
      <c r="U44" s="227" t="str">
        <f t="shared" si="5"/>
        <v>-14.6681152747355+58.7041372372862i</v>
      </c>
      <c r="V44" s="227">
        <f t="shared" si="22"/>
        <v>35.636387951796976</v>
      </c>
      <c r="W44" s="227">
        <f t="shared" si="23"/>
        <v>104.02896883630017</v>
      </c>
      <c r="X44" s="269" t="str">
        <f t="shared" si="6"/>
        <v>0.00141030269436729+0.00147207778276249i</v>
      </c>
      <c r="Y44" s="269">
        <f t="shared" si="24"/>
        <v>-53.813279421472025</v>
      </c>
      <c r="Z44" s="269">
        <f t="shared" si="25"/>
        <v>46.227773396623718</v>
      </c>
      <c r="AA44" s="268" t="str">
        <f t="shared" si="7"/>
        <v>0.00715697260023524+0.00749566124464637i</v>
      </c>
      <c r="AB44" s="268">
        <f t="shared" si="26"/>
        <v>-39.689666279662362</v>
      </c>
      <c r="AC44" s="268">
        <f t="shared" si="27"/>
        <v>46.324128837264716</v>
      </c>
    </row>
    <row r="45" spans="1:29">
      <c r="A45" s="276">
        <v>-2</v>
      </c>
      <c r="B45" s="275">
        <f t="shared" si="8"/>
        <v>100</v>
      </c>
      <c r="C45" s="274">
        <f t="shared" si="9"/>
        <v>628.31853071795865</v>
      </c>
      <c r="D45" s="273" t="str">
        <f t="shared" si="10"/>
        <v>628.318530717959i</v>
      </c>
      <c r="E45" s="272">
        <f t="shared" si="0"/>
        <v>17.560134374086683</v>
      </c>
      <c r="F45" s="229" t="str">
        <f t="shared" si="11"/>
        <v>11.6517227949684-8.00835185595215i</v>
      </c>
      <c r="G45" s="229">
        <f t="shared" si="12"/>
        <v>23.008048501704739</v>
      </c>
      <c r="H45" s="229">
        <f t="shared" si="13"/>
        <v>-34.501151024923892</v>
      </c>
      <c r="I45" s="271">
        <f t="shared" si="14"/>
        <v>0.14351821565578085</v>
      </c>
      <c r="J45" s="271" t="str">
        <f t="shared" si="15"/>
        <v>0.095258792745398-0.0654086005988405i</v>
      </c>
      <c r="K45" s="271">
        <f t="shared" si="16"/>
        <v>-18.744366773889659</v>
      </c>
      <c r="L45" s="271">
        <f t="shared" si="17"/>
        <v>-34.475092195628179</v>
      </c>
      <c r="M45" s="270">
        <f t="shared" si="1"/>
        <v>0.72960400140521753</v>
      </c>
      <c r="N45" s="270" t="str">
        <f t="shared" si="2"/>
        <v>0.484971172455814-0.331492467682003i</v>
      </c>
      <c r="O45" s="270">
        <f t="shared" si="18"/>
        <v>-4.6207480622223613</v>
      </c>
      <c r="P45" s="270">
        <f t="shared" si="19"/>
        <v>-34.353787922341596</v>
      </c>
      <c r="Q45" s="229">
        <f t="shared" si="3"/>
        <v>-1474.628881071144</v>
      </c>
      <c r="R45" s="229" t="str">
        <f t="shared" si="4"/>
        <v>-2.71697145649282+2.31061038587941i</v>
      </c>
      <c r="S45" s="229">
        <f t="shared" si="20"/>
        <v>11.045162767150114</v>
      </c>
      <c r="T45" s="229">
        <f t="shared" si="21"/>
        <v>139.62096322138149</v>
      </c>
      <c r="U45" s="227" t="str">
        <f t="shared" si="5"/>
        <v>-13.1532172807562+48.6810551096151i</v>
      </c>
      <c r="V45" s="227">
        <f t="shared" si="22"/>
        <v>34.053211268854845</v>
      </c>
      <c r="W45" s="227">
        <f t="shared" si="23"/>
        <v>105.11981219645763</v>
      </c>
      <c r="X45" s="269" t="str">
        <f t="shared" si="6"/>
        <v>0.00176346235224458+0.00144409620435203i</v>
      </c>
      <c r="Y45" s="269">
        <f t="shared" si="24"/>
        <v>-52.843966156302393</v>
      </c>
      <c r="Z45" s="269">
        <f t="shared" si="25"/>
        <v>39.31398611967316</v>
      </c>
      <c r="AA45" s="268" t="str">
        <f t="shared" si="7"/>
        <v>0.00894937172236691+0.00736033286739772i</v>
      </c>
      <c r="AB45" s="268">
        <f t="shared" si="26"/>
        <v>-38.720347444635095</v>
      </c>
      <c r="AC45" s="268">
        <f t="shared" si="27"/>
        <v>39.435290392959594</v>
      </c>
    </row>
    <row r="46" spans="1:29">
      <c r="A46" s="276">
        <v>-1.9</v>
      </c>
      <c r="B46" s="275">
        <f t="shared" si="8"/>
        <v>125.89254117941664</v>
      </c>
      <c r="C46" s="274">
        <f t="shared" si="9"/>
        <v>791.0061650220116</v>
      </c>
      <c r="D46" s="273" t="str">
        <f t="shared" si="10"/>
        <v>791.006165022012i</v>
      </c>
      <c r="E46" s="272">
        <f t="shared" si="0"/>
        <v>17.560134374086683</v>
      </c>
      <c r="F46" s="229" t="str">
        <f t="shared" si="11"/>
        <v>9.79690353631569-8.35869193787658i</v>
      </c>
      <c r="G46" s="229">
        <f t="shared" si="12"/>
        <v>22.197077504308474</v>
      </c>
      <c r="H46" s="229">
        <f t="shared" si="13"/>
        <v>-40.470722182331038</v>
      </c>
      <c r="I46" s="271">
        <f t="shared" si="14"/>
        <v>0.14351821565578085</v>
      </c>
      <c r="J46" s="271" t="str">
        <f t="shared" si="15"/>
        <v>0.0801087827355098-0.068269380334627i</v>
      </c>
      <c r="K46" s="271">
        <f t="shared" si="16"/>
        <v>-19.555337245843226</v>
      </c>
      <c r="L46" s="271">
        <f t="shared" si="17"/>
        <v>-40.437916061252132</v>
      </c>
      <c r="M46" s="270">
        <f t="shared" si="1"/>
        <v>0.72960400140521753</v>
      </c>
      <c r="N46" s="270" t="str">
        <f t="shared" si="2"/>
        <v>0.408173983148074-0.345975524112615i</v>
      </c>
      <c r="O46" s="270">
        <f t="shared" si="18"/>
        <v>-5.4317097065576689</v>
      </c>
      <c r="P46" s="270">
        <f t="shared" si="19"/>
        <v>-40.285203107866764</v>
      </c>
      <c r="Q46" s="229">
        <f t="shared" si="3"/>
        <v>-1474.628881071144</v>
      </c>
      <c r="R46" s="229" t="str">
        <f t="shared" si="4"/>
        <v>-2.71740766728697+1.81850994747918i</v>
      </c>
      <c r="S46" s="229">
        <f t="shared" si="20"/>
        <v>10.290298198292193</v>
      </c>
      <c r="T46" s="229">
        <f t="shared" si="21"/>
        <v>146.20925996567703</v>
      </c>
      <c r="U46" s="227" t="str">
        <f t="shared" si="5"/>
        <v>-11.4218163483125+40.5297400957596i</v>
      </c>
      <c r="V46" s="227">
        <f t="shared" si="22"/>
        <v>32.487375702600659</v>
      </c>
      <c r="W46" s="227">
        <f t="shared" si="23"/>
        <v>105.738537783346</v>
      </c>
      <c r="X46" s="269" t="str">
        <f t="shared" si="6"/>
        <v>0.00209355466710931+0.00133489706614689i</v>
      </c>
      <c r="Y46" s="269">
        <f t="shared" si="24"/>
        <v>-52.100724616322978</v>
      </c>
      <c r="Z46" s="269">
        <f t="shared" si="25"/>
        <v>32.52249125928865</v>
      </c>
      <c r="AA46" s="268" t="str">
        <f t="shared" si="7"/>
        <v>0.0106249142699313+0.00681458229729234i</v>
      </c>
      <c r="AB46" s="268">
        <f t="shared" si="26"/>
        <v>-37.977097077037413</v>
      </c>
      <c r="AC46" s="268">
        <f t="shared" si="27"/>
        <v>32.675204212673947</v>
      </c>
    </row>
    <row r="47" spans="1:29">
      <c r="A47" s="276">
        <v>-1.8</v>
      </c>
      <c r="B47" s="275">
        <f t="shared" si="8"/>
        <v>158.48931924611125</v>
      </c>
      <c r="C47" s="274">
        <f t="shared" si="9"/>
        <v>995.81776203206107</v>
      </c>
      <c r="D47" s="273" t="str">
        <f t="shared" si="10"/>
        <v>995.817762032061i</v>
      </c>
      <c r="E47" s="272">
        <f t="shared" si="0"/>
        <v>17.560134374086683</v>
      </c>
      <c r="F47" s="229" t="str">
        <f t="shared" si="11"/>
        <v>7.87938276999187-8.28022240694066i</v>
      </c>
      <c r="G47" s="229">
        <f t="shared" si="12"/>
        <v>21.160986303441156</v>
      </c>
      <c r="H47" s="229">
        <f t="shared" si="13"/>
        <v>-46.420932665724585</v>
      </c>
      <c r="I47" s="271">
        <f t="shared" si="14"/>
        <v>0.14351821565578085</v>
      </c>
      <c r="J47" s="271" t="str">
        <f t="shared" si="15"/>
        <v>0.0644466345150373-0.0676274783016203i</v>
      </c>
      <c r="K47" s="271">
        <f t="shared" si="16"/>
        <v>-20.591427613940127</v>
      </c>
      <c r="L47" s="271">
        <f t="shared" si="17"/>
        <v>-46.379632208875705</v>
      </c>
      <c r="M47" s="270">
        <f t="shared" si="1"/>
        <v>0.72960400140521753</v>
      </c>
      <c r="N47" s="270" t="str">
        <f t="shared" si="2"/>
        <v>0.328780748422991-0.342698241916706i</v>
      </c>
      <c r="O47" s="270">
        <f t="shared" si="18"/>
        <v>-6.4677860838505188</v>
      </c>
      <c r="P47" s="270">
        <f t="shared" si="19"/>
        <v>-46.187378148403944</v>
      </c>
      <c r="Q47" s="229">
        <f t="shared" si="3"/>
        <v>-1474.628881071144</v>
      </c>
      <c r="R47" s="229" t="str">
        <f t="shared" si="4"/>
        <v>-2.7180988247083+1.42326106787333i</v>
      </c>
      <c r="S47" s="229">
        <f t="shared" si="20"/>
        <v>9.7376188962578798</v>
      </c>
      <c r="T47" s="229">
        <f t="shared" si="21"/>
        <v>152.36237816027662</v>
      </c>
      <c r="U47" s="227" t="str">
        <f t="shared" si="5"/>
        <v>-9.6320228614107+33.7208815280301i</v>
      </c>
      <c r="V47" s="227">
        <f t="shared" si="22"/>
        <v>30.898605199699038</v>
      </c>
      <c r="W47" s="227">
        <f t="shared" si="23"/>
        <v>105.94144549455203</v>
      </c>
      <c r="X47" s="269" t="str">
        <f t="shared" si="6"/>
        <v>0.00237226357567025+0.00116321614880128i</v>
      </c>
      <c r="Y47" s="269">
        <f t="shared" si="24"/>
        <v>-51.561006348916465</v>
      </c>
      <c r="Z47" s="269">
        <f t="shared" si="25"/>
        <v>26.120569081009847</v>
      </c>
      <c r="AA47" s="268" t="str">
        <f t="shared" si="7"/>
        <v>0.0120400260810299+0.00595390472549218i</v>
      </c>
      <c r="AB47" s="268">
        <f t="shared" si="26"/>
        <v>-37.437364818826829</v>
      </c>
      <c r="AC47" s="268">
        <f t="shared" si="27"/>
        <v>26.312823141481438</v>
      </c>
    </row>
    <row r="48" spans="1:29">
      <c r="A48" s="276">
        <v>-1.7</v>
      </c>
      <c r="B48" s="275">
        <f t="shared" si="8"/>
        <v>199.52623149688793</v>
      </c>
      <c r="C48" s="274">
        <f t="shared" si="9"/>
        <v>1253.6602861381591</v>
      </c>
      <c r="D48" s="273" t="str">
        <f t="shared" si="10"/>
        <v>1253.66028613816i</v>
      </c>
      <c r="E48" s="272">
        <f t="shared" si="0"/>
        <v>17.560134374086683</v>
      </c>
      <c r="F48" s="229" t="str">
        <f t="shared" si="11"/>
        <v>6.09213094227233-7.79254898891193i</v>
      </c>
      <c r="G48" s="229">
        <f t="shared" si="12"/>
        <v>19.905070299025496</v>
      </c>
      <c r="H48" s="229">
        <f t="shared" si="13"/>
        <v>-51.982086637119657</v>
      </c>
      <c r="I48" s="271">
        <f t="shared" si="14"/>
        <v>0.14351821565578085</v>
      </c>
      <c r="J48" s="271" t="str">
        <f t="shared" si="15"/>
        <v>0.0498485167298627-0.0636429808910671i</v>
      </c>
      <c r="K48" s="271">
        <f t="shared" si="16"/>
        <v>-21.84734229850395</v>
      </c>
      <c r="L48" s="271">
        <f t="shared" si="17"/>
        <v>-51.930092447741046</v>
      </c>
      <c r="M48" s="270">
        <f t="shared" si="1"/>
        <v>0.72960400140521753</v>
      </c>
      <c r="N48" s="270" t="str">
        <f t="shared" si="2"/>
        <v>0.254781288547764-0.322470872738637i</v>
      </c>
      <c r="O48" s="270">
        <f t="shared" si="18"/>
        <v>-7.7236785945546806</v>
      </c>
      <c r="P48" s="270">
        <f t="shared" si="19"/>
        <v>-51.688059239256731</v>
      </c>
      <c r="Q48" s="229">
        <f t="shared" si="3"/>
        <v>-1474.628881071144</v>
      </c>
      <c r="R48" s="229" t="str">
        <f t="shared" si="4"/>
        <v>-2.71919375812387+1.10382452286556i</v>
      </c>
      <c r="S48" s="229">
        <f t="shared" si="20"/>
        <v>9.3512637431121153</v>
      </c>
      <c r="T48" s="229">
        <f t="shared" si="21"/>
        <v>157.90588917238119</v>
      </c>
      <c r="U48" s="227" t="str">
        <f t="shared" si="5"/>
        <v>-7.964077762308+27.9140941011121i</v>
      </c>
      <c r="V48" s="227">
        <f t="shared" si="22"/>
        <v>29.256334042137624</v>
      </c>
      <c r="W48" s="227">
        <f t="shared" si="23"/>
        <v>105.92380253526152</v>
      </c>
      <c r="X48" s="269" t="str">
        <f t="shared" si="6"/>
        <v>0.00258667753198783+0.000955121025620054i</v>
      </c>
      <c r="Y48" s="269">
        <f t="shared" si="24"/>
        <v>-51.190060513567424</v>
      </c>
      <c r="Z48" s="269">
        <f t="shared" si="25"/>
        <v>20.266478949656335</v>
      </c>
      <c r="AA48" s="268" t="str">
        <f t="shared" si="7"/>
        <v>0.0131293630168494+0.0049110910423453i</v>
      </c>
      <c r="AB48" s="268">
        <f t="shared" si="26"/>
        <v>-37.066396809618148</v>
      </c>
      <c r="AC48" s="268">
        <f t="shared" si="27"/>
        <v>20.508512158140618</v>
      </c>
    </row>
    <row r="49" spans="1:29">
      <c r="A49" s="276">
        <v>-1.6</v>
      </c>
      <c r="B49" s="275">
        <f t="shared" si="8"/>
        <v>251.1886431509578</v>
      </c>
      <c r="C49" s="274">
        <f t="shared" si="9"/>
        <v>1578.2647919764743</v>
      </c>
      <c r="D49" s="273" t="str">
        <f t="shared" si="10"/>
        <v>1578.26479197647i</v>
      </c>
      <c r="E49" s="272">
        <f t="shared" si="0"/>
        <v>17.560134374086683</v>
      </c>
      <c r="F49" s="229" t="str">
        <f t="shared" si="11"/>
        <v>4.58012860713433-7.00744647331906i</v>
      </c>
      <c r="G49" s="229">
        <f t="shared" si="12"/>
        <v>18.456057692179527</v>
      </c>
      <c r="H49" s="229">
        <f t="shared" si="13"/>
        <v>-56.831016404428333</v>
      </c>
      <c r="I49" s="271">
        <f t="shared" si="14"/>
        <v>0.14351821565578085</v>
      </c>
      <c r="J49" s="271" t="str">
        <f t="shared" si="15"/>
        <v>0.0374986213550246-0.0572287906466077i</v>
      </c>
      <c r="K49" s="271">
        <f t="shared" si="16"/>
        <v>-23.296352813526518</v>
      </c>
      <c r="L49" s="271">
        <f t="shared" si="17"/>
        <v>-56.765559608663281</v>
      </c>
      <c r="M49" s="270">
        <f t="shared" si="1"/>
        <v>0.72960400140521753</v>
      </c>
      <c r="N49" s="270" t="str">
        <f t="shared" si="2"/>
        <v>0.192178461561678-0.289919463662661i</v>
      </c>
      <c r="O49" s="270">
        <f t="shared" si="18"/>
        <v>-9.1726539665549893</v>
      </c>
      <c r="P49" s="270">
        <f t="shared" si="19"/>
        <v>-56.460858478042105</v>
      </c>
      <c r="Q49" s="229">
        <f t="shared" si="3"/>
        <v>-1474.628881071144</v>
      </c>
      <c r="R49" s="229" t="str">
        <f t="shared" si="4"/>
        <v>-2.72092791267242+0.843207528326164i</v>
      </c>
      <c r="S49" s="229">
        <f t="shared" si="20"/>
        <v>9.0925896232751118</v>
      </c>
      <c r="T49" s="229">
        <f t="shared" si="21"/>
        <v>162.78194550677884</v>
      </c>
      <c r="U49" s="227" t="str">
        <f t="shared" si="5"/>
        <v>-6.55346815013599+22.9287556280494i</v>
      </c>
      <c r="V49" s="227">
        <f t="shared" si="22"/>
        <v>27.54864731545463</v>
      </c>
      <c r="W49" s="227">
        <f t="shared" si="23"/>
        <v>105.95092910235053</v>
      </c>
      <c r="X49" s="269" t="str">
        <f t="shared" si="6"/>
        <v>0.00273760623744993+0.000733585376620104i</v>
      </c>
      <c r="Y49" s="269">
        <f t="shared" si="24"/>
        <v>-50.951419442730455</v>
      </c>
      <c r="Z49" s="269">
        <f t="shared" si="25"/>
        <v>15.000898169703294</v>
      </c>
      <c r="AA49" s="268" t="str">
        <f t="shared" si="7"/>
        <v>0.0138973003211295+0.00380333096256085i</v>
      </c>
      <c r="AB49" s="268">
        <f t="shared" si="26"/>
        <v>-36.827720595758926</v>
      </c>
      <c r="AC49" s="268">
        <f t="shared" si="27"/>
        <v>15.305599300324456</v>
      </c>
    </row>
    <row r="50" spans="1:29">
      <c r="A50" s="276">
        <v>-1.5</v>
      </c>
      <c r="B50" s="275">
        <f t="shared" si="8"/>
        <v>316.22776601683785</v>
      </c>
      <c r="C50" s="274">
        <f t="shared" si="9"/>
        <v>1986.9176531592195</v>
      </c>
      <c r="D50" s="273" t="str">
        <f t="shared" si="10"/>
        <v>1986.91765315922i</v>
      </c>
      <c r="E50" s="272">
        <f t="shared" si="0"/>
        <v>17.560134374086683</v>
      </c>
      <c r="F50" s="229" t="str">
        <f t="shared" si="11"/>
        <v>3.40235429240756-6.07334142069877i</v>
      </c>
      <c r="G50" s="229">
        <f t="shared" si="12"/>
        <v>16.853967695144839</v>
      </c>
      <c r="H50" s="229">
        <f t="shared" si="13"/>
        <v>-60.741959580729677</v>
      </c>
      <c r="I50" s="271">
        <f t="shared" si="14"/>
        <v>0.14351821565578085</v>
      </c>
      <c r="J50" s="271" t="str">
        <f t="shared" si="15"/>
        <v>0.0278786841744246-0.0495971620359995i</v>
      </c>
      <c r="K50" s="271">
        <f t="shared" si="16"/>
        <v>-24.898439495246627</v>
      </c>
      <c r="L50" s="271">
        <f t="shared" si="17"/>
        <v>-60.659554378135333</v>
      </c>
      <c r="M50" s="270">
        <f t="shared" si="1"/>
        <v>0.72960400140521753</v>
      </c>
      <c r="N50" s="270" t="str">
        <f t="shared" si="2"/>
        <v>0.143414313573859-0.251187107821699i</v>
      </c>
      <c r="O50" s="270">
        <f t="shared" si="18"/>
        <v>-10.774684950782717</v>
      </c>
      <c r="P50" s="270">
        <f t="shared" si="19"/>
        <v>-60.27595963089103</v>
      </c>
      <c r="Q50" s="229">
        <f t="shared" si="3"/>
        <v>-1474.628881071144</v>
      </c>
      <c r="R50" s="229" t="str">
        <f t="shared" si="4"/>
        <v>-2.72367335681385+0.62756788393658i</v>
      </c>
      <c r="S50" s="229">
        <f t="shared" si="20"/>
        <v>8.9277546580641758</v>
      </c>
      <c r="T50" s="229">
        <f t="shared" si="21"/>
        <v>167.02480050623689</v>
      </c>
      <c r="U50" s="227" t="str">
        <f t="shared" si="5"/>
        <v>-5.4554677128594+18.67700649808i</v>
      </c>
      <c r="V50" s="227">
        <f t="shared" si="22"/>
        <v>25.781722353209027</v>
      </c>
      <c r="W50" s="227">
        <f t="shared" si="23"/>
        <v>106.28284092550719</v>
      </c>
      <c r="X50" s="269" t="str">
        <f t="shared" si="6"/>
        <v>0.00283299914187645+0.000513484304054221i</v>
      </c>
      <c r="Y50" s="269">
        <f t="shared" si="24"/>
        <v>-50.814690305182225</v>
      </c>
      <c r="Z50" s="269">
        <f t="shared" si="25"/>
        <v>10.273393489074875</v>
      </c>
      <c r="AA50" s="268" t="str">
        <f t="shared" si="7"/>
        <v>0.0143845772757426+0.00270681168378717i</v>
      </c>
      <c r="AB50" s="268">
        <f t="shared" si="26"/>
        <v>-36.69093576071829</v>
      </c>
      <c r="AC50" s="268">
        <f t="shared" si="27"/>
        <v>10.656988236319114</v>
      </c>
    </row>
    <row r="51" spans="1:29">
      <c r="A51" s="276">
        <v>-1.4</v>
      </c>
      <c r="B51" s="275">
        <f t="shared" si="8"/>
        <v>398.10717055349727</v>
      </c>
      <c r="C51" s="274">
        <f t="shared" si="9"/>
        <v>2501.3811247045714</v>
      </c>
      <c r="D51" s="273" t="str">
        <f t="shared" si="10"/>
        <v>2501.38112470457i</v>
      </c>
      <c r="E51" s="272">
        <f t="shared" si="0"/>
        <v>17.560134374086683</v>
      </c>
      <c r="F51" s="229" t="str">
        <f t="shared" si="11"/>
        <v>2.54256393361363-5.11995423523702i</v>
      </c>
      <c r="G51" s="229">
        <f t="shared" si="12"/>
        <v>15.142629470870952</v>
      </c>
      <c r="H51" s="229">
        <f t="shared" si="13"/>
        <v>-63.591053127495876</v>
      </c>
      <c r="I51" s="271">
        <f t="shared" si="14"/>
        <v>0.14351821565578085</v>
      </c>
      <c r="J51" s="271" t="str">
        <f t="shared" si="15"/>
        <v>0.020856031173415-0.0418075380258215i</v>
      </c>
      <c r="K51" s="271">
        <f t="shared" si="16"/>
        <v>-26.609772465106197</v>
      </c>
      <c r="L51" s="271">
        <f t="shared" si="17"/>
        <v>-63.487311165723831</v>
      </c>
      <c r="M51" s="270">
        <f t="shared" si="1"/>
        <v>0.72960400140521753</v>
      </c>
      <c r="N51" s="270" t="str">
        <f t="shared" si="2"/>
        <v>0.107816411459862-0.211641767540061i</v>
      </c>
      <c r="O51" s="270">
        <f t="shared" si="18"/>
        <v>-12.485929647182015</v>
      </c>
      <c r="P51" s="270">
        <f t="shared" si="19"/>
        <v>-63.004396482824511</v>
      </c>
      <c r="Q51" s="229">
        <f t="shared" si="3"/>
        <v>-1474.628881071144</v>
      </c>
      <c r="R51" s="229" t="str">
        <f t="shared" si="4"/>
        <v>-2.72801705697849+0.445494835164111i</v>
      </c>
      <c r="S51" s="229">
        <f t="shared" si="20"/>
        <v>8.8312420781155883</v>
      </c>
      <c r="T51" s="229">
        <f t="shared" si="21"/>
        <v>170.72526462441843</v>
      </c>
      <c r="U51" s="227" t="str">
        <f t="shared" si="5"/>
        <v>-4.6552446112816+15.1000215851753i</v>
      </c>
      <c r="V51" s="227">
        <f t="shared" si="22"/>
        <v>23.973871548986555</v>
      </c>
      <c r="W51" s="227">
        <f t="shared" si="23"/>
        <v>107.13421149692252</v>
      </c>
      <c r="X51" s="269" t="str">
        <f t="shared" si="6"/>
        <v>0.00288177869507548+0.00030191133909762i</v>
      </c>
      <c r="Y51" s="269">
        <f t="shared" si="24"/>
        <v>-50.759379721739748</v>
      </c>
      <c r="Z51" s="269">
        <f t="shared" si="25"/>
        <v>5.9808102269079111</v>
      </c>
      <c r="AA51" s="268" t="str">
        <f t="shared" si="7"/>
        <v>0.0146370540122941+0.00165829502233174i</v>
      </c>
      <c r="AB51" s="268">
        <f t="shared" si="26"/>
        <v>-36.635536903815549</v>
      </c>
      <c r="AC51" s="268">
        <f t="shared" si="27"/>
        <v>6.4637249098072189</v>
      </c>
    </row>
    <row r="52" spans="1:29">
      <c r="A52" s="276">
        <v>-1.3</v>
      </c>
      <c r="B52" s="275">
        <f t="shared" si="8"/>
        <v>501.18723362727206</v>
      </c>
      <c r="C52" s="274">
        <f t="shared" si="9"/>
        <v>3149.0522624728583</v>
      </c>
      <c r="D52" s="273" t="str">
        <f t="shared" si="10"/>
        <v>3149.05226247286i</v>
      </c>
      <c r="E52" s="272">
        <f t="shared" si="0"/>
        <v>17.560134374086683</v>
      </c>
      <c r="F52" s="229" t="str">
        <f t="shared" si="11"/>
        <v>1.94417952467872-4.23258141130605i</v>
      </c>
      <c r="G52" s="229">
        <f t="shared" si="12"/>
        <v>13.363512352865916</v>
      </c>
      <c r="H52" s="229">
        <f t="shared" si="13"/>
        <v>-65.328949764608097</v>
      </c>
      <c r="I52" s="271">
        <f t="shared" si="14"/>
        <v>0.14351821565578085</v>
      </c>
      <c r="J52" s="271" t="str">
        <f t="shared" si="15"/>
        <v>0.0159685475691864-0.034556484115675i</v>
      </c>
      <c r="K52" s="271">
        <f t="shared" si="16"/>
        <v>-28.388881255438825</v>
      </c>
      <c r="L52" s="271">
        <f t="shared" si="17"/>
        <v>-65.198346456142261</v>
      </c>
      <c r="M52" s="270">
        <f t="shared" si="1"/>
        <v>0.72960400140521753</v>
      </c>
      <c r="N52" s="270" t="str">
        <f t="shared" si="2"/>
        <v>0.0830424092636778-0.17481129258244i</v>
      </c>
      <c r="O52" s="270">
        <f t="shared" si="18"/>
        <v>-14.264898536312259</v>
      </c>
      <c r="P52" s="270">
        <f t="shared" si="19"/>
        <v>-64.590397862654655</v>
      </c>
      <c r="Q52" s="229">
        <f t="shared" si="3"/>
        <v>-1474.628881071144</v>
      </c>
      <c r="R52" s="229" t="str">
        <f t="shared" si="4"/>
        <v>-2.73488248547439+0.287437058741744i</v>
      </c>
      <c r="S52" s="229">
        <f t="shared" si="20"/>
        <v>8.7864828959340997</v>
      </c>
      <c r="T52" s="229">
        <f t="shared" si="21"/>
        <v>174.00022116534029</v>
      </c>
      <c r="U52" s="227" t="str">
        <f t="shared" si="5"/>
        <v>-4.10050177891096+12.134442014365i</v>
      </c>
      <c r="V52" s="227">
        <f t="shared" si="22"/>
        <v>22.149995248800035</v>
      </c>
      <c r="W52" s="227">
        <f t="shared" si="23"/>
        <v>108.67127140073214</v>
      </c>
      <c r="X52" s="269" t="str">
        <f t="shared" si="6"/>
        <v>0.00289029107714824+0.000101085223957497i</v>
      </c>
      <c r="Y52" s="269">
        <f t="shared" si="24"/>
        <v>-50.775859377863448</v>
      </c>
      <c r="Z52" s="269">
        <f t="shared" si="25"/>
        <v>2.0030498027396471</v>
      </c>
      <c r="AA52" s="268" t="str">
        <f t="shared" si="7"/>
        <v>0.0146877430826912+0.000669791782152202i</v>
      </c>
      <c r="AB52" s="268">
        <f t="shared" si="26"/>
        <v>-36.651876658736896</v>
      </c>
      <c r="AC52" s="268">
        <f t="shared" si="27"/>
        <v>2.610998396227278</v>
      </c>
    </row>
    <row r="53" spans="1:29">
      <c r="A53" s="276">
        <v>-1.2</v>
      </c>
      <c r="B53" s="275">
        <f t="shared" si="8"/>
        <v>630.95734448019311</v>
      </c>
      <c r="C53" s="274">
        <f t="shared" si="9"/>
        <v>3964.421916294998</v>
      </c>
      <c r="D53" s="273" t="str">
        <f t="shared" si="10"/>
        <v>3964.421916295i</v>
      </c>
      <c r="E53" s="272">
        <f t="shared" si="0"/>
        <v>17.560134374086683</v>
      </c>
      <c r="F53" s="229" t="str">
        <f t="shared" si="11"/>
        <v>1.54142153784598-3.45343028326094i</v>
      </c>
      <c r="G53" s="229">
        <f t="shared" si="12"/>
        <v>11.554016649919149</v>
      </c>
      <c r="H53" s="229">
        <f t="shared" si="13"/>
        <v>-65.946640509905961</v>
      </c>
      <c r="I53" s="271">
        <f t="shared" si="14"/>
        <v>0.14351821565578085</v>
      </c>
      <c r="J53" s="271" t="str">
        <f t="shared" si="15"/>
        <v>0.0126789670305028-0.0281885836843893i</v>
      </c>
      <c r="K53" s="271">
        <f t="shared" si="16"/>
        <v>-30.198363759946915</v>
      </c>
      <c r="L53" s="271">
        <f t="shared" si="17"/>
        <v>-65.782220852574</v>
      </c>
      <c r="M53" s="270">
        <f t="shared" si="1"/>
        <v>0.72960400140521753</v>
      </c>
      <c r="N53" s="270" t="str">
        <f t="shared" si="2"/>
        <v>0.0663691084390439-0.142438485189985i</v>
      </c>
      <c r="O53" s="270">
        <f t="shared" si="18"/>
        <v>-16.074159319399467</v>
      </c>
      <c r="P53" s="270">
        <f t="shared" si="19"/>
        <v>-65.016868840302692</v>
      </c>
      <c r="Q53" s="229">
        <f t="shared" si="3"/>
        <v>-1474.628881071144</v>
      </c>
      <c r="R53" s="229" t="str">
        <f t="shared" si="4"/>
        <v>-2.74571627363361+0.145264259512714i</v>
      </c>
      <c r="S53" s="229">
        <f t="shared" si="20"/>
        <v>8.7852521701523401</v>
      </c>
      <c r="T53" s="229">
        <f t="shared" si="21"/>
        <v>176.97154559132161</v>
      </c>
      <c r="U53" s="227" t="str">
        <f t="shared" si="5"/>
        <v>-3.73064620811637+9.70605318690084i</v>
      </c>
      <c r="V53" s="227">
        <f t="shared" si="22"/>
        <v>20.339268820071492</v>
      </c>
      <c r="W53" s="227">
        <f t="shared" si="23"/>
        <v>111.02490508141565</v>
      </c>
      <c r="X53" s="269" t="str">
        <f t="shared" si="6"/>
        <v>0.00286122022081149-0.000088239116474327i</v>
      </c>
      <c r="Y53" s="269">
        <f t="shared" si="24"/>
        <v>-50.864845736958635</v>
      </c>
      <c r="Z53" s="269">
        <f t="shared" si="25"/>
        <v>-1.7664236497453767</v>
      </c>
      <c r="AA53" s="268" t="str">
        <f t="shared" si="7"/>
        <v>0.0145512949271004-0.000254266042386523i</v>
      </c>
      <c r="AB53" s="268">
        <f t="shared" si="26"/>
        <v>-36.740641296411162</v>
      </c>
      <c r="AC53" s="268">
        <f t="shared" si="27"/>
        <v>-1.001071637474072</v>
      </c>
    </row>
    <row r="54" spans="1:29">
      <c r="A54" s="276">
        <v>-1.1000000000000001</v>
      </c>
      <c r="B54" s="275">
        <f t="shared" si="8"/>
        <v>794.32823472428095</v>
      </c>
      <c r="C54" s="274">
        <f t="shared" si="9"/>
        <v>4990.9114934974996</v>
      </c>
      <c r="D54" s="273" t="str">
        <f t="shared" si="10"/>
        <v>4990.9114934975i</v>
      </c>
      <c r="E54" s="272">
        <f t="shared" si="0"/>
        <v>17.560134374086683</v>
      </c>
      <c r="F54" s="229" t="str">
        <f t="shared" si="11"/>
        <v>1.27637596732965-2.79450694993849i</v>
      </c>
      <c r="G54" s="229">
        <f t="shared" si="12"/>
        <v>9.7489859523747899</v>
      </c>
      <c r="H54" s="229">
        <f t="shared" si="13"/>
        <v>-65.451705523684396</v>
      </c>
      <c r="I54" s="271">
        <f t="shared" si="14"/>
        <v>0.14351821565578085</v>
      </c>
      <c r="J54" s="271" t="str">
        <f t="shared" si="15"/>
        <v>0.0105142772700892-0.0228016970715007i</v>
      </c>
      <c r="K54" s="271">
        <f t="shared" si="16"/>
        <v>-32.003373539457826</v>
      </c>
      <c r="L54" s="271">
        <f t="shared" si="17"/>
        <v>-65.244713771200423</v>
      </c>
      <c r="M54" s="270">
        <f t="shared" si="1"/>
        <v>0.72960400140521753</v>
      </c>
      <c r="N54" s="270" t="str">
        <f t="shared" si="2"/>
        <v>0.0553991803161875-0.115014465239054i</v>
      </c>
      <c r="O54" s="270">
        <f t="shared" si="18"/>
        <v>-17.878817711828251</v>
      </c>
      <c r="P54" s="270">
        <f t="shared" si="19"/>
        <v>-64.281212468008675</v>
      </c>
      <c r="Q54" s="229">
        <f t="shared" si="3"/>
        <v>-1474.628881071144</v>
      </c>
      <c r="R54" s="229" t="str">
        <f t="shared" si="4"/>
        <v>-2.76276903123181+0.0119715688108065i</v>
      </c>
      <c r="S54" s="229">
        <f t="shared" si="20"/>
        <v>8.826973128517162</v>
      </c>
      <c r="T54" s="229">
        <f t="shared" si="21"/>
        <v>179.75172876695109</v>
      </c>
      <c r="U54" s="227" t="str">
        <f t="shared" si="5"/>
        <v>-3.49287736250344+7.73585748157347i</v>
      </c>
      <c r="V54" s="227">
        <f t="shared" si="22"/>
        <v>18.575959080891955</v>
      </c>
      <c r="W54" s="227">
        <f t="shared" si="23"/>
        <v>114.30002324326671</v>
      </c>
      <c r="X54" s="269" t="str">
        <f t="shared" si="6"/>
        <v>0.00279434721630363-0.000263756420781534i</v>
      </c>
      <c r="Y54" s="269">
        <f t="shared" si="24"/>
        <v>-51.035871208895998</v>
      </c>
      <c r="Z54" s="269">
        <f t="shared" si="25"/>
        <v>-5.3921317844765522</v>
      </c>
      <c r="AA54" s="268" t="str">
        <f t="shared" si="7"/>
        <v>0.014227729988351-0.0011019160692387i</v>
      </c>
      <c r="AB54" s="268">
        <f t="shared" si="26"/>
        <v>-36.911315381266455</v>
      </c>
      <c r="AC54" s="268">
        <f t="shared" si="27"/>
        <v>-4.4286304812848183</v>
      </c>
    </row>
    <row r="55" spans="1:29" s="277" customFormat="1">
      <c r="A55" s="280">
        <v>-1</v>
      </c>
      <c r="B55" s="279">
        <f t="shared" si="8"/>
        <v>1000</v>
      </c>
      <c r="C55" s="278">
        <f t="shared" si="9"/>
        <v>6283.1853071795858</v>
      </c>
      <c r="D55" s="273" t="str">
        <f t="shared" si="10"/>
        <v>6283.18530717959i</v>
      </c>
      <c r="E55" s="272">
        <f t="shared" si="0"/>
        <v>17.560134374086683</v>
      </c>
      <c r="F55" s="229" t="str">
        <f t="shared" si="11"/>
        <v>1.10449238212928-2.25076893907183i</v>
      </c>
      <c r="G55" s="229">
        <f t="shared" si="12"/>
        <v>7.9836499698514558</v>
      </c>
      <c r="H55" s="229">
        <f t="shared" si="13"/>
        <v>-63.86199120847516</v>
      </c>
      <c r="I55" s="271">
        <f t="shared" si="14"/>
        <v>0.14351821565578085</v>
      </c>
      <c r="J55" s="271" t="str">
        <f t="shared" si="15"/>
        <v>0.00911063300227843-0.0183543810237161i</v>
      </c>
      <c r="K55" s="271">
        <f t="shared" si="16"/>
        <v>-33.768676369338749</v>
      </c>
      <c r="L55" s="271">
        <f t="shared" si="17"/>
        <v>-63.601404694321616</v>
      </c>
      <c r="M55" s="270">
        <f t="shared" si="1"/>
        <v>0.72960400140521753</v>
      </c>
      <c r="N55" s="270" t="str">
        <f t="shared" si="2"/>
        <v>0.0482889277467453-0.0923229359631857i</v>
      </c>
      <c r="O55" s="270">
        <f t="shared" si="18"/>
        <v>-19.643563675139543</v>
      </c>
      <c r="P55" s="270">
        <f t="shared" si="19"/>
        <v>-62.388467909781042</v>
      </c>
      <c r="Q55" s="229">
        <f t="shared" si="3"/>
        <v>-1474.628881071144</v>
      </c>
      <c r="R55" s="229" t="str">
        <f t="shared" si="4"/>
        <v>-2.7895037842448-0.118428016837543i</v>
      </c>
      <c r="S55" s="229">
        <f t="shared" si="20"/>
        <v>8.9183598449062096</v>
      </c>
      <c r="T55" s="229">
        <f t="shared" si="21"/>
        <v>-177.56897507623933</v>
      </c>
      <c r="U55" s="227" t="str">
        <f t="shared" si="5"/>
        <v>-3.347539781433+6.14772563057378i</v>
      </c>
      <c r="V55" s="227">
        <f t="shared" si="22"/>
        <v>16.902009814757669</v>
      </c>
      <c r="W55" s="227">
        <f t="shared" si="23"/>
        <v>118.5690337152855</v>
      </c>
      <c r="X55" s="269" t="str">
        <f t="shared" si="6"/>
        <v>0.00268885857917305-0.000419551358065905i</v>
      </c>
      <c r="Y55" s="269">
        <f t="shared" si="24"/>
        <v>-51.304172422204473</v>
      </c>
      <c r="Z55" s="269">
        <f t="shared" si="25"/>
        <v>-8.8685361742271684</v>
      </c>
      <c r="AA55" s="268" t="str">
        <f t="shared" si="7"/>
        <v>0.0137138273039976-0.00184336170708849i</v>
      </c>
      <c r="AB55" s="268">
        <f t="shared" si="26"/>
        <v>-37.179059728005257</v>
      </c>
      <c r="AC55" s="268">
        <f t="shared" si="27"/>
        <v>-7.6555993896866052</v>
      </c>
    </row>
    <row r="56" spans="1:29">
      <c r="A56" s="276">
        <v>-0.9</v>
      </c>
      <c r="B56" s="275">
        <f t="shared" si="8"/>
        <v>1258.9254117941666</v>
      </c>
      <c r="C56" s="274">
        <f t="shared" si="9"/>
        <v>7910.0616502201183</v>
      </c>
      <c r="D56" s="273" t="str">
        <f t="shared" si="10"/>
        <v>7910.06165022012i</v>
      </c>
      <c r="E56" s="272">
        <f t="shared" si="0"/>
        <v>17.560134374086683</v>
      </c>
      <c r="F56" s="229" t="str">
        <f t="shared" si="11"/>
        <v>0.994016102475585-1.80945840291266i</v>
      </c>
      <c r="G56" s="229">
        <f t="shared" si="12"/>
        <v>6.2963461176117566</v>
      </c>
      <c r="H56" s="229">
        <f t="shared" si="13"/>
        <v>-61.218047114719191</v>
      </c>
      <c r="I56" s="271">
        <f t="shared" si="14"/>
        <v>0.14351821565578085</v>
      </c>
      <c r="J56" s="271" t="str">
        <f t="shared" si="15"/>
        <v>0.00820872639147148-0.0147421086748105i</v>
      </c>
      <c r="K56" s="271">
        <f t="shared" si="16"/>
        <v>-35.455927678699666</v>
      </c>
      <c r="L56" s="271">
        <f t="shared" si="17"/>
        <v>-60.889989453083487</v>
      </c>
      <c r="M56" s="270">
        <f t="shared" si="1"/>
        <v>0.72960400140521753</v>
      </c>
      <c r="N56" s="270" t="str">
        <f t="shared" si="2"/>
        <v>0.0437249633481087-0.0738262347903037i</v>
      </c>
      <c r="O56" s="270">
        <f t="shared" si="18"/>
        <v>-21.329932522030084</v>
      </c>
      <c r="P56" s="270">
        <f t="shared" si="19"/>
        <v>-59.363071293309041</v>
      </c>
      <c r="Q56" s="229">
        <f t="shared" si="3"/>
        <v>-1474.628881071144</v>
      </c>
      <c r="R56" s="229" t="str">
        <f t="shared" si="4"/>
        <v>-2.8311553824763-0.250719102848493i</v>
      </c>
      <c r="S56" s="229">
        <f t="shared" si="20"/>
        <v>9.0732002399995189</v>
      </c>
      <c r="T56" s="229">
        <f t="shared" si="21"/>
        <v>-174.93924990247888</v>
      </c>
      <c r="U56" s="227" t="str">
        <f t="shared" si="5"/>
        <v>-3.2678798262118+4.87363907134351i</v>
      </c>
      <c r="V56" s="227">
        <f t="shared" si="22"/>
        <v>15.369546357611279</v>
      </c>
      <c r="W56" s="227">
        <f t="shared" si="23"/>
        <v>123.84270298280198</v>
      </c>
      <c r="X56" s="269" t="str">
        <f t="shared" si="6"/>
        <v>0.00254679098517934-0.000545931169051477i</v>
      </c>
      <c r="Y56" s="269">
        <f t="shared" si="24"/>
        <v>-51.685023072131536</v>
      </c>
      <c r="Z56" s="269">
        <f t="shared" si="25"/>
        <v>-12.09884907182678</v>
      </c>
      <c r="AA56" s="268" t="str">
        <f t="shared" si="7"/>
        <v>0.0130200700573091-0.00243003858348509i</v>
      </c>
      <c r="AB56" s="268">
        <f t="shared" si="26"/>
        <v>-37.559027915461954</v>
      </c>
      <c r="AC56" s="268">
        <f t="shared" si="27"/>
        <v>-10.571930912052332</v>
      </c>
    </row>
    <row r="57" spans="1:29">
      <c r="A57" s="276">
        <v>-0.8</v>
      </c>
      <c r="B57" s="275">
        <f t="shared" si="8"/>
        <v>1584.8931924611131</v>
      </c>
      <c r="C57" s="274">
        <f t="shared" si="9"/>
        <v>9958.1776203206136</v>
      </c>
      <c r="D57" s="273" t="str">
        <f t="shared" si="10"/>
        <v>9958.17762032061i</v>
      </c>
      <c r="E57" s="272">
        <f t="shared" si="0"/>
        <v>17.560134374086683</v>
      </c>
      <c r="F57" s="229" t="str">
        <f t="shared" si="11"/>
        <v>0.923311373364127-1.45557616497364i</v>
      </c>
      <c r="G57" s="229">
        <f t="shared" si="12"/>
        <v>4.729327435568325</v>
      </c>
      <c r="H57" s="229">
        <f t="shared" si="13"/>
        <v>-57.611937512168069</v>
      </c>
      <c r="I57" s="271">
        <f t="shared" si="14"/>
        <v>0.14351821565578085</v>
      </c>
      <c r="J57" s="271" t="str">
        <f t="shared" si="15"/>
        <v>0.0076319361858125-0.0118419656981359i</v>
      </c>
      <c r="K57" s="271">
        <f t="shared" si="16"/>
        <v>-37.022863087194196</v>
      </c>
      <c r="L57" s="271">
        <f t="shared" si="17"/>
        <v>-57.198940025090195</v>
      </c>
      <c r="M57" s="270">
        <f t="shared" si="1"/>
        <v>0.72960400140521753</v>
      </c>
      <c r="N57" s="270" t="str">
        <f t="shared" si="2"/>
        <v>0.0408136753928882-0.058891514762168i</v>
      </c>
      <c r="O57" s="270">
        <f t="shared" si="18"/>
        <v>-22.89546960190172</v>
      </c>
      <c r="P57" s="270">
        <f t="shared" si="19"/>
        <v>-55.276821101908702</v>
      </c>
      <c r="Q57" s="229">
        <f t="shared" si="3"/>
        <v>-1474.628881071144</v>
      </c>
      <c r="R57" s="229" t="str">
        <f t="shared" si="4"/>
        <v>-2.89541170356191-0.387813319961766i</v>
      </c>
      <c r="S57" s="229">
        <f t="shared" si="20"/>
        <v>9.3114287285694015</v>
      </c>
      <c r="T57" s="229">
        <f t="shared" si="21"/>
        <v>-172.37117058529336</v>
      </c>
      <c r="U57" s="227" t="str">
        <f t="shared" si="5"/>
        <v>-3.23785838146596+3.85641981442764i</v>
      </c>
      <c r="V57" s="227">
        <f t="shared" si="22"/>
        <v>14.040756164137731</v>
      </c>
      <c r="W57" s="227">
        <f t="shared" si="23"/>
        <v>130.01689190253859</v>
      </c>
      <c r="X57" s="269" t="str">
        <f t="shared" si="6"/>
        <v>0.00237609771247653-0.000632096487801607i</v>
      </c>
      <c r="Y57" s="269">
        <f t="shared" si="24"/>
        <v>-52.185759418566832</v>
      </c>
      <c r="Z57" s="269">
        <f t="shared" si="25"/>
        <v>-14.896977237018785</v>
      </c>
      <c r="AA57" s="268" t="str">
        <f t="shared" si="7"/>
        <v>0.0121856749384929-0.00280765316019687i</v>
      </c>
      <c r="AB57" s="268">
        <f t="shared" si="26"/>
        <v>-38.058365933274359</v>
      </c>
      <c r="AC57" s="268">
        <f t="shared" si="27"/>
        <v>-12.974858313837306</v>
      </c>
    </row>
    <row r="58" spans="1:29">
      <c r="A58" s="276">
        <v>-0.7</v>
      </c>
      <c r="B58" s="275">
        <f t="shared" si="8"/>
        <v>1995.2623149688795</v>
      </c>
      <c r="C58" s="274">
        <f t="shared" si="9"/>
        <v>12536.602861381592</v>
      </c>
      <c r="D58" s="273" t="str">
        <f t="shared" si="10"/>
        <v>12536.6028613816i</v>
      </c>
      <c r="E58" s="272">
        <f t="shared" si="0"/>
        <v>17.560134374086683</v>
      </c>
      <c r="F58" s="229" t="str">
        <f t="shared" si="11"/>
        <v>0.878018361904075-1.17466053403348i</v>
      </c>
      <c r="G58" s="229">
        <f t="shared" si="12"/>
        <v>3.3258864207646788</v>
      </c>
      <c r="H58" s="229">
        <f t="shared" si="13"/>
        <v>-53.223149479011767</v>
      </c>
      <c r="I58" s="271">
        <f t="shared" si="14"/>
        <v>0.14351821565578085</v>
      </c>
      <c r="J58" s="271" t="str">
        <f t="shared" si="15"/>
        <v>0.00726312714591312-0.00953532942829431i</v>
      </c>
      <c r="K58" s="271">
        <f t="shared" si="16"/>
        <v>-38.426172125587726</v>
      </c>
      <c r="L58" s="271">
        <f t="shared" si="17"/>
        <v>-52.70322171423755</v>
      </c>
      <c r="M58" s="270">
        <f t="shared" si="1"/>
        <v>0.72960400140521753</v>
      </c>
      <c r="N58" s="270" t="str">
        <f t="shared" si="2"/>
        <v>0.0389639847921404-0.0469052400747478i</v>
      </c>
      <c r="O58" s="270">
        <f t="shared" si="18"/>
        <v>-24.296563142060567</v>
      </c>
      <c r="P58" s="270">
        <f t="shared" si="19"/>
        <v>-50.283730788599648</v>
      </c>
      <c r="Q58" s="229">
        <f t="shared" si="3"/>
        <v>-1474.628881071144</v>
      </c>
      <c r="R58" s="229" t="str">
        <f t="shared" si="4"/>
        <v>-2.99303400358564-0.529287725331156i</v>
      </c>
      <c r="S58" s="229">
        <f t="shared" si="20"/>
        <v>9.6559667019350464</v>
      </c>
      <c r="T58" s="229">
        <f t="shared" si="21"/>
        <v>-169.97150256663363</v>
      </c>
      <c r="U58" s="227" t="str">
        <f t="shared" si="5"/>
        <v>-3.24967221504632+3.05107457946108i</v>
      </c>
      <c r="V58" s="227">
        <f t="shared" si="22"/>
        <v>12.981853122699729</v>
      </c>
      <c r="W58" s="227">
        <f t="shared" si="23"/>
        <v>136.80534795435454</v>
      </c>
      <c r="X58" s="269" t="str">
        <f t="shared" si="6"/>
        <v>0.00219077842363852-0.000670899054426934i</v>
      </c>
      <c r="Y58" s="269">
        <f t="shared" si="24"/>
        <v>-52.798724928531506</v>
      </c>
      <c r="Z58" s="269">
        <f t="shared" si="25"/>
        <v>-17.026565624463132</v>
      </c>
      <c r="AA58" s="268" t="str">
        <f t="shared" si="7"/>
        <v>0.0112791166323821-0.00293947707182725i</v>
      </c>
      <c r="AB58" s="268">
        <f t="shared" si="26"/>
        <v>-38.669115945004357</v>
      </c>
      <c r="AC58" s="268">
        <f t="shared" si="27"/>
        <v>-14.607074698825256</v>
      </c>
    </row>
    <row r="59" spans="1:29">
      <c r="A59" s="276">
        <v>-0.6</v>
      </c>
      <c r="B59" s="275">
        <f t="shared" si="8"/>
        <v>2511.8864315095802</v>
      </c>
      <c r="C59" s="274">
        <f t="shared" si="9"/>
        <v>15782.647919764757</v>
      </c>
      <c r="D59" s="273" t="str">
        <f t="shared" si="10"/>
        <v>15782.6479197648i</v>
      </c>
      <c r="E59" s="272">
        <f t="shared" si="0"/>
        <v>17.560134374086683</v>
      </c>
      <c r="F59" s="229" t="str">
        <f t="shared" si="11"/>
        <v>0.84872587440909-0.953980167430636i</v>
      </c>
      <c r="G59" s="229">
        <f t="shared" si="12"/>
        <v>2.1229783453398641</v>
      </c>
      <c r="H59" s="229">
        <f t="shared" si="13"/>
        <v>-48.341525330426059</v>
      </c>
      <c r="I59" s="271">
        <f t="shared" si="14"/>
        <v>0.14351821565578085</v>
      </c>
      <c r="J59" s="271" t="str">
        <f t="shared" si="15"/>
        <v>0.00702567368943684-0.00771759219125664i</v>
      </c>
      <c r="K59" s="271">
        <f t="shared" si="16"/>
        <v>-39.628871040713463</v>
      </c>
      <c r="L59" s="271">
        <f t="shared" si="17"/>
        <v>-47.686985563037823</v>
      </c>
      <c r="M59" s="270">
        <f t="shared" si="1"/>
        <v>0.72960400140521753</v>
      </c>
      <c r="N59" s="270" t="str">
        <f t="shared" si="2"/>
        <v>0.0377917228341338-0.0373219293723948i</v>
      </c>
      <c r="O59" s="270">
        <f t="shared" si="18"/>
        <v>-25.495752494100195</v>
      </c>
      <c r="P59" s="270">
        <f t="shared" si="19"/>
        <v>-44.64165193894484</v>
      </c>
      <c r="Q59" s="229">
        <f t="shared" si="3"/>
        <v>-1474.628881071144</v>
      </c>
      <c r="R59" s="229" t="str">
        <f t="shared" si="4"/>
        <v>-3.13788446620628-0.668773378196153i</v>
      </c>
      <c r="S59" s="229">
        <f t="shared" si="20"/>
        <v>10.125663072110097</v>
      </c>
      <c r="T59" s="229">
        <f t="shared" si="21"/>
        <v>-167.9686371129043</v>
      </c>
      <c r="U59" s="227" t="str">
        <f t="shared" si="5"/>
        <v>-3.30120027668034+2.42587427825841i</v>
      </c>
      <c r="V59" s="227">
        <f t="shared" si="22"/>
        <v>12.24864141744996</v>
      </c>
      <c r="W59" s="227">
        <f t="shared" si="23"/>
        <v>143.68983755666957</v>
      </c>
      <c r="X59" s="269" t="str">
        <f t="shared" si="6"/>
        <v>0.00200698613940785-0.000662349101550037i</v>
      </c>
      <c r="Y59" s="269">
        <f t="shared" si="24"/>
        <v>-53.500132449114233</v>
      </c>
      <c r="Z59" s="269">
        <f t="shared" si="25"/>
        <v>-18.264014343653411</v>
      </c>
      <c r="AA59" s="268" t="str">
        <f t="shared" si="7"/>
        <v>0.010378761818646-0.00282348118087263i</v>
      </c>
      <c r="AB59" s="268">
        <f t="shared" si="26"/>
        <v>-39.36701390250095</v>
      </c>
      <c r="AC59" s="268">
        <f t="shared" si="27"/>
        <v>-15.218680719560423</v>
      </c>
    </row>
    <row r="60" spans="1:29">
      <c r="A60" s="276">
        <v>-0.5</v>
      </c>
      <c r="B60" s="275">
        <f t="shared" si="8"/>
        <v>3162.2776601683795</v>
      </c>
      <c r="C60" s="274">
        <f t="shared" si="9"/>
        <v>19869.176531592202</v>
      </c>
      <c r="D60" s="273" t="str">
        <f t="shared" si="10"/>
        <v>19869.1765315922i</v>
      </c>
      <c r="E60" s="272">
        <f t="shared" si="0"/>
        <v>17.560134374086683</v>
      </c>
      <c r="F60" s="229" t="str">
        <f t="shared" si="11"/>
        <v>0.829259908367374-0.782892914014755i</v>
      </c>
      <c r="G60" s="229">
        <f t="shared" si="12"/>
        <v>1.1414151589787216</v>
      </c>
      <c r="H60" s="229">
        <f t="shared" si="13"/>
        <v>-43.352574955793614</v>
      </c>
      <c r="I60" s="271">
        <f t="shared" si="14"/>
        <v>0.14351821565578085</v>
      </c>
      <c r="J60" s="271" t="str">
        <f t="shared" si="15"/>
        <v>0.00686953191950665-0.0063010727865581i</v>
      </c>
      <c r="K60" s="271">
        <f t="shared" si="16"/>
        <v>-40.610102750973297</v>
      </c>
      <c r="L60" s="271">
        <f t="shared" si="17"/>
        <v>-42.528579174215885</v>
      </c>
      <c r="M60" s="270">
        <f t="shared" si="1"/>
        <v>0.72960400140521753</v>
      </c>
      <c r="N60" s="270" t="str">
        <f t="shared" si="2"/>
        <v>0.0370499215492345-0.0296783134536328i</v>
      </c>
      <c r="O60" s="270">
        <f t="shared" si="18"/>
        <v>-26.471426348888762</v>
      </c>
      <c r="P60" s="270">
        <f t="shared" si="19"/>
        <v>-38.695977061137448</v>
      </c>
      <c r="Q60" s="229">
        <f t="shared" si="3"/>
        <v>-1474.628881071144</v>
      </c>
      <c r="R60" s="229" t="str">
        <f t="shared" si="4"/>
        <v>-3.34521204869549-0.7900864757695i</v>
      </c>
      <c r="S60" s="229">
        <f t="shared" si="20"/>
        <v>10.724219739415357</v>
      </c>
      <c r="T60" s="229">
        <f t="shared" si="21"/>
        <v>-166.71116306253978</v>
      </c>
      <c r="U60" s="227" t="str">
        <f t="shared" si="5"/>
        <v>-3.39260334030949+1.96375577030156i</v>
      </c>
      <c r="V60" s="227">
        <f t="shared" si="22"/>
        <v>11.865634898394077</v>
      </c>
      <c r="W60" s="227">
        <f t="shared" si="23"/>
        <v>149.93626198166663</v>
      </c>
      <c r="X60" s="269" t="str">
        <f t="shared" si="6"/>
        <v>0.00183786203681807-0.000612839448086558i</v>
      </c>
      <c r="Y60" s="269">
        <f t="shared" si="24"/>
        <v>-54.255856733765278</v>
      </c>
      <c r="Z60" s="269">
        <f t="shared" si="25"/>
        <v>-18.441086765179492</v>
      </c>
      <c r="AA60" s="268" t="str">
        <f t="shared" si="7"/>
        <v>0.00954704748856944-0.00248832936001943i</v>
      </c>
      <c r="AB60" s="268">
        <f t="shared" si="26"/>
        <v>-40.117180331680743</v>
      </c>
      <c r="AC60" s="268">
        <f t="shared" si="27"/>
        <v>-14.608484652101041</v>
      </c>
    </row>
    <row r="61" spans="1:29">
      <c r="A61" s="276">
        <v>-0.4</v>
      </c>
      <c r="B61" s="275">
        <f t="shared" si="8"/>
        <v>3981.0717055349719</v>
      </c>
      <c r="C61" s="274">
        <f t="shared" si="9"/>
        <v>25013.811247045713</v>
      </c>
      <c r="D61" s="273" t="str">
        <f t="shared" si="10"/>
        <v>25013.8112470457i</v>
      </c>
      <c r="E61" s="272">
        <f t="shared" si="0"/>
        <v>17.560134374086683</v>
      </c>
      <c r="F61" s="229" t="str">
        <f t="shared" si="11"/>
        <v>0.815483185499122-0.65280789502601i</v>
      </c>
      <c r="G61" s="229">
        <f t="shared" si="12"/>
        <v>0.37892804750448345</v>
      </c>
      <c r="H61" s="229">
        <f t="shared" si="13"/>
        <v>-38.677854789355209</v>
      </c>
      <c r="I61" s="271">
        <f t="shared" si="14"/>
        <v>0.14351821565578085</v>
      </c>
      <c r="J61" s="271" t="str">
        <f t="shared" si="15"/>
        <v>0.00676151305675209-0.0052146930221318i</v>
      </c>
      <c r="K61" s="271">
        <f t="shared" si="16"/>
        <v>-41.372064560049786</v>
      </c>
      <c r="L61" s="271">
        <f t="shared" si="17"/>
        <v>-37.640547385675383</v>
      </c>
      <c r="M61" s="270">
        <f t="shared" si="1"/>
        <v>0.72960400140521753</v>
      </c>
      <c r="N61" s="270" t="str">
        <f t="shared" si="2"/>
        <v>0.0365808930237632-0.0235911076630196i</v>
      </c>
      <c r="O61" s="270">
        <f t="shared" si="18"/>
        <v>-27.224590646342826</v>
      </c>
      <c r="P61" s="270">
        <f t="shared" si="19"/>
        <v>-32.818068935555381</v>
      </c>
      <c r="Q61" s="229">
        <f t="shared" si="3"/>
        <v>-1474.628881071144</v>
      </c>
      <c r="R61" s="229" t="str">
        <f t="shared" si="4"/>
        <v>-3.62637593523357-0.863048733708743i</v>
      </c>
      <c r="S61" s="229">
        <f t="shared" si="20"/>
        <v>11.428727890002516</v>
      </c>
      <c r="T61" s="229">
        <f t="shared" si="21"/>
        <v>-166.61309608040003</v>
      </c>
      <c r="U61" s="227" t="str">
        <f t="shared" si="5"/>
        <v>-3.5206536266389+1.66352511024702i</v>
      </c>
      <c r="V61" s="227">
        <f t="shared" si="22"/>
        <v>11.807655937507008</v>
      </c>
      <c r="W61" s="227">
        <f t="shared" si="23"/>
        <v>154.70904913024475</v>
      </c>
      <c r="X61" s="269" t="str">
        <f t="shared" si="6"/>
        <v>0.00169116813853725-0.00053120467887092i</v>
      </c>
      <c r="Y61" s="269">
        <f t="shared" si="24"/>
        <v>-55.027622941913663</v>
      </c>
      <c r="Z61" s="269">
        <f t="shared" si="25"/>
        <v>-17.43777414987991</v>
      </c>
      <c r="AA61" s="268" t="str">
        <f t="shared" si="7"/>
        <v>0.00881818882395136-0.00197357060821982i</v>
      </c>
      <c r="AB61" s="268">
        <f t="shared" si="26"/>
        <v>-40.880149028206709</v>
      </c>
      <c r="AC61" s="268">
        <f t="shared" si="27"/>
        <v>-12.61529569975994</v>
      </c>
    </row>
    <row r="62" spans="1:29">
      <c r="A62" s="276">
        <v>-0.3</v>
      </c>
      <c r="B62" s="275">
        <f t="shared" si="8"/>
        <v>5011.8723362727224</v>
      </c>
      <c r="C62" s="274">
        <f t="shared" si="9"/>
        <v>31490.522624728597</v>
      </c>
      <c r="D62" s="273" t="str">
        <f t="shared" si="10"/>
        <v>31490.5226247286i</v>
      </c>
      <c r="E62" s="272">
        <f t="shared" si="0"/>
        <v>17.560134374086683</v>
      </c>
      <c r="F62" s="229" t="str">
        <f t="shared" si="11"/>
        <v>0.804459883464939-0.556979785412512i</v>
      </c>
      <c r="G62" s="229">
        <f t="shared" si="12"/>
        <v>-0.18914657935410081</v>
      </c>
      <c r="H62" s="229">
        <f t="shared" si="13"/>
        <v>-34.697369171897968</v>
      </c>
      <c r="I62" s="271">
        <f t="shared" si="14"/>
        <v>0.14351821565578085</v>
      </c>
      <c r="J62" s="271" t="str">
        <f t="shared" si="15"/>
        <v>0.00667858070015321-0.00440230119302247i</v>
      </c>
      <c r="K62" s="271">
        <f t="shared" si="16"/>
        <v>-41.939306768843203</v>
      </c>
      <c r="L62" s="271">
        <f t="shared" si="17"/>
        <v>-33.391559957676151</v>
      </c>
      <c r="M62" s="270">
        <f t="shared" si="1"/>
        <v>0.72960400140521753</v>
      </c>
      <c r="N62" s="270" t="str">
        <f t="shared" si="2"/>
        <v>0.0362843704005337-0.0187481020858231i</v>
      </c>
      <c r="O62" s="270">
        <f t="shared" si="18"/>
        <v>-27.777917511363746</v>
      </c>
      <c r="P62" s="270">
        <f t="shared" si="19"/>
        <v>-27.32535872651523</v>
      </c>
      <c r="Q62" s="229">
        <f t="shared" si="3"/>
        <v>-1474.628881071144</v>
      </c>
      <c r="R62" s="229" t="str">
        <f t="shared" si="4"/>
        <v>-3.97849833455969-0.84222081838784i</v>
      </c>
      <c r="S62" s="229">
        <f t="shared" si="20"/>
        <v>12.184773390768749</v>
      </c>
      <c r="T62" s="229">
        <f t="shared" si="21"/>
        <v>-168.0473400627715</v>
      </c>
      <c r="U62" s="227" t="str">
        <f t="shared" si="5"/>
        <v>-3.66964227728095+1.53841028723507i</v>
      </c>
      <c r="V62" s="227">
        <f t="shared" si="22"/>
        <v>11.995626811414651</v>
      </c>
      <c r="W62" s="227">
        <f t="shared" si="23"/>
        <v>157.25529076533044</v>
      </c>
      <c r="X62" s="269" t="str">
        <f t="shared" si="6"/>
        <v>0.0015703587522026-0.000425395569088653i</v>
      </c>
      <c r="Y62" s="269">
        <f t="shared" si="24"/>
        <v>-55.772480274140506</v>
      </c>
      <c r="Z62" s="269">
        <f t="shared" si="25"/>
        <v>-15.157129829245671</v>
      </c>
      <c r="AA62" s="268" t="str">
        <f t="shared" si="7"/>
        <v>0.00820267779714501-0.00131252413265997i</v>
      </c>
      <c r="AB62" s="268">
        <f t="shared" si="26"/>
        <v>-41.611091016661057</v>
      </c>
      <c r="AC62" s="268">
        <f t="shared" si="27"/>
        <v>-9.0909285980847514</v>
      </c>
    </row>
    <row r="63" spans="1:29">
      <c r="A63" s="276">
        <v>-0.2</v>
      </c>
      <c r="B63" s="275">
        <f t="shared" si="8"/>
        <v>6309.5734448019321</v>
      </c>
      <c r="C63" s="274">
        <f t="shared" si="9"/>
        <v>39644.219162949987</v>
      </c>
      <c r="D63" s="273" t="str">
        <f t="shared" si="10"/>
        <v>39644.21916295i</v>
      </c>
      <c r="E63" s="272">
        <f t="shared" si="0"/>
        <v>17.560134374086683</v>
      </c>
      <c r="F63" s="229" t="str">
        <f t="shared" si="11"/>
        <v>0.79385588132125-0.490240032209825i</v>
      </c>
      <c r="G63" s="229">
        <f t="shared" si="12"/>
        <v>-0.602100469136433</v>
      </c>
      <c r="H63" s="229">
        <f t="shared" si="13"/>
        <v>-31.697107973297655</v>
      </c>
      <c r="I63" s="271">
        <f t="shared" si="14"/>
        <v>0.14351821565578085</v>
      </c>
      <c r="J63" s="271" t="str">
        <f t="shared" si="15"/>
        <v>0.00660312910255391-0.00382052186358116i</v>
      </c>
      <c r="K63" s="271">
        <f t="shared" si="16"/>
        <v>-42.350941691635704</v>
      </c>
      <c r="L63" s="271">
        <f t="shared" si="17"/>
        <v>-30.05335799801491</v>
      </c>
      <c r="M63" s="270">
        <f t="shared" si="1"/>
        <v>0.72960400140521753</v>
      </c>
      <c r="N63" s="270" t="str">
        <f t="shared" si="2"/>
        <v>0.0360967422991756-0.0148973764729233i</v>
      </c>
      <c r="O63" s="270">
        <f t="shared" si="18"/>
        <v>-28.167567472340448</v>
      </c>
      <c r="P63" s="270">
        <f t="shared" si="19"/>
        <v>-22.426279956686713</v>
      </c>
      <c r="Q63" s="229">
        <f t="shared" si="3"/>
        <v>-1474.628881071144</v>
      </c>
      <c r="R63" s="229" t="str">
        <f t="shared" si="4"/>
        <v>-4.37079509248785-0.674192820718087i</v>
      </c>
      <c r="S63" s="229">
        <f t="shared" si="20"/>
        <v>12.913330063562958</v>
      </c>
      <c r="T63" s="229">
        <f t="shared" si="21"/>
        <v>-171.23126516363669</v>
      </c>
      <c r="U63" s="227" t="str">
        <f t="shared" si="5"/>
        <v>-3.800297700366+1.60752679105217i</v>
      </c>
      <c r="V63" s="227">
        <f t="shared" si="22"/>
        <v>12.311229594426516</v>
      </c>
      <c r="W63" s="227">
        <f t="shared" si="23"/>
        <v>157.07162686306566</v>
      </c>
      <c r="X63" s="269" t="str">
        <f t="shared" si="6"/>
        <v>0.00147651212053247-0.000301437361353993i</v>
      </c>
      <c r="Y63" s="269">
        <f t="shared" si="24"/>
        <v>-56.437919447717903</v>
      </c>
      <c r="Z63" s="269">
        <f t="shared" si="25"/>
        <v>-11.538657251340259</v>
      </c>
      <c r="AA63" s="268" t="str">
        <f t="shared" si="7"/>
        <v>0.00769590813586382-0.000526216939181345i</v>
      </c>
      <c r="AB63" s="268">
        <f t="shared" si="26"/>
        <v>-42.254545228422657</v>
      </c>
      <c r="AC63" s="268">
        <f t="shared" si="27"/>
        <v>-3.9115792100120919</v>
      </c>
    </row>
    <row r="64" spans="1:29">
      <c r="A64" s="276">
        <v>-0.1</v>
      </c>
      <c r="B64" s="275">
        <f t="shared" si="8"/>
        <v>7943.2823472428145</v>
      </c>
      <c r="C64" s="274">
        <f t="shared" si="9"/>
        <v>49909.114934975027</v>
      </c>
      <c r="D64" s="273" t="str">
        <f t="shared" si="10"/>
        <v>49909.114934975i</v>
      </c>
      <c r="E64" s="272">
        <f t="shared" si="0"/>
        <v>17.560134374086683</v>
      </c>
      <c r="F64" s="229" t="str">
        <f t="shared" si="11"/>
        <v>0.781474781446994-0.448695494705044i</v>
      </c>
      <c r="G64" s="229">
        <f t="shared" si="12"/>
        <v>-0.90427668438190412</v>
      </c>
      <c r="H64" s="229">
        <f t="shared" si="13"/>
        <v>-29.862935829383851</v>
      </c>
      <c r="I64" s="271">
        <f t="shared" si="14"/>
        <v>0.14351821565578085</v>
      </c>
      <c r="J64" s="271" t="str">
        <f t="shared" si="15"/>
        <v>0.00651944338048894-0.0034364268964217i</v>
      </c>
      <c r="K64" s="271">
        <f t="shared" si="16"/>
        <v>-42.651028305264909</v>
      </c>
      <c r="L64" s="271">
        <f t="shared" si="17"/>
        <v>-27.79390912494944</v>
      </c>
      <c r="M64" s="270">
        <f t="shared" si="1"/>
        <v>0.72960400140521753</v>
      </c>
      <c r="N64" s="270" t="str">
        <f t="shared" si="2"/>
        <v>0.0359776777055496-0.0118368281241707i</v>
      </c>
      <c r="O64" s="270">
        <f t="shared" si="18"/>
        <v>-28.432982990517775</v>
      </c>
      <c r="P64" s="270">
        <f t="shared" si="19"/>
        <v>-18.211452943775097</v>
      </c>
      <c r="Q64" s="229">
        <f t="shared" si="3"/>
        <v>-1474.628881071144</v>
      </c>
      <c r="R64" s="229" t="str">
        <f t="shared" si="4"/>
        <v>-4.7358406272134-0.317441302076207i</v>
      </c>
      <c r="S64" s="229">
        <f t="shared" si="20"/>
        <v>13.527410557731939</v>
      </c>
      <c r="T64" s="229">
        <f t="shared" si="21"/>
        <v>-176.16522554715871</v>
      </c>
      <c r="U64" s="227" t="str">
        <f t="shared" si="5"/>
        <v>-3.84337450119428+1.87687798090951i</v>
      </c>
      <c r="V64" s="227">
        <f t="shared" si="22"/>
        <v>12.623133873350028</v>
      </c>
      <c r="W64" s="227">
        <f t="shared" si="23"/>
        <v>153.97183862345739</v>
      </c>
      <c r="X64" s="269" t="str">
        <f t="shared" si="6"/>
        <v>0.00140935968931962-0.000163363524369453i</v>
      </c>
      <c r="Y64" s="269">
        <f t="shared" si="24"/>
        <v>-56.961600276375549</v>
      </c>
      <c r="Z64" s="269">
        <f t="shared" si="25"/>
        <v>-6.6118359357762158</v>
      </c>
      <c r="AA64" s="268" t="str">
        <f t="shared" si="7"/>
        <v>0.00728179204155306+0.000377878485285633i</v>
      </c>
      <c r="AB64" s="268">
        <f t="shared" si="26"/>
        <v>-42.743554961628419</v>
      </c>
      <c r="AC64" s="268">
        <f t="shared" si="27"/>
        <v>2.9706202453981367</v>
      </c>
    </row>
    <row r="65" spans="1:29">
      <c r="A65" s="276">
        <v>0</v>
      </c>
      <c r="B65" s="275">
        <f t="shared" si="8"/>
        <v>10000</v>
      </c>
      <c r="C65" s="274">
        <f t="shared" si="9"/>
        <v>62831.853071795864</v>
      </c>
      <c r="D65" s="273" t="str">
        <f t="shared" si="10"/>
        <v>62831.8530717959i</v>
      </c>
      <c r="E65" s="272">
        <f t="shared" si="0"/>
        <v>17.560134374086683</v>
      </c>
      <c r="F65" s="229" t="str">
        <f t="shared" si="11"/>
        <v>0.764862943958078-0.429374214892154i</v>
      </c>
      <c r="G65" s="229">
        <f t="shared" si="12"/>
        <v>-1.1386049626336534</v>
      </c>
      <c r="H65" s="229">
        <f t="shared" si="13"/>
        <v>-29.308724039808776</v>
      </c>
      <c r="I65" s="271">
        <f t="shared" si="14"/>
        <v>0.14351821565578085</v>
      </c>
      <c r="J65" s="271" t="str">
        <f t="shared" si="15"/>
        <v>0.00641079697719021-0.00322494486417592i</v>
      </c>
      <c r="K65" s="271">
        <f t="shared" si="16"/>
        <v>-42.882046846232939</v>
      </c>
      <c r="L65" s="271">
        <f t="shared" si="17"/>
        <v>-26.704635497734174</v>
      </c>
      <c r="M65" s="270">
        <f t="shared" si="1"/>
        <v>0.72960400140521753</v>
      </c>
      <c r="N65" s="270" t="str">
        <f t="shared" si="2"/>
        <v>0.0359015725490898-0.00940487394700735i</v>
      </c>
      <c r="O65" s="270">
        <f t="shared" si="18"/>
        <v>-28.609479409410948</v>
      </c>
      <c r="P65" s="270">
        <f t="shared" si="19"/>
        <v>-14.679501207432223</v>
      </c>
      <c r="Q65" s="229">
        <f t="shared" si="3"/>
        <v>-1474.628881071144</v>
      </c>
      <c r="R65" s="229" t="str">
        <f t="shared" si="4"/>
        <v>-4.97757967807358+0.230697557354168i</v>
      </c>
      <c r="S65" s="229">
        <f t="shared" si="20"/>
        <v>13.94968338176832</v>
      </c>
      <c r="T65" s="229">
        <f t="shared" si="21"/>
        <v>177.34639222355833</v>
      </c>
      <c r="U65" s="227" t="str">
        <f t="shared" si="5"/>
        <v>-3.70811066379078+2.31369637921783i</v>
      </c>
      <c r="V65" s="227">
        <f t="shared" si="22"/>
        <v>12.811078419134672</v>
      </c>
      <c r="W65" s="227">
        <f t="shared" si="23"/>
        <v>148.03766818374959</v>
      </c>
      <c r="X65" s="269" t="str">
        <f t="shared" si="6"/>
        <v>0.00136791326254917-0.0000127458562079617i</v>
      </c>
      <c r="Y65" s="269">
        <f t="shared" si="24"/>
        <v>-57.278451755788808</v>
      </c>
      <c r="Z65" s="269">
        <f t="shared" si="25"/>
        <v>-0.53385156327071448</v>
      </c>
      <c r="AA65" s="268" t="str">
        <f t="shared" si="7"/>
        <v>0.00693285199422926+0.00140940625307036i</v>
      </c>
      <c r="AB65" s="268">
        <f t="shared" si="26"/>
        <v>-43.005884318966785</v>
      </c>
      <c r="AC65" s="268">
        <f t="shared" si="27"/>
        <v>11.491282727031198</v>
      </c>
    </row>
    <row r="66" spans="1:29">
      <c r="A66" s="276">
        <v>0.1</v>
      </c>
      <c r="B66" s="275">
        <f t="shared" si="8"/>
        <v>12589.254117941673</v>
      </c>
      <c r="C66" s="274">
        <f t="shared" si="9"/>
        <v>79100.616502201228</v>
      </c>
      <c r="D66" s="273" t="str">
        <f t="shared" si="10"/>
        <v>79100.6165022012i</v>
      </c>
      <c r="E66" s="272">
        <f t="shared" si="0"/>
        <v>17.560134374086683</v>
      </c>
      <c r="F66" s="229" t="str">
        <f t="shared" si="11"/>
        <v>0.74095987707595-0.429755061069887i</v>
      </c>
      <c r="G66" s="229">
        <f t="shared" si="12"/>
        <v>-1.3447499825295892</v>
      </c>
      <c r="H66" s="229">
        <f t="shared" si="13"/>
        <v>-30.113636658677244</v>
      </c>
      <c r="I66" s="271">
        <f t="shared" si="14"/>
        <v>0.14351821565578085</v>
      </c>
      <c r="J66" s="271" t="str">
        <f t="shared" si="15"/>
        <v>0.00625694235297732-0.00316562766550836i</v>
      </c>
      <c r="K66" s="271">
        <f t="shared" si="16"/>
        <v>-43.082951447297482</v>
      </c>
      <c r="L66" s="271">
        <f t="shared" si="17"/>
        <v>-26.836602231944152</v>
      </c>
      <c r="M66" s="270">
        <f t="shared" si="1"/>
        <v>0.72960400140521753</v>
      </c>
      <c r="N66" s="270" t="str">
        <f t="shared" si="2"/>
        <v>0.0358521071187239-0.00747254947205086i</v>
      </c>
      <c r="O66" s="270">
        <f t="shared" si="18"/>
        <v>-28.725023815772659</v>
      </c>
      <c r="P66" s="270">
        <f t="shared" si="19"/>
        <v>-11.773435886241748</v>
      </c>
      <c r="Q66" s="229">
        <f t="shared" si="3"/>
        <v>-1474.628881071144</v>
      </c>
      <c r="R66" s="229" t="str">
        <f t="shared" si="4"/>
        <v>-4.99958001451871+0.915951403373983i</v>
      </c>
      <c r="S66" s="229">
        <f t="shared" si="20"/>
        <v>14.122045540183819</v>
      </c>
      <c r="T66" s="229">
        <f t="shared" si="21"/>
        <v>169.61821909092615</v>
      </c>
      <c r="U66" s="227" t="str">
        <f t="shared" si="5"/>
        <v>-3.31085344169512+2.8272780537148i</v>
      </c>
      <c r="V66" s="227">
        <f t="shared" si="22"/>
        <v>12.777295557654217</v>
      </c>
      <c r="W66" s="227">
        <f t="shared" si="23"/>
        <v>139.5045824322489</v>
      </c>
      <c r="X66" s="269" t="str">
        <f t="shared" si="6"/>
        <v>0.00135165470427055+0.000152145282818579i</v>
      </c>
      <c r="Y66" s="269">
        <f t="shared" si="24"/>
        <v>-57.328004244335062</v>
      </c>
      <c r="Z66" s="269">
        <f t="shared" si="25"/>
        <v>6.4223082929105288</v>
      </c>
      <c r="AA66" s="268" t="str">
        <f t="shared" si="7"/>
        <v>0.00661024300073553+0.00260190833331602i</v>
      </c>
      <c r="AB66" s="268">
        <f t="shared" si="26"/>
        <v>-42.97007661281021</v>
      </c>
      <c r="AC66" s="268">
        <f t="shared" si="27"/>
        <v>21.485474638612914</v>
      </c>
    </row>
    <row r="67" spans="1:29">
      <c r="A67" s="276">
        <v>0.2</v>
      </c>
      <c r="B67" s="275">
        <f t="shared" si="8"/>
        <v>15848.931924611135</v>
      </c>
      <c r="C67" s="274">
        <f t="shared" si="9"/>
        <v>99581.776203206173</v>
      </c>
      <c r="D67" s="273" t="str">
        <f t="shared" si="10"/>
        <v>99581.7762032062i</v>
      </c>
      <c r="E67" s="272">
        <f t="shared" ref="E67:E95" si="28">IF(freq_ratio2&gt;1,Kth_2/(2/rload2-Kfeed2/Gdc_ccm2),Kth_2/(2/rload2-Kfeed2/Gdc_dcm2))</f>
        <v>17.560134374086683</v>
      </c>
      <c r="F67" s="229" t="str">
        <f t="shared" ref="F67:F95" si="29">IF(freq_ratio2&gt;1,IMPRODUCT(Kth_2/(2/rload2-Kfeed2/Gdc_ccm2),IMDIV(COMPLEX(1,Rc_2*Coutput2*microF2*miliOhm2*C67),IMSUM(1,IMPRODUCT(D67,1/omega1_2),IMPRODUCT(D67,D67,1/omega2_2),IMPRODUCT(D67,D67,D67,1/omega3_2)))),IMPRODUCT(Kth_2/(2/rload2-Kfeed2/Gdc_dcm2),(IMDIV(COMPLEX(1,Rc_2*Coutput2*microF2*miliOhm2*C67),IMSUM(1,IMDIV(D67,omegat2),IMDIV(IMPRODUCT(D67,D67),omegapole0^2*(1-2*Gdc_dcm2/(Kfeed2*rload2))))))))</f>
        <v>0.705844457669446-0.44708299060521i</v>
      </c>
      <c r="G67" s="229">
        <f t="shared" si="12"/>
        <v>-1.5608261151475713</v>
      </c>
      <c r="H67" s="229">
        <f t="shared" si="13"/>
        <v>-32.350233992750809</v>
      </c>
      <c r="I67" s="271">
        <f t="shared" ref="I67:I95" si="30">IF(freq_ratio2&gt;1,(Kinput2-Kfeed2*Metccm2/(2*ratio2*Gdc_ccm2))/(2/rload2-Kfeed2/Gdc_ccm2),(Kinput2-Kfeed2*Metccm2/(2*ratio2*Gdc_dcm2))/(2/rload2-Kfeed2/Gdc_dcm2))</f>
        <v>0.14351821565578085</v>
      </c>
      <c r="J67" s="271" t="str">
        <f t="shared" ref="J67:J95" si="31">IF(freq_ratio2&gt;1,IMPRODUCT(I67,IMDIV((IMPRODUCT(COMPLEX(1,Rc_2*Coutput2*microF2*miliOhm2*C67),COMPLEX(1,(effectiveL2*Requiv2*Kfeed2*0.5*Metccm2)*C67/(ratio2*(Xequiv2^2+Requiv2^2)*(Kfeed2*Metccm2*0.5/ratio2-Kinput2*Gdc_ccm2))))),IMSUM(1,IMPRODUCT(D67,1/omega1_2),IMPRODUCT(D67,D67,1/omega2_2),IMPRODUCT(D67,D67,D67,1/omega3_2)))),IMPRODUCT(I67,(IMDIV(COMPLEX(1,Rc_2*Coutput2*microF2*miliOhm2*C67),IMSUM(1,IMDIV(D67,omegat2),IMDIV(IMPRODUCT(D67,D67),omegapole0^2*(1-2*Gdc_dcm2/(Kfeed2*rload2))))))))</f>
        <v>0.00603222631503046-0.00323815538522474i</v>
      </c>
      <c r="K67" s="271">
        <f t="shared" si="16"/>
        <v>-43.290735006799956</v>
      </c>
      <c r="L67" s="271">
        <f t="shared" si="17"/>
        <v>-28.227318540002322</v>
      </c>
      <c r="M67" s="270">
        <f t="shared" ref="M67:M95" si="32">IF(freq_ratio2&gt;1,(1-Kfeed2*rload2*Xequiv2^2/(Gdc_ccm2*(Xequiv2^2+Requiv2^2)))/(2/rload2-Kfeed2/Gdc_ccm2),1/(2/rload2-Kfeed2/Gdc_dcm2))</f>
        <v>0.72960400140521753</v>
      </c>
      <c r="N67" s="270" t="str">
        <f t="shared" ref="N67:N95" si="33">IF(freq_ratio2&gt;1,IMPRODUCT(M67,IMDIV((IMPRODUCT(COMPLEX(1,Rc_2*Coutput2*microF2*miliOhm2*C67),IMSUM(1,IMDIV(D67,omega4_2),IMDIV(IMPRODUCT(D67,D67),omega5_2)))),IMSUM(1,IMPRODUCT(D67,1/omega1_2),IMPRODUCT(D67,D67,1/omega2_2),IMPRODUCT(D67,D67,D67,1/omega3_2)))),IMPRODUCT(M67,(IMDIV(IMPRODUCT(COMPLEX(1,Rc_2*Coutput2*microF2*miliOhm2*C67),COMPLEX(1,-Kfeed2*effectiveL2*PI()^2*C67/(8*ratio2^2*Gdc_dcm2))),IMSUM(1,IMDIV(D67,omegat2),IMDIV(IMPRODUCT(D67,D67),omegapole0^2*(1-2*Gdc_dcm2/(Kfeed2*rload2))))))))</f>
        <v>0.0358188093401274-0.00593694254529864i</v>
      </c>
      <c r="O67" s="270">
        <f t="shared" si="18"/>
        <v>-28.800073629266954</v>
      </c>
      <c r="P67" s="270">
        <f t="shared" si="19"/>
        <v>-9.4111739022491623</v>
      </c>
      <c r="Q67" s="229">
        <f t="shared" ref="Q67:Q95" si="34">-currentransferratio2*RFB_2/(Rfeedforward2*(Cvolt2*nanoF2+Cforward2*picoF2*alpha_Cf2)*Rupper2*kiliOhm2)</f>
        <v>-1474.628881071144</v>
      </c>
      <c r="R67" s="229" t="str">
        <f t="shared" ref="R67:R95" si="35">IMPRODUCT(IMPRODUCT(-currentransferratio2*RFB_2/(Rfeedforward2),IMDIV(COMPLEX(1,(Rfeedforward2*kiliOhm2+q_Rz_Cz_2*Rzero2)*q_Rz_Cz_2*Czero2*nanoF2*C67),IMPRODUCT(COMPLEX(1,q_Rz_Cz_2*Rzero2*Czero2*nanoF2*C67),COMPLEX(1,C67/(2*PI()*F_roll2*kilihertz2))))),IMSUM(feedtype2,IMDIV(COMPLEX(1,Rvolt2*Cvolt2*nanoF2*kiliOhm2*C67),IMPRODUCT(Rupper2*kiliOhm2*(Cvolt2*nanoF2+Cforward2*picoF2),COMPLEX(1,Rvolt2*Cvolt2*Cforward2*picoF2*nanoF2*kiliOhm2*C67/(Cvolt2*nanoF2+Cforward2*picoF2)),D67))))</f>
        <v>-4.74195211618736+1.63160800754483i</v>
      </c>
      <c r="S67" s="229">
        <f t="shared" si="20"/>
        <v>14.005078478340556</v>
      </c>
      <c r="T67" s="229">
        <f t="shared" si="21"/>
        <v>161.01271547434311</v>
      </c>
      <c r="U67" s="227" t="str">
        <f t="shared" si="5"/>
        <v>-2.6176164322362+3.27170760262636i</v>
      </c>
      <c r="V67" s="227">
        <f t="shared" si="22"/>
        <v>12.444252363192994</v>
      </c>
      <c r="W67" s="227">
        <f t="shared" si="23"/>
        <v>128.66248148159229</v>
      </c>
      <c r="X67" s="269" t="str">
        <f t="shared" si="6"/>
        <v>0.00136254381250131+0.000337152815367263i</v>
      </c>
      <c r="Y67" s="269">
        <f t="shared" si="24"/>
        <v>-57.054902006585749</v>
      </c>
      <c r="Z67" s="269">
        <f t="shared" si="25"/>
        <v>13.898308514041023</v>
      </c>
      <c r="AA67" s="268" t="str">
        <f t="shared" si="7"/>
        <v>0.00626292631373326+0.00402295858686019i</v>
      </c>
      <c r="AB67" s="268">
        <f t="shared" si="26"/>
        <v>-42.564240629052748</v>
      </c>
      <c r="AC67" s="268">
        <f t="shared" si="27"/>
        <v>32.714453151794146</v>
      </c>
    </row>
    <row r="68" spans="1:29">
      <c r="A68" s="276">
        <v>0.3</v>
      </c>
      <c r="B68" s="275">
        <f t="shared" si="8"/>
        <v>19952.623149688796</v>
      </c>
      <c r="C68" s="274">
        <f t="shared" si="9"/>
        <v>125366.02861381591</v>
      </c>
      <c r="D68" s="273" t="str">
        <f t="shared" si="10"/>
        <v>125366.028613816i</v>
      </c>
      <c r="E68" s="272">
        <f t="shared" si="28"/>
        <v>17.560134374086683</v>
      </c>
      <c r="F68" s="229" t="str">
        <f t="shared" si="29"/>
        <v>0.654760947063682-0.477377681356467i</v>
      </c>
      <c r="G68" s="229">
        <f t="shared" si="12"/>
        <v>-1.8269822969861358</v>
      </c>
      <c r="H68" s="229">
        <f t="shared" si="13"/>
        <v>-36.095303001831688</v>
      </c>
      <c r="I68" s="271">
        <f t="shared" si="30"/>
        <v>0.14351821565578085</v>
      </c>
      <c r="J68" s="271" t="str">
        <f t="shared" si="31"/>
        <v>0.00570539012468766-0.00341596963788215i</v>
      </c>
      <c r="K68" s="271">
        <f t="shared" si="16"/>
        <v>-43.543780694608706</v>
      </c>
      <c r="L68" s="271">
        <f t="shared" si="17"/>
        <v>-30.910084970154422</v>
      </c>
      <c r="M68" s="270">
        <f t="shared" si="32"/>
        <v>0.72960400140521753</v>
      </c>
      <c r="N68" s="270" t="str">
        <f t="shared" si="33"/>
        <v>0.0357949380395129-0.00471579587642336i</v>
      </c>
      <c r="O68" s="270">
        <f t="shared" si="18"/>
        <v>-28.848835271025862</v>
      </c>
      <c r="P68" s="270">
        <f t="shared" si="19"/>
        <v>-7.5051966813949598</v>
      </c>
      <c r="Q68" s="229">
        <f t="shared" si="34"/>
        <v>-1474.628881071144</v>
      </c>
      <c r="R68" s="229" t="str">
        <f t="shared" si="35"/>
        <v>-4.21006734389943+2.24632212649915i</v>
      </c>
      <c r="S68" s="229">
        <f t="shared" si="20"/>
        <v>13.573750490988502</v>
      </c>
      <c r="T68" s="229">
        <f t="shared" si="21"/>
        <v>151.91741788506371</v>
      </c>
      <c r="U68" s="227" t="str">
        <f t="shared" si="5"/>
        <v>-1.68424363296558+3.48059618994198i</v>
      </c>
      <c r="V68" s="227">
        <f t="shared" si="22"/>
        <v>11.746768194002373</v>
      </c>
      <c r="W68" s="227">
        <f t="shared" si="23"/>
        <v>115.82211488323203</v>
      </c>
      <c r="X68" s="269" t="str">
        <f t="shared" si="6"/>
        <v>0.00140810927214829+0.000553262048027443i</v>
      </c>
      <c r="Y68" s="269">
        <f t="shared" si="24"/>
        <v>-56.403787561690692</v>
      </c>
      <c r="Z68" s="269">
        <f t="shared" si="25"/>
        <v>21.450424498910461</v>
      </c>
      <c r="AA68" s="268" t="str">
        <f t="shared" si="7"/>
        <v>0.00582286659749728+0.00579353201266046i</v>
      </c>
      <c r="AB68" s="268">
        <f t="shared" si="26"/>
        <v>-41.70884213810784</v>
      </c>
      <c r="AC68" s="268">
        <f t="shared" si="27"/>
        <v>44.855312787669959</v>
      </c>
    </row>
    <row r="69" spans="1:29">
      <c r="A69" s="276">
        <v>0.4</v>
      </c>
      <c r="B69" s="275">
        <f t="shared" si="8"/>
        <v>25118.864315095805</v>
      </c>
      <c r="C69" s="274">
        <f t="shared" si="9"/>
        <v>157826.4791976476</v>
      </c>
      <c r="D69" s="273" t="str">
        <f t="shared" si="10"/>
        <v>157826.479197648i</v>
      </c>
      <c r="E69" s="272">
        <f t="shared" si="28"/>
        <v>17.560134374086683</v>
      </c>
      <c r="F69" s="229" t="str">
        <f t="shared" si="29"/>
        <v>0.582801120540517-0.514185189243887i</v>
      </c>
      <c r="G69" s="229">
        <f t="shared" si="12"/>
        <v>-2.1893174517261009</v>
      </c>
      <c r="H69" s="229">
        <f t="shared" si="13"/>
        <v>-41.420841250699183</v>
      </c>
      <c r="I69" s="271">
        <f t="shared" si="30"/>
        <v>0.14351821565578085</v>
      </c>
      <c r="J69" s="271" t="str">
        <f t="shared" si="31"/>
        <v>0.00524330752672888-0.00365824663988264i</v>
      </c>
      <c r="K69" s="271">
        <f t="shared" si="16"/>
        <v>-43.885417849174324</v>
      </c>
      <c r="L69" s="271">
        <f t="shared" si="17"/>
        <v>-34.903415144583349</v>
      </c>
      <c r="M69" s="270">
        <f t="shared" si="32"/>
        <v>0.72960400140521753</v>
      </c>
      <c r="N69" s="270" t="str">
        <f t="shared" si="33"/>
        <v>0.0357762890222019-0.0037431160254903i</v>
      </c>
      <c r="O69" s="270">
        <f t="shared" si="18"/>
        <v>-28.880812384669209</v>
      </c>
      <c r="P69" s="270">
        <f t="shared" si="19"/>
        <v>-5.9728750175475174</v>
      </c>
      <c r="Q69" s="229">
        <f t="shared" si="34"/>
        <v>-1474.628881071144</v>
      </c>
      <c r="R69" s="229" t="str">
        <f t="shared" si="35"/>
        <v>-3.48198503912871+2.64726247425169i</v>
      </c>
      <c r="S69" s="229">
        <f t="shared" si="20"/>
        <v>12.817653302904763</v>
      </c>
      <c r="T69" s="229">
        <f t="shared" si="21"/>
        <v>142.75521840025817</v>
      </c>
      <c r="U69" s="227" t="str">
        <f t="shared" si="5"/>
        <v>-0.668121626208182+3.33321267264753i</v>
      </c>
      <c r="V69" s="227">
        <f t="shared" si="22"/>
        <v>10.628335851178674</v>
      </c>
      <c r="W69" s="227">
        <f t="shared" si="23"/>
        <v>101.33437714955897</v>
      </c>
      <c r="X69" s="269" t="str">
        <f t="shared" si="6"/>
        <v>0.00150725433508458+0.000818736829057665i</v>
      </c>
      <c r="Y69" s="269">
        <f t="shared" si="24"/>
        <v>-55.313358350232463</v>
      </c>
      <c r="Z69" s="269">
        <f t="shared" si="25"/>
        <v>28.51069998177746</v>
      </c>
      <c r="AA69" s="268" t="str">
        <f t="shared" si="7"/>
        <v>0.00519370424631622+0.00813406203308875i</v>
      </c>
      <c r="AB69" s="268">
        <f t="shared" si="26"/>
        <v>-40.308752885727365</v>
      </c>
      <c r="AC69" s="268">
        <f t="shared" si="27"/>
        <v>57.441240108813346</v>
      </c>
    </row>
    <row r="70" spans="1:29">
      <c r="A70" s="276">
        <v>0.5</v>
      </c>
      <c r="B70" s="275">
        <f t="shared" si="8"/>
        <v>31622.776601683796</v>
      </c>
      <c r="C70" s="274">
        <f t="shared" si="9"/>
        <v>198691.76531592204</v>
      </c>
      <c r="D70" s="273" t="str">
        <f t="shared" si="10"/>
        <v>198691.765315922i</v>
      </c>
      <c r="E70" s="272">
        <f t="shared" si="28"/>
        <v>17.560134374086683</v>
      </c>
      <c r="F70" s="229" t="str">
        <f t="shared" si="29"/>
        <v>0.486730834728446-0.547548186753454i</v>
      </c>
      <c r="G70" s="229">
        <f t="shared" si="12"/>
        <v>-2.7025552067872378</v>
      </c>
      <c r="H70" s="229">
        <f t="shared" si="13"/>
        <v>-48.365213539740971</v>
      </c>
      <c r="I70" s="271">
        <f t="shared" si="30"/>
        <v>0.14351821565578085</v>
      </c>
      <c r="J70" s="271" t="str">
        <f t="shared" si="31"/>
        <v>0.00462165635332252-0.00390295013656087i</v>
      </c>
      <c r="K70" s="271">
        <f t="shared" si="16"/>
        <v>-44.366052218055373</v>
      </c>
      <c r="L70" s="271">
        <f t="shared" si="17"/>
        <v>-40.180812263360153</v>
      </c>
      <c r="M70" s="270">
        <f t="shared" si="32"/>
        <v>0.72960400140521753</v>
      </c>
      <c r="N70" s="270" t="str">
        <f t="shared" si="33"/>
        <v>0.0357607018588216-0.0029657155085819i</v>
      </c>
      <c r="O70" s="270">
        <f t="shared" si="18"/>
        <v>-28.902111846996064</v>
      </c>
      <c r="P70" s="270">
        <f t="shared" si="19"/>
        <v>-4.7408191041352437</v>
      </c>
      <c r="Q70" s="229">
        <f t="shared" si="34"/>
        <v>-1474.628881071144</v>
      </c>
      <c r="R70" s="229" t="str">
        <f t="shared" si="35"/>
        <v>-2.68480869406935+2.78290230094058i</v>
      </c>
      <c r="S70" s="229">
        <f t="shared" si="20"/>
        <v>11.747208672144216</v>
      </c>
      <c r="T70" s="229">
        <f t="shared" si="21"/>
        <v>133.97219388527913</v>
      </c>
      <c r="U70" s="227" t="str">
        <f t="shared" si="5"/>
        <v>0.216993932041466+2.8245864921221i</v>
      </c>
      <c r="V70" s="227">
        <f t="shared" si="22"/>
        <v>9.0446534653569692</v>
      </c>
      <c r="W70" s="227">
        <f t="shared" si="23"/>
        <v>85.606980345538162</v>
      </c>
      <c r="X70" s="269" t="str">
        <f t="shared" si="6"/>
        <v>0.00170438191185896+0.00116375086526332i</v>
      </c>
      <c r="Y70" s="269">
        <f t="shared" si="24"/>
        <v>-53.706685220173689</v>
      </c>
      <c r="Z70" s="269">
        <f t="shared" si="25"/>
        <v>34.325236025281953</v>
      </c>
      <c r="AA70" s="268" t="str">
        <f t="shared" si="7"/>
        <v>0.00423421329015672+0.0114867387669273i</v>
      </c>
      <c r="AB70" s="268">
        <f t="shared" si="26"/>
        <v>-38.242744849114409</v>
      </c>
      <c r="AC70" s="268">
        <f t="shared" si="27"/>
        <v>69.765229184506936</v>
      </c>
    </row>
    <row r="71" spans="1:29">
      <c r="A71" s="276">
        <v>0.6</v>
      </c>
      <c r="B71" s="275">
        <f t="shared" si="8"/>
        <v>39810.717055349727</v>
      </c>
      <c r="C71" s="274">
        <f t="shared" si="9"/>
        <v>250138.11247045716</v>
      </c>
      <c r="D71" s="273" t="str">
        <f t="shared" si="10"/>
        <v>250138.112470457i</v>
      </c>
      <c r="E71" s="272">
        <f t="shared" si="28"/>
        <v>17.560134374086683</v>
      </c>
      <c r="F71" s="229" t="str">
        <f t="shared" si="29"/>
        <v>0.368057971475202-0.564371697822858i</v>
      </c>
      <c r="G71" s="229">
        <f t="shared" si="12"/>
        <v>-3.4296128616676258</v>
      </c>
      <c r="H71" s="229">
        <f t="shared" si="13"/>
        <v>-56.889407855087086</v>
      </c>
      <c r="I71" s="271">
        <f t="shared" si="30"/>
        <v>0.14351821565578085</v>
      </c>
      <c r="J71" s="271" t="str">
        <f t="shared" si="31"/>
        <v>0.00384329533764545-0.00406792257277445i</v>
      </c>
      <c r="K71" s="271">
        <f t="shared" si="16"/>
        <v>-45.041933180803241</v>
      </c>
      <c r="L71" s="271">
        <f t="shared" si="17"/>
        <v>-46.626391251221456</v>
      </c>
      <c r="M71" s="270">
        <f t="shared" si="32"/>
        <v>0.72960400140521753</v>
      </c>
      <c r="N71" s="270" t="str">
        <f t="shared" si="33"/>
        <v>0.0357480590987231-0.00234075915147127i</v>
      </c>
      <c r="O71" s="270">
        <f t="shared" si="18"/>
        <v>-28.916369895478997</v>
      </c>
      <c r="P71" s="270">
        <f t="shared" si="19"/>
        <v>-3.7463414709795337</v>
      </c>
      <c r="Q71" s="229">
        <f t="shared" si="34"/>
        <v>-1474.628881071144</v>
      </c>
      <c r="R71" s="229" t="str">
        <f t="shared" si="35"/>
        <v>-1.94456407633462+2.67942386605301i</v>
      </c>
      <c r="S71" s="229">
        <f t="shared" si="20"/>
        <v>10.398359810663738</v>
      </c>
      <c r="T71" s="229">
        <f t="shared" si="21"/>
        <v>125.96987924254644</v>
      </c>
      <c r="U71" s="227" t="str">
        <f t="shared" si="5"/>
        <v>0.796478687132153+2.08364024214802i</v>
      </c>
      <c r="V71" s="227">
        <f t="shared" si="22"/>
        <v>6.9687469489961043</v>
      </c>
      <c r="W71" s="227">
        <f t="shared" si="23"/>
        <v>69.080471387459355</v>
      </c>
      <c r="X71" s="269" t="str">
        <f t="shared" si="6"/>
        <v>0.00211232649747193+0.00163818676882318i</v>
      </c>
      <c r="Y71" s="269">
        <f t="shared" si="24"/>
        <v>-51.459625675635223</v>
      </c>
      <c r="Z71" s="269">
        <f t="shared" si="25"/>
        <v>37.794891769721637</v>
      </c>
      <c r="AA71" s="268" t="str">
        <f t="shared" si="7"/>
        <v>0.00277272508333346+0.0168857126762299i</v>
      </c>
      <c r="AB71" s="268">
        <f t="shared" si="26"/>
        <v>-35.334062390310962</v>
      </c>
      <c r="AC71" s="268">
        <f t="shared" si="27"/>
        <v>80.674941549963719</v>
      </c>
    </row>
    <row r="72" spans="1:29">
      <c r="A72" s="276">
        <v>0.7</v>
      </c>
      <c r="B72" s="275">
        <f t="shared" si="8"/>
        <v>50118.723362727229</v>
      </c>
      <c r="C72" s="274">
        <f t="shared" si="9"/>
        <v>314905.22624728602</v>
      </c>
      <c r="D72" s="273" t="str">
        <f t="shared" si="10"/>
        <v>314905.226247286i</v>
      </c>
      <c r="E72" s="272">
        <f t="shared" si="28"/>
        <v>17.560134374086683</v>
      </c>
      <c r="F72" s="229" t="str">
        <f t="shared" si="29"/>
        <v>0.236059399018316-0.551647874744222i</v>
      </c>
      <c r="G72" s="229">
        <f t="shared" si="12"/>
        <v>-4.4364994951589489</v>
      </c>
      <c r="H72" s="229">
        <f t="shared" si="13"/>
        <v>-66.833103824417165</v>
      </c>
      <c r="I72" s="271">
        <f t="shared" si="30"/>
        <v>0.14351821565578085</v>
      </c>
      <c r="J72" s="271" t="str">
        <f t="shared" si="31"/>
        <v>0.00295701997706495-0.00406881684585945i</v>
      </c>
      <c r="K72" s="271">
        <f t="shared" si="16"/>
        <v>-45.968925650194052</v>
      </c>
      <c r="L72" s="271">
        <f t="shared" si="17"/>
        <v>-53.992152864466149</v>
      </c>
      <c r="M72" s="270">
        <f t="shared" si="32"/>
        <v>0.72960400140521753</v>
      </c>
      <c r="N72" s="270" t="str">
        <f t="shared" si="33"/>
        <v>0.0357403576216132-0.00183443699873721i</v>
      </c>
      <c r="O72" s="270">
        <f t="shared" si="18"/>
        <v>-28.925395954001139</v>
      </c>
      <c r="P72" s="270">
        <f t="shared" si="19"/>
        <v>-2.9382287273980796</v>
      </c>
      <c r="Q72" s="229">
        <f t="shared" si="34"/>
        <v>-1474.628881071144</v>
      </c>
      <c r="R72" s="229" t="str">
        <f t="shared" si="35"/>
        <v>-1.34014699914353+2.41613946285612i</v>
      </c>
      <c r="S72" s="229">
        <f t="shared" si="20"/>
        <v>8.8273644718567841</v>
      </c>
      <c r="T72" s="229">
        <f t="shared" si="21"/>
        <v>119.01558043693916</v>
      </c>
      <c r="U72" s="227" t="str">
        <f t="shared" si="5"/>
        <v>1.0165039045562+1.30964167346863i</v>
      </c>
      <c r="V72" s="227">
        <f t="shared" si="22"/>
        <v>4.3908649766978343</v>
      </c>
      <c r="W72" s="227">
        <f t="shared" si="23"/>
        <v>52.182476612522166</v>
      </c>
      <c r="X72" s="269" t="str">
        <f t="shared" si="6"/>
        <v>0.00307787456487819+0.00229667166680284i</v>
      </c>
      <c r="Y72" s="269">
        <f t="shared" si="24"/>
        <v>-48.312665005488363</v>
      </c>
      <c r="Z72" s="269">
        <f t="shared" si="25"/>
        <v>36.729841589771588</v>
      </c>
      <c r="AA72" s="268" t="str">
        <f t="shared" si="7"/>
        <v>0.00105664223491897+0.02730349611547i</v>
      </c>
      <c r="AB72" s="268">
        <f t="shared" si="26"/>
        <v>-31.269135309295443</v>
      </c>
      <c r="AC72" s="268">
        <f t="shared" si="27"/>
        <v>87.783765726839619</v>
      </c>
    </row>
    <row r="73" spans="1:29">
      <c r="A73" s="276">
        <v>0.8</v>
      </c>
      <c r="B73" s="275">
        <f t="shared" si="8"/>
        <v>63095.734448019342</v>
      </c>
      <c r="C73" s="274">
        <f t="shared" si="9"/>
        <v>396442.19162950001</v>
      </c>
      <c r="D73" s="273" t="str">
        <f t="shared" si="10"/>
        <v>396442.1916295i</v>
      </c>
      <c r="E73" s="272">
        <f t="shared" si="28"/>
        <v>17.560134374086683</v>
      </c>
      <c r="F73" s="229" t="str">
        <f t="shared" si="29"/>
        <v>0.107772873661512-0.502442072087763i</v>
      </c>
      <c r="G73" s="229">
        <f t="shared" si="12"/>
        <v>-5.7829240082141737</v>
      </c>
      <c r="H73" s="229">
        <f t="shared" si="13"/>
        <v>-77.893608446065357</v>
      </c>
      <c r="I73" s="271">
        <f t="shared" si="30"/>
        <v>0.14351821565578085</v>
      </c>
      <c r="J73" s="271" t="str">
        <f t="shared" si="31"/>
        <v>0.00205923591542831-0.00385366989872454i</v>
      </c>
      <c r="K73" s="271">
        <f t="shared" si="16"/>
        <v>-47.191662211481464</v>
      </c>
      <c r="L73" s="271">
        <f t="shared" si="17"/>
        <v>-61.881864358835536</v>
      </c>
      <c r="M73" s="270">
        <f t="shared" si="32"/>
        <v>0.72960400140521753</v>
      </c>
      <c r="N73" s="270" t="str">
        <f t="shared" si="33"/>
        <v>0.0357411440665307-0.00142155889545666i</v>
      </c>
      <c r="O73" s="270">
        <f t="shared" si="18"/>
        <v>-28.929766104648724</v>
      </c>
      <c r="P73" s="270">
        <f t="shared" si="19"/>
        <v>-2.2776667701289899</v>
      </c>
      <c r="Q73" s="229">
        <f t="shared" si="34"/>
        <v>-1474.628881071144</v>
      </c>
      <c r="R73" s="229" t="str">
        <f t="shared" si="35"/>
        <v>-0.891742269862364+2.08070998706435i</v>
      </c>
      <c r="S73" s="229">
        <f t="shared" si="20"/>
        <v>7.0965644050027574</v>
      </c>
      <c r="T73" s="229">
        <f t="shared" si="21"/>
        <v>113.19880961713328</v>
      </c>
      <c r="U73" s="227" t="str">
        <f t="shared" si="5"/>
        <v>0.949330610325808+0.672292928400024i</v>
      </c>
      <c r="V73" s="227">
        <f t="shared" si="22"/>
        <v>1.3136403967885812</v>
      </c>
      <c r="W73" s="227">
        <f t="shared" si="23"/>
        <v>35.305201171067935</v>
      </c>
      <c r="X73" s="269" t="str">
        <f t="shared" si="6"/>
        <v>0.00592930127598445+0.00261612425816453i</v>
      </c>
      <c r="Y73" s="269">
        <f t="shared" si="24"/>
        <v>-43.767432671453292</v>
      </c>
      <c r="Z73" s="269">
        <f t="shared" si="25"/>
        <v>23.808014603930602</v>
      </c>
      <c r="AA73" s="268" t="str">
        <f t="shared" si="7"/>
        <v>0.00608671291609461+0.0527043087040582i</v>
      </c>
      <c r="AB73" s="268">
        <f t="shared" si="26"/>
        <v>-25.505536564620556</v>
      </c>
      <c r="AC73" s="268">
        <f t="shared" si="27"/>
        <v>83.412212192637114</v>
      </c>
    </row>
    <row r="74" spans="1:29">
      <c r="A74" s="276">
        <v>0.9</v>
      </c>
      <c r="B74" s="275">
        <f t="shared" si="8"/>
        <v>79432.823472428179</v>
      </c>
      <c r="C74" s="274">
        <f t="shared" si="9"/>
        <v>499091.14934975049</v>
      </c>
      <c r="D74" s="273" t="str">
        <f t="shared" si="10"/>
        <v>499091.14934975i</v>
      </c>
      <c r="E74" s="272">
        <f t="shared" si="28"/>
        <v>17.560134374086683</v>
      </c>
      <c r="F74" s="229" t="str">
        <f t="shared" si="29"/>
        <v>0.00261672203792806-0.421112091321744i</v>
      </c>
      <c r="G74" s="229">
        <f t="shared" si="12"/>
        <v>-7.5118780859346144</v>
      </c>
      <c r="H74" s="229">
        <f t="shared" si="13"/>
        <v>-89.64397792793018</v>
      </c>
      <c r="I74" s="271">
        <f t="shared" si="30"/>
        <v>0.14351821565578085</v>
      </c>
      <c r="J74" s="271" t="str">
        <f t="shared" si="31"/>
        <v>0.0012647815977326-0.00343400457895994i</v>
      </c>
      <c r="K74" s="271">
        <f t="shared" si="16"/>
        <v>-48.731526155928719</v>
      </c>
      <c r="L74" s="271">
        <f t="shared" si="17"/>
        <v>-69.780693649955353</v>
      </c>
      <c r="M74" s="270">
        <f t="shared" si="32"/>
        <v>0.72960400140521753</v>
      </c>
      <c r="N74" s="270" t="str">
        <f t="shared" si="33"/>
        <v>0.035753800260321-0.00108514325544659i</v>
      </c>
      <c r="O74" s="270">
        <f t="shared" si="18"/>
        <v>-28.929557151209973</v>
      </c>
      <c r="P74" s="270">
        <f t="shared" si="19"/>
        <v>-1.7384179655608871</v>
      </c>
      <c r="Q74" s="229">
        <f t="shared" si="34"/>
        <v>-1474.628881071144</v>
      </c>
      <c r="R74" s="229" t="str">
        <f t="shared" si="35"/>
        <v>-0.580226503734826+1.73810988718705i</v>
      </c>
      <c r="S74" s="229">
        <f t="shared" si="20"/>
        <v>5.2604043887918603</v>
      </c>
      <c r="T74" s="229">
        <f t="shared" si="21"/>
        <v>108.46035691239138</v>
      </c>
      <c r="U74" s="227" t="str">
        <f t="shared" si="5"/>
        <v>0.730420798061026+0.248888546874219i</v>
      </c>
      <c r="V74" s="227">
        <f t="shared" si="22"/>
        <v>-2.2514736971427602</v>
      </c>
      <c r="W74" s="227">
        <f t="shared" si="23"/>
        <v>18.816378984461185</v>
      </c>
      <c r="X74" s="269" t="str">
        <f t="shared" si="6"/>
        <v>0.00888171851621581-0.00453835664959829i</v>
      </c>
      <c r="Y74" s="269">
        <f t="shared" si="24"/>
        <v>-40.022572171193119</v>
      </c>
      <c r="Z74" s="269">
        <f t="shared" si="25"/>
        <v>-27.06600161909401</v>
      </c>
      <c r="AA74" s="268" t="str">
        <f t="shared" si="7"/>
        <v>0.073604771924156+0.0639301598484081i</v>
      </c>
      <c r="AB74" s="268">
        <f t="shared" si="26"/>
        <v>-20.220603166474376</v>
      </c>
      <c r="AC74" s="268">
        <f t="shared" si="27"/>
        <v>40.976274065300458</v>
      </c>
    </row>
    <row r="75" spans="1:29">
      <c r="A75" s="276">
        <v>1</v>
      </c>
      <c r="B75" s="275">
        <f t="shared" si="8"/>
        <v>100000</v>
      </c>
      <c r="C75" s="274">
        <f t="shared" si="9"/>
        <v>628318.53071795858</v>
      </c>
      <c r="D75" s="273" t="str">
        <f t="shared" si="10"/>
        <v>628318.530717959i</v>
      </c>
      <c r="E75" s="272">
        <f t="shared" si="28"/>
        <v>17.560134374086683</v>
      </c>
      <c r="F75" s="229" t="str">
        <f t="shared" si="29"/>
        <v>-0.0661728281041163-0.32281336048264i</v>
      </c>
      <c r="G75" s="229">
        <f t="shared" si="12"/>
        <v>-9.6422092984035022</v>
      </c>
      <c r="H75" s="229">
        <f t="shared" si="13"/>
        <v>-101.58446009475263</v>
      </c>
      <c r="I75" s="271">
        <f t="shared" si="30"/>
        <v>0.14351821565578085</v>
      </c>
      <c r="J75" s="271" t="str">
        <f t="shared" si="31"/>
        <v>0.00065912190906653-0.0028843146990493i</v>
      </c>
      <c r="K75" s="271">
        <f t="shared" si="16"/>
        <v>-50.578076975881814</v>
      </c>
      <c r="L75" s="271">
        <f t="shared" si="17"/>
        <v>-77.12783063724757</v>
      </c>
      <c r="M75" s="270">
        <f t="shared" si="32"/>
        <v>0.72960400140521753</v>
      </c>
      <c r="N75" s="270" t="str">
        <f t="shared" si="33"/>
        <v>0.03577922103584-0.000814741238724751i</v>
      </c>
      <c r="O75" s="270">
        <f t="shared" si="18"/>
        <v>-28.925130994444579</v>
      </c>
      <c r="P75" s="270">
        <f t="shared" si="19"/>
        <v>-1.304476926063767</v>
      </c>
      <c r="Q75" s="229">
        <f t="shared" si="34"/>
        <v>-1474.628881071144</v>
      </c>
      <c r="R75" s="229" t="str">
        <f t="shared" si="35"/>
        <v>-0.372558025144574+1.42419999538656i</v>
      </c>
      <c r="S75" s="229">
        <f t="shared" si="20"/>
        <v>3.3588799203515105</v>
      </c>
      <c r="T75" s="229">
        <f t="shared" si="21"/>
        <v>104.65957326215971</v>
      </c>
      <c r="U75" s="227" t="str">
        <f t="shared" si="5"/>
        <v>0.484404004666797+0.0260233665910977i</v>
      </c>
      <c r="V75" s="227">
        <f t="shared" si="22"/>
        <v>-6.2833293780519872</v>
      </c>
      <c r="W75" s="227">
        <f t="shared" si="23"/>
        <v>3.0751131674070846</v>
      </c>
      <c r="X75" s="269" t="str">
        <f t="shared" si="6"/>
        <v>0.00155675269476343-0.00551556408257979i</v>
      </c>
      <c r="Y75" s="269">
        <f t="shared" si="24"/>
        <v>-44.835317109209342</v>
      </c>
      <c r="Z75" s="269">
        <f t="shared" si="25"/>
        <v>-74.238427100798958</v>
      </c>
      <c r="AA75" s="268" t="str">
        <f t="shared" si="7"/>
        <v>0.0692971321975963+0.00191739936910521i</v>
      </c>
      <c r="AB75" s="268">
        <f t="shared" si="26"/>
        <v>-23.182371127772111</v>
      </c>
      <c r="AC75" s="268">
        <f t="shared" si="27"/>
        <v>1.5849266103848221</v>
      </c>
    </row>
    <row r="76" spans="1:29">
      <c r="A76" s="276">
        <v>1.1000000000000001</v>
      </c>
      <c r="B76" s="275">
        <f t="shared" si="8"/>
        <v>125892.5411794168</v>
      </c>
      <c r="C76" s="274">
        <f t="shared" si="9"/>
        <v>791006.16502201266</v>
      </c>
      <c r="D76" s="273" t="str">
        <f t="shared" si="10"/>
        <v>791006.165022013i</v>
      </c>
      <c r="E76" s="272">
        <f t="shared" si="28"/>
        <v>17.560134374086683</v>
      </c>
      <c r="F76" s="229" t="str">
        <f t="shared" si="29"/>
        <v>-0.0971147379102061-0.226498415919818i</v>
      </c>
      <c r="G76" s="229">
        <f t="shared" si="12"/>
        <v>-12.165766620327261</v>
      </c>
      <c r="H76" s="229">
        <f t="shared" si="13"/>
        <v>-113.20799059254162</v>
      </c>
      <c r="I76" s="271">
        <f t="shared" si="30"/>
        <v>0.14351821565578085</v>
      </c>
      <c r="J76" s="271" t="str">
        <f t="shared" si="31"/>
        <v>0.000266214181424039-0.00230562273021284i</v>
      </c>
      <c r="K76" s="271">
        <f t="shared" si="16"/>
        <v>-52.686718764470854</v>
      </c>
      <c r="L76" s="271">
        <f t="shared" si="17"/>
        <v>-83.413621711420632</v>
      </c>
      <c r="M76" s="270">
        <f t="shared" si="32"/>
        <v>0.72960400140521753</v>
      </c>
      <c r="N76" s="270" t="str">
        <f t="shared" si="33"/>
        <v>0.0358145074065453-0.000603210231218522i</v>
      </c>
      <c r="O76" s="270">
        <f t="shared" si="18"/>
        <v>-28.917588549645338</v>
      </c>
      <c r="P76" s="270">
        <f t="shared" si="19"/>
        <v>-0.96491995591665669</v>
      </c>
      <c r="Q76" s="229">
        <f t="shared" si="34"/>
        <v>-1474.628881071144</v>
      </c>
      <c r="R76" s="229" t="str">
        <f t="shared" si="35"/>
        <v>-0.237423007299929+1.15316216280938i</v>
      </c>
      <c r="S76" s="229">
        <f t="shared" si="20"/>
        <v>1.4181106211765115</v>
      </c>
      <c r="T76" s="229">
        <f t="shared" si="21"/>
        <v>101.63398042560982</v>
      </c>
      <c r="U76" s="227" t="str">
        <f t="shared" si="5"/>
        <v>0.284246676302781-0.058213106152846i</v>
      </c>
      <c r="V76" s="227">
        <f t="shared" si="22"/>
        <v>-10.747655999150762</v>
      </c>
      <c r="W76" s="227">
        <f t="shared" si="23"/>
        <v>-11.574010166931803</v>
      </c>
      <c r="X76" s="269" t="str">
        <f t="shared" si="6"/>
        <v>0.000109224633374392-0.00323013663904129i</v>
      </c>
      <c r="Y76" s="269">
        <f t="shared" si="24"/>
        <v>-49.810619220769482</v>
      </c>
      <c r="Z76" s="269">
        <f t="shared" si="25"/>
        <v>-88.063324353090763</v>
      </c>
      <c r="AA76" s="268" t="str">
        <f t="shared" si="7"/>
        <v>0.0496405965523204-0.00488009406616035i</v>
      </c>
      <c r="AB76" s="268">
        <f t="shared" si="26"/>
        <v>-26.041489005943966</v>
      </c>
      <c r="AC76" s="268">
        <f t="shared" si="27"/>
        <v>-5.614622597586802</v>
      </c>
    </row>
    <row r="77" spans="1:29">
      <c r="A77" s="276">
        <v>1.2</v>
      </c>
      <c r="B77" s="275">
        <f t="shared" si="8"/>
        <v>158489.31924611135</v>
      </c>
      <c r="C77" s="274">
        <f t="shared" si="9"/>
        <v>995817.7620320617</v>
      </c>
      <c r="D77" s="273" t="str">
        <f t="shared" si="10"/>
        <v>995817.762032062i</v>
      </c>
      <c r="E77" s="272">
        <f t="shared" si="28"/>
        <v>17.560134374086683</v>
      </c>
      <c r="F77" s="229" t="str">
        <f t="shared" si="29"/>
        <v>-0.0990544044365396-0.146482780945511i</v>
      </c>
      <c r="G77" s="229">
        <f t="shared" si="12"/>
        <v>-15.048862831851109</v>
      </c>
      <c r="H77" s="229">
        <f t="shared" si="13"/>
        <v>-124.06729525274689</v>
      </c>
      <c r="I77" s="271">
        <f t="shared" si="30"/>
        <v>0.14351821565578085</v>
      </c>
      <c r="J77" s="271" t="str">
        <f t="shared" si="31"/>
        <v>0.0000534073592274484-0.00178075709199664i</v>
      </c>
      <c r="K77" s="271">
        <f t="shared" si="16"/>
        <v>-54.984001699230227</v>
      </c>
      <c r="L77" s="271">
        <f t="shared" si="17"/>
        <v>-88.282135553490093</v>
      </c>
      <c r="M77" s="270">
        <f t="shared" si="32"/>
        <v>0.72960400140521753</v>
      </c>
      <c r="N77" s="270" t="str">
        <f t="shared" si="33"/>
        <v>0.0358539172643097-0.00044334768551375i</v>
      </c>
      <c r="O77" s="270">
        <f t="shared" si="18"/>
        <v>-28.908603762395821</v>
      </c>
      <c r="P77" s="270">
        <f t="shared" si="19"/>
        <v>-0.70844857735271671</v>
      </c>
      <c r="Q77" s="229">
        <f t="shared" si="34"/>
        <v>-1474.628881071144</v>
      </c>
      <c r="R77" s="229" t="str">
        <f t="shared" si="35"/>
        <v>-0.150669490337394+0.926909762558312i</v>
      </c>
      <c r="S77" s="229">
        <f t="shared" si="20"/>
        <v>-0.54598876949974684</v>
      </c>
      <c r="T77" s="229">
        <f t="shared" si="21"/>
        <v>99.23269588311814</v>
      </c>
      <c r="U77" s="227" t="str">
        <f t="shared" si="5"/>
        <v>0.150700796337212-0.0697440085483637i</v>
      </c>
      <c r="V77" s="227">
        <f t="shared" si="22"/>
        <v>-15.59485160135087</v>
      </c>
      <c r="W77" s="227">
        <f t="shared" si="23"/>
        <v>-24.834599369628819</v>
      </c>
      <c r="X77" s="269" t="str">
        <f t="shared" si="6"/>
        <v>-0.000108566788711765-0.00208782158432436i</v>
      </c>
      <c r="Y77" s="269">
        <f t="shared" si="24"/>
        <v>-53.594404849360124</v>
      </c>
      <c r="Z77" s="269">
        <f t="shared" si="25"/>
        <v>-92.976701283402477</v>
      </c>
      <c r="AA77" s="268" t="str">
        <f t="shared" si="7"/>
        <v>0.0418905237249134-0.0039620439013335i</v>
      </c>
      <c r="AB77" s="268">
        <f t="shared" si="26"/>
        <v>-27.519006912525729</v>
      </c>
      <c r="AC77" s="268">
        <f t="shared" si="27"/>
        <v>-5.4030143072651047</v>
      </c>
    </row>
    <row r="78" spans="1:29">
      <c r="A78" s="276">
        <v>1.3</v>
      </c>
      <c r="B78" s="275">
        <f t="shared" si="8"/>
        <v>199526.23149688804</v>
      </c>
      <c r="C78" s="274">
        <f t="shared" si="9"/>
        <v>1253660.2861381597</v>
      </c>
      <c r="D78" s="273" t="str">
        <f t="shared" si="10"/>
        <v>1253660.28613816i</v>
      </c>
      <c r="E78" s="272">
        <f t="shared" si="28"/>
        <v>17.560134374086683</v>
      </c>
      <c r="F78" s="229" t="str">
        <f t="shared" si="29"/>
        <v>-0.0848301140525685-0.0883547354967329i</v>
      </c>
      <c r="G78" s="229">
        <f t="shared" si="12"/>
        <v>-18.238303568548048</v>
      </c>
      <c r="H78" s="229">
        <f t="shared" si="13"/>
        <v>-133.83408936232547</v>
      </c>
      <c r="I78" s="271">
        <f t="shared" si="30"/>
        <v>0.14351821565578085</v>
      </c>
      <c r="J78" s="271" t="str">
        <f t="shared" si="31"/>
        <v>-0.0000380110986103789-0.00135128004920822i</v>
      </c>
      <c r="K78" s="271">
        <f t="shared" si="16"/>
        <v>-57.381657579501606</v>
      </c>
      <c r="L78" s="271">
        <f t="shared" si="17"/>
        <v>-91.611288024659288</v>
      </c>
      <c r="M78" s="270">
        <f t="shared" si="32"/>
        <v>0.72960400140521753</v>
      </c>
      <c r="N78" s="270" t="str">
        <f t="shared" si="33"/>
        <v>0.0358914545911465-0.000326319197697718i</v>
      </c>
      <c r="O78" s="270">
        <f t="shared" si="18"/>
        <v>-28.899819829385219</v>
      </c>
      <c r="P78" s="270">
        <f t="shared" si="19"/>
        <v>-0.52090944417747609</v>
      </c>
      <c r="Q78" s="229">
        <f t="shared" si="34"/>
        <v>-1474.628881071144</v>
      </c>
      <c r="R78" s="229" t="str">
        <f t="shared" si="35"/>
        <v>-0.0953893506423918+0.741714791550166i</v>
      </c>
      <c r="S78" s="229">
        <f t="shared" si="20"/>
        <v>-2.5240180385192952</v>
      </c>
      <c r="T78" s="229">
        <f t="shared" si="21"/>
        <v>97.328383974012439</v>
      </c>
      <c r="U78" s="227" t="str">
        <f t="shared" si="5"/>
        <v>0.0736259037158238-0.054491649516464i</v>
      </c>
      <c r="V78" s="227">
        <f t="shared" si="22"/>
        <v>-20.762321607067346</v>
      </c>
      <c r="W78" s="227">
        <f t="shared" si="23"/>
        <v>-36.505705388313039</v>
      </c>
      <c r="X78" s="269" t="str">
        <f t="shared" si="6"/>
        <v>-0.000126397786730379-0.00145124138369867i</v>
      </c>
      <c r="Y78" s="269">
        <f t="shared" si="24"/>
        <v>-56.732386663919058</v>
      </c>
      <c r="Z78" s="269">
        <f t="shared" si="25"/>
        <v>-94.977690479901128</v>
      </c>
      <c r="AA78" s="268" t="str">
        <f t="shared" si="7"/>
        <v>0.0385897734465671-0.00262220156739209i</v>
      </c>
      <c r="AB78" s="268">
        <f t="shared" si="26"/>
        <v>-28.250548913802671</v>
      </c>
      <c r="AC78" s="268">
        <f t="shared" si="27"/>
        <v>-3.8873118994193172</v>
      </c>
    </row>
    <row r="79" spans="1:29">
      <c r="A79" s="276">
        <v>1.4</v>
      </c>
      <c r="B79" s="275">
        <f t="shared" si="8"/>
        <v>251188.643150958</v>
      </c>
      <c r="C79" s="274">
        <f t="shared" si="9"/>
        <v>1578264.7919764756</v>
      </c>
      <c r="D79" s="273" t="str">
        <f t="shared" si="10"/>
        <v>1578264.79197648i</v>
      </c>
      <c r="E79" s="272">
        <f t="shared" si="28"/>
        <v>17.560134374086683</v>
      </c>
      <c r="F79" s="229" t="str">
        <f t="shared" si="29"/>
        <v>-0.0653003160155414-0.0504116688604047i</v>
      </c>
      <c r="G79" s="229">
        <f t="shared" si="12"/>
        <v>-21.671420274443932</v>
      </c>
      <c r="H79" s="229">
        <f t="shared" si="13"/>
        <v>-142.33195568601408</v>
      </c>
      <c r="I79" s="271">
        <f t="shared" si="30"/>
        <v>0.14351821565578085</v>
      </c>
      <c r="J79" s="271" t="str">
        <f t="shared" si="31"/>
        <v>-0.0000629984176238208-0.00102172723054226i</v>
      </c>
      <c r="K79" s="271">
        <f t="shared" si="16"/>
        <v>-59.796820933309867</v>
      </c>
      <c r="L79" s="271">
        <f t="shared" si="17"/>
        <v>-93.528318996643392</v>
      </c>
      <c r="M79" s="270">
        <f t="shared" si="32"/>
        <v>0.72960400140521753</v>
      </c>
      <c r="N79" s="270" t="str">
        <f t="shared" si="33"/>
        <v>0.0359231169176119-0.000242347745667239i</v>
      </c>
      <c r="O79" s="270">
        <f t="shared" si="18"/>
        <v>-28.892322111048571</v>
      </c>
      <c r="P79" s="270">
        <f t="shared" si="19"/>
        <v>-0.38652805057397399</v>
      </c>
      <c r="Q79" s="229">
        <f t="shared" si="34"/>
        <v>-1474.628881071144</v>
      </c>
      <c r="R79" s="229" t="str">
        <f t="shared" si="35"/>
        <v>-0.0603093912865929+0.591881030042218i</v>
      </c>
      <c r="S79" s="229">
        <f t="shared" si="20"/>
        <v>-4.5104535174104186</v>
      </c>
      <c r="T79" s="229">
        <f t="shared" si="21"/>
        <v>95.818042083490909</v>
      </c>
      <c r="U79" s="227" t="str">
        <f t="shared" si="5"/>
        <v>0.033775932800963-0.0356097212426487i</v>
      </c>
      <c r="V79" s="227">
        <f t="shared" si="22"/>
        <v>-26.18187379185435</v>
      </c>
      <c r="W79" s="227">
        <f t="shared" si="23"/>
        <v>-46.513913602523189</v>
      </c>
      <c r="X79" s="269" t="str">
        <f t="shared" si="6"/>
        <v>-0.000104030893644618-0.00105360935830348i</v>
      </c>
      <c r="Y79" s="269">
        <f t="shared" si="24"/>
        <v>-59.504272777455263</v>
      </c>
      <c r="Z79" s="269">
        <f t="shared" si="25"/>
        <v>-95.638972016626823</v>
      </c>
      <c r="AA79" s="268" t="str">
        <f t="shared" si="7"/>
        <v>0.0371192066684859-0.00161882983562454i</v>
      </c>
      <c r="AB79" s="268">
        <f t="shared" si="26"/>
        <v>-28.599773955193992</v>
      </c>
      <c r="AC79" s="268">
        <f t="shared" si="27"/>
        <v>-2.4971810705574407</v>
      </c>
    </row>
    <row r="80" spans="1:29">
      <c r="A80" s="276">
        <v>1.5</v>
      </c>
      <c r="B80" s="275">
        <f t="shared" si="8"/>
        <v>316227.76601683802</v>
      </c>
      <c r="C80" s="274">
        <f t="shared" si="9"/>
        <v>1986917.6531592207</v>
      </c>
      <c r="D80" s="273" t="str">
        <f t="shared" si="10"/>
        <v>1986917.65315922i</v>
      </c>
      <c r="E80" s="272">
        <f t="shared" si="28"/>
        <v>17.560134374086683</v>
      </c>
      <c r="F80" s="229" t="str">
        <f t="shared" si="29"/>
        <v>-0.046893474069248-0.0275898557951133i</v>
      </c>
      <c r="G80" s="229">
        <f t="shared" si="12"/>
        <v>-25.286792313459181</v>
      </c>
      <c r="H80" s="229">
        <f t="shared" si="13"/>
        <v>-149.52949975671714</v>
      </c>
      <c r="I80" s="271">
        <f t="shared" si="30"/>
        <v>0.14351821565578085</v>
      </c>
      <c r="J80" s="271" t="str">
        <f t="shared" si="31"/>
        <v>-0.0000589478939280518-0.000776709336907344i</v>
      </c>
      <c r="K80" s="271">
        <f t="shared" si="16"/>
        <v>-62.169886057741493</v>
      </c>
      <c r="L80" s="271">
        <f t="shared" si="17"/>
        <v>-94.340108973105117</v>
      </c>
      <c r="M80" s="270">
        <f t="shared" si="32"/>
        <v>0.72960400140521753</v>
      </c>
      <c r="N80" s="270" t="str">
        <f t="shared" si="33"/>
        <v>0.0359475002085624-0.000182354506957603i</v>
      </c>
      <c r="O80" s="270">
        <f t="shared" si="18"/>
        <v>-28.886514345038435</v>
      </c>
      <c r="P80" s="270">
        <f t="shared" si="19"/>
        <v>-0.29064758169164095</v>
      </c>
      <c r="Q80" s="229">
        <f t="shared" si="34"/>
        <v>-1474.628881071144</v>
      </c>
      <c r="R80" s="229" t="str">
        <f t="shared" si="35"/>
        <v>-0.0380999407449605+0.471504358823824i</v>
      </c>
      <c r="S80" s="229">
        <f t="shared" si="20"/>
        <v>-6.5020208599200346</v>
      </c>
      <c r="T80" s="229">
        <f t="shared" si="21"/>
        <v>94.6197518557221</v>
      </c>
      <c r="U80" s="227" t="str">
        <f t="shared" si="5"/>
        <v>0.0147953758500804-0.0210593055530866i</v>
      </c>
      <c r="V80" s="227">
        <f t="shared" si="22"/>
        <v>-31.7888131733792</v>
      </c>
      <c r="W80" s="227">
        <f t="shared" si="23"/>
        <v>-54.909747900994986</v>
      </c>
      <c r="X80" s="269" t="str">
        <f t="shared" si="6"/>
        <v>-0.0000766500569302594-0.00078673518265972i</v>
      </c>
      <c r="Y80" s="269">
        <f t="shared" si="24"/>
        <v>-62.042398791696002</v>
      </c>
      <c r="Z80" s="269">
        <f t="shared" si="25"/>
        <v>-95.564652155215938</v>
      </c>
      <c r="AA80" s="268" t="str">
        <f t="shared" si="7"/>
        <v>0.0364667255254575-0.00096458989231677i</v>
      </c>
      <c r="AB80" s="268">
        <f t="shared" si="26"/>
        <v>-28.759027078992943</v>
      </c>
      <c r="AC80" s="268">
        <f t="shared" si="27"/>
        <v>-1.5151907638024675</v>
      </c>
    </row>
    <row r="81" spans="1:29">
      <c r="A81" s="276">
        <v>1.6</v>
      </c>
      <c r="B81" s="275">
        <f t="shared" si="8"/>
        <v>398107.17055349756</v>
      </c>
      <c r="C81" s="274">
        <f t="shared" si="9"/>
        <v>2501381.1247045733</v>
      </c>
      <c r="D81" s="273" t="str">
        <f t="shared" si="10"/>
        <v>2501381.12470457i</v>
      </c>
      <c r="E81" s="272">
        <f t="shared" si="28"/>
        <v>17.560134374086683</v>
      </c>
      <c r="F81" s="229" t="str">
        <f t="shared" si="29"/>
        <v>-0.0321693727627467-0.0146587338112163i</v>
      </c>
      <c r="G81" s="229">
        <f t="shared" si="12"/>
        <v>-29.031778898301752</v>
      </c>
      <c r="H81" s="229">
        <f t="shared" si="13"/>
        <v>-155.50249829066436</v>
      </c>
      <c r="I81" s="271">
        <f t="shared" si="30"/>
        <v>0.14351821565578085</v>
      </c>
      <c r="J81" s="271" t="str">
        <f t="shared" si="31"/>
        <v>-0.0000459947146235259-0.000595856853783911i</v>
      </c>
      <c r="K81" s="271">
        <f t="shared" si="16"/>
        <v>-64.471360865062735</v>
      </c>
      <c r="L81" s="271">
        <f t="shared" si="17"/>
        <v>-94.413958743367317</v>
      </c>
      <c r="M81" s="270">
        <f t="shared" si="32"/>
        <v>0.72960400140521753</v>
      </c>
      <c r="N81" s="270" t="str">
        <f t="shared" si="33"/>
        <v>0.0359650837831594-0.000139091189536363i</v>
      </c>
      <c r="O81" s="270">
        <f t="shared" si="18"/>
        <v>-28.882313517024908</v>
      </c>
      <c r="P81" s="270">
        <f t="shared" si="19"/>
        <v>-0.22158431339981596</v>
      </c>
      <c r="Q81" s="229">
        <f t="shared" si="34"/>
        <v>-1474.628881071144</v>
      </c>
      <c r="R81" s="229" t="str">
        <f t="shared" si="35"/>
        <v>-0.0240578462776156+0.375207469589132i</v>
      </c>
      <c r="S81" s="229">
        <f t="shared" si="20"/>
        <v>-8.4967522942994425</v>
      </c>
      <c r="T81" s="229">
        <f t="shared" si="21"/>
        <v>93.668713519218016</v>
      </c>
      <c r="U81" s="227" t="str">
        <f t="shared" si="5"/>
        <v>0.00627399224546059-0.011717531387925i</v>
      </c>
      <c r="V81" s="227">
        <f t="shared" si="22"/>
        <v>-37.5285311926012</v>
      </c>
      <c r="W81" s="227">
        <f t="shared" si="23"/>
        <v>-61.833784771446332</v>
      </c>
      <c r="X81" s="269" t="str">
        <f t="shared" si="6"/>
        <v>-0.0000533481020208302-0.000598989803103779i</v>
      </c>
      <c r="Y81" s="269">
        <f t="shared" si="24"/>
        <v>-64.417297791102982</v>
      </c>
      <c r="Z81" s="269">
        <f t="shared" si="25"/>
        <v>-95.089531262071134</v>
      </c>
      <c r="AA81" s="268" t="str">
        <f t="shared" si="7"/>
        <v>0.0361854714021991-0.000566650748882869i</v>
      </c>
      <c r="AB81" s="268">
        <f t="shared" si="26"/>
        <v>-28.828250443065158</v>
      </c>
      <c r="AC81" s="268">
        <f t="shared" si="27"/>
        <v>-0.89715683210362962</v>
      </c>
    </row>
    <row r="82" spans="1:29">
      <c r="A82" s="276">
        <v>1.7</v>
      </c>
      <c r="B82" s="275">
        <f t="shared" si="8"/>
        <v>501187.23362727236</v>
      </c>
      <c r="C82" s="274">
        <f t="shared" si="9"/>
        <v>3149052.2624728605</v>
      </c>
      <c r="D82" s="273" t="str">
        <f t="shared" si="10"/>
        <v>3149052.26247286i</v>
      </c>
      <c r="E82" s="272">
        <f t="shared" si="28"/>
        <v>17.560134374086683</v>
      </c>
      <c r="F82" s="229" t="str">
        <f t="shared" si="29"/>
        <v>-0.0214174900088616-0.00763182811437472i</v>
      </c>
      <c r="G82" s="229">
        <f t="shared" si="12"/>
        <v>-32.865483698833231</v>
      </c>
      <c r="H82" s="229">
        <f t="shared" si="13"/>
        <v>-160.38717353677384</v>
      </c>
      <c r="I82" s="271">
        <f t="shared" si="30"/>
        <v>0.14351821565578085</v>
      </c>
      <c r="J82" s="271" t="str">
        <f t="shared" si="31"/>
        <v>-0.0000328637048894388-0.000461381184422714i</v>
      </c>
      <c r="K82" s="271">
        <f t="shared" si="16"/>
        <v>-66.696823900169093</v>
      </c>
      <c r="L82" s="271">
        <f t="shared" si="17"/>
        <v>-94.074238147255926</v>
      </c>
      <c r="M82" s="270">
        <f t="shared" si="32"/>
        <v>0.72960400140521753</v>
      </c>
      <c r="N82" s="270" t="str">
        <f t="shared" si="33"/>
        <v>0.0359771972475634-0.000107351540192275i</v>
      </c>
      <c r="O82" s="270">
        <f t="shared" si="18"/>
        <v>-28.879414788006482</v>
      </c>
      <c r="P82" s="270">
        <f t="shared" si="19"/>
        <v>-0.17096306531194161</v>
      </c>
      <c r="Q82" s="229">
        <f t="shared" si="34"/>
        <v>-1474.628881071144</v>
      </c>
      <c r="R82" s="229" t="str">
        <f t="shared" si="35"/>
        <v>-0.0151866961249261+0.298377264518938i</v>
      </c>
      <c r="S82" s="229">
        <f t="shared" si="20"/>
        <v>-10.493449288225642</v>
      </c>
      <c r="T82" s="229">
        <f t="shared" si="21"/>
        <v>92.913705169549687</v>
      </c>
      <c r="U82" s="227" t="str">
        <f t="shared" si="5"/>
        <v>0.00260242490856908-0.00627458982725513i</v>
      </c>
      <c r="V82" s="227">
        <f t="shared" si="22"/>
        <v>-43.358932987058871</v>
      </c>
      <c r="W82" s="227">
        <f t="shared" si="23"/>
        <v>-67.473468367224129</v>
      </c>
      <c r="X82" s="269" t="str">
        <f t="shared" si="6"/>
        <v>-0.0000358581388736383-0.000462359445045812i</v>
      </c>
      <c r="Y82" s="269">
        <f t="shared" si="24"/>
        <v>-66.674361934238306</v>
      </c>
      <c r="Z82" s="269">
        <f t="shared" si="25"/>
        <v>-94.434678940096518</v>
      </c>
      <c r="AA82" s="268" t="str">
        <f t="shared" si="7"/>
        <v>0.0360689649182839-0.000334540116079161i</v>
      </c>
      <c r="AB82" s="268">
        <f t="shared" si="26"/>
        <v>-28.85695282207568</v>
      </c>
      <c r="AC82" s="268">
        <f t="shared" si="27"/>
        <v>-0.53140385815252256</v>
      </c>
    </row>
    <row r="83" spans="1:29">
      <c r="A83" s="276">
        <v>1.8</v>
      </c>
      <c r="B83" s="275">
        <f t="shared" si="8"/>
        <v>630957.34448019369</v>
      </c>
      <c r="C83" s="274">
        <f t="shared" si="9"/>
        <v>3964421.9162950017</v>
      </c>
      <c r="D83" s="273" t="str">
        <f t="shared" si="10"/>
        <v>3964421.916295i</v>
      </c>
      <c r="E83" s="272">
        <f t="shared" si="28"/>
        <v>17.560134374086683</v>
      </c>
      <c r="F83" s="229" t="str">
        <f t="shared" si="29"/>
        <v>-0.0139849952794138-0.00392001823548376i</v>
      </c>
      <c r="G83" s="229">
        <f t="shared" si="12"/>
        <v>-36.758273961314799</v>
      </c>
      <c r="H83" s="229">
        <f t="shared" si="13"/>
        <v>-164.3417242899281</v>
      </c>
      <c r="I83" s="271">
        <f t="shared" si="30"/>
        <v>0.14351821565578085</v>
      </c>
      <c r="J83" s="271" t="str">
        <f t="shared" si="31"/>
        <v>-0.0000223598011392446-0.000360038116286826i</v>
      </c>
      <c r="K83" s="271">
        <f t="shared" si="16"/>
        <v>-68.856312278675148</v>
      </c>
      <c r="L83" s="271">
        <f t="shared" si="17"/>
        <v>-93.553732018171615</v>
      </c>
      <c r="M83" s="270">
        <f t="shared" si="32"/>
        <v>0.72960400140521753</v>
      </c>
      <c r="N83" s="270" t="str">
        <f t="shared" si="33"/>
        <v>0.0359852886906678-0.0000836163114009712i</v>
      </c>
      <c r="O83" s="270">
        <f t="shared" si="18"/>
        <v>-28.877476728511532</v>
      </c>
      <c r="P83" s="270">
        <f t="shared" si="19"/>
        <v>-0.13313365805155211</v>
      </c>
      <c r="Q83" s="229">
        <f t="shared" si="34"/>
        <v>-1474.628881071144</v>
      </c>
      <c r="R83" s="229" t="str">
        <f t="shared" si="35"/>
        <v>-0.00958500490980266+0.237179397085381i</v>
      </c>
      <c r="S83" s="229">
        <f t="shared" si="20"/>
        <v>-12.491373813865252</v>
      </c>
      <c r="T83" s="229">
        <f t="shared" si="21"/>
        <v>92.314204604047816</v>
      </c>
      <c r="U83" s="227" t="str">
        <f t="shared" si="5"/>
        <v>0.00106379381007249-0.00327937935457964i</v>
      </c>
      <c r="V83" s="227">
        <f t="shared" si="22"/>
        <v>-49.249647775180037</v>
      </c>
      <c r="W83" s="227">
        <f t="shared" si="23"/>
        <v>-72.027519685880236</v>
      </c>
      <c r="X83" s="269" t="str">
        <f t="shared" si="6"/>
        <v>-0.0000235665763306597-0.00036034416443457i</v>
      </c>
      <c r="Y83" s="269">
        <f t="shared" si="24"/>
        <v>-68.847114169563568</v>
      </c>
      <c r="Z83" s="269">
        <f t="shared" si="25"/>
        <v>-93.741826032868815</v>
      </c>
      <c r="AA83" s="268" t="str">
        <f t="shared" si="7"/>
        <v>0.0360229473622928-0.000201964069398867i</v>
      </c>
      <c r="AB83" s="268">
        <f t="shared" si="26"/>
        <v>-28.868278619399955</v>
      </c>
      <c r="AC83" s="268">
        <f t="shared" si="27"/>
        <v>-0.32122767274876546</v>
      </c>
    </row>
    <row r="84" spans="1:29">
      <c r="A84" s="276">
        <v>1.9</v>
      </c>
      <c r="B84" s="275">
        <f t="shared" si="8"/>
        <v>794328.23472428194</v>
      </c>
      <c r="C84" s="274">
        <f t="shared" si="9"/>
        <v>4990911.4934975058</v>
      </c>
      <c r="D84" s="273" t="str">
        <f t="shared" si="10"/>
        <v>4990911.49349751i</v>
      </c>
      <c r="E84" s="272">
        <f t="shared" si="28"/>
        <v>17.560134374086683</v>
      </c>
      <c r="F84" s="229" t="str">
        <f t="shared" si="29"/>
        <v>-0.00901849179912368-0.00199576076591195i</v>
      </c>
      <c r="G84" s="229">
        <f t="shared" si="12"/>
        <v>-40.689682145181948</v>
      </c>
      <c r="H84" s="229">
        <f t="shared" si="13"/>
        <v>-167.52174558720219</v>
      </c>
      <c r="I84" s="271">
        <f t="shared" si="30"/>
        <v>0.14351821565578085</v>
      </c>
      <c r="J84" s="271" t="str">
        <f t="shared" si="31"/>
        <v>-0.000014779976704788-0.000282595469860661i</v>
      </c>
      <c r="K84" s="271">
        <f t="shared" si="16"/>
        <v>-70.964832716468706</v>
      </c>
      <c r="L84" s="271">
        <f t="shared" si="17"/>
        <v>-92.993888820872655</v>
      </c>
      <c r="M84" s="270">
        <f t="shared" si="32"/>
        <v>0.72960400140521753</v>
      </c>
      <c r="N84" s="270" t="str">
        <f t="shared" si="33"/>
        <v>0.0359905845256274-0.0000655597879562873i</v>
      </c>
      <c r="O84" s="270">
        <f t="shared" si="18"/>
        <v>-28.876207587088174</v>
      </c>
      <c r="P84" s="270">
        <f t="shared" si="19"/>
        <v>-0.1043688245278331</v>
      </c>
      <c r="Q84" s="229">
        <f t="shared" si="34"/>
        <v>-1474.628881071144</v>
      </c>
      <c r="R84" s="229" t="str">
        <f t="shared" si="35"/>
        <v>-0.00604885588005747+0.188483390796859i</v>
      </c>
      <c r="S84" s="229">
        <f t="shared" si="20"/>
        <v>-14.490067727057287</v>
      </c>
      <c r="T84" s="229">
        <f t="shared" si="21"/>
        <v>91.83811955289039</v>
      </c>
      <c r="U84" s="227" t="str">
        <f t="shared" si="5"/>
        <v>0.0004307193135268-0.00168776384492842i</v>
      </c>
      <c r="V84" s="227">
        <f t="shared" si="22"/>
        <v>-55.179749872239242</v>
      </c>
      <c r="W84" s="227">
        <f t="shared" si="23"/>
        <v>-75.683626034311786</v>
      </c>
      <c r="X84" s="269" t="str">
        <f t="shared" si="6"/>
        <v>-0.0000152636675019424-0.000282691469070008i</v>
      </c>
      <c r="Y84" s="269">
        <f t="shared" si="24"/>
        <v>-70.961103111843386</v>
      </c>
      <c r="Z84" s="269">
        <f t="shared" si="25"/>
        <v>-93.090632143320448</v>
      </c>
      <c r="AA84" s="268" t="str">
        <f t="shared" si="7"/>
        <v>0.0360058796476444-0.000126383645707546i</v>
      </c>
      <c r="AB84" s="268">
        <f t="shared" si="26"/>
        <v>-28.872477982462847</v>
      </c>
      <c r="AC84" s="268">
        <f t="shared" si="27"/>
        <v>-0.20111214697563076</v>
      </c>
    </row>
    <row r="85" spans="1:29">
      <c r="A85" s="276">
        <v>2</v>
      </c>
      <c r="B85" s="275">
        <f t="shared" si="8"/>
        <v>1000000</v>
      </c>
      <c r="C85" s="274">
        <f t="shared" si="9"/>
        <v>6283185.307179586</v>
      </c>
      <c r="D85" s="273" t="str">
        <f t="shared" si="10"/>
        <v>6283185.30717959i</v>
      </c>
      <c r="E85" s="272">
        <f t="shared" si="28"/>
        <v>17.560134374086683</v>
      </c>
      <c r="F85" s="229" t="str">
        <f t="shared" si="29"/>
        <v>-0.00576953417530049-0.00101030046521583i</v>
      </c>
      <c r="G85" s="229">
        <f t="shared" si="12"/>
        <v>-44.646016664712469</v>
      </c>
      <c r="H85" s="229">
        <f t="shared" si="13"/>
        <v>-170.06766502211514</v>
      </c>
      <c r="I85" s="271">
        <f t="shared" si="30"/>
        <v>0.14351821565578085</v>
      </c>
      <c r="J85" s="271" t="str">
        <f t="shared" si="31"/>
        <v>-9.59964719491679E-06-0.000222720074269077i</v>
      </c>
      <c r="K85" s="271">
        <f t="shared" si="16"/>
        <v>-73.036752039864979</v>
      </c>
      <c r="L85" s="271">
        <f t="shared" si="17"/>
        <v>-92.468026499368719</v>
      </c>
      <c r="M85" s="270">
        <f t="shared" si="32"/>
        <v>0.72960400140521753</v>
      </c>
      <c r="N85" s="270" t="str">
        <f t="shared" si="33"/>
        <v>0.0359940050369545-0.0000516359035549595i</v>
      </c>
      <c r="O85" s="270">
        <f t="shared" si="18"/>
        <v>-28.875387600358884</v>
      </c>
      <c r="P85" s="270">
        <f t="shared" si="19"/>
        <v>-8.2194724162387142E-2</v>
      </c>
      <c r="Q85" s="229">
        <f t="shared" si="34"/>
        <v>-1474.628881071144</v>
      </c>
      <c r="R85" s="229" t="str">
        <f t="shared" si="35"/>
        <v>-0.00381701680642485+0.1497603108958i</v>
      </c>
      <c r="S85" s="229">
        <f t="shared" si="20"/>
        <v>-16.489245023310733</v>
      </c>
      <c r="T85" s="229">
        <f t="shared" si="21"/>
        <v>91.460010425475033</v>
      </c>
      <c r="U85" s="227" t="str">
        <f t="shared" si="5"/>
        <v>0.000173325320681259-0.000860190897961677i</v>
      </c>
      <c r="V85" s="227">
        <f t="shared" si="22"/>
        <v>-61.135261688023199</v>
      </c>
      <c r="W85" s="227">
        <f t="shared" si="23"/>
        <v>-78.607654596640089</v>
      </c>
      <c r="X85" s="269" t="str">
        <f t="shared" si="6"/>
        <v>-9.79295230658587E-06-0.000222750258720663i</v>
      </c>
      <c r="Y85" s="269">
        <f t="shared" si="24"/>
        <v>-73.035249639354859</v>
      </c>
      <c r="Z85" s="269">
        <f t="shared" si="25"/>
        <v>-92.517320339107997</v>
      </c>
      <c r="AA85" s="268" t="str">
        <f t="shared" si="7"/>
        <v>0.0360001737120056-0.0000826172449675437i</v>
      </c>
      <c r="AB85" s="268">
        <f t="shared" si="26"/>
        <v>-28.873885199848761</v>
      </c>
      <c r="AC85" s="268">
        <f t="shared" si="27"/>
        <v>-0.13148856390166436</v>
      </c>
    </row>
    <row r="86" spans="1:29">
      <c r="A86" s="276">
        <v>2.1</v>
      </c>
      <c r="B86" s="275">
        <f t="shared" si="8"/>
        <v>1258925.4117941677</v>
      </c>
      <c r="C86" s="274">
        <f t="shared" si="9"/>
        <v>7910061.650220125</v>
      </c>
      <c r="D86" s="273" t="str">
        <f t="shared" si="10"/>
        <v>7910061.65022012i</v>
      </c>
      <c r="E86" s="272">
        <f t="shared" si="28"/>
        <v>17.560134374086683</v>
      </c>
      <c r="F86" s="229" t="str">
        <f t="shared" si="29"/>
        <v>-0.0036723435228855-0.0005095723780839i</v>
      </c>
      <c r="G86" s="229">
        <f t="shared" si="12"/>
        <v>-48.618308968776589</v>
      </c>
      <c r="H86" s="229">
        <f t="shared" si="13"/>
        <v>-172.10011321060767</v>
      </c>
      <c r="I86" s="271">
        <f t="shared" si="30"/>
        <v>0.14351821565578085</v>
      </c>
      <c r="J86" s="271" t="str">
        <f t="shared" si="31"/>
        <v>-6.16780372242944E-06-0.000176016791557559i</v>
      </c>
      <c r="K86" s="271">
        <f t="shared" si="16"/>
        <v>-75.083588685633359</v>
      </c>
      <c r="L86" s="271">
        <f t="shared" si="17"/>
        <v>-92.006880063540621</v>
      </c>
      <c r="M86" s="270">
        <f t="shared" si="32"/>
        <v>0.72960400140521753</v>
      </c>
      <c r="N86" s="270" t="str">
        <f t="shared" si="33"/>
        <v>0.035996195560921-0.0000407921854368497i</v>
      </c>
      <c r="O86" s="270">
        <f t="shared" si="18"/>
        <v>-28.874862370793657</v>
      </c>
      <c r="P86" s="270">
        <f t="shared" si="19"/>
        <v>-6.4929613413925835E-2</v>
      </c>
      <c r="Q86" s="229">
        <f t="shared" si="34"/>
        <v>-1474.628881071144</v>
      </c>
      <c r="R86" s="229" t="str">
        <f t="shared" si="35"/>
        <v>-0.00240855220416514+0.118980203930797i</v>
      </c>
      <c r="S86" s="229">
        <f t="shared" si="20"/>
        <v>-18.488726484335473</v>
      </c>
      <c r="T86" s="229">
        <f t="shared" si="21"/>
        <v>91.15969737593916</v>
      </c>
      <c r="U86" s="227" t="str">
        <f t="shared" si="5"/>
        <v>0.0000694740565484211-0.000435708849582443i</v>
      </c>
      <c r="V86" s="227">
        <f t="shared" si="22"/>
        <v>-67.107035453112047</v>
      </c>
      <c r="W86" s="227">
        <f t="shared" si="23"/>
        <v>-80.940415834668514</v>
      </c>
      <c r="X86" s="269" t="str">
        <f t="shared" si="6"/>
        <v>-6.24493379991544E-06-0.000176026299845747i</v>
      </c>
      <c r="Y86" s="269">
        <f t="shared" si="24"/>
        <v>-75.08298604527134</v>
      </c>
      <c r="Z86" s="269">
        <f t="shared" si="25"/>
        <v>-92.031846074628277</v>
      </c>
      <c r="AA86" s="268" t="str">
        <f t="shared" si="7"/>
        <v>0.035998671925397-0.0000564810493355756i</v>
      </c>
      <c r="AB86" s="268">
        <f t="shared" si="26"/>
        <v>-28.874259730431646</v>
      </c>
      <c r="AC86" s="268">
        <f t="shared" si="27"/>
        <v>-8.9895624501589E-2</v>
      </c>
    </row>
    <row r="87" spans="1:29">
      <c r="A87" s="276">
        <v>2.2000000000000002</v>
      </c>
      <c r="B87" s="275">
        <f t="shared" si="8"/>
        <v>1584893.1924611153</v>
      </c>
      <c r="C87" s="274">
        <f t="shared" si="9"/>
        <v>9958177.6203206275</v>
      </c>
      <c r="D87" s="273" t="str">
        <f t="shared" si="10"/>
        <v>9958177.62032063i</v>
      </c>
      <c r="E87" s="272">
        <f t="shared" si="28"/>
        <v>17.560134374086683</v>
      </c>
      <c r="F87" s="229" t="str">
        <f t="shared" si="29"/>
        <v>-0.00232995531739119-0.000256419278277885i</v>
      </c>
      <c r="G87" s="229">
        <f t="shared" si="12"/>
        <v>-52.600763571367921</v>
      </c>
      <c r="H87" s="229">
        <f t="shared" si="13"/>
        <v>-173.71968400891657</v>
      </c>
      <c r="I87" s="271">
        <f t="shared" si="30"/>
        <v>0.14351821565578085</v>
      </c>
      <c r="J87" s="271" t="str">
        <f t="shared" si="31"/>
        <v>-0.0000039361824721715-0.000139360472210592i</v>
      </c>
      <c r="K87" s="271">
        <f t="shared" si="16"/>
        <v>-77.113744577092675</v>
      </c>
      <c r="L87" s="271">
        <f t="shared" si="17"/>
        <v>-91.617866933564713</v>
      </c>
      <c r="M87" s="270">
        <f t="shared" si="32"/>
        <v>0.72960400140521753</v>
      </c>
      <c r="N87" s="270" t="str">
        <f t="shared" si="33"/>
        <v>0.0359975907778874-0.0000322892854055332i</v>
      </c>
      <c r="O87" s="270">
        <f t="shared" si="18"/>
        <v>-28.874527794226207</v>
      </c>
      <c r="P87" s="270">
        <f t="shared" si="19"/>
        <v>-5.1393419422887929E-2</v>
      </c>
      <c r="Q87" s="229">
        <f t="shared" si="34"/>
        <v>-1474.628881071144</v>
      </c>
      <c r="R87" s="229" t="str">
        <f t="shared" si="35"/>
        <v>-0.00151976422173813+0.0945200390884537i</v>
      </c>
      <c r="S87" s="229">
        <f t="shared" si="20"/>
        <v>-20.488399528639142</v>
      </c>
      <c r="T87" s="229">
        <f t="shared" si="21"/>
        <v>90.921165225352098</v>
      </c>
      <c r="U87" s="227" t="str">
        <f t="shared" si="5"/>
        <v>0.0000277777429354784-0.000219837770829275i</v>
      </c>
      <c r="V87" s="227">
        <f t="shared" si="22"/>
        <v>-73.08916310000707</v>
      </c>
      <c r="W87" s="227">
        <f t="shared" si="23"/>
        <v>-82.798518783564475</v>
      </c>
      <c r="X87" s="269" t="str">
        <f t="shared" si="6"/>
        <v>-3.96693001940652E-06-0.000139363471332221i</v>
      </c>
      <c r="Y87" s="269">
        <f t="shared" si="24"/>
        <v>-77.113503509232331</v>
      </c>
      <c r="Z87" s="269">
        <f t="shared" si="25"/>
        <v>-91.630463059699821</v>
      </c>
      <c r="AA87" s="268" t="str">
        <f t="shared" si="7"/>
        <v>0.0359985818988287-0.0000402042501865134i</v>
      </c>
      <c r="AB87" s="268">
        <f t="shared" si="26"/>
        <v>-28.874286726365881</v>
      </c>
      <c r="AC87" s="268">
        <f t="shared" si="27"/>
        <v>-6.3989545557999822E-2</v>
      </c>
    </row>
    <row r="88" spans="1:29">
      <c r="A88" s="276">
        <v>2.2999999999999998</v>
      </c>
      <c r="B88" s="275">
        <f t="shared" si="8"/>
        <v>1995262.3149688803</v>
      </c>
      <c r="C88" s="274">
        <f t="shared" si="9"/>
        <v>12536602.861381596</v>
      </c>
      <c r="D88" s="273" t="str">
        <f t="shared" si="10"/>
        <v>12536602.8613816i</v>
      </c>
      <c r="E88" s="272">
        <f t="shared" si="28"/>
        <v>17.560134374086683</v>
      </c>
      <c r="F88" s="229" t="str">
        <f t="shared" si="29"/>
        <v>-0.00147525340599148-0.000128841001029267i</v>
      </c>
      <c r="G88" s="229">
        <f t="shared" si="12"/>
        <v>-56.589667915050711</v>
      </c>
      <c r="H88" s="229">
        <f t="shared" si="13"/>
        <v>-175.00874734542919</v>
      </c>
      <c r="I88" s="271">
        <f t="shared" si="30"/>
        <v>0.14351821565578085</v>
      </c>
      <c r="J88" s="271" t="str">
        <f t="shared" si="31"/>
        <v>-0.0000025014143950018-0.00011046832710124i</v>
      </c>
      <c r="K88" s="271">
        <f t="shared" si="16"/>
        <v>-79.133018231972329</v>
      </c>
      <c r="L88" s="271">
        <f t="shared" si="17"/>
        <v>-91.29716818965575</v>
      </c>
      <c r="M88" s="270">
        <f t="shared" si="32"/>
        <v>0.72960400140521753</v>
      </c>
      <c r="N88" s="270" t="str">
        <f t="shared" si="33"/>
        <v>0.0359984763677419-0.0000255912881038649i</v>
      </c>
      <c r="O88" s="270">
        <f t="shared" si="18"/>
        <v>-28.874315411541481</v>
      </c>
      <c r="P88" s="270">
        <f t="shared" si="19"/>
        <v>-4.0731517041694205E-2</v>
      </c>
      <c r="Q88" s="229">
        <f t="shared" si="34"/>
        <v>-1474.628881071144</v>
      </c>
      <c r="R88" s="229" t="str">
        <f t="shared" si="35"/>
        <v>-0.00095893444358693+0.0750852997666929i</v>
      </c>
      <c r="S88" s="229">
        <f t="shared" si="20"/>
        <v>-22.488193321367852</v>
      </c>
      <c r="T88" s="229">
        <f t="shared" si="21"/>
        <v>90.731699943285562</v>
      </c>
      <c r="U88" s="227" t="str">
        <f t="shared" si="5"/>
        <v>0.0000110887364885475-0.000110646294147072i</v>
      </c>
      <c r="V88" s="227">
        <f t="shared" si="22"/>
        <v>-79.077861236418542</v>
      </c>
      <c r="W88" s="227">
        <f t="shared" si="23"/>
        <v>-84.277047402143609</v>
      </c>
      <c r="X88" s="269" t="str">
        <f t="shared" si="6"/>
        <v>-2.51366528415213E-06-0.00011046927393816i</v>
      </c>
      <c r="Y88" s="269">
        <f t="shared" si="24"/>
        <v>-79.132921969067112</v>
      </c>
      <c r="Z88" s="269">
        <f t="shared" si="25"/>
        <v>-91.303507825601812</v>
      </c>
      <c r="AA88" s="268" t="str">
        <f t="shared" si="7"/>
        <v>0.0359988722774131-0.0000295747578615311i</v>
      </c>
      <c r="AB88" s="268">
        <f t="shared" si="26"/>
        <v>-28.874219148636232</v>
      </c>
      <c r="AC88" s="268">
        <f t="shared" si="27"/>
        <v>-4.7071152987765499E-2</v>
      </c>
    </row>
    <row r="89" spans="1:29">
      <c r="A89" s="276">
        <v>2.4</v>
      </c>
      <c r="B89" s="275">
        <f t="shared" si="8"/>
        <v>2511886.4315095805</v>
      </c>
      <c r="C89" s="274">
        <f t="shared" si="9"/>
        <v>15782647.919764757</v>
      </c>
      <c r="D89" s="273" t="str">
        <f t="shared" si="10"/>
        <v>15782647.9197648i</v>
      </c>
      <c r="E89" s="272">
        <f t="shared" si="28"/>
        <v>17.560134374086683</v>
      </c>
      <c r="F89" s="229" t="str">
        <f t="shared" si="29"/>
        <v>-0.000932880216578533-0.0000646772147482479i</v>
      </c>
      <c r="G89" s="229">
        <f t="shared" si="12"/>
        <v>-60.582656930610625</v>
      </c>
      <c r="H89" s="229">
        <f t="shared" si="13"/>
        <v>-176.03399135647828</v>
      </c>
      <c r="I89" s="271">
        <f t="shared" si="30"/>
        <v>0.14351821565578085</v>
      </c>
      <c r="J89" s="271" t="str">
        <f t="shared" si="31"/>
        <v>-1.58542051492059E-06-0.000087632458410918i</v>
      </c>
      <c r="K89" s="271">
        <f t="shared" si="16"/>
        <v>-81.145278836104652</v>
      </c>
      <c r="L89" s="271">
        <f t="shared" si="17"/>
        <v>-91.036465222366346</v>
      </c>
      <c r="M89" s="270">
        <f t="shared" si="32"/>
        <v>0.72960400140521753</v>
      </c>
      <c r="N89" s="270" t="str">
        <f t="shared" si="33"/>
        <v>0.035999037248497-0.0000202992119606214i</v>
      </c>
      <c r="O89" s="270">
        <f t="shared" si="18"/>
        <v>-28.874180894456593</v>
      </c>
      <c r="P89" s="270">
        <f t="shared" si="19"/>
        <v>-3.2308059837454189E-2</v>
      </c>
      <c r="Q89" s="229">
        <f t="shared" si="34"/>
        <v>-1474.628881071144</v>
      </c>
      <c r="R89" s="229" t="str">
        <f t="shared" si="35"/>
        <v>-0.000605057888305754+0.0596450617803996i</v>
      </c>
      <c r="S89" s="229">
        <f t="shared" si="20"/>
        <v>-24.488063248373134</v>
      </c>
      <c r="T89" s="229">
        <f t="shared" si="21"/>
        <v>90.581206108800401</v>
      </c>
      <c r="U89" s="227" t="str">
        <f t="shared" si="5"/>
        <v>4.42212300332864E-06-0.0000556025646925621i</v>
      </c>
      <c r="V89" s="227">
        <f t="shared" si="22"/>
        <v>-85.070720178983748</v>
      </c>
      <c r="W89" s="227">
        <f t="shared" si="23"/>
        <v>-85.452785247677909</v>
      </c>
      <c r="X89" s="269" t="str">
        <f t="shared" si="6"/>
        <v>-1.59030015349206E-06-0.0000876327575089836i</v>
      </c>
      <c r="Y89" s="269">
        <f t="shared" si="24"/>
        <v>-81.145240439374334</v>
      </c>
      <c r="Z89" s="269">
        <f t="shared" si="25"/>
        <v>-91.039651028738078</v>
      </c>
      <c r="AA89" s="268" t="str">
        <f t="shared" si="7"/>
        <v>0.0359991952013757-0.0000223009581582661i</v>
      </c>
      <c r="AB89" s="268">
        <f t="shared" si="26"/>
        <v>-28.874142497726261</v>
      </c>
      <c r="AC89" s="268">
        <f t="shared" si="27"/>
        <v>-3.5493866209185598E-2</v>
      </c>
    </row>
    <row r="90" spans="1:29">
      <c r="A90" s="276">
        <v>2.5000000000000102</v>
      </c>
      <c r="B90" s="275">
        <f t="shared" si="8"/>
        <v>3162277.660168455</v>
      </c>
      <c r="C90" s="274">
        <f t="shared" si="9"/>
        <v>19869176.531592678</v>
      </c>
      <c r="D90" s="273" t="str">
        <f t="shared" si="10"/>
        <v>19869176.5315927i</v>
      </c>
      <c r="E90" s="272">
        <f t="shared" si="28"/>
        <v>17.560134374086683</v>
      </c>
      <c r="F90" s="229" t="str">
        <f t="shared" si="29"/>
        <v>-0.000589428943680332-0.0000324482760215257i</v>
      </c>
      <c r="G90" s="229">
        <f t="shared" si="12"/>
        <v>-64.578229267347368</v>
      </c>
      <c r="H90" s="229">
        <f t="shared" si="13"/>
        <v>-176.8490271487095</v>
      </c>
      <c r="I90" s="271">
        <f t="shared" si="30"/>
        <v>0.14351821565578085</v>
      </c>
      <c r="J90" s="271" t="str">
        <f t="shared" si="31"/>
        <v>-1.00318018399057E-06-0.0000695507928402725i</v>
      </c>
      <c r="K90" s="271">
        <f t="shared" si="16"/>
        <v>-83.153054872004461</v>
      </c>
      <c r="L90" s="271">
        <f t="shared" si="17"/>
        <v>-90.826360172387069</v>
      </c>
      <c r="M90" s="270">
        <f t="shared" si="32"/>
        <v>0.72960400140521753</v>
      </c>
      <c r="N90" s="270" t="str">
        <f t="shared" si="33"/>
        <v>0.0359993919844887-0.0000161098355330115i</v>
      </c>
      <c r="O90" s="270">
        <f t="shared" si="18"/>
        <v>-28.874095814947193</v>
      </c>
      <c r="P90" s="270">
        <f t="shared" si="19"/>
        <v>-2.5640030905923622E-2</v>
      </c>
      <c r="Q90" s="229">
        <f t="shared" si="34"/>
        <v>-1474.628881071144</v>
      </c>
      <c r="R90" s="229" t="str">
        <f t="shared" si="35"/>
        <v>-0.000381770158865447+0.0473791038465095i</v>
      </c>
      <c r="S90" s="229">
        <f t="shared" si="20"/>
        <v>-26.487981191803229</v>
      </c>
      <c r="T90" s="229">
        <f t="shared" si="21"/>
        <v>90.461666508730758</v>
      </c>
      <c r="U90" s="227" t="str">
        <f t="shared" si="5"/>
        <v>0.0000017623966207328-0.0000279142273492772i</v>
      </c>
      <c r="V90" s="227">
        <f t="shared" si="22"/>
        <v>-91.066210459150597</v>
      </c>
      <c r="W90" s="227">
        <f t="shared" si="23"/>
        <v>-86.387360639978752</v>
      </c>
      <c r="X90" s="269" t="str">
        <f t="shared" si="6"/>
        <v>-1.00512341469877E-06-0.0000695508873592779i</v>
      </c>
      <c r="Y90" s="269">
        <f t="shared" si="24"/>
        <v>-83.153039567392483</v>
      </c>
      <c r="Z90" s="269">
        <f t="shared" si="25"/>
        <v>-90.82795954262086</v>
      </c>
      <c r="AA90" s="268" t="str">
        <f t="shared" si="7"/>
        <v>0.0359994549520611-0.0000171147626659933i</v>
      </c>
      <c r="AB90" s="268">
        <f t="shared" si="26"/>
        <v>-28.874080510335208</v>
      </c>
      <c r="AC90" s="268">
        <f t="shared" si="27"/>
        <v>-2.7239401139715156E-2</v>
      </c>
    </row>
    <row r="91" spans="1:29">
      <c r="A91" s="276">
        <v>2.6</v>
      </c>
      <c r="B91" s="275">
        <f t="shared" si="8"/>
        <v>3981071.705534976</v>
      </c>
      <c r="C91" s="274">
        <f t="shared" si="9"/>
        <v>25013811.247045737</v>
      </c>
      <c r="D91" s="273" t="str">
        <f t="shared" si="10"/>
        <v>25013811.2470457i</v>
      </c>
      <c r="E91" s="272">
        <f t="shared" si="28"/>
        <v>17.560134374086683</v>
      </c>
      <c r="F91" s="229" t="str">
        <f t="shared" si="29"/>
        <v>-0.000372231977179854-0.0000162730744199467i</v>
      </c>
      <c r="G91" s="229">
        <f t="shared" si="12"/>
        <v>-68.575433993139939</v>
      </c>
      <c r="H91" s="229">
        <f t="shared" si="13"/>
        <v>-177.49676216383455</v>
      </c>
      <c r="I91" s="271">
        <f t="shared" si="30"/>
        <v>0.14351821565578085</v>
      </c>
      <c r="J91" s="271" t="str">
        <f t="shared" si="31"/>
        <v>-6.3409928448975E-07-0.0000552169609938744i</v>
      </c>
      <c r="K91" s="271">
        <f t="shared" si="16"/>
        <v>-85.157977293458842</v>
      </c>
      <c r="L91" s="271">
        <f t="shared" si="17"/>
        <v>-90.657943051926011</v>
      </c>
      <c r="M91" s="270">
        <f t="shared" si="32"/>
        <v>0.72960400140521753</v>
      </c>
      <c r="N91" s="270" t="str">
        <f t="shared" si="33"/>
        <v>0.0359996161447484-0.0000127892690587498i</v>
      </c>
      <c r="O91" s="270">
        <f t="shared" si="18"/>
        <v>-28.874042051587878</v>
      </c>
      <c r="P91" s="270">
        <f t="shared" si="19"/>
        <v>-2.0354970073832114E-2</v>
      </c>
      <c r="Q91" s="229">
        <f t="shared" si="34"/>
        <v>-1474.628881071144</v>
      </c>
      <c r="R91" s="229" t="str">
        <f t="shared" si="35"/>
        <v>-0.000240882452949659+0.0376352351077566i</v>
      </c>
      <c r="S91" s="229">
        <f t="shared" si="20"/>
        <v>-28.487929423159599</v>
      </c>
      <c r="T91" s="229">
        <f t="shared" si="21"/>
        <v>90.366713783353191</v>
      </c>
      <c r="U91" s="227" t="str">
        <f t="shared" si="5"/>
        <v>7.02105133450099E-07-0.0000140051180777056i</v>
      </c>
      <c r="V91" s="227">
        <f t="shared" si="22"/>
        <v>-97.063363416299524</v>
      </c>
      <c r="W91" s="227">
        <f t="shared" si="23"/>
        <v>-87.130048380481327</v>
      </c>
      <c r="X91" s="269" t="str">
        <f t="shared" si="6"/>
        <v>-6.34873050714415E-07-0.0000552169908705351i</v>
      </c>
      <c r="Y91" s="269">
        <f t="shared" si="24"/>
        <v>-85.157971195900842</v>
      </c>
      <c r="Z91" s="269">
        <f t="shared" si="25"/>
        <v>-90.658745486646779</v>
      </c>
      <c r="AA91" s="268" t="str">
        <f t="shared" si="7"/>
        <v>0.0359996412341049-0.0000132934576183933i</v>
      </c>
      <c r="AB91" s="268">
        <f t="shared" si="26"/>
        <v>-28.874035954029868</v>
      </c>
      <c r="AC91" s="268">
        <f t="shared" si="27"/>
        <v>-2.1157404794608047E-2</v>
      </c>
    </row>
    <row r="92" spans="1:29">
      <c r="A92" s="276">
        <v>2.7</v>
      </c>
      <c r="B92" s="275">
        <f t="shared" si="8"/>
        <v>5011872.3362727268</v>
      </c>
      <c r="C92" s="274">
        <f t="shared" si="9"/>
        <v>31490522.624728624</v>
      </c>
      <c r="D92" s="273" t="str">
        <f t="shared" si="10"/>
        <v>31490522.6247286i</v>
      </c>
      <c r="E92" s="272">
        <f t="shared" si="28"/>
        <v>17.560134374086683</v>
      </c>
      <c r="F92" s="229" t="str">
        <f t="shared" si="29"/>
        <v>-0.000234992983993608-8.15915286654797E-06i</v>
      </c>
      <c r="G92" s="229">
        <f t="shared" si="12"/>
        <v>-72.573669653684931</v>
      </c>
      <c r="H92" s="229">
        <f t="shared" si="13"/>
        <v>-178.01144147058483</v>
      </c>
      <c r="I92" s="271">
        <f t="shared" si="30"/>
        <v>0.14351821565578085</v>
      </c>
      <c r="J92" s="271" t="str">
        <f t="shared" si="31"/>
        <v>-4.00542052051316E-07-0.0000438457397097387i</v>
      </c>
      <c r="K92" s="271">
        <f t="shared" si="16"/>
        <v>-87.16108955696383</v>
      </c>
      <c r="L92" s="271">
        <f t="shared" si="17"/>
        <v>-90.523397048078067</v>
      </c>
      <c r="M92" s="270">
        <f t="shared" si="32"/>
        <v>0.72960400140521753</v>
      </c>
      <c r="N92" s="270" t="str">
        <f t="shared" si="33"/>
        <v>0.0359997577146956-0.000010155251612293i</v>
      </c>
      <c r="O92" s="270">
        <f t="shared" si="18"/>
        <v>-28.874008096573792</v>
      </c>
      <c r="P92" s="270">
        <f t="shared" si="19"/>
        <v>-1.6162693272972872E-2</v>
      </c>
      <c r="Q92" s="229">
        <f t="shared" si="34"/>
        <v>-1474.628881071144</v>
      </c>
      <c r="R92" s="229" t="str">
        <f t="shared" si="35"/>
        <v>-0.000151987256311701+0.0298950682553927i</v>
      </c>
      <c r="S92" s="229">
        <f t="shared" si="20"/>
        <v>-30.48789676156467</v>
      </c>
      <c r="T92" s="229">
        <f t="shared" si="21"/>
        <v>90.291290631121115</v>
      </c>
      <c r="U92" s="227" t="str">
        <f t="shared" si="5"/>
        <v>2.79634370741322E-07-0.0000070238912087693i</v>
      </c>
      <c r="V92" s="227">
        <f t="shared" si="22"/>
        <v>-103.06156641524962</v>
      </c>
      <c r="W92" s="227">
        <f t="shared" si="23"/>
        <v>-87.720150839463741</v>
      </c>
      <c r="X92" s="269" t="str">
        <f t="shared" si="6"/>
        <v>-4.00850131914822E-07-0.0000438457491549895i</v>
      </c>
      <c r="Y92" s="269">
        <f t="shared" si="24"/>
        <v>-87.161087128304459</v>
      </c>
      <c r="Z92" s="269">
        <f t="shared" si="25"/>
        <v>-90.523799487512619</v>
      </c>
      <c r="AA92" s="268" t="str">
        <f t="shared" si="7"/>
        <v>0.0359997677083626-0.0000104081129746836i</v>
      </c>
      <c r="AB92" s="268">
        <f t="shared" si="26"/>
        <v>-28.874005667914417</v>
      </c>
      <c r="AC92" s="268">
        <f t="shared" si="27"/>
        <v>-1.6565132707523602E-2</v>
      </c>
    </row>
    <row r="93" spans="1:29">
      <c r="A93" s="276">
        <v>2.80000000000001</v>
      </c>
      <c r="B93" s="275">
        <f t="shared" si="8"/>
        <v>6309573.4448020831</v>
      </c>
      <c r="C93" s="274">
        <f t="shared" si="9"/>
        <v>39644219.162950933</v>
      </c>
      <c r="D93" s="273" t="str">
        <f t="shared" si="10"/>
        <v>39644219.1629509i</v>
      </c>
      <c r="E93" s="272">
        <f t="shared" si="28"/>
        <v>17.560134374086683</v>
      </c>
      <c r="F93" s="229" t="str">
        <f t="shared" si="29"/>
        <v>-0.00014832252638038-0.0000040903060344292i</v>
      </c>
      <c r="G93" s="229">
        <f t="shared" si="12"/>
        <v>-76.572556175522422</v>
      </c>
      <c r="H93" s="229">
        <f t="shared" si="13"/>
        <v>-178.42034857290878</v>
      </c>
      <c r="I93" s="271">
        <f t="shared" si="30"/>
        <v>0.14351821565578085</v>
      </c>
      <c r="J93" s="271" t="str">
        <f t="shared" si="31"/>
        <v>-2.52905186464122E-07-0.0000348205602007184i</v>
      </c>
      <c r="K93" s="271">
        <f t="shared" si="16"/>
        <v>-89.163055827136873</v>
      </c>
      <c r="L93" s="271">
        <f t="shared" si="17"/>
        <v>-90.416137618802153</v>
      </c>
      <c r="M93" s="270">
        <f t="shared" si="32"/>
        <v>0.72960400140521753</v>
      </c>
      <c r="N93" s="270" t="str">
        <f t="shared" si="33"/>
        <v>0.0359998470928509-8.06478480459263E-06i</v>
      </c>
      <c r="O93" s="270">
        <f t="shared" si="18"/>
        <v>-28.87398665940513</v>
      </c>
      <c r="P93" s="270">
        <f t="shared" si="19"/>
        <v>-1.2835557969527544E-2</v>
      </c>
      <c r="Q93" s="229">
        <f t="shared" si="34"/>
        <v>-1474.628881071144</v>
      </c>
      <c r="R93" s="229" t="str">
        <f t="shared" si="35"/>
        <v>-0.0000958977556642265+0.0237466663885048i</v>
      </c>
      <c r="S93" s="229">
        <f t="shared" si="20"/>
        <v>-32.48787615437201</v>
      </c>
      <c r="T93" s="229">
        <f t="shared" si="21"/>
        <v>90.231380131665105</v>
      </c>
      <c r="U93" s="227" t="str">
        <f t="shared" si="5"/>
        <v>1.11354930220805E-07-3.52177330068641E-06i</v>
      </c>
      <c r="V93" s="227">
        <f t="shared" si="22"/>
        <v>-109.06043232989441</v>
      </c>
      <c r="W93" s="227">
        <f t="shared" si="23"/>
        <v>-88.188968441243702</v>
      </c>
      <c r="X93" s="269" t="str">
        <f t="shared" si="6"/>
        <v>-2.53027844769767E-07-0.0000348205631870531i</v>
      </c>
      <c r="Y93" s="269">
        <f t="shared" si="24"/>
        <v>-89.163054859974039</v>
      </c>
      <c r="Z93" s="269">
        <f t="shared" si="25"/>
        <v>-90.416339401571165</v>
      </c>
      <c r="AA93" s="268" t="str">
        <f t="shared" si="7"/>
        <v>0.0359998510727629-8.19156903110097E-06i</v>
      </c>
      <c r="AB93" s="268">
        <f t="shared" si="26"/>
        <v>-28.873985692242321</v>
      </c>
      <c r="AC93" s="268">
        <f t="shared" si="27"/>
        <v>-1.3037340738527423E-2</v>
      </c>
    </row>
    <row r="94" spans="1:29">
      <c r="A94" s="276">
        <v>2.9000000000000101</v>
      </c>
      <c r="B94" s="275">
        <f t="shared" si="8"/>
        <v>7943282.3472430035</v>
      </c>
      <c r="C94" s="274">
        <f t="shared" si="9"/>
        <v>49909114.934976213</v>
      </c>
      <c r="D94" s="273" t="str">
        <f t="shared" si="10"/>
        <v>49909114.9349762i</v>
      </c>
      <c r="E94" s="272">
        <f t="shared" si="28"/>
        <v>17.560134374086683</v>
      </c>
      <c r="F94" s="229" t="str">
        <f t="shared" si="29"/>
        <v>-0.0000936058875593756-2.05033903879168E-06i</v>
      </c>
      <c r="G94" s="229">
        <f t="shared" si="12"/>
        <v>-80.571853516646939</v>
      </c>
      <c r="H94" s="229">
        <f t="shared" si="13"/>
        <v>-178.74519654341395</v>
      </c>
      <c r="I94" s="271">
        <f t="shared" si="30"/>
        <v>0.14351821565578085</v>
      </c>
      <c r="J94" s="271" t="str">
        <f t="shared" si="31"/>
        <v>-1.59644166835525E-07-0.0000276552691741096i</v>
      </c>
      <c r="K94" s="271">
        <f t="shared" si="16"/>
        <v>-91.164297482415833</v>
      </c>
      <c r="L94" s="271">
        <f t="shared" si="17"/>
        <v>-90.330744760624725</v>
      </c>
      <c r="M94" s="270">
        <f t="shared" si="32"/>
        <v>0.72960400140521753</v>
      </c>
      <c r="N94" s="270" t="str">
        <f t="shared" si="33"/>
        <v>0.0359999035079909-6.40517465307114E-06i</v>
      </c>
      <c r="O94" s="270">
        <f t="shared" si="18"/>
        <v>-28.873973128285893</v>
      </c>
      <c r="P94" s="270">
        <f t="shared" si="19"/>
        <v>-1.0194179290263519E-2</v>
      </c>
      <c r="Q94" s="229">
        <f t="shared" si="34"/>
        <v>-1474.628881071144</v>
      </c>
      <c r="R94" s="229" t="str">
        <f t="shared" si="35"/>
        <v>-0.000060507504729181+0.0188627325908278i</v>
      </c>
      <c r="S94" s="229">
        <f t="shared" si="20"/>
        <v>-34.48786315246285</v>
      </c>
      <c r="T94" s="229">
        <f t="shared" si="21"/>
        <v>90.18379165066294</v>
      </c>
      <c r="U94" s="227" t="str">
        <f t="shared" si="5"/>
        <v>4.43388556934405E-08-1.76553876506051E-06i</v>
      </c>
      <c r="V94" s="227">
        <f t="shared" si="22"/>
        <v>-115.0597166691098</v>
      </c>
      <c r="W94" s="227">
        <f t="shared" si="23"/>
        <v>-88.561404892751028</v>
      </c>
      <c r="X94" s="269" t="str">
        <f t="shared" si="6"/>
        <v>-1.59693000367582E-07-0.0000276552701183685i</v>
      </c>
      <c r="Y94" s="269">
        <f t="shared" si="24"/>
        <v>-91.164297097306942</v>
      </c>
      <c r="Z94" s="269">
        <f t="shared" si="25"/>
        <v>-90.330845918549016</v>
      </c>
      <c r="AA94" s="268" t="str">
        <f t="shared" si="7"/>
        <v>0.0359999050927647-6.46873416786719E-06i</v>
      </c>
      <c r="AB94" s="268">
        <f t="shared" si="26"/>
        <v>-28.873972743177013</v>
      </c>
      <c r="AC94" s="268">
        <f t="shared" si="27"/>
        <v>-1.0295337214553352E-2</v>
      </c>
    </row>
    <row r="95" spans="1:29">
      <c r="A95" s="276">
        <v>3.0000000000000102</v>
      </c>
      <c r="B95" s="275">
        <f t="shared" si="8"/>
        <v>10000000.000000238</v>
      </c>
      <c r="C95" s="274">
        <f t="shared" si="9"/>
        <v>62831853.071797363</v>
      </c>
      <c r="D95" s="273" t="str">
        <f t="shared" si="10"/>
        <v>62831853.0717974i</v>
      </c>
      <c r="E95" s="272">
        <f t="shared" si="28"/>
        <v>17.560134374086683</v>
      </c>
      <c r="F95" s="229" t="str">
        <f t="shared" si="29"/>
        <v>-0.0000590695650654671-1.02770808902563E-06i</v>
      </c>
      <c r="G95" s="229">
        <f t="shared" si="12"/>
        <v>-84.571410128390085</v>
      </c>
      <c r="H95" s="229">
        <f t="shared" si="13"/>
        <v>-179.00325326988104</v>
      </c>
      <c r="I95" s="271">
        <f t="shared" si="30"/>
        <v>0.14351821565578085</v>
      </c>
      <c r="J95" s="271" t="str">
        <f t="shared" si="31"/>
        <v>-1.00757243614849E-07-0.0000219655137265492i</v>
      </c>
      <c r="K95" s="271">
        <f t="shared" si="16"/>
        <v>-93.165081321485431</v>
      </c>
      <c r="L95" s="271">
        <f t="shared" si="17"/>
        <v>-90.262817632990902</v>
      </c>
      <c r="M95" s="270">
        <f t="shared" si="32"/>
        <v>0.72960400140521753</v>
      </c>
      <c r="N95" s="270" t="str">
        <f t="shared" si="33"/>
        <v>0.0359999391120357-5.08735407817716E-06i</v>
      </c>
      <c r="O95" s="270">
        <f t="shared" si="18"/>
        <v>-28.873964588663664</v>
      </c>
      <c r="P95" s="270">
        <f t="shared" si="19"/>
        <v>-8.0967891284695667E-3</v>
      </c>
      <c r="Q95" s="229">
        <f t="shared" si="34"/>
        <v>-1474.628881071144</v>
      </c>
      <c r="R95" s="229" t="str">
        <f t="shared" si="35"/>
        <v>-0.0000381776988817355+0.0149832436805992i</v>
      </c>
      <c r="S95" s="229">
        <f t="shared" si="20"/>
        <v>-36.487854948952304</v>
      </c>
      <c r="T95" s="229">
        <f t="shared" si="21"/>
        <v>90.145990836843765</v>
      </c>
      <c r="U95" s="227" t="str">
        <f t="shared" si="5"/>
        <v>1.76535407985384E-08-8.85014451952942E-07i</v>
      </c>
      <c r="V95" s="227">
        <f t="shared" si="22"/>
        <v>-121.05926507734239</v>
      </c>
      <c r="W95" s="227">
        <f t="shared" si="23"/>
        <v>-88.857262433037263</v>
      </c>
      <c r="X95" s="269" t="str">
        <f t="shared" si="6"/>
        <v>-1.00776685191271E-07-0.0000219655140251295i</v>
      </c>
      <c r="Y95" s="269">
        <f t="shared" si="24"/>
        <v>-93.165081168152113</v>
      </c>
      <c r="Z95" s="269">
        <f t="shared" si="25"/>
        <v>-90.262868340584703</v>
      </c>
      <c r="AA95" s="268" t="str">
        <f t="shared" si="7"/>
        <v>0.0359999397430315-5.11921463549144E-06i</v>
      </c>
      <c r="AB95" s="268">
        <f t="shared" si="26"/>
        <v>-28.873964435330368</v>
      </c>
      <c r="AC95" s="268">
        <f t="shared" si="27"/>
        <v>-8.1474967222697134E-3</v>
      </c>
    </row>
    <row r="99" spans="1:146">
      <c r="A99" s="267" t="s">
        <v>808</v>
      </c>
      <c r="B99" s="266" t="s">
        <v>809</v>
      </c>
      <c r="C99" s="264" t="s">
        <v>810</v>
      </c>
      <c r="D99" s="265" t="s">
        <v>811</v>
      </c>
      <c r="E99" s="264" t="s">
        <v>812</v>
      </c>
      <c r="F99" s="246" t="s">
        <v>813</v>
      </c>
      <c r="G99" s="246" t="s">
        <v>814</v>
      </c>
      <c r="H99" s="246" t="s">
        <v>815</v>
      </c>
      <c r="I99" s="246" t="s">
        <v>816</v>
      </c>
      <c r="J99" s="246" t="s">
        <v>817</v>
      </c>
      <c r="K99" s="246" t="s">
        <v>566</v>
      </c>
      <c r="N99" s="263" t="s">
        <v>818</v>
      </c>
      <c r="O99" s="262" t="s">
        <v>819</v>
      </c>
      <c r="P99" s="260" t="s">
        <v>820</v>
      </c>
      <c r="Q99" s="260" t="s">
        <v>821</v>
      </c>
      <c r="R99" s="261" t="s">
        <v>822</v>
      </c>
      <c r="S99" s="260" t="s">
        <v>823</v>
      </c>
      <c r="T99" s="261" t="s">
        <v>824</v>
      </c>
      <c r="U99" s="260" t="s">
        <v>825</v>
      </c>
      <c r="V99" s="260" t="s">
        <v>826</v>
      </c>
      <c r="W99" s="261" t="s">
        <v>827</v>
      </c>
      <c r="X99" s="261" t="s">
        <v>828</v>
      </c>
      <c r="Y99" s="261" t="s">
        <v>829</v>
      </c>
      <c r="Z99" s="260" t="s">
        <v>830</v>
      </c>
      <c r="AA99" s="260" t="s">
        <v>831</v>
      </c>
      <c r="AB99" s="261" t="s">
        <v>832</v>
      </c>
      <c r="AC99" s="260" t="s">
        <v>833</v>
      </c>
      <c r="AD99" s="261" t="s">
        <v>834</v>
      </c>
      <c r="AE99" s="260" t="s">
        <v>835</v>
      </c>
      <c r="AF99" s="260" t="s">
        <v>836</v>
      </c>
      <c r="AG99" s="261" t="s">
        <v>837</v>
      </c>
      <c r="AH99" s="261" t="s">
        <v>838</v>
      </c>
      <c r="AI99" s="261" t="s">
        <v>839</v>
      </c>
      <c r="AJ99" s="260" t="s">
        <v>840</v>
      </c>
      <c r="AK99" s="260" t="s">
        <v>841</v>
      </c>
      <c r="AL99" s="261" t="s">
        <v>842</v>
      </c>
      <c r="AM99" s="260" t="s">
        <v>843</v>
      </c>
      <c r="AN99" s="261" t="s">
        <v>844</v>
      </c>
      <c r="AO99" s="260" t="s">
        <v>845</v>
      </c>
      <c r="AP99" s="260" t="s">
        <v>846</v>
      </c>
      <c r="AQ99" s="261" t="s">
        <v>847</v>
      </c>
      <c r="AR99" s="261" t="s">
        <v>848</v>
      </c>
      <c r="AS99" s="261" t="s">
        <v>849</v>
      </c>
      <c r="AT99" s="260" t="s">
        <v>850</v>
      </c>
      <c r="AU99" s="260" t="s">
        <v>851</v>
      </c>
      <c r="AV99" s="261" t="s">
        <v>852</v>
      </c>
      <c r="AW99" s="260" t="s">
        <v>853</v>
      </c>
      <c r="AX99" s="261" t="s">
        <v>854</v>
      </c>
      <c r="AY99" s="260" t="s">
        <v>855</v>
      </c>
      <c r="AZ99" s="260" t="s">
        <v>856</v>
      </c>
      <c r="BA99" s="261" t="s">
        <v>857</v>
      </c>
      <c r="BB99" s="261" t="s">
        <v>858</v>
      </c>
      <c r="BC99" s="261" t="s">
        <v>859</v>
      </c>
      <c r="BD99" s="260" t="s">
        <v>860</v>
      </c>
      <c r="BE99" s="260" t="s">
        <v>861</v>
      </c>
      <c r="BF99" s="261" t="s">
        <v>862</v>
      </c>
      <c r="BG99" s="260" t="s">
        <v>863</v>
      </c>
      <c r="BH99" s="261" t="s">
        <v>864</v>
      </c>
      <c r="BI99" s="260" t="s">
        <v>865</v>
      </c>
      <c r="BJ99" s="260" t="s">
        <v>866</v>
      </c>
      <c r="BK99" s="261" t="s">
        <v>867</v>
      </c>
      <c r="BL99" s="261" t="s">
        <v>868</v>
      </c>
      <c r="BM99" s="261" t="s">
        <v>869</v>
      </c>
      <c r="BN99" s="260" t="s">
        <v>870</v>
      </c>
      <c r="BO99" s="260" t="s">
        <v>871</v>
      </c>
      <c r="BP99" s="261" t="s">
        <v>872</v>
      </c>
      <c r="BQ99" s="260" t="s">
        <v>873</v>
      </c>
      <c r="BR99" s="261" t="s">
        <v>874</v>
      </c>
      <c r="BS99" s="260" t="s">
        <v>875</v>
      </c>
      <c r="BT99" s="260" t="s">
        <v>876</v>
      </c>
      <c r="BU99" s="261" t="s">
        <v>877</v>
      </c>
      <c r="BV99" s="261" t="s">
        <v>878</v>
      </c>
      <c r="BW99" s="261" t="s">
        <v>879</v>
      </c>
      <c r="BX99" s="260" t="s">
        <v>880</v>
      </c>
      <c r="BY99" s="260" t="s">
        <v>881</v>
      </c>
      <c r="BZ99" s="261" t="s">
        <v>882</v>
      </c>
      <c r="CA99" s="260" t="s">
        <v>883</v>
      </c>
      <c r="CB99" s="260">
        <v>65</v>
      </c>
      <c r="CC99" s="259">
        <v>66</v>
      </c>
      <c r="CD99" s="259">
        <v>67</v>
      </c>
      <c r="CE99" s="259">
        <v>68</v>
      </c>
      <c r="CF99" s="259">
        <v>69</v>
      </c>
      <c r="CG99" s="259">
        <v>70</v>
      </c>
      <c r="CH99" s="259">
        <v>71</v>
      </c>
      <c r="CI99" s="259">
        <v>72</v>
      </c>
      <c r="CJ99" s="259">
        <v>73</v>
      </c>
      <c r="CK99" s="259">
        <v>74</v>
      </c>
      <c r="CL99" s="259">
        <v>75</v>
      </c>
      <c r="CM99" s="259">
        <v>76</v>
      </c>
      <c r="CN99" s="259">
        <v>77</v>
      </c>
      <c r="CO99" s="259">
        <v>78</v>
      </c>
      <c r="CP99" s="259">
        <v>79</v>
      </c>
      <c r="CQ99" s="259">
        <v>80</v>
      </c>
      <c r="CR99" s="259">
        <v>81</v>
      </c>
      <c r="CS99" s="259">
        <v>82</v>
      </c>
      <c r="CT99" s="259">
        <v>83</v>
      </c>
      <c r="CU99" s="259">
        <v>84</v>
      </c>
      <c r="CV99" s="259">
        <v>85</v>
      </c>
      <c r="CW99" s="259">
        <v>86</v>
      </c>
      <c r="CX99" s="259">
        <v>87</v>
      </c>
      <c r="CY99" s="259">
        <v>88</v>
      </c>
      <c r="CZ99" s="259">
        <v>89</v>
      </c>
      <c r="DA99" s="259">
        <v>90</v>
      </c>
      <c r="DB99" s="259">
        <v>91</v>
      </c>
      <c r="DC99" s="259">
        <v>92</v>
      </c>
      <c r="DD99" s="259">
        <v>93</v>
      </c>
      <c r="DE99" s="259">
        <v>94</v>
      </c>
      <c r="DF99" s="259">
        <v>95</v>
      </c>
      <c r="DG99" s="259">
        <v>96</v>
      </c>
      <c r="DH99" s="259">
        <v>97</v>
      </c>
      <c r="DI99" s="259">
        <v>98</v>
      </c>
      <c r="DJ99" s="259">
        <v>99</v>
      </c>
      <c r="DK99" s="259">
        <v>100</v>
      </c>
      <c r="DL99" s="259">
        <v>101</v>
      </c>
      <c r="DM99" s="259">
        <v>102</v>
      </c>
      <c r="DN99" s="259">
        <v>103</v>
      </c>
      <c r="DO99" s="259">
        <v>104</v>
      </c>
      <c r="DP99" s="259">
        <v>105</v>
      </c>
      <c r="DQ99" s="259">
        <v>106</v>
      </c>
      <c r="DR99" s="259">
        <v>107</v>
      </c>
      <c r="DS99" s="259">
        <v>108</v>
      </c>
      <c r="DT99" s="259">
        <v>109</v>
      </c>
      <c r="DU99" s="259">
        <v>110</v>
      </c>
      <c r="DV99" s="259">
        <v>111</v>
      </c>
      <c r="DW99" s="259">
        <v>112</v>
      </c>
      <c r="DX99" s="259">
        <v>113</v>
      </c>
      <c r="DY99" s="259">
        <v>114</v>
      </c>
      <c r="DZ99" s="259">
        <v>115</v>
      </c>
      <c r="EA99" s="259">
        <v>116</v>
      </c>
      <c r="EB99" s="259">
        <v>117</v>
      </c>
      <c r="EC99" s="259">
        <v>118</v>
      </c>
      <c r="ED99" s="259">
        <v>119</v>
      </c>
      <c r="EE99" s="259">
        <v>120</v>
      </c>
      <c r="EF99" s="259">
        <v>121</v>
      </c>
      <c r="EG99" s="259">
        <v>122</v>
      </c>
      <c r="EH99" s="259">
        <v>123</v>
      </c>
      <c r="EI99" s="259">
        <v>124</v>
      </c>
      <c r="EJ99" s="259">
        <v>125</v>
      </c>
      <c r="EK99" s="259">
        <v>126</v>
      </c>
      <c r="EL99" s="259">
        <v>127</v>
      </c>
      <c r="EM99" s="259">
        <v>128</v>
      </c>
      <c r="EN99" s="223"/>
      <c r="EO99" s="223"/>
      <c r="EP99" s="223"/>
    </row>
    <row r="100" spans="1:146" ht="15" thickBot="1">
      <c r="A100" s="248">
        <v>0</v>
      </c>
      <c r="B100" s="248">
        <v>0</v>
      </c>
      <c r="C100" s="247">
        <v>0</v>
      </c>
      <c r="D100" s="243"/>
      <c r="E100" s="243"/>
      <c r="F100" s="243"/>
      <c r="G100" s="243"/>
      <c r="H100" s="243"/>
      <c r="I100" s="243"/>
      <c r="J100" s="243"/>
      <c r="K100" s="243"/>
      <c r="N100" s="246"/>
      <c r="O100" s="223"/>
      <c r="P100" s="223" t="str">
        <f ca="1">IMSUM(P101:P357)</f>
        <v>-1371.64154560607-1.4480103822445i</v>
      </c>
      <c r="Q100" s="223" t="str">
        <f ca="1">IMSUM(Q101:Q357)</f>
        <v>5.55085754902045+0.195477306675851i</v>
      </c>
      <c r="R100" s="223" t="str">
        <f t="shared" ref="R100:CC100" ca="1" si="36">IMSUM(R101:R357)</f>
        <v>465.019923862939+1.44849593017062i</v>
      </c>
      <c r="S100" s="223" t="str">
        <f t="shared" ca="1" si="36"/>
        <v>11.3982228194014-0.192401824668922i</v>
      </c>
      <c r="T100" s="223" t="str">
        <f t="shared" ca="1" si="36"/>
        <v>-263.319025551887-1.44897385125602i</v>
      </c>
      <c r="U100" s="223" t="str">
        <f t="shared" ca="1" si="36"/>
        <v>5.54976283313976+0.189325033692369i</v>
      </c>
      <c r="V100" s="223" t="str">
        <f t="shared" ca="1" si="36"/>
        <v>201.059977475358+1.44944414166791i</v>
      </c>
      <c r="W100" s="223" t="str">
        <f t="shared" ca="1" si="36"/>
        <v>11.3993000391256-0.186246954619181i</v>
      </c>
      <c r="X100" s="223" t="str">
        <f t="shared" ca="1" si="36"/>
        <v>-140.084984605467-1.44990679761819i</v>
      </c>
      <c r="Y100" s="223" t="str">
        <f t="shared" ca="1" si="36"/>
        <v>5.54870311737935+0.183167608327692i</v>
      </c>
      <c r="Z100" s="223" t="str">
        <f t="shared" ca="1" si="36"/>
        <v>128.99805389448+1.45036181537336i</v>
      </c>
      <c r="AA100" s="223" t="str">
        <f t="shared" ca="1" si="36"/>
        <v>11.4003422432345-0.180087015731977i</v>
      </c>
      <c r="AB100" s="223" t="str">
        <f t="shared" ca="1" si="36"/>
        <v>-92.6242487941333-1.45080919128645i</v>
      </c>
      <c r="AC100" s="223" t="str">
        <f t="shared" ca="1" si="36"/>
        <v>5.54767843248761+0.177005197717736i</v>
      </c>
      <c r="AD100" s="223" t="str">
        <f t="shared" ca="1" si="36"/>
        <v>95.3132899786827+1.45124892176008i</v>
      </c>
      <c r="AE100" s="223" t="str">
        <f t="shared" ca="1" si="36"/>
        <v>11.4013494014775-0.17392217520899i</v>
      </c>
      <c r="AF100" s="223" t="str">
        <f t="shared" ca="1" si="36"/>
        <v>-67.4475508114903-1.45168100326537i</v>
      </c>
      <c r="AG100" s="223" t="str">
        <f t="shared" ca="1" si="36"/>
        <v>5.54668880822307+0.170837969157896i</v>
      </c>
      <c r="AH100" s="223" t="str">
        <f t="shared" ca="1" si="36"/>
        <v>75.7654195086184+1.45210543230489i</v>
      </c>
      <c r="AI100" s="223" t="str">
        <f t="shared" ca="1" si="36"/>
        <v>11.4023214846253-0.167752600433654i</v>
      </c>
      <c r="AJ100" s="223" t="str">
        <f t="shared" ca="1" si="36"/>
        <v>-51.81922833706-1.45252220545317i</v>
      </c>
      <c r="AK100" s="223" t="str">
        <f t="shared" ca="1" si="36"/>
        <v>5.54573427323881+0.164666090063449i</v>
      </c>
      <c r="AL100" s="223" t="str">
        <f t="shared" ca="1" si="36"/>
        <v>62.9768535960414+1.45293131934393i</v>
      </c>
      <c r="AM100" s="223" t="str">
        <f t="shared" ca="1" si="36"/>
        <v>11.4032584644899-0.161578459050305i</v>
      </c>
      <c r="AN100" s="223" t="str">
        <f t="shared" ca="1" si="36"/>
        <v>-41.1543311297582-1.45333277083799i</v>
      </c>
      <c r="AO100" s="223" t="str">
        <f t="shared" ca="1" si="36"/>
        <v>5.54481485528622+0.158489728147353i</v>
      </c>
      <c r="AP100" s="223" t="str">
        <f t="shared" ca="1" si="36"/>
        <v>53.941799905822+1.45372655653413i</v>
      </c>
      <c r="AQ100" s="223" t="str">
        <f t="shared" ca="1" si="36"/>
        <v>11.4041603138594-0.155399918532063i</v>
      </c>
      <c r="AR100" s="223" t="str">
        <f t="shared" ca="1" si="36"/>
        <v>11.4041603138594-0.155399918532063i</v>
      </c>
      <c r="AS100" s="223" t="str">
        <f t="shared" ca="1" si="36"/>
        <v>5.54393058099441+0.152309051191598i</v>
      </c>
      <c r="AT100" s="223" t="str">
        <f t="shared" ca="1" si="36"/>
        <v>47.2057403832193+1.4544911180628i</v>
      </c>
      <c r="AU100" s="223" t="str">
        <f t="shared" ca="1" si="36"/>
        <v>11.4050270065522-0.149217146986484i</v>
      </c>
      <c r="AV100" s="223" t="str">
        <f t="shared" ca="1" si="36"/>
        <v>-27.4895733077627-1.45486188774732i</v>
      </c>
      <c r="AW100" s="223" t="str">
        <f t="shared" ca="1" si="36"/>
        <v>5.54308147619041+0.146124227091628i</v>
      </c>
      <c r="AX100" s="223" t="str">
        <f t="shared" ca="1" si="36"/>
        <v>41.9789805920338+1.4552249794217i</v>
      </c>
      <c r="AY100" s="223" t="str">
        <f t="shared" ca="1" si="36"/>
        <v>11.4058585174238-0.14303031240857i</v>
      </c>
      <c r="AZ100" s="223" t="str">
        <f t="shared" ca="1" si="36"/>
        <v>-22.8296282870846-1.45558039010221i</v>
      </c>
      <c r="BA100" s="223" t="str">
        <f t="shared" ca="1" si="36"/>
        <v>5.54226756538053+0.139935424022072i</v>
      </c>
      <c r="BB100" s="223" t="str">
        <f t="shared" ca="1" si="36"/>
        <v>37.7957063370892+1.45592811697977i</v>
      </c>
      <c r="BC100" s="223" t="str">
        <f t="shared" ca="1" si="36"/>
        <v>11.4066548222664-0.136839582956042i</v>
      </c>
      <c r="BD100" s="223" t="str">
        <f t="shared" ca="1" si="36"/>
        <v>-19.0509591620434-1.45626815719067i</v>
      </c>
      <c r="BE100" s="223" t="str">
        <f t="shared" ca="1" si="36"/>
        <v>5.54148887218725+0.133742810204485i</v>
      </c>
      <c r="BF100" s="223" t="str">
        <f t="shared" ca="1" si="36"/>
        <v>34.3633334275275+1.45660050806415i</v>
      </c>
      <c r="BG100" s="223" t="str">
        <f t="shared" ca="1" si="36"/>
        <v>11.4074158980611-0.130645126940421i</v>
      </c>
      <c r="BH100" s="223" t="str">
        <f t="shared" ca="1" si="36"/>
        <v>-15.9171921819208-1.45692516690835i</v>
      </c>
      <c r="BI100" s="223" t="str">
        <f t="shared" ca="1" si="36"/>
        <v>5.54074541927017+0.127546554169952i</v>
      </c>
      <c r="BJ100" s="223" t="str">
        <f t="shared" ca="1" si="36"/>
        <v>31.4887843527636+1.45724213109696i</v>
      </c>
      <c r="BK100" s="223" t="str">
        <f t="shared" ca="1" si="36"/>
        <v>11.4081417226496-0.124447112820384i</v>
      </c>
      <c r="BL100" s="223" t="str">
        <f t="shared" ca="1" si="36"/>
        <v>-13.2690399601198-1.45755139809939i</v>
      </c>
      <c r="BM100" s="223" t="str">
        <f t="shared" ca="1" si="36"/>
        <v>5.54003722827707+0.121346824173888i</v>
      </c>
      <c r="BN100" s="223" t="str">
        <f t="shared" ca="1" si="36"/>
        <v>29.0394573778147+1.45785296539346i</v>
      </c>
      <c r="BO100" s="223" t="str">
        <f t="shared" ca="1" si="36"/>
        <v>11.4088322750008-0.118245709253448i</v>
      </c>
      <c r="BP100" s="223" t="str">
        <f t="shared" ca="1" si="36"/>
        <v>-10.9952034484247-1.45814683058043i</v>
      </c>
      <c r="BQ100" s="223" t="str">
        <f t="shared" ca="1" si="36"/>
        <v>5.53936431966547+0.115143789099173i</v>
      </c>
      <c r="BR100" s="223" t="str">
        <f t="shared" ca="1" si="36"/>
        <v>26.9212263454054+1.45843299128591i</v>
      </c>
      <c r="BS100" s="223" t="str">
        <f t="shared" ca="1" si="36"/>
        <v>11.4094875350226-0.112041084843074i</v>
      </c>
      <c r="BT100" s="223" t="str">
        <f t="shared" ca="1" si="36"/>
        <v>-9.01552472118154-1.4587114451925i</v>
      </c>
      <c r="BU100" s="223" t="str">
        <f t="shared" ca="1" si="36"/>
        <v>5.53872671302539+0.108937617626141i</v>
      </c>
      <c r="BV100" s="223" t="str">
        <f t="shared" ca="1" si="36"/>
        <v>25.0653886882646+1.45898219011889i</v>
      </c>
      <c r="BW100" s="223" t="str">
        <f t="shared" ca="1" si="36"/>
        <v>11.4101074836634-0.105833408524784i</v>
      </c>
      <c r="BX100" s="223" t="str">
        <f t="shared" ca="1" si="36"/>
        <v>-7.27076711388081-1.45924522378468i</v>
      </c>
      <c r="BY100" s="223" t="str">
        <f t="shared" ca="1" si="36"/>
        <v>5.53812442682516+0.102728478634118i</v>
      </c>
      <c r="BZ100" s="223" t="str">
        <f t="shared" ca="1" si="36"/>
        <v>23.420584530346+1.4595005441901i</v>
      </c>
      <c r="CA100" s="223" t="str">
        <f t="shared" ca="1" si="36"/>
        <v>11.4106921029984-0.099622849153393i</v>
      </c>
      <c r="CB100" s="223" t="str">
        <f t="shared" ca="1" si="36"/>
        <v>-5.71616771032944-1.45974814920387i</v>
      </c>
      <c r="CC100" s="223" t="str">
        <f t="shared" ca="1" si="36"/>
        <v>5.53755747862445+0.0965165411920239i</v>
      </c>
      <c r="CD100" s="223" t="str">
        <f t="shared" ref="CD100:EM100" ca="1" si="37">IMSUM(CD101:CD357)</f>
        <v>21.9476092540182+1.45998803683824i</v>
      </c>
      <c r="CE100" s="223" t="str">
        <f t="shared" ca="1" si="37"/>
        <v>11.4112413759405-0.0934095758381073i</v>
      </c>
      <c r="CF100" s="223" t="str">
        <f t="shared" ca="1" si="37"/>
        <v>-4.31723120943654-1.46022020515292i</v>
      </c>
      <c r="CG100" s="223" t="str">
        <f t="shared" ca="1" si="37"/>
        <v>5.53702588486774+0.090301974271874i</v>
      </c>
      <c r="CH100" s="223" t="str">
        <f t="shared" ca="1" si="37"/>
        <v>20.6159782790278+1.4604446522929i</v>
      </c>
      <c r="CI100" s="223" t="str">
        <f t="shared" ca="1" si="37"/>
        <v>11.4117552866869-0.0871937576556956i</v>
      </c>
      <c r="CJ100" s="223" t="str">
        <f t="shared" ca="1" si="37"/>
        <v>-3.04690528610743-1.46066137647466i</v>
      </c>
      <c r="CK100" s="223" t="str">
        <f t="shared" ca="1" si="37"/>
        <v>5.53652966098243+0.084084947151716i</v>
      </c>
      <c r="CL100" s="223" t="str">
        <f t="shared" ca="1" si="37"/>
        <v>19.4015897058694+1.46087037599889i</v>
      </c>
      <c r="CM100" s="223" t="str">
        <f t="shared" ca="1" si="37"/>
        <v>11.4122338201259-0.0809755638961676i</v>
      </c>
      <c r="CN100" s="223" t="str">
        <f t="shared" ca="1" si="37"/>
        <v>-1.88363488583255-1.46107164902152i</v>
      </c>
      <c r="CO100" s="223" t="str">
        <f t="shared" ca="1" si="37"/>
        <v>5.53606882139929+0.0778656291241395i</v>
      </c>
      <c r="CP100" s="223" t="str">
        <f t="shared" ca="1" si="37"/>
        <v>18.2850954956861+1.46126519408517i</v>
      </c>
      <c r="CQ100" s="223" t="str">
        <f t="shared" ca="1" si="37"/>
        <v>11.4126769624955-0.074755163906949i</v>
      </c>
      <c r="CR100" s="223" t="str">
        <f t="shared" ca="1" si="37"/>
        <v>-0.80999139838286-1.46145100954022i</v>
      </c>
      <c r="CS100" s="223" t="str">
        <f t="shared" ca="1" si="37"/>
        <v>5.53564337950123+0.0716441894968094i</v>
      </c>
      <c r="CT100" s="223" t="str">
        <f t="shared" ca="1" si="37"/>
        <v>17.2507419238731+1.46162909394536i</v>
      </c>
      <c r="CU100" s="223" t="str">
        <f t="shared" ca="1" si="37"/>
        <v>11.4130847008787-0.068532727024798i</v>
      </c>
      <c r="CV100" s="223" t="str">
        <f t="shared" ca="1" si="37"/>
        <v>0.188312912572629-1.46179944579251i</v>
      </c>
      <c r="CW100" s="223" t="str">
        <f t="shared" ca="1" si="37"/>
        <v>5.53525334762903+0.0654207977780201i</v>
      </c>
      <c r="CX100" s="223" t="str">
        <f t="shared" ca="1" si="37"/>
        <v>16.2855280071095+1.46196206378901i</v>
      </c>
      <c r="CY100" s="223" t="str">
        <f t="shared" ca="1" si="37"/>
        <v>11.4134570233422-0.0623084228093642i</v>
      </c>
      <c r="CZ100" s="223" t="str">
        <f t="shared" ca="1" si="37"/>
        <v>1.12314671853169-1.46211694659749i</v>
      </c>
      <c r="DA100" s="223" t="str">
        <f t="shared" ca="1" si="37"/>
        <v>5.53489873721679+0.0591956234004094i</v>
      </c>
      <c r="DB100" s="223" t="str">
        <f t="shared" ca="1" si="37"/>
        <v>15.3785837566372+1.46226409297028i</v>
      </c>
      <c r="DC100" s="223" t="str">
        <f t="shared" ca="1" si="37"/>
        <v>11.4137939192164-0.056082420723107i</v>
      </c>
      <c r="DD100" s="223" t="str">
        <f t="shared" ca="1" si="37"/>
        <v>2.00449741577269-1.46240350170718i</v>
      </c>
      <c r="DE100" s="223" t="str">
        <f t="shared" ca="1" si="37"/>
        <v>5.53457955835608+0.0529688359760252i</v>
      </c>
      <c r="DF100" s="223" t="str">
        <f t="shared" ca="1" si="37"/>
        <v>14.5207031126917+1.4625351716796i</v>
      </c>
      <c r="DG100" s="223" t="str">
        <f t="shared" ca="1" si="37"/>
        <v>11.4140953786828-0.0498548903905931i</v>
      </c>
      <c r="DH100" s="223" t="str">
        <f t="shared" ca="1" si="37"/>
        <v>2.84087839459278-1.46265910189116i</v>
      </c>
      <c r="DI100" s="223" t="str">
        <f t="shared" ca="1" si="37"/>
        <v>5.53429582049388+0.0467406051696155i</v>
      </c>
      <c r="DJ100" s="223" t="str">
        <f t="shared" ca="1" si="37"/>
        <v>13.7039874032581+1.46277529127503i</v>
      </c>
      <c r="DK100" s="223" t="str">
        <f t="shared" ca="1" si="37"/>
        <v>11.4143613928715-0.0436260015138537i</v>
      </c>
      <c r="DL100" s="223" t="str">
        <f t="shared" ca="1" si="37"/>
        <v>3.6396424134105-1.46288373886317i</v>
      </c>
      <c r="DM100" s="223" t="str">
        <f t="shared" ca="1" si="37"/>
        <v>5.53404753185138+0.0405111006167385i</v>
      </c>
      <c r="DN100" s="223" t="str">
        <f t="shared" ca="1" si="37"/>
        <v>12.9215688047542+1.46298444399449i</v>
      </c>
      <c r="DO100" s="223" t="str">
        <f t="shared" ca="1" si="37"/>
        <v>11.4145919541633-0.0373959237791563i</v>
      </c>
      <c r="DP100" s="223" t="str">
        <f t="shared" ca="1" si="37"/>
        <v>4.4072266304178-1.46307740558669i</v>
      </c>
      <c r="DQ100" s="223" t="str">
        <f t="shared" ca="1" si="37"/>
        <v>5.53383469958487+0.0342804921418658i</v>
      </c>
      <c r="DR100" s="223" t="str">
        <f t="shared" ca="1" si="37"/>
        <v>12.1673923150033+1.46316262301354i</v>
      </c>
      <c r="DS100" s="223" t="str">
        <f t="shared" ca="1" si="37"/>
        <v>11.4147870558409-0.0311648269494755i</v>
      </c>
      <c r="DT100" s="223" t="str">
        <f t="shared" ca="1" si="37"/>
        <v>5.1493474511404-1.46324009565523i</v>
      </c>
      <c r="DU100" s="223" t="str">
        <f t="shared" ca="1" si="37"/>
        <v>5.5336573299225+0.0280489494082912i</v>
      </c>
      <c r="DV100" s="223" t="str">
        <f t="shared" ca="1" si="37"/>
        <v>11.4360408221628+1.46330982273097i</v>
      </c>
      <c r="DW100" s="223" t="str">
        <f t="shared" ca="1" si="37"/>
        <v>11.4149466922064-0.0249328807994211i</v>
      </c>
      <c r="DX100" s="223" t="str">
        <f t="shared" ca="1" si="37"/>
        <v>5.87115833905601-1.46337180378191i</v>
      </c>
      <c r="DY100" s="223" t="str">
        <f t="shared" ca="1" si="37"/>
        <v>5.53351542800198+0.0218166423172073i</v>
      </c>
      <c r="DZ100" s="223" t="str">
        <f t="shared" ca="1" si="37"/>
        <v>10.7225920035934+1.46342603831308i</v>
      </c>
      <c r="EA100" s="223" t="str">
        <f t="shared" ca="1" si="37"/>
        <v>11.4150708586295-0.0187002551674271i</v>
      </c>
      <c r="EB100" s="223" t="str">
        <f t="shared" ca="1" si="37"/>
        <v>6.57738029814693-1.46347252586099i</v>
      </c>
      <c r="EC100" s="223" t="str">
        <f t="shared" ca="1" si="37"/>
        <v>5.53340899796968+0.0155837406304462i</v>
      </c>
      <c r="ED100" s="223" t="str">
        <f t="shared" ca="1" si="37"/>
        <v>10.0224986396057+1.46351126607359i</v>
      </c>
      <c r="EE100" s="223" t="str">
        <f t="shared" ca="1" si="37"/>
        <v>11.4151595515439-0.0124671199038382i</v>
      </c>
      <c r="EF100" s="223" t="str">
        <f t="shared" ca="1" si="37"/>
        <v>7.27241236272758-1.46354225856144i</v>
      </c>
      <c r="EG100" s="223" t="str">
        <f t="shared" ca="1" si="37"/>
        <v>5.53333804289966+0.00935041425564664i</v>
      </c>
      <c r="EH100" s="223" t="str">
        <f t="shared" ca="1" si="37"/>
        <v>9.33148590358147+1.46356550320266i</v>
      </c>
      <c r="EI100" s="223" t="str">
        <f t="shared" ca="1" si="37"/>
        <v>11.4152127682687-0.00623364490744538i</v>
      </c>
      <c r="EJ100" s="223" t="str">
        <f t="shared" ca="1" si="37"/>
        <v>7.96042779131014-1.4635809997161i</v>
      </c>
      <c r="EK100" s="223" t="str">
        <f t="shared" ca="1" si="37"/>
        <v>5.53330256485474+0.00311683305089355i</v>
      </c>
      <c r="EL100" s="223" t="str">
        <f t="shared" ca="1" si="37"/>
        <v>8.64546054520333+1.4635887479717i</v>
      </c>
      <c r="EM100" s="223" t="str">
        <f t="shared" ca="1" si="37"/>
        <v>11.4152305073577-7.14865047553279E-12i</v>
      </c>
      <c r="EN100" s="223"/>
      <c r="EO100" s="223"/>
      <c r="EP100" s="223"/>
    </row>
    <row r="101" spans="1:146" ht="15" thickBot="1">
      <c r="A101" s="257">
        <f>A100+Div_Nt_load2</f>
        <v>1.953125E-5</v>
      </c>
      <c r="B101" s="256">
        <v>1</v>
      </c>
      <c r="C101" s="230">
        <f>C100+1/time_load2</f>
        <v>200</v>
      </c>
      <c r="D101" s="229">
        <f>2*PI()*C101</f>
        <v>1256.6370614359173</v>
      </c>
      <c r="E101" s="229" t="str">
        <f>COMPLEX(0,D101)</f>
        <v>1256.63706143592i</v>
      </c>
      <c r="F101" s="229" t="str">
        <f>IF(freq_ratio2&gt;1,IMPRODUCT(Kth_2/(2/rload2-Kfeed2/Gdc_ccm2),IMDIV(COMPLEX(1,Rc_2*Coutput2*microF2*miliOhm2*D101),IMSUM(1,IMPRODUCT(E101,1/omega1_2),IMPRODUCT(E101,E101,1/omega2_2),IMPRODUCT(E101,E101,E101,1/omega3_2)))),IMPRODUCT(Kth_2/(2/rload2-Kfeed2/Gdc_dcm2),(IMDIV(COMPLEX(1,Rc_2*Coutput2*microF2*miliOhm2*D101),IMSUM(1,IMDIV(E101,omegat2),IMDIV(IMPRODUCT(E101,E101),omegapole0^2*(1-2*Gdc_dcm2/(Kfeed2*rload2))))))))</f>
        <v>6.07497601266075-7.7857324700749i</v>
      </c>
      <c r="G101" s="229" t="str">
        <f>IMPRODUCT(IMPRODUCT(-currentransferratio2*RFB_2/(Rfeedforward2),IMDIV(COMPLEX(1,(Rfeedforward2*kiliOhm2+q_Rz_Cz_2*Rzero2)*q_Rz_Cz_2*Czero2*nanoF2*D101),IMPRODUCT(COMPLEX(1,q_Rz_Cz_2*Rzero2*Czero2*nanoF2*D101),COMPLEX(1,D101/(2*PI()*F_roll2*kilihertz2))))),IMSUM(feedtype2,IMDIV(COMPLEX(1,Rvolt2*Cvolt2*nanoF2*kiliOhm2*D101),IMPRODUCT(Rupper2*kiliOhm2*(Cvolt2*nanoF2+Cforward2*picoF2),COMPLEX(1,Rvolt2*Cvolt2*Cforward2*picoF2*nanoF2*kiliOhm2*D101/(Cvolt2*nanoF2+Cforward2*picoF2)),E101))))</f>
        <v>-2.71920786091552+1.10086655521369i</v>
      </c>
      <c r="H101" s="229" t="str">
        <f t="shared" ref="H101:H132" si="38">IF(freq_ratio2&gt;1,IMPRODUCT(M35,IMDIV((IMPRODUCT(COMPLEX(1,Rc_2*Coutput2*microF2*miliOhm2*D101),IMSUM(1,IMDIV(E101,omega4_2),IMDIV(IMPRODUCT(E101,E101),omega5_2)))),IMSUM(1,IMPRODUCT(E101,1/omega1_2),IMPRODUCT(E101,E101,1/omega2_2),IMPRODUCT(E101,E101,E101,1/omega3_2)))),IMPRODUCT(M35,(IMDIV(IMPRODUCT(COMPLEX(1,Rc_2*Coutput2*microF2*miliOhm2*D101),COMPLEX(1,-Kfeed2*effectiveL2*PI()^2*D101/(8*ratio2^2*Gdc_dcm2))),IMSUM(1,IMDIV(E101,omegat2),IMDIV(IMPRODUCT(E101,E101),omegapole0^2*(1-2*Gdc_dcm2/(Kfeed2*rload2))))))))</f>
        <v>0.254071005868055-0.322188228765017i</v>
      </c>
      <c r="I101" s="229" t="str">
        <f>IMDIV(IMPRODUCT(-1,H101),IMSUM(1,IMPRODUCT(F101,G101,-1)))</f>
        <v>-0.013138859444912-0.00489984325502274i</v>
      </c>
      <c r="J101" s="255" t="str">
        <f ca="1">IMPRODUCT(1/N_FFT2,P100)</f>
        <v>-5.35797478752371-0.00565629055564258i</v>
      </c>
      <c r="K101" s="254" t="str">
        <f ca="1">IMPRODUCT(I101,J101)</f>
        <v>0.0703699627055288+0.0263275538298201i</v>
      </c>
      <c r="M101" s="258"/>
      <c r="N101" s="246">
        <f ca="1">Ioutput2+O101</f>
        <v>7.5257226722330515</v>
      </c>
      <c r="O101" s="223">
        <f t="shared" ref="O101:O164" ca="1" si="39">I_step2*(th_2/time_load2-0.5)+2*I_step2*(th_2/time_load2)*SUMPRODUCT((SIN(ROW(INDIRECT(1&amp;":"&amp;N_FFT2))*PI()*th_2/time_load2)/(ROW(INDIRECT(1&amp;":"&amp;N_FFT2))*PI()*th_2/time_load2))*(SIN(ROW(INDIRECT(1&amp;":"&amp;N_FFT2))*PI()*transient2/time_load2)/(ROW(INDIRECT(1&amp;":"&amp;N_FFT2))*PI()*transient2/time_load2))*COS(ROW(INDIRECT(1&amp;":"&amp;N_FFT2))*2*PI()*Div_Nt_load2*B101/time_load2-ROW(INDIRECT(1&amp;":"&amp;N_FFT2))*PI()*(time_load2-transient2)/time_load2))</f>
        <v>-8.4742773277669485</v>
      </c>
      <c r="P101" s="223" t="str">
        <f t="shared" ref="P101:P164" ca="1" si="40">IMPRODUCT(O101,IMEXP(COMPLEX(0,-2*PI()*1*B101/Nt_load2)))</f>
        <v>-8.47172503387264+0.207969176467263i</v>
      </c>
      <c r="Q101" s="223" t="str">
        <f t="shared" ref="Q101:Q164" ca="1" si="41">IMPRODUCT(O101,IMEXP(COMPLEX(0,-2*PI()*2*B101/Nt_load2)))</f>
        <v>-8.46406968959614+0.415813080079091i</v>
      </c>
      <c r="R101" s="223" t="str">
        <f t="shared" ref="R101:R164" ca="1" si="42">IMPRODUCT(O101,IMEXP(COMPLEX(0,-2*PI()*3*B101/Nt_load2)))</f>
        <v>-8.45131590623057+0.623406513439732i</v>
      </c>
      <c r="S101" s="223" t="str">
        <f t="shared" ref="S101:S164" ca="1" si="43">IMPRODUCT(O101,IMEXP(COMPLEX(0,-2*PI()*4*B101/Nt_load2)))</f>
        <v>-8.43347136617815+0.830624430027347i</v>
      </c>
      <c r="T101" s="223" t="str">
        <f t="shared" ref="T101:T164" ca="1" si="44">IMPRODUCT(O101,IMEXP(COMPLEX(0,-2*PI()*5*B101/Nt_load2)))</f>
        <v>-8.41054681832254+1.03734200951736i</v>
      </c>
      <c r="U101" s="223" t="str">
        <f t="shared" ref="U101:U164" ca="1" si="45">IMPRODUCT(O101,IMEXP(COMPLEX(0,-2*PI()*6*B101/Nt_load2)))</f>
        <v>-8.38255607155418+1.24343473296956i</v>
      </c>
      <c r="V101" s="223" t="str">
        <f t="shared" ref="V101:V164" ca="1" si="46">IMPRODUCT(O101,IMEXP(COMPLEX(0,-2*PI()*7*B101/Nt_load2)))</f>
        <v>-8.34951598645227+1.44877845783363i</v>
      </c>
      <c r="W101" s="223" t="str">
        <f t="shared" ref="W101:W164" ca="1" si="47">IMPRODUCT(O101,IMEXP(COMPLEX(0,-2*PI()*8*B101/Nt_load2)))</f>
        <v>-8.31144646512864+1.65324949272803i</v>
      </c>
      <c r="X101" s="223" t="str">
        <f t="shared" ref="X101:X164" ca="1" si="48">IMPRODUCT(O101,IMEXP(COMPLEX(0,-2*PI()*9*B101/Nt_load2)))</f>
        <v>-8.26837043923943+1.85672467194698i</v>
      </c>
      <c r="Y101" s="223" t="str">
        <f t="shared" ref="Y101:Y164" ca="1" si="49">IMPRODUCT(O101,IMEXP(COMPLEX(0,-2*PI()*10*B101/Nt_load2)))</f>
        <v>-8.22031385617188+2.05908142965096i</v>
      </c>
      <c r="Z101" s="223" t="str">
        <f t="shared" ref="Z101:Z164" ca="1" si="50">IMPRODUCT(O101,IMEXP(COMPLEX(0,-2*PI()*11*B101/Nt_load2)))</f>
        <v>-8.16730566341472+2.26019787369574i</v>
      </c>
      <c r="AA101" s="223" t="str">
        <f t="shared" ref="AA101:AA164" ca="1" si="51">IMPRODUCT(O101,IMEXP(COMPLEX(0,-2*PI()*12*B101/Nt_load2)))</f>
        <v>-8.10937779112115+2.45995285905563i</v>
      </c>
      <c r="AB101" s="223" t="str">
        <f t="shared" ref="AB101:AB164" ca="1" si="52">IMPRODUCT(O101,IMEXP(COMPLEX(0,-2*PI()*13*B101/Nt_load2)))</f>
        <v>-8.04656513287537+2.6582260607968i</v>
      </c>
      <c r="AC101" s="223" t="str">
        <f t="shared" ref="AC101:AC164" ca="1" si="53">IMPRODUCT(O101,IMEXP(COMPLEX(0,-2*PI()*14*B101/Nt_load2)))</f>
        <v>-7.978905524674+2.85489804655642i</v>
      </c>
      <c r="AD101" s="223" t="str">
        <f t="shared" ref="AD101:AD164" ca="1" si="54">IMPRODUCT(O101,IMEXP(COMPLEX(0,-2*PI()*15*B101/Nt_load2)))</f>
        <v>-7.90643972213506+3.04985034848431i</v>
      </c>
      <c r="AE101" s="223" t="str">
        <f t="shared" ref="AE101:AE164" ca="1" si="55">IMPRODUCT(O101,IMEXP(COMPLEX(0,-2*PI()*16*B101/Nt_load2)))</f>
        <v>-7.82921137594833+3.24296553460352i</v>
      </c>
      <c r="AF101" s="223" t="str">
        <f t="shared" ref="AF101:AF164" ca="1" si="56">IMPRODUCT(O101,IMEXP(COMPLEX(0,-2*PI()*17*B101/Nt_load2)))</f>
        <v>-7.74726700558179+3.43412727954696i</v>
      </c>
      <c r="AG101" s="223" t="str">
        <f t="shared" ref="AG101:AG164" ca="1" si="57">IMPRODUCT(O101,IMEXP(COMPLEX(0,-2*PI()*18*B101/Nt_load2)))</f>
        <v>-7.66065597126006+3.62322043462752i</v>
      </c>
      <c r="AH101" s="223" t="str">
        <f t="shared" ref="AH101:AH164" ca="1" si="58">IMPRODUCT(O101,IMEXP(COMPLEX(0,-2*PI()*19*B101/Nt_load2)))</f>
        <v>-7.56943044423163+3.81013109719919i</v>
      </c>
      <c r="AI101" s="223" t="str">
        <f t="shared" ref="AI101:AI164" ca="1" si="59">IMPRODUCT(O101,IMEXP(COMPLEX(0,-2*PI()*20*B101/Nt_load2)))</f>
        <v>-7.47364537534283+3.99474667926787i</v>
      </c>
      <c r="AJ101" s="223" t="str">
        <f t="shared" ref="AJ101:AJ164" ca="1" si="60">IMPRODUCT(O101,IMEXP(COMPLEX(0,-2*PI()*21*B101/Nt_load2)))</f>
        <v>-7.37335846193752+4.17695597531017i</v>
      </c>
      <c r="AK101" s="223" t="str">
        <f t="shared" ref="AK101:AK164" ca="1" si="61">IMPRODUCT(O101,IMEXP(COMPLEX(0,-2*PI()*22*B101/Nt_load2)))</f>
        <v>-7.26863011310236+4.35664922925939i</v>
      </c>
      <c r="AL101" s="223" t="str">
        <f t="shared" ref="AL101:AL164" ca="1" si="62">IMPRODUCT(O101,IMEXP(COMPLEX(0,-2*PI()*23*B101/Nt_load2)))</f>
        <v>-7.15952341327867+4.53371820061851i</v>
      </c>
      <c r="AM101" s="223" t="str">
        <f t="shared" ref="AM101:AM164" ca="1" si="63">IMPRODUCT(O101,IMEXP(COMPLEX(0,-2*PI()*24*B101/Nt_load2)))</f>
        <v>-7.04610408426263+4.70805622966021i</v>
      </c>
      <c r="AN101" s="223" t="str">
        <f t="shared" ref="AN101:AN164" ca="1" si="64">IMPRODUCT(O101,IMEXP(COMPLEX(0,-2*PI()*25*B101/Nt_load2)))</f>
        <v>-6.92844044561705+4.87955830167474i</v>
      </c>
      <c r="AO101" s="223" t="str">
        <f t="shared" ref="AO101:AO164" ca="1" si="65">IMPRODUCT(O101,IMEXP(COMPLEX(0,-2*PI()*26*B101/Nt_load2)))</f>
        <v>-6.80660337351809+5.04812111022677i</v>
      </c>
      <c r="AP101" s="223" t="str">
        <f t="shared" ref="AP101:AP164" ca="1" si="66">IMPRODUCT(O101,IMEXP(COMPLEX(0,-2*PI()*27*B101/Nt_load2)))</f>
        <v>-6.68066625806221+5.21364311938341i</v>
      </c>
      <c r="AQ101" s="223" t="str">
        <f t="shared" ref="AQ101:AQ164" ca="1" si="67">IMPRODUCT(O101,IMEXP(COMPLEX(0,-2*PI()*28*B101/Nt_load2)))</f>
        <v>-6.55070495905869+5.37602462487559i</v>
      </c>
      <c r="AR101" s="223" t="str">
        <f t="shared" ref="AR101:AR164" ca="1" si="68">IMPRODUCT(O101,IMEXP(COMPLEX(0,-2*PI()*28*B101/Nt_load2)))</f>
        <v>-6.55070495905869+5.37602462487559i</v>
      </c>
      <c r="AS101" s="223" t="str">
        <f t="shared" ref="AS101:AS164" ca="1" si="69">IMPRODUCT(O101,IMEXP(COMPLEX(0,-2*PI()*30*B101/Nt_load2)))</f>
        <v>-6.27902532257893+5.69097682531896i</v>
      </c>
      <c r="AT101" s="223" t="str">
        <f t="shared" ref="AT101:AT164" ca="1" si="70">IMPRODUCT(O101,IMEXP(COMPLEX(0,-2*PI()*31*B101/Nt_load2)))</f>
        <v>-6.13747063475697+5.8433578048414i</v>
      </c>
      <c r="AU101" s="223" t="str">
        <f t="shared" ref="AU101:AU164" ca="1" si="71">IMPRODUCT(O101,IMEXP(COMPLEX(0,-2*PI()*32*B101/Nt_load2)))</f>
        <v>-5.99221896411943+5.99221896411942i</v>
      </c>
      <c r="AV101" s="223" t="str">
        <f t="shared" ref="AV101:AV164" ca="1" si="72">IMPRODUCT(O101,IMEXP(COMPLEX(0,-2*PI()*33*B101/Nt_load2)))</f>
        <v>-5.8433578048414+6.13747063475697i</v>
      </c>
      <c r="AW101" s="223" t="str">
        <f t="shared" ref="AW101:AW164" ca="1" si="73">IMPRODUCT(O101,IMEXP(COMPLEX(0,-2*PI()*34*B101/Nt_load2)))</f>
        <v>-5.69097682531895+6.27902532257893i</v>
      </c>
      <c r="AX101" s="223" t="str">
        <f t="shared" ref="AX101:AX164" ca="1" si="74">IMPRODUCT(O101,IMEXP(COMPLEX(0,-2*PI()*35*B101/Nt_load2)))</f>
        <v>-5.53516781415627+6.41679776033446i</v>
      </c>
      <c r="AY101" s="223" t="str">
        <f t="shared" ref="AY101:AY164" ca="1" si="75">IMPRODUCT(O101,IMEXP(COMPLEX(0,-2*PI()*36*B101/Nt_load2)))</f>
        <v>-5.3760246248756+6.55070495905869i</v>
      </c>
      <c r="AZ101" s="223" t="str">
        <f t="shared" ref="AZ101:AZ164" ca="1" si="76">IMPRODUCT(O101,IMEXP(COMPLEX(0,-2*PI()*37*B101/Nt_load2)))</f>
        <v>-5.2136431193834+6.68066625806222i</v>
      </c>
      <c r="BA101" s="223" t="str">
        <f t="shared" ref="BA101:BA164" ca="1" si="77">IMPRODUCT(O101,IMEXP(COMPLEX(0,-2*PI()*38*B101/Nt_load2)))</f>
        <v>-5.04812111022676+6.80660337351809i</v>
      </c>
      <c r="BB101" s="223" t="str">
        <f t="shared" ref="BB101:BB164" ca="1" si="78">IMPRODUCT(O101,IMEXP(COMPLEX(0,-2*PI()*39*B101/Nt_load2)))</f>
        <v>-4.87955830167474+6.92844044561705i</v>
      </c>
      <c r="BC101" s="223" t="str">
        <f t="shared" ref="BC101:BC164" ca="1" si="79">IMPRODUCT(O101,IMEXP(COMPLEX(0,-2*PI()*40*B101/Nt_load2)))</f>
        <v>-4.70805622966022+7.04610408426263i</v>
      </c>
      <c r="BD101" s="223" t="str">
        <f t="shared" ref="BD101:BD164" ca="1" si="80">IMPRODUCT(O101,IMEXP(COMPLEX(0,-2*PI()*41*B101/Nt_load2)))</f>
        <v>-4.53371820061852+7.15952341327867i</v>
      </c>
      <c r="BE101" s="223" t="str">
        <f t="shared" ref="BE101:BE164" ca="1" si="81">IMPRODUCT(O101,IMEXP(COMPLEX(0,-2*PI()*42*B101/Nt_load2)))</f>
        <v>-4.35664922925939+7.26863011310236i</v>
      </c>
      <c r="BF101" s="223" t="str">
        <f t="shared" ref="BF101:BF164" ca="1" si="82">IMPRODUCT(O101,IMEXP(COMPLEX(0,-2*PI()*43*B101/Nt_load2)))</f>
        <v>-4.17695597531018+7.37335846193751i</v>
      </c>
      <c r="BG101" s="223" t="str">
        <f t="shared" ref="BG101:BG164" ca="1" si="83">IMPRODUCT(O101,IMEXP(COMPLEX(0,-2*PI()*44*B101/Nt_load2)))</f>
        <v>-3.99474667926789+7.47364537534282i</v>
      </c>
      <c r="BH101" s="223" t="str">
        <f t="shared" ref="BH101:BH164" ca="1" si="84">IMPRODUCT(O101,IMEXP(COMPLEX(0,-2*PI()*45*B101/Nt_load2)))</f>
        <v>-3.8101310971992+7.56943044423163i</v>
      </c>
      <c r="BI101" s="223" t="str">
        <f t="shared" ref="BI101:BI164" ca="1" si="85">IMPRODUCT(O101,IMEXP(COMPLEX(0,-2*PI()*46*B101/Nt_load2)))</f>
        <v>-3.62322043462753+7.66065597126006i</v>
      </c>
      <c r="BJ101" s="223" t="str">
        <f t="shared" ref="BJ101:BJ164" ca="1" si="86">IMPRODUCT(O101,IMEXP(COMPLEX(0,-2*PI()*47*B101/Nt_load2)))</f>
        <v>-3.43412727954699+7.74726700558179i</v>
      </c>
      <c r="BK101" s="223" t="str">
        <f t="shared" ref="BK101:BK164" ca="1" si="87">IMPRODUCT(O101,IMEXP(COMPLEX(0,-2*PI()*48*B101/Nt_load2)))</f>
        <v>-3.24296553460354+7.82921137594832i</v>
      </c>
      <c r="BL101" s="223" t="str">
        <f t="shared" ref="BL101:BL164" ca="1" si="88">IMPRODUCT(O101,IMEXP(COMPLEX(0,-2*PI()*49*B101/Nt_load2)))</f>
        <v>-3.04985034848433+7.90643972213505i</v>
      </c>
      <c r="BM101" s="223" t="str">
        <f t="shared" ref="BM101:BM164" ca="1" si="89">IMPRODUCT(O101,IMEXP(COMPLEX(0,-2*PI()*50*B101/Nt_load2)))</f>
        <v>-2.85489804655645+7.97890552467399i</v>
      </c>
      <c r="BN101" s="223" t="str">
        <f t="shared" ref="BN101:BN164" ca="1" si="90">IMPRODUCT(O101,IMEXP(COMPLEX(0,-2*PI()*51*B101/Nt_load2)))</f>
        <v>-2.65822606079683+8.04656513287537i</v>
      </c>
      <c r="BO101" s="223" t="str">
        <f t="shared" ref="BO101:BO164" ca="1" si="91">IMPRODUCT(O101,IMEXP(COMPLEX(0,-2*PI()*52*B101/Nt_load2)))</f>
        <v>-2.45995285905567+8.10937779112114i</v>
      </c>
      <c r="BP101" s="223" t="str">
        <f t="shared" ref="BP101:BP164" ca="1" si="92">IMPRODUCT(O101,IMEXP(COMPLEX(0,-2*PI()*53*B101/Nt_load2)))</f>
        <v>-2.26019787369577+8.16730566341472i</v>
      </c>
      <c r="BQ101" s="223" t="str">
        <f t="shared" ref="BQ101:BQ164" ca="1" si="93">IMPRODUCT(O101,IMEXP(COMPLEX(0,-2*PI()*54*B101/Nt_load2)))</f>
        <v>-2.059081429651+8.22031385617188i</v>
      </c>
      <c r="BR101" s="223" t="str">
        <f t="shared" ref="BR101:BR164" ca="1" si="94">IMPRODUCT(O101,IMEXP(COMPLEX(0,-2*PI()*55*B101/Nt_load2)))</f>
        <v>-1.85672467194702+8.26837043923942i</v>
      </c>
      <c r="BS101" s="223" t="str">
        <f t="shared" ref="BS101:BS164" ca="1" si="95">IMPRODUCT(O101,IMEXP(COMPLEX(0,-2*PI()*56*B101/Nt_load2)))</f>
        <v>-1.65324949272807+8.31144646512864i</v>
      </c>
      <c r="BT101" s="223" t="str">
        <f t="shared" ref="BT101:BT164" ca="1" si="96">IMPRODUCT(O101,IMEXP(COMPLEX(0,-2*PI()*57*B101/Nt_load2)))</f>
        <v>-1.44877845783368+8.34951598645227i</v>
      </c>
      <c r="BU101" s="223" t="str">
        <f t="shared" ref="BU101:BU164" ca="1" si="97">IMPRODUCT(O101,IMEXP(COMPLEX(0,-2*PI()*58*B101/Nt_load2)))</f>
        <v>-1.24343473296952+8.38255607155419i</v>
      </c>
      <c r="BV101" s="223" t="str">
        <f t="shared" ref="BV101:BV164" ca="1" si="98">IMPRODUCT(O101,IMEXP(COMPLEX(0,-2*PI()*59*B101/Nt_load2)))</f>
        <v>-1.03734200951733+8.41054681832255i</v>
      </c>
      <c r="BW101" s="223" t="str">
        <f t="shared" ref="BW101:BW164" ca="1" si="99">IMPRODUCT(O101,IMEXP(COMPLEX(0,-2*PI()*60*B101/Nt_load2)))</f>
        <v>-0.830624430027309+8.43347136617815i</v>
      </c>
      <c r="BX101" s="223" t="str">
        <f t="shared" ref="BX101:BX164" ca="1" si="100">IMPRODUCT(O101,IMEXP(COMPLEX(0,-2*PI()*61*B101/Nt_load2)))</f>
        <v>-0.623406513439696+8.45131590623058i</v>
      </c>
      <c r="BY101" s="223" t="str">
        <f t="shared" ref="BY101:BY164" ca="1" si="101">IMPRODUCT(O101,IMEXP(COMPLEX(0,-2*PI()*62*B101/Nt_load2)))</f>
        <v>-0.415813080079058+8.46406968959614i</v>
      </c>
      <c r="BZ101" s="223" t="str">
        <f t="shared" ref="BZ101:BZ164" ca="1" si="102">IMPRODUCT(O101,IMEXP(COMPLEX(0,-2*PI()*63*B101/Nt_load2)))</f>
        <v>-0.207969176467233+8.47172503387264i</v>
      </c>
      <c r="CA101" s="223" t="str">
        <f t="shared" ref="CA101:CA164" ca="1" si="103">IMPRODUCT(O101,IMEXP(COMPLEX(0,-2*PI()*64*B101/Nt_load2)))</f>
        <v>2.95875685915776E-14+8.47427732776695i</v>
      </c>
      <c r="CB101" s="223" t="str">
        <f t="shared" ref="CB101:CB164" ca="1" si="104">IMPRODUCT(O101,IMEXP(COMPLEX(0,-2*PI()*65*B101/Nt_load2)))</f>
        <v>0.20796917646729+8.47172503387264i</v>
      </c>
      <c r="CC101" s="223" t="str">
        <f t="shared" ref="CC101:CC164" ca="1" si="105">IMPRODUCT(O101,IMEXP(COMPLEX(0,-2*PI()*66*B101/Nt_load2)))</f>
        <v>0.415813080079115+8.46406968959614i</v>
      </c>
      <c r="CD101" s="223" t="str">
        <f t="shared" ref="CD101:CD164" ca="1" si="106">IMPRODUCT(O101,IMEXP(COMPLEX(0,-2*PI()*67*B101/Nt_load2)))</f>
        <v>0.623406513439753+8.45131590623057i</v>
      </c>
      <c r="CE101" s="223" t="str">
        <f t="shared" ref="CE101:CE164" ca="1" si="107">IMPRODUCT(O101,IMEXP(COMPLEX(0,-2*PI()*68*B101/Nt_load2)))</f>
        <v>0.830624430027366+8.43347136617815i</v>
      </c>
      <c r="CF101" s="223" t="str">
        <f t="shared" ref="CF101:CF164" ca="1" si="108">IMPRODUCT(O101,IMEXP(COMPLEX(0,-2*PI()*69*B101/Nt_load2)))</f>
        <v>1.03734200951738+8.41054681832254i</v>
      </c>
      <c r="CG101" s="223" t="str">
        <f t="shared" ref="CG101:CG164" ca="1" si="109">IMPRODUCT(O101,IMEXP(COMPLEX(0,-2*PI()*70*B101/Nt_load2)))</f>
        <v>1.24343473296958+8.38255607155418i</v>
      </c>
      <c r="CH101" s="223" t="str">
        <f t="shared" ref="CH101:CH164" ca="1" si="110">IMPRODUCT(O101,IMEXP(COMPLEX(0,-2*PI()*71*B101/Nt_load2)))</f>
        <v>1.44877845783365+8.34951598645227i</v>
      </c>
      <c r="CI101" s="223" t="str">
        <f t="shared" ref="CI101:CI164" ca="1" si="111">IMPRODUCT(O101,IMEXP(COMPLEX(0,-2*PI()*72*B101/Nt_load2)))</f>
        <v>1.65324949272804+8.31144646512864i</v>
      </c>
      <c r="CJ101" s="223" t="str">
        <f t="shared" ref="CJ101:CJ164" ca="1" si="112">IMPRODUCT(O101,IMEXP(COMPLEX(0,-2*PI()*73*B101/Nt_load2)))</f>
        <v>1.85672467194699+8.26837043923942i</v>
      </c>
      <c r="CK101" s="223" t="str">
        <f t="shared" ref="CK101:CK164" ca="1" si="113">IMPRODUCT(O101,IMEXP(COMPLEX(0,-2*PI()*74*B101/Nt_load2)))</f>
        <v>2.05908142965097+8.22031385617188i</v>
      </c>
      <c r="CL101" s="223" t="str">
        <f t="shared" ref="CL101:CL164" ca="1" si="114">IMPRODUCT(O101,IMEXP(COMPLEX(0,-2*PI()*75*B101/Nt_load2)))</f>
        <v>2.26019787369574+8.16730566341472i</v>
      </c>
      <c r="CM101" s="223" t="str">
        <f t="shared" ref="CM101:CM164" ca="1" si="115">IMPRODUCT(O101,IMEXP(COMPLEX(0,-2*PI()*76*B101/Nt_load2)))</f>
        <v>2.45995285905564+8.10937779112115i</v>
      </c>
      <c r="CN101" s="223" t="str">
        <f t="shared" ref="CN101:CN164" ca="1" si="116">IMPRODUCT(O101,IMEXP(COMPLEX(0,-2*PI()*77*B101/Nt_load2)))</f>
        <v>2.6582260607968+8.04656513287537i</v>
      </c>
      <c r="CO101" s="223" t="str">
        <f t="shared" ref="CO101:CO164" ca="1" si="117">IMPRODUCT(O101,IMEXP(COMPLEX(0,-2*PI()*78*B101/Nt_load2)))</f>
        <v>2.85489804655642+7.978905524674i</v>
      </c>
      <c r="CP101" s="223" t="str">
        <f t="shared" ref="CP101:CP164" ca="1" si="118">IMPRODUCT(O101,IMEXP(COMPLEX(0,-2*PI()*79*B101/Nt_load2)))</f>
        <v>3.04985034848431+7.90643972213506i</v>
      </c>
      <c r="CQ101" s="223" t="str">
        <f t="shared" ref="CQ101:CQ164" ca="1" si="119">IMPRODUCT(O101,IMEXP(COMPLEX(0,-2*PI()*80*B101/Nt_load2)))</f>
        <v>3.24296553460351+7.82921137594833i</v>
      </c>
      <c r="CR101" s="223" t="str">
        <f t="shared" ref="CR101:CR164" ca="1" si="120">IMPRODUCT(O101,IMEXP(COMPLEX(0,-2*PI()*81*B101/Nt_load2)))</f>
        <v>3.43412727954696+7.74726700558179i</v>
      </c>
      <c r="CS101" s="223" t="str">
        <f t="shared" ref="CS101:CS164" ca="1" si="121">IMPRODUCT(O101,IMEXP(COMPLEX(0,-2*PI()*82*B101/Nt_load2)))</f>
        <v>3.62322043462751+7.66065597126007i</v>
      </c>
      <c r="CT101" s="223" t="str">
        <f t="shared" ref="CT101:CT164" ca="1" si="122">IMPRODUCT(O101,IMEXP(COMPLEX(0,-2*PI()*83*B101/Nt_load2)))</f>
        <v>3.81013109719917+7.56943044423164i</v>
      </c>
      <c r="CU101" s="223" t="str">
        <f t="shared" ref="CU101:CU164" ca="1" si="123">IMPRODUCT(O101,IMEXP(COMPLEX(0,-2*PI()*84*B101/Nt_load2)))</f>
        <v>3.99474667926786+7.47364537534284i</v>
      </c>
      <c r="CV101" s="223" t="str">
        <f t="shared" ref="CV101:CV164" ca="1" si="124">IMPRODUCT(O101,IMEXP(COMPLEX(0,-2*PI()*85*B101/Nt_load2)))</f>
        <v>4.17695597531016+7.37335846193753i</v>
      </c>
      <c r="CW101" s="223" t="str">
        <f t="shared" ref="CW101:CW164" ca="1" si="125">IMPRODUCT(O101,IMEXP(COMPLEX(0,-2*PI()*86*B101/Nt_load2)))</f>
        <v>4.35664922925938+7.26863011310237i</v>
      </c>
      <c r="CX101" s="223" t="str">
        <f t="shared" ref="CX101:CX164" ca="1" si="126">IMPRODUCT(O101,IMEXP(COMPLEX(0,-2*PI()*87*B101/Nt_load2)))</f>
        <v>4.53371820061849+7.15952341327867i</v>
      </c>
      <c r="CY101" s="223" t="str">
        <f t="shared" ref="CY101:CY164" ca="1" si="127">IMPRODUCT(O101,IMEXP(COMPLEX(0,-2*PI()*88*B101/Nt_load2)))</f>
        <v>4.7080562296602+7.04610408426265i</v>
      </c>
      <c r="CZ101" s="223" t="str">
        <f t="shared" ref="CZ101:CZ164" ca="1" si="128">IMPRODUCT(O101,IMEXP(COMPLEX(0,-2*PI()*89*B101/Nt_load2)))</f>
        <v>4.87955830167472+6.92844044561705i</v>
      </c>
      <c r="DA101" s="223" t="str">
        <f t="shared" ref="DA101:DA164" ca="1" si="129">IMPRODUCT(O101,IMEXP(COMPLEX(0,-2*PI()*90*B101/Nt_load2)))</f>
        <v>5.04812111022674+6.80660337351811i</v>
      </c>
      <c r="DB101" s="223" t="str">
        <f t="shared" ref="DB101:DB164" ca="1" si="130">IMPRODUCT(O101,IMEXP(COMPLEX(0,-2*PI()*91*B101/Nt_load2)))</f>
        <v>5.21364311938338+6.68066625806224i</v>
      </c>
      <c r="DC101" s="223" t="str">
        <f t="shared" ref="DC101:DC164" ca="1" si="131">IMPRODUCT(O101,IMEXP(COMPLEX(0,-2*PI()*92*B101/Nt_load2)))</f>
        <v>5.37602462487558+6.55070495905871i</v>
      </c>
      <c r="DD101" s="223" t="str">
        <f t="shared" ref="DD101:DD164" ca="1" si="132">IMPRODUCT(O101,IMEXP(COMPLEX(0,-2*PI()*93*B101/Nt_load2)))</f>
        <v>5.53516781415625+6.41679776033449i</v>
      </c>
      <c r="DE101" s="223" t="str">
        <f t="shared" ref="DE101:DE164" ca="1" si="133">IMPRODUCT(O101,IMEXP(COMPLEX(0,-2*PI()*94*B101/Nt_load2)))</f>
        <v>5.69097682531893+6.27902532257896i</v>
      </c>
      <c r="DF101" s="223" t="str">
        <f t="shared" ref="DF101:DF164" ca="1" si="134">IMPRODUCT(O101,IMEXP(COMPLEX(0,-2*PI()*95*B101/Nt_load2)))</f>
        <v>5.84335780484137+6.13747063475699i</v>
      </c>
      <c r="DG101" s="223" t="str">
        <f t="shared" ref="DG101:DG164" ca="1" si="135">IMPRODUCT(O101,IMEXP(COMPLEX(0,-2*PI()*96*B101/Nt_load2)))</f>
        <v>5.99221896411939+5.99221896411945i</v>
      </c>
      <c r="DH101" s="223" t="str">
        <f t="shared" ref="DH101:DH164" ca="1" si="136">IMPRODUCT(O101,IMEXP(COMPLEX(0,-2*PI()*97*B101/Nt_load2)))</f>
        <v>6.13747063475699+5.84335780484136i</v>
      </c>
      <c r="DI101" s="223" t="str">
        <f t="shared" ref="DI101:DI164" ca="1" si="137">IMPRODUCT(O101,IMEXP(COMPLEX(0,-2*PI()*98*B101/Nt_load2)))</f>
        <v>6.27902532257896+5.69097682531893i</v>
      </c>
      <c r="DJ101" s="223" t="str">
        <f t="shared" ref="DJ101:DJ164" ca="1" si="138">IMPRODUCT(O101,IMEXP(COMPLEX(0,-2*PI()*99*B101/Nt_load2)))</f>
        <v>6.41679776033449+5.53516781415625i</v>
      </c>
      <c r="DK101" s="223" t="str">
        <f t="shared" ref="DK101:DK164" ca="1" si="139">IMPRODUCT(O101,IMEXP(COMPLEX(0,-2*PI()*100*B101/Nt_load2)))</f>
        <v>6.55070495905872+5.37602462487557i</v>
      </c>
      <c r="DL101" s="223" t="str">
        <f t="shared" ref="DL101:DL164" ca="1" si="140">IMPRODUCT(O101,IMEXP(COMPLEX(0,-2*PI()*101*B101/Nt_load2)))</f>
        <v>6.68066625806224+5.21364311938338i</v>
      </c>
      <c r="DM101" s="223" t="str">
        <f t="shared" ref="DM101:DM164" ca="1" si="141">IMPRODUCT(O101,IMEXP(COMPLEX(0,-2*PI()*102*B101/Nt_load2)))</f>
        <v>6.80660337351811+5.04812111022675i</v>
      </c>
      <c r="DN101" s="223" t="str">
        <f t="shared" ref="DN101:DN164" ca="1" si="142">IMPRODUCT(O101,IMEXP(COMPLEX(0,-2*PI()*103*B101/Nt_load2)))</f>
        <v>6.92844044561706+4.87955830167472i</v>
      </c>
      <c r="DO101" s="223" t="str">
        <f t="shared" ref="DO101:DO164" ca="1" si="143">IMPRODUCT(O101,IMEXP(COMPLEX(0,-2*PI()*104*B101/Nt_load2)))</f>
        <v>7.04610408426265+4.7080562296602i</v>
      </c>
      <c r="DP101" s="223" t="str">
        <f t="shared" ref="DP101:DP164" ca="1" si="144">IMPRODUCT(O101,IMEXP(COMPLEX(0,-2*PI()*105*B101/Nt_load2)))</f>
        <v>7.15952341327868+4.53371820061849i</v>
      </c>
      <c r="DQ101" s="223" t="str">
        <f t="shared" ref="DQ101:DQ164" ca="1" si="145">IMPRODUCT(O101,IMEXP(COMPLEX(0,-2*PI()*106*B101/Nt_load2)))</f>
        <v>7.26863011310237+4.35664922925937i</v>
      </c>
      <c r="DR101" s="223" t="str">
        <f t="shared" ref="DR101:DR164" ca="1" si="146">IMPRODUCT(O101,IMEXP(COMPLEX(0,-2*PI()*107*B101/Nt_load2)))</f>
        <v>7.37335846193752+4.17695597531016i</v>
      </c>
      <c r="DS101" s="223" t="str">
        <f t="shared" ref="DS101:DS164" ca="1" si="147">IMPRODUCT(O101,IMEXP(COMPLEX(0,-2*PI()*108*B101/Nt_load2)))</f>
        <v>7.47364537534284+3.99474667926786i</v>
      </c>
      <c r="DT101" s="223" t="str">
        <f t="shared" ref="DT101:DT164" ca="1" si="148">IMPRODUCT(O101,IMEXP(COMPLEX(0,-2*PI()*109*B101/Nt_load2)))</f>
        <v>7.56943044423164+3.81013109719917i</v>
      </c>
      <c r="DU101" s="223" t="str">
        <f t="shared" ref="DU101:DU164" ca="1" si="149">IMPRODUCT(O101,IMEXP(COMPLEX(0,-2*PI()*110*B101/Nt_load2)))</f>
        <v>7.66065597126007+3.62322043462751i</v>
      </c>
      <c r="DV101" s="223" t="str">
        <f t="shared" ref="DV101:DV164" ca="1" si="150">IMPRODUCT(O101,IMEXP(COMPLEX(0,-2*PI()*111*B101/Nt_load2)))</f>
        <v>7.74726700558179+3.43412727954696i</v>
      </c>
      <c r="DW101" s="223" t="str">
        <f t="shared" ref="DW101:DW164" ca="1" si="151">IMPRODUCT(O101,IMEXP(COMPLEX(0,-2*PI()*112*B101/Nt_load2)))</f>
        <v>7.82921137594833+3.24296553460351i</v>
      </c>
      <c r="DX101" s="223" t="str">
        <f t="shared" ref="DX101:DX164" ca="1" si="152">IMPRODUCT(O101,IMEXP(COMPLEX(0,-2*PI()*113*B101/Nt_load2)))</f>
        <v>7.90643972213506+3.04985034848431i</v>
      </c>
      <c r="DY101" s="223" t="str">
        <f t="shared" ref="DY101:DY164" ca="1" si="153">IMPRODUCT(O101,IMEXP(COMPLEX(0,-2*PI()*114*B101/Nt_load2)))</f>
        <v>7.978905524674+2.85489804655641i</v>
      </c>
      <c r="DZ101" s="223" t="str">
        <f t="shared" ref="DZ101:DZ164" ca="1" si="154">IMPRODUCT(O101,IMEXP(COMPLEX(0,-2*PI()*115*B101/Nt_load2)))</f>
        <v>8.04656513287537+2.6582260607968i</v>
      </c>
      <c r="EA101" s="223" t="str">
        <f t="shared" ref="EA101:EA164" ca="1" si="155">IMPRODUCT(O101,IMEXP(COMPLEX(0,-2*PI()*116*B101/Nt_load2)))</f>
        <v>8.10937779112115+2.45995285905563i</v>
      </c>
      <c r="EB101" s="223" t="str">
        <f t="shared" ref="EB101:EB164" ca="1" si="156">IMPRODUCT(O101,IMEXP(COMPLEX(0,-2*PI()*117*B101/Nt_load2)))</f>
        <v>8.16730566341472+2.26019787369574i</v>
      </c>
      <c r="EC101" s="223" t="str">
        <f t="shared" ref="EC101:EC164" ca="1" si="157">IMPRODUCT(O101,IMEXP(COMPLEX(0,-2*PI()*118*B101/Nt_load2)))</f>
        <v>8.22031385617188+2.05908142965096i</v>
      </c>
      <c r="ED101" s="223" t="str">
        <f t="shared" ref="ED101:ED164" ca="1" si="158">IMPRODUCT(O101,IMEXP(COMPLEX(0,-2*PI()*119*B101/Nt_load2)))</f>
        <v>8.26837043923942+1.85672467194698i</v>
      </c>
      <c r="EE101" s="223" t="str">
        <f t="shared" ref="EE101:EE164" ca="1" si="159">IMPRODUCT(O101,IMEXP(COMPLEX(0,-2*PI()*120*B101/Nt_load2)))</f>
        <v>8.31144646512864+1.65324949272804i</v>
      </c>
      <c r="EF101" s="223" t="str">
        <f t="shared" ref="EF101:EF164" ca="1" si="160">IMPRODUCT(O101,IMEXP(COMPLEX(0,-2*PI()*121*B101/Nt_load2)))</f>
        <v>8.34951598645227+1.44877845783365i</v>
      </c>
      <c r="EG101" s="223" t="str">
        <f t="shared" ref="EG101:EG164" ca="1" si="161">IMPRODUCT(O101,IMEXP(COMPLEX(0,-2*PI()*122*B101/Nt_load2)))</f>
        <v>8.38255607155418+1.24343473296958i</v>
      </c>
      <c r="EH101" s="223" t="str">
        <f t="shared" ref="EH101:EH164" ca="1" si="162">IMPRODUCT(O101,IMEXP(COMPLEX(0,-2*PI()*123*B101/Nt_load2)))</f>
        <v>8.41054681832254+1.03734200951738i</v>
      </c>
      <c r="EI101" s="223" t="str">
        <f t="shared" ref="EI101:EI164" ca="1" si="163">IMPRODUCT(O101,IMEXP(COMPLEX(0,-2*PI()*124*B101/Nt_load2)))</f>
        <v>8.43347136617815+0.830624430027364i</v>
      </c>
      <c r="EJ101" s="223" t="str">
        <f t="shared" ref="EJ101:EJ164" ca="1" si="164">IMPRODUCT(O101,IMEXP(COMPLEX(0,-2*PI()*125*B101/Nt_load2)))</f>
        <v>8.45131590623057+0.623406513439753i</v>
      </c>
      <c r="EK101" s="223" t="str">
        <f t="shared" ref="EK101:EK164" ca="1" si="165">IMPRODUCT(O101,IMEXP(COMPLEX(0,-2*PI()*126*B101/Nt_load2)))</f>
        <v>8.46406968959614+0.415813080079113i</v>
      </c>
      <c r="EL101" s="223" t="str">
        <f t="shared" ref="EL101:EL164" ca="1" si="166">IMPRODUCT(O101,IMEXP(COMPLEX(0,-2*PI()*127*B101/Nt_load2)))</f>
        <v>8.47172503387264+0.20796917646729i</v>
      </c>
      <c r="EM101" s="223" t="str">
        <f t="shared" ref="EM101:EM164" ca="1" si="167">IMPRODUCT(O101,IMEXP(COMPLEX(0,-2*PI()*128*B101/Nt_load2)))</f>
        <v>8.47427732776695+2.73815706352264E-14i</v>
      </c>
      <c r="EN101" s="223"/>
      <c r="EO101" s="223"/>
      <c r="EP101" s="223"/>
    </row>
    <row r="102" spans="1:146" ht="15" thickBot="1">
      <c r="A102" s="257">
        <f t="shared" ref="A102:A164" si="168">A101+Div_Nt_load2</f>
        <v>3.9062500000000001E-5</v>
      </c>
      <c r="B102" s="256">
        <v>2</v>
      </c>
      <c r="C102" s="230">
        <f t="shared" ref="C102:C164" si="169">C101+1/time_load2</f>
        <v>400</v>
      </c>
      <c r="D102" s="229">
        <f t="shared" ref="D102:D165" si="170">2*PI()*C102</f>
        <v>2513.2741228718346</v>
      </c>
      <c r="E102" s="229" t="str">
        <f t="shared" ref="E102:E165" si="171">COMPLEX(0,D102)</f>
        <v>2513.27412287183i</v>
      </c>
      <c r="F102" s="229" t="str">
        <f t="shared" ref="F102:F132" si="172">IF(freq_ratio2&gt;1,IMPRODUCT(Kth_2/(2/rload2-Kfeed2/Gdc_ccm2),IMDIV(COMPLEX(1,Rc_2*Coutput2*microF2*miliOhm2*D102),IMSUM(1,IMPRODUCT(E102,1/omega1_2),IMPRODUCT(E102,E102,1/omega2_2),IMPRODUCT(E102,E102,E102,1/omega3_2)))),IMPRODUCT(Kth_2/(2/rload2-Kfeed2/Gdc_dcm2),(IMDIV(COMPLEX(1,Rc_2*Coutput2*microF2*miliOhm2*D102),IMSUM(1,IMDIV(E102,omegat2),IMDIV(IMPRODUCT(E102,E102),omegapole0^2*(1-2*Gdc_dcm2/(Kfeed2*rload2))))))))</f>
        <v>2.52782707616059-5.10079763302513i</v>
      </c>
      <c r="G102" s="229" t="str">
        <f t="shared" ref="G102:G132" si="173">IMPRODUCT(IMPRODUCT(-currentransferratio2*RFB_2/(Rfeedforward2),IMDIV(COMPLEX(1,(Rfeedforward2*kiliOhm2+q_Rz_Cz_2*Rzero2)*q_Rz_Cz_2*Czero2*nanoF2*D102),IMPRODUCT(COMPLEX(1,q_Rz_Cz_2*Rzero2*Czero2*nanoF2*D102),COMPLEX(1,D102/(2*PI()*F_roll2*kilihertz2))))),IMSUM(feedtype2,IMDIV(COMPLEX(1,Rvolt2*Cvolt2*nanoF2*kiliOhm2*D102),IMPRODUCT(Rupper2*kiliOhm2*(Cvolt2*nanoF2+Cforward2*picoF2),COMPLEX(1,Rvolt2*Cvolt2*Cforward2*picoF2*nanoF2*kiliOhm2*D102/(Cvolt2*nanoF2+Cforward2*picoF2)),E102))))</f>
        <v>-2.72812912521863+0.442026658272159i</v>
      </c>
      <c r="H102" s="229" t="str">
        <f t="shared" si="38"/>
        <v>0.107206270201129-0.210846959992099i</v>
      </c>
      <c r="I102" s="229" t="str">
        <f t="shared" ref="I102:I165" si="174">IMDIV(IMPRODUCT(-1,H102),IMSUM(1,IMPRODUCT(F102,G102,-1)))</f>
        <v>-0.0146400521074895-0.00163730989800233i</v>
      </c>
      <c r="J102" s="255" t="str">
        <f ca="1">IMPRODUCT(1/N_FFT2,Q100)</f>
        <v>0.0216830373008611+0.000763583229202543i</v>
      </c>
      <c r="K102" s="254" t="str">
        <f t="shared" ref="K102:K165" ca="1" si="175">IMPRODUCT(I102,J102)</f>
        <v>-0.000316190573554123-0.0000466807498553839i</v>
      </c>
      <c r="M102" s="258"/>
      <c r="N102" s="246">
        <f t="shared" ref="N102:N164" ca="1" si="176">Ioutput2+O102</f>
        <v>7.5257217670712535</v>
      </c>
      <c r="O102" s="223">
        <f t="shared" ca="1" si="39"/>
        <v>-8.4742782329287465</v>
      </c>
      <c r="P102" s="223" t="str">
        <f t="shared" ca="1" si="40"/>
        <v>-8.46407059366763+0.415813124493275i</v>
      </c>
      <c r="Q102" s="223" t="str">
        <f t="shared" ca="1" si="41"/>
        <v>-8.43347226698134+0.830624518748718i</v>
      </c>
      <c r="R102" s="223" t="str">
        <f t="shared" ca="1" si="42"/>
        <v>-8.38255696691897+1.24343486578438i</v>
      </c>
      <c r="S102" s="223" t="str">
        <f t="shared" ca="1" si="43"/>
        <v>-8.31144735289801+1.65324966931633i</v>
      </c>
      <c r="T102" s="223" t="str">
        <f t="shared" ca="1" si="44"/>
        <v>-8.22031473420712+2.05908164958734i</v>
      </c>
      <c r="U102" s="223" t="str">
        <f t="shared" ca="1" si="45"/>
        <v>-8.10937865730699+2.45995312181023i</v>
      </c>
      <c r="V102" s="223" t="str">
        <f t="shared" ca="1" si="46"/>
        <v>-7.97890637692372+2.85489835149625i</v>
      </c>
      <c r="W102" s="223" t="str">
        <f t="shared" ca="1" si="47"/>
        <v>-7.82921221220878+3.24296588099394i</v>
      </c>
      <c r="X102" s="223" t="str">
        <f t="shared" ca="1" si="48"/>
        <v>-7.66065678951664+3.62322082163405i</v>
      </c>
      <c r="Y102" s="223" t="str">
        <f t="shared" ca="1" si="49"/>
        <v>-7.47364617362426+3.99474710595819i</v>
      </c>
      <c r="Z102" s="223" t="str">
        <f t="shared" ca="1" si="50"/>
        <v>-7.26863088948553+4.35664969460556i</v>
      </c>
      <c r="AA102" s="223" t="str">
        <f t="shared" ca="1" si="51"/>
        <v>-7.04610483687716+4.70805673254116i</v>
      </c>
      <c r="AB102" s="223" t="str">
        <f t="shared" ca="1" si="52"/>
        <v>-6.80660410055086+5.04812164943103i</v>
      </c>
      <c r="AC102" s="223" t="str">
        <f t="shared" ca="1" si="53"/>
        <v>-6.55070565875822+5.37602519910416i</v>
      </c>
      <c r="AD102" s="223" t="str">
        <f t="shared" ca="1" si="54"/>
        <v>-6.27902599325959+5.69097743318847i</v>
      </c>
      <c r="AE102" s="223" t="str">
        <f t="shared" ca="1" si="55"/>
        <v>-5.99221960416547+5.99221960416547i</v>
      </c>
      <c r="AF102" s="223" t="str">
        <f t="shared" ca="1" si="56"/>
        <v>-5.69097743318846+6.27902599325959i</v>
      </c>
      <c r="AG102" s="223" t="str">
        <f t="shared" ca="1" si="57"/>
        <v>-5.37602519910417+6.55070565875822i</v>
      </c>
      <c r="AH102" s="223" t="str">
        <f t="shared" ca="1" si="58"/>
        <v>-5.04812164943102+6.80660410055086i</v>
      </c>
      <c r="AI102" s="223" t="str">
        <f t="shared" ca="1" si="59"/>
        <v>-4.70805673254117+7.04610483687716i</v>
      </c>
      <c r="AJ102" s="223" t="str">
        <f t="shared" ca="1" si="60"/>
        <v>-4.35664969460556+7.26863088948553i</v>
      </c>
      <c r="AK102" s="223" t="str">
        <f t="shared" ca="1" si="61"/>
        <v>-3.9947471059582+7.47364617362426i</v>
      </c>
      <c r="AL102" s="223" t="str">
        <f t="shared" ca="1" si="62"/>
        <v>-3.62322082163407+7.66065678951664i</v>
      </c>
      <c r="AM102" s="223" t="str">
        <f t="shared" ca="1" si="63"/>
        <v>-3.24296588099396+7.82921221220878i</v>
      </c>
      <c r="AN102" s="223" t="str">
        <f t="shared" ca="1" si="64"/>
        <v>-2.85489835149627+7.97890637692371i</v>
      </c>
      <c r="AO102" s="223" t="str">
        <f t="shared" ca="1" si="65"/>
        <v>-2.45995312181027+8.10937865730698i</v>
      </c>
      <c r="AP102" s="223" t="str">
        <f t="shared" ca="1" si="66"/>
        <v>-2.05908164958737+8.22031473420711i</v>
      </c>
      <c r="AQ102" s="223" t="str">
        <f t="shared" ca="1" si="67"/>
        <v>-1.65324966931638+8.31144735289801i</v>
      </c>
      <c r="AR102" s="223" t="str">
        <f t="shared" ca="1" si="68"/>
        <v>-1.65324966931638+8.31144735289801i</v>
      </c>
      <c r="AS102" s="223" t="str">
        <f t="shared" ca="1" si="69"/>
        <v>-0.83062451874868+8.43347226698134i</v>
      </c>
      <c r="AT102" s="223" t="str">
        <f t="shared" ca="1" si="70"/>
        <v>-0.415813124493242+8.46407059366763i</v>
      </c>
      <c r="AU102" s="223" t="str">
        <f t="shared" ca="1" si="71"/>
        <v>2.95875717519104E-14+8.47427823292875i</v>
      </c>
      <c r="AV102" s="223" t="str">
        <f t="shared" ca="1" si="72"/>
        <v>0.4158131244933+8.46407059366763i</v>
      </c>
      <c r="AW102" s="223" t="str">
        <f t="shared" ca="1" si="73"/>
        <v>0.830624518748737+8.43347226698134i</v>
      </c>
      <c r="AX102" s="223" t="str">
        <f t="shared" ca="1" si="74"/>
        <v>1.2434348657844+8.38255696691897i</v>
      </c>
      <c r="AY102" s="223" t="str">
        <f t="shared" ca="1" si="75"/>
        <v>1.65324966931634+8.31144735289801i</v>
      </c>
      <c r="AZ102" s="223" t="str">
        <f t="shared" ca="1" si="76"/>
        <v>2.05908164958735+8.22031473420712i</v>
      </c>
      <c r="BA102" s="223" t="str">
        <f t="shared" ca="1" si="77"/>
        <v>2.45995312181024+8.10937865730699i</v>
      </c>
      <c r="BB102" s="223" t="str">
        <f t="shared" ca="1" si="78"/>
        <v>2.85489835149625+7.97890637692372i</v>
      </c>
      <c r="BC102" s="223" t="str">
        <f t="shared" ca="1" si="79"/>
        <v>3.24296588099393+7.82921221220878i</v>
      </c>
      <c r="BD102" s="223" t="str">
        <f t="shared" ca="1" si="80"/>
        <v>3.62322082163405+7.66065678951665i</v>
      </c>
      <c r="BE102" s="223" t="str">
        <f t="shared" ca="1" si="81"/>
        <v>3.99474710595818+7.47364617362427i</v>
      </c>
      <c r="BF102" s="223" t="str">
        <f t="shared" ca="1" si="82"/>
        <v>4.35664969460554+7.26863088948554i</v>
      </c>
      <c r="BG102" s="223" t="str">
        <f t="shared" ca="1" si="83"/>
        <v>4.70805673254115+7.04610483687718i</v>
      </c>
      <c r="BH102" s="223" t="str">
        <f t="shared" ca="1" si="84"/>
        <v>5.04812164943099+6.80660410055088i</v>
      </c>
      <c r="BI102" s="223" t="str">
        <f t="shared" ca="1" si="85"/>
        <v>5.37602519910414+6.55070565875824i</v>
      </c>
      <c r="BJ102" s="223" t="str">
        <f t="shared" ca="1" si="86"/>
        <v>5.69097743318844+6.27902599325961i</v>
      </c>
      <c r="BK102" s="223" t="str">
        <f t="shared" ca="1" si="87"/>
        <v>5.99221960416544+5.9922196041655i</v>
      </c>
      <c r="BL102" s="223" t="str">
        <f t="shared" ca="1" si="88"/>
        <v>6.27902599325961+5.69097743318844i</v>
      </c>
      <c r="BM102" s="223" t="str">
        <f t="shared" ca="1" si="89"/>
        <v>6.55070565875825+5.37602519910413i</v>
      </c>
      <c r="BN102" s="223" t="str">
        <f t="shared" ca="1" si="90"/>
        <v>6.80660410055088+5.048121649431i</v>
      </c>
      <c r="BO102" s="223" t="str">
        <f t="shared" ca="1" si="91"/>
        <v>7.04610483687718+4.70805673254115i</v>
      </c>
      <c r="BP102" s="223" t="str">
        <f t="shared" ca="1" si="92"/>
        <v>7.26863088948554+4.35664969460553i</v>
      </c>
      <c r="BQ102" s="223" t="str">
        <f t="shared" ca="1" si="93"/>
        <v>7.47364617362427+3.99474710595818i</v>
      </c>
      <c r="BR102" s="223" t="str">
        <f t="shared" ca="1" si="94"/>
        <v>7.66065678951665+3.62322082163405i</v>
      </c>
      <c r="BS102" s="223" t="str">
        <f t="shared" ca="1" si="95"/>
        <v>7.82921221220878+3.24296588099393i</v>
      </c>
      <c r="BT102" s="223" t="str">
        <f t="shared" ca="1" si="96"/>
        <v>7.97890637692372+2.85489835149624i</v>
      </c>
      <c r="BU102" s="223" t="str">
        <f t="shared" ca="1" si="97"/>
        <v>8.10937865730699+2.45995312181023i</v>
      </c>
      <c r="BV102" s="223" t="str">
        <f t="shared" ca="1" si="98"/>
        <v>8.22031473420712+2.05908164958734i</v>
      </c>
      <c r="BW102" s="223" t="str">
        <f t="shared" ca="1" si="99"/>
        <v>8.31144735289801+1.65324966931634i</v>
      </c>
      <c r="BX102" s="223" t="str">
        <f t="shared" ca="1" si="100"/>
        <v>8.38255696691897+1.2434348657844i</v>
      </c>
      <c r="BY102" s="223" t="str">
        <f t="shared" ca="1" si="101"/>
        <v>8.43347226698134+0.830624518748735i</v>
      </c>
      <c r="BZ102" s="223" t="str">
        <f t="shared" ca="1" si="102"/>
        <v>8.46407059366763+0.415813124493297i</v>
      </c>
      <c r="CA102" s="223" t="str">
        <f t="shared" ca="1" si="103"/>
        <v>8.47427823292875+2.73815735599302E-14i</v>
      </c>
      <c r="CB102" s="223" t="str">
        <f t="shared" ca="1" si="104"/>
        <v>8.46407059366763-0.415813124493243i</v>
      </c>
      <c r="CC102" s="223" t="str">
        <f t="shared" ca="1" si="105"/>
        <v>8.43347226698134-0.83062451874868i</v>
      </c>
      <c r="CD102" s="223" t="str">
        <f t="shared" ca="1" si="106"/>
        <v>8.38255696691898-1.24343486578434i</v>
      </c>
      <c r="CE102" s="223" t="str">
        <f t="shared" ca="1" si="107"/>
        <v>8.31144735289801-1.65324966931638i</v>
      </c>
      <c r="CF102" s="223" t="str">
        <f t="shared" ca="1" si="108"/>
        <v>8.22031473420711-2.05908164958737i</v>
      </c>
      <c r="CG102" s="223" t="str">
        <f t="shared" ca="1" si="109"/>
        <v>8.10937865730698-2.45995312181027i</v>
      </c>
      <c r="CH102" s="223" t="str">
        <f t="shared" ca="1" si="110"/>
        <v>7.97890637692371-2.85489835149627i</v>
      </c>
      <c r="CI102" s="223" t="str">
        <f t="shared" ca="1" si="111"/>
        <v>7.82921221220878-3.24296588099396i</v>
      </c>
      <c r="CJ102" s="223" t="str">
        <f t="shared" ca="1" si="112"/>
        <v>7.66065678951664-3.62322082163407i</v>
      </c>
      <c r="CK102" s="223" t="str">
        <f t="shared" ca="1" si="113"/>
        <v>7.47364617362426-3.9947471059582i</v>
      </c>
      <c r="CL102" s="223" t="str">
        <f t="shared" ca="1" si="114"/>
        <v>7.26863088948553-4.35664969460557i</v>
      </c>
      <c r="CM102" s="223" t="str">
        <f t="shared" ca="1" si="115"/>
        <v>7.04610483687716-4.70805673254117i</v>
      </c>
      <c r="CN102" s="223" t="str">
        <f t="shared" ca="1" si="116"/>
        <v>6.80660410055086-5.04812164943102i</v>
      </c>
      <c r="CO102" s="223" t="str">
        <f t="shared" ca="1" si="117"/>
        <v>6.55070565875822-5.37602519910416i</v>
      </c>
      <c r="CP102" s="223" t="str">
        <f t="shared" ca="1" si="118"/>
        <v>6.2790259932596-5.69097743318846i</v>
      </c>
      <c r="CQ102" s="223" t="str">
        <f t="shared" ca="1" si="119"/>
        <v>5.99221960416548-5.99221960416546i</v>
      </c>
      <c r="CR102" s="223" t="str">
        <f t="shared" ca="1" si="120"/>
        <v>5.69097743318848-6.27902599325958i</v>
      </c>
      <c r="CS102" s="223" t="str">
        <f t="shared" ca="1" si="121"/>
        <v>5.37602519910418-6.55070565875822i</v>
      </c>
      <c r="CT102" s="223" t="str">
        <f t="shared" ca="1" si="122"/>
        <v>5.04812164943104-6.80660410055084i</v>
      </c>
      <c r="CU102" s="223" t="str">
        <f t="shared" ca="1" si="123"/>
        <v>4.70805673254119-7.04610483687714i</v>
      </c>
      <c r="CV102" s="223" t="str">
        <f t="shared" ca="1" si="124"/>
        <v>4.35664969460559-7.26863088948552i</v>
      </c>
      <c r="CW102" s="223" t="str">
        <f t="shared" ca="1" si="125"/>
        <v>3.99474710595823-7.47364617362425i</v>
      </c>
      <c r="CX102" s="223" t="str">
        <f t="shared" ca="1" si="126"/>
        <v>3.6232208216341-7.66065678951662i</v>
      </c>
      <c r="CY102" s="223" t="str">
        <f t="shared" ca="1" si="127"/>
        <v>3.2429658809939-7.8292122122088i</v>
      </c>
      <c r="CZ102" s="223" t="str">
        <f t="shared" ca="1" si="128"/>
        <v>2.85489835149622-7.97890637692373i</v>
      </c>
      <c r="DA102" s="223" t="str">
        <f t="shared" ca="1" si="129"/>
        <v>2.45995312181021-8.10937865730699i</v>
      </c>
      <c r="DB102" s="223" t="str">
        <f t="shared" ca="1" si="130"/>
        <v>2.05908164958732-8.22031473420713i</v>
      </c>
      <c r="DC102" s="223" t="str">
        <f t="shared" ca="1" si="131"/>
        <v>1.65324966931632-8.31144735289802i</v>
      </c>
      <c r="DD102" s="223" t="str">
        <f t="shared" ca="1" si="132"/>
        <v>1.24343486578436-8.38255696691897i</v>
      </c>
      <c r="DE102" s="223" t="str">
        <f t="shared" ca="1" si="133"/>
        <v>0.830624518748709-8.43347226698134i</v>
      </c>
      <c r="DF102" s="223" t="str">
        <f t="shared" ca="1" si="134"/>
        <v>0.415813124493267-8.46407059366763i</v>
      </c>
      <c r="DG102" s="223" t="str">
        <f t="shared" ca="1" si="135"/>
        <v>1.55733733253076E-15-8.47427823292875i</v>
      </c>
      <c r="DH102" s="223" t="str">
        <f t="shared" ca="1" si="136"/>
        <v>-0.415813124493273-8.46407059366763i</v>
      </c>
      <c r="DI102" s="223" t="str">
        <f t="shared" ca="1" si="137"/>
        <v>-0.830624518748714-8.43347226698134i</v>
      </c>
      <c r="DJ102" s="223" t="str">
        <f t="shared" ca="1" si="138"/>
        <v>-1.24343486578436-8.38255696691897i</v>
      </c>
      <c r="DK102" s="223" t="str">
        <f t="shared" ca="1" si="139"/>
        <v>-1.65324966931632-8.31144735289802i</v>
      </c>
      <c r="DL102" s="223" t="str">
        <f t="shared" ca="1" si="140"/>
        <v>-2.05908164958732-8.22031473420713i</v>
      </c>
      <c r="DM102" s="223" t="str">
        <f t="shared" ca="1" si="141"/>
        <v>-2.45995312181021-8.10937865730699i</v>
      </c>
      <c r="DN102" s="223" t="str">
        <f t="shared" ca="1" si="142"/>
        <v>-2.85489835149622-7.97890637692373i</v>
      </c>
      <c r="DO102" s="223" t="str">
        <f t="shared" ca="1" si="143"/>
        <v>-3.24296588099391-7.82921221220879i</v>
      </c>
      <c r="DP102" s="223" t="str">
        <f t="shared" ca="1" si="144"/>
        <v>-3.62322082163402-7.66065678951665i</v>
      </c>
      <c r="DQ102" s="223" t="str">
        <f t="shared" ca="1" si="145"/>
        <v>-3.99474710595815-7.47364617362429i</v>
      </c>
      <c r="DR102" s="223" t="str">
        <f t="shared" ca="1" si="146"/>
        <v>-4.35664969460558-7.26863088948552i</v>
      </c>
      <c r="DS102" s="223" t="str">
        <f t="shared" ca="1" si="147"/>
        <v>-4.7080567325412-7.04610483687714i</v>
      </c>
      <c r="DT102" s="223" t="str">
        <f t="shared" ca="1" si="148"/>
        <v>-5.04812164943104-6.80660410055084i</v>
      </c>
      <c r="DU102" s="223" t="str">
        <f t="shared" ca="1" si="149"/>
        <v>-5.37602519910418-6.55070565875821i</v>
      </c>
      <c r="DV102" s="223" t="str">
        <f t="shared" ca="1" si="150"/>
        <v>-5.69097743318848-6.27902599325957i</v>
      </c>
      <c r="DW102" s="223" t="str">
        <f t="shared" ca="1" si="151"/>
        <v>-5.99221960416548-5.99221960416546i</v>
      </c>
      <c r="DX102" s="223" t="str">
        <f t="shared" ca="1" si="152"/>
        <v>-6.2790259932596-5.69097743318846i</v>
      </c>
      <c r="DY102" s="223" t="str">
        <f t="shared" ca="1" si="153"/>
        <v>-6.55070565875823-5.37602519910416i</v>
      </c>
      <c r="DZ102" s="223" t="str">
        <f t="shared" ca="1" si="154"/>
        <v>-6.80660410055086-5.04812164943102i</v>
      </c>
      <c r="EA102" s="223" t="str">
        <f t="shared" ca="1" si="155"/>
        <v>-7.04610483687716-4.70805673254116i</v>
      </c>
      <c r="EB102" s="223" t="str">
        <f t="shared" ca="1" si="156"/>
        <v>-7.26863088948553-4.35664969460557i</v>
      </c>
      <c r="EC102" s="223" t="str">
        <f t="shared" ca="1" si="157"/>
        <v>-7.47364617362426-3.9947471059582i</v>
      </c>
      <c r="ED102" s="223" t="str">
        <f t="shared" ca="1" si="158"/>
        <v>-7.66065678951664-3.62322082163406i</v>
      </c>
      <c r="EE102" s="223" t="str">
        <f t="shared" ca="1" si="159"/>
        <v>-7.82921221220878-3.24296588099396i</v>
      </c>
      <c r="EF102" s="223" t="str">
        <f t="shared" ca="1" si="160"/>
        <v>-7.97890637692371-2.85489835149626i</v>
      </c>
      <c r="EG102" s="223" t="str">
        <f t="shared" ca="1" si="161"/>
        <v>-8.10937865730698-2.45995312181027i</v>
      </c>
      <c r="EH102" s="223" t="str">
        <f t="shared" ca="1" si="162"/>
        <v>-8.22031473420711-2.05908164958737i</v>
      </c>
      <c r="EI102" s="223" t="str">
        <f t="shared" ca="1" si="163"/>
        <v>-8.31144735289801-1.65324966931637i</v>
      </c>
      <c r="EJ102" s="223" t="str">
        <f t="shared" ca="1" si="164"/>
        <v>-8.38255696691896-1.24343486578442i</v>
      </c>
      <c r="EK102" s="223" t="str">
        <f t="shared" ca="1" si="165"/>
        <v>-8.43347226698134-0.83062451874868i</v>
      </c>
      <c r="EL102" s="223" t="str">
        <f t="shared" ca="1" si="166"/>
        <v>-8.46407059366763-0.415813124493239i</v>
      </c>
      <c r="EM102" s="223" t="str">
        <f t="shared" ca="1" si="167"/>
        <v>-8.47427823292875+2.80302344193796E-14i</v>
      </c>
      <c r="EN102" s="223"/>
      <c r="EO102" s="223"/>
      <c r="EP102" s="223"/>
    </row>
    <row r="103" spans="1:146" ht="15" thickBot="1">
      <c r="A103" s="257">
        <f t="shared" si="168"/>
        <v>5.8593749999999998E-5</v>
      </c>
      <c r="B103" s="256">
        <v>3</v>
      </c>
      <c r="C103" s="230">
        <f t="shared" si="169"/>
        <v>600</v>
      </c>
      <c r="D103" s="229">
        <f t="shared" si="170"/>
        <v>3769.9111843077517</v>
      </c>
      <c r="E103" s="229" t="str">
        <f t="shared" si="171"/>
        <v>3769.91118430775i</v>
      </c>
      <c r="F103" s="229" t="str">
        <f t="shared" si="172"/>
        <v>1.61584916610786-3.6134736404667i</v>
      </c>
      <c r="G103" s="229" t="str">
        <f t="shared" si="173"/>
        <v>-2.74291178646029+0.175341925627024i</v>
      </c>
      <c r="H103" s="229" t="str">
        <f t="shared" si="38"/>
        <v>0.0694500581644412-0.149091830862633i</v>
      </c>
      <c r="I103" s="229" t="str">
        <f t="shared" si="174"/>
        <v>-0.014596932051361+0.0000582533549667637i</v>
      </c>
      <c r="J103" s="255" t="str">
        <f ca="1">IMPRODUCT(1/N_FFT2,R100)</f>
        <v>1.81648407758961+0.00565818722722898i</v>
      </c>
      <c r="K103" s="254" t="str">
        <f t="shared" ca="1" si="175"/>
        <v>-0.0265154242613437+0.0000232241172735618i</v>
      </c>
      <c r="M103" s="258"/>
      <c r="N103" s="246">
        <f t="shared" ca="1" si="176"/>
        <v>7.5257329975407465</v>
      </c>
      <c r="O103" s="223">
        <f t="shared" ca="1" si="39"/>
        <v>-8.4742670024592535</v>
      </c>
      <c r="P103" s="223" t="str">
        <f t="shared" ca="1" si="40"/>
        <v>-8.45130560889974+0.623405753862977i</v>
      </c>
      <c r="Q103" s="223" t="str">
        <f t="shared" ca="1" si="41"/>
        <v>-8.38254585800235+1.24343321793226i</v>
      </c>
      <c r="R103" s="223" t="str">
        <f t="shared" ca="1" si="42"/>
        <v>-8.26836036481471+1.85672240965926i</v>
      </c>
      <c r="S103" s="223" t="str">
        <f t="shared" ca="1" si="43"/>
        <v>-8.10936791041774+2.45994986177702i</v>
      </c>
      <c r="T103" s="223" t="str">
        <f t="shared" ca="1" si="44"/>
        <v>-7.90643008869733+3.04984663245732i</v>
      </c>
      <c r="U103" s="223" t="str">
        <f t="shared" ca="1" si="45"/>
        <v>-7.66064663729246+3.62321601998962i</v>
      </c>
      <c r="V103" s="223" t="str">
        <f t="shared" ca="1" si="46"/>
        <v>-7.37334947802162+4.17695088598468i</v>
      </c>
      <c r="W103" s="223" t="str">
        <f t="shared" ca="1" si="47"/>
        <v>-7.04609549908305+4.70805049322661i</v>
      </c>
      <c r="X103" s="223" t="str">
        <f t="shared" ca="1" si="48"/>
        <v>-6.68065811814278+5.21363676692793i</v>
      </c>
      <c r="Y103" s="223" t="str">
        <f t="shared" ca="1" si="49"/>
        <v>-6.27901767203058+5.69096989126612i</v>
      </c>
      <c r="Z103" s="223" t="str">
        <f t="shared" ca="1" si="50"/>
        <v>-5.84335068512311+6.13746315668299i</v>
      </c>
      <c r="AA103" s="223" t="str">
        <f t="shared" ca="1" si="51"/>
        <v>-5.37601807456974+6.55069697748791i</v>
      </c>
      <c r="AB103" s="223" t="str">
        <f t="shared" ca="1" si="52"/>
        <v>-4.87955235627799+6.92843200380228i</v>
      </c>
      <c r="AC103" s="223" t="str">
        <f t="shared" ca="1" si="53"/>
        <v>-4.35664392099037+7.26862125679055i</v>
      </c>
      <c r="AD103" s="223" t="str">
        <f t="shared" ca="1" si="54"/>
        <v>-3.81012645482387+7.56942122141588i</v>
      </c>
      <c r="AE103" s="223" t="str">
        <f t="shared" ca="1" si="55"/>
        <v>-3.24296158327935+7.82920183660787i</v>
      </c>
      <c r="AF103" s="223" t="str">
        <f t="shared" ca="1" si="56"/>
        <v>-2.65822282193635+8.04655532870474i</v>
      </c>
      <c r="AG103" s="223" t="str">
        <f t="shared" ca="1" si="57"/>
        <v>-2.05907892080588+8.22030384030071i</v>
      </c>
      <c r="AH103" s="223" t="str">
        <f t="shared" ca="1" si="58"/>
        <v>-1.44877669259957+8.34950581315744i</v>
      </c>
      <c r="AI103" s="223" t="str">
        <f t="shared" ca="1" si="59"/>
        <v>-0.830623417970175+8.43346109058963i</v>
      </c>
      <c r="AJ103" s="223" t="str">
        <f t="shared" ca="1" si="60"/>
        <v>-0.207968923071497+8.47171471167474i</v>
      </c>
      <c r="AK103" s="223" t="str">
        <f t="shared" ca="1" si="61"/>
        <v>0.41581257344028+8.46405937672573i</v>
      </c>
      <c r="AL103" s="223" t="str">
        <f t="shared" ca="1" si="62"/>
        <v>1.03734074558949+8.41053657066596i</v>
      </c>
      <c r="AM103" s="223" t="str">
        <f t="shared" ca="1" si="63"/>
        <v>1.65324747836043+8.31143633821884i</v>
      </c>
      <c r="AN103" s="223" t="str">
        <f t="shared" ca="1" si="64"/>
        <v>2.26019511980445+8.1672957121303i</v>
      </c>
      <c r="AO103" s="223" t="str">
        <f t="shared" ca="1" si="65"/>
        <v>2.85489456806503+7.97889580294182i</v>
      </c>
      <c r="AP103" s="223" t="str">
        <f t="shared" ca="1" si="66"/>
        <v>3.43412309530571+7.74725756608477i</v>
      </c>
      <c r="AQ103" s="223" t="str">
        <f t="shared" ca="1" si="67"/>
        <v>3.99474181195151+7.47363626923442i</v>
      </c>
      <c r="AR103" s="223" t="str">
        <f t="shared" ca="1" si="68"/>
        <v>3.99474181195151+7.47363626923442i</v>
      </c>
      <c r="AS103" s="223" t="str">
        <f t="shared" ca="1" si="69"/>
        <v>5.04811495944813+6.8065950801532i</v>
      </c>
      <c r="AT103" s="223" t="str">
        <f t="shared" ca="1" si="70"/>
        <v>5.53516106994567+6.41678994192016i</v>
      </c>
      <c r="AU103" s="223" t="str">
        <f t="shared" ca="1" si="71"/>
        <v>5.99221166302431+5.99221166302436i</v>
      </c>
      <c r="AV103" s="223" t="str">
        <f t="shared" ca="1" si="72"/>
        <v>6.41678994192016+5.53516106994567i</v>
      </c>
      <c r="AW103" s="223" t="str">
        <f t="shared" ca="1" si="73"/>
        <v>6.8065950801532+5.04811495944814i</v>
      </c>
      <c r="AX103" s="223" t="str">
        <f t="shared" ca="1" si="74"/>
        <v>7.15951468990566+4.53371267660345i</v>
      </c>
      <c r="AY103" s="223" t="str">
        <f t="shared" ca="1" si="75"/>
        <v>7.47363626923442+3.99474181195151i</v>
      </c>
      <c r="AZ103" s="223" t="str">
        <f t="shared" ca="1" si="76"/>
        <v>7.74725756608477+3.43412309530571i</v>
      </c>
      <c r="BA103" s="223" t="str">
        <f t="shared" ca="1" si="77"/>
        <v>7.97889580294182+2.85489456806502i</v>
      </c>
      <c r="BB103" s="223" t="str">
        <f t="shared" ca="1" si="78"/>
        <v>8.1672957121303+2.26019511980445i</v>
      </c>
      <c r="BC103" s="223" t="str">
        <f t="shared" ca="1" si="79"/>
        <v>8.31143633821884+1.65324747836043i</v>
      </c>
      <c r="BD103" s="223" t="str">
        <f t="shared" ca="1" si="80"/>
        <v>8.41053657066596+1.03734074558949i</v>
      </c>
      <c r="BE103" s="223" t="str">
        <f t="shared" ca="1" si="81"/>
        <v>8.46405937672573+0.415812573440277i</v>
      </c>
      <c r="BF103" s="223" t="str">
        <f t="shared" ca="1" si="82"/>
        <v>8.47171471167474-0.2079689230715i</v>
      </c>
      <c r="BG103" s="223" t="str">
        <f t="shared" ca="1" si="83"/>
        <v>8.43346109058963-0.830623417970176i</v>
      </c>
      <c r="BH103" s="223" t="str">
        <f t="shared" ca="1" si="84"/>
        <v>8.34950581315744-1.44877669259957i</v>
      </c>
      <c r="BI103" s="223" t="str">
        <f t="shared" ca="1" si="85"/>
        <v>8.22030384030071-2.05907892080588i</v>
      </c>
      <c r="BJ103" s="223" t="str">
        <f t="shared" ca="1" si="86"/>
        <v>8.04655532870474-2.65822282193635i</v>
      </c>
      <c r="BK103" s="223" t="str">
        <f t="shared" ca="1" si="87"/>
        <v>7.82920183660787-3.24296158327935i</v>
      </c>
      <c r="BL103" s="223" t="str">
        <f t="shared" ca="1" si="88"/>
        <v>7.56942122141588-3.81012645482387i</v>
      </c>
      <c r="BM103" s="223" t="str">
        <f t="shared" ca="1" si="89"/>
        <v>7.26862125679054-4.35664392099038i</v>
      </c>
      <c r="BN103" s="223" t="str">
        <f t="shared" ca="1" si="90"/>
        <v>6.92843200380227-4.87955235627799i</v>
      </c>
      <c r="BO103" s="223" t="str">
        <f t="shared" ca="1" si="91"/>
        <v>6.55069697748791-5.37601807456973i</v>
      </c>
      <c r="BP103" s="223" t="str">
        <f t="shared" ca="1" si="92"/>
        <v>6.13746315668299-5.8433506851231i</v>
      </c>
      <c r="BQ103" s="223" t="str">
        <f t="shared" ca="1" si="93"/>
        <v>5.69096989126612-6.27901767203057i</v>
      </c>
      <c r="BR103" s="223" t="str">
        <f t="shared" ca="1" si="94"/>
        <v>5.21363676692795-6.68065811814276i</v>
      </c>
      <c r="BS103" s="223" t="str">
        <f t="shared" ca="1" si="95"/>
        <v>4.70805049322664-7.04609549908303i</v>
      </c>
      <c r="BT103" s="223" t="str">
        <f t="shared" ca="1" si="96"/>
        <v>4.17695088598471-7.37334947802159i</v>
      </c>
      <c r="BU103" s="223" t="str">
        <f t="shared" ca="1" si="97"/>
        <v>3.62321601998966-7.66064663729244i</v>
      </c>
      <c r="BV103" s="223" t="str">
        <f t="shared" ca="1" si="98"/>
        <v>3.04984663245729-7.90643008869734i</v>
      </c>
      <c r="BW103" s="223" t="str">
        <f t="shared" ca="1" si="99"/>
        <v>2.459949861777-8.10936791041775i</v>
      </c>
      <c r="BX103" s="223" t="str">
        <f t="shared" ca="1" si="100"/>
        <v>1.85672240965924-8.26836036481471i</v>
      </c>
      <c r="BY103" s="223" t="str">
        <f t="shared" ca="1" si="101"/>
        <v>1.24343321793225-8.38254585800235i</v>
      </c>
      <c r="BZ103" s="223" t="str">
        <f t="shared" ca="1" si="102"/>
        <v>0.623405753862969-8.45130560889974i</v>
      </c>
      <c r="CA103" s="223" t="str">
        <f t="shared" ca="1" si="103"/>
        <v>1.55733526868191E-15-8.47426700245925i</v>
      </c>
      <c r="CB103" s="223" t="str">
        <f t="shared" ca="1" si="104"/>
        <v>-0.623405753862973-8.45130560889974i</v>
      </c>
      <c r="CC103" s="223" t="str">
        <f t="shared" ca="1" si="105"/>
        <v>-1.24343321793225-8.38254585800235i</v>
      </c>
      <c r="CD103" s="223" t="str">
        <f t="shared" ca="1" si="106"/>
        <v>-1.85672240965925-8.26836036481471i</v>
      </c>
      <c r="CE103" s="223" t="str">
        <f t="shared" ca="1" si="107"/>
        <v>-2.459949861777-8.10936791041775i</v>
      </c>
      <c r="CF103" s="223" t="str">
        <f t="shared" ca="1" si="108"/>
        <v>-3.04984663245728-7.90643008869734i</v>
      </c>
      <c r="CG103" s="223" t="str">
        <f t="shared" ca="1" si="109"/>
        <v>-3.62321601998959-7.66064663729248i</v>
      </c>
      <c r="CH103" s="223" t="str">
        <f t="shared" ca="1" si="110"/>
        <v>-4.17695088598471-7.37334947802159i</v>
      </c>
      <c r="CI103" s="223" t="str">
        <f t="shared" ca="1" si="111"/>
        <v>-4.70805049322665-7.04609549908303i</v>
      </c>
      <c r="CJ103" s="223" t="str">
        <f t="shared" ca="1" si="112"/>
        <v>-5.21363676692795-6.68065811814276i</v>
      </c>
      <c r="CK103" s="223" t="str">
        <f t="shared" ca="1" si="113"/>
        <v>-5.69096989126612-6.27901767203056i</v>
      </c>
      <c r="CL103" s="223" t="str">
        <f t="shared" ca="1" si="114"/>
        <v>-6.13746315668299-5.8433506851231i</v>
      </c>
      <c r="CM103" s="223" t="str">
        <f t="shared" ca="1" si="115"/>
        <v>-6.55069697748792-5.37601807456973i</v>
      </c>
      <c r="CN103" s="223" t="str">
        <f t="shared" ca="1" si="116"/>
        <v>-6.92843200380228-4.87955235627799i</v>
      </c>
      <c r="CO103" s="223" t="str">
        <f t="shared" ca="1" si="117"/>
        <v>-7.26862125679055-4.35664392099038i</v>
      </c>
      <c r="CP103" s="223" t="str">
        <f t="shared" ca="1" si="118"/>
        <v>-7.56942122141588-3.81012645482387i</v>
      </c>
      <c r="CQ103" s="223" t="str">
        <f t="shared" ca="1" si="119"/>
        <v>-7.82920183660787-3.24296158327935i</v>
      </c>
      <c r="CR103" s="223" t="str">
        <f t="shared" ca="1" si="120"/>
        <v>-8.04655532870474-2.65822282193634i</v>
      </c>
      <c r="CS103" s="223" t="str">
        <f t="shared" ca="1" si="121"/>
        <v>-8.22030384030071-2.05907892080588i</v>
      </c>
      <c r="CT103" s="223" t="str">
        <f t="shared" ca="1" si="122"/>
        <v>-8.34950581315746-1.44877669259949i</v>
      </c>
      <c r="CU103" s="223" t="str">
        <f t="shared" ca="1" si="123"/>
        <v>-8.43346109058963-0.830623417970175i</v>
      </c>
      <c r="CV103" s="223" t="str">
        <f t="shared" ca="1" si="124"/>
        <v>-8.47171471167474-0.207968923071499i</v>
      </c>
      <c r="CW103" s="223" t="str">
        <f t="shared" ca="1" si="125"/>
        <v>-8.46405937672573+0.415812573440282i</v>
      </c>
      <c r="CX103" s="223" t="str">
        <f t="shared" ca="1" si="126"/>
        <v>-8.41053657066596+1.03734074558949i</v>
      </c>
      <c r="CY103" s="223" t="str">
        <f t="shared" ca="1" si="127"/>
        <v>-8.31143633821884+1.65324747836044i</v>
      </c>
      <c r="CZ103" s="223" t="str">
        <f t="shared" ca="1" si="128"/>
        <v>-8.1672957121303+2.26019511980445i</v>
      </c>
      <c r="DA103" s="223" t="str">
        <f t="shared" ca="1" si="129"/>
        <v>-7.97889580294182+2.85489456806503i</v>
      </c>
      <c r="DB103" s="223" t="str">
        <f t="shared" ca="1" si="130"/>
        <v>-7.74725756608477+3.43412309530571i</v>
      </c>
      <c r="DC103" s="223" t="str">
        <f t="shared" ca="1" si="131"/>
        <v>-7.47363626923442+3.99474181195151i</v>
      </c>
      <c r="DD103" s="223" t="str">
        <f t="shared" ca="1" si="132"/>
        <v>-7.15951468990566+4.53371267660345i</v>
      </c>
      <c r="DE103" s="223" t="str">
        <f t="shared" ca="1" si="133"/>
        <v>-6.8065950801532+5.04811495944814i</v>
      </c>
      <c r="DF103" s="223" t="str">
        <f t="shared" ca="1" si="134"/>
        <v>-6.41678994192016+5.53516106994567i</v>
      </c>
      <c r="DG103" s="223" t="str">
        <f t="shared" ca="1" si="135"/>
        <v>-5.99221166302436+5.99221166302431i</v>
      </c>
      <c r="DH103" s="223" t="str">
        <f t="shared" ca="1" si="136"/>
        <v>-5.53516106994566+6.41678994192017i</v>
      </c>
      <c r="DI103" s="223" t="str">
        <f t="shared" ca="1" si="137"/>
        <v>-5.04811495944813+6.8065950801532i</v>
      </c>
      <c r="DJ103" s="223" t="str">
        <f t="shared" ca="1" si="138"/>
        <v>-4.53371267660345+7.15951468990566i</v>
      </c>
      <c r="DK103" s="223" t="str">
        <f t="shared" ca="1" si="139"/>
        <v>-3.99474181195151+7.47363626923442i</v>
      </c>
      <c r="DL103" s="223" t="str">
        <f t="shared" ca="1" si="140"/>
        <v>-3.43412309530571+7.74725756608477i</v>
      </c>
      <c r="DM103" s="223" t="str">
        <f t="shared" ca="1" si="141"/>
        <v>-2.85489456806502+7.97889580294182i</v>
      </c>
      <c r="DN103" s="223" t="str">
        <f t="shared" ca="1" si="142"/>
        <v>-2.26019511980445+8.1672957121303i</v>
      </c>
      <c r="DO103" s="223" t="str">
        <f t="shared" ca="1" si="143"/>
        <v>-1.65324747836044+8.31143633821884i</v>
      </c>
      <c r="DP103" s="223" t="str">
        <f t="shared" ca="1" si="144"/>
        <v>-1.03734074558949+8.41053657066596i</v>
      </c>
      <c r="DQ103" s="223" t="str">
        <f t="shared" ca="1" si="145"/>
        <v>-0.415812573440279+8.46405937672573i</v>
      </c>
      <c r="DR103" s="223" t="str">
        <f t="shared" ca="1" si="146"/>
        <v>0.207968923071501+8.47171471167474i</v>
      </c>
      <c r="DS103" s="223" t="str">
        <f t="shared" ca="1" si="147"/>
        <v>0.830623417970178+8.43346109058963i</v>
      </c>
      <c r="DT103" s="223" t="str">
        <f t="shared" ca="1" si="148"/>
        <v>1.44877669259949+8.34950581315746i</v>
      </c>
      <c r="DU103" s="223" t="str">
        <f t="shared" ca="1" si="149"/>
        <v>2.05907892080588+8.22030384030071i</v>
      </c>
      <c r="DV103" s="223" t="str">
        <f t="shared" ca="1" si="150"/>
        <v>2.65822282193634+8.04655532870474i</v>
      </c>
      <c r="DW103" s="223" t="str">
        <f t="shared" ca="1" si="151"/>
        <v>3.24296158327935+7.82920183660787i</v>
      </c>
      <c r="DX103" s="223" t="str">
        <f t="shared" ca="1" si="152"/>
        <v>3.81012645482388+7.56942122141587i</v>
      </c>
      <c r="DY103" s="223" t="str">
        <f t="shared" ca="1" si="153"/>
        <v>4.35664392099038+7.26862125679054i</v>
      </c>
      <c r="DZ103" s="223" t="str">
        <f t="shared" ca="1" si="154"/>
        <v>4.87955235627799+6.92843200380228i</v>
      </c>
      <c r="EA103" s="223" t="str">
        <f t="shared" ca="1" si="155"/>
        <v>5.37601807456973+6.55069697748792i</v>
      </c>
      <c r="EB103" s="223" t="str">
        <f t="shared" ca="1" si="156"/>
        <v>5.84335068512309+6.13746315668299i</v>
      </c>
      <c r="EC103" s="223" t="str">
        <f t="shared" ca="1" si="157"/>
        <v>6.27901767203057+5.69096989126612i</v>
      </c>
      <c r="ED103" s="223" t="str">
        <f t="shared" ca="1" si="158"/>
        <v>6.68065811814277+5.21363676692795i</v>
      </c>
      <c r="EE103" s="223" t="str">
        <f t="shared" ca="1" si="159"/>
        <v>7.04609549908303+4.70805049322664i</v>
      </c>
      <c r="EF103" s="223" t="str">
        <f t="shared" ca="1" si="160"/>
        <v>7.37334947802159+4.17695088598471i</v>
      </c>
      <c r="EG103" s="223" t="str">
        <f t="shared" ca="1" si="161"/>
        <v>7.66064663729245+3.62321601998966i</v>
      </c>
      <c r="EH103" s="223" t="str">
        <f t="shared" ca="1" si="162"/>
        <v>7.90643008869734+3.04984663245729i</v>
      </c>
      <c r="EI103" s="223" t="str">
        <f t="shared" ca="1" si="163"/>
        <v>8.10936791041775+2.45994986177699i</v>
      </c>
      <c r="EJ103" s="223" t="str">
        <f t="shared" ca="1" si="164"/>
        <v>8.26836036481471+1.85672240965924i</v>
      </c>
      <c r="EK103" s="223" t="str">
        <f t="shared" ca="1" si="165"/>
        <v>8.38254585800235+1.24343321793225i</v>
      </c>
      <c r="EL103" s="223" t="str">
        <f t="shared" ca="1" si="166"/>
        <v>8.45130560889974+0.62340575386297i</v>
      </c>
      <c r="EM103" s="223" t="str">
        <f t="shared" ca="1" si="167"/>
        <v>8.47426700245925+3.11467053736382E-15i</v>
      </c>
      <c r="EN103" s="223"/>
      <c r="EO103" s="223"/>
      <c r="EP103" s="223"/>
    </row>
    <row r="104" spans="1:146" ht="15" thickBot="1">
      <c r="A104" s="257">
        <f t="shared" si="168"/>
        <v>7.8125000000000002E-5</v>
      </c>
      <c r="B104" s="256">
        <v>4</v>
      </c>
      <c r="C104" s="230">
        <f t="shared" si="169"/>
        <v>800</v>
      </c>
      <c r="D104" s="229">
        <f t="shared" si="170"/>
        <v>5026.5482457436692</v>
      </c>
      <c r="E104" s="229" t="str">
        <f t="shared" si="171"/>
        <v>5026.54824574367i</v>
      </c>
      <c r="F104" s="229" t="str">
        <f t="shared" si="172"/>
        <v>1.26986340642108-2.77603437404342i</v>
      </c>
      <c r="G104" s="229" t="str">
        <f t="shared" si="173"/>
        <v>-2.76342837699534+0.00792697160431133i</v>
      </c>
      <c r="H104" s="229" t="str">
        <f t="shared" si="38"/>
        <v>0.0551296910191861-0.114244699858412i</v>
      </c>
      <c r="I104" s="229" t="str">
        <f t="shared" si="174"/>
        <v>-0.0142147000154732+0.00112662481464934i</v>
      </c>
      <c r="J104" s="255" t="str">
        <f ca="1">IMPRODUCT(1/N_FFT2,S100)</f>
        <v>0.0445243078882867-0.000751569627612977i</v>
      </c>
      <c r="K104" s="254" t="str">
        <f t="shared" ca="1" si="175"/>
        <v>-0.000632052943036157+0.0000608455269192905i</v>
      </c>
      <c r="M104" s="258"/>
      <c r="N104" s="246">
        <f t="shared" ca="1" si="176"/>
        <v>7.5257564321961468</v>
      </c>
      <c r="O104" s="223">
        <f t="shared" ca="1" si="39"/>
        <v>-8.4742435678038532</v>
      </c>
      <c r="P104" s="223" t="str">
        <f t="shared" ca="1" si="40"/>
        <v>-8.4334377687785+0.830621120972307i</v>
      </c>
      <c r="Q104" s="223" t="str">
        <f t="shared" ca="1" si="41"/>
        <v>-8.31141335385377+1.65324290648596i</v>
      </c>
      <c r="R104" s="223" t="str">
        <f t="shared" ca="1" si="42"/>
        <v>-8.10934548485073+2.45994305905564i</v>
      </c>
      <c r="S104" s="223" t="str">
        <f t="shared" ca="1" si="43"/>
        <v>-7.8291801858094+3.24295261522497i</v>
      </c>
      <c r="T104" s="223" t="str">
        <f t="shared" ca="1" si="44"/>
        <v>-7.47361560171349+3.99473076493143i</v>
      </c>
      <c r="U104" s="223" t="str">
        <f t="shared" ca="1" si="45"/>
        <v>-7.04607601387921+4.70803747362965i</v>
      </c>
      <c r="V104" s="223" t="str">
        <f t="shared" ca="1" si="46"/>
        <v>-6.55067886225431+5.37600320778173i</v>
      </c>
      <c r="W104" s="223" t="str">
        <f t="shared" ca="1" si="47"/>
        <v>-5.99219509222059+5.99219509222058i</v>
      </c>
      <c r="X104" s="223" t="str">
        <f t="shared" ca="1" si="48"/>
        <v>-5.37600320778174+6.55067886225431i</v>
      </c>
      <c r="Y104" s="223" t="str">
        <f t="shared" ca="1" si="49"/>
        <v>-4.70803747362966+7.04607601387921i</v>
      </c>
      <c r="Z104" s="223" t="str">
        <f t="shared" ca="1" si="50"/>
        <v>-3.99473076493145+7.47361560171348i</v>
      </c>
      <c r="AA104" s="223" t="str">
        <f t="shared" ca="1" si="51"/>
        <v>-3.24295261522498+7.8291801858094i</v>
      </c>
      <c r="AB104" s="223" t="str">
        <f t="shared" ca="1" si="52"/>
        <v>-2.45994305905568+8.10934548485072i</v>
      </c>
      <c r="AC104" s="223" t="str">
        <f t="shared" ca="1" si="53"/>
        <v>-1.653242906486+8.31141335385377i</v>
      </c>
      <c r="AD104" s="223" t="str">
        <f t="shared" ca="1" si="54"/>
        <v>-0.830621120972268+8.4334377687785i</v>
      </c>
      <c r="AE104" s="223" t="str">
        <f t="shared" ca="1" si="55"/>
        <v>2.95874507201432E-14+8.47424356780385i</v>
      </c>
      <c r="AF104" s="223" t="str">
        <f t="shared" ca="1" si="56"/>
        <v>0.830621120972326+8.4334377687785i</v>
      </c>
      <c r="AG104" s="223" t="str">
        <f t="shared" ca="1" si="57"/>
        <v>1.65324290648596+8.31141335385377i</v>
      </c>
      <c r="AH104" s="223" t="str">
        <f t="shared" ca="1" si="58"/>
        <v>2.45994305905565+8.10934548485073i</v>
      </c>
      <c r="AI104" s="223" t="str">
        <f t="shared" ca="1" si="59"/>
        <v>3.24295261522496+7.8291801858094i</v>
      </c>
      <c r="AJ104" s="223" t="str">
        <f t="shared" ca="1" si="60"/>
        <v>3.99473076493142+7.4736156017135i</v>
      </c>
      <c r="AK104" s="223" t="str">
        <f t="shared" ca="1" si="61"/>
        <v>4.70803747362963+7.04607601387922i</v>
      </c>
      <c r="AL104" s="223" t="str">
        <f t="shared" ca="1" si="62"/>
        <v>5.37600320778171+6.55067886225433i</v>
      </c>
      <c r="AM104" s="223" t="str">
        <f t="shared" ca="1" si="63"/>
        <v>5.99219509222056+5.99219509222062i</v>
      </c>
      <c r="AN104" s="223" t="str">
        <f t="shared" ca="1" si="64"/>
        <v>6.55067886225434+5.37600320778171i</v>
      </c>
      <c r="AO104" s="223" t="str">
        <f t="shared" ca="1" si="65"/>
        <v>7.04607601387922+4.70803747362963i</v>
      </c>
      <c r="AP104" s="223" t="str">
        <f t="shared" ca="1" si="66"/>
        <v>7.4736156017135+3.99473076493142i</v>
      </c>
      <c r="AQ104" s="223" t="str">
        <f t="shared" ca="1" si="67"/>
        <v>7.8291801858094+3.24295261522496i</v>
      </c>
      <c r="AR104" s="223" t="str">
        <f t="shared" ca="1" si="68"/>
        <v>7.8291801858094+3.24295261522496i</v>
      </c>
      <c r="AS104" s="223" t="str">
        <f t="shared" ca="1" si="69"/>
        <v>8.31141335385377+1.65324290648596i</v>
      </c>
      <c r="AT104" s="223" t="str">
        <f t="shared" ca="1" si="70"/>
        <v>8.4334377687785+0.830621120972324i</v>
      </c>
      <c r="AU104" s="223" t="str">
        <f t="shared" ca="1" si="71"/>
        <v>8.47424356780385+2.73814615520823E-14i</v>
      </c>
      <c r="AV104" s="223" t="str">
        <f t="shared" ca="1" si="72"/>
        <v>8.4334377687785-0.830621120972269i</v>
      </c>
      <c r="AW104" s="223" t="str">
        <f t="shared" ca="1" si="73"/>
        <v>8.31141335385377-1.653242906486i</v>
      </c>
      <c r="AX104" s="223" t="str">
        <f t="shared" ca="1" si="74"/>
        <v>8.10934548485072-2.45994305905568i</v>
      </c>
      <c r="AY104" s="223" t="str">
        <f t="shared" ca="1" si="75"/>
        <v>7.8291801858094-3.24295261522498i</v>
      </c>
      <c r="AZ104" s="223" t="str">
        <f t="shared" ca="1" si="76"/>
        <v>7.47361560171348-3.99473076493145i</v>
      </c>
      <c r="BA104" s="223" t="str">
        <f t="shared" ca="1" si="77"/>
        <v>7.04607601387921-4.70803747362966i</v>
      </c>
      <c r="BB104" s="223" t="str">
        <f t="shared" ca="1" si="78"/>
        <v>6.55067886225431-5.37600320778173i</v>
      </c>
      <c r="BC104" s="223" t="str">
        <f t="shared" ca="1" si="79"/>
        <v>5.9921950922206-5.99219509222057i</v>
      </c>
      <c r="BD104" s="223" t="str">
        <f t="shared" ca="1" si="80"/>
        <v>5.37600320778175-6.55067886225431i</v>
      </c>
      <c r="BE104" s="223" t="str">
        <f t="shared" ca="1" si="81"/>
        <v>4.70803747362968-7.04607601387919i</v>
      </c>
      <c r="BF104" s="223" t="str">
        <f t="shared" ca="1" si="82"/>
        <v>3.99473076493147-7.47361560171347i</v>
      </c>
      <c r="BG104" s="223" t="str">
        <f t="shared" ca="1" si="83"/>
        <v>3.24295261522492-7.82918018580942i</v>
      </c>
      <c r="BH104" s="223" t="str">
        <f t="shared" ca="1" si="84"/>
        <v>2.45994305905562-8.10934548485074i</v>
      </c>
      <c r="BI104" s="223" t="str">
        <f t="shared" ca="1" si="85"/>
        <v>1.65324290648594-8.31141335385378i</v>
      </c>
      <c r="BJ104" s="223" t="str">
        <f t="shared" ca="1" si="86"/>
        <v>0.830621120972298-8.4334377687785i</v>
      </c>
      <c r="BK104" s="223" t="str">
        <f t="shared" ca="1" si="87"/>
        <v>1.55733096204213E-15-8.47424356780385i</v>
      </c>
      <c r="BL104" s="223" t="str">
        <f t="shared" ca="1" si="88"/>
        <v>-0.830621120972302-8.4334377687785i</v>
      </c>
      <c r="BM104" s="223" t="str">
        <f t="shared" ca="1" si="89"/>
        <v>-1.65324290648595-8.31141335385378i</v>
      </c>
      <c r="BN104" s="223" t="str">
        <f t="shared" ca="1" si="90"/>
        <v>-2.45994305905562-8.10934548485074i</v>
      </c>
      <c r="BO104" s="223" t="str">
        <f t="shared" ca="1" si="91"/>
        <v>-3.24295261522493-7.82918018580941i</v>
      </c>
      <c r="BP104" s="223" t="str">
        <f t="shared" ca="1" si="92"/>
        <v>-3.9947307649314-7.47361560171352i</v>
      </c>
      <c r="BQ104" s="223" t="str">
        <f t="shared" ca="1" si="93"/>
        <v>-4.70803747362968-7.04607601387919i</v>
      </c>
      <c r="BR104" s="223" t="str">
        <f t="shared" ca="1" si="94"/>
        <v>-5.37600320778176-6.5506788622543i</v>
      </c>
      <c r="BS104" s="223" t="str">
        <f t="shared" ca="1" si="95"/>
        <v>-5.9921950922206-5.99219509222057i</v>
      </c>
      <c r="BT104" s="223" t="str">
        <f t="shared" ca="1" si="96"/>
        <v>-6.55067886225432-5.37600320778173i</v>
      </c>
      <c r="BU104" s="223" t="str">
        <f t="shared" ca="1" si="97"/>
        <v>-7.04607601387921-4.70803747362965i</v>
      </c>
      <c r="BV104" s="223" t="str">
        <f t="shared" ca="1" si="98"/>
        <v>-7.47361560171348-3.99473076493145i</v>
      </c>
      <c r="BW104" s="223" t="str">
        <f t="shared" ca="1" si="99"/>
        <v>-7.8291801858094-3.24295261522498i</v>
      </c>
      <c r="BX104" s="223" t="str">
        <f t="shared" ca="1" si="100"/>
        <v>-8.10934548485072-2.45994305905568i</v>
      </c>
      <c r="BY104" s="223" t="str">
        <f t="shared" ca="1" si="101"/>
        <v>-8.31141335385377-1.65324290648599i</v>
      </c>
      <c r="BZ104" s="223" t="str">
        <f t="shared" ca="1" si="102"/>
        <v>-8.4334377687785-0.830621120972268i</v>
      </c>
      <c r="CA104" s="223" t="str">
        <f t="shared" ca="1" si="103"/>
        <v>-8.47424356780385+2.80301197581011E-14i</v>
      </c>
      <c r="CB104" s="223" t="str">
        <f t="shared" ca="1" si="104"/>
        <v>-8.4334377687785+0.830621120972324i</v>
      </c>
      <c r="CC104" s="223" t="str">
        <f t="shared" ca="1" si="105"/>
        <v>-8.31141335385377+1.65324290648597i</v>
      </c>
      <c r="CD104" s="223" t="str">
        <f t="shared" ca="1" si="106"/>
        <v>-8.10934548485073+2.45994305905565i</v>
      </c>
      <c r="CE104" s="223" t="str">
        <f t="shared" ca="1" si="107"/>
        <v>-7.8291801858094+3.24295261522496i</v>
      </c>
      <c r="CF104" s="223" t="str">
        <f t="shared" ca="1" si="108"/>
        <v>-7.4736156017135+3.99473076493142i</v>
      </c>
      <c r="CG104" s="223" t="str">
        <f t="shared" ca="1" si="109"/>
        <v>-7.04607601387921+4.70803747362963i</v>
      </c>
      <c r="CH104" s="223" t="str">
        <f t="shared" ca="1" si="110"/>
        <v>-6.55067886225433+5.37600320778171i</v>
      </c>
      <c r="CI104" s="223" t="str">
        <f t="shared" ca="1" si="111"/>
        <v>-5.99219509222062+5.99219509222056i</v>
      </c>
      <c r="CJ104" s="223" t="str">
        <f t="shared" ca="1" si="112"/>
        <v>-5.37600320778171+6.55067886225433i</v>
      </c>
      <c r="CK104" s="223" t="str">
        <f t="shared" ca="1" si="113"/>
        <v>-4.70803747362962+7.04607601387922i</v>
      </c>
      <c r="CL104" s="223" t="str">
        <f t="shared" ca="1" si="114"/>
        <v>-3.99473076493142+7.4736156017135i</v>
      </c>
      <c r="CM104" s="223" t="str">
        <f t="shared" ca="1" si="115"/>
        <v>-3.24295261522496+7.8291801858094i</v>
      </c>
      <c r="CN104" s="223" t="str">
        <f t="shared" ca="1" si="116"/>
        <v>-2.45994305905565+8.10934548485073i</v>
      </c>
      <c r="CO104" s="223" t="str">
        <f t="shared" ca="1" si="117"/>
        <v>-1.65324290648597+8.31141335385377i</v>
      </c>
      <c r="CP104" s="223" t="str">
        <f t="shared" ca="1" si="118"/>
        <v>-0.830621120972321+8.4334377687785i</v>
      </c>
      <c r="CQ104" s="223" t="str">
        <f t="shared" ca="1" si="119"/>
        <v>-2.51754723840215E-14+8.47424356780385i</v>
      </c>
      <c r="CR104" s="223" t="str">
        <f t="shared" ca="1" si="120"/>
        <v>0.830621120972271+8.4334377687785i</v>
      </c>
      <c r="CS104" s="223" t="str">
        <f t="shared" ca="1" si="121"/>
        <v>1.65324290648592+8.31141335385378i</v>
      </c>
      <c r="CT104" s="223" t="str">
        <f t="shared" ca="1" si="122"/>
        <v>2.45994305905568+8.10934548485072i</v>
      </c>
      <c r="CU104" s="223" t="str">
        <f t="shared" ca="1" si="123"/>
        <v>3.24295261522498+7.8291801858094i</v>
      </c>
      <c r="CV104" s="223" t="str">
        <f t="shared" ca="1" si="124"/>
        <v>3.99473076493145+7.47361560171348i</v>
      </c>
      <c r="CW104" s="223" t="str">
        <f t="shared" ca="1" si="125"/>
        <v>4.70803747362966+7.04607601387921i</v>
      </c>
      <c r="CX104" s="223" t="str">
        <f t="shared" ca="1" si="126"/>
        <v>5.37600320778173+6.55067886225432i</v>
      </c>
      <c r="CY104" s="223" t="str">
        <f t="shared" ca="1" si="127"/>
        <v>5.99219509222058+5.99219509222059i</v>
      </c>
      <c r="CZ104" s="223" t="str">
        <f t="shared" ca="1" si="128"/>
        <v>6.55067886225431+5.37600320778175i</v>
      </c>
      <c r="DA104" s="223" t="str">
        <f t="shared" ca="1" si="129"/>
        <v>7.04607601387919+4.70803747362968i</v>
      </c>
      <c r="DB104" s="223" t="str">
        <f t="shared" ca="1" si="130"/>
        <v>7.47361560171347+3.99473076493146i</v>
      </c>
      <c r="DC104" s="223" t="str">
        <f t="shared" ca="1" si="131"/>
        <v>7.82918018580938+3.24295261522501i</v>
      </c>
      <c r="DD104" s="223" t="str">
        <f t="shared" ca="1" si="132"/>
        <v>8.10934548485074+2.45994305905561i</v>
      </c>
      <c r="DE104" s="223" t="str">
        <f t="shared" ca="1" si="133"/>
        <v>8.31141335385378+1.65324290648594i</v>
      </c>
      <c r="DF104" s="223" t="str">
        <f t="shared" ca="1" si="134"/>
        <v>8.4334377687785+0.830621120972292i</v>
      </c>
      <c r="DG104" s="223" t="str">
        <f t="shared" ca="1" si="135"/>
        <v>8.47424356780385+3.11466192408426E-15i</v>
      </c>
      <c r="DH104" s="223" t="str">
        <f t="shared" ca="1" si="136"/>
        <v>8.4334377687785-0.830621120972301i</v>
      </c>
      <c r="DI104" s="223" t="str">
        <f t="shared" ca="1" si="137"/>
        <v>8.31141335385378-1.65324290648595i</v>
      </c>
      <c r="DJ104" s="223" t="str">
        <f t="shared" ca="1" si="138"/>
        <v>8.10934548485074-2.45994305905562i</v>
      </c>
      <c r="DK104" s="223" t="str">
        <f t="shared" ca="1" si="139"/>
        <v>7.82918018580941-3.24295261522494i</v>
      </c>
      <c r="DL104" s="223" t="str">
        <f t="shared" ca="1" si="140"/>
        <v>7.47361560171352-3.9947307649314i</v>
      </c>
      <c r="DM104" s="223" t="str">
        <f t="shared" ca="1" si="141"/>
        <v>7.04607601387904-4.7080374736299i</v>
      </c>
      <c r="DN104" s="223" t="str">
        <f t="shared" ca="1" si="142"/>
        <v>6.55067886225457-5.37600320778143i</v>
      </c>
      <c r="DO104" s="223" t="str">
        <f t="shared" ca="1" si="143"/>
        <v>5.99219509222075-5.99219509222042i</v>
      </c>
      <c r="DP104" s="223" t="str">
        <f t="shared" ca="1" si="144"/>
        <v>5.37600320778179-6.55067886225426i</v>
      </c>
      <c r="DQ104" s="223" t="str">
        <f t="shared" ca="1" si="145"/>
        <v>4.70803747362958-7.04607601387926i</v>
      </c>
      <c r="DR104" s="223" t="str">
        <f t="shared" ca="1" si="146"/>
        <v>3.99473076493121-7.47361560171361i</v>
      </c>
      <c r="DS104" s="223" t="str">
        <f t="shared" ca="1" si="147"/>
        <v>3.24295261522459-7.82918018580956i</v>
      </c>
      <c r="DT104" s="223" t="str">
        <f t="shared" ca="1" si="148"/>
        <v>2.45994305905591-8.10934548485065i</v>
      </c>
      <c r="DU104" s="223" t="str">
        <f t="shared" ca="1" si="149"/>
        <v>1.65324290648607-8.31141335385375i</v>
      </c>
      <c r="DV104" s="223" t="str">
        <f t="shared" ca="1" si="150"/>
        <v>0.830621120972262-8.4334377687785i</v>
      </c>
      <c r="DW104" s="223" t="str">
        <f t="shared" ca="1" si="151"/>
        <v>-2.07112155041002E-13-8.47424356780385i</v>
      </c>
      <c r="DX104" s="223" t="str">
        <f t="shared" ca="1" si="152"/>
        <v>-0.83062112097266-8.43343776877847i</v>
      </c>
      <c r="DY104" s="223" t="str">
        <f t="shared" ca="1" si="153"/>
        <v>-1.65324290648564-8.31141335385384i</v>
      </c>
      <c r="DZ104" s="223" t="str">
        <f t="shared" ca="1" si="154"/>
        <v>-2.45994305905549-8.10934548485077i</v>
      </c>
      <c r="EA104" s="223" t="str">
        <f t="shared" ca="1" si="155"/>
        <v>-3.24295261522497-7.8291801858094i</v>
      </c>
      <c r="EB104" s="223" t="str">
        <f t="shared" ca="1" si="156"/>
        <v>-3.99473076493158-7.47361560171341i</v>
      </c>
      <c r="EC104" s="223" t="str">
        <f t="shared" ca="1" si="157"/>
        <v>-4.70803747362991-7.04607601387904i</v>
      </c>
      <c r="ED104" s="223" t="str">
        <f t="shared" ca="1" si="158"/>
        <v>-5.37600320778145-6.55067886225455i</v>
      </c>
      <c r="EE104" s="223" t="str">
        <f t="shared" ca="1" si="159"/>
        <v>-5.99219509222044-5.99219509222073i</v>
      </c>
      <c r="EF104" s="223" t="str">
        <f t="shared" ca="1" si="160"/>
        <v>-6.55067886225429-5.37600320778177i</v>
      </c>
      <c r="EG104" s="223" t="str">
        <f t="shared" ca="1" si="161"/>
        <v>-7.04607601387927-4.70803747362956i</v>
      </c>
      <c r="EH104" s="223" t="str">
        <f t="shared" ca="1" si="162"/>
        <v>-7.47361560171362-3.9947307649312i</v>
      </c>
      <c r="EI104" s="223" t="str">
        <f t="shared" ca="1" si="163"/>
        <v>-7.82918018580924-3.24295261522535i</v>
      </c>
      <c r="EJ104" s="223" t="str">
        <f t="shared" ca="1" si="164"/>
        <v>-8.10934548485066-2.45994305905589i</v>
      </c>
      <c r="EK104" s="223" t="str">
        <f t="shared" ca="1" si="165"/>
        <v>-8.31141335385375-1.65324290648605i</v>
      </c>
      <c r="EL104" s="223" t="str">
        <f t="shared" ca="1" si="166"/>
        <v>-8.43343776877851-0.830621120972233i</v>
      </c>
      <c r="EM104" s="223" t="str">
        <f t="shared" ca="1" si="167"/>
        <v>-8.47424356780385+2.36699605761146E-13i</v>
      </c>
      <c r="EN104" s="223"/>
      <c r="EO104" s="223"/>
      <c r="EP104" s="223"/>
    </row>
    <row r="105" spans="1:146" ht="15" thickBot="1">
      <c r="A105" s="257">
        <f t="shared" si="168"/>
        <v>9.7656250000000005E-5</v>
      </c>
      <c r="B105" s="256">
        <v>5</v>
      </c>
      <c r="C105" s="230">
        <f t="shared" si="169"/>
        <v>1000</v>
      </c>
      <c r="D105" s="229">
        <f t="shared" si="170"/>
        <v>6283.1853071795858</v>
      </c>
      <c r="E105" s="229" t="str">
        <f t="shared" si="171"/>
        <v>6283.18530717959i</v>
      </c>
      <c r="F105" s="229" t="str">
        <f t="shared" si="172"/>
        <v>1.10449238212928-2.25076893907183i</v>
      </c>
      <c r="G105" s="229" t="str">
        <f t="shared" si="173"/>
        <v>-2.7895037842448-0.118428016837543i</v>
      </c>
      <c r="H105" s="229" t="str">
        <f t="shared" si="38"/>
        <v>0.0482889277467453-0.0923229359631857i</v>
      </c>
      <c r="I105" s="229" t="str">
        <f t="shared" si="174"/>
        <v>-0.0137138273039976+0.00184336170708849i</v>
      </c>
      <c r="J105" s="255" t="str">
        <f ca="1">IMPRODUCT(1/N_FFT2,T100)</f>
        <v>-1.02858994356206-0.00566005410646883i</v>
      </c>
      <c r="K105" s="254" t="str">
        <f t="shared" ca="1" si="175"/>
        <v>0.0141163383796386-0.00181844230971122i</v>
      </c>
      <c r="M105" s="258"/>
      <c r="N105" s="246">
        <f t="shared" ca="1" si="176"/>
        <v>7.5257921769733773</v>
      </c>
      <c r="O105" s="223">
        <f t="shared" ca="1" si="39"/>
        <v>-8.4742078230266227</v>
      </c>
      <c r="P105" s="223" t="str">
        <f t="shared" ca="1" si="40"/>
        <v>-8.41047783629021+1.03733350139517i</v>
      </c>
      <c r="Q105" s="223" t="str">
        <f t="shared" ca="1" si="41"/>
        <v>-8.22024643440152+2.05906454137666i</v>
      </c>
      <c r="R105" s="223" t="str">
        <f t="shared" ca="1" si="42"/>
        <v>-7.90637487471285+3.04982533407325i</v>
      </c>
      <c r="S105" s="223" t="str">
        <f t="shared" ca="1" si="43"/>
        <v>-7.47358407763436+3.99471391496009i</v>
      </c>
      <c r="T105" s="223" t="str">
        <f t="shared" ca="1" si="44"/>
        <v>-6.92838361959691+4.87951828027591i</v>
      </c>
      <c r="U105" s="223" t="str">
        <f t="shared" ca="1" si="45"/>
        <v>-6.27897382296337+5.69093014878819i</v>
      </c>
      <c r="V105" s="223" t="str">
        <f t="shared" ca="1" si="46"/>
        <v>-5.53512241554744+6.41674513073021i</v>
      </c>
      <c r="W105" s="223" t="str">
        <f t="shared" ca="1" si="47"/>
        <v>-4.70801761489544+7.04604629318314i</v>
      </c>
      <c r="X105" s="223" t="str">
        <f t="shared" ca="1" si="48"/>
        <v>-3.81009984708048+7.56936836090852i</v>
      </c>
      <c r="Y105" s="223" t="str">
        <f t="shared" ca="1" si="49"/>
        <v>-2.85487463111467+7.97884008289824i</v>
      </c>
      <c r="Z105" s="223" t="str">
        <f t="shared" ca="1" si="50"/>
        <v>-1.85670944337222+8.26830262331623i</v>
      </c>
      <c r="AA105" s="223" t="str">
        <f t="shared" ca="1" si="51"/>
        <v>-0.830617617371422+8.43340219612214i</v>
      </c>
      <c r="AB105" s="223" t="str">
        <f t="shared" ca="1" si="52"/>
        <v>0.207967470735575+8.47165555006585i</v>
      </c>
      <c r="AC105" s="223" t="str">
        <f t="shared" ca="1" si="53"/>
        <v>1.24342453450605+8.38248731909772i</v>
      </c>
      <c r="AD105" s="223" t="str">
        <f t="shared" ca="1" si="54"/>
        <v>2.26017933589479+8.16723867640954i</v>
      </c>
      <c r="AE105" s="223" t="str">
        <f t="shared" ca="1" si="55"/>
        <v>3.24293893629092+7.82914716194133i</v>
      </c>
      <c r="AF105" s="223" t="str">
        <f t="shared" ca="1" si="56"/>
        <v>4.1769217165493+7.37329798676715i</v>
      </c>
      <c r="AG105" s="223" t="str">
        <f t="shared" ca="1" si="57"/>
        <v>5.04807970630127+6.8065475467872i</v>
      </c>
      <c r="AH105" s="223" t="str">
        <f t="shared" ca="1" si="58"/>
        <v>5.84330987850487+6.13742029615156i</v>
      </c>
      <c r="AI105" s="223" t="str">
        <f t="shared" ca="1" si="59"/>
        <v>6.55065123116789+5.37598053153509i</v>
      </c>
      <c r="AJ105" s="223" t="str">
        <f t="shared" ca="1" si="60"/>
        <v>7.15946469195102+4.53368101574784i</v>
      </c>
      <c r="AK105" s="223" t="str">
        <f t="shared" ca="1" si="61"/>
        <v>7.660593139719+3.62319071752177i</v>
      </c>
      <c r="AL105" s="223" t="str">
        <f t="shared" ca="1" si="62"/>
        <v>8.04649913616575+2.65820425842889i</v>
      </c>
      <c r="AM105" s="223" t="str">
        <f t="shared" ca="1" si="63"/>
        <v>8.31137829590241+1.65323593302586i</v>
      </c>
      <c r="AN105" s="223" t="str">
        <f t="shared" ca="1" si="64"/>
        <v>8.45124658981635+0.623401400353863i</v>
      </c>
      <c r="AO105" s="223" t="str">
        <f t="shared" ca="1" si="65"/>
        <v>8.46400026857732-0.415809669643096i</v>
      </c>
      <c r="AP105" s="223" t="str">
        <f t="shared" ca="1" si="66"/>
        <v>8.3494475049856-1.44876657517191i</v>
      </c>
      <c r="AQ105" s="223" t="str">
        <f t="shared" ca="1" si="67"/>
        <v>8.1093112792316-2.45993268289455i</v>
      </c>
      <c r="AR105" s="223" t="str">
        <f t="shared" ca="1" si="68"/>
        <v>8.1093112792316-2.45993268289455i</v>
      </c>
      <c r="AS105" s="223" t="str">
        <f t="shared" ca="1" si="69"/>
        <v>7.26857049689805-4.35661349668166i</v>
      </c>
      <c r="AT105" s="223" t="str">
        <f t="shared" ca="1" si="70"/>
        <v>6.68061146424848-5.21360035787146i</v>
      </c>
      <c r="AU105" s="223" t="str">
        <f t="shared" ca="1" si="71"/>
        <v>5.99216981684623-5.9921698168462i</v>
      </c>
      <c r="AV105" s="223" t="str">
        <f t="shared" ca="1" si="72"/>
        <v>5.21360035787148-6.68061146424846i</v>
      </c>
      <c r="AW105" s="223" t="str">
        <f t="shared" ca="1" si="73"/>
        <v>4.35661349668169-7.26857049689804i</v>
      </c>
      <c r="AX105" s="223" t="str">
        <f t="shared" ca="1" si="74"/>
        <v>3.43409911335472-7.7472034636701i</v>
      </c>
      <c r="AY105" s="223" t="str">
        <f t="shared" ca="1" si="75"/>
        <v>2.45993268289449-8.10931127923162i</v>
      </c>
      <c r="AZ105" s="223" t="str">
        <f t="shared" ca="1" si="76"/>
        <v>1.44876657517193-8.3494475049856i</v>
      </c>
      <c r="BA105" s="223" t="str">
        <f t="shared" ca="1" si="77"/>
        <v>0.415809669643121-8.46400026857731i</v>
      </c>
      <c r="BB105" s="223" t="str">
        <f t="shared" ca="1" si="78"/>
        <v>-0.623401400353838-8.45124658981635i</v>
      </c>
      <c r="BC105" s="223" t="str">
        <f t="shared" ca="1" si="79"/>
        <v>-1.65323593302585-8.31137829590242i</v>
      </c>
      <c r="BD105" s="223" t="str">
        <f t="shared" ca="1" si="80"/>
        <v>-2.65820425842887-8.04649913616576i</v>
      </c>
      <c r="BE105" s="223" t="str">
        <f t="shared" ca="1" si="81"/>
        <v>-3.62319071752174-7.660593139719i</v>
      </c>
      <c r="BF105" s="223" t="str">
        <f t="shared" ca="1" si="82"/>
        <v>-4.5336810157479-7.15946469195098i</v>
      </c>
      <c r="BG105" s="223" t="str">
        <f t="shared" ca="1" si="83"/>
        <v>-5.37598053153514-6.55065123116785i</v>
      </c>
      <c r="BH105" s="223" t="str">
        <f t="shared" ca="1" si="84"/>
        <v>-6.13742029615154-5.84330987850488i</v>
      </c>
      <c r="BI105" s="223" t="str">
        <f t="shared" ca="1" si="85"/>
        <v>-6.80654754678718-5.04807970630129i</v>
      </c>
      <c r="BJ105" s="223" t="str">
        <f t="shared" ca="1" si="86"/>
        <v>-7.37329798676713-4.17692171654932i</v>
      </c>
      <c r="BK105" s="223" t="str">
        <f t="shared" ca="1" si="87"/>
        <v>-7.82914716194132-3.24293893629094i</v>
      </c>
      <c r="BL105" s="223" t="str">
        <f t="shared" ca="1" si="88"/>
        <v>-8.16723867640953-2.26017933589482i</v>
      </c>
      <c r="BM105" s="223" t="str">
        <f t="shared" ca="1" si="89"/>
        <v>-8.38248731909773-1.24342453450599i</v>
      </c>
      <c r="BN105" s="223" t="str">
        <f t="shared" ca="1" si="90"/>
        <v>-8.47165555006585-0.207967470735519i</v>
      </c>
      <c r="BO105" s="223" t="str">
        <f t="shared" ca="1" si="91"/>
        <v>-8.43340219612214+0.830617617371479i</v>
      </c>
      <c r="BP105" s="223" t="str">
        <f t="shared" ca="1" si="92"/>
        <v>-8.26830262331623+1.85670944337219i</v>
      </c>
      <c r="BQ105" s="223" t="str">
        <f t="shared" ca="1" si="93"/>
        <v>-7.97884008289825+2.85487463111464i</v>
      </c>
      <c r="BR105" s="223" t="str">
        <f t="shared" ca="1" si="94"/>
        <v>-7.56936836090853+3.81009984708046i</v>
      </c>
      <c r="BS105" s="223" t="str">
        <f t="shared" ca="1" si="95"/>
        <v>-7.04604629318315+4.70801761489542i</v>
      </c>
      <c r="BT105" s="223" t="str">
        <f t="shared" ca="1" si="96"/>
        <v>-6.41674513073024+5.53512241554741i</v>
      </c>
      <c r="BU105" s="223" t="str">
        <f t="shared" ca="1" si="97"/>
        <v>-5.69093014878816+6.2789738229634i</v>
      </c>
      <c r="BV105" s="223" t="str">
        <f t="shared" ca="1" si="98"/>
        <v>-4.87951828027589+6.92838361959693i</v>
      </c>
      <c r="BW105" s="223" t="str">
        <f t="shared" ca="1" si="99"/>
        <v>-3.99471391496008+7.47358407763437i</v>
      </c>
      <c r="BX105" s="223" t="str">
        <f t="shared" ca="1" si="100"/>
        <v>-3.04982533407324+7.90637487471285i</v>
      </c>
      <c r="BY105" s="223" t="str">
        <f t="shared" ca="1" si="101"/>
        <v>-2.05906454137666+8.22024643440152i</v>
      </c>
      <c r="BZ105" s="223" t="str">
        <f t="shared" ca="1" si="102"/>
        <v>-1.03733350139518+8.41047783629021i</v>
      </c>
      <c r="CA105" s="223" t="str">
        <f t="shared" ca="1" si="103"/>
        <v>-2.51753661926376E-14+8.47420782302662i</v>
      </c>
      <c r="CB105" s="223" t="str">
        <f t="shared" ca="1" si="104"/>
        <v>1.03733350139513+8.41047783629022i</v>
      </c>
      <c r="CC105" s="223" t="str">
        <f t="shared" ca="1" si="105"/>
        <v>2.05906454137669+8.22024643440152i</v>
      </c>
      <c r="CD105" s="223" t="str">
        <f t="shared" ca="1" si="106"/>
        <v>3.04982533407327+7.90637487471284i</v>
      </c>
      <c r="CE105" s="223" t="str">
        <f t="shared" ca="1" si="107"/>
        <v>3.9947139149601+7.47358407763435i</v>
      </c>
      <c r="CF105" s="223" t="str">
        <f t="shared" ca="1" si="108"/>
        <v>4.87951828027592+6.92838361959691i</v>
      </c>
      <c r="CG105" s="223" t="str">
        <f t="shared" ca="1" si="109"/>
        <v>5.69093014878818+6.27897382296338i</v>
      </c>
      <c r="CH105" s="223" t="str">
        <f t="shared" ca="1" si="110"/>
        <v>6.4167451307302+5.53512241554745i</v>
      </c>
      <c r="CI105" s="223" t="str">
        <f t="shared" ca="1" si="111"/>
        <v>7.04604629318312+4.70801761489546i</v>
      </c>
      <c r="CJ105" s="223" t="str">
        <f t="shared" ca="1" si="112"/>
        <v>7.5693683609085+3.81009984708051i</v>
      </c>
      <c r="CK105" s="223" t="str">
        <f t="shared" ca="1" si="113"/>
        <v>7.97884008289825+2.85487463111461i</v>
      </c>
      <c r="CL105" s="223" t="str">
        <f t="shared" ca="1" si="114"/>
        <v>8.26830262331624+1.85670944337216i</v>
      </c>
      <c r="CM105" s="223" t="str">
        <f t="shared" ca="1" si="115"/>
        <v>8.43340219612214+0.830617617371446i</v>
      </c>
      <c r="CN105" s="223" t="str">
        <f t="shared" ca="1" si="116"/>
        <v>8.47165555006585-0.207967470735551i</v>
      </c>
      <c r="CO105" s="223" t="str">
        <f t="shared" ca="1" si="117"/>
        <v>8.38248731909772-1.24342453450603i</v>
      </c>
      <c r="CP105" s="223" t="str">
        <f t="shared" ca="1" si="118"/>
        <v>8.16723867640954-2.26017933589477i</v>
      </c>
      <c r="CQ105" s="223" t="str">
        <f t="shared" ca="1" si="119"/>
        <v>7.82914716194134-3.2429389362909i</v>
      </c>
      <c r="CR105" s="223" t="str">
        <f t="shared" ca="1" si="120"/>
        <v>7.37329798676716-4.17692171654928i</v>
      </c>
      <c r="CS105" s="223" t="str">
        <f t="shared" ca="1" si="121"/>
        <v>6.80654754678721-5.04807970630125i</v>
      </c>
      <c r="CT105" s="223" t="str">
        <f t="shared" ca="1" si="122"/>
        <v>6.13742029615129-5.84330987850516i</v>
      </c>
      <c r="CU105" s="223" t="str">
        <f t="shared" ca="1" si="123"/>
        <v>5.37598053153517-6.55065123116781i</v>
      </c>
      <c r="CV105" s="223" t="str">
        <f t="shared" ca="1" si="124"/>
        <v>4.53368101574758-7.15946469195118i</v>
      </c>
      <c r="CW105" s="223" t="str">
        <f t="shared" ca="1" si="125"/>
        <v>3.62319071752186-7.66059313971895i</v>
      </c>
      <c r="CX105" s="223" t="str">
        <f t="shared" ca="1" si="126"/>
        <v>2.65820425842859-8.04649913616584i</v>
      </c>
      <c r="CY105" s="223" t="str">
        <f t="shared" ca="1" si="127"/>
        <v>1.65323593302597-8.31137829590239i</v>
      </c>
      <c r="CZ105" s="223" t="str">
        <f t="shared" ca="1" si="128"/>
        <v>0.62340140035355-8.45124658981637i</v>
      </c>
      <c r="DA105" s="223" t="str">
        <f t="shared" ca="1" si="129"/>
        <v>-0.415809669642988-8.46400026857732i</v>
      </c>
      <c r="DB105" s="223" t="str">
        <f t="shared" ca="1" si="130"/>
        <v>-1.44876657517222-8.34944750498555i</v>
      </c>
      <c r="DC105" s="223" t="str">
        <f t="shared" ca="1" si="131"/>
        <v>-2.45993268289437-8.10931127923165i</v>
      </c>
      <c r="DD105" s="223" t="str">
        <f t="shared" ca="1" si="132"/>
        <v>-3.4340991133549-7.74720346367002i</v>
      </c>
      <c r="DE105" s="223" t="str">
        <f t="shared" ca="1" si="133"/>
        <v>-4.3566134966815-7.26857049689815i</v>
      </c>
      <c r="DF105" s="223" t="str">
        <f t="shared" ca="1" si="134"/>
        <v>-5.21360035787164-6.68061146424834i</v>
      </c>
      <c r="DG105" s="223" t="str">
        <f t="shared" ca="1" si="135"/>
        <v>-5.99216981684607-5.99216981684636i</v>
      </c>
      <c r="DH105" s="223" t="str">
        <f t="shared" ca="1" si="136"/>
        <v>-6.6806114642486-5.2136003578713i</v>
      </c>
      <c r="DI105" s="223" t="str">
        <f t="shared" ca="1" si="137"/>
        <v>-7.26857049689794-4.35661349668185i</v>
      </c>
      <c r="DJ105" s="223" t="str">
        <f t="shared" ca="1" si="138"/>
        <v>-7.74720346367019-3.4340991133545i</v>
      </c>
      <c r="DK105" s="223" t="str">
        <f t="shared" ca="1" si="139"/>
        <v>-8.10931127923153-2.45993268289477i</v>
      </c>
      <c r="DL105" s="223" t="str">
        <f t="shared" ca="1" si="140"/>
        <v>-8.34944750498562-1.4487665751718i</v>
      </c>
      <c r="DM105" s="223" t="str">
        <f t="shared" ca="1" si="141"/>
        <v>-8.4640002685773-0.415809669643402i</v>
      </c>
      <c r="DN105" s="223" t="str">
        <f t="shared" ca="1" si="142"/>
        <v>-8.45124658981634+0.623401400353977i</v>
      </c>
      <c r="DO105" s="223" t="str">
        <f t="shared" ca="1" si="143"/>
        <v>-8.31137829590247+1.65323593302557i</v>
      </c>
      <c r="DP105" s="223" t="str">
        <f t="shared" ca="1" si="144"/>
        <v>-8.04649913616571+2.658204258429i</v>
      </c>
      <c r="DQ105" s="223" t="str">
        <f t="shared" ca="1" si="145"/>
        <v>-7.66059313971912+3.62319071752149i</v>
      </c>
      <c r="DR105" s="223" t="str">
        <f t="shared" ca="1" si="146"/>
        <v>-7.15946469195095+4.53368101574794i</v>
      </c>
      <c r="DS105" s="223" t="str">
        <f t="shared" ca="1" si="147"/>
        <v>-6.55065123116807+5.37598053153486i</v>
      </c>
      <c r="DT105" s="223" t="str">
        <f t="shared" ca="1" si="148"/>
        <v>-5.84330987850484+6.13742029615158i</v>
      </c>
      <c r="DU105" s="223" t="str">
        <f t="shared" ca="1" si="149"/>
        <v>-5.04807970630159+6.80654754678696i</v>
      </c>
      <c r="DV105" s="223" t="str">
        <f t="shared" ca="1" si="150"/>
        <v>-4.17692171654927+7.37329798676716i</v>
      </c>
      <c r="DW105" s="223" t="str">
        <f t="shared" ca="1" si="151"/>
        <v>-3.24293893629128+7.82914716194117i</v>
      </c>
      <c r="DX105" s="223" t="str">
        <f t="shared" ca="1" si="152"/>
        <v>-2.26017933589476+8.16723867640955i</v>
      </c>
      <c r="DY105" s="223" t="str">
        <f t="shared" ca="1" si="153"/>
        <v>-1.24342453450643+8.38248731909766i</v>
      </c>
      <c r="DZ105" s="223" t="str">
        <f t="shared" ca="1" si="154"/>
        <v>-0.207967470735544+8.47165555006585i</v>
      </c>
      <c r="EA105" s="223" t="str">
        <f t="shared" ca="1" si="155"/>
        <v>0.830617617371873+8.4334021961221i</v>
      </c>
      <c r="EB105" s="223" t="str">
        <f t="shared" ca="1" si="156"/>
        <v>1.85670944337217+8.26830262331624i</v>
      </c>
      <c r="EC105" s="223" t="str">
        <f t="shared" ca="1" si="157"/>
        <v>2.85487463111502+7.97884008289811i</v>
      </c>
      <c r="ED105" s="223" t="str">
        <f t="shared" ca="1" si="158"/>
        <v>3.81009984708043+7.56936836090854i</v>
      </c>
      <c r="EE105" s="223" t="str">
        <f t="shared" ca="1" si="159"/>
        <v>4.70801761489574+7.04604629318294i</v>
      </c>
      <c r="EF105" s="223" t="str">
        <f t="shared" ca="1" si="160"/>
        <v>5.53512241554739+6.41674513073025i</v>
      </c>
      <c r="EG105" s="223" t="str">
        <f t="shared" ca="1" si="161"/>
        <v>6.27897382296361+5.69093014878793i</v>
      </c>
      <c r="EH105" s="223" t="str">
        <f t="shared" ca="1" si="162"/>
        <v>6.92838361959686+4.87951828027599i</v>
      </c>
      <c r="EI105" s="223" t="str">
        <f t="shared" ca="1" si="163"/>
        <v>7.47358407763451+3.99471391495981i</v>
      </c>
      <c r="EJ105" s="223" t="str">
        <f t="shared" ca="1" si="164"/>
        <v>7.90637487471281+3.04982533407335i</v>
      </c>
      <c r="EK105" s="223" t="str">
        <f t="shared" ca="1" si="165"/>
        <v>8.2202464344016+2.05906454137636i</v>
      </c>
      <c r="EL105" s="223" t="str">
        <f t="shared" ca="1" si="166"/>
        <v>8.41047783629019+1.03733350139529i</v>
      </c>
      <c r="EM105" s="223" t="str">
        <f t="shared" ca="1" si="167"/>
        <v>8.47420782302662-2.80820042163238E-13i</v>
      </c>
      <c r="EN105" s="223"/>
      <c r="EO105" s="223"/>
      <c r="EP105" s="223"/>
    </row>
    <row r="106" spans="1:146" ht="15" thickBot="1">
      <c r="A106" s="257">
        <f t="shared" si="168"/>
        <v>1.1718750000000001E-4</v>
      </c>
      <c r="B106" s="256">
        <v>6</v>
      </c>
      <c r="C106" s="230">
        <f t="shared" si="169"/>
        <v>1200</v>
      </c>
      <c r="D106" s="229">
        <f t="shared" si="170"/>
        <v>7539.8223686155034</v>
      </c>
      <c r="E106" s="229" t="str">
        <f t="shared" si="171"/>
        <v>7539.8223686155i</v>
      </c>
      <c r="F106" s="229" t="str">
        <f t="shared" si="172"/>
        <v>1.01314531682355-1.89362571248944i</v>
      </c>
      <c r="G106" s="229" t="str">
        <f t="shared" si="173"/>
        <v>-2.82091845532597-0.222841550873823i</v>
      </c>
      <c r="H106" s="229" t="str">
        <f t="shared" si="38"/>
        <v>0.0445144624445574-0.077362213689816i</v>
      </c>
      <c r="I106" s="229" t="str">
        <f t="shared" si="174"/>
        <v>-0.013177891308829+0.00232342646103864i</v>
      </c>
      <c r="J106" s="255" t="str">
        <f ca="1">IMPRODUCT(1/N_FFT2,U100)</f>
        <v>0.0216787610669522+0.000739550912860816i</v>
      </c>
      <c r="K106" s="254" t="str">
        <f t="shared" ca="1" si="175"/>
        <v>-0.000287398649210596+0.0000406232855584659i</v>
      </c>
      <c r="M106" s="258"/>
      <c r="N106" s="246">
        <f t="shared" ca="1" si="176"/>
        <v>7.5258403760384169</v>
      </c>
      <c r="O106" s="223">
        <f t="shared" ca="1" si="39"/>
        <v>-8.4741596239615831</v>
      </c>
      <c r="P106" s="223" t="str">
        <f t="shared" ca="1" si="40"/>
        <v>-8.38243964171478+1.24341746223436i</v>
      </c>
      <c r="Q106" s="223" t="str">
        <f t="shared" ca="1" si="41"/>
        <v>-8.10926515560213+2.45991869144448i</v>
      </c>
      <c r="R106" s="223" t="str">
        <f t="shared" ca="1" si="42"/>
        <v>-7.66054956828025+3.62317010976602i</v>
      </c>
      <c r="S106" s="223" t="str">
        <f t="shared" ca="1" si="43"/>
        <v>-7.04600621712522+4.70799083692964i</v>
      </c>
      <c r="T106" s="223" t="str">
        <f t="shared" ca="1" si="44"/>
        <v>-6.27893810981189+5.69089778027445i</v>
      </c>
      <c r="U106" s="223" t="str">
        <f t="shared" ca="1" si="45"/>
        <v>-5.37594995437196+6.55061397278674i</v>
      </c>
      <c r="V106" s="223" t="str">
        <f t="shared" ca="1" si="46"/>
        <v>-4.35658871741005+7.268529155181i</v>
      </c>
      <c r="W106" s="223" t="str">
        <f t="shared" ca="1" si="47"/>
        <v>-3.2429204913073+7.82910263181164i</v>
      </c>
      <c r="X106" s="223" t="str">
        <f t="shared" ca="1" si="48"/>
        <v>-2.0590528299592+8.22019967980205i</v>
      </c>
      <c r="Y106" s="223" t="str">
        <f t="shared" ca="1" si="49"/>
        <v>-0.830612893036901+8.43335422914878i</v>
      </c>
      <c r="Z106" s="223" t="str">
        <f t="shared" ca="1" si="50"/>
        <v>0.415807304627127+8.46395212757016i</v>
      </c>
      <c r="AA106" s="223" t="str">
        <f t="shared" ca="1" si="51"/>
        <v>1.65322652985474+8.31133102296889i</v>
      </c>
      <c r="AB106" s="223" t="str">
        <f t="shared" ca="1" si="52"/>
        <v>2.85485839333869+7.97879470135461i</v>
      </c>
      <c r="AC106" s="223" t="str">
        <f t="shared" ca="1" si="53"/>
        <v>3.9946911940781+7.47354156985399i</v>
      </c>
      <c r="AD106" s="223" t="str">
        <f t="shared" ca="1" si="54"/>
        <v>5.04805099415175+6.80650883293515i</v>
      </c>
      <c r="AE106" s="223" t="str">
        <f t="shared" ca="1" si="55"/>
        <v>5.99213573496045+5.99213573496051i</v>
      </c>
      <c r="AF106" s="223" t="str">
        <f t="shared" ca="1" si="56"/>
        <v>6.80650883293515+5.04805099415176i</v>
      </c>
      <c r="AG106" s="223" t="str">
        <f t="shared" ca="1" si="57"/>
        <v>7.47354156985399+3.9946911940781i</v>
      </c>
      <c r="AH106" s="223" t="str">
        <f t="shared" ca="1" si="58"/>
        <v>7.97879470135461+2.85485839333868i</v>
      </c>
      <c r="AI106" s="223" t="str">
        <f t="shared" ca="1" si="59"/>
        <v>8.31133102296889+1.65322652985474i</v>
      </c>
      <c r="AJ106" s="223" t="str">
        <f t="shared" ca="1" si="60"/>
        <v>8.46395212757016+0.415807304627124i</v>
      </c>
      <c r="AK106" s="223" t="str">
        <f t="shared" ca="1" si="61"/>
        <v>8.43335422914878-0.830612893036902i</v>
      </c>
      <c r="AL106" s="223" t="str">
        <f t="shared" ca="1" si="62"/>
        <v>8.22019967980205-2.0590528299592i</v>
      </c>
      <c r="AM106" s="223" t="str">
        <f t="shared" ca="1" si="63"/>
        <v>7.82910263181164-3.2429204913073i</v>
      </c>
      <c r="AN106" s="223" t="str">
        <f t="shared" ca="1" si="64"/>
        <v>7.26852915518099-4.35658871741006i</v>
      </c>
      <c r="AO106" s="223" t="str">
        <f t="shared" ca="1" si="65"/>
        <v>6.55061397278674-5.37594995437195i</v>
      </c>
      <c r="AP106" s="223" t="str">
        <f t="shared" ca="1" si="66"/>
        <v>5.69089778027446-6.27893810981188i</v>
      </c>
      <c r="AQ106" s="223" t="str">
        <f t="shared" ca="1" si="67"/>
        <v>4.70799083692966-7.0460062171252i</v>
      </c>
      <c r="AR106" s="223" t="str">
        <f t="shared" ca="1" si="68"/>
        <v>4.70799083692966-7.0460062171252i</v>
      </c>
      <c r="AS106" s="223" t="str">
        <f t="shared" ca="1" si="69"/>
        <v>2.45991869144446-8.10926515560214i</v>
      </c>
      <c r="AT106" s="223" t="str">
        <f t="shared" ca="1" si="70"/>
        <v>1.24341746223434-8.38243964171478i</v>
      </c>
      <c r="AU106" s="223" t="str">
        <f t="shared" ca="1" si="71"/>
        <v>1.55731553549183E-15-8.47415962396158i</v>
      </c>
      <c r="AV106" s="223" t="str">
        <f t="shared" ca="1" si="72"/>
        <v>-1.24341746223434-8.38243964171478i</v>
      </c>
      <c r="AW106" s="223" t="str">
        <f t="shared" ca="1" si="73"/>
        <v>-2.45991869144446-8.10926515560214i</v>
      </c>
      <c r="AX106" s="223" t="str">
        <f t="shared" ca="1" si="74"/>
        <v>-3.62317010976598-7.66054956828027i</v>
      </c>
      <c r="AY106" s="223" t="str">
        <f t="shared" ca="1" si="75"/>
        <v>-4.70799083692967-7.0460062171252i</v>
      </c>
      <c r="AZ106" s="223" t="str">
        <f t="shared" ca="1" si="76"/>
        <v>-5.69089778027446-6.27893810981187i</v>
      </c>
      <c r="BA106" s="223" t="str">
        <f t="shared" ca="1" si="77"/>
        <v>-6.55061397278675-5.37594995437195i</v>
      </c>
      <c r="BB106" s="223" t="str">
        <f t="shared" ca="1" si="78"/>
        <v>-7.268529155181-4.35658871741006i</v>
      </c>
      <c r="BC106" s="223" t="str">
        <f t="shared" ca="1" si="79"/>
        <v>-7.82910263181164-3.2429204913073i</v>
      </c>
      <c r="BD106" s="223" t="str">
        <f t="shared" ca="1" si="80"/>
        <v>-8.22019967980205-2.0590528299592i</v>
      </c>
      <c r="BE106" s="223" t="str">
        <f t="shared" ca="1" si="81"/>
        <v>-8.43335422914878-0.830612893036901i</v>
      </c>
      <c r="BF106" s="223" t="str">
        <f t="shared" ca="1" si="82"/>
        <v>-8.46395212757016+0.415807304627129i</v>
      </c>
      <c r="BG106" s="223" t="str">
        <f t="shared" ca="1" si="83"/>
        <v>-8.31133102296889+1.65322652985475i</v>
      </c>
      <c r="BH106" s="223" t="str">
        <f t="shared" ca="1" si="84"/>
        <v>-7.97879470135461+2.85485839333869i</v>
      </c>
      <c r="BI106" s="223" t="str">
        <f t="shared" ca="1" si="85"/>
        <v>-7.47354156985399+3.9946911940781i</v>
      </c>
      <c r="BJ106" s="223" t="str">
        <f t="shared" ca="1" si="86"/>
        <v>-6.80650883293515+5.04805099415176i</v>
      </c>
      <c r="BK106" s="223" t="str">
        <f t="shared" ca="1" si="87"/>
        <v>-5.99213573496051+5.99213573496045i</v>
      </c>
      <c r="BL106" s="223" t="str">
        <f t="shared" ca="1" si="88"/>
        <v>-5.04805099415175+6.80650883293515i</v>
      </c>
      <c r="BM106" s="223" t="str">
        <f t="shared" ca="1" si="89"/>
        <v>-3.9946911940781+7.47354156985399i</v>
      </c>
      <c r="BN106" s="223" t="str">
        <f t="shared" ca="1" si="90"/>
        <v>-2.85485839333868+7.97879470135461i</v>
      </c>
      <c r="BO106" s="223" t="str">
        <f t="shared" ca="1" si="91"/>
        <v>-1.65322652985475+8.31133102296889i</v>
      </c>
      <c r="BP106" s="223" t="str">
        <f t="shared" ca="1" si="92"/>
        <v>-0.415807304627126+8.46395212757016i</v>
      </c>
      <c r="BQ106" s="223" t="str">
        <f t="shared" ca="1" si="93"/>
        <v>0.830612893036903+8.43335422914878i</v>
      </c>
      <c r="BR106" s="223" t="str">
        <f t="shared" ca="1" si="94"/>
        <v>2.0590528299592+8.22019967980205i</v>
      </c>
      <c r="BS106" s="223" t="str">
        <f t="shared" ca="1" si="95"/>
        <v>3.2429204913073+7.82910263181164i</v>
      </c>
      <c r="BT106" s="223" t="str">
        <f t="shared" ca="1" si="96"/>
        <v>4.35658871741006+7.26852915518099i</v>
      </c>
      <c r="BU106" s="223" t="str">
        <f t="shared" ca="1" si="97"/>
        <v>5.37594995437195+6.55061397278675i</v>
      </c>
      <c r="BV106" s="223" t="str">
        <f t="shared" ca="1" si="98"/>
        <v>6.27893810981188+5.69089778027445i</v>
      </c>
      <c r="BW106" s="223" t="str">
        <f t="shared" ca="1" si="99"/>
        <v>7.0460062171252+4.70799083692966i</v>
      </c>
      <c r="BX106" s="223" t="str">
        <f t="shared" ca="1" si="100"/>
        <v>7.66054956828024+3.62317010976605i</v>
      </c>
      <c r="BY106" s="223" t="str">
        <f t="shared" ca="1" si="101"/>
        <v>8.10926515560214+2.45991869144445i</v>
      </c>
      <c r="BZ106" s="223" t="str">
        <f t="shared" ca="1" si="102"/>
        <v>8.38243964171478+1.24341746223434i</v>
      </c>
      <c r="CA106" s="223" t="str">
        <f t="shared" ca="1" si="103"/>
        <v>8.47415962396158+3.11463107098366E-15i</v>
      </c>
      <c r="CB106" s="223" t="str">
        <f t="shared" ca="1" si="104"/>
        <v>8.38243964171478-1.24341746223435i</v>
      </c>
      <c r="CC106" s="223" t="str">
        <f t="shared" ca="1" si="105"/>
        <v>8.10926515560214-2.45991869144446i</v>
      </c>
      <c r="CD106" s="223" t="str">
        <f t="shared" ca="1" si="106"/>
        <v>7.66054956828027-3.62317010976599i</v>
      </c>
      <c r="CE106" s="223" t="str">
        <f t="shared" ca="1" si="107"/>
        <v>7.04600621712506-4.70799083692989i</v>
      </c>
      <c r="CF106" s="223" t="str">
        <f t="shared" ca="1" si="108"/>
        <v>6.27893810981181-5.69089778027452i</v>
      </c>
      <c r="CG106" s="223" t="str">
        <f t="shared" ca="1" si="109"/>
        <v>5.37594995437201-6.55061397278669i</v>
      </c>
      <c r="CH106" s="223" t="str">
        <f t="shared" ca="1" si="110"/>
        <v>4.35658871741027-7.26852915518086i</v>
      </c>
      <c r="CI106" s="223" t="str">
        <f t="shared" ca="1" si="111"/>
        <v>3.24292049130691-7.8291026318118i</v>
      </c>
      <c r="CJ106" s="223" t="str">
        <f t="shared" ca="1" si="112"/>
        <v>2.05905282995894-8.22019967980212i</v>
      </c>
      <c r="CK106" s="223" t="str">
        <f t="shared" ca="1" si="113"/>
        <v>0.830612893036895-8.43335422914878i</v>
      </c>
      <c r="CL106" s="223" t="str">
        <f t="shared" ca="1" si="114"/>
        <v>-0.415807304626962-8.46395212757017i</v>
      </c>
      <c r="CM106" s="223" t="str">
        <f t="shared" ca="1" si="115"/>
        <v>-1.65322652985442-8.31133102296896i</v>
      </c>
      <c r="CN106" s="223" t="str">
        <f t="shared" ca="1" si="116"/>
        <v>-2.854858393339-7.9787947013545i</v>
      </c>
      <c r="CO106" s="223" t="str">
        <f t="shared" ca="1" si="117"/>
        <v>-3.99469119407826-7.4735415698539i</v>
      </c>
      <c r="CP106" s="223" t="str">
        <f t="shared" ca="1" si="118"/>
        <v>-5.04805099415176-6.80650883293514i</v>
      </c>
      <c r="CQ106" s="223" t="str">
        <f t="shared" ca="1" si="119"/>
        <v>-5.99213573496033-5.99213573496063i</v>
      </c>
      <c r="CR106" s="223" t="str">
        <f t="shared" ca="1" si="120"/>
        <v>-6.8065088329349-5.04805099415209i</v>
      </c>
      <c r="CS106" s="223" t="str">
        <f t="shared" ca="1" si="121"/>
        <v>-7.47354156985411-3.99469119407788i</v>
      </c>
      <c r="CT106" s="223" t="str">
        <f t="shared" ca="1" si="122"/>
        <v>-7.97879470135464-2.85485839333859i</v>
      </c>
      <c r="CU106" s="223" t="str">
        <f t="shared" ca="1" si="123"/>
        <v>-8.31133102296887-1.65322652985483i</v>
      </c>
      <c r="CV106" s="223" t="str">
        <f t="shared" ca="1" si="124"/>
        <v>-8.46395212757015-0.415807304627376i</v>
      </c>
      <c r="CW106" s="223" t="str">
        <f t="shared" ca="1" si="125"/>
        <v>-8.43335422914873+0.830612893037321i</v>
      </c>
      <c r="CX106" s="223" t="str">
        <f t="shared" ca="1" si="126"/>
        <v>-8.22019967980201+2.05905282995936i</v>
      </c>
      <c r="CY106" s="223" t="str">
        <f t="shared" ca="1" si="127"/>
        <v>-7.82910263181163+3.2429204913073i</v>
      </c>
      <c r="CZ106" s="223" t="str">
        <f t="shared" ca="1" si="128"/>
        <v>-7.26852915518107+4.35658871740992i</v>
      </c>
      <c r="DA106" s="223" t="str">
        <f t="shared" ca="1" si="129"/>
        <v>-6.55061397278696+5.37594995437169i</v>
      </c>
      <c r="DB106" s="223" t="str">
        <f t="shared" ca="1" si="130"/>
        <v>-5.69089778027421+6.2789381098121i</v>
      </c>
      <c r="DC106" s="223" t="str">
        <f t="shared" ca="1" si="131"/>
        <v>-4.70799083692952+7.0460062171253i</v>
      </c>
      <c r="DD106" s="223" t="str">
        <f t="shared" ca="1" si="132"/>
        <v>-3.62317010976605+7.66054956828024i</v>
      </c>
      <c r="DE106" s="223" t="str">
        <f t="shared" ca="1" si="133"/>
        <v>-2.45991869144469+8.10926515560206i</v>
      </c>
      <c r="DF106" s="223" t="str">
        <f t="shared" ca="1" si="134"/>
        <v>-1.24341746223475+8.38243964171472i</v>
      </c>
      <c r="DG106" s="223" t="str">
        <f t="shared" ca="1" si="135"/>
        <v>2.51231287298816E-13+8.47415962396158i</v>
      </c>
      <c r="DH106" s="223" t="str">
        <f t="shared" ca="1" si="136"/>
        <v>1.24341746223443+8.38243964171477i</v>
      </c>
      <c r="DI106" s="223" t="str">
        <f t="shared" ca="1" si="137"/>
        <v>2.45991869144439+8.10926515560215i</v>
      </c>
      <c r="DJ106" s="223" t="str">
        <f t="shared" ca="1" si="138"/>
        <v>3.62317010976576+7.66054956828038i</v>
      </c>
      <c r="DK106" s="223" t="str">
        <f t="shared" ca="1" si="139"/>
        <v>4.70799083692994+7.04600621712502i</v>
      </c>
      <c r="DL106" s="223" t="str">
        <f t="shared" ca="1" si="140"/>
        <v>5.69089778027458+6.27893810981176i</v>
      </c>
      <c r="DM106" s="223" t="str">
        <f t="shared" ca="1" si="141"/>
        <v>6.55061397278675+5.37594995437194i</v>
      </c>
      <c r="DN106" s="223" t="str">
        <f t="shared" ca="1" si="142"/>
        <v>7.26852915518091+4.3565887174102i</v>
      </c>
      <c r="DO106" s="223" t="str">
        <f t="shared" ca="1" si="143"/>
        <v>7.82910263181151+3.2429204913076i</v>
      </c>
      <c r="DP106" s="223" t="str">
        <f t="shared" ca="1" si="144"/>
        <v>8.22019967980214+2.05905282995887i</v>
      </c>
      <c r="DQ106" s="223" t="str">
        <f t="shared" ca="1" si="145"/>
        <v>8.43335422914878+0.830612893036807i</v>
      </c>
      <c r="DR106" s="223" t="str">
        <f t="shared" ca="1" si="146"/>
        <v>8.46395212757017-0.41580730462705i</v>
      </c>
      <c r="DS106" s="223" t="str">
        <f t="shared" ca="1" si="147"/>
        <v>8.31133102296894-1.65322652985451i</v>
      </c>
      <c r="DT106" s="223" t="str">
        <f t="shared" ca="1" si="148"/>
        <v>7.97879470135475-2.85485839333829i</v>
      </c>
      <c r="DU106" s="223" t="str">
        <f t="shared" ca="1" si="149"/>
        <v>7.47354156985386-3.99469119407834i</v>
      </c>
      <c r="DV106" s="223" t="str">
        <f t="shared" ca="1" si="150"/>
        <v>6.8065088329351-5.04805099415182i</v>
      </c>
      <c r="DW106" s="223" t="str">
        <f t="shared" ca="1" si="151"/>
        <v>5.99213573496056-5.9921357349604i</v>
      </c>
      <c r="DX106" s="223" t="str">
        <f t="shared" ca="1" si="152"/>
        <v>5.04805099415204-6.80650883293495i</v>
      </c>
      <c r="DY106" s="223" t="str">
        <f t="shared" ca="1" si="153"/>
        <v>3.9946911940778-7.47354156985415i</v>
      </c>
      <c r="DZ106" s="223" t="str">
        <f t="shared" ca="1" si="154"/>
        <v>2.85485839333852-7.97879470135467i</v>
      </c>
      <c r="EA106" s="223" t="str">
        <f t="shared" ca="1" si="155"/>
        <v>1.65322652985475-8.31133102296889i</v>
      </c>
      <c r="EB106" s="223" t="str">
        <f t="shared" ca="1" si="156"/>
        <v>0.415807304627287-8.46395212757015i</v>
      </c>
      <c r="EC106" s="223" t="str">
        <f t="shared" ca="1" si="157"/>
        <v>-0.830612893036556-8.43335422914881i</v>
      </c>
      <c r="ED106" s="223" t="str">
        <f t="shared" ca="1" si="158"/>
        <v>-2.05905282995944-8.22019967980199i</v>
      </c>
      <c r="EE106" s="223" t="str">
        <f t="shared" ca="1" si="159"/>
        <v>-3.24292049130739-7.8291026318116i</v>
      </c>
      <c r="EF106" s="223" t="str">
        <f t="shared" ca="1" si="160"/>
        <v>-4.35658871740998-7.26852915518104i</v>
      </c>
      <c r="EG106" s="223" t="str">
        <f t="shared" ca="1" si="161"/>
        <v>-5.37594995437176-6.5506139727869i</v>
      </c>
      <c r="EH106" s="223" t="str">
        <f t="shared" ca="1" si="162"/>
        <v>-6.27893810981218-5.69089778027413i</v>
      </c>
      <c r="EI106" s="223" t="str">
        <f t="shared" ca="1" si="163"/>
        <v>-7.04600621712535-4.70799083692946i</v>
      </c>
      <c r="EJ106" s="223" t="str">
        <f t="shared" ca="1" si="164"/>
        <v>-7.66054956828028-3.62317010976598i</v>
      </c>
      <c r="EK106" s="223" t="str">
        <f t="shared" ca="1" si="165"/>
        <v>-8.10926515560208-2.45991869144463i</v>
      </c>
      <c r="EL106" s="223" t="str">
        <f t="shared" ca="1" si="166"/>
        <v>-8.38243964171473-1.24341746223467i</v>
      </c>
      <c r="EM106" s="223" t="str">
        <f t="shared" ca="1" si="167"/>
        <v>-8.47415962396158+3.55045891606679E-13i</v>
      </c>
      <c r="EN106" s="223"/>
      <c r="EO106" s="223"/>
      <c r="EP106" s="223"/>
    </row>
    <row r="107" spans="1:146" ht="15" thickBot="1">
      <c r="A107" s="257">
        <f t="shared" si="168"/>
        <v>1.3671875000000001E-4</v>
      </c>
      <c r="B107" s="256">
        <v>7</v>
      </c>
      <c r="C107" s="230">
        <f t="shared" si="169"/>
        <v>1400</v>
      </c>
      <c r="D107" s="229">
        <f t="shared" si="170"/>
        <v>8796.45943005142</v>
      </c>
      <c r="E107" s="229" t="str">
        <f t="shared" si="171"/>
        <v>8796.45943005142i</v>
      </c>
      <c r="F107" s="229" t="str">
        <f t="shared" si="172"/>
        <v>0.957468476758989-1.63626340267538i</v>
      </c>
      <c r="G107" s="229" t="str">
        <f t="shared" si="173"/>
        <v>-2.85741232929671-0.313285590743273i</v>
      </c>
      <c r="H107" s="229" t="str">
        <f t="shared" si="38"/>
        <v>0.0422182885629602-0.0665329325841614i</v>
      </c>
      <c r="I107" s="229" t="str">
        <f t="shared" si="174"/>
        <v>-0.0126490543464761+0.00263310953377923i</v>
      </c>
      <c r="J107" s="255" t="str">
        <f ca="1">IMPRODUCT(1/N_FFT2,V100)</f>
        <v>0.785390537013117+0.00566189117839027i</v>
      </c>
      <c r="K107" s="254" t="str">
        <f t="shared" ca="1" si="175"/>
        <v>-0.009949355965528+0.00199640174152994i</v>
      </c>
      <c r="M107" s="258"/>
      <c r="N107" s="246">
        <f t="shared" ca="1" si="176"/>
        <v>7.5259012129297727</v>
      </c>
      <c r="O107" s="223">
        <f t="shared" ca="1" si="39"/>
        <v>-8.4740987870702273</v>
      </c>
      <c r="P107" s="223" t="str">
        <f t="shared" ca="1" si="40"/>
        <v>-8.34934007429554+1.4487479341789i</v>
      </c>
      <c r="Q107" s="223" t="str">
        <f t="shared" ca="1" si="41"/>
        <v>-7.97873742074061+2.85483789800728i</v>
      </c>
      <c r="R107" s="223" t="str">
        <f t="shared" ca="1" si="42"/>
        <v>-7.37320311599992+4.17686797292352i</v>
      </c>
      <c r="S107" s="223" t="str">
        <f t="shared" ca="1" si="43"/>
        <v>-6.55056694523378+5.37591135985664i</v>
      </c>
      <c r="T107" s="223" t="str">
        <f t="shared" ca="1" si="44"/>
        <v>-5.53505119622181+6.41666256773944i</v>
      </c>
      <c r="U107" s="223" t="str">
        <f t="shared" ca="1" si="45"/>
        <v>-4.35655744099726+7.26847697363874i</v>
      </c>
      <c r="V107" s="223" t="str">
        <f t="shared" ca="1" si="46"/>
        <v>-3.04978609257376+7.90627314495071i</v>
      </c>
      <c r="W107" s="223" t="str">
        <f t="shared" ca="1" si="47"/>
        <v>-1.65321466116605+8.31127135504134i</v>
      </c>
      <c r="X107" s="223" t="str">
        <f t="shared" ca="1" si="48"/>
        <v>-0.207964794859194+8.47154654694904i</v>
      </c>
      <c r="Y107" s="223" t="str">
        <f t="shared" ca="1" si="49"/>
        <v>1.24340853560844+8.38237946329091i</v>
      </c>
      <c r="Z107" s="223" t="str">
        <f t="shared" ca="1" si="50"/>
        <v>2.65817005584032+8.04639560345245i</v>
      </c>
      <c r="AA107" s="223" t="str">
        <f t="shared" ca="1" si="51"/>
        <v>3.99466251576604+7.47348791650584i</v>
      </c>
      <c r="AB107" s="223" t="str">
        <f t="shared" ca="1" si="52"/>
        <v>5.21353327550655+6.68052550614179i</v>
      </c>
      <c r="AC107" s="223" t="str">
        <f t="shared" ca="1" si="53"/>
        <v>6.2788930326488+5.69085692471524i</v>
      </c>
      <c r="AD107" s="223" t="str">
        <f t="shared" ca="1" si="54"/>
        <v>7.15937257253452+4.53362268177069i</v>
      </c>
      <c r="AE107" s="223" t="str">
        <f t="shared" ca="1" si="55"/>
        <v>7.82904642585291+3.24289721003687i</v>
      </c>
      <c r="AF107" s="223" t="str">
        <f t="shared" ca="1" si="56"/>
        <v>8.26819623670133+1.85668555345891i</v>
      </c>
      <c r="AG107" s="223" t="str">
        <f t="shared" ca="1" si="57"/>
        <v>8.4638913639595+0.415804319502352i</v>
      </c>
      <c r="AH107" s="223" t="str">
        <f t="shared" ca="1" si="58"/>
        <v>8.41036962033496-1.03732015423009i</v>
      </c>
      <c r="AI107" s="223" t="str">
        <f t="shared" ca="1" si="59"/>
        <v>8.10920693832688-2.45990103142714i</v>
      </c>
      <c r="AJ107" s="223" t="str">
        <f t="shared" ca="1" si="60"/>
        <v>7.56927096734256-3.81005082327915i</v>
      </c>
      <c r="AK107" s="223" t="str">
        <f t="shared" ca="1" si="61"/>
        <v>6.80645996828581-5.0480147536579i</v>
      </c>
      <c r="AL107" s="223" t="str">
        <f t="shared" ca="1" si="62"/>
        <v>5.84323469379213-6.13734132717817i</v>
      </c>
      <c r="AM107" s="223" t="str">
        <f t="shared" ca="1" si="63"/>
        <v>4.70795703776376-7.04595563309873i</v>
      </c>
      <c r="AN107" s="223" t="str">
        <f t="shared" ca="1" si="64"/>
        <v>3.43405492748039-7.74710378193508i</v>
      </c>
      <c r="AO107" s="223" t="str">
        <f t="shared" ca="1" si="65"/>
        <v>2.05903804780034-8.22014066611611i</v>
      </c>
      <c r="AP107" s="223" t="str">
        <f t="shared" ca="1" si="66"/>
        <v>0.623393379171284-8.4511378492976i</v>
      </c>
      <c r="AQ107" s="223" t="str">
        <f t="shared" ca="1" si="67"/>
        <v>-0.830606929978818-8.43329368520368i</v>
      </c>
      <c r="AR107" s="223" t="str">
        <f t="shared" ca="1" si="68"/>
        <v>-0.830606929978818-8.43329368520368i</v>
      </c>
      <c r="AS107" s="223" t="str">
        <f t="shared" ca="1" si="69"/>
        <v>-3.62314409864322-7.66049457238186i</v>
      </c>
      <c r="AT107" s="223" t="str">
        <f t="shared" ca="1" si="70"/>
        <v>-4.8794554964791-6.92829447345485i</v>
      </c>
      <c r="AU107" s="223" t="str">
        <f t="shared" ca="1" si="71"/>
        <v>-5.99209271678207-5.99209271678204i</v>
      </c>
      <c r="AV107" s="223" t="str">
        <f t="shared" ca="1" si="72"/>
        <v>-6.92829447345488-4.87945549647906i</v>
      </c>
      <c r="AW107" s="223" t="str">
        <f t="shared" ca="1" si="73"/>
        <v>-7.66049457238184-3.62314409864326i</v>
      </c>
      <c r="AX107" s="223" t="str">
        <f t="shared" ca="1" si="74"/>
        <v>-8.16713359016445-2.26015025461422i</v>
      </c>
      <c r="AY107" s="223" t="str">
        <f t="shared" ca="1" si="75"/>
        <v>-8.43329368520368-0.830606929978784i</v>
      </c>
      <c r="AZ107" s="223" t="str">
        <f t="shared" ca="1" si="76"/>
        <v>-8.4511378492976+0.623393379171318i</v>
      </c>
      <c r="BA107" s="223" t="str">
        <f t="shared" ca="1" si="77"/>
        <v>-8.2201406661161+2.05903804780036i</v>
      </c>
      <c r="BB107" s="223" t="str">
        <f t="shared" ca="1" si="78"/>
        <v>-7.74710378193506+3.43405492748042i</v>
      </c>
      <c r="BC107" s="223" t="str">
        <f t="shared" ca="1" si="79"/>
        <v>-7.04595563309876+4.70795703776372i</v>
      </c>
      <c r="BD107" s="223" t="str">
        <f t="shared" ca="1" si="80"/>
        <v>-6.1373413271782+5.8432346937921i</v>
      </c>
      <c r="BE107" s="223" t="str">
        <f t="shared" ca="1" si="81"/>
        <v>-5.04801475365788+6.80645996828582i</v>
      </c>
      <c r="BF107" s="223" t="str">
        <f t="shared" ca="1" si="82"/>
        <v>-3.81005082327912+7.56927096734257i</v>
      </c>
      <c r="BG107" s="223" t="str">
        <f t="shared" ca="1" si="83"/>
        <v>-2.45990103142712+8.10920693832689i</v>
      </c>
      <c r="BH107" s="223" t="str">
        <f t="shared" ca="1" si="84"/>
        <v>-1.03732015423014+8.41036962033495i</v>
      </c>
      <c r="BI107" s="223" t="str">
        <f t="shared" ca="1" si="85"/>
        <v>0.415804319502296+8.46389136395951i</v>
      </c>
      <c r="BJ107" s="223" t="str">
        <f t="shared" ca="1" si="86"/>
        <v>1.85668555345896+8.26819623670132i</v>
      </c>
      <c r="BK107" s="223" t="str">
        <f t="shared" ca="1" si="87"/>
        <v>3.2428972100369+7.8290464258529i</v>
      </c>
      <c r="BL107" s="223" t="str">
        <f t="shared" ca="1" si="88"/>
        <v>4.53362268177072+7.1593725725345i</v>
      </c>
      <c r="BM107" s="223" t="str">
        <f t="shared" ca="1" si="89"/>
        <v>5.69085692471526+6.27889303264879i</v>
      </c>
      <c r="BN107" s="223" t="str">
        <f t="shared" ca="1" si="90"/>
        <v>6.68052550614176+5.2135332755066i</v>
      </c>
      <c r="BO107" s="223" t="str">
        <f t="shared" ca="1" si="91"/>
        <v>7.47348791650585+3.99466251576601i</v>
      </c>
      <c r="BP107" s="223" t="str">
        <f t="shared" ca="1" si="92"/>
        <v>8.04639560345246+2.65817005584029i</v>
      </c>
      <c r="BQ107" s="223" t="str">
        <f t="shared" ca="1" si="93"/>
        <v>8.38237946329091+1.24340853560841i</v>
      </c>
      <c r="BR107" s="223" t="str">
        <f t="shared" ca="1" si="94"/>
        <v>8.47154654694904-0.207964794859228i</v>
      </c>
      <c r="BS107" s="223" t="str">
        <f t="shared" ca="1" si="95"/>
        <v>8.31127135504135-1.653214661166i</v>
      </c>
      <c r="BT107" s="223" t="str">
        <f t="shared" ca="1" si="96"/>
        <v>7.90627314495073-3.0497860925737i</v>
      </c>
      <c r="BU107" s="223" t="str">
        <f t="shared" ca="1" si="97"/>
        <v>7.26847697363876-4.35655744099722i</v>
      </c>
      <c r="BV107" s="223" t="str">
        <f t="shared" ca="1" si="98"/>
        <v>6.41666256773954-5.5350511962217i</v>
      </c>
      <c r="BW107" s="223" t="str">
        <f t="shared" ca="1" si="99"/>
        <v>5.3759113598567-6.55056694523372i</v>
      </c>
      <c r="BX107" s="223" t="str">
        <f t="shared" ca="1" si="100"/>
        <v>4.17686797292353-7.37320311599991i</v>
      </c>
      <c r="BY107" s="223" t="str">
        <f t="shared" ca="1" si="101"/>
        <v>2.85483789800722-7.97873742074063i</v>
      </c>
      <c r="BZ107" s="223" t="str">
        <f t="shared" ca="1" si="102"/>
        <v>1.44874793417877-8.34934007429556i</v>
      </c>
      <c r="CA107" s="223" t="str">
        <f t="shared" ca="1" si="103"/>
        <v>-2.07108616571815E-13-8.47409878707023i</v>
      </c>
      <c r="CB107" s="223" t="str">
        <f t="shared" ca="1" si="104"/>
        <v>-1.44874793417917-8.3493400742955i</v>
      </c>
      <c r="CC107" s="223" t="str">
        <f t="shared" ca="1" si="105"/>
        <v>-2.85483789800759-7.9787374207405i</v>
      </c>
      <c r="CD107" s="223" t="str">
        <f t="shared" ca="1" si="106"/>
        <v>-4.17686797292388-7.37320311599972i</v>
      </c>
      <c r="CE107" s="223" t="str">
        <f t="shared" ca="1" si="107"/>
        <v>-5.37591135985636-6.55056694523401i</v>
      </c>
      <c r="CF107" s="223" t="str">
        <f t="shared" ca="1" si="108"/>
        <v>-6.41666256773925-5.53505119622204i</v>
      </c>
      <c r="CG107" s="223" t="str">
        <f t="shared" ca="1" si="109"/>
        <v>-7.26847697363862-4.35655744099745i</v>
      </c>
      <c r="CH107" s="223" t="str">
        <f t="shared" ca="1" si="110"/>
        <v>-7.90627314495066-3.04978609257389i</v>
      </c>
      <c r="CI107" s="223" t="str">
        <f t="shared" ca="1" si="111"/>
        <v>-8.31127135504133-1.6532146611661i</v>
      </c>
      <c r="CJ107" s="223" t="str">
        <f t="shared" ca="1" si="112"/>
        <v>-8.47154654694904-0.207964794859251i</v>
      </c>
      <c r="CK107" s="223" t="str">
        <f t="shared" ca="1" si="113"/>
        <v>-8.3823794632909+1.24340853560847i</v>
      </c>
      <c r="CL107" s="223" t="str">
        <f t="shared" ca="1" si="114"/>
        <v>-8.04639560345241+2.65817005584043i</v>
      </c>
      <c r="CM107" s="223" t="str">
        <f t="shared" ca="1" si="115"/>
        <v>-7.47348791650574+3.99466251576622i</v>
      </c>
      <c r="CN107" s="223" t="str">
        <f t="shared" ca="1" si="116"/>
        <v>-6.68052550614162+5.21353327550678i</v>
      </c>
      <c r="CO107" s="223" t="str">
        <f t="shared" ca="1" si="117"/>
        <v>-5.69085692471504+6.27889303264899i</v>
      </c>
      <c r="CP107" s="223" t="str">
        <f t="shared" ca="1" si="118"/>
        <v>-4.53362268177038+7.15937257253471i</v>
      </c>
      <c r="CQ107" s="223" t="str">
        <f t="shared" ca="1" si="119"/>
        <v>-3.24289721003724+7.82904642585275i</v>
      </c>
      <c r="CR107" s="223" t="str">
        <f t="shared" ca="1" si="120"/>
        <v>-1.85668555345923+8.26819623670126i</v>
      </c>
      <c r="CS107" s="223" t="str">
        <f t="shared" ca="1" si="121"/>
        <v>-0.415804319502574+8.46389136395949i</v>
      </c>
      <c r="CT107" s="223" t="str">
        <f t="shared" ca="1" si="122"/>
        <v>1.03732015422995+8.41036962033498i</v>
      </c>
      <c r="CU107" s="223" t="str">
        <f t="shared" ca="1" si="123"/>
        <v>2.45990103142702+8.10920693832691i</v>
      </c>
      <c r="CV107" s="223" t="str">
        <f t="shared" ca="1" si="124"/>
        <v>3.8100508232791+7.56927096734258i</v>
      </c>
      <c r="CW107" s="223" t="str">
        <f t="shared" ca="1" si="125"/>
        <v>5.04801475365794+6.80645996828578i</v>
      </c>
      <c r="CX107" s="223" t="str">
        <f t="shared" ca="1" si="126"/>
        <v>6.13734132717824+5.84323469379205i</v>
      </c>
      <c r="CY107" s="223" t="str">
        <f t="shared" ca="1" si="127"/>
        <v>7.04595563309884+4.7079570377636i</v>
      </c>
      <c r="CZ107" s="223" t="str">
        <f t="shared" ca="1" si="128"/>
        <v>7.74710378193515+3.43405492748021i</v>
      </c>
      <c r="DA107" s="223" t="str">
        <f t="shared" ca="1" si="129"/>
        <v>8.22014066611617+2.05903804780006i</v>
      </c>
      <c r="DB107" s="223" t="str">
        <f t="shared" ca="1" si="130"/>
        <v>8.45113784929763+0.623393379170913i</v>
      </c>
      <c r="DC107" s="223" t="str">
        <f t="shared" ca="1" si="131"/>
        <v>8.43329368520372-0.830606929978424i</v>
      </c>
      <c r="DD107" s="223" t="str">
        <f t="shared" ca="1" si="132"/>
        <v>8.16713359016454-2.26015025461387i</v>
      </c>
      <c r="DE107" s="223" t="str">
        <f t="shared" ca="1" si="133"/>
        <v>7.66049457238196-3.623144098643i</v>
      </c>
      <c r="DF107" s="223" t="str">
        <f t="shared" ca="1" si="134"/>
        <v>6.92829447345498-4.87945549647892i</v>
      </c>
      <c r="DG107" s="223" t="str">
        <f t="shared" ca="1" si="135"/>
        <v>5.99209271678214-5.99209271678197i</v>
      </c>
      <c r="DH107" s="223" t="str">
        <f t="shared" ca="1" si="136"/>
        <v>4.87945549647911-6.92829447345484i</v>
      </c>
      <c r="DI107" s="223" t="str">
        <f t="shared" ca="1" si="137"/>
        <v>3.62314409864324-7.66049457238185i</v>
      </c>
      <c r="DJ107" s="223" t="str">
        <f t="shared" ca="1" si="138"/>
        <v>2.2601502546141-8.16713359016448i</v>
      </c>
      <c r="DK107" s="223" t="str">
        <f t="shared" ca="1" si="139"/>
        <v>0.83060692997866-8.4332936852037i</v>
      </c>
      <c r="DL107" s="223" t="str">
        <f t="shared" ca="1" si="140"/>
        <v>-0.623393379171517-8.45113784929758i</v>
      </c>
      <c r="DM107" s="223" t="str">
        <f t="shared" ca="1" si="141"/>
        <v>-2.05903804780063-8.22014066611603i</v>
      </c>
      <c r="DN107" s="223" t="str">
        <f t="shared" ca="1" si="142"/>
        <v>-3.43405492748075-7.74710378193492i</v>
      </c>
      <c r="DO107" s="223" t="str">
        <f t="shared" ca="1" si="143"/>
        <v>-4.70795703776411-7.0459556330985i</v>
      </c>
      <c r="DP107" s="223" t="str">
        <f t="shared" ca="1" si="144"/>
        <v>-5.84323469379188-6.13734132717841i</v>
      </c>
      <c r="DQ107" s="223" t="str">
        <f t="shared" ca="1" si="145"/>
        <v>-6.80645996828564-5.04801475365812i</v>
      </c>
      <c r="DR107" s="223" t="str">
        <f t="shared" ca="1" si="146"/>
        <v>-7.56927096734247-3.81005082327932i</v>
      </c>
      <c r="DS107" s="223" t="str">
        <f t="shared" ca="1" si="147"/>
        <v>-8.10920693832685-2.45990103142725i</v>
      </c>
      <c r="DT107" s="223" t="str">
        <f t="shared" ca="1" si="148"/>
        <v>-8.41036962033494-1.03732015423018i</v>
      </c>
      <c r="DU107" s="223" t="str">
        <f t="shared" ca="1" si="149"/>
        <v>-8.4638913639595+0.415804319502337i</v>
      </c>
      <c r="DV107" s="223" t="str">
        <f t="shared" ca="1" si="150"/>
        <v>-8.26819623670132+1.85668555345898i</v>
      </c>
      <c r="DW107" s="223" t="str">
        <f t="shared" ca="1" si="151"/>
        <v>-7.82904642585285+3.242897210037i</v>
      </c>
      <c r="DX107" s="223" t="str">
        <f t="shared" ca="1" si="152"/>
        <v>-7.1593725725344+4.53362268177088i</v>
      </c>
      <c r="DY107" s="223" t="str">
        <f t="shared" ca="1" si="153"/>
        <v>-6.27889303264858+5.69085692471548i</v>
      </c>
      <c r="DZ107" s="223" t="str">
        <f t="shared" ca="1" si="154"/>
        <v>-5.2135332755063+6.68052550614199i</v>
      </c>
      <c r="EA107" s="223" t="str">
        <f t="shared" ca="1" si="155"/>
        <v>-3.99466251576643+7.47348791650563i</v>
      </c>
      <c r="EB107" s="223" t="str">
        <f t="shared" ca="1" si="156"/>
        <v>-2.65817005584068+8.04639560345234i</v>
      </c>
      <c r="EC107" s="223" t="str">
        <f t="shared" ca="1" si="157"/>
        <v>-1.24340853560872+8.38237946329087i</v>
      </c>
      <c r="ED107" s="223" t="str">
        <f t="shared" ca="1" si="158"/>
        <v>0.207964794859013+8.47154654694905i</v>
      </c>
      <c r="EE107" s="223" t="str">
        <f t="shared" ca="1" si="159"/>
        <v>1.65321466116587+8.31127135504138i</v>
      </c>
      <c r="EF107" s="223" t="str">
        <f t="shared" ca="1" si="160"/>
        <v>3.04978609257366+7.90627314495075i</v>
      </c>
      <c r="EG107" s="223" t="str">
        <f t="shared" ca="1" si="161"/>
        <v>4.35655744099723+7.26847697363875i</v>
      </c>
      <c r="EH107" s="223" t="str">
        <f t="shared" ca="1" si="162"/>
        <v>5.53505119622184+6.41666256773942i</v>
      </c>
      <c r="EI107" s="223" t="str">
        <f t="shared" ca="1" si="163"/>
        <v>6.55056694523386+5.37591135985654i</v>
      </c>
      <c r="EJ107" s="223" t="str">
        <f t="shared" ca="1" si="164"/>
        <v>7.37320311600001+4.17686797292335i</v>
      </c>
      <c r="EK107" s="223" t="str">
        <f t="shared" ca="1" si="165"/>
        <v>7.97873742074069+2.85483789800703i</v>
      </c>
      <c r="EL107" s="223" t="str">
        <f t="shared" ca="1" si="166"/>
        <v>8.3493400742956+1.44874793417859i</v>
      </c>
      <c r="EM107" s="223" t="str">
        <f t="shared" ca="1" si="167"/>
        <v>8.47409878707023-4.14217233143631E-13i</v>
      </c>
      <c r="EN107" s="223"/>
      <c r="EO107" s="223"/>
      <c r="EP107" s="223"/>
    </row>
    <row r="108" spans="1:146" ht="15" thickBot="1">
      <c r="A108" s="257">
        <f t="shared" si="168"/>
        <v>1.5625E-4</v>
      </c>
      <c r="B108" s="256">
        <v>8</v>
      </c>
      <c r="C108" s="230">
        <f t="shared" si="169"/>
        <v>1600</v>
      </c>
      <c r="D108" s="229">
        <f t="shared" si="170"/>
        <v>10053.096491487338</v>
      </c>
      <c r="E108" s="229" t="str">
        <f t="shared" si="171"/>
        <v>10053.0964914873i</v>
      </c>
      <c r="F108" s="229" t="str">
        <f t="shared" si="172"/>
        <v>0.92102177795166-1.44265528166805i</v>
      </c>
      <c r="G108" s="229" t="str">
        <f t="shared" si="173"/>
        <v>-2.89868937003806-0.393574722031177i</v>
      </c>
      <c r="H108" s="229" t="str">
        <f t="shared" si="38"/>
        <v>0.0407197162805114-0.0583434505468646i</v>
      </c>
      <c r="I108" s="229" t="str">
        <f t="shared" si="174"/>
        <v>-0.0121492084971636+0.00281808020561094i</v>
      </c>
      <c r="J108" s="255" t="str">
        <f ca="1">IMPRODUCT(1/N_FFT2,W100)</f>
        <v>0.0445285157778344-0.000727527166481176i</v>
      </c>
      <c r="K108" s="254" t="str">
        <f t="shared" ca="1" si="175"/>
        <v>-0.000538935992347244+0.00013432380813168i</v>
      </c>
      <c r="M108" s="258"/>
      <c r="N108" s="246">
        <f t="shared" ca="1" si="176"/>
        <v>7.5259749120119963</v>
      </c>
      <c r="O108" s="223">
        <f t="shared" ca="1" si="39"/>
        <v>-8.4740250879880037</v>
      </c>
      <c r="P108" s="223" t="str">
        <f t="shared" ca="1" si="40"/>
        <v>-8.31119907206632+1.65320028318833i</v>
      </c>
      <c r="Q108" s="223" t="str">
        <f t="shared" ca="1" si="41"/>
        <v>-7.82897833677927+3.24286900661913i</v>
      </c>
      <c r="R108" s="223" t="str">
        <f t="shared" ca="1" si="42"/>
        <v>-7.04589435455143+4.70791609274745i</v>
      </c>
      <c r="S108" s="223" t="str">
        <f t="shared" ca="1" si="43"/>
        <v>-5.99204060366125+5.99204060366124i</v>
      </c>
      <c r="T108" s="223" t="str">
        <f t="shared" ca="1" si="44"/>
        <v>-4.70791609274746+7.04589435455143i</v>
      </c>
      <c r="U108" s="223" t="str">
        <f t="shared" ca="1" si="45"/>
        <v>-3.24286900661915+7.82897833677927i</v>
      </c>
      <c r="V108" s="223" t="str">
        <f t="shared" ca="1" si="46"/>
        <v>-1.65320028318837+8.31119907206632i</v>
      </c>
      <c r="W108" s="223" t="str">
        <f t="shared" ca="1" si="47"/>
        <v>2.95866879074233E-14+8.474025087988i</v>
      </c>
      <c r="X108" s="223" t="str">
        <f t="shared" ca="1" si="48"/>
        <v>1.65320028318834+8.31119907206632i</v>
      </c>
      <c r="Y108" s="223" t="str">
        <f t="shared" ca="1" si="49"/>
        <v>3.24286900661912+7.82897833677927i</v>
      </c>
      <c r="Z108" s="223" t="str">
        <f t="shared" ca="1" si="50"/>
        <v>4.70791609274743+7.04589435455144i</v>
      </c>
      <c r="AA108" s="223" t="str">
        <f t="shared" ca="1" si="51"/>
        <v>5.99204060366122+5.99204060366128i</v>
      </c>
      <c r="AB108" s="223" t="str">
        <f t="shared" ca="1" si="52"/>
        <v>7.04589435455144+4.70791609274743i</v>
      </c>
      <c r="AC108" s="223" t="str">
        <f t="shared" ca="1" si="53"/>
        <v>7.82897833677927+3.24286900661912i</v>
      </c>
      <c r="AD108" s="223" t="str">
        <f t="shared" ca="1" si="54"/>
        <v>8.31119907206632+1.65320028318834i</v>
      </c>
      <c r="AE108" s="223" t="str">
        <f t="shared" ca="1" si="55"/>
        <v>8.474025087988+2.73807556133599E-14i</v>
      </c>
      <c r="AF108" s="223" t="str">
        <f t="shared" ca="1" si="56"/>
        <v>8.31119907206632-1.65320028318837i</v>
      </c>
      <c r="AG108" s="223" t="str">
        <f t="shared" ca="1" si="57"/>
        <v>7.82897833677927-3.24286900661915i</v>
      </c>
      <c r="AH108" s="223" t="str">
        <f t="shared" ca="1" si="58"/>
        <v>7.04589435455143-4.70791609274746i</v>
      </c>
      <c r="AI108" s="223" t="str">
        <f t="shared" ca="1" si="59"/>
        <v>5.99204060366126-5.99204060366124i</v>
      </c>
      <c r="AJ108" s="223" t="str">
        <f t="shared" ca="1" si="60"/>
        <v>4.70791609274747-7.04589435455141i</v>
      </c>
      <c r="AK108" s="223" t="str">
        <f t="shared" ca="1" si="61"/>
        <v>3.24286900661909-7.82897833677929i</v>
      </c>
      <c r="AL108" s="223" t="str">
        <f t="shared" ca="1" si="62"/>
        <v>1.65320028318831-8.31119907206633i</v>
      </c>
      <c r="AM108" s="223" t="str">
        <f t="shared" ca="1" si="63"/>
        <v>1.55729081151081E-15-8.474025087988i</v>
      </c>
      <c r="AN108" s="223" t="str">
        <f t="shared" ca="1" si="64"/>
        <v>-1.65320028318832-8.31119907206633i</v>
      </c>
      <c r="AO108" s="223" t="str">
        <f t="shared" ca="1" si="65"/>
        <v>-3.2428690066191-7.82897833677928i</v>
      </c>
      <c r="AP108" s="223" t="str">
        <f t="shared" ca="1" si="66"/>
        <v>-4.70791609274748-7.04589435455141i</v>
      </c>
      <c r="AQ108" s="223" t="str">
        <f t="shared" ca="1" si="67"/>
        <v>-5.99204060366126-5.99204060366124i</v>
      </c>
      <c r="AR108" s="223" t="str">
        <f t="shared" ca="1" si="68"/>
        <v>-5.99204060366126-5.99204060366124i</v>
      </c>
      <c r="AS108" s="223" t="str">
        <f t="shared" ca="1" si="69"/>
        <v>-7.82897833677927-3.24286900661915i</v>
      </c>
      <c r="AT108" s="223" t="str">
        <f t="shared" ca="1" si="70"/>
        <v>-8.31119907206632-1.65320028318836i</v>
      </c>
      <c r="AU108" s="223" t="str">
        <f t="shared" ca="1" si="71"/>
        <v>-8.474025087988+2.80293970959125E-14i</v>
      </c>
      <c r="AV108" s="223" t="str">
        <f t="shared" ca="1" si="72"/>
        <v>-8.31119907206632+1.65320028318834i</v>
      </c>
      <c r="AW108" s="223" t="str">
        <f t="shared" ca="1" si="73"/>
        <v>-7.82897833677927+3.24286900661912i</v>
      </c>
      <c r="AX108" s="223" t="str">
        <f t="shared" ca="1" si="74"/>
        <v>-7.04589435455143+4.70791609274743i</v>
      </c>
      <c r="AY108" s="223" t="str">
        <f t="shared" ca="1" si="75"/>
        <v>-5.99204060366128+5.99204060366122i</v>
      </c>
      <c r="AZ108" s="223" t="str">
        <f t="shared" ca="1" si="76"/>
        <v>-4.70791609274742+7.04589435455144i</v>
      </c>
      <c r="BA108" s="223" t="str">
        <f t="shared" ca="1" si="77"/>
        <v>-3.24286900661912+7.82897833677927i</v>
      </c>
      <c r="BB108" s="223" t="str">
        <f t="shared" ca="1" si="78"/>
        <v>-1.65320028318834+8.31119907206632i</v>
      </c>
      <c r="BC108" s="223" t="str">
        <f t="shared" ca="1" si="79"/>
        <v>-2.51748233192965E-14+8.474025087988i</v>
      </c>
      <c r="BD108" s="223" t="str">
        <f t="shared" ca="1" si="80"/>
        <v>1.65320028318829+8.31119907206633i</v>
      </c>
      <c r="BE108" s="223" t="str">
        <f t="shared" ca="1" si="81"/>
        <v>3.24286900661915+7.82897833677927i</v>
      </c>
      <c r="BF108" s="223" t="str">
        <f t="shared" ca="1" si="82"/>
        <v>4.70791609274746+7.04589435455143i</v>
      </c>
      <c r="BG108" s="223" t="str">
        <f t="shared" ca="1" si="83"/>
        <v>5.99204060366124+5.99204060366125i</v>
      </c>
      <c r="BH108" s="223" t="str">
        <f t="shared" ca="1" si="84"/>
        <v>7.04589435455141+4.70791609274747i</v>
      </c>
      <c r="BI108" s="223" t="str">
        <f t="shared" ca="1" si="85"/>
        <v>7.82897833677925+3.24286900661918i</v>
      </c>
      <c r="BJ108" s="223" t="str">
        <f t="shared" ca="1" si="86"/>
        <v>8.31119907206633+1.65320028318831i</v>
      </c>
      <c r="BK108" s="223" t="str">
        <f t="shared" ca="1" si="87"/>
        <v>8.474025087988+3.11458162302162E-15i</v>
      </c>
      <c r="BL108" s="223" t="str">
        <f t="shared" ca="1" si="88"/>
        <v>8.31119907206633-1.65320028318832i</v>
      </c>
      <c r="BM108" s="223" t="str">
        <f t="shared" ca="1" si="89"/>
        <v>7.82897833677928-3.24286900661911i</v>
      </c>
      <c r="BN108" s="223" t="str">
        <f t="shared" ca="1" si="90"/>
        <v>7.04589435455126-4.70791609274769i</v>
      </c>
      <c r="BO108" s="223" t="str">
        <f t="shared" ca="1" si="91"/>
        <v>5.99204060366141-5.99204060366108i</v>
      </c>
      <c r="BP108" s="223" t="str">
        <f t="shared" ca="1" si="92"/>
        <v>4.70791609274738-7.04589435455148i</v>
      </c>
      <c r="BQ108" s="223" t="str">
        <f t="shared" ca="1" si="93"/>
        <v>3.24286900661876-7.82897833677943i</v>
      </c>
      <c r="BR108" s="223" t="str">
        <f t="shared" ca="1" si="94"/>
        <v>1.65320028318845-8.3111990720663i</v>
      </c>
      <c r="BS108" s="223" t="str">
        <f t="shared" ca="1" si="95"/>
        <v>-2.07106815351963E-13-8.474025087988i</v>
      </c>
      <c r="BT108" s="223" t="str">
        <f t="shared" ca="1" si="96"/>
        <v>-1.65320028318801-8.31119907206639i</v>
      </c>
      <c r="BU108" s="223" t="str">
        <f t="shared" ca="1" si="97"/>
        <v>-3.24286900661913-7.82897833677927i</v>
      </c>
      <c r="BV108" s="223" t="str">
        <f t="shared" ca="1" si="98"/>
        <v>-4.70791609274771-7.04589435455126i</v>
      </c>
      <c r="BW108" s="223" t="str">
        <f t="shared" ca="1" si="99"/>
        <v>-5.9920406036611-5.9920406036614i</v>
      </c>
      <c r="BX108" s="223" t="str">
        <f t="shared" ca="1" si="100"/>
        <v>-7.04589435455149-4.70791609274735i</v>
      </c>
      <c r="BY108" s="223" t="str">
        <f t="shared" ca="1" si="101"/>
        <v>-7.82897833677911-3.24286900661951i</v>
      </c>
      <c r="BZ108" s="223" t="str">
        <f t="shared" ca="1" si="102"/>
        <v>-8.3111990720663-1.65320028318842i</v>
      </c>
      <c r="CA108" s="223" t="str">
        <f t="shared" ca="1" si="103"/>
        <v>-8.474025087988+2.36693503259387E-13i</v>
      </c>
      <c r="CB108" s="223" t="str">
        <f t="shared" ca="1" si="104"/>
        <v>-8.31119907206638+1.65320028318804i</v>
      </c>
      <c r="CC108" s="223" t="str">
        <f t="shared" ca="1" si="105"/>
        <v>-7.82897833677926+3.24286900661916i</v>
      </c>
      <c r="CD108" s="223" t="str">
        <f t="shared" ca="1" si="106"/>
        <v>-7.04589435455124+4.70791609274774i</v>
      </c>
      <c r="CE108" s="223" t="str">
        <f t="shared" ca="1" si="107"/>
        <v>-5.99204060366137+5.99204060366112i</v>
      </c>
      <c r="CF108" s="223" t="str">
        <f t="shared" ca="1" si="108"/>
        <v>-4.70791609274733+7.04589435455151i</v>
      </c>
      <c r="CG108" s="223" t="str">
        <f t="shared" ca="1" si="109"/>
        <v>-3.24286900661949+7.82897833677912i</v>
      </c>
      <c r="CH108" s="223" t="str">
        <f t="shared" ca="1" si="110"/>
        <v>-1.65320028318839+8.31119907206631i</v>
      </c>
      <c r="CI108" s="223" t="str">
        <f t="shared" ca="1" si="111"/>
        <v>2.51227298744513E-13+8.474025087988i</v>
      </c>
      <c r="CJ108" s="223" t="str">
        <f t="shared" ca="1" si="112"/>
        <v>1.65320028318806+8.31119907206638i</v>
      </c>
      <c r="CK108" s="223" t="str">
        <f t="shared" ca="1" si="113"/>
        <v>3.24286900661918+7.82897833677925i</v>
      </c>
      <c r="CL108" s="223" t="str">
        <f t="shared" ca="1" si="114"/>
        <v>4.70791609274775+7.04589435455122i</v>
      </c>
      <c r="CM108" s="223" t="str">
        <f t="shared" ca="1" si="115"/>
        <v>5.99204060366114+5.99204060366135i</v>
      </c>
      <c r="CN108" s="223" t="str">
        <f t="shared" ca="1" si="116"/>
        <v>7.04589435455152+4.70791609274731i</v>
      </c>
      <c r="CO108" s="223" t="str">
        <f t="shared" ca="1" si="117"/>
        <v>7.82897833677914+3.24286900661945i</v>
      </c>
      <c r="CP108" s="223" t="str">
        <f t="shared" ca="1" si="118"/>
        <v>8.31119907206632+1.65320028318836i</v>
      </c>
      <c r="CQ108" s="223" t="str">
        <f t="shared" ca="1" si="119"/>
        <v>8.474025087988-2.80813986651936E-13i</v>
      </c>
      <c r="CR108" s="223" t="str">
        <f t="shared" ca="1" si="120"/>
        <v>8.31119907206637-1.6532002831881i</v>
      </c>
      <c r="CS108" s="223" t="str">
        <f t="shared" ca="1" si="121"/>
        <v>7.82897833677924-3.2428690066192i</v>
      </c>
      <c r="CT108" s="223" t="str">
        <f t="shared" ca="1" si="122"/>
        <v>7.0458943545512-4.70791609274778i</v>
      </c>
      <c r="CU108" s="223" t="str">
        <f t="shared" ca="1" si="123"/>
        <v>5.99204060366133-5.99204060366117i</v>
      </c>
      <c r="CV108" s="223" t="str">
        <f t="shared" ca="1" si="124"/>
        <v>4.70791609274728-7.04589435455154i</v>
      </c>
      <c r="CW108" s="223" t="str">
        <f t="shared" ca="1" si="125"/>
        <v>3.24286900661945-7.82897833677914i</v>
      </c>
      <c r="CX108" s="223" t="str">
        <f t="shared" ca="1" si="126"/>
        <v>1.65320028318834-8.31119907206632i</v>
      </c>
      <c r="CY108" s="223" t="str">
        <f t="shared" ca="1" si="127"/>
        <v>-3.1040067455936E-13-8.474025087988i</v>
      </c>
      <c r="CZ108" s="223" t="str">
        <f t="shared" ca="1" si="128"/>
        <v>-1.65320028318812-8.31119907206636i</v>
      </c>
      <c r="DA108" s="223" t="str">
        <f t="shared" ca="1" si="129"/>
        <v>-3.24286900661924-7.82897833677922i</v>
      </c>
      <c r="DB108" s="223" t="str">
        <f t="shared" ca="1" si="130"/>
        <v>-4.70791609274709-7.04589435455166i</v>
      </c>
      <c r="DC108" s="223" t="str">
        <f t="shared" ca="1" si="131"/>
        <v>-5.99204060366118-5.99204060366132i</v>
      </c>
      <c r="DD108" s="223" t="str">
        <f t="shared" ca="1" si="132"/>
        <v>-7.04589435455155-4.70791609274727i</v>
      </c>
      <c r="DE108" s="223" t="str">
        <f t="shared" ca="1" si="133"/>
        <v>-7.82897833677916-3.2428690066194i</v>
      </c>
      <c r="DF108" s="223" t="str">
        <f t="shared" ca="1" si="134"/>
        <v>-8.31119907206633-1.6532002831883i</v>
      </c>
      <c r="DG108" s="223" t="str">
        <f t="shared" ca="1" si="135"/>
        <v>-8.474025087988+3.5504025488908E-13i</v>
      </c>
      <c r="DH108" s="223" t="str">
        <f t="shared" ca="1" si="136"/>
        <v>-8.31119907206636+1.65320028318814i</v>
      </c>
      <c r="DI108" s="223" t="str">
        <f t="shared" ca="1" si="137"/>
        <v>-7.82897833677922+3.24286900661925i</v>
      </c>
      <c r="DJ108" s="223" t="str">
        <f t="shared" ca="1" si="138"/>
        <v>-7.04589435455164+4.70791609274713i</v>
      </c>
      <c r="DK108" s="223" t="str">
        <f t="shared" ca="1" si="139"/>
        <v>-5.99204060366129+5.99204060366121i</v>
      </c>
      <c r="DL108" s="223" t="str">
        <f t="shared" ca="1" si="140"/>
        <v>-4.70791609274723+7.04589435455158i</v>
      </c>
      <c r="DM108" s="223" t="str">
        <f t="shared" ca="1" si="141"/>
        <v>-3.24286900661939+7.82897833677916i</v>
      </c>
      <c r="DN108" s="223" t="str">
        <f t="shared" ca="1" si="142"/>
        <v>-1.65320028318828+8.31119907206633i</v>
      </c>
      <c r="DO108" s="223" t="str">
        <f t="shared" ca="1" si="143"/>
        <v>3.69574050374207E-13+8.474025087988i</v>
      </c>
      <c r="DP108" s="223" t="str">
        <f t="shared" ca="1" si="144"/>
        <v>1.65320028318818+8.31119907206635i</v>
      </c>
      <c r="DQ108" s="223" t="str">
        <f t="shared" ca="1" si="145"/>
        <v>3.24286900661929+7.82897833677921i</v>
      </c>
      <c r="DR108" s="223" t="str">
        <f t="shared" ca="1" si="146"/>
        <v>4.70791609274714+7.04589435455164i</v>
      </c>
      <c r="DS108" s="223" t="str">
        <f t="shared" ca="1" si="147"/>
        <v>5.99204060366122+5.99204060366128i</v>
      </c>
      <c r="DT108" s="223" t="str">
        <f t="shared" ca="1" si="148"/>
        <v>7.04589435455159+4.70791609274722i</v>
      </c>
      <c r="DU108" s="223" t="str">
        <f t="shared" ca="1" si="149"/>
        <v>7.82897833677918+3.24286900661935i</v>
      </c>
      <c r="DV108" s="223" t="str">
        <f t="shared" ca="1" si="150"/>
        <v>8.31119907206635+1.65320028318824i</v>
      </c>
      <c r="DW108" s="223" t="str">
        <f t="shared" ca="1" si="151"/>
        <v>8.474025087988-4.14213630703927E-13i</v>
      </c>
      <c r="DX108" s="223" t="str">
        <f t="shared" ca="1" si="152"/>
        <v>8.31119907206635-1.6532002831882i</v>
      </c>
      <c r="DY108" s="223" t="str">
        <f t="shared" ca="1" si="153"/>
        <v>7.8289783367792-3.24286900661931i</v>
      </c>
      <c r="DZ108" s="223" t="str">
        <f t="shared" ca="1" si="154"/>
        <v>7.04589435455161-4.70791609274718i</v>
      </c>
      <c r="EA108" s="223" t="str">
        <f t="shared" ca="1" si="155"/>
        <v>5.99204060366125-5.99204060366125i</v>
      </c>
      <c r="EB108" s="223" t="str">
        <f t="shared" ca="1" si="156"/>
        <v>4.70791609274718-7.04589435455161i</v>
      </c>
      <c r="EC108" s="223" t="str">
        <f t="shared" ca="1" si="157"/>
        <v>3.24286900661934-7.82897833677919i</v>
      </c>
      <c r="ED108" s="223" t="str">
        <f t="shared" ca="1" si="158"/>
        <v>1.65320028318823-8.31119907206635i</v>
      </c>
      <c r="EE108" s="223" t="str">
        <f t="shared" ca="1" si="159"/>
        <v>4.14214549459567E-13-8.474025087988i</v>
      </c>
      <c r="EF108" s="223" t="str">
        <f t="shared" ca="1" si="160"/>
        <v>-1.65320028318824-8.31119907206635i</v>
      </c>
      <c r="EG108" s="223" t="str">
        <f t="shared" ca="1" si="161"/>
        <v>-3.24286900661935-7.82897833677918i</v>
      </c>
      <c r="EH108" s="223" t="str">
        <f t="shared" ca="1" si="162"/>
        <v>-4.70791609274719-7.0458943545516i</v>
      </c>
      <c r="EI108" s="223" t="str">
        <f t="shared" ca="1" si="163"/>
        <v>-5.99204060366126-5.99204060366124i</v>
      </c>
      <c r="EJ108" s="223" t="str">
        <f t="shared" ca="1" si="164"/>
        <v>-7.04589435455162-4.70791609274717i</v>
      </c>
      <c r="EK108" s="223" t="str">
        <f t="shared" ca="1" si="165"/>
        <v>-7.82897833677921-3.24286900661929i</v>
      </c>
      <c r="EL108" s="223" t="str">
        <f t="shared" ca="1" si="166"/>
        <v>-8.31119907206635-1.65320028318818i</v>
      </c>
      <c r="EM108" s="223" t="str">
        <f t="shared" ca="1" si="167"/>
        <v>-8.474025087988-3.99680753974441E-13i</v>
      </c>
      <c r="EN108" s="223"/>
      <c r="EO108" s="223"/>
      <c r="EP108" s="223"/>
    </row>
    <row r="109" spans="1:146" ht="15" thickBot="1">
      <c r="A109" s="257">
        <f t="shared" si="168"/>
        <v>1.7578124999999999E-4</v>
      </c>
      <c r="B109" s="256">
        <v>9</v>
      </c>
      <c r="C109" s="230">
        <f t="shared" si="169"/>
        <v>1800</v>
      </c>
      <c r="D109" s="229">
        <f t="shared" si="170"/>
        <v>11309.733552923255</v>
      </c>
      <c r="E109" s="229" t="str">
        <f t="shared" si="171"/>
        <v>11309.7335529233i</v>
      </c>
      <c r="F109" s="229" t="str">
        <f t="shared" si="172"/>
        <v>0.895829273278092-1.29214914523718i</v>
      </c>
      <c r="G109" s="229" t="str">
        <f t="shared" si="173"/>
        <v>-2.94442255879685-0.465697911239635i</v>
      </c>
      <c r="H109" s="229" t="str">
        <f t="shared" si="38"/>
        <v>0.0396885062984184-0.0519386951743387i</v>
      </c>
      <c r="I109" s="229" t="str">
        <f t="shared" si="174"/>
        <v>-0.011688401890379+0.00291189822840361i</v>
      </c>
      <c r="J109" s="255" t="str">
        <f ca="1">IMPRODUCT(1/N_FFT2,X100)</f>
        <v>-0.547206971115106-0.00566369842819605i</v>
      </c>
      <c r="K109" s="254" t="str">
        <f t="shared" ca="1" si="175"/>
        <v>0.00641246710902965-0.00152721142634552i</v>
      </c>
      <c r="M109" s="258"/>
      <c r="N109" s="246">
        <f t="shared" ca="1" si="176"/>
        <v>7.5260617402613743</v>
      </c>
      <c r="O109" s="223">
        <f t="shared" ca="1" si="39"/>
        <v>-8.4739382597386257</v>
      </c>
      <c r="P109" s="223" t="str">
        <f t="shared" ca="1" si="40"/>
        <v>-8.26803960984196+1.85665038172147i</v>
      </c>
      <c r="Q109" s="223" t="str">
        <f t="shared" ca="1" si="41"/>
        <v>-7.66034945739282+3.62307546436499i</v>
      </c>
      <c r="R109" s="223" t="str">
        <f t="shared" ca="1" si="42"/>
        <v>-6.68039895499336+5.21343451402103i</v>
      </c>
      <c r="S109" s="223" t="str">
        <f t="shared" ca="1" si="43"/>
        <v>-5.37580952239556+6.5504428559284i</v>
      </c>
      <c r="T109" s="223" t="str">
        <f t="shared" ca="1" si="44"/>
        <v>-3.80997864837214+7.56912758042897i</v>
      </c>
      <c r="U109" s="223" t="str">
        <f t="shared" ca="1" si="45"/>
        <v>-2.05899904284048+8.21998494958744i</v>
      </c>
      <c r="V109" s="223" t="str">
        <f t="shared" ca="1" si="46"/>
        <v>-0.207960855321265+8.47138606796527i</v>
      </c>
      <c r="W109" s="223" t="str">
        <f t="shared" ca="1" si="47"/>
        <v>1.6531833438372+8.31111391219741i</v>
      </c>
      <c r="X109" s="223" t="str">
        <f t="shared" ca="1" si="48"/>
        <v>3.43398987517363+7.74695702628245i</v>
      </c>
      <c r="Y109" s="223" t="str">
        <f t="shared" ca="1" si="49"/>
        <v>5.04791912763809+6.80633103152407i</v>
      </c>
      <c r="Z109" s="223" t="str">
        <f t="shared" ca="1" si="50"/>
        <v>6.41654101502387+5.53494634412823i</v>
      </c>
      <c r="AA109" s="223" t="str">
        <f t="shared" ca="1" si="51"/>
        <v>7.4733463440386+3.99458684370575i</v>
      </c>
      <c r="AB109" s="223" t="str">
        <f t="shared" ca="1" si="52"/>
        <v>8.16697887776435+2.26010743992694i</v>
      </c>
      <c r="AC109" s="223" t="str">
        <f t="shared" ca="1" si="53"/>
        <v>8.4637310299901+0.415796442799524i</v>
      </c>
      <c r="AD109" s="223" t="str">
        <f t="shared" ca="1" si="54"/>
        <v>8.34918191030473-1.44872049012305i</v>
      </c>
      <c r="AE109" s="223" t="str">
        <f t="shared" ca="1" si="55"/>
        <v>7.82889811793682-3.24283577888665i</v>
      </c>
      <c r="AF109" s="223" t="str">
        <f t="shared" ca="1" si="56"/>
        <v>6.92816322874646-4.87936306352659i</v>
      </c>
      <c r="AG109" s="223" t="str">
        <f t="shared" ca="1" si="57"/>
        <v>5.69074912114825-6.27877408974177i</v>
      </c>
      <c r="AH109" s="223" t="str">
        <f t="shared" ca="1" si="58"/>
        <v>4.176788849292-7.37306344325695i</v>
      </c>
      <c r="AI109" s="223" t="str">
        <f t="shared" ca="1" si="59"/>
        <v>2.45985443280244-8.1090533232483i</v>
      </c>
      <c r="AJ109" s="223" t="str">
        <f t="shared" ca="1" si="60"/>
        <v>0.623381570048189-8.45097775692176i</v>
      </c>
      <c r="AK109" s="223" t="str">
        <f t="shared" ca="1" si="61"/>
        <v>-1.24338498135688-8.38222067342528i</v>
      </c>
      <c r="AL109" s="223" t="str">
        <f t="shared" ca="1" si="62"/>
        <v>-3.04972831958383-7.90612337410633i</v>
      </c>
      <c r="AM109" s="223" t="str">
        <f t="shared" ca="1" si="63"/>
        <v>-4.70786785355674-7.04582215950056i</v>
      </c>
      <c r="AN109" s="223" t="str">
        <f t="shared" ca="1" si="64"/>
        <v>-6.13722506572654-5.84312400368844i</v>
      </c>
      <c r="AO109" s="223" t="str">
        <f t="shared" ca="1" si="65"/>
        <v>-7.26833928475374-4.35647491345557i</v>
      </c>
      <c r="AP109" s="223" t="str">
        <f t="shared" ca="1" si="66"/>
        <v>-8.04624317822734-2.65811970134759i</v>
      </c>
      <c r="AQ109" s="223" t="str">
        <f t="shared" ca="1" si="67"/>
        <v>-8.43313393085506-0.830591195548795i</v>
      </c>
      <c r="AR109" s="223" t="str">
        <f t="shared" ca="1" si="68"/>
        <v>-8.43313393085506-0.830591195548795i</v>
      </c>
      <c r="AS109" s="223" t="str">
        <f t="shared" ca="1" si="69"/>
        <v>-7.97858627718424+2.85478381797807i</v>
      </c>
      <c r="AT109" s="223" t="str">
        <f t="shared" ca="1" si="70"/>
        <v>-7.15923695044608+4.53353680003036i</v>
      </c>
      <c r="AU109" s="223" t="str">
        <f t="shared" ca="1" si="71"/>
        <v>-5.99197920681734+5.99197920681728i</v>
      </c>
      <c r="AV109" s="223" t="str">
        <f t="shared" ca="1" si="72"/>
        <v>-4.53353680003036+7.15923695044608i</v>
      </c>
      <c r="AW109" s="223" t="str">
        <f t="shared" ca="1" si="73"/>
        <v>-2.85478381797806+7.97858627718424i</v>
      </c>
      <c r="AX109" s="223" t="str">
        <f t="shared" ca="1" si="74"/>
        <v>-1.03730050397109+8.41021030024359i</v>
      </c>
      <c r="AY109" s="223" t="str">
        <f t="shared" ca="1" si="75"/>
        <v>0.830591195548798+8.43313393085506i</v>
      </c>
      <c r="AZ109" s="223" t="str">
        <f t="shared" ca="1" si="76"/>
        <v>2.65811970134759+8.04624317822734i</v>
      </c>
      <c r="BA109" s="223" t="str">
        <f t="shared" ca="1" si="77"/>
        <v>4.35647491345557+7.26833928475373i</v>
      </c>
      <c r="BB109" s="223" t="str">
        <f t="shared" ca="1" si="78"/>
        <v>5.84312400368843+6.13722506572654i</v>
      </c>
      <c r="BC109" s="223" t="str">
        <f t="shared" ca="1" si="79"/>
        <v>7.04582215950056+4.70786785355673i</v>
      </c>
      <c r="BD109" s="223" t="str">
        <f t="shared" ca="1" si="80"/>
        <v>7.9061233741063+3.04972831958391i</v>
      </c>
      <c r="BE109" s="223" t="str">
        <f t="shared" ca="1" si="81"/>
        <v>8.38222067342528+1.24338498135688i</v>
      </c>
      <c r="BF109" s="223" t="str">
        <f t="shared" ca="1" si="82"/>
        <v>8.45097775692176-0.6233815700482i</v>
      </c>
      <c r="BG109" s="223" t="str">
        <f t="shared" ca="1" si="83"/>
        <v>8.1090533232483-2.45985443280244i</v>
      </c>
      <c r="BH109" s="223" t="str">
        <f t="shared" ca="1" si="84"/>
        <v>7.37306344325695-4.176788849292i</v>
      </c>
      <c r="BI109" s="223" t="str">
        <f t="shared" ca="1" si="85"/>
        <v>6.2787740897417-5.69074912114831i</v>
      </c>
      <c r="BJ109" s="223" t="str">
        <f t="shared" ca="1" si="86"/>
        <v>4.87936306352672-6.92816322874636i</v>
      </c>
      <c r="BK109" s="223" t="str">
        <f t="shared" ca="1" si="87"/>
        <v>3.24283577888626-7.82889811793698i</v>
      </c>
      <c r="BL109" s="223" t="str">
        <f t="shared" ca="1" si="88"/>
        <v>1.44872049012297-8.34918191030474i</v>
      </c>
      <c r="BM109" s="223" t="str">
        <f t="shared" ca="1" si="89"/>
        <v>-0.415796442799362-8.46373102999011i</v>
      </c>
      <c r="BN109" s="223" t="str">
        <f t="shared" ca="1" si="90"/>
        <v>-2.26010743992654-8.16697887776446i</v>
      </c>
      <c r="BO109" s="223" t="str">
        <f t="shared" ca="1" si="91"/>
        <v>-3.99458684370591-7.47334634403851i</v>
      </c>
      <c r="BP109" s="223" t="str">
        <f t="shared" ca="1" si="92"/>
        <v>-5.53494634412817-6.41654101502393i</v>
      </c>
      <c r="BQ109" s="223" t="str">
        <f t="shared" ca="1" si="93"/>
        <v>-6.80633103152382-5.04791912763844i</v>
      </c>
      <c r="BR109" s="223" t="str">
        <f t="shared" ca="1" si="94"/>
        <v>-7.74695702628252-3.43398987517347i</v>
      </c>
      <c r="BS109" s="223" t="str">
        <f t="shared" ca="1" si="95"/>
        <v>-8.31111391219739-1.65318334383729i</v>
      </c>
      <c r="BT109" s="223" t="str">
        <f t="shared" ca="1" si="96"/>
        <v>-8.47138606796528+0.207960855320922i</v>
      </c>
      <c r="BU109" s="223" t="str">
        <f t="shared" ca="1" si="97"/>
        <v>-8.2199849495874+2.05899904284065i</v>
      </c>
      <c r="BV109" s="223" t="str">
        <f t="shared" ca="1" si="98"/>
        <v>-7.56912758042901+3.80997864837206i</v>
      </c>
      <c r="BW109" s="223" t="str">
        <f t="shared" ca="1" si="99"/>
        <v>-6.55044285592861+5.37580952239529i</v>
      </c>
      <c r="BX109" s="223" t="str">
        <f t="shared" ca="1" si="100"/>
        <v>-5.21343451402084+6.68039895499351i</v>
      </c>
      <c r="BY109" s="223" t="str">
        <f t="shared" ca="1" si="101"/>
        <v>-3.62307546436502+7.6603494573928i</v>
      </c>
      <c r="BZ109" s="223" t="str">
        <f t="shared" ca="1" si="102"/>
        <v>-1.8566503817218+8.26803960984189i</v>
      </c>
      <c r="CA109" s="223" t="str">
        <f t="shared" ca="1" si="103"/>
        <v>2.51224724569158E-13+8.47393825973863i</v>
      </c>
      <c r="CB109" s="223" t="str">
        <f t="shared" ca="1" si="104"/>
        <v>1.85665038172146+8.26803960984196i</v>
      </c>
      <c r="CC109" s="223" t="str">
        <f t="shared" ca="1" si="105"/>
        <v>3.62307546436473+7.66034945739295i</v>
      </c>
      <c r="CD109" s="223" t="str">
        <f t="shared" ca="1" si="106"/>
        <v>5.21343451402125+6.6803989549932i</v>
      </c>
      <c r="CE109" s="223" t="str">
        <f t="shared" ca="1" si="107"/>
        <v>6.55044285592841+5.37580952239554i</v>
      </c>
      <c r="CF109" s="223" t="str">
        <f t="shared" ca="1" si="108"/>
        <v>7.56912758042885+3.80997864837237i</v>
      </c>
      <c r="CG109" s="223" t="str">
        <f t="shared" ca="1" si="109"/>
        <v>8.21998494958753+2.05899904284015i</v>
      </c>
      <c r="CH109" s="223" t="str">
        <f t="shared" ca="1" si="110"/>
        <v>8.47138606796527+0.207960855321262i</v>
      </c>
      <c r="CI109" s="223" t="str">
        <f t="shared" ca="1" si="111"/>
        <v>8.31111391219746-1.65318334383697i</v>
      </c>
      <c r="CJ109" s="223" t="str">
        <f t="shared" ca="1" si="112"/>
        <v>7.74695702628232-3.43398987517394i</v>
      </c>
      <c r="CK109" s="223" t="str">
        <f t="shared" ca="1" si="113"/>
        <v>6.80633103152402-5.04791912763816i</v>
      </c>
      <c r="CL109" s="223" t="str">
        <f t="shared" ca="1" si="114"/>
        <v>5.53494634412841-6.41654101502372i</v>
      </c>
      <c r="CM109" s="223" t="str">
        <f t="shared" ca="1" si="115"/>
        <v>3.99458684370545-7.47334634403876i</v>
      </c>
      <c r="CN109" s="223" t="str">
        <f t="shared" ca="1" si="116"/>
        <v>2.26010743992683-8.16697887776438i</v>
      </c>
      <c r="CO109" s="223" t="str">
        <f t="shared" ca="1" si="117"/>
        <v>0.415796442799687-8.46373102999009i</v>
      </c>
      <c r="CP109" s="223" t="str">
        <f t="shared" ca="1" si="118"/>
        <v>-1.44872049012347-8.34918191030466i</v>
      </c>
      <c r="CQ109" s="223" t="str">
        <f t="shared" ca="1" si="119"/>
        <v>-3.24283577888674-7.82889811793678i</v>
      </c>
      <c r="CR109" s="223" t="str">
        <f t="shared" ca="1" si="120"/>
        <v>-4.87936306352644-6.92816322874656i</v>
      </c>
      <c r="CS109" s="223" t="str">
        <f t="shared" ca="1" si="121"/>
        <v>-6.27877408974147-5.69074912114857i</v>
      </c>
      <c r="CT109" s="223" t="str">
        <f t="shared" ca="1" si="122"/>
        <v>-7.37306344325704-4.17678884929185i</v>
      </c>
      <c r="CU109" s="223" t="str">
        <f t="shared" ca="1" si="123"/>
        <v>-8.10905332324825-2.45985443280261i</v>
      </c>
      <c r="CV109" s="223" t="str">
        <f t="shared" ca="1" si="124"/>
        <v>-8.45097775692173-0.623381570048599i</v>
      </c>
      <c r="CW109" s="223" t="str">
        <f t="shared" ca="1" si="125"/>
        <v>-8.38222067342526+1.24338498135705i</v>
      </c>
      <c r="CX109" s="223" t="str">
        <f t="shared" ca="1" si="126"/>
        <v>-7.90612337410635+3.04972831958377i</v>
      </c>
      <c r="CY109" s="223" t="str">
        <f t="shared" ca="1" si="127"/>
        <v>-7.04582215950079+4.70786785355639i</v>
      </c>
      <c r="CZ109" s="223" t="str">
        <f t="shared" ca="1" si="128"/>
        <v>-5.84312400368832+6.13722506572665i</v>
      </c>
      <c r="DA109" s="223" t="str">
        <f t="shared" ca="1" si="129"/>
        <v>-4.35647491345563+7.26833928475369i</v>
      </c>
      <c r="DB109" s="223" t="str">
        <f t="shared" ca="1" si="130"/>
        <v>-2.65811970134792+8.04624317822723i</v>
      </c>
      <c r="DC109" s="223" t="str">
        <f t="shared" ca="1" si="131"/>
        <v>-0.830591195548612+8.43313393085507i</v>
      </c>
      <c r="DD109" s="223" t="str">
        <f t="shared" ca="1" si="132"/>
        <v>1.03730050397102+8.4102103002436i</v>
      </c>
      <c r="DE109" s="223" t="str">
        <f t="shared" ca="1" si="133"/>
        <v>2.85478381797774+7.97858627718436i</v>
      </c>
      <c r="DF109" s="223" t="str">
        <f t="shared" ca="1" si="134"/>
        <v>4.53353680003058+7.15923695044595i</v>
      </c>
      <c r="DG109" s="223" t="str">
        <f t="shared" ca="1" si="135"/>
        <v>5.99197920681728+5.99197920681734i</v>
      </c>
      <c r="DH109" s="223" t="str">
        <f t="shared" ca="1" si="136"/>
        <v>7.15923695044591+4.53353680003063i</v>
      </c>
      <c r="DI109" s="223" t="str">
        <f t="shared" ca="1" si="137"/>
        <v>7.97858627718433+2.85478381797782i</v>
      </c>
      <c r="DJ109" s="223" t="str">
        <f t="shared" ca="1" si="138"/>
        <v>8.41021030024359+1.0373005039711i</v>
      </c>
      <c r="DK109" s="223" t="str">
        <f t="shared" ca="1" si="139"/>
        <v>8.43313393085508-0.830591195548554i</v>
      </c>
      <c r="DL109" s="223" t="str">
        <f t="shared" ca="1" si="140"/>
        <v>8.04624317822725-2.65811970134782i</v>
      </c>
      <c r="DM109" s="223" t="str">
        <f t="shared" ca="1" si="141"/>
        <v>7.26833928475373-4.35647491345558i</v>
      </c>
      <c r="DN109" s="223" t="str">
        <f t="shared" ca="1" si="142"/>
        <v>6.13722506572671-5.84312400368826i</v>
      </c>
      <c r="DO109" s="223" t="str">
        <f t="shared" ca="1" si="143"/>
        <v>4.70786785355644-7.04582215950076i</v>
      </c>
      <c r="DP109" s="223" t="str">
        <f t="shared" ca="1" si="144"/>
        <v>3.04972831958383-7.90612337410633i</v>
      </c>
      <c r="DQ109" s="223" t="str">
        <f t="shared" ca="1" si="145"/>
        <v>1.24338498135713-8.38222067342525i</v>
      </c>
      <c r="DR109" s="223" t="str">
        <f t="shared" ca="1" si="146"/>
        <v>-0.62338157004854-8.45097775692173i</v>
      </c>
      <c r="DS109" s="223" t="str">
        <f t="shared" ca="1" si="147"/>
        <v>-2.45985443280252-8.10905332324828i</v>
      </c>
      <c r="DT109" s="223" t="str">
        <f t="shared" ca="1" si="148"/>
        <v>-4.1767888492918-7.37306344325707i</v>
      </c>
      <c r="DU109" s="223" t="str">
        <f t="shared" ca="1" si="149"/>
        <v>-5.6907491211485-6.27877408974153i</v>
      </c>
      <c r="DV109" s="223" t="str">
        <f t="shared" ca="1" si="150"/>
        <v>-6.92816322874651-4.87936306352652i</v>
      </c>
      <c r="DW109" s="223" t="str">
        <f t="shared" ca="1" si="151"/>
        <v>-7.82889811793676-3.2428357788868i</v>
      </c>
      <c r="DX109" s="223" t="str">
        <f t="shared" ca="1" si="152"/>
        <v>-8.34918191030479-1.44872049012272i</v>
      </c>
      <c r="DY109" s="223" t="str">
        <f t="shared" ca="1" si="153"/>
        <v>-8.4637310299901+0.415796442799628i</v>
      </c>
      <c r="DZ109" s="223" t="str">
        <f t="shared" ca="1" si="154"/>
        <v>-8.16697887776439+2.26010743992677i</v>
      </c>
      <c r="EA109" s="223" t="str">
        <f t="shared" ca="1" si="155"/>
        <v>-7.47334634403838+3.99458684370614i</v>
      </c>
      <c r="EB109" s="223" t="str">
        <f t="shared" ca="1" si="156"/>
        <v>-6.41654101502375+5.53494634412837i</v>
      </c>
      <c r="EC109" s="223" t="str">
        <f t="shared" ca="1" si="157"/>
        <v>-5.04791912763824+6.80633103152397i</v>
      </c>
      <c r="ED109" s="223" t="str">
        <f t="shared" ca="1" si="158"/>
        <v>-3.433989875174+7.74695702628229i</v>
      </c>
      <c r="EE109" s="223" t="str">
        <f t="shared" ca="1" si="159"/>
        <v>-1.65318334383703+8.31111391219744i</v>
      </c>
      <c r="EF109" s="223" t="str">
        <f t="shared" ca="1" si="160"/>
        <v>0.207960855321173+8.47138606796528i</v>
      </c>
      <c r="EG109" s="223" t="str">
        <f t="shared" ca="1" si="161"/>
        <v>2.05899904284008+8.21998494958754i</v>
      </c>
      <c r="EH109" s="223" t="str">
        <f t="shared" ca="1" si="162"/>
        <v>3.80997864837229+7.5691275804289i</v>
      </c>
      <c r="EI109" s="223" t="str">
        <f t="shared" ca="1" si="163"/>
        <v>5.3758095223955+6.55044285592845i</v>
      </c>
      <c r="EJ109" s="223" t="str">
        <f t="shared" ca="1" si="164"/>
        <v>6.68039895499314+5.2134345140213i</v>
      </c>
      <c r="EK109" s="223" t="str">
        <f t="shared" ca="1" si="165"/>
        <v>7.66034945739292+3.62307546436479i</v>
      </c>
      <c r="EL109" s="223" t="str">
        <f t="shared" ca="1" si="166"/>
        <v>8.26803960984195+1.85665038172153i</v>
      </c>
      <c r="EM109" s="223" t="str">
        <f t="shared" ca="1" si="167"/>
        <v>8.47393825973863+3.40503889184847E-13i</v>
      </c>
      <c r="EN109" s="223"/>
      <c r="EO109" s="223"/>
      <c r="EP109" s="223"/>
    </row>
    <row r="110" spans="1:146" ht="15" thickBot="1">
      <c r="A110" s="257">
        <f t="shared" si="168"/>
        <v>1.9531249999999998E-4</v>
      </c>
      <c r="B110" s="256">
        <v>10</v>
      </c>
      <c r="C110" s="230">
        <f t="shared" si="169"/>
        <v>2000</v>
      </c>
      <c r="D110" s="229">
        <f t="shared" si="170"/>
        <v>12566.370614359172</v>
      </c>
      <c r="E110" s="229" t="str">
        <f t="shared" si="171"/>
        <v>12566.3706143592i</v>
      </c>
      <c r="F110" s="229" t="str">
        <f t="shared" si="172"/>
        <v>0.877647969655191-1.17210060350904i</v>
      </c>
      <c r="G110" s="229" t="str">
        <f t="shared" si="173"/>
        <v>-2.99425919819284-0.530752442601886i</v>
      </c>
      <c r="H110" s="229" t="str">
        <f t="shared" si="38"/>
        <v>0.03894897904221-0.0467951511101299i</v>
      </c>
      <c r="I110" s="229" t="str">
        <f t="shared" si="174"/>
        <v>-0.0112696829624661+0.00293951707227753i</v>
      </c>
      <c r="J110" s="255" t="str">
        <f ca="1">IMPRODUCT(1/N_FFT2,Y100)</f>
        <v>0.0216746215522631+0.000715498470030047i</v>
      </c>
      <c r="K110" s="254" t="str">
        <f t="shared" ca="1" si="175"/>
        <v>-0.000246369333193282+0.0000556494791706637i</v>
      </c>
      <c r="N110" s="246">
        <f t="shared" ca="1" si="176"/>
        <v>7.5261620094095498</v>
      </c>
      <c r="O110" s="223">
        <f t="shared" ca="1" si="39"/>
        <v>-8.4738379905904502</v>
      </c>
      <c r="P110" s="223" t="str">
        <f t="shared" ca="1" si="40"/>
        <v>-8.21988768537999+2.05897467942478i</v>
      </c>
      <c r="Q110" s="223" t="str">
        <f t="shared" ca="1" si="41"/>
        <v>-7.47325791454465+3.9945395771565i</v>
      </c>
      <c r="R110" s="223" t="str">
        <f t="shared" ca="1" si="42"/>
        <v>-6.2786997952036+5.69068178450389i</v>
      </c>
      <c r="S110" s="223" t="str">
        <f t="shared" ca="1" si="43"/>
        <v>-4.7078121470027+7.04573878875082i</v>
      </c>
      <c r="T110" s="223" t="str">
        <f t="shared" ca="1" si="44"/>
        <v>-2.85475003831947+7.97849186936285i</v>
      </c>
      <c r="U110" s="223" t="str">
        <f t="shared" ca="1" si="45"/>
        <v>-0.830581367453628+8.43303414453024i</v>
      </c>
      <c r="V110" s="223" t="str">
        <f t="shared" ca="1" si="46"/>
        <v>1.24337026881723+8.38212148953923i</v>
      </c>
      <c r="W110" s="223" t="str">
        <f t="shared" ca="1" si="47"/>
        <v>3.24279740754484+7.82880548132309i</v>
      </c>
      <c r="X110" s="223" t="str">
        <f t="shared" ca="1" si="48"/>
        <v>5.04785939737626+6.80625049458908i</v>
      </c>
      <c r="Y110" s="223" t="str">
        <f t="shared" ca="1" si="49"/>
        <v>6.55036534682873+5.37574591232131i</v>
      </c>
      <c r="Z110" s="223" t="str">
        <f t="shared" ca="1" si="50"/>
        <v>7.66025881515645+3.62303259377996i</v>
      </c>
      <c r="AA110" s="223" t="str">
        <f t="shared" ca="1" si="51"/>
        <v>8.3110155696928+1.6531637822968i</v>
      </c>
      <c r="AB110" s="223" t="str">
        <f t="shared" ca="1" si="52"/>
        <v>8.46363088162052-0.415791522825562i</v>
      </c>
      <c r="AC110" s="223" t="str">
        <f t="shared" ca="1" si="53"/>
        <v>8.10895737165596-2.45982532620518i</v>
      </c>
      <c r="AD110" s="223" t="str">
        <f t="shared" ca="1" si="54"/>
        <v>7.26825328103664-4.35642336481134i</v>
      </c>
      <c r="AE110" s="223" t="str">
        <f t="shared" ca="1" si="55"/>
        <v>5.99190830582271-5.99190830582268i</v>
      </c>
      <c r="AF110" s="223" t="str">
        <f t="shared" ca="1" si="56"/>
        <v>4.35642336481136-7.26825328103663i</v>
      </c>
      <c r="AG110" s="223" t="str">
        <f t="shared" ca="1" si="57"/>
        <v>2.45982532620512-8.10895737165598i</v>
      </c>
      <c r="AH110" s="223" t="str">
        <f t="shared" ca="1" si="58"/>
        <v>0.415791522825587-8.46363088162051i</v>
      </c>
      <c r="AI110" s="223" t="str">
        <f t="shared" ca="1" si="59"/>
        <v>-1.65316378229678-8.31101556969281i</v>
      </c>
      <c r="AJ110" s="223" t="str">
        <f t="shared" ca="1" si="60"/>
        <v>-3.62303259377994-7.66025881515646i</v>
      </c>
      <c r="AK110" s="223" t="str">
        <f t="shared" ca="1" si="61"/>
        <v>-5.37574591232136-6.55036534682869i</v>
      </c>
      <c r="AL110" s="223" t="str">
        <f t="shared" ca="1" si="62"/>
        <v>-6.80625049458907-5.04785939737629i</v>
      </c>
      <c r="AM110" s="223" t="str">
        <f t="shared" ca="1" si="63"/>
        <v>-7.82880548132308-3.24279740754487i</v>
      </c>
      <c r="AN110" s="223" t="str">
        <f t="shared" ca="1" si="64"/>
        <v>-8.38212148953924-1.24337026881717i</v>
      </c>
      <c r="AO110" s="223" t="str">
        <f t="shared" ca="1" si="65"/>
        <v>-8.43303414453024+0.830581367453684i</v>
      </c>
      <c r="AP110" s="223" t="str">
        <f t="shared" ca="1" si="66"/>
        <v>-7.97849186936285+2.85475003831944i</v>
      </c>
      <c r="AQ110" s="223" t="str">
        <f t="shared" ca="1" si="67"/>
        <v>-7.04573878875083+4.70781214700268i</v>
      </c>
      <c r="AR110" s="223" t="str">
        <f t="shared" ca="1" si="68"/>
        <v>-7.04573878875083+4.70781214700268i</v>
      </c>
      <c r="AS110" s="223" t="str">
        <f t="shared" ca="1" si="69"/>
        <v>-3.99453957715649+7.47325791454466i</v>
      </c>
      <c r="AT110" s="223" t="str">
        <f t="shared" ca="1" si="70"/>
        <v>-2.05897467942478+8.21988768537999i</v>
      </c>
      <c r="AU110" s="223" t="str">
        <f t="shared" ca="1" si="71"/>
        <v>-2.5174267486162E-14+8.47383799059045i</v>
      </c>
      <c r="AV110" s="223" t="str">
        <f t="shared" ca="1" si="72"/>
        <v>2.05897467942481+8.21988768537998i</v>
      </c>
      <c r="AW110" s="223" t="str">
        <f t="shared" ca="1" si="73"/>
        <v>3.99453957715652+7.47325791454465i</v>
      </c>
      <c r="AX110" s="223" t="str">
        <f t="shared" ca="1" si="74"/>
        <v>5.69068178450388+6.27869979520361i</v>
      </c>
      <c r="AY110" s="223" t="str">
        <f t="shared" ca="1" si="75"/>
        <v>7.0457387887508+4.70781214700272i</v>
      </c>
      <c r="AZ110" s="223" t="str">
        <f t="shared" ca="1" si="76"/>
        <v>7.97849186936286+2.85475003831941i</v>
      </c>
      <c r="BA110" s="223" t="str">
        <f t="shared" ca="1" si="77"/>
        <v>8.43303414453024+0.830581367453652i</v>
      </c>
      <c r="BB110" s="223" t="str">
        <f t="shared" ca="1" si="78"/>
        <v>8.38212148953923-1.2433702688172i</v>
      </c>
      <c r="BC110" s="223" t="str">
        <f t="shared" ca="1" si="79"/>
        <v>7.8288054813231-3.24279740754483i</v>
      </c>
      <c r="BD110" s="223" t="str">
        <f t="shared" ca="1" si="80"/>
        <v>6.80625049458909-5.04785939737624i</v>
      </c>
      <c r="BE110" s="223" t="str">
        <f t="shared" ca="1" si="81"/>
        <v>5.3757459123214-6.55036534682866i</v>
      </c>
      <c r="BF110" s="223" t="str">
        <f t="shared" ca="1" si="82"/>
        <v>3.62303259378006-7.6602588151564i</v>
      </c>
      <c r="BG110" s="223" t="str">
        <f t="shared" ca="1" si="83"/>
        <v>1.65316378229691-8.31101556969278i</v>
      </c>
      <c r="BH110" s="223" t="str">
        <f t="shared" ca="1" si="84"/>
        <v>-0.415791522825455-8.46363088162052i</v>
      </c>
      <c r="BI110" s="223" t="str">
        <f t="shared" ca="1" si="85"/>
        <v>-2.459825326205-8.10895737165601i</v>
      </c>
      <c r="BJ110" s="223" t="str">
        <f t="shared" ca="1" si="86"/>
        <v>-4.35642336481117-7.26825328103674i</v>
      </c>
      <c r="BK110" s="223" t="str">
        <f t="shared" ca="1" si="87"/>
        <v>-5.99190830582255-5.99190830582284i</v>
      </c>
      <c r="BL110" s="223" t="str">
        <f t="shared" ca="1" si="88"/>
        <v>-7.26825328103653-4.35642336481152i</v>
      </c>
      <c r="BM110" s="223" t="str">
        <f t="shared" ca="1" si="89"/>
        <v>-8.1089573716559-2.45982532620539i</v>
      </c>
      <c r="BN110" s="223" t="str">
        <f t="shared" ca="1" si="90"/>
        <v>-8.4636308816205-0.415791522825868i</v>
      </c>
      <c r="BO110" s="223" t="str">
        <f t="shared" ca="1" si="91"/>
        <v>-8.31101556969286+1.6531637822965i</v>
      </c>
      <c r="BP110" s="223" t="str">
        <f t="shared" ca="1" si="92"/>
        <v>-7.66025881515657+3.62303259377968i</v>
      </c>
      <c r="BQ110" s="223" t="str">
        <f t="shared" ca="1" si="93"/>
        <v>-6.55036534682892+5.37574591232108i</v>
      </c>
      <c r="BR110" s="223" t="str">
        <f t="shared" ca="1" si="94"/>
        <v>-5.04785939737658+6.80625049458884i</v>
      </c>
      <c r="BS110" s="223" t="str">
        <f t="shared" ca="1" si="95"/>
        <v>-3.24279740754521+7.82880548132294i</v>
      </c>
      <c r="BT110" s="223" t="str">
        <f t="shared" ca="1" si="96"/>
        <v>-1.24337026881761+8.38212148953918i</v>
      </c>
      <c r="BU110" s="223" t="str">
        <f t="shared" ca="1" si="97"/>
        <v>0.830581367454078+8.4330341445302i</v>
      </c>
      <c r="BV110" s="223" t="str">
        <f t="shared" ca="1" si="98"/>
        <v>2.85475003831981+7.97849186936272i</v>
      </c>
      <c r="BW110" s="223" t="str">
        <f t="shared" ca="1" si="99"/>
        <v>4.707812147003+7.04573878875062i</v>
      </c>
      <c r="BX110" s="223" t="str">
        <f t="shared" ca="1" si="100"/>
        <v>6.27869979520384+5.69068178450362i</v>
      </c>
      <c r="BY110" s="223" t="str">
        <f t="shared" ca="1" si="101"/>
        <v>7.47325791454481+3.99453957715622i</v>
      </c>
      <c r="BZ110" s="223" t="str">
        <f t="shared" ca="1" si="102"/>
        <v>8.21988768538007+2.05897467942448i</v>
      </c>
      <c r="CA110" s="223" t="str">
        <f t="shared" ca="1" si="103"/>
        <v>8.47383799059045-2.80807786579886E-13i</v>
      </c>
      <c r="CB110" s="223" t="str">
        <f t="shared" ca="1" si="104"/>
        <v>8.21988768537993-2.05897467942503i</v>
      </c>
      <c r="CC110" s="223" t="str">
        <f t="shared" ca="1" si="105"/>
        <v>7.47325791454453-3.99453957715673i</v>
      </c>
      <c r="CD110" s="223" t="str">
        <f t="shared" ca="1" si="106"/>
        <v>6.27869979520345-5.69068178450405i</v>
      </c>
      <c r="CE110" s="223" t="str">
        <f t="shared" ca="1" si="107"/>
        <v>4.70781214700252-7.04573878875094i</v>
      </c>
      <c r="CF110" s="223" t="str">
        <f t="shared" ca="1" si="108"/>
        <v>2.85475003831927-7.97849186936291i</v>
      </c>
      <c r="CG110" s="223" t="str">
        <f t="shared" ca="1" si="109"/>
        <v>0.830581367453504-8.43303414453025i</v>
      </c>
      <c r="CH110" s="223" t="str">
        <f t="shared" ca="1" si="110"/>
        <v>-1.24337026881734-8.38212148953922i</v>
      </c>
      <c r="CI110" s="223" t="str">
        <f t="shared" ca="1" si="111"/>
        <v>-3.24279740754496-7.82880548132304i</v>
      </c>
      <c r="CJ110" s="223" t="str">
        <f t="shared" ca="1" si="112"/>
        <v>-5.04785939737636-6.806250494589i</v>
      </c>
      <c r="CK110" s="223" t="str">
        <f t="shared" ca="1" si="113"/>
        <v>-6.55036534682876-5.37574591232129i</v>
      </c>
      <c r="CL110" s="223" t="str">
        <f t="shared" ca="1" si="114"/>
        <v>-7.66025881515646-3.62303259377993i</v>
      </c>
      <c r="CM110" s="223" t="str">
        <f t="shared" ca="1" si="115"/>
        <v>-8.31101556969281-1.65316378229676i</v>
      </c>
      <c r="CN110" s="223" t="str">
        <f t="shared" ca="1" si="116"/>
        <v>-8.46363088162051+0.415791522825602i</v>
      </c>
      <c r="CO110" s="223" t="str">
        <f t="shared" ca="1" si="117"/>
        <v>-8.10895737165597+2.45982532620514i</v>
      </c>
      <c r="CP110" s="223" t="str">
        <f t="shared" ca="1" si="118"/>
        <v>-7.26825328103666+4.35642336481129i</v>
      </c>
      <c r="CQ110" s="223" t="str">
        <f t="shared" ca="1" si="119"/>
        <v>-5.99190830582273+5.99190830582266i</v>
      </c>
      <c r="CR110" s="223" t="str">
        <f t="shared" ca="1" si="120"/>
        <v>-4.3564233648114+7.2682532810366i</v>
      </c>
      <c r="CS110" s="223" t="str">
        <f t="shared" ca="1" si="121"/>
        <v>-2.45982532620525+8.10895737165594i</v>
      </c>
      <c r="CT110" s="223" t="str">
        <f t="shared" ca="1" si="122"/>
        <v>-0.41579152282572+8.46363088162051i</v>
      </c>
      <c r="CU110" s="223" t="str">
        <f t="shared" ca="1" si="123"/>
        <v>1.65316378229665+8.31101556969283i</v>
      </c>
      <c r="CV110" s="223" t="str">
        <f t="shared" ca="1" si="124"/>
        <v>3.62303259377982+7.66025881515651i</v>
      </c>
      <c r="CW110" s="223" t="str">
        <f t="shared" ca="1" si="125"/>
        <v>5.37574591232119+6.55036534682883i</v>
      </c>
      <c r="CX110" s="223" t="str">
        <f t="shared" ca="1" si="126"/>
        <v>6.80625049458894+5.04785939737646i</v>
      </c>
      <c r="CY110" s="223" t="str">
        <f t="shared" ca="1" si="127"/>
        <v>7.82880548132299+3.24279740754507i</v>
      </c>
      <c r="CZ110" s="223" t="str">
        <f t="shared" ca="1" si="128"/>
        <v>8.38212148953919+1.24337026881746i</v>
      </c>
      <c r="DA110" s="223" t="str">
        <f t="shared" ca="1" si="129"/>
        <v>8.43303414453026-0.830581367453386i</v>
      </c>
      <c r="DB110" s="223" t="str">
        <f t="shared" ca="1" si="130"/>
        <v>7.97849186936296-2.85475003831915i</v>
      </c>
      <c r="DC110" s="223" t="str">
        <f t="shared" ca="1" si="131"/>
        <v>7.04573878875101-4.70781214700242i</v>
      </c>
      <c r="DD110" s="223" t="str">
        <f t="shared" ca="1" si="132"/>
        <v>5.69068178450414-6.27869979520337i</v>
      </c>
      <c r="DE110" s="223" t="str">
        <f t="shared" ca="1" si="133"/>
        <v>3.99453957715683-7.47325791454448i</v>
      </c>
      <c r="DF110" s="223" t="str">
        <f t="shared" ca="1" si="134"/>
        <v>2.05897467942516-8.2198876853799i</v>
      </c>
      <c r="DG110" s="223" t="str">
        <f t="shared" ca="1" si="135"/>
        <v>4.14205404045974E-13-8.47383799059045i</v>
      </c>
      <c r="DH110" s="223" t="str">
        <f t="shared" ca="1" si="136"/>
        <v>-2.05897467942517-8.21988768537989i</v>
      </c>
      <c r="DI110" s="223" t="str">
        <f t="shared" ca="1" si="137"/>
        <v>-3.99453957715685-7.47325791454448i</v>
      </c>
      <c r="DJ110" s="223" t="str">
        <f t="shared" ca="1" si="138"/>
        <v>-5.69068178450415-6.27869979520335i</v>
      </c>
      <c r="DK110" s="223" t="str">
        <f t="shared" ca="1" si="139"/>
        <v>-7.04573878875101-4.70781214700241i</v>
      </c>
      <c r="DL110" s="223" t="str">
        <f t="shared" ca="1" si="140"/>
        <v>-7.97849186936296-2.85475003831914i</v>
      </c>
      <c r="DM110" s="223" t="str">
        <f t="shared" ca="1" si="141"/>
        <v>-8.43303414453026-0.830581367453372i</v>
      </c>
      <c r="DN110" s="223" t="str">
        <f t="shared" ca="1" si="142"/>
        <v>-8.38212148953919+1.24337026881748i</v>
      </c>
      <c r="DO110" s="223" t="str">
        <f t="shared" ca="1" si="143"/>
        <v>-7.82880548132299+3.24279740754508i</v>
      </c>
      <c r="DP110" s="223" t="str">
        <f t="shared" ca="1" si="144"/>
        <v>-6.80625049458893+5.04785939737647i</v>
      </c>
      <c r="DQ110" s="223" t="str">
        <f t="shared" ca="1" si="145"/>
        <v>-5.37574591232119+6.55036534682884i</v>
      </c>
      <c r="DR110" s="223" t="str">
        <f t="shared" ca="1" si="146"/>
        <v>-3.6230325937798+7.66025881515652i</v>
      </c>
      <c r="DS110" s="223" t="str">
        <f t="shared" ca="1" si="147"/>
        <v>-1.65316378229663+8.31101556969283i</v>
      </c>
      <c r="DT110" s="223" t="str">
        <f t="shared" ca="1" si="148"/>
        <v>0.415791522825735+8.46363088162051i</v>
      </c>
      <c r="DU110" s="223" t="str">
        <f t="shared" ca="1" si="149"/>
        <v>2.45982532620527+8.10895737165594i</v>
      </c>
      <c r="DV110" s="223" t="str">
        <f t="shared" ca="1" si="150"/>
        <v>4.3564233648114+7.26825328103659i</v>
      </c>
      <c r="DW110" s="223" t="str">
        <f t="shared" ca="1" si="151"/>
        <v>5.99190830582275+5.99190830582264i</v>
      </c>
      <c r="DX110" s="223" t="str">
        <f t="shared" ca="1" si="152"/>
        <v>7.26825328103667+4.35642336481129i</v>
      </c>
      <c r="DY110" s="223" t="str">
        <f t="shared" ca="1" si="153"/>
        <v>8.10895737165598+2.45982532620512i</v>
      </c>
      <c r="DZ110" s="223" t="str">
        <f t="shared" ca="1" si="154"/>
        <v>8.46363088162051+0.415791522825588i</v>
      </c>
      <c r="EA110" s="223" t="str">
        <f t="shared" ca="1" si="155"/>
        <v>8.31101556969281-1.65316378229678i</v>
      </c>
      <c r="EB110" s="223" t="str">
        <f t="shared" ca="1" si="156"/>
        <v>7.66025881515646-3.62303259377994i</v>
      </c>
      <c r="EC110" s="223" t="str">
        <f t="shared" ca="1" si="157"/>
        <v>6.55036534682874-5.3757459123213i</v>
      </c>
      <c r="ED110" s="223" t="str">
        <f t="shared" ca="1" si="158"/>
        <v>5.04785939737635-6.80625049458901i</v>
      </c>
      <c r="EE110" s="223" t="str">
        <f t="shared" ca="1" si="159"/>
        <v>3.24279740754494-7.82880548132305i</v>
      </c>
      <c r="EF110" s="223" t="str">
        <f t="shared" ca="1" si="160"/>
        <v>1.24337026881733-8.38212148953922i</v>
      </c>
      <c r="EG110" s="223" t="str">
        <f t="shared" ca="1" si="161"/>
        <v>-0.830581367453519-8.43303414453025i</v>
      </c>
      <c r="EH110" s="223" t="str">
        <f t="shared" ca="1" si="162"/>
        <v>-2.85475003831928-7.97849186936291i</v>
      </c>
      <c r="EI110" s="223" t="str">
        <f t="shared" ca="1" si="163"/>
        <v>-4.70781214700253-7.04573878875093i</v>
      </c>
      <c r="EJ110" s="223" t="str">
        <f t="shared" ca="1" si="164"/>
        <v>-6.27869979520345-5.69068178450404i</v>
      </c>
      <c r="EK110" s="223" t="str">
        <f t="shared" ca="1" si="165"/>
        <v>-7.47325791454454-3.99453957715671i</v>
      </c>
      <c r="EL110" s="223" t="str">
        <f t="shared" ca="1" si="166"/>
        <v>-8.21988768537993-2.05897467942503i</v>
      </c>
      <c r="EM110" s="223" t="str">
        <f t="shared" ca="1" si="167"/>
        <v>-8.47383799059045-2.81327790791308E-13i</v>
      </c>
      <c r="EN110" s="223"/>
      <c r="EO110" s="223"/>
      <c r="EP110" s="223"/>
    </row>
    <row r="111" spans="1:146" ht="15" thickBot="1">
      <c r="A111" s="257">
        <f t="shared" si="168"/>
        <v>2.1484374999999997E-4</v>
      </c>
      <c r="B111" s="256">
        <v>11</v>
      </c>
      <c r="C111" s="230">
        <f t="shared" si="169"/>
        <v>2200</v>
      </c>
      <c r="D111" s="229">
        <f t="shared" si="170"/>
        <v>13823.00767579509</v>
      </c>
      <c r="E111" s="229" t="str">
        <f t="shared" si="171"/>
        <v>13823.0076757951i</v>
      </c>
      <c r="F111" s="229" t="str">
        <f t="shared" si="172"/>
        <v>0.864054097637923-1.07435103948614i</v>
      </c>
      <c r="G111" s="229" t="str">
        <f t="shared" si="173"/>
        <v>-3.04782637897075-0.589369016615823i</v>
      </c>
      <c r="H111" s="229" t="str">
        <f t="shared" si="38"/>
        <v>0.0384007782025985-0.0425750327615909i</v>
      </c>
      <c r="I111" s="229" t="str">
        <f t="shared" si="174"/>
        <v>-0.0108921872147953+0.00291938718437472i</v>
      </c>
      <c r="J111" s="255" t="str">
        <f ca="1">IMPRODUCT(1/N_FFT2,Z100)</f>
        <v>0.503898648025312+0.00566547584130219i</v>
      </c>
      <c r="K111" s="254" t="str">
        <f t="shared" ca="1" si="175"/>
        <v>-0.00550509812913842+0.00140936583174448i</v>
      </c>
      <c r="N111" s="246">
        <f t="shared" ca="1" si="176"/>
        <v>7.5262760784779594</v>
      </c>
      <c r="O111" s="223">
        <f t="shared" ca="1" si="39"/>
        <v>-8.4737239215220406</v>
      </c>
      <c r="P111" s="223" t="str">
        <f t="shared" ca="1" si="40"/>
        <v>-8.16677230372122+2.26005027319016i</v>
      </c>
      <c r="Q111" s="223" t="str">
        <f t="shared" ca="1" si="41"/>
        <v>-7.26815544073315+4.35636472159023i</v>
      </c>
      <c r="R111" s="223" t="str">
        <f t="shared" ca="1" si="42"/>
        <v>-5.84297620879782+6.1370698318984i</v>
      </c>
      <c r="S111" s="223" t="str">
        <f t="shared" ca="1" si="43"/>
        <v>-3.9944858053699+7.47315731460761i</v>
      </c>
      <c r="T111" s="223" t="str">
        <f t="shared" ca="1" si="44"/>
        <v>-1.85660341995245+8.26783047958748i</v>
      </c>
      <c r="U111" s="223" t="str">
        <f t="shared" ca="1" si="45"/>
        <v>0.415785925721719+8.46351694995329i</v>
      </c>
      <c r="V111" s="223" t="str">
        <f t="shared" ca="1" si="46"/>
        <v>2.65805246736275+8.04603965805052i</v>
      </c>
      <c r="W111" s="223" t="str">
        <f t="shared" ca="1" si="47"/>
        <v>4.70774877362376+7.04564394378675i</v>
      </c>
      <c r="X111" s="223" t="str">
        <f t="shared" ca="1" si="48"/>
        <v>6.41637871623013+5.53480634422595i</v>
      </c>
      <c r="Y111" s="223" t="str">
        <f t="shared" ca="1" si="49"/>
        <v>7.66015569793993+3.62298382296876i</v>
      </c>
      <c r="Z111" s="223" t="str">
        <f t="shared" ca="1" si="50"/>
        <v>8.34897072765201+1.44868384645677i</v>
      </c>
      <c r="AA111" s="223" t="str">
        <f t="shared" ca="1" si="51"/>
        <v>8.43292062473557-0.830570186729743i</v>
      </c>
      <c r="AB111" s="223" t="str">
        <f t="shared" ca="1" si="52"/>
        <v>7.90592339809372-3.0496511803236i</v>
      </c>
      <c r="AC111" s="223" t="str">
        <f t="shared" ca="1" si="53"/>
        <v>6.80615887345421-5.04779144651157i</v>
      </c>
      <c r="AD111" s="223" t="str">
        <f t="shared" ca="1" si="54"/>
        <v>5.21330264637913-6.680229982226i</v>
      </c>
      <c r="AE111" s="223" t="str">
        <f t="shared" ca="1" si="55"/>
        <v>3.24275375520218-7.82870009524551i</v>
      </c>
      <c r="AF111" s="223" t="str">
        <f t="shared" ca="1" si="56"/>
        <v>1.03727426668525-8.40999757395015i</v>
      </c>
      <c r="AG111" s="223" t="str">
        <f t="shared" ca="1" si="57"/>
        <v>-1.24335353140866-8.38200865509625i</v>
      </c>
      <c r="AH111" s="223" t="str">
        <f t="shared" ca="1" si="58"/>
        <v>-3.43390301647307-7.74676107619384i</v>
      </c>
      <c r="AI111" s="223" t="str">
        <f t="shared" ca="1" si="59"/>
        <v>-5.37567354767043-6.5502771702464i</v>
      </c>
      <c r="AJ111" s="223" t="str">
        <f t="shared" ca="1" si="60"/>
        <v>-6.92798798907571-4.87923964582574i</v>
      </c>
      <c r="AK111" s="223" t="str">
        <f t="shared" ca="1" si="61"/>
        <v>-7.97838446830846-2.85471160960772i</v>
      </c>
      <c r="AL111" s="223" t="str">
        <f t="shared" ca="1" si="62"/>
        <v>-8.45076399946386-0.623365802350876i</v>
      </c>
      <c r="AM111" s="223" t="str">
        <f t="shared" ca="1" si="63"/>
        <v>-8.31090369242955+1.65314152852552i</v>
      </c>
      <c r="AN111" s="223" t="str">
        <f t="shared" ca="1" si="64"/>
        <v>-7.56893612832525+3.80988227948156i</v>
      </c>
      <c r="AO111" s="223" t="str">
        <f t="shared" ca="1" si="65"/>
        <v>-6.27861527559896+5.69060518039956i</v>
      </c>
      <c r="AP111" s="223" t="str">
        <f t="shared" ca="1" si="66"/>
        <v>-4.53342212959463+7.15905586603963i</v>
      </c>
      <c r="AQ111" s="223" t="str">
        <f t="shared" ca="1" si="67"/>
        <v>-2.45979221370245+8.10884821436335i</v>
      </c>
      <c r="AR111" s="223" t="str">
        <f t="shared" ca="1" si="68"/>
        <v>-2.45979221370245+8.10884821436335i</v>
      </c>
      <c r="AS111" s="223" t="str">
        <f t="shared" ca="1" si="69"/>
        <v>2.05894696290197+8.21977703481863i</v>
      </c>
      <c r="AT111" s="223" t="str">
        <f t="shared" ca="1" si="70"/>
        <v>4.1766832023725+7.37287695036302i</v>
      </c>
      <c r="AU111" s="223" t="str">
        <f t="shared" ca="1" si="71"/>
        <v>5.99182764681089+5.9918276468109i</v>
      </c>
      <c r="AV111" s="223" t="str">
        <f t="shared" ca="1" si="72"/>
        <v>7.372876950363+4.17668320237252i</v>
      </c>
      <c r="AW111" s="223" t="str">
        <f t="shared" ca="1" si="73"/>
        <v>8.21977703481862+2.058946962902i</v>
      </c>
      <c r="AX111" s="223" t="str">
        <f t="shared" ca="1" si="74"/>
        <v>8.47117179430335-0.207955595198144i</v>
      </c>
      <c r="AY111" s="223" t="str">
        <f t="shared" ca="1" si="75"/>
        <v>8.10884821436336-2.45979221370241i</v>
      </c>
      <c r="AZ111" s="223" t="str">
        <f t="shared" ca="1" si="76"/>
        <v>7.15905586603961-4.53342212959468i</v>
      </c>
      <c r="BA111" s="223" t="str">
        <f t="shared" ca="1" si="77"/>
        <v>5.69060518039931-6.27861527559918i</v>
      </c>
      <c r="BB111" s="223" t="str">
        <f t="shared" ca="1" si="78"/>
        <v>3.80988227948188-7.56893612832509i</v>
      </c>
      <c r="BC111" s="223" t="str">
        <f t="shared" ca="1" si="79"/>
        <v>1.65314152852562-8.31090369242954i</v>
      </c>
      <c r="BD111" s="223" t="str">
        <f t="shared" ca="1" si="80"/>
        <v>-0.623365802350938-8.45076399946385i</v>
      </c>
      <c r="BE111" s="223" t="str">
        <f t="shared" ca="1" si="81"/>
        <v>-2.85471160960802-7.97838446830836i</v>
      </c>
      <c r="BF111" s="223" t="str">
        <f t="shared" ca="1" si="82"/>
        <v>-4.87923964582551-6.92798798907587i</v>
      </c>
      <c r="BG111" s="223" t="str">
        <f t="shared" ca="1" si="83"/>
        <v>-6.5502771702464-5.37567354767045i</v>
      </c>
      <c r="BH111" s="223" t="str">
        <f t="shared" ca="1" si="84"/>
        <v>-7.7467610761939-3.43390301647294i</v>
      </c>
      <c r="BI111" s="223" t="str">
        <f t="shared" ca="1" si="85"/>
        <v>-8.38200865509618-1.24335353140911i</v>
      </c>
      <c r="BJ111" s="223" t="str">
        <f t="shared" ca="1" si="86"/>
        <v>-8.40999757395018+1.03727426668505i</v>
      </c>
      <c r="BK111" s="223" t="str">
        <f t="shared" ca="1" si="87"/>
        <v>-7.82870009524548+3.24275375520225i</v>
      </c>
      <c r="BL111" s="223" t="str">
        <f t="shared" ca="1" si="88"/>
        <v>-6.68022998222586+5.21330264637932i</v>
      </c>
      <c r="BM111" s="223" t="str">
        <f t="shared" ca="1" si="89"/>
        <v>-5.04779144651187+6.80615887345399i</v>
      </c>
      <c r="BN111" s="223" t="str">
        <f t="shared" ca="1" si="90"/>
        <v>-3.0496511803237+7.90592339809368i</v>
      </c>
      <c r="BO111" s="223" t="str">
        <f t="shared" ca="1" si="91"/>
        <v>-0.830570186729677+8.43292062473558i</v>
      </c>
      <c r="BP111" s="223" t="str">
        <f t="shared" ca="1" si="92"/>
        <v>1.44868384645707+8.34897072765196i</v>
      </c>
      <c r="BQ111" s="223" t="str">
        <f t="shared" ca="1" si="93"/>
        <v>3.62298382296851+7.66015569794005i</v>
      </c>
      <c r="BR111" s="223" t="str">
        <f t="shared" ca="1" si="94"/>
        <v>5.53480634422593+6.41637871623015i</v>
      </c>
      <c r="BS111" s="223" t="str">
        <f t="shared" ca="1" si="95"/>
        <v>7.04564394378683+4.70774877362364i</v>
      </c>
      <c r="BT111" s="223" t="str">
        <f t="shared" ca="1" si="96"/>
        <v>8.04603965805065+2.65805246736237i</v>
      </c>
      <c r="BU111" s="223" t="str">
        <f t="shared" ca="1" si="97"/>
        <v>8.46351694995328+0.415785925721909i</v>
      </c>
      <c r="BV111" s="223" t="str">
        <f t="shared" ca="1" si="98"/>
        <v>8.26783047958748-1.85660341995242i</v>
      </c>
      <c r="BW111" s="223" t="str">
        <f t="shared" ca="1" si="99"/>
        <v>7.4731573146075-3.99448580537011i</v>
      </c>
      <c r="BX111" s="223" t="str">
        <f t="shared" ca="1" si="100"/>
        <v>6.13706983189867-5.84297620879754i</v>
      </c>
      <c r="BY111" s="223" t="str">
        <f t="shared" ca="1" si="101"/>
        <v>4.35636472159035-7.26815544073309i</v>
      </c>
      <c r="BZ111" s="223" t="str">
        <f t="shared" ca="1" si="102"/>
        <v>2.26005027319006-8.16677230372125i</v>
      </c>
      <c r="CA111" s="223" t="str">
        <f t="shared" ca="1" si="103"/>
        <v>-3.10389642933513E-13-8.47372392152204i</v>
      </c>
      <c r="CB111" s="223" t="str">
        <f t="shared" ca="1" si="104"/>
        <v>-2.26005027318987-8.1667723037213i</v>
      </c>
      <c r="CC111" s="223" t="str">
        <f t="shared" ca="1" si="105"/>
        <v>-4.35636472159016-7.2681554407332i</v>
      </c>
      <c r="CD111" s="223" t="str">
        <f t="shared" ca="1" si="106"/>
        <v>-6.13706983189851-5.8429762087977i</v>
      </c>
      <c r="CE111" s="223" t="str">
        <f t="shared" ca="1" si="107"/>
        <v>-7.47315731460781-3.99448580536953i</v>
      </c>
      <c r="CF111" s="223" t="str">
        <f t="shared" ca="1" si="108"/>
        <v>-8.26783047958743-1.85660341995264i</v>
      </c>
      <c r="CG111" s="223" t="str">
        <f t="shared" ca="1" si="109"/>
        <v>-8.46351694995329+0.415785925721702i</v>
      </c>
      <c r="CH111" s="223" t="str">
        <f t="shared" ca="1" si="110"/>
        <v>-8.04603965805045+2.65805246736296i</v>
      </c>
      <c r="CI111" s="223" t="str">
        <f t="shared" ca="1" si="111"/>
        <v>-7.04564394378694+4.70774877362345i</v>
      </c>
      <c r="CJ111" s="223" t="str">
        <f t="shared" ca="1" si="112"/>
        <v>-5.53480634422609+6.41637871623001i</v>
      </c>
      <c r="CK111" s="223" t="str">
        <f t="shared" ca="1" si="113"/>
        <v>-3.62298382296871+7.66015569793995i</v>
      </c>
      <c r="CL111" s="223" t="str">
        <f t="shared" ca="1" si="114"/>
        <v>-1.44868384645646+8.34897072765206i</v>
      </c>
      <c r="CM111" s="223" t="str">
        <f t="shared" ca="1" si="115"/>
        <v>0.830570186729457+8.4329206247356i</v>
      </c>
      <c r="CN111" s="223" t="str">
        <f t="shared" ca="1" si="116"/>
        <v>3.0496511803235+7.90592339809376i</v>
      </c>
      <c r="CO111" s="223" t="str">
        <f t="shared" ca="1" si="117"/>
        <v>5.0477914465117+6.80615887345412i</v>
      </c>
      <c r="CP111" s="223" t="str">
        <f t="shared" ca="1" si="118"/>
        <v>6.68022998222624+5.21330264637882i</v>
      </c>
      <c r="CQ111" s="223" t="str">
        <f t="shared" ca="1" si="119"/>
        <v>7.8287000952454+3.24275375520245i</v>
      </c>
      <c r="CR111" s="223" t="str">
        <f t="shared" ca="1" si="120"/>
        <v>8.40999757395015+1.03727426668529i</v>
      </c>
      <c r="CS111" s="223" t="str">
        <f t="shared" ca="1" si="121"/>
        <v>8.38200865509622-1.24335353140889i</v>
      </c>
      <c r="CT111" s="223" t="str">
        <f t="shared" ca="1" si="122"/>
        <v>7.74676107619398-3.43390301647275i</v>
      </c>
      <c r="CU111" s="223" t="str">
        <f t="shared" ca="1" si="123"/>
        <v>6.55027717024653-5.37567354767027i</v>
      </c>
      <c r="CV111" s="223" t="str">
        <f t="shared" ca="1" si="124"/>
        <v>4.87923964582568-6.92798798907574i</v>
      </c>
      <c r="CW111" s="223" t="str">
        <f t="shared" ca="1" si="125"/>
        <v>2.85471160960742-7.97838446830857i</v>
      </c>
      <c r="CX111" s="223" t="str">
        <f t="shared" ca="1" si="126"/>
        <v>0.62336580235116-8.45076399946383i</v>
      </c>
      <c r="CY111" s="223" t="str">
        <f t="shared" ca="1" si="127"/>
        <v>-1.65314152852542-8.31090369242958i</v>
      </c>
      <c r="CZ111" s="223" t="str">
        <f t="shared" ca="1" si="128"/>
        <v>-3.80988227948168-7.56893612832519i</v>
      </c>
      <c r="DA111" s="223" t="str">
        <f t="shared" ca="1" si="129"/>
        <v>-5.69060518039979-6.27861527559875i</v>
      </c>
      <c r="DB111" s="223" t="str">
        <f t="shared" ca="1" si="130"/>
        <v>-7.1590558660395-4.53342212959485i</v>
      </c>
      <c r="DC111" s="223" t="str">
        <f t="shared" ca="1" si="131"/>
        <v>-8.10884821436334-2.45979221370247i</v>
      </c>
      <c r="DD111" s="223" t="str">
        <f t="shared" ca="1" si="132"/>
        <v>-8.47117179430336-0.20795559519793i</v>
      </c>
      <c r="DE111" s="223" t="str">
        <f t="shared" ca="1" si="133"/>
        <v>-8.21977703481871+2.05894696290161i</v>
      </c>
      <c r="DF111" s="223" t="str">
        <f t="shared" ca="1" si="134"/>
        <v>-7.37287695036311+4.17668320237233i</v>
      </c>
      <c r="DG111" s="223" t="str">
        <f t="shared" ca="1" si="135"/>
        <v>-5.99182764681086+5.99182764681094i</v>
      </c>
      <c r="DH111" s="223" t="str">
        <f t="shared" ca="1" si="136"/>
        <v>-4.17668320237225+7.37287695036316i</v>
      </c>
      <c r="DI111" s="223" t="str">
        <f t="shared" ca="1" si="137"/>
        <v>-2.05894696290234+8.21977703481853i</v>
      </c>
      <c r="DJ111" s="223" t="str">
        <f t="shared" ca="1" si="138"/>
        <v>0.207955595198018+8.47117179430336i</v>
      </c>
      <c r="DK111" s="223" t="str">
        <f t="shared" ca="1" si="139"/>
        <v>2.45979221370256+8.10884821436332i</v>
      </c>
      <c r="DL111" s="223" t="str">
        <f t="shared" ca="1" si="140"/>
        <v>4.53342212959496+7.15905586603943i</v>
      </c>
      <c r="DM111" s="223" t="str">
        <f t="shared" ca="1" si="141"/>
        <v>6.27861527559881+5.69060518039972i</v>
      </c>
      <c r="DN111" s="223" t="str">
        <f t="shared" ca="1" si="142"/>
        <v>7.56893612832523+3.8098822794816i</v>
      </c>
      <c r="DO111" s="223" t="str">
        <f t="shared" ca="1" si="143"/>
        <v>8.31090369242959+1.6531415285253i</v>
      </c>
      <c r="DP111" s="223" t="str">
        <f t="shared" ca="1" si="144"/>
        <v>8.45076399946389-0.623365802350408i</v>
      </c>
      <c r="DQ111" s="223" t="str">
        <f t="shared" ca="1" si="145"/>
        <v>7.97838446830853-2.85471160960754i</v>
      </c>
      <c r="DR111" s="223" t="str">
        <f t="shared" ca="1" si="146"/>
        <v>6.92798798907569-4.87923964582576i</v>
      </c>
      <c r="DS111" s="223" t="str">
        <f t="shared" ca="1" si="147"/>
        <v>5.3756735476702-6.55027717024659i</v>
      </c>
      <c r="DT111" s="223" t="str">
        <f t="shared" ca="1" si="148"/>
        <v>3.43390301647341-7.7467610761937i</v>
      </c>
      <c r="DU111" s="223" t="str">
        <f t="shared" ca="1" si="149"/>
        <v>1.2433535314088-8.38200865509623i</v>
      </c>
      <c r="DV111" s="223" t="str">
        <f t="shared" ca="1" si="150"/>
        <v>-1.03727426668538-8.40999757395013i</v>
      </c>
      <c r="DW111" s="223" t="str">
        <f t="shared" ca="1" si="151"/>
        <v>-3.24275375520252-7.82870009524536i</v>
      </c>
      <c r="DX111" s="223" t="str">
        <f t="shared" ca="1" si="152"/>
        <v>-5.21330264637889-6.68022998222618i</v>
      </c>
      <c r="DY111" s="223" t="str">
        <f t="shared" ca="1" si="153"/>
        <v>-6.80615887345418-5.04779144651161i</v>
      </c>
      <c r="DZ111" s="223" t="str">
        <f t="shared" ca="1" si="154"/>
        <v>-7.90592339809379-3.04965118032342i</v>
      </c>
      <c r="EA111" s="223" t="str">
        <f t="shared" ca="1" si="155"/>
        <v>-8.43292062473561-0.830570186729369i</v>
      </c>
      <c r="EB111" s="223" t="str">
        <f t="shared" ca="1" si="156"/>
        <v>-8.34897072765205+1.44868384645654i</v>
      </c>
      <c r="EC111" s="223" t="str">
        <f t="shared" ca="1" si="157"/>
        <v>-7.66015569793991+3.62298382296879i</v>
      </c>
      <c r="ED111" s="223" t="str">
        <f t="shared" ca="1" si="158"/>
        <v>-6.41637871622993+5.53480634422617i</v>
      </c>
      <c r="EE111" s="223" t="str">
        <f t="shared" ca="1" si="159"/>
        <v>-4.70774877362406+7.04564394378655i</v>
      </c>
      <c r="EF111" s="223" t="str">
        <f t="shared" ca="1" si="160"/>
        <v>-2.6580524673629+8.04603965805047i</v>
      </c>
      <c r="EG111" s="223" t="str">
        <f t="shared" ca="1" si="161"/>
        <v>-0.415785925721614+8.46351694995329i</v>
      </c>
      <c r="EH111" s="223" t="str">
        <f t="shared" ca="1" si="162"/>
        <v>1.85660341995273+8.26783047958742i</v>
      </c>
      <c r="EI111" s="223" t="str">
        <f t="shared" ca="1" si="163"/>
        <v>3.99448580536964+7.47315731460775i</v>
      </c>
      <c r="EJ111" s="223" t="str">
        <f t="shared" ca="1" si="164"/>
        <v>5.84297620879779+6.13706983189843i</v>
      </c>
      <c r="EK111" s="223" t="str">
        <f t="shared" ca="1" si="165"/>
        <v>7.26815544073326+4.35636472159005i</v>
      </c>
      <c r="EL111" s="223" t="str">
        <f t="shared" ca="1" si="166"/>
        <v>8.16677230372132+2.26005027318979i</v>
      </c>
      <c r="EM111" s="223" t="str">
        <f t="shared" ca="1" si="167"/>
        <v>8.47372392152204+2.22152730951345E-13i</v>
      </c>
      <c r="EN111" s="223"/>
      <c r="EO111" s="223"/>
      <c r="EP111" s="223"/>
    </row>
    <row r="112" spans="1:146" ht="15" thickBot="1">
      <c r="A112" s="257">
        <f t="shared" si="168"/>
        <v>2.3437499999999996E-4</v>
      </c>
      <c r="B112" s="256">
        <v>12</v>
      </c>
      <c r="C112" s="230">
        <f t="shared" si="169"/>
        <v>2400</v>
      </c>
      <c r="D112" s="229">
        <f t="shared" si="170"/>
        <v>15079.644737231007</v>
      </c>
      <c r="E112" s="229" t="str">
        <f t="shared" si="171"/>
        <v>15079.644737231i</v>
      </c>
      <c r="F112" s="229" t="str">
        <f t="shared" si="172"/>
        <v>0.853582318397468-0.993407138586538i</v>
      </c>
      <c r="G112" s="229" t="str">
        <f t="shared" si="173"/>
        <v>-3.10473646643528-0.641924356006045i</v>
      </c>
      <c r="H112" s="229" t="str">
        <f t="shared" si="38"/>
        <v>0.0379832302972311-0.0390509091887154i</v>
      </c>
      <c r="I112" s="229" t="str">
        <f t="shared" si="174"/>
        <v>-0.0105530759556386+0.00286503295120083i</v>
      </c>
      <c r="J112" s="255" t="str">
        <f ca="1">IMPRODUCT(1/N_FFT2,AA100)</f>
        <v>0.0445325868876348-0.000703464905203035i</v>
      </c>
      <c r="K112" s="254" t="str">
        <f t="shared" ca="1" si="175"/>
        <v>-0.000467940321792865+0.000135011047412021i</v>
      </c>
      <c r="N112" s="246">
        <f t="shared" ca="1" si="176"/>
        <v>7.5264043567407679</v>
      </c>
      <c r="O112" s="223">
        <f t="shared" ca="1" si="39"/>
        <v>-8.4735956432592321</v>
      </c>
      <c r="P112" s="223" t="str">
        <f t="shared" ca="1" si="40"/>
        <v>-8.10872545971947+2.45975497648832i</v>
      </c>
      <c r="Q112" s="223" t="str">
        <f t="shared" ca="1" si="41"/>
        <v>-7.04553728430929+4.70767750603942i</v>
      </c>
      <c r="R112" s="223" t="str">
        <f t="shared" ca="1" si="42"/>
        <v>-5.37559216880199+6.55017800980833i</v>
      </c>
      <c r="S112" s="223" t="str">
        <f t="shared" ca="1" si="43"/>
        <v>-3.24270466523633+7.82858158158401i</v>
      </c>
      <c r="T112" s="223" t="str">
        <f t="shared" ca="1" si="44"/>
        <v>-0.830557613261255+8.43279296416766i</v>
      </c>
      <c r="U112" s="223" t="str">
        <f t="shared" ca="1" si="45"/>
        <v>1.65311650267791+8.31077787899759i</v>
      </c>
      <c r="V112" s="223" t="str">
        <f t="shared" ca="1" si="46"/>
        <v>3.99442533541538+7.4730441832799i</v>
      </c>
      <c r="W112" s="223" t="str">
        <f t="shared" ca="1" si="47"/>
        <v>5.99173694038136+5.99173694038142i</v>
      </c>
      <c r="X112" s="223" t="str">
        <f t="shared" ca="1" si="48"/>
        <v>7.4730441832799+3.99442533541538i</v>
      </c>
      <c r="Y112" s="223" t="str">
        <f t="shared" ca="1" si="49"/>
        <v>8.31077787899759+1.65311650267791i</v>
      </c>
      <c r="Z112" s="223" t="str">
        <f t="shared" ca="1" si="50"/>
        <v>8.43279296416766-0.830557613261256i</v>
      </c>
      <c r="AA112" s="223" t="str">
        <f t="shared" ca="1" si="51"/>
        <v>7.82858158158401-3.24270466523633i</v>
      </c>
      <c r="AB112" s="223" t="str">
        <f t="shared" ca="1" si="52"/>
        <v>6.55017800980833-5.37559216880198i</v>
      </c>
      <c r="AC112" s="223" t="str">
        <f t="shared" ca="1" si="53"/>
        <v>4.70767750603944-7.04553728430927i</v>
      </c>
      <c r="AD112" s="223" t="str">
        <f t="shared" ca="1" si="54"/>
        <v>2.4597549764883-8.10872545971948i</v>
      </c>
      <c r="AE112" s="223" t="str">
        <f t="shared" ca="1" si="55"/>
        <v>1.55721189147892E-15-8.47359564325923i</v>
      </c>
      <c r="AF112" s="223" t="str">
        <f t="shared" ca="1" si="56"/>
        <v>-2.4597549764883-8.10872545971948i</v>
      </c>
      <c r="AG112" s="223" t="str">
        <f t="shared" ca="1" si="57"/>
        <v>-4.70767750603945-7.04553728430927i</v>
      </c>
      <c r="AH112" s="223" t="str">
        <f t="shared" ca="1" si="58"/>
        <v>-6.55017800980834-5.37559216880198i</v>
      </c>
      <c r="AI112" s="223" t="str">
        <f t="shared" ca="1" si="59"/>
        <v>-7.82858158158401-3.24270466523633i</v>
      </c>
      <c r="AJ112" s="223" t="str">
        <f t="shared" ca="1" si="60"/>
        <v>-8.43279296416766-0.830557613261255i</v>
      </c>
      <c r="AK112" s="223" t="str">
        <f t="shared" ca="1" si="61"/>
        <v>-8.31077787899759+1.65311650267792i</v>
      </c>
      <c r="AL112" s="223" t="str">
        <f t="shared" ca="1" si="62"/>
        <v>-7.4730441832799+3.99442533541538i</v>
      </c>
      <c r="AM112" s="223" t="str">
        <f t="shared" ca="1" si="63"/>
        <v>-5.99173694038142+5.99173694038136i</v>
      </c>
      <c r="AN112" s="223" t="str">
        <f t="shared" ca="1" si="64"/>
        <v>-3.99442533541538+7.4730441832799i</v>
      </c>
      <c r="AO112" s="223" t="str">
        <f t="shared" ca="1" si="65"/>
        <v>-1.65311650267792+8.31077787899759i</v>
      </c>
      <c r="AP112" s="223" t="str">
        <f t="shared" ca="1" si="66"/>
        <v>0.830557613261258+8.43279296416766i</v>
      </c>
      <c r="AQ112" s="223" t="str">
        <f t="shared" ca="1" si="67"/>
        <v>3.24270466523633+7.82858158158401i</v>
      </c>
      <c r="AR112" s="223" t="str">
        <f t="shared" ca="1" si="68"/>
        <v>3.24270466523633+7.82858158158401i</v>
      </c>
      <c r="AS112" s="223" t="str">
        <f t="shared" ca="1" si="69"/>
        <v>7.04553728430927+4.70767750603944i</v>
      </c>
      <c r="AT112" s="223" t="str">
        <f t="shared" ca="1" si="70"/>
        <v>8.10872545971948+2.45975497648829i</v>
      </c>
      <c r="AU112" s="223" t="str">
        <f t="shared" ca="1" si="71"/>
        <v>8.47359564325923+3.11442378295784E-15i</v>
      </c>
      <c r="AV112" s="223" t="str">
        <f t="shared" ca="1" si="72"/>
        <v>8.10872545971948-2.4597549764883i</v>
      </c>
      <c r="AW112" s="223" t="str">
        <f t="shared" ca="1" si="73"/>
        <v>7.04553728430913-4.70767750603966i</v>
      </c>
      <c r="AX112" s="223" t="str">
        <f t="shared" ca="1" si="74"/>
        <v>5.37559216880204-6.55017800980828i</v>
      </c>
      <c r="AY112" s="223" t="str">
        <f t="shared" ca="1" si="75"/>
        <v>3.24270466523594-7.82858158158417i</v>
      </c>
      <c r="AZ112" s="223" t="str">
        <f t="shared" ca="1" si="76"/>
        <v>0.830557613261249-8.43279296416766i</v>
      </c>
      <c r="BA112" s="223" t="str">
        <f t="shared" ca="1" si="77"/>
        <v>-1.65311650267759-8.31077787899766i</v>
      </c>
      <c r="BB112" s="223" t="str">
        <f t="shared" ca="1" si="78"/>
        <v>-3.99442533541554-7.47304418327982i</v>
      </c>
      <c r="BC112" s="223" t="str">
        <f t="shared" ca="1" si="79"/>
        <v>-5.99173694038124-5.99173694038154i</v>
      </c>
      <c r="BD112" s="223" t="str">
        <f t="shared" ca="1" si="80"/>
        <v>-7.47304418328002-3.99442533541516i</v>
      </c>
      <c r="BE112" s="223" t="str">
        <f t="shared" ca="1" si="81"/>
        <v>-8.31077787899758-1.653116502678i</v>
      </c>
      <c r="BF112" s="223" t="str">
        <f t="shared" ca="1" si="82"/>
        <v>-8.43279296416762+0.830557613261676i</v>
      </c>
      <c r="BG112" s="223" t="str">
        <f t="shared" ca="1" si="83"/>
        <v>-7.828581581584+3.24270466523634i</v>
      </c>
      <c r="BH112" s="223" t="str">
        <f t="shared" ca="1" si="84"/>
        <v>-6.55017800980854+5.37559216880172i</v>
      </c>
      <c r="BI112" s="223" t="str">
        <f t="shared" ca="1" si="85"/>
        <v>-4.7076775060393+7.04553728430937i</v>
      </c>
      <c r="BJ112" s="223" t="str">
        <f t="shared" ca="1" si="86"/>
        <v>-2.45975497648853+8.10872545971941i</v>
      </c>
      <c r="BK112" s="223" t="str">
        <f t="shared" ca="1" si="87"/>
        <v>2.5121456710423E-13+8.47359564325923i</v>
      </c>
      <c r="BL112" s="223" t="str">
        <f t="shared" ca="1" si="88"/>
        <v>2.45975497648823+8.1087254597195i</v>
      </c>
      <c r="BM112" s="223" t="str">
        <f t="shared" ca="1" si="89"/>
        <v>4.70767750603972+7.04553728430909i</v>
      </c>
      <c r="BN112" s="223" t="str">
        <f t="shared" ca="1" si="90"/>
        <v>6.55017800980834+5.37559216880197i</v>
      </c>
      <c r="BO112" s="223" t="str">
        <f t="shared" ca="1" si="91"/>
        <v>7.82858158158388+3.24270466523664i</v>
      </c>
      <c r="BP112" s="223" t="str">
        <f t="shared" ca="1" si="92"/>
        <v>8.43279296416767+0.830557613261161i</v>
      </c>
      <c r="BQ112" s="223" t="str">
        <f t="shared" ca="1" si="93"/>
        <v>8.31077787899764-1.65311650267767i</v>
      </c>
      <c r="BR112" s="223" t="str">
        <f t="shared" ca="1" si="94"/>
        <v>7.47304418327978-3.99442533541562i</v>
      </c>
      <c r="BS112" s="223" t="str">
        <f t="shared" ca="1" si="95"/>
        <v>5.99173694038147-5.99173694038131i</v>
      </c>
      <c r="BT112" s="223" t="str">
        <f t="shared" ca="1" si="96"/>
        <v>3.99442533541508-7.47304418328006i</v>
      </c>
      <c r="BU112" s="223" t="str">
        <f t="shared" ca="1" si="97"/>
        <v>1.65311650267792-8.31077787899759i</v>
      </c>
      <c r="BV112" s="223" t="str">
        <f t="shared" ca="1" si="98"/>
        <v>-0.83055761326091-8.43279296416769i</v>
      </c>
      <c r="BW112" s="223" t="str">
        <f t="shared" ca="1" si="99"/>
        <v>-3.24270466523643-7.82858158158397i</v>
      </c>
      <c r="BX112" s="223" t="str">
        <f t="shared" ca="1" si="100"/>
        <v>-5.37559216880179-6.55017800980849i</v>
      </c>
      <c r="BY112" s="223" t="str">
        <f t="shared" ca="1" si="101"/>
        <v>-7.04553728430942-4.70767750603924i</v>
      </c>
      <c r="BZ112" s="223" t="str">
        <f t="shared" ca="1" si="102"/>
        <v>-8.10872545971943-2.45975497648847i</v>
      </c>
      <c r="CA112" s="223" t="str">
        <f t="shared" ca="1" si="103"/>
        <v>-8.47359564325923+3.55022262239261E-13i</v>
      </c>
      <c r="CB112" s="223" t="str">
        <f t="shared" ca="1" si="104"/>
        <v>-8.10872545971947+2.45975497648831i</v>
      </c>
      <c r="CC112" s="223" t="str">
        <f t="shared" ca="1" si="105"/>
        <v>-7.0455372843095+4.70767750603909i</v>
      </c>
      <c r="CD112" s="223" t="str">
        <f t="shared" ca="1" si="106"/>
        <v>-5.37559216880191+6.55017800980839i</v>
      </c>
      <c r="CE112" s="223" t="str">
        <f t="shared" ca="1" si="107"/>
        <v>-3.24270466523657+7.82858158158391i</v>
      </c>
      <c r="CF112" s="223" t="str">
        <f t="shared" ca="1" si="108"/>
        <v>-0.830557613261072+8.43279296416767i</v>
      </c>
      <c r="CG112" s="223" t="str">
        <f t="shared" ca="1" si="109"/>
        <v>1.65311650267776+8.31077787899763i</v>
      </c>
      <c r="CH112" s="223" t="str">
        <f t="shared" ca="1" si="110"/>
        <v>3.99442533541568+7.47304418327974i</v>
      </c>
      <c r="CI112" s="223" t="str">
        <f t="shared" ca="1" si="111"/>
        <v>5.99173694038136+5.99173694038142i</v>
      </c>
      <c r="CJ112" s="223" t="str">
        <f t="shared" ca="1" si="112"/>
        <v>7.4730441832797+3.99442533541576i</v>
      </c>
      <c r="CK112" s="223" t="str">
        <f t="shared" ca="1" si="113"/>
        <v>8.31077787899762+1.65311650267782i</v>
      </c>
      <c r="CL112" s="223" t="str">
        <f t="shared" ca="1" si="114"/>
        <v>8.43279296416768-0.830557613261014i</v>
      </c>
      <c r="CM112" s="223" t="str">
        <f t="shared" ca="1" si="115"/>
        <v>7.82858158158394-3.24270466523649i</v>
      </c>
      <c r="CN112" s="223" t="str">
        <f t="shared" ca="1" si="116"/>
        <v>6.55017800980844-5.37559216880184i</v>
      </c>
      <c r="CO112" s="223" t="str">
        <f t="shared" ca="1" si="117"/>
        <v>4.70767750603914-7.04553728430947i</v>
      </c>
      <c r="CP112" s="223" t="str">
        <f t="shared" ca="1" si="118"/>
        <v>2.45975497648836-8.10872545971946i</v>
      </c>
      <c r="CQ112" s="223" t="str">
        <f t="shared" ca="1" si="119"/>
        <v>4.14193557988218E-13-8.47359564325923i</v>
      </c>
      <c r="CR112" s="223" t="str">
        <f t="shared" ca="1" si="120"/>
        <v>-2.45975497648838-8.10872545971946i</v>
      </c>
      <c r="CS112" s="223" t="str">
        <f t="shared" ca="1" si="121"/>
        <v>-4.70767750603916-7.04553728430947i</v>
      </c>
      <c r="CT112" s="223" t="str">
        <f t="shared" ca="1" si="122"/>
        <v>-6.55017800980845-5.37559216880183i</v>
      </c>
      <c r="CU112" s="223" t="str">
        <f t="shared" ca="1" si="123"/>
        <v>-7.82858158158395-3.24270466523648i</v>
      </c>
      <c r="CV112" s="223" t="str">
        <f t="shared" ca="1" si="124"/>
        <v>-8.43279296416768-0.830557613260999i</v>
      </c>
      <c r="CW112" s="223" t="str">
        <f t="shared" ca="1" si="125"/>
        <v>-8.31077787899761+1.65311650267784i</v>
      </c>
      <c r="CX112" s="223" t="str">
        <f t="shared" ca="1" si="126"/>
        <v>-7.47304418328011+3.994425335415i</v>
      </c>
      <c r="CY112" s="223" t="str">
        <f t="shared" ca="1" si="127"/>
        <v>-5.99173694038135+5.99173694038143i</v>
      </c>
      <c r="CZ112" s="223" t="str">
        <f t="shared" ca="1" si="128"/>
        <v>-3.99442533541567+7.47304418327975i</v>
      </c>
      <c r="DA112" s="223" t="str">
        <f t="shared" ca="1" si="129"/>
        <v>-1.65311650267774+8.31077787899763i</v>
      </c>
      <c r="DB112" s="223" t="str">
        <f t="shared" ca="1" si="130"/>
        <v>0.830557613261087+8.43279296416767i</v>
      </c>
      <c r="DC112" s="223" t="str">
        <f t="shared" ca="1" si="131"/>
        <v>3.24270466523659+7.8285815815839i</v>
      </c>
      <c r="DD112" s="223" t="str">
        <f t="shared" ca="1" si="132"/>
        <v>5.37559216880193+6.55017800980838i</v>
      </c>
      <c r="DE112" s="223" t="str">
        <f t="shared" ca="1" si="133"/>
        <v>7.04553728430951+4.70767750603909i</v>
      </c>
      <c r="DF112" s="223" t="str">
        <f t="shared" ca="1" si="134"/>
        <v>8.10872545971948+2.4597549764883i</v>
      </c>
      <c r="DG112" s="223" t="str">
        <f t="shared" ca="1" si="135"/>
        <v>8.47359564325923+3.40490122003619E-13i</v>
      </c>
      <c r="DH112" s="223" t="str">
        <f t="shared" ca="1" si="136"/>
        <v>8.10872545971942-2.45975497648848i</v>
      </c>
      <c r="DI112" s="223" t="str">
        <f t="shared" ca="1" si="137"/>
        <v>7.04553728430941-4.70767750603925i</v>
      </c>
      <c r="DJ112" s="223" t="str">
        <f t="shared" ca="1" si="138"/>
        <v>5.37559216880177-6.5501780098085i</v>
      </c>
      <c r="DK112" s="223" t="str">
        <f t="shared" ca="1" si="139"/>
        <v>3.24270466523641-7.82858158158397i</v>
      </c>
      <c r="DL112" s="223" t="str">
        <f t="shared" ca="1" si="140"/>
        <v>0.830557613260926-8.43279296416769i</v>
      </c>
      <c r="DM112" s="223" t="str">
        <f t="shared" ca="1" si="141"/>
        <v>-1.65311650267794-8.31077787899759i</v>
      </c>
      <c r="DN112" s="223" t="str">
        <f t="shared" ca="1" si="142"/>
        <v>-3.99442533541509-7.47304418328006i</v>
      </c>
      <c r="DO112" s="223" t="str">
        <f t="shared" ca="1" si="143"/>
        <v>-5.99173694038149-5.99173694038129i</v>
      </c>
      <c r="DP112" s="223" t="str">
        <f t="shared" ca="1" si="144"/>
        <v>-7.47304418327978-3.9944253354156i</v>
      </c>
      <c r="DQ112" s="223" t="str">
        <f t="shared" ca="1" si="145"/>
        <v>-8.31077787899765-1.65311650267764i</v>
      </c>
      <c r="DR112" s="223" t="str">
        <f t="shared" ca="1" si="146"/>
        <v>-8.43279296416767+0.83055761326119i</v>
      </c>
      <c r="DS112" s="223" t="str">
        <f t="shared" ca="1" si="147"/>
        <v>-7.82858158158387+3.24270466523665i</v>
      </c>
      <c r="DT112" s="223" t="str">
        <f t="shared" ca="1" si="148"/>
        <v>-6.55017800980833+5.37559216880198i</v>
      </c>
      <c r="DU112" s="223" t="str">
        <f t="shared" ca="1" si="149"/>
        <v>-4.7076775060397+7.0455372843091i</v>
      </c>
      <c r="DV112" s="223" t="str">
        <f t="shared" ca="1" si="150"/>
        <v>-2.45975497648823+8.1087254597195i</v>
      </c>
      <c r="DW112" s="223" t="str">
        <f t="shared" ca="1" si="151"/>
        <v>-2.36682426868588E-13+8.47359564325923i</v>
      </c>
      <c r="DX112" s="223" t="str">
        <f t="shared" ca="1" si="152"/>
        <v>2.45975497648852+8.10872545971941i</v>
      </c>
      <c r="DY112" s="223" t="str">
        <f t="shared" ca="1" si="153"/>
        <v>4.70767750603931+7.04553728430936i</v>
      </c>
      <c r="DZ112" s="223" t="str">
        <f t="shared" ca="1" si="154"/>
        <v>6.55017800980857+5.3755921688017i</v>
      </c>
      <c r="EA112" s="223" t="str">
        <f t="shared" ca="1" si="155"/>
        <v>7.828581581584+3.24270466523634i</v>
      </c>
      <c r="EB112" s="223" t="str">
        <f t="shared" ca="1" si="156"/>
        <v>8.43279296416762+0.830557613261661i</v>
      </c>
      <c r="EC112" s="223" t="str">
        <f t="shared" ca="1" si="157"/>
        <v>8.31077787899757-1.65311650267804i</v>
      </c>
      <c r="ED112" s="223" t="str">
        <f t="shared" ca="1" si="158"/>
        <v>7.47304418328002-3.99442533541516i</v>
      </c>
      <c r="EE112" s="223" t="str">
        <f t="shared" ca="1" si="159"/>
        <v>5.99173694038122-5.99173694038155i</v>
      </c>
      <c r="EF112" s="223" t="str">
        <f t="shared" ca="1" si="160"/>
        <v>3.99442533541554-7.47304418327982i</v>
      </c>
      <c r="EG112" s="223" t="str">
        <f t="shared" ca="1" si="161"/>
        <v>1.65311650267757-8.31077787899766i</v>
      </c>
      <c r="EH112" s="223" t="str">
        <f t="shared" ca="1" si="162"/>
        <v>-0.830557613261294-8.43279296416766i</v>
      </c>
      <c r="EI112" s="223" t="str">
        <f t="shared" ca="1" si="163"/>
        <v>-3.24270466523594-7.82858158158417i</v>
      </c>
      <c r="EJ112" s="223" t="str">
        <f t="shared" ca="1" si="164"/>
        <v>-5.37559216880206-6.55017800980826i</v>
      </c>
      <c r="EK112" s="223" t="str">
        <f t="shared" ca="1" si="165"/>
        <v>-7.04553728430913-4.70767750603966i</v>
      </c>
      <c r="EL112" s="223" t="str">
        <f t="shared" ca="1" si="166"/>
        <v>-8.10872545971953-2.45975497648813i</v>
      </c>
      <c r="EM112" s="223" t="str">
        <f t="shared" ca="1" si="167"/>
        <v>-8.47359564325923-1.32874731733557E-13i</v>
      </c>
      <c r="EN112" s="223"/>
      <c r="EO112" s="223"/>
      <c r="EP112" s="223"/>
    </row>
    <row r="113" spans="1:146" ht="15" thickBot="1">
      <c r="A113" s="257">
        <f t="shared" si="168"/>
        <v>2.5390624999999995E-4</v>
      </c>
      <c r="B113" s="256">
        <v>13</v>
      </c>
      <c r="C113" s="230">
        <f t="shared" si="169"/>
        <v>2600</v>
      </c>
      <c r="D113" s="229">
        <f t="shared" si="170"/>
        <v>16336.281798666923</v>
      </c>
      <c r="E113" s="229" t="str">
        <f t="shared" si="171"/>
        <v>16336.2817986669i</v>
      </c>
      <c r="F113" s="229" t="str">
        <f t="shared" si="172"/>
        <v>0.845304815149333-0.925437709581337i</v>
      </c>
      <c r="G113" s="229" t="str">
        <f t="shared" si="173"/>
        <v>-3.1645924744984-0.688655332078934i</v>
      </c>
      <c r="H113" s="229" t="str">
        <f t="shared" si="38"/>
        <v>0.0376579172924732-0.0360641682824577i</v>
      </c>
      <c r="I113" s="229" t="str">
        <f t="shared" si="174"/>
        <v>-0.0102486962373249+0.00278629906202398i</v>
      </c>
      <c r="J113" s="255" t="str">
        <f ca="1">IMPRODUCT(1/N_FFT2,AB100)</f>
        <v>-0.361813471852083-0.0056672234034627i</v>
      </c>
      <c r="K113" s="254" t="str">
        <f t="shared" ca="1" si="175"/>
        <v>0.00372390694683725-0.000950038886077951i</v>
      </c>
      <c r="N113" s="246">
        <f t="shared" ca="1" si="176"/>
        <v>7.5265473071643214</v>
      </c>
      <c r="O113" s="223">
        <f t="shared" ca="1" si="39"/>
        <v>-8.4734526928356786</v>
      </c>
      <c r="P113" s="223" t="str">
        <f t="shared" ca="1" si="40"/>
        <v>-8.04578211876943+2.65796738787637i</v>
      </c>
      <c r="Q113" s="223" t="str">
        <f t="shared" ca="1" si="41"/>
        <v>-6.80594102053057+5.04762987577176i</v>
      </c>
      <c r="R113" s="223" t="str">
        <f t="shared" ca="1" si="42"/>
        <v>-4.87908347012638+6.92776623662084i</v>
      </c>
      <c r="S113" s="223" t="str">
        <f t="shared" ca="1" si="43"/>
        <v>-2.45971348017079+8.10858866469316i</v>
      </c>
      <c r="T113" s="223" t="str">
        <f t="shared" ca="1" si="44"/>
        <v>0.207948938912994+8.470900647306i</v>
      </c>
      <c r="U113" s="223" t="str">
        <f t="shared" ca="1" si="45"/>
        <v>2.85462023541532+7.97812909454852i</v>
      </c>
      <c r="V113" s="223" t="str">
        <f t="shared" ca="1" si="46"/>
        <v>5.21313577792297+6.68001616006008i</v>
      </c>
      <c r="W113" s="223" t="str">
        <f t="shared" ca="1" si="47"/>
        <v>7.04541842537606+4.70759808703927i</v>
      </c>
      <c r="X113" s="223" t="str">
        <f t="shared" ca="1" si="48"/>
        <v>8.16651090000495+2.25997793303931i</v>
      </c>
      <c r="Y113" s="223" t="str">
        <f t="shared" ca="1" si="49"/>
        <v>8.46324604797376-0.415772617160812i</v>
      </c>
      <c r="Z113" s="223" t="str">
        <f t="shared" ca="1" si="50"/>
        <v>7.90567034368251-3.04955356646561i</v>
      </c>
      <c r="AA113" s="223" t="str">
        <f t="shared" ca="1" si="51"/>
        <v>6.55006750763661-5.37550148201331i</v>
      </c>
      <c r="AB113" s="223" t="str">
        <f t="shared" ca="1" si="52"/>
        <v>4.53327702289303-7.15882671751694i</v>
      </c>
      <c r="AC113" s="223" t="str">
        <f t="shared" ca="1" si="53"/>
        <v>2.05888105970699-8.21951393451609i</v>
      </c>
      <c r="AD113" s="223" t="str">
        <f t="shared" ca="1" si="54"/>
        <v>-0.62334584953088-8.45049350568337i</v>
      </c>
      <c r="AE113" s="223" t="str">
        <f t="shared" ca="1" si="55"/>
        <v>-3.24264996047754-7.82844951261354i</v>
      </c>
      <c r="AF113" s="223" t="str">
        <f t="shared" ca="1" si="56"/>
        <v>-5.53462918501383-6.41617333946936i</v>
      </c>
      <c r="AG113" s="223" t="str">
        <f t="shared" ca="1" si="57"/>
        <v>-7.26792280012901-4.35622528217828i</v>
      </c>
      <c r="AH113" s="223" t="str">
        <f t="shared" ca="1" si="58"/>
        <v>-8.26756584118047-1.8565439934109i</v>
      </c>
      <c r="AI113" s="223" t="str">
        <f t="shared" ca="1" si="59"/>
        <v>-8.43265070208947+0.830543601669586i</v>
      </c>
      <c r="AJ113" s="223" t="str">
        <f t="shared" ca="1" si="60"/>
        <v>-7.74651311628273+3.43379310340384i</v>
      </c>
      <c r="AK113" s="223" t="str">
        <f t="shared" ca="1" si="61"/>
        <v>-6.27841430839863+5.69042303434635i</v>
      </c>
      <c r="AL113" s="223" t="str">
        <f t="shared" ca="1" si="62"/>
        <v>-4.17654951424328+7.37264095781142i</v>
      </c>
      <c r="AM113" s="223" t="str">
        <f t="shared" ca="1" si="63"/>
        <v>-1.65308861443376+8.31063767532635i</v>
      </c>
      <c r="AN113" s="223" t="str">
        <f t="shared" ca="1" si="64"/>
        <v>1.0372410653986+8.40972838502975i</v>
      </c>
      <c r="AO113" s="223" t="str">
        <f t="shared" ca="1" si="65"/>
        <v>3.62286785776245+7.65991051011146i</v>
      </c>
      <c r="AP113" s="223" t="str">
        <f t="shared" ca="1" si="66"/>
        <v>5.84278918562166+6.1368733953135i</v>
      </c>
      <c r="AQ113" s="223" t="str">
        <f t="shared" ca="1" si="67"/>
        <v>7.4729181122616+3.99435794905223i</v>
      </c>
      <c r="AR113" s="223" t="str">
        <f t="shared" ca="1" si="68"/>
        <v>7.4729181122616+3.99435794905223i</v>
      </c>
      <c r="AS113" s="223" t="str">
        <f t="shared" ca="1" si="69"/>
        <v>8.38174036205087-1.24331373389484i</v>
      </c>
      <c r="AT113" s="223" t="str">
        <f t="shared" ca="1" si="70"/>
        <v>7.56869386027142-3.80976033199122i</v>
      </c>
      <c r="AU113" s="223" t="str">
        <f t="shared" ca="1" si="71"/>
        <v>5.99163585916769-5.99163585916735i</v>
      </c>
      <c r="AV113" s="223" t="str">
        <f t="shared" ca="1" si="72"/>
        <v>3.80976033199156-7.56869386027125i</v>
      </c>
      <c r="AW113" s="223" t="str">
        <f t="shared" ca="1" si="73"/>
        <v>1.24331373389447-8.38174036205092i</v>
      </c>
      <c r="AX113" s="223" t="str">
        <f t="shared" ca="1" si="74"/>
        <v>-1.44863747668852-8.34870349209132i</v>
      </c>
      <c r="AY113" s="223" t="str">
        <f t="shared" ca="1" si="75"/>
        <v>-3.99435794905235-7.47291811226154i</v>
      </c>
      <c r="AZ113" s="223" t="str">
        <f t="shared" ca="1" si="76"/>
        <v>-6.13687339531352-5.84278918562165i</v>
      </c>
      <c r="BA113" s="223" t="str">
        <f t="shared" ca="1" si="77"/>
        <v>-7.65991051011143-3.62286785776249i</v>
      </c>
      <c r="BB113" s="223" t="str">
        <f t="shared" ca="1" si="78"/>
        <v>-8.40972838502971-1.03724106539882i</v>
      </c>
      <c r="BC113" s="223" t="str">
        <f t="shared" ca="1" si="79"/>
        <v>-8.3106376753264+1.65308861443345i</v>
      </c>
      <c r="BD113" s="223" t="str">
        <f t="shared" ca="1" si="80"/>
        <v>-7.3726409578116+4.17654951424295i</v>
      </c>
      <c r="BE113" s="223" t="str">
        <f t="shared" ca="1" si="81"/>
        <v>-5.69042303434615+6.27841430839882i</v>
      </c>
      <c r="BF113" s="223" t="str">
        <f t="shared" ca="1" si="82"/>
        <v>-3.43379310340366+7.74651311628282i</v>
      </c>
      <c r="BG113" s="223" t="str">
        <f t="shared" ca="1" si="83"/>
        <v>-0.830543601669465+8.43265070208948i</v>
      </c>
      <c r="BH113" s="223" t="str">
        <f t="shared" ca="1" si="84"/>
        <v>1.85654399341085+8.26756584118048i</v>
      </c>
      <c r="BI113" s="223" t="str">
        <f t="shared" ca="1" si="85"/>
        <v>4.35622528217816+7.26792280012908i</v>
      </c>
      <c r="BJ113" s="223" t="str">
        <f t="shared" ca="1" si="86"/>
        <v>6.4161733394692+5.534629185014i</v>
      </c>
      <c r="BK113" s="223" t="str">
        <f t="shared" ca="1" si="87"/>
        <v>7.8284495126134+3.24264996047789i</v>
      </c>
      <c r="BL113" s="223" t="str">
        <f t="shared" ca="1" si="88"/>
        <v>8.4504935056834+0.623345849530504i</v>
      </c>
      <c r="BM113" s="223" t="str">
        <f t="shared" ca="1" si="89"/>
        <v>8.21951393451602-2.05888105970726i</v>
      </c>
      <c r="BN113" s="223" t="str">
        <f t="shared" ca="1" si="90"/>
        <v>7.15882671751688-4.53327702289312i</v>
      </c>
      <c r="BO113" s="223" t="str">
        <f t="shared" ca="1" si="91"/>
        <v>5.37550148201329-6.55006750763663i</v>
      </c>
      <c r="BP113" s="223" t="str">
        <f t="shared" ca="1" si="92"/>
        <v>3.04955356646567-7.90567034368249i</v>
      </c>
      <c r="BQ113" s="223" t="str">
        <f t="shared" ca="1" si="93"/>
        <v>0.415772617161029-8.46324604797375i</v>
      </c>
      <c r="BR113" s="223" t="str">
        <f t="shared" ca="1" si="94"/>
        <v>-2.25997793303902-8.16651090000502i</v>
      </c>
      <c r="BS113" s="223" t="str">
        <f t="shared" ca="1" si="95"/>
        <v>-4.70759808703894-7.04541842537627i</v>
      </c>
      <c r="BT113" s="223" t="str">
        <f t="shared" ca="1" si="96"/>
        <v>-6.68001616006025-5.21313577792275i</v>
      </c>
      <c r="BU113" s="223" t="str">
        <f t="shared" ca="1" si="97"/>
        <v>-7.97812909454859-2.85462023541514i</v>
      </c>
      <c r="BV113" s="223" t="str">
        <f t="shared" ca="1" si="98"/>
        <v>-8.470900647306-0.207948938912875i</v>
      </c>
      <c r="BW113" s="223" t="str">
        <f t="shared" ca="1" si="99"/>
        <v>-8.10858866469317+2.45971348017075i</v>
      </c>
      <c r="BX113" s="223" t="str">
        <f t="shared" ca="1" si="100"/>
        <v>-6.92776623662091+4.87908347012629i</v>
      </c>
      <c r="BY113" s="223" t="str">
        <f t="shared" ca="1" si="101"/>
        <v>-5.04762987577196+6.80594102053042i</v>
      </c>
      <c r="BZ113" s="223" t="str">
        <f t="shared" ca="1" si="102"/>
        <v>-2.65796738787672+8.04578211876931i</v>
      </c>
      <c r="CA113" s="223" t="str">
        <f t="shared" ca="1" si="103"/>
        <v>3.69549086747989E-13+8.47345269283568i</v>
      </c>
      <c r="CB113" s="223" t="str">
        <f t="shared" ca="1" si="104"/>
        <v>2.65796738787662+8.04578211876935i</v>
      </c>
      <c r="CC113" s="223" t="str">
        <f t="shared" ca="1" si="105"/>
        <v>5.04762987577187+6.80594102053048i</v>
      </c>
      <c r="CD113" s="223" t="str">
        <f t="shared" ca="1" si="106"/>
        <v>6.92776623662085+4.87908347012637i</v>
      </c>
      <c r="CE113" s="223" t="str">
        <f t="shared" ca="1" si="107"/>
        <v>8.10858866469314+2.45971348017084i</v>
      </c>
      <c r="CF113" s="223" t="str">
        <f t="shared" ca="1" si="108"/>
        <v>8.470900647306-0.207948938912771i</v>
      </c>
      <c r="CG113" s="223" t="str">
        <f t="shared" ca="1" si="109"/>
        <v>7.97812909454862-2.85462023541504i</v>
      </c>
      <c r="CH113" s="223" t="str">
        <f t="shared" ca="1" si="110"/>
        <v>6.68001616005979-5.21313577792333i</v>
      </c>
      <c r="CI113" s="223" t="str">
        <f t="shared" ca="1" si="111"/>
        <v>4.70759808703902-7.04541842537622i</v>
      </c>
      <c r="CJ113" s="223" t="str">
        <f t="shared" ca="1" si="112"/>
        <v>2.25997793303913-8.166510900005i</v>
      </c>
      <c r="CK113" s="223" t="str">
        <f t="shared" ca="1" si="113"/>
        <v>-0.415772617160925-8.46324604797375i</v>
      </c>
      <c r="CL113" s="223" t="str">
        <f t="shared" ca="1" si="114"/>
        <v>-3.04955356646556-7.90567034368252i</v>
      </c>
      <c r="CM113" s="223" t="str">
        <f t="shared" ca="1" si="115"/>
        <v>-5.37550148201321-6.5500675076367i</v>
      </c>
      <c r="CN113" s="223" t="str">
        <f t="shared" ca="1" si="116"/>
        <v>-7.15882671751683-4.5332770228932i</v>
      </c>
      <c r="CO113" s="223" t="str">
        <f t="shared" ca="1" si="117"/>
        <v>-8.21951393451598-2.05888105970737i</v>
      </c>
      <c r="CP113" s="223" t="str">
        <f t="shared" ca="1" si="118"/>
        <v>-8.45049350568334+0.623345849531241i</v>
      </c>
      <c r="CQ113" s="223" t="str">
        <f t="shared" ca="1" si="119"/>
        <v>-7.82844951261343+3.2426499604778i</v>
      </c>
      <c r="CR113" s="223" t="str">
        <f t="shared" ca="1" si="120"/>
        <v>-6.41617333946927+5.53462918501393i</v>
      </c>
      <c r="CS113" s="223" t="str">
        <f t="shared" ca="1" si="121"/>
        <v>-4.35622528217823+7.26792280012903i</v>
      </c>
      <c r="CT113" s="223" t="str">
        <f t="shared" ca="1" si="122"/>
        <v>-1.85654399341096+8.26756584118046i</v>
      </c>
      <c r="CU113" s="223" t="str">
        <f t="shared" ca="1" si="123"/>
        <v>0.830543601669361+8.43265070208948i</v>
      </c>
      <c r="CV113" s="223" t="str">
        <f t="shared" ca="1" si="124"/>
        <v>3.43379310340356+7.74651311628286i</v>
      </c>
      <c r="CW113" s="223" t="str">
        <f t="shared" ca="1" si="125"/>
        <v>5.69042303434669+6.27841430839832i</v>
      </c>
      <c r="CX113" s="223" t="str">
        <f t="shared" ca="1" si="126"/>
        <v>7.37264095781156+4.17654951424303i</v>
      </c>
      <c r="CY113" s="223" t="str">
        <f t="shared" ca="1" si="127"/>
        <v>8.31063767532639+1.65308861443354i</v>
      </c>
      <c r="CZ113" s="223" t="str">
        <f t="shared" ca="1" si="128"/>
        <v>8.40972838502973-1.0372410653987i</v>
      </c>
      <c r="DA113" s="223" t="str">
        <f t="shared" ca="1" si="129"/>
        <v>7.65991051011148-3.6228678577624i</v>
      </c>
      <c r="DB113" s="223" t="str">
        <f t="shared" ca="1" si="130"/>
        <v>6.13687339531359-5.84278918562158i</v>
      </c>
      <c r="DC113" s="223" t="str">
        <f t="shared" ca="1" si="131"/>
        <v>3.99435794905243-7.4729181122615i</v>
      </c>
      <c r="DD113" s="223" t="str">
        <f t="shared" ca="1" si="132"/>
        <v>1.4486374766886-8.3487034920913i</v>
      </c>
      <c r="DE113" s="223" t="str">
        <f t="shared" ca="1" si="133"/>
        <v>-1.24331373389518-8.38174036205082i</v>
      </c>
      <c r="DF113" s="223" t="str">
        <f t="shared" ca="1" si="134"/>
        <v>-3.80976033199147-7.5686938602713i</v>
      </c>
      <c r="DG113" s="223" t="str">
        <f t="shared" ca="1" si="135"/>
        <v>-5.99163585916762-5.99163585916742i</v>
      </c>
      <c r="DH113" s="223" t="str">
        <f t="shared" ca="1" si="136"/>
        <v>-7.56869386027142-3.80976033199123i</v>
      </c>
      <c r="DI113" s="223" t="str">
        <f t="shared" ca="1" si="137"/>
        <v>-8.38174036205086-1.24331373389492i</v>
      </c>
      <c r="DJ113" s="223" t="str">
        <f t="shared" ca="1" si="138"/>
        <v>-8.3487034920914+1.44863747668803i</v>
      </c>
      <c r="DK113" s="223" t="str">
        <f t="shared" ca="1" si="139"/>
        <v>-7.47291811226177+3.99435794905192i</v>
      </c>
      <c r="DL113" s="223" t="str">
        <f t="shared" ca="1" si="140"/>
        <v>-5.84278918562199+6.1368733953132i</v>
      </c>
      <c r="DM113" s="223" t="str">
        <f t="shared" ca="1" si="141"/>
        <v>-3.62286785776219+7.65991051011158i</v>
      </c>
      <c r="DN113" s="223" t="str">
        <f t="shared" ca="1" si="142"/>
        <v>-1.03724106539844+8.40972838502977i</v>
      </c>
      <c r="DO113" s="223" t="str">
        <f t="shared" ca="1" si="143"/>
        <v>1.6530886144338+8.31063767532634i</v>
      </c>
      <c r="DP113" s="223" t="str">
        <f t="shared" ca="1" si="144"/>
        <v>4.17654951424328+7.37264095781141i</v>
      </c>
      <c r="DQ113" s="223" t="str">
        <f t="shared" ca="1" si="145"/>
        <v>6.2784143083985+5.6904230343465i</v>
      </c>
      <c r="DR113" s="223" t="str">
        <f t="shared" ca="1" si="146"/>
        <v>7.74651311628261+3.43379310340411i</v>
      </c>
      <c r="DS113" s="223" t="str">
        <f t="shared" ca="1" si="147"/>
        <v>8.43265070208943+0.830543601669936i</v>
      </c>
      <c r="DT113" s="223" t="str">
        <f t="shared" ca="1" si="148"/>
        <v>8.2675658411804-1.85654399341119i</v>
      </c>
      <c r="DU113" s="223" t="str">
        <f t="shared" ca="1" si="149"/>
        <v>7.26792280012887-4.35622528217849i</v>
      </c>
      <c r="DV113" s="223" t="str">
        <f t="shared" ca="1" si="150"/>
        <v>5.53462918501372-6.41617333946945i</v>
      </c>
      <c r="DW113" s="223" t="str">
        <f t="shared" ca="1" si="151"/>
        <v>3.24264996047753-7.82844951261355i</v>
      </c>
      <c r="DX113" s="223" t="str">
        <f t="shared" ca="1" si="152"/>
        <v>0.623345849530976-8.45049350568336i</v>
      </c>
      <c r="DY113" s="223" t="str">
        <f t="shared" ca="1" si="153"/>
        <v>-2.05888105970679-8.21951393451614i</v>
      </c>
      <c r="DZ113" s="223" t="str">
        <f t="shared" ca="1" si="154"/>
        <v>-4.53327702289275-7.15882671751711i</v>
      </c>
      <c r="EA113" s="223" t="str">
        <f t="shared" ca="1" si="155"/>
        <v>-6.55006750763633-5.37550148201366i</v>
      </c>
      <c r="EB113" s="223" t="str">
        <f t="shared" ca="1" si="156"/>
        <v>-7.90567034368263-3.04955356646529i</v>
      </c>
      <c r="EC113" s="223" t="str">
        <f t="shared" ca="1" si="157"/>
        <v>-8.46324604797377-0.415772617160659i</v>
      </c>
      <c r="ED113" s="223" t="str">
        <f t="shared" ca="1" si="158"/>
        <v>-8.16651090000493+2.25997793303935i</v>
      </c>
      <c r="EE113" s="223" t="str">
        <f t="shared" ca="1" si="159"/>
        <v>-7.04541842537606+4.70759808703927i</v>
      </c>
      <c r="EF113" s="223" t="str">
        <f t="shared" ca="1" si="160"/>
        <v>-5.21313577792312+6.68001616005995i</v>
      </c>
      <c r="EG113" s="223" t="str">
        <f t="shared" ca="1" si="161"/>
        <v>-2.85462023541555+7.97812909454844i</v>
      </c>
      <c r="EH113" s="223" t="str">
        <f t="shared" ca="1" si="162"/>
        <v>-0.207948938913347+8.47090064730599i</v>
      </c>
      <c r="EI113" s="223" t="str">
        <f t="shared" ca="1" si="163"/>
        <v>2.45971348017107+8.10858866469307i</v>
      </c>
      <c r="EJ113" s="223" t="str">
        <f t="shared" ca="1" si="164"/>
        <v>4.87908347012658+6.9277662366207i</v>
      </c>
      <c r="EK113" s="223" t="str">
        <f t="shared" ca="1" si="165"/>
        <v>6.80594102053064+5.04762987577166i</v>
      </c>
      <c r="EL113" s="223" t="str">
        <f t="shared" ca="1" si="166"/>
        <v>8.04578211876944+2.65796738787634i</v>
      </c>
      <c r="EM113" s="223" t="str">
        <f t="shared" ca="1" si="167"/>
        <v>8.47345269283568+1.03806862582198E-13i</v>
      </c>
      <c r="EN113" s="223"/>
      <c r="EO113" s="223"/>
      <c r="EP113" s="223"/>
    </row>
    <row r="114" spans="1:146" ht="15" thickBot="1">
      <c r="A114" s="257">
        <f t="shared" si="168"/>
        <v>2.7343749999999997E-4</v>
      </c>
      <c r="B114" s="256">
        <v>14</v>
      </c>
      <c r="C114" s="230">
        <f t="shared" si="169"/>
        <v>2800</v>
      </c>
      <c r="D114" s="229">
        <f t="shared" si="170"/>
        <v>17592.91886010284</v>
      </c>
      <c r="E114" s="229" t="str">
        <f t="shared" si="171"/>
        <v>17592.9188601028i</v>
      </c>
      <c r="F114" s="229" t="str">
        <f t="shared" si="172"/>
        <v>0.838611110510424-0.867690725316398i</v>
      </c>
      <c r="G114" s="229" t="str">
        <f t="shared" si="173"/>
        <v>-3.22699321051102-0.729723517738646i</v>
      </c>
      <c r="H114" s="229" t="str">
        <f t="shared" si="38"/>
        <v>0.037399560120047-0.0335008798034372i</v>
      </c>
      <c r="I114" s="229" t="str">
        <f t="shared" si="174"/>
        <v>-0.00997523304334528+0.00269032196918305i</v>
      </c>
      <c r="J114" s="255" t="str">
        <f ca="1">IMPRODUCT(1/N_FFT2,AC100)</f>
        <v>0.0216706188769047+0.000691426553584906i</v>
      </c>
      <c r="K114" s="254" t="str">
        <f t="shared" ca="1" si="175"/>
        <v>-0.000218029633537828+0.0000514038010459631i</v>
      </c>
      <c r="N114" s="246">
        <f t="shared" ca="1" si="176"/>
        <v>7.5267054503752675</v>
      </c>
      <c r="O114" s="223">
        <f t="shared" ca="1" si="39"/>
        <v>-8.4732945496247325</v>
      </c>
      <c r="P114" s="223" t="str">
        <f t="shared" ca="1" si="40"/>
        <v>-7.97798019574681+2.85456695857217i</v>
      </c>
      <c r="Q114" s="223" t="str">
        <f t="shared" ca="1" si="41"/>
        <v>-6.54994526128142+5.37540115702235i</v>
      </c>
      <c r="R114" s="223" t="str">
        <f t="shared" ca="1" si="42"/>
        <v>-4.35614398031955+7.2677871561725i</v>
      </c>
      <c r="S114" s="223" t="str">
        <f t="shared" ca="1" si="43"/>
        <v>-1.65305776222383+8.31048257079285i</v>
      </c>
      <c r="T114" s="223" t="str">
        <f t="shared" ca="1" si="44"/>
        <v>1.24329052946649+8.38158393050139i</v>
      </c>
      <c r="U114" s="223" t="str">
        <f t="shared" ca="1" si="45"/>
        <v>3.9942834008586+7.47277864240108i</v>
      </c>
      <c r="V114" s="223" t="str">
        <f t="shared" ca="1" si="46"/>
        <v>6.27829713200851+5.69031683185689i</v>
      </c>
      <c r="W114" s="223" t="str">
        <f t="shared" ca="1" si="47"/>
        <v>7.82830340733773+3.24258944169079i</v>
      </c>
      <c r="X114" s="223" t="str">
        <f t="shared" ca="1" si="48"/>
        <v>8.46308809525323+0.415764857441294i</v>
      </c>
      <c r="Y114" s="223" t="str">
        <f t="shared" ca="1" si="49"/>
        <v>8.10843733107578-2.45966757361984i</v>
      </c>
      <c r="Z114" s="223" t="str">
        <f t="shared" ca="1" si="50"/>
        <v>6.80581399871249-5.04753566997098i</v>
      </c>
      <c r="AA114" s="223" t="str">
        <f t="shared" ca="1" si="51"/>
        <v>4.70751022737876-7.04528693410173i</v>
      </c>
      <c r="AB114" s="223" t="str">
        <f t="shared" ca="1" si="52"/>
        <v>2.05884263404115-8.21936053065899i</v>
      </c>
      <c r="AC114" s="223" t="str">
        <f t="shared" ca="1" si="53"/>
        <v>-0.830528100924264-8.43249332038131i</v>
      </c>
      <c r="AD114" s="223" t="str">
        <f t="shared" ca="1" si="54"/>
        <v>-3.62280024282707-7.659767550342i</v>
      </c>
      <c r="AE114" s="223" t="str">
        <f t="shared" ca="1" si="55"/>
        <v>-5.99152403503067-5.99152403503065i</v>
      </c>
      <c r="AF114" s="223" t="str">
        <f t="shared" ca="1" si="56"/>
        <v>-7.65976755034198-3.62280024282711i</v>
      </c>
      <c r="AG114" s="223" t="str">
        <f t="shared" ca="1" si="57"/>
        <v>-8.43249332038131-0.83052810092423i</v>
      </c>
      <c r="AH114" s="223" t="str">
        <f t="shared" ca="1" si="58"/>
        <v>-8.21936053065898+2.05884263404117i</v>
      </c>
      <c r="AI114" s="223" t="str">
        <f t="shared" ca="1" si="59"/>
        <v>-7.04528693410175+4.70751022737872i</v>
      </c>
      <c r="AJ114" s="223" t="str">
        <f t="shared" ca="1" si="60"/>
        <v>-5.04753566997095+6.8058139987125i</v>
      </c>
      <c r="AK114" s="223" t="str">
        <f t="shared" ca="1" si="61"/>
        <v>-2.45966757361982+8.10843733107579i</v>
      </c>
      <c r="AL114" s="223" t="str">
        <f t="shared" ca="1" si="62"/>
        <v>0.415764857441238+8.46308809525324i</v>
      </c>
      <c r="AM114" s="223" t="str">
        <f t="shared" ca="1" si="63"/>
        <v>3.24258944169082+7.82830340733773i</v>
      </c>
      <c r="AN114" s="223" t="str">
        <f t="shared" ca="1" si="64"/>
        <v>5.69031683185692+6.27829713200849i</v>
      </c>
      <c r="AO114" s="223" t="str">
        <f t="shared" ca="1" si="65"/>
        <v>7.47277864240109+3.99428340085857i</v>
      </c>
      <c r="AP114" s="223" t="str">
        <f t="shared" ca="1" si="66"/>
        <v>8.38158393050139+1.24329052946645i</v>
      </c>
      <c r="AQ114" s="223" t="str">
        <f t="shared" ca="1" si="67"/>
        <v>8.31048257079286-1.65305776222378i</v>
      </c>
      <c r="AR114" s="223" t="str">
        <f t="shared" ca="1" si="68"/>
        <v>8.31048257079286-1.65305776222378i</v>
      </c>
      <c r="AS114" s="223" t="str">
        <f t="shared" ca="1" si="69"/>
        <v>5.37540115702241-6.54994526128137i</v>
      </c>
      <c r="AT114" s="223" t="str">
        <f t="shared" ca="1" si="70"/>
        <v>2.85456695857211-7.97798019574682i</v>
      </c>
      <c r="AU114" s="223" t="str">
        <f t="shared" ca="1" si="71"/>
        <v>-2.07088960852792E-13-8.47329454962473i</v>
      </c>
      <c r="AV114" s="223" t="str">
        <f t="shared" ca="1" si="72"/>
        <v>-2.85456695857249-7.9779801957467i</v>
      </c>
      <c r="AW114" s="223" t="str">
        <f t="shared" ca="1" si="73"/>
        <v>-5.37540115702207-6.54994526128166i</v>
      </c>
      <c r="AX114" s="223" t="str">
        <f t="shared" ca="1" si="74"/>
        <v>-7.26778715617238-4.35614398031974i</v>
      </c>
      <c r="AY114" s="223" t="str">
        <f t="shared" ca="1" si="75"/>
        <v>-8.31048257079284-1.65305776222388i</v>
      </c>
      <c r="AZ114" s="223" t="str">
        <f t="shared" ca="1" si="76"/>
        <v>-8.38158393050139+1.24329052946652i</v>
      </c>
      <c r="BA114" s="223" t="str">
        <f t="shared" ca="1" si="77"/>
        <v>-7.47277864240098+3.99428340085878i</v>
      </c>
      <c r="BB114" s="223" t="str">
        <f t="shared" ca="1" si="78"/>
        <v>-5.69031683185669+6.2782971320087i</v>
      </c>
      <c r="BC114" s="223" t="str">
        <f t="shared" ca="1" si="79"/>
        <v>-3.24258944169116+7.82830340733758i</v>
      </c>
      <c r="BD114" s="223" t="str">
        <f t="shared" ca="1" si="80"/>
        <v>-0.415764857441516+8.46308809525322i</v>
      </c>
      <c r="BE114" s="223" t="str">
        <f t="shared" ca="1" si="81"/>
        <v>2.45966757361971+8.10843733107581i</v>
      </c>
      <c r="BF114" s="223" t="str">
        <f t="shared" ca="1" si="82"/>
        <v>5.04753566997101+6.80581399871246i</v>
      </c>
      <c r="BG114" s="223" t="str">
        <f t="shared" ca="1" si="83"/>
        <v>7.04528693410184+4.7075102273786i</v>
      </c>
      <c r="BH114" s="223" t="str">
        <f t="shared" ca="1" si="84"/>
        <v>8.21936053065905+2.05884263404087i</v>
      </c>
      <c r="BI114" s="223" t="str">
        <f t="shared" ca="1" si="85"/>
        <v>8.43249332038134-0.830528100923871i</v>
      </c>
      <c r="BJ114" s="223" t="str">
        <f t="shared" ca="1" si="86"/>
        <v>7.6597675503421-3.62280024282686i</v>
      </c>
      <c r="BK114" s="223" t="str">
        <f t="shared" ca="1" si="87"/>
        <v>5.99152403503074-5.99152403503058i</v>
      </c>
      <c r="BL114" s="223" t="str">
        <f t="shared" ca="1" si="88"/>
        <v>3.62280024282709-7.65976755034199i</v>
      </c>
      <c r="BM114" s="223" t="str">
        <f t="shared" ca="1" si="89"/>
        <v>0.830528100924106-8.43249332038132i</v>
      </c>
      <c r="BN114" s="223" t="str">
        <f t="shared" ca="1" si="90"/>
        <v>-2.05884263404144-8.21936053065891i</v>
      </c>
      <c r="BO114" s="223" t="str">
        <f t="shared" ca="1" si="91"/>
        <v>-4.70751022737911-7.0452869341015i</v>
      </c>
      <c r="BP114" s="223" t="str">
        <f t="shared" ca="1" si="92"/>
        <v>-6.80581399871232-5.0475356699712i</v>
      </c>
      <c r="BQ114" s="223" t="str">
        <f t="shared" ca="1" si="93"/>
        <v>-8.10843733107575-2.45966757361995i</v>
      </c>
      <c r="BR114" s="223" t="str">
        <f t="shared" ca="1" si="94"/>
        <v>-8.46308809525323+0.41576485744128i</v>
      </c>
      <c r="BS114" s="223" t="str">
        <f t="shared" ca="1" si="95"/>
        <v>-7.82830340733768+3.24258944169092i</v>
      </c>
      <c r="BT114" s="223" t="str">
        <f t="shared" ca="1" si="96"/>
        <v>-6.27829713200829+5.69031683185714i</v>
      </c>
      <c r="BU114" s="223" t="str">
        <f t="shared" ca="1" si="97"/>
        <v>-3.99428340085899+7.47277864240087i</v>
      </c>
      <c r="BV114" s="223" t="str">
        <f t="shared" ca="1" si="98"/>
        <v>-1.24329052946677+8.38158393050135i</v>
      </c>
      <c r="BW114" s="223" t="str">
        <f t="shared" ca="1" si="99"/>
        <v>1.65305776222365+8.31048257079289i</v>
      </c>
      <c r="BX114" s="223" t="str">
        <f t="shared" ca="1" si="100"/>
        <v>4.35614398031952+7.26778715617251i</v>
      </c>
      <c r="BY114" s="223" t="str">
        <f t="shared" ca="1" si="101"/>
        <v>6.54994526128151+5.37540115702225i</v>
      </c>
      <c r="BZ114" s="223" t="str">
        <f t="shared" ca="1" si="102"/>
        <v>7.97798019574689+2.85456695857193i</v>
      </c>
      <c r="CA114" s="223" t="str">
        <f t="shared" ca="1" si="103"/>
        <v>8.47329454962473-4.14177921705585E-13i</v>
      </c>
      <c r="CB114" s="223" t="str">
        <f t="shared" ca="1" si="104"/>
        <v>7.97798019574691-2.85456695857189i</v>
      </c>
      <c r="CC114" s="223" t="str">
        <f t="shared" ca="1" si="105"/>
        <v>6.54994526128153-5.37540115702221i</v>
      </c>
      <c r="CD114" s="223" t="str">
        <f t="shared" ca="1" si="106"/>
        <v>4.35614398031956-7.26778715617249i</v>
      </c>
      <c r="CE114" s="223" t="str">
        <f t="shared" ca="1" si="107"/>
        <v>1.65305776222369-8.31048257079288i</v>
      </c>
      <c r="CF114" s="223" t="str">
        <f t="shared" ca="1" si="108"/>
        <v>-1.24329052946672-8.38158393050135i</v>
      </c>
      <c r="CG114" s="223" t="str">
        <f t="shared" ca="1" si="109"/>
        <v>-3.99428340085895-7.47277864240089i</v>
      </c>
      <c r="CH114" s="223" t="str">
        <f t="shared" ca="1" si="110"/>
        <v>-6.27829713200827-5.69031683185717i</v>
      </c>
      <c r="CI114" s="223" t="str">
        <f t="shared" ca="1" si="111"/>
        <v>-7.82830340733767-3.24258944169096i</v>
      </c>
      <c r="CJ114" s="223" t="str">
        <f t="shared" ca="1" si="112"/>
        <v>-8.46308809525323-0.415764857441324i</v>
      </c>
      <c r="CK114" s="223" t="str">
        <f t="shared" ca="1" si="113"/>
        <v>-8.10843733107575+2.45966757361991i</v>
      </c>
      <c r="CL114" s="223" t="str">
        <f t="shared" ca="1" si="114"/>
        <v>-6.80581399871235+5.04753566997116i</v>
      </c>
      <c r="CM114" s="223" t="str">
        <f t="shared" ca="1" si="115"/>
        <v>-4.70751022737841+7.04528693410196i</v>
      </c>
      <c r="CN114" s="223" t="str">
        <f t="shared" ca="1" si="116"/>
        <v>-2.05884263404149+8.21936053065889i</v>
      </c>
      <c r="CO114" s="223" t="str">
        <f t="shared" ca="1" si="117"/>
        <v>0.830528100924062+8.43249332038132i</v>
      </c>
      <c r="CP114" s="223" t="str">
        <f t="shared" ca="1" si="118"/>
        <v>3.62280024282706+7.65976755034201i</v>
      </c>
      <c r="CQ114" s="223" t="str">
        <f t="shared" ca="1" si="119"/>
        <v>5.99152403503072+5.99152403503061i</v>
      </c>
      <c r="CR114" s="223" t="str">
        <f t="shared" ca="1" si="120"/>
        <v>7.65976755034209+3.6228002428269i</v>
      </c>
      <c r="CS114" s="223" t="str">
        <f t="shared" ca="1" si="121"/>
        <v>8.43249332038134+0.830528100923915i</v>
      </c>
      <c r="CT114" s="223" t="str">
        <f t="shared" ca="1" si="122"/>
        <v>8.21936053065906-2.05884263404081i</v>
      </c>
      <c r="CU114" s="223" t="str">
        <f t="shared" ca="1" si="123"/>
        <v>7.04528693410186-4.70751022737857i</v>
      </c>
      <c r="CV114" s="223" t="str">
        <f t="shared" ca="1" si="124"/>
        <v>5.04753566997104-6.80581399871243i</v>
      </c>
      <c r="CW114" s="223" t="str">
        <f t="shared" ca="1" si="125"/>
        <v>2.45966757361974-8.10843733107581i</v>
      </c>
      <c r="CX114" s="223" t="str">
        <f t="shared" ca="1" si="126"/>
        <v>-0.415764857441472-8.46308809525322i</v>
      </c>
      <c r="CY114" s="223" t="str">
        <f t="shared" ca="1" si="127"/>
        <v>-3.2425894416911-7.82830340733761i</v>
      </c>
      <c r="CZ114" s="223" t="str">
        <f t="shared" ca="1" si="128"/>
        <v>-5.69031683185666-6.27829713200873i</v>
      </c>
      <c r="DA114" s="223" t="str">
        <f t="shared" ca="1" si="129"/>
        <v>-7.47277864240096-3.99428340085882i</v>
      </c>
      <c r="DB114" s="223" t="str">
        <f t="shared" ca="1" si="130"/>
        <v>-8.38158393050139-1.24329052946655i</v>
      </c>
      <c r="DC114" s="223" t="str">
        <f t="shared" ca="1" si="131"/>
        <v>-8.31048257079284+1.65305776222383i</v>
      </c>
      <c r="DD114" s="223" t="str">
        <f t="shared" ca="1" si="132"/>
        <v>-7.2677871561724+4.35614398031972i</v>
      </c>
      <c r="DE114" s="223" t="str">
        <f t="shared" ca="1" si="133"/>
        <v>-5.37540115702213+6.54994526128161i</v>
      </c>
      <c r="DF114" s="223" t="str">
        <f t="shared" ca="1" si="134"/>
        <v>-2.85456695857251+7.97798019574668i</v>
      </c>
      <c r="DG114" s="223" t="str">
        <f t="shared" ca="1" si="135"/>
        <v>-2.36674016793913E-13+8.47329454962473i</v>
      </c>
      <c r="DH114" s="223" t="str">
        <f t="shared" ca="1" si="136"/>
        <v>2.85456695857207+7.97798019574684i</v>
      </c>
      <c r="DI114" s="223" t="str">
        <f t="shared" ca="1" si="137"/>
        <v>5.37540115702236+6.54994526128141i</v>
      </c>
      <c r="DJ114" s="223" t="str">
        <f t="shared" ca="1" si="138"/>
        <v>7.2677871561726+4.35614398031937i</v>
      </c>
      <c r="DK114" s="223" t="str">
        <f t="shared" ca="1" si="139"/>
        <v>8.31048257079292+1.65305776222348i</v>
      </c>
      <c r="DL114" s="223" t="str">
        <f t="shared" ca="1" si="140"/>
        <v>8.38158393050145-1.24329052946608i</v>
      </c>
      <c r="DM114" s="223" t="str">
        <f t="shared" ca="1" si="141"/>
        <v>7.4727786424012-3.99428340085838i</v>
      </c>
      <c r="DN114" s="223" t="str">
        <f t="shared" ca="1" si="142"/>
        <v>5.69031683185703-6.27829713200839i</v>
      </c>
      <c r="DO114" s="223" t="str">
        <f t="shared" ca="1" si="143"/>
        <v>3.24258944169076-7.82830340733775i</v>
      </c>
      <c r="DP114" s="223" t="str">
        <f t="shared" ca="1" si="144"/>
        <v>0.415764857441103-8.46308809525324i</v>
      </c>
      <c r="DQ114" s="223" t="str">
        <f t="shared" ca="1" si="145"/>
        <v>-2.4596675736201-8.1084373310757i</v>
      </c>
      <c r="DR114" s="223" t="str">
        <f t="shared" ca="1" si="146"/>
        <v>-5.04753566997064-6.80581399871274i</v>
      </c>
      <c r="DS114" s="223" t="str">
        <f t="shared" ca="1" si="147"/>
        <v>-7.04528693410158-4.70751022737898i</v>
      </c>
      <c r="DT114" s="223" t="str">
        <f t="shared" ca="1" si="148"/>
        <v>-8.21936053065895-2.05884263404127i</v>
      </c>
      <c r="DU114" s="223" t="str">
        <f t="shared" ca="1" si="149"/>
        <v>-8.43249332038131+0.830528100924283i</v>
      </c>
      <c r="DV114" s="223" t="str">
        <f t="shared" ca="1" si="150"/>
        <v>-7.65976755034193+3.62280024282723i</v>
      </c>
      <c r="DW114" s="223" t="str">
        <f t="shared" ca="1" si="151"/>
        <v>-5.99152403503047+5.99152403503085i</v>
      </c>
      <c r="DX114" s="223" t="str">
        <f t="shared" ca="1" si="152"/>
        <v>-3.62280024282751+7.6597675503418i</v>
      </c>
      <c r="DY114" s="223" t="str">
        <f t="shared" ca="1" si="153"/>
        <v>-0.830528100924533+8.43249332038128i</v>
      </c>
      <c r="DZ114" s="223" t="str">
        <f t="shared" ca="1" si="154"/>
        <v>2.05884263404103+8.21936053065901i</v>
      </c>
      <c r="EA114" s="223" t="str">
        <f t="shared" ca="1" si="155"/>
        <v>4.70751022737873+7.04528693410175i</v>
      </c>
      <c r="EB114" s="223" t="str">
        <f t="shared" ca="1" si="156"/>
        <v>6.80581399871255+5.04753566997089i</v>
      </c>
      <c r="EC114" s="223" t="str">
        <f t="shared" ca="1" si="157"/>
        <v>8.10843733107586+2.45966757361959i</v>
      </c>
      <c r="ED114" s="223" t="str">
        <f t="shared" ca="1" si="158"/>
        <v>8.46308809525326-0.415764857440852i</v>
      </c>
      <c r="EE114" s="223" t="str">
        <f t="shared" ca="1" si="159"/>
        <v>7.82830340733784-3.24258944169053i</v>
      </c>
      <c r="EF114" s="223" t="str">
        <f t="shared" ca="1" si="160"/>
        <v>6.2782971320086-5.69031683185679i</v>
      </c>
      <c r="EG114" s="223" t="str">
        <f t="shared" ca="1" si="161"/>
        <v>3.99428340085865-7.47277864240104i</v>
      </c>
      <c r="EH114" s="223" t="str">
        <f t="shared" ca="1" si="162"/>
        <v>1.24329052946639-8.3815839305014i</v>
      </c>
      <c r="EI114" s="223" t="str">
        <f t="shared" ca="1" si="163"/>
        <v>-1.65305776222405-8.3104825707928i</v>
      </c>
      <c r="EJ114" s="223" t="str">
        <f t="shared" ca="1" si="164"/>
        <v>-4.35614398031988-7.2677871561723i</v>
      </c>
      <c r="EK114" s="223" t="str">
        <f t="shared" ca="1" si="165"/>
        <v>-6.54994526128122-5.3754011570226i</v>
      </c>
      <c r="EL114" s="223" t="str">
        <f t="shared" ca="1" si="166"/>
        <v>-7.97798019574674-2.85456695857236i</v>
      </c>
      <c r="EM114" s="223" t="str">
        <f t="shared" ca="1" si="167"/>
        <v>-8.47329454962473-7.47398401175568E-14i</v>
      </c>
      <c r="EN114" s="223"/>
      <c r="EO114" s="223"/>
      <c r="EP114" s="223"/>
    </row>
    <row r="115" spans="1:146" ht="15" thickBot="1">
      <c r="A115" s="257">
        <f t="shared" si="168"/>
        <v>2.9296874999999999E-4</v>
      </c>
      <c r="B115" s="256">
        <v>15</v>
      </c>
      <c r="C115" s="230">
        <f t="shared" si="169"/>
        <v>3000</v>
      </c>
      <c r="D115" s="229">
        <f t="shared" si="170"/>
        <v>18849.555921538758</v>
      </c>
      <c r="E115" s="229" t="str">
        <f t="shared" si="171"/>
        <v>18849.5559215388i</v>
      </c>
      <c r="F115" s="229" t="str">
        <f t="shared" si="172"/>
        <v>0.833086288742478-0.818139102360343i</v>
      </c>
      <c r="G115" s="229" t="str">
        <f t="shared" si="173"/>
        <v>-3.2915380923237-0.765253038837637i</v>
      </c>
      <c r="H115" s="229" t="str">
        <f t="shared" si="38"/>
        <v>0.0371909765684949-0.0312771291709497i</v>
      </c>
      <c r="I115" s="229" t="str">
        <f t="shared" si="174"/>
        <v>-0.00972904705525899+0.00258226715445192i</v>
      </c>
      <c r="J115" s="255" t="str">
        <f ca="1">IMPRODUCT(1/N_FFT2,AD100)</f>
        <v>0.372317538979229+0.00566894110062531i</v>
      </c>
      <c r="K115" s="254" t="str">
        <f t="shared" ca="1" si="175"/>
        <v>-0.00363693357663181+0.00090626995721096i</v>
      </c>
      <c r="N115" s="246">
        <f t="shared" ca="1" si="176"/>
        <v>7.5268793692257354</v>
      </c>
      <c r="O115" s="223">
        <f t="shared" ca="1" si="39"/>
        <v>-8.4731206307742646</v>
      </c>
      <c r="P115" s="223" t="str">
        <f t="shared" ca="1" si="40"/>
        <v>-7.90536053217045+3.04943405897786i</v>
      </c>
      <c r="Q115" s="223" t="str">
        <f t="shared" ca="1" si="41"/>
        <v>-6.27816826664051+5.69020003509548i</v>
      </c>
      <c r="R115" s="223" t="str">
        <f t="shared" ca="1" si="42"/>
        <v>-3.80961103312631+7.56839725436864i</v>
      </c>
      <c r="S115" s="223" t="str">
        <f t="shared" ca="1" si="43"/>
        <v>-0.830511053895858+8.43232023899764i</v>
      </c>
      <c r="T115" s="223" t="str">
        <f t="shared" ca="1" si="44"/>
        <v>2.25988936785126+8.1661908665378i</v>
      </c>
      <c r="U115" s="223" t="str">
        <f t="shared" ca="1" si="45"/>
        <v>5.04743206663269+6.80567430578194i</v>
      </c>
      <c r="V115" s="223" t="str">
        <f t="shared" ca="1" si="46"/>
        <v>7.1585461737005+4.53309937048047i</v>
      </c>
      <c r="W115" s="223" t="str">
        <f t="shared" ca="1" si="47"/>
        <v>8.31031199374433+1.65302383233926i</v>
      </c>
      <c r="X115" s="223" t="str">
        <f t="shared" ca="1" si="48"/>
        <v>8.34837631876637-1.448580706731i</v>
      </c>
      <c r="Y115" s="223" t="str">
        <f t="shared" ca="1" si="49"/>
        <v>7.26763798099863-4.35605456816126i</v>
      </c>
      <c r="Z115" s="223" t="str">
        <f t="shared" ca="1" si="50"/>
        <v>5.21293148285279-6.67975438012017i</v>
      </c>
      <c r="AA115" s="223" t="str">
        <f t="shared" ca="1" si="51"/>
        <v>2.45961708764241-8.10827090111264i</v>
      </c>
      <c r="AB115" s="223" t="str">
        <f t="shared" ca="1" si="52"/>
        <v>-0.623321421530244-8.4501623433585i</v>
      </c>
      <c r="AC115" s="223" t="str">
        <f t="shared" ca="1" si="53"/>
        <v>-3.62272588293671-7.65961032956331i</v>
      </c>
      <c r="AD115" s="223" t="str">
        <f t="shared" ca="1" si="54"/>
        <v>-6.13663290033416-5.84256021536696i</v>
      </c>
      <c r="AE115" s="223" t="str">
        <f t="shared" ca="1" si="55"/>
        <v>-7.82814272727146-3.24252288582817i</v>
      </c>
      <c r="AF115" s="223" t="str">
        <f t="shared" ca="1" si="56"/>
        <v>-8.47056868525547-0.207940789702005i</v>
      </c>
      <c r="AG115" s="223" t="str">
        <f t="shared" ca="1" si="57"/>
        <v>-7.97781644348532+2.85450836707614i</v>
      </c>
      <c r="AH115" s="223" t="str">
        <f t="shared" ca="1" si="58"/>
        <v>-6.4159218991389+5.5344122910931i</v>
      </c>
      <c r="AI115" s="223" t="str">
        <f t="shared" ca="1" si="59"/>
        <v>-3.99420141608001+7.47262525966858i</v>
      </c>
      <c r="AJ115" s="223" t="str">
        <f t="shared" ca="1" si="60"/>
        <v>-1.0372004174575+8.40939882022957i</v>
      </c>
      <c r="AK115" s="223" t="str">
        <f t="shared" ca="1" si="61"/>
        <v>2.05880037520754+8.21919182393852i</v>
      </c>
      <c r="AL115" s="223" t="str">
        <f t="shared" ca="1" si="62"/>
        <v>4.87889226607137+6.92749474772241i</v>
      </c>
      <c r="AM115" s="223" t="str">
        <f t="shared" ca="1" si="63"/>
        <v>7.04514232586256+4.70741360324248i</v>
      </c>
      <c r="AN115" s="223" t="str">
        <f t="shared" ca="1" si="64"/>
        <v>8.26724184751985+1.85647123820138i</v>
      </c>
      <c r="AO115" s="223" t="str">
        <f t="shared" ca="1" si="65"/>
        <v>8.38141189405987-1.24326501027102i</v>
      </c>
      <c r="AP115" s="223" t="str">
        <f t="shared" ca="1" si="66"/>
        <v>7.37235203493155-4.17638584145349i</v>
      </c>
      <c r="AQ115" s="223" t="str">
        <f t="shared" ca="1" si="67"/>
        <v>5.37529082407168-6.54981082019192i</v>
      </c>
      <c r="AR115" s="223" t="str">
        <f t="shared" ca="1" si="68"/>
        <v>5.37529082407168-6.54981082019192i</v>
      </c>
      <c r="AS115" s="223" t="str">
        <f t="shared" ca="1" si="69"/>
        <v>-0.415756323647618-8.46291438589564i</v>
      </c>
      <c r="AT115" s="223" t="str">
        <f t="shared" ca="1" si="70"/>
        <v>-3.43365853813798-7.74620954190659i</v>
      </c>
      <c r="AU115" s="223" t="str">
        <f t="shared" ca="1" si="71"/>
        <v>-5.99140105583197-5.99140105583227i</v>
      </c>
      <c r="AV115" s="223" t="str">
        <f t="shared" ca="1" si="72"/>
        <v>-7.74620954190676-3.43365853813758i</v>
      </c>
      <c r="AW115" s="223" t="str">
        <f t="shared" ca="1" si="73"/>
        <v>-8.46291438589563-0.415756323648032i</v>
      </c>
      <c r="AX115" s="223" t="str">
        <f t="shared" ca="1" si="74"/>
        <v>-8.04546681648437+2.65786322607113i</v>
      </c>
      <c r="AY115" s="223" t="str">
        <f t="shared" ca="1" si="75"/>
        <v>-6.54981082019219+5.37529082407137i</v>
      </c>
      <c r="AZ115" s="223" t="str">
        <f t="shared" ca="1" si="76"/>
        <v>-4.17638584145348+7.37235203493155i</v>
      </c>
      <c r="BA115" s="223" t="str">
        <f t="shared" ca="1" si="77"/>
        <v>-1.24326501027142+8.38141189405981i</v>
      </c>
      <c r="BB115" s="223" t="str">
        <f t="shared" ca="1" si="78"/>
        <v>1.85647123820139+8.26724184751985i</v>
      </c>
      <c r="BC115" s="223" t="str">
        <f t="shared" ca="1" si="79"/>
        <v>4.70741360324276+7.04514232586237i</v>
      </c>
      <c r="BD115" s="223" t="str">
        <f t="shared" ca="1" si="80"/>
        <v>6.92749474772236+4.87889226607144i</v>
      </c>
      <c r="BE115" s="223" t="str">
        <f t="shared" ca="1" si="81"/>
        <v>8.21919182393858+2.05880037520729i</v>
      </c>
      <c r="BF115" s="223" t="str">
        <f t="shared" ca="1" si="82"/>
        <v>8.40939882022959-1.03720041745733i</v>
      </c>
      <c r="BG115" s="223" t="str">
        <f t="shared" ca="1" si="83"/>
        <v>7.47262525966845-3.99420141608025i</v>
      </c>
      <c r="BH115" s="223" t="str">
        <f t="shared" ca="1" si="84"/>
        <v>5.53441229109328-6.41592189913875i</v>
      </c>
      <c r="BI115" s="223" t="str">
        <f t="shared" ca="1" si="85"/>
        <v>2.85450836707597-7.97781644348538i</v>
      </c>
      <c r="BJ115" s="223" t="str">
        <f t="shared" ca="1" si="86"/>
        <v>-0.207940789701765-8.47056868525548i</v>
      </c>
      <c r="BK115" s="223" t="str">
        <f t="shared" ca="1" si="87"/>
        <v>-3.24252288582826-7.82814272727142i</v>
      </c>
      <c r="BL115" s="223" t="str">
        <f t="shared" ca="1" si="88"/>
        <v>-5.84256021536672-6.13663290033438i</v>
      </c>
      <c r="BM115" s="223" t="str">
        <f t="shared" ca="1" si="89"/>
        <v>-7.65961032956331-3.6227258829367i</v>
      </c>
      <c r="BN115" s="223" t="str">
        <f t="shared" ca="1" si="90"/>
        <v>-8.45016234335847-0.623321421530649i</v>
      </c>
      <c r="BO115" s="223" t="str">
        <f t="shared" ca="1" si="91"/>
        <v>-8.10827090111263+2.45961708764242i</v>
      </c>
      <c r="BP115" s="223" t="str">
        <f t="shared" ca="1" si="92"/>
        <v>-6.67975438011996+5.21293148285307i</v>
      </c>
      <c r="BQ115" s="223" t="str">
        <f t="shared" ca="1" si="93"/>
        <v>-4.35605456816132+7.2676379809986i</v>
      </c>
      <c r="BR115" s="223" t="str">
        <f t="shared" ca="1" si="94"/>
        <v>-1.44858070673074+8.34837631876641i</v>
      </c>
      <c r="BS115" s="223" t="str">
        <f t="shared" ca="1" si="95"/>
        <v>1.6530238323391+8.31031199374436i</v>
      </c>
      <c r="BT115" s="223" t="str">
        <f t="shared" ca="1" si="96"/>
        <v>4.53309937048069+7.15854617370036i</v>
      </c>
      <c r="BU115" s="223" t="str">
        <f t="shared" ca="1" si="97"/>
        <v>6.8056743057818+5.04743206663289i</v>
      </c>
      <c r="BV115" s="223" t="str">
        <f t="shared" ca="1" si="98"/>
        <v>8.16619086653784+2.25988936785109i</v>
      </c>
      <c r="BW115" s="223" t="str">
        <f t="shared" ca="1" si="99"/>
        <v>8.43232023899767-0.830511053895617i</v>
      </c>
      <c r="BX115" s="223" t="str">
        <f t="shared" ca="1" si="100"/>
        <v>7.5683972543686-3.80961103312639i</v>
      </c>
      <c r="BY115" s="223" t="str">
        <f t="shared" ca="1" si="101"/>
        <v>5.69020003509573-6.27816826664028i</v>
      </c>
      <c r="BZ115" s="223" t="str">
        <f t="shared" ca="1" si="102"/>
        <v>3.04943405897783-7.90536053217047i</v>
      </c>
      <c r="CA115" s="223" t="str">
        <f t="shared" ca="1" si="103"/>
        <v>4.14170339142345E-13-8.47312063077426i</v>
      </c>
      <c r="CB115" s="223" t="str">
        <f t="shared" ca="1" si="104"/>
        <v>-3.04943405897784-7.90536053217046i</v>
      </c>
      <c r="CC115" s="223" t="str">
        <f t="shared" ca="1" si="105"/>
        <v>-5.69020003509574-6.27816826664027i</v>
      </c>
      <c r="CD115" s="223" t="str">
        <f t="shared" ca="1" si="106"/>
        <v>-7.5683972543686-3.80961103312638i</v>
      </c>
      <c r="CE115" s="223" t="str">
        <f t="shared" ca="1" si="107"/>
        <v>-8.43232023899767-0.830511053895602i</v>
      </c>
      <c r="CF115" s="223" t="str">
        <f t="shared" ca="1" si="108"/>
        <v>-8.16619086653784+2.2598893678511i</v>
      </c>
      <c r="CG115" s="223" t="str">
        <f t="shared" ca="1" si="109"/>
        <v>-6.80567430578179+5.0474320666329i</v>
      </c>
      <c r="CH115" s="223" t="str">
        <f t="shared" ca="1" si="110"/>
        <v>-4.53309937048068+7.15854617370037i</v>
      </c>
      <c r="CI115" s="223" t="str">
        <f t="shared" ca="1" si="111"/>
        <v>-1.65302383233909+8.31031199374436i</v>
      </c>
      <c r="CJ115" s="223" t="str">
        <f t="shared" ca="1" si="112"/>
        <v>1.44858070673075+8.34837631876641i</v>
      </c>
      <c r="CK115" s="223" t="str">
        <f t="shared" ca="1" si="113"/>
        <v>4.35605456816133+7.26763798099859i</v>
      </c>
      <c r="CL115" s="223" t="str">
        <f t="shared" ca="1" si="114"/>
        <v>6.67975438011997+5.21293148285306i</v>
      </c>
      <c r="CM115" s="223" t="str">
        <f t="shared" ca="1" si="115"/>
        <v>8.10827090111264+2.45961708764241i</v>
      </c>
      <c r="CN115" s="223" t="str">
        <f t="shared" ca="1" si="116"/>
        <v>8.45016234335853-0.623321421529824i</v>
      </c>
      <c r="CO115" s="223" t="str">
        <f t="shared" ca="1" si="117"/>
        <v>7.65961032956331-3.62272588293671i</v>
      </c>
      <c r="CP115" s="223" t="str">
        <f t="shared" ca="1" si="118"/>
        <v>5.84256021536671-6.13663290033439i</v>
      </c>
      <c r="CQ115" s="223" t="str">
        <f t="shared" ca="1" si="119"/>
        <v>3.24252288582825-7.82814272727143i</v>
      </c>
      <c r="CR115" s="223" t="str">
        <f t="shared" ca="1" si="120"/>
        <v>0.207940789701749-8.47056868525548i</v>
      </c>
      <c r="CS115" s="223" t="str">
        <f t="shared" ca="1" si="121"/>
        <v>-2.85450836707598-7.97781644348538i</v>
      </c>
      <c r="CT115" s="223" t="str">
        <f t="shared" ca="1" si="122"/>
        <v>-5.53441229109329-6.41592189913874i</v>
      </c>
      <c r="CU115" s="223" t="str">
        <f t="shared" ca="1" si="123"/>
        <v>-7.47262525966846-3.99420141608023i</v>
      </c>
      <c r="CV115" s="223" t="str">
        <f t="shared" ca="1" si="124"/>
        <v>-8.40939882022959-1.03720041745733i</v>
      </c>
      <c r="CW115" s="223" t="str">
        <f t="shared" ca="1" si="125"/>
        <v>-8.21919182393858+2.05880037520729i</v>
      </c>
      <c r="CX115" s="223" t="str">
        <f t="shared" ca="1" si="126"/>
        <v>-6.92749474772234+4.87889226607145i</v>
      </c>
      <c r="CY115" s="223" t="str">
        <f t="shared" ca="1" si="127"/>
        <v>-4.70741360324274+7.04514232586239i</v>
      </c>
      <c r="CZ115" s="223" t="str">
        <f t="shared" ca="1" si="128"/>
        <v>-1.85647123820135+8.26724184751986i</v>
      </c>
      <c r="DA115" s="223" t="str">
        <f t="shared" ca="1" si="129"/>
        <v>1.24326501027146+8.3814118940598i</v>
      </c>
      <c r="DB115" s="223" t="str">
        <f t="shared" ca="1" si="130"/>
        <v>4.1763858414535+7.37235203493153i</v>
      </c>
      <c r="DC115" s="223" t="str">
        <f t="shared" ca="1" si="131"/>
        <v>6.54981082019221+5.37529082407134i</v>
      </c>
      <c r="DD115" s="223" t="str">
        <f t="shared" ca="1" si="132"/>
        <v>8.04546681648439+2.65786322607111i</v>
      </c>
      <c r="DE115" s="223" t="str">
        <f t="shared" ca="1" si="133"/>
        <v>8.46291438589563-0.415756323648062i</v>
      </c>
      <c r="DF115" s="223" t="str">
        <f t="shared" ca="1" si="134"/>
        <v>7.74620954190675-3.43365853813762i</v>
      </c>
      <c r="DG115" s="223" t="str">
        <f t="shared" ca="1" si="135"/>
        <v>5.99140105583195-5.99140105583228i</v>
      </c>
      <c r="DH115" s="223" t="str">
        <f t="shared" ca="1" si="136"/>
        <v>3.43365853813795-7.7462095419066i</v>
      </c>
      <c r="DI115" s="223" t="str">
        <f t="shared" ca="1" si="137"/>
        <v>0.415756323647589-8.46291438589564i</v>
      </c>
      <c r="DJ115" s="223" t="str">
        <f t="shared" ca="1" si="138"/>
        <v>-2.65786322607076-8.0454668164845i</v>
      </c>
      <c r="DK115" s="223" t="str">
        <f t="shared" ca="1" si="139"/>
        <v>-5.37529082407171-6.54981082019191i</v>
      </c>
      <c r="DL115" s="223" t="str">
        <f t="shared" ca="1" si="140"/>
        <v>-7.37235203493135-4.17638584145383i</v>
      </c>
      <c r="DM115" s="223" t="str">
        <f t="shared" ca="1" si="141"/>
        <v>-8.38141189405988-1.24326501027098i</v>
      </c>
      <c r="DN115" s="223" t="str">
        <f t="shared" ca="1" si="142"/>
        <v>-8.26724184751994+1.856471238201i</v>
      </c>
      <c r="DO115" s="223" t="str">
        <f t="shared" ca="1" si="143"/>
        <v>-7.04514232586259+4.70741360324243i</v>
      </c>
      <c r="DP115" s="223" t="str">
        <f t="shared" ca="1" si="144"/>
        <v>-4.87889226607107+6.92749474772261i</v>
      </c>
      <c r="DQ115" s="223" t="str">
        <f t="shared" ca="1" si="145"/>
        <v>-2.05880037520768+8.21919182393848i</v>
      </c>
      <c r="DR115" s="223" t="str">
        <f t="shared" ca="1" si="146"/>
        <v>1.03720041745777+8.40939882022954i</v>
      </c>
      <c r="DS115" s="223" t="str">
        <f t="shared" ca="1" si="147"/>
        <v>3.99420141607989+7.47262525966865i</v>
      </c>
      <c r="DT115" s="223" t="str">
        <f t="shared" ca="1" si="148"/>
        <v>6.41592189913903+5.53441229109296i</v>
      </c>
      <c r="DU115" s="223" t="str">
        <f t="shared" ca="1" si="149"/>
        <v>7.97781644348525+2.85450836707636i</v>
      </c>
      <c r="DV115" s="223" t="str">
        <f t="shared" ca="1" si="150"/>
        <v>8.47056868525547-0.207940789702192i</v>
      </c>
      <c r="DW115" s="223" t="str">
        <f t="shared" ca="1" si="151"/>
        <v>7.82814272727158-3.24252288582788i</v>
      </c>
      <c r="DX115" s="223" t="str">
        <f t="shared" ca="1" si="152"/>
        <v>6.13663290033409-5.84256021536704i</v>
      </c>
      <c r="DY115" s="223" t="str">
        <f t="shared" ca="1" si="153"/>
        <v>3.62272588293707-7.65961032956314i</v>
      </c>
      <c r="DZ115" s="223" t="str">
        <f t="shared" ca="1" si="154"/>
        <v>0.623321421530222-8.4501623433585i</v>
      </c>
      <c r="EA115" s="223" t="str">
        <f t="shared" ca="1" si="155"/>
        <v>-2.45961708764283-8.10827090111251i</v>
      </c>
      <c r="EB115" s="223" t="str">
        <f t="shared" ca="1" si="156"/>
        <v>-5.21293148285274-6.67975438012021i</v>
      </c>
      <c r="EC115" s="223" t="str">
        <f t="shared" ca="1" si="157"/>
        <v>-7.26763798099882-4.35605456816096i</v>
      </c>
      <c r="ED115" s="223" t="str">
        <f t="shared" ca="1" si="158"/>
        <v>-8.34837631876635-1.44858070673115i</v>
      </c>
      <c r="EE115" s="223" t="str">
        <f t="shared" ca="1" si="159"/>
        <v>-8.31031199374428+1.65302383233953i</v>
      </c>
      <c r="EF115" s="223" t="str">
        <f t="shared" ca="1" si="160"/>
        <v>-7.15854617370058+4.53309937048035i</v>
      </c>
      <c r="EG115" s="223" t="str">
        <f t="shared" ca="1" si="161"/>
        <v>-5.04743206663255+6.80567430578205i</v>
      </c>
      <c r="EH115" s="223" t="str">
        <f t="shared" ca="1" si="162"/>
        <v>-2.25988936785149+8.16619086653773i</v>
      </c>
      <c r="EI115" s="223" t="str">
        <f t="shared" ca="1" si="163"/>
        <v>0.830511053896044+8.43232023899762i</v>
      </c>
      <c r="EJ115" s="223" t="str">
        <f t="shared" ca="1" si="164"/>
        <v>3.80961103312602+7.56839725436879i</v>
      </c>
      <c r="EK115" s="223" t="str">
        <f t="shared" ca="1" si="165"/>
        <v>6.27816826664057+5.69020003509541i</v>
      </c>
      <c r="EL115" s="223" t="str">
        <f t="shared" ca="1" si="166"/>
        <v>7.90536053217031+3.04943405897821i</v>
      </c>
      <c r="EM115" s="223" t="str">
        <f t="shared" ca="1" si="167"/>
        <v>8.47312063077426-1.45313255935073E-14i</v>
      </c>
      <c r="EN115" s="223"/>
      <c r="EO115" s="223"/>
      <c r="EP115" s="223"/>
    </row>
    <row r="116" spans="1:146" ht="15" thickBot="1">
      <c r="A116" s="257">
        <f t="shared" si="168"/>
        <v>3.1250000000000001E-4</v>
      </c>
      <c r="B116" s="256">
        <v>16</v>
      </c>
      <c r="C116" s="230">
        <f t="shared" si="169"/>
        <v>3200</v>
      </c>
      <c r="D116" s="229">
        <f t="shared" si="170"/>
        <v>20106.192982974677</v>
      </c>
      <c r="E116" s="229" t="str">
        <f t="shared" si="171"/>
        <v>20106.1929829747i</v>
      </c>
      <c r="F116" s="229" t="str">
        <f t="shared" si="172"/>
        <v>0.828440417720649-0.775257145231975i</v>
      </c>
      <c r="G116" s="229" t="str">
        <f t="shared" si="173"/>
        <v>-3.35783155908367-0.795353209867086i</v>
      </c>
      <c r="H116" s="229" t="str">
        <f t="shared" si="38"/>
        <v>0.0370201590579397-0.0293297613132556i</v>
      </c>
      <c r="I116" s="229" t="str">
        <f t="shared" si="174"/>
        <v>-0.00950682735827236+0.00246587571179738i</v>
      </c>
      <c r="J116" s="255" t="str">
        <f ca="1">IMPRODUCT(1/N_FFT2,AE100)</f>
        <v>0.0445365210995215-0.000679383496910117i</v>
      </c>
      <c r="K116" s="254" t="str">
        <f t="shared" ca="1" si="175"/>
        <v>-0.000421725741967179+0.000116280307282445i</v>
      </c>
      <c r="N116" s="246">
        <f t="shared" ca="1" si="176"/>
        <v>7.5270697140293397</v>
      </c>
      <c r="O116" s="223">
        <f t="shared" ca="1" si="39"/>
        <v>-8.4729302859706603</v>
      </c>
      <c r="P116" s="223" t="str">
        <f t="shared" ca="1" si="40"/>
        <v>-7.8279668716033+3.24245004402538i</v>
      </c>
      <c r="Q116" s="223" t="str">
        <f t="shared" ca="1" si="41"/>
        <v>-5.99126646173073+5.99126646173072i</v>
      </c>
      <c r="R116" s="223" t="str">
        <f t="shared" ca="1" si="42"/>
        <v>-3.24245004402539+7.82796687160329i</v>
      </c>
      <c r="S116" s="223" t="str">
        <f t="shared" ca="1" si="43"/>
        <v>2.95828654540707E-14+8.47293028597066i</v>
      </c>
      <c r="T116" s="223" t="str">
        <f t="shared" ca="1" si="44"/>
        <v>3.24245004402537+7.8279668716033i</v>
      </c>
      <c r="U116" s="223" t="str">
        <f t="shared" ca="1" si="45"/>
        <v>5.9912664617307+5.99126646173076i</v>
      </c>
      <c r="V116" s="223" t="str">
        <f t="shared" ca="1" si="46"/>
        <v>7.8279668716033+3.24245004402537i</v>
      </c>
      <c r="W116" s="223" t="str">
        <f t="shared" ca="1" si="47"/>
        <v>8.47293028597066+2.73772181555202E-14i</v>
      </c>
      <c r="X116" s="223" t="str">
        <f t="shared" ca="1" si="48"/>
        <v>7.82796687160329-3.24245004402539i</v>
      </c>
      <c r="Y116" s="223" t="str">
        <f t="shared" ca="1" si="49"/>
        <v>5.99126646173074-5.99126646173071i</v>
      </c>
      <c r="Z116" s="223" t="str">
        <f t="shared" ca="1" si="50"/>
        <v>3.24245004402533-7.82796687160332i</v>
      </c>
      <c r="AA116" s="223" t="str">
        <f t="shared" ca="1" si="51"/>
        <v>1.55708961726081E-15-8.47293028597066i</v>
      </c>
      <c r="AB116" s="223" t="str">
        <f t="shared" ca="1" si="52"/>
        <v>-3.24245004402534-7.82796687160331i</v>
      </c>
      <c r="AC116" s="223" t="str">
        <f t="shared" ca="1" si="53"/>
        <v>-5.99126646173074-5.99126646173071i</v>
      </c>
      <c r="AD116" s="223" t="str">
        <f t="shared" ca="1" si="54"/>
        <v>-7.82796687160329-3.24245004402539i</v>
      </c>
      <c r="AE116" s="223" t="str">
        <f t="shared" ca="1" si="55"/>
        <v>-8.47293028597066+2.80257758368099E-14i</v>
      </c>
      <c r="AF116" s="223" t="str">
        <f t="shared" ca="1" si="56"/>
        <v>-7.8279668716033+3.24245004402537i</v>
      </c>
      <c r="AG116" s="223" t="str">
        <f t="shared" ca="1" si="57"/>
        <v>-5.99126646173076+5.9912664617307i</v>
      </c>
      <c r="AH116" s="223" t="str">
        <f t="shared" ca="1" si="58"/>
        <v>-3.24245004402537+7.8279668716033i</v>
      </c>
      <c r="AI116" s="223" t="str">
        <f t="shared" ca="1" si="59"/>
        <v>-2.51715708569696E-14+8.47293028597066i</v>
      </c>
      <c r="AJ116" s="223" t="str">
        <f t="shared" ca="1" si="60"/>
        <v>3.24245004402539+7.82796687160329i</v>
      </c>
      <c r="AK116" s="223" t="str">
        <f t="shared" ca="1" si="61"/>
        <v>5.99126646173072+5.99126646173073i</v>
      </c>
      <c r="AL116" s="223" t="str">
        <f t="shared" ca="1" si="62"/>
        <v>7.82796687160327+3.24245004402542i</v>
      </c>
      <c r="AM116" s="223" t="str">
        <f t="shared" ca="1" si="63"/>
        <v>8.47293028597066+3.11417923452162E-15i</v>
      </c>
      <c r="AN116" s="223" t="str">
        <f t="shared" ca="1" si="64"/>
        <v>7.82796687160331-3.24245004402535i</v>
      </c>
      <c r="AO116" s="223" t="str">
        <f t="shared" ca="1" si="65"/>
        <v>5.99126646173089-5.99126646173056i</v>
      </c>
      <c r="AP116" s="223" t="str">
        <f t="shared" ca="1" si="66"/>
        <v>3.242450044025-7.82796687160345i</v>
      </c>
      <c r="AQ116" s="223" t="str">
        <f t="shared" ca="1" si="67"/>
        <v>-2.07080058178495E-13-8.47293028597066i</v>
      </c>
      <c r="AR116" s="223" t="str">
        <f t="shared" ca="1" si="68"/>
        <v>-2.07080058178495E-13-8.47293028597066i</v>
      </c>
      <c r="AS116" s="223" t="str">
        <f t="shared" ca="1" si="69"/>
        <v>-5.99126646173058-5.99126646173088i</v>
      </c>
      <c r="AT116" s="223" t="str">
        <f t="shared" ca="1" si="70"/>
        <v>-7.82796687160314-3.24245004402576i</v>
      </c>
      <c r="AU116" s="223" t="str">
        <f t="shared" ca="1" si="71"/>
        <v>-8.47293028597066+2.36662923632566E-13i</v>
      </c>
      <c r="AV116" s="223" t="str">
        <f t="shared" ca="1" si="72"/>
        <v>-7.82796687160328+3.2424500440254i</v>
      </c>
      <c r="AW116" s="223" t="str">
        <f t="shared" ca="1" si="73"/>
        <v>-5.99126646173085+5.9912664617306i</v>
      </c>
      <c r="AX116" s="223" t="str">
        <f t="shared" ca="1" si="74"/>
        <v>-3.24245004402573+7.82796687160315i</v>
      </c>
      <c r="AY116" s="223" t="str">
        <f t="shared" ca="1" si="75"/>
        <v>2.51194841423391E-13+8.47293028597066i</v>
      </c>
      <c r="AZ116" s="223" t="str">
        <f t="shared" ca="1" si="76"/>
        <v>3.24245004402543+7.82796687160327i</v>
      </c>
      <c r="BA116" s="223" t="str">
        <f t="shared" ca="1" si="77"/>
        <v>5.99126646173062+5.99126646173083i</v>
      </c>
      <c r="BB116" s="223" t="str">
        <f t="shared" ca="1" si="78"/>
        <v>7.82796687160316+3.2424500440257i</v>
      </c>
      <c r="BC116" s="223" t="str">
        <f t="shared" ca="1" si="79"/>
        <v>8.47293028597066-2.80777706877461E-13i</v>
      </c>
      <c r="BD116" s="223" t="str">
        <f t="shared" ca="1" si="80"/>
        <v>7.82796687160327-3.24245004402544i</v>
      </c>
      <c r="BE116" s="223" t="str">
        <f t="shared" ca="1" si="81"/>
        <v>5.99126646173081-5.99126646173065i</v>
      </c>
      <c r="BF116" s="223" t="str">
        <f t="shared" ca="1" si="82"/>
        <v>3.24245004402569-7.82796687160316i</v>
      </c>
      <c r="BG116" s="223" t="str">
        <f t="shared" ca="1" si="83"/>
        <v>-3.10360572331532E-13-8.47293028597066i</v>
      </c>
      <c r="BH116" s="223" t="str">
        <f t="shared" ca="1" si="84"/>
        <v>-3.24245004402549-7.82796687160325i</v>
      </c>
      <c r="BI116" s="223" t="str">
        <f t="shared" ca="1" si="85"/>
        <v>-5.99126646173066-5.9912664617308i</v>
      </c>
      <c r="BJ116" s="223" t="str">
        <f t="shared" ca="1" si="86"/>
        <v>-7.82796687160318-3.24245004402565i</v>
      </c>
      <c r="BK116" s="223" t="str">
        <f t="shared" ca="1" si="87"/>
        <v>-8.47293028597066+3.54994385448848E-13i</v>
      </c>
      <c r="BL116" s="223" t="str">
        <f t="shared" ca="1" si="88"/>
        <v>-7.82796687160325+3.24245004402549i</v>
      </c>
      <c r="BM116" s="223" t="str">
        <f t="shared" ca="1" si="89"/>
        <v>-5.99126646173077+5.99126646173069i</v>
      </c>
      <c r="BN116" s="223" t="str">
        <f t="shared" ca="1" si="90"/>
        <v>-3.24245004402563+7.82796687160319i</v>
      </c>
      <c r="BO116" s="223" t="str">
        <f t="shared" ca="1" si="91"/>
        <v>3.69526303239674E-13+8.47293028597066i</v>
      </c>
      <c r="BP116" s="223" t="str">
        <f t="shared" ca="1" si="92"/>
        <v>3.24245004402554+7.82796687160323i</v>
      </c>
      <c r="BQ116" s="223" t="str">
        <f t="shared" ca="1" si="93"/>
        <v>5.9912664617307+5.99126646173076i</v>
      </c>
      <c r="BR116" s="223" t="str">
        <f t="shared" ca="1" si="94"/>
        <v>7.82796687160321+3.2424500440256i</v>
      </c>
      <c r="BS116" s="223" t="str">
        <f t="shared" ca="1" si="95"/>
        <v>8.47293028597066-4.1416011635699E-13i</v>
      </c>
      <c r="BT116" s="223" t="str">
        <f t="shared" ca="1" si="96"/>
        <v>7.82796687160322-3.24245004402555i</v>
      </c>
      <c r="BU116" s="223" t="str">
        <f t="shared" ca="1" si="97"/>
        <v>5.99126646173073-5.99126646173073i</v>
      </c>
      <c r="BV116" s="223" t="str">
        <f t="shared" ca="1" si="98"/>
        <v>3.24245004402558-7.82796687160321i</v>
      </c>
      <c r="BW116" s="223" t="str">
        <f t="shared" ca="1" si="99"/>
        <v>4.14161034993932E-13-8.47293028597066i</v>
      </c>
      <c r="BX116" s="223" t="str">
        <f t="shared" ca="1" si="100"/>
        <v>-3.2424500440256-7.82796687160321i</v>
      </c>
      <c r="BY116" s="223" t="str">
        <f t="shared" ca="1" si="101"/>
        <v>-5.99126646173074-5.99126646173071i</v>
      </c>
      <c r="BZ116" s="223" t="str">
        <f t="shared" ca="1" si="102"/>
        <v>-7.82796687160323-3.24245004402554i</v>
      </c>
      <c r="CA116" s="223" t="str">
        <f t="shared" ca="1" si="103"/>
        <v>-8.47293028597066-3.99629117203107E-13i</v>
      </c>
      <c r="CB116" s="223" t="str">
        <f t="shared" ca="1" si="104"/>
        <v>-7.8279668716032+3.2424500440256i</v>
      </c>
      <c r="CC116" s="223" t="str">
        <f t="shared" ca="1" si="105"/>
        <v>-5.99126646173069+5.99126646173077i</v>
      </c>
      <c r="CD116" s="223" t="str">
        <f t="shared" ca="1" si="106"/>
        <v>-3.24245004402553+7.82796687160323i</v>
      </c>
      <c r="CE116" s="223" t="str">
        <f t="shared" ca="1" si="107"/>
        <v>-3.54995304085791E-13+8.47293028597066i</v>
      </c>
      <c r="CF116" s="223" t="str">
        <f t="shared" ca="1" si="108"/>
        <v>3.24245004402565+7.82796687160318i</v>
      </c>
      <c r="CG116" s="223" t="str">
        <f t="shared" ca="1" si="109"/>
        <v>5.99126646173078+5.99126646173067i</v>
      </c>
      <c r="CH116" s="223" t="str">
        <f t="shared" ca="1" si="110"/>
        <v>7.82796687160325+3.24245004402549i</v>
      </c>
      <c r="CI116" s="223" t="str">
        <f t="shared" ca="1" si="111"/>
        <v>8.47293028597066+3.40463386294966E-13i</v>
      </c>
      <c r="CJ116" s="223" t="str">
        <f t="shared" ca="1" si="112"/>
        <v>7.82796687160318-3.24245004402566i</v>
      </c>
      <c r="CK116" s="223" t="str">
        <f t="shared" ca="1" si="113"/>
        <v>5.99126646173065-5.99126646173081i</v>
      </c>
      <c r="CL116" s="223" t="str">
        <f t="shared" ca="1" si="114"/>
        <v>3.24245004402547-7.82796687160326i</v>
      </c>
      <c r="CM116" s="223" t="str">
        <f t="shared" ca="1" si="115"/>
        <v>2.95829573177649E-13-8.47293028597066i</v>
      </c>
      <c r="CN116" s="223" t="str">
        <f t="shared" ca="1" si="116"/>
        <v>-3.24245004402567-7.82796687160317i</v>
      </c>
      <c r="CO116" s="223" t="str">
        <f t="shared" ca="1" si="117"/>
        <v>-5.99126646173082-5.99126646173063i</v>
      </c>
      <c r="CP116" s="223" t="str">
        <f t="shared" ca="1" si="118"/>
        <v>-7.82796687160327-3.24245004402543i</v>
      </c>
      <c r="CQ116" s="223" t="str">
        <f t="shared" ca="1" si="119"/>
        <v>-8.47293028597066-2.81297655386824E-13i</v>
      </c>
      <c r="CR116" s="223" t="str">
        <f t="shared" ca="1" si="120"/>
        <v>-7.82796687160315+3.24245004402571i</v>
      </c>
      <c r="CS116" s="223" t="str">
        <f t="shared" ca="1" si="121"/>
        <v>-5.99126646173062+5.99126646173083i</v>
      </c>
      <c r="CT116" s="223" t="str">
        <f t="shared" ca="1" si="122"/>
        <v>-3.24245004402542+7.82796687160328i</v>
      </c>
      <c r="CU116" s="223" t="str">
        <f t="shared" ca="1" si="123"/>
        <v>-2.36663842269508E-13+8.47293028597066i</v>
      </c>
      <c r="CV116" s="223" t="str">
        <f t="shared" ca="1" si="124"/>
        <v>3.24245004402576+7.82796687160314i</v>
      </c>
      <c r="CW116" s="223" t="str">
        <f t="shared" ca="1" si="125"/>
        <v>5.99126646173088+5.99126646173057i</v>
      </c>
      <c r="CX116" s="223" t="str">
        <f t="shared" ca="1" si="126"/>
        <v>7.82796687160328+3.2424500440254i</v>
      </c>
      <c r="CY116" s="223" t="str">
        <f t="shared" ca="1" si="127"/>
        <v>8.47293028597066+2.22131924478683E-13i</v>
      </c>
      <c r="CZ116" s="223" t="str">
        <f t="shared" ca="1" si="128"/>
        <v>7.82796687160313-3.24245004402577i</v>
      </c>
      <c r="DA116" s="223" t="str">
        <f t="shared" ca="1" si="129"/>
        <v>5.99126646173056-5.99126646173089i</v>
      </c>
      <c r="DB116" s="223" t="str">
        <f t="shared" ca="1" si="130"/>
        <v>3.24245004402533-7.82796687160332i</v>
      </c>
      <c r="DC116" s="223" t="str">
        <f t="shared" ca="1" si="131"/>
        <v>2.07600006687858E-13-8.47293028597066i</v>
      </c>
      <c r="DD116" s="223" t="str">
        <f t="shared" ca="1" si="132"/>
        <v>-3.242450044025-7.82796687160345i</v>
      </c>
      <c r="DE116" s="223" t="str">
        <f t="shared" ca="1" si="133"/>
        <v>-5.9912664617309-5.99126646173055i</v>
      </c>
      <c r="DF116" s="223" t="str">
        <f t="shared" ca="1" si="134"/>
        <v>-7.82796687160332-3.24245004402532i</v>
      </c>
      <c r="DG116" s="223" t="str">
        <f t="shared" ca="1" si="135"/>
        <v>-8.47293028597066-1.3286429824405E-13i</v>
      </c>
      <c r="DH116" s="223" t="str">
        <f t="shared" ca="1" si="136"/>
        <v>-7.82796687160344+3.24245004402502i</v>
      </c>
      <c r="DI116" s="223" t="str">
        <f t="shared" ca="1" si="137"/>
        <v>-5.99126646173054+5.99126646173092i</v>
      </c>
      <c r="DJ116" s="223" t="str">
        <f t="shared" ca="1" si="138"/>
        <v>-3.24245004402531+7.82796687160332i</v>
      </c>
      <c r="DK116" s="223" t="str">
        <f t="shared" ca="1" si="139"/>
        <v>-1.18332380453225E-13+8.47293028597066i</v>
      </c>
      <c r="DL116" s="223" t="str">
        <f t="shared" ca="1" si="140"/>
        <v>3.24245004402509+7.82796687160342i</v>
      </c>
      <c r="DM116" s="223" t="str">
        <f t="shared" ca="1" si="141"/>
        <v>5.99126646173093+5.99126646173053i</v>
      </c>
      <c r="DN116" s="223" t="str">
        <f t="shared" ca="1" si="142"/>
        <v>7.82796687160333+3.24245004402529i</v>
      </c>
      <c r="DO116" s="223" t="str">
        <f t="shared" ca="1" si="143"/>
        <v>8.47293028597066+1.038004626624E-13i</v>
      </c>
      <c r="DP116" s="223" t="str">
        <f t="shared" ca="1" si="144"/>
        <v>7.82796687160341-3.2424500440251i</v>
      </c>
      <c r="DQ116" s="223" t="str">
        <f t="shared" ca="1" si="145"/>
        <v>5.99126646173048-5.99126646173098i</v>
      </c>
      <c r="DR116" s="223" t="str">
        <f t="shared" ca="1" si="146"/>
        <v>3.24245004402528-7.82796687160333i</v>
      </c>
      <c r="DS116" s="223" t="str">
        <f t="shared" ca="1" si="147"/>
        <v>8.92685448715749E-14-8.47293028597066i</v>
      </c>
      <c r="DT116" s="223" t="str">
        <f t="shared" ca="1" si="148"/>
        <v>-3.24245004402511-7.82796687160341i</v>
      </c>
      <c r="DU116" s="223" t="str">
        <f t="shared" ca="1" si="149"/>
        <v>-5.99126646173099-5.99126646173047i</v>
      </c>
      <c r="DV116" s="223" t="str">
        <f t="shared" ca="1" si="150"/>
        <v>-7.82796687160337-3.24245004402521i</v>
      </c>
      <c r="DW116" s="223" t="str">
        <f t="shared" ca="1" si="151"/>
        <v>-8.47293028597066-7.47366270807496E-14i</v>
      </c>
      <c r="DX116" s="223" t="str">
        <f t="shared" ca="1" si="152"/>
        <v>-7.8279668716034+3.24245004402513i</v>
      </c>
      <c r="DY116" s="223" t="str">
        <f t="shared" ca="1" si="153"/>
        <v>-5.99126646173105+5.9912664617304i</v>
      </c>
      <c r="DZ116" s="223" t="str">
        <f t="shared" ca="1" si="154"/>
        <v>-3.2424500440252+7.82796687160337i</v>
      </c>
      <c r="EA116" s="223" t="str">
        <f t="shared" ca="1" si="155"/>
        <v>-9.18636942336758E-19+8.47293028597066i</v>
      </c>
      <c r="EB116" s="223" t="str">
        <f t="shared" ca="1" si="156"/>
        <v>3.2424500440252+7.82796687160337i</v>
      </c>
      <c r="EC116" s="223" t="str">
        <f t="shared" ca="1" si="157"/>
        <v>5.99126646173041+5.99126646173104i</v>
      </c>
      <c r="ED116" s="223" t="str">
        <f t="shared" ca="1" si="158"/>
        <v>7.82796687160338+3.24245004402518i</v>
      </c>
      <c r="EE116" s="223" t="str">
        <f t="shared" ca="1" si="159"/>
        <v>8.47293028597066-1.45309991538829E-14i</v>
      </c>
      <c r="EF116" s="223" t="str">
        <f t="shared" ca="1" si="160"/>
        <v>7.82796687160337-3.24245004402521i</v>
      </c>
      <c r="EG116" s="223" t="str">
        <f t="shared" ca="1" si="161"/>
        <v>5.99126646173099-5.99126646173047i</v>
      </c>
      <c r="EH116" s="223" t="str">
        <f t="shared" ca="1" si="162"/>
        <v>3.24245004402517-7.82796687160338i</v>
      </c>
      <c r="EI116" s="223" t="str">
        <f t="shared" ca="1" si="163"/>
        <v>-2.90629169447081E-14-8.47293028597066i</v>
      </c>
      <c r="EJ116" s="223" t="str">
        <f t="shared" ca="1" si="164"/>
        <v>-3.24245004402522-7.82796687160336i</v>
      </c>
      <c r="EK116" s="223" t="str">
        <f t="shared" ca="1" si="165"/>
        <v>-5.99126646173048-5.99126646173098i</v>
      </c>
      <c r="EL116" s="223" t="str">
        <f t="shared" ca="1" si="166"/>
        <v>-7.82796687160341-3.2424500440251i</v>
      </c>
      <c r="EM116" s="223" t="str">
        <f t="shared" ca="1" si="167"/>
        <v>-8.47293028597066+4.35948347355334E-14i</v>
      </c>
      <c r="EN116" s="223"/>
      <c r="EO116" s="223"/>
      <c r="EP116" s="223"/>
    </row>
    <row r="117" spans="1:146" ht="15" thickBot="1">
      <c r="A117" s="257">
        <f t="shared" si="168"/>
        <v>3.3203125000000002E-4</v>
      </c>
      <c r="B117" s="256">
        <v>17</v>
      </c>
      <c r="C117" s="230">
        <f t="shared" si="169"/>
        <v>3400</v>
      </c>
      <c r="D117" s="229">
        <f t="shared" si="170"/>
        <v>21362.830044410592</v>
      </c>
      <c r="E117" s="229" t="str">
        <f t="shared" si="171"/>
        <v>21362.8300444106i</v>
      </c>
      <c r="F117" s="229" t="str">
        <f t="shared" si="172"/>
        <v>0.824465980914475-0.737874776364559i</v>
      </c>
      <c r="G117" s="229" t="str">
        <f t="shared" si="173"/>
        <v>-3.42548701793885-0.820132083450854i</v>
      </c>
      <c r="H117" s="229" t="str">
        <f t="shared" si="38"/>
        <v>0.0368785121468328-0.0276103451734298i</v>
      </c>
      <c r="I117" s="229" t="str">
        <f t="shared" si="174"/>
        <v>-0.00930564087087064+0.00234386269280632i</v>
      </c>
      <c r="J117" s="255" t="str">
        <f ca="1">IMPRODUCT(1/N_FFT2,AF100)</f>
        <v>-0.263466995357384-0.00567062891900535i</v>
      </c>
      <c r="K117" s="254" t="str">
        <f t="shared" ca="1" si="175"/>
        <v>0.00246502041569116-0.000564761624971711i</v>
      </c>
      <c r="N117" s="246">
        <f t="shared" ca="1" si="176"/>
        <v>7.5272772085622766</v>
      </c>
      <c r="O117" s="223">
        <f t="shared" ca="1" si="39"/>
        <v>-8.4727227914377234</v>
      </c>
      <c r="P117" s="223" t="str">
        <f t="shared" ca="1" si="40"/>
        <v>-7.74584583330402+3.43349731720224i</v>
      </c>
      <c r="Q117" s="223" t="str">
        <f t="shared" ca="1" si="41"/>
        <v>-5.68993286252643+6.27787348713639i</v>
      </c>
      <c r="R117" s="223" t="str">
        <f t="shared" ca="1" si="42"/>
        <v>-2.65773843113557+8.04508905682301i</v>
      </c>
      <c r="S117" s="223" t="str">
        <f t="shared" ca="1" si="43"/>
        <v>0.830472058821837+8.43192431536625i</v>
      </c>
      <c r="T117" s="223" t="str">
        <f t="shared" ca="1" si="44"/>
        <v>4.17618974716373+7.37200588010026i</v>
      </c>
      <c r="U117" s="223" t="str">
        <f t="shared" ca="1" si="45"/>
        <v>6.80535475823051+5.04719507401662i</v>
      </c>
      <c r="V117" s="223" t="str">
        <f t="shared" ca="1" si="46"/>
        <v>8.26685367483177+1.85638407110938i</v>
      </c>
      <c r="W117" s="223" t="str">
        <f t="shared" ca="1" si="47"/>
        <v>8.30992179877908-1.65294621773501i</v>
      </c>
      <c r="X117" s="223" t="str">
        <f t="shared" ca="1" si="48"/>
        <v>6.92716948032277-4.87866318692252i</v>
      </c>
      <c r="Y117" s="223" t="str">
        <f t="shared" ca="1" si="49"/>
        <v>4.35585003786662-7.26729674281749i</v>
      </c>
      <c r="Z117" s="223" t="str">
        <f t="shared" ca="1" si="50"/>
        <v>1.03715171767567-8.40900397282999i</v>
      </c>
      <c r="AA117" s="223" t="str">
        <f t="shared" ca="1" si="51"/>
        <v>-2.459501600979-8.10789019260436i</v>
      </c>
      <c r="AB117" s="223" t="str">
        <f t="shared" ca="1" si="52"/>
        <v>-5.53415243324266-6.41562065167375i</v>
      </c>
      <c r="AC117" s="223" t="str">
        <f t="shared" ca="1" si="53"/>
        <v>-7.65925068706267-3.62255578470204i</v>
      </c>
      <c r="AD117" s="223" t="str">
        <f t="shared" ca="1" si="54"/>
        <v>-8.4701709657407-0.207931026235932i</v>
      </c>
      <c r="AE117" s="223" t="str">
        <f t="shared" ca="1" si="55"/>
        <v>-7.82777517165121+3.24237063930531i</v>
      </c>
      <c r="AF117" s="223" t="str">
        <f t="shared" ca="1" si="56"/>
        <v>-5.8422858890141+6.13634476635521i</v>
      </c>
      <c r="AG117" s="223" t="str">
        <f t="shared" ca="1" si="57"/>
        <v>-2.85437433904037+7.97744186021911i</v>
      </c>
      <c r="AH117" s="223" t="str">
        <f t="shared" ca="1" si="58"/>
        <v>0.623292154653037+8.44976558198488i</v>
      </c>
      <c r="AI117" s="223" t="str">
        <f t="shared" ca="1" si="59"/>
        <v>3.99401387591501+7.47227439669787i</v>
      </c>
      <c r="AJ117" s="223" t="str">
        <f t="shared" ca="1" si="60"/>
        <v>6.67944074490045+5.21268671952498i</v>
      </c>
      <c r="AK117" s="223" t="str">
        <f t="shared" ca="1" si="61"/>
        <v>8.21880590734832+2.05870370813401i</v>
      </c>
      <c r="AL117" s="223" t="str">
        <f t="shared" ca="1" si="62"/>
        <v>8.34798433656282-1.44851269136663i</v>
      </c>
      <c r="AM117" s="223" t="str">
        <f t="shared" ca="1" si="63"/>
        <v>7.0448115345435-4.70719257554979i</v>
      </c>
      <c r="AN117" s="223" t="str">
        <f t="shared" ca="1" si="64"/>
        <v>4.53288652738206-7.15821005771879i</v>
      </c>
      <c r="AO117" s="223" t="str">
        <f t="shared" ca="1" si="65"/>
        <v>1.24320663511604-8.38101836073348i</v>
      </c>
      <c r="AP117" s="223" t="str">
        <f t="shared" ca="1" si="66"/>
        <v>-2.25978325902438-8.16580743850732i</v>
      </c>
      <c r="AQ117" s="223" t="str">
        <f t="shared" ca="1" si="67"/>
        <v>-5.37503843746806-6.54950328622631i</v>
      </c>
      <c r="AR117" s="223" t="str">
        <f t="shared" ca="1" si="68"/>
        <v>-5.37503843746806-6.54950328622631i</v>
      </c>
      <c r="AS117" s="223" t="str">
        <f t="shared" ca="1" si="69"/>
        <v>-8.46251702577399-0.415736802597032i</v>
      </c>
      <c r="AT117" s="223" t="str">
        <f t="shared" ca="1" si="70"/>
        <v>-7.90498935093445+3.04929087857508i</v>
      </c>
      <c r="AU117" s="223" t="str">
        <f t="shared" ca="1" si="71"/>
        <v>-5.99111974093955+5.99111974093931i</v>
      </c>
      <c r="AV117" s="223" t="str">
        <f t="shared" ca="1" si="72"/>
        <v>-3.04929087857543+7.90498935093431i</v>
      </c>
      <c r="AW117" s="223" t="str">
        <f t="shared" ca="1" si="73"/>
        <v>0.415736802596677+8.46251702577401i</v>
      </c>
      <c r="AX117" s="223" t="str">
        <f t="shared" ca="1" si="74"/>
        <v>3.80943216005317+7.56804189460529i</v>
      </c>
      <c r="AY117" s="223" t="str">
        <f t="shared" ca="1" si="75"/>
        <v>6.54950328622608+5.37503843746834i</v>
      </c>
      <c r="AZ117" s="223" t="str">
        <f t="shared" ca="1" si="76"/>
        <v>8.16580743850722+2.25978325902472i</v>
      </c>
      <c r="BA117" s="223" t="str">
        <f t="shared" ca="1" si="77"/>
        <v>8.38101836073341-1.24320663511653i</v>
      </c>
      <c r="BB117" s="223" t="str">
        <f t="shared" ca="1" si="78"/>
        <v>7.15821005771853-4.53288652738246i</v>
      </c>
      <c r="BC117" s="223" t="str">
        <f t="shared" ca="1" si="79"/>
        <v>4.70719257554938-7.04481153454378i</v>
      </c>
      <c r="BD117" s="223" t="str">
        <f t="shared" ca="1" si="80"/>
        <v>1.4485126913664-8.34798433656285i</v>
      </c>
      <c r="BE117" s="223" t="str">
        <f t="shared" ca="1" si="81"/>
        <v>-2.0587037081343-8.21880590734824i</v>
      </c>
      <c r="BF117" s="223" t="str">
        <f t="shared" ca="1" si="82"/>
        <v>-5.21268671952522-6.67944074490025i</v>
      </c>
      <c r="BG117" s="223" t="str">
        <f t="shared" ca="1" si="83"/>
        <v>-7.47227439669807-3.99401387591465i</v>
      </c>
      <c r="BH117" s="223" t="str">
        <f t="shared" ca="1" si="84"/>
        <v>-8.44976558198485-0.623292154653474i</v>
      </c>
      <c r="BI117" s="223" t="str">
        <f t="shared" ca="1" si="85"/>
        <v>-7.97744186021923+2.85437433904004i</v>
      </c>
      <c r="BJ117" s="223" t="str">
        <f t="shared" ca="1" si="86"/>
        <v>-6.1363447663554+5.84228588901389i</v>
      </c>
      <c r="BK117" s="223" t="str">
        <f t="shared" ca="1" si="87"/>
        <v>-3.24237063930557+7.8277751716511i</v>
      </c>
      <c r="BL117" s="223" t="str">
        <f t="shared" ca="1" si="88"/>
        <v>0.20793102623575+8.4701709657407i</v>
      </c>
      <c r="BM117" s="223" t="str">
        <f t="shared" ca="1" si="89"/>
        <v>3.62255578470188+7.65925068706275i</v>
      </c>
      <c r="BN117" s="223" t="str">
        <f t="shared" ca="1" si="90"/>
        <v>6.41562065167368+5.53415243324273i</v>
      </c>
      <c r="BO117" s="223" t="str">
        <f t="shared" ca="1" si="91"/>
        <v>8.10789019260433+2.45950160097911i</v>
      </c>
      <c r="BP117" s="223" t="str">
        <f t="shared" ca="1" si="92"/>
        <v>8.40900397283-1.03715171767564i</v>
      </c>
      <c r="BQ117" s="223" t="str">
        <f t="shared" ca="1" si="93"/>
        <v>7.26729674281749-4.35585003786661i</v>
      </c>
      <c r="BR117" s="223" t="str">
        <f t="shared" ca="1" si="94"/>
        <v>4.87866318692246-6.92716948032281i</v>
      </c>
      <c r="BS117" s="223" t="str">
        <f t="shared" ca="1" si="95"/>
        <v>1.65294621773487-8.30992179877911i</v>
      </c>
      <c r="BT117" s="223" t="str">
        <f t="shared" ca="1" si="96"/>
        <v>-1.85638407110952-8.26685367483174i</v>
      </c>
      <c r="BU117" s="223" t="str">
        <f t="shared" ca="1" si="97"/>
        <v>-5.04719507401682-6.80535475823037i</v>
      </c>
      <c r="BV117" s="223" t="str">
        <f t="shared" ca="1" si="98"/>
        <v>-7.37200588010037-4.17618974716352i</v>
      </c>
      <c r="BW117" s="223" t="str">
        <f t="shared" ca="1" si="99"/>
        <v>-8.43192431536627-0.830472058821524i</v>
      </c>
      <c r="BX117" s="223" t="str">
        <f t="shared" ca="1" si="100"/>
        <v>-8.04508905682291+2.65773843113586i</v>
      </c>
      <c r="BY117" s="223" t="str">
        <f t="shared" ca="1" si="101"/>
        <v>-6.27787348713612+5.68993286252673i</v>
      </c>
      <c r="BZ117" s="223" t="str">
        <f t="shared" ca="1" si="102"/>
        <v>-3.43349731720261+7.74584583330386i</v>
      </c>
      <c r="CA117" s="223" t="str">
        <f t="shared" ca="1" si="103"/>
        <v>-3.54986610566273E-13+8.47272279143772i</v>
      </c>
      <c r="CB117" s="223" t="str">
        <f t="shared" ca="1" si="104"/>
        <v>3.43349731720196+7.74584583330415i</v>
      </c>
      <c r="CC117" s="223" t="str">
        <f t="shared" ca="1" si="105"/>
        <v>6.2778734871362+5.68993286252663i</v>
      </c>
      <c r="CD117" s="223" t="str">
        <f t="shared" ca="1" si="106"/>
        <v>8.04508905682294+2.65773843113576i</v>
      </c>
      <c r="CE117" s="223" t="str">
        <f t="shared" ca="1" si="107"/>
        <v>8.43192431536626-0.830472058821656i</v>
      </c>
      <c r="CF117" s="223" t="str">
        <f t="shared" ca="1" si="108"/>
        <v>7.37200588010031-4.17618974716363i</v>
      </c>
      <c r="CG117" s="223" t="str">
        <f t="shared" ca="1" si="109"/>
        <v>5.04719507401671-6.80535475823044i</v>
      </c>
      <c r="CH117" s="223" t="str">
        <f t="shared" ca="1" si="110"/>
        <v>1.85638407110942-8.26685367483176i</v>
      </c>
      <c r="CI117" s="223" t="str">
        <f t="shared" ca="1" si="111"/>
        <v>-1.65294621773501-8.30992179877908i</v>
      </c>
      <c r="CJ117" s="223" t="str">
        <f t="shared" ca="1" si="112"/>
        <v>-4.87866318692257-6.92716948032274i</v>
      </c>
      <c r="CK117" s="223" t="str">
        <f t="shared" ca="1" si="113"/>
        <v>-7.26729674281756-4.3558500378665i</v>
      </c>
      <c r="CL117" s="223" t="str">
        <f t="shared" ca="1" si="114"/>
        <v>-8.40900397283001-1.03715171767553i</v>
      </c>
      <c r="CM117" s="223" t="str">
        <f t="shared" ca="1" si="115"/>
        <v>-8.10789019260429+2.45950160097924i</v>
      </c>
      <c r="CN117" s="223" t="str">
        <f t="shared" ca="1" si="116"/>
        <v>-6.41562065167359+5.53415243324283i</v>
      </c>
      <c r="CO117" s="223" t="str">
        <f t="shared" ca="1" si="117"/>
        <v>-3.62255578470179+7.65925068706279i</v>
      </c>
      <c r="CP117" s="223" t="str">
        <f t="shared" ca="1" si="118"/>
        <v>-0.207931026235617+8.4701709657407i</v>
      </c>
      <c r="CQ117" s="223" t="str">
        <f t="shared" ca="1" si="119"/>
        <v>3.2423706393057+7.82777517165105i</v>
      </c>
      <c r="CR117" s="223" t="str">
        <f t="shared" ca="1" si="120"/>
        <v>6.13634476635489+5.84228588901444i</v>
      </c>
      <c r="CS117" s="223" t="str">
        <f t="shared" ca="1" si="121"/>
        <v>7.97744186021899+2.85437433904071i</v>
      </c>
      <c r="CT117" s="223" t="str">
        <f t="shared" ca="1" si="122"/>
        <v>8.4497655819849-0.623292154652735i</v>
      </c>
      <c r="CU117" s="223" t="str">
        <f t="shared" ca="1" si="123"/>
        <v>7.47227439669801-3.99401387591477i</v>
      </c>
      <c r="CV117" s="223" t="str">
        <f t="shared" ca="1" si="124"/>
        <v>5.21268671952511-6.67944074490034i</v>
      </c>
      <c r="CW117" s="223" t="str">
        <f t="shared" ca="1" si="125"/>
        <v>2.0587037081342-8.21880590734827i</v>
      </c>
      <c r="CX117" s="223" t="str">
        <f t="shared" ca="1" si="126"/>
        <v>-1.44851269136653-8.34798433656283i</v>
      </c>
      <c r="CY117" s="223" t="str">
        <f t="shared" ca="1" si="127"/>
        <v>-4.70719257554951-7.04481153454369i</v>
      </c>
      <c r="CZ117" s="223" t="str">
        <f t="shared" ca="1" si="128"/>
        <v>-7.15821005771859-4.53288652738238i</v>
      </c>
      <c r="DA117" s="223" t="str">
        <f t="shared" ca="1" si="129"/>
        <v>-8.38101836073343-1.24320663511637i</v>
      </c>
      <c r="DB117" s="223" t="str">
        <f t="shared" ca="1" si="130"/>
        <v>-8.16580743850719+2.25978325902482i</v>
      </c>
      <c r="DC117" s="223" t="str">
        <f t="shared" ca="1" si="131"/>
        <v>-6.54950328622599+5.37503843746844i</v>
      </c>
      <c r="DD117" s="223" t="str">
        <f t="shared" ca="1" si="132"/>
        <v>-3.80943216005304+7.56804189460536i</v>
      </c>
      <c r="DE117" s="223" t="str">
        <f t="shared" ca="1" si="133"/>
        <v>-0.415736802596559+8.46251702577402i</v>
      </c>
      <c r="DF117" s="223" t="str">
        <f t="shared" ca="1" si="134"/>
        <v>3.04929087857556+7.90498935093426i</v>
      </c>
      <c r="DG117" s="223" t="str">
        <f t="shared" ca="1" si="135"/>
        <v>5.99111974093963+5.99111974093923i</v>
      </c>
      <c r="DH117" s="223" t="str">
        <f t="shared" ca="1" si="136"/>
        <v>7.90498935093449+3.04929087857498i</v>
      </c>
      <c r="DI117" s="223" t="str">
        <f t="shared" ca="1" si="137"/>
        <v>8.46251702577402-0.415736802596338i</v>
      </c>
      <c r="DJ117" s="223" t="str">
        <f t="shared" ca="1" si="138"/>
        <v>7.56804189460546-3.80943216005284i</v>
      </c>
      <c r="DK117" s="223" t="str">
        <f t="shared" ca="1" si="139"/>
        <v>5.37503843746861-6.54950328622585i</v>
      </c>
      <c r="DL117" s="223" t="str">
        <f t="shared" ca="1" si="140"/>
        <v>2.25978325902509-8.16580743850712i</v>
      </c>
      <c r="DM117" s="223" t="str">
        <f t="shared" ca="1" si="141"/>
        <v>-1.24320663511615-8.38101836073346i</v>
      </c>
      <c r="DN117" s="223" t="str">
        <f t="shared" ca="1" si="142"/>
        <v>-4.53288652738218-7.15821005771871i</v>
      </c>
      <c r="DO117" s="223" t="str">
        <f t="shared" ca="1" si="143"/>
        <v>-7.04481153454357-4.7071925755497i</v>
      </c>
      <c r="DP117" s="223" t="str">
        <f t="shared" ca="1" si="144"/>
        <v>-8.34798433656279-1.44851269136675i</v>
      </c>
      <c r="DQ117" s="223" t="str">
        <f t="shared" ca="1" si="145"/>
        <v>-8.21880590734833+2.05870370813393i</v>
      </c>
      <c r="DR117" s="223" t="str">
        <f t="shared" ca="1" si="146"/>
        <v>-6.67944074490047+5.21268671952494i</v>
      </c>
      <c r="DS117" s="223" t="str">
        <f t="shared" ca="1" si="147"/>
        <v>-3.99401387591496+7.4722743966979i</v>
      </c>
      <c r="DT117" s="223" t="str">
        <f t="shared" ca="1" si="148"/>
        <v>-0.623292154653018+8.44976558198488i</v>
      </c>
      <c r="DU117" s="223" t="str">
        <f t="shared" ca="1" si="149"/>
        <v>2.85437433904049+7.97744186021907i</v>
      </c>
      <c r="DV117" s="223" t="str">
        <f t="shared" ca="1" si="150"/>
        <v>5.84228588901428+6.13634476635505i</v>
      </c>
      <c r="DW117" s="223" t="str">
        <f t="shared" ca="1" si="151"/>
        <v>7.82777517165129+3.24237063930512i</v>
      </c>
      <c r="DX117" s="223" t="str">
        <f t="shared" ca="1" si="152"/>
        <v>8.47017096574069-0.207931026236238i</v>
      </c>
      <c r="DY117" s="223" t="str">
        <f t="shared" ca="1" si="153"/>
        <v>7.65925068706255-3.6225557847023i</v>
      </c>
      <c r="DZ117" s="223" t="str">
        <f t="shared" ca="1" si="154"/>
        <v>5.53415243324237-6.41562065167399i</v>
      </c>
      <c r="EA117" s="223" t="str">
        <f t="shared" ca="1" si="155"/>
        <v>2.45950160097862-8.10789019260448i</v>
      </c>
      <c r="EB117" s="223" t="str">
        <f t="shared" ca="1" si="156"/>
        <v>-1.03715171767528-8.40900397283005i</v>
      </c>
      <c r="EC117" s="223" t="str">
        <f t="shared" ca="1" si="157"/>
        <v>-4.3558500378663-7.26729674281767i</v>
      </c>
      <c r="ED117" s="223" t="str">
        <f t="shared" ca="1" si="158"/>
        <v>-6.92716948032259-4.87866318692277i</v>
      </c>
      <c r="EE117" s="223" t="str">
        <f t="shared" ca="1" si="159"/>
        <v>-8.30992179877904-1.65294621773522i</v>
      </c>
      <c r="EF117" s="223" t="str">
        <f t="shared" ca="1" si="160"/>
        <v>-8.26685367483181+1.8563840711092i</v>
      </c>
      <c r="EG117" s="223" t="str">
        <f t="shared" ca="1" si="161"/>
        <v>-6.8053547582306+5.0471950740165i</v>
      </c>
      <c r="EH117" s="223" t="str">
        <f t="shared" ca="1" si="162"/>
        <v>-4.17618974716383+7.37200588010021i</v>
      </c>
      <c r="EI117" s="223" t="str">
        <f t="shared" ca="1" si="163"/>
        <v>-0.830472058821907+8.43192431536624i</v>
      </c>
      <c r="EJ117" s="223" t="str">
        <f t="shared" ca="1" si="164"/>
        <v>2.65773843113552+8.04508905682302i</v>
      </c>
      <c r="EK117" s="223" t="str">
        <f t="shared" ca="1" si="165"/>
        <v>5.68993286252647+6.27787348713636i</v>
      </c>
      <c r="EL117" s="223" t="str">
        <f t="shared" ca="1" si="166"/>
        <v>7.74584583330405+3.43349731720219i</v>
      </c>
      <c r="EM117" s="223" t="str">
        <f t="shared" ca="1" si="167"/>
        <v>8.47272279143772-1.3285920728657E-13i</v>
      </c>
      <c r="EN117" s="223"/>
      <c r="EO117" s="223"/>
      <c r="EP117" s="223"/>
    </row>
    <row r="118" spans="1:146" ht="15" thickBot="1">
      <c r="A118" s="257">
        <f t="shared" si="168"/>
        <v>3.5156250000000004E-4</v>
      </c>
      <c r="B118" s="256">
        <v>18</v>
      </c>
      <c r="C118" s="230">
        <f t="shared" si="169"/>
        <v>3600</v>
      </c>
      <c r="D118" s="229">
        <f t="shared" si="170"/>
        <v>22619.46710584651</v>
      </c>
      <c r="E118" s="229" t="str">
        <f t="shared" si="171"/>
        <v>22619.4671058465i</v>
      </c>
      <c r="F118" s="229" t="str">
        <f t="shared" si="172"/>
        <v>0.821011304992034-0.705079754026468i</v>
      </c>
      <c r="G118" s="229" t="str">
        <f t="shared" si="173"/>
        <v>-3.49413028904112-0.839704363848002i</v>
      </c>
      <c r="H118" s="229" t="str">
        <f t="shared" si="38"/>
        <v>0.0367597523246245-0.0260811251177714i</v>
      </c>
      <c r="I118" s="229" t="str">
        <f t="shared" si="174"/>
        <v>-0.00912292783617556+0.00221820418069663i</v>
      </c>
      <c r="J118" s="255" t="str">
        <f ca="1">IMPRODUCT(1/N_FFT2,AG100)</f>
        <v>0.0216667531571214+0.000667335817023031i</v>
      </c>
      <c r="K118" s="254" t="str">
        <f t="shared" ca="1" si="175"/>
        <v>-0.000199144512595897+0.0000419732259340522i</v>
      </c>
      <c r="N118" s="246">
        <f t="shared" ca="1" si="176"/>
        <v>7.5275026569349031</v>
      </c>
      <c r="O118" s="223">
        <f t="shared" ca="1" si="39"/>
        <v>-8.4724973430650969</v>
      </c>
      <c r="P118" s="223" t="str">
        <f t="shared" ca="1" si="40"/>
        <v>-7.65904688414767+3.62245939310201i</v>
      </c>
      <c r="Q118" s="223" t="str">
        <f t="shared" ca="1" si="41"/>
        <v>-5.37489541453483+6.54932901227733i</v>
      </c>
      <c r="R118" s="223" t="str">
        <f t="shared" ca="1" si="42"/>
        <v>-2.05864892864792+8.21858721538087i</v>
      </c>
      <c r="S118" s="223" t="str">
        <f t="shared" ca="1" si="43"/>
        <v>1.65290223493937+8.30970068233372i</v>
      </c>
      <c r="T118" s="223" t="str">
        <f t="shared" ca="1" si="44"/>
        <v>5.04706077457784+6.80517367639966i</v>
      </c>
      <c r="U118" s="223" t="str">
        <f t="shared" ca="1" si="45"/>
        <v>7.47207556898406+3.99390760028781i</v>
      </c>
      <c r="V118" s="223" t="str">
        <f t="shared" ca="1" si="46"/>
        <v>8.46229184896381+0.415725740369455i</v>
      </c>
      <c r="W118" s="223" t="str">
        <f t="shared" ca="1" si="47"/>
        <v>7.82756688451409-3.24228436394827i</v>
      </c>
      <c r="X118" s="223" t="str">
        <f t="shared" ca="1" si="48"/>
        <v>5.68978146065295-6.27770644091098i</v>
      </c>
      <c r="Y118" s="223" t="str">
        <f t="shared" ca="1" si="49"/>
        <v>2.45943615677091-8.10767445196297i</v>
      </c>
      <c r="Z118" s="223" t="str">
        <f t="shared" ca="1" si="50"/>
        <v>-1.24317355496972-8.38079535249901i</v>
      </c>
      <c r="AA118" s="223" t="str">
        <f t="shared" ca="1" si="51"/>
        <v>-4.70706732314467-7.04462408107266i</v>
      </c>
      <c r="AB118" s="223" t="str">
        <f t="shared" ca="1" si="52"/>
        <v>-7.26710336929822-4.35573413423956i</v>
      </c>
      <c r="AC118" s="223" t="str">
        <f t="shared" ca="1" si="53"/>
        <v>-8.43169995258915-0.830449961017003i</v>
      </c>
      <c r="AD118" s="223" t="str">
        <f t="shared" ca="1" si="54"/>
        <v>-7.97722959064186+2.85429838777117i</v>
      </c>
      <c r="AE118" s="223" t="str">
        <f t="shared" ca="1" si="55"/>
        <v>-5.99096032486637+5.99096032486631i</v>
      </c>
      <c r="AF118" s="223" t="str">
        <f t="shared" ca="1" si="56"/>
        <v>-2.85429838777117+7.97722959064186i</v>
      </c>
      <c r="AG118" s="223" t="str">
        <f t="shared" ca="1" si="57"/>
        <v>0.830449961017005+8.43169995258915i</v>
      </c>
      <c r="AH118" s="223" t="str">
        <f t="shared" ca="1" si="58"/>
        <v>4.35573413423956+7.26710336929821i</v>
      </c>
      <c r="AI118" s="223" t="str">
        <f t="shared" ca="1" si="59"/>
        <v>7.04462408107266+4.70706732314466i</v>
      </c>
      <c r="AJ118" s="223" t="str">
        <f t="shared" ca="1" si="60"/>
        <v>8.38079535249901+1.24317355496972i</v>
      </c>
      <c r="AK118" s="223" t="str">
        <f t="shared" ca="1" si="61"/>
        <v>8.10767445196297-2.45943615677091i</v>
      </c>
      <c r="AL118" s="223" t="str">
        <f t="shared" ca="1" si="62"/>
        <v>6.27770644091091-5.68978146065302i</v>
      </c>
      <c r="AM118" s="223" t="str">
        <f t="shared" ca="1" si="63"/>
        <v>3.24228436394788-7.82756688451425i</v>
      </c>
      <c r="AN118" s="223" t="str">
        <f t="shared" ca="1" si="64"/>
        <v>-0.415725740369293-8.46229184896382i</v>
      </c>
      <c r="AO118" s="223" t="str">
        <f t="shared" ca="1" si="65"/>
        <v>-3.99390760028797-7.47207556898397i</v>
      </c>
      <c r="AP118" s="223" t="str">
        <f t="shared" ca="1" si="66"/>
        <v>-6.8051736763994-5.04706077457819i</v>
      </c>
      <c r="AQ118" s="223" t="str">
        <f t="shared" ca="1" si="67"/>
        <v>-8.30970068233371-1.65290223493945i</v>
      </c>
      <c r="AR118" s="223" t="str">
        <f t="shared" ca="1" si="68"/>
        <v>-8.30970068233371-1.65290223493945i</v>
      </c>
      <c r="AS118" s="223" t="str">
        <f t="shared" ca="1" si="69"/>
        <v>-6.54932901227755+5.37489541453457i</v>
      </c>
      <c r="AT118" s="223" t="str">
        <f t="shared" ca="1" si="70"/>
        <v>-3.62245939310205+7.65904688414765i</v>
      </c>
      <c r="AU118" s="223" t="str">
        <f t="shared" ca="1" si="71"/>
        <v>2.51182006073537E-13+8.4724973430651i</v>
      </c>
      <c r="AV118" s="223" t="str">
        <f t="shared" ca="1" si="72"/>
        <v>3.62245939310175+7.65904688414779i</v>
      </c>
      <c r="AW118" s="223" t="str">
        <f t="shared" ca="1" si="73"/>
        <v>6.54932901227734+5.37489541453481i</v>
      </c>
      <c r="AX118" s="223" t="str">
        <f t="shared" ca="1" si="74"/>
        <v>8.21858721538096+2.05864892864759i</v>
      </c>
      <c r="AY118" s="223" t="str">
        <f t="shared" ca="1" si="75"/>
        <v>8.30970068233377-1.65290223493913i</v>
      </c>
      <c r="AZ118" s="223" t="str">
        <f t="shared" ca="1" si="76"/>
        <v>6.80517367639961-5.04706077457791i</v>
      </c>
      <c r="BA118" s="223" t="str">
        <f t="shared" ca="1" si="77"/>
        <v>3.99390760028751-7.47207556898422i</v>
      </c>
      <c r="BB118" s="223" t="str">
        <f t="shared" ca="1" si="78"/>
        <v>0.415725740369617-8.4622918489638i</v>
      </c>
      <c r="BC118" s="223" t="str">
        <f t="shared" ca="1" si="79"/>
        <v>-3.24228436394837-7.82756688451405i</v>
      </c>
      <c r="BD118" s="223" t="str">
        <f t="shared" ca="1" si="80"/>
        <v>-6.27770644091068-5.68978146065327i</v>
      </c>
      <c r="BE118" s="223" t="str">
        <f t="shared" ca="1" si="81"/>
        <v>-8.10767445196292-2.45943615677108i</v>
      </c>
      <c r="BF118" s="223" t="str">
        <f t="shared" ca="1" si="82"/>
        <v>-8.38079535249899+1.24317355496989i</v>
      </c>
      <c r="BG118" s="223" t="str">
        <f t="shared" ca="1" si="83"/>
        <v>-7.04462408107289+4.70706732314431i</v>
      </c>
      <c r="BH118" s="223" t="str">
        <f t="shared" ca="1" si="84"/>
        <v>-4.35573413423962+7.26710336929818i</v>
      </c>
      <c r="BI118" s="223" t="str">
        <f t="shared" ca="1" si="85"/>
        <v>-0.83044996101682+8.43169995258917i</v>
      </c>
      <c r="BJ118" s="223" t="str">
        <f t="shared" ca="1" si="86"/>
        <v>2.85429838777084+7.97722959064197i</v>
      </c>
      <c r="BK118" s="223" t="str">
        <f t="shared" ca="1" si="87"/>
        <v>5.99096032486631+5.99096032486637i</v>
      </c>
      <c r="BL118" s="223" t="str">
        <f t="shared" ca="1" si="88"/>
        <v>7.97722959064194+2.85429838777093i</v>
      </c>
      <c r="BM118" s="223" t="str">
        <f t="shared" ca="1" si="89"/>
        <v>8.43169995258918-0.830449961016761i</v>
      </c>
      <c r="BN118" s="223" t="str">
        <f t="shared" ca="1" si="90"/>
        <v>7.26710336929821-4.35573413423957i</v>
      </c>
      <c r="BO118" s="223" t="str">
        <f t="shared" ca="1" si="91"/>
        <v>4.70706732314436-7.04462408107287i</v>
      </c>
      <c r="BP118" s="223" t="str">
        <f t="shared" ca="1" si="92"/>
        <v>1.24317355496997-8.38079535249898i</v>
      </c>
      <c r="BQ118" s="223" t="str">
        <f t="shared" ca="1" si="93"/>
        <v>-2.459436156771-8.10767445196295i</v>
      </c>
      <c r="BR118" s="223" t="str">
        <f t="shared" ca="1" si="94"/>
        <v>-5.6897814606532-6.27770644091074i</v>
      </c>
      <c r="BS118" s="223" t="str">
        <f t="shared" ca="1" si="95"/>
        <v>-7.82756688451403-3.24228436394842i</v>
      </c>
      <c r="BT118" s="223" t="str">
        <f t="shared" ca="1" si="96"/>
        <v>-8.46229184896381+0.415725740369558i</v>
      </c>
      <c r="BU118" s="223" t="str">
        <f t="shared" ca="1" si="97"/>
        <v>-7.47207556898385+3.9939076002882i</v>
      </c>
      <c r="BV118" s="223" t="str">
        <f t="shared" ca="1" si="98"/>
        <v>-5.04706077457798+6.80517367639955i</v>
      </c>
      <c r="BW118" s="223" t="str">
        <f t="shared" ca="1" si="99"/>
        <v>-1.6529022349392+8.30970068233376i</v>
      </c>
      <c r="BX118" s="223" t="str">
        <f t="shared" ca="1" si="100"/>
        <v>2.05864892864752+8.21858721538097i</v>
      </c>
      <c r="BY118" s="223" t="str">
        <f t="shared" ca="1" si="101"/>
        <v>5.37489541453477+6.54932901227739i</v>
      </c>
      <c r="BZ118" s="223" t="str">
        <f t="shared" ca="1" si="102"/>
        <v>7.65904688414777+3.62245939310181i</v>
      </c>
      <c r="CA118" s="223" t="str">
        <f t="shared" ca="1" si="103"/>
        <v>8.4724973430651+3.40445989573557E-13i</v>
      </c>
      <c r="CB118" s="223" t="str">
        <f t="shared" ca="1" si="104"/>
        <v>7.65904688414768-3.62245939310198i</v>
      </c>
      <c r="CC118" s="223" t="str">
        <f t="shared" ca="1" si="105"/>
        <v>5.37489541453462-6.5493290122775i</v>
      </c>
      <c r="CD118" s="223" t="str">
        <f t="shared" ca="1" si="106"/>
        <v>2.05864892864815-8.21858721538081i</v>
      </c>
      <c r="CE118" s="223" t="str">
        <f t="shared" ca="1" si="107"/>
        <v>-1.65290223493939-8.30970068233372i</v>
      </c>
      <c r="CF118" s="223" t="str">
        <f t="shared" ca="1" si="108"/>
        <v>-5.04706077457811-6.80517367639946i</v>
      </c>
      <c r="CG118" s="223" t="str">
        <f t="shared" ca="1" si="109"/>
        <v>-7.47207556898394-3.99390760028803i</v>
      </c>
      <c r="CH118" s="223" t="str">
        <f t="shared" ca="1" si="110"/>
        <v>-8.46229184896382-0.415725740369366i</v>
      </c>
      <c r="CI118" s="223" t="str">
        <f t="shared" ca="1" si="111"/>
        <v>-7.82756688451396+3.2422843639486i</v>
      </c>
      <c r="CJ118" s="223" t="str">
        <f t="shared" ca="1" si="112"/>
        <v>-5.68978146065306+6.27770644091087i</v>
      </c>
      <c r="CK118" s="223" t="str">
        <f t="shared" ca="1" si="113"/>
        <v>-2.45943615677085+8.10767445196299i</v>
      </c>
      <c r="CL118" s="223" t="str">
        <f t="shared" ca="1" si="114"/>
        <v>1.24317355497017+8.38079535249894i</v>
      </c>
      <c r="CM118" s="223" t="str">
        <f t="shared" ca="1" si="115"/>
        <v>4.70706732314452+7.04462408107276i</v>
      </c>
      <c r="CN118" s="223" t="str">
        <f t="shared" ca="1" si="116"/>
        <v>7.26710336929832+4.35573413423937i</v>
      </c>
      <c r="CO118" s="223" t="str">
        <f t="shared" ca="1" si="117"/>
        <v>8.43169995258912+0.830449961017409i</v>
      </c>
      <c r="CP118" s="223" t="str">
        <f t="shared" ca="1" si="118"/>
        <v>7.97722959064189-2.85429838777108i</v>
      </c>
      <c r="CQ118" s="223" t="str">
        <f t="shared" ca="1" si="119"/>
        <v>5.99096032486617-5.9909603248665i</v>
      </c>
      <c r="CR118" s="223" t="str">
        <f t="shared" ca="1" si="120"/>
        <v>2.85429838777149-7.97722959064174i</v>
      </c>
      <c r="CS118" s="223" t="str">
        <f t="shared" ca="1" si="121"/>
        <v>-0.830449961017041-8.43169995258915i</v>
      </c>
      <c r="CT118" s="223" t="str">
        <f t="shared" ca="1" si="122"/>
        <v>-4.35573413423978-7.26710336929808i</v>
      </c>
      <c r="CU118" s="223" t="str">
        <f t="shared" ca="1" si="123"/>
        <v>-7.04462408107252-4.70706732314488i</v>
      </c>
      <c r="CV118" s="223" t="str">
        <f t="shared" ca="1" si="124"/>
        <v>-8.38079535249902-1.24317355496969i</v>
      </c>
      <c r="CW118" s="223" t="str">
        <f t="shared" ca="1" si="125"/>
        <v>-8.10767445196287+2.45943615677124i</v>
      </c>
      <c r="CX118" s="223" t="str">
        <f t="shared" ca="1" si="126"/>
        <v>-6.27770644091112+5.68978146065279i</v>
      </c>
      <c r="CY118" s="223" t="str">
        <f t="shared" ca="1" si="127"/>
        <v>-3.24228436394819+7.82756688451413i</v>
      </c>
      <c r="CZ118" s="223" t="str">
        <f t="shared" ca="1" si="128"/>
        <v>0.415725740369779+8.46229184896379i</v>
      </c>
      <c r="DA118" s="223" t="str">
        <f t="shared" ca="1" si="129"/>
        <v>3.99390760028768+7.47207556898412i</v>
      </c>
      <c r="DB118" s="223" t="str">
        <f t="shared" ca="1" si="130"/>
        <v>6.80517367639971+5.04706077457778i</v>
      </c>
      <c r="DC118" s="223" t="str">
        <f t="shared" ca="1" si="131"/>
        <v>8.30970068233365+1.65290223493975i</v>
      </c>
      <c r="DD118" s="223" t="str">
        <f t="shared" ca="1" si="132"/>
        <v>8.21858721538091-2.05864892864776i</v>
      </c>
      <c r="DE118" s="223" t="str">
        <f t="shared" ca="1" si="133"/>
        <v>6.54932901227724-5.37489541453494i</v>
      </c>
      <c r="DF118" s="223" t="str">
        <f t="shared" ca="1" si="134"/>
        <v>3.62245939310234-7.65904688414751i</v>
      </c>
      <c r="DG118" s="223" t="str">
        <f t="shared" ca="1" si="135"/>
        <v>8.92639835000201E-14-8.4724973430651i</v>
      </c>
      <c r="DH118" s="223" t="str">
        <f t="shared" ca="1" si="136"/>
        <v>-3.62245939310223-7.65904688414756i</v>
      </c>
      <c r="DI118" s="223" t="str">
        <f t="shared" ca="1" si="137"/>
        <v>-6.54932901227713-5.37489541453508i</v>
      </c>
      <c r="DJ118" s="223" t="str">
        <f t="shared" ca="1" si="138"/>
        <v>-8.21858721538087-2.05864892864793i</v>
      </c>
      <c r="DK118" s="223" t="str">
        <f t="shared" ca="1" si="139"/>
        <v>-8.30970068233367+1.65290223493964i</v>
      </c>
      <c r="DL118" s="223" t="str">
        <f t="shared" ca="1" si="140"/>
        <v>-6.80517367639981+5.04706077457764i</v>
      </c>
      <c r="DM118" s="223" t="str">
        <f t="shared" ca="1" si="141"/>
        <v>-3.99390760028778+7.47207556898407i</v>
      </c>
      <c r="DN118" s="223" t="str">
        <f t="shared" ca="1" si="142"/>
        <v>-0.415725740369116+8.46229184896383i</v>
      </c>
      <c r="DO118" s="223" t="str">
        <f t="shared" ca="1" si="143"/>
        <v>3.24228436394808+7.82756688451417i</v>
      </c>
      <c r="DP118" s="223" t="str">
        <f t="shared" ca="1" si="144"/>
        <v>6.27770644091104+5.68978146065287i</v>
      </c>
      <c r="DQ118" s="223" t="str">
        <f t="shared" ca="1" si="145"/>
        <v>8.10767445196307+2.4594361567706i</v>
      </c>
      <c r="DR118" s="223" t="str">
        <f t="shared" ca="1" si="146"/>
        <v>8.38079535249904-1.24317355496958i</v>
      </c>
      <c r="DS118" s="223" t="str">
        <f t="shared" ca="1" si="147"/>
        <v>7.04462408107261-4.70706732314474i</v>
      </c>
      <c r="DT118" s="223" t="str">
        <f t="shared" ca="1" si="148"/>
        <v>4.35573413423988-7.26710336929802i</v>
      </c>
      <c r="DU118" s="223" t="str">
        <f t="shared" ca="1" si="149"/>
        <v>0.830449961017159-8.43169995258914i</v>
      </c>
      <c r="DV118" s="223" t="str">
        <f t="shared" ca="1" si="150"/>
        <v>-2.85429838777132-7.97722959064181i</v>
      </c>
      <c r="DW118" s="223" t="str">
        <f t="shared" ca="1" si="151"/>
        <v>-5.99096032486609-5.99096032486659i</v>
      </c>
      <c r="DX118" s="223" t="str">
        <f t="shared" ca="1" si="152"/>
        <v>-7.97722959064182-2.85429838777125i</v>
      </c>
      <c r="DY118" s="223" t="str">
        <f t="shared" ca="1" si="153"/>
        <v>-8.43169995258913+0.830449961017291i</v>
      </c>
      <c r="DZ118" s="223" t="str">
        <f t="shared" ca="1" si="154"/>
        <v>-7.26710336929838+4.35573413423927i</v>
      </c>
      <c r="EA118" s="223" t="str">
        <f t="shared" ca="1" si="155"/>
        <v>-4.70706732314468+7.04462408107265i</v>
      </c>
      <c r="EB118" s="223" t="str">
        <f t="shared" ca="1" si="156"/>
        <v>-1.24317355496945+8.38079535249905i</v>
      </c>
      <c r="EC118" s="223" t="str">
        <f t="shared" ca="1" si="157"/>
        <v>2.45943615677068+8.10767445196304i</v>
      </c>
      <c r="ED118" s="223" t="str">
        <f t="shared" ca="1" si="158"/>
        <v>5.68978146065298+6.27770644091095i</v>
      </c>
      <c r="EE118" s="223" t="str">
        <f t="shared" ca="1" si="159"/>
        <v>7.82756688451422+3.24228436394795i</v>
      </c>
      <c r="EF118" s="223" t="str">
        <f t="shared" ca="1" si="160"/>
        <v>8.46229184896383-0.415725740369188i</v>
      </c>
      <c r="EG118" s="223" t="str">
        <f t="shared" ca="1" si="161"/>
        <v>7.47207556898401-3.9939076002879i</v>
      </c>
      <c r="EH118" s="223" t="str">
        <f t="shared" ca="1" si="162"/>
        <v>5.04706077457758-6.80517367639985i</v>
      </c>
      <c r="EI118" s="223" t="str">
        <f t="shared" ca="1" si="163"/>
        <v>1.6529022349395-8.3097006823337i</v>
      </c>
      <c r="EJ118" s="223" t="str">
        <f t="shared" ca="1" si="164"/>
        <v>-2.058648928648-8.21858721538085i</v>
      </c>
      <c r="EK118" s="223" t="str">
        <f t="shared" ca="1" si="165"/>
        <v>-5.37489541453448-6.54932901227761i</v>
      </c>
      <c r="EL118" s="223" t="str">
        <f t="shared" ca="1" si="166"/>
        <v>-7.65904688414762-3.62245939310212i</v>
      </c>
      <c r="EM118" s="223" t="str">
        <f t="shared" ca="1" si="167"/>
        <v>-8.4724973430651+1.61918022573517E-13i</v>
      </c>
      <c r="EN118" s="223"/>
      <c r="EO118" s="223"/>
      <c r="EP118" s="223"/>
    </row>
    <row r="119" spans="1:146" ht="15" thickBot="1">
      <c r="A119" s="257">
        <f t="shared" si="168"/>
        <v>3.7109375000000006E-4</v>
      </c>
      <c r="B119" s="256">
        <v>19</v>
      </c>
      <c r="C119" s="230">
        <f t="shared" si="169"/>
        <v>3800</v>
      </c>
      <c r="D119" s="229">
        <f t="shared" si="170"/>
        <v>23876.104167282429</v>
      </c>
      <c r="E119" s="229" t="str">
        <f t="shared" si="171"/>
        <v>23876.1041672824i</v>
      </c>
      <c r="F119" s="229" t="str">
        <f t="shared" si="172"/>
        <v>0.817963467755331-0.676150430756622i</v>
      </c>
      <c r="G119" s="229" t="str">
        <f t="shared" si="173"/>
        <v>-3.56340253015395-0.854195721776994i</v>
      </c>
      <c r="H119" s="229" t="str">
        <f t="shared" si="38"/>
        <v>0.036659200329954-0.024712236849562i</v>
      </c>
      <c r="I119" s="229" t="str">
        <f t="shared" si="174"/>
        <v>-0.00895647191515305+0.0020903428505568i</v>
      </c>
      <c r="J119" s="255" t="str">
        <f ca="1">IMPRODUCT(1/N_FFT2,AH100)</f>
        <v>0.295958669955541+0.00567228684494098i</v>
      </c>
      <c r="K119" s="254" t="str">
        <f t="shared" ca="1" si="175"/>
        <v>-0.00266260253975548+0.000567851411980459i</v>
      </c>
      <c r="N119" s="246">
        <f t="shared" ca="1" si="176"/>
        <v>7.5277469514627882</v>
      </c>
      <c r="O119" s="223">
        <f t="shared" ca="1" si="39"/>
        <v>-8.4722530485372118</v>
      </c>
      <c r="P119" s="223" t="str">
        <f t="shared" ca="1" si="40"/>
        <v>-7.56762230883122+3.80922095832311i</v>
      </c>
      <c r="Q119" s="223" t="str">
        <f t="shared" ca="1" si="41"/>
        <v>-5.04691524849751+6.80497745719494i</v>
      </c>
      <c r="R119" s="223" t="str">
        <f t="shared" ca="1" si="42"/>
        <v>-1.44843238323318+8.34752150938525i</v>
      </c>
      <c r="S119" s="223" t="str">
        <f t="shared" ca="1" si="43"/>
        <v>2.45936524181276+8.10744067667543i</v>
      </c>
      <c r="T119" s="223" t="str">
        <f t="shared" ca="1" si="44"/>
        <v>5.8419619822386+6.13600455642977i</v>
      </c>
      <c r="U119" s="223" t="str">
        <f t="shared" ca="1" si="45"/>
        <v>7.97699957657897+2.85421608742348i</v>
      </c>
      <c r="V119" s="223" t="str">
        <f t="shared" ca="1" si="46"/>
        <v>8.40853776261472-1.03709421613002i</v>
      </c>
      <c r="W119" s="223" t="str">
        <f t="shared" ca="1" si="47"/>
        <v>7.04442095759629-4.70693160037686i</v>
      </c>
      <c r="X119" s="223" t="str">
        <f t="shared" ca="1" si="48"/>
        <v>4.1759582117373-7.37159716291333i</v>
      </c>
      <c r="Y119" s="223" t="str">
        <f t="shared" ca="1" si="49"/>
        <v>0.415713753405091-8.46204784869938i</v>
      </c>
      <c r="Z119" s="223" t="str">
        <f t="shared" ca="1" si="50"/>
        <v>-3.43330695797197-7.74541638976171i</v>
      </c>
      <c r="AA119" s="223" t="str">
        <f t="shared" ca="1" si="51"/>
        <v>-6.54914017005359-5.37474043572698i</v>
      </c>
      <c r="AB119" s="223" t="str">
        <f t="shared" ca="1" si="52"/>
        <v>-8.26639534568317-1.85628114985736i</v>
      </c>
      <c r="AC119" s="223" t="str">
        <f t="shared" ca="1" si="53"/>
        <v>-8.21835024205385+2.05858956991956i</v>
      </c>
      <c r="AD119" s="223" t="str">
        <f t="shared" ca="1" si="54"/>
        <v>-6.41526495819393+5.53384560993683i</v>
      </c>
      <c r="AE119" s="223" t="str">
        <f t="shared" ca="1" si="55"/>
        <v>-3.24219087647981+7.82734118579989i</v>
      </c>
      <c r="AF119" s="223" t="str">
        <f t="shared" ca="1" si="56"/>
        <v>0.623257598221557+8.44929711187311i</v>
      </c>
      <c r="AG119" s="223" t="str">
        <f t="shared" ca="1" si="57"/>
        <v>4.35560854175238+7.26689383089238i</v>
      </c>
      <c r="AH119" s="223" t="str">
        <f t="shared" ca="1" si="58"/>
        <v>7.15781319375435+4.53263521604864i</v>
      </c>
      <c r="AI119" s="223" t="str">
        <f t="shared" ca="1" si="59"/>
        <v>8.43145683440619+0.830426015966005i</v>
      </c>
      <c r="AJ119" s="223" t="str">
        <f t="shared" ca="1" si="60"/>
        <v>7.90455108419089-3.04912182043693i</v>
      </c>
      <c r="AK119" s="223" t="str">
        <f t="shared" ca="1" si="61"/>
        <v>5.68961740247491-6.27752543060582i</v>
      </c>
      <c r="AL119" s="223" t="str">
        <f t="shared" ca="1" si="62"/>
        <v>2.2596579726005-8.16535471154261i</v>
      </c>
      <c r="AM119" s="223" t="str">
        <f t="shared" ca="1" si="63"/>
        <v>-1.65285457544093-8.30946108185676i</v>
      </c>
      <c r="AN119" s="223" t="str">
        <f t="shared" ca="1" si="64"/>
        <v>-5.21239771885329-6.6790704247628i</v>
      </c>
      <c r="AO119" s="223" t="str">
        <f t="shared" ca="1" si="65"/>
        <v>-7.65882604451006-3.62235494373238i</v>
      </c>
      <c r="AP119" s="223" t="str">
        <f t="shared" ca="1" si="66"/>
        <v>-8.46970136431797+0.207919498167718i</v>
      </c>
      <c r="AQ119" s="223" t="str">
        <f t="shared" ca="1" si="67"/>
        <v>-7.47186012044505+3.99379244064472i</v>
      </c>
      <c r="AR119" s="223" t="str">
        <f t="shared" ca="1" si="68"/>
        <v>-7.47186012044505+3.99379244064472i</v>
      </c>
      <c r="AS119" s="223" t="str">
        <f t="shared" ca="1" si="69"/>
        <v>-1.24313770951815+8.38055370209046i</v>
      </c>
      <c r="AT119" s="223" t="str">
        <f t="shared" ca="1" si="70"/>
        <v>2.65759108136511+8.0446430227013i</v>
      </c>
      <c r="AU119" s="223" t="str">
        <f t="shared" ca="1" si="71"/>
        <v>5.99078758254896+5.99078758254917i</v>
      </c>
      <c r="AV119" s="223" t="str">
        <f t="shared" ca="1" si="72"/>
        <v>8.04464302270148+2.65759108136458i</v>
      </c>
      <c r="AW119" s="223" t="str">
        <f t="shared" ca="1" si="73"/>
        <v>8.3805537020905-1.24313770951786i</v>
      </c>
      <c r="AX119" s="223" t="str">
        <f t="shared" ca="1" si="74"/>
        <v>6.92678542566134-4.87839270511239i</v>
      </c>
      <c r="AY119" s="223" t="str">
        <f t="shared" ca="1" si="75"/>
        <v>3.99379244064424-7.47186012044531i</v>
      </c>
      <c r="AZ119" s="223" t="str">
        <f t="shared" ca="1" si="76"/>
        <v>0.207919498168014-8.46970136431796i</v>
      </c>
      <c r="BA119" s="223" t="str">
        <f t="shared" ca="1" si="77"/>
        <v>-3.62235494373212-7.65882604451019i</v>
      </c>
      <c r="BB119" s="223" t="str">
        <f t="shared" ca="1" si="78"/>
        <v>-6.67907042476313-5.21239771885287i</v>
      </c>
      <c r="BC119" s="223" t="str">
        <f t="shared" ca="1" si="79"/>
        <v>-8.3094610818567-1.65285457544122i</v>
      </c>
      <c r="BD119" s="223" t="str">
        <f t="shared" ca="1" si="80"/>
        <v>-8.16535471154269+2.25965797260021i</v>
      </c>
      <c r="BE119" s="223" t="str">
        <f t="shared" ca="1" si="81"/>
        <v>-6.27752543060543+5.68961740247533i</v>
      </c>
      <c r="BF119" s="223" t="str">
        <f t="shared" ca="1" si="82"/>
        <v>-3.04912182043698+7.90455108419087i</v>
      </c>
      <c r="BG119" s="223" t="str">
        <f t="shared" ca="1" si="83"/>
        <v>0.830426015965696+8.43145683440623i</v>
      </c>
      <c r="BH119" s="223" t="str">
        <f t="shared" ca="1" si="84"/>
        <v>4.53263521604881+7.15781319375424i</v>
      </c>
      <c r="BI119" s="223" t="str">
        <f t="shared" ca="1" si="85"/>
        <v>7.26689383089236+4.35560854175243i</v>
      </c>
      <c r="BJ119" s="223" t="str">
        <f t="shared" ca="1" si="86"/>
        <v>8.44929711187307+0.623257598221935i</v>
      </c>
      <c r="BK119" s="223" t="str">
        <f t="shared" ca="1" si="87"/>
        <v>7.82734118579981-3.24219087648i</v>
      </c>
      <c r="BL119" s="223" t="str">
        <f t="shared" ca="1" si="88"/>
        <v>5.53384560993691-6.41526495819385i</v>
      </c>
      <c r="BM119" s="223" t="str">
        <f t="shared" ca="1" si="89"/>
        <v>2.05858956991993-8.21835024205375i</v>
      </c>
      <c r="BN119" s="223" t="str">
        <f t="shared" ca="1" si="90"/>
        <v>-1.85628114985746-8.26639534568315i</v>
      </c>
      <c r="BO119" s="223" t="str">
        <f t="shared" ca="1" si="91"/>
        <v>-5.37474043572687-6.54914017005367i</v>
      </c>
      <c r="BP119" s="223" t="str">
        <f t="shared" ca="1" si="92"/>
        <v>-7.74541638976152-3.4333069579724i</v>
      </c>
      <c r="BQ119" s="223" t="str">
        <f t="shared" ca="1" si="93"/>
        <v>-8.46204784869938+0.415713753405224i</v>
      </c>
      <c r="BR119" s="223" t="str">
        <f t="shared" ca="1" si="94"/>
        <v>-7.37159716291344+4.17595821173711i</v>
      </c>
      <c r="BS119" s="223" t="str">
        <f t="shared" ca="1" si="95"/>
        <v>-4.70693160037653+7.0444209575965i</v>
      </c>
      <c r="BT119" s="223" t="str">
        <f t="shared" ca="1" si="96"/>
        <v>-1.03709421612998+8.40853776261472i</v>
      </c>
      <c r="BU119" s="223" t="str">
        <f t="shared" ca="1" si="97"/>
        <v>2.85421608742328+7.97699957657905i</v>
      </c>
      <c r="BV119" s="223" t="str">
        <f t="shared" ca="1" si="98"/>
        <v>6.13600455642998+5.84196198223838i</v>
      </c>
      <c r="BW119" s="223" t="str">
        <f t="shared" ca="1" si="99"/>
        <v>8.10744067667544+2.45936524181273i</v>
      </c>
      <c r="BX119" s="223" t="str">
        <f t="shared" ca="1" si="100"/>
        <v>8.3475215093853-1.44843238323289i</v>
      </c>
      <c r="BY119" s="223" t="str">
        <f t="shared" ca="1" si="101"/>
        <v>6.80497745719477-5.04691524849775i</v>
      </c>
      <c r="BZ119" s="223" t="str">
        <f t="shared" ca="1" si="102"/>
        <v>3.80922095832313-7.56762230883121i</v>
      </c>
      <c r="CA119" s="223" t="str">
        <f t="shared" ca="1" si="103"/>
        <v>2.95805927655485E-13-8.47225304853721i</v>
      </c>
      <c r="CB119" s="223" t="str">
        <f t="shared" ca="1" si="104"/>
        <v>-3.80922095832333-7.56762230883112i</v>
      </c>
      <c r="CC119" s="223" t="str">
        <f t="shared" ca="1" si="105"/>
        <v>-6.80497745719492-5.04691524849755i</v>
      </c>
      <c r="CD119" s="223" t="str">
        <f t="shared" ca="1" si="106"/>
        <v>-8.3475215093852-1.44843238323348i</v>
      </c>
      <c r="CE119" s="223" t="str">
        <f t="shared" ca="1" si="107"/>
        <v>-8.10744067667536+2.45936524181297i</v>
      </c>
      <c r="CF119" s="223" t="str">
        <f t="shared" ca="1" si="108"/>
        <v>-6.13600455642983+5.84196198223854i</v>
      </c>
      <c r="CG119" s="223" t="str">
        <f t="shared" ca="1" si="109"/>
        <v>-2.85421608742383+7.97699957657884i</v>
      </c>
      <c r="CH119" s="223" t="str">
        <f t="shared" ca="1" si="110"/>
        <v>1.03709421613023+8.4085377626147i</v>
      </c>
      <c r="CI119" s="223" t="str">
        <f t="shared" ca="1" si="111"/>
        <v>4.70693160037674+7.04442095759637i</v>
      </c>
      <c r="CJ119" s="223" t="str">
        <f t="shared" ca="1" si="112"/>
        <v>7.37159716291313+4.17595821173765i</v>
      </c>
      <c r="CK119" s="223" t="str">
        <f t="shared" ca="1" si="113"/>
        <v>8.46204784869939+0.415713753404943i</v>
      </c>
      <c r="CL119" s="223" t="str">
        <f t="shared" ca="1" si="114"/>
        <v>7.74541638976176-3.43330695797187i</v>
      </c>
      <c r="CM119" s="223" t="str">
        <f t="shared" ca="1" si="115"/>
        <v>5.37474043572668-6.54914017005383i</v>
      </c>
      <c r="CN119" s="223" t="str">
        <f t="shared" ca="1" si="116"/>
        <v>1.85628114985725-8.2663953456832i</v>
      </c>
      <c r="CO119" s="223" t="str">
        <f t="shared" ca="1" si="117"/>
        <v>-2.05858956991933-8.21835024205391i</v>
      </c>
      <c r="CP119" s="223" t="str">
        <f t="shared" ca="1" si="118"/>
        <v>-5.53384560993713-6.41526495819367i</v>
      </c>
      <c r="CQ119" s="223" t="str">
        <f t="shared" ca="1" si="119"/>
        <v>-7.8273411857999-3.24219087647976i</v>
      </c>
      <c r="CR119" s="223" t="str">
        <f t="shared" ca="1" si="120"/>
        <v>-8.44929711187312+0.623257598221344i</v>
      </c>
      <c r="CS119" s="223" t="str">
        <f t="shared" ca="1" si="121"/>
        <v>-7.26689383089225+4.35560854175262i</v>
      </c>
      <c r="CT119" s="223" t="str">
        <f t="shared" ca="1" si="122"/>
        <v>-4.53263521604863+7.15781319375435i</v>
      </c>
      <c r="CU119" s="223" t="str">
        <f t="shared" ca="1" si="123"/>
        <v>-0.830426015966284+8.43145683440617i</v>
      </c>
      <c r="CV119" s="223" t="str">
        <f t="shared" ca="1" si="124"/>
        <v>3.04912182043722+7.90455108419078i</v>
      </c>
      <c r="CW119" s="223" t="str">
        <f t="shared" ca="1" si="125"/>
        <v>6.2775254306056+5.68961740247515i</v>
      </c>
      <c r="CX119" s="223" t="str">
        <f t="shared" ca="1" si="126"/>
        <v>8.16535471154252+2.25965797260081i</v>
      </c>
      <c r="CY119" s="223" t="str">
        <f t="shared" ca="1" si="127"/>
        <v>8.30946108185666-1.65285457544143i</v>
      </c>
      <c r="CZ119" s="223" t="str">
        <f t="shared" ca="1" si="128"/>
        <v>6.67907042476297-5.21239771885307i</v>
      </c>
      <c r="DA119" s="223" t="str">
        <f t="shared" ca="1" si="129"/>
        <v>3.62235494373265-7.65882604450994i</v>
      </c>
      <c r="DB119" s="223" t="str">
        <f t="shared" ca="1" si="130"/>
        <v>-0.207919498168265-8.46970136431796i</v>
      </c>
      <c r="DC119" s="223" t="str">
        <f t="shared" ca="1" si="131"/>
        <v>-3.99379244064444-7.4718601204452i</v>
      </c>
      <c r="DD119" s="223" t="str">
        <f t="shared" ca="1" si="132"/>
        <v>-6.92678542566098-4.8783927051129i</v>
      </c>
      <c r="DE119" s="223" t="str">
        <f t="shared" ca="1" si="133"/>
        <v>-8.38055370209054-1.2431377095176i</v>
      </c>
      <c r="DF119" s="223" t="str">
        <f t="shared" ca="1" si="134"/>
        <v>-8.04464302270139+2.65759108136482i</v>
      </c>
      <c r="DG119" s="223" t="str">
        <f t="shared" ca="1" si="135"/>
        <v>-5.99078758254939+5.99078758254874i</v>
      </c>
      <c r="DH119" s="223" t="str">
        <f t="shared" ca="1" si="136"/>
        <v>-2.65759108136489+8.04464302270138i</v>
      </c>
      <c r="DI119" s="223" t="str">
        <f t="shared" ca="1" si="137"/>
        <v>1.24313770951758+8.38055370209054i</v>
      </c>
      <c r="DJ119" s="223" t="str">
        <f t="shared" ca="1" si="138"/>
        <v>4.87839270511284+6.92678542566102i</v>
      </c>
      <c r="DK119" s="223" t="str">
        <f t="shared" ca="1" si="139"/>
        <v>7.47186012044517+3.9937924406445i</v>
      </c>
      <c r="DL119" s="223" t="str">
        <f t="shared" ca="1" si="140"/>
        <v>8.46970136431796+0.20791949816834i</v>
      </c>
      <c r="DM119" s="223" t="str">
        <f t="shared" ca="1" si="141"/>
        <v>7.65882604450997-3.62235494373258i</v>
      </c>
      <c r="DN119" s="223" t="str">
        <f t="shared" ca="1" si="142"/>
        <v>5.21239771885308-6.67907042476296i</v>
      </c>
      <c r="DO119" s="223" t="str">
        <f t="shared" ca="1" si="143"/>
        <v>1.65285457544151-8.30946108185664i</v>
      </c>
      <c r="DP119" s="223" t="str">
        <f t="shared" ca="1" si="144"/>
        <v>-2.25965797260073-8.16535471154254i</v>
      </c>
      <c r="DQ119" s="223" t="str">
        <f t="shared" ca="1" si="145"/>
        <v>-5.68961740247509-6.27752543060565i</v>
      </c>
      <c r="DR119" s="223" t="str">
        <f t="shared" ca="1" si="146"/>
        <v>-7.90455108419076-3.04912182043729i</v>
      </c>
      <c r="DS119" s="223" t="str">
        <f t="shared" ca="1" si="147"/>
        <v>-8.43145683440617+0.830426015966269i</v>
      </c>
      <c r="DT119" s="223" t="str">
        <f t="shared" ca="1" si="148"/>
        <v>-7.1578131937544+4.53263521604857i</v>
      </c>
      <c r="DU119" s="223" t="str">
        <f t="shared" ca="1" si="149"/>
        <v>-4.35560854175268+7.2668938308922i</v>
      </c>
      <c r="DV119" s="223" t="str">
        <f t="shared" ca="1" si="150"/>
        <v>-0.623257598221419+8.44929711187312i</v>
      </c>
      <c r="DW119" s="223" t="str">
        <f t="shared" ca="1" si="151"/>
        <v>3.24219087647969+7.82734118579994i</v>
      </c>
      <c r="DX119" s="223" t="str">
        <f t="shared" ca="1" si="152"/>
        <v>6.41526495819366+5.53384560993714i</v>
      </c>
      <c r="DY119" s="223" t="str">
        <f t="shared" ca="1" si="153"/>
        <v>8.21835024205388+2.0585895699194i</v>
      </c>
      <c r="DZ119" s="223" t="str">
        <f t="shared" ca="1" si="154"/>
        <v>8.2663953456832-1.85628114985717i</v>
      </c>
      <c r="EA119" s="223" t="str">
        <f t="shared" ca="1" si="155"/>
        <v>6.54914017005334-5.37474043572727i</v>
      </c>
      <c r="EB119" s="223" t="str">
        <f t="shared" ca="1" si="156"/>
        <v>3.43330695797187-7.74541638976175i</v>
      </c>
      <c r="EC119" s="223" t="str">
        <f t="shared" ca="1" si="157"/>
        <v>-0.415713753404929-8.46204784869939i</v>
      </c>
      <c r="ED119" s="223" t="str">
        <f t="shared" ca="1" si="158"/>
        <v>-4.17595821173759-7.37159716291317i</v>
      </c>
      <c r="EE119" s="223" t="str">
        <f t="shared" ca="1" si="159"/>
        <v>-7.04442095759632-4.70693160037681i</v>
      </c>
      <c r="EF119" s="223" t="str">
        <f t="shared" ca="1" si="160"/>
        <v>-8.40853776261468-1.0370942161303i</v>
      </c>
      <c r="EG119" s="223" t="str">
        <f t="shared" ca="1" si="161"/>
        <v>-7.97699957657885+2.85421608742382i</v>
      </c>
      <c r="EH119" s="223" t="str">
        <f t="shared" ca="1" si="162"/>
        <v>-5.84196198223859+6.13600455642977i</v>
      </c>
      <c r="EI119" s="223" t="str">
        <f t="shared" ca="1" si="163"/>
        <v>-2.45936524181301+8.10744067667535i</v>
      </c>
      <c r="EJ119" s="223" t="str">
        <f t="shared" ca="1" si="164"/>
        <v>1.44843238323341+8.34752150938522i</v>
      </c>
      <c r="EK119" s="223" t="str">
        <f t="shared" ca="1" si="165"/>
        <v>5.04691524849749+6.80497745719497i</v>
      </c>
      <c r="EL119" s="223" t="str">
        <f t="shared" ca="1" si="166"/>
        <v>7.5676223088311+3.80922095832337i</v>
      </c>
      <c r="EM119" s="223" t="str">
        <f t="shared" ca="1" si="167"/>
        <v>8.47225304853721-2.51173844971357E-13i</v>
      </c>
      <c r="EN119" s="223"/>
      <c r="EO119" s="223"/>
      <c r="EP119" s="223"/>
    </row>
    <row r="120" spans="1:146" ht="15" thickBot="1">
      <c r="A120" s="257">
        <f t="shared" si="168"/>
        <v>3.9062500000000008E-4</v>
      </c>
      <c r="B120" s="256">
        <v>20</v>
      </c>
      <c r="C120" s="230">
        <f t="shared" si="169"/>
        <v>4000</v>
      </c>
      <c r="D120" s="229">
        <f t="shared" si="170"/>
        <v>25132.741228718343</v>
      </c>
      <c r="E120" s="229" t="str">
        <f t="shared" si="171"/>
        <v>25132.7412287183i</v>
      </c>
      <c r="F120" s="229" t="str">
        <f t="shared" si="172"/>
        <v>0.81523701039661-0.650508487664606i</v>
      </c>
      <c r="G120" s="229" t="str">
        <f t="shared" si="173"/>
        <v>-3.63296263911731-0.863744766855661i</v>
      </c>
      <c r="H120" s="229" t="str">
        <f t="shared" si="38"/>
        <v>0.03657331379213-0.0234797504073815i</v>
      </c>
      <c r="I120" s="229" t="str">
        <f t="shared" si="174"/>
        <v>-0.00880436068586206+0.00196133476978544i</v>
      </c>
      <c r="J120" s="255" t="str">
        <f ca="1">IMPRODUCT(1/N_FFT2,AI100)</f>
        <v>0.0445403182993176-0.000655283595443961i</v>
      </c>
      <c r="K120" s="254" t="str">
        <f t="shared" ca="1" si="175"/>
        <v>-0.00039086379687048+0.0000931278280635795i</v>
      </c>
      <c r="N120" s="246">
        <f t="shared" ca="1" si="176"/>
        <v>7.5280110816893746</v>
      </c>
      <c r="O120" s="223">
        <f t="shared" ca="1" si="39"/>
        <v>-8.4719889183106254</v>
      </c>
      <c r="P120" s="223" t="str">
        <f t="shared" ca="1" si="40"/>
        <v>-7.47162717838176+3.99366793051764i</v>
      </c>
      <c r="Q120" s="223" t="str">
        <f t="shared" ca="1" si="41"/>
        <v>-4.70678485748533+7.04420134133919i</v>
      </c>
      <c r="R120" s="223" t="str">
        <f t="shared" ca="1" si="42"/>
        <v>-0.830400126676497+8.43119397603884i</v>
      </c>
      <c r="S120" s="223" t="str">
        <f t="shared" ca="1" si="43"/>
        <v>3.24208979821811+7.82709716128962i</v>
      </c>
      <c r="T120" s="223" t="str">
        <f t="shared" ca="1" si="44"/>
        <v>6.54893599462741+5.37457287328506i</v>
      </c>
      <c r="U120" s="223" t="str">
        <f t="shared" ca="1" si="45"/>
        <v>8.30920202681834+1.6528030461903i</v>
      </c>
      <c r="V120" s="223" t="str">
        <f t="shared" ca="1" si="46"/>
        <v>8.10718791980772-2.45928856885521i</v>
      </c>
      <c r="W120" s="223" t="str">
        <f t="shared" ca="1" si="47"/>
        <v>5.99060081427474-5.99060081427471i</v>
      </c>
      <c r="X120" s="223" t="str">
        <f t="shared" ca="1" si="48"/>
        <v>2.45928856885515-8.10718791980773i</v>
      </c>
      <c r="Y120" s="223" t="str">
        <f t="shared" ca="1" si="49"/>
        <v>-1.65280304619028-8.30920202681835i</v>
      </c>
      <c r="Z120" s="223" t="str">
        <f t="shared" ca="1" si="50"/>
        <v>-5.37457287328511-6.54893599462736i</v>
      </c>
      <c r="AA120" s="223" t="str">
        <f t="shared" ca="1" si="51"/>
        <v>-7.82709716128962-3.24208979821813i</v>
      </c>
      <c r="AB120" s="223" t="str">
        <f t="shared" ca="1" si="52"/>
        <v>-8.43119397603884+0.830400126676553i</v>
      </c>
      <c r="AC120" s="223" t="str">
        <f t="shared" ca="1" si="53"/>
        <v>-7.0442013413392+4.7067848574853i</v>
      </c>
      <c r="AD120" s="223" t="str">
        <f t="shared" ca="1" si="54"/>
        <v>-3.99366793051763+7.47162717838177i</v>
      </c>
      <c r="AE120" s="223" t="str">
        <f t="shared" ca="1" si="55"/>
        <v>-2.51687742208641E-14+8.47198891831063i</v>
      </c>
      <c r="AF120" s="223" t="str">
        <f t="shared" ca="1" si="56"/>
        <v>3.99366793051765+7.47162717838175i</v>
      </c>
      <c r="AG120" s="223" t="str">
        <f t="shared" ca="1" si="57"/>
        <v>7.04420134133918+4.70678485748534i</v>
      </c>
      <c r="AH120" s="223" t="str">
        <f t="shared" ca="1" si="58"/>
        <v>8.43119397603884+0.83040012667652i</v>
      </c>
      <c r="AI120" s="223" t="str">
        <f t="shared" ca="1" si="59"/>
        <v>7.82709716128963-3.24208979821809i</v>
      </c>
      <c r="AJ120" s="223" t="str">
        <f t="shared" ca="1" si="60"/>
        <v>5.37457287328514-6.54893599462733i</v>
      </c>
      <c r="AK120" s="223" t="str">
        <f t="shared" ca="1" si="61"/>
        <v>1.65280304619041-8.30920202681833i</v>
      </c>
      <c r="AL120" s="223" t="str">
        <f t="shared" ca="1" si="62"/>
        <v>-2.45928856885503-8.10718791980777i</v>
      </c>
      <c r="AM120" s="223" t="str">
        <f t="shared" ca="1" si="63"/>
        <v>-5.99060081427458-5.99060081427487i</v>
      </c>
      <c r="AN120" s="223" t="str">
        <f t="shared" ca="1" si="64"/>
        <v>-8.10718791980765-2.45928856885542i</v>
      </c>
      <c r="AO120" s="223" t="str">
        <f t="shared" ca="1" si="65"/>
        <v>-8.3092020268184+1.65280304619i</v>
      </c>
      <c r="AP120" s="223" t="str">
        <f t="shared" ca="1" si="66"/>
        <v>-6.54893599462759+5.37457287328483i</v>
      </c>
      <c r="AQ120" s="223" t="str">
        <f t="shared" ca="1" si="67"/>
        <v>-3.24208979821847+7.82709716128947i</v>
      </c>
      <c r="AR120" s="223" t="str">
        <f t="shared" ca="1" si="68"/>
        <v>-3.24208979821847+7.82709716128947i</v>
      </c>
      <c r="AS120" s="223" t="str">
        <f t="shared" ca="1" si="69"/>
        <v>4.70678485748563+7.04420134133899i</v>
      </c>
      <c r="AT120" s="223" t="str">
        <f t="shared" ca="1" si="70"/>
        <v>7.47162717838191+3.99366793051736i</v>
      </c>
      <c r="AU120" s="223" t="str">
        <f t="shared" ca="1" si="71"/>
        <v>8.47198891831063-2.80746511642284E-13i</v>
      </c>
      <c r="AV120" s="223" t="str">
        <f t="shared" ca="1" si="72"/>
        <v>7.47162717838164-3.99366793051787i</v>
      </c>
      <c r="AW120" s="223" t="str">
        <f t="shared" ca="1" si="73"/>
        <v>4.70678485748515-7.04420134133931i</v>
      </c>
      <c r="AX120" s="223" t="str">
        <f t="shared" ca="1" si="74"/>
        <v>0.830400126676373-8.43119397603886i</v>
      </c>
      <c r="AY120" s="223" t="str">
        <f t="shared" ca="1" si="75"/>
        <v>-3.24208979821823-7.82709716128957i</v>
      </c>
      <c r="AZ120" s="223" t="str">
        <f t="shared" ca="1" si="76"/>
        <v>-6.54893599462743-5.37457287328503i</v>
      </c>
      <c r="BA120" s="223" t="str">
        <f t="shared" ca="1" si="77"/>
        <v>-8.30920202681835-1.65280304619026i</v>
      </c>
      <c r="BB120" s="223" t="str">
        <f t="shared" ca="1" si="78"/>
        <v>-8.10718791980772+2.45928856885517i</v>
      </c>
      <c r="BC120" s="223" t="str">
        <f t="shared" ca="1" si="79"/>
        <v>-5.99060081427476+5.99060081427469i</v>
      </c>
      <c r="BD120" s="223" t="str">
        <f t="shared" ca="1" si="80"/>
        <v>-2.45928856885528+8.10718791980769i</v>
      </c>
      <c r="BE120" s="223" t="str">
        <f t="shared" ca="1" si="81"/>
        <v>1.65280304619014+8.30920202681838i</v>
      </c>
      <c r="BF120" s="223" t="str">
        <f t="shared" ca="1" si="82"/>
        <v>5.37457287328494+6.5489359946275i</v>
      </c>
      <c r="BG120" s="223" t="str">
        <f t="shared" ca="1" si="83"/>
        <v>7.82709716128953+3.24208979821834i</v>
      </c>
      <c r="BH120" s="223" t="str">
        <f t="shared" ca="1" si="84"/>
        <v>8.43119397603887-0.830400126676255i</v>
      </c>
      <c r="BI120" s="223" t="str">
        <f t="shared" ca="1" si="85"/>
        <v>7.04420134133938-4.70678485748505i</v>
      </c>
      <c r="BJ120" s="223" t="str">
        <f t="shared" ca="1" si="86"/>
        <v>3.99366793051797-7.47162717838159i</v>
      </c>
      <c r="BK120" s="223" t="str">
        <f t="shared" ca="1" si="87"/>
        <v>4.14115020475787E-13-8.47198891831063i</v>
      </c>
      <c r="BL120" s="223" t="str">
        <f t="shared" ca="1" si="88"/>
        <v>-3.99366793051798-7.47162717838158i</v>
      </c>
      <c r="BM120" s="223" t="str">
        <f t="shared" ca="1" si="89"/>
        <v>-7.04420134133939-4.70678485748504i</v>
      </c>
      <c r="BN120" s="223" t="str">
        <f t="shared" ca="1" si="90"/>
        <v>-8.43119397603887-0.830400126676241i</v>
      </c>
      <c r="BO120" s="223" t="str">
        <f t="shared" ca="1" si="91"/>
        <v>-7.82709716128952+3.24208979821834i</v>
      </c>
      <c r="BP120" s="223" t="str">
        <f t="shared" ca="1" si="92"/>
        <v>-5.37457287328493+6.54893599462751i</v>
      </c>
      <c r="BQ120" s="223" t="str">
        <f t="shared" ca="1" si="93"/>
        <v>-1.65280304619013+8.30920202681838i</v>
      </c>
      <c r="BR120" s="223" t="str">
        <f t="shared" ca="1" si="94"/>
        <v>2.4592885688553+8.10718791980769i</v>
      </c>
      <c r="BS120" s="223" t="str">
        <f t="shared" ca="1" si="95"/>
        <v>5.99060081427478+5.99060081427467i</v>
      </c>
      <c r="BT120" s="223" t="str">
        <f t="shared" ca="1" si="96"/>
        <v>8.10718791980773+2.45928856885515i</v>
      </c>
      <c r="BU120" s="223" t="str">
        <f t="shared" ca="1" si="97"/>
        <v>8.30920202681835-1.65280304619028i</v>
      </c>
      <c r="BV120" s="223" t="str">
        <f t="shared" ca="1" si="98"/>
        <v>6.54893599462741-5.37457287328504i</v>
      </c>
      <c r="BW120" s="223" t="str">
        <f t="shared" ca="1" si="99"/>
        <v>3.24208979821821-7.82709716128958i</v>
      </c>
      <c r="BX120" s="223" t="str">
        <f t="shared" ca="1" si="100"/>
        <v>-0.830400126676388-8.43119397603886i</v>
      </c>
      <c r="BY120" s="223" t="str">
        <f t="shared" ca="1" si="101"/>
        <v>-4.70678485748516-7.0442013413393i</v>
      </c>
      <c r="BZ120" s="223" t="str">
        <f t="shared" ca="1" si="102"/>
        <v>-7.47162717838165-3.99366793051785i</v>
      </c>
      <c r="CA120" s="223" t="str">
        <f t="shared" ca="1" si="103"/>
        <v>-8.47198891831063-2.81266402383827E-13i</v>
      </c>
      <c r="CB120" s="223" t="str">
        <f t="shared" ca="1" si="104"/>
        <v>-7.47162717838191+3.99366793051736i</v>
      </c>
      <c r="CC120" s="223" t="str">
        <f t="shared" ca="1" si="105"/>
        <v>-4.70678485748561+7.04420134133901i</v>
      </c>
      <c r="CD120" s="223" t="str">
        <f t="shared" ca="1" si="106"/>
        <v>-0.830400126676917+8.4311939760388i</v>
      </c>
      <c r="CE120" s="223" t="str">
        <f t="shared" ca="1" si="107"/>
        <v>3.2420897982185+7.82709716128946i</v>
      </c>
      <c r="CF120" s="223" t="str">
        <f t="shared" ca="1" si="108"/>
        <v>6.54893599462762+5.3745728732848i</v>
      </c>
      <c r="CG120" s="223" t="str">
        <f t="shared" ca="1" si="109"/>
        <v>8.30920202681841+1.65280304618997i</v>
      </c>
      <c r="CH120" s="223" t="str">
        <f t="shared" ca="1" si="110"/>
        <v>8.10718791980764-2.45928856885545i</v>
      </c>
      <c r="CI120" s="223" t="str">
        <f t="shared" ca="1" si="111"/>
        <v>5.99060081427456-5.99060081427489i</v>
      </c>
      <c r="CJ120" s="223" t="str">
        <f t="shared" ca="1" si="112"/>
        <v>2.459288568855-8.10718791980777i</v>
      </c>
      <c r="CK120" s="223" t="str">
        <f t="shared" ca="1" si="113"/>
        <v>-1.65280304619043-8.30920202681832i</v>
      </c>
      <c r="CL120" s="223" t="str">
        <f t="shared" ca="1" si="114"/>
        <v>-5.37457287328517-6.54893599462731i</v>
      </c>
      <c r="CM120" s="223" t="str">
        <f t="shared" ca="1" si="115"/>
        <v>-7.82709716128964-3.24208979821806i</v>
      </c>
      <c r="CN120" s="223" t="str">
        <f t="shared" ca="1" si="116"/>
        <v>-8.43119397603884+0.830400126676549i</v>
      </c>
      <c r="CO120" s="223" t="str">
        <f t="shared" ca="1" si="117"/>
        <v>-7.04420134133921+4.70678485748529i</v>
      </c>
      <c r="CP120" s="223" t="str">
        <f t="shared" ca="1" si="118"/>
        <v>-3.9936679305177+7.47162717838173i</v>
      </c>
      <c r="CQ120" s="223" t="str">
        <f t="shared" ca="1" si="119"/>
        <v>-1.18319233375138E-13+8.47198891831063i</v>
      </c>
      <c r="CR120" s="223" t="str">
        <f t="shared" ca="1" si="120"/>
        <v>3.9936679305175+7.47162717838184i</v>
      </c>
      <c r="CS120" s="223" t="str">
        <f t="shared" ca="1" si="121"/>
        <v>7.04420134133908+4.70678485748549i</v>
      </c>
      <c r="CT120" s="223" t="str">
        <f t="shared" ca="1" si="122"/>
        <v>8.43119397603882+0.830400126676785i</v>
      </c>
      <c r="CU120" s="223" t="str">
        <f t="shared" ca="1" si="123"/>
        <v>7.82709716128973-3.24208979821784i</v>
      </c>
      <c r="CV120" s="223" t="str">
        <f t="shared" ca="1" si="124"/>
        <v>5.37457287328535-6.54893599462716i</v>
      </c>
      <c r="CW120" s="223" t="str">
        <f t="shared" ca="1" si="125"/>
        <v>1.65280304619067-8.30920202681828i</v>
      </c>
      <c r="CX120" s="223" t="str">
        <f t="shared" ca="1" si="126"/>
        <v>-2.45928856885558-8.10718791980761i</v>
      </c>
      <c r="CY120" s="223" t="str">
        <f t="shared" ca="1" si="127"/>
        <v>-5.99060081427498-5.99060081427447i</v>
      </c>
      <c r="CZ120" s="223" t="str">
        <f t="shared" ca="1" si="128"/>
        <v>-8.10718791980782-2.45928856885487i</v>
      </c>
      <c r="DA120" s="223" t="str">
        <f t="shared" ca="1" si="129"/>
        <v>-8.30920202681829+1.65280304619057i</v>
      </c>
      <c r="DB120" s="223" t="str">
        <f t="shared" ca="1" si="130"/>
        <v>-6.54893599462723+5.37457287328527i</v>
      </c>
      <c r="DC120" s="223" t="str">
        <f t="shared" ca="1" si="131"/>
        <v>-3.24208979821794+7.82709716128969i</v>
      </c>
      <c r="DD120" s="223" t="str">
        <f t="shared" ca="1" si="132"/>
        <v>0.830400126676682+8.43119397603883i</v>
      </c>
      <c r="DE120" s="223" t="str">
        <f t="shared" ca="1" si="133"/>
        <v>4.7067848574854+7.04420134133913i</v>
      </c>
      <c r="DF120" s="223" t="str">
        <f t="shared" ca="1" si="134"/>
        <v>7.47162717838178+3.99366793051759i</v>
      </c>
      <c r="DG120" s="223" t="str">
        <f t="shared" ca="1" si="135"/>
        <v>8.47198891831063-1.45293847168216E-14i</v>
      </c>
      <c r="DH120" s="223" t="str">
        <f t="shared" ca="1" si="136"/>
        <v>7.47162717838178-3.99366793051762i</v>
      </c>
      <c r="DI120" s="223" t="str">
        <f t="shared" ca="1" si="137"/>
        <v>4.70678485748539-7.04420134133915i</v>
      </c>
      <c r="DJ120" s="223" t="str">
        <f t="shared" ca="1" si="138"/>
        <v>0.830400126676653-8.43119397603883i</v>
      </c>
      <c r="DK120" s="223" t="str">
        <f t="shared" ca="1" si="139"/>
        <v>-3.24208979821796-7.82709716128968i</v>
      </c>
      <c r="DL120" s="223" t="str">
        <f t="shared" ca="1" si="140"/>
        <v>-6.54893599462724-5.37457287328525i</v>
      </c>
      <c r="DM120" s="223" t="str">
        <f t="shared" ca="1" si="141"/>
        <v>-8.3092020268183-1.65280304619053i</v>
      </c>
      <c r="DN120" s="223" t="str">
        <f t="shared" ca="1" si="142"/>
        <v>-8.10718791980781+2.4592885688549i</v>
      </c>
      <c r="DO120" s="223" t="str">
        <f t="shared" ca="1" si="143"/>
        <v>-5.99060081427497+5.99060081427449i</v>
      </c>
      <c r="DP120" s="223" t="str">
        <f t="shared" ca="1" si="144"/>
        <v>-2.45928856885555+8.10718791980761i</v>
      </c>
      <c r="DQ120" s="223" t="str">
        <f t="shared" ca="1" si="145"/>
        <v>1.65280304618987+8.30920202681843i</v>
      </c>
      <c r="DR120" s="223" t="str">
        <f t="shared" ca="1" si="146"/>
        <v>5.37457287328472+6.54893599462768i</v>
      </c>
      <c r="DS120" s="223" t="str">
        <f t="shared" ca="1" si="147"/>
        <v>7.82709716128974+3.24208979821781i</v>
      </c>
      <c r="DT120" s="223" t="str">
        <f t="shared" ca="1" si="148"/>
        <v>8.43119397603882-0.830400126676814i</v>
      </c>
      <c r="DU120" s="223" t="str">
        <f t="shared" ca="1" si="149"/>
        <v>7.04420134133907-4.70678485748552i</v>
      </c>
      <c r="DV120" s="223" t="str">
        <f t="shared" ca="1" si="150"/>
        <v>3.99366793051748-7.47162717838185i</v>
      </c>
      <c r="DW120" s="223" t="str">
        <f t="shared" ca="1" si="151"/>
        <v>-1.47378002808782E-13-8.47198891831063i</v>
      </c>
      <c r="DX120" s="223" t="str">
        <f t="shared" ca="1" si="152"/>
        <v>-3.99366793051773-7.47162717838171i</v>
      </c>
      <c r="DY120" s="223" t="str">
        <f t="shared" ca="1" si="153"/>
        <v>-7.04420134133923-4.70678485748528i</v>
      </c>
      <c r="DZ120" s="223" t="str">
        <f t="shared" ca="1" si="154"/>
        <v>-8.43119397603884-0.83040012667652i</v>
      </c>
      <c r="EA120" s="223" t="str">
        <f t="shared" ca="1" si="155"/>
        <v>-7.82709716128963+3.24208979821809i</v>
      </c>
      <c r="EB120" s="223" t="str">
        <f t="shared" ca="1" si="156"/>
        <v>-5.37457287328514+6.54893599462733i</v>
      </c>
      <c r="EC120" s="223" t="str">
        <f t="shared" ca="1" si="157"/>
        <v>-1.65280304619041+8.30920202681833i</v>
      </c>
      <c r="ED120" s="223" t="str">
        <f t="shared" ca="1" si="158"/>
        <v>2.45928856885503+8.10718791980777i</v>
      </c>
      <c r="EE120" s="223" t="str">
        <f t="shared" ca="1" si="159"/>
        <v>5.99060081427458+5.99060081427487i</v>
      </c>
      <c r="EF120" s="223" t="str">
        <f t="shared" ca="1" si="160"/>
        <v>8.10718791980765+2.45928856885542i</v>
      </c>
      <c r="EG120" s="223" t="str">
        <f t="shared" ca="1" si="161"/>
        <v>8.3092020268184-1.65280304619i</v>
      </c>
      <c r="EH120" s="223" t="str">
        <f t="shared" ca="1" si="162"/>
        <v>6.54893599462759-5.37457287328482i</v>
      </c>
      <c r="EI120" s="223" t="str">
        <f t="shared" ca="1" si="163"/>
        <v>3.24208979821847-7.82709716128947i</v>
      </c>
      <c r="EJ120" s="223" t="str">
        <f t="shared" ca="1" si="164"/>
        <v>-0.830400126676108-8.43119397603888i</v>
      </c>
      <c r="EK120" s="223" t="str">
        <f t="shared" ca="1" si="165"/>
        <v>-4.70678485748563-7.04420134133899i</v>
      </c>
      <c r="EL120" s="223" t="str">
        <f t="shared" ca="1" si="166"/>
        <v>-7.47162717838191-3.99366793051736i</v>
      </c>
      <c r="EM120" s="223" t="str">
        <f t="shared" ca="1" si="167"/>
        <v>-8.47198891831063+2.80226620900742E-13i</v>
      </c>
      <c r="EN120" s="223"/>
      <c r="EO120" s="223"/>
      <c r="EP120" s="223"/>
    </row>
    <row r="121" spans="1:146" ht="15" thickBot="1">
      <c r="A121" s="257">
        <f t="shared" si="168"/>
        <v>4.1015625000000009E-4</v>
      </c>
      <c r="B121" s="256">
        <v>21</v>
      </c>
      <c r="C121" s="230">
        <f t="shared" si="169"/>
        <v>4200</v>
      </c>
      <c r="D121" s="229">
        <f t="shared" si="170"/>
        <v>26389.378290154262</v>
      </c>
      <c r="E121" s="229" t="str">
        <f t="shared" si="171"/>
        <v>26389.3782901543i</v>
      </c>
      <c r="F121" s="229" t="str">
        <f t="shared" si="172"/>
        <v>0.812766306707266-0.627685055255002i</v>
      </c>
      <c r="G121" s="229" t="str">
        <f t="shared" si="173"/>
        <v>-3.70248914696952-0.868503483077129i</v>
      </c>
      <c r="H121" s="229" t="str">
        <f t="shared" si="38"/>
        <v>0.0364993712858501-0.0223642674216678i</v>
      </c>
      <c r="I121" s="229" t="str">
        <f t="shared" si="174"/>
        <v>-0.00866494483303133+0.00183195426356843i</v>
      </c>
      <c r="J121" s="255" t="str">
        <f ca="1">IMPRODUCT(1/N_FFT2,AJ100)</f>
        <v>-0.202418860691641-0.00567391486505144i</v>
      </c>
      <c r="K121" s="254" t="str">
        <f t="shared" ca="1" si="175"/>
        <v>0.00176434261358628-0.000321657935577729i</v>
      </c>
      <c r="N121" s="246">
        <f t="shared" ca="1" si="176"/>
        <v>7.5282961447401444</v>
      </c>
      <c r="O121" s="223">
        <f t="shared" ca="1" si="39"/>
        <v>-8.4717038552598556</v>
      </c>
      <c r="P121" s="223" t="str">
        <f t="shared" ca="1" si="40"/>
        <v>-7.37111931698712+4.17568751536367i</v>
      </c>
      <c r="Q121" s="223" t="str">
        <f t="shared" ca="1" si="41"/>
        <v>-4.35532619998139+7.26642277210598i</v>
      </c>
      <c r="R121" s="223" t="str">
        <f t="shared" ca="1" si="42"/>
        <v>-0.207906020290339+8.46915233644735i</v>
      </c>
      <c r="S121" s="223" t="str">
        <f t="shared" ca="1" si="43"/>
        <v>3.99353355272571+7.47137577521561i</v>
      </c>
      <c r="T121" s="223" t="str">
        <f t="shared" ca="1" si="44"/>
        <v>7.15734920585599+4.53234139895235i</v>
      </c>
      <c r="U121" s="223" t="str">
        <f t="shared" ca="1" si="45"/>
        <v>8.46149931694938+0.415686805768244i</v>
      </c>
      <c r="V121" s="223" t="str">
        <f t="shared" ca="1" si="46"/>
        <v>7.56713175604984-3.80897403480345i</v>
      </c>
      <c r="W121" s="223" t="str">
        <f t="shared" ca="1" si="47"/>
        <v>4.7066264849398-7.04396432007487i</v>
      </c>
      <c r="X121" s="223" t="str">
        <f t="shared" ca="1" si="48"/>
        <v>0.623217197057804-8.44874940665872i</v>
      </c>
      <c r="Y121" s="223" t="str">
        <f t="shared" ca="1" si="49"/>
        <v>-3.62212013334927-7.65832957966752i</v>
      </c>
      <c r="Z121" s="223" t="str">
        <f t="shared" ca="1" si="50"/>
        <v>-6.92633641357818-4.87807647512476i</v>
      </c>
      <c r="AA121" s="223" t="str">
        <f t="shared" ca="1" si="51"/>
        <v>-8.43091028564458-0.830372185611447i</v>
      </c>
      <c r="AB121" s="223" t="str">
        <f t="shared" ca="1" si="52"/>
        <v>-7.74491431190977+3.43308440216663i</v>
      </c>
      <c r="AC121" s="223" t="str">
        <f t="shared" ca="1" si="53"/>
        <v>-5.04658809444413+6.80453634101835i</v>
      </c>
      <c r="AD121" s="223" t="str">
        <f t="shared" ca="1" si="54"/>
        <v>-1.03702698901018+8.4079926995264i</v>
      </c>
      <c r="AE121" s="223" t="str">
        <f t="shared" ca="1" si="55"/>
        <v>3.24198070931142+7.82683379737153i</v>
      </c>
      <c r="AF121" s="223" t="str">
        <f t="shared" ca="1" si="56"/>
        <v>6.67863747020464+5.21205983779957i</v>
      </c>
      <c r="AG121" s="223" t="str">
        <f t="shared" ca="1" si="57"/>
        <v>8.38001045300113+1.24305712612758i</v>
      </c>
      <c r="AH121" s="223" t="str">
        <f t="shared" ca="1" si="58"/>
        <v>7.90403869081795-3.04892416850231i</v>
      </c>
      <c r="AI121" s="223" t="str">
        <f t="shared" ca="1" si="59"/>
        <v>5.37439203120017-6.54871563790922i</v>
      </c>
      <c r="AJ121" s="223" t="str">
        <f t="shared" ca="1" si="60"/>
        <v>1.44833849211302-8.34698040152776i</v>
      </c>
      <c r="AK121" s="223" t="str">
        <f t="shared" ca="1" si="61"/>
        <v>-2.85403106978111-7.97648248690793i</v>
      </c>
      <c r="AL121" s="223" t="str">
        <f t="shared" ca="1" si="62"/>
        <v>-6.41484910418565-5.53348689180278i</v>
      </c>
      <c r="AM121" s="223" t="str">
        <f t="shared" ca="1" si="63"/>
        <v>-8.30892244117415-1.65274743314801i</v>
      </c>
      <c r="AN121" s="223" t="str">
        <f t="shared" ca="1" si="64"/>
        <v>-8.04412154820787+2.65741880946202i</v>
      </c>
      <c r="AO121" s="223" t="str">
        <f t="shared" ca="1" si="65"/>
        <v>-5.68924858681153+6.27711850522895i</v>
      </c>
      <c r="AP121" s="223" t="str">
        <f t="shared" ca="1" si="66"/>
        <v>-1.85616082092948+8.26585949663258i</v>
      </c>
      <c r="AQ121" s="223" t="str">
        <f t="shared" ca="1" si="67"/>
        <v>2.4592058194194+8.10691513147624i</v>
      </c>
      <c r="AR121" s="223" t="str">
        <f t="shared" ca="1" si="68"/>
        <v>2.4592058194194+8.10691513147624i</v>
      </c>
      <c r="AS121" s="223" t="str">
        <f t="shared" ca="1" si="69"/>
        <v>8.21781750741084+2.05845612683792i</v>
      </c>
      <c r="AT121" s="223" t="str">
        <f t="shared" ca="1" si="70"/>
        <v>8.16482541220649-2.25951149574676i</v>
      </c>
      <c r="AU121" s="223" t="str">
        <f t="shared" ca="1" si="71"/>
        <v>5.99039924425854-5.99039924425838i</v>
      </c>
      <c r="AV121" s="223" t="str">
        <f t="shared" ca="1" si="72"/>
        <v>2.25951149574699-8.16482541220643i</v>
      </c>
      <c r="AW121" s="223" t="str">
        <f t="shared" ca="1" si="73"/>
        <v>-2.05845612683849-8.2178175074107i</v>
      </c>
      <c r="AX121" s="223" t="str">
        <f t="shared" ca="1" si="74"/>
        <v>-5.84158329120675-6.13560680480088i</v>
      </c>
      <c r="AY121" s="223" t="str">
        <f t="shared" ca="1" si="75"/>
        <v>-8.10691513147617-2.45920581941963i</v>
      </c>
      <c r="AZ121" s="223" t="str">
        <f t="shared" ca="1" si="76"/>
        <v>-8.26585949663264+1.85616082092924i</v>
      </c>
      <c r="BA121" s="223" t="str">
        <f t="shared" ca="1" si="77"/>
        <v>-6.27711850522854+5.68924858681198i</v>
      </c>
      <c r="BB121" s="223" t="str">
        <f t="shared" ca="1" si="78"/>
        <v>-2.65741880946226+8.04412154820779i</v>
      </c>
      <c r="BC121" s="223" t="str">
        <f t="shared" ca="1" si="79"/>
        <v>1.65274743314777+8.3089224411742i</v>
      </c>
      <c r="BD121" s="223" t="str">
        <f t="shared" ca="1" si="80"/>
        <v>5.53348689180258+6.41484910418582i</v>
      </c>
      <c r="BE121" s="223" t="str">
        <f t="shared" ca="1" si="81"/>
        <v>7.97648248690812+2.85403106978055i</v>
      </c>
      <c r="BF121" s="223" t="str">
        <f t="shared" ca="1" si="82"/>
        <v>8.3469804015278-1.44833849211279i</v>
      </c>
      <c r="BG121" s="223" t="str">
        <f t="shared" ca="1" si="83"/>
        <v>6.54871563790938-5.37439203119998i</v>
      </c>
      <c r="BH121" s="223" t="str">
        <f t="shared" ca="1" si="84"/>
        <v>3.04892416850231-7.90403869081796i</v>
      </c>
      <c r="BI121" s="223" t="str">
        <f t="shared" ca="1" si="85"/>
        <v>-1.24305712612785-8.38001045300108i</v>
      </c>
      <c r="BJ121" s="223" t="str">
        <f t="shared" ca="1" si="86"/>
        <v>-5.21205983779924-6.6786374702049i</v>
      </c>
      <c r="BK121" s="223" t="str">
        <f t="shared" ca="1" si="87"/>
        <v>-7.82683379737148-3.24198070931157i</v>
      </c>
      <c r="BL121" s="223" t="str">
        <f t="shared" ca="1" si="88"/>
        <v>-8.4079926995264+1.03702698901017i</v>
      </c>
      <c r="BM121" s="223" t="str">
        <f t="shared" ca="1" si="89"/>
        <v>-6.8045363410182+5.04658809444435i</v>
      </c>
      <c r="BN121" s="223" t="str">
        <f t="shared" ca="1" si="90"/>
        <v>-3.43308440216701+7.74491431190961i</v>
      </c>
      <c r="BO121" s="223" t="str">
        <f t="shared" ca="1" si="91"/>
        <v>0.830372185611278+8.43091028564459i</v>
      </c>
      <c r="BP121" s="223" t="str">
        <f t="shared" ca="1" si="92"/>
        <v>4.87807647512477+6.92633641357817i</v>
      </c>
      <c r="BQ121" s="223" t="str">
        <f t="shared" ca="1" si="93"/>
        <v>7.65832957966761+3.6221201333491i</v>
      </c>
      <c r="BR121" s="223" t="str">
        <f t="shared" ca="1" si="94"/>
        <v>8.44874940665875-0.623217197057388i</v>
      </c>
      <c r="BS121" s="223" t="str">
        <f t="shared" ca="1" si="95"/>
        <v>7.04396432007501-4.70662648493961i</v>
      </c>
      <c r="BT121" s="223" t="str">
        <f t="shared" ca="1" si="96"/>
        <v>3.80897403480346-7.56713175604983i</v>
      </c>
      <c r="BU121" s="223" t="str">
        <f t="shared" ca="1" si="97"/>
        <v>-0.415686805768421-8.46149931694937i</v>
      </c>
      <c r="BV121" s="223" t="str">
        <f t="shared" ca="1" si="98"/>
        <v>-4.53234139895272-7.15734920585576i</v>
      </c>
      <c r="BW121" s="223" t="str">
        <f t="shared" ca="1" si="99"/>
        <v>-7.47137577521549-3.99353355272593i</v>
      </c>
      <c r="BX121" s="223" t="str">
        <f t="shared" ca="1" si="100"/>
        <v>-8.46915233644735+0.207906020290351i</v>
      </c>
      <c r="BY121" s="223" t="str">
        <f t="shared" ca="1" si="101"/>
        <v>-7.26642277210588+4.35532619998156i</v>
      </c>
      <c r="BZ121" s="223" t="str">
        <f t="shared" ca="1" si="102"/>
        <v>-4.17568751536334+7.37111931698731i</v>
      </c>
      <c r="CA121" s="223" t="str">
        <f t="shared" ca="1" si="103"/>
        <v>-2.36629585903115E-13+8.47170385525986i</v>
      </c>
      <c r="CB121" s="223" t="str">
        <f t="shared" ca="1" si="104"/>
        <v>4.17568751536366+7.37111931698712i</v>
      </c>
      <c r="CC121" s="223" t="str">
        <f t="shared" ca="1" si="105"/>
        <v>7.26642277210608+4.35532619998121i</v>
      </c>
      <c r="CD121" s="223" t="str">
        <f t="shared" ca="1" si="106"/>
        <v>8.46915233644736+0.207906020290011i</v>
      </c>
      <c r="CE121" s="223" t="str">
        <f t="shared" ca="1" si="107"/>
        <v>7.47137577521573-3.99353355272549i</v>
      </c>
      <c r="CF121" s="223" t="str">
        <f t="shared" ca="1" si="108"/>
        <v>4.53234139895241-7.15734920585595i</v>
      </c>
      <c r="CG121" s="223" t="str">
        <f t="shared" ca="1" si="109"/>
        <v>0.415686805768053-8.46149931694939i</v>
      </c>
      <c r="CH121" s="223" t="str">
        <f t="shared" ca="1" si="110"/>
        <v>-3.80897403480379-7.56713175604967i</v>
      </c>
      <c r="CI121" s="223" t="str">
        <f t="shared" ca="1" si="111"/>
        <v>-7.04396432007473-4.70662648494003i</v>
      </c>
      <c r="CJ121" s="223" t="str">
        <f t="shared" ca="1" si="112"/>
        <v>-8.44874940665872-0.623217197057889i</v>
      </c>
      <c r="CK121" s="223" t="str">
        <f t="shared" ca="1" si="113"/>
        <v>-7.65832957966744+3.62212013334943i</v>
      </c>
      <c r="CL121" s="223" t="str">
        <f t="shared" ca="1" si="114"/>
        <v>-4.87807647512447+6.92633641357839i</v>
      </c>
      <c r="CM121" s="223" t="str">
        <f t="shared" ca="1" si="115"/>
        <v>-0.830372185611749+8.43091028564455i</v>
      </c>
      <c r="CN121" s="223" t="str">
        <f t="shared" ca="1" si="116"/>
        <v>3.43308440216654+7.74491431190982i</v>
      </c>
      <c r="CO121" s="223" t="str">
        <f t="shared" ca="1" si="117"/>
        <v>6.8045363410184+5.04658809444407i</v>
      </c>
      <c r="CP121" s="223" t="str">
        <f t="shared" ca="1" si="118"/>
        <v>8.40799269952644+1.03702698900984i</v>
      </c>
      <c r="CQ121" s="223" t="str">
        <f t="shared" ca="1" si="119"/>
        <v>7.82683379737165-3.24198070931114i</v>
      </c>
      <c r="CR121" s="223" t="str">
        <f t="shared" ca="1" si="120"/>
        <v>5.21205983779961-6.67863747020461i</v>
      </c>
      <c r="CS121" s="223" t="str">
        <f t="shared" ca="1" si="121"/>
        <v>1.24305712612751-8.38001045300113i</v>
      </c>
      <c r="CT121" s="223" t="str">
        <f t="shared" ca="1" si="122"/>
        <v>-3.04892416850262-7.90403869081783i</v>
      </c>
      <c r="CU121" s="223" t="str">
        <f t="shared" ca="1" si="123"/>
        <v>-6.54871563790906-5.37439203120037i</v>
      </c>
      <c r="CV121" s="223" t="str">
        <f t="shared" ca="1" si="124"/>
        <v>-8.34698040152772-1.44833849211326i</v>
      </c>
      <c r="CW121" s="223" t="str">
        <f t="shared" ca="1" si="125"/>
        <v>-7.97648248690799+2.8540310697809i</v>
      </c>
      <c r="CX121" s="223" t="str">
        <f t="shared" ca="1" si="126"/>
        <v>-5.5334868918023+6.41484910418607i</v>
      </c>
      <c r="CY121" s="223" t="str">
        <f t="shared" ca="1" si="127"/>
        <v>-1.65274743314827+8.30892244117409i</v>
      </c>
      <c r="CZ121" s="223" t="str">
        <f t="shared" ca="1" si="128"/>
        <v>2.65741880946178+8.04412154820795i</v>
      </c>
      <c r="DA121" s="223" t="str">
        <f t="shared" ca="1" si="129"/>
        <v>6.27711850522879+5.6892485868117i</v>
      </c>
      <c r="DB121" s="223" t="str">
        <f t="shared" ca="1" si="130"/>
        <v>8.26585949663272+1.85616082092887i</v>
      </c>
      <c r="DC121" s="223" t="str">
        <f t="shared" ca="1" si="131"/>
        <v>8.10691513147631-2.45920581941918i</v>
      </c>
      <c r="DD121" s="223" t="str">
        <f t="shared" ca="1" si="132"/>
        <v>5.84158329120711-6.13560680480053i</v>
      </c>
      <c r="DE121" s="223" t="str">
        <f t="shared" ca="1" si="133"/>
        <v>2.05845612683816-8.21781750741077i</v>
      </c>
      <c r="DF121" s="223" t="str">
        <f t="shared" ca="1" si="134"/>
        <v>-2.25951149574734-8.16482541220633i</v>
      </c>
      <c r="DG121" s="223" t="str">
        <f t="shared" ca="1" si="135"/>
        <v>-5.99039924425821-5.99039924425871i</v>
      </c>
      <c r="DH121" s="223" t="str">
        <f t="shared" ca="1" si="136"/>
        <v>-8.16482541220637-2.25951149574722i</v>
      </c>
      <c r="DI121" s="223" t="str">
        <f t="shared" ca="1" si="137"/>
        <v>-8.21781750741076+2.05845612683823i</v>
      </c>
      <c r="DJ121" s="223" t="str">
        <f t="shared" ca="1" si="138"/>
        <v>-6.13560680480048+5.84158329120716i</v>
      </c>
      <c r="DK121" s="223" t="str">
        <f t="shared" ca="1" si="139"/>
        <v>-2.45920581941986+8.10691513147611i</v>
      </c>
      <c r="DL121" s="223" t="str">
        <f t="shared" ca="1" si="140"/>
        <v>1.85616082092901+8.26585949663269i</v>
      </c>
      <c r="DM121" s="223" t="str">
        <f t="shared" ca="1" si="141"/>
        <v>5.6892485868118+6.2771185052287i</v>
      </c>
      <c r="DN121" s="223" t="str">
        <f t="shared" ca="1" si="142"/>
        <v>8.04412154820797+2.65741880946171i</v>
      </c>
      <c r="DO121" s="223" t="str">
        <f t="shared" ca="1" si="143"/>
        <v>8.30892244117425-1.65274743314751i</v>
      </c>
      <c r="DP121" s="223" t="str">
        <f t="shared" ca="1" si="144"/>
        <v>6.41484910418598-5.5334868918024i</v>
      </c>
      <c r="DQ121" s="223" t="str">
        <f t="shared" ca="1" si="145"/>
        <v>2.85403106978078-7.97648248690804i</v>
      </c>
      <c r="DR121" s="223" t="str">
        <f t="shared" ca="1" si="146"/>
        <v>-1.44833849211339-8.34698040152769i</v>
      </c>
      <c r="DS121" s="223" t="str">
        <f t="shared" ca="1" si="147"/>
        <v>-5.37439203119977-6.54871563790955i</v>
      </c>
      <c r="DT121" s="223" t="str">
        <f t="shared" ca="1" si="148"/>
        <v>-7.90403869081786-3.04892416850256i</v>
      </c>
      <c r="DU121" s="223" t="str">
        <f t="shared" ca="1" si="149"/>
        <v>-8.38001045300113+1.24305712612759i</v>
      </c>
      <c r="DV121" s="223" t="str">
        <f t="shared" ca="1" si="150"/>
        <v>-6.67863747020453+5.21205983779971i</v>
      </c>
      <c r="DW121" s="223" t="str">
        <f t="shared" ca="1" si="151"/>
        <v>-3.24198070931101+7.8268337973717i</v>
      </c>
      <c r="DX121" s="223" t="str">
        <f t="shared" ca="1" si="152"/>
        <v>1.03702698900997+8.40799269952642i</v>
      </c>
      <c r="DY121" s="223" t="str">
        <f t="shared" ca="1" si="153"/>
        <v>5.04658809444413+6.80453634101836i</v>
      </c>
      <c r="DZ121" s="223" t="str">
        <f t="shared" ca="1" si="154"/>
        <v>7.74491431190984+3.43308440216647i</v>
      </c>
      <c r="EA121" s="223" t="str">
        <f t="shared" ca="1" si="155"/>
        <v>8.43091028564462-0.830372185611044i</v>
      </c>
      <c r="EB121" s="223" t="str">
        <f t="shared" ca="1" si="156"/>
        <v>6.92633641357831-4.87807647512458i</v>
      </c>
      <c r="EC121" s="223" t="str">
        <f t="shared" ca="1" si="157"/>
        <v>3.62212013334932-7.6583295796675i</v>
      </c>
      <c r="ED121" s="223" t="str">
        <f t="shared" ca="1" si="158"/>
        <v>-0.623217197057962-8.44874940665871i</v>
      </c>
      <c r="EE121" s="223" t="str">
        <f t="shared" ca="1" si="159"/>
        <v>-4.70662648493939-7.04396432007515i</v>
      </c>
      <c r="EF121" s="223" t="str">
        <f t="shared" ca="1" si="160"/>
        <v>-7.56713175604972-3.80897403480367i</v>
      </c>
      <c r="EG121" s="223" t="str">
        <f t="shared" ca="1" si="161"/>
        <v>-8.46149931694939+0.415686805768185i</v>
      </c>
      <c r="EH121" s="223" t="str">
        <f t="shared" ca="1" si="162"/>
        <v>-7.15734920585588+4.53234139895252i</v>
      </c>
      <c r="EI121" s="223" t="str">
        <f t="shared" ca="1" si="163"/>
        <v>-3.99353355272537+7.47137577521579i</v>
      </c>
      <c r="EJ121" s="223" t="str">
        <f t="shared" ca="1" si="164"/>
        <v>0.207906020290084+8.46915233644736i</v>
      </c>
      <c r="EK121" s="223" t="str">
        <f t="shared" ca="1" si="165"/>
        <v>4.35532619998133+7.26642277210602i</v>
      </c>
      <c r="EL121" s="223" t="str">
        <f t="shared" ca="1" si="166"/>
        <v>7.37111931698719+4.17568751536354i</v>
      </c>
      <c r="EM121" s="223" t="str">
        <f t="shared" ca="1" si="167"/>
        <v>8.47170385525986-3.69471896934971E-13i</v>
      </c>
      <c r="EN121" s="223"/>
      <c r="EO121" s="223"/>
      <c r="EP121" s="223"/>
    </row>
    <row r="122" spans="1:146" ht="15" thickBot="1">
      <c r="A122" s="257">
        <f t="shared" si="168"/>
        <v>4.2968750000000011E-4</v>
      </c>
      <c r="B122" s="256">
        <v>22</v>
      </c>
      <c r="C122" s="230">
        <f t="shared" si="169"/>
        <v>4400</v>
      </c>
      <c r="D122" s="229">
        <f t="shared" si="170"/>
        <v>27646.01535159018</v>
      </c>
      <c r="E122" s="229" t="str">
        <f t="shared" si="171"/>
        <v>27646.0153515902i</v>
      </c>
      <c r="F122" s="229" t="str">
        <f t="shared" si="172"/>
        <v>0.810500295715249-0.607296001263434i</v>
      </c>
      <c r="G122" s="229" t="str">
        <f t="shared" si="173"/>
        <v>-3.77168162643283-0.868636661517328i</v>
      </c>
      <c r="H122" s="229" t="str">
        <f t="shared" si="38"/>
        <v>0.0364352542418357-0.02134989792402i</v>
      </c>
      <c r="I122" s="229" t="str">
        <f t="shared" si="174"/>
        <v>-0.00853680001786281+0.00170276901764656i</v>
      </c>
      <c r="J122" s="255" t="str">
        <f ca="1">IMPRODUCT(1/N_FFT2,AK100)</f>
        <v>0.0216630245048391+0.000643226914310348i</v>
      </c>
      <c r="K122" s="254" t="str">
        <f t="shared" ca="1" si="175"/>
        <v>-0.000186028174840877+0.0000313960274217838i</v>
      </c>
      <c r="N122" s="246">
        <f t="shared" ca="1" si="176"/>
        <v>7.52860335722524</v>
      </c>
      <c r="O122" s="223">
        <f t="shared" ca="1" si="39"/>
        <v>-8.47139664277476</v>
      </c>
      <c r="P122" s="223" t="str">
        <f t="shared" ca="1" si="40"/>
        <v>-7.26615926716817+4.35516826119975i</v>
      </c>
      <c r="Q122" s="223" t="str">
        <f t="shared" ca="1" si="41"/>
        <v>-3.99338873376274+7.47110483799232i</v>
      </c>
      <c r="R122" s="223" t="str">
        <f t="shared" ca="1" si="42"/>
        <v>0.415671731566079+8.46119247451518i</v>
      </c>
      <c r="S122" s="223" t="str">
        <f t="shared" ca="1" si="43"/>
        <v>4.70645580682783+7.04370888222903i</v>
      </c>
      <c r="T122" s="223" t="str">
        <f t="shared" ca="1" si="44"/>
        <v>7.65805186287027+3.62198878308653i</v>
      </c>
      <c r="U122" s="223" t="str">
        <f t="shared" ca="1" si="45"/>
        <v>8.43060455247157-0.830342073522185i</v>
      </c>
      <c r="V122" s="223" t="str">
        <f t="shared" ca="1" si="46"/>
        <v>6.80428958563654-5.04640508818046i</v>
      </c>
      <c r="W122" s="223" t="str">
        <f t="shared" ca="1" si="47"/>
        <v>3.2418631441831-7.82654997004445i</v>
      </c>
      <c r="X122" s="223" t="str">
        <f t="shared" ca="1" si="48"/>
        <v>-1.24301204869388-8.3797065656273i</v>
      </c>
      <c r="Y122" s="223" t="str">
        <f t="shared" ca="1" si="49"/>
        <v>-5.37419713766278-6.54847815944687i</v>
      </c>
      <c r="Z122" s="223" t="str">
        <f t="shared" ca="1" si="50"/>
        <v>-7.97619323281594-2.85392757301175i</v>
      </c>
      <c r="AA122" s="223" t="str">
        <f t="shared" ca="1" si="51"/>
        <v>-8.30862113169082+1.65268749896529i</v>
      </c>
      <c r="AB122" s="223" t="str">
        <f t="shared" ca="1" si="52"/>
        <v>-6.27689087579215+5.6890422755164i</v>
      </c>
      <c r="AC122" s="223" t="str">
        <f t="shared" ca="1" si="53"/>
        <v>-2.45911664034241+8.10662114745759i</v>
      </c>
      <c r="AD122" s="223" t="str">
        <f t="shared" ca="1" si="54"/>
        <v>2.05838148029327+8.21751950169887i</v>
      </c>
      <c r="AE122" s="223" t="str">
        <f t="shared" ca="1" si="55"/>
        <v>5.99018201222698+5.99018201222699i</v>
      </c>
      <c r="AF122" s="223" t="str">
        <f t="shared" ca="1" si="56"/>
        <v>8.21751950169886+2.0583814802933i</v>
      </c>
      <c r="AG122" s="223" t="str">
        <f t="shared" ca="1" si="57"/>
        <v>8.1066211474576-2.45911664034238i</v>
      </c>
      <c r="AH122" s="223" t="str">
        <f t="shared" ca="1" si="58"/>
        <v>5.68904227551615-6.27689087579237i</v>
      </c>
      <c r="AI122" s="223" t="str">
        <f t="shared" ca="1" si="59"/>
        <v>1.65268749896539-8.30862113169081i</v>
      </c>
      <c r="AJ122" s="223" t="str">
        <f t="shared" ca="1" si="60"/>
        <v>-2.85392757301205-7.97619323281583i</v>
      </c>
      <c r="AK122" s="223" t="str">
        <f t="shared" ca="1" si="61"/>
        <v>-6.54847815944686-5.3741971376628i</v>
      </c>
      <c r="AL122" s="223" t="str">
        <f t="shared" ca="1" si="62"/>
        <v>-8.37970656562723-1.24301204869433i</v>
      </c>
      <c r="AM122" s="223" t="str">
        <f t="shared" ca="1" si="63"/>
        <v>-7.82654997004441+3.24186314418317i</v>
      </c>
      <c r="AN122" s="223" t="str">
        <f t="shared" ca="1" si="64"/>
        <v>-5.04640508818075+6.80428958563632i</v>
      </c>
      <c r="AO122" s="223" t="str">
        <f t="shared" ca="1" si="65"/>
        <v>-0.830342073522119+8.43060455247157i</v>
      </c>
      <c r="AP122" s="223" t="str">
        <f t="shared" ca="1" si="66"/>
        <v>3.62198878308628+7.65805186287039i</v>
      </c>
      <c r="AQ122" s="223" t="str">
        <f t="shared" ca="1" si="67"/>
        <v>7.0437088822291+4.70645580682771i</v>
      </c>
      <c r="AR122" s="223" t="str">
        <f t="shared" ca="1" si="68"/>
        <v>7.0437088822291+4.70645580682771i</v>
      </c>
      <c r="AS122" s="223" t="str">
        <f t="shared" ca="1" si="69"/>
        <v>7.47110483799221-3.99338873376296i</v>
      </c>
      <c r="AT122" s="223" t="str">
        <f t="shared" ca="1" si="70"/>
        <v>4.35516826119987-7.2661592671681i</v>
      </c>
      <c r="AU122" s="223" t="str">
        <f t="shared" ca="1" si="71"/>
        <v>-3.10304395499673E-13-8.47139664277476i</v>
      </c>
      <c r="AV122" s="223" t="str">
        <f t="shared" ca="1" si="72"/>
        <v>-4.35516826119968-7.26615926716821i</v>
      </c>
      <c r="AW122" s="223" t="str">
        <f t="shared" ca="1" si="73"/>
        <v>-7.47110483799251-3.99338873376238i</v>
      </c>
      <c r="AX122" s="223" t="str">
        <f t="shared" ca="1" si="74"/>
        <v>-8.46119247451518+0.415671731566062i</v>
      </c>
      <c r="AY122" s="223" t="str">
        <f t="shared" ca="1" si="75"/>
        <v>-7.04370888222922+4.70645580682753i</v>
      </c>
      <c r="AZ122" s="223" t="str">
        <f t="shared" ca="1" si="76"/>
        <v>-3.62198878308648+7.6580518628703i</v>
      </c>
      <c r="BA122" s="223" t="str">
        <f t="shared" ca="1" si="77"/>
        <v>0.830342073521899+8.4306045524716i</v>
      </c>
      <c r="BB122" s="223" t="str">
        <f t="shared" ca="1" si="78"/>
        <v>5.04640508818058+6.80428958563644i</v>
      </c>
      <c r="BC122" s="223" t="str">
        <f t="shared" ca="1" si="79"/>
        <v>7.82654997004434+3.24186314418337i</v>
      </c>
      <c r="BD122" s="223" t="str">
        <f t="shared" ca="1" si="80"/>
        <v>8.37970656562727-1.24301204869411i</v>
      </c>
      <c r="BE122" s="223" t="str">
        <f t="shared" ca="1" si="81"/>
        <v>6.548478159447-5.37419713766262i</v>
      </c>
      <c r="BF122" s="223" t="str">
        <f t="shared" ca="1" si="82"/>
        <v>2.85392757301145-7.97619323281605i</v>
      </c>
      <c r="BG122" s="223" t="str">
        <f t="shared" ca="1" si="83"/>
        <v>-1.65268749896519-8.30862113169085i</v>
      </c>
      <c r="BH122" s="223" t="str">
        <f t="shared" ca="1" si="84"/>
        <v>-5.68904227551663-6.27689087579193i</v>
      </c>
      <c r="BI122" s="223" t="str">
        <f t="shared" ca="1" si="85"/>
        <v>-8.10662114745758-2.45911664034244i</v>
      </c>
      <c r="BJ122" s="223" t="str">
        <f t="shared" ca="1" si="86"/>
        <v>-8.21751950169895+2.05838148029291i</v>
      </c>
      <c r="BK122" s="223" t="str">
        <f t="shared" ca="1" si="87"/>
        <v>-5.99018201222695+5.99018201222702i</v>
      </c>
      <c r="BL122" s="223" t="str">
        <f t="shared" ca="1" si="88"/>
        <v>-2.05838148029364+8.21751950169877i</v>
      </c>
      <c r="BM122" s="223" t="str">
        <f t="shared" ca="1" si="89"/>
        <v>2.45911664034252+8.10662114745755i</v>
      </c>
      <c r="BN122" s="223" t="str">
        <f t="shared" ca="1" si="90"/>
        <v>6.27689087579199+5.68904227551656i</v>
      </c>
      <c r="BO122" s="223" t="str">
        <f t="shared" ca="1" si="91"/>
        <v>8.30862113169087+1.65268749896507i</v>
      </c>
      <c r="BP122" s="223" t="str">
        <f t="shared" ca="1" si="92"/>
        <v>7.976193232816-2.85392757301156i</v>
      </c>
      <c r="BQ122" s="223" t="str">
        <f t="shared" ca="1" si="93"/>
        <v>5.37419713766255-6.54847815944705i</v>
      </c>
      <c r="BR122" s="223" t="str">
        <f t="shared" ca="1" si="94"/>
        <v>1.24301204869402-8.37970656562728i</v>
      </c>
      <c r="BS122" s="223" t="str">
        <f t="shared" ca="1" si="95"/>
        <v>-3.24186314418344-7.8265499700443i</v>
      </c>
      <c r="BT122" s="223" t="str">
        <f t="shared" ca="1" si="96"/>
        <v>-6.80428958563651-5.04640508818049i</v>
      </c>
      <c r="BU122" s="223" t="str">
        <f t="shared" ca="1" si="97"/>
        <v>-8.43060455247161-0.830342073521811i</v>
      </c>
      <c r="BV122" s="223" t="str">
        <f t="shared" ca="1" si="98"/>
        <v>-7.65805186287025+3.62198878308656i</v>
      </c>
      <c r="BW122" s="223" t="str">
        <f t="shared" ca="1" si="99"/>
        <v>-4.70645580682814+7.04370888222882i</v>
      </c>
      <c r="BX122" s="223" t="str">
        <f t="shared" ca="1" si="100"/>
        <v>-0.415671731565974+8.46119247451519i</v>
      </c>
      <c r="BY122" s="223" t="str">
        <f t="shared" ca="1" si="101"/>
        <v>3.99338873376248+7.47110483799246i</v>
      </c>
      <c r="BZ122" s="223" t="str">
        <f t="shared" ca="1" si="102"/>
        <v>7.26615926716827+4.35516826119957i</v>
      </c>
      <c r="CA122" s="223" t="str">
        <f t="shared" ca="1" si="103"/>
        <v>8.47139664277476+2.22091717477909E-13i</v>
      </c>
      <c r="CB122" s="223" t="str">
        <f t="shared" ca="1" si="104"/>
        <v>7.26615926716803-4.35516826119997i</v>
      </c>
      <c r="CC122" s="223" t="str">
        <f t="shared" ca="1" si="105"/>
        <v>3.99338873376288-7.47110483799225i</v>
      </c>
      <c r="CD122" s="223" t="str">
        <f t="shared" ca="1" si="106"/>
        <v>-0.415671731566372-8.46119247451517i</v>
      </c>
      <c r="CE122" s="223" t="str">
        <f t="shared" ca="1" si="107"/>
        <v>-4.70645580682781-7.04370888222904i</v>
      </c>
      <c r="CF122" s="223" t="str">
        <f t="shared" ca="1" si="108"/>
        <v>-7.65805186287042-3.6219887830862i</v>
      </c>
      <c r="CG122" s="223" t="str">
        <f t="shared" ca="1" si="109"/>
        <v>-8.43060455247157+0.830342073522237i</v>
      </c>
      <c r="CH122" s="223" t="str">
        <f t="shared" ca="1" si="110"/>
        <v>-6.80428958563678+5.04640508818014i</v>
      </c>
      <c r="CI122" s="223" t="str">
        <f t="shared" ca="1" si="111"/>
        <v>-3.24186314418308+7.82654997004446i</v>
      </c>
      <c r="CJ122" s="223" t="str">
        <f t="shared" ca="1" si="112"/>
        <v>1.24301204869361+8.37970656562734i</v>
      </c>
      <c r="CK122" s="223" t="str">
        <f t="shared" ca="1" si="113"/>
        <v>5.37419713766287+6.5484781594468i</v>
      </c>
      <c r="CL122" s="223" t="str">
        <f t="shared" ca="1" si="114"/>
        <v>7.97619323281587+2.85392757301195i</v>
      </c>
      <c r="CM122" s="223" t="str">
        <f t="shared" ca="1" si="115"/>
        <v>8.30862113169079-1.65268749896546i</v>
      </c>
      <c r="CN122" s="223" t="str">
        <f t="shared" ca="1" si="116"/>
        <v>6.2768908757923-5.68904227551623i</v>
      </c>
      <c r="CO122" s="223" t="str">
        <f t="shared" ca="1" si="117"/>
        <v>2.45911664034211-8.10662114745767i</v>
      </c>
      <c r="CP122" s="223" t="str">
        <f t="shared" ca="1" si="118"/>
        <v>-2.05838148029321-8.21751950169888i</v>
      </c>
      <c r="CQ122" s="223" t="str">
        <f t="shared" ca="1" si="119"/>
        <v>-5.99018201222724-5.99018201222673i</v>
      </c>
      <c r="CR122" s="223" t="str">
        <f t="shared" ca="1" si="120"/>
        <v>-8.21751950169885-2.05838148029337i</v>
      </c>
      <c r="CS122" s="223" t="str">
        <f t="shared" ca="1" si="121"/>
        <v>-8.10662114745771+2.45911664034201i</v>
      </c>
      <c r="CT122" s="223" t="str">
        <f t="shared" ca="1" si="122"/>
        <v>-5.68904227551631+6.27689087579222i</v>
      </c>
      <c r="CU122" s="223" t="str">
        <f t="shared" ca="1" si="123"/>
        <v>-1.65268749896562+8.30862113169076i</v>
      </c>
      <c r="CV122" s="223" t="str">
        <f t="shared" ca="1" si="124"/>
        <v>2.85392757301185+7.9761932328159i</v>
      </c>
      <c r="CW122" s="223" t="str">
        <f t="shared" ca="1" si="125"/>
        <v>6.54847815944673+5.37419713766294i</v>
      </c>
      <c r="CX122" s="223" t="str">
        <f t="shared" ca="1" si="126"/>
        <v>8.37970656562733+1.24301204869371i</v>
      </c>
      <c r="CY122" s="223" t="str">
        <f t="shared" ca="1" si="127"/>
        <v>7.8265499700445-3.24186314418298i</v>
      </c>
      <c r="CZ122" s="223" t="str">
        <f t="shared" ca="1" si="128"/>
        <v>5.04640508818026-6.80428958563668i</v>
      </c>
      <c r="DA122" s="223" t="str">
        <f t="shared" ca="1" si="129"/>
        <v>0.83034207352234-8.43060455247155i</v>
      </c>
      <c r="DB122" s="223" t="str">
        <f t="shared" ca="1" si="130"/>
        <v>-3.62198878308687-7.65805186287011i</v>
      </c>
      <c r="DC122" s="223" t="str">
        <f t="shared" ca="1" si="131"/>
        <v>-7.04370888222898-4.7064558068279i</v>
      </c>
      <c r="DD122" s="223" t="str">
        <f t="shared" ca="1" si="132"/>
        <v>-8.46119247451516-0.415671731566475i</v>
      </c>
      <c r="DE122" s="223" t="str">
        <f t="shared" ca="1" si="133"/>
        <v>-7.47110483799233+3.99338873376274i</v>
      </c>
      <c r="DF122" s="223" t="str">
        <f t="shared" ca="1" si="134"/>
        <v>-4.35516826120006+7.26615926716798i</v>
      </c>
      <c r="DG122" s="223" t="str">
        <f t="shared" ca="1" si="135"/>
        <v>1.18309124753095E-13+8.47139664277476i</v>
      </c>
      <c r="DH122" s="223" t="str">
        <f t="shared" ca="1" si="136"/>
        <v>4.35516826119949+7.26615926716833i</v>
      </c>
      <c r="DI122" s="223" t="str">
        <f t="shared" ca="1" si="137"/>
        <v>7.47110483799241+3.99338873376258i</v>
      </c>
      <c r="DJ122" s="223" t="str">
        <f t="shared" ca="1" si="138"/>
        <v>8.4611924745152-0.415671731565809i</v>
      </c>
      <c r="DK122" s="223" t="str">
        <f t="shared" ca="1" si="139"/>
        <v>7.04370888222888-4.70645580682804i</v>
      </c>
      <c r="DL122" s="223" t="str">
        <f t="shared" ca="1" si="140"/>
        <v>3.62198878308666-7.65805186287021i</v>
      </c>
      <c r="DM122" s="223" t="str">
        <f t="shared" ca="1" si="141"/>
        <v>-0.830342073522516-8.43060455247153i</v>
      </c>
      <c r="DN122" s="223" t="str">
        <f t="shared" ca="1" si="142"/>
        <v>-5.04640508818041-6.80428958563658i</v>
      </c>
      <c r="DO122" s="223" t="str">
        <f t="shared" ca="1" si="143"/>
        <v>-7.82654997004459-3.24186314418276i</v>
      </c>
      <c r="DP122" s="223" t="str">
        <f t="shared" ca="1" si="144"/>
        <v>-8.3797065656273+1.24301204869389i</v>
      </c>
      <c r="DQ122" s="223" t="str">
        <f t="shared" ca="1" si="145"/>
        <v>-6.54847815944712+5.37419713766248i</v>
      </c>
      <c r="DR122" s="223" t="str">
        <f t="shared" ca="1" si="146"/>
        <v>-2.85392757301168+7.97619323281596i</v>
      </c>
      <c r="DS122" s="223" t="str">
        <f t="shared" ca="1" si="147"/>
        <v>1.65268749896497+8.30862113169089i</v>
      </c>
      <c r="DT122" s="223" t="str">
        <f t="shared" ca="1" si="148"/>
        <v>5.68904227551648+6.27689087579207i</v>
      </c>
      <c r="DU122" s="223" t="str">
        <f t="shared" ca="1" si="149"/>
        <v>8.10662114745751+2.45911664034265i</v>
      </c>
      <c r="DV122" s="223" t="str">
        <f t="shared" ca="1" si="150"/>
        <v>8.21751950169879-2.05838148029354i</v>
      </c>
      <c r="DW122" s="223" t="str">
        <f t="shared" ca="1" si="151"/>
        <v>5.99018201222712-5.99018201222685i</v>
      </c>
      <c r="DX122" s="223" t="str">
        <f t="shared" ca="1" si="152"/>
        <v>2.05838148029304-8.21751950169892i</v>
      </c>
      <c r="DY122" s="223" t="str">
        <f t="shared" ca="1" si="153"/>
        <v>-2.45911664034234-8.1066211474576i</v>
      </c>
      <c r="DZ122" s="223" t="str">
        <f t="shared" ca="1" si="154"/>
        <v>-6.27689087579242-5.6890422755161i</v>
      </c>
      <c r="EA122" s="223" t="str">
        <f t="shared" ca="1" si="155"/>
        <v>-8.30862113169082-1.65268749896529i</v>
      </c>
      <c r="EB122" s="223" t="str">
        <f t="shared" ca="1" si="156"/>
        <v>-7.97619323281609+2.85392757301132i</v>
      </c>
      <c r="EC122" s="223" t="str">
        <f t="shared" ca="1" si="157"/>
        <v>-5.37419713766272+6.54847815944691i</v>
      </c>
      <c r="ED122" s="223" t="str">
        <f t="shared" ca="1" si="158"/>
        <v>-1.24301204869421+8.37970656562725i</v>
      </c>
      <c r="EE122" s="223" t="str">
        <f t="shared" ca="1" si="159"/>
        <v>3.2418631441833+7.82654997004436i</v>
      </c>
      <c r="EF122" s="223" t="str">
        <f t="shared" ca="1" si="160"/>
        <v>6.80428958563634+5.04640508818072i</v>
      </c>
      <c r="EG122" s="223" t="str">
        <f t="shared" ca="1" si="161"/>
        <v>8.43060455247158+0.830342073522061i</v>
      </c>
      <c r="EH122" s="223" t="str">
        <f t="shared" ca="1" si="162"/>
        <v>7.65805186287035-3.62198878308636i</v>
      </c>
      <c r="EI122" s="223" t="str">
        <f t="shared" ca="1" si="163"/>
        <v>4.70645580682762-7.04370888222917i</v>
      </c>
      <c r="EJ122" s="223" t="str">
        <f t="shared" ca="1" si="164"/>
        <v>0.415671731566135-8.46119247451518i</v>
      </c>
      <c r="EK122" s="223" t="str">
        <f t="shared" ca="1" si="165"/>
        <v>-3.99338873376308-7.47110483799214i</v>
      </c>
      <c r="EL122" s="223" t="str">
        <f t="shared" ca="1" si="166"/>
        <v>-7.26615926716812-4.35516826119982i</v>
      </c>
      <c r="EM122" s="223" t="str">
        <f t="shared" ca="1" si="167"/>
        <v>-8.47139664277476-4.44183434955818E-13i</v>
      </c>
      <c r="EN122" s="223"/>
      <c r="EO122" s="223"/>
      <c r="EP122" s="223"/>
    </row>
    <row r="123" spans="1:146" ht="15" thickBot="1">
      <c r="A123" s="257">
        <f t="shared" si="168"/>
        <v>4.4921875000000013E-4</v>
      </c>
      <c r="B123" s="256">
        <v>23</v>
      </c>
      <c r="C123" s="230">
        <f t="shared" si="169"/>
        <v>4600</v>
      </c>
      <c r="D123" s="229">
        <f t="shared" si="170"/>
        <v>28902.652413026095</v>
      </c>
      <c r="E123" s="229" t="str">
        <f t="shared" si="171"/>
        <v>28902.6524130261i</v>
      </c>
      <c r="F123" s="229" t="str">
        <f t="shared" si="172"/>
        <v>0.808398776954837-0.589023619133647i</v>
      </c>
      <c r="G123" s="229" t="str">
        <f t="shared" si="173"/>
        <v>-3.84026164968047-0.864320694685795i</v>
      </c>
      <c r="H123" s="229" t="str">
        <f t="shared" si="38"/>
        <v>0.0363792935570686-0.0204235021699053i</v>
      </c>
      <c r="I123" s="229" t="str">
        <f t="shared" si="174"/>
        <v>-0.00841869305271354+0.00157419410271117i</v>
      </c>
      <c r="J123" s="255" t="str">
        <f ca="1">IMPRODUCT(1/N_FFT2,AL100)</f>
        <v>0.246003334359537+0.00567551296618723i</v>
      </c>
      <c r="K123" s="254" t="str">
        <f t="shared" ca="1" si="175"/>
        <v>-0.00207996092095823+0.000339476596617041i</v>
      </c>
      <c r="N123" s="246">
        <f t="shared" ca="1" si="176"/>
        <v>7.5289340689476898</v>
      </c>
      <c r="O123" s="223">
        <f t="shared" ca="1" si="39"/>
        <v>-8.4710659310523102</v>
      </c>
      <c r="P123" s="223" t="str">
        <f t="shared" ca="1" si="40"/>
        <v>-7.15681025331487+4.53200011101966i</v>
      </c>
      <c r="Q123" s="223" t="str">
        <f t="shared" ca="1" si="41"/>
        <v>-3.62184738560517+7.65775290301406i</v>
      </c>
      <c r="R123" s="223" t="str">
        <f t="shared" ca="1" si="42"/>
        <v>1.03694890027721+8.40735957280578i</v>
      </c>
      <c r="S123" s="223" t="str">
        <f t="shared" ca="1" si="43"/>
        <v>5.37398733636702+6.5482225158284i</v>
      </c>
      <c r="T123" s="223" t="str">
        <f t="shared" ca="1" si="44"/>
        <v>8.04351582119576+2.65721870428624i</v>
      </c>
      <c r="U123" s="223" t="str">
        <f t="shared" ca="1" si="45"/>
        <v>8.21719870099227-2.05830112389953i</v>
      </c>
      <c r="V123" s="223" t="str">
        <f t="shared" ca="1" si="46"/>
        <v>5.84114341660143-6.13514479005418i</v>
      </c>
      <c r="W123" s="223" t="str">
        <f t="shared" ca="1" si="47"/>
        <v>1.65262298030883-8.3082967745014i</v>
      </c>
      <c r="X123" s="223" t="str">
        <f t="shared" ca="1" si="48"/>
        <v>-3.04869458274633-7.90344351212611i</v>
      </c>
      <c r="Y123" s="223" t="str">
        <f t="shared" ca="1" si="49"/>
        <v>-6.80402395549032-5.04620808343741i</v>
      </c>
      <c r="Z123" s="223" t="str">
        <f t="shared" ca="1" si="50"/>
        <v>-8.44811321093445-0.623170268441918i</v>
      </c>
      <c r="AA123" s="223" t="str">
        <f t="shared" ca="1" si="51"/>
        <v>-7.47081317629194+3.99323283733593i</v>
      </c>
      <c r="AB123" s="223" t="str">
        <f t="shared" ca="1" si="52"/>
        <v>-4.17537308367498+7.37056426743283i</v>
      </c>
      <c r="AC123" s="223" t="str">
        <f t="shared" ca="1" si="53"/>
        <v>0.415655504310927+8.46086216114949i</v>
      </c>
      <c r="AD123" s="223" t="str">
        <f t="shared" ca="1" si="54"/>
        <v>4.87770915314056+6.92581485643415i</v>
      </c>
      <c r="AE123" s="223" t="str">
        <f t="shared" ca="1" si="55"/>
        <v>7.82624443225287+3.24173658628612i</v>
      </c>
      <c r="AF123" s="223" t="str">
        <f t="shared" ca="1" si="56"/>
        <v>8.34635186906851-1.44822943138572i</v>
      </c>
      <c r="AG123" s="223" t="str">
        <f t="shared" ca="1" si="57"/>
        <v>6.27664583456919-5.68882018309776i</v>
      </c>
      <c r="AH123" s="223" t="str">
        <f t="shared" ca="1" si="58"/>
        <v>2.25934135322266-8.16421059612337i</v>
      </c>
      <c r="AI123" s="223" t="str">
        <f t="shared" ca="1" si="59"/>
        <v>-2.45902063979664-8.10630467607092i</v>
      </c>
      <c r="AJ123" s="223" t="str">
        <f t="shared" ca="1" si="60"/>
        <v>-6.4143660623323-5.53307021703455i</v>
      </c>
      <c r="AK123" s="223" t="str">
        <f t="shared" ca="1" si="61"/>
        <v>-8.37937943335981-1.24296352320639i</v>
      </c>
      <c r="AL123" s="223" t="str">
        <f t="shared" ca="1" si="62"/>
        <v>-7.74433111537572+3.4328258889228i</v>
      </c>
      <c r="AM123" s="223" t="str">
        <f t="shared" ca="1" si="63"/>
        <v>-4.70627207323902+7.04343390548145i</v>
      </c>
      <c r="AN123" s="223" t="str">
        <f t="shared" ca="1" si="64"/>
        <v>-0.207890364846608+8.46851460437065i</v>
      </c>
      <c r="AO123" s="223" t="str">
        <f t="shared" ca="1" si="65"/>
        <v>4.35499824139559+7.26587560626223i</v>
      </c>
      <c r="AP123" s="223" t="str">
        <f t="shared" ca="1" si="66"/>
        <v>7.56656194664522+3.80868721685251i</v>
      </c>
      <c r="AQ123" s="223" t="str">
        <f t="shared" ca="1" si="67"/>
        <v>8.43027543321649-0.830309658104517i</v>
      </c>
      <c r="AR123" s="223" t="str">
        <f t="shared" ca="1" si="68"/>
        <v>8.43027543321649-0.830309658104517i</v>
      </c>
      <c r="AS123" s="223" t="str">
        <f t="shared" ca="1" si="69"/>
        <v>2.85381615958787-7.97588185315644i</v>
      </c>
      <c r="AT123" s="223" t="str">
        <f t="shared" ca="1" si="70"/>
        <v>-1.85602105094422-8.26523707262454i</v>
      </c>
      <c r="AU123" s="223" t="str">
        <f t="shared" ca="1" si="71"/>
        <v>-5.98994816372535-5.9899481637255i</v>
      </c>
      <c r="AV123" s="223" t="str">
        <f t="shared" ca="1" si="72"/>
        <v>-8.26523707262449-1.8560210509444i</v>
      </c>
      <c r="AW123" s="223" t="str">
        <f t="shared" ca="1" si="73"/>
        <v>-7.9758818531565+2.8538161595877i</v>
      </c>
      <c r="AX123" s="223" t="str">
        <f t="shared" ca="1" si="74"/>
        <v>-5.21166736667439+6.67813456493476i</v>
      </c>
      <c r="AY123" s="223" t="str">
        <f t="shared" ca="1" si="75"/>
        <v>-0.830309658104693+8.43027543321647i</v>
      </c>
      <c r="AZ123" s="223" t="str">
        <f t="shared" ca="1" si="76"/>
        <v>3.80868721685232+7.56656194664531i</v>
      </c>
      <c r="BA123" s="223" t="str">
        <f t="shared" ca="1" si="77"/>
        <v>7.26587560626212+4.35499824139576i</v>
      </c>
      <c r="BB123" s="223" t="str">
        <f t="shared" ca="1" si="78"/>
        <v>8.46851460437066-0.207890364846416i</v>
      </c>
      <c r="BC123" s="223" t="str">
        <f t="shared" ca="1" si="79"/>
        <v>7.04343390548155-4.70627207323887i</v>
      </c>
      <c r="BD123" s="223" t="str">
        <f t="shared" ca="1" si="80"/>
        <v>3.43282588892219-7.74433111537599i</v>
      </c>
      <c r="BE123" s="223" t="str">
        <f t="shared" ca="1" si="81"/>
        <v>-1.24296352320621-8.37937943335984i</v>
      </c>
      <c r="BF123" s="223" t="str">
        <f t="shared" ca="1" si="82"/>
        <v>-5.5330702170344-6.41436606233244i</v>
      </c>
      <c r="BG123" s="223" t="str">
        <f t="shared" ca="1" si="83"/>
        <v>-8.10630467607087-2.45902063979682i</v>
      </c>
      <c r="BH123" s="223" t="str">
        <f t="shared" ca="1" si="84"/>
        <v>-8.16421059612342+2.25934135322247i</v>
      </c>
      <c r="BI123" s="223" t="str">
        <f t="shared" ca="1" si="85"/>
        <v>-5.68882018309789+6.27664583456907i</v>
      </c>
      <c r="BJ123" s="223" t="str">
        <f t="shared" ca="1" si="86"/>
        <v>-1.44822943138533+8.34635186906858i</v>
      </c>
      <c r="BK123" s="223" t="str">
        <f t="shared" ca="1" si="87"/>
        <v>3.24173658628635+7.82624443225278i</v>
      </c>
      <c r="BL123" s="223" t="str">
        <f t="shared" ca="1" si="88"/>
        <v>6.92581485643423+4.87770915314044i</v>
      </c>
      <c r="BM123" s="223" t="str">
        <f t="shared" ca="1" si="89"/>
        <v>8.46086216114948+0.415655504310954i</v>
      </c>
      <c r="BN123" s="223" t="str">
        <f t="shared" ca="1" si="90"/>
        <v>7.37056426743288-4.17537308367489i</v>
      </c>
      <c r="BO123" s="223" t="str">
        <f t="shared" ca="1" si="91"/>
        <v>3.99323283733616-7.47081317629181i</v>
      </c>
      <c r="BP123" s="223" t="str">
        <f t="shared" ca="1" si="92"/>
        <v>-0.623170268441494-8.44811321093449i</v>
      </c>
      <c r="BQ123" s="223" t="str">
        <f t="shared" ca="1" si="93"/>
        <v>-5.04620808343765-6.80402395549014i</v>
      </c>
      <c r="BR123" s="223" t="str">
        <f t="shared" ca="1" si="94"/>
        <v>-7.90344351212616-3.0486945827462i</v>
      </c>
      <c r="BS123" s="223" t="str">
        <f t="shared" ca="1" si="95"/>
        <v>-8.30829677450138+1.65262298030889i</v>
      </c>
      <c r="BT123" s="223" t="str">
        <f t="shared" ca="1" si="96"/>
        <v>-6.13514479005427+5.84114341660133i</v>
      </c>
      <c r="BU123" s="223" t="str">
        <f t="shared" ca="1" si="97"/>
        <v>-2.0583011238997+8.21719870099223i</v>
      </c>
      <c r="BV123" s="223" t="str">
        <f t="shared" ca="1" si="98"/>
        <v>2.65721870428589+8.04351582119588i</v>
      </c>
      <c r="BW123" s="223" t="str">
        <f t="shared" ca="1" si="99"/>
        <v>6.54822251582862+5.37398733636676i</v>
      </c>
      <c r="BX123" s="223" t="str">
        <f t="shared" ca="1" si="100"/>
        <v>8.40735957280581+1.03694890027699i</v>
      </c>
      <c r="BY123" s="223" t="str">
        <f t="shared" ca="1" si="101"/>
        <v>7.65775290301402-3.62184738560525i</v>
      </c>
      <c r="BZ123" s="223" t="str">
        <f t="shared" ca="1" si="102"/>
        <v>4.5320001110197-7.15681025331485i</v>
      </c>
      <c r="CA123" s="223" t="str">
        <f t="shared" ca="1" si="103"/>
        <v>2.07554327084645E-13-8.47106593105231i</v>
      </c>
      <c r="CB123" s="223" t="str">
        <f t="shared" ca="1" si="104"/>
        <v>-4.53200011101941-7.15681025331503i</v>
      </c>
      <c r="CC123" s="223" t="str">
        <f t="shared" ca="1" si="105"/>
        <v>-7.65775290301422-3.62184738560481i</v>
      </c>
      <c r="CD123" s="223" t="str">
        <f t="shared" ca="1" si="106"/>
        <v>-8.40735957280575+1.03694890027747i</v>
      </c>
      <c r="CE123" s="223" t="str">
        <f t="shared" ca="1" si="107"/>
        <v>-6.54822251582831+5.37398733636713i</v>
      </c>
      <c r="CF123" s="223" t="str">
        <f t="shared" ca="1" si="108"/>
        <v>-2.65721870428628+8.04351582119574i</v>
      </c>
      <c r="CG123" s="223" t="str">
        <f t="shared" ca="1" si="109"/>
        <v>2.05830112389937+8.21719870099231i</v>
      </c>
      <c r="CH123" s="223" t="str">
        <f t="shared" ca="1" si="110"/>
        <v>6.13514479005398+5.84114341660164i</v>
      </c>
      <c r="CI123" s="223" t="str">
        <f t="shared" ca="1" si="111"/>
        <v>8.30829677450131+1.65262298030924i</v>
      </c>
      <c r="CJ123" s="223" t="str">
        <f t="shared" ca="1" si="112"/>
        <v>7.903443512126-3.04869458274663i</v>
      </c>
      <c r="CK123" s="223" t="str">
        <f t="shared" ca="1" si="113"/>
        <v>5.0462080834373-6.80402395549039i</v>
      </c>
      <c r="CL123" s="223" t="str">
        <f t="shared" ca="1" si="114"/>
        <v>0.623170268441848-8.44811321093445i</v>
      </c>
      <c r="CM123" s="223" t="str">
        <f t="shared" ca="1" si="115"/>
        <v>-3.99323283733583-7.47081317629199i</v>
      </c>
      <c r="CN123" s="223" t="str">
        <f t="shared" ca="1" si="116"/>
        <v>-7.37056426743271-4.1753730836752i</v>
      </c>
      <c r="CO123" s="223" t="str">
        <f t="shared" ca="1" si="117"/>
        <v>-8.46086216114951+0.415655504310569i</v>
      </c>
      <c r="CP123" s="223" t="str">
        <f t="shared" ca="1" si="118"/>
        <v>-6.92581485643395+4.87770915314084i</v>
      </c>
      <c r="CQ123" s="223" t="str">
        <f t="shared" ca="1" si="119"/>
        <v>-3.2417365862859+7.82624443225297i</v>
      </c>
      <c r="CR123" s="223" t="str">
        <f t="shared" ca="1" si="120"/>
        <v>1.44822943138577+8.3463518690685i</v>
      </c>
      <c r="CS123" s="223" t="str">
        <f t="shared" ca="1" si="121"/>
        <v>5.68882018309763+6.27664583456931i</v>
      </c>
      <c r="CT123" s="223" t="str">
        <f t="shared" ca="1" si="122"/>
        <v>8.16421059612332+2.25934135322285i</v>
      </c>
      <c r="CU123" s="223" t="str">
        <f t="shared" ca="1" si="123"/>
        <v>8.10630467607097-2.45902063979648i</v>
      </c>
      <c r="CV123" s="223" t="str">
        <f t="shared" ca="1" si="124"/>
        <v>5.53307021703405-6.41436606233273i</v>
      </c>
      <c r="CW123" s="223" t="str">
        <f t="shared" ca="1" si="125"/>
        <v>1.24296352320576-8.37937943335991i</v>
      </c>
      <c r="CX123" s="223" t="str">
        <f t="shared" ca="1" si="126"/>
        <v>-3.43282588892264-7.74433111537579i</v>
      </c>
      <c r="CY123" s="223" t="str">
        <f t="shared" ca="1" si="127"/>
        <v>-7.04343390548133-4.70627207323919i</v>
      </c>
      <c r="CZ123" s="223" t="str">
        <f t="shared" ca="1" si="128"/>
        <v>-8.46851460437065-0.20789036484677i</v>
      </c>
      <c r="DA123" s="223" t="str">
        <f t="shared" ca="1" si="129"/>
        <v>-7.26587560626232+4.35499824139542i</v>
      </c>
      <c r="DB123" s="223" t="str">
        <f t="shared" ca="1" si="130"/>
        <v>-3.80868721685194+7.5665619466455i</v>
      </c>
      <c r="DC123" s="223" t="str">
        <f t="shared" ca="1" si="131"/>
        <v>0.830309658105179+8.43027543321643i</v>
      </c>
      <c r="DD123" s="223" t="str">
        <f t="shared" ca="1" si="132"/>
        <v>5.21166736667476+6.67813456493448i</v>
      </c>
      <c r="DE123" s="223" t="str">
        <f t="shared" ca="1" si="133"/>
        <v>7.97588185315638+2.85381615958803i</v>
      </c>
      <c r="DF123" s="223" t="str">
        <f t="shared" ca="1" si="134"/>
        <v>8.26523707262458-1.85602105094402i</v>
      </c>
      <c r="DG123" s="223" t="str">
        <f t="shared" ca="1" si="135"/>
        <v>5.98994816372565-5.9899481637252i</v>
      </c>
      <c r="DH123" s="223" t="str">
        <f t="shared" ca="1" si="136"/>
        <v>1.85602105094457-8.26523707262446i</v>
      </c>
      <c r="DI123" s="223" t="str">
        <f t="shared" ca="1" si="137"/>
        <v>-2.8538161595883-7.97588185315629i</v>
      </c>
      <c r="DJ123" s="223" t="str">
        <f t="shared" ca="1" si="138"/>
        <v>-6.67813456493465-5.21166736667454i</v>
      </c>
      <c r="DK123" s="223" t="str">
        <f t="shared" ca="1" si="139"/>
        <v>-8.43027543321645-0.8303096581049i</v>
      </c>
      <c r="DL123" s="223" t="str">
        <f t="shared" ca="1" si="140"/>
        <v>-7.56656194664538+3.80868721685219i</v>
      </c>
      <c r="DM123" s="223" t="str">
        <f t="shared" ca="1" si="141"/>
        <v>-4.35499824139591+7.26587560626203i</v>
      </c>
      <c r="DN123" s="223" t="str">
        <f t="shared" ca="1" si="142"/>
        <v>0.207890364846208+8.46851460437066i</v>
      </c>
      <c r="DO123" s="223" t="str">
        <f t="shared" ca="1" si="143"/>
        <v>4.70627207323943+7.04343390548118i</v>
      </c>
      <c r="DP123" s="223" t="str">
        <f t="shared" ca="1" si="144"/>
        <v>7.74433111537591+3.43282588892237i</v>
      </c>
      <c r="DQ123" s="223" t="str">
        <f t="shared" ca="1" si="145"/>
        <v>8.37937943335987-1.24296352320603i</v>
      </c>
      <c r="DR123" s="223" t="str">
        <f t="shared" ca="1" si="146"/>
        <v>6.41436606233255-5.53307021703426i</v>
      </c>
      <c r="DS123" s="223" t="str">
        <f t="shared" ca="1" si="147"/>
        <v>2.45902063979702-8.10630467607081i</v>
      </c>
      <c r="DT123" s="223" t="str">
        <f t="shared" ca="1" si="148"/>
        <v>-2.2593413532223-8.16421059612347i</v>
      </c>
      <c r="DU123" s="223" t="str">
        <f t="shared" ca="1" si="149"/>
        <v>-6.2766458345695-5.68882018309742i</v>
      </c>
      <c r="DV123" s="223" t="str">
        <f t="shared" ca="1" si="150"/>
        <v>-8.34635186906854-1.44822943138549i</v>
      </c>
      <c r="DW123" s="223" t="str">
        <f t="shared" ca="1" si="151"/>
        <v>-7.82624443225286+3.24173658628615i</v>
      </c>
      <c r="DX123" s="223" t="str">
        <f t="shared" ca="1" si="152"/>
        <v>-4.87770915314061+6.92581485643411i</v>
      </c>
      <c r="DY123" s="223" t="str">
        <f t="shared" ca="1" si="153"/>
        <v>-0.415655504311191+8.46086216114947i</v>
      </c>
      <c r="DZ123" s="223" t="str">
        <f t="shared" ca="1" si="154"/>
        <v>4.17537308367471+7.37056426743299i</v>
      </c>
      <c r="EA123" s="223" t="str">
        <f t="shared" ca="1" si="155"/>
        <v>7.47081317629212+3.99323283733558i</v>
      </c>
      <c r="EB123" s="223" t="str">
        <f t="shared" ca="1" si="156"/>
        <v>8.44811321093442-0.623170268442188i</v>
      </c>
      <c r="EC123" s="223" t="str">
        <f t="shared" ca="1" si="157"/>
        <v>6.80402395549026-5.04620808343748i</v>
      </c>
      <c r="ED123" s="223" t="str">
        <f t="shared" ca="1" si="158"/>
        <v>3.04869458274637-7.9034435121261i</v>
      </c>
      <c r="EE123" s="223" t="str">
        <f t="shared" ca="1" si="159"/>
        <v>-1.65262298030874-8.30829677450141i</v>
      </c>
      <c r="EF123" s="223" t="str">
        <f t="shared" ca="1" si="160"/>
        <v>-5.84114341660118-6.13514479005441i</v>
      </c>
      <c r="EG123" s="223" t="str">
        <f t="shared" ca="1" si="161"/>
        <v>-8.21719870099218-2.05830112389991i</v>
      </c>
      <c r="EH123" s="223" t="str">
        <f t="shared" ca="1" si="162"/>
        <v>-8.04351582119566+2.65721870428655i</v>
      </c>
      <c r="EI123" s="223" t="str">
        <f t="shared" ca="1" si="163"/>
        <v>-5.37398733636687+6.54822251582853i</v>
      </c>
      <c r="EJ123" s="223" t="str">
        <f t="shared" ca="1" si="164"/>
        <v>-1.03694890027719+8.40735957280578i</v>
      </c>
      <c r="EK123" s="223" t="str">
        <f t="shared" ca="1" si="165"/>
        <v>3.62184738560506+7.6577529030141i</v>
      </c>
      <c r="EL123" s="223" t="str">
        <f t="shared" ca="1" si="166"/>
        <v>7.15681025331477+4.53200011101983i</v>
      </c>
      <c r="EM123" s="223" t="str">
        <f t="shared" ca="1" si="167"/>
        <v>8.47106593105231+4.15108654169288E-13i</v>
      </c>
      <c r="EN123" s="223"/>
      <c r="EO123" s="223"/>
      <c r="EP123" s="223"/>
    </row>
    <row r="124" spans="1:146" ht="15" thickBot="1">
      <c r="A124" s="257">
        <f t="shared" si="168"/>
        <v>4.6875000000000015E-4</v>
      </c>
      <c r="B124" s="256">
        <v>24</v>
      </c>
      <c r="C124" s="230">
        <f t="shared" si="169"/>
        <v>4800</v>
      </c>
      <c r="D124" s="229">
        <f t="shared" si="170"/>
        <v>30159.289474462013</v>
      </c>
      <c r="E124" s="229" t="str">
        <f t="shared" si="171"/>
        <v>30159.289474462i</v>
      </c>
      <c r="F124" s="229" t="str">
        <f t="shared" si="172"/>
        <v>0.806429760303297-0.572602864624631i</v>
      </c>
      <c r="G124" s="229" t="str">
        <f t="shared" si="173"/>
        <v>-3.90797333590726-0.855741986472892i</v>
      </c>
      <c r="H124" s="229" t="str">
        <f t="shared" si="38"/>
        <v>0.0363301598685878-0.0195741207730521i</v>
      </c>
      <c r="I124" s="229" t="str">
        <f t="shared" si="174"/>
        <v>-0.00830955276227137+0.00144653106395039i</v>
      </c>
      <c r="J124" s="255" t="str">
        <f ca="1">IMPRODUCT(1/N_FFT2,AM100)</f>
        <v>0.0445439783769137-0.000631165855665254i</v>
      </c>
      <c r="K124" s="254" t="str">
        <f t="shared" ca="1" si="175"/>
        <v>-0.000369227537547715+0.0000696789544135347i</v>
      </c>
      <c r="N124" s="246">
        <f t="shared" ca="1" si="176"/>
        <v>7.5292897787294013</v>
      </c>
      <c r="O124" s="223">
        <f t="shared" ca="1" si="39"/>
        <v>-8.4707102212705987</v>
      </c>
      <c r="P124" s="223" t="str">
        <f t="shared" ca="1" si="40"/>
        <v>-7.04313814360707+4.70607445147283i</v>
      </c>
      <c r="Q124" s="223" t="str">
        <f t="shared" ca="1" si="41"/>
        <v>-3.2416004620459+7.82591579926605i</v>
      </c>
      <c r="R124" s="223" t="str">
        <f t="shared" ca="1" si="42"/>
        <v>1.652553584773+8.30794789958339i</v>
      </c>
      <c r="S124" s="223" t="str">
        <f t="shared" ca="1" si="43"/>
        <v>5.98969663892661+5.98969663892667i</v>
      </c>
      <c r="T124" s="223" t="str">
        <f t="shared" ca="1" si="44"/>
        <v>8.30794789958339+1.652553584773i</v>
      </c>
      <c r="U124" s="223" t="str">
        <f t="shared" ca="1" si="45"/>
        <v>7.82591579926605-3.2416004620459i</v>
      </c>
      <c r="V124" s="223" t="str">
        <f t="shared" ca="1" si="46"/>
        <v>4.70607445147286-7.04313814360705i</v>
      </c>
      <c r="W124" s="223" t="str">
        <f t="shared" ca="1" si="47"/>
        <v>1.55668163093525E-15-8.4707102212706i</v>
      </c>
      <c r="X124" s="223" t="str">
        <f t="shared" ca="1" si="48"/>
        <v>-4.70607445147286-7.04313814360705i</v>
      </c>
      <c r="Y124" s="223" t="str">
        <f t="shared" ca="1" si="49"/>
        <v>-7.82591579926605-3.2416004620459i</v>
      </c>
      <c r="Z124" s="223" t="str">
        <f t="shared" ca="1" si="50"/>
        <v>-8.30794789958339+1.652553584773i</v>
      </c>
      <c r="AA124" s="223" t="str">
        <f t="shared" ca="1" si="51"/>
        <v>-5.98969663892667+5.98969663892661i</v>
      </c>
      <c r="AB124" s="223" t="str">
        <f t="shared" ca="1" si="52"/>
        <v>-1.652553584773+8.30794789958339i</v>
      </c>
      <c r="AC124" s="223" t="str">
        <f t="shared" ca="1" si="53"/>
        <v>3.2416004620459+7.82591579926605i</v>
      </c>
      <c r="AD124" s="223" t="str">
        <f t="shared" ca="1" si="54"/>
        <v>7.04313814360705+4.70607445147286i</v>
      </c>
      <c r="AE124" s="223" t="str">
        <f t="shared" ca="1" si="55"/>
        <v>8.4707102212706+3.1133632618705E-15i</v>
      </c>
      <c r="AF124" s="223" t="str">
        <f t="shared" ca="1" si="56"/>
        <v>7.04313814360691-4.70607445147308i</v>
      </c>
      <c r="AG124" s="223" t="str">
        <f t="shared" ca="1" si="57"/>
        <v>3.24160046204551-7.82591579926621i</v>
      </c>
      <c r="AH124" s="223" t="str">
        <f t="shared" ca="1" si="58"/>
        <v>-1.65255358477267-8.30794789958346i</v>
      </c>
      <c r="AI124" s="223" t="str">
        <f t="shared" ca="1" si="59"/>
        <v>-5.98969663892649-5.98969663892679i</v>
      </c>
      <c r="AJ124" s="223" t="str">
        <f t="shared" ca="1" si="60"/>
        <v>-8.30794789958337-1.65255358477308i</v>
      </c>
      <c r="AK124" s="223" t="str">
        <f t="shared" ca="1" si="61"/>
        <v>-7.82591579926604+3.24160046204591i</v>
      </c>
      <c r="AL124" s="223" t="str">
        <f t="shared" ca="1" si="62"/>
        <v>-4.70607445147271+7.04313814360715i</v>
      </c>
      <c r="AM124" s="223" t="str">
        <f t="shared" ca="1" si="63"/>
        <v>2.51129023721432E-13+8.4707102212706i</v>
      </c>
      <c r="AN124" s="223" t="str">
        <f t="shared" ca="1" si="64"/>
        <v>4.70607445147314+7.04313814360687i</v>
      </c>
      <c r="AO124" s="223" t="str">
        <f t="shared" ca="1" si="65"/>
        <v>7.82591579926593+3.24160046204621i</v>
      </c>
      <c r="AP124" s="223" t="str">
        <f t="shared" ca="1" si="66"/>
        <v>8.30794789958344-1.65255358477276i</v>
      </c>
      <c r="AQ124" s="223" t="str">
        <f t="shared" ca="1" si="67"/>
        <v>5.98969663892672-5.98969663892656i</v>
      </c>
      <c r="AR124" s="223" t="str">
        <f t="shared" ca="1" si="68"/>
        <v>5.98969663892672-5.98969663892656i</v>
      </c>
      <c r="AS124" s="223" t="str">
        <f t="shared" ca="1" si="69"/>
        <v>-3.24160046204599-7.82591579926601i</v>
      </c>
      <c r="AT124" s="223" t="str">
        <f t="shared" ca="1" si="70"/>
        <v>-7.0431381436072-4.70607445147265i</v>
      </c>
      <c r="AU124" s="223" t="str">
        <f t="shared" ca="1" si="71"/>
        <v>-8.4707102212706+3.54901370343418E-13i</v>
      </c>
      <c r="AV124" s="223" t="str">
        <f t="shared" ca="1" si="72"/>
        <v>-7.04313814360728+4.70607445147251i</v>
      </c>
      <c r="AW124" s="223" t="str">
        <f t="shared" ca="1" si="73"/>
        <v>-3.24160046204614+7.82591579926595i</v>
      </c>
      <c r="AX124" s="223" t="str">
        <f t="shared" ca="1" si="74"/>
        <v>1.65255358477284+8.30794789958343i</v>
      </c>
      <c r="AY124" s="223" t="str">
        <f t="shared" ca="1" si="75"/>
        <v>5.98969663892661+5.98969663892667i</v>
      </c>
      <c r="AZ124" s="223" t="str">
        <f t="shared" ca="1" si="76"/>
        <v>8.30794789958342+1.6525535847729i</v>
      </c>
      <c r="BA124" s="223" t="str">
        <f t="shared" ca="1" si="77"/>
        <v>7.82591579926598-3.24160046204606i</v>
      </c>
      <c r="BB124" s="223" t="str">
        <f t="shared" ca="1" si="78"/>
        <v>4.70607445147256-7.04313814360726i</v>
      </c>
      <c r="BC124" s="223" t="str">
        <f t="shared" ca="1" si="79"/>
        <v>4.1405251713023E-13-8.4707102212706i</v>
      </c>
      <c r="BD124" s="223" t="str">
        <f t="shared" ca="1" si="80"/>
        <v>-4.70607445147258-7.04313814360725i</v>
      </c>
      <c r="BE124" s="223" t="str">
        <f t="shared" ca="1" si="81"/>
        <v>-7.82591579926599-3.24160046204604i</v>
      </c>
      <c r="BF124" s="223" t="str">
        <f t="shared" ca="1" si="82"/>
        <v>-8.30794789958341+1.65255358477292i</v>
      </c>
      <c r="BG124" s="223" t="str">
        <f t="shared" ca="1" si="83"/>
        <v>-5.9896966389266+5.98969663892668i</v>
      </c>
      <c r="BH124" s="223" t="str">
        <f t="shared" ca="1" si="84"/>
        <v>-1.65255358477283+8.30794789958343i</v>
      </c>
      <c r="BI124" s="223" t="str">
        <f t="shared" ca="1" si="85"/>
        <v>3.24160046204615+7.82591579926594i</v>
      </c>
      <c r="BJ124" s="223" t="str">
        <f t="shared" ca="1" si="86"/>
        <v>7.04313814360729+4.7060744514725i</v>
      </c>
      <c r="BK124" s="223" t="str">
        <f t="shared" ca="1" si="87"/>
        <v>8.4707102212706+3.40374178580508E-13i</v>
      </c>
      <c r="BL124" s="223" t="str">
        <f t="shared" ca="1" si="88"/>
        <v>7.04313814360719-4.70607445147266i</v>
      </c>
      <c r="BM124" s="223" t="str">
        <f t="shared" ca="1" si="89"/>
        <v>3.24160046204598-7.82591579926602i</v>
      </c>
      <c r="BN124" s="223" t="str">
        <f t="shared" ca="1" si="90"/>
        <v>-1.65255358477302-8.30794789958339i</v>
      </c>
      <c r="BO124" s="223" t="str">
        <f t="shared" ca="1" si="91"/>
        <v>-5.98969663892674-5.98969663892654i</v>
      </c>
      <c r="BP124" s="223" t="str">
        <f t="shared" ca="1" si="92"/>
        <v>-8.30794789958345-1.65255358477273i</v>
      </c>
      <c r="BQ124" s="223" t="str">
        <f t="shared" ca="1" si="93"/>
        <v>-7.82591579926592+3.24160046204622i</v>
      </c>
      <c r="BR124" s="223" t="str">
        <f t="shared" ca="1" si="94"/>
        <v>-4.70607445147312+7.04313814360688i</v>
      </c>
      <c r="BS124" s="223" t="str">
        <f t="shared" ca="1" si="95"/>
        <v>-2.36601831958521E-13+8.4707102212706i</v>
      </c>
      <c r="BT124" s="223" t="str">
        <f t="shared" ca="1" si="96"/>
        <v>4.70607445147272+7.04313814360715i</v>
      </c>
      <c r="BU124" s="223" t="str">
        <f t="shared" ca="1" si="97"/>
        <v>7.82591579926604+3.24160046204591i</v>
      </c>
      <c r="BV124" s="223" t="str">
        <f t="shared" ca="1" si="98"/>
        <v>8.30794789958336-1.65255358477312i</v>
      </c>
      <c r="BW124" s="223" t="str">
        <f t="shared" ca="1" si="99"/>
        <v>5.98969663892648-5.98969663892681i</v>
      </c>
      <c r="BX124" s="223" t="str">
        <f t="shared" ca="1" si="100"/>
        <v>1.65255358477266-8.30794789958346i</v>
      </c>
      <c r="BY124" s="223" t="str">
        <f t="shared" ca="1" si="101"/>
        <v>-3.24160046204551-7.82591579926621i</v>
      </c>
      <c r="BZ124" s="223" t="str">
        <f t="shared" ca="1" si="102"/>
        <v>-7.04313814360691-4.70607445147308i</v>
      </c>
      <c r="CA124" s="223" t="str">
        <f t="shared" ca="1" si="103"/>
        <v>-8.4707102212706-1.32829485336535E-13i</v>
      </c>
      <c r="CB124" s="223" t="str">
        <f t="shared" ca="1" si="104"/>
        <v>-7.04313814360709+4.70607445147281i</v>
      </c>
      <c r="CC124" s="223" t="str">
        <f t="shared" ca="1" si="105"/>
        <v>-3.24160046204582+7.82591579926609i</v>
      </c>
      <c r="CD124" s="223" t="str">
        <f t="shared" ca="1" si="106"/>
        <v>1.65255358477317+8.30794789958336i</v>
      </c>
      <c r="CE124" s="223" t="str">
        <f t="shared" ca="1" si="107"/>
        <v>5.98969663892684+5.98969663892644i</v>
      </c>
      <c r="CF124" s="223" t="str">
        <f t="shared" ca="1" si="108"/>
        <v>8.30794789958331+1.65255358477338i</v>
      </c>
      <c r="CG124" s="223" t="str">
        <f t="shared" ca="1" si="109"/>
        <v>7.82591579926617-3.24160046204561i</v>
      </c>
      <c r="CH124" s="223" t="str">
        <f t="shared" ca="1" si="110"/>
        <v>4.70607445147299-7.04313814360697i</v>
      </c>
      <c r="CI124" s="223" t="str">
        <f t="shared" ca="1" si="111"/>
        <v>8.92451548590755E-14-8.4707102212706i</v>
      </c>
      <c r="CJ124" s="223" t="str">
        <f t="shared" ca="1" si="112"/>
        <v>-4.70607445147285-7.04313814360706i</v>
      </c>
      <c r="CK124" s="223" t="str">
        <f t="shared" ca="1" si="113"/>
        <v>-7.82591579926613-3.24160046204571i</v>
      </c>
      <c r="CL124" s="223" t="str">
        <f t="shared" ca="1" si="114"/>
        <v>-8.30794789958334+1.65255358477327i</v>
      </c>
      <c r="CM124" s="223" t="str">
        <f t="shared" ca="1" si="115"/>
        <v>-5.98969663892697+5.98969663892631i</v>
      </c>
      <c r="CN124" s="223" t="str">
        <f t="shared" ca="1" si="116"/>
        <v>-1.65255358477334+8.30794789958332i</v>
      </c>
      <c r="CO124" s="223" t="str">
        <f t="shared" ca="1" si="117"/>
        <v>3.24160046204571+7.82591579926613i</v>
      </c>
      <c r="CP124" s="223" t="str">
        <f t="shared" ca="1" si="118"/>
        <v>7.04313814360702+4.70607445147291i</v>
      </c>
      <c r="CQ124" s="223" t="str">
        <f t="shared" ca="1" si="119"/>
        <v>8.4707102212706-1.45271917629108E-14i</v>
      </c>
      <c r="CR124" s="223" t="str">
        <f t="shared" ca="1" si="120"/>
        <v>7.043138143607-4.70607445147293i</v>
      </c>
      <c r="CS124" s="223" t="str">
        <f t="shared" ca="1" si="121"/>
        <v>3.24160046204568-7.82591579926615i</v>
      </c>
      <c r="CT124" s="223" t="str">
        <f t="shared" ca="1" si="122"/>
        <v>-1.65255358477337-8.30794789958332i</v>
      </c>
      <c r="CU124" s="223" t="str">
        <f t="shared" ca="1" si="123"/>
        <v>-5.98969663892639-5.98969663892689i</v>
      </c>
      <c r="CV124" s="223" t="str">
        <f t="shared" ca="1" si="124"/>
        <v>-8.30794789958335-1.65255358477323i</v>
      </c>
      <c r="CW124" s="223" t="str">
        <f t="shared" ca="1" si="125"/>
        <v>-7.82591579926612+3.24160046204575i</v>
      </c>
      <c r="CX124" s="223" t="str">
        <f t="shared" ca="1" si="126"/>
        <v>-4.70607445147287+7.04313814360704i</v>
      </c>
      <c r="CY124" s="223" t="str">
        <f t="shared" ca="1" si="127"/>
        <v>1.18299538384897E-13+8.4707102212706i</v>
      </c>
      <c r="CZ124" s="223" t="str">
        <f t="shared" ca="1" si="128"/>
        <v>4.70607445147302+7.04313814360695i</v>
      </c>
      <c r="DA124" s="223" t="str">
        <f t="shared" ca="1" si="129"/>
        <v>7.82591579926618+3.24160046204558i</v>
      </c>
      <c r="DB124" s="223" t="str">
        <f t="shared" ca="1" si="130"/>
        <v>8.30794789958347-1.65255358477258i</v>
      </c>
      <c r="DC124" s="223" t="str">
        <f t="shared" ca="1" si="131"/>
        <v>5.98969663892686-5.98969663892642i</v>
      </c>
      <c r="DD124" s="223" t="str">
        <f t="shared" ca="1" si="132"/>
        <v>1.65255358477313-8.30794789958336i</v>
      </c>
      <c r="DE124" s="223" t="str">
        <f t="shared" ca="1" si="133"/>
        <v>-3.24160046204584-7.82591579926608i</v>
      </c>
      <c r="DF124" s="223" t="str">
        <f t="shared" ca="1" si="134"/>
        <v>-7.0431381436071-4.70607445147279i</v>
      </c>
      <c r="DG124" s="223" t="str">
        <f t="shared" ca="1" si="135"/>
        <v>-8.4707102212706+1.61883868862357E-13i</v>
      </c>
      <c r="DH124" s="223" t="str">
        <f t="shared" ca="1" si="136"/>
        <v>-7.04313814360689+4.7060744514731i</v>
      </c>
      <c r="DI124" s="223" t="str">
        <f t="shared" ca="1" si="137"/>
        <v>-3.24160046204627+7.8259157992659i</v>
      </c>
      <c r="DJ124" s="223" t="str">
        <f t="shared" ca="1" si="138"/>
        <v>1.65255358477268+8.30794789958346i</v>
      </c>
      <c r="DK124" s="223" t="str">
        <f t="shared" ca="1" si="139"/>
        <v>5.98969663892649+5.98969663892679i</v>
      </c>
      <c r="DL124" s="223" t="str">
        <f t="shared" ca="1" si="140"/>
        <v>8.30794789958337+1.65255358477309i</v>
      </c>
      <c r="DM124" s="223" t="str">
        <f t="shared" ca="1" si="141"/>
        <v>7.82591579926604-3.24160046204593i</v>
      </c>
      <c r="DN124" s="223" t="str">
        <f t="shared" ca="1" si="142"/>
        <v>4.70607445147269-7.04313814360716i</v>
      </c>
      <c r="DO124" s="223" t="str">
        <f t="shared" ca="1" si="143"/>
        <v>-2.65656215484342E-13-8.4707102212706i</v>
      </c>
      <c r="DP124" s="223" t="str">
        <f t="shared" ca="1" si="144"/>
        <v>-4.70607445147314-7.04313814360687i</v>
      </c>
      <c r="DQ124" s="223" t="str">
        <f t="shared" ca="1" si="145"/>
        <v>-7.82591579926592-3.24160046204622i</v>
      </c>
      <c r="DR124" s="223" t="str">
        <f t="shared" ca="1" si="146"/>
        <v>-8.30794789958343+1.65255358477278i</v>
      </c>
      <c r="DS124" s="223" t="str">
        <f t="shared" ca="1" si="147"/>
        <v>-5.98969663892671+5.98969663892657i</v>
      </c>
      <c r="DT124" s="223" t="str">
        <f t="shared" ca="1" si="148"/>
        <v>-1.65255358477299+8.30794789958339i</v>
      </c>
      <c r="DU124" s="223" t="str">
        <f t="shared" ca="1" si="149"/>
        <v>3.24160046204604+7.82591579926599i</v>
      </c>
      <c r="DV124" s="223" t="str">
        <f t="shared" ca="1" si="150"/>
        <v>7.04313814360719+4.70607445147266i</v>
      </c>
      <c r="DW124" s="223" t="str">
        <f t="shared" ca="1" si="151"/>
        <v>8.4707102212706-3.69428562106329E-13i</v>
      </c>
      <c r="DX124" s="223" t="str">
        <f t="shared" ca="1" si="152"/>
        <v>7.04313814360731-4.70607445147248i</v>
      </c>
      <c r="DY124" s="223" t="str">
        <f t="shared" ca="1" si="153"/>
        <v>3.24160046204613-7.82591579926596i</v>
      </c>
      <c r="DZ124" s="223" t="str">
        <f t="shared" ca="1" si="154"/>
        <v>-1.65255358477289-8.30794789958342i</v>
      </c>
      <c r="EA124" s="223" t="str">
        <f t="shared" ca="1" si="155"/>
        <v>-5.98969663892659-5.98969663892669i</v>
      </c>
      <c r="EB124" s="223" t="str">
        <f t="shared" ca="1" si="156"/>
        <v>-8.30794789958342-1.65255358477289i</v>
      </c>
      <c r="EC124" s="223" t="str">
        <f t="shared" ca="1" si="157"/>
        <v>-7.82591579926596+3.24160046204613i</v>
      </c>
      <c r="ED124" s="223" t="str">
        <f t="shared" ca="1" si="158"/>
        <v>-4.70607445147258+7.04313814360725i</v>
      </c>
      <c r="EE124" s="223" t="str">
        <f t="shared" ca="1" si="159"/>
        <v>-3.69431317295057E-13+8.4707102212706i</v>
      </c>
      <c r="EF124" s="223" t="str">
        <f t="shared" ca="1" si="160"/>
        <v>4.70607445147256+7.04313814360726i</v>
      </c>
      <c r="EG124" s="223" t="str">
        <f t="shared" ca="1" si="161"/>
        <v>7.82591579926599+3.24160046204604i</v>
      </c>
      <c r="EH124" s="223" t="str">
        <f t="shared" ca="1" si="162"/>
        <v>8.30794789958339-1.65255358477299i</v>
      </c>
      <c r="EI124" s="223" t="str">
        <f t="shared" ca="1" si="163"/>
        <v>5.98969663892661-5.98969663892667i</v>
      </c>
      <c r="EJ124" s="223" t="str">
        <f t="shared" ca="1" si="164"/>
        <v>1.65255358477278-8.30794789958343i</v>
      </c>
      <c r="EK124" s="223" t="str">
        <f t="shared" ca="1" si="165"/>
        <v>-3.24160046204611-7.82591579926596i</v>
      </c>
      <c r="EL124" s="223" t="str">
        <f t="shared" ca="1" si="166"/>
        <v>-7.04313814360683-4.70607445147319i</v>
      </c>
      <c r="EM124" s="223" t="str">
        <f t="shared" ca="1" si="167"/>
        <v>-8.4707102212706-2.6565897067307E-13i</v>
      </c>
      <c r="EN124" s="223"/>
      <c r="EO124" s="223"/>
      <c r="EP124" s="223"/>
    </row>
    <row r="125" spans="1:146" ht="15" thickBot="1">
      <c r="A125" s="257">
        <f t="shared" si="168"/>
        <v>4.8828125000000011E-4</v>
      </c>
      <c r="B125" s="256">
        <v>25</v>
      </c>
      <c r="C125" s="230">
        <f t="shared" si="169"/>
        <v>5000</v>
      </c>
      <c r="D125" s="229">
        <f t="shared" si="170"/>
        <v>31415.926535897932</v>
      </c>
      <c r="E125" s="229" t="str">
        <f t="shared" si="171"/>
        <v>31415.9265358979i</v>
      </c>
      <c r="F125" s="229" t="str">
        <f t="shared" si="172"/>
        <v>0.804567540834587-0.557810876002263i</v>
      </c>
      <c r="G125" s="229" t="str">
        <f t="shared" si="173"/>
        <v>-3.97458353342608-0.843095157103767i</v>
      </c>
      <c r="H125" s="229" t="str">
        <f t="shared" si="38"/>
        <v>0.0362867838460967-0.0187925407940452i</v>
      </c>
      <c r="I125" s="229" t="str">
        <f t="shared" si="174"/>
        <v>-0.00820844530529402+0.00131999640198321i</v>
      </c>
      <c r="J125" s="255" t="str">
        <f ca="1">IMPRODUCT(1/N_FFT2,AN100)</f>
        <v>-0.160759105975618-0.0056770811360859i</v>
      </c>
      <c r="K125" s="254" t="str">
        <f t="shared" ca="1" si="175"/>
        <v>0.00132707605540223-0.000165601431474576i</v>
      </c>
      <c r="N125" s="246">
        <f t="shared" ca="1" si="176"/>
        <v>7.5296721527287733</v>
      </c>
      <c r="O125" s="223">
        <f t="shared" ca="1" si="39"/>
        <v>-8.4703278472712267</v>
      </c>
      <c r="P125" s="223" t="str">
        <f t="shared" ca="1" si="40"/>
        <v>-6.9252114103439+4.87728415845345i</v>
      </c>
      <c r="Q125" s="223" t="str">
        <f t="shared" ca="1" si="41"/>
        <v>-2.85356750665127+7.97518691475269i</v>
      </c>
      <c r="R125" s="223" t="str">
        <f t="shared" ca="1" si="42"/>
        <v>2.25914449686213+8.16349924864062i</v>
      </c>
      <c r="S125" s="223" t="str">
        <f t="shared" ca="1" si="43"/>
        <v>6.54765196935017+5.37351910097315i</v>
      </c>
      <c r="T125" s="223" t="str">
        <f t="shared" ca="1" si="44"/>
        <v>8.44737712702335+0.62311597163064i</v>
      </c>
      <c r="U125" s="223" t="str">
        <f t="shared" ca="1" si="45"/>
        <v>7.26524253068654-4.35461879049841i</v>
      </c>
      <c r="V125" s="223" t="str">
        <f t="shared" ca="1" si="46"/>
        <v>3.43252678688129-7.74365635198262i</v>
      </c>
      <c r="W125" s="223" t="str">
        <f t="shared" ca="1" si="47"/>
        <v>-1.65247898730631-8.30757287279321i</v>
      </c>
      <c r="X125" s="223" t="str">
        <f t="shared" ca="1" si="48"/>
        <v>-6.13461023502877-5.84063447790894i</v>
      </c>
      <c r="Y125" s="223" t="str">
        <f t="shared" ca="1" si="49"/>
        <v>-8.37864933822124-1.24285522382261i</v>
      </c>
      <c r="Z125" s="223" t="str">
        <f t="shared" ca="1" si="50"/>
        <v>-7.56590267227576+3.80835536602204i</v>
      </c>
      <c r="AA125" s="223" t="str">
        <f t="shared" ca="1" si="51"/>
        <v>-3.99288490705002+7.47016224451053i</v>
      </c>
      <c r="AB125" s="223" t="str">
        <f t="shared" ca="1" si="52"/>
        <v>1.03685855094316+8.40662703975825i</v>
      </c>
      <c r="AC125" s="223" t="str">
        <f t="shared" ca="1" si="53"/>
        <v>5.68832451632506+6.27609895056107i</v>
      </c>
      <c r="AD125" s="223" t="str">
        <f t="shared" ca="1" si="54"/>
        <v>8.2645169227072+1.85585933587237i</v>
      </c>
      <c r="AE125" s="223" t="str">
        <f t="shared" ca="1" si="55"/>
        <v>7.82556253175428-3.24145413385133i</v>
      </c>
      <c r="AF125" s="223" t="str">
        <f t="shared" ca="1" si="56"/>
        <v>4.53160523795322-7.15618668060115i</v>
      </c>
      <c r="AG125" s="223" t="str">
        <f t="shared" ca="1" si="57"/>
        <v>-0.415619288256224-8.46012496642265i</v>
      </c>
      <c r="AH125" s="223" t="str">
        <f t="shared" ca="1" si="58"/>
        <v>-5.21121327421623-6.6775526992223i</v>
      </c>
      <c r="AI125" s="223" t="str">
        <f t="shared" ca="1" si="59"/>
        <v>-8.10559837392953-2.45880638538486i</v>
      </c>
      <c r="AJ125" s="223" t="str">
        <f t="shared" ca="1" si="60"/>
        <v>-8.04281498984594+2.65698718088134i</v>
      </c>
      <c r="AK125" s="223" t="str">
        <f t="shared" ca="1" si="61"/>
        <v>-5.04576840744265+6.80343112103827i</v>
      </c>
      <c r="AL125" s="223" t="str">
        <f t="shared" ca="1" si="62"/>
        <v>-0.207872251363868+8.46777674288661i</v>
      </c>
      <c r="AM125" s="223" t="str">
        <f t="shared" ca="1" si="63"/>
        <v>4.7058620158612+7.04282021124585i</v>
      </c>
      <c r="AN125" s="223" t="str">
        <f t="shared" ca="1" si="64"/>
        <v>7.90275488527337+3.04842895005711i</v>
      </c>
      <c r="AO125" s="223" t="str">
        <f t="shared" ca="1" si="65"/>
        <v>8.21648273665709-2.05812178416984i</v>
      </c>
      <c r="AP125" s="223" t="str">
        <f t="shared" ca="1" si="66"/>
        <v>5.53258812075284-6.41380717876387i</v>
      </c>
      <c r="AQ125" s="223" t="str">
        <f t="shared" ca="1" si="67"/>
        <v>0.830237313243207-8.42954090351053i</v>
      </c>
      <c r="AR125" s="223" t="str">
        <f t="shared" ca="1" si="68"/>
        <v>0.830237313243207-8.42954090351053i</v>
      </c>
      <c r="AS125" s="223" t="str">
        <f t="shared" ca="1" si="69"/>
        <v>-7.65708568317856-3.62153181412513i</v>
      </c>
      <c r="AT125" s="223" t="str">
        <f t="shared" ca="1" si="70"/>
        <v>-8.34562465162072+1.44810324718888i</v>
      </c>
      <c r="AU125" s="223" t="str">
        <f t="shared" ca="1" si="71"/>
        <v>-5.98942625967877+5.9894262596787i</v>
      </c>
      <c r="AV125" s="223" t="str">
        <f t="shared" ca="1" si="72"/>
        <v>-1.44810324718817+8.34562465162084i</v>
      </c>
      <c r="AW125" s="223" t="str">
        <f t="shared" ca="1" si="73"/>
        <v>3.62153181412502+7.65708568317861i</v>
      </c>
      <c r="AX125" s="223" t="str">
        <f t="shared" ca="1" si="74"/>
        <v>7.36992207033665+4.17500928351342i</v>
      </c>
      <c r="AY125" s="223" t="str">
        <f t="shared" ca="1" si="75"/>
        <v>8.42954090351054-0.830237313243089i</v>
      </c>
      <c r="AZ125" s="223" t="str">
        <f t="shared" ca="1" si="76"/>
        <v>6.41380717876394-5.53258812075275i</v>
      </c>
      <c r="BA125" s="223" t="str">
        <f t="shared" ca="1" si="77"/>
        <v>2.05812178416997-8.21648273665706i</v>
      </c>
      <c r="BB125" s="223" t="str">
        <f t="shared" ca="1" si="78"/>
        <v>-3.04842895005698-7.90275488527342i</v>
      </c>
      <c r="BC125" s="223" t="str">
        <f t="shared" ca="1" si="79"/>
        <v>-7.04282021124625-4.70586201586062i</v>
      </c>
      <c r="BD125" s="223" t="str">
        <f t="shared" ca="1" si="80"/>
        <v>-8.46777674288662+0.207872251363734i</v>
      </c>
      <c r="BE125" s="223" t="str">
        <f t="shared" ca="1" si="81"/>
        <v>-6.80343112103835+5.04576840744254i</v>
      </c>
      <c r="BF125" s="223" t="str">
        <f t="shared" ca="1" si="82"/>
        <v>-2.65698718088147+8.0428149898459i</v>
      </c>
      <c r="BG125" s="223" t="str">
        <f t="shared" ca="1" si="83"/>
        <v>2.45880638538473+8.10559837392957i</v>
      </c>
      <c r="BH125" s="223" t="str">
        <f t="shared" ca="1" si="84"/>
        <v>6.67755269922221+5.21121327421633i</v>
      </c>
      <c r="BI125" s="223" t="str">
        <f t="shared" ca="1" si="85"/>
        <v>8.46012496642264+0.415619288256357i</v>
      </c>
      <c r="BJ125" s="223" t="str">
        <f t="shared" ca="1" si="86"/>
        <v>7.15618668060077-4.53160523795382i</v>
      </c>
      <c r="BK125" s="223" t="str">
        <f t="shared" ca="1" si="87"/>
        <v>3.24145413385145-7.82556253175423i</v>
      </c>
      <c r="BL125" s="223" t="str">
        <f t="shared" ca="1" si="88"/>
        <v>-1.85585933587265-8.26451692270714i</v>
      </c>
      <c r="BM125" s="223" t="str">
        <f t="shared" ca="1" si="89"/>
        <v>-6.27609895056092-5.68832451632522i</v>
      </c>
      <c r="BN125" s="223" t="str">
        <f t="shared" ca="1" si="90"/>
        <v>-8.40662703975826-1.03685855094304i</v>
      </c>
      <c r="BO125" s="223" t="str">
        <f t="shared" ca="1" si="91"/>
        <v>-7.47016224451067+3.99288490704975i</v>
      </c>
      <c r="BP125" s="223" t="str">
        <f t="shared" ca="1" si="92"/>
        <v>-3.80835536602199+7.56590267227579i</v>
      </c>
      <c r="BQ125" s="223" t="str">
        <f t="shared" ca="1" si="93"/>
        <v>1.24285522382217+8.37864933822131i</v>
      </c>
      <c r="BR125" s="223" t="str">
        <f t="shared" ca="1" si="94"/>
        <v>5.84063447790892+6.13461023502879i</v>
      </c>
      <c r="BS125" s="223" t="str">
        <f t="shared" ca="1" si="95"/>
        <v>8.30757287279327+1.65247898730601i</v>
      </c>
      <c r="BT125" s="223" t="str">
        <f t="shared" ca="1" si="96"/>
        <v>7.7436563519827-3.43252678688111i</v>
      </c>
      <c r="BU125" s="223" t="str">
        <f t="shared" ca="1" si="97"/>
        <v>4.35461879049822-7.26524253068666i</v>
      </c>
      <c r="BV125" s="223" t="str">
        <f t="shared" ca="1" si="98"/>
        <v>-0.623115971630356-8.44737712702337i</v>
      </c>
      <c r="BW125" s="223" t="str">
        <f t="shared" ca="1" si="99"/>
        <v>-5.37351910097326-6.54765196935008i</v>
      </c>
      <c r="BX125" s="223" t="str">
        <f t="shared" ca="1" si="100"/>
        <v>-8.16349924864052-2.25914449686249i</v>
      </c>
      <c r="BY125" s="223" t="str">
        <f t="shared" ca="1" si="101"/>
        <v>-7.9751869147527+2.85356750665123i</v>
      </c>
      <c r="BZ125" s="223" t="str">
        <f t="shared" ca="1" si="102"/>
        <v>-4.87728415845317+6.92521141034411i</v>
      </c>
      <c r="CA125" s="223" t="str">
        <f t="shared" ca="1" si="103"/>
        <v>-1.18296034967556E-13+8.47032784727123i</v>
      </c>
      <c r="CB125" s="223" t="str">
        <f t="shared" ca="1" si="104"/>
        <v>4.87728415845366+6.92521141034376i</v>
      </c>
      <c r="CC125" s="223" t="str">
        <f t="shared" ca="1" si="105"/>
        <v>7.97518691475262+2.85356750665146i</v>
      </c>
      <c r="CD125" s="223" t="str">
        <f t="shared" ca="1" si="106"/>
        <v>8.16349924864059-2.25914449686226i</v>
      </c>
      <c r="CE125" s="223" t="str">
        <f t="shared" ca="1" si="107"/>
        <v>5.37351910097344-6.54765196934993i</v>
      </c>
      <c r="CF125" s="223" t="str">
        <f t="shared" ca="1" si="108"/>
        <v>0.623115971630593-8.44737712702335i</v>
      </c>
      <c r="CG125" s="223" t="str">
        <f t="shared" ca="1" si="109"/>
        <v>-4.35461879049873-7.26524253068634i</v>
      </c>
      <c r="CH125" s="223" t="str">
        <f t="shared" ca="1" si="110"/>
        <v>-7.74365635198261-3.43252678688133i</v>
      </c>
      <c r="CI125" s="223" t="str">
        <f t="shared" ca="1" si="111"/>
        <v>-8.30757287279315+1.6524789873066i</v>
      </c>
      <c r="CJ125" s="223" t="str">
        <f t="shared" ca="1" si="112"/>
        <v>-5.84063447790909+6.13461023502863i</v>
      </c>
      <c r="CK125" s="223" t="str">
        <f t="shared" ca="1" si="113"/>
        <v>-1.2428552238224+8.37864933822127i</v>
      </c>
      <c r="CL125" s="223" t="str">
        <f t="shared" ca="1" si="114"/>
        <v>3.80835536602178+7.5659026722759i</v>
      </c>
      <c r="CM125" s="223" t="str">
        <f t="shared" ca="1" si="115"/>
        <v>7.47016224451055+3.99288490704999i</v>
      </c>
      <c r="CN125" s="223" t="str">
        <f t="shared" ca="1" si="116"/>
        <v>8.40662703975819-1.03685855094362i</v>
      </c>
      <c r="CO125" s="223" t="str">
        <f t="shared" ca="1" si="117"/>
        <v>6.2760989505611-5.68832451632502i</v>
      </c>
      <c r="CP125" s="223" t="str">
        <f t="shared" ca="1" si="118"/>
        <v>1.85585933587209-8.26451692270727i</v>
      </c>
      <c r="CQ125" s="223" t="str">
        <f t="shared" ca="1" si="119"/>
        <v>-3.2414541338512-7.82556253175434i</v>
      </c>
      <c r="CR125" s="223" t="str">
        <f t="shared" ca="1" si="120"/>
        <v>-7.15618668060108-4.53160523795333i</v>
      </c>
      <c r="CS125" s="223" t="str">
        <f t="shared" ca="1" si="121"/>
        <v>-8.46012496642265+0.415619288256091i</v>
      </c>
      <c r="CT125" s="223" t="str">
        <f t="shared" ca="1" si="122"/>
        <v>-6.67755269922238+5.21121327421612i</v>
      </c>
      <c r="CU125" s="223" t="str">
        <f t="shared" ca="1" si="123"/>
        <v>-2.45880638538498+8.1055983739295i</v>
      </c>
      <c r="CV125" s="223" t="str">
        <f t="shared" ca="1" si="124"/>
        <v>2.65698718088121+8.04281498984598i</v>
      </c>
      <c r="CW125" s="223" t="str">
        <f t="shared" ca="1" si="125"/>
        <v>6.80343112103869+5.04576840744208i</v>
      </c>
      <c r="CX125" s="223" t="str">
        <f t="shared" ca="1" si="126"/>
        <v>8.46777674288661+0.207872251364001i</v>
      </c>
      <c r="CY125" s="223" t="str">
        <f t="shared" ca="1" si="127"/>
        <v>7.04282021124593-4.70586201586109i</v>
      </c>
      <c r="CZ125" s="223" t="str">
        <f t="shared" ca="1" si="128"/>
        <v>3.04842895005723-7.90275488527333i</v>
      </c>
      <c r="DA125" s="223" t="str">
        <f t="shared" ca="1" si="129"/>
        <v>-2.05812178416971-8.21648273665712i</v>
      </c>
      <c r="DB125" s="223" t="str">
        <f t="shared" ca="1" si="130"/>
        <v>-6.41380717876377-5.53258812075295i</v>
      </c>
      <c r="DC125" s="223" t="str">
        <f t="shared" ca="1" si="131"/>
        <v>-8.42954090351052-0.830237313243354i</v>
      </c>
      <c r="DD125" s="223" t="str">
        <f t="shared" ca="1" si="132"/>
        <v>-7.36992207033678+4.17500928351319i</v>
      </c>
      <c r="DE125" s="223" t="str">
        <f t="shared" ca="1" si="133"/>
        <v>-3.62153181412525+7.65708568317849i</v>
      </c>
      <c r="DF125" s="223" t="str">
        <f t="shared" ca="1" si="134"/>
        <v>1.44810324718873+8.34562465162075i</v>
      </c>
      <c r="DG125" s="223" t="str">
        <f t="shared" ca="1" si="135"/>
        <v>5.98942625967859+5.98942625967888i</v>
      </c>
      <c r="DH125" s="223" t="str">
        <f t="shared" ca="1" si="136"/>
        <v>8.34562465162081+1.44810324718831i</v>
      </c>
      <c r="DI125" s="223" t="str">
        <f t="shared" ca="1" si="137"/>
        <v>7.65708568317867-3.62153181412488i</v>
      </c>
      <c r="DJ125" s="223" t="str">
        <f t="shared" ca="1" si="138"/>
        <v>4.17500928351354-7.36992207033657i</v>
      </c>
      <c r="DK125" s="223" t="str">
        <f t="shared" ca="1" si="139"/>
        <v>-0.830237313242942-8.42954090351056i</v>
      </c>
      <c r="DL125" s="223" t="str">
        <f t="shared" ca="1" si="140"/>
        <v>-5.53258812075264-6.41380717876404i</v>
      </c>
      <c r="DM125" s="223" t="str">
        <f t="shared" ca="1" si="141"/>
        <v>-8.21648273665723-2.05812178416929i</v>
      </c>
      <c r="DN125" s="223" t="str">
        <f t="shared" ca="1" si="142"/>
        <v>-7.90275488527347+3.04842895005684i</v>
      </c>
      <c r="DO125" s="223" t="str">
        <f t="shared" ca="1" si="143"/>
        <v>-4.70586201586074+7.04282021124617i</v>
      </c>
      <c r="DP125" s="223" t="str">
        <f t="shared" ca="1" si="144"/>
        <v>0.207872251363586+8.46777674288662i</v>
      </c>
      <c r="DQ125" s="223" t="str">
        <f t="shared" ca="1" si="145"/>
        <v>5.04576840744248+6.8034311210384i</v>
      </c>
      <c r="DR125" s="223" t="str">
        <f t="shared" ca="1" si="146"/>
        <v>8.04281498984586+2.65698718088161i</v>
      </c>
      <c r="DS125" s="223" t="str">
        <f t="shared" ca="1" si="147"/>
        <v>8.1055983739296-2.45880638538464i</v>
      </c>
      <c r="DT125" s="223" t="str">
        <f t="shared" ca="1" si="148"/>
        <v>5.21121327421579-6.67755269922264i</v>
      </c>
      <c r="DU125" s="223" t="str">
        <f t="shared" ca="1" si="149"/>
        <v>0.415619288256445-8.46012496642264i</v>
      </c>
      <c r="DV125" s="223" t="str">
        <f t="shared" ca="1" si="150"/>
        <v>-4.5316052379537-7.15618668060085i</v>
      </c>
      <c r="DW125" s="223" t="str">
        <f t="shared" ca="1" si="151"/>
        <v>-7.8255625317542-3.24145413385153i</v>
      </c>
      <c r="DX125" s="223" t="str">
        <f t="shared" ca="1" si="152"/>
        <v>-8.26451692270718+1.85585933587251i</v>
      </c>
      <c r="DY125" s="223" t="str">
        <f t="shared" ca="1" si="153"/>
        <v>-5.68832451632529+6.27609895056086i</v>
      </c>
      <c r="DZ125" s="223" t="str">
        <f t="shared" ca="1" si="154"/>
        <v>-1.03685855094319+8.40662703975824i</v>
      </c>
      <c r="EA125" s="223" t="str">
        <f t="shared" ca="1" si="155"/>
        <v>3.99288490704967+7.47016224451071i</v>
      </c>
      <c r="EB125" s="223" t="str">
        <f t="shared" ca="1" si="156"/>
        <v>7.56590267227571+3.80835536602215i</v>
      </c>
      <c r="EC125" s="223" t="str">
        <f t="shared" ca="1" si="157"/>
        <v>8.3786493382212-1.24285522382289i</v>
      </c>
      <c r="ED125" s="223" t="str">
        <f t="shared" ca="1" si="158"/>
        <v>6.13461023502892-5.84063447790879i</v>
      </c>
      <c r="EE125" s="223" t="str">
        <f t="shared" ca="1" si="159"/>
        <v>1.65247898730612-8.30757287279324i</v>
      </c>
      <c r="EF125" s="223" t="str">
        <f t="shared" ca="1" si="160"/>
        <v>-3.43252678688095-7.74365635198277i</v>
      </c>
      <c r="EG125" s="223" t="str">
        <f t="shared" ca="1" si="161"/>
        <v>-7.2652425306866-4.35461879049832i</v>
      </c>
      <c r="EH125" s="223" t="str">
        <f t="shared" ca="1" si="162"/>
        <v>-8.44737712702338+0.623115971630178i</v>
      </c>
      <c r="EI125" s="223" t="str">
        <f t="shared" ca="1" si="163"/>
        <v>-6.54765196935016+5.37351910097316i</v>
      </c>
      <c r="EJ125" s="223" t="str">
        <f t="shared" ca="1" si="164"/>
        <v>-2.25914449686185+8.1634992486407i</v>
      </c>
      <c r="EK125" s="223" t="str">
        <f t="shared" ca="1" si="165"/>
        <v>2.85356750665112+7.97518691475274i</v>
      </c>
      <c r="EL125" s="223" t="str">
        <f t="shared" ca="1" si="166"/>
        <v>6.92521141034401+4.87728415845331i</v>
      </c>
      <c r="EM125" s="223" t="str">
        <f t="shared" ca="1" si="167"/>
        <v>8.47032784727123+2.36592069935112E-13i</v>
      </c>
      <c r="EN125" s="223"/>
      <c r="EO125" s="223"/>
      <c r="EP125" s="223"/>
    </row>
    <row r="126" spans="1:146" ht="15" thickBot="1">
      <c r="A126" s="257">
        <f t="shared" si="168"/>
        <v>5.0781250000000013E-4</v>
      </c>
      <c r="B126" s="256">
        <v>26</v>
      </c>
      <c r="C126" s="230">
        <f t="shared" si="169"/>
        <v>5200</v>
      </c>
      <c r="D126" s="229">
        <f t="shared" si="170"/>
        <v>32672.563597333847</v>
      </c>
      <c r="E126" s="229" t="str">
        <f t="shared" si="171"/>
        <v>32672.5635973338i</v>
      </c>
      <c r="F126" s="229" t="str">
        <f t="shared" si="172"/>
        <v>0.80279128060369-0.544458899456236i</v>
      </c>
      <c r="G126" s="229" t="str">
        <f t="shared" si="173"/>
        <v>-4.03988168308606-0.826581170496826i</v>
      </c>
      <c r="H126" s="229" t="str">
        <f t="shared" si="38"/>
        <v>0.0362482974736952-0.018070961415372i</v>
      </c>
      <c r="I126" s="229" t="str">
        <f t="shared" si="174"/>
        <v>-0.00811455347238252+0.00119474248659125i</v>
      </c>
      <c r="J126" s="255" t="str">
        <f ca="1">IMPRODUCT(1/N_FFT2,AO100)</f>
        <v>0.0216594330284618+0.000619100500575598i</v>
      </c>
      <c r="K126" s="254" t="str">
        <f t="shared" ca="1" si="175"/>
        <v>-0.000176496293162449+0.0000208537207578816i</v>
      </c>
      <c r="N126" s="246">
        <f t="shared" ca="1" si="176"/>
        <v>7.5300830457047443</v>
      </c>
      <c r="O126" s="223">
        <f t="shared" ca="1" si="39"/>
        <v>-8.4699169542952557</v>
      </c>
      <c r="P126" s="223" t="str">
        <f t="shared" ca="1" si="40"/>
        <v>-6.80310108870556+5.04552363878236i</v>
      </c>
      <c r="Q126" s="223" t="str">
        <f t="shared" ca="1" si="41"/>
        <v>-2.45868710944973+8.10520517386722i</v>
      </c>
      <c r="R126" s="223" t="str">
        <f t="shared" ca="1" si="42"/>
        <v>2.85342908097681+7.97480004090975i</v>
      </c>
      <c r="S126" s="223" t="str">
        <f t="shared" ca="1" si="43"/>
        <v>7.04247856622265+4.70563373595448i</v>
      </c>
      <c r="T126" s="223" t="str">
        <f t="shared" ca="1" si="44"/>
        <v>8.45971456838526-0.415599126693604i</v>
      </c>
      <c r="U126" s="223" t="str">
        <f t="shared" ca="1" si="45"/>
        <v>6.54733434478451-5.37325843322871i</v>
      </c>
      <c r="V126" s="223" t="str">
        <f t="shared" ca="1" si="46"/>
        <v>2.05802194532035-8.21608415762875i</v>
      </c>
      <c r="W126" s="223" t="str">
        <f t="shared" ca="1" si="47"/>
        <v>-3.24129689191694-7.82518291614373i</v>
      </c>
      <c r="X126" s="223" t="str">
        <f t="shared" ca="1" si="48"/>
        <v>-7.26489009602541-4.3544075492919i</v>
      </c>
      <c r="Y126" s="223" t="str">
        <f t="shared" ca="1" si="49"/>
        <v>-8.42913198909653+0.8301970386889i</v>
      </c>
      <c r="Z126" s="223" t="str">
        <f t="shared" ca="1" si="50"/>
        <v>-6.27579449894814+5.68804857746753i</v>
      </c>
      <c r="AA126" s="223" t="str">
        <f t="shared" ca="1" si="51"/>
        <v>-1.65239882606334+8.30716987501054i</v>
      </c>
      <c r="AB126" s="223" t="str">
        <f t="shared" ca="1" si="52"/>
        <v>3.62135613474045+7.65671424032763i</v>
      </c>
      <c r="AC126" s="223" t="str">
        <f t="shared" ca="1" si="53"/>
        <v>7.46979986925762+3.992691213442i</v>
      </c>
      <c r="AD126" s="223" t="str">
        <f t="shared" ca="1" si="54"/>
        <v>8.37824289254131-1.24279493330125i</v>
      </c>
      <c r="AE126" s="223" t="str">
        <f t="shared" ca="1" si="55"/>
        <v>5.98913571446925-5.98913571446892i</v>
      </c>
      <c r="AF126" s="223" t="str">
        <f t="shared" ca="1" si="56"/>
        <v>1.24279493330088-8.37824289254136i</v>
      </c>
      <c r="AG126" s="223" t="str">
        <f t="shared" ca="1" si="57"/>
        <v>-3.99269121344212-7.46979986925756i</v>
      </c>
      <c r="AH126" s="223" t="str">
        <f t="shared" ca="1" si="58"/>
        <v>-7.65671424032761-3.6213561347405i</v>
      </c>
      <c r="AI126" s="223" t="str">
        <f t="shared" ca="1" si="59"/>
        <v>-8.3071698750106+1.65239882606304i</v>
      </c>
      <c r="AJ126" s="223" t="str">
        <f t="shared" ca="1" si="60"/>
        <v>-5.68804857746733+6.27579449894833i</v>
      </c>
      <c r="AK126" s="223" t="str">
        <f t="shared" ca="1" si="61"/>
        <v>-0.830197038688779+8.42913198909654i</v>
      </c>
      <c r="AL126" s="223" t="str">
        <f t="shared" ca="1" si="62"/>
        <v>4.35440754929178+7.26489009602547i</v>
      </c>
      <c r="AM126" s="223" t="str">
        <f t="shared" ca="1" si="63"/>
        <v>7.82518291614359+3.2412968919173i</v>
      </c>
      <c r="AN126" s="223" t="str">
        <f t="shared" ca="1" si="64"/>
        <v>8.21608415762868-2.05802194532061i</v>
      </c>
      <c r="AO126" s="223" t="str">
        <f t="shared" ca="1" si="65"/>
        <v>5.37325843322869-6.54733434478452i</v>
      </c>
      <c r="AP126" s="223" t="str">
        <f t="shared" ca="1" si="66"/>
        <v>0.41559912669382-8.45971456838524i</v>
      </c>
      <c r="AQ126" s="223" t="str">
        <f t="shared" ca="1" si="67"/>
        <v>-4.70563373595414-7.04247856622287i</v>
      </c>
      <c r="AR126" s="223" t="str">
        <f t="shared" ca="1" si="68"/>
        <v>-4.70563373595414-7.04247856622287i</v>
      </c>
      <c r="AS126" s="223" t="str">
        <f t="shared" ca="1" si="69"/>
        <v>-8.10520517386723+2.45868710944969i</v>
      </c>
      <c r="AT126" s="223" t="str">
        <f t="shared" ca="1" si="70"/>
        <v>-5.04552363878256+6.8031010887054i</v>
      </c>
      <c r="AU126" s="223" t="str">
        <f t="shared" ca="1" si="71"/>
        <v>3.6939488408752E-13+8.46991695429526i</v>
      </c>
      <c r="AV126" s="223" t="str">
        <f t="shared" ca="1" si="72"/>
        <v>5.04552363878248+6.80310108870546i</v>
      </c>
      <c r="AW126" s="223" t="str">
        <f t="shared" ca="1" si="73"/>
        <v>8.10520517386721+2.45868710944978i</v>
      </c>
      <c r="AX126" s="223" t="str">
        <f t="shared" ca="1" si="74"/>
        <v>7.97480004090985-2.85342908097652i</v>
      </c>
      <c r="AY126" s="223" t="str">
        <f t="shared" ca="1" si="75"/>
        <v>4.70563373595422-7.04247856622282i</v>
      </c>
      <c r="AZ126" s="223" t="str">
        <f t="shared" ca="1" si="76"/>
        <v>-0.415599126693717-8.45971456838525i</v>
      </c>
      <c r="BA126" s="223" t="str">
        <f t="shared" ca="1" si="77"/>
        <v>-5.3732584332286-6.54733434478459i</v>
      </c>
      <c r="BB126" s="223" t="str">
        <f t="shared" ca="1" si="78"/>
        <v>-8.21608415762865-2.05802194532073i</v>
      </c>
      <c r="BC126" s="223" t="str">
        <f t="shared" ca="1" si="79"/>
        <v>-7.82518291614362+3.24129689191721i</v>
      </c>
      <c r="BD126" s="223" t="str">
        <f t="shared" ca="1" si="80"/>
        <v>-4.35440754929185+7.26489009602542i</v>
      </c>
      <c r="BE126" s="223" t="str">
        <f t="shared" ca="1" si="81"/>
        <v>0.830197038688676+8.42913198909655i</v>
      </c>
      <c r="BF126" s="223" t="str">
        <f t="shared" ca="1" si="82"/>
        <v>5.68804857746787+6.27579449894784i</v>
      </c>
      <c r="BG126" s="223" t="str">
        <f t="shared" ca="1" si="83"/>
        <v>8.30716987501059+1.65239882606312i</v>
      </c>
      <c r="BH126" s="223" t="str">
        <f t="shared" ca="1" si="84"/>
        <v>7.65671424032765-3.6213561347404i</v>
      </c>
      <c r="BI126" s="223" t="str">
        <f t="shared" ca="1" si="85"/>
        <v>3.9926912134422-7.46979986925752i</v>
      </c>
      <c r="BJ126" s="223" t="str">
        <f t="shared" ca="1" si="86"/>
        <v>-1.2427949333016-8.37824289254126i</v>
      </c>
      <c r="BK126" s="223" t="str">
        <f t="shared" ca="1" si="87"/>
        <v>-5.98913571446918-5.98913571446899i</v>
      </c>
      <c r="BL126" s="223" t="str">
        <f t="shared" ca="1" si="88"/>
        <v>-8.3782428925413-1.24279493330133i</v>
      </c>
      <c r="BM126" s="223" t="str">
        <f t="shared" ca="1" si="89"/>
        <v>-7.46979986925779+3.99269121344169i</v>
      </c>
      <c r="BN126" s="223" t="str">
        <f t="shared" ca="1" si="90"/>
        <v>-3.62135613474019+7.65671424032775i</v>
      </c>
      <c r="BO126" s="223" t="str">
        <f t="shared" ca="1" si="91"/>
        <v>1.65239882606338+8.30716987501054i</v>
      </c>
      <c r="BP126" s="223" t="str">
        <f t="shared" ca="1" si="92"/>
        <v>6.27579449894801+5.68804857746768i</v>
      </c>
      <c r="BQ126" s="223" t="str">
        <f t="shared" ca="1" si="93"/>
        <v>8.4291319890965+0.83019703868925i</v>
      </c>
      <c r="BR126" s="223" t="str">
        <f t="shared" ca="1" si="94"/>
        <v>7.26489009602527-4.35440754929211i</v>
      </c>
      <c r="BS126" s="223" t="str">
        <f t="shared" ca="1" si="95"/>
        <v>3.24129689191694-7.82518291614374i</v>
      </c>
      <c r="BT126" s="223" t="str">
        <f t="shared" ca="1" si="96"/>
        <v>-2.05802194532015-8.2160841576288i</v>
      </c>
      <c r="BU126" s="223" t="str">
        <f t="shared" ca="1" si="97"/>
        <v>-6.54733434478423-5.37325843322905i</v>
      </c>
      <c r="BV126" s="223" t="str">
        <f t="shared" ca="1" si="98"/>
        <v>-8.45971456838527-0.415599126693451i</v>
      </c>
      <c r="BW126" s="223" t="str">
        <f t="shared" ca="1" si="99"/>
        <v>-7.04247856622265+4.70563373595447i</v>
      </c>
      <c r="BX126" s="223" t="str">
        <f t="shared" ca="1" si="100"/>
        <v>-2.85342908097704+7.97480004090966i</v>
      </c>
      <c r="BY126" s="223" t="str">
        <f t="shared" ca="1" si="101"/>
        <v>2.45868710945001+8.10520517386714i</v>
      </c>
      <c r="BZ126" s="223" t="str">
        <f t="shared" ca="1" si="102"/>
        <v>6.80310108870562+5.04552363878227i</v>
      </c>
      <c r="CA126" s="223" t="str">
        <f t="shared" ca="1" si="103"/>
        <v>8.46991695429526+1.03763546836174E-13i</v>
      </c>
      <c r="CB126" s="223" t="str">
        <f t="shared" ca="1" si="104"/>
        <v>6.80310108870574-5.0455236387821i</v>
      </c>
      <c r="CC126" s="223" t="str">
        <f t="shared" ca="1" si="105"/>
        <v>2.4586871094494-8.10520517386732i</v>
      </c>
      <c r="CD126" s="223" t="str">
        <f t="shared" ca="1" si="106"/>
        <v>-2.85342908097684-7.97480004090973i</v>
      </c>
      <c r="CE126" s="223" t="str">
        <f t="shared" ca="1" si="107"/>
        <v>-7.04247856622254-4.70563373595465i</v>
      </c>
      <c r="CF126" s="223" t="str">
        <f t="shared" ca="1" si="108"/>
        <v>-8.45971456838528+0.415599126693245i</v>
      </c>
      <c r="CG126" s="223" t="str">
        <f t="shared" ca="1" si="109"/>
        <v>-6.54733434478436+5.37325843322889i</v>
      </c>
      <c r="CH126" s="223" t="str">
        <f t="shared" ca="1" si="110"/>
        <v>-2.05802194532034+8.21608415762875i</v>
      </c>
      <c r="CI126" s="223" t="str">
        <f t="shared" ca="1" si="111"/>
        <v>3.2412968919168+7.82518291614379i</v>
      </c>
      <c r="CJ126" s="223" t="str">
        <f t="shared" ca="1" si="112"/>
        <v>7.26489009602517+4.35440754929229i</v>
      </c>
      <c r="CK126" s="223" t="str">
        <f t="shared" ca="1" si="113"/>
        <v>8.42913198909651-0.830197038689044i</v>
      </c>
      <c r="CL126" s="223" t="str">
        <f t="shared" ca="1" si="114"/>
        <v>6.27579449894815-5.68804857746753i</v>
      </c>
      <c r="CM126" s="223" t="str">
        <f t="shared" ca="1" si="115"/>
        <v>1.65239882606359-8.30716987501049i</v>
      </c>
      <c r="CN126" s="223" t="str">
        <f t="shared" ca="1" si="116"/>
        <v>-3.62135613474077-7.65671424032748i</v>
      </c>
      <c r="CO126" s="223" t="str">
        <f t="shared" ca="1" si="117"/>
        <v>-7.46979986925768-3.99269121344189i</v>
      </c>
      <c r="CP126" s="223" t="str">
        <f t="shared" ca="1" si="118"/>
        <v>-8.37824289254133+1.24279493330113i</v>
      </c>
      <c r="CQ126" s="223" t="str">
        <f t="shared" ca="1" si="119"/>
        <v>-5.98913571446933+5.98913571446884i</v>
      </c>
      <c r="CR126" s="223" t="str">
        <f t="shared" ca="1" si="120"/>
        <v>-1.24279493330097+8.37824289254135i</v>
      </c>
      <c r="CS126" s="223" t="str">
        <f t="shared" ca="1" si="121"/>
        <v>3.99269121344204+7.46979986925761i</v>
      </c>
      <c r="CT126" s="223" t="str">
        <f t="shared" ca="1" si="122"/>
        <v>7.65671424032755+3.62135613474062i</v>
      </c>
      <c r="CU126" s="223" t="str">
        <f t="shared" ca="1" si="123"/>
        <v>8.30716987501063-1.65239882606292i</v>
      </c>
      <c r="CV126" s="223" t="str">
        <f t="shared" ca="1" si="124"/>
        <v>5.68804857746741-6.27579449894826i</v>
      </c>
      <c r="CW126" s="223" t="str">
        <f t="shared" ca="1" si="125"/>
        <v>0.830197038688883-8.42913198909653i</v>
      </c>
      <c r="CX126" s="223" t="str">
        <f t="shared" ca="1" si="126"/>
        <v>-4.3544075492917-7.26489009602552i</v>
      </c>
      <c r="CY126" s="223" t="str">
        <f t="shared" ca="1" si="127"/>
        <v>-7.82518291614355-3.24129689191738i</v>
      </c>
      <c r="CZ126" s="223" t="str">
        <f t="shared" ca="1" si="128"/>
        <v>-8.21608415762871+2.0580219453205i</v>
      </c>
      <c r="DA126" s="223" t="str">
        <f t="shared" ca="1" si="129"/>
        <v>-5.37325843322876+6.54733434478446i</v>
      </c>
      <c r="DB126" s="223" t="str">
        <f t="shared" ca="1" si="130"/>
        <v>-0.415599126693924+8.45971456838524i</v>
      </c>
      <c r="DC126" s="223" t="str">
        <f t="shared" ca="1" si="131"/>
        <v>4.70563373595478+7.04247856622244i</v>
      </c>
      <c r="DD126" s="223" t="str">
        <f t="shared" ca="1" si="132"/>
        <v>7.97480004090979+2.85342908097669i</v>
      </c>
      <c r="DE126" s="223" t="str">
        <f t="shared" ca="1" si="133"/>
        <v>8.10520517386727-2.45868710944956i</v>
      </c>
      <c r="DF126" s="223" t="str">
        <f t="shared" ca="1" si="134"/>
        <v>5.04552363878265-6.80310108870533i</v>
      </c>
      <c r="DG126" s="223" t="str">
        <f t="shared" ca="1" si="135"/>
        <v>-2.65631337251345E-13-8.46991695429526i</v>
      </c>
      <c r="DH126" s="223" t="str">
        <f t="shared" ca="1" si="136"/>
        <v>-5.04552363878239-6.80310108870552i</v>
      </c>
      <c r="DI126" s="223" t="str">
        <f t="shared" ca="1" si="137"/>
        <v>-8.10520517386718-2.45868710944985i</v>
      </c>
      <c r="DJ126" s="223" t="str">
        <f t="shared" ca="1" si="138"/>
        <v>-7.97480004090959+2.85342908097725i</v>
      </c>
      <c r="DK126" s="223" t="str">
        <f t="shared" ca="1" si="139"/>
        <v>-4.70563373595433+7.04247856622274i</v>
      </c>
      <c r="DL126" s="223" t="str">
        <f t="shared" ca="1" si="140"/>
        <v>0.415599126693613+8.45971456838526i</v>
      </c>
      <c r="DM126" s="223" t="str">
        <f t="shared" ca="1" si="141"/>
        <v>5.37325843322848+6.54733434478469i</v>
      </c>
      <c r="DN126" s="223" t="str">
        <f t="shared" ca="1" si="142"/>
        <v>8.21608415762863+2.05802194532081i</v>
      </c>
      <c r="DO126" s="223" t="str">
        <f t="shared" ca="1" si="143"/>
        <v>7.82518291614367-3.24129689191709i</v>
      </c>
      <c r="DP126" s="223" t="str">
        <f t="shared" ca="1" si="144"/>
        <v>4.35440754929191-7.26489009602539i</v>
      </c>
      <c r="DQ126" s="223" t="str">
        <f t="shared" ca="1" si="145"/>
        <v>-0.830197038688574-8.42913198909656i</v>
      </c>
      <c r="DR126" s="223" t="str">
        <f t="shared" ca="1" si="146"/>
        <v>-5.68804857746784-6.27579449894786i</v>
      </c>
      <c r="DS126" s="223" t="str">
        <f t="shared" ca="1" si="147"/>
        <v>-8.30716987501057-1.65239882606322i</v>
      </c>
      <c r="DT126" s="223" t="str">
        <f t="shared" ca="1" si="148"/>
        <v>-7.65671424032771+3.62135613474029i</v>
      </c>
      <c r="DU126" s="223" t="str">
        <f t="shared" ca="1" si="149"/>
        <v>-3.99269121344227+7.46979986925749i</v>
      </c>
      <c r="DV126" s="223" t="str">
        <f t="shared" ca="1" si="150"/>
        <v>1.24279493330149+8.37824289254127i</v>
      </c>
      <c r="DW126" s="223" t="str">
        <f t="shared" ca="1" si="151"/>
        <v>5.98913571446915+5.98913571446902i</v>
      </c>
      <c r="DX126" s="223" t="str">
        <f t="shared" ca="1" si="152"/>
        <v>8.37824289254128+1.24279493330144i</v>
      </c>
      <c r="DY126" s="223" t="str">
        <f t="shared" ca="1" si="153"/>
        <v>7.46979986925786-3.99269121344157i</v>
      </c>
      <c r="DZ126" s="223" t="str">
        <f t="shared" ca="1" si="154"/>
        <v>3.62135613474023-7.65671424032774i</v>
      </c>
      <c r="EA126" s="223" t="str">
        <f t="shared" ca="1" si="155"/>
        <v>-1.65239882606328-8.30716987501056i</v>
      </c>
      <c r="EB126" s="223" t="str">
        <f t="shared" ca="1" si="156"/>
        <v>-6.27579449894798-5.68804857746771i</v>
      </c>
      <c r="EC126" s="223" t="str">
        <f t="shared" ca="1" si="157"/>
        <v>-8.42913198909657-0.830197038688515i</v>
      </c>
      <c r="ED126" s="223" t="str">
        <f t="shared" ca="1" si="158"/>
        <v>-7.26489009602536+4.35440754929196i</v>
      </c>
      <c r="EE126" s="223" t="str">
        <f t="shared" ca="1" si="159"/>
        <v>-3.24129689191703+7.8251829161437i</v>
      </c>
      <c r="EF126" s="223" t="str">
        <f t="shared" ca="1" si="160"/>
        <v>2.05802194532005+8.21608415762883i</v>
      </c>
      <c r="EG126" s="223" t="str">
        <f t="shared" ca="1" si="161"/>
        <v>6.54733434478474+5.37325843322843i</v>
      </c>
      <c r="EH126" s="223" t="str">
        <f t="shared" ca="1" si="162"/>
        <v>8.45971456838526+0.415599126693555i</v>
      </c>
      <c r="EI126" s="223" t="str">
        <f t="shared" ca="1" si="163"/>
        <v>7.04247856622274-4.70563373595433i</v>
      </c>
      <c r="EJ126" s="223" t="str">
        <f t="shared" ca="1" si="164"/>
        <v>2.85342908097714-7.97480004090963i</v>
      </c>
      <c r="EK126" s="223" t="str">
        <f t="shared" ca="1" si="165"/>
        <v>-2.45868710944991-8.10520517386716i</v>
      </c>
      <c r="EL126" s="223" t="str">
        <f t="shared" ca="1" si="166"/>
        <v>-6.8031010887056-5.0455236387823i</v>
      </c>
      <c r="EM126" s="223" t="str">
        <f t="shared" ca="1" si="167"/>
        <v>-8.46991695429526-2.07527093672348E-13i</v>
      </c>
      <c r="EN126" s="223"/>
      <c r="EO126" s="223"/>
      <c r="EP126" s="223"/>
    </row>
    <row r="127" spans="1:146" ht="15" thickBot="1">
      <c r="A127" s="257">
        <f t="shared" si="168"/>
        <v>5.2734375000000014E-4</v>
      </c>
      <c r="B127" s="256">
        <v>27</v>
      </c>
      <c r="C127" s="230">
        <f t="shared" si="169"/>
        <v>5400</v>
      </c>
      <c r="D127" s="229">
        <f t="shared" si="170"/>
        <v>33929.200658769769</v>
      </c>
      <c r="E127" s="229" t="str">
        <f t="shared" si="171"/>
        <v>33929.2006587698i</v>
      </c>
      <c r="F127" s="229" t="str">
        <f t="shared" si="172"/>
        <v>0.801083950379441-0.532385999853432i</v>
      </c>
      <c r="G127" s="229" t="str">
        <f t="shared" si="173"/>
        <v>-4.10367941007359-0.806405474073177i</v>
      </c>
      <c r="H127" s="229" t="str">
        <f t="shared" si="38"/>
        <v>0.0362139902350493-0.0174027335369237i</v>
      </c>
      <c r="I127" s="229" t="str">
        <f t="shared" si="174"/>
        <v>-0.00802715940051582+0.00107087304259809i</v>
      </c>
      <c r="J127" s="255" t="str">
        <f ca="1">IMPRODUCT(1/N_FFT2,AP100)</f>
        <v>0.210710155882117+0.00567861936146145i</v>
      </c>
      <c r="K127" s="254" t="str">
        <f t="shared" ca="1" si="175"/>
        <v>-0.00169748508896665+0.000180060642946494i</v>
      </c>
      <c r="N127" s="246">
        <f t="shared" ca="1" si="176"/>
        <v>7.5305245257800042</v>
      </c>
      <c r="O127" s="223">
        <f t="shared" ca="1" si="39"/>
        <v>-8.4694754742199958</v>
      </c>
      <c r="P127" s="223" t="str">
        <f t="shared" ca="1" si="40"/>
        <v>-6.67688073397249+5.21068886738798i</v>
      </c>
      <c r="Q127" s="223" t="str">
        <f t="shared" ca="1" si="41"/>
        <v>-2.05791467441229+8.21565590815807i</v>
      </c>
      <c r="R127" s="223" t="str">
        <f t="shared" ca="1" si="42"/>
        <v>3.43218137010594+7.74287710422371i</v>
      </c>
      <c r="S127" s="223" t="str">
        <f t="shared" ca="1" si="43"/>
        <v>7.46941051859149+3.99248310117511i</v>
      </c>
      <c r="T127" s="223" t="str">
        <f t="shared" ca="1" si="44"/>
        <v>8.34478482751044-1.44795752388165i</v>
      </c>
      <c r="U127" s="223" t="str">
        <f t="shared" ca="1" si="45"/>
        <v>5.68775209756965-6.27546738378952i</v>
      </c>
      <c r="V127" s="223" t="str">
        <f t="shared" ca="1" si="46"/>
        <v>0.623053267179072-8.44652706351382i</v>
      </c>
      <c r="W127" s="223" t="str">
        <f t="shared" ca="1" si="47"/>
        <v>-4.70538846276624-7.0421114889556i</v>
      </c>
      <c r="X127" s="223" t="str">
        <f t="shared" ca="1" si="48"/>
        <v>-8.04200563761345-2.65671980701908i</v>
      </c>
      <c r="Y127" s="223" t="str">
        <f t="shared" ca="1" si="49"/>
        <v>-7.97438436796499+2.85328035081898i</v>
      </c>
      <c r="Z127" s="223" t="str">
        <f t="shared" ca="1" si="50"/>
        <v>-4.53114922039982+7.15546655018972i</v>
      </c>
      <c r="AA127" s="223" t="str">
        <f t="shared" ca="1" si="51"/>
        <v>0.830153766074358+8.4286926348685i</v>
      </c>
      <c r="AB127" s="223" t="str">
        <f t="shared" ca="1" si="52"/>
        <v>5.84004673213087+6.13399290633283i</v>
      </c>
      <c r="AC127" s="223" t="str">
        <f t="shared" ca="1" si="53"/>
        <v>8.37780619082124+1.24273015472034i</v>
      </c>
      <c r="AD127" s="223" t="str">
        <f t="shared" ca="1" si="54"/>
        <v>7.36918043163312-4.17458915037749i</v>
      </c>
      <c r="AE127" s="223" t="str">
        <f t="shared" ca="1" si="55"/>
        <v>3.24112794480608-7.82477504173833i</v>
      </c>
      <c r="AF127" s="223" t="str">
        <f t="shared" ca="1" si="56"/>
        <v>-2.25891715809485-8.16267775189483i</v>
      </c>
      <c r="AG127" s="223" t="str">
        <f t="shared" ca="1" si="57"/>
        <v>-6.80274648858387-5.04526064940889i</v>
      </c>
      <c r="AH127" s="223" t="str">
        <f t="shared" ca="1" si="58"/>
        <v>-8.46692462655421+0.20785133308166i</v>
      </c>
      <c r="AI127" s="223" t="str">
        <f t="shared" ca="1" si="59"/>
        <v>-6.54699307607159+5.37297836123361i</v>
      </c>
      <c r="AJ127" s="223" t="str">
        <f t="shared" ca="1" si="60"/>
        <v>-1.85567257988011+8.26368526050545i</v>
      </c>
      <c r="AK127" s="223" t="str">
        <f t="shared" ca="1" si="61"/>
        <v>3.62116737768535+7.6563151470666i</v>
      </c>
      <c r="AL127" s="223" t="str">
        <f t="shared" ca="1" si="62"/>
        <v>7.56514131195259+3.80797212944137i</v>
      </c>
      <c r="AM127" s="223" t="str">
        <f t="shared" ca="1" si="63"/>
        <v>8.30673687785119-1.65231269757305i</v>
      </c>
      <c r="AN127" s="223" t="str">
        <f t="shared" ca="1" si="64"/>
        <v>5.53203137382372-6.41316175434895i</v>
      </c>
      <c r="AO127" s="223" t="str">
        <f t="shared" ca="1" si="65"/>
        <v>0.415577464293266-8.45927362009207i</v>
      </c>
      <c r="AP127" s="223" t="str">
        <f t="shared" ca="1" si="66"/>
        <v>-4.87679335506828-6.92451452308217i</v>
      </c>
      <c r="AQ127" s="223" t="str">
        <f t="shared" ca="1" si="67"/>
        <v>-8.10478270377575-2.45855895454868i</v>
      </c>
      <c r="AR127" s="223" t="str">
        <f t="shared" ca="1" si="68"/>
        <v>-8.10478270377575-2.45855895454868i</v>
      </c>
      <c r="AS127" s="223" t="str">
        <f t="shared" ca="1" si="69"/>
        <v>-4.35418058317376+7.26451142593407i</v>
      </c>
      <c r="AT127" s="223" t="str">
        <f t="shared" ca="1" si="70"/>
        <v>1.03675421138241+8.40578107694906i</v>
      </c>
      <c r="AU127" s="223" t="str">
        <f t="shared" ca="1" si="71"/>
        <v>5.98882354091408+5.98882354091414i</v>
      </c>
      <c r="AV127" s="223" t="str">
        <f t="shared" ca="1" si="72"/>
        <v>8.40578107694905+1.0367542113825i</v>
      </c>
      <c r="AW127" s="223" t="str">
        <f t="shared" ca="1" si="73"/>
        <v>7.2645114259341-4.35418058317371i</v>
      </c>
      <c r="AX127" s="223" t="str">
        <f t="shared" ca="1" si="74"/>
        <v>3.04812218522656-7.90195962735471i</v>
      </c>
      <c r="AY127" s="223" t="str">
        <f t="shared" ca="1" si="75"/>
        <v>-2.45855895454859-8.10478270377578i</v>
      </c>
      <c r="AZ127" s="223" t="str">
        <f t="shared" ca="1" si="76"/>
        <v>-6.92451452308212-4.87679335506835i</v>
      </c>
      <c r="BA127" s="223" t="str">
        <f t="shared" ca="1" si="77"/>
        <v>-8.45927362009208+0.415577464293206i</v>
      </c>
      <c r="BB127" s="223" t="str">
        <f t="shared" ca="1" si="78"/>
        <v>-6.41316175434899+5.53203137382367i</v>
      </c>
      <c r="BC127" s="223" t="str">
        <f t="shared" ca="1" si="79"/>
        <v>-1.65231269757312+8.30673687785117i</v>
      </c>
      <c r="BD127" s="223" t="str">
        <f t="shared" ca="1" si="80"/>
        <v>3.8079721294413+7.56514131195263i</v>
      </c>
      <c r="BE127" s="223" t="str">
        <f t="shared" ca="1" si="81"/>
        <v>7.65631514706657+3.62116737768541i</v>
      </c>
      <c r="BF127" s="223" t="str">
        <f t="shared" ca="1" si="82"/>
        <v>8.26368526050547-1.85567257988003i</v>
      </c>
      <c r="BG127" s="223" t="str">
        <f t="shared" ca="1" si="83"/>
        <v>5.37297836123366-6.54699307607155i</v>
      </c>
      <c r="BH127" s="223" t="str">
        <f t="shared" ca="1" si="84"/>
        <v>0.207851333081749-8.46692462655421i</v>
      </c>
      <c r="BI127" s="223" t="str">
        <f t="shared" ca="1" si="85"/>
        <v>-5.04526064940882-6.80274648858393i</v>
      </c>
      <c r="BJ127" s="223" t="str">
        <f t="shared" ca="1" si="86"/>
        <v>-8.16267775189481-2.2589171580949i</v>
      </c>
      <c r="BK127" s="223" t="str">
        <f t="shared" ca="1" si="87"/>
        <v>-7.82477504173804+3.2411279448068i</v>
      </c>
      <c r="BL127" s="223" t="str">
        <f t="shared" ca="1" si="88"/>
        <v>-4.17458915037793+7.36918043163288i</v>
      </c>
      <c r="BM127" s="223" t="str">
        <f t="shared" ca="1" si="89"/>
        <v>1.24273015472078+8.37780619082118i</v>
      </c>
      <c r="BN127" s="223" t="str">
        <f t="shared" ca="1" si="90"/>
        <v>6.13399290633254+5.84004673213119i</v>
      </c>
      <c r="BO127" s="223" t="str">
        <f t="shared" ca="1" si="91"/>
        <v>8.42869263486847+0.830153766074761i</v>
      </c>
      <c r="BP127" s="223" t="str">
        <f t="shared" ca="1" si="92"/>
        <v>7.15546655018992-4.53114922039952i</v>
      </c>
      <c r="BQ127" s="223" t="str">
        <f t="shared" ca="1" si="93"/>
        <v>2.85328035081929-7.97438436796487i</v>
      </c>
      <c r="BR127" s="223" t="str">
        <f t="shared" ca="1" si="94"/>
        <v>-2.65671980701879-8.04200563761355i</v>
      </c>
      <c r="BS127" s="223" t="str">
        <f t="shared" ca="1" si="95"/>
        <v>-7.04211148895545-4.70538846276645i</v>
      </c>
      <c r="BT127" s="223" t="str">
        <f t="shared" ca="1" si="96"/>
        <v>-8.44652706351384+0.623053267178833i</v>
      </c>
      <c r="BU127" s="223" t="str">
        <f t="shared" ca="1" si="97"/>
        <v>-6.27546738378967+5.68775209756949i</v>
      </c>
      <c r="BV127" s="223" t="str">
        <f t="shared" ca="1" si="98"/>
        <v>-1.44795752388191+8.3447848275104i</v>
      </c>
      <c r="BW127" s="223" t="str">
        <f t="shared" ca="1" si="99"/>
        <v>3.99248310117498+7.46941051859156i</v>
      </c>
      <c r="BX127" s="223" t="str">
        <f t="shared" ca="1" si="100"/>
        <v>7.74287710422363+3.43218137010611i</v>
      </c>
      <c r="BY127" s="223" t="str">
        <f t="shared" ca="1" si="101"/>
        <v>8.21565590815811-2.05791467441213i</v>
      </c>
      <c r="BZ127" s="223" t="str">
        <f t="shared" ca="1" si="102"/>
        <v>5.21068886738804-6.67688073397245i</v>
      </c>
      <c r="CA127" s="223" t="str">
        <f t="shared" ca="1" si="103"/>
        <v>8.92321458918385E-14-8.46947547422i</v>
      </c>
      <c r="CB127" s="223" t="str">
        <f t="shared" ca="1" si="104"/>
        <v>-5.21068886738794-6.67688073397251i</v>
      </c>
      <c r="CC127" s="223" t="str">
        <f t="shared" ca="1" si="105"/>
        <v>-8.21565590815807-2.05791467441231i</v>
      </c>
      <c r="CD127" s="223" t="str">
        <f t="shared" ca="1" si="106"/>
        <v>-7.74287710422371+3.43218137010594i</v>
      </c>
      <c r="CE127" s="223" t="str">
        <f t="shared" ca="1" si="107"/>
        <v>-3.99248310117509+7.4694105185915i</v>
      </c>
      <c r="CF127" s="223" t="str">
        <f t="shared" ca="1" si="108"/>
        <v>1.44795752388173+8.34478482751044i</v>
      </c>
      <c r="CG127" s="223" t="str">
        <f t="shared" ca="1" si="109"/>
        <v>6.27546738378959+5.68775209756957i</v>
      </c>
      <c r="CH127" s="223" t="str">
        <f t="shared" ca="1" si="110"/>
        <v>8.44652706351383+0.623053267178951i</v>
      </c>
      <c r="CI127" s="223" t="str">
        <f t="shared" ca="1" si="111"/>
        <v>7.04211148895555-4.70538846276631i</v>
      </c>
      <c r="CJ127" s="223" t="str">
        <f t="shared" ca="1" si="112"/>
        <v>2.6567198070189-8.04200563761351i</v>
      </c>
      <c r="CK127" s="223" t="str">
        <f t="shared" ca="1" si="113"/>
        <v>-2.85328035081912-7.97438436796494i</v>
      </c>
      <c r="CL127" s="223" t="str">
        <f t="shared" ca="1" si="114"/>
        <v>-7.15546655018983-4.53114922039967i</v>
      </c>
      <c r="CM127" s="223" t="str">
        <f t="shared" ca="1" si="115"/>
        <v>-8.42869263486848+0.830153766074643i</v>
      </c>
      <c r="CN127" s="223" t="str">
        <f t="shared" ca="1" si="116"/>
        <v>-6.13399290633266+5.84004673213105i</v>
      </c>
      <c r="CO127" s="223" t="str">
        <f t="shared" ca="1" si="117"/>
        <v>-1.24273015472006+8.37780619082129i</v>
      </c>
      <c r="CP127" s="223" t="str">
        <f t="shared" ca="1" si="118"/>
        <v>4.17458915037777+7.36918043163296i</v>
      </c>
      <c r="CQ127" s="223" t="str">
        <f t="shared" ca="1" si="119"/>
        <v>7.8247750417383+3.24112794480615i</v>
      </c>
      <c r="CR127" s="223" t="str">
        <f t="shared" ca="1" si="120"/>
        <v>8.16267775189461-2.2589171580956i</v>
      </c>
      <c r="CS127" s="223" t="str">
        <f t="shared" ca="1" si="121"/>
        <v>5.04526064940896-6.80274648858382i</v>
      </c>
      <c r="CT127" s="223" t="str">
        <f t="shared" ca="1" si="122"/>
        <v>-0.207851333082444-8.46692462655419i</v>
      </c>
      <c r="CU127" s="223" t="str">
        <f t="shared" ca="1" si="123"/>
        <v>-5.37297836123353-6.54699307607166i</v>
      </c>
      <c r="CV127" s="223" t="str">
        <f t="shared" ca="1" si="124"/>
        <v>-8.26368526050544-1.85567257988018i</v>
      </c>
      <c r="CW127" s="223" t="str">
        <f t="shared" ca="1" si="125"/>
        <v>-7.65631514706662+3.6211673776853i</v>
      </c>
      <c r="CX127" s="223" t="str">
        <f t="shared" ca="1" si="126"/>
        <v>-3.80797212944146+7.56514131195255i</v>
      </c>
      <c r="CY127" s="223" t="str">
        <f t="shared" ca="1" si="127"/>
        <v>1.65231269757297+8.30673687785121i</v>
      </c>
      <c r="CZ127" s="223" t="str">
        <f t="shared" ca="1" si="128"/>
        <v>6.41316175434891+5.53203137382376i</v>
      </c>
      <c r="DA127" s="223" t="str">
        <f t="shared" ca="1" si="129"/>
        <v>8.45927362009207+0.415577464293354i</v>
      </c>
      <c r="DB127" s="223" t="str">
        <f t="shared" ca="1" si="130"/>
        <v>6.92451452308221-4.87679335506822i</v>
      </c>
      <c r="DC127" s="223" t="str">
        <f t="shared" ca="1" si="131"/>
        <v>2.45855895454876-8.10478270377573i</v>
      </c>
      <c r="DD127" s="223" t="str">
        <f t="shared" ca="1" si="132"/>
        <v>-3.04812218522641-7.90195962735476i</v>
      </c>
      <c r="DE127" s="223" t="str">
        <f t="shared" ca="1" si="133"/>
        <v>-7.26451142593404-4.35418058317381i</v>
      </c>
      <c r="DF127" s="223" t="str">
        <f t="shared" ca="1" si="134"/>
        <v>-8.40578107694907+1.03675421138232i</v>
      </c>
      <c r="DG127" s="223" t="str">
        <f t="shared" ca="1" si="135"/>
        <v>-5.98882354091418+5.98882354091404i</v>
      </c>
      <c r="DH127" s="223" t="str">
        <f t="shared" ca="1" si="136"/>
        <v>-1.03675421138253+8.40578107694904i</v>
      </c>
      <c r="DI127" s="223" t="str">
        <f t="shared" ca="1" si="137"/>
        <v>4.35418058317363+7.26451142593415i</v>
      </c>
      <c r="DJ127" s="223" t="str">
        <f t="shared" ca="1" si="138"/>
        <v>7.90195962735467+3.04812218522667i</v>
      </c>
      <c r="DK127" s="223" t="str">
        <f t="shared" ca="1" si="139"/>
        <v>8.10478270377578-2.45855895454857i</v>
      </c>
      <c r="DL127" s="223" t="str">
        <f t="shared" ca="1" si="140"/>
        <v>4.8767933550684-6.92451452308209i</v>
      </c>
      <c r="DM127" s="223" t="str">
        <f t="shared" ca="1" si="141"/>
        <v>-0.415577464293088-8.45927362009208i</v>
      </c>
      <c r="DN127" s="223" t="str">
        <f t="shared" ca="1" si="142"/>
        <v>-5.53203137382365-6.41316175434901i</v>
      </c>
      <c r="DO127" s="223" t="str">
        <f t="shared" ca="1" si="143"/>
        <v>-8.30673687785116-1.65231269757318i</v>
      </c>
      <c r="DP127" s="223" t="str">
        <f t="shared" ca="1" si="144"/>
        <v>-7.56514131195267+3.80797212944121i</v>
      </c>
      <c r="DQ127" s="223" t="str">
        <f t="shared" ca="1" si="145"/>
        <v>-3.62116737768543+7.65631514706656i</v>
      </c>
      <c r="DR127" s="223" t="str">
        <f t="shared" ca="1" si="146"/>
        <v>1.85567257987998+8.26368526050549i</v>
      </c>
      <c r="DS127" s="223" t="str">
        <f t="shared" ca="1" si="147"/>
        <v>6.54699307607149+5.37297836123373i</v>
      </c>
      <c r="DT127" s="223" t="str">
        <f t="shared" ca="1" si="148"/>
        <v>8.46692462655421+0.207851333081869i</v>
      </c>
      <c r="DU127" s="223" t="str">
        <f t="shared" ca="1" si="149"/>
        <v>6.80274648858395-5.04526064940879i</v>
      </c>
      <c r="DV127" s="223" t="str">
        <f t="shared" ca="1" si="150"/>
        <v>2.25891715809499-8.16267775189478i</v>
      </c>
      <c r="DW127" s="223" t="str">
        <f t="shared" ca="1" si="151"/>
        <v>-3.24112794480668-7.82477504173808i</v>
      </c>
      <c r="DX127" s="223" t="str">
        <f t="shared" ca="1" si="152"/>
        <v>-7.36918043163328-4.17458915037721i</v>
      </c>
      <c r="DY127" s="223" t="str">
        <f t="shared" ca="1" si="153"/>
        <v>-8.37780619082119+1.24273015472069i</v>
      </c>
      <c r="DZ127" s="223" t="str">
        <f t="shared" ca="1" si="154"/>
        <v>-5.84004673213064+6.13399290633305i</v>
      </c>
      <c r="EA127" s="223" t="str">
        <f t="shared" ca="1" si="155"/>
        <v>-0.83015376607479+8.42869263486846i</v>
      </c>
      <c r="EB127" s="223" t="str">
        <f t="shared" ca="1" si="156"/>
        <v>4.53114922039949+7.15546655018994i</v>
      </c>
      <c r="EC127" s="223" t="str">
        <f t="shared" ca="1" si="157"/>
        <v>7.97438436796485+2.85328035081938i</v>
      </c>
      <c r="ED127" s="223" t="str">
        <f t="shared" ca="1" si="158"/>
        <v>8.0420056376136-2.65671980701864i</v>
      </c>
      <c r="EE127" s="223" t="str">
        <f t="shared" ca="1" si="159"/>
        <v>4.70538846276648-7.04211148895544i</v>
      </c>
      <c r="EF127" s="223" t="str">
        <f t="shared" ca="1" si="160"/>
        <v>-0.623053267178744-8.44652706351385i</v>
      </c>
      <c r="EG127" s="223" t="str">
        <f t="shared" ca="1" si="161"/>
        <v>-5.68775209756938-6.27546738378977i</v>
      </c>
      <c r="EH127" s="223" t="str">
        <f t="shared" ca="1" si="162"/>
        <v>-8.34478482751039-1.44795752388193i</v>
      </c>
      <c r="EI127" s="223" t="str">
        <f t="shared" ca="1" si="163"/>
        <v>-7.4694105185916+3.9924831011749i</v>
      </c>
      <c r="EJ127" s="223" t="str">
        <f t="shared" ca="1" si="164"/>
        <v>-3.43218137010618+7.7428771042236i</v>
      </c>
      <c r="EK127" s="223" t="str">
        <f t="shared" ca="1" si="165"/>
        <v>2.0579146744121+8.21565590815811i</v>
      </c>
      <c r="EL127" s="223" t="str">
        <f t="shared" ca="1" si="166"/>
        <v>6.67688073397239+5.21068886738811i</v>
      </c>
      <c r="EM127" s="223" t="str">
        <f t="shared" ca="1" si="167"/>
        <v>8.46947547422+1.78464291783677E-13i</v>
      </c>
      <c r="EN127" s="223"/>
      <c r="EO127" s="223"/>
      <c r="EP127" s="223"/>
    </row>
    <row r="128" spans="1:146" ht="15" thickBot="1">
      <c r="A128" s="257">
        <f t="shared" si="168"/>
        <v>5.4687500000000016E-4</v>
      </c>
      <c r="B128" s="256">
        <v>28</v>
      </c>
      <c r="C128" s="230">
        <f t="shared" si="169"/>
        <v>5600</v>
      </c>
      <c r="D128" s="229">
        <f t="shared" si="170"/>
        <v>35185.83772020568</v>
      </c>
      <c r="E128" s="229" t="str">
        <f t="shared" si="171"/>
        <v>35185.8377202057i</v>
      </c>
      <c r="F128" s="229" t="str">
        <f t="shared" si="172"/>
        <v>0.799431530597093-0.521454112930646i</v>
      </c>
      <c r="G128" s="229" t="str">
        <f t="shared" si="173"/>
        <v>-4.16580988995951-0.782776213622488i</v>
      </c>
      <c r="H128" s="229" t="str">
        <f t="shared" si="38"/>
        <v>0.0361832760314145-0.0167821549127541i</v>
      </c>
      <c r="I128" s="229" t="str">
        <f t="shared" si="174"/>
        <v>-0.00794563016115972+0.000948454716255892i</v>
      </c>
      <c r="J128" s="255" t="str">
        <f ca="1">IMPRODUCT(1/N_FFT2,AQ100)</f>
        <v>0.0445475012260133-0.000607030931765871i</v>
      </c>
      <c r="K128" s="254" t="str">
        <f t="shared" ca="1" si="175"/>
        <v>-0.000353382227995564+0.0000470745309154232i</v>
      </c>
      <c r="N128" s="246">
        <f t="shared" ca="1" si="176"/>
        <v>7.5309989033797518</v>
      </c>
      <c r="O128" s="223">
        <f t="shared" ca="1" si="39"/>
        <v>-8.4690010966202482</v>
      </c>
      <c r="P128" s="223" t="str">
        <f t="shared" ca="1" si="40"/>
        <v>-6.54662637722793+5.37267741927043i</v>
      </c>
      <c r="Q128" s="223" t="str">
        <f t="shared" ca="1" si="41"/>
        <v>-1.65222015109463+8.30627161528395i</v>
      </c>
      <c r="R128" s="223" t="str">
        <f t="shared" ca="1" si="42"/>
        <v>3.99225948112257+7.46899215489894i</v>
      </c>
      <c r="S128" s="223" t="str">
        <f t="shared" ca="1" si="43"/>
        <v>7.82433677398309+3.24094640835834i</v>
      </c>
      <c r="T128" s="223" t="str">
        <f t="shared" ca="1" si="44"/>
        <v>8.10432875271622-2.45842125000013i</v>
      </c>
      <c r="U128" s="223" t="str">
        <f t="shared" ca="1" si="45"/>
        <v>4.7051249126926-7.04171705839665i</v>
      </c>
      <c r="V128" s="223" t="str">
        <f t="shared" ca="1" si="46"/>
        <v>-0.830107268938625-8.42822054152656i</v>
      </c>
      <c r="W128" s="223" t="str">
        <f t="shared" ca="1" si="47"/>
        <v>-5.9884881052965-5.98848810529647i</v>
      </c>
      <c r="X128" s="223" t="str">
        <f t="shared" ca="1" si="48"/>
        <v>-8.42822054152656-0.830107268938591i</v>
      </c>
      <c r="Y128" s="223" t="str">
        <f t="shared" ca="1" si="49"/>
        <v>-7.04171705839668+4.70512491269256i</v>
      </c>
      <c r="Z128" s="223" t="str">
        <f t="shared" ca="1" si="50"/>
        <v>-2.4584212500001+8.10432875271623i</v>
      </c>
      <c r="AA128" s="223" t="str">
        <f t="shared" ca="1" si="51"/>
        <v>3.24094640835836+7.82433677398308i</v>
      </c>
      <c r="AB128" s="223" t="str">
        <f t="shared" ca="1" si="52"/>
        <v>7.46899215489895+3.99225948112254i</v>
      </c>
      <c r="AC128" s="223" t="str">
        <f t="shared" ca="1" si="53"/>
        <v>8.30627161528396-1.65222015109458i</v>
      </c>
      <c r="AD128" s="223" t="str">
        <f t="shared" ca="1" si="54"/>
        <v>5.37267741927049-6.54662637722788i</v>
      </c>
      <c r="AE128" s="223" t="str">
        <f t="shared" ca="1" si="55"/>
        <v>-2.06984028029324E-13-8.46900109662025i</v>
      </c>
      <c r="AF128" s="223" t="str">
        <f t="shared" ca="1" si="56"/>
        <v>-5.37267741927015-6.54662637722817i</v>
      </c>
      <c r="AG128" s="223" t="str">
        <f t="shared" ca="1" si="57"/>
        <v>-8.30627161528393-1.65222015109468i</v>
      </c>
      <c r="AH128" s="223" t="str">
        <f t="shared" ca="1" si="58"/>
        <v>-7.46899215489884+3.99225948112275i</v>
      </c>
      <c r="AI128" s="223" t="str">
        <f t="shared" ca="1" si="59"/>
        <v>-3.2409464083587+7.82433677398294i</v>
      </c>
      <c r="AJ128" s="223" t="str">
        <f t="shared" ca="1" si="60"/>
        <v>2.45842125+8.10432875271625i</v>
      </c>
      <c r="AK128" s="223" t="str">
        <f t="shared" ca="1" si="61"/>
        <v>7.04171705839676+4.70512491269244i</v>
      </c>
      <c r="AL128" s="223" t="str">
        <f t="shared" ca="1" si="62"/>
        <v>8.42822054152659-0.830107268938232i</v>
      </c>
      <c r="AM128" s="223" t="str">
        <f t="shared" ca="1" si="63"/>
        <v>5.98848810529657-5.9884881052964i</v>
      </c>
      <c r="AN128" s="223" t="str">
        <f t="shared" ca="1" si="64"/>
        <v>0.830107268938468-8.42822054152658i</v>
      </c>
      <c r="AO128" s="223" t="str">
        <f t="shared" ca="1" si="65"/>
        <v>-4.70512491269295-7.04171705839642i</v>
      </c>
      <c r="AP128" s="223" t="str">
        <f t="shared" ca="1" si="66"/>
        <v>-8.10432875271619-2.45842125000024i</v>
      </c>
      <c r="AQ128" s="223" t="str">
        <f t="shared" ca="1" si="67"/>
        <v>-7.82433677398304+3.24094640835847i</v>
      </c>
      <c r="AR128" s="223" t="str">
        <f t="shared" ca="1" si="68"/>
        <v>-7.82433677398304+3.24094640835847i</v>
      </c>
      <c r="AS128" s="223" t="str">
        <f t="shared" ca="1" si="69"/>
        <v>1.65222015109444+8.30627161528399i</v>
      </c>
      <c r="AT128" s="223" t="str">
        <f t="shared" ca="1" si="70"/>
        <v>6.54662637722802+5.37267741927033i</v>
      </c>
      <c r="AU128" s="223" t="str">
        <f t="shared" ca="1" si="71"/>
        <v>8.46900109662025-4.13968056058648E-13i</v>
      </c>
      <c r="AV128" s="223" t="str">
        <f t="shared" ca="1" si="72"/>
        <v>6.54662637722805-5.37267741927029i</v>
      </c>
      <c r="AW128" s="223" t="str">
        <f t="shared" ca="1" si="73"/>
        <v>1.65222015109448-8.30627161528398i</v>
      </c>
      <c r="AX128" s="223" t="str">
        <f t="shared" ca="1" si="74"/>
        <v>-3.99225948112292-7.46899215489876i</v>
      </c>
      <c r="AY128" s="223" t="str">
        <f t="shared" ca="1" si="75"/>
        <v>-7.82433677398302-3.24094640835851i</v>
      </c>
      <c r="AZ128" s="223" t="str">
        <f t="shared" ca="1" si="76"/>
        <v>-8.10432875271619+2.4584212500002i</v>
      </c>
      <c r="BA128" s="223" t="str">
        <f t="shared" ca="1" si="77"/>
        <v>-4.70512491269225+7.04171705839688i</v>
      </c>
      <c r="BB128" s="223" t="str">
        <f t="shared" ca="1" si="78"/>
        <v>0.830107268938423+8.42822054152658i</v>
      </c>
      <c r="BC128" s="223" t="str">
        <f t="shared" ca="1" si="79"/>
        <v>5.98848810529654+5.98848810529643i</v>
      </c>
      <c r="BD128" s="223" t="str">
        <f t="shared" ca="1" si="80"/>
        <v>8.42822054152659+0.830107268938276i</v>
      </c>
      <c r="BE128" s="223" t="str">
        <f t="shared" ca="1" si="81"/>
        <v>7.04171705839678-4.70512491269241i</v>
      </c>
      <c r="BF128" s="223" t="str">
        <f t="shared" ca="1" si="82"/>
        <v>2.45842125000003-8.10432875271624i</v>
      </c>
      <c r="BG128" s="223" t="str">
        <f t="shared" ca="1" si="83"/>
        <v>-3.24094640835864-7.82433677398296i</v>
      </c>
      <c r="BH128" s="223" t="str">
        <f t="shared" ca="1" si="84"/>
        <v>-7.46899215489882-3.99225948112279i</v>
      </c>
      <c r="BI128" s="223" t="str">
        <f t="shared" ca="1" si="85"/>
        <v>-8.30627161528394+1.65222015109463i</v>
      </c>
      <c r="BJ128" s="223" t="str">
        <f t="shared" ca="1" si="86"/>
        <v>-5.37267741927021+6.54662637722812i</v>
      </c>
      <c r="BK128" s="223" t="str">
        <f t="shared" ca="1" si="87"/>
        <v>-2.36554093101595E-13+8.46900109662025i</v>
      </c>
      <c r="BL128" s="223" t="str">
        <f t="shared" ca="1" si="88"/>
        <v>5.37267741927045+6.54662637722793i</v>
      </c>
      <c r="BM128" s="223" t="str">
        <f t="shared" ca="1" si="89"/>
        <v>8.30627161528402+1.65222015109427i</v>
      </c>
      <c r="BN128" s="223" t="str">
        <f t="shared" ca="1" si="90"/>
        <v>7.46899215489906-3.99225948112235i</v>
      </c>
      <c r="BO128" s="223" t="str">
        <f t="shared" ca="1" si="91"/>
        <v>3.24094640835831-7.82433677398311i</v>
      </c>
      <c r="BP128" s="223" t="str">
        <f t="shared" ca="1" si="92"/>
        <v>-2.45842125000038-8.10432875271614i</v>
      </c>
      <c r="BQ128" s="223" t="str">
        <f t="shared" ca="1" si="93"/>
        <v>-7.04171705839651-4.70512491269282i</v>
      </c>
      <c r="BR128" s="223" t="str">
        <f t="shared" ca="1" si="94"/>
        <v>-8.42822054152656+0.830107268938644i</v>
      </c>
      <c r="BS128" s="223" t="str">
        <f t="shared" ca="1" si="95"/>
        <v>-5.98848810529629+5.98848810529668i</v>
      </c>
      <c r="BT128" s="223" t="str">
        <f t="shared" ca="1" si="96"/>
        <v>-0.830107268938894+8.42822054152653i</v>
      </c>
      <c r="BU128" s="223" t="str">
        <f t="shared" ca="1" si="97"/>
        <v>4.70512491269257+7.04171705839668i</v>
      </c>
      <c r="BV128" s="223" t="str">
        <f t="shared" ca="1" si="98"/>
        <v>8.1043287527163+2.45842124999987i</v>
      </c>
      <c r="BW128" s="223" t="str">
        <f t="shared" ca="1" si="99"/>
        <v>7.8243367739832-3.24094640835808i</v>
      </c>
      <c r="BX128" s="223" t="str">
        <f t="shared" ca="1" si="100"/>
        <v>3.99225948112262-7.46899215489891i</v>
      </c>
      <c r="BY128" s="223" t="str">
        <f t="shared" ca="1" si="101"/>
        <v>-1.65222015109485-8.3062716152839i</v>
      </c>
      <c r="BZ128" s="223" t="str">
        <f t="shared" ca="1" si="102"/>
        <v>-6.54662637722773-5.37267741927068i</v>
      </c>
      <c r="CA128" s="223" t="str">
        <f t="shared" ca="1" si="103"/>
        <v>-8.46900109662025-7.47019691348796E-14i</v>
      </c>
      <c r="CB128" s="223" t="str">
        <f t="shared" ca="1" si="104"/>
        <v>-6.54662637722778+5.37267741927062i</v>
      </c>
      <c r="CC128" s="223" t="str">
        <f t="shared" ca="1" si="105"/>
        <v>-1.65222015109493+8.30627161528388i</v>
      </c>
      <c r="CD128" s="223" t="str">
        <f t="shared" ca="1" si="106"/>
        <v>3.99225948112254+7.46899215489895i</v>
      </c>
      <c r="CE128" s="223" t="str">
        <f t="shared" ca="1" si="107"/>
        <v>7.82433677398317+3.24094640835815i</v>
      </c>
      <c r="CF128" s="223" t="str">
        <f t="shared" ca="1" si="108"/>
        <v>8.10432875271632-2.45842124999979i</v>
      </c>
      <c r="CG128" s="223" t="str">
        <f t="shared" ca="1" si="109"/>
        <v>4.70512491269264-7.04171705839662i</v>
      </c>
      <c r="CH128" s="223" t="str">
        <f t="shared" ca="1" si="110"/>
        <v>-0.830107268938806-8.42822054152654i</v>
      </c>
      <c r="CI128" s="223" t="str">
        <f t="shared" ca="1" si="111"/>
        <v>-5.98848810529624-5.98848810529673i</v>
      </c>
      <c r="CJ128" s="223" t="str">
        <f t="shared" ca="1" si="112"/>
        <v>-8.42822054152655-0.830107268938733i</v>
      </c>
      <c r="CK128" s="223" t="str">
        <f t="shared" ca="1" si="113"/>
        <v>-7.04171705839656+4.70512491269275i</v>
      </c>
      <c r="CL128" s="223" t="str">
        <f t="shared" ca="1" si="114"/>
        <v>-2.45842125000047+8.10432875271612i</v>
      </c>
      <c r="CM128" s="223" t="str">
        <f t="shared" ca="1" si="115"/>
        <v>3.24094640835822+7.82433677398314i</v>
      </c>
      <c r="CN128" s="223" t="str">
        <f t="shared" ca="1" si="116"/>
        <v>7.46899215489902+3.99225948112242i</v>
      </c>
      <c r="CO128" s="223" t="str">
        <f t="shared" ca="1" si="117"/>
        <v>8.30627161528404-1.65222015109418i</v>
      </c>
      <c r="CP128" s="223" t="str">
        <f t="shared" ca="1" si="118"/>
        <v>5.37267741927052-6.54662637722787i</v>
      </c>
      <c r="CQ128" s="223" t="str">
        <f t="shared" ca="1" si="119"/>
        <v>-1.47326026915314E-13-8.46900109662025i</v>
      </c>
      <c r="CR128" s="223" t="str">
        <f t="shared" ca="1" si="120"/>
        <v>-5.37267741927009-6.54662637722821i</v>
      </c>
      <c r="CS128" s="223" t="str">
        <f t="shared" ca="1" si="121"/>
        <v>-8.30627161528393-1.65222015109472i</v>
      </c>
      <c r="CT128" s="223" t="str">
        <f t="shared" ca="1" si="122"/>
        <v>-7.46899215489888+3.99225948112269i</v>
      </c>
      <c r="CU128" s="223" t="str">
        <f t="shared" ca="1" si="123"/>
        <v>-3.24094640835795+7.82433677398325i</v>
      </c>
      <c r="CV128" s="223" t="str">
        <f t="shared" ca="1" si="124"/>
        <v>2.45842124999994+8.10432875271627i</v>
      </c>
      <c r="CW128" s="223" t="str">
        <f t="shared" ca="1" si="125"/>
        <v>7.04171705839675+4.70512491269246i</v>
      </c>
      <c r="CX128" s="223" t="str">
        <f t="shared" ca="1" si="126"/>
        <v>8.4282205415266-0.830107268938188i</v>
      </c>
      <c r="CY128" s="223" t="str">
        <f t="shared" ca="1" si="127"/>
        <v>5.98848810529662-5.98848810529635i</v>
      </c>
      <c r="CZ128" s="223" t="str">
        <f t="shared" ca="1" si="128"/>
        <v>0.830107268938512-8.42822054152657i</v>
      </c>
      <c r="DA128" s="223" t="str">
        <f t="shared" ca="1" si="129"/>
        <v>-4.70512491269288-7.04171705839646i</v>
      </c>
      <c r="DB128" s="223" t="str">
        <f t="shared" ca="1" si="130"/>
        <v>-8.10432875271618-2.45842125000025i</v>
      </c>
      <c r="DC128" s="223" t="str">
        <f t="shared" ca="1" si="131"/>
        <v>-7.82433677398306+3.24094640835842i</v>
      </c>
      <c r="DD128" s="223" t="str">
        <f t="shared" ca="1" si="132"/>
        <v>-3.99225948112302+7.4689921548987i</v>
      </c>
      <c r="DE128" s="223" t="str">
        <f t="shared" ca="1" si="133"/>
        <v>1.65222015109434+8.306271615284i</v>
      </c>
      <c r="DF128" s="223" t="str">
        <f t="shared" ca="1" si="134"/>
        <v>6.54662637722801+5.37267741927035i</v>
      </c>
      <c r="DG128" s="223" t="str">
        <f t="shared" ca="1" si="135"/>
        <v>8.46900109662025-3.69354022965508E-13i</v>
      </c>
      <c r="DH128" s="223" t="str">
        <f t="shared" ca="1" si="136"/>
        <v>6.54662637722808-5.37267741927026i</v>
      </c>
      <c r="DI128" s="223" t="str">
        <f t="shared" ca="1" si="137"/>
        <v>1.65222015109456-8.30627161528396i</v>
      </c>
      <c r="DJ128" s="223" t="str">
        <f t="shared" ca="1" si="138"/>
        <v>-3.99225948112293-7.46899215489875i</v>
      </c>
      <c r="DK128" s="223" t="str">
        <f t="shared" ca="1" si="139"/>
        <v>-7.82433677398302-3.24094640835853i</v>
      </c>
      <c r="DL128" s="223" t="str">
        <f t="shared" ca="1" si="140"/>
        <v>-8.10432875271621+2.45842125000015i</v>
      </c>
      <c r="DM128" s="223" t="str">
        <f t="shared" ca="1" si="141"/>
        <v>-4.70512491269232+7.04171705839684i</v>
      </c>
      <c r="DN128" s="223" t="str">
        <f t="shared" ca="1" si="142"/>
        <v>0.830107268938349+8.42822054152658i</v>
      </c>
      <c r="DO128" s="223" t="str">
        <f t="shared" ca="1" si="143"/>
        <v>5.98848810529655+5.98848810529642i</v>
      </c>
      <c r="DP128" s="223" t="str">
        <f t="shared" ca="1" si="144"/>
        <v>8.42822054152659+0.830107268938291i</v>
      </c>
      <c r="DQ128" s="223" t="str">
        <f t="shared" ca="1" si="145"/>
        <v>7.04171705839681-4.70512491269237i</v>
      </c>
      <c r="DR128" s="223" t="str">
        <f t="shared" ca="1" si="146"/>
        <v>2.45842125000009-8.10432875271623i</v>
      </c>
      <c r="DS128" s="223" t="str">
        <f t="shared" ca="1" si="147"/>
        <v>-3.24094640835858-7.82433677398299i</v>
      </c>
      <c r="DT128" s="223" t="str">
        <f t="shared" ca="1" si="148"/>
        <v>-7.46899215489883-3.99225948112278i</v>
      </c>
      <c r="DU128" s="223" t="str">
        <f t="shared" ca="1" si="149"/>
        <v>-8.30627161528395+1.65222015109462i</v>
      </c>
      <c r="DV128" s="223" t="str">
        <f t="shared" ca="1" si="150"/>
        <v>-5.37267741927022+6.54662637722811i</v>
      </c>
      <c r="DW128" s="223" t="str">
        <f t="shared" ca="1" si="151"/>
        <v>-3.11256062236475E-13+8.46900109662025i</v>
      </c>
      <c r="DX128" s="223" t="str">
        <f t="shared" ca="1" si="152"/>
        <v>5.37267741927039+6.54662637722797i</v>
      </c>
      <c r="DY128" s="223" t="str">
        <f t="shared" ca="1" si="153"/>
        <v>8.30627161528402+1.65222015109428i</v>
      </c>
      <c r="DZ128" s="223" t="str">
        <f t="shared" ca="1" si="154"/>
        <v>7.46899215489907-3.99225948112233i</v>
      </c>
      <c r="EA128" s="223" t="str">
        <f t="shared" ca="1" si="155"/>
        <v>3.24094640835837-7.82433677398307i</v>
      </c>
      <c r="EB128" s="223" t="str">
        <f t="shared" ca="1" si="156"/>
        <v>-2.4584212500003-8.10432875271616i</v>
      </c>
      <c r="EC128" s="223" t="str">
        <f t="shared" ca="1" si="157"/>
        <v>-7.04171705839646-4.70512491269289i</v>
      </c>
      <c r="ED128" s="223" t="str">
        <f t="shared" ca="1" si="158"/>
        <v>-8.42822054152656+0.83010726893863i</v>
      </c>
      <c r="EE128" s="223" t="str">
        <f t="shared" ca="1" si="159"/>
        <v>-5.98848810529631+5.98848810529666i</v>
      </c>
      <c r="EF128" s="223" t="str">
        <f t="shared" ca="1" si="160"/>
        <v>-0.830107268938968+8.42822054152652i</v>
      </c>
      <c r="EG128" s="223" t="str">
        <f t="shared" ca="1" si="161"/>
        <v>4.7051249126925+7.04171705839672i</v>
      </c>
      <c r="EH128" s="223" t="str">
        <f t="shared" ca="1" si="162"/>
        <v>8.10432875271627+2.45842124999994i</v>
      </c>
      <c r="EI128" s="223" t="str">
        <f t="shared" ca="1" si="163"/>
        <v>7.82433677398321-3.24094640835806i</v>
      </c>
      <c r="EJ128" s="223" t="str">
        <f t="shared" ca="1" si="164"/>
        <v>3.99225948112263-7.46899215489891i</v>
      </c>
      <c r="EK128" s="223" t="str">
        <f t="shared" ca="1" si="165"/>
        <v>-1.65222015109477-8.30627161528392i</v>
      </c>
      <c r="EL128" s="223" t="str">
        <f t="shared" ca="1" si="166"/>
        <v>-6.54662637722768-5.37267741927074i</v>
      </c>
      <c r="EM128" s="223" t="str">
        <f t="shared" ca="1" si="167"/>
        <v>-8.46900109662025-1.49403938269759E-13i</v>
      </c>
      <c r="EN128" s="223"/>
      <c r="EO128" s="223"/>
      <c r="EP128" s="223"/>
    </row>
    <row r="129" spans="1:146" ht="15" thickBot="1">
      <c r="A129" s="257">
        <f t="shared" si="168"/>
        <v>5.6640625000000018E-4</v>
      </c>
      <c r="B129" s="256">
        <v>29</v>
      </c>
      <c r="C129" s="230">
        <f t="shared" si="169"/>
        <v>5800</v>
      </c>
      <c r="D129" s="229">
        <f t="shared" si="170"/>
        <v>36442.474781641598</v>
      </c>
      <c r="E129" s="229" t="str">
        <f t="shared" si="171"/>
        <v>36442.4747816416i</v>
      </c>
      <c r="F129" s="229" t="str">
        <f t="shared" si="172"/>
        <v>0.797822401433423-0.511544116768387i</v>
      </c>
      <c r="G129" s="229" t="str">
        <f t="shared" si="173"/>
        <v>-4.22612703252049-0.755902565339013i</v>
      </c>
      <c r="H129" s="229" t="str">
        <f t="shared" si="38"/>
        <v>0.0361556679301865-0.0162043074903934i</v>
      </c>
      <c r="I129" s="229" t="str">
        <f t="shared" si="174"/>
        <v>-0.00786940573467005+0.000827525789683663i</v>
      </c>
      <c r="J129" s="255" t="str">
        <f ca="1">IMPRODUCT(1/N_FFT2,AR100)</f>
        <v>0.0445475012260133-0.000607030931765871i</v>
      </c>
      <c r="K129" s="254" t="str">
        <f t="shared" ca="1" si="175"/>
        <v>-0.000350060027862038+0.0000416411788260511i</v>
      </c>
      <c r="N129" s="246">
        <f t="shared" ca="1" si="176"/>
        <v>7.5315087651761576</v>
      </c>
      <c r="O129" s="223">
        <f t="shared" ca="1" si="39"/>
        <v>-8.4684912348238424</v>
      </c>
      <c r="P129" s="223" t="str">
        <f t="shared" ca="1" si="40"/>
        <v>-6.41241647957123+5.53138849537903i</v>
      </c>
      <c r="Q129" s="223" t="str">
        <f t="shared" ca="1" si="41"/>
        <v>-1.24258573680673+8.3768326043304i</v>
      </c>
      <c r="R129" s="223" t="str">
        <f t="shared" ca="1" si="42"/>
        <v>4.53062265466548+7.15463501202683i</v>
      </c>
      <c r="S129" s="223" t="str">
        <f t="shared" ca="1" si="43"/>
        <v>8.1038408453976+2.45827324493308i</v>
      </c>
      <c r="T129" s="223" t="str">
        <f t="shared" ca="1" si="44"/>
        <v>7.74197730296579-3.43178251563977i</v>
      </c>
      <c r="U129" s="223" t="str">
        <f t="shared" ca="1" si="45"/>
        <v>3.62074656111867-7.65542540519046i</v>
      </c>
      <c r="V129" s="223" t="str">
        <f t="shared" ca="1" si="46"/>
        <v>-2.25865464889185-8.1617291655217i</v>
      </c>
      <c r="W129" s="223" t="str">
        <f t="shared" ca="1" si="47"/>
        <v>-7.04129312380648-4.70484164865554i</v>
      </c>
      <c r="X129" s="223" t="str">
        <f t="shared" ca="1" si="48"/>
        <v>-8.40480423949122+1.03663372997345i</v>
      </c>
      <c r="Y129" s="223" t="str">
        <f t="shared" ca="1" si="49"/>
        <v>-5.68709112278947+6.27473811050131i</v>
      </c>
      <c r="Z129" s="223" t="str">
        <f t="shared" ca="1" si="50"/>
        <v>-0.207827178638116+8.46594068359255i</v>
      </c>
      <c r="AA129" s="223" t="str">
        <f t="shared" ca="1" si="51"/>
        <v>5.37235396637094+6.54623224872955i</v>
      </c>
      <c r="AB129" s="223" t="str">
        <f t="shared" ca="1" si="52"/>
        <v>8.34381507843866+1.44778925645551i</v>
      </c>
      <c r="AC129" s="223" t="str">
        <f t="shared" ca="1" si="53"/>
        <v>7.26366721564497-4.35367458299914i</v>
      </c>
      <c r="AD129" s="223" t="str">
        <f t="shared" ca="1" si="54"/>
        <v>2.656411069092-8.04107107457046i</v>
      </c>
      <c r="AE129" s="223" t="str">
        <f t="shared" ca="1" si="55"/>
        <v>-3.24075129269607-7.82386572310498i</v>
      </c>
      <c r="AF129" s="223" t="str">
        <f t="shared" ca="1" si="56"/>
        <v>-7.56426216540573-3.80752960425782i</v>
      </c>
      <c r="AG129" s="223" t="str">
        <f t="shared" ca="1" si="57"/>
        <v>-8.21470116518313+2.05767552374691i</v>
      </c>
      <c r="AH129" s="223" t="str">
        <f t="shared" ca="1" si="58"/>
        <v>-4.87622662196188+6.92370982389921i</v>
      </c>
      <c r="AI129" s="223" t="str">
        <f t="shared" ca="1" si="59"/>
        <v>0.830057293742956+8.4277131348541i</v>
      </c>
      <c r="AJ129" s="223" t="str">
        <f t="shared" ca="1" si="60"/>
        <v>6.1332800738213+5.83936805916143i</v>
      </c>
      <c r="AK129" s="223" t="str">
        <f t="shared" ca="1" si="61"/>
        <v>8.45829056625537+0.415529169955144i</v>
      </c>
      <c r="AL129" s="223" t="str">
        <f t="shared" ca="1" si="62"/>
        <v>6.67610481236041-5.21008333221902i</v>
      </c>
      <c r="AM129" s="223" t="str">
        <f t="shared" ca="1" si="63"/>
        <v>1.65212068199256-8.305771550339i</v>
      </c>
      <c r="AN129" s="223" t="str">
        <f t="shared" ca="1" si="64"/>
        <v>-4.17410402055817-7.36832405773853i</v>
      </c>
      <c r="AO129" s="223" t="str">
        <f t="shared" ca="1" si="65"/>
        <v>-7.97345766320289-2.85294877055292i</v>
      </c>
      <c r="AP129" s="223" t="str">
        <f t="shared" ca="1" si="66"/>
        <v>-7.90104133908579+3.04776796235306i</v>
      </c>
      <c r="AQ129" s="223" t="str">
        <f t="shared" ca="1" si="67"/>
        <v>-3.9920191339359+7.4685424969386i</v>
      </c>
      <c r="AR129" s="223" t="str">
        <f t="shared" ca="1" si="68"/>
        <v>-3.9920191339359+7.4685424969386i</v>
      </c>
      <c r="AS129" s="223" t="str">
        <f t="shared" ca="1" si="69"/>
        <v>6.80195594008821+5.04467433868501i</v>
      </c>
      <c r="AT129" s="223" t="str">
        <f t="shared" ca="1" si="70"/>
        <v>8.44554549095694-0.622980862037723i</v>
      </c>
      <c r="AU129" s="223" t="str">
        <f t="shared" ca="1" si="71"/>
        <v>5.98812757856278-5.98812757856278i</v>
      </c>
      <c r="AV129" s="223" t="str">
        <f t="shared" ca="1" si="72"/>
        <v>0.622980862037753-8.44554549095693i</v>
      </c>
      <c r="AW129" s="223" t="str">
        <f t="shared" ca="1" si="73"/>
        <v>-5.04467433868501-6.80195594008821i</v>
      </c>
      <c r="AX129" s="223" t="str">
        <f t="shared" ca="1" si="74"/>
        <v>-8.26272493603021-1.8554569318076i</v>
      </c>
      <c r="AY129" s="223" t="str">
        <f t="shared" ca="1" si="75"/>
        <v>-7.46854249693902+3.99201913393513i</v>
      </c>
      <c r="AZ129" s="223" t="str">
        <f t="shared" ca="1" si="76"/>
        <v>-3.04776796235306+7.90104133908579i</v>
      </c>
      <c r="BA129" s="223" t="str">
        <f t="shared" ca="1" si="77"/>
        <v>2.85294877055289+7.9734576632029i</v>
      </c>
      <c r="BB129" s="223" t="str">
        <f t="shared" ca="1" si="78"/>
        <v>7.36832405773853+4.17410402055817i</v>
      </c>
      <c r="BC129" s="223" t="str">
        <f t="shared" ca="1" si="79"/>
        <v>8.30577155033901-1.65212068199253i</v>
      </c>
      <c r="BD129" s="223" t="str">
        <f t="shared" ca="1" si="80"/>
        <v>5.21008333221902-6.67610481236041i</v>
      </c>
      <c r="BE129" s="223" t="str">
        <f t="shared" ca="1" si="81"/>
        <v>-0.415529169955129-8.45829056625537i</v>
      </c>
      <c r="BF129" s="223" t="str">
        <f t="shared" ca="1" si="82"/>
        <v>-5.83936805916142-6.13328007382132i</v>
      </c>
      <c r="BG129" s="223" t="str">
        <f t="shared" ca="1" si="83"/>
        <v>-8.42771313485402-0.830057293743809i</v>
      </c>
      <c r="BH129" s="223" t="str">
        <f t="shared" ca="1" si="84"/>
        <v>-6.92370982389921+4.87622662196188i</v>
      </c>
      <c r="BI129" s="223" t="str">
        <f t="shared" ca="1" si="85"/>
        <v>-2.05767552374691+8.21470116518313i</v>
      </c>
      <c r="BJ129" s="223" t="str">
        <f t="shared" ca="1" si="86"/>
        <v>3.8075296042578+7.56426216540573i</v>
      </c>
      <c r="BK129" s="223" t="str">
        <f t="shared" ca="1" si="87"/>
        <v>7.82386572310497+3.24075129269609i</v>
      </c>
      <c r="BL129" s="223" t="str">
        <f t="shared" ca="1" si="88"/>
        <v>8.04107107457047-2.65641106909196i</v>
      </c>
      <c r="BM129" s="223" t="str">
        <f t="shared" ca="1" si="89"/>
        <v>4.353674582999-7.26366721564505i</v>
      </c>
      <c r="BN129" s="223" t="str">
        <f t="shared" ca="1" si="90"/>
        <v>-1.44778925645543-8.34381507843867i</v>
      </c>
      <c r="BO129" s="223" t="str">
        <f t="shared" ca="1" si="91"/>
        <v>-6.5462322487298-5.37235396637063i</v>
      </c>
      <c r="BP129" s="223" t="str">
        <f t="shared" ca="1" si="92"/>
        <v>-8.46594068359255+0.207827178638161i</v>
      </c>
      <c r="BQ129" s="223" t="str">
        <f t="shared" ca="1" si="93"/>
        <v>-6.27473811050147+5.68709112278929i</v>
      </c>
      <c r="BR129" s="223" t="str">
        <f t="shared" ca="1" si="94"/>
        <v>-1.03663372997312+8.40480423949126i</v>
      </c>
      <c r="BS129" s="223" t="str">
        <f t="shared" ca="1" si="95"/>
        <v>4.70484164865553+7.04129312380649i</v>
      </c>
      <c r="BT129" s="223" t="str">
        <f t="shared" ca="1" si="96"/>
        <v>8.1617291655216+2.25865464889221i</v>
      </c>
      <c r="BU129" s="223" t="str">
        <f t="shared" ca="1" si="97"/>
        <v>7.65542540519041-3.62074656111878i</v>
      </c>
      <c r="BV129" s="223" t="str">
        <f t="shared" ca="1" si="98"/>
        <v>3.43178251563985-7.74197730296576i</v>
      </c>
      <c r="BW129" s="223" t="str">
        <f t="shared" ca="1" si="99"/>
        <v>-2.45827324493267-8.10384084539772i</v>
      </c>
      <c r="BX129" s="223" t="str">
        <f t="shared" ca="1" si="100"/>
        <v>-7.15463501202686-4.53062265466543i</v>
      </c>
      <c r="BY129" s="223" t="str">
        <f t="shared" ca="1" si="101"/>
        <v>-8.37683260433042+1.24258573680653i</v>
      </c>
      <c r="BZ129" s="223" t="str">
        <f t="shared" ca="1" si="102"/>
        <v>-5.53138849537878+6.41241647957145i</v>
      </c>
      <c r="CA129" s="223" t="str">
        <f t="shared" ca="1" si="103"/>
        <v>-9.18155659447042E-19+8.46849123482384i</v>
      </c>
      <c r="CB129" s="223" t="str">
        <f t="shared" ca="1" si="104"/>
        <v>5.53138849537878+6.41241647957145i</v>
      </c>
      <c r="CC129" s="223" t="str">
        <f t="shared" ca="1" si="105"/>
        <v>8.37683260433041+1.24258573680659i</v>
      </c>
      <c r="CD129" s="223" t="str">
        <f t="shared" ca="1" si="106"/>
        <v>7.15463501202689-4.53062265466538i</v>
      </c>
      <c r="CE129" s="223" t="str">
        <f t="shared" ca="1" si="107"/>
        <v>2.45827324493267-8.10384084539772i</v>
      </c>
      <c r="CF129" s="223" t="str">
        <f t="shared" ca="1" si="108"/>
        <v>-3.43178251563985-7.74197730296576i</v>
      </c>
      <c r="CG129" s="223" t="str">
        <f t="shared" ca="1" si="109"/>
        <v>-7.65542540519039-3.62074656111884i</v>
      </c>
      <c r="CH129" s="223" t="str">
        <f t="shared" ca="1" si="110"/>
        <v>-8.16172916552161+2.25865464889215i</v>
      </c>
      <c r="CI129" s="223" t="str">
        <f t="shared" ca="1" si="111"/>
        <v>-4.70484164865558+7.04129312380646i</v>
      </c>
      <c r="CJ129" s="223" t="str">
        <f t="shared" ca="1" si="112"/>
        <v>1.03663372997312+8.40480423949126i</v>
      </c>
      <c r="CK129" s="223" t="str">
        <f t="shared" ca="1" si="113"/>
        <v>6.27473811050147+5.68709112278929i</v>
      </c>
      <c r="CL129" s="223" t="str">
        <f t="shared" ca="1" si="114"/>
        <v>8.46594068359255+0.207827178638221i</v>
      </c>
      <c r="CM129" s="223" t="str">
        <f t="shared" ca="1" si="115"/>
        <v>6.54623224872983-5.37235396637059i</v>
      </c>
      <c r="CN129" s="223" t="str">
        <f t="shared" ca="1" si="116"/>
        <v>1.44778925645543-8.34381507843867i</v>
      </c>
      <c r="CO129" s="223" t="str">
        <f t="shared" ca="1" si="117"/>
        <v>-4.353674582999-7.26366721564505i</v>
      </c>
      <c r="CP129" s="223" t="str">
        <f t="shared" ca="1" si="118"/>
        <v>-8.04107107457046-2.65641106909202i</v>
      </c>
      <c r="CQ129" s="223" t="str">
        <f t="shared" ca="1" si="119"/>
        <v>-7.82386572310499+3.24075129269604i</v>
      </c>
      <c r="CR129" s="223" t="str">
        <f t="shared" ca="1" si="120"/>
        <v>-3.80752960425785+7.56426216540571i</v>
      </c>
      <c r="CS129" s="223" t="str">
        <f t="shared" ca="1" si="121"/>
        <v>2.05767552374691+8.21470116518313i</v>
      </c>
      <c r="CT129" s="223" t="str">
        <f t="shared" ca="1" si="122"/>
        <v>6.92370982389921+4.87622662196188i</v>
      </c>
      <c r="CU129" s="223" t="str">
        <f t="shared" ca="1" si="123"/>
        <v>8.42771313485402-0.83005729374378i</v>
      </c>
      <c r="CV129" s="223" t="str">
        <f t="shared" ca="1" si="124"/>
        <v>5.83936805916146-6.13328007382129i</v>
      </c>
      <c r="CW129" s="223" t="str">
        <f t="shared" ca="1" si="125"/>
        <v>0.415529169955189-8.45829056625537i</v>
      </c>
      <c r="CX129" s="223" t="str">
        <f t="shared" ca="1" si="126"/>
        <v>-5.21008333221902-6.67610481236041i</v>
      </c>
      <c r="CY129" s="223" t="str">
        <f t="shared" ca="1" si="127"/>
        <v>-8.305771550339-1.65212068199256i</v>
      </c>
      <c r="CZ129" s="223" t="str">
        <f t="shared" ca="1" si="128"/>
        <v>-7.36832405773854+4.17410402055815i</v>
      </c>
      <c r="DA129" s="223" t="str">
        <f t="shared" ca="1" si="129"/>
        <v>-2.85294877055289+7.9734576632029i</v>
      </c>
      <c r="DB129" s="223" t="str">
        <f t="shared" ca="1" si="130"/>
        <v>3.04776796235306+7.90104133908579i</v>
      </c>
      <c r="DC129" s="223" t="str">
        <f t="shared" ca="1" si="131"/>
        <v>7.4685424969386+3.9920191339359i</v>
      </c>
      <c r="DD129" s="223" t="str">
        <f t="shared" ca="1" si="132"/>
        <v>8.26272493603021-1.85545693180757i</v>
      </c>
      <c r="DE129" s="223" t="str">
        <f t="shared" ca="1" si="133"/>
        <v>5.04467433868503-6.80195594008819i</v>
      </c>
      <c r="DF129" s="223" t="str">
        <f t="shared" ca="1" si="134"/>
        <v>-0.622980862037693-8.44554549095694i</v>
      </c>
      <c r="DG129" s="223" t="str">
        <f t="shared" ca="1" si="135"/>
        <v>-5.98812757856273-5.98812757856282i</v>
      </c>
      <c r="DH129" s="223" t="str">
        <f t="shared" ca="1" si="136"/>
        <v>-8.44554549095693-0.622980862037813i</v>
      </c>
      <c r="DI129" s="223" t="str">
        <f t="shared" ca="1" si="137"/>
        <v>-6.80195594008819+5.04467433868503i</v>
      </c>
      <c r="DJ129" s="223" t="str">
        <f t="shared" ca="1" si="138"/>
        <v>-1.85545693180757+8.26272493603021i</v>
      </c>
      <c r="DK129" s="223" t="str">
        <f t="shared" ca="1" si="139"/>
        <v>3.99201913393516+7.468542496939i</v>
      </c>
      <c r="DL129" s="223" t="str">
        <f t="shared" ca="1" si="140"/>
        <v>7.90104133908579+3.04776796235306i</v>
      </c>
      <c r="DM129" s="223" t="str">
        <f t="shared" ca="1" si="141"/>
        <v>7.9734576632029-2.85294877055289i</v>
      </c>
      <c r="DN129" s="223" t="str">
        <f t="shared" ca="1" si="142"/>
        <v>4.1741040205582-7.36832405773851i</v>
      </c>
      <c r="DO129" s="223" t="str">
        <f t="shared" ca="1" si="143"/>
        <v>-1.6521206819925-8.30577155033902i</v>
      </c>
      <c r="DP129" s="223" t="str">
        <f t="shared" ca="1" si="144"/>
        <v>-6.67610481236037-5.21008333221907i</v>
      </c>
      <c r="DQ129" s="223" t="str">
        <f t="shared" ca="1" si="145"/>
        <v>-8.45829056625538+0.415529169955069i</v>
      </c>
      <c r="DR129" s="223" t="str">
        <f t="shared" ca="1" si="146"/>
        <v>-6.13328007382136+5.83936805916137i</v>
      </c>
      <c r="DS129" s="223" t="str">
        <f t="shared" ca="1" si="147"/>
        <v>-0.83005729374378+8.42771313485402i</v>
      </c>
      <c r="DT129" s="223" t="str">
        <f t="shared" ca="1" si="148"/>
        <v>4.87622662196188+6.92370982389921i</v>
      </c>
      <c r="DU129" s="223" t="str">
        <f t="shared" ca="1" si="149"/>
        <v>8.21470116518313+2.05767552374691i</v>
      </c>
      <c r="DV129" s="223" t="str">
        <f t="shared" ca="1" si="150"/>
        <v>7.56426216540573-3.8075296042578i</v>
      </c>
      <c r="DW129" s="223" t="str">
        <f t="shared" ca="1" si="151"/>
        <v>3.24075129269609-7.82386572310497i</v>
      </c>
      <c r="DX129" s="223" t="str">
        <f t="shared" ca="1" si="152"/>
        <v>-2.65641106909196-8.04107107457047i</v>
      </c>
      <c r="DY129" s="223" t="str">
        <f t="shared" ca="1" si="153"/>
        <v>-7.26366721564502-4.35367458299905i</v>
      </c>
      <c r="DZ129" s="223" t="str">
        <f t="shared" ca="1" si="154"/>
        <v>-8.34381507843868+1.44778925645537i</v>
      </c>
      <c r="EA129" s="223" t="str">
        <f t="shared" ca="1" si="155"/>
        <v>-5.37235396637068+6.54623224872975i</v>
      </c>
      <c r="EB129" s="223" t="str">
        <f t="shared" ca="1" si="156"/>
        <v>0.207827178638221+8.46594068359255i</v>
      </c>
      <c r="EC129" s="223" t="str">
        <f t="shared" ca="1" si="157"/>
        <v>5.68709112278929+6.27473811050147i</v>
      </c>
      <c r="ED129" s="223" t="str">
        <f t="shared" ca="1" si="158"/>
        <v>8.40480423949126+1.03663372997312i</v>
      </c>
      <c r="EE129" s="223" t="str">
        <f t="shared" ca="1" si="159"/>
        <v>7.04129312380649-4.70484164865553i</v>
      </c>
      <c r="EF129" s="223" t="str">
        <f t="shared" ca="1" si="160"/>
        <v>2.25865464889221-8.1617291655216i</v>
      </c>
      <c r="EG129" s="223" t="str">
        <f t="shared" ca="1" si="161"/>
        <v>-3.62074656111878-7.65542540519041i</v>
      </c>
      <c r="EH129" s="223" t="str">
        <f t="shared" ca="1" si="162"/>
        <v>-7.74197730296573-3.4317825156399i</v>
      </c>
      <c r="EI129" s="223" t="str">
        <f t="shared" ca="1" si="163"/>
        <v>-8.10384084539749+2.45827324493342i</v>
      </c>
      <c r="EJ129" s="223" t="str">
        <f t="shared" ca="1" si="164"/>
        <v>-4.53062265466548+7.15463501202683i</v>
      </c>
      <c r="EK129" s="223" t="str">
        <f t="shared" ca="1" si="165"/>
        <v>1.24258573680659+8.37683260433041i</v>
      </c>
      <c r="EL129" s="223" t="str">
        <f t="shared" ca="1" si="166"/>
        <v>6.41241647957145+5.53138849537878i</v>
      </c>
      <c r="EM129" s="223" t="str">
        <f t="shared" ca="1" si="167"/>
        <v>8.46849123482384+1.83631131889409E-18i</v>
      </c>
      <c r="EN129" s="223"/>
      <c r="EO129" s="223"/>
      <c r="EP129" s="223"/>
    </row>
    <row r="130" spans="1:146" ht="15" thickBot="1">
      <c r="A130" s="257">
        <f t="shared" si="168"/>
        <v>5.859375000000002E-4</v>
      </c>
      <c r="B130" s="256">
        <v>30</v>
      </c>
      <c r="C130" s="230">
        <f t="shared" si="169"/>
        <v>6000</v>
      </c>
      <c r="D130" s="229">
        <f t="shared" si="170"/>
        <v>37699.111843077517</v>
      </c>
      <c r="E130" s="229" t="str">
        <f t="shared" si="171"/>
        <v>37699.1118430775i</v>
      </c>
      <c r="F130" s="229" t="str">
        <f t="shared" si="172"/>
        <v>0.796246872529344-0.502552685830557i</v>
      </c>
      <c r="G130" s="229" t="str">
        <f t="shared" si="173"/>
        <v>-4.28450452370466-0.725993211699601i</v>
      </c>
      <c r="H130" s="229" t="str">
        <f t="shared" si="38"/>
        <v>0.0361307586955069-0.0156649271517185i</v>
      </c>
      <c r="I130" s="229" t="str">
        <f t="shared" si="174"/>
        <v>-0.00779798895248809+0.000708102802749546i</v>
      </c>
      <c r="J130" s="255" t="str">
        <f ca="1">IMPRODUCT(1/N_FFT2,AS100)</f>
        <v>0.0216559788320094+0.00059495723121718i</v>
      </c>
      <c r="K130" s="254" t="str">
        <f t="shared" ca="1" si="175"/>
        <v>-0.000169294374570266+0.0000106951893909962i</v>
      </c>
      <c r="N130" s="246">
        <f t="shared" ca="1" si="176"/>
        <v>7.5320570140657477</v>
      </c>
      <c r="O130" s="223">
        <f t="shared" ca="1" si="39"/>
        <v>-8.4679429859342523</v>
      </c>
      <c r="P130" s="223" t="str">
        <f t="shared" ca="1" si="40"/>
        <v>-6.27433188486962+5.68672294133815i</v>
      </c>
      <c r="Q130" s="223" t="str">
        <f t="shared" ca="1" si="41"/>
        <v>-0.830003555954998+8.42716752593273i</v>
      </c>
      <c r="R130" s="223" t="str">
        <f t="shared" ca="1" si="42"/>
        <v>5.04434774720259+6.80151558245111i</v>
      </c>
      <c r="S130" s="223" t="str">
        <f t="shared" ca="1" si="43"/>
        <v>8.30523383589809+1.65201372394013i</v>
      </c>
      <c r="T130" s="223" t="str">
        <f t="shared" ca="1" si="44"/>
        <v>7.26319696688693-4.35339272674055i</v>
      </c>
      <c r="U130" s="223" t="str">
        <f t="shared" ca="1" si="45"/>
        <v>2.45811409668108-8.10331620392114i</v>
      </c>
      <c r="V130" s="223" t="str">
        <f t="shared" ca="1" si="46"/>
        <v>-3.62051215451339-7.65492979406434i</v>
      </c>
      <c r="W130" s="223" t="str">
        <f t="shared" ca="1" si="47"/>
        <v>-7.82335920717716-3.24054148692923i</v>
      </c>
      <c r="X130" s="223" t="str">
        <f t="shared" ca="1" si="48"/>
        <v>-7.97294146271459+2.85276407106507i</v>
      </c>
      <c r="Y130" s="223" t="str">
        <f t="shared" ca="1" si="49"/>
        <v>-3.99176069119799+7.46805898458493i</v>
      </c>
      <c r="Z130" s="223" t="str">
        <f t="shared" ca="1" si="50"/>
        <v>2.05754231013284+8.21416934662577i</v>
      </c>
      <c r="AA130" s="223" t="str">
        <f t="shared" ca="1" si="51"/>
        <v>7.04083727151479+4.70453705789222i</v>
      </c>
      <c r="AB130" s="223" t="str">
        <f t="shared" ca="1" si="52"/>
        <v>8.37629028940719-1.24250529198708i</v>
      </c>
      <c r="AC130" s="223" t="str">
        <f t="shared" ca="1" si="53"/>
        <v>5.37200616095739-6.54580844660679i</v>
      </c>
      <c r="AD130" s="223" t="str">
        <f t="shared" ca="1" si="54"/>
        <v>-0.415502268656826-8.4577429777556i</v>
      </c>
      <c r="AE130" s="223" t="str">
        <f t="shared" ca="1" si="55"/>
        <v>-5.98773990805502-5.98773990805532i</v>
      </c>
      <c r="AF130" s="223" t="str">
        <f t="shared" ca="1" si="56"/>
        <v>-8.45774297775558-0.415502268657239i</v>
      </c>
      <c r="AG130" s="223" t="str">
        <f t="shared" ca="1" si="57"/>
        <v>-6.54580844660706+5.37200616095708i</v>
      </c>
      <c r="AH130" s="223" t="str">
        <f t="shared" ca="1" si="58"/>
        <v>-1.24250529198749+8.37629028940713i</v>
      </c>
      <c r="AI130" s="223" t="str">
        <f t="shared" ca="1" si="59"/>
        <v>4.7045370578925+7.04083727151461i</v>
      </c>
      <c r="AJ130" s="223" t="str">
        <f t="shared" ca="1" si="60"/>
        <v>8.21416934662583+2.05754231013259i</v>
      </c>
      <c r="AK130" s="223" t="str">
        <f t="shared" ca="1" si="61"/>
        <v>7.4680589845848-3.99176069119822i</v>
      </c>
      <c r="AL130" s="223" t="str">
        <f t="shared" ca="1" si="62"/>
        <v>2.8527640710649-7.97294146271464i</v>
      </c>
      <c r="AM130" s="223" t="str">
        <f t="shared" ca="1" si="63"/>
        <v>-3.24054148692932-7.82335920717712i</v>
      </c>
      <c r="AN130" s="223" t="str">
        <f t="shared" ca="1" si="64"/>
        <v>-7.65492979406435-3.62051215451338i</v>
      </c>
      <c r="AO130" s="223" t="str">
        <f t="shared" ca="1" si="65"/>
        <v>-8.10331620392113+2.4581140966811i</v>
      </c>
      <c r="AP130" s="223" t="str">
        <f t="shared" ca="1" si="66"/>
        <v>-4.35339272674061+7.2631969668869i</v>
      </c>
      <c r="AQ130" s="223" t="str">
        <f t="shared" ca="1" si="67"/>
        <v>1.65201372393998+8.30523383589812i</v>
      </c>
      <c r="AR130" s="223" t="str">
        <f t="shared" ca="1" si="68"/>
        <v>1.65201372393998+8.30523383589812i</v>
      </c>
      <c r="AS130" s="223" t="str">
        <f t="shared" ca="1" si="69"/>
        <v>8.42716752593275-0.830003555954757i</v>
      </c>
      <c r="AT130" s="223" t="str">
        <f t="shared" ca="1" si="70"/>
        <v>5.68672294133841-6.27433188486939i</v>
      </c>
      <c r="AU130" s="223" t="str">
        <f t="shared" ca="1" si="71"/>
        <v>4.13917253294427E-13-8.46794298593425i</v>
      </c>
      <c r="AV130" s="223" t="str">
        <f t="shared" ca="1" si="72"/>
        <v>-5.68672294133841-6.27433188486937i</v>
      </c>
      <c r="AW130" s="223" t="str">
        <f t="shared" ca="1" si="73"/>
        <v>-8.42716752593275-0.830003555954742i</v>
      </c>
      <c r="AX130" s="223" t="str">
        <f t="shared" ca="1" si="74"/>
        <v>-6.80151558245096+5.0443477472028i</v>
      </c>
      <c r="AY130" s="223" t="str">
        <f t="shared" ca="1" si="75"/>
        <v>-1.65201372393997+8.30523383589812i</v>
      </c>
      <c r="AZ130" s="223" t="str">
        <f t="shared" ca="1" si="76"/>
        <v>4.35339272674062+7.26319696688689i</v>
      </c>
      <c r="BA130" s="223" t="str">
        <f t="shared" ca="1" si="77"/>
        <v>8.10331620392114+2.45811409668108i</v>
      </c>
      <c r="BB130" s="223" t="str">
        <f t="shared" ca="1" si="78"/>
        <v>7.65492979406434-3.62051215451339i</v>
      </c>
      <c r="BC130" s="223" t="str">
        <f t="shared" ca="1" si="79"/>
        <v>3.2405414869293-7.82335920717713i</v>
      </c>
      <c r="BD130" s="223" t="str">
        <f t="shared" ca="1" si="80"/>
        <v>-2.85276407106491-7.97294146271464i</v>
      </c>
      <c r="BE130" s="223" t="str">
        <f t="shared" ca="1" si="81"/>
        <v>-7.46805898458481-3.99176069119821i</v>
      </c>
      <c r="BF130" s="223" t="str">
        <f t="shared" ca="1" si="82"/>
        <v>-8.21416934662583+2.05754231013259i</v>
      </c>
      <c r="BG130" s="223" t="str">
        <f t="shared" ca="1" si="83"/>
        <v>-4.70453705789248+7.04083727151462i</v>
      </c>
      <c r="BH130" s="223" t="str">
        <f t="shared" ca="1" si="84"/>
        <v>1.24250529198752+8.37629028940712i</v>
      </c>
      <c r="BI130" s="223" t="str">
        <f t="shared" ca="1" si="85"/>
        <v>6.54580844660708+5.37200616095705i</v>
      </c>
      <c r="BJ130" s="223" t="str">
        <f t="shared" ca="1" si="86"/>
        <v>8.45774297775558-0.415502268657269i</v>
      </c>
      <c r="BK130" s="223" t="str">
        <f t="shared" ca="1" si="87"/>
        <v>5.98773990805501-5.98773990805534i</v>
      </c>
      <c r="BL130" s="223" t="str">
        <f t="shared" ca="1" si="88"/>
        <v>0.415502268656796-8.4577429777556i</v>
      </c>
      <c r="BM130" s="223" t="str">
        <f t="shared" ca="1" si="89"/>
        <v>-5.37200616095742-6.54580844660678i</v>
      </c>
      <c r="BN130" s="223" t="str">
        <f t="shared" ca="1" si="90"/>
        <v>-8.3762902894072-1.24250529198705i</v>
      </c>
      <c r="BO130" s="223" t="str">
        <f t="shared" ca="1" si="91"/>
        <v>-7.04083727151483+4.70453705789217i</v>
      </c>
      <c r="BP130" s="223" t="str">
        <f t="shared" ca="1" si="92"/>
        <v>-2.05754231013298+8.21416934662573i</v>
      </c>
      <c r="BQ130" s="223" t="str">
        <f t="shared" ca="1" si="93"/>
        <v>3.99176069119786+7.468058984585i</v>
      </c>
      <c r="BR130" s="223" t="str">
        <f t="shared" ca="1" si="94"/>
        <v>7.97294146271451+2.85276407106529i</v>
      </c>
      <c r="BS130" s="223" t="str">
        <f t="shared" ca="1" si="95"/>
        <v>7.82335920717728-3.24054148692894i</v>
      </c>
      <c r="BT130" s="223" t="str">
        <f t="shared" ca="1" si="96"/>
        <v>3.62051215451375-7.65492979406417i</v>
      </c>
      <c r="BU130" s="223" t="str">
        <f t="shared" ca="1" si="97"/>
        <v>-2.45811409668151-8.10331620392101i</v>
      </c>
      <c r="BV130" s="223" t="str">
        <f t="shared" ca="1" si="98"/>
        <v>-7.26319696688712-4.35339272674025i</v>
      </c>
      <c r="BW130" s="223" t="str">
        <f t="shared" ca="1" si="99"/>
        <v>-8.30523383589804+1.65201372394041i</v>
      </c>
      <c r="BX130" s="223" t="str">
        <f t="shared" ca="1" si="100"/>
        <v>-5.04434774720244+6.80151558245122i</v>
      </c>
      <c r="BY130" s="223" t="str">
        <f t="shared" ca="1" si="101"/>
        <v>0.830003555955183+8.42716752593271i</v>
      </c>
      <c r="BZ130" s="223" t="str">
        <f t="shared" ca="1" si="102"/>
        <v>6.27433188486968+5.68672294133808i</v>
      </c>
      <c r="CA130" s="223" t="str">
        <f t="shared" ca="1" si="103"/>
        <v>8.46794298593425-1.45224459792239E-14i</v>
      </c>
      <c r="CB130" s="223" t="str">
        <f t="shared" ca="1" si="104"/>
        <v>6.27433188486965-5.68672294133811i</v>
      </c>
      <c r="CC130" s="223" t="str">
        <f t="shared" ca="1" si="105"/>
        <v>0.830003555955154-8.42716752593271i</v>
      </c>
      <c r="CD130" s="223" t="str">
        <f t="shared" ca="1" si="106"/>
        <v>-5.04434774720247-6.8015155824512i</v>
      </c>
      <c r="CE130" s="223" t="str">
        <f t="shared" ca="1" si="107"/>
        <v>-8.30523383589805-1.65201372394037i</v>
      </c>
      <c r="CF130" s="223" t="str">
        <f t="shared" ca="1" si="108"/>
        <v>-7.2631969668871+4.35339272674027i</v>
      </c>
      <c r="CG130" s="223" t="str">
        <f t="shared" ca="1" si="109"/>
        <v>-2.45811409668148+8.10331620392102i</v>
      </c>
      <c r="CH130" s="223" t="str">
        <f t="shared" ca="1" si="110"/>
        <v>3.62051215451378+7.65492979406416i</v>
      </c>
      <c r="CI130" s="223" t="str">
        <f t="shared" ca="1" si="111"/>
        <v>7.82335920717729+3.2405414869289i</v>
      </c>
      <c r="CJ130" s="223" t="str">
        <f t="shared" ca="1" si="112"/>
        <v>7.97294146271449-2.85276407106531i</v>
      </c>
      <c r="CK130" s="223" t="str">
        <f t="shared" ca="1" si="113"/>
        <v>3.99176069119784-7.46805898458501i</v>
      </c>
      <c r="CL130" s="223" t="str">
        <f t="shared" ca="1" si="114"/>
        <v>-2.05754231013301-8.21416934662572i</v>
      </c>
      <c r="CM130" s="223" t="str">
        <f t="shared" ca="1" si="115"/>
        <v>-7.04083727151484-4.70453705789215i</v>
      </c>
      <c r="CN130" s="223" t="str">
        <f t="shared" ca="1" si="116"/>
        <v>-8.37629028940719+1.24250529198708i</v>
      </c>
      <c r="CO130" s="223" t="str">
        <f t="shared" ca="1" si="117"/>
        <v>-5.37200616095739+6.54580844660679i</v>
      </c>
      <c r="CP130" s="223" t="str">
        <f t="shared" ca="1" si="118"/>
        <v>0.415502268656825+8.4577429777556i</v>
      </c>
      <c r="CQ130" s="223" t="str">
        <f t="shared" ca="1" si="119"/>
        <v>5.98773990805502+5.98773990805532i</v>
      </c>
      <c r="CR130" s="223" t="str">
        <f t="shared" ca="1" si="120"/>
        <v>8.45774297775558+0.415502268657239i</v>
      </c>
      <c r="CS130" s="223" t="str">
        <f t="shared" ca="1" si="121"/>
        <v>6.54580844660706-5.37200616095707i</v>
      </c>
      <c r="CT130" s="223" t="str">
        <f t="shared" ca="1" si="122"/>
        <v>1.24250529198749-8.37629028940713i</v>
      </c>
      <c r="CU130" s="223" t="str">
        <f t="shared" ca="1" si="123"/>
        <v>-4.7045370578925-7.04083727151461i</v>
      </c>
      <c r="CV130" s="223" t="str">
        <f t="shared" ca="1" si="124"/>
        <v>-8.21416934662583-2.05754231013259i</v>
      </c>
      <c r="CW130" s="223" t="str">
        <f t="shared" ca="1" si="125"/>
        <v>-7.46805898458481+3.99176069119821i</v>
      </c>
      <c r="CX130" s="223" t="str">
        <f t="shared" ca="1" si="126"/>
        <v>-2.85276407106486+7.97294146271466i</v>
      </c>
      <c r="CY130" s="223" t="str">
        <f t="shared" ca="1" si="127"/>
        <v>3.24054148692936+7.8233592071771i</v>
      </c>
      <c r="CZ130" s="223" t="str">
        <f t="shared" ca="1" si="128"/>
        <v>7.65492979406436+3.62051215451334i</v>
      </c>
      <c r="DA130" s="223" t="str">
        <f t="shared" ca="1" si="129"/>
        <v>8.10331620392112-2.45811409668114i</v>
      </c>
      <c r="DB130" s="223" t="str">
        <f t="shared" ca="1" si="130"/>
        <v>4.35339272674057-7.26319696688692i</v>
      </c>
      <c r="DC130" s="223" t="str">
        <f t="shared" ca="1" si="131"/>
        <v>-1.65201372394002-8.30523383589812i</v>
      </c>
      <c r="DD130" s="223" t="str">
        <f t="shared" ca="1" si="132"/>
        <v>-6.80151558245099-5.04434774720275i</v>
      </c>
      <c r="DE130" s="223" t="str">
        <f t="shared" ca="1" si="133"/>
        <v>-8.42716752593275+0.830003555954801i</v>
      </c>
      <c r="DF130" s="223" t="str">
        <f t="shared" ca="1" si="134"/>
        <v>-5.68672294133837+6.27433188486941i</v>
      </c>
      <c r="DG130" s="223" t="str">
        <f t="shared" ca="1" si="135"/>
        <v>-3.69310630437772E-13+8.46794298593425i</v>
      </c>
      <c r="DH130" s="223" t="str">
        <f t="shared" ca="1" si="136"/>
        <v>5.68672294133782+6.27433188486991i</v>
      </c>
      <c r="DI130" s="223" t="str">
        <f t="shared" ca="1" si="137"/>
        <v>8.42716752593276+0.830003555954697i</v>
      </c>
      <c r="DJ130" s="223" t="str">
        <f t="shared" ca="1" si="138"/>
        <v>6.80151558245093-5.04434774720283i</v>
      </c>
      <c r="DK130" s="223" t="str">
        <f t="shared" ca="1" si="139"/>
        <v>1.65201372393992-8.30523383589813i</v>
      </c>
      <c r="DL130" s="223" t="str">
        <f t="shared" ca="1" si="140"/>
        <v>-4.35339272674066-7.26319696688687i</v>
      </c>
      <c r="DM130" s="223" t="str">
        <f t="shared" ca="1" si="141"/>
        <v>-8.10331620392114-2.45811409668104i</v>
      </c>
      <c r="DN130" s="223" t="str">
        <f t="shared" ca="1" si="142"/>
        <v>-7.65492979406432+3.62051215451343i</v>
      </c>
      <c r="DO130" s="223" t="str">
        <f t="shared" ca="1" si="143"/>
        <v>-3.24054148692926+7.82335920717714i</v>
      </c>
      <c r="DP130" s="223" t="str">
        <f t="shared" ca="1" si="144"/>
        <v>2.85276407106495+7.97294146271463i</v>
      </c>
      <c r="DQ130" s="223" t="str">
        <f t="shared" ca="1" si="145"/>
        <v>7.46805898458483+3.99176069119817i</v>
      </c>
      <c r="DR130" s="223" t="str">
        <f t="shared" ca="1" si="146"/>
        <v>8.21416934662581-2.05754231013263i</v>
      </c>
      <c r="DS130" s="223" t="str">
        <f t="shared" ca="1" si="147"/>
        <v>4.70453705789247-7.04083727151463i</v>
      </c>
      <c r="DT130" s="223" t="str">
        <f t="shared" ca="1" si="148"/>
        <v>-1.2425052919867-8.37629028940725i</v>
      </c>
      <c r="DU130" s="223" t="str">
        <f t="shared" ca="1" si="149"/>
        <v>-6.54580844660709-5.37200616095704i</v>
      </c>
      <c r="DV130" s="223" t="str">
        <f t="shared" ca="1" si="150"/>
        <v>-8.45774297775558+0.415502268657283i</v>
      </c>
      <c r="DW130" s="223" t="str">
        <f t="shared" ca="1" si="151"/>
        <v>-5.987739908055+5.98773990805535i</v>
      </c>
      <c r="DX130" s="223" t="str">
        <f t="shared" ca="1" si="152"/>
        <v>-0.415502268656781+8.4577429777556i</v>
      </c>
      <c r="DY130" s="223" t="str">
        <f t="shared" ca="1" si="153"/>
        <v>5.37200616095743+6.54580844660677i</v>
      </c>
      <c r="DZ130" s="223" t="str">
        <f t="shared" ca="1" si="154"/>
        <v>8.3762902894072+1.24250529198704i</v>
      </c>
      <c r="EA130" s="223" t="str">
        <f t="shared" ca="1" si="155"/>
        <v>7.04083727151482-4.70453705789219i</v>
      </c>
      <c r="EB130" s="223" t="str">
        <f t="shared" ca="1" si="156"/>
        <v>2.05754231013296-8.21416934662573i</v>
      </c>
      <c r="EC130" s="223" t="str">
        <f t="shared" ca="1" si="157"/>
        <v>-3.99176069119787-7.46805898458499i</v>
      </c>
      <c r="ED130" s="223" t="str">
        <f t="shared" ca="1" si="158"/>
        <v>-7.97294146271451-2.85276407106527i</v>
      </c>
      <c r="EE130" s="223" t="str">
        <f t="shared" ca="1" si="159"/>
        <v>-7.82335920717728+3.24054148692895i</v>
      </c>
      <c r="EF130" s="223" t="str">
        <f t="shared" ca="1" si="160"/>
        <v>-3.62051215451373+7.65492979406418i</v>
      </c>
      <c r="EG130" s="223" t="str">
        <f t="shared" ca="1" si="161"/>
        <v>2.45811409668072+8.10331620392125i</v>
      </c>
      <c r="EH130" s="223" t="str">
        <f t="shared" ca="1" si="162"/>
        <v>7.26319696688713+4.35339272674023i</v>
      </c>
      <c r="EI130" s="223" t="str">
        <f t="shared" ca="1" si="163"/>
        <v>8.30523383589804-1.65201372394041i</v>
      </c>
      <c r="EJ130" s="223" t="str">
        <f t="shared" ca="1" si="164"/>
        <v>5.04434774720243-6.80151558245123i</v>
      </c>
      <c r="EK130" s="223" t="str">
        <f t="shared" ca="1" si="165"/>
        <v>-0.830003555955198-8.42716752593271i</v>
      </c>
      <c r="EL130" s="223" t="str">
        <f t="shared" ca="1" si="166"/>
        <v>-6.27433188486968-5.68672294133808i</v>
      </c>
      <c r="EM130" s="223" t="str">
        <f t="shared" ca="1" si="167"/>
        <v>-8.46794298593425+2.90448919584478E-14i</v>
      </c>
      <c r="EN130" s="223"/>
      <c r="EO130" s="223"/>
      <c r="EP130" s="223"/>
    </row>
    <row r="131" spans="1:146" ht="15" thickBot="1">
      <c r="A131" s="257">
        <f t="shared" si="168"/>
        <v>6.0546875000000021E-4</v>
      </c>
      <c r="B131" s="256">
        <v>31</v>
      </c>
      <c r="C131" s="230">
        <f t="shared" si="169"/>
        <v>6200</v>
      </c>
      <c r="D131" s="229">
        <f t="shared" si="170"/>
        <v>38955.748904513435</v>
      </c>
      <c r="E131" s="229" t="str">
        <f t="shared" si="171"/>
        <v>38955.7489045134i</v>
      </c>
      <c r="F131" s="229" t="str">
        <f t="shared" si="172"/>
        <v>0.794696816981268-0.494389751634528i</v>
      </c>
      <c r="G131" s="229" t="str">
        <f t="shared" si="173"/>
        <v>-4.34083476240847-0.693254976191436i</v>
      </c>
      <c r="H131" s="229" t="str">
        <f t="shared" si="38"/>
        <v>0.0361082056360951-0.015160298570913i</v>
      </c>
      <c r="I131" s="229" t="str">
        <f t="shared" si="174"/>
        <v>-0.00773093705684469+0.000590185625914627i</v>
      </c>
      <c r="J131" s="255" t="str">
        <f ca="1">IMPRODUCT(1/N_FFT2,AT100)</f>
        <v>0.18439742337195+0.00568160592993281i</v>
      </c>
      <c r="K131" s="254" t="str">
        <f t="shared" ca="1" si="175"/>
        <v>-0.00142891807568485+0.0000649045709037127i</v>
      </c>
      <c r="N131" s="246">
        <f t="shared" ca="1" si="176"/>
        <v>7.5326469164554553</v>
      </c>
      <c r="O131" s="223">
        <f t="shared" ca="1" si="39"/>
        <v>-8.4673530835445447</v>
      </c>
      <c r="P131" s="223" t="str">
        <f t="shared" ca="1" si="40"/>
        <v>-6.13245577107725+5.83858325770839i</v>
      </c>
      <c r="Q131" s="223" t="str">
        <f t="shared" ca="1" si="41"/>
        <v>-0.415473323518589+8.45715378592915i</v>
      </c>
      <c r="R131" s="223" t="str">
        <f t="shared" ca="1" si="42"/>
        <v>5.53064508587219+6.41155466135391i</v>
      </c>
      <c r="S131" s="223" t="str">
        <f t="shared" ca="1" si="43"/>
        <v>8.42658046408426+0.82994573540974i</v>
      </c>
      <c r="T131" s="223" t="str">
        <f t="shared" ca="1" si="44"/>
        <v>6.67520755486547-5.20938310559689i</v>
      </c>
      <c r="U131" s="223" t="str">
        <f t="shared" ca="1" si="45"/>
        <v>1.24241873532955-8.37570677182012i</v>
      </c>
      <c r="V131" s="223" t="str">
        <f t="shared" ca="1" si="46"/>
        <v>-4.87557126513213-6.92277928869823i</v>
      </c>
      <c r="W131" s="223" t="str">
        <f t="shared" ca="1" si="47"/>
        <v>-8.30465526831739-1.65189863969299i</v>
      </c>
      <c r="X131" s="223" t="str">
        <f t="shared" ca="1" si="48"/>
        <v>-7.15367344086072+4.53001374643999i</v>
      </c>
      <c r="Y131" s="223" t="str">
        <f t="shared" ca="1" si="49"/>
        <v>-2.05739897554411+8.2135971228714i</v>
      </c>
      <c r="Z131" s="223" t="str">
        <f t="shared" ca="1" si="50"/>
        <v>4.1735430278504+7.36733376711634i</v>
      </c>
      <c r="AA131" s="223" t="str">
        <f t="shared" ca="1" si="51"/>
        <v>8.10275170253028+2.45794285705627i</v>
      </c>
      <c r="AB131" s="223" t="str">
        <f t="shared" ca="1" si="52"/>
        <v>7.56324554102475-3.80701787854754i</v>
      </c>
      <c r="AC131" s="223" t="str">
        <f t="shared" ca="1" si="53"/>
        <v>2.85256533893542-7.97238604362054i</v>
      </c>
      <c r="AD131" s="223" t="str">
        <f t="shared" ca="1" si="54"/>
        <v>-3.43132128972002-7.7409367939627i</v>
      </c>
      <c r="AE131" s="223" t="str">
        <f t="shared" ca="1" si="55"/>
        <v>-7.82281420843298-3.24031574105834i</v>
      </c>
      <c r="AF131" s="223" t="str">
        <f t="shared" ca="1" si="56"/>
        <v>-7.89997945213827+3.04735834735669i</v>
      </c>
      <c r="AG131" s="223" t="str">
        <f t="shared" ca="1" si="57"/>
        <v>-3.62025993874211+7.65439652862002i</v>
      </c>
      <c r="AH131" s="223" t="str">
        <f t="shared" ca="1" si="58"/>
        <v>2.65605405181831+8.03999036785684i</v>
      </c>
      <c r="AI131" s="223" t="str">
        <f t="shared" ca="1" si="59"/>
        <v>7.4675387371237+3.99148261313616i</v>
      </c>
      <c r="AJ131" s="223" t="str">
        <f t="shared" ca="1" si="60"/>
        <v>8.16063224255953-2.25835108942542i</v>
      </c>
      <c r="AK131" s="223" t="str">
        <f t="shared" ca="1" si="61"/>
        <v>4.35308945630331-7.26269099073011i</v>
      </c>
      <c r="AL131" s="223" t="str">
        <f t="shared" ca="1" si="62"/>
        <v>-1.85520756145076-8.2616144394027i</v>
      </c>
      <c r="AM131" s="223" t="str">
        <f t="shared" ca="1" si="63"/>
        <v>-7.04034678560367-4.70420932568391i</v>
      </c>
      <c r="AN131" s="223" t="str">
        <f t="shared" ca="1" si="64"/>
        <v>-8.34269368342943+1.44759467596355i</v>
      </c>
      <c r="AO131" s="223" t="str">
        <f t="shared" ca="1" si="65"/>
        <v>-5.04399634275955+6.80104176840869i</v>
      </c>
      <c r="AP131" s="223" t="str">
        <f t="shared" ca="1" si="66"/>
        <v>1.03649440810679+8.40367464763925i</v>
      </c>
      <c r="AQ131" s="223" t="str">
        <f t="shared" ca="1" si="67"/>
        <v>6.54535244589322+5.37163193084289i</v>
      </c>
      <c r="AR131" s="223" t="str">
        <f t="shared" ca="1" si="68"/>
        <v>6.54535244589322+5.37163193084289i</v>
      </c>
      <c r="AS131" s="223" t="str">
        <f t="shared" ca="1" si="69"/>
        <v>5.68632678710611-6.27389479602988i</v>
      </c>
      <c r="AT131" s="223" t="str">
        <f t="shared" ca="1" si="70"/>
        <v>-0.207799247007301-8.46480287510315i</v>
      </c>
      <c r="AU131" s="223" t="str">
        <f t="shared" ca="1" si="71"/>
        <v>-5.98732278407518-5.98732278407516i</v>
      </c>
      <c r="AV131" s="223" t="str">
        <f t="shared" ca="1" si="72"/>
        <v>-8.46480287510315-0.207799247007242i</v>
      </c>
      <c r="AW131" s="223" t="str">
        <f t="shared" ca="1" si="73"/>
        <v>-6.27389479602984+5.68632678710615i</v>
      </c>
      <c r="AX131" s="223" t="str">
        <f t="shared" ca="1" si="74"/>
        <v>-0.622897134435522+8.44441042354784i</v>
      </c>
      <c r="AY131" s="223" t="str">
        <f t="shared" ca="1" si="75"/>
        <v>5.37163193084294+6.54535244589319i</v>
      </c>
      <c r="AZ131" s="223" t="str">
        <f t="shared" ca="1" si="76"/>
        <v>8.40367464763925+1.03649440810676i</v>
      </c>
      <c r="BA131" s="223" t="str">
        <f t="shared" ca="1" si="77"/>
        <v>6.80104176840867-5.04399634275958i</v>
      </c>
      <c r="BB131" s="223" t="str">
        <f t="shared" ca="1" si="78"/>
        <v>1.44759467596349-8.34269368342944i</v>
      </c>
      <c r="BC131" s="223" t="str">
        <f t="shared" ca="1" si="79"/>
        <v>-4.70420932568393-7.04034678560365i</v>
      </c>
      <c r="BD131" s="223" t="str">
        <f t="shared" ca="1" si="80"/>
        <v>-8.26161443940272-1.8552075614507i</v>
      </c>
      <c r="BE131" s="223" t="str">
        <f t="shared" ca="1" si="81"/>
        <v>-7.26269099073008+4.35308945630336i</v>
      </c>
      <c r="BF131" s="223" t="str">
        <f t="shared" ca="1" si="82"/>
        <v>-2.2583510894254+8.16063224255954i</v>
      </c>
      <c r="BG131" s="223" t="str">
        <f t="shared" ca="1" si="83"/>
        <v>3.9914826131362+7.46753873712368i</v>
      </c>
      <c r="BH131" s="223" t="str">
        <f t="shared" ca="1" si="84"/>
        <v>8.03999036785687+2.65605405181825i</v>
      </c>
      <c r="BI131" s="223" t="str">
        <f t="shared" ca="1" si="85"/>
        <v>7.65439652862-3.62025993874218i</v>
      </c>
      <c r="BJ131" s="223" t="str">
        <f t="shared" ca="1" si="86"/>
        <v>3.04735834735668-7.89997945213827i</v>
      </c>
      <c r="BK131" s="223" t="str">
        <f t="shared" ca="1" si="87"/>
        <v>-3.24031574105758-7.82281420843329i</v>
      </c>
      <c r="BL131" s="223" t="str">
        <f t="shared" ca="1" si="88"/>
        <v>-7.74093679396271-3.43132128971998i</v>
      </c>
      <c r="BM131" s="223" t="str">
        <f t="shared" ca="1" si="89"/>
        <v>-7.97238604362052+2.85256533893548i</v>
      </c>
      <c r="BN131" s="223" t="str">
        <f t="shared" ca="1" si="90"/>
        <v>-3.80701787854733+7.56324554102485i</v>
      </c>
      <c r="BO131" s="223" t="str">
        <f t="shared" ca="1" si="91"/>
        <v>2.45794285705662+8.10275170253018i</v>
      </c>
      <c r="BP131" s="223" t="str">
        <f t="shared" ca="1" si="92"/>
        <v>7.36733376711619+4.17354302785067i</v>
      </c>
      <c r="BQ131" s="223" t="str">
        <f t="shared" ca="1" si="93"/>
        <v>8.21359712287143-2.05739897554398i</v>
      </c>
      <c r="BR131" s="223" t="str">
        <f t="shared" ca="1" si="94"/>
        <v>4.53001374643994-7.15367344086074i</v>
      </c>
      <c r="BS131" s="223" t="str">
        <f t="shared" ca="1" si="95"/>
        <v>-1.65189863969322-8.30465526831734i</v>
      </c>
      <c r="BT131" s="223" t="str">
        <f t="shared" ca="1" si="96"/>
        <v>-6.922779288698-4.87557126513246i</v>
      </c>
      <c r="BU131" s="223" t="str">
        <f t="shared" ca="1" si="97"/>
        <v>-8.37570677182015+1.24241873532932i</v>
      </c>
      <c r="BV131" s="223" t="str">
        <f t="shared" ca="1" si="98"/>
        <v>-5.20938310559692+6.67520755486544i</v>
      </c>
      <c r="BW131" s="223" t="str">
        <f t="shared" ca="1" si="99"/>
        <v>0.829945735409871+8.42658046408425i</v>
      </c>
      <c r="BX131" s="223" t="str">
        <f t="shared" ca="1" si="100"/>
        <v>6.41155466135411+5.53064508587196i</v>
      </c>
      <c r="BY131" s="223" t="str">
        <f t="shared" ca="1" si="101"/>
        <v>8.45715378592916-0.41547332351832i</v>
      </c>
      <c r="BZ131" s="223" t="str">
        <f t="shared" ca="1" si="102"/>
        <v>5.83858325770851-6.13245577107713i</v>
      </c>
      <c r="CA131" s="223" t="str">
        <f t="shared" ca="1" si="103"/>
        <v>-2.90437866361344E-14-8.46735308354454i</v>
      </c>
      <c r="CB131" s="223" t="str">
        <f t="shared" ca="1" si="104"/>
        <v>-5.83858325770855-6.13245577107709i</v>
      </c>
      <c r="CC131" s="223" t="str">
        <f t="shared" ca="1" si="105"/>
        <v>-8.45715378592917-0.415473323518202i</v>
      </c>
      <c r="CD131" s="223" t="str">
        <f t="shared" ca="1" si="106"/>
        <v>-6.41155466135404+5.53064508587205i</v>
      </c>
      <c r="CE131" s="223" t="str">
        <f t="shared" ca="1" si="107"/>
        <v>-0.829945735409812+8.42658046408425i</v>
      </c>
      <c r="CF131" s="223" t="str">
        <f t="shared" ca="1" si="108"/>
        <v>5.20938310559697+6.67520755486541i</v>
      </c>
      <c r="CG131" s="223" t="str">
        <f t="shared" ca="1" si="109"/>
        <v>8.37570677182016+1.24241873532926i</v>
      </c>
      <c r="CH131" s="223" t="str">
        <f t="shared" ca="1" si="110"/>
        <v>6.92277928869845-4.87557126513182i</v>
      </c>
      <c r="CI131" s="223" t="str">
        <f t="shared" ca="1" si="111"/>
        <v>1.6518986396931-8.30465526831737i</v>
      </c>
      <c r="CJ131" s="223" t="str">
        <f t="shared" ca="1" si="112"/>
        <v>-4.53001374644005-7.15367344086068i</v>
      </c>
      <c r="CK131" s="223" t="str">
        <f t="shared" ca="1" si="113"/>
        <v>-8.21359712287144-2.05739897554393i</v>
      </c>
      <c r="CL131" s="223" t="str">
        <f t="shared" ca="1" si="114"/>
        <v>-7.36733376711657+4.17354302785i</v>
      </c>
      <c r="CM131" s="223" t="str">
        <f t="shared" ca="1" si="115"/>
        <v>-2.45794285705656+8.1027517025302i</v>
      </c>
      <c r="CN131" s="223" t="str">
        <f t="shared" ca="1" si="116"/>
        <v>3.80701787854743+7.5632455410248i</v>
      </c>
      <c r="CO131" s="223" t="str">
        <f t="shared" ca="1" si="117"/>
        <v>7.97238604362056+2.85256533893537i</v>
      </c>
      <c r="CP131" s="223" t="str">
        <f t="shared" ca="1" si="118"/>
        <v>7.74093679396269-3.43132128972003i</v>
      </c>
      <c r="CQ131" s="223" t="str">
        <f t="shared" ca="1" si="119"/>
        <v>3.24031574105831-7.82281420843299i</v>
      </c>
      <c r="CR131" s="223" t="str">
        <f t="shared" ca="1" si="120"/>
        <v>-3.04735834735673-7.89997945213825i</v>
      </c>
      <c r="CS131" s="223" t="str">
        <f t="shared" ca="1" si="121"/>
        <v>-7.65439652862005-3.62025993874207i</v>
      </c>
      <c r="CT131" s="223" t="str">
        <f t="shared" ca="1" si="122"/>
        <v>-8.03999036785683+2.65605405181836i</v>
      </c>
      <c r="CU131" s="223" t="str">
        <f t="shared" ca="1" si="123"/>
        <v>-3.99148261313609+7.46753873712373i</v>
      </c>
      <c r="CV131" s="223" t="str">
        <f t="shared" ca="1" si="124"/>
        <v>2.25835108942545+8.16063224255953i</v>
      </c>
      <c r="CW131" s="223" t="str">
        <f t="shared" ca="1" si="125"/>
        <v>7.26269099073012+4.35308945630328i</v>
      </c>
      <c r="CX131" s="223" t="str">
        <f t="shared" ca="1" si="126"/>
        <v>8.26161443940269-1.85520756145079i</v>
      </c>
      <c r="CY131" s="223" t="str">
        <f t="shared" ca="1" si="127"/>
        <v>4.70420932568386-7.0403467856037i</v>
      </c>
      <c r="CZ131" s="223" t="str">
        <f t="shared" ca="1" si="128"/>
        <v>-1.44759467596278-8.34269368342957i</v>
      </c>
      <c r="DA131" s="223" t="str">
        <f t="shared" ca="1" si="129"/>
        <v>-6.80104176840874-5.04399634275948i</v>
      </c>
      <c r="DB131" s="223" t="str">
        <f t="shared" ca="1" si="130"/>
        <v>-8.40367464763924+1.03649440810688i</v>
      </c>
      <c r="DC131" s="223" t="str">
        <f t="shared" ca="1" si="131"/>
        <v>-5.37163193084282+6.54535244589328i</v>
      </c>
      <c r="DD131" s="223" t="str">
        <f t="shared" ca="1" si="132"/>
        <v>0.62289713443555+8.44441042354784i</v>
      </c>
      <c r="DE131" s="223" t="str">
        <f t="shared" ca="1" si="133"/>
        <v>6.27389479602988+5.68632678710611i</v>
      </c>
      <c r="DF131" s="223" t="str">
        <f t="shared" ca="1" si="134"/>
        <v>8.46480287510315-0.2077992470073i</v>
      </c>
      <c r="DG131" s="223" t="str">
        <f t="shared" ca="1" si="135"/>
        <v>5.98732278407514-5.9873227840752i</v>
      </c>
      <c r="DH131" s="223" t="str">
        <f t="shared" ca="1" si="136"/>
        <v>0.207799247007213-8.46480287510315i</v>
      </c>
      <c r="DI131" s="223" t="str">
        <f t="shared" ca="1" si="137"/>
        <v>-5.68632678710555-6.27389479603038i</v>
      </c>
      <c r="DJ131" s="223" t="str">
        <f t="shared" ca="1" si="138"/>
        <v>-8.44441042354784-0.622897134435463i</v>
      </c>
      <c r="DK131" s="223" t="str">
        <f t="shared" ca="1" si="139"/>
        <v>-6.54535244589315+5.37163193084298i</v>
      </c>
      <c r="DL131" s="223" t="str">
        <f t="shared" ca="1" si="140"/>
        <v>-1.03649440810667+8.40367464763927i</v>
      </c>
      <c r="DM131" s="223" t="str">
        <f t="shared" ca="1" si="141"/>
        <v>5.04399634275965+6.80104176840861i</v>
      </c>
      <c r="DN131" s="223" t="str">
        <f t="shared" ca="1" si="142"/>
        <v>8.34269368342943+1.44759467596352i</v>
      </c>
      <c r="DO131" s="223" t="str">
        <f t="shared" ca="1" si="143"/>
        <v>7.04034678560365-4.70420932568393i</v>
      </c>
      <c r="DP131" s="223" t="str">
        <f t="shared" ca="1" si="144"/>
        <v>1.8552075614507-8.26161443940272i</v>
      </c>
      <c r="DQ131" s="223" t="str">
        <f t="shared" ca="1" si="145"/>
        <v>-4.35308945630336-7.26269099073008i</v>
      </c>
      <c r="DR131" s="223" t="str">
        <f t="shared" ca="1" si="146"/>
        <v>-8.16063224255933-2.25835108942618i</v>
      </c>
      <c r="DS131" s="223" t="str">
        <f t="shared" ca="1" si="147"/>
        <v>-7.46753873712367+3.99148261313622i</v>
      </c>
      <c r="DT131" s="223" t="str">
        <f t="shared" ca="1" si="148"/>
        <v>-2.65605405181823+8.03999036785688i</v>
      </c>
      <c r="DU131" s="223" t="str">
        <f t="shared" ca="1" si="149"/>
        <v>3.6202599387422+7.65439652861998i</v>
      </c>
      <c r="DV131" s="223" t="str">
        <f t="shared" ca="1" si="150"/>
        <v>7.8999794521383+3.04735834735659i</v>
      </c>
      <c r="DW131" s="223" t="str">
        <f t="shared" ca="1" si="151"/>
        <v>7.82281420843326-3.24031574105767i</v>
      </c>
      <c r="DX131" s="223" t="str">
        <f t="shared" ca="1" si="152"/>
        <v>3.4313212897199-7.74093679396275i</v>
      </c>
      <c r="DY131" s="223" t="str">
        <f t="shared" ca="1" si="153"/>
        <v>-2.85256533893545-7.97238604362053i</v>
      </c>
      <c r="DZ131" s="223" t="str">
        <f t="shared" ca="1" si="154"/>
        <v>-7.56324554102484-3.80701787854736i</v>
      </c>
      <c r="EA131" s="223" t="str">
        <f t="shared" ca="1" si="155"/>
        <v>-8.10275170253017+2.45794285705664i</v>
      </c>
      <c r="EB131" s="223" t="str">
        <f t="shared" ca="1" si="156"/>
        <v>-4.17354302785065+7.36733376711619i</v>
      </c>
      <c r="EC131" s="223" t="str">
        <f t="shared" ca="1" si="157"/>
        <v>2.05739897554402+8.21359712287143i</v>
      </c>
      <c r="ED131" s="223" t="str">
        <f t="shared" ca="1" si="158"/>
        <v>7.15367344086076+4.53001374643992i</v>
      </c>
      <c r="EE131" s="223" t="str">
        <f t="shared" ca="1" si="159"/>
        <v>8.30465526831734-1.65189863969325i</v>
      </c>
      <c r="EF131" s="223" t="str">
        <f t="shared" ca="1" si="160"/>
        <v>4.87557126513239-6.92277928869805i</v>
      </c>
      <c r="EG131" s="223" t="str">
        <f t="shared" ca="1" si="161"/>
        <v>-1.24241873532941-8.37570677182014i</v>
      </c>
      <c r="EH131" s="223" t="str">
        <f t="shared" ca="1" si="162"/>
        <v>-6.67520755486549-5.20938310559685i</v>
      </c>
      <c r="EI131" s="223" t="str">
        <f t="shared" ca="1" si="163"/>
        <v>-8.42658046408424+0.829945735409959i</v>
      </c>
      <c r="EJ131" s="223" t="str">
        <f t="shared" ca="1" si="164"/>
        <v>-5.53064508587198+6.4115546613541i</v>
      </c>
      <c r="EK131" s="223" t="str">
        <f t="shared" ca="1" si="165"/>
        <v>0.415473323518289+8.45715378592916i</v>
      </c>
      <c r="EL131" s="223" t="str">
        <f t="shared" ca="1" si="166"/>
        <v>6.13245577107715+5.83858325770849i</v>
      </c>
      <c r="EM131" s="223" t="str">
        <f t="shared" ca="1" si="167"/>
        <v>8.46735308354454-5.80875732722689E-14i</v>
      </c>
      <c r="EN131" s="223"/>
      <c r="EO131" s="223"/>
      <c r="EP131" s="223"/>
    </row>
    <row r="132" spans="1:146" ht="15" thickBot="1">
      <c r="A132" s="257">
        <f t="shared" si="168"/>
        <v>6.2500000000000023E-4</v>
      </c>
      <c r="B132" s="256">
        <v>32</v>
      </c>
      <c r="C132" s="230">
        <f t="shared" si="169"/>
        <v>6400</v>
      </c>
      <c r="D132" s="229">
        <f t="shared" si="170"/>
        <v>40212.385965949354</v>
      </c>
      <c r="E132" s="229" t="str">
        <f t="shared" si="171"/>
        <v>40212.3859659494i</v>
      </c>
      <c r="F132" s="229" t="str">
        <f t="shared" si="172"/>
        <v>0.793165383993829-0.486976437893071i</v>
      </c>
      <c r="G132" s="229" t="str">
        <f t="shared" si="173"/>
        <v>-4.39502772472187-0.657891623131077i</v>
      </c>
      <c r="H132" s="229" t="str">
        <f t="shared" si="38"/>
        <v>0.0360877187100486-0.0146871697176025i</v>
      </c>
      <c r="I132" s="229" t="str">
        <f t="shared" si="174"/>
        <v>-0.00766785458933368+0.000473761375807668i</v>
      </c>
      <c r="J132" s="255" t="str">
        <f ca="1">IMPRODUCT(1/N_FFT2,AU100)</f>
        <v>0.0445508867443445-0.000582879480415953i</v>
      </c>
      <c r="K132" s="254" t="str">
        <f t="shared" ca="1" si="175"/>
        <v>-0.000341333575596935+0.0000255759244963881i</v>
      </c>
      <c r="N132" s="246">
        <f t="shared" ca="1" si="176"/>
        <v>7.5332821584519234</v>
      </c>
      <c r="O132" s="223">
        <f t="shared" ca="1" si="39"/>
        <v>-8.4667178415480766</v>
      </c>
      <c r="P132" s="223" t="str">
        <f t="shared" ca="1" si="40"/>
        <v>-5.98687360015178+5.98687360015177i</v>
      </c>
      <c r="Q132" s="223" t="str">
        <f t="shared" ca="1" si="41"/>
        <v>2.95611749761261E-14+8.46671784154808i</v>
      </c>
      <c r="R132" s="223" t="str">
        <f t="shared" ca="1" si="42"/>
        <v>5.98687360015174+5.9868736001518i</v>
      </c>
      <c r="S132" s="223" t="str">
        <f t="shared" ca="1" si="43"/>
        <v>8.46671784154808+2.73571448821076E-14i</v>
      </c>
      <c r="T132" s="223" t="str">
        <f t="shared" ca="1" si="44"/>
        <v>5.98687360015179-5.98687360015176i</v>
      </c>
      <c r="U132" s="223" t="str">
        <f t="shared" ca="1" si="45"/>
        <v>1.55594794225798E-15-8.46671784154808i</v>
      </c>
      <c r="V132" s="223" t="str">
        <f t="shared" ca="1" si="46"/>
        <v>-5.98687360015179-5.98687360015176i</v>
      </c>
      <c r="W132" s="223" t="str">
        <f t="shared" ca="1" si="47"/>
        <v>-8.46671784154808+2.80052270338682E-14i</v>
      </c>
      <c r="X132" s="223" t="str">
        <f t="shared" ca="1" si="48"/>
        <v>-5.9868736001518+5.98687360015174i</v>
      </c>
      <c r="Y132" s="223" t="str">
        <f t="shared" ca="1" si="49"/>
        <v>-2.5153114788089E-14+8.46671784154808i</v>
      </c>
      <c r="Z132" s="223" t="str">
        <f t="shared" ca="1" si="50"/>
        <v>5.98687360015177+5.98687360015178i</v>
      </c>
      <c r="AA132" s="223" t="str">
        <f t="shared" ca="1" si="51"/>
        <v>8.46671784154808+3.11189588451596E-15i</v>
      </c>
      <c r="AB132" s="223" t="str">
        <f t="shared" ca="1" si="52"/>
        <v>5.98687360015194-5.98687360015161i</v>
      </c>
      <c r="AC132" s="223" t="str">
        <f t="shared" ca="1" si="53"/>
        <v>-2.06928224832883E-13-8.46671784154808i</v>
      </c>
      <c r="AD132" s="223" t="str">
        <f t="shared" ca="1" si="54"/>
        <v>-5.98687360015163-5.98687360015192i</v>
      </c>
      <c r="AE132" s="223" t="str">
        <f t="shared" ca="1" si="55"/>
        <v>-8.46671784154808+2.36489399809009E-13i</v>
      </c>
      <c r="AF132" s="223" t="str">
        <f t="shared" ca="1" si="56"/>
        <v>-5.9868736001519+5.98687360015165i</v>
      </c>
      <c r="AG132" s="223" t="str">
        <f t="shared" ca="1" si="57"/>
        <v>2.51010662640029E-13+8.46671784154808i</v>
      </c>
      <c r="AH132" s="223" t="str">
        <f t="shared" ca="1" si="58"/>
        <v>5.98687360015167+5.98687360015188i</v>
      </c>
      <c r="AI132" s="223" t="str">
        <f t="shared" ca="1" si="59"/>
        <v>8.46671784154808-2.80571837616155E-13i</v>
      </c>
      <c r="AJ132" s="223" t="str">
        <f t="shared" ca="1" si="60"/>
        <v>5.98687360015185-5.98687360015169i</v>
      </c>
      <c r="AK132" s="223" t="str">
        <f t="shared" ca="1" si="61"/>
        <v>-3.10133012592281E-13-8.46671784154808i</v>
      </c>
      <c r="AL132" s="223" t="str">
        <f t="shared" ca="1" si="62"/>
        <v>-5.9868736001517-5.98687360015185i</v>
      </c>
      <c r="AM132" s="223" t="str">
        <f t="shared" ca="1" si="63"/>
        <v>-8.46671784154808+3.54734099713513E-13i</v>
      </c>
      <c r="AN132" s="223" t="str">
        <f t="shared" ca="1" si="64"/>
        <v>-5.98687360015181+5.98687360015174i</v>
      </c>
      <c r="AO132" s="223" t="str">
        <f t="shared" ca="1" si="65"/>
        <v>3.69255362544534E-13+8.46671784154808i</v>
      </c>
      <c r="AP132" s="223" t="str">
        <f t="shared" ca="1" si="66"/>
        <v>5.98687360015174+5.9868736001518i</v>
      </c>
      <c r="AQ132" s="223" t="str">
        <f t="shared" ca="1" si="67"/>
        <v>8.46671784154808-4.13856449665766E-13i</v>
      </c>
      <c r="AR132" s="223" t="str">
        <f t="shared" ca="1" si="68"/>
        <v>8.46671784154808-4.13856449665766E-13i</v>
      </c>
      <c r="AS132" s="223" t="str">
        <f t="shared" ca="1" si="69"/>
        <v>4.13857367629153E-13-8.46671784154808i</v>
      </c>
      <c r="AT132" s="223" t="str">
        <f t="shared" ca="1" si="70"/>
        <v>-5.98687360015179-5.98687360015176i</v>
      </c>
      <c r="AU132" s="223" t="str">
        <f t="shared" ca="1" si="71"/>
        <v>-8.46671784154808-3.99336104798133E-13i</v>
      </c>
      <c r="AV132" s="223" t="str">
        <f t="shared" ca="1" si="72"/>
        <v>-5.98687360015174+5.98687360015181i</v>
      </c>
      <c r="AW132" s="223" t="str">
        <f t="shared" ca="1" si="73"/>
        <v>-3.54735017676901E-13+8.46671784154808i</v>
      </c>
      <c r="AX132" s="223" t="str">
        <f t="shared" ca="1" si="74"/>
        <v>5.98687360015183+5.98687360015172i</v>
      </c>
      <c r="AY132" s="223" t="str">
        <f t="shared" ca="1" si="75"/>
        <v>8.46671784154808+3.40213754845881E-13i</v>
      </c>
      <c r="AZ132" s="223" t="str">
        <f t="shared" ca="1" si="76"/>
        <v>5.98687360015169-5.98687360015185i</v>
      </c>
      <c r="BA132" s="223" t="str">
        <f t="shared" ca="1" si="77"/>
        <v>2.95612667724648E-13-8.46671784154808i</v>
      </c>
      <c r="BB132" s="223" t="str">
        <f t="shared" ca="1" si="78"/>
        <v>-5.98687360015187-5.98687360015168i</v>
      </c>
      <c r="BC132" s="223" t="str">
        <f t="shared" ca="1" si="79"/>
        <v>-8.46671784154808-2.81091404893629E-13i</v>
      </c>
      <c r="BD132" s="223" t="str">
        <f t="shared" ca="1" si="80"/>
        <v>-5.98687360015167+5.98687360015188i</v>
      </c>
      <c r="BE132" s="223" t="str">
        <f t="shared" ca="1" si="81"/>
        <v>-2.36490317772397E-13+8.46671784154808i</v>
      </c>
      <c r="BF132" s="223" t="str">
        <f t="shared" ca="1" si="82"/>
        <v>5.98687360015193+5.98687360015162i</v>
      </c>
      <c r="BG132" s="223" t="str">
        <f t="shared" ca="1" si="83"/>
        <v>8.46671784154808+2.21969054941377E-13i</v>
      </c>
      <c r="BH132" s="223" t="str">
        <f t="shared" ca="1" si="84"/>
        <v>5.98687360015161-5.98687360015194i</v>
      </c>
      <c r="BI132" s="223" t="str">
        <f t="shared" ca="1" si="85"/>
        <v>2.07447792110357E-13-8.46671784154808i</v>
      </c>
      <c r="BJ132" s="223" t="str">
        <f t="shared" ca="1" si="86"/>
        <v>-5.98687360015195-5.9868736001516i</v>
      </c>
      <c r="BK132" s="223" t="str">
        <f t="shared" ca="1" si="87"/>
        <v>-8.46671784154808-1.32766880698912E-13i</v>
      </c>
      <c r="BL132" s="223" t="str">
        <f t="shared" ca="1" si="88"/>
        <v>-5.98687360015158+5.98687360015196i</v>
      </c>
      <c r="BM132" s="223" t="str">
        <f t="shared" ca="1" si="89"/>
        <v>-1.18245617867892E-13+8.46671784154808i</v>
      </c>
      <c r="BN132" s="223" t="str">
        <f t="shared" ca="1" si="90"/>
        <v>5.98687360015197+5.98687360015157i</v>
      </c>
      <c r="BO132" s="223" t="str">
        <f t="shared" ca="1" si="91"/>
        <v>8.46671784154808+1.03724355036872E-13i</v>
      </c>
      <c r="BP132" s="223" t="str">
        <f t="shared" ca="1" si="92"/>
        <v>5.98687360015152-5.98687360015202i</v>
      </c>
      <c r="BQ132" s="223" t="str">
        <f t="shared" ca="1" si="93"/>
        <v>8.92030922058522E-14-8.46671784154808i</v>
      </c>
      <c r="BR132" s="223" t="str">
        <f t="shared" ca="1" si="94"/>
        <v>-5.98687360015203-5.98687360015152i</v>
      </c>
      <c r="BS132" s="223" t="str">
        <f t="shared" ca="1" si="95"/>
        <v>-8.46671784154808-7.4681829374832E-14i</v>
      </c>
      <c r="BT132" s="223" t="str">
        <f t="shared" ca="1" si="96"/>
        <v>-5.9868736001521+5.98687360015145i</v>
      </c>
      <c r="BU132" s="223" t="str">
        <f t="shared" ca="1" si="97"/>
        <v>-9.17963387762817E-19+8.46671784154808i</v>
      </c>
      <c r="BV132" s="223" t="str">
        <f t="shared" ca="1" si="98"/>
        <v>5.98687360015146+5.98687360015209i</v>
      </c>
      <c r="BW132" s="223" t="str">
        <f t="shared" ca="1" si="99"/>
        <v>8.46671784154808-1.45203448676323E-14i</v>
      </c>
      <c r="BX132" s="223" t="str">
        <f t="shared" ca="1" si="100"/>
        <v>5.98687360015203-5.98687360015152i</v>
      </c>
      <c r="BY132" s="223" t="str">
        <f t="shared" ca="1" si="101"/>
        <v>-2.90416076986524E-14-8.46671784154808i</v>
      </c>
      <c r="BZ132" s="223" t="str">
        <f t="shared" ca="1" si="102"/>
        <v>-5.98687360015152-5.98687360015202i</v>
      </c>
      <c r="CA132" s="223" t="str">
        <f t="shared" ca="1" si="103"/>
        <v>-8.46671784154808+4.35628705296724E-14i</v>
      </c>
      <c r="CB132" s="223" t="str">
        <f t="shared" ca="1" si="104"/>
        <v>-5.98687360015201+5.98687360015153i</v>
      </c>
      <c r="CC132" s="223" t="str">
        <f t="shared" ca="1" si="105"/>
        <v>1.18243781941116E-13+8.46671784154808i</v>
      </c>
      <c r="CD132" s="223" t="str">
        <f t="shared" ca="1" si="106"/>
        <v>5.98687360015154+5.98687360015201i</v>
      </c>
      <c r="CE132" s="223" t="str">
        <f t="shared" ca="1" si="107"/>
        <v>8.46671784154808-1.32765044772137E-13i</v>
      </c>
      <c r="CF132" s="223" t="str">
        <f t="shared" ca="1" si="108"/>
        <v>5.986873600152-5.98687360015155i</v>
      </c>
      <c r="CG132" s="223" t="str">
        <f t="shared" ca="1" si="109"/>
        <v>-1.47286307603157E-13-8.46671784154808i</v>
      </c>
      <c r="CH132" s="223" t="str">
        <f t="shared" ca="1" si="110"/>
        <v>-5.98687360015161-5.98687360015194i</v>
      </c>
      <c r="CI132" s="223" t="str">
        <f t="shared" ca="1" si="111"/>
        <v>-8.46671784154808+1.61807570434177E-13i</v>
      </c>
      <c r="CJ132" s="223" t="str">
        <f t="shared" ca="1" si="112"/>
        <v>-5.98687360015193+5.98687360015162i</v>
      </c>
      <c r="CK132" s="223" t="str">
        <f t="shared" ca="1" si="113"/>
        <v>2.36488481845621E-13+8.46671784154808i</v>
      </c>
      <c r="CL132" s="223" t="str">
        <f t="shared" ca="1" si="114"/>
        <v>5.98687360015163+5.98687360015192i</v>
      </c>
      <c r="CM132" s="223" t="str">
        <f t="shared" ca="1" si="115"/>
        <v>8.46671784154808-2.51009744676641E-13i</v>
      </c>
      <c r="CN132" s="223" t="str">
        <f t="shared" ca="1" si="116"/>
        <v>5.98687360015191-5.98687360015163i</v>
      </c>
      <c r="CO132" s="223" t="str">
        <f t="shared" ca="1" si="117"/>
        <v>-2.65531007507661E-13-8.46671784154808i</v>
      </c>
      <c r="CP132" s="223" t="str">
        <f t="shared" ca="1" si="118"/>
        <v>-5.98687360015169-5.98687360015185i</v>
      </c>
      <c r="CQ132" s="223" t="str">
        <f t="shared" ca="1" si="119"/>
        <v>-8.46671784154808+2.80052270338682E-13i</v>
      </c>
      <c r="CR132" s="223" t="str">
        <f t="shared" ca="1" si="120"/>
        <v>-5.98687360015185+5.9868736001517i</v>
      </c>
      <c r="CS132" s="223" t="str">
        <f t="shared" ca="1" si="121"/>
        <v>2.94573533169701E-13+8.46671784154808i</v>
      </c>
      <c r="CT132" s="223" t="str">
        <f t="shared" ca="1" si="122"/>
        <v>5.98687360015171+5.98687360015184i</v>
      </c>
      <c r="CU132" s="223" t="str">
        <f t="shared" ca="1" si="123"/>
        <v>8.46671784154808-3.69254444581146E-13i</v>
      </c>
      <c r="CV132" s="223" t="str">
        <f t="shared" ca="1" si="124"/>
        <v>5.98687360015179-5.98687360015176i</v>
      </c>
      <c r="CW132" s="223" t="str">
        <f t="shared" ca="1" si="125"/>
        <v>-4.4393535599259E-13-8.46671784154808i</v>
      </c>
      <c r="CX132" s="223" t="str">
        <f t="shared" ca="1" si="126"/>
        <v>-5.98687360015173-5.98687360015182i</v>
      </c>
      <c r="CY132" s="223" t="str">
        <f t="shared" ca="1" si="127"/>
        <v>-8.46671784154808-4.43938109882753E-13i</v>
      </c>
      <c r="CZ132" s="223" t="str">
        <f t="shared" ca="1" si="128"/>
        <v>-5.98687360015176+5.98687360015179i</v>
      </c>
      <c r="DA132" s="223" t="str">
        <f t="shared" ca="1" si="129"/>
        <v>-3.69257198471309E-13+8.46671784154808i</v>
      </c>
      <c r="DB132" s="223" t="str">
        <f t="shared" ca="1" si="130"/>
        <v>5.98687360015184+5.98687360015171i</v>
      </c>
      <c r="DC132" s="223" t="str">
        <f t="shared" ca="1" si="131"/>
        <v>8.46671784154808+4.14895584220713E-13i</v>
      </c>
      <c r="DD132" s="223" t="str">
        <f t="shared" ca="1" si="132"/>
        <v>5.98687360015174-5.9868736001518i</v>
      </c>
      <c r="DE132" s="223" t="str">
        <f t="shared" ca="1" si="133"/>
        <v>3.40214672809269E-13-8.46671784154808i</v>
      </c>
      <c r="DF132" s="223" t="str">
        <f t="shared" ca="1" si="134"/>
        <v>-5.98687360015185-5.98687360015169i</v>
      </c>
      <c r="DG132" s="223" t="str">
        <f t="shared" ca="1" si="135"/>
        <v>-8.46671784154808-2.65533761397825E-13i</v>
      </c>
      <c r="DH132" s="223" t="str">
        <f t="shared" ca="1" si="136"/>
        <v>-5.98687360015172+5.98687360015183i</v>
      </c>
      <c r="DI132" s="223" t="str">
        <f t="shared" ca="1" si="137"/>
        <v>-3.11172147147229E-13+8.46671784154808i</v>
      </c>
      <c r="DJ132" s="223" t="str">
        <f t="shared" ca="1" si="138"/>
        <v>5.98687360015188+5.98687360015167i</v>
      </c>
      <c r="DK132" s="223" t="str">
        <f t="shared" ca="1" si="139"/>
        <v>8.46671784154808+2.36491235735785E-13i</v>
      </c>
      <c r="DL132" s="223" t="str">
        <f t="shared" ca="1" si="140"/>
        <v>5.98687360015162-5.98687360015193i</v>
      </c>
      <c r="DM132" s="223" t="str">
        <f t="shared" ca="1" si="141"/>
        <v>2.82129621485188E-13-8.46671784154808i</v>
      </c>
      <c r="DN132" s="223" t="str">
        <f t="shared" ca="1" si="142"/>
        <v>-5.9868736001519-5.98687360015165i</v>
      </c>
      <c r="DO132" s="223" t="str">
        <f t="shared" ca="1" si="143"/>
        <v>-8.46671784154808-2.07448710073744E-13i</v>
      </c>
      <c r="DP132" s="223" t="str">
        <f t="shared" ca="1" si="144"/>
        <v>-5.9868736001516+5.98687360015195i</v>
      </c>
      <c r="DQ132" s="223" t="str">
        <f t="shared" ca="1" si="145"/>
        <v>-1.327677986623E-13+8.46671784154808i</v>
      </c>
      <c r="DR132" s="223" t="str">
        <f t="shared" ca="1" si="146"/>
        <v>5.98687360015192+5.98687360015163i</v>
      </c>
      <c r="DS132" s="223" t="str">
        <f t="shared" ca="1" si="147"/>
        <v>8.46671784154808+1.78406184411704E-13i</v>
      </c>
      <c r="DT132" s="223" t="str">
        <f t="shared" ca="1" si="148"/>
        <v>5.98687360015157-5.98687360015197i</v>
      </c>
      <c r="DU132" s="223" t="str">
        <f t="shared" ca="1" si="149"/>
        <v>1.0372527300026E-13-8.46671784154808i</v>
      </c>
      <c r="DV132" s="223" t="str">
        <f t="shared" ca="1" si="150"/>
        <v>-5.98687360015202-5.98687360015152i</v>
      </c>
      <c r="DW132" s="223" t="str">
        <f t="shared" ca="1" si="151"/>
        <v>-8.46671784154808-1.49363658749664E-13i</v>
      </c>
      <c r="DX132" s="223" t="str">
        <f t="shared" ca="1" si="152"/>
        <v>-5.98687360015156+5.98687360015199i</v>
      </c>
      <c r="DY132" s="223" t="str">
        <f t="shared" ca="1" si="153"/>
        <v>-7.46827473382198E-14+8.46671784154808i</v>
      </c>
      <c r="DZ132" s="223" t="str">
        <f t="shared" ca="1" si="154"/>
        <v>5.98687360015205+5.9868736001515i</v>
      </c>
      <c r="EA132" s="223" t="str">
        <f t="shared" ca="1" si="155"/>
        <v>8.46671784154808+1.83592677552564E-18i</v>
      </c>
      <c r="EB132" s="223" t="str">
        <f t="shared" ca="1" si="156"/>
        <v>5.98687360015205-5.9868736001515i</v>
      </c>
      <c r="EC132" s="223" t="str">
        <f t="shared" ca="1" si="157"/>
        <v>4.56402216761797E-14-8.46671784154808i</v>
      </c>
      <c r="ED132" s="223" t="str">
        <f t="shared" ca="1" si="158"/>
        <v>-5.98687360015147-5.98687360015207i</v>
      </c>
      <c r="EE132" s="223" t="str">
        <f t="shared" ca="1" si="159"/>
        <v>-8.46671784154808+2.90406897352646E-14i</v>
      </c>
      <c r="EF132" s="223" t="str">
        <f t="shared" ca="1" si="160"/>
        <v>-5.98687360015202+5.98687360015152i</v>
      </c>
      <c r="EG132" s="223" t="str">
        <f t="shared" ca="1" si="161"/>
        <v>1.03721601146709E-13+8.46671784154808i</v>
      </c>
      <c r="EH132" s="223" t="str">
        <f t="shared" ca="1" si="162"/>
        <v>5.98687360015149+5.98687360015206i</v>
      </c>
      <c r="EI132" s="223" t="str">
        <f t="shared" ca="1" si="163"/>
        <v>8.46671784154808-5.80832153973047E-14i</v>
      </c>
      <c r="EJ132" s="223" t="str">
        <f t="shared" ca="1" si="164"/>
        <v>5.98687360015201-5.98687360015154i</v>
      </c>
      <c r="EK132" s="223" t="str">
        <f t="shared" ca="1" si="165"/>
        <v>-1.32764126808749E-13-8.46671784154808i</v>
      </c>
      <c r="EL132" s="223" t="str">
        <f t="shared" ca="1" si="166"/>
        <v>-5.9868736001516-5.98687360015195i</v>
      </c>
      <c r="EM132" s="223" t="str">
        <f t="shared" ca="1" si="167"/>
        <v>-8.46671784154808-3.28181457944441E-12i</v>
      </c>
      <c r="EN132" s="223"/>
      <c r="EO132" s="223"/>
      <c r="EP132" s="223"/>
    </row>
    <row r="133" spans="1:146" ht="15" thickBot="1">
      <c r="A133" s="257">
        <f t="shared" si="168"/>
        <v>6.4453125000000025E-4</v>
      </c>
      <c r="B133" s="256">
        <v>33</v>
      </c>
      <c r="C133" s="230">
        <f t="shared" si="169"/>
        <v>6600</v>
      </c>
      <c r="D133" s="229">
        <f t="shared" si="170"/>
        <v>41469.023027385272</v>
      </c>
      <c r="E133" s="229" t="str">
        <f t="shared" si="171"/>
        <v>41469.0230273853i</v>
      </c>
      <c r="F133" s="229" t="str">
        <f t="shared" ref="F133:F164" si="177">IF(freq_ratio2&gt;1,IMPRODUCT(Kth_2/(2/rload2-Kfeed2/Gdc_ccm2),IMDIV(COMPLEX(1,Rc_2*Coutput2*microF2*miliOhm2*D133),IMSUM(1,IMPRODUCT(E133,1/omega1_2),IMPRODUCT(E133,E133,1/omega2_2),IMPRODUCT(E133,E133,E133,1/omega3_2)))),IMPRODUCT(Kth_2/(2/rload2-Kfeed2/Gdc_dcm2),(IMDIV(COMPLEX(1,Rc_2*Coutput2*microF2*miliOhm2*D133),IMSUM(1,IMDIV(E133,omegat2),IMDIV(IMPRODUCT(E133,E133),omegapole0^2*(1-2*Gdc_dcm2/(Kfeed2*rload2))))))))</f>
        <v>0.791646771449639-0.480243369867184i</v>
      </c>
      <c r="G133" s="229" t="str">
        <f t="shared" ref="G133:G164" si="178">IMPRODUCT(IMPRODUCT(-currentransferratio2*RFB_2/(Rfeedforward2),IMDIV(COMPLEX(1,(Rfeedforward2*kiliOhm2+q_Rz_Cz_2*Rzero2)*q_Rz_Cz_2*Czero2*nanoF2*D133),IMPRODUCT(COMPLEX(1,q_Rz_Cz_2*Rzero2*Czero2*nanoF2*D133),COMPLEX(1,D133/(2*PI()*F_roll2*kilihertz2))))),IMSUM(feedtype2,IMDIV(COMPLEX(1,Rvolt2*Cvolt2*nanoF2*kiliOhm2*D133),IMPRODUCT(Rupper2*kiliOhm2*(Cvolt2*nanoF2+Cforward2*picoF2),COMPLEX(1,Rvolt2*Cvolt2*Cforward2*picoF2*nanoF2*kiliOhm2*D133/(Cvolt2*nanoF2+Cforward2*picoF2)),E133))))</f>
        <v>-4.44700978418135-0.620102822308645i</v>
      </c>
      <c r="H133" s="229" t="str">
        <f t="shared" ref="H133:H160" si="179">IF(freq_ratio2&gt;1,IMPRODUCT(M67,IMDIV((IMPRODUCT(COMPLEX(1,Rc_2*Coutput2*microF2*miliOhm2*D133),IMSUM(1,IMDIV(E133,omega4_2),IMDIV(IMPRODUCT(E133,E133),omega5_2)))),IMSUM(1,IMPRODUCT(E133,1/omega1_2),IMPRODUCT(E133,E133,1/omega2_2),IMPRODUCT(E133,E133,E133,1/omega3_2)))),IMPRODUCT(M67,(IMDIV(IMPRODUCT(COMPLEX(1,Rc_2*Coutput2*microF2*miliOhm2*D133),COMPLEX(1,-Kfeed2*effectiveL2*PI()^2*D133/(8*ratio2^2*Gdc_dcm2))),IMSUM(1,IMDIV(E133,omegat2),IMDIV(IMPRODUCT(E133,E133),omegapole0^2*(1-2*Gdc_dcm2/(Kfeed2*rload2))))))))</f>
        <v>0.0360690511105194-0.0142426818539408i</v>
      </c>
      <c r="I133" s="229" t="str">
        <f t="shared" si="174"/>
        <v>-0.00760838737270377+0.000358807458144243i</v>
      </c>
      <c r="J133" s="255" t="str">
        <f ca="1">IMPRODUCT(1/N_FFT2,AV100)</f>
        <v>-0.107381145733448-0.00568305424901297i</v>
      </c>
      <c r="K133" s="254" t="str">
        <f t="shared" ca="1" si="175"/>
        <v>0.000819036475514413+4.70972223334579E-06i</v>
      </c>
      <c r="N133" s="246">
        <f t="shared" ca="1" si="176"/>
        <v>7.5339669129594142</v>
      </c>
      <c r="O133" s="223">
        <f t="shared" ca="1" si="39"/>
        <v>-8.4660330870405858</v>
      </c>
      <c r="P133" s="223" t="str">
        <f t="shared" ca="1" si="40"/>
        <v>-5.8376730666+6.13149976745975i</v>
      </c>
      <c r="Q133" s="223" t="str">
        <f t="shared" ca="1" si="41"/>
        <v>0.415408554360077+8.45583537941878i</v>
      </c>
      <c r="R133" s="223" t="str">
        <f t="shared" ca="1" si="42"/>
        <v>6.41055514832376+5.52978290000302i</v>
      </c>
      <c r="S133" s="223" t="str">
        <f t="shared" ca="1" si="43"/>
        <v>8.42526682372426-0.829816353127123i</v>
      </c>
      <c r="T133" s="223" t="str">
        <f t="shared" ca="1" si="44"/>
        <v>5.20857100204821-6.67416694033708i</v>
      </c>
      <c r="U133" s="223" t="str">
        <f t="shared" ca="1" si="45"/>
        <v>-1.24222505161624-8.37440106228517i</v>
      </c>
      <c r="V133" s="223" t="str">
        <f t="shared" ca="1" si="46"/>
        <v>-6.92170007960321-4.87481120033248i</v>
      </c>
      <c r="W133" s="223" t="str">
        <f t="shared" ca="1" si="47"/>
        <v>-8.30336063517612+1.65164112114996i</v>
      </c>
      <c r="X133" s="223" t="str">
        <f t="shared" ca="1" si="48"/>
        <v>-4.52930755145211+7.15255823710823i</v>
      </c>
      <c r="Y133" s="223" t="str">
        <f t="shared" ca="1" si="49"/>
        <v>2.05707824255606+8.21231668500847i</v>
      </c>
      <c r="Z133" s="223" t="str">
        <f t="shared" ca="1" si="50"/>
        <v>7.36618525532992+4.17289240395988i</v>
      </c>
      <c r="AA133" s="223" t="str">
        <f t="shared" ca="1" si="51"/>
        <v>8.10148854463262-2.45755968229715i</v>
      </c>
      <c r="AB133" s="223" t="str">
        <f t="shared" ca="1" si="52"/>
        <v>3.80642439316452-7.56206648806978i</v>
      </c>
      <c r="AC133" s="223" t="str">
        <f t="shared" ca="1" si="53"/>
        <v>-2.8521206455071-7.97114320874604i</v>
      </c>
      <c r="AD133" s="223" t="str">
        <f t="shared" ca="1" si="54"/>
        <v>-7.73973004028145-3.43078637260188i</v>
      </c>
      <c r="AE133" s="223" t="str">
        <f t="shared" ca="1" si="55"/>
        <v>-7.82159469068013+3.23981060026514i</v>
      </c>
      <c r="AF133" s="223" t="str">
        <f t="shared" ca="1" si="56"/>
        <v>-3.04688328716702+7.89874790490545i</v>
      </c>
      <c r="AG133" s="223" t="str">
        <f t="shared" ca="1" si="57"/>
        <v>3.61969556751323+7.65320326591363i</v>
      </c>
      <c r="AH133" s="223" t="str">
        <f t="shared" ca="1" si="58"/>
        <v>8.03873699397823+2.65563999301711i</v>
      </c>
      <c r="AI133" s="223" t="str">
        <f t="shared" ca="1" si="59"/>
        <v>7.46637460413772-3.99086037109208i</v>
      </c>
      <c r="AJ133" s="223" t="str">
        <f t="shared" ca="1" si="60"/>
        <v>2.25799902951822-8.15936006152202i</v>
      </c>
      <c r="AK133" s="223" t="str">
        <f t="shared" ca="1" si="61"/>
        <v>-4.3524108424781-7.26155879196368i</v>
      </c>
      <c r="AL133" s="223" t="str">
        <f t="shared" ca="1" si="62"/>
        <v>-8.2603265160021-1.85491834857992i</v>
      </c>
      <c r="AM133" s="223" t="str">
        <f t="shared" ca="1" si="63"/>
        <v>-7.03924924862237+4.70347597491848i</v>
      </c>
      <c r="AN133" s="223" t="str">
        <f t="shared" ca="1" si="64"/>
        <v>-1.44736900686736+8.34139312038617i</v>
      </c>
      <c r="AO133" s="223" t="str">
        <f t="shared" ca="1" si="65"/>
        <v>5.04321002176013+6.79998153727524i</v>
      </c>
      <c r="AP133" s="223" t="str">
        <f t="shared" ca="1" si="66"/>
        <v>8.40236457812332+1.03633282644357i</v>
      </c>
      <c r="AQ133" s="223" t="str">
        <f t="shared" ca="1" si="67"/>
        <v>6.54433207479728-5.37079453392562i</v>
      </c>
      <c r="AR133" s="223" t="str">
        <f t="shared" ca="1" si="68"/>
        <v>6.54433207479728-5.37079453392562i</v>
      </c>
      <c r="AS133" s="223" t="str">
        <f t="shared" ca="1" si="69"/>
        <v>-5.68544033163352-6.27291674313479i</v>
      </c>
      <c r="AT133" s="223" t="str">
        <f t="shared" ca="1" si="70"/>
        <v>-8.46348327615746-0.207766852671389i</v>
      </c>
      <c r="AU133" s="223" t="str">
        <f t="shared" ca="1" si="71"/>
        <v>-5.98638940559604+5.98638940559612i</v>
      </c>
      <c r="AV133" s="223" t="str">
        <f t="shared" ca="1" si="72"/>
        <v>0.207766852671477+8.46348327615746i</v>
      </c>
      <c r="AW133" s="223" t="str">
        <f t="shared" ca="1" si="73"/>
        <v>6.27291674313485+5.68544033163345i</v>
      </c>
      <c r="AX133" s="223" t="str">
        <f t="shared" ca="1" si="74"/>
        <v>8.44309400363164-0.622800029468062i</v>
      </c>
      <c r="AY133" s="223" t="str">
        <f t="shared" ca="1" si="75"/>
        <v>5.37079453392556-6.54433207479734i</v>
      </c>
      <c r="AZ133" s="223" t="str">
        <f t="shared" ca="1" si="76"/>
        <v>-1.03633282644366-8.4023645781233i</v>
      </c>
      <c r="BA133" s="223" t="str">
        <f t="shared" ca="1" si="77"/>
        <v>-6.79998153727531-5.04321002176004i</v>
      </c>
      <c r="BB133" s="223" t="str">
        <f t="shared" ca="1" si="78"/>
        <v>-8.34139312038616+1.44736900686745i</v>
      </c>
      <c r="BC133" s="223" t="str">
        <f t="shared" ca="1" si="79"/>
        <v>-4.70347597491909+7.03924924862197i</v>
      </c>
      <c r="BD133" s="223" t="str">
        <f t="shared" ca="1" si="80"/>
        <v>1.85491834858+8.26032651600209i</v>
      </c>
      <c r="BE133" s="223" t="str">
        <f t="shared" ca="1" si="81"/>
        <v>7.26155879196373+4.352410842478i</v>
      </c>
      <c r="BF133" s="223" t="str">
        <f t="shared" ca="1" si="82"/>
        <v>8.15936006152199-2.25799902951833i</v>
      </c>
      <c r="BG133" s="223" t="str">
        <f t="shared" ca="1" si="83"/>
        <v>3.99086037109201-7.46637460413776i</v>
      </c>
      <c r="BH133" s="223" t="str">
        <f t="shared" ca="1" si="84"/>
        <v>-2.65563999301722-8.03873699397819i</v>
      </c>
      <c r="BI133" s="223" t="str">
        <f t="shared" ca="1" si="85"/>
        <v>-7.6532032659133-3.61969556751392i</v>
      </c>
      <c r="BJ133" s="223" t="str">
        <f t="shared" ca="1" si="86"/>
        <v>-7.89874790490541+3.04688328716713i</v>
      </c>
      <c r="BK133" s="223" t="str">
        <f t="shared" ca="1" si="87"/>
        <v>-3.23981060026504+7.82159469068017i</v>
      </c>
      <c r="BL133" s="223" t="str">
        <f t="shared" ca="1" si="88"/>
        <v>3.43078637260195+7.73973004028143i</v>
      </c>
      <c r="BM133" s="223" t="str">
        <f t="shared" ca="1" si="89"/>
        <v>7.97114320874608+2.85212064550701i</v>
      </c>
      <c r="BN133" s="223" t="str">
        <f t="shared" ca="1" si="90"/>
        <v>7.56206648807012-3.80642439316384i</v>
      </c>
      <c r="BO133" s="223" t="str">
        <f t="shared" ca="1" si="91"/>
        <v>2.45755968229688-8.10148854463269i</v>
      </c>
      <c r="BP133" s="223" t="str">
        <f t="shared" ca="1" si="92"/>
        <v>-4.17289240395995-7.36618525532988i</v>
      </c>
      <c r="BQ133" s="223" t="str">
        <f t="shared" ca="1" si="93"/>
        <v>-8.21231668500844-2.05707824255616i</v>
      </c>
      <c r="BR133" s="223" t="str">
        <f t="shared" ca="1" si="94"/>
        <v>-7.15255823710832+4.52930755145198i</v>
      </c>
      <c r="BS133" s="223" t="str">
        <f t="shared" ca="1" si="95"/>
        <v>-1.65164112115029+8.30336063517606i</v>
      </c>
      <c r="BT133" s="223" t="str">
        <f t="shared" ca="1" si="96"/>
        <v>4.87481120033278+6.92170007960299i</v>
      </c>
      <c r="BU133" s="223" t="str">
        <f t="shared" ca="1" si="97"/>
        <v>8.37440106228519+1.24222505161607i</v>
      </c>
      <c r="BV133" s="223" t="str">
        <f t="shared" ca="1" si="98"/>
        <v>6.67416694033706-5.20857100204825i</v>
      </c>
      <c r="BW133" s="223" t="str">
        <f t="shared" ca="1" si="99"/>
        <v>0.829816353127278-8.42526682372424i</v>
      </c>
      <c r="BX133" s="223" t="str">
        <f t="shared" ca="1" si="100"/>
        <v>-5.52978290000281-6.41055514832393i</v>
      </c>
      <c r="BY133" s="223" t="str">
        <f t="shared" ca="1" si="101"/>
        <v>-8.45583537941877-0.415408554360473i</v>
      </c>
      <c r="BZ133" s="223" t="str">
        <f t="shared" ca="1" si="102"/>
        <v>-6.13149976745958+5.83767306660017i</v>
      </c>
      <c r="CA133" s="223" t="str">
        <f t="shared" ca="1" si="103"/>
        <v>1.18234218853721E-13+8.46603308704059i</v>
      </c>
      <c r="CB133" s="223" t="str">
        <f t="shared" ca="1" si="104"/>
        <v>6.13149976745971+5.83767306660004i</v>
      </c>
      <c r="CC133" s="223" t="str">
        <f t="shared" ca="1" si="105"/>
        <v>8.4558353794188-0.415408554359808i</v>
      </c>
      <c r="CD133" s="223" t="str">
        <f t="shared" ca="1" si="106"/>
        <v>5.52978290000332-6.41055514832349i</v>
      </c>
      <c r="CE133" s="223" t="str">
        <f t="shared" ca="1" si="107"/>
        <v>-0.829816353127454-8.42526682372423i</v>
      </c>
      <c r="CF133" s="223" t="str">
        <f t="shared" ca="1" si="108"/>
        <v>-6.6741669403372-5.20857100204806i</v>
      </c>
      <c r="CG133" s="223" t="str">
        <f t="shared" ca="1" si="109"/>
        <v>-8.37440106228517+1.24222505161625i</v>
      </c>
      <c r="CH133" s="223" t="str">
        <f t="shared" ca="1" si="110"/>
        <v>-4.87481120033258+6.92170007960313i</v>
      </c>
      <c r="CI133" s="223" t="str">
        <f t="shared" ca="1" si="111"/>
        <v>1.65164112114964+8.30336063517619i</v>
      </c>
      <c r="CJ133" s="223" t="str">
        <f t="shared" ca="1" si="112"/>
        <v>7.15255823710796+4.52930755145254i</v>
      </c>
      <c r="CK133" s="223" t="str">
        <f t="shared" ca="1" si="113"/>
        <v>8.21231668500839-2.05707824255633i</v>
      </c>
      <c r="CL133" s="223" t="str">
        <f t="shared" ca="1" si="114"/>
        <v>4.1728924039598-7.36618525532996i</v>
      </c>
      <c r="CM133" s="223" t="str">
        <f t="shared" ca="1" si="115"/>
        <v>-2.45755968229711-8.10148854463263i</v>
      </c>
      <c r="CN133" s="223" t="str">
        <f t="shared" ca="1" si="116"/>
        <v>-7.56206648806983-3.80642439316444i</v>
      </c>
      <c r="CO133" s="223" t="str">
        <f t="shared" ca="1" si="117"/>
        <v>-7.9711432087463+2.85212064550637i</v>
      </c>
      <c r="CP133" s="223" t="str">
        <f t="shared" ca="1" si="118"/>
        <v>-3.43078637260179+7.73973004028149i</v>
      </c>
      <c r="CQ133" s="223" t="str">
        <f t="shared" ca="1" si="119"/>
        <v>3.23981060026526+7.82159469068008i</v>
      </c>
      <c r="CR133" s="223" t="str">
        <f t="shared" ca="1" si="120"/>
        <v>7.89874790490548+3.04688328716697i</v>
      </c>
      <c r="CS133" s="223" t="str">
        <f t="shared" ca="1" si="121"/>
        <v>7.65320326591358-3.61969556751332i</v>
      </c>
      <c r="CT133" s="223" t="str">
        <f t="shared" ca="1" si="122"/>
        <v>2.65563999301779-8.038736993978i</v>
      </c>
      <c r="CU133" s="223" t="str">
        <f t="shared" ca="1" si="123"/>
        <v>-3.99086037109221-7.46637460413765i</v>
      </c>
      <c r="CV133" s="223" t="str">
        <f t="shared" ca="1" si="124"/>
        <v>-8.15936006152204-2.25799902951817i</v>
      </c>
      <c r="CW133" s="223" t="str">
        <f t="shared" ca="1" si="125"/>
        <v>-7.26155879196362+4.35241084247821i</v>
      </c>
      <c r="CX133" s="223" t="str">
        <f t="shared" ca="1" si="126"/>
        <v>-1.85491834857977+8.26032651600214i</v>
      </c>
      <c r="CY133" s="223" t="str">
        <f t="shared" ca="1" si="127"/>
        <v>4.70347597491853+7.03924924862234i</v>
      </c>
      <c r="CZ133" s="223" t="str">
        <f t="shared" ca="1" si="128"/>
        <v>8.34139312038618+1.44736900686727i</v>
      </c>
      <c r="DA133" s="223" t="str">
        <f t="shared" ca="1" si="129"/>
        <v>6.79998153727517-5.04321002176022i</v>
      </c>
      <c r="DB133" s="223" t="str">
        <f t="shared" ca="1" si="130"/>
        <v>1.03633282644351-8.40236457812332i</v>
      </c>
      <c r="DC133" s="223" t="str">
        <f t="shared" ca="1" si="131"/>
        <v>-5.37079453392569-6.54433207479723i</v>
      </c>
      <c r="DD133" s="223" t="str">
        <f t="shared" ca="1" si="132"/>
        <v>-8.44309400363159-0.622800029468697i</v>
      </c>
      <c r="DE133" s="223" t="str">
        <f t="shared" ca="1" si="133"/>
        <v>-6.27291674313526+5.685440331633i</v>
      </c>
      <c r="DF133" s="223" t="str">
        <f t="shared" ca="1" si="134"/>
        <v>-0.207766852671331+8.46348327615746i</v>
      </c>
      <c r="DG133" s="223" t="str">
        <f t="shared" ca="1" si="135"/>
        <v>5.98638940559619+5.98638940559597i</v>
      </c>
      <c r="DH133" s="223" t="str">
        <f t="shared" ca="1" si="136"/>
        <v>8.46348327615745-0.207766852671626i</v>
      </c>
      <c r="DI133" s="223" t="str">
        <f t="shared" ca="1" si="137"/>
        <v>5.68544033163341-6.2729167431349i</v>
      </c>
      <c r="DJ133" s="223" t="str">
        <f t="shared" ca="1" si="138"/>
        <v>-0.62280002946815-8.44309400363163i</v>
      </c>
      <c r="DK133" s="223" t="str">
        <f t="shared" ca="1" si="139"/>
        <v>-6.54433207479742-5.37079453392546i</v>
      </c>
      <c r="DL133" s="223" t="str">
        <f t="shared" ca="1" si="140"/>
        <v>-8.40236457812329+1.0363328264438i</v>
      </c>
      <c r="DM133" s="223" t="str">
        <f t="shared" ca="1" si="141"/>
        <v>-5.04321002175999+6.79998153727534i</v>
      </c>
      <c r="DN133" s="223" t="str">
        <f t="shared" ca="1" si="142"/>
        <v>1.44736900686757+8.34139312038613i</v>
      </c>
      <c r="DO133" s="223" t="str">
        <f t="shared" ca="1" si="143"/>
        <v>7.03924924862204+4.70347597491899i</v>
      </c>
      <c r="DP133" s="223" t="str">
        <f t="shared" ca="1" si="144"/>
        <v>8.26032651600208-1.85491834858005i</v>
      </c>
      <c r="DQ133" s="223" t="str">
        <f t="shared" ca="1" si="145"/>
        <v>4.35241084247796-7.26155879196377i</v>
      </c>
      <c r="DR133" s="223" t="str">
        <f t="shared" ca="1" si="146"/>
        <v>-2.25799902951845-8.15936006152197i</v>
      </c>
      <c r="DS133" s="223" t="str">
        <f t="shared" ca="1" si="147"/>
        <v>-7.46637460413779-3.99086037109196i</v>
      </c>
      <c r="DT133" s="223" t="str">
        <f t="shared" ca="1" si="148"/>
        <v>-8.03873699397817+2.65563999301727i</v>
      </c>
      <c r="DU133" s="223" t="str">
        <f t="shared" ca="1" si="149"/>
        <v>-3.61969556751381+7.65320326591336i</v>
      </c>
      <c r="DV133" s="223" t="str">
        <f t="shared" ca="1" si="150"/>
        <v>3.04688328716724+7.89874790490537i</v>
      </c>
      <c r="DW133" s="223" t="str">
        <f t="shared" ca="1" si="151"/>
        <v>7.82159469068019+3.23981060026498i</v>
      </c>
      <c r="DX133" s="223" t="str">
        <f t="shared" ca="1" si="152"/>
        <v>7.73973004028138-3.43078637260206i</v>
      </c>
      <c r="DY133" s="223" t="str">
        <f t="shared" ca="1" si="153"/>
        <v>2.85212064550689-7.97114320874611i</v>
      </c>
      <c r="DZ133" s="223" t="str">
        <f t="shared" ca="1" si="154"/>
        <v>-3.80642439316389-7.5620664880701i</v>
      </c>
      <c r="EA133" s="223" t="str">
        <f t="shared" ca="1" si="155"/>
        <v>-8.10148854463271-2.45755968229683i</v>
      </c>
      <c r="EB133" s="223" t="str">
        <f t="shared" ca="1" si="156"/>
        <v>-7.36618525532982+4.17289240396005i</v>
      </c>
      <c r="EC133" s="223" t="str">
        <f t="shared" ca="1" si="157"/>
        <v>-2.05707824255598+8.21231668500849i</v>
      </c>
      <c r="ED133" s="223" t="str">
        <f t="shared" ca="1" si="158"/>
        <v>4.52930755145203+7.15255823710828i</v>
      </c>
      <c r="EE133" s="223" t="str">
        <f t="shared" ca="1" si="159"/>
        <v>8.30336063517608+1.65164112115018i</v>
      </c>
      <c r="EF133" s="223" t="str">
        <f t="shared" ca="1" si="160"/>
        <v>6.92170007960341-4.87481120033219i</v>
      </c>
      <c r="EG133" s="223" t="str">
        <f t="shared" ca="1" si="161"/>
        <v>1.24222505161601-8.3744010622852i</v>
      </c>
      <c r="EH133" s="223" t="str">
        <f t="shared" ca="1" si="162"/>
        <v>-5.20857100204829-6.67416694033702i</v>
      </c>
      <c r="EI133" s="223" t="str">
        <f t="shared" ca="1" si="163"/>
        <v>-8.42526682372451-0.829816353124646i</v>
      </c>
      <c r="EJ133" s="223" t="str">
        <f t="shared" ca="1" si="164"/>
        <v>-6.41055514832554+5.52978290000094i</v>
      </c>
      <c r="EK133" s="223" t="str">
        <f t="shared" ca="1" si="165"/>
        <v>-0.415408554359574+8.45583537941881i</v>
      </c>
      <c r="EL133" s="223" t="str">
        <f t="shared" ca="1" si="166"/>
        <v>5.8376730666027+6.13149976745717i</v>
      </c>
      <c r="EM133" s="223" t="str">
        <f t="shared" ca="1" si="167"/>
        <v>8.46603308704059+1.44786548928893E-12i</v>
      </c>
      <c r="EN133" s="223"/>
      <c r="EO133" s="223"/>
      <c r="EP133" s="223"/>
    </row>
    <row r="134" spans="1:146" ht="15" thickBot="1">
      <c r="A134" s="257">
        <f t="shared" si="168"/>
        <v>6.6406250000000026E-4</v>
      </c>
      <c r="B134" s="256">
        <v>34</v>
      </c>
      <c r="C134" s="230">
        <f t="shared" si="169"/>
        <v>6800</v>
      </c>
      <c r="D134" s="229">
        <f t="shared" si="170"/>
        <v>42725.660088821183</v>
      </c>
      <c r="E134" s="229" t="str">
        <f t="shared" si="171"/>
        <v>42725.6600888212i</v>
      </c>
      <c r="F134" s="229" t="str">
        <f t="shared" si="177"/>
        <v>0.790136044530054-0.474129281162396i</v>
      </c>
      <c r="G134" s="229" t="str">
        <f t="shared" si="178"/>
        <v>-4.49672251250141-0.580083273463175i</v>
      </c>
      <c r="H134" s="229" t="str">
        <f t="shared" si="179"/>
        <v>0.0360519917581521-0.0138243118471577i</v>
      </c>
      <c r="I134" s="229" t="str">
        <f t="shared" si="174"/>
        <v>-0.00755221739443034+0.000245293946519842i</v>
      </c>
      <c r="J134" s="255" t="str">
        <f ca="1">IMPRODUCT(1/N_FFT2,AW100)</f>
        <v>0.0216526620163688+0.000570797762076672i</v>
      </c>
      <c r="K134" s="254" t="str">
        <f t="shared" ca="1" si="175"/>
        <v>-0.000163665623951466+1.00047813119803E-06i</v>
      </c>
      <c r="N134" s="246">
        <f t="shared" ca="1" si="176"/>
        <v>7.5347059202296975</v>
      </c>
      <c r="O134" s="223">
        <f t="shared" ca="1" si="39"/>
        <v>-8.4652940797703025</v>
      </c>
      <c r="P134" s="223" t="str">
        <f t="shared" ca="1" si="40"/>
        <v>-5.68494404468319+6.27236917486648i</v>
      </c>
      <c r="Q134" s="223" t="str">
        <f t="shared" ca="1" si="41"/>
        <v>0.829743917747864+8.42453137497598i</v>
      </c>
      <c r="R134" s="223" t="str">
        <f t="shared" ca="1" si="42"/>
        <v>6.79938796107004+5.04276979564306i</v>
      </c>
      <c r="S134" s="223" t="str">
        <f t="shared" ca="1" si="43"/>
        <v>8.30263582772332-1.65149694798365i</v>
      </c>
      <c r="T134" s="223" t="str">
        <f t="shared" ca="1" si="44"/>
        <v>4.35203091681258-7.2609249242849i</v>
      </c>
      <c r="U134" s="223" t="str">
        <f t="shared" ca="1" si="45"/>
        <v>-2.4573451598102-8.10078135876728i</v>
      </c>
      <c r="V134" s="223" t="str">
        <f t="shared" ca="1" si="46"/>
        <v>-7.65253521125362-3.61937960119101i</v>
      </c>
      <c r="W134" s="223" t="str">
        <f t="shared" ca="1" si="47"/>
        <v>-7.82091193698875+3.23952779442637i</v>
      </c>
      <c r="X134" s="223" t="str">
        <f t="shared" ca="1" si="48"/>
        <v>-2.85187168145584+7.97044740083669i</v>
      </c>
      <c r="Y134" s="223" t="str">
        <f t="shared" ca="1" si="49"/>
        <v>3.99051200547617+7.46572285791166i</v>
      </c>
      <c r="Z134" s="223" t="str">
        <f t="shared" ca="1" si="50"/>
        <v>8.21159982485995+2.05689867843661i</v>
      </c>
      <c r="AA134" s="223" t="str">
        <f t="shared" ca="1" si="51"/>
        <v>7.03863478653348-4.70306540447769i</v>
      </c>
      <c r="AB134" s="223" t="str">
        <f t="shared" ca="1" si="52"/>
        <v>1.24211661672849-8.37367005365276i</v>
      </c>
      <c r="AC134" s="223" t="str">
        <f t="shared" ca="1" si="53"/>
        <v>-5.37032571267626-6.54376081445237i</v>
      </c>
      <c r="AD134" s="223" t="str">
        <f t="shared" ca="1" si="54"/>
        <v>-8.45509726231511-0.415372292992262i</v>
      </c>
      <c r="AE134" s="223" t="str">
        <f t="shared" ca="1" si="55"/>
        <v>-5.98586684854404+5.98586684854379i</v>
      </c>
      <c r="AF134" s="223" t="str">
        <f t="shared" ca="1" si="56"/>
        <v>0.415372292991908+8.45509726231513i</v>
      </c>
      <c r="AG134" s="223" t="str">
        <f t="shared" ca="1" si="57"/>
        <v>6.54376081445214+5.37032571267653i</v>
      </c>
      <c r="AH134" s="223" t="str">
        <f t="shared" ca="1" si="58"/>
        <v>8.37367005365269-1.24211661672897i</v>
      </c>
      <c r="AI134" s="223" t="str">
        <f t="shared" ca="1" si="59"/>
        <v>4.70306540447727-7.03863478653376i</v>
      </c>
      <c r="AJ134" s="223" t="str">
        <f t="shared" ca="1" si="60"/>
        <v>-2.0568986784369-8.21159982485987i</v>
      </c>
      <c r="AK134" s="223" t="str">
        <f t="shared" ca="1" si="61"/>
        <v>-7.46572285791186-3.9905120054758i</v>
      </c>
      <c r="AL134" s="223" t="str">
        <f t="shared" ca="1" si="62"/>
        <v>-7.97044740083681+2.85187168145551i</v>
      </c>
      <c r="AM134" s="223" t="str">
        <f t="shared" ca="1" si="63"/>
        <v>-3.23952779442663+7.82091193698864i</v>
      </c>
      <c r="AN134" s="223" t="str">
        <f t="shared" ca="1" si="64"/>
        <v>3.61937960119085+7.6525352112537i</v>
      </c>
      <c r="AO134" s="223" t="str">
        <f t="shared" ca="1" si="65"/>
        <v>8.10078135876725+2.45734515981031i</v>
      </c>
      <c r="AP134" s="223" t="str">
        <f t="shared" ca="1" si="66"/>
        <v>7.2609249242849-4.35203091681257i</v>
      </c>
      <c r="AQ134" s="223" t="str">
        <f t="shared" ca="1" si="67"/>
        <v>1.65149694798351-8.30263582772334i</v>
      </c>
      <c r="AR134" s="223" t="str">
        <f t="shared" ca="1" si="68"/>
        <v>1.65149694798351-8.30263582772334i</v>
      </c>
      <c r="AS134" s="223" t="str">
        <f t="shared" ca="1" si="69"/>
        <v>-8.424531374976-0.829743917747551i</v>
      </c>
      <c r="AT134" s="223" t="str">
        <f t="shared" ca="1" si="70"/>
        <v>-6.27236917486621+5.6849440446835i</v>
      </c>
      <c r="AU134" s="223" t="str">
        <f t="shared" ca="1" si="71"/>
        <v>-3.54675365498943E-13+8.4652940797703i</v>
      </c>
      <c r="AV134" s="223" t="str">
        <f t="shared" ca="1" si="72"/>
        <v>6.27236917486629+5.6849440446834i</v>
      </c>
      <c r="AW134" s="223" t="str">
        <f t="shared" ca="1" si="73"/>
        <v>8.42453137497599-0.829743917747683i</v>
      </c>
      <c r="AX134" s="223" t="str">
        <f t="shared" ca="1" si="74"/>
        <v>5.04276979564315-6.79938796106997i</v>
      </c>
      <c r="AY134" s="223" t="str">
        <f t="shared" ca="1" si="75"/>
        <v>-1.65149694798364-8.30263582772332i</v>
      </c>
      <c r="AZ134" s="223" t="str">
        <f t="shared" ca="1" si="76"/>
        <v>-7.26092492428497-4.35203091681246i</v>
      </c>
      <c r="BA134" s="223" t="str">
        <f t="shared" ca="1" si="77"/>
        <v>-8.10078135876721+2.45734515981044i</v>
      </c>
      <c r="BB134" s="223" t="str">
        <f t="shared" ca="1" si="78"/>
        <v>-3.61937960119076+7.65253521125374i</v>
      </c>
      <c r="BC134" s="223" t="str">
        <f t="shared" ca="1" si="79"/>
        <v>3.23952779442676+7.82091193698859i</v>
      </c>
      <c r="BD134" s="223" t="str">
        <f t="shared" ca="1" si="80"/>
        <v>7.97044740083657+2.85187168145618i</v>
      </c>
      <c r="BE134" s="223" t="str">
        <f t="shared" ca="1" si="81"/>
        <v>7.4657228579118-3.99051200547592i</v>
      </c>
      <c r="BF134" s="223" t="str">
        <f t="shared" ca="1" si="82"/>
        <v>2.0568986784368-8.2115998248599i</v>
      </c>
      <c r="BG134" s="223" t="str">
        <f t="shared" ca="1" si="83"/>
        <v>-4.70306540447741-7.03863478653367i</v>
      </c>
      <c r="BH134" s="223" t="str">
        <f t="shared" ca="1" si="84"/>
        <v>-8.37367005365272-1.24211661672882i</v>
      </c>
      <c r="BI134" s="223" t="str">
        <f t="shared" ca="1" si="85"/>
        <v>-6.54376081445206+5.37032571267664i</v>
      </c>
      <c r="BJ134" s="223" t="str">
        <f t="shared" ca="1" si="86"/>
        <v>-0.41537229299179+8.45509726231514i</v>
      </c>
      <c r="BK134" s="223" t="str">
        <f t="shared" ca="1" si="87"/>
        <v>5.98586684854411+5.98586684854372i</v>
      </c>
      <c r="BL134" s="223" t="str">
        <f t="shared" ca="1" si="88"/>
        <v>8.45509726231515-0.415372292991569i</v>
      </c>
      <c r="BM134" s="223" t="str">
        <f t="shared" ca="1" si="89"/>
        <v>5.37032571267681-6.54376081445191i</v>
      </c>
      <c r="BN134" s="223" t="str">
        <f t="shared" ca="1" si="90"/>
        <v>-1.2421166167286-8.37367005365274i</v>
      </c>
      <c r="BO134" s="223" t="str">
        <f t="shared" ca="1" si="91"/>
        <v>-7.03863478653355-4.7030654044776i</v>
      </c>
      <c r="BP134" s="223" t="str">
        <f t="shared" ca="1" si="92"/>
        <v>-8.21159982485997+2.05689867843653i</v>
      </c>
      <c r="BQ134" s="223" t="str">
        <f t="shared" ca="1" si="93"/>
        <v>-3.99051200547612+7.46572285791169i</v>
      </c>
      <c r="BR134" s="223" t="str">
        <f t="shared" ca="1" si="94"/>
        <v>2.85187168145596+7.97044740083665i</v>
      </c>
      <c r="BS134" s="223" t="str">
        <f t="shared" ca="1" si="95"/>
        <v>7.82091193698883+3.23952779442618i</v>
      </c>
      <c r="BT134" s="223" t="str">
        <f t="shared" ca="1" si="96"/>
        <v>7.6525352112535-3.61937960119127i</v>
      </c>
      <c r="BU134" s="223" t="str">
        <f t="shared" ca="1" si="97"/>
        <v>2.45734515980982-8.1007813587674i</v>
      </c>
      <c r="BV134" s="223" t="str">
        <f t="shared" ca="1" si="98"/>
        <v>-4.35203091681226-7.26092492428508i</v>
      </c>
      <c r="BW134" s="223" t="str">
        <f t="shared" ca="1" si="99"/>
        <v>-8.30263582772328-1.65149694798386i</v>
      </c>
      <c r="BX134" s="223" t="str">
        <f t="shared" ca="1" si="100"/>
        <v>-6.79938796107013+5.04276979564294i</v>
      </c>
      <c r="BY134" s="223" t="str">
        <f t="shared" ca="1" si="101"/>
        <v>-0.829743917747933+8.42453137497597i</v>
      </c>
      <c r="BZ134" s="223" t="str">
        <f t="shared" ca="1" si="102"/>
        <v>5.68494404468324+6.27236917486644i</v>
      </c>
      <c r="CA134" s="223" t="str">
        <f t="shared" ca="1" si="103"/>
        <v>8.4652940797703-1.32742719025643E-13i</v>
      </c>
      <c r="CB134" s="223" t="str">
        <f t="shared" ca="1" si="104"/>
        <v>5.68494404468304-6.27236917486662i</v>
      </c>
      <c r="CC134" s="223" t="str">
        <f t="shared" ca="1" si="105"/>
        <v>-0.829743917748138-8.42453137497594i</v>
      </c>
      <c r="CD134" s="223" t="str">
        <f t="shared" ca="1" si="106"/>
        <v>-6.79938796106974-5.04276979564346i</v>
      </c>
      <c r="CE134" s="223" t="str">
        <f t="shared" ca="1" si="107"/>
        <v>-8.30263582772339+1.6514969479833i</v>
      </c>
      <c r="CF134" s="223" t="str">
        <f t="shared" ca="1" si="108"/>
        <v>-4.35203091681275+7.26092492428479i</v>
      </c>
      <c r="CG134" s="223" t="str">
        <f t="shared" ca="1" si="109"/>
        <v>2.45734515981008+8.10078135876732i</v>
      </c>
      <c r="CH134" s="223" t="str">
        <f t="shared" ca="1" si="110"/>
        <v>7.65253521125359+3.61937960119108i</v>
      </c>
      <c r="CI134" s="223" t="str">
        <f t="shared" ca="1" si="111"/>
        <v>7.82091193698873-3.23952779442643i</v>
      </c>
      <c r="CJ134" s="223" t="str">
        <f t="shared" ca="1" si="112"/>
        <v>2.85187168145571-7.97044740083673i</v>
      </c>
      <c r="CK134" s="223" t="str">
        <f t="shared" ca="1" si="113"/>
        <v>-3.99051200547636-7.46572285791157i</v>
      </c>
      <c r="CL134" s="223" t="str">
        <f t="shared" ca="1" si="114"/>
        <v>-8.21159982486002-2.05689867843633i</v>
      </c>
      <c r="CM134" s="223" t="str">
        <f t="shared" ca="1" si="115"/>
        <v>-7.0386347865339+4.70306540447706i</v>
      </c>
      <c r="CN134" s="223" t="str">
        <f t="shared" ca="1" si="116"/>
        <v>-1.24211661672918+8.37367005365266i</v>
      </c>
      <c r="CO134" s="223" t="str">
        <f t="shared" ca="1" si="117"/>
        <v>5.37032571267631+6.54376081445232i</v>
      </c>
      <c r="CP134" s="223" t="str">
        <f t="shared" ca="1" si="118"/>
        <v>8.45509726231512+0.415372292992145i</v>
      </c>
      <c r="CQ134" s="223" t="str">
        <f t="shared" ca="1" si="119"/>
        <v>5.98586684854393-5.9858668485439i</v>
      </c>
      <c r="CR134" s="223" t="str">
        <f t="shared" ca="1" si="120"/>
        <v>-0.415372292991996-8.45509726231512i</v>
      </c>
      <c r="CS134" s="223" t="str">
        <f t="shared" ca="1" si="121"/>
        <v>-6.54376081445223-5.37032571267643i</v>
      </c>
      <c r="CT134" s="223" t="str">
        <f t="shared" ca="1" si="122"/>
        <v>-8.37367005365267+1.24211661672914i</v>
      </c>
      <c r="CU134" s="223" t="str">
        <f t="shared" ca="1" si="123"/>
        <v>-4.70306540447719+7.03863478653382i</v>
      </c>
      <c r="CV134" s="223" t="str">
        <f t="shared" ca="1" si="124"/>
        <v>2.05689867843624+8.21159982486003i</v>
      </c>
      <c r="CW134" s="223" t="str">
        <f t="shared" ca="1" si="125"/>
        <v>7.46572285791149+3.99051200547648i</v>
      </c>
      <c r="CX134" s="223" t="str">
        <f t="shared" ca="1" si="126"/>
        <v>7.97044740083677-2.85187168145563i</v>
      </c>
      <c r="CY134" s="223" t="str">
        <f t="shared" ca="1" si="127"/>
        <v>3.23952779442645-7.82091193698872i</v>
      </c>
      <c r="CZ134" s="223" t="str">
        <f t="shared" ca="1" si="128"/>
        <v>-3.61937960119095-7.65253521125366i</v>
      </c>
      <c r="DA134" s="223" t="str">
        <f t="shared" ca="1" si="129"/>
        <v>-8.10078135876729-2.45734515981016i</v>
      </c>
      <c r="DB134" s="223" t="str">
        <f t="shared" ca="1" si="130"/>
        <v>-7.26092492428486+4.35203091681262i</v>
      </c>
      <c r="DC134" s="223" t="str">
        <f t="shared" ca="1" si="131"/>
        <v>-1.65149694798338+8.30263582772337i</v>
      </c>
      <c r="DD134" s="223" t="str">
        <f t="shared" ca="1" si="132"/>
        <v>5.04276979564271+6.7993879610703i</v>
      </c>
      <c r="DE134" s="223" t="str">
        <f t="shared" ca="1" si="133"/>
        <v>8.42453137497601+0.829743917747448i</v>
      </c>
      <c r="DF134" s="223" t="str">
        <f t="shared" ca="1" si="134"/>
        <v>6.27236917486668-5.68494404468297i</v>
      </c>
      <c r="DG134" s="223" t="str">
        <f t="shared" ca="1" si="135"/>
        <v>2.82082178617838E-13-8.4652940797703i</v>
      </c>
      <c r="DH134" s="223" t="str">
        <f t="shared" ca="1" si="136"/>
        <v>-6.27236917486638-5.6849440446833i</v>
      </c>
      <c r="DI134" s="223" t="str">
        <f t="shared" ca="1" si="137"/>
        <v>-8.42453137497598+0.829743917747844i</v>
      </c>
      <c r="DJ134" s="223" t="str">
        <f t="shared" ca="1" si="138"/>
        <v>-5.04276979564306+6.79938796107003i</v>
      </c>
      <c r="DK134" s="223" t="str">
        <f t="shared" ca="1" si="139"/>
        <v>1.65149694798377+8.30263582772329i</v>
      </c>
      <c r="DL134" s="223" t="str">
        <f t="shared" ca="1" si="140"/>
        <v>7.26092492428501+4.35203091681239i</v>
      </c>
      <c r="DM134" s="223" t="str">
        <f t="shared" ca="1" si="141"/>
        <v>8.10078135876718-2.45734515981054i</v>
      </c>
      <c r="DN134" s="223" t="str">
        <f t="shared" ca="1" si="142"/>
        <v>3.61937960119134-7.65253521125346i</v>
      </c>
      <c r="DO134" s="223" t="str">
        <f t="shared" ca="1" si="143"/>
        <v>-3.23952779442605-7.82091193698889i</v>
      </c>
      <c r="DP134" s="223" t="str">
        <f t="shared" ca="1" si="144"/>
        <v>-7.97044740083662-2.85187168145605i</v>
      </c>
      <c r="DQ134" s="223" t="str">
        <f t="shared" ca="1" si="145"/>
        <v>-7.46572285791176+3.99051200547598i</v>
      </c>
      <c r="DR134" s="223" t="str">
        <f t="shared" ca="1" si="146"/>
        <v>-2.05689867843667+8.21159982485993i</v>
      </c>
      <c r="DS134" s="223" t="str">
        <f t="shared" ca="1" si="147"/>
        <v>4.70306540447752+7.03863478653359i</v>
      </c>
      <c r="DT134" s="223" t="str">
        <f t="shared" ca="1" si="148"/>
        <v>8.37367005365273+1.24211661672875i</v>
      </c>
      <c r="DU134" s="223" t="str">
        <f t="shared" ca="1" si="149"/>
        <v>6.54376081445197-5.37032571267674i</v>
      </c>
      <c r="DV134" s="223" t="str">
        <f t="shared" ca="1" si="150"/>
        <v>0.415372292991598-8.45509726231515i</v>
      </c>
      <c r="DW134" s="223" t="str">
        <f t="shared" ca="1" si="151"/>
        <v>-5.98586684854362-5.98586684854422i</v>
      </c>
      <c r="DX134" s="223" t="str">
        <f t="shared" ca="1" si="152"/>
        <v>-8.45509726231514+0.415372292991701i</v>
      </c>
      <c r="DY134" s="223" t="str">
        <f t="shared" ca="1" si="153"/>
        <v>-5.37032571267676+6.54376081445197i</v>
      </c>
      <c r="DZ134" s="223" t="str">
        <f t="shared" ca="1" si="154"/>
        <v>1.24211661672874+8.37367005365273i</v>
      </c>
      <c r="EA134" s="223" t="str">
        <f t="shared" ca="1" si="155"/>
        <v>7.03863478653365+4.70306540447744i</v>
      </c>
      <c r="EB134" s="223" t="str">
        <f t="shared" ca="1" si="156"/>
        <v>8.21159982485993-2.05689867843666i</v>
      </c>
      <c r="EC134" s="223" t="str">
        <f t="shared" ca="1" si="157"/>
        <v>3.990512005476-7.46572285791175i</v>
      </c>
      <c r="ED134" s="223" t="str">
        <f t="shared" ca="1" si="158"/>
        <v>-2.85187168145603-7.97044740083662i</v>
      </c>
      <c r="EE134" s="223" t="str">
        <f t="shared" ca="1" si="159"/>
        <v>-7.82091193698984-3.23952779442373i</v>
      </c>
      <c r="EF134" s="223" t="str">
        <f t="shared" ca="1" si="160"/>
        <v>-7.65253521125527+3.61937960118753i</v>
      </c>
      <c r="EG134" s="223" t="str">
        <f t="shared" ca="1" si="161"/>
        <v>-2.45734515981217+8.10078135876668i</v>
      </c>
      <c r="EH134" s="223" t="str">
        <f t="shared" ca="1" si="162"/>
        <v>4.35203091681237+7.26092492428501i</v>
      </c>
      <c r="EI134" s="223" t="str">
        <f t="shared" ca="1" si="163"/>
        <v>8.30263582772364+1.65149694798202i</v>
      </c>
      <c r="EJ134" s="223" t="str">
        <f t="shared" ca="1" si="164"/>
        <v>6.79938796106804-5.04276979564575i</v>
      </c>
      <c r="EK134" s="223" t="str">
        <f t="shared" ca="1" si="165"/>
        <v>0.829743917751093-8.42453137497565i</v>
      </c>
      <c r="EL134" s="223" t="str">
        <f t="shared" ca="1" si="166"/>
        <v>-5.68494404468204-6.27236917486753i</v>
      </c>
      <c r="EM134" s="223" t="str">
        <f t="shared" ca="1" si="167"/>
        <v>-8.4652940797703+2.65485438051284E-13i</v>
      </c>
      <c r="EN134" s="223"/>
      <c r="EO134" s="223"/>
      <c r="EP134" s="223"/>
    </row>
    <row r="135" spans="1:146" ht="15" thickBot="1">
      <c r="A135" s="257">
        <f t="shared" si="168"/>
        <v>6.8359375000000028E-4</v>
      </c>
      <c r="B135" s="256">
        <v>35</v>
      </c>
      <c r="C135" s="230">
        <f t="shared" si="169"/>
        <v>7000</v>
      </c>
      <c r="D135" s="229">
        <f t="shared" si="170"/>
        <v>43982.297150257102</v>
      </c>
      <c r="E135" s="229" t="str">
        <f t="shared" si="171"/>
        <v>43982.2971502571i</v>
      </c>
      <c r="F135" s="229" t="str">
        <f t="shared" si="177"/>
        <v>0.788628990028843-0.46857985868007i</v>
      </c>
      <c r="G135" s="229" t="str">
        <f t="shared" si="178"/>
        <v>-4.54412148135325-0.538021982274342i</v>
      </c>
      <c r="H135" s="229" t="str">
        <f t="shared" si="179"/>
        <v>0.0360363592714142-0.0134298243427756i</v>
      </c>
      <c r="I135" s="229" t="str">
        <f t="shared" si="174"/>
        <v>-0.00749905843685604+0.000133185451236871i</v>
      </c>
      <c r="J135" s="255" t="str">
        <f ca="1">IMPRODUCT(1/N_FFT2,AX100)</f>
        <v>0.163980392937632+0.00568447257586602i</v>
      </c>
      <c r="K135" s="254" t="str">
        <f t="shared" ca="1" si="175"/>
        <v>-0.00123045563818298-0.0000207883894017269i</v>
      </c>
      <c r="N135" s="246">
        <f t="shared" ca="1" si="176"/>
        <v>7.5355045851036948</v>
      </c>
      <c r="O135" s="223">
        <f t="shared" ca="1" si="39"/>
        <v>-8.4644954148963052</v>
      </c>
      <c r="P135" s="223" t="str">
        <f t="shared" ca="1" si="40"/>
        <v>-5.52877853431703+6.40939080937305i</v>
      </c>
      <c r="Q135" s="223" t="str">
        <f t="shared" ca="1" si="41"/>
        <v>1.24199942825299+8.37288003312002i</v>
      </c>
      <c r="R135" s="223" t="str">
        <f t="shared" ca="1" si="42"/>
        <v>7.15125912931496+4.52848490051475i</v>
      </c>
      <c r="S135" s="223" t="str">
        <f t="shared" ca="1" si="43"/>
        <v>8.10001708413461-2.45711331963508i</v>
      </c>
      <c r="T135" s="223" t="str">
        <f t="shared" ca="1" si="44"/>
        <v>3.43016324432183-7.73832428540598i</v>
      </c>
      <c r="U135" s="223" t="str">
        <f t="shared" ca="1" si="45"/>
        <v>-3.61903812795615-7.65181322675875i</v>
      </c>
      <c r="V135" s="223" t="str">
        <f t="shared" ca="1" si="46"/>
        <v>-8.15787808991229-2.25758891274066i</v>
      </c>
      <c r="W135" s="223" t="str">
        <f t="shared" ca="1" si="47"/>
        <v>-7.03797072096051+4.70262169004728i</v>
      </c>
      <c r="X135" s="223" t="str">
        <f t="shared" ca="1" si="48"/>
        <v>-1.03614459895814+8.4008384699892i</v>
      </c>
      <c r="Y135" s="223" t="str">
        <f t="shared" ca="1" si="49"/>
        <v>5.68440769413514+6.27177740322932i</v>
      </c>
      <c r="Z135" s="223" t="str">
        <f t="shared" ca="1" si="50"/>
        <v>8.46194606713127-0.207729116308117i</v>
      </c>
      <c r="AA135" s="223" t="str">
        <f t="shared" ca="1" si="51"/>
        <v>5.36981904504424-6.54314343815575i</v>
      </c>
      <c r="AB135" s="223" t="str">
        <f t="shared" ca="1" si="52"/>
        <v>-1.44710612353385-8.33987808640099i</v>
      </c>
      <c r="AC135" s="223" t="str">
        <f t="shared" ca="1" si="53"/>
        <v>-7.26023988657257-4.35162032100933i</v>
      </c>
      <c r="AD135" s="223" t="str">
        <f t="shared" ca="1" si="54"/>
        <v>-8.03727693094455+2.65515765334322i</v>
      </c>
      <c r="AE135" s="223" t="str">
        <f t="shared" ca="1" si="55"/>
        <v>-3.23922215861144+7.82017406685818i</v>
      </c>
      <c r="AF135" s="223" t="str">
        <f t="shared" ca="1" si="56"/>
        <v>3.80573303834681+7.56069300194341i</v>
      </c>
      <c r="AG135" s="223" t="str">
        <f t="shared" ca="1" si="57"/>
        <v>8.21082509497141+2.05670461870156i</v>
      </c>
      <c r="AH135" s="223" t="str">
        <f t="shared" ca="1" si="58"/>
        <v>6.92044290221054-4.87392579611594i</v>
      </c>
      <c r="AI135" s="223" t="str">
        <f t="shared" ca="1" si="59"/>
        <v>0.829665634900652-8.42373655589166i</v>
      </c>
      <c r="AJ135" s="223" t="str">
        <f t="shared" ca="1" si="60"/>
        <v>-5.83661277931176-6.13038611289494i</v>
      </c>
      <c r="AK135" s="223" t="str">
        <f t="shared" ca="1" si="61"/>
        <v>-8.45429955946794+0.415333104364062i</v>
      </c>
      <c r="AL135" s="223" t="str">
        <f t="shared" ca="1" si="62"/>
        <v>-5.2076249775688+6.67295472199551i</v>
      </c>
      <c r="AM135" s="223" t="str">
        <f t="shared" ca="1" si="63"/>
        <v>1.65134113619602+8.30185250897096i</v>
      </c>
      <c r="AN135" s="223" t="str">
        <f t="shared" ca="1" si="64"/>
        <v>7.36484734680071+4.17213448813952i</v>
      </c>
      <c r="AO135" s="223" t="str">
        <f t="shared" ca="1" si="65"/>
        <v>7.96969542266461-2.85160261936325i</v>
      </c>
      <c r="AP135" s="223" t="str">
        <f t="shared" ca="1" si="66"/>
        <v>3.04632988659431-7.89731326786794i</v>
      </c>
      <c r="AQ135" s="223" t="str">
        <f t="shared" ca="1" si="67"/>
        <v>-3.99013551746108-7.46501849837603i</v>
      </c>
      <c r="AR135" s="223" t="str">
        <f t="shared" ca="1" si="68"/>
        <v>-3.99013551746108-7.46501849837603i</v>
      </c>
      <c r="AS135" s="223" t="str">
        <f t="shared" ca="1" si="69"/>
        <v>-6.79874646742796+5.0422940315333i</v>
      </c>
      <c r="AT135" s="223" t="str">
        <f t="shared" ca="1" si="70"/>
        <v>-0.622686911288502+8.4415604978766i</v>
      </c>
      <c r="AU135" s="223" t="str">
        <f t="shared" ca="1" si="71"/>
        <v>5.98530210719567+5.98530210719556i</v>
      </c>
      <c r="AV135" s="223" t="str">
        <f t="shared" ca="1" si="72"/>
        <v>8.44156049787665-0.622686911287809i</v>
      </c>
      <c r="AW135" s="223" t="str">
        <f t="shared" ca="1" si="73"/>
        <v>5.04229403153319-6.79874646742805i</v>
      </c>
      <c r="AX135" s="223" t="str">
        <f t="shared" ca="1" si="74"/>
        <v>-1.85458144270617-8.25882620601563i</v>
      </c>
      <c r="AY135" s="223" t="str">
        <f t="shared" ca="1" si="75"/>
        <v>-7.46501849837609-3.99013551746094i</v>
      </c>
      <c r="AZ135" s="223" t="str">
        <f t="shared" ca="1" si="76"/>
        <v>-7.89731326786788+3.04632988659445i</v>
      </c>
      <c r="BA135" s="223" t="str">
        <f t="shared" ca="1" si="77"/>
        <v>-2.85160261936387+7.96969542266438i</v>
      </c>
      <c r="BB135" s="223" t="str">
        <f t="shared" ca="1" si="78"/>
        <v>4.17213448813967+7.36484734680062i</v>
      </c>
      <c r="BC135" s="223" t="str">
        <f t="shared" ca="1" si="79"/>
        <v>8.301852508971+1.65134113619585i</v>
      </c>
      <c r="BD135" s="223" t="str">
        <f t="shared" ca="1" si="80"/>
        <v>6.6729547219954-5.20762497756894i</v>
      </c>
      <c r="BE135" s="223" t="str">
        <f t="shared" ca="1" si="81"/>
        <v>0.415333104363886-8.45429955946795i</v>
      </c>
      <c r="BF135" s="223" t="str">
        <f t="shared" ca="1" si="82"/>
        <v>-6.13038611289449-5.83661277931224i</v>
      </c>
      <c r="BG135" s="223" t="str">
        <f t="shared" ca="1" si="83"/>
        <v>-8.42373655589164+0.829665634900828i</v>
      </c>
      <c r="BH135" s="223" t="str">
        <f t="shared" ca="1" si="84"/>
        <v>-4.8739257961158+6.92044290221064i</v>
      </c>
      <c r="BI135" s="223" t="str">
        <f t="shared" ca="1" si="85"/>
        <v>2.05670461870172+8.21082509497137i</v>
      </c>
      <c r="BJ135" s="223" t="str">
        <f t="shared" ca="1" si="86"/>
        <v>7.56069300194349+3.80573303834667i</v>
      </c>
      <c r="BK135" s="223" t="str">
        <f t="shared" ca="1" si="87"/>
        <v>7.82017406685844-3.23922215861081i</v>
      </c>
      <c r="BL135" s="223" t="str">
        <f t="shared" ca="1" si="88"/>
        <v>2.65515765334306-8.0372769309446i</v>
      </c>
      <c r="BM135" s="223" t="str">
        <f t="shared" ca="1" si="89"/>
        <v>-4.35162032100947-7.26023988657248i</v>
      </c>
      <c r="BN135" s="223" t="str">
        <f t="shared" ca="1" si="90"/>
        <v>-8.33987808640101-1.44710612353369i</v>
      </c>
      <c r="BO135" s="223" t="str">
        <f t="shared" ca="1" si="91"/>
        <v>-6.54314343815565+5.36981904504437i</v>
      </c>
      <c r="BP135" s="223" t="str">
        <f t="shared" ca="1" si="92"/>
        <v>-0.207729116308376+8.46194606713126i</v>
      </c>
      <c r="BQ135" s="223" t="str">
        <f t="shared" ca="1" si="93"/>
        <v>6.27177740322937+5.68440769413508i</v>
      </c>
      <c r="BR135" s="223" t="str">
        <f t="shared" ca="1" si="94"/>
        <v>8.40083846998915-1.03614459895855i</v>
      </c>
      <c r="BS135" s="223" t="str">
        <f t="shared" ca="1" si="95"/>
        <v>4.70262169004736-7.03797072096046i</v>
      </c>
      <c r="BT135" s="223" t="str">
        <f t="shared" ca="1" si="96"/>
        <v>-2.25758891274089-8.15787808991223i</v>
      </c>
      <c r="BU135" s="223" t="str">
        <f t="shared" ca="1" si="97"/>
        <v>-7.65181322675864-3.6190381279564i</v>
      </c>
      <c r="BV135" s="223" t="str">
        <f t="shared" ca="1" si="98"/>
        <v>-7.73832428540596+3.43016324432189i</v>
      </c>
      <c r="BW135" s="223" t="str">
        <f t="shared" ca="1" si="99"/>
        <v>-2.45711331963542+8.1000170841345i</v>
      </c>
      <c r="BX135" s="223" t="str">
        <f t="shared" ca="1" si="100"/>
        <v>4.52848490051474+7.15125912931497i</v>
      </c>
      <c r="BY135" s="223" t="str">
        <f t="shared" ca="1" si="101"/>
        <v>8.37288003312006+1.24199942825267i</v>
      </c>
      <c r="BZ135" s="223" t="str">
        <f t="shared" ca="1" si="102"/>
        <v>6.40939080937319-5.52877853431688i</v>
      </c>
      <c r="CA135" s="223" t="str">
        <f t="shared" ca="1" si="103"/>
        <v>-1.47247646457057E-13-8.46449541489631i</v>
      </c>
      <c r="CB135" s="223" t="str">
        <f t="shared" ca="1" si="104"/>
        <v>-6.40939080937283-5.52877853431729i</v>
      </c>
      <c r="CC135" s="223" t="str">
        <f t="shared" ca="1" si="105"/>
        <v>-8.37288003312002+1.24199942825296i</v>
      </c>
      <c r="CD135" s="223" t="str">
        <f t="shared" ca="1" si="106"/>
        <v>-4.52848490051449+7.15125912931512i</v>
      </c>
      <c r="CE135" s="223" t="str">
        <f t="shared" ca="1" si="107"/>
        <v>2.4571133196349+8.10001708413466i</v>
      </c>
      <c r="CF135" s="223" t="str">
        <f t="shared" ca="1" si="108"/>
        <v>7.73832428540608+3.43016324432162i</v>
      </c>
      <c r="CG135" s="223" t="str">
        <f t="shared" ca="1" si="109"/>
        <v>7.65181322675887-3.6190381279559i</v>
      </c>
      <c r="CH135" s="223" t="str">
        <f t="shared" ca="1" si="110"/>
        <v>2.25758891274061-8.15787808991231i</v>
      </c>
      <c r="CI135" s="223" t="str">
        <f t="shared" ca="1" si="111"/>
        <v>-4.7026216900476-7.0379707209603i</v>
      </c>
      <c r="CJ135" s="223" t="str">
        <f t="shared" ca="1" si="112"/>
        <v>-8.40083846998918-1.03614459895825i</v>
      </c>
      <c r="CK135" s="223" t="str">
        <f t="shared" ca="1" si="113"/>
        <v>-6.27177740322916+5.6844076941353i</v>
      </c>
      <c r="CL135" s="223" t="str">
        <f t="shared" ca="1" si="114"/>
        <v>0.207729116307828+8.46194606713128i</v>
      </c>
      <c r="CM135" s="223" t="str">
        <f t="shared" ca="1" si="115"/>
        <v>6.54314343815588+5.3698190450441i</v>
      </c>
      <c r="CN135" s="223" t="str">
        <f t="shared" ca="1" si="116"/>
        <v>8.33987808640097-1.44710612353398i</v>
      </c>
      <c r="CO135" s="223" t="str">
        <f t="shared" ca="1" si="117"/>
        <v>4.35162032100916-7.26023988657267i</v>
      </c>
      <c r="CP135" s="223" t="str">
        <f t="shared" ca="1" si="118"/>
        <v>-2.65515765334334-8.03727693094452i</v>
      </c>
      <c r="CQ135" s="223" t="str">
        <f t="shared" ca="1" si="119"/>
        <v>-7.82017406685825-3.23922215861126i</v>
      </c>
      <c r="CR135" s="223" t="str">
        <f t="shared" ca="1" si="120"/>
        <v>-7.56069300194335+3.80573303834693i</v>
      </c>
      <c r="CS135" s="223" t="str">
        <f t="shared" ca="1" si="121"/>
        <v>-2.0567046187022+8.21082509497125i</v>
      </c>
      <c r="CT135" s="223" t="str">
        <f t="shared" ca="1" si="122"/>
        <v>4.87392579611603+6.92044290221047i</v>
      </c>
      <c r="CU135" s="223" t="str">
        <f t="shared" ca="1" si="123"/>
        <v>8.42373655589168+0.829665634900475i</v>
      </c>
      <c r="CV135" s="223" t="str">
        <f t="shared" ca="1" si="124"/>
        <v>6.13038611289487-5.83661277931184i</v>
      </c>
      <c r="CW135" s="223" t="str">
        <f t="shared" ca="1" si="125"/>
        <v>-0.415333104364239-8.45429955946793i</v>
      </c>
      <c r="CX135" s="223" t="str">
        <f t="shared" ca="1" si="126"/>
        <v>-6.67295472199506-5.20762497756937i</v>
      </c>
      <c r="CY135" s="223" t="str">
        <f t="shared" ca="1" si="127"/>
        <v>-8.30185250897093+1.65134113619619i</v>
      </c>
      <c r="CZ135" s="223" t="str">
        <f t="shared" ca="1" si="128"/>
        <v>-4.17213448813941+7.36484734680077i</v>
      </c>
      <c r="DA135" s="223" t="str">
        <f t="shared" ca="1" si="129"/>
        <v>2.85160261936342+7.96969542266455i</v>
      </c>
      <c r="DB135" s="223" t="str">
        <f t="shared" ca="1" si="130"/>
        <v>7.89731326786798+3.0463298865942i</v>
      </c>
      <c r="DC135" s="223" t="str">
        <f t="shared" ca="1" si="131"/>
        <v>7.46501849837634-3.99013551746049i</v>
      </c>
      <c r="DD135" s="223" t="str">
        <f t="shared" ca="1" si="132"/>
        <v>1.85458144270591-8.25882620601569i</v>
      </c>
      <c r="DE135" s="223" t="str">
        <f t="shared" ca="1" si="133"/>
        <v>-5.04229403153345-6.79874646742785i</v>
      </c>
      <c r="DF135" s="223" t="str">
        <f t="shared" ca="1" si="134"/>
        <v>-8.4415604978766-0.622686911288385i</v>
      </c>
      <c r="DG135" s="223" t="str">
        <f t="shared" ca="1" si="135"/>
        <v>-5.98530210719544+5.98530210719579i</v>
      </c>
      <c r="DH135" s="223" t="str">
        <f t="shared" ca="1" si="136"/>
        <v>0.622686911287926+8.44156049787664i</v>
      </c>
      <c r="DI135" s="223" t="str">
        <f t="shared" ca="1" si="137"/>
        <v>6.79874646742816+5.04229403153304i</v>
      </c>
      <c r="DJ135" s="223" t="str">
        <f t="shared" ca="1" si="138"/>
        <v>8.2588262060156-1.85458144270628i</v>
      </c>
      <c r="DK135" s="223" t="str">
        <f t="shared" ca="1" si="139"/>
        <v>3.99013551746079-7.46501849837618i</v>
      </c>
      <c r="DL135" s="223" t="str">
        <f t="shared" ca="1" si="140"/>
        <v>-3.04632988659456-7.89731326786783i</v>
      </c>
      <c r="DM135" s="223" t="str">
        <f t="shared" ca="1" si="141"/>
        <v>-7.96969542266443-2.85160261936374i</v>
      </c>
      <c r="DN135" s="223" t="str">
        <f t="shared" ca="1" si="142"/>
        <v>-7.36484734680057+4.17213448813974i</v>
      </c>
      <c r="DO135" s="223" t="str">
        <f t="shared" ca="1" si="143"/>
        <v>-1.65134113619652+8.30185250897086i</v>
      </c>
      <c r="DP135" s="223" t="str">
        <f t="shared" ca="1" si="144"/>
        <v>5.20762497756901+6.67295472199535i</v>
      </c>
      <c r="DQ135" s="223" t="str">
        <f t="shared" ca="1" si="145"/>
        <v>8.45429955946796+0.415333104363738i</v>
      </c>
      <c r="DR135" s="223" t="str">
        <f t="shared" ca="1" si="146"/>
        <v>5.83661277931218-6.13038611289455i</v>
      </c>
      <c r="DS135" s="223" t="str">
        <f t="shared" ca="1" si="147"/>
        <v>-0.829665634900975-8.42373655589163i</v>
      </c>
      <c r="DT135" s="223" t="str">
        <f t="shared" ca="1" si="148"/>
        <v>-6.92044290221021-4.87392579611641i</v>
      </c>
      <c r="DU135" s="223" t="str">
        <f t="shared" ca="1" si="149"/>
        <v>-8.21082509497133+2.05670461870187i</v>
      </c>
      <c r="DV135" s="223" t="str">
        <f t="shared" ca="1" si="150"/>
        <v>-3.80573303834659+7.56069300194353i</v>
      </c>
      <c r="DW135" s="223" t="str">
        <f t="shared" ca="1" si="151"/>
        <v>3.23922215861095+7.82017406685839i</v>
      </c>
      <c r="DX135" s="223" t="str">
        <f t="shared" ca="1" si="152"/>
        <v>8.03727693094464+2.65515765334298i</v>
      </c>
      <c r="DY135" s="223" t="str">
        <f t="shared" ca="1" si="153"/>
        <v>7.26023988657284-4.35162032100887i</v>
      </c>
      <c r="DZ135" s="223" t="str">
        <f t="shared" ca="1" si="154"/>
        <v>1.44710612353349-8.33987808640105i</v>
      </c>
      <c r="EA135" s="223" t="str">
        <f t="shared" ca="1" si="155"/>
        <v>-5.36981904504448-6.54314343815556i</v>
      </c>
      <c r="EB135" s="223" t="str">
        <f t="shared" ca="1" si="156"/>
        <v>-8.46194606713123-0.207729116309972i</v>
      </c>
      <c r="EC135" s="223" t="str">
        <f t="shared" ca="1" si="157"/>
        <v>-5.68440769413622+6.27177740322833i</v>
      </c>
      <c r="ED135" s="223" t="str">
        <f t="shared" ca="1" si="158"/>
        <v>1.03614459895697+8.40083846998934i</v>
      </c>
      <c r="EE135" s="223" t="str">
        <f t="shared" ca="1" si="159"/>
        <v>7.03797072096008+4.70262169004794i</v>
      </c>
      <c r="EF135" s="223" t="str">
        <f t="shared" ca="1" si="160"/>
        <v>8.1578780899124-2.25758891274028i</v>
      </c>
      <c r="EG135" s="223" t="str">
        <f t="shared" ca="1" si="161"/>
        <v>3.61903812795626-7.6518132267587i</v>
      </c>
      <c r="EH135" s="223" t="str">
        <f t="shared" ca="1" si="162"/>
        <v>-3.43016324432209-7.73832428540587i</v>
      </c>
      <c r="EI135" s="223" t="str">
        <f t="shared" ca="1" si="163"/>
        <v>-8.10001708413479-2.45711331963447i</v>
      </c>
      <c r="EJ135" s="223" t="str">
        <f t="shared" ca="1" si="164"/>
        <v>-7.1512591293144+4.52848490051562i</v>
      </c>
      <c r="EK135" s="223" t="str">
        <f t="shared" ca="1" si="165"/>
        <v>-1.24199942825169+8.3728800331202i</v>
      </c>
      <c r="EL135" s="223" t="str">
        <f t="shared" ca="1" si="166"/>
        <v>5.52877853431831+6.40939080937195i</v>
      </c>
      <c r="EM135" s="223" t="str">
        <f t="shared" ca="1" si="167"/>
        <v>8.46449541489631-1.9785232970143E-12i</v>
      </c>
      <c r="EN135" s="223"/>
      <c r="EO135" s="223"/>
      <c r="EP135" s="223"/>
    </row>
    <row r="136" spans="1:146" ht="15" thickBot="1">
      <c r="A136" s="257">
        <f t="shared" si="168"/>
        <v>7.031250000000003E-4</v>
      </c>
      <c r="B136" s="256">
        <v>36</v>
      </c>
      <c r="C136" s="230">
        <f t="shared" si="169"/>
        <v>7200</v>
      </c>
      <c r="D136" s="229">
        <f t="shared" si="170"/>
        <v>45238.93421169302</v>
      </c>
      <c r="E136" s="229" t="str">
        <f t="shared" si="171"/>
        <v>45238.934211693i</v>
      </c>
      <c r="F136" s="229" t="str">
        <f t="shared" si="177"/>
        <v>0.787121998549521-0.463546779562514i</v>
      </c>
      <c r="G136" s="229" t="str">
        <f t="shared" si="178"/>
        <v>-4.589175082113-0.494101677346601i</v>
      </c>
      <c r="H136" s="229" t="str">
        <f t="shared" si="179"/>
        <v>0.0360219970914805-0.0130572318872305i</v>
      </c>
      <c r="I136" s="229" t="str">
        <f t="shared" si="174"/>
        <v>-0.00744865232803195+0.0000224425931954351i</v>
      </c>
      <c r="J136" s="255" t="str">
        <f ca="1">IMPRODUCT(1/N_FFT2,AY100)</f>
        <v>0.0445541348336867-0.000558712157845977i</v>
      </c>
      <c r="K136" s="254" t="str">
        <f t="shared" ca="1" si="175"/>
        <v>-0.000331855721202718+5.16156293848619E-06i</v>
      </c>
      <c r="N136" s="246">
        <f t="shared" ca="1" si="176"/>
        <v>7.5363690951136775</v>
      </c>
      <c r="O136" s="223">
        <f t="shared" ca="1" si="39"/>
        <v>-8.4636309048863225</v>
      </c>
      <c r="P136" s="223" t="str">
        <f t="shared" ca="1" si="40"/>
        <v>-5.36927060569977+6.54247516288105i</v>
      </c>
      <c r="Q136" s="223" t="str">
        <f t="shared" ca="1" si="41"/>
        <v>1.65117247865993+8.30100461027837i</v>
      </c>
      <c r="R136" s="223" t="str">
        <f t="shared" ca="1" si="42"/>
        <v>7.46425606861517+3.98972799026306i</v>
      </c>
      <c r="S136" s="223" t="str">
        <f t="shared" ca="1" si="43"/>
        <v>7.81937536375445-3.23889132495317i</v>
      </c>
      <c r="T136" s="223" t="str">
        <f t="shared" ca="1" si="44"/>
        <v>2.45686236562579-8.09918979963543i</v>
      </c>
      <c r="U136" s="223" t="str">
        <f t="shared" ca="1" si="45"/>
        <v>-4.70214139401963-7.03725190715765i</v>
      </c>
      <c r="V136" s="223" t="str">
        <f t="shared" ca="1" si="46"/>
        <v>-8.42287620873365-0.82958089810181i</v>
      </c>
      <c r="W136" s="223" t="str">
        <f t="shared" ca="1" si="47"/>
        <v>-5.98469080630518+5.98469080630512i</v>
      </c>
      <c r="X136" s="223" t="str">
        <f t="shared" ca="1" si="48"/>
        <v>0.829580898101813+8.42287620873365i</v>
      </c>
      <c r="Y136" s="223" t="str">
        <f t="shared" ca="1" si="49"/>
        <v>7.03725190715765+4.70214139401962i</v>
      </c>
      <c r="Z136" s="223" t="str">
        <f t="shared" ca="1" si="50"/>
        <v>8.09918979963543-2.45686236562579i</v>
      </c>
      <c r="AA136" s="223" t="str">
        <f t="shared" ca="1" si="51"/>
        <v>3.23889132495278-7.81937536375461i</v>
      </c>
      <c r="AB136" s="223" t="str">
        <f t="shared" ca="1" si="52"/>
        <v>-3.98972799026322-7.46425606861508i</v>
      </c>
      <c r="AC136" s="223" t="str">
        <f t="shared" ca="1" si="53"/>
        <v>-8.30100461027836-1.65117247866002i</v>
      </c>
      <c r="AD136" s="223" t="str">
        <f t="shared" ca="1" si="54"/>
        <v>-6.54247516288126+5.3692706056995i</v>
      </c>
      <c r="AE136" s="223" t="str">
        <f t="shared" ca="1" si="55"/>
        <v>2.50919145002203E-13+8.46363090488632i</v>
      </c>
      <c r="AF136" s="223" t="str">
        <f t="shared" ca="1" si="56"/>
        <v>6.54247516288106+5.36927060569975i</v>
      </c>
      <c r="AG136" s="223" t="str">
        <f t="shared" ca="1" si="57"/>
        <v>8.30100461027843-1.6511724786597i</v>
      </c>
      <c r="AH136" s="223" t="str">
        <f t="shared" ca="1" si="58"/>
        <v>3.98972799026277-7.46425606861533i</v>
      </c>
      <c r="AI136" s="223" t="str">
        <f t="shared" ca="1" si="59"/>
        <v>-3.23889132495326-7.81937536375441i</v>
      </c>
      <c r="AJ136" s="223" t="str">
        <f t="shared" ca="1" si="60"/>
        <v>-8.09918979963538-2.45686236562596i</v>
      </c>
      <c r="AK136" s="223" t="str">
        <f t="shared" ca="1" si="61"/>
        <v>-7.03725190715788+4.70214139401928i</v>
      </c>
      <c r="AL136" s="223" t="str">
        <f t="shared" ca="1" si="62"/>
        <v>-0.829580898101628+8.42287620873367i</v>
      </c>
      <c r="AM136" s="223" t="str">
        <f t="shared" ca="1" si="63"/>
        <v>5.98469080630512+5.98469080630518i</v>
      </c>
      <c r="AN136" s="223" t="str">
        <f t="shared" ca="1" si="64"/>
        <v>8.42287620873368-0.829580898101569i</v>
      </c>
      <c r="AO136" s="223" t="str">
        <f t="shared" ca="1" si="65"/>
        <v>4.70214139401933-7.03725190715785i</v>
      </c>
      <c r="AP136" s="223" t="str">
        <f t="shared" ca="1" si="66"/>
        <v>-2.45686236562588-8.0991897996354i</v>
      </c>
      <c r="AQ136" s="223" t="str">
        <f t="shared" ca="1" si="67"/>
        <v>-7.81937536375439-3.23889132495331i</v>
      </c>
      <c r="AR136" s="223" t="str">
        <f t="shared" ca="1" si="68"/>
        <v>-7.81937536375439-3.23889132495331i</v>
      </c>
      <c r="AS136" s="223" t="str">
        <f t="shared" ca="1" si="69"/>
        <v>-1.65117247865976+8.30100461027841i</v>
      </c>
      <c r="AT136" s="223" t="str">
        <f t="shared" ca="1" si="70"/>
        <v>5.36927060569971+6.5424751628811i</v>
      </c>
      <c r="AU136" s="223" t="str">
        <f t="shared" ca="1" si="71"/>
        <v>8.46363090488632+3.40089714062626E-13i</v>
      </c>
      <c r="AV136" s="223" t="str">
        <f t="shared" ca="1" si="72"/>
        <v>5.36927060569955-6.54247516288122i</v>
      </c>
      <c r="AW136" s="223" t="str">
        <f t="shared" ca="1" si="73"/>
        <v>-1.65117247865996-8.30100461027837i</v>
      </c>
      <c r="AX136" s="223" t="str">
        <f t="shared" ca="1" si="74"/>
        <v>-7.46425606861505-3.98972799026328i</v>
      </c>
      <c r="AY136" s="223" t="str">
        <f t="shared" ca="1" si="75"/>
        <v>-7.81937536375431+3.23889132495349i</v>
      </c>
      <c r="AZ136" s="223" t="str">
        <f t="shared" ca="1" si="76"/>
        <v>-2.45686236562572+8.09918979963544i</v>
      </c>
      <c r="BA136" s="223" t="str">
        <f t="shared" ca="1" si="77"/>
        <v>4.70214139401949+7.03725190715774i</v>
      </c>
      <c r="BB136" s="223" t="str">
        <f t="shared" ca="1" si="78"/>
        <v>8.42287620873362+0.829580898102216i</v>
      </c>
      <c r="BC136" s="223" t="str">
        <f t="shared" ca="1" si="79"/>
        <v>5.98469080630499-5.98469080630532i</v>
      </c>
      <c r="BD136" s="223" t="str">
        <f t="shared" ca="1" si="80"/>
        <v>-0.829580898101849-8.42287620873365i</v>
      </c>
      <c r="BE136" s="223" t="str">
        <f t="shared" ca="1" si="81"/>
        <v>-7.03725190715751-4.70214139401985i</v>
      </c>
      <c r="BF136" s="223" t="str">
        <f t="shared" ca="1" si="82"/>
        <v>-8.09918979963532+2.45686236562611i</v>
      </c>
      <c r="BG136" s="223" t="str">
        <f t="shared" ca="1" si="83"/>
        <v>-3.23889132495308+7.81937536375448i</v>
      </c>
      <c r="BH136" s="223" t="str">
        <f t="shared" ca="1" si="84"/>
        <v>3.98972799026294+7.46425606861523i</v>
      </c>
      <c r="BI136" s="223" t="str">
        <f t="shared" ca="1" si="85"/>
        <v>8.3010046102783+1.65117247866031i</v>
      </c>
      <c r="BJ136" s="223" t="str">
        <f t="shared" ca="1" si="86"/>
        <v>6.54247516288096-5.36927060569988i</v>
      </c>
      <c r="BK136" s="223" t="str">
        <f t="shared" ca="1" si="87"/>
        <v>8.91705690604226E-14-8.46363090488632i</v>
      </c>
      <c r="BL136" s="223" t="str">
        <f t="shared" ca="1" si="88"/>
        <v>-6.54247516288085-5.36927060570001i</v>
      </c>
      <c r="BM136" s="223" t="str">
        <f t="shared" ca="1" si="89"/>
        <v>-8.30100461027832+1.6511724786602i</v>
      </c>
      <c r="BN136" s="223" t="str">
        <f t="shared" ca="1" si="90"/>
        <v>-3.98972799026304+7.46425606861517i</v>
      </c>
      <c r="BO136" s="223" t="str">
        <f t="shared" ca="1" si="91"/>
        <v>3.23889132495297+7.81937536375452i</v>
      </c>
      <c r="BP136" s="223" t="str">
        <f t="shared" ca="1" si="92"/>
        <v>8.09918979963552+2.45686236562548i</v>
      </c>
      <c r="BQ136" s="223" t="str">
        <f t="shared" ca="1" si="93"/>
        <v>7.0372519071576-4.7021413940197i</v>
      </c>
      <c r="BR136" s="223" t="str">
        <f t="shared" ca="1" si="94"/>
        <v>0.829580898101966-8.42287620873364i</v>
      </c>
      <c r="BS136" s="223" t="str">
        <f t="shared" ca="1" si="95"/>
        <v>-5.9846908063049-5.9846908063054i</v>
      </c>
      <c r="BT136" s="223" t="str">
        <f t="shared" ca="1" si="96"/>
        <v>-8.42287620873363+0.829580898102098i</v>
      </c>
      <c r="BU136" s="223" t="str">
        <f t="shared" ca="1" si="97"/>
        <v>-4.70214139401964+7.03725190715764i</v>
      </c>
      <c r="BV136" s="223" t="str">
        <f t="shared" ca="1" si="98"/>
        <v>2.45686236562555+8.09918979963549i</v>
      </c>
      <c r="BW136" s="223" t="str">
        <f t="shared" ca="1" si="99"/>
        <v>7.81937536375457+3.23889132495285i</v>
      </c>
      <c r="BX136" s="223" t="str">
        <f t="shared" ca="1" si="100"/>
        <v>7.46425606861512-3.98972799026316i</v>
      </c>
      <c r="BY136" s="223" t="str">
        <f t="shared" ca="1" si="101"/>
        <v>1.65117247866007-8.30100461027835i</v>
      </c>
      <c r="BZ136" s="223" t="str">
        <f t="shared" ca="1" si="102"/>
        <v>-5.36927060569942-6.54247516288133i</v>
      </c>
      <c r="CA136" s="223" t="str">
        <f t="shared" ca="1" si="103"/>
        <v>-8.46363090488632+1.61748575941781E-13i</v>
      </c>
      <c r="CB136" s="223" t="str">
        <f t="shared" ca="1" si="104"/>
        <v>-5.36927060569982+6.542475162881i</v>
      </c>
      <c r="CC136" s="223" t="str">
        <f t="shared" ca="1" si="105"/>
        <v>1.65117247865962+8.30100461027844i</v>
      </c>
      <c r="CD136" s="223" t="str">
        <f t="shared" ca="1" si="106"/>
        <v>7.46425606861529+3.98972799026282i</v>
      </c>
      <c r="CE136" s="223" t="str">
        <f t="shared" ca="1" si="107"/>
        <v>7.81937536375443-3.2388913249532i</v>
      </c>
      <c r="CF136" s="223" t="str">
        <f t="shared" ca="1" si="108"/>
        <v>2.45686236562604-8.09918979963535i</v>
      </c>
      <c r="CG136" s="223" t="str">
        <f t="shared" ca="1" si="109"/>
        <v>-4.70214139401921-7.03725190715793i</v>
      </c>
      <c r="CH136" s="223" t="str">
        <f t="shared" ca="1" si="110"/>
        <v>-8.42287620873366-0.829580898101717i</v>
      </c>
      <c r="CI136" s="223" t="str">
        <f t="shared" ca="1" si="111"/>
        <v>-5.98469080630523+5.98469080630508i</v>
      </c>
      <c r="CJ136" s="223" t="str">
        <f t="shared" ca="1" si="112"/>
        <v>0.82958089810151+8.42287620873369i</v>
      </c>
      <c r="CK136" s="223" t="str">
        <f t="shared" ca="1" si="113"/>
        <v>7.03725190715779+4.70214139401943i</v>
      </c>
      <c r="CL136" s="223" t="str">
        <f t="shared" ca="1" si="114"/>
        <v>8.09918979963541-2.45686236562585i</v>
      </c>
      <c r="CM136" s="223" t="str">
        <f t="shared" ca="1" si="115"/>
        <v>3.2388913249534-7.81937536375435i</v>
      </c>
      <c r="CN136" s="223" t="str">
        <f t="shared" ca="1" si="116"/>
        <v>-3.98972799026343-7.46425606861497i</v>
      </c>
      <c r="CO136" s="223" t="str">
        <f t="shared" ca="1" si="117"/>
        <v>-8.3010046102784-1.65117247865982i</v>
      </c>
      <c r="CP136" s="223" t="str">
        <f t="shared" ca="1" si="118"/>
        <v>-6.54247516288117+5.36927060569961i</v>
      </c>
      <c r="CQ136" s="223" t="str">
        <f t="shared" ca="1" si="119"/>
        <v>-3.69122568546832E-13+8.46363090488632i</v>
      </c>
      <c r="CR136" s="223" t="str">
        <f t="shared" ca="1" si="120"/>
        <v>6.54247516288116+5.36927060569962i</v>
      </c>
      <c r="CS136" s="223" t="str">
        <f t="shared" ca="1" si="121"/>
        <v>8.30100461027837-1.65117247865993i</v>
      </c>
      <c r="CT136" s="223" t="str">
        <f t="shared" ca="1" si="122"/>
        <v>3.98972799026334-7.46425606861502i</v>
      </c>
      <c r="CU136" s="223" t="str">
        <f t="shared" ca="1" si="123"/>
        <v>-3.23889132495338-7.81937536375435i</v>
      </c>
      <c r="CV136" s="223" t="str">
        <f t="shared" ca="1" si="124"/>
        <v>-8.09918979963543-2.45686236562575i</v>
      </c>
      <c r="CW136" s="223" t="str">
        <f t="shared" ca="1" si="125"/>
        <v>-7.0372519071578+4.70214139401941i</v>
      </c>
      <c r="CX136" s="223" t="str">
        <f t="shared" ca="1" si="126"/>
        <v>-0.829580898102246+8.42287620873361i</v>
      </c>
      <c r="CY136" s="223" t="str">
        <f t="shared" ca="1" si="127"/>
        <v>5.98469080630526+5.98469080630505i</v>
      </c>
      <c r="CZ136" s="223" t="str">
        <f t="shared" ca="1" si="128"/>
        <v>8.42287620873367-0.829580898101701i</v>
      </c>
      <c r="DA136" s="223" t="str">
        <f t="shared" ca="1" si="129"/>
        <v>4.70214139401987-7.03725190715749i</v>
      </c>
      <c r="DB136" s="223" t="str">
        <f t="shared" ca="1" si="130"/>
        <v>-2.45686236562603-8.09918979963535i</v>
      </c>
      <c r="DC136" s="223" t="str">
        <f t="shared" ca="1" si="131"/>
        <v>-7.81937536375447-3.23889132495311i</v>
      </c>
      <c r="DD136" s="223" t="str">
        <f t="shared" ca="1" si="132"/>
        <v>-7.46425606861528+3.98972799026285i</v>
      </c>
      <c r="DE136" s="223" t="str">
        <f t="shared" ca="1" si="133"/>
        <v>-1.65117247865964+8.30100461027843i</v>
      </c>
      <c r="DF136" s="223" t="str">
        <f t="shared" ca="1" si="134"/>
        <v>5.36927060569985+6.54247516288097i</v>
      </c>
      <c r="DG136" s="223" t="str">
        <f t="shared" ca="1" si="135"/>
        <v>8.46363090488632+1.78341138120845E-13i</v>
      </c>
      <c r="DH136" s="223" t="str">
        <f t="shared" ca="1" si="136"/>
        <v>5.36927060570004-6.54247516288082i</v>
      </c>
      <c r="DI136" s="223" t="str">
        <f t="shared" ca="1" si="137"/>
        <v>-1.65117247866011-8.30100461027834i</v>
      </c>
      <c r="DJ136" s="223" t="str">
        <f t="shared" ca="1" si="138"/>
        <v>-7.46425606861511-3.98972799026317i</v>
      </c>
      <c r="DK136" s="223" t="str">
        <f t="shared" ca="1" si="139"/>
        <v>-7.81937536375457+3.23889132495289i</v>
      </c>
      <c r="DL136" s="223" t="str">
        <f t="shared" ca="1" si="140"/>
        <v>-2.45686236562556+8.09918979963549i</v>
      </c>
      <c r="DM136" s="223" t="str">
        <f t="shared" ca="1" si="141"/>
        <v>4.70214139401967+7.03725190715762i</v>
      </c>
      <c r="DN136" s="223" t="str">
        <f t="shared" ca="1" si="142"/>
        <v>8.42287620873363+0.829580898102055i</v>
      </c>
      <c r="DO136" s="223" t="str">
        <f t="shared" ca="1" si="143"/>
        <v>5.98469080630543-5.98469080630488i</v>
      </c>
      <c r="DP136" s="223" t="str">
        <f t="shared" ca="1" si="144"/>
        <v>-0.82958089810201-8.42287620873364i</v>
      </c>
      <c r="DQ136" s="223" t="str">
        <f t="shared" ca="1" si="145"/>
        <v>-7.03725190715759-4.70214139401971i</v>
      </c>
      <c r="DR136" s="223" t="str">
        <f t="shared" ca="1" si="146"/>
        <v>-8.0991897996355+2.45686236562552i</v>
      </c>
      <c r="DS136" s="223" t="str">
        <f t="shared" ca="1" si="147"/>
        <v>-3.23889132495293+7.81937536375454i</v>
      </c>
      <c r="DT136" s="223" t="str">
        <f t="shared" ca="1" si="148"/>
        <v>3.98972799026313+7.46425606861513i</v>
      </c>
      <c r="DU136" s="223" t="str">
        <f t="shared" ca="1" si="149"/>
        <v>8.30100461027833+1.65117247866016i</v>
      </c>
      <c r="DV136" s="223" t="str">
        <f t="shared" ca="1" si="150"/>
        <v>6.54247516288085-5.3692706057i</v>
      </c>
      <c r="DW136" s="223" t="str">
        <f t="shared" ca="1" si="151"/>
        <v>-1.32715721457575E-13-8.46363090488632i</v>
      </c>
      <c r="DX136" s="223" t="str">
        <f t="shared" ca="1" si="152"/>
        <v>-6.54247516288095-5.36927060569988i</v>
      </c>
      <c r="DY136" s="223" t="str">
        <f t="shared" ca="1" si="153"/>
        <v>-8.30100461027795+1.65117247866208i</v>
      </c>
      <c r="DZ136" s="223" t="str">
        <f t="shared" ca="1" si="154"/>
        <v>-3.98972799026215+7.46425606861565i</v>
      </c>
      <c r="EA136" s="223" t="str">
        <f t="shared" ca="1" si="155"/>
        <v>3.23889132495307+7.81937536375449i</v>
      </c>
      <c r="EB136" s="223" t="str">
        <f t="shared" ca="1" si="156"/>
        <v>8.0991897996351+2.45686236562688i</v>
      </c>
      <c r="EC136" s="223" t="str">
        <f t="shared" ca="1" si="157"/>
        <v>7.03725190715892-4.70214139401774i</v>
      </c>
      <c r="ED136" s="223" t="str">
        <f t="shared" ca="1" si="158"/>
        <v>0.829580898105097-8.42287620873333i</v>
      </c>
      <c r="EE136" s="223" t="str">
        <f t="shared" ca="1" si="159"/>
        <v>-5.98469080630799-5.98469080630231i</v>
      </c>
      <c r="EF136" s="223" t="str">
        <f t="shared" ca="1" si="160"/>
        <v>-8.42287620873336+0.829580898104833i</v>
      </c>
      <c r="EG136" s="223" t="str">
        <f t="shared" ca="1" si="161"/>
        <v>-4.70214139401805+7.0372519071587i</v>
      </c>
      <c r="EH136" s="223" t="str">
        <f t="shared" ca="1" si="162"/>
        <v>2.45686236562651+8.09918979963521i</v>
      </c>
      <c r="EI136" s="223" t="str">
        <f t="shared" ca="1" si="163"/>
        <v>7.81937536375434+3.23889132495342i</v>
      </c>
      <c r="EJ136" s="223" t="str">
        <f t="shared" ca="1" si="164"/>
        <v>7.46425606861583-3.98972799026181i</v>
      </c>
      <c r="EK136" s="223" t="str">
        <f t="shared" ca="1" si="165"/>
        <v>1.65117247866245-8.30100461027788i</v>
      </c>
      <c r="EL136" s="223" t="str">
        <f t="shared" ca="1" si="166"/>
        <v>-5.36927060569699-6.54247516288333i</v>
      </c>
      <c r="EM136" s="223" t="str">
        <f t="shared" ca="1" si="167"/>
        <v>-8.46363090488632+3.81148459730412E-12i</v>
      </c>
      <c r="EN136" s="223"/>
      <c r="EO136" s="223"/>
      <c r="EP136" s="223"/>
    </row>
    <row r="137" spans="1:146" ht="15" thickBot="1">
      <c r="A137" s="257">
        <f t="shared" si="168"/>
        <v>7.2265625000000032E-4</v>
      </c>
      <c r="B137" s="256">
        <v>37</v>
      </c>
      <c r="C137" s="230">
        <f t="shared" si="169"/>
        <v>7400</v>
      </c>
      <c r="D137" s="229">
        <f t="shared" si="170"/>
        <v>46495.571273128939</v>
      </c>
      <c r="E137" s="229" t="str">
        <f t="shared" si="171"/>
        <v>46495.5712731289i</v>
      </c>
      <c r="F137" s="229" t="str">
        <f t="shared" si="177"/>
        <v>0.785611968647609-0.458986903917151i</v>
      </c>
      <c r="G137" s="229" t="str">
        <f t="shared" si="178"/>
        <v>-4.63186337716272-0.44849835632397i</v>
      </c>
      <c r="H137" s="229" t="str">
        <f t="shared" si="179"/>
        <v>0.0360087695157824-0.0127047615004568i</v>
      </c>
      <c r="I137" s="229" t="str">
        <f t="shared" si="174"/>
        <v>-0.00740076571100754-0.0000869768305068401i</v>
      </c>
      <c r="J137" s="255" t="str">
        <f ca="1">IMPRODUCT(1/N_FFT2,AZ100)</f>
        <v>-0.0891782354964242-0.00568586089883676i</v>
      </c>
      <c r="K137" s="254" t="str">
        <f t="shared" ca="1" si="175"/>
        <v>0.000659492689270408+0.0000498361646513412i</v>
      </c>
      <c r="N137" s="246">
        <f t="shared" ca="1" si="176"/>
        <v>7.537306564848274</v>
      </c>
      <c r="O137" s="223">
        <f t="shared" ca="1" si="39"/>
        <v>-8.462693435151726</v>
      </c>
      <c r="P137" s="223" t="str">
        <f t="shared" ca="1" si="40"/>
        <v>-5.20651634270462+6.671534137701i</v>
      </c>
      <c r="Q137" s="223" t="str">
        <f t="shared" ca="1" si="41"/>
        <v>2.05626677333935+8.20907711830147i</v>
      </c>
      <c r="R137" s="223" t="str">
        <f t="shared" ca="1" si="42"/>
        <v>7.73667689794394+3.42943300768228i</v>
      </c>
      <c r="S137" s="223" t="str">
        <f t="shared" ca="1" si="43"/>
        <v>7.46342929412153-3.98928607008933i</v>
      </c>
      <c r="T137" s="223" t="str">
        <f t="shared" ca="1" si="44"/>
        <v>1.44679805367292-8.33810263604667i</v>
      </c>
      <c r="U137" s="223" t="str">
        <f t="shared" ca="1" si="45"/>
        <v>-5.68319755850123-6.27044222430968i</v>
      </c>
      <c r="V137" s="223" t="str">
        <f t="shared" ca="1" si="46"/>
        <v>-8.43976340067422+0.622554349434733i</v>
      </c>
      <c r="W137" s="223" t="str">
        <f t="shared" ca="1" si="47"/>
        <v>-4.70162056374067+7.03647242956092i</v>
      </c>
      <c r="X137" s="223" t="str">
        <f t="shared" ca="1" si="48"/>
        <v>2.65459240520069+8.03556590039625i</v>
      </c>
      <c r="Y137" s="223" t="str">
        <f t="shared" ca="1" si="49"/>
        <v>7.96799877933043+2.85099555067153i</v>
      </c>
      <c r="Z137" s="223" t="str">
        <f t="shared" ca="1" si="50"/>
        <v>7.14973672030325-4.5275208456403i</v>
      </c>
      <c r="AA137" s="223" t="str">
        <f t="shared" ca="1" si="51"/>
        <v>0.829489009999274-8.42194325317207i</v>
      </c>
      <c r="AB137" s="223" t="str">
        <f t="shared" ca="1" si="52"/>
        <v>-6.12908103432119-5.83537024121729i</v>
      </c>
      <c r="AC137" s="223" t="str">
        <f t="shared" ca="1" si="53"/>
        <v>-8.37109755708524+1.24173502291014i</v>
      </c>
      <c r="AD137" s="223" t="str">
        <f t="shared" ca="1" si="54"/>
        <v>-4.1712462955811+7.36327946766663i</v>
      </c>
      <c r="AE137" s="223" t="str">
        <f t="shared" ca="1" si="55"/>
        <v>3.23853257081743+7.81850925465429i</v>
      </c>
      <c r="AF137" s="223" t="str">
        <f t="shared" ca="1" si="56"/>
        <v>8.15614138496344+2.25710830175398i</v>
      </c>
      <c r="AG137" s="223" t="str">
        <f t="shared" ca="1" si="57"/>
        <v>6.79729910372564-5.0412205934526i</v>
      </c>
      <c r="AH137" s="223" t="str">
        <f t="shared" ca="1" si="58"/>
        <v>0.20768489351133-8.4601446301093i</v>
      </c>
      <c r="AI137" s="223" t="str">
        <f t="shared" ca="1" si="59"/>
        <v>-6.54175048897654-5.36867588119597i</v>
      </c>
      <c r="AJ137" s="223" t="str">
        <f t="shared" ca="1" si="60"/>
        <v>-8.2570680105406+1.85418662670921i</v>
      </c>
      <c r="AK137" s="223" t="str">
        <f t="shared" ca="1" si="61"/>
        <v>-3.61826768233807+7.65018425636324i</v>
      </c>
      <c r="AL137" s="223" t="str">
        <f t="shared" ca="1" si="62"/>
        <v>3.80492284783793+7.55908342984525i</v>
      </c>
      <c r="AM137" s="223" t="str">
        <f t="shared" ca="1" si="63"/>
        <v>8.30008515376188+1.65098958738744i</v>
      </c>
      <c r="AN137" s="223" t="str">
        <f t="shared" ca="1" si="64"/>
        <v>6.40802633436918-5.52760153008438i</v>
      </c>
      <c r="AO137" s="223" t="str">
        <f t="shared" ca="1" si="65"/>
        <v>-0.415244685408884-8.45249975028688i</v>
      </c>
      <c r="AP137" s="223" t="str">
        <f t="shared" ca="1" si="66"/>
        <v>-6.9189696309377-4.87288820141833i</v>
      </c>
      <c r="AQ137" s="223" t="str">
        <f t="shared" ca="1" si="67"/>
        <v>-8.09829269703282+2.45659023252657i</v>
      </c>
      <c r="AR137" s="223" t="str">
        <f t="shared" ca="1" si="68"/>
        <v>-8.09829269703282+2.45659023252657i</v>
      </c>
      <c r="AS137" s="223" t="str">
        <f t="shared" ca="1" si="69"/>
        <v>4.35069391827754+7.25869427699107i</v>
      </c>
      <c r="AT137" s="223" t="str">
        <f t="shared" ca="1" si="70"/>
        <v>8.39905004197095+1.0359240174008i</v>
      </c>
      <c r="AU137" s="223" t="str">
        <f t="shared" ca="1" si="71"/>
        <v>5.98402791509858-5.98402791509874i</v>
      </c>
      <c r="AV137" s="223" t="str">
        <f t="shared" ca="1" si="72"/>
        <v>-1.03592401740101-8.39905004197093i</v>
      </c>
      <c r="AW137" s="223" t="str">
        <f t="shared" ca="1" si="73"/>
        <v>-7.25869427699118-4.35069391827737i</v>
      </c>
      <c r="AX137" s="223" t="str">
        <f t="shared" ca="1" si="74"/>
        <v>-7.89563203374254+3.04568136302843i</v>
      </c>
      <c r="AY137" s="223" t="str">
        <f t="shared" ca="1" si="75"/>
        <v>-2.45659023252638+8.09829269703288i</v>
      </c>
      <c r="AZ137" s="223" t="str">
        <f t="shared" ca="1" si="76"/>
        <v>4.87288820141849+6.91896963093758i</v>
      </c>
      <c r="BA137" s="223" t="str">
        <f t="shared" ca="1" si="77"/>
        <v>8.45249975028689+0.415244685408648i</v>
      </c>
      <c r="BB137" s="223" t="str">
        <f t="shared" ca="1" si="78"/>
        <v>5.52760153008423-6.40802633436932i</v>
      </c>
      <c r="BC137" s="223" t="str">
        <f t="shared" ca="1" si="79"/>
        <v>-1.65098958738767-8.30008515376183i</v>
      </c>
      <c r="BD137" s="223" t="str">
        <f t="shared" ca="1" si="80"/>
        <v>-7.55908342984532-3.80492284783778i</v>
      </c>
      <c r="BE137" s="223" t="str">
        <f t="shared" ca="1" si="81"/>
        <v>-7.65018425636315+3.61826768233826i</v>
      </c>
      <c r="BF137" s="223" t="str">
        <f t="shared" ca="1" si="82"/>
        <v>-1.85418662670898+8.25706801054065i</v>
      </c>
      <c r="BG137" s="223" t="str">
        <f t="shared" ca="1" si="83"/>
        <v>5.36867588119613+6.54175048897641i</v>
      </c>
      <c r="BH137" s="223" t="str">
        <f t="shared" ca="1" si="84"/>
        <v>8.4601446301093-0.207684893511566i</v>
      </c>
      <c r="BI137" s="223" t="str">
        <f t="shared" ca="1" si="85"/>
        <v>5.04122059345246-6.79729910372575i</v>
      </c>
      <c r="BJ137" s="223" t="str">
        <f t="shared" ca="1" si="86"/>
        <v>-2.25710830175419-8.15614138496339i</v>
      </c>
      <c r="BK137" s="223" t="str">
        <f t="shared" ca="1" si="87"/>
        <v>-7.81850925465438-3.23853257081721i</v>
      </c>
      <c r="BL137" s="223" t="str">
        <f t="shared" ca="1" si="88"/>
        <v>-7.36327946766654+4.17124629558127i</v>
      </c>
      <c r="BM137" s="223" t="str">
        <f t="shared" ca="1" si="89"/>
        <v>-1.24173502290992+8.37109755708527i</v>
      </c>
      <c r="BN137" s="223" t="str">
        <f t="shared" ca="1" si="90"/>
        <v>5.83537024121747+6.12908103432103i</v>
      </c>
      <c r="BO137" s="223" t="str">
        <f t="shared" ca="1" si="91"/>
        <v>8.42194325317205-0.82948900999948i</v>
      </c>
      <c r="BP137" s="223" t="str">
        <f t="shared" ca="1" si="92"/>
        <v>4.52752084564017-7.14973672030333i</v>
      </c>
      <c r="BQ137" s="223" t="str">
        <f t="shared" ca="1" si="93"/>
        <v>-2.85099555067171-7.96799877933037i</v>
      </c>
      <c r="BR137" s="223" t="str">
        <f t="shared" ca="1" si="94"/>
        <v>-8.03556590039631-2.65459240520049i</v>
      </c>
      <c r="BS137" s="223" t="str">
        <f t="shared" ca="1" si="95"/>
        <v>-7.03647242956079+4.70162056374087i</v>
      </c>
      <c r="BT137" s="223" t="str">
        <f t="shared" ca="1" si="96"/>
        <v>-0.622554349434534+8.43976340067423i</v>
      </c>
      <c r="BU137" s="223" t="str">
        <f t="shared" ca="1" si="97"/>
        <v>6.27044222430983+5.68319755850107i</v>
      </c>
      <c r="BV137" s="223" t="str">
        <f t="shared" ca="1" si="98"/>
        <v>8.33810263604663-1.44679805367316i</v>
      </c>
      <c r="BW137" s="223" t="str">
        <f t="shared" ca="1" si="99"/>
        <v>3.98928607008915-7.46342929412163i</v>
      </c>
      <c r="BX137" s="223" t="str">
        <f t="shared" ca="1" si="100"/>
        <v>-3.42943300768248-7.73667689794384i</v>
      </c>
      <c r="BY137" s="223" t="str">
        <f t="shared" ca="1" si="101"/>
        <v>-8.20907711830151-2.05626677333916i</v>
      </c>
      <c r="BZ137" s="223" t="str">
        <f t="shared" ca="1" si="102"/>
        <v>-6.67153413770087+5.20651634270479i</v>
      </c>
      <c r="CA137" s="223" t="str">
        <f t="shared" ca="1" si="103"/>
        <v>2.36376073970832E-13+8.46269343515173i</v>
      </c>
      <c r="CB137" s="223" t="str">
        <f t="shared" ca="1" si="104"/>
        <v>6.67153413770112+5.20651634270447i</v>
      </c>
      <c r="CC137" s="223" t="str">
        <f t="shared" ca="1" si="105"/>
        <v>8.20907711830141-2.05626677333956i</v>
      </c>
      <c r="CD137" s="223" t="str">
        <f t="shared" ca="1" si="106"/>
        <v>3.42943300768211-7.73667689794401i</v>
      </c>
      <c r="CE137" s="223" t="str">
        <f t="shared" ca="1" si="107"/>
        <v>-3.98928607008951-7.46342929412143i</v>
      </c>
      <c r="CF137" s="223" t="str">
        <f t="shared" ca="1" si="108"/>
        <v>-8.3381026360467-1.44679805367269i</v>
      </c>
      <c r="CG137" s="223" t="str">
        <f t="shared" ca="1" si="109"/>
        <v>-6.27044222430955+5.68319755850137i</v>
      </c>
      <c r="CH137" s="223" t="str">
        <f t="shared" ca="1" si="110"/>
        <v>0.622554349434946+8.4397634006742i</v>
      </c>
      <c r="CI137" s="223" t="str">
        <f t="shared" ca="1" si="111"/>
        <v>7.03647242956102+4.70162056374053i</v>
      </c>
      <c r="CJ137" s="223" t="str">
        <f t="shared" ca="1" si="112"/>
        <v>8.03556590039616-2.65459240520094i</v>
      </c>
      <c r="CK137" s="223" t="str">
        <f t="shared" ca="1" si="113"/>
        <v>2.85099555067132-7.96799877933051i</v>
      </c>
      <c r="CL137" s="223" t="str">
        <f t="shared" ca="1" si="114"/>
        <v>-4.52752084564053-7.14973672030311i</v>
      </c>
      <c r="CM137" s="223" t="str">
        <f t="shared" ca="1" si="115"/>
        <v>-8.42194325317209-0.829489009999009i</v>
      </c>
      <c r="CN137" s="223" t="str">
        <f t="shared" ca="1" si="116"/>
        <v>-5.83537024121712+6.12908103432135i</v>
      </c>
      <c r="CO137" s="223" t="str">
        <f t="shared" ca="1" si="117"/>
        <v>1.24173502291033+8.37109755708521i</v>
      </c>
      <c r="CP137" s="223" t="str">
        <f t="shared" ca="1" si="118"/>
        <v>7.36327946766672+4.17124629558097i</v>
      </c>
      <c r="CQ137" s="223" t="str">
        <f t="shared" ca="1" si="119"/>
        <v>7.8185092546542-3.23853257081765i</v>
      </c>
      <c r="CR137" s="223" t="str">
        <f t="shared" ca="1" si="120"/>
        <v>2.25710830175379-8.1561413849635i</v>
      </c>
      <c r="CS137" s="223" t="str">
        <f t="shared" ca="1" si="121"/>
        <v>-5.04122059345275-6.79729910372554i</v>
      </c>
      <c r="CT137" s="223" t="str">
        <f t="shared" ca="1" si="122"/>
        <v>-8.46014463010931-0.207684893511094i</v>
      </c>
      <c r="CU137" s="223" t="str">
        <f t="shared" ca="1" si="123"/>
        <v>-5.36867588119581+6.54175048897667i</v>
      </c>
      <c r="CV137" s="223" t="str">
        <f t="shared" ca="1" si="124"/>
        <v>1.85418662670938+8.25706801054056i</v>
      </c>
      <c r="CW137" s="223" t="str">
        <f t="shared" ca="1" si="125"/>
        <v>7.65018425636335+3.61826768233783i</v>
      </c>
      <c r="CX137" s="223" t="str">
        <f t="shared" ca="1" si="126"/>
        <v>7.55908342984514-3.80492284783814i</v>
      </c>
      <c r="CY137" s="223" t="str">
        <f t="shared" ca="1" si="127"/>
        <v>1.65098958738727-8.30008515376192i</v>
      </c>
      <c r="CZ137" s="223" t="str">
        <f t="shared" ca="1" si="128"/>
        <v>-5.52760153008458-6.408026334369i</v>
      </c>
      <c r="DA137" s="223" t="str">
        <f t="shared" ca="1" si="129"/>
        <v>-8.45249975028687+0.415244685409121i</v>
      </c>
      <c r="DB137" s="223" t="str">
        <f t="shared" ca="1" si="130"/>
        <v>-4.87288820141816+6.91896963093782i</v>
      </c>
      <c r="DC137" s="223" t="str">
        <f t="shared" ca="1" si="131"/>
        <v>2.45659023252672+8.09829269703278i</v>
      </c>
      <c r="DD137" s="223" t="str">
        <f t="shared" ca="1" si="132"/>
        <v>7.89563203374239+3.04568136302881i</v>
      </c>
      <c r="DE137" s="223" t="str">
        <f t="shared" ca="1" si="133"/>
        <v>7.25869427699096-4.35069391827772i</v>
      </c>
      <c r="DF137" s="223" t="str">
        <f t="shared" ca="1" si="134"/>
        <v>1.03592401740063-8.39905004197098i</v>
      </c>
      <c r="DG137" s="223" t="str">
        <f t="shared" ca="1" si="135"/>
        <v>-5.98402791509891-5.98402791509841i</v>
      </c>
      <c r="DH137" s="223" t="str">
        <f t="shared" ca="1" si="136"/>
        <v>-8.3990500419709+1.03592401740122i</v>
      </c>
      <c r="DI137" s="223" t="str">
        <f t="shared" ca="1" si="137"/>
        <v>-4.35069391827722+7.25869427699126i</v>
      </c>
      <c r="DJ137" s="223" t="str">
        <f t="shared" ca="1" si="138"/>
        <v>3.04568136302868+7.89563203374245i</v>
      </c>
      <c r="DK137" s="223" t="str">
        <f t="shared" ca="1" si="139"/>
        <v>8.09829269703295+2.45659023252615i</v>
      </c>
      <c r="DL137" s="223" t="str">
        <f t="shared" ca="1" si="140"/>
        <v>6.91896963093748-4.87288820141864i</v>
      </c>
      <c r="DM137" s="223" t="str">
        <f t="shared" ca="1" si="141"/>
        <v>0.415244685409253-8.45249975028687i</v>
      </c>
      <c r="DN137" s="223" t="str">
        <f t="shared" ca="1" si="142"/>
        <v>-6.40802633436892-5.52760153008468i</v>
      </c>
      <c r="DO137" s="223" t="str">
        <f t="shared" ca="1" si="143"/>
        <v>-8.3000851537618+1.65098958738784i</v>
      </c>
      <c r="DP137" s="223" t="str">
        <f t="shared" ca="1" si="144"/>
        <v>-3.80492284783762+7.55908342984541i</v>
      </c>
      <c r="DQ137" s="223" t="str">
        <f t="shared" ca="1" si="145"/>
        <v>3.61826768233847+7.65018425636305i</v>
      </c>
      <c r="DR137" s="223" t="str">
        <f t="shared" ca="1" si="146"/>
        <v>8.25706801054068+1.85418662670881i</v>
      </c>
      <c r="DS137" s="223" t="str">
        <f t="shared" ca="1" si="147"/>
        <v>6.5417504889763-5.36867588119627i</v>
      </c>
      <c r="DT137" s="223" t="str">
        <f t="shared" ca="1" si="148"/>
        <v>-0.207684893510961-8.46014463010931i</v>
      </c>
      <c r="DU137" s="223" t="str">
        <f t="shared" ca="1" si="149"/>
        <v>-6.79729910372589-5.04122059345227i</v>
      </c>
      <c r="DV137" s="223" t="str">
        <f t="shared" ca="1" si="150"/>
        <v>-8.15614138496401+2.25710830175192i</v>
      </c>
      <c r="DW137" s="223" t="str">
        <f t="shared" ca="1" si="151"/>
        <v>-3.23853257081388+7.81850925465576i</v>
      </c>
      <c r="DX137" s="223" t="str">
        <f t="shared" ca="1" si="152"/>
        <v>4.17124629558221+7.36327946766601i</v>
      </c>
      <c r="DY137" s="223" t="str">
        <f t="shared" ca="1" si="153"/>
        <v>8.37109755708505+1.24173502291141i</v>
      </c>
      <c r="DZ137" s="223" t="str">
        <f t="shared" ca="1" si="154"/>
        <v>6.12908103432385-5.8353702412145i</v>
      </c>
      <c r="EA137" s="223" t="str">
        <f t="shared" ca="1" si="155"/>
        <v>-0.82948901000139-8.42194325317186i</v>
      </c>
      <c r="EB137" s="223" t="str">
        <f t="shared" ca="1" si="156"/>
        <v>-7.14973672030297-4.52752084564074i</v>
      </c>
      <c r="EC137" s="223" t="str">
        <f t="shared" ca="1" si="157"/>
        <v>-7.96799877933145+2.85099555066871i</v>
      </c>
      <c r="ED137" s="223" t="str">
        <f t="shared" ca="1" si="158"/>
        <v>-2.65459240519787+8.03556590039718i</v>
      </c>
      <c r="EE137" s="223" t="str">
        <f t="shared" ca="1" si="159"/>
        <v>4.70162056374102+7.03647242956069i</v>
      </c>
      <c r="EF137" s="223" t="str">
        <f t="shared" ca="1" si="160"/>
        <v>8.43976340067406+0.622554349436878i</v>
      </c>
      <c r="EG137" s="223" t="str">
        <f t="shared" ca="1" si="161"/>
        <v>5.6831975584984-6.27044222431225i</v>
      </c>
      <c r="EH137" s="223" t="str">
        <f t="shared" ca="1" si="162"/>
        <v>-1.44679805367417-8.33810263604645i</v>
      </c>
      <c r="EI137" s="223" t="str">
        <f t="shared" ca="1" si="163"/>
        <v>-7.46342929412092-3.98928607009048i</v>
      </c>
      <c r="EJ137" s="223" t="str">
        <f t="shared" ca="1" si="164"/>
        <v>-7.7366768979455+3.42943300767874i</v>
      </c>
      <c r="EK137" s="223" t="str">
        <f t="shared" ca="1" si="165"/>
        <v>-2.0562667733373+8.20907711830198i</v>
      </c>
      <c r="EL137" s="223" t="str">
        <f t="shared" ca="1" si="166"/>
        <v>5.20651634270426+6.67153413770127i</v>
      </c>
      <c r="EM137" s="223" t="str">
        <f t="shared" ca="1" si="167"/>
        <v>8.46269343515173+3.01484895233914E-12i</v>
      </c>
      <c r="EN137" s="223"/>
      <c r="EO137" s="223"/>
      <c r="EP137" s="223"/>
    </row>
    <row r="138" spans="1:146" ht="15" thickBot="1">
      <c r="A138" s="257">
        <f t="shared" si="168"/>
        <v>7.4218750000000033E-4</v>
      </c>
      <c r="B138" s="256">
        <v>38</v>
      </c>
      <c r="C138" s="230">
        <f t="shared" si="169"/>
        <v>7600</v>
      </c>
      <c r="D138" s="229">
        <f t="shared" si="170"/>
        <v>47752.208334564857</v>
      </c>
      <c r="E138" s="229" t="str">
        <f t="shared" si="171"/>
        <v>47752.2083345649i</v>
      </c>
      <c r="F138" s="229" t="str">
        <f t="shared" si="177"/>
        <v>0.784096228365009-0.454861594704555i</v>
      </c>
      <c r="G138" s="229" t="str">
        <f t="shared" si="178"/>
        <v>-4.67217699332941-0.401380948609722i</v>
      </c>
      <c r="H138" s="229" t="str">
        <f t="shared" si="179"/>
        <v>0.035996558451716-0.0123708265136467i</v>
      </c>
      <c r="I138" s="229" t="str">
        <f t="shared" si="174"/>
        <v>-0.00735518724825819-0.000195116923386893i</v>
      </c>
      <c r="J138" s="255" t="str">
        <f ca="1">IMPRODUCT(1/N_FFT2,BA100)</f>
        <v>0.0216494826772677+0.000546622750086219i</v>
      </c>
      <c r="K138" s="254" t="str">
        <f t="shared" ca="1" si="175"/>
        <v>-0.000159129343569976-8.24469313394829E-06i</v>
      </c>
      <c r="N138" s="246">
        <f t="shared" ca="1" si="176"/>
        <v>7.5383252136428247</v>
      </c>
      <c r="O138" s="223">
        <f t="shared" ca="1" si="39"/>
        <v>-8.4616747863571753</v>
      </c>
      <c r="P138" s="223" t="str">
        <f t="shared" ca="1" si="40"/>
        <v>-5.04061378507413+6.79648091734196i</v>
      </c>
      <c r="Q138" s="223" t="str">
        <f t="shared" ca="1" si="41"/>
        <v>2.45629453438992+8.0973179109134i</v>
      </c>
      <c r="R138" s="223" t="str">
        <f t="shared" ca="1" si="42"/>
        <v>7.96703967660341+2.8506523782285i</v>
      </c>
      <c r="S138" s="223" t="str">
        <f t="shared" ca="1" si="43"/>
        <v>7.03562545404262-4.70105463279256i</v>
      </c>
      <c r="T138" s="223" t="str">
        <f t="shared" ca="1" si="44"/>
        <v>0.415194702681491-8.45148232849942i</v>
      </c>
      <c r="U138" s="223" t="str">
        <f t="shared" ca="1" si="45"/>
        <v>-6.54096306281001-5.36802965724184i</v>
      </c>
      <c r="V138" s="223" t="str">
        <f t="shared" ca="1" si="46"/>
        <v>-8.20808899713473+2.05601926187199i</v>
      </c>
      <c r="W138" s="223" t="str">
        <f t="shared" ca="1" si="47"/>
        <v>-3.2381427508003+7.81756814588221i</v>
      </c>
      <c r="X138" s="223" t="str">
        <f t="shared" ca="1" si="48"/>
        <v>4.35017022813683+7.25782055277648i</v>
      </c>
      <c r="Y138" s="223" t="str">
        <f t="shared" ca="1" si="49"/>
        <v>8.42092950944989+0.829389164957462i</v>
      </c>
      <c r="Z138" s="223" t="str">
        <f t="shared" ca="1" si="50"/>
        <v>5.68251347578119-6.26968745533922i</v>
      </c>
      <c r="AA138" s="223" t="str">
        <f t="shared" ca="1" si="51"/>
        <v>-1.65079085886586-8.29908607801833i</v>
      </c>
      <c r="AB138" s="223" t="str">
        <f t="shared" ca="1" si="52"/>
        <v>-7.64926340875946-3.61783215385766i</v>
      </c>
      <c r="AC138" s="223" t="str">
        <f t="shared" ca="1" si="53"/>
        <v>-7.46253092608862+3.98880588237177i</v>
      </c>
      <c r="AD138" s="223" t="str">
        <f t="shared" ca="1" si="54"/>
        <v>-1.24158555608956+8.37008993362572i</v>
      </c>
      <c r="AE138" s="223" t="str">
        <f t="shared" ca="1" si="55"/>
        <v>5.98330762162828+5.9833076216285i</v>
      </c>
      <c r="AF138" s="223" t="str">
        <f t="shared" ca="1" si="56"/>
        <v>8.37008993362576-1.24158555608927i</v>
      </c>
      <c r="AG138" s="223" t="str">
        <f t="shared" ca="1" si="57"/>
        <v>3.98880588237128-7.46253092608889i</v>
      </c>
      <c r="AH138" s="223" t="str">
        <f t="shared" ca="1" si="58"/>
        <v>-3.6178321538574-7.64926340875958i</v>
      </c>
      <c r="AI138" s="223" t="str">
        <f t="shared" ca="1" si="59"/>
        <v>-8.29908607801827-1.65079085886615i</v>
      </c>
      <c r="AJ138" s="223" t="str">
        <f t="shared" ca="1" si="60"/>
        <v>-6.26968745533884+5.68251347578161i</v>
      </c>
      <c r="AK138" s="223" t="str">
        <f t="shared" ca="1" si="61"/>
        <v>0.829389164957153+8.42092950944992i</v>
      </c>
      <c r="AL138" s="223" t="str">
        <f t="shared" ca="1" si="62"/>
        <v>7.25782055277645+4.35017022813688i</v>
      </c>
      <c r="AM138" s="223" t="str">
        <f t="shared" ca="1" si="63"/>
        <v>7.81756814588214-3.23814275080048i</v>
      </c>
      <c r="AN138" s="223" t="str">
        <f t="shared" ca="1" si="64"/>
        <v>2.05601926187236-8.20808899713463i</v>
      </c>
      <c r="AO138" s="223" t="str">
        <f t="shared" ca="1" si="65"/>
        <v>-5.36802965724174-6.54096306281009i</v>
      </c>
      <c r="AP138" s="223" t="str">
        <f t="shared" ca="1" si="66"/>
        <v>-8.45148232849942+0.415194702681623i</v>
      </c>
      <c r="AQ138" s="223" t="str">
        <f t="shared" ca="1" si="67"/>
        <v>-4.70105463279222+7.03562545404283i</v>
      </c>
      <c r="AR138" s="223" t="str">
        <f t="shared" ca="1" si="68"/>
        <v>-4.70105463279222+7.03562545404283i</v>
      </c>
      <c r="AS138" s="223" t="str">
        <f t="shared" ca="1" si="69"/>
        <v>8.09731791091341+2.45629453438989i</v>
      </c>
      <c r="AT138" s="223" t="str">
        <f t="shared" ca="1" si="70"/>
        <v>6.79648091734179-5.04061378507436i</v>
      </c>
      <c r="AU138" s="223" t="str">
        <f t="shared" ca="1" si="71"/>
        <v>2.9543659111192E-13-8.46167478635718i</v>
      </c>
      <c r="AV138" s="223" t="str">
        <f t="shared" ca="1" si="72"/>
        <v>-6.79648091734193-5.04061378507416i</v>
      </c>
      <c r="AW138" s="223" t="str">
        <f t="shared" ca="1" si="73"/>
        <v>-8.09731791091334+2.45629453439012i</v>
      </c>
      <c r="AX138" s="223" t="str">
        <f t="shared" ca="1" si="74"/>
        <v>-2.85065237822885+7.96703967660328i</v>
      </c>
      <c r="AY138" s="223" t="str">
        <f t="shared" ca="1" si="75"/>
        <v>4.70105463279244+7.0356254540427i</v>
      </c>
      <c r="AZ138" s="223" t="str">
        <f t="shared" ca="1" si="76"/>
        <v>8.45148232849942+0.415194702681343i</v>
      </c>
      <c r="BA138" s="223" t="str">
        <f t="shared" ca="1" si="77"/>
        <v>5.36802965724154-6.54096306281025i</v>
      </c>
      <c r="BB138" s="223" t="str">
        <f t="shared" ca="1" si="78"/>
        <v>-2.05601926187176-8.20808899713479i</v>
      </c>
      <c r="BC138" s="223" t="str">
        <f t="shared" ca="1" si="79"/>
        <v>-7.81756814588223-3.23814275080024i</v>
      </c>
      <c r="BD138" s="223" t="str">
        <f t="shared" ca="1" si="80"/>
        <v>-7.25782055277634+4.35017022813706i</v>
      </c>
      <c r="BE138" s="223" t="str">
        <f t="shared" ca="1" si="81"/>
        <v>-0.82938916495774+8.42092950944986i</v>
      </c>
      <c r="BF138" s="223" t="str">
        <f t="shared" ca="1" si="82"/>
        <v>6.26968745533901+5.68251347578142i</v>
      </c>
      <c r="BG138" s="223" t="str">
        <f t="shared" ca="1" si="83"/>
        <v>8.29908607801823-1.65079085886636i</v>
      </c>
      <c r="BH138" s="223" t="str">
        <f t="shared" ca="1" si="84"/>
        <v>3.61783215385793-7.64926340875933i</v>
      </c>
      <c r="BI138" s="223" t="str">
        <f t="shared" ca="1" si="85"/>
        <v>-3.98880588237148-7.46253092608878i</v>
      </c>
      <c r="BJ138" s="223" t="str">
        <f t="shared" ca="1" si="86"/>
        <v>-8.3700899336258-1.24158555608901i</v>
      </c>
      <c r="BK138" s="223" t="str">
        <f t="shared" ca="1" si="87"/>
        <v>-5.98330762162871+5.98330762162806i</v>
      </c>
      <c r="BL138" s="223" t="str">
        <f t="shared" ca="1" si="88"/>
        <v>1.24158555608899+8.3700899336258i</v>
      </c>
      <c r="BM138" s="223" t="str">
        <f t="shared" ca="1" si="89"/>
        <v>7.46253092608874+3.98880588237155i</v>
      </c>
      <c r="BN138" s="223" t="str">
        <f t="shared" ca="1" si="90"/>
        <v>7.64926340875937-3.61783215385787i</v>
      </c>
      <c r="BO138" s="223" t="str">
        <f t="shared" ca="1" si="91"/>
        <v>1.65079085886643-8.29908607801821i</v>
      </c>
      <c r="BP138" s="223" t="str">
        <f t="shared" ca="1" si="92"/>
        <v>-5.68251347578136-6.26968745533906i</v>
      </c>
      <c r="BQ138" s="223" t="str">
        <f t="shared" ca="1" si="93"/>
        <v>-8.42092950944986+0.829389164957726i</v>
      </c>
      <c r="BR138" s="223" t="str">
        <f t="shared" ca="1" si="94"/>
        <v>-4.35017022813712+7.2578205527763i</v>
      </c>
      <c r="BS138" s="223" t="str">
        <f t="shared" ca="1" si="95"/>
        <v>3.23814275080018+7.81756814588226i</v>
      </c>
      <c r="BT138" s="223" t="str">
        <f t="shared" ca="1" si="96"/>
        <v>8.20808899713476+2.05601926187183i</v>
      </c>
      <c r="BU138" s="223" t="str">
        <f t="shared" ca="1" si="97"/>
        <v>6.54096306280976-5.36802965724213i</v>
      </c>
      <c r="BV138" s="223" t="str">
        <f t="shared" ca="1" si="98"/>
        <v>-0.415194702681329-8.45148232849942i</v>
      </c>
      <c r="BW138" s="223" t="str">
        <f t="shared" ca="1" si="99"/>
        <v>-7.03562545404265-4.7010546327925i</v>
      </c>
      <c r="BX138" s="223" t="str">
        <f t="shared" ca="1" si="100"/>
        <v>-7.96703967660329+2.85065237822884i</v>
      </c>
      <c r="BY138" s="223" t="str">
        <f t="shared" ca="1" si="101"/>
        <v>-2.45629453439016+8.09731791091333i</v>
      </c>
      <c r="BZ138" s="223" t="str">
        <f t="shared" ca="1" si="102"/>
        <v>5.0406137850741+6.79648091734199i</v>
      </c>
      <c r="CA138" s="223" t="str">
        <f t="shared" ca="1" si="103"/>
        <v>8.46167478635718-2.50860235029627E-13i</v>
      </c>
      <c r="CB138" s="223" t="str">
        <f t="shared" ca="1" si="104"/>
        <v>5.04061378507442-6.79648091734174i</v>
      </c>
      <c r="CC138" s="223" t="str">
        <f t="shared" ca="1" si="105"/>
        <v>-2.45629453438984-8.09731791091342i</v>
      </c>
      <c r="CD138" s="223" t="str">
        <f t="shared" ca="1" si="106"/>
        <v>-7.96703967660346-2.85065237822837i</v>
      </c>
      <c r="CE138" s="223" t="str">
        <f t="shared" ca="1" si="107"/>
        <v>-7.03562545404238+4.70105463279292i</v>
      </c>
      <c r="CF138" s="223" t="str">
        <f t="shared" ca="1" si="108"/>
        <v>-0.415194702681728+8.45148232849941i</v>
      </c>
      <c r="CG138" s="223" t="str">
        <f t="shared" ca="1" si="109"/>
        <v>6.54096306281008+5.36802965724175i</v>
      </c>
      <c r="CH138" s="223" t="str">
        <f t="shared" ca="1" si="110"/>
        <v>8.20808899713464-2.05601926187232i</v>
      </c>
      <c r="CI138" s="223" t="str">
        <f t="shared" ca="1" si="111"/>
        <v>3.23814275080055-7.81756814588211i</v>
      </c>
      <c r="CJ138" s="223" t="str">
        <f t="shared" ca="1" si="112"/>
        <v>-4.35017022813679-7.25782055277651i</v>
      </c>
      <c r="CK138" s="223" t="str">
        <f t="shared" ca="1" si="113"/>
        <v>-8.42092950944991-0.829389164957167i</v>
      </c>
      <c r="CL138" s="223" t="str">
        <f t="shared" ca="1" si="114"/>
        <v>-5.68251347578162+6.26968745533883i</v>
      </c>
      <c r="CM138" s="223" t="str">
        <f t="shared" ca="1" si="115"/>
        <v>1.6507908588661+8.29908607801828i</v>
      </c>
      <c r="CN138" s="223" t="str">
        <f t="shared" ca="1" si="116"/>
        <v>7.64926340875955+3.61783215385747i</v>
      </c>
      <c r="CO138" s="223" t="str">
        <f t="shared" ca="1" si="117"/>
        <v>7.46253092608894-3.98880588237119i</v>
      </c>
      <c r="CP138" s="223" t="str">
        <f t="shared" ca="1" si="118"/>
        <v>1.24158555608927-8.37008993362576i</v>
      </c>
      <c r="CQ138" s="223" t="str">
        <f t="shared" ca="1" si="119"/>
        <v>-5.98330762162847-5.98330762162831i</v>
      </c>
      <c r="CR138" s="223" t="str">
        <f t="shared" ca="1" si="120"/>
        <v>-8.37008993362572+1.2415855560895i</v>
      </c>
      <c r="CS138" s="223" t="str">
        <f t="shared" ca="1" si="121"/>
        <v>-3.98880588237182+7.46253092608859i</v>
      </c>
      <c r="CT138" s="223" t="str">
        <f t="shared" ca="1" si="122"/>
        <v>3.61783215385757+7.6492634087595i</v>
      </c>
      <c r="CU138" s="223" t="str">
        <f t="shared" ca="1" si="123"/>
        <v>8.29908607801833+1.65079085886587i</v>
      </c>
      <c r="CV138" s="223" t="str">
        <f t="shared" ca="1" si="124"/>
        <v>6.26968745533923-5.68251347578117i</v>
      </c>
      <c r="CW138" s="223" t="str">
        <f t="shared" ca="1" si="125"/>
        <v>-0.829389164957402-8.42092950944989i</v>
      </c>
      <c r="CX138" s="223" t="str">
        <f t="shared" ca="1" si="126"/>
        <v>-7.25782055277656-4.35017022813668i</v>
      </c>
      <c r="CY138" s="223" t="str">
        <f t="shared" ca="1" si="127"/>
        <v>-7.81756814588238+3.23814275079988i</v>
      </c>
      <c r="CZ138" s="223" t="str">
        <f t="shared" ca="1" si="128"/>
        <v>-2.05601926187209+8.2080889971347i</v>
      </c>
      <c r="DA138" s="223" t="str">
        <f t="shared" ca="1" si="129"/>
        <v>5.36802965724193+6.54096306280992i</v>
      </c>
      <c r="DB138" s="223" t="str">
        <f t="shared" ca="1" si="130"/>
        <v>8.4514823284994-0.415194702681844i</v>
      </c>
      <c r="DC138" s="223" t="str">
        <f t="shared" ca="1" si="131"/>
        <v>4.70105463279277-7.03562545404248i</v>
      </c>
      <c r="DD138" s="223" t="str">
        <f t="shared" ca="1" si="132"/>
        <v>-2.85065237822848-7.96703967660341i</v>
      </c>
      <c r="DE138" s="223" t="str">
        <f t="shared" ca="1" si="133"/>
        <v>-8.09731791091349-2.45629453438962i</v>
      </c>
      <c r="DF138" s="223" t="str">
        <f t="shared" ca="1" si="134"/>
        <v>-6.79648091734214+5.04061378507389i</v>
      </c>
      <c r="DG138" s="223" t="str">
        <f t="shared" ca="1" si="135"/>
        <v>-7.46382638413461E-14+8.46167478635718i</v>
      </c>
      <c r="DH138" s="223" t="str">
        <f t="shared" ca="1" si="136"/>
        <v>6.79648091734205+5.04061378507401i</v>
      </c>
      <c r="DI138" s="223" t="str">
        <f t="shared" ca="1" si="137"/>
        <v>8.0973179109135-2.45629453438959i</v>
      </c>
      <c r="DJ138" s="223" t="str">
        <f t="shared" ca="1" si="138"/>
        <v>2.85065237822861-7.96703967660336i</v>
      </c>
      <c r="DK138" s="223" t="str">
        <f t="shared" ca="1" si="139"/>
        <v>-4.70105463279265-7.03562545404255i</v>
      </c>
      <c r="DL138" s="223" t="str">
        <f t="shared" ca="1" si="140"/>
        <v>-8.45148232849943-0.415194702681153i</v>
      </c>
      <c r="DM138" s="223" t="str">
        <f t="shared" ca="1" si="141"/>
        <v>-5.36802965724205+6.54096306280983i</v>
      </c>
      <c r="DN138" s="223" t="str">
        <f t="shared" ca="1" si="142"/>
        <v>2.05601926187206+8.20808899713471i</v>
      </c>
      <c r="DO138" s="223" t="str">
        <f t="shared" ca="1" si="143"/>
        <v>7.81756814588233+3.23814275080002i</v>
      </c>
      <c r="DP138" s="223" t="str">
        <f t="shared" ca="1" si="144"/>
        <v>7.25782055277665-4.35017022813656i</v>
      </c>
      <c r="DQ138" s="223" t="str">
        <f t="shared" ca="1" si="145"/>
        <v>0.82938916495755-8.42092950944988i</v>
      </c>
      <c r="DR138" s="223" t="str">
        <f t="shared" ca="1" si="146"/>
        <v>-6.26968745533913-5.68251347578128i</v>
      </c>
      <c r="DS138" s="223" t="str">
        <f t="shared" ca="1" si="147"/>
        <v>-8.29908607801784+1.65079085886832i</v>
      </c>
      <c r="DT138" s="223" t="str">
        <f t="shared" ca="1" si="148"/>
        <v>-3.61783215385923+7.64926340875872i</v>
      </c>
      <c r="DU138" s="223" t="str">
        <f t="shared" ca="1" si="149"/>
        <v>3.98880588237392+7.46253092608747i</v>
      </c>
      <c r="DV138" s="223" t="str">
        <f t="shared" ca="1" si="150"/>
        <v>8.37008993362558+1.24158555609048i</v>
      </c>
      <c r="DW138" s="223" t="str">
        <f t="shared" ca="1" si="151"/>
        <v>5.98330762162611-5.98330762163067i</v>
      </c>
      <c r="DX138" s="223" t="str">
        <f t="shared" ca="1" si="152"/>
        <v>-1.24158555608841-8.37008993362588i</v>
      </c>
      <c r="DY138" s="223" t="str">
        <f t="shared" ca="1" si="153"/>
        <v>-7.46253092609045-3.98880588236835i</v>
      </c>
      <c r="DZ138" s="223" t="str">
        <f t="shared" ca="1" si="154"/>
        <v>-7.64926340875962+3.61783215385733i</v>
      </c>
      <c r="EA138" s="223" t="str">
        <f t="shared" ca="1" si="155"/>
        <v>-1.65079085886212+8.29908607801908i</v>
      </c>
      <c r="EB138" s="223" t="str">
        <f t="shared" ca="1" si="156"/>
        <v>5.68251347578159+6.26968745533885i</v>
      </c>
      <c r="EC138" s="223" t="str">
        <f t="shared" ca="1" si="157"/>
        <v>8.42092950945025-0.829389164953788i</v>
      </c>
      <c r="ED138" s="223" t="str">
        <f t="shared" ca="1" si="158"/>
        <v>4.35017022813619-7.25782055277686i</v>
      </c>
      <c r="EE138" s="223" t="str">
        <f t="shared" ca="1" si="159"/>
        <v>-3.2381427507973-7.81756814588346i</v>
      </c>
      <c r="EF138" s="223" t="str">
        <f t="shared" ca="1" si="160"/>
        <v>-8.20808899713501-2.05601926187083i</v>
      </c>
      <c r="EG138" s="223" t="str">
        <f t="shared" ca="1" si="161"/>
        <v>-6.54096306281177+5.36802965723968i</v>
      </c>
      <c r="EH138" s="223" t="str">
        <f t="shared" ca="1" si="162"/>
        <v>0.415194702683261+8.45148232849933i</v>
      </c>
      <c r="EI138" s="223" t="str">
        <f t="shared" ca="1" si="163"/>
        <v>7.03562545404139+4.70105463279439i</v>
      </c>
      <c r="EJ138" s="223" t="str">
        <f t="shared" ca="1" si="164"/>
        <v>7.96703967660265-2.8506523782306i</v>
      </c>
      <c r="EK138" s="223" t="str">
        <f t="shared" ca="1" si="165"/>
        <v>2.4562945343916-8.0973179109129i</v>
      </c>
      <c r="EL138" s="223" t="str">
        <f t="shared" ca="1" si="166"/>
        <v>-5.04061378507638-6.79648091734029i</v>
      </c>
      <c r="EM138" s="223" t="str">
        <f t="shared" ca="1" si="167"/>
        <v>-8.46167478635718-1.18174636444768E-12i</v>
      </c>
      <c r="EN138" s="223"/>
      <c r="EO138" s="223"/>
      <c r="EP138" s="223"/>
    </row>
    <row r="139" spans="1:146" ht="15" thickBot="1">
      <c r="A139" s="257">
        <f t="shared" si="168"/>
        <v>7.6171875000000035E-4</v>
      </c>
      <c r="B139" s="256">
        <v>39</v>
      </c>
      <c r="C139" s="230">
        <f t="shared" si="169"/>
        <v>7800</v>
      </c>
      <c r="D139" s="229">
        <f t="shared" si="170"/>
        <v>49008.845396000776</v>
      </c>
      <c r="E139" s="229" t="str">
        <f t="shared" si="171"/>
        <v>49008.8453960008i</v>
      </c>
      <c r="F139" s="229" t="str">
        <f t="shared" si="177"/>
        <v>0.782572470639157-0.451136142026873i</v>
      </c>
      <c r="G139" s="229" t="str">
        <f t="shared" si="178"/>
        <v>-4.71011606540262-0.352911082018486i</v>
      </c>
      <c r="H139" s="229" t="str">
        <f t="shared" si="179"/>
        <v>0.0359852607448731-0.0120540027296827i</v>
      </c>
      <c r="I139" s="229" t="str">
        <f t="shared" si="174"/>
        <v>-0.00731172519311129-0.000302022958244111i</v>
      </c>
      <c r="J139" s="255" t="str">
        <f ca="1">IMPRODUCT(1/N_FFT2,BB100)</f>
        <v>0.147639477879255+0.00568721920695223i</v>
      </c>
      <c r="K139" s="254" t="str">
        <f t="shared" ca="1" si="175"/>
        <v>-0.00107778161913848-0.0000861738958169276i</v>
      </c>
      <c r="N139" s="246">
        <f t="shared" ca="1" si="176"/>
        <v>7.5394345859172045</v>
      </c>
      <c r="O139" s="223">
        <f t="shared" ca="1" si="39"/>
        <v>-8.4605654140827955</v>
      </c>
      <c r="P139" s="223" t="str">
        <f t="shared" ca="1" si="40"/>
        <v>-4.87166286945539+6.91722979322964i</v>
      </c>
      <c r="Q139" s="223" t="str">
        <f t="shared" ca="1" si="41"/>
        <v>2.85027864196564+7.96599515372238i</v>
      </c>
      <c r="R139" s="223" t="str">
        <f t="shared" ca="1" si="42"/>
        <v>8.15409044918968+2.25654073138678i</v>
      </c>
      <c r="S139" s="223" t="str">
        <f t="shared" ca="1" si="43"/>
        <v>6.54010550644523-5.36732587892133i</v>
      </c>
      <c r="T139" s="223" t="str">
        <f t="shared" ca="1" si="44"/>
        <v>-0.622397802493437-8.43764114557056i</v>
      </c>
      <c r="U139" s="223" t="str">
        <f t="shared" ca="1" si="45"/>
        <v>-7.25686901243761-4.34959989680624i</v>
      </c>
      <c r="V139" s="223" t="str">
        <f t="shared" ca="1" si="46"/>
        <v>-7.73473144032238+3.42857064562808i</v>
      </c>
      <c r="W139" s="223" t="str">
        <f t="shared" ca="1" si="47"/>
        <v>-1.65057443107194+8.29799802202106i</v>
      </c>
      <c r="X139" s="223" t="str">
        <f t="shared" ca="1" si="48"/>
        <v>5.83390288441022+6.12753982126954i</v>
      </c>
      <c r="Y139" s="223" t="str">
        <f t="shared" ca="1" si="49"/>
        <v>8.36899256863115-1.24142277736899i</v>
      </c>
      <c r="Z139" s="223" t="str">
        <f t="shared" ca="1" si="50"/>
        <v>3.80396606545585-7.5571826297129i</v>
      </c>
      <c r="AA139" s="223" t="str">
        <f t="shared" ca="1" si="51"/>
        <v>-3.98828292790167-7.46155254708979i</v>
      </c>
      <c r="AB139" s="223" t="str">
        <f t="shared" ca="1" si="52"/>
        <v>-8.39693802461081-1.0356635249052i</v>
      </c>
      <c r="AC139" s="223" t="str">
        <f t="shared" ca="1" si="53"/>
        <v>-5.68176846689604+6.2688654647041i</v>
      </c>
      <c r="AD139" s="223" t="str">
        <f t="shared" ca="1" si="54"/>
        <v>1.85372037465385+8.25499169585089i</v>
      </c>
      <c r="AE139" s="223" t="str">
        <f t="shared" ca="1" si="55"/>
        <v>7.81654321954384+3.23771821241089i</v>
      </c>
      <c r="AF139" s="223" t="str">
        <f t="shared" ca="1" si="56"/>
        <v>7.14793885411614-4.52638235943351i</v>
      </c>
      <c r="AG139" s="223" t="str">
        <f t="shared" ca="1" si="57"/>
        <v>0.415140268364215-8.45037429251252i</v>
      </c>
      <c r="AH139" s="223" t="str">
        <f t="shared" ca="1" si="58"/>
        <v>-6.66985651989358-5.20520711691735i</v>
      </c>
      <c r="AI139" s="223" t="str">
        <f t="shared" ca="1" si="59"/>
        <v>-8.09625630783671+2.45597250061728i</v>
      </c>
      <c r="AJ139" s="223" t="str">
        <f t="shared" ca="1" si="60"/>
        <v>-2.65392488384851+8.03354528442229i</v>
      </c>
      <c r="AK139" s="223" t="str">
        <f t="shared" ca="1" si="61"/>
        <v>5.03995293278198+6.79558986117587i</v>
      </c>
      <c r="AL139" s="223" t="str">
        <f t="shared" ca="1" si="62"/>
        <v>8.45801724996054-0.207632669259859i</v>
      </c>
      <c r="AM139" s="223" t="str">
        <f t="shared" ca="1" si="63"/>
        <v>4.70043829857929-7.03470304470793i</v>
      </c>
      <c r="AN139" s="223" t="str">
        <f t="shared" ca="1" si="64"/>
        <v>-3.04491549880796-7.89364660540951i</v>
      </c>
      <c r="AO139" s="223" t="str">
        <f t="shared" ca="1" si="65"/>
        <v>-8.20701287135706-2.05574970639753i</v>
      </c>
      <c r="AP139" s="223" t="str">
        <f t="shared" ca="1" si="66"/>
        <v>-6.40641497799019+5.52621156451297i</v>
      </c>
      <c r="AQ139" s="223" t="str">
        <f t="shared" ca="1" si="67"/>
        <v>0.829280427459374+8.41982547910625i</v>
      </c>
      <c r="AR139" s="223" t="str">
        <f t="shared" ca="1" si="68"/>
        <v>0.829280427459374+8.41982547910625i</v>
      </c>
      <c r="AS139" s="223" t="str">
        <f t="shared" ca="1" si="69"/>
        <v>7.64826054810137-3.61735783609115i</v>
      </c>
      <c r="AT139" s="223" t="str">
        <f t="shared" ca="1" si="70"/>
        <v>1.44643424317203-8.33600594446485i</v>
      </c>
      <c r="AU139" s="223" t="str">
        <f t="shared" ca="1" si="71"/>
        <v>-5.98252317697041-5.98252317697022i</v>
      </c>
      <c r="AV139" s="223" t="str">
        <f t="shared" ca="1" si="72"/>
        <v>-8.33600594446495+1.44643424317146i</v>
      </c>
      <c r="AW139" s="223" t="str">
        <f t="shared" ca="1" si="73"/>
        <v>-3.61735783609094+7.64826054810147i</v>
      </c>
      <c r="AX139" s="223" t="str">
        <f t="shared" ca="1" si="74"/>
        <v>4.17019739784323+7.36142790421773i</v>
      </c>
      <c r="AY139" s="223" t="str">
        <f t="shared" ca="1" si="75"/>
        <v>8.4198254791062+0.829280427459948i</v>
      </c>
      <c r="AZ139" s="223" t="str">
        <f t="shared" ca="1" si="76"/>
        <v>5.52621156451277-6.40641497799037i</v>
      </c>
      <c r="BA139" s="223" t="str">
        <f t="shared" ca="1" si="77"/>
        <v>-2.05574970639695-8.20701287135721i</v>
      </c>
      <c r="BB139" s="223" t="str">
        <f t="shared" ca="1" si="78"/>
        <v>-7.89364660540962-3.04491549880769i</v>
      </c>
      <c r="BC139" s="223" t="str">
        <f t="shared" ca="1" si="79"/>
        <v>-7.03470304470776+4.70043829857954i</v>
      </c>
      <c r="BD139" s="223" t="str">
        <f t="shared" ca="1" si="80"/>
        <v>-0.207632669260434+8.45801724996052i</v>
      </c>
      <c r="BE139" s="223" t="str">
        <f t="shared" ca="1" si="81"/>
        <v>6.79558986117603+5.03995293278177i</v>
      </c>
      <c r="BF139" s="223" t="str">
        <f t="shared" ca="1" si="82"/>
        <v>8.03354528442249-2.65392488384793i</v>
      </c>
      <c r="BG139" s="223" t="str">
        <f t="shared" ca="1" si="83"/>
        <v>2.45597250061699-8.09625630783679i</v>
      </c>
      <c r="BH139" s="223" t="str">
        <f t="shared" ca="1" si="84"/>
        <v>-5.20520711691757-6.66985651989341i</v>
      </c>
      <c r="BI139" s="223" t="str">
        <f t="shared" ca="1" si="85"/>
        <v>-8.45037429251255+0.41514026836364i</v>
      </c>
      <c r="BJ139" s="223" t="str">
        <f t="shared" ca="1" si="86"/>
        <v>-4.5263823594333+7.14793885411626i</v>
      </c>
      <c r="BK139" s="223" t="str">
        <f t="shared" ca="1" si="87"/>
        <v>3.2377182124104+7.81654321954404i</v>
      </c>
      <c r="BL139" s="223" t="str">
        <f t="shared" ca="1" si="88"/>
        <v>8.25499169585095+1.85372037465357i</v>
      </c>
      <c r="BM139" s="223" t="str">
        <f t="shared" ca="1" si="89"/>
        <v>6.26886546470393-5.68176846689624i</v>
      </c>
      <c r="BN139" s="223" t="str">
        <f t="shared" ca="1" si="90"/>
        <v>-1.03566352490461-8.39693802461089i</v>
      </c>
      <c r="BO139" s="223" t="str">
        <f t="shared" ca="1" si="91"/>
        <v>-7.46155254708991-3.98828292790144i</v>
      </c>
      <c r="BP139" s="223" t="str">
        <f t="shared" ca="1" si="92"/>
        <v>-7.55718262971314+3.80396606545536i</v>
      </c>
      <c r="BQ139" s="223" t="str">
        <f t="shared" ca="1" si="93"/>
        <v>-1.24142277736871+8.36899256863119i</v>
      </c>
      <c r="BR139" s="223" t="str">
        <f t="shared" ca="1" si="94"/>
        <v>6.12753982126949+5.83390288441028i</v>
      </c>
      <c r="BS139" s="223" t="str">
        <f t="shared" ca="1" si="95"/>
        <v>8.29799802202115-1.65057443107152i</v>
      </c>
      <c r="BT139" s="223" t="str">
        <f t="shared" ca="1" si="96"/>
        <v>3.42857064562796-7.73473144032243i</v>
      </c>
      <c r="BU139" s="223" t="str">
        <f t="shared" ca="1" si="97"/>
        <v>-4.34959989680604-7.25686901243772i</v>
      </c>
      <c r="BV139" s="223" t="str">
        <f t="shared" ca="1" si="98"/>
        <v>-8.43764114557059-0.622397802493164i</v>
      </c>
      <c r="BW139" s="223" t="str">
        <f t="shared" ca="1" si="99"/>
        <v>-5.36732587892139+6.54010550644518i</v>
      </c>
      <c r="BX139" s="223" t="str">
        <f t="shared" ca="1" si="100"/>
        <v>2.25654073138637+8.15409044918979i</v>
      </c>
      <c r="BY139" s="223" t="str">
        <f t="shared" ca="1" si="101"/>
        <v>7.96599515372243+2.85027864196552i</v>
      </c>
      <c r="BZ139" s="223" t="str">
        <f t="shared" ca="1" si="102"/>
        <v>6.91722979322976-4.8716628694552i</v>
      </c>
      <c r="CA139" s="223" t="str">
        <f t="shared" ca="1" si="103"/>
        <v>-2.65338056674286E-13-8.4605654140828i</v>
      </c>
      <c r="CB139" s="223" t="str">
        <f t="shared" ca="1" si="104"/>
        <v>-6.91722979322959-4.87166286945546i</v>
      </c>
      <c r="CC139" s="223" t="str">
        <f t="shared" ca="1" si="105"/>
        <v>-7.96599515372253+2.85027864196523i</v>
      </c>
      <c r="CD139" s="223" t="str">
        <f t="shared" ca="1" si="106"/>
        <v>-2.25654073138672+8.1540904491897i</v>
      </c>
      <c r="CE139" s="223" t="str">
        <f t="shared" ca="1" si="107"/>
        <v>5.3673258789211+6.54010550644542i</v>
      </c>
      <c r="CF139" s="223" t="str">
        <f t="shared" ca="1" si="108"/>
        <v>8.43764114557054-0.622397802493754i</v>
      </c>
      <c r="CG139" s="223" t="str">
        <f t="shared" ca="1" si="109"/>
        <v>4.34959989680625-7.25686901243759i</v>
      </c>
      <c r="CH139" s="223" t="str">
        <f t="shared" ca="1" si="110"/>
        <v>-3.42857064562773-7.73473144032253i</v>
      </c>
      <c r="CI139" s="223" t="str">
        <f t="shared" ca="1" si="111"/>
        <v>-8.29799802202109-1.65057443107183i</v>
      </c>
      <c r="CJ139" s="223" t="str">
        <f t="shared" ca="1" si="112"/>
        <v>-6.1275398212697+5.83390288441006i</v>
      </c>
      <c r="CK139" s="223" t="str">
        <f t="shared" ca="1" si="113"/>
        <v>1.24142277736923+8.36899256863112i</v>
      </c>
      <c r="CL139" s="223" t="str">
        <f t="shared" ca="1" si="114"/>
        <v>7.55718262971301+3.80396606545564i</v>
      </c>
      <c r="CM139" s="223" t="str">
        <f t="shared" ca="1" si="115"/>
        <v>7.46155254709008-3.98828292790112i</v>
      </c>
      <c r="CN139" s="223" t="str">
        <f t="shared" ca="1" si="116"/>
        <v>1.03566352490498-8.39693802461083i</v>
      </c>
      <c r="CO139" s="223" t="str">
        <f t="shared" ca="1" si="117"/>
        <v>-6.26886546470376-5.68176846689642i</v>
      </c>
      <c r="CP139" s="223" t="str">
        <f t="shared" ca="1" si="118"/>
        <v>-8.25499169585082+1.85372037465414i</v>
      </c>
      <c r="CQ139" s="223" t="str">
        <f t="shared" ca="1" si="119"/>
        <v>-3.23771821241062+7.81654321954395i</v>
      </c>
      <c r="CR139" s="223" t="str">
        <f t="shared" ca="1" si="120"/>
        <v>4.52638235943304+7.14793885411643i</v>
      </c>
      <c r="CS139" s="223" t="str">
        <f t="shared" ca="1" si="121"/>
        <v>8.45037429251253+0.415140268363951i</v>
      </c>
      <c r="CT139" s="223" t="str">
        <f t="shared" ca="1" si="122"/>
        <v>5.20520711691781-6.66985651989323i</v>
      </c>
      <c r="CU139" s="223" t="str">
        <f t="shared" ca="1" si="123"/>
        <v>-2.4559725006175-8.09625630783664i</v>
      </c>
      <c r="CV139" s="223" t="str">
        <f t="shared" ca="1" si="124"/>
        <v>-8.03354528442237-2.65392488384828i</v>
      </c>
      <c r="CW139" s="223" t="str">
        <f t="shared" ca="1" si="125"/>
        <v>-6.79558986117575+5.03995293278215i</v>
      </c>
      <c r="CX139" s="223" t="str">
        <f t="shared" ca="1" si="126"/>
        <v>0.207632669260183+8.45801724996053i</v>
      </c>
      <c r="CY139" s="223" t="str">
        <f t="shared" ca="1" si="127"/>
        <v>7.03470304470762+4.70043829857975i</v>
      </c>
      <c r="CZ139" s="223" t="str">
        <f t="shared" ca="1" si="128"/>
        <v>7.8936466054094-3.04491549880824i</v>
      </c>
      <c r="DA139" s="223" t="str">
        <f t="shared" ca="1" si="129"/>
        <v>2.05574970639725-8.20701287135713i</v>
      </c>
      <c r="DB139" s="223" t="str">
        <f t="shared" ca="1" si="130"/>
        <v>-5.52621156451253-6.40641497799057i</v>
      </c>
      <c r="DC139" s="223" t="str">
        <f t="shared" ca="1" si="131"/>
        <v>-8.41982547910622+0.829280427459639i</v>
      </c>
      <c r="DD139" s="223" t="str">
        <f t="shared" ca="1" si="132"/>
        <v>-4.1701973978435+7.36142790421758i</v>
      </c>
      <c r="DE139" s="223" t="str">
        <f t="shared" ca="1" si="133"/>
        <v>3.61735783609136+7.64826054810127i</v>
      </c>
      <c r="DF139" s="223" t="str">
        <f t="shared" ca="1" si="134"/>
        <v>8.33600594446489+1.44643424317183i</v>
      </c>
      <c r="DG139" s="223" t="str">
        <f t="shared" ca="1" si="135"/>
        <v>5.98252317697059-5.98252317697004i</v>
      </c>
      <c r="DH139" s="223" t="str">
        <f t="shared" ca="1" si="136"/>
        <v>-1.44643424317178-8.33600594446489i</v>
      </c>
      <c r="DI139" s="223" t="str">
        <f t="shared" ca="1" si="137"/>
        <v>-7.64826054810125-3.6173578360914i</v>
      </c>
      <c r="DJ139" s="223" t="str">
        <f t="shared" ca="1" si="138"/>
        <v>-7.36142790421761+4.17019739784346i</v>
      </c>
      <c r="DK139" s="223" t="str">
        <f t="shared" ca="1" si="139"/>
        <v>-0.829280427459684+8.41982547910622i</v>
      </c>
      <c r="DL139" s="223" t="str">
        <f t="shared" ca="1" si="140"/>
        <v>6.40641497799054+5.52621156451256i</v>
      </c>
      <c r="DM139" s="223" t="str">
        <f t="shared" ca="1" si="141"/>
        <v>8.20701287135714-2.0557497063972i</v>
      </c>
      <c r="DN139" s="223" t="str">
        <f t="shared" ca="1" si="142"/>
        <v>3.04491549880828-7.89364660540939i</v>
      </c>
      <c r="DO139" s="223" t="str">
        <f t="shared" ca="1" si="143"/>
        <v>-4.70043829857971-7.03470304470765i</v>
      </c>
      <c r="DP139" s="223" t="str">
        <f t="shared" ca="1" si="144"/>
        <v>-8.45801724996049-0.207632669261912i</v>
      </c>
      <c r="DQ139" s="223" t="str">
        <f t="shared" ca="1" si="145"/>
        <v>-5.03995293278083+6.79558986117672i</v>
      </c>
      <c r="DR139" s="223" t="str">
        <f t="shared" ca="1" si="146"/>
        <v>2.65392488384425+8.03354528442371i</v>
      </c>
      <c r="DS139" s="223" t="str">
        <f t="shared" ca="1" si="147"/>
        <v>8.09625630783638+2.45597250061835i</v>
      </c>
      <c r="DT139" s="223" t="str">
        <f t="shared" ca="1" si="148"/>
        <v>6.66985651989222-5.20520711691911i</v>
      </c>
      <c r="DU139" s="223" t="str">
        <f t="shared" ca="1" si="149"/>
        <v>-0.415140268360543-8.4503742925127i</v>
      </c>
      <c r="DV139" s="223" t="str">
        <f t="shared" ca="1" si="150"/>
        <v>-7.14793885411596-4.52638235943379i</v>
      </c>
      <c r="DW139" s="223" t="str">
        <f t="shared" ca="1" si="151"/>
        <v>-7.816543219543+3.23771821241292i</v>
      </c>
      <c r="DX139" s="223" t="str">
        <f t="shared" ca="1" si="152"/>
        <v>-1.85372037465665+8.25499169585026i</v>
      </c>
      <c r="DY139" s="223" t="str">
        <f t="shared" ca="1" si="153"/>
        <v>5.68176846689647+6.26886546470371i</v>
      </c>
      <c r="DZ139" s="223" t="str">
        <f t="shared" ca="1" si="154"/>
        <v>8.39693802461043-1.03566352490828i</v>
      </c>
      <c r="EA139" s="223" t="str">
        <f t="shared" ca="1" si="155"/>
        <v>3.98828292790339-7.46155254708886i</v>
      </c>
      <c r="EB139" s="223" t="str">
        <f t="shared" ca="1" si="156"/>
        <v>-3.80396606545635-7.55718262971264i</v>
      </c>
      <c r="EC139" s="223" t="str">
        <f t="shared" ca="1" si="157"/>
        <v>-8.36899256863173-1.24142277736511i</v>
      </c>
      <c r="ED139" s="223" t="str">
        <f t="shared" ca="1" si="158"/>
        <v>-5.83390288441131+6.12753982126851i</v>
      </c>
      <c r="EE139" s="223" t="str">
        <f t="shared" ca="1" si="159"/>
        <v>1.65057443107343+8.29799802202077i</v>
      </c>
      <c r="EF139" s="223" t="str">
        <f t="shared" ca="1" si="160"/>
        <v>7.73473144032081+3.42857064563162i</v>
      </c>
      <c r="EG139" s="223" t="str">
        <f t="shared" ca="1" si="161"/>
        <v>7.25686901243805-4.3495998968055i</v>
      </c>
      <c r="EH139" s="223" t="str">
        <f t="shared" ca="1" si="162"/>
        <v>0.622397802491161-8.43764114557073i</v>
      </c>
      <c r="EI139" s="223" t="str">
        <f t="shared" ca="1" si="163"/>
        <v>-6.54010550644318-5.36732587892384i</v>
      </c>
      <c r="EJ139" s="223" t="str">
        <f t="shared" ca="1" si="164"/>
        <v>-8.15409044918971+2.25654073138668i</v>
      </c>
      <c r="EK139" s="223" t="str">
        <f t="shared" ca="1" si="165"/>
        <v>-2.8502786419629+7.96599515372337i</v>
      </c>
      <c r="EL139" s="223" t="str">
        <f t="shared" ca="1" si="166"/>
        <v>4.87166286945335+6.91722979323107i</v>
      </c>
      <c r="EM139" s="223" t="str">
        <f t="shared" ca="1" si="167"/>
        <v>8.4605654140828-5.30676113348573E-13i</v>
      </c>
      <c r="EN139" s="223"/>
      <c r="EO139" s="223"/>
      <c r="EP139" s="223"/>
    </row>
    <row r="140" spans="1:146" ht="15" thickBot="1">
      <c r="A140" s="257">
        <f t="shared" si="168"/>
        <v>7.8125000000000037E-4</v>
      </c>
      <c r="B140" s="256">
        <v>40</v>
      </c>
      <c r="C140" s="230">
        <f t="shared" si="169"/>
        <v>8000</v>
      </c>
      <c r="D140" s="229">
        <f t="shared" si="170"/>
        <v>50265.482457436687</v>
      </c>
      <c r="E140" s="229" t="str">
        <f t="shared" si="171"/>
        <v>50265.4824574367i</v>
      </c>
      <c r="F140" s="229" t="str">
        <f t="shared" si="177"/>
        <v>0.781038699850003-0.447779273592639i</v>
      </c>
      <c r="G140" s="229" t="str">
        <f t="shared" si="178"/>
        <v>-4.74568923537783-0.30324294092209i</v>
      </c>
      <c r="H140" s="229" t="str">
        <f t="shared" si="179"/>
        <v>0.0359747859684727-0.0117530081516931i</v>
      </c>
      <c r="I140" s="229" t="str">
        <f t="shared" si="174"/>
        <v>-0.00727020527219813-0.00040774079854463i</v>
      </c>
      <c r="J140" s="255" t="str">
        <f ca="1">IMPRODUCT(1/N_FFT2,BC100)</f>
        <v>0.0445572453994781-0.000534529620922039i</v>
      </c>
      <c r="K140" s="254" t="str">
        <f t="shared" ca="1" si="175"/>
        <v>-0.000324158269952392-0.0000142816667519588i</v>
      </c>
      <c r="N140" s="246">
        <f t="shared" ca="1" si="176"/>
        <v>7.5406458265855552</v>
      </c>
      <c r="O140" s="223">
        <f t="shared" ca="1" si="39"/>
        <v>-8.4593541734144448</v>
      </c>
      <c r="P140" s="223" t="str">
        <f t="shared" ca="1" si="40"/>
        <v>-4.69976536931921+7.03369593489882i</v>
      </c>
      <c r="Q140" s="223" t="str">
        <f t="shared" ca="1" si="41"/>
        <v>3.23725469067418+7.81542417908154i</v>
      </c>
      <c r="R140" s="223" t="str">
        <f t="shared" ca="1" si="42"/>
        <v>8.29681005500252+1.65033812973991i</v>
      </c>
      <c r="S140" s="223" t="str">
        <f t="shared" ca="1" si="43"/>
        <v>5.98166670048009-5.98166670048006i</v>
      </c>
      <c r="T140" s="223" t="str">
        <f t="shared" ca="1" si="44"/>
        <v>-1.65033812973989-8.29681005500253i</v>
      </c>
      <c r="U140" s="223" t="str">
        <f t="shared" ca="1" si="45"/>
        <v>-7.81542417908153-3.23725469067421i</v>
      </c>
      <c r="V140" s="223" t="str">
        <f t="shared" ca="1" si="46"/>
        <v>-7.03369593489883+4.69976536931919i</v>
      </c>
      <c r="W140" s="223" t="str">
        <f t="shared" ca="1" si="47"/>
        <v>-2.51312386380516E-14+8.45935417341444i</v>
      </c>
      <c r="X140" s="223" t="str">
        <f t="shared" ca="1" si="48"/>
        <v>7.03369593489881+4.69976536931923i</v>
      </c>
      <c r="Y140" s="223" t="str">
        <f t="shared" ca="1" si="49"/>
        <v>7.81542417908155-3.23725469067416i</v>
      </c>
      <c r="Z140" s="223" t="str">
        <f t="shared" ca="1" si="50"/>
        <v>1.65033812974002-8.2968100550025i</v>
      </c>
      <c r="AA140" s="223" t="str">
        <f t="shared" ca="1" si="51"/>
        <v>-5.98166670047993-5.98166670048022i</v>
      </c>
      <c r="AB140" s="223" t="str">
        <f t="shared" ca="1" si="52"/>
        <v>-8.29681005500258+1.65033812973961i</v>
      </c>
      <c r="AC140" s="223" t="str">
        <f t="shared" ca="1" si="53"/>
        <v>-3.23725469067454+7.81542417908139i</v>
      </c>
      <c r="AD140" s="223" t="str">
        <f t="shared" ca="1" si="54"/>
        <v>4.69976536931951+7.03369593489862i</v>
      </c>
      <c r="AE140" s="223" t="str">
        <f t="shared" ca="1" si="55"/>
        <v>8.45935417341444-2.8032781886668E-13i</v>
      </c>
      <c r="AF140" s="223" t="str">
        <f t="shared" ca="1" si="56"/>
        <v>4.69976536931904-7.03369593489894i</v>
      </c>
      <c r="AG140" s="223" t="str">
        <f t="shared" ca="1" si="57"/>
        <v>-3.2372546906743-7.81542417908149i</v>
      </c>
      <c r="AH140" s="223" t="str">
        <f t="shared" ca="1" si="58"/>
        <v>-8.29681005500253-1.65033812973987i</v>
      </c>
      <c r="AI140" s="223" t="str">
        <f t="shared" ca="1" si="59"/>
        <v>-5.98166670048011+5.98166670048004i</v>
      </c>
      <c r="AJ140" s="223" t="str">
        <f t="shared" ca="1" si="60"/>
        <v>1.65033812973976+8.29681005500255i</v>
      </c>
      <c r="AK140" s="223" t="str">
        <f t="shared" ca="1" si="61"/>
        <v>7.81542417908145+3.23725469067441i</v>
      </c>
      <c r="AL140" s="223" t="str">
        <f t="shared" ca="1" si="62"/>
        <v>7.03369593489901-4.69976536931893i</v>
      </c>
      <c r="AM140" s="223" t="str">
        <f t="shared" ca="1" si="63"/>
        <v>4.13497427878365E-13-8.45935417341444i</v>
      </c>
      <c r="AN140" s="223" t="str">
        <f t="shared" ca="1" si="64"/>
        <v>-7.03369593489902-4.69976536931893i</v>
      </c>
      <c r="AO140" s="223" t="str">
        <f t="shared" ca="1" si="65"/>
        <v>-7.81542417908144+3.23725469067442i</v>
      </c>
      <c r="AP140" s="223" t="str">
        <f t="shared" ca="1" si="66"/>
        <v>-1.65033812973974+8.29681005500255i</v>
      </c>
      <c r="AQ140" s="223" t="str">
        <f t="shared" ca="1" si="67"/>
        <v>5.98166670048013+5.98166670048002i</v>
      </c>
      <c r="AR140" s="223" t="str">
        <f t="shared" ca="1" si="68"/>
        <v>5.98166670048013+5.98166670048002i</v>
      </c>
      <c r="AS140" s="223" t="str">
        <f t="shared" ca="1" si="69"/>
        <v>3.23725469067428-7.8154241790815i</v>
      </c>
      <c r="AT140" s="223" t="str">
        <f t="shared" ca="1" si="70"/>
        <v>-4.69976536931904-7.03369593489893i</v>
      </c>
      <c r="AU140" s="223" t="str">
        <f t="shared" ca="1" si="71"/>
        <v>-8.45935417341444-2.80846934266452E-13i</v>
      </c>
      <c r="AV140" s="223" t="str">
        <f t="shared" ca="1" si="72"/>
        <v>-4.69976536931949+7.03369593489864i</v>
      </c>
      <c r="AW140" s="223" t="str">
        <f t="shared" ca="1" si="73"/>
        <v>3.23725469067457+7.81542417908138i</v>
      </c>
      <c r="AX140" s="223" t="str">
        <f t="shared" ca="1" si="74"/>
        <v>8.29681005500259+1.65033812973959i</v>
      </c>
      <c r="AY140" s="223" t="str">
        <f t="shared" ca="1" si="75"/>
        <v>5.98166670047991-5.98166670048024i</v>
      </c>
      <c r="AZ140" s="223" t="str">
        <f t="shared" ca="1" si="76"/>
        <v>-1.65033812974004-8.29681005500249i</v>
      </c>
      <c r="BA140" s="223" t="str">
        <f t="shared" ca="1" si="77"/>
        <v>-7.81542417908156-3.23725469067413i</v>
      </c>
      <c r="BB140" s="223" t="str">
        <f t="shared" ca="1" si="78"/>
        <v>-7.03369593489884+4.69976536931918i</v>
      </c>
      <c r="BC140" s="223" t="str">
        <f t="shared" ca="1" si="79"/>
        <v>-1.18142777368831E-13+8.45935417341444i</v>
      </c>
      <c r="BD140" s="223" t="str">
        <f t="shared" ca="1" si="80"/>
        <v>7.03369593489871+4.69976536931938i</v>
      </c>
      <c r="BE140" s="223" t="str">
        <f t="shared" ca="1" si="81"/>
        <v>7.81542417908165-3.23725469067392i</v>
      </c>
      <c r="BF140" s="223" t="str">
        <f t="shared" ca="1" si="82"/>
        <v>1.65033812974028-8.29681005500245i</v>
      </c>
      <c r="BG140" s="223" t="str">
        <f t="shared" ca="1" si="83"/>
        <v>-5.98166670048033-5.98166670047982i</v>
      </c>
      <c r="BH140" s="223" t="str">
        <f t="shared" ca="1" si="84"/>
        <v>-8.29681005500247+1.65033812974018i</v>
      </c>
      <c r="BI140" s="223" t="str">
        <f t="shared" ca="1" si="85"/>
        <v>-3.23725469067401+7.81542417908161i</v>
      </c>
      <c r="BJ140" s="223" t="str">
        <f t="shared" ca="1" si="86"/>
        <v>4.69976536931929+7.03369593489877i</v>
      </c>
      <c r="BK140" s="223" t="str">
        <f t="shared" ca="1" si="87"/>
        <v>8.45935417341444-1.45077162430824E-14i</v>
      </c>
      <c r="BL140" s="223" t="str">
        <f t="shared" ca="1" si="88"/>
        <v>4.69976536931927-7.03369593489878i</v>
      </c>
      <c r="BM140" s="223" t="str">
        <f t="shared" ca="1" si="89"/>
        <v>-3.23725469067404-7.8154241790816i</v>
      </c>
      <c r="BN140" s="223" t="str">
        <f t="shared" ca="1" si="90"/>
        <v>-8.29681005500248-1.65033812974015i</v>
      </c>
      <c r="BO140" s="223" t="str">
        <f t="shared" ca="1" si="91"/>
        <v>-5.98166670048032+5.98166670047983i</v>
      </c>
      <c r="BP140" s="223" t="str">
        <f t="shared" ca="1" si="92"/>
        <v>1.65033812973949+8.2968100550026i</v>
      </c>
      <c r="BQ140" s="223" t="str">
        <f t="shared" ca="1" si="93"/>
        <v>7.81542417908166+3.23725469067388i</v>
      </c>
      <c r="BR140" s="223" t="str">
        <f t="shared" ca="1" si="94"/>
        <v>7.0336959348987-4.6997653693194i</v>
      </c>
      <c r="BS140" s="223" t="str">
        <f t="shared" ca="1" si="95"/>
        <v>-1.47158209854996E-13-8.45935417341444i</v>
      </c>
      <c r="BT140" s="223" t="str">
        <f t="shared" ca="1" si="96"/>
        <v>-7.03369593489886-4.69976536931916i</v>
      </c>
      <c r="BU140" s="223" t="str">
        <f t="shared" ca="1" si="97"/>
        <v>-7.81542417908155+3.23725469067416i</v>
      </c>
      <c r="BV140" s="223" t="str">
        <f t="shared" ca="1" si="98"/>
        <v>-1.65033812974002+8.2968100550025i</v>
      </c>
      <c r="BW140" s="223" t="str">
        <f t="shared" ca="1" si="99"/>
        <v>5.98166670047993+5.98166670048022i</v>
      </c>
      <c r="BX140" s="223" t="str">
        <f t="shared" ca="1" si="100"/>
        <v>8.29681005500258-1.65033812973961i</v>
      </c>
      <c r="BY140" s="223" t="str">
        <f t="shared" ca="1" si="101"/>
        <v>3.23725469067454-7.81542417908139i</v>
      </c>
      <c r="BZ140" s="223" t="str">
        <f t="shared" ca="1" si="102"/>
        <v>-4.69976536931951-7.03369593489862i</v>
      </c>
      <c r="CA140" s="223" t="str">
        <f t="shared" ca="1" si="103"/>
        <v>-8.45935417341444+2.79808703466909E-13i</v>
      </c>
      <c r="CB140" s="223" t="str">
        <f t="shared" ca="1" si="104"/>
        <v>-4.69976536931904+7.03369593489893i</v>
      </c>
      <c r="CC140" s="223" t="str">
        <f t="shared" ca="1" si="105"/>
        <v>3.23725469067434+7.81542417908147i</v>
      </c>
      <c r="CD140" s="223" t="str">
        <f t="shared" ca="1" si="106"/>
        <v>8.29681005500254+1.65033812973983i</v>
      </c>
      <c r="CE140" s="223" t="str">
        <f t="shared" ca="1" si="107"/>
        <v>5.98166670048009-5.98166670048006i</v>
      </c>
      <c r="CF140" s="223" t="str">
        <f t="shared" ca="1" si="108"/>
        <v>-1.6503381297398-8.29681005500255i</v>
      </c>
      <c r="CG140" s="223" t="str">
        <f t="shared" ca="1" si="109"/>
        <v>-7.81542417908147-3.23725469067437i</v>
      </c>
      <c r="CH140" s="223" t="str">
        <f t="shared" ca="1" si="110"/>
        <v>-7.03369593489899+4.69976536931898i</v>
      </c>
      <c r="CI140" s="223" t="str">
        <f t="shared" ca="1" si="111"/>
        <v>-3.68936048349576E-13+8.45935417341444i</v>
      </c>
      <c r="CJ140" s="223" t="str">
        <f t="shared" ca="1" si="112"/>
        <v>7.03369593489857+4.69976536931959i</v>
      </c>
      <c r="CK140" s="223" t="str">
        <f t="shared" ca="1" si="113"/>
        <v>7.81542417908142-3.23725469067446i</v>
      </c>
      <c r="CL140" s="223" t="str">
        <f t="shared" ca="1" si="114"/>
        <v>1.6503381297397-8.29681005500256i</v>
      </c>
      <c r="CM140" s="223" t="str">
        <f t="shared" ca="1" si="115"/>
        <v>-5.98166670048016-5.98166670048i</v>
      </c>
      <c r="CN140" s="223" t="str">
        <f t="shared" ca="1" si="116"/>
        <v>-8.29681005500252+1.65033812973993i</v>
      </c>
      <c r="CO140" s="223" t="str">
        <f t="shared" ca="1" si="117"/>
        <v>-3.23725469067424+7.81542417908152i</v>
      </c>
      <c r="CP140" s="223" t="str">
        <f t="shared" ca="1" si="118"/>
        <v>4.69976536931909+7.03369593489891i</v>
      </c>
      <c r="CQ140" s="223" t="str">
        <f t="shared" ca="1" si="119"/>
        <v>8.45935417341444+2.36285554737662E-13i</v>
      </c>
      <c r="CR140" s="223" t="str">
        <f t="shared" ca="1" si="120"/>
        <v>4.69976536931948-7.03369593489865i</v>
      </c>
      <c r="CS140" s="223" t="str">
        <f t="shared" ca="1" si="121"/>
        <v>-3.23725469067381-7.8154241790817i</v>
      </c>
      <c r="CT140" s="223" t="str">
        <f t="shared" ca="1" si="122"/>
        <v>-8.29681005500259-1.65033812973957i</v>
      </c>
      <c r="CU140" s="223" t="str">
        <f t="shared" ca="1" si="123"/>
        <v>-5.9816667004799+5.98166670048025i</v>
      </c>
      <c r="CV140" s="223" t="str">
        <f t="shared" ca="1" si="124"/>
        <v>1.65033812974006+8.29681005500249i</v>
      </c>
      <c r="CW140" s="223" t="str">
        <f t="shared" ca="1" si="125"/>
        <v>7.81542417908157+3.23725469067412i</v>
      </c>
      <c r="CX140" s="223" t="str">
        <f t="shared" ca="1" si="126"/>
        <v>7.03369593489883-4.6997653693192i</v>
      </c>
      <c r="CY140" s="223" t="str">
        <f t="shared" ca="1" si="127"/>
        <v>1.03635061125749E-13-8.45935417341444i</v>
      </c>
      <c r="CZ140" s="223" t="str">
        <f t="shared" ca="1" si="128"/>
        <v>-7.03369593489872-4.69976536931937i</v>
      </c>
      <c r="DA140" s="223" t="str">
        <f t="shared" ca="1" si="129"/>
        <v>-7.81542417908165+3.23725469067393i</v>
      </c>
      <c r="DB140" s="223" t="str">
        <f t="shared" ca="1" si="130"/>
        <v>-1.65033812974026+8.29681005500245i</v>
      </c>
      <c r="DC140" s="223" t="str">
        <f t="shared" ca="1" si="131"/>
        <v>5.98166670047975+5.9816667004804i</v>
      </c>
      <c r="DD140" s="223" t="str">
        <f t="shared" ca="1" si="132"/>
        <v>8.29681005500247-1.65033812974019i</v>
      </c>
      <c r="DE140" s="223" t="str">
        <f t="shared" ca="1" si="133"/>
        <v>3.23725469067399-7.81542417908162i</v>
      </c>
      <c r="DF140" s="223" t="str">
        <f t="shared" ca="1" si="134"/>
        <v>-4.69976536931931-7.03369593489876i</v>
      </c>
      <c r="DG140" s="223" t="str">
        <f t="shared" ca="1" si="135"/>
        <v>-8.45935417341444+2.90154324861647E-14i</v>
      </c>
      <c r="DH140" s="223" t="str">
        <f t="shared" ca="1" si="136"/>
        <v>-4.69976536931926+7.03369593489879i</v>
      </c>
      <c r="DI140" s="223" t="str">
        <f t="shared" ca="1" si="137"/>
        <v>3.23725469067405+7.8154241790816i</v>
      </c>
      <c r="DJ140" s="223" t="str">
        <f t="shared" ca="1" si="138"/>
        <v>8.29681005500248+1.65033812974014i</v>
      </c>
      <c r="DK140" s="223" t="str">
        <f t="shared" ca="1" si="139"/>
        <v>5.98166670048031-5.98166670047984i</v>
      </c>
      <c r="DL140" s="223" t="str">
        <f t="shared" ca="1" si="140"/>
        <v>-1.65033812973949-8.2968100550026i</v>
      </c>
      <c r="DM140" s="223" t="str">
        <f t="shared" ca="1" si="141"/>
        <v>-7.81542417908263-3.23725469067154i</v>
      </c>
      <c r="DN140" s="223" t="str">
        <f t="shared" ca="1" si="142"/>
        <v>-7.03369593490102+4.69976536931592i</v>
      </c>
      <c r="DO140" s="223" t="str">
        <f t="shared" ca="1" si="143"/>
        <v>-2.36284178990136E-12+8.45935417341444i</v>
      </c>
      <c r="DP140" s="223" t="str">
        <f t="shared" ca="1" si="144"/>
        <v>7.0336959348984+4.69976536931985i</v>
      </c>
      <c r="DQ140" s="223" t="str">
        <f t="shared" ca="1" si="145"/>
        <v>7.81542417908122-3.23725469067495i</v>
      </c>
      <c r="DR140" s="223" t="str">
        <f t="shared" ca="1" si="146"/>
        <v>1.65033812973753-8.29681005500299i</v>
      </c>
      <c r="DS140" s="223" t="str">
        <f t="shared" ca="1" si="147"/>
        <v>-5.98166670048291-5.98166670047724i</v>
      </c>
      <c r="DT140" s="223" t="str">
        <f t="shared" ca="1" si="148"/>
        <v>-8.29681005500307+1.65033812973715i</v>
      </c>
      <c r="DU140" s="223" t="str">
        <f t="shared" ca="1" si="149"/>
        <v>-3.23725469067531+7.81542417908108i</v>
      </c>
      <c r="DV140" s="223" t="str">
        <f t="shared" ca="1" si="150"/>
        <v>4.69976536931953+7.03369593489861i</v>
      </c>
      <c r="DW140" s="223" t="str">
        <f t="shared" ca="1" si="151"/>
        <v>8.45935417341444-1.97732156370961E-12i</v>
      </c>
      <c r="DX140" s="223" t="str">
        <f t="shared" ca="1" si="152"/>
        <v>4.69976536931624-7.03369593490081i</v>
      </c>
      <c r="DY140" s="223" t="str">
        <f t="shared" ca="1" si="153"/>
        <v>-3.23725469067119-7.81542417908279i</v>
      </c>
      <c r="DZ140" s="223" t="str">
        <f t="shared" ca="1" si="154"/>
        <v>-8.2968100550022-1.65033812974152i</v>
      </c>
      <c r="EA140" s="223" t="str">
        <f t="shared" ca="1" si="155"/>
        <v>-5.98166670048012+5.98166670048003i</v>
      </c>
      <c r="EB140" s="223" t="str">
        <f t="shared" ca="1" si="156"/>
        <v>1.65033812974141+8.29681005500222i</v>
      </c>
      <c r="EC140" s="223" t="str">
        <f t="shared" ca="1" si="157"/>
        <v>7.81542417908273+3.2372546906713i</v>
      </c>
      <c r="ED140" s="223" t="str">
        <f t="shared" ca="1" si="158"/>
        <v>7.03369593490088-4.69976536931614i</v>
      </c>
      <c r="EE140" s="223" t="str">
        <f t="shared" ca="1" si="159"/>
        <v>2.09754080267754E-12-8.45935417341444i</v>
      </c>
      <c r="EF140" s="223" t="str">
        <f t="shared" ca="1" si="160"/>
        <v>-7.03369593489855-4.69976536931963i</v>
      </c>
      <c r="EG140" s="223" t="str">
        <f t="shared" ca="1" si="161"/>
        <v>-7.81542417908112+3.2372546906752i</v>
      </c>
      <c r="EH140" s="223" t="str">
        <f t="shared" ca="1" si="162"/>
        <v>-1.65033812973727+8.29681005500304i</v>
      </c>
      <c r="EI140" s="223" t="str">
        <f t="shared" ca="1" si="163"/>
        <v>5.98166670047715+5.981666700483i</v>
      </c>
      <c r="EJ140" s="223" t="str">
        <f t="shared" ca="1" si="164"/>
        <v>8.29681005500302-1.65033812973741i</v>
      </c>
      <c r="EK140" s="223" t="str">
        <f t="shared" ca="1" si="165"/>
        <v>3.23725469067506-7.81542417908118i</v>
      </c>
      <c r="EL140" s="223" t="str">
        <f t="shared" ca="1" si="166"/>
        <v>-4.69976536931975-7.03369593489847i</v>
      </c>
      <c r="EM140" s="223" t="str">
        <f t="shared" ca="1" si="167"/>
        <v>-8.45935417341444+2.24262255093345E-12i</v>
      </c>
      <c r="EN140" s="223"/>
      <c r="EO140" s="223"/>
      <c r="EP140" s="223"/>
    </row>
    <row r="141" spans="1:146" ht="15" thickBot="1">
      <c r="A141" s="257">
        <f t="shared" si="168"/>
        <v>8.0078125000000039E-4</v>
      </c>
      <c r="B141" s="256">
        <v>41</v>
      </c>
      <c r="C141" s="230">
        <f t="shared" si="169"/>
        <v>8200</v>
      </c>
      <c r="D141" s="229">
        <f t="shared" si="170"/>
        <v>51522.119518872605</v>
      </c>
      <c r="E141" s="229" t="str">
        <f t="shared" si="171"/>
        <v>51522.1195188726i</v>
      </c>
      <c r="F141" s="229" t="str">
        <f t="shared" si="177"/>
        <v>0.779493187360535-0.444762736680122i</v>
      </c>
      <c r="G141" s="229" t="str">
        <f t="shared" si="178"/>
        <v>-4.77891271111022-0.252523203961798i</v>
      </c>
      <c r="H141" s="229" t="str">
        <f t="shared" si="179"/>
        <v>0.0359650545852112-0.0114666856720099i</v>
      </c>
      <c r="I141" s="229" t="str">
        <f t="shared" si="174"/>
        <v>-0.00723046883273869-0.000512316441963072i</v>
      </c>
      <c r="J141" s="255" t="str">
        <f ca="1">IMPRODUCT(1/N_FFT2,BD100)</f>
        <v>-0.074417809226732-0.00568854748902605i</v>
      </c>
      <c r="K141" s="254" t="str">
        <f t="shared" ca="1" si="175"/>
        <v>0.000535161313805064+0.0000792563325646828i</v>
      </c>
      <c r="N141" s="246">
        <f t="shared" ca="1" si="176"/>
        <v>7.5419720282839862</v>
      </c>
      <c r="O141" s="223">
        <f t="shared" ca="1" si="39"/>
        <v>-8.4580279717160138</v>
      </c>
      <c r="P141" s="223" t="str">
        <f t="shared" ca="1" si="40"/>
        <v>-4.52502483380657+7.14579508688602i</v>
      </c>
      <c r="Q141" s="223" t="str">
        <f t="shared" ca="1" si="41"/>
        <v>3.61627293968297+7.64596672736988i</v>
      </c>
      <c r="R141" s="223" t="str">
        <f t="shared" ca="1" si="42"/>
        <v>8.39441966499158+1.03535291487163i</v>
      </c>
      <c r="S141" s="223" t="str">
        <f t="shared" ca="1" si="43"/>
        <v>5.36571614252491-6.5381440369709i</v>
      </c>
      <c r="T141" s="223" t="str">
        <f t="shared" ca="1" si="44"/>
        <v>-2.65312893451036-8.03113591138853i</v>
      </c>
      <c r="U141" s="223" t="str">
        <f t="shared" ca="1" si="45"/>
        <v>-8.20455147295818-2.05513315819443i</v>
      </c>
      <c r="V141" s="223" t="str">
        <f t="shared" ca="1" si="46"/>
        <v>-6.12570208603726+5.83215321501839i</v>
      </c>
      <c r="W141" s="223" t="str">
        <f t="shared" ca="1" si="47"/>
        <v>1.65007940062346+8.29550933589786i</v>
      </c>
      <c r="X141" s="223" t="str">
        <f t="shared" ca="1" si="48"/>
        <v>7.89127918995384+3.04400228589466i</v>
      </c>
      <c r="Y141" s="223" t="str">
        <f t="shared" ca="1" si="49"/>
        <v>6.79355176835629-5.03844138012873i</v>
      </c>
      <c r="Z141" s="223" t="str">
        <f t="shared" ca="1" si="50"/>
        <v>-0.622211136653175-8.43511057851379i</v>
      </c>
      <c r="AA141" s="223" t="str">
        <f t="shared" ca="1" si="51"/>
        <v>-7.45931472270967-3.98708678584971i</v>
      </c>
      <c r="AB141" s="223" t="str">
        <f t="shared" ca="1" si="52"/>
        <v>-7.3592201086239+4.16894669708742i</v>
      </c>
      <c r="AC141" s="223" t="str">
        <f t="shared" ca="1" si="53"/>
        <v>-0.415015761968597+8.44783990660619i</v>
      </c>
      <c r="AD141" s="223" t="str">
        <f t="shared" ca="1" si="54"/>
        <v>6.91515521888626+4.87020178935542i</v>
      </c>
      <c r="AE141" s="223" t="str">
        <f t="shared" ca="1" si="55"/>
        <v>7.81419892847635-3.23674717525629i</v>
      </c>
      <c r="AF141" s="223" t="str">
        <f t="shared" ca="1" si="56"/>
        <v>1.44600043723178-8.33350585923211i</v>
      </c>
      <c r="AG141" s="223" t="str">
        <f t="shared" ca="1" si="57"/>
        <v>-6.26698534392699-5.68006442475215i</v>
      </c>
      <c r="AH141" s="223" t="str">
        <f t="shared" ca="1" si="58"/>
        <v>-8.15164492296832+2.25586396313593i</v>
      </c>
      <c r="AI141" s="223" t="str">
        <f t="shared" ca="1" si="59"/>
        <v>-2.4552359199789+8.0938281268863i</v>
      </c>
      <c r="AJ141" s="223" t="str">
        <f t="shared" ca="1" si="60"/>
        <v>5.52455417606834+6.40449360418263i</v>
      </c>
      <c r="AK141" s="223" t="str">
        <f t="shared" ca="1" si="61"/>
        <v>8.36648259024651-1.24105045724683i</v>
      </c>
      <c r="AL141" s="223" t="str">
        <f t="shared" ca="1" si="62"/>
        <v>3.4275423691488-7.73241168575628i</v>
      </c>
      <c r="AM141" s="223" t="str">
        <f t="shared" ca="1" si="63"/>
        <v>-4.69902857113232-7.03259323848697i</v>
      </c>
      <c r="AN141" s="223" t="str">
        <f t="shared" ca="1" si="64"/>
        <v>-8.45548057182396+0.20757039730693i</v>
      </c>
      <c r="AO141" s="223" t="str">
        <f t="shared" ca="1" si="65"/>
        <v>-4.3482953907222+7.25469257552341i</v>
      </c>
      <c r="AP141" s="223" t="str">
        <f t="shared" ca="1" si="66"/>
        <v>3.80282520261926+7.55491612452808i</v>
      </c>
      <c r="AQ141" s="223" t="str">
        <f t="shared" ca="1" si="67"/>
        <v>8.41730025521803+0.829031714614685i</v>
      </c>
      <c r="AR141" s="223" t="str">
        <f t="shared" ca="1" si="68"/>
        <v>8.41730025521803+0.829031714614685i</v>
      </c>
      <c r="AS141" s="223" t="str">
        <f t="shared" ca="1" si="69"/>
        <v>-2.84942380337854-7.96360603992126i</v>
      </c>
      <c r="AT141" s="223" t="str">
        <f t="shared" ca="1" si="70"/>
        <v>-8.25251590792877-1.85316441788447i</v>
      </c>
      <c r="AU141" s="223" t="str">
        <f t="shared" ca="1" si="71"/>
        <v>-5.98072893426579+5.980728934266i</v>
      </c>
      <c r="AV141" s="223" t="str">
        <f t="shared" ca="1" si="72"/>
        <v>1.85316441788479+8.2525159079287i</v>
      </c>
      <c r="AW141" s="223" t="str">
        <f t="shared" ca="1" si="73"/>
        <v>7.96360603992108+2.84942380337903i</v>
      </c>
      <c r="AX141" s="223" t="str">
        <f t="shared" ca="1" si="74"/>
        <v>6.66785613626834-5.20364600221414i</v>
      </c>
      <c r="AY141" s="223" t="str">
        <f t="shared" ca="1" si="75"/>
        <v>-0.829031714615037-8.417300255218i</v>
      </c>
      <c r="AZ141" s="223" t="str">
        <f t="shared" ca="1" si="76"/>
        <v>-7.55491612452821-3.80282520261899i</v>
      </c>
      <c r="BA141" s="223" t="str">
        <f t="shared" ca="1" si="77"/>
        <v>-7.25469257552325+4.34829539072248i</v>
      </c>
      <c r="BB141" s="223" t="str">
        <f t="shared" ca="1" si="78"/>
        <v>-0.207570397307447+8.45548057182394i</v>
      </c>
      <c r="BC141" s="223" t="str">
        <f t="shared" ca="1" si="79"/>
        <v>7.03259323848668+4.69902857113275i</v>
      </c>
      <c r="BD141" s="223" t="str">
        <f t="shared" ca="1" si="80"/>
        <v>7.73241168575614-3.42754236914912i</v>
      </c>
      <c r="BE141" s="223" t="str">
        <f t="shared" ca="1" si="81"/>
        <v>1.24105045724653-8.36648259024655i</v>
      </c>
      <c r="BF141" s="223" t="str">
        <f t="shared" ca="1" si="82"/>
        <v>-6.40449360418283-5.52455417606812i</v>
      </c>
      <c r="BG141" s="223" t="str">
        <f t="shared" ca="1" si="83"/>
        <v>-8.09382812688646+2.45523591997841i</v>
      </c>
      <c r="BH141" s="223" t="str">
        <f t="shared" ca="1" si="84"/>
        <v>-2.25586396313643+8.15164492296818i</v>
      </c>
      <c r="BI141" s="223" t="str">
        <f t="shared" ca="1" si="85"/>
        <v>5.68006442475241+6.26698534392674i</v>
      </c>
      <c r="BJ141" s="223" t="str">
        <f t="shared" ca="1" si="86"/>
        <v>8.33350585923205-1.44600043723214i</v>
      </c>
      <c r="BK141" s="223" t="str">
        <f t="shared" ca="1" si="87"/>
        <v>3.23674717525602-7.81419892847646i</v>
      </c>
      <c r="BL141" s="223" t="str">
        <f t="shared" ca="1" si="88"/>
        <v>-4.87020178935498-6.91515521888656i</v>
      </c>
      <c r="BM141" s="223" t="str">
        <f t="shared" ca="1" si="89"/>
        <v>-8.44783990660622+0.41501576196808i</v>
      </c>
      <c r="BN141" s="223" t="str">
        <f t="shared" ca="1" si="90"/>
        <v>-4.16894669708785+7.35922010862366i</v>
      </c>
      <c r="BO141" s="223" t="str">
        <f t="shared" ca="1" si="91"/>
        <v>3.98708678585+7.45931472270951i</v>
      </c>
      <c r="BP141" s="223" t="str">
        <f t="shared" ca="1" si="92"/>
        <v>8.43511057851381+0.622211136652822i</v>
      </c>
      <c r="BQ141" s="223" t="str">
        <f t="shared" ca="1" si="93"/>
        <v>5.03844138012916-6.79355176835598i</v>
      </c>
      <c r="BR141" s="223" t="str">
        <f t="shared" ca="1" si="94"/>
        <v>-3.0440022858944-7.89127918995394i</v>
      </c>
      <c r="BS141" s="223" t="str">
        <f t="shared" ca="1" si="95"/>
        <v>-8.29550933589783-1.65007940062363i</v>
      </c>
      <c r="BT141" s="223" t="str">
        <f t="shared" ca="1" si="96"/>
        <v>-5.83215321501838+6.12570208603726i</v>
      </c>
      <c r="BU141" s="223" t="str">
        <f t="shared" ca="1" si="97"/>
        <v>2.0551331581946+8.20455147295814i</v>
      </c>
      <c r="BV141" s="223" t="str">
        <f t="shared" ca="1" si="98"/>
        <v>8.03113591138862+2.65312893451008i</v>
      </c>
      <c r="BW141" s="223" t="str">
        <f t="shared" ca="1" si="99"/>
        <v>6.53814403697112-5.36571614252463i</v>
      </c>
      <c r="BX141" s="223" t="str">
        <f t="shared" ca="1" si="100"/>
        <v>-1.03535291487145-8.3944196649916i</v>
      </c>
      <c r="BY141" s="223" t="str">
        <f t="shared" ca="1" si="101"/>
        <v>-7.64596672736988-3.61627293968297i</v>
      </c>
      <c r="BZ141" s="223" t="str">
        <f t="shared" ca="1" si="102"/>
        <v>-7.14579508688593+4.52502483380671i</v>
      </c>
      <c r="CA141" s="223" t="str">
        <f t="shared" ca="1" si="103"/>
        <v>2.94271195746024E-13+8.45802797171601i</v>
      </c>
      <c r="CB141" s="223" t="str">
        <f t="shared" ca="1" si="104"/>
        <v>7.14579508688582+4.52502483380688i</v>
      </c>
      <c r="CC141" s="223" t="str">
        <f t="shared" ca="1" si="105"/>
        <v>7.64596672736995-3.6162729396828i</v>
      </c>
      <c r="CD141" s="223" t="str">
        <f t="shared" ca="1" si="106"/>
        <v>1.03535291487164-8.39441966499158i</v>
      </c>
      <c r="CE141" s="223" t="str">
        <f t="shared" ca="1" si="107"/>
        <v>-6.538144036971-5.36571614252479i</v>
      </c>
      <c r="CF141" s="223" t="str">
        <f t="shared" ca="1" si="108"/>
        <v>-8.03113591138842+2.65312893451069i</v>
      </c>
      <c r="CG141" s="223" t="str">
        <f t="shared" ca="1" si="109"/>
        <v>-2.05513315819473+8.20455147295811i</v>
      </c>
      <c r="CH141" s="223" t="str">
        <f t="shared" ca="1" si="110"/>
        <v>5.83215321501828+6.12570208603735i</v>
      </c>
      <c r="CI141" s="223" t="str">
        <f t="shared" ca="1" si="111"/>
        <v>8.29550933589785-1.6500794006235i</v>
      </c>
      <c r="CJ141" s="223" t="str">
        <f t="shared" ca="1" si="112"/>
        <v>3.04400228589463-7.89127918995385i</v>
      </c>
      <c r="CK141" s="223" t="str">
        <f t="shared" ca="1" si="113"/>
        <v>-5.03844138012896-6.79355176835613i</v>
      </c>
      <c r="CL141" s="223" t="str">
        <f t="shared" ca="1" si="114"/>
        <v>-8.43511057851383+0.62221113665263i</v>
      </c>
      <c r="CM141" s="223" t="str">
        <f t="shared" ca="1" si="115"/>
        <v>-3.98708678585017+7.45931472270941i</v>
      </c>
      <c r="CN141" s="223" t="str">
        <f t="shared" ca="1" si="116"/>
        <v>4.16894669708769+7.35922010862375i</v>
      </c>
      <c r="CO141" s="223" t="str">
        <f t="shared" ca="1" si="117"/>
        <v>8.44783990660621+0.415015761968273i</v>
      </c>
      <c r="CP141" s="223" t="str">
        <f t="shared" ca="1" si="118"/>
        <v>4.87020178935514-6.91515521888645i</v>
      </c>
      <c r="CQ141" s="223" t="str">
        <f t="shared" ca="1" si="119"/>
        <v>-3.23674717525584-7.81419892847654i</v>
      </c>
      <c r="CR141" s="223" t="str">
        <f t="shared" ca="1" si="120"/>
        <v>-8.33350585923203-1.44600043723226i</v>
      </c>
      <c r="CS141" s="223" t="str">
        <f t="shared" ca="1" si="121"/>
        <v>-5.6800644247525+6.26698534392666i</v>
      </c>
      <c r="CT141" s="223" t="str">
        <f t="shared" ca="1" si="122"/>
        <v>2.25586396313631+8.15164492296822i</v>
      </c>
      <c r="CU141" s="223" t="str">
        <f t="shared" ca="1" si="123"/>
        <v>8.09382812688638+2.45523591997864i</v>
      </c>
      <c r="CV141" s="223" t="str">
        <f t="shared" ca="1" si="124"/>
        <v>6.40449360418245-5.52455417606857i</v>
      </c>
      <c r="CW141" s="223" t="str">
        <f t="shared" ca="1" si="125"/>
        <v>-1.24105045724628-8.36648259024659i</v>
      </c>
      <c r="CX141" s="223" t="str">
        <f t="shared" ca="1" si="126"/>
        <v>-7.73241168575606-3.4275423691493i</v>
      </c>
      <c r="CY141" s="223" t="str">
        <f t="shared" ca="1" si="127"/>
        <v>-7.03259323848679+4.69902857113259i</v>
      </c>
      <c r="CZ141" s="223" t="str">
        <f t="shared" ca="1" si="128"/>
        <v>0.207570397307255+8.45548057182395i</v>
      </c>
      <c r="DA141" s="223" t="str">
        <f t="shared" ca="1" si="129"/>
        <v>7.25469257552358+4.34829539072192i</v>
      </c>
      <c r="DB141" s="223" t="str">
        <f t="shared" ca="1" si="130"/>
        <v>7.5549161245283-3.80282520261882i</v>
      </c>
      <c r="DC141" s="223" t="str">
        <f t="shared" ca="1" si="131"/>
        <v>0.829031714615169-8.41730025521798i</v>
      </c>
      <c r="DD141" s="223" t="str">
        <f t="shared" ca="1" si="132"/>
        <v>-6.66785613626825-5.20364600221424i</v>
      </c>
      <c r="DE141" s="223" t="str">
        <f t="shared" ca="1" si="133"/>
        <v>-7.96360603992112+2.84942380337891i</v>
      </c>
      <c r="DF141" s="223" t="str">
        <f t="shared" ca="1" si="134"/>
        <v>-1.85316441788421+8.25251590792882i</v>
      </c>
      <c r="DG141" s="223" t="str">
        <f t="shared" ca="1" si="135"/>
        <v>5.98072893426561+5.98072893426618i</v>
      </c>
      <c r="DH141" s="223" t="str">
        <f t="shared" ca="1" si="136"/>
        <v>8.25251590792882-1.85316441788425i</v>
      </c>
      <c r="DI141" s="223" t="str">
        <f t="shared" ca="1" si="137"/>
        <v>2.84942380337875-7.96360603992118i</v>
      </c>
      <c r="DJ141" s="223" t="str">
        <f t="shared" ca="1" si="138"/>
        <v>-5.20364600221437-6.66785613626815i</v>
      </c>
      <c r="DK141" s="223" t="str">
        <f t="shared" ca="1" si="139"/>
        <v>-8.41730025521805+0.829031714614493i</v>
      </c>
      <c r="DL141" s="223" t="str">
        <f t="shared" ca="1" si="140"/>
        <v>-3.80282520261943+7.55491612452799i</v>
      </c>
      <c r="DM141" s="223" t="str">
        <f t="shared" ca="1" si="141"/>
        <v>4.34829539072206+7.2546925755235i</v>
      </c>
      <c r="DN141" s="223" t="str">
        <f t="shared" ca="1" si="142"/>
        <v>8.45548057182395+0.207570397307093i</v>
      </c>
      <c r="DO141" s="223" t="str">
        <f t="shared" ca="1" si="143"/>
        <v>4.69902857113246-7.03259323848688i</v>
      </c>
      <c r="DP141" s="223" t="str">
        <f t="shared" ca="1" si="144"/>
        <v>-3.42754236914945-7.73241168575599i</v>
      </c>
      <c r="DQ141" s="223" t="str">
        <f t="shared" ca="1" si="145"/>
        <v>-8.36648259024662-1.24105045724612i</v>
      </c>
      <c r="DR141" s="223" t="str">
        <f t="shared" ca="1" si="146"/>
        <v>-5.5245541760679+6.40449360418302i</v>
      </c>
      <c r="DS141" s="223" t="str">
        <f t="shared" ca="1" si="147"/>
        <v>2.45523591997949+8.09382812688612i</v>
      </c>
      <c r="DT141" s="223" t="str">
        <f t="shared" ca="1" si="148"/>
        <v>8.15164492296848+2.25586396313533i</v>
      </c>
      <c r="DU141" s="223" t="str">
        <f t="shared" ca="1" si="149"/>
        <v>6.26698534392598-5.68006442475324i</v>
      </c>
      <c r="DV141" s="223" t="str">
        <f t="shared" ca="1" si="150"/>
        <v>-1.44600043723325-8.33350585923186i</v>
      </c>
      <c r="DW141" s="223" t="str">
        <f t="shared" ca="1" si="151"/>
        <v>-7.81419892847692-3.23674717525491i</v>
      </c>
      <c r="DX141" s="223" t="str">
        <f t="shared" ca="1" si="152"/>
        <v>-6.91515521888539+4.87020178935664i</v>
      </c>
      <c r="DY141" s="223" t="str">
        <f t="shared" ca="1" si="153"/>
        <v>0.415015761970115+8.44783990660612i</v>
      </c>
      <c r="DZ141" s="223" t="str">
        <f t="shared" ca="1" si="154"/>
        <v>7.35922010862466+4.16894669708609i</v>
      </c>
      <c r="EA141" s="223" t="str">
        <f t="shared" ca="1" si="155"/>
        <v>7.45931472270854-3.9870867858518i</v>
      </c>
      <c r="EB141" s="223" t="str">
        <f t="shared" ca="1" si="156"/>
        <v>0.62221113665079-8.43511057851397i</v>
      </c>
      <c r="EC141" s="223" t="str">
        <f t="shared" ca="1" si="157"/>
        <v>-6.79355176835773-5.0384413801268i</v>
      </c>
      <c r="ED141" s="223" t="str">
        <f t="shared" ca="1" si="158"/>
        <v>-7.89127918995293+3.04400228589703i</v>
      </c>
      <c r="EE141" s="223" t="str">
        <f t="shared" ca="1" si="159"/>
        <v>-1.65007940062086+8.29550933589838i</v>
      </c>
      <c r="EF141" s="223" t="str">
        <f t="shared" ca="1" si="160"/>
        <v>6.12570208603921+5.83215321501634i</v>
      </c>
      <c r="EG141" s="223" t="str">
        <f t="shared" ca="1" si="161"/>
        <v>8.20455147295746-2.05513315819734i</v>
      </c>
      <c r="EH141" s="223" t="str">
        <f t="shared" ca="1" si="162"/>
        <v>2.65312893450734-8.03113591138953i</v>
      </c>
      <c r="EI141" s="223" t="str">
        <f t="shared" ca="1" si="163"/>
        <v>-5.36571614252751-6.53814403696876i</v>
      </c>
      <c r="EJ141" s="223" t="str">
        <f t="shared" ca="1" si="164"/>
        <v>-8.39441966499115+1.03535291487514i</v>
      </c>
      <c r="EK141" s="223" t="str">
        <f t="shared" ca="1" si="165"/>
        <v>-3.61627293967961+7.64596672737147i</v>
      </c>
      <c r="EL141" s="223" t="str">
        <f t="shared" ca="1" si="166"/>
        <v>4.52502483380986+7.14579508688393i</v>
      </c>
      <c r="EM141" s="223" t="str">
        <f t="shared" ca="1" si="167"/>
        <v>8.45802797171601-3.95402497862083E-12i</v>
      </c>
      <c r="EN141" s="223"/>
      <c r="EO141" s="223"/>
      <c r="EP141" s="223"/>
    </row>
    <row r="142" spans="1:146" ht="15" thickBot="1">
      <c r="A142" s="257">
        <f t="shared" si="168"/>
        <v>8.203125000000004E-4</v>
      </c>
      <c r="B142" s="256">
        <v>42</v>
      </c>
      <c r="C142" s="230">
        <f t="shared" si="169"/>
        <v>8400</v>
      </c>
      <c r="D142" s="229">
        <f t="shared" si="170"/>
        <v>52778.756580308524</v>
      </c>
      <c r="E142" s="229" t="str">
        <f t="shared" si="171"/>
        <v>52778.7565803085i</v>
      </c>
      <c r="F142" s="229" t="str">
        <f t="shared" si="177"/>
        <v>0.777934434359986-0.442060939709785i</v>
      </c>
      <c r="G142" s="229" t="str">
        <f t="shared" si="178"/>
        <v>-4.80980938642497-0.200891050100919i</v>
      </c>
      <c r="H142" s="229" t="str">
        <f t="shared" si="179"/>
        <v>0.0359559964115169-0.0111939882292535i</v>
      </c>
      <c r="I142" s="229" t="str">
        <f t="shared" si="174"/>
        <v>-0.00719237121633652-0.000615795662037038i</v>
      </c>
      <c r="J142" s="255" t="str">
        <f ca="1">IMPRODUCT(1/N_FFT2,BE100)</f>
        <v>0.0216464409069814+0.00052243285236127i</v>
      </c>
      <c r="K142" s="254" t="str">
        <f t="shared" ca="1" si="175"/>
        <v>-0.000155367526631313-0.000017087315418852i</v>
      </c>
      <c r="N142" s="246">
        <f t="shared" ca="1" si="176"/>
        <v>7.5434286732401539</v>
      </c>
      <c r="O142" s="223">
        <f t="shared" ca="1" si="39"/>
        <v>-8.4565713267598461</v>
      </c>
      <c r="P142" s="223" t="str">
        <f t="shared" ca="1" si="40"/>
        <v>-4.34754652555295+7.25344316946988i</v>
      </c>
      <c r="Q142" s="223" t="str">
        <f t="shared" ca="1" si="41"/>
        <v>3.98640012817087+7.4580300765481i</v>
      </c>
      <c r="R142" s="223" t="str">
        <f t="shared" ca="1" si="42"/>
        <v>8.44638501624268+0.414944287788055i</v>
      </c>
      <c r="S142" s="223" t="str">
        <f t="shared" ca="1" si="43"/>
        <v>4.69821930255488-7.03138208246981i</v>
      </c>
      <c r="T142" s="223" t="str">
        <f t="shared" ca="1" si="44"/>
        <v>-3.61565014371262-7.64464993592563i</v>
      </c>
      <c r="U142" s="223" t="str">
        <f t="shared" ca="1" si="45"/>
        <v>-8.41585062440544-0.82888893844192i</v>
      </c>
      <c r="V142" s="223" t="str">
        <f t="shared" ca="1" si="46"/>
        <v>-5.03757365774147+6.7923817801568i</v>
      </c>
      <c r="W142" s="223" t="str">
        <f t="shared" ca="1" si="47"/>
        <v>3.23618974136468+7.81285316401523i</v>
      </c>
      <c r="X142" s="223" t="str">
        <f t="shared" ca="1" si="48"/>
        <v>8.36504171127254+1.24083672304107i</v>
      </c>
      <c r="Y142" s="223" t="str">
        <f t="shared" ca="1" si="49"/>
        <v>5.36479205674735-6.5370180351929i</v>
      </c>
      <c r="Z142" s="223" t="str">
        <f t="shared" ca="1" si="50"/>
        <v>-2.84893307447329-7.96223454450753i</v>
      </c>
      <c r="AA142" s="223" t="str">
        <f t="shared" ca="1" si="51"/>
        <v>-8.29408067996605-1.64979522329003i</v>
      </c>
      <c r="AB142" s="223" t="str">
        <f t="shared" ca="1" si="52"/>
        <v>-5.67908620178787+6.2659060412074i</v>
      </c>
      <c r="AC142" s="223" t="str">
        <f t="shared" ca="1" si="53"/>
        <v>2.45481307826773+8.09243420457297i</v>
      </c>
      <c r="AD142" s="223" t="str">
        <f t="shared" ca="1" si="54"/>
        <v>8.20313848182598+2.0547792223406i</v>
      </c>
      <c r="AE142" s="223" t="str">
        <f t="shared" ca="1" si="55"/>
        <v>5.97969893073969-5.97969893073953i</v>
      </c>
      <c r="AF142" s="223" t="str">
        <f t="shared" ca="1" si="56"/>
        <v>-2.05477922234117-8.20313848182583i</v>
      </c>
      <c r="AG142" s="223" t="str">
        <f t="shared" ca="1" si="57"/>
        <v>-8.0924342045729-2.45481307826796i</v>
      </c>
      <c r="AH142" s="223" t="str">
        <f t="shared" ca="1" si="58"/>
        <v>-6.26590604120699+5.67908620178832i</v>
      </c>
      <c r="AI142" s="223" t="str">
        <f t="shared" ca="1" si="59"/>
        <v>1.64979522328979+8.2940806799661i</v>
      </c>
      <c r="AJ142" s="223" t="str">
        <f t="shared" ca="1" si="60"/>
        <v>7.96223454450772+2.84893307447273i</v>
      </c>
      <c r="AK142" s="223" t="str">
        <f t="shared" ca="1" si="61"/>
        <v>6.53701803519306-5.36479205674716i</v>
      </c>
      <c r="AL142" s="223" t="str">
        <f t="shared" ca="1" si="62"/>
        <v>-1.24083672304134-8.3650417112725i</v>
      </c>
      <c r="AM142" s="223" t="str">
        <f t="shared" ca="1" si="63"/>
        <v>-7.81285316401517-3.23618974136482i</v>
      </c>
      <c r="AN142" s="223" t="str">
        <f t="shared" ca="1" si="64"/>
        <v>-6.79238178015664+5.03757365774168i</v>
      </c>
      <c r="AO142" s="223" t="str">
        <f t="shared" ca="1" si="65"/>
        <v>0.828888938441752+8.41585062440545i</v>
      </c>
      <c r="AP142" s="223" t="str">
        <f t="shared" ca="1" si="66"/>
        <v>7.64464993592571+3.61565014371245i</v>
      </c>
      <c r="AQ142" s="223" t="str">
        <f t="shared" ca="1" si="67"/>
        <v>7.03138208246995-4.69821930255468i</v>
      </c>
      <c r="AR142" s="223" t="str">
        <f t="shared" ca="1" si="68"/>
        <v>7.03138208246995-4.69821930255468i</v>
      </c>
      <c r="AS142" s="223" t="str">
        <f t="shared" ca="1" si="69"/>
        <v>-7.45803007654798-3.98640012817109i</v>
      </c>
      <c r="AT142" s="223" t="str">
        <f t="shared" ca="1" si="70"/>
        <v>-7.25344316946978+4.34754652555312i</v>
      </c>
      <c r="AU142" s="223" t="str">
        <f t="shared" ca="1" si="71"/>
        <v>-2.36206907772033E-13+8.45657132675985i</v>
      </c>
      <c r="AV142" s="223" t="str">
        <f t="shared" ca="1" si="72"/>
        <v>7.25344316946998+4.34754652555278i</v>
      </c>
      <c r="AW142" s="223" t="str">
        <f t="shared" ca="1" si="73"/>
        <v>7.45803007654822-3.98640012817066i</v>
      </c>
      <c r="AX142" s="223" t="str">
        <f t="shared" ca="1" si="74"/>
        <v>0.414944287787864-8.44638501624268i</v>
      </c>
      <c r="AY142" s="223" t="str">
        <f t="shared" ca="1" si="75"/>
        <v>-7.03138208246967-4.6982193025551i</v>
      </c>
      <c r="AZ142" s="223" t="str">
        <f t="shared" ca="1" si="76"/>
        <v>-7.64464993592555+3.61565014371278i</v>
      </c>
      <c r="BA142" s="223" t="str">
        <f t="shared" ca="1" si="77"/>
        <v>-0.828888938442222+8.41585062440541i</v>
      </c>
      <c r="BB142" s="223" t="str">
        <f t="shared" ca="1" si="78"/>
        <v>6.79238178015685+5.03757365774141i</v>
      </c>
      <c r="BC142" s="223" t="str">
        <f t="shared" ca="1" si="79"/>
        <v>7.81285316401535-3.23618974136439i</v>
      </c>
      <c r="BD142" s="223" t="str">
        <f t="shared" ca="1" si="80"/>
        <v>1.240836723041-8.36504171127255i</v>
      </c>
      <c r="BE142" s="223" t="str">
        <f t="shared" ca="1" si="81"/>
        <v>-6.53701803519275-5.36479205674755i</v>
      </c>
      <c r="BF142" s="223" t="str">
        <f t="shared" ca="1" si="82"/>
        <v>-7.9622345445076+2.84893307447308i</v>
      </c>
      <c r="BG142" s="223" t="str">
        <f t="shared" ca="1" si="83"/>
        <v>-1.64979522329028+8.294080679966i</v>
      </c>
      <c r="BH142" s="223" t="str">
        <f t="shared" ca="1" si="84"/>
        <v>6.26590604120725+5.67908620178804i</v>
      </c>
      <c r="BI142" s="223" t="str">
        <f t="shared" ca="1" si="85"/>
        <v>8.09243420457303-2.45481307826752i</v>
      </c>
      <c r="BJ142" s="223" t="str">
        <f t="shared" ca="1" si="86"/>
        <v>2.05477922234084-8.20313848182591i</v>
      </c>
      <c r="BK142" s="223" t="str">
        <f t="shared" ca="1" si="87"/>
        <v>-5.97969893073936-5.97969893073986i</v>
      </c>
      <c r="BL142" s="223" t="str">
        <f t="shared" ca="1" si="88"/>
        <v>-8.20313848182589+2.05477922234091i</v>
      </c>
      <c r="BM142" s="223" t="str">
        <f t="shared" ca="1" si="89"/>
        <v>-2.45481307826819+8.09243420457283i</v>
      </c>
      <c r="BN142" s="223" t="str">
        <f t="shared" ca="1" si="90"/>
        <v>5.67908620178815+6.26590604120715i</v>
      </c>
      <c r="BO142" s="223" t="str">
        <f t="shared" ca="1" si="91"/>
        <v>8.29408067996616-1.64979522328953i</v>
      </c>
      <c r="BP142" s="223" t="str">
        <f t="shared" ca="1" si="92"/>
        <v>2.84893307447296-7.96223454450765i</v>
      </c>
      <c r="BQ142" s="223" t="str">
        <f t="shared" ca="1" si="93"/>
        <v>-5.36479205674695-6.53701803519323i</v>
      </c>
      <c r="BR142" s="223" t="str">
        <f t="shared" ca="1" si="94"/>
        <v>-8.36504171127254+1.24083672304107i</v>
      </c>
      <c r="BS142" s="223" t="str">
        <f t="shared" ca="1" si="95"/>
        <v>-3.23618974136426+7.8128531640154i</v>
      </c>
      <c r="BT142" s="223" t="str">
        <f t="shared" ca="1" si="96"/>
        <v>5.03757365774147+6.7923817801568i</v>
      </c>
      <c r="BU142" s="223" t="str">
        <f t="shared" ca="1" si="97"/>
        <v>8.41585062440548-0.828888938441518i</v>
      </c>
      <c r="BV142" s="223" t="str">
        <f t="shared" ca="1" si="98"/>
        <v>3.61565014371266-7.64464993592561i</v>
      </c>
      <c r="BW142" s="223" t="str">
        <f t="shared" ca="1" si="99"/>
        <v>-4.69821930255446-7.03138208247009i</v>
      </c>
      <c r="BX142" s="223" t="str">
        <f t="shared" ca="1" si="100"/>
        <v>-8.44638501624268+0.414944287787996i</v>
      </c>
      <c r="BY142" s="223" t="str">
        <f t="shared" ca="1" si="101"/>
        <v>-3.98640012817054+7.45803007654828i</v>
      </c>
      <c r="BZ142" s="223" t="str">
        <f t="shared" ca="1" si="102"/>
        <v>4.34754652555289+7.25344316946991i</v>
      </c>
      <c r="CA142" s="223" t="str">
        <f t="shared" ca="1" si="103"/>
        <v>8.45657132675985-3.68811930049224E-13i</v>
      </c>
      <c r="CB142" s="223" t="str">
        <f t="shared" ca="1" si="104"/>
        <v>4.34754652555298-7.25344316946986i</v>
      </c>
      <c r="CC142" s="223" t="str">
        <f t="shared" ca="1" si="105"/>
        <v>-3.98640012817124-7.4580300765479i</v>
      </c>
      <c r="CD142" s="223" t="str">
        <f t="shared" ca="1" si="106"/>
        <v>-8.44638501624268-0.41494428778816i</v>
      </c>
      <c r="CE142" s="223" t="str">
        <f t="shared" ca="1" si="107"/>
        <v>-4.6982193025546+7.03138208247001i</v>
      </c>
      <c r="CF142" s="223" t="str">
        <f t="shared" ca="1" si="108"/>
        <v>3.61565014371256+7.64464993592565i</v>
      </c>
      <c r="CG142" s="223" t="str">
        <f t="shared" ca="1" si="109"/>
        <v>8.41585062440547+0.82888893844162i</v>
      </c>
      <c r="CH142" s="223" t="str">
        <f t="shared" ca="1" si="110"/>
        <v>5.03757365774155-6.79238178015674i</v>
      </c>
      <c r="CI142" s="223" t="str">
        <f t="shared" ca="1" si="111"/>
        <v>-3.23618974136489-7.81285316401514i</v>
      </c>
      <c r="CJ142" s="223" t="str">
        <f t="shared" ca="1" si="112"/>
        <v>-8.36504171127252-1.24083672304123i</v>
      </c>
      <c r="CK142" s="223" t="str">
        <f t="shared" ca="1" si="113"/>
        <v>-5.36479205674708+6.53701803519313i</v>
      </c>
      <c r="CL142" s="223" t="str">
        <f t="shared" ca="1" si="114"/>
        <v>2.84893307447286+7.96223454450768i</v>
      </c>
      <c r="CM142" s="223" t="str">
        <f t="shared" ca="1" si="115"/>
        <v>8.29408067996614+1.64979522328963i</v>
      </c>
      <c r="CN142" s="223" t="str">
        <f t="shared" ca="1" si="116"/>
        <v>5.67908620178826-6.26590604120704i</v>
      </c>
      <c r="CO142" s="223" t="str">
        <f t="shared" ca="1" si="117"/>
        <v>-2.45481307826803-8.09243420457287i</v>
      </c>
      <c r="CP142" s="223" t="str">
        <f t="shared" ca="1" si="118"/>
        <v>-8.20313848182586-2.05477922234107i</v>
      </c>
      <c r="CQ142" s="223" t="str">
        <f t="shared" ca="1" si="119"/>
        <v>-5.97969893073943+5.97969893073978i</v>
      </c>
      <c r="CR142" s="223" t="str">
        <f t="shared" ca="1" si="120"/>
        <v>2.05477922234074+8.20313848182593i</v>
      </c>
      <c r="CS142" s="223" t="str">
        <f t="shared" ca="1" si="121"/>
        <v>8.09243420457298+2.45481307826767i</v>
      </c>
      <c r="CT142" s="223" t="str">
        <f t="shared" ca="1" si="122"/>
        <v>6.26590604120736-5.67908620178792i</v>
      </c>
      <c r="CU142" s="223" t="str">
        <f t="shared" ca="1" si="123"/>
        <v>-1.64979522329012-8.29408067996604i</v>
      </c>
      <c r="CV142" s="223" t="str">
        <f t="shared" ca="1" si="124"/>
        <v>-7.96223454450756-2.84893307447318i</v>
      </c>
      <c r="CW142" s="223" t="str">
        <f t="shared" ca="1" si="125"/>
        <v>-6.53701803519281+5.36479205674747i</v>
      </c>
      <c r="CX142" s="223" t="str">
        <f t="shared" ca="1" si="126"/>
        <v>1.2408367230409+8.36504171127257i</v>
      </c>
      <c r="CY142" s="223" t="str">
        <f t="shared" ca="1" si="127"/>
        <v>7.81285316401529+3.23618974136453i</v>
      </c>
      <c r="CZ142" s="223" t="str">
        <f t="shared" ca="1" si="128"/>
        <v>6.79238178015694-5.03757365774127i</v>
      </c>
      <c r="DA142" s="223" t="str">
        <f t="shared" ca="1" si="129"/>
        <v>-0.82888893844212-8.41585062440542i</v>
      </c>
      <c r="DB142" s="223" t="str">
        <f t="shared" ca="1" si="130"/>
        <v>-7.64464993592551-3.61565014371287i</v>
      </c>
      <c r="DC142" s="223" t="str">
        <f t="shared" ca="1" si="131"/>
        <v>-7.03138208246973+4.69821930255501i</v>
      </c>
      <c r="DD142" s="223" t="str">
        <f t="shared" ca="1" si="132"/>
        <v>0.4149442877877+8.44638501624269i</v>
      </c>
      <c r="DE142" s="223" t="str">
        <f t="shared" ca="1" si="133"/>
        <v>7.45803007654814+3.9864001281708i</v>
      </c>
      <c r="DF142" s="223" t="str">
        <f t="shared" ca="1" si="134"/>
        <v>7.25344316947004-4.34754652555269i</v>
      </c>
      <c r="DG142" s="223" t="str">
        <f t="shared" ca="1" si="135"/>
        <v>-1.32605022277191E-13-8.45657132675985i</v>
      </c>
      <c r="DH142" s="223" t="str">
        <f t="shared" ca="1" si="136"/>
        <v>-7.25344316946973-4.34754652555318i</v>
      </c>
      <c r="DI142" s="223" t="str">
        <f t="shared" ca="1" si="137"/>
        <v>-7.45803007654722+3.98640012817252i</v>
      </c>
      <c r="DJ142" s="223" t="str">
        <f t="shared" ca="1" si="138"/>
        <v>-0.414944287787555+8.4463850162427i</v>
      </c>
      <c r="DK142" s="223" t="str">
        <f t="shared" ca="1" si="139"/>
        <v>7.03138208246941+4.6982193025555i</v>
      </c>
      <c r="DL142" s="223" t="str">
        <f t="shared" ca="1" si="140"/>
        <v>7.64464993592647-3.61565014371083i</v>
      </c>
      <c r="DM142" s="223" t="str">
        <f t="shared" ca="1" si="141"/>
        <v>0.828888938445204-8.41585062440511i</v>
      </c>
      <c r="DN142" s="223" t="str">
        <f t="shared" ca="1" si="142"/>
        <v>-6.7923817801591-5.03757365773836i</v>
      </c>
      <c r="DO142" s="223" t="str">
        <f t="shared" ca="1" si="143"/>
        <v>-7.81285316401427+3.236189741367i</v>
      </c>
      <c r="DP142" s="223" t="str">
        <f t="shared" ca="1" si="144"/>
        <v>-1.24083672303981+8.36504171127273i</v>
      </c>
      <c r="DQ142" s="223" t="str">
        <f t="shared" ca="1" si="145"/>
        <v>6.53701803519298+5.36479205674726i</v>
      </c>
      <c r="DR142" s="223" t="str">
        <f t="shared" ca="1" si="146"/>
        <v>7.96223454450804-2.84893307447184i</v>
      </c>
      <c r="DS142" s="223" t="str">
        <f t="shared" ca="1" si="147"/>
        <v>1.64979522329245-8.29408067996557i</v>
      </c>
      <c r="DT142" s="223" t="str">
        <f t="shared" ca="1" si="148"/>
        <v>-6.26590604120462-5.67908620179093i</v>
      </c>
      <c r="DU142" s="223" t="str">
        <f t="shared" ca="1" si="149"/>
        <v>-8.09243420457197+2.45481307827102i</v>
      </c>
      <c r="DV142" s="223" t="str">
        <f t="shared" ca="1" si="150"/>
        <v>-2.05477922233885+8.20313848182641i</v>
      </c>
      <c r="DW142" s="223" t="str">
        <f t="shared" ca="1" si="151"/>
        <v>5.97969893074021+5.979698930739i</v>
      </c>
      <c r="DX142" s="223" t="str">
        <f t="shared" ca="1" si="152"/>
        <v>8.20313848182599-2.05477922234051i</v>
      </c>
      <c r="DY142" s="223" t="str">
        <f t="shared" ca="1" si="153"/>
        <v>2.4548130782695-8.09243420457243i</v>
      </c>
      <c r="DZ142" s="223" t="str">
        <f t="shared" ca="1" si="154"/>
        <v>-5.67908620178588-6.26590604120921i</v>
      </c>
      <c r="EA142" s="223" t="str">
        <f t="shared" ca="1" si="155"/>
        <v>-8.29408067996691+1.64979522328576i</v>
      </c>
      <c r="EB142" s="223" t="str">
        <f t="shared" ca="1" si="156"/>
        <v>-2.84893307447024+7.96223454450862i</v>
      </c>
      <c r="EC142" s="223" t="str">
        <f t="shared" ca="1" si="157"/>
        <v>5.36479205674859+6.53701803519189i</v>
      </c>
      <c r="ED142" s="223" t="str">
        <f t="shared" ca="1" si="158"/>
        <v>8.3650417112725-1.24083672304138i</v>
      </c>
      <c r="EE142" s="223" t="str">
        <f t="shared" ca="1" si="159"/>
        <v>3.23618974136553-7.81285316401488i</v>
      </c>
      <c r="EF142" s="223" t="str">
        <f t="shared" ca="1" si="160"/>
        <v>-5.03757365773973-6.79238178015808i</v>
      </c>
      <c r="EG142" s="223" t="str">
        <f t="shared" ca="1" si="161"/>
        <v>-8.41585062440577+0.828888938438536i</v>
      </c>
      <c r="EH142" s="223" t="str">
        <f t="shared" ca="1" si="162"/>
        <v>-3.61565014370928+7.64464993592721i</v>
      </c>
      <c r="EI142" s="223" t="str">
        <f t="shared" ca="1" si="163"/>
        <v>4.69821930255692+7.03138208246845i</v>
      </c>
      <c r="EJ142" s="223" t="str">
        <f t="shared" ca="1" si="164"/>
        <v>8.44638501624263-0.414944287789144i</v>
      </c>
      <c r="EK142" s="223" t="str">
        <f t="shared" ca="1" si="165"/>
        <v>3.98640012817101-7.45803007654803i</v>
      </c>
      <c r="EL142" s="223" t="str">
        <f t="shared" ca="1" si="166"/>
        <v>-4.34754652555177-7.25344316947059i</v>
      </c>
      <c r="EM142" s="223" t="str">
        <f t="shared" ca="1" si="167"/>
        <v>-8.45657132675985-2.62727912227471E-12i</v>
      </c>
      <c r="EN142" s="223"/>
      <c r="EO142" s="223"/>
      <c r="EP142" s="223"/>
    </row>
    <row r="143" spans="1:146" ht="15" thickBot="1">
      <c r="A143" s="257">
        <f t="shared" si="168"/>
        <v>8.3984375000000042E-4</v>
      </c>
      <c r="B143" s="256">
        <v>43</v>
      </c>
      <c r="C143" s="230">
        <f t="shared" si="169"/>
        <v>8600</v>
      </c>
      <c r="D143" s="229">
        <f t="shared" si="170"/>
        <v>54035.393641744442</v>
      </c>
      <c r="E143" s="229" t="str">
        <f t="shared" si="171"/>
        <v>54035.3936417444i</v>
      </c>
      <c r="F143" s="229" t="str">
        <f t="shared" si="177"/>
        <v>0.776361140668205-0.439650643742917i</v>
      </c>
      <c r="G143" s="229" t="str">
        <f t="shared" si="178"/>
        <v>-4.83840802336833-0.148478222612791i</v>
      </c>
      <c r="H143" s="229" t="str">
        <f t="shared" si="179"/>
        <v>0.0359475493286673-0.0109339660326343i</v>
      </c>
      <c r="I143" s="229" t="str">
        <f t="shared" si="174"/>
        <v>-0.00715578032734398-0.000718223728877706i</v>
      </c>
      <c r="J143" s="255" t="str">
        <f ca="1">IMPRODUCT(1/N_FFT2,BF100)</f>
        <v>0.134231771201279+0.00568984573462559i</v>
      </c>
      <c r="K143" s="254" t="str">
        <f t="shared" ca="1" si="175"/>
        <v>-0.000956446485446389-0.000137123729419498i</v>
      </c>
      <c r="N143" s="246">
        <f t="shared" ca="1" si="176"/>
        <v>7.5450342012975753</v>
      </c>
      <c r="O143" s="223">
        <f t="shared" ca="1" si="39"/>
        <v>-8.4549657987024247</v>
      </c>
      <c r="P143" s="223" t="str">
        <f t="shared" ca="1" si="40"/>
        <v>-4.16743735754509+7.35655575172005i</v>
      </c>
      <c r="Q143" s="223" t="str">
        <f t="shared" ca="1" si="41"/>
        <v>4.34672111917274+7.25206606212088i</v>
      </c>
      <c r="R143" s="223" t="str">
        <f t="shared" ca="1" si="42"/>
        <v>8.45241932107962-0.207495247819336i</v>
      </c>
      <c r="S143" s="223" t="str">
        <f t="shared" ca="1" si="43"/>
        <v>3.98564328748378-7.45661412721372i</v>
      </c>
      <c r="T143" s="223" t="str">
        <f t="shared" ca="1" si="44"/>
        <v>-4.52338657853264-7.14320799909806i</v>
      </c>
      <c r="U143" s="223" t="str">
        <f t="shared" ca="1" si="45"/>
        <v>-8.44478142211412+0.414865508260215i</v>
      </c>
      <c r="V143" s="223" t="str">
        <f t="shared" ca="1" si="46"/>
        <v>-3.80144841493881+7.55218091717796i</v>
      </c>
      <c r="W143" s="223" t="str">
        <f t="shared" ca="1" si="47"/>
        <v>4.69732731895788+7.03004713467838i</v>
      </c>
      <c r="X143" s="223" t="str">
        <f t="shared" ca="1" si="48"/>
        <v>8.43205670259065-0.62198586923166i</v>
      </c>
      <c r="Y143" s="223" t="str">
        <f t="shared" ca="1" si="49"/>
        <v>3.61496369201414-7.64319855575185i</v>
      </c>
      <c r="Z143" s="223" t="str">
        <f t="shared" ca="1" si="50"/>
        <v>-4.86843856505035-6.91265163273532i</v>
      </c>
      <c r="AA143" s="223" t="str">
        <f t="shared" ca="1" si="51"/>
        <v>-8.4142528274044+0.828731569173432i</v>
      </c>
      <c r="AB143" s="223" t="str">
        <f t="shared" ca="1" si="52"/>
        <v>-3.42630145013323+7.72961221731354i</v>
      </c>
      <c r="AC143" s="223" t="str">
        <f t="shared" ca="1" si="53"/>
        <v>5.03661724579438+6.79109220792903i</v>
      </c>
      <c r="AD143" s="223" t="str">
        <f t="shared" ca="1" si="54"/>
        <v>8.39138052094421-1.03497807220529i</v>
      </c>
      <c r="AE143" s="223" t="str">
        <f t="shared" ca="1" si="55"/>
        <v>3.2355753323772-7.81136984950398i</v>
      </c>
      <c r="AF143" s="223" t="str">
        <f t="shared" ca="1" si="56"/>
        <v>-5.20176205664075-6.66544208311199i</v>
      </c>
      <c r="AG143" s="223" t="str">
        <f t="shared" ca="1" si="57"/>
        <v>-8.36345356063203+1.24060114314762i</v>
      </c>
      <c r="AH143" s="223" t="str">
        <f t="shared" ca="1" si="58"/>
        <v>-3.0429002250261+7.88842220458336i</v>
      </c>
      <c r="AI143" s="223" t="str">
        <f t="shared" ca="1" si="59"/>
        <v>5.36377352052998+6.53577694522152i</v>
      </c>
      <c r="AJ143" s="223" t="str">
        <f t="shared" ca="1" si="60"/>
        <v>8.33048876862472-1.44547692234956i</v>
      </c>
      <c r="AK143" s="223" t="str">
        <f t="shared" ca="1" si="61"/>
        <v>2.84839218836081-7.96072286909379i</v>
      </c>
      <c r="AL143" s="223" t="str">
        <f t="shared" ca="1" si="62"/>
        <v>-5.52255404781549-6.40217489968718i</v>
      </c>
      <c r="AM143" s="223" t="str">
        <f t="shared" ca="1" si="63"/>
        <v>-8.29250600168009+1.64948200030414i</v>
      </c>
      <c r="AN143" s="223" t="str">
        <f t="shared" ca="1" si="64"/>
        <v>-2.65216838675031+8.02822829181818i</v>
      </c>
      <c r="AO143" s="223" t="str">
        <f t="shared" ca="1" si="65"/>
        <v>5.6780079950442+6.26471642338597i</v>
      </c>
      <c r="AP143" s="223" t="str">
        <f t="shared" ca="1" si="66"/>
        <v>8.24952813919681-1.85249349197986i</v>
      </c>
      <c r="AQ143" s="223" t="str">
        <f t="shared" ca="1" si="67"/>
        <v>2.45434701807378-8.09089781001466i</v>
      </c>
      <c r="AR143" s="223" t="str">
        <f t="shared" ca="1" si="68"/>
        <v>2.45434701807378-8.09089781001466i</v>
      </c>
      <c r="AS143" s="223" t="str">
        <f t="shared" ca="1" si="69"/>
        <v>-8.2015810694324+2.05438911084436i</v>
      </c>
      <c r="AT143" s="223" t="str">
        <f t="shared" ca="1" si="70"/>
        <v>-2.25504724252753+8.14869367390852i</v>
      </c>
      <c r="AU143" s="223" t="str">
        <f t="shared" ca="1" si="71"/>
        <v>5.97856365096297+5.97856365096266i</v>
      </c>
      <c r="AV143" s="223" t="str">
        <f t="shared" ca="1" si="72"/>
        <v>8.14869367390841-2.25504724252789i</v>
      </c>
      <c r="AW143" s="223" t="str">
        <f t="shared" ca="1" si="73"/>
        <v>2.05438911084484-8.20158106943228i</v>
      </c>
      <c r="AX143" s="223" t="str">
        <f t="shared" ca="1" si="74"/>
        <v>-6.12348431616442-5.83004172257078i</v>
      </c>
      <c r="AY143" s="223" t="str">
        <f t="shared" ca="1" si="75"/>
        <v>-8.09089781001455+2.45434701807414i</v>
      </c>
      <c r="AZ143" s="223" t="str">
        <f t="shared" ca="1" si="76"/>
        <v>-1.85249349197946+8.2495281391969i</v>
      </c>
      <c r="BA143" s="223" t="str">
        <f t="shared" ca="1" si="77"/>
        <v>6.26471642338623+5.67800799504392i</v>
      </c>
      <c r="BB143" s="223" t="str">
        <f t="shared" ca="1" si="78"/>
        <v>8.02822829181834-2.65216838674985i</v>
      </c>
      <c r="BC143" s="223" t="str">
        <f t="shared" ca="1" si="79"/>
        <v>1.64948200030459-8.29250600168001i</v>
      </c>
      <c r="BD143" s="223" t="str">
        <f t="shared" ca="1" si="80"/>
        <v>-6.40217489968741-5.52255404781522i</v>
      </c>
      <c r="BE143" s="223" t="str">
        <f t="shared" ca="1" si="81"/>
        <v>-7.96072286909365+2.8483921883612i</v>
      </c>
      <c r="BF143" s="223" t="str">
        <f t="shared" ca="1" si="82"/>
        <v>-1.44547692235001+8.33048876862464i</v>
      </c>
      <c r="BG143" s="223" t="str">
        <f t="shared" ca="1" si="83"/>
        <v>6.53577694522124+5.36377352053031i</v>
      </c>
      <c r="BH143" s="223" t="str">
        <f t="shared" ca="1" si="84"/>
        <v>7.88842220458323-3.04290022502646i</v>
      </c>
      <c r="BI143" s="223" t="str">
        <f t="shared" ca="1" si="85"/>
        <v>1.24060114314727-8.36345356063208i</v>
      </c>
      <c r="BJ143" s="223" t="str">
        <f t="shared" ca="1" si="86"/>
        <v>-6.66544208311222-5.20176205664045i</v>
      </c>
      <c r="BK143" s="223" t="str">
        <f t="shared" ca="1" si="87"/>
        <v>-7.81136984950418+3.23557533237675i</v>
      </c>
      <c r="BL143" s="223" t="str">
        <f t="shared" ca="1" si="88"/>
        <v>-1.03497807220573+8.39138052094416i</v>
      </c>
      <c r="BM143" s="223" t="str">
        <f t="shared" ca="1" si="89"/>
        <v>6.79109220792926+5.03661724579406i</v>
      </c>
      <c r="BN143" s="223" t="str">
        <f t="shared" ca="1" si="90"/>
        <v>7.72961221731337-3.42630145013361i</v>
      </c>
      <c r="BO143" s="223" t="str">
        <f t="shared" ca="1" si="91"/>
        <v>0.828731569173051-8.41425282740445i</v>
      </c>
      <c r="BP143" s="223" t="str">
        <f t="shared" ca="1" si="92"/>
        <v>-6.91265163273504-4.86843856505075i</v>
      </c>
      <c r="BQ143" s="223" t="str">
        <f t="shared" ca="1" si="93"/>
        <v>-7.64319855575204+3.61496369201374i</v>
      </c>
      <c r="BR143" s="223" t="str">
        <f t="shared" ca="1" si="94"/>
        <v>-0.621985869231367+8.43205670259067i</v>
      </c>
      <c r="BS143" s="223" t="str">
        <f t="shared" ca="1" si="95"/>
        <v>7.03004713467847+4.69732731895775i</v>
      </c>
      <c r="BT143" s="223" t="str">
        <f t="shared" ca="1" si="96"/>
        <v>7.55218091717798-3.80144841493877i</v>
      </c>
      <c r="BU143" s="223" t="str">
        <f t="shared" ca="1" si="97"/>
        <v>0.414865508260447-8.44478142211411i</v>
      </c>
      <c r="BV143" s="223" t="str">
        <f t="shared" ca="1" si="98"/>
        <v>-7.14320799909787-4.52338657853294i</v>
      </c>
      <c r="BW143" s="223" t="str">
        <f t="shared" ca="1" si="99"/>
        <v>-7.45661412721363+3.98564328748394i</v>
      </c>
      <c r="BX143" s="223" t="str">
        <f t="shared" ca="1" si="100"/>
        <v>-0.207495247819332+8.45241932107962i</v>
      </c>
      <c r="BY143" s="223" t="str">
        <f t="shared" ca="1" si="101"/>
        <v>7.25206606212081+4.34672111917285i</v>
      </c>
      <c r="BZ143" s="223" t="str">
        <f t="shared" ca="1" si="102"/>
        <v>7.35655575172018-4.16743735754486i</v>
      </c>
      <c r="CA143" s="223" t="str">
        <f t="shared" ca="1" si="103"/>
        <v>-4.43319161214169E-13-8.45496579870242i</v>
      </c>
      <c r="CB143" s="223" t="str">
        <f t="shared" ca="1" si="104"/>
        <v>-7.35655575172014-4.16743735754492i</v>
      </c>
      <c r="CC143" s="223" t="str">
        <f t="shared" ca="1" si="105"/>
        <v>-7.25206606212085+4.34672111917278i</v>
      </c>
      <c r="CD143" s="223" t="str">
        <f t="shared" ca="1" si="106"/>
        <v>0.207495247819257+8.45241932107963i</v>
      </c>
      <c r="CE143" s="223" t="str">
        <f t="shared" ca="1" si="107"/>
        <v>7.45661412721356+3.98564328748406i</v>
      </c>
      <c r="CF143" s="223" t="str">
        <f t="shared" ca="1" si="108"/>
        <v>7.1432079990979-4.52338657853288i</v>
      </c>
      <c r="CG143" s="223" t="str">
        <f t="shared" ca="1" si="109"/>
        <v>-0.414865508260373-8.44478142211411i</v>
      </c>
      <c r="CH143" s="223" t="str">
        <f t="shared" ca="1" si="110"/>
        <v>-7.55218091717792-3.80144841493889i</v>
      </c>
      <c r="CI143" s="223" t="str">
        <f t="shared" ca="1" si="111"/>
        <v>-7.03004713467851+4.69732731895769i</v>
      </c>
      <c r="CJ143" s="223" t="str">
        <f t="shared" ca="1" si="112"/>
        <v>0.621985869231293+8.43205670259067i</v>
      </c>
      <c r="CK143" s="223" t="str">
        <f t="shared" ca="1" si="113"/>
        <v>7.64319855575204+3.61496369201376i</v>
      </c>
      <c r="CL143" s="223" t="str">
        <f t="shared" ca="1" si="114"/>
        <v>6.91265163273511-4.86843856505064i</v>
      </c>
      <c r="CM143" s="223" t="str">
        <f t="shared" ca="1" si="115"/>
        <v>-0.828731569172977-8.41425282740446i</v>
      </c>
      <c r="CN143" s="223" t="str">
        <f t="shared" ca="1" si="116"/>
        <v>-7.72961221731336-3.42630145013361i</v>
      </c>
      <c r="CO143" s="223" t="str">
        <f t="shared" ca="1" si="117"/>
        <v>-6.79109220792884+5.03661724579464i</v>
      </c>
      <c r="CP143" s="223" t="str">
        <f t="shared" ca="1" si="118"/>
        <v>1.03497807220566+8.39138052094417i</v>
      </c>
      <c r="CQ143" s="223" t="str">
        <f t="shared" ca="1" si="119"/>
        <v>7.81136984950414+3.23557533237682i</v>
      </c>
      <c r="CR143" s="223" t="str">
        <f t="shared" ca="1" si="120"/>
        <v>6.66544208311223-5.20176205664044i</v>
      </c>
      <c r="CS143" s="223" t="str">
        <f t="shared" ca="1" si="121"/>
        <v>-1.24060114314714-8.3634535606321i</v>
      </c>
      <c r="CT143" s="223" t="str">
        <f t="shared" ca="1" si="122"/>
        <v>-7.8884222045835-3.04290022502574i</v>
      </c>
      <c r="CU143" s="223" t="str">
        <f t="shared" ca="1" si="123"/>
        <v>-6.53577694522125+5.36377352053031i</v>
      </c>
      <c r="CV143" s="223" t="str">
        <f t="shared" ca="1" si="124"/>
        <v>1.44547692234987+8.33048876862466i</v>
      </c>
      <c r="CW143" s="223" t="str">
        <f t="shared" ca="1" si="125"/>
        <v>7.96072286909362+2.84839218836127i</v>
      </c>
      <c r="CX143" s="223" t="str">
        <f t="shared" ca="1" si="126"/>
        <v>6.40217489968746-5.52255404781516i</v>
      </c>
      <c r="CY143" s="223" t="str">
        <f t="shared" ca="1" si="127"/>
        <v>-1.64948200030375-8.29250600168017i</v>
      </c>
      <c r="CZ143" s="223" t="str">
        <f t="shared" ca="1" si="128"/>
        <v>-8.0282282918183-2.65216838674998i</v>
      </c>
      <c r="DA143" s="223" t="str">
        <f t="shared" ca="1" si="129"/>
        <v>-6.26471642338628+5.67800799504386i</v>
      </c>
      <c r="DB143" s="223" t="str">
        <f t="shared" ca="1" si="130"/>
        <v>1.85249349197944+8.2495281391969i</v>
      </c>
      <c r="DC143" s="223" t="str">
        <f t="shared" ca="1" si="131"/>
        <v>8.09089781001452+2.45434701807428i</v>
      </c>
      <c r="DD143" s="223" t="str">
        <f t="shared" ca="1" si="132"/>
        <v>6.12348431616447-5.83004172257073i</v>
      </c>
      <c r="DE143" s="223" t="str">
        <f t="shared" ca="1" si="133"/>
        <v>-2.05438911084477-8.2015810694323i</v>
      </c>
      <c r="DF143" s="223" t="str">
        <f t="shared" ca="1" si="134"/>
        <v>-8.14869367390954-2.25504724252386i</v>
      </c>
      <c r="DG143" s="223" t="str">
        <f t="shared" ca="1" si="135"/>
        <v>-5.97856365096184+5.9785636509638i</v>
      </c>
      <c r="DH143" s="223" t="str">
        <f t="shared" ca="1" si="136"/>
        <v>2.25504724252664+8.14869367390876i</v>
      </c>
      <c r="DI143" s="223" t="str">
        <f t="shared" ca="1" si="137"/>
        <v>8.20158106943133+2.05438911084861i</v>
      </c>
      <c r="DJ143" s="223" t="str">
        <f t="shared" ca="1" si="138"/>
        <v>5.83004172256932-6.12348431616581i</v>
      </c>
      <c r="DK143" s="223" t="str">
        <f t="shared" ca="1" si="139"/>
        <v>-2.4543470180729-8.09089781001493i</v>
      </c>
      <c r="DL143" s="223" t="str">
        <f t="shared" ca="1" si="140"/>
        <v>-8.24952813919606-1.85249349198319i</v>
      </c>
      <c r="DM143" s="223" t="str">
        <f t="shared" ca="1" si="141"/>
        <v>-5.67800799504234+6.26471642338765i</v>
      </c>
      <c r="DN143" s="223" t="str">
        <f t="shared" ca="1" si="142"/>
        <v>2.65216838674942+8.02822829181849i</v>
      </c>
      <c r="DO143" s="223" t="str">
        <f t="shared" ca="1" si="143"/>
        <v>8.29250600167943+1.64948200030751i</v>
      </c>
      <c r="DP143" s="223" t="str">
        <f t="shared" ca="1" si="144"/>
        <v>5.52255404781361-6.40217489968879i</v>
      </c>
      <c r="DQ143" s="223" t="str">
        <f t="shared" ca="1" si="145"/>
        <v>-2.84839218836071-7.96072286909382i</v>
      </c>
      <c r="DR143" s="223" t="str">
        <f t="shared" ca="1" si="146"/>
        <v>-8.33048876862413-1.44547692235294i</v>
      </c>
      <c r="DS143" s="223" t="str">
        <f t="shared" ca="1" si="147"/>
        <v>-5.36377352052806+6.53577694522309i</v>
      </c>
      <c r="DT143" s="223" t="str">
        <f t="shared" ca="1" si="148"/>
        <v>3.04290022502597+7.88842220458341i</v>
      </c>
      <c r="DU143" s="223" t="str">
        <f t="shared" ca="1" si="149"/>
        <v>8.36345356063165+1.24060114315021i</v>
      </c>
      <c r="DV143" s="223" t="str">
        <f t="shared" ca="1" si="150"/>
        <v>5.20176205663816-6.66544208311402i</v>
      </c>
      <c r="DW143" s="223" t="str">
        <f t="shared" ca="1" si="151"/>
        <v>-3.23557533237716-7.811369849504i</v>
      </c>
      <c r="DX143" s="223" t="str">
        <f t="shared" ca="1" si="152"/>
        <v>-8.39138052094389-1.03497807220792i</v>
      </c>
      <c r="DY143" s="223" t="str">
        <f t="shared" ca="1" si="153"/>
        <v>-5.03661724579173+6.79109220793099i</v>
      </c>
      <c r="DZ143" s="223" t="str">
        <f t="shared" ca="1" si="154"/>
        <v>3.42630145013395+7.72961221731322i</v>
      </c>
      <c r="EA143" s="223" t="str">
        <f t="shared" ca="1" si="155"/>
        <v>8.41425282740423+0.828731569175241i</v>
      </c>
      <c r="EB143" s="223" t="str">
        <f t="shared" ca="1" si="156"/>
        <v>4.86843856504769-6.91265163273719i</v>
      </c>
      <c r="EC143" s="223" t="str">
        <f t="shared" ca="1" si="157"/>
        <v>-3.61496369201485-7.64319855575152i</v>
      </c>
      <c r="ED143" s="223" t="str">
        <f t="shared" ca="1" si="158"/>
        <v>-8.43205670259051-0.621985869233561i</v>
      </c>
      <c r="EE143" s="223" t="str">
        <f t="shared" ca="1" si="159"/>
        <v>-4.69732731895468+7.03004713468051i</v>
      </c>
      <c r="EF143" s="223" t="str">
        <f t="shared" ca="1" si="160"/>
        <v>3.80144841493986+7.55218091717743i</v>
      </c>
      <c r="EG143" s="223" t="str">
        <f t="shared" ca="1" si="161"/>
        <v>8.44478142211404+0.414865508261805i</v>
      </c>
      <c r="EH143" s="223" t="str">
        <f t="shared" ca="1" si="162"/>
        <v>4.52338657853612-7.14320799909586i</v>
      </c>
      <c r="EI143" s="223" t="str">
        <f t="shared" ca="1" si="163"/>
        <v>-3.98564328748503-7.45661412721306i</v>
      </c>
      <c r="EJ143" s="223" t="str">
        <f t="shared" ca="1" si="164"/>
        <v>-8.45241932107959-0.207495247820691i</v>
      </c>
      <c r="EK143" s="223" t="str">
        <f t="shared" ca="1" si="165"/>
        <v>-4.34672111917608+7.25206606211888i</v>
      </c>
      <c r="EL143" s="223" t="str">
        <f t="shared" ca="1" si="166"/>
        <v>4.1674373575466+7.35655575171919i</v>
      </c>
      <c r="EM143" s="223" t="str">
        <f t="shared" ca="1" si="167"/>
        <v>8.45496579870242+1.03579832696946E-12i</v>
      </c>
      <c r="EN143" s="223"/>
      <c r="EO143" s="223"/>
      <c r="EP143" s="223"/>
    </row>
    <row r="144" spans="1:146" ht="15" thickBot="1">
      <c r="A144" s="257">
        <f t="shared" si="168"/>
        <v>8.5937500000000044E-4</v>
      </c>
      <c r="B144" s="256">
        <v>44</v>
      </c>
      <c r="C144" s="230">
        <f t="shared" si="169"/>
        <v>8800</v>
      </c>
      <c r="D144" s="229">
        <f t="shared" si="170"/>
        <v>55292.03070318036</v>
      </c>
      <c r="E144" s="229" t="str">
        <f t="shared" si="171"/>
        <v>55292.0307031804i</v>
      </c>
      <c r="F144" s="229" t="str">
        <f t="shared" si="177"/>
        <v>0.774772178430611-0.437510695979866i</v>
      </c>
      <c r="G144" s="229" t="str">
        <f t="shared" si="178"/>
        <v>-4.86474249619032-0.0954091414891453i</v>
      </c>
      <c r="H144" s="229" t="str">
        <f t="shared" si="179"/>
        <v>0.0359396581964372-0.0106857555252772i</v>
      </c>
      <c r="I144" s="229" t="str">
        <f t="shared" si="174"/>
        <v>-0.00712057536903115-0.000819645193734231i</v>
      </c>
      <c r="J144" s="255" t="str">
        <f ca="1">IMPRODUCT(1/N_FFT2,BG100)</f>
        <v>0.0445602183518012-0.000510332527111019i</v>
      </c>
      <c r="K144" s="254" t="str">
        <f t="shared" ca="1" si="175"/>
        <v>-0.000317712684837538-0.0000328897075812396i</v>
      </c>
      <c r="N144" s="246">
        <f t="shared" ca="1" si="176"/>
        <v>7.5468107481950941</v>
      </c>
      <c r="O144" s="223">
        <f t="shared" ca="1" si="39"/>
        <v>-8.4531892518049059</v>
      </c>
      <c r="P144" s="223" t="str">
        <f t="shared" ca="1" si="40"/>
        <v>-3.98480582907344+7.4550473527277i</v>
      </c>
      <c r="Q144" s="223" t="str">
        <f t="shared" ca="1" si="41"/>
        <v>4.69634032238403+7.02856998991828i</v>
      </c>
      <c r="R144" s="223" t="str">
        <f t="shared" ca="1" si="42"/>
        <v>8.41248483506582-0.828557437126458i</v>
      </c>
      <c r="S144" s="223" t="str">
        <f t="shared" ca="1" si="43"/>
        <v>3.23489547731235-7.80972853418697i</v>
      </c>
      <c r="T144" s="223" t="str">
        <f t="shared" ca="1" si="44"/>
        <v>-5.36264649110937-6.53440365589871i</v>
      </c>
      <c r="U144" s="223" t="str">
        <f t="shared" ca="1" si="45"/>
        <v>-8.29076359063304+1.64913541319791i</v>
      </c>
      <c r="V144" s="223" t="str">
        <f t="shared" ca="1" si="46"/>
        <v>-2.45383131373108+8.08919776063009i</v>
      </c>
      <c r="W144" s="223" t="str">
        <f t="shared" ca="1" si="47"/>
        <v>5.97730744260448+5.97730744260449i</v>
      </c>
      <c r="X144" s="223" t="str">
        <f t="shared" ca="1" si="48"/>
        <v>8.0891977606301-2.45383131373105i</v>
      </c>
      <c r="Y144" s="223" t="str">
        <f t="shared" ca="1" si="49"/>
        <v>1.64913541319801-8.29076359063303i</v>
      </c>
      <c r="Z144" s="223" t="str">
        <f t="shared" ca="1" si="50"/>
        <v>-6.5344036558987-5.36264649110938i</v>
      </c>
      <c r="AA144" s="223" t="str">
        <f t="shared" ca="1" si="51"/>
        <v>-7.80972853418694+3.23489547731241i</v>
      </c>
      <c r="AB144" s="223" t="str">
        <f t="shared" ca="1" si="52"/>
        <v>-0.828557437126392+8.41248483506583i</v>
      </c>
      <c r="AC144" s="223" t="str">
        <f t="shared" ca="1" si="53"/>
        <v>7.02856998991836+4.69634032238391i</v>
      </c>
      <c r="AD144" s="223" t="str">
        <f t="shared" ca="1" si="54"/>
        <v>7.45504735272759-3.98480582907365i</v>
      </c>
      <c r="AE144" s="223" t="str">
        <f t="shared" ca="1" si="55"/>
        <v>-3.0963746492296E-13-8.45318925180491i</v>
      </c>
      <c r="AF144" s="223" t="str">
        <f t="shared" ca="1" si="56"/>
        <v>-7.45504735272789-3.98480582907308i</v>
      </c>
      <c r="AG144" s="223" t="str">
        <f t="shared" ca="1" si="57"/>
        <v>-7.02856998991848+4.69634032238373i</v>
      </c>
      <c r="AH144" s="223" t="str">
        <f t="shared" ca="1" si="58"/>
        <v>0.828557437126172+8.41248483506585i</v>
      </c>
      <c r="AI144" s="223" t="str">
        <f t="shared" ca="1" si="59"/>
        <v>7.80972853418686+3.23489547731261i</v>
      </c>
      <c r="AJ144" s="223" t="str">
        <f t="shared" ca="1" si="60"/>
        <v>6.53440365589884-5.3626464911092i</v>
      </c>
      <c r="AK144" s="223" t="str">
        <f t="shared" ca="1" si="61"/>
        <v>-1.64913541319781-8.29076359063307i</v>
      </c>
      <c r="AL144" s="223" t="str">
        <f t="shared" ca="1" si="62"/>
        <v>-8.08919776063008-2.45383131373111i</v>
      </c>
      <c r="AM144" s="223" t="str">
        <f t="shared" ca="1" si="63"/>
        <v>-5.97730744260445+5.97730744260453i</v>
      </c>
      <c r="AN144" s="223" t="str">
        <f t="shared" ca="1" si="64"/>
        <v>2.45383131373119+8.08919776063005i</v>
      </c>
      <c r="AO144" s="223" t="str">
        <f t="shared" ca="1" si="65"/>
        <v>8.29076359063309+1.64913541319769i</v>
      </c>
      <c r="AP144" s="223" t="str">
        <f t="shared" ca="1" si="66"/>
        <v>5.36264649110914-6.53440365589889i</v>
      </c>
      <c r="AQ144" s="223" t="str">
        <f t="shared" ca="1" si="67"/>
        <v>-3.23489547731268-7.80972853418683i</v>
      </c>
      <c r="AR144" s="223" t="str">
        <f t="shared" ca="1" si="68"/>
        <v>-3.23489547731268-7.80972853418683i</v>
      </c>
      <c r="AS144" s="223" t="str">
        <f t="shared" ca="1" si="69"/>
        <v>-4.69634032238433+7.02856998991808i</v>
      </c>
      <c r="AT144" s="223" t="str">
        <f t="shared" ca="1" si="70"/>
        <v>3.98480582907318+7.45504735272784i</v>
      </c>
      <c r="AU144" s="223" t="str">
        <f t="shared" ca="1" si="71"/>
        <v>8.45318925180491+2.21614380516626E-13i</v>
      </c>
      <c r="AV144" s="223" t="str">
        <f t="shared" ca="1" si="72"/>
        <v>3.98480582907358-7.45504735272763i</v>
      </c>
      <c r="AW144" s="223" t="str">
        <f t="shared" ca="1" si="73"/>
        <v>-4.69634032238401-7.02856998991829i</v>
      </c>
      <c r="AX144" s="223" t="str">
        <f t="shared" ca="1" si="74"/>
        <v>-8.41248483506582+0.828557437126509i</v>
      </c>
      <c r="AY144" s="223" t="str">
        <f t="shared" ca="1" si="75"/>
        <v>-3.23489547731232+7.80972853418698i</v>
      </c>
      <c r="AZ144" s="223" t="str">
        <f t="shared" ca="1" si="76"/>
        <v>5.36264649110945+6.53440365589864i</v>
      </c>
      <c r="BA144" s="223" t="str">
        <f t="shared" ca="1" si="77"/>
        <v>8.29076359063301-1.64913541319808i</v>
      </c>
      <c r="BB144" s="223" t="str">
        <f t="shared" ca="1" si="78"/>
        <v>2.45383131373078-8.08919776063017i</v>
      </c>
      <c r="BC144" s="223" t="str">
        <f t="shared" ca="1" si="79"/>
        <v>-5.97730744260474-5.97730744260423i</v>
      </c>
      <c r="BD144" s="223" t="str">
        <f t="shared" ca="1" si="80"/>
        <v>-8.08919776063021+2.45383131373069i</v>
      </c>
      <c r="BE144" s="223" t="str">
        <f t="shared" ca="1" si="81"/>
        <v>-1.64913541319824+8.29076359063298i</v>
      </c>
      <c r="BF144" s="223" t="str">
        <f t="shared" ca="1" si="82"/>
        <v>6.53440365589857+5.36264649110953i</v>
      </c>
      <c r="BG144" s="223" t="str">
        <f t="shared" ca="1" si="83"/>
        <v>7.80972853418702-3.23489547731222i</v>
      </c>
      <c r="BH144" s="223" t="str">
        <f t="shared" ca="1" si="84"/>
        <v>0.828557437126612-8.4124848350658i</v>
      </c>
      <c r="BI144" s="223" t="str">
        <f t="shared" ca="1" si="85"/>
        <v>-7.02856998991823-4.6963403223841i</v>
      </c>
      <c r="BJ144" s="223" t="str">
        <f t="shared" ca="1" si="86"/>
        <v>-7.45504735272771+3.98480582907343i</v>
      </c>
      <c r="BK144" s="223" t="str">
        <f t="shared" ca="1" si="87"/>
        <v>1.18054845490711E-13+8.45318925180491i</v>
      </c>
      <c r="BL144" s="223" t="str">
        <f t="shared" ca="1" si="88"/>
        <v>7.45504735272779+3.98480582907327i</v>
      </c>
      <c r="BM144" s="223" t="str">
        <f t="shared" ca="1" si="89"/>
        <v>7.02856998991814-4.69634032238424i</v>
      </c>
      <c r="BN144" s="223" t="str">
        <f t="shared" ca="1" si="90"/>
        <v>-0.828557437126788-8.41248483506578i</v>
      </c>
      <c r="BO144" s="223" t="str">
        <f t="shared" ca="1" si="91"/>
        <v>-7.80972853418711-3.23489547731201i</v>
      </c>
      <c r="BP144" s="223" t="str">
        <f t="shared" ca="1" si="92"/>
        <v>-6.53440365589896+5.36264649110906i</v>
      </c>
      <c r="BQ144" s="223" t="str">
        <f t="shared" ca="1" si="93"/>
        <v>1.64913541319759+8.29076359063311i</v>
      </c>
      <c r="BR144" s="223" t="str">
        <f t="shared" ca="1" si="94"/>
        <v>8.08919776063001+2.45383131373132i</v>
      </c>
      <c r="BS144" s="223" t="str">
        <f t="shared" ca="1" si="95"/>
        <v>5.97730744260463-5.97730744260435i</v>
      </c>
      <c r="BT144" s="223" t="str">
        <f t="shared" ca="1" si="96"/>
        <v>-2.45383131373101-8.08919776063011i</v>
      </c>
      <c r="BU144" s="223" t="str">
        <f t="shared" ca="1" si="97"/>
        <v>-8.29076359063304-1.64913541319791i</v>
      </c>
      <c r="BV144" s="223" t="str">
        <f t="shared" ca="1" si="98"/>
        <v>-5.36264649110931+6.53440365589875i</v>
      </c>
      <c r="BW144" s="223" t="str">
        <f t="shared" ca="1" si="99"/>
        <v>3.23489547731254+7.80972853418688i</v>
      </c>
      <c r="BX144" s="223" t="str">
        <f t="shared" ca="1" si="100"/>
        <v>8.41248483506584+0.828557437126334i</v>
      </c>
      <c r="BY144" s="223" t="str">
        <f t="shared" ca="1" si="101"/>
        <v>4.69634032238382-7.02856998991843i</v>
      </c>
      <c r="BZ144" s="223" t="str">
        <f t="shared" ca="1" si="102"/>
        <v>-3.98480582907378-7.45504735272752i</v>
      </c>
      <c r="CA144" s="223" t="str">
        <f t="shared" ca="1" si="103"/>
        <v>-8.45318925180491-4.43228761033251E-13i</v>
      </c>
      <c r="CB144" s="223" t="str">
        <f t="shared" ca="1" si="104"/>
        <v>-3.98480582907372+7.45504735272756i</v>
      </c>
      <c r="CC144" s="223" t="str">
        <f t="shared" ca="1" si="105"/>
        <v>4.69634032238378+7.02856998991845i</v>
      </c>
      <c r="CD144" s="223" t="str">
        <f t="shared" ca="1" si="106"/>
        <v>8.41248483506584-0.828557437126289i</v>
      </c>
      <c r="CE144" s="223" t="str">
        <f t="shared" ca="1" si="107"/>
        <v>3.23489547731246-7.80972853418692i</v>
      </c>
      <c r="CF144" s="223" t="str">
        <f t="shared" ca="1" si="108"/>
        <v>-5.36264649110927-6.53440365589879i</v>
      </c>
      <c r="CG144" s="223" t="str">
        <f t="shared" ca="1" si="109"/>
        <v>-8.29076359063304+1.64913541319793i</v>
      </c>
      <c r="CH144" s="223" t="str">
        <f t="shared" ca="1" si="110"/>
        <v>-2.45383131373105+8.0891977606301i</v>
      </c>
      <c r="CI144" s="223" t="str">
        <f t="shared" ca="1" si="111"/>
        <v>5.97730744260459+5.97730744260438i</v>
      </c>
      <c r="CJ144" s="223" t="str">
        <f t="shared" ca="1" si="112"/>
        <v>8.08919776063001-2.45383131373133i</v>
      </c>
      <c r="CK144" s="223" t="str">
        <f t="shared" ca="1" si="113"/>
        <v>1.64913541319764-8.2907635906331i</v>
      </c>
      <c r="CL144" s="223" t="str">
        <f t="shared" ca="1" si="114"/>
        <v>-6.53440365589844-5.36264649110969i</v>
      </c>
      <c r="CM144" s="223" t="str">
        <f t="shared" ca="1" si="115"/>
        <v>-7.80972853418712+3.23489547731197i</v>
      </c>
      <c r="CN144" s="223" t="str">
        <f t="shared" ca="1" si="116"/>
        <v>-0.828557437126833+8.41248483506578i</v>
      </c>
      <c r="CO144" s="223" t="str">
        <f t="shared" ca="1" si="117"/>
        <v>7.02856998991815+4.69634032238423i</v>
      </c>
      <c r="CP144" s="223" t="str">
        <f t="shared" ca="1" si="118"/>
        <v>7.45504735272781-3.98480582907323i</v>
      </c>
      <c r="CQ144" s="223" t="str">
        <f t="shared" ca="1" si="119"/>
        <v>1.03559535025914E-13-8.45318925180491i</v>
      </c>
      <c r="CR144" s="223" t="str">
        <f t="shared" ca="1" si="120"/>
        <v>-7.45504735272766-3.98480582907353i</v>
      </c>
      <c r="CS144" s="223" t="str">
        <f t="shared" ca="1" si="121"/>
        <v>-7.02856998991826+4.69634032238406i</v>
      </c>
      <c r="CT144" s="223" t="str">
        <f t="shared" ca="1" si="122"/>
        <v>0.828557437126627+8.4124848350658i</v>
      </c>
      <c r="CU144" s="223" t="str">
        <f t="shared" ca="1" si="123"/>
        <v>7.809728534187+3.23489547731226i</v>
      </c>
      <c r="CV144" s="223" t="str">
        <f t="shared" ca="1" si="124"/>
        <v>6.53440365589856-5.36264649110953i</v>
      </c>
      <c r="CW144" s="223" t="str">
        <f t="shared" ca="1" si="125"/>
        <v>-1.64913541319743-8.29076359063314i</v>
      </c>
      <c r="CX144" s="223" t="str">
        <f t="shared" ca="1" si="126"/>
        <v>-8.08919776062995-2.45383131373153i</v>
      </c>
      <c r="CY144" s="223" t="str">
        <f t="shared" ca="1" si="127"/>
        <v>-5.97730744260474+5.97730744260424i</v>
      </c>
      <c r="CZ144" s="223" t="str">
        <f t="shared" ca="1" si="128"/>
        <v>2.45383131373074+8.08919776063019i</v>
      </c>
      <c r="DA144" s="223" t="str">
        <f t="shared" ca="1" si="129"/>
        <v>8.290763590633+1.64913541319813i</v>
      </c>
      <c r="DB144" s="223" t="str">
        <f t="shared" ca="1" si="130"/>
        <v>5.36264649110943-6.53440365589865i</v>
      </c>
      <c r="DC144" s="223" t="str">
        <f t="shared" ca="1" si="131"/>
        <v>-3.23489547731228-7.80972853418699i</v>
      </c>
      <c r="DD144" s="223" t="str">
        <f t="shared" ca="1" si="132"/>
        <v>-8.41248483506606-0.828557437123984i</v>
      </c>
      <c r="DE144" s="223" t="str">
        <f t="shared" ca="1" si="133"/>
        <v>-4.69634032238545+7.02856998991734i</v>
      </c>
      <c r="DF144" s="223" t="str">
        <f t="shared" ca="1" si="134"/>
        <v>3.98480582907576+7.45504735272646i</v>
      </c>
      <c r="DG144" s="223" t="str">
        <f t="shared" ca="1" si="135"/>
        <v>8.45318925180491+1.44566892974367E-12i</v>
      </c>
      <c r="DH144" s="223" t="str">
        <f t="shared" ca="1" si="136"/>
        <v>3.984805829071-7.45504735272901i</v>
      </c>
      <c r="DI144" s="223" t="str">
        <f t="shared" ca="1" si="137"/>
        <v>-4.69634032238295-7.028569989919i</v>
      </c>
      <c r="DJ144" s="223" t="str">
        <f t="shared" ca="1" si="138"/>
        <v>-8.41248483506552+0.828557437129475i</v>
      </c>
      <c r="DK144" s="223" t="str">
        <f t="shared" ca="1" si="139"/>
        <v>-3.2348954773135+7.80972853418649i</v>
      </c>
      <c r="DL144" s="223" t="str">
        <f t="shared" ca="1" si="140"/>
        <v>5.36264649111175+6.53440365589675i</v>
      </c>
      <c r="DM144" s="223" t="str">
        <f t="shared" ca="1" si="141"/>
        <v>8.29076359063326-1.64913541319682i</v>
      </c>
      <c r="DN144" s="223" t="str">
        <f t="shared" ca="1" si="142"/>
        <v>2.45383131372799-8.08919776063103i</v>
      </c>
      <c r="DO144" s="223" t="str">
        <f t="shared" ca="1" si="143"/>
        <v>-5.97730744260388-5.97730744260509i</v>
      </c>
      <c r="DP144" s="223" t="str">
        <f t="shared" ca="1" si="144"/>
        <v>-8.08919776062912+2.45383131373428i</v>
      </c>
      <c r="DQ144" s="223" t="str">
        <f t="shared" ca="1" si="145"/>
        <v>-1.64913541319862+8.2907635906329i</v>
      </c>
      <c r="DR144" s="223" t="str">
        <f t="shared" ca="1" si="146"/>
        <v>6.534403655901+5.36264649110657i</v>
      </c>
      <c r="DS144" s="223" t="str">
        <f t="shared" ca="1" si="147"/>
        <v>7.80972853418719-3.23489547731181i</v>
      </c>
      <c r="DT144" s="223" t="str">
        <f t="shared" ca="1" si="148"/>
        <v>0.82855743712281-8.41248483506618i</v>
      </c>
      <c r="DU144" s="223" t="str">
        <f t="shared" ca="1" si="149"/>
        <v>-7.02856998991799-4.69634032238447i</v>
      </c>
      <c r="DV144" s="223" t="str">
        <f t="shared" ca="1" si="150"/>
        <v>-7.45504735272591+3.9848058290768i</v>
      </c>
      <c r="DW144" s="223" t="str">
        <f t="shared" ca="1" si="151"/>
        <v>-3.85237437711292E-13+8.45318925180491i</v>
      </c>
      <c r="DX144" s="223" t="str">
        <f t="shared" ca="1" si="152"/>
        <v>7.45504735272957+3.98480582906996i</v>
      </c>
      <c r="DY144" s="223" t="str">
        <f t="shared" ca="1" si="153"/>
        <v>7.02856998991835-4.69634032238393i</v>
      </c>
      <c r="DZ144" s="223" t="str">
        <f t="shared" ca="1" si="154"/>
        <v>-0.828557437130531-8.41248483506542i</v>
      </c>
      <c r="EA144" s="223" t="str">
        <f t="shared" ca="1" si="155"/>
        <v>-7.80972853418694-3.23489547731241i</v>
      </c>
      <c r="EB144" s="223" t="str">
        <f t="shared" ca="1" si="156"/>
        <v>-6.53440365590141+5.36264649110607i</v>
      </c>
      <c r="EC144" s="223" t="str">
        <f t="shared" ca="1" si="157"/>
        <v>1.64913541319798+8.29076359063303i</v>
      </c>
      <c r="ED144" s="223" t="str">
        <f t="shared" ca="1" si="158"/>
        <v>8.08919776062893+2.4538313137349i</v>
      </c>
      <c r="EE144" s="223" t="str">
        <f t="shared" ca="1" si="159"/>
        <v>5.97730744260425-5.97730744260472i</v>
      </c>
      <c r="EF144" s="223" t="str">
        <f t="shared" ca="1" si="160"/>
        <v>-2.45383131372725-8.08919776063125i</v>
      </c>
      <c r="EG144" s="223" t="str">
        <f t="shared" ca="1" si="161"/>
        <v>-8.29076359063311-1.64913541319758i</v>
      </c>
      <c r="EH144" s="223" t="str">
        <f t="shared" ca="1" si="162"/>
        <v>-5.36264649111226+6.53440365589634i</v>
      </c>
      <c r="EI144" s="223" t="str">
        <f t="shared" ca="1" si="163"/>
        <v>3.2348954773129+7.80972853418673i</v>
      </c>
      <c r="EJ144" s="223" t="str">
        <f t="shared" ca="1" si="164"/>
        <v>8.41248483506547+0.828557437130003i</v>
      </c>
      <c r="EK144" s="223" t="str">
        <f t="shared" ca="1" si="165"/>
        <v>4.69634032238339-7.02856998991871i</v>
      </c>
      <c r="EL144" s="223" t="str">
        <f t="shared" ca="1" si="166"/>
        <v>-3.98480582907032-7.45504735272937i</v>
      </c>
      <c r="EM144" s="223" t="str">
        <f t="shared" ca="1" si="167"/>
        <v>-8.45318925180491+7.95321098658591E-13i</v>
      </c>
      <c r="EN144" s="223"/>
      <c r="EO144" s="223"/>
      <c r="EP144" s="223"/>
    </row>
    <row r="145" spans="1:146" ht="15" thickBot="1">
      <c r="A145" s="257">
        <f t="shared" si="168"/>
        <v>8.7890625000000046E-4</v>
      </c>
      <c r="B145" s="256">
        <v>45</v>
      </c>
      <c r="C145" s="230">
        <f t="shared" si="169"/>
        <v>9000</v>
      </c>
      <c r="D145" s="229">
        <f t="shared" si="170"/>
        <v>56548.667764616279</v>
      </c>
      <c r="E145" s="229" t="str">
        <f t="shared" si="171"/>
        <v>56548.6677646163i</v>
      </c>
      <c r="F145" s="229" t="str">
        <f t="shared" si="177"/>
        <v>0.773166569844735-0.435621798737258i</v>
      </c>
      <c r="G145" s="229" t="str">
        <f t="shared" si="178"/>
        <v>-4.88885109578067-0.0418010556682292i</v>
      </c>
      <c r="H145" s="229" t="str">
        <f t="shared" si="179"/>
        <v>0.0359322739337121-0.0104485698165897i</v>
      </c>
      <c r="I145" s="229" t="str">
        <f t="shared" si="174"/>
        <v>-0.00708664572502365-0.000920103725215575i</v>
      </c>
      <c r="J145" s="255" t="str">
        <f ca="1">IMPRODUCT(1/N_FFT2,BH100)</f>
        <v>-0.0621765319606281-0.00569111393323574i</v>
      </c>
      <c r="K145" s="254" t="str">
        <f t="shared" ca="1" si="175"/>
        <v>0.000435386639284985+0.0000975397669035468i</v>
      </c>
      <c r="N145" s="246">
        <f t="shared" ca="1" si="176"/>
        <v>7.5487851167446589</v>
      </c>
      <c r="O145" s="223">
        <f t="shared" ca="1" si="39"/>
        <v>-8.4512148832553411</v>
      </c>
      <c r="P145" s="223" t="str">
        <f t="shared" ca="1" si="40"/>
        <v>-3.79976196085725+7.54883050834889i</v>
      </c>
      <c r="Q145" s="223" t="str">
        <f t="shared" ca="1" si="41"/>
        <v>5.03438282807128+6.78807944439203i</v>
      </c>
      <c r="R145" s="223" t="str">
        <f t="shared" ca="1" si="42"/>
        <v>8.32679307549616-1.44483565876046i</v>
      </c>
      <c r="S145" s="223" t="str">
        <f t="shared" ca="1" si="43"/>
        <v>2.45325818479386-8.08730840772742i</v>
      </c>
      <c r="T145" s="223" t="str">
        <f t="shared" ca="1" si="44"/>
        <v>-6.12076772659371-5.82745531428989i</v>
      </c>
      <c r="U145" s="223" t="str">
        <f t="shared" ca="1" si="45"/>
        <v>-7.95719121691548+2.84712854300604i</v>
      </c>
      <c r="V145" s="223" t="str">
        <f t="shared" ca="1" si="46"/>
        <v>-1.03451892011297+8.38765781412695i</v>
      </c>
      <c r="W145" s="223" t="str">
        <f t="shared" ca="1" si="47"/>
        <v>7.0269283624658+4.69524342198892i</v>
      </c>
      <c r="X145" s="223" t="str">
        <f t="shared" ca="1" si="48"/>
        <v>7.35329212898482-4.16558853810197i</v>
      </c>
      <c r="Y145" s="223" t="str">
        <f t="shared" ca="1" si="49"/>
        <v>-0.414681459562462-8.44103502480897i</v>
      </c>
      <c r="Z145" s="223" t="str">
        <f t="shared" ca="1" si="50"/>
        <v>-7.72618309381898-3.42478142422875i</v>
      </c>
      <c r="AA145" s="223" t="str">
        <f t="shared" ca="1" si="51"/>
        <v>-6.53287744837133+5.36139396496078i</v>
      </c>
      <c r="AB145" s="223" t="str">
        <f t="shared" ca="1" si="52"/>
        <v>1.85167166175343+8.24586836300555i</v>
      </c>
      <c r="AC145" s="223" t="str">
        <f t="shared" ca="1" si="53"/>
        <v>8.19794256422064+2.05347771273423i</v>
      </c>
      <c r="AD145" s="223" t="str">
        <f t="shared" ca="1" si="54"/>
        <v>5.52010405170932-6.39933467332808i</v>
      </c>
      <c r="AE145" s="223" t="str">
        <f t="shared" ca="1" si="55"/>
        <v>-3.2341399191792-7.80790445549432i</v>
      </c>
      <c r="AF145" s="223" t="str">
        <f t="shared" ca="1" si="56"/>
        <v>-8.42831595041149-0.621709934773256i</v>
      </c>
      <c r="AG145" s="223" t="str">
        <f t="shared" ca="1" si="57"/>
        <v>-4.34479276324824+7.24884879462817i</v>
      </c>
      <c r="AH145" s="223" t="str">
        <f t="shared" ca="1" si="58"/>
        <v>4.52137984769622+7.14003902480953i</v>
      </c>
      <c r="AI145" s="223" t="str">
        <f t="shared" ca="1" si="59"/>
        <v>8.4105199736405-0.828363915167031i</v>
      </c>
      <c r="AJ145" s="223" t="str">
        <f t="shared" ca="1" si="60"/>
        <v>3.04155028917418-7.88492262748222i</v>
      </c>
      <c r="AK145" s="223" t="str">
        <f t="shared" ca="1" si="61"/>
        <v>-5.67548903418679-6.26193717836438i</v>
      </c>
      <c r="AL145" s="223" t="str">
        <f t="shared" ca="1" si="62"/>
        <v>-8.14507863137574+2.25404682552578i</v>
      </c>
      <c r="AM145" s="223" t="str">
        <f t="shared" ca="1" si="63"/>
        <v>-1.64875023300162+8.28882715902157i</v>
      </c>
      <c r="AN145" s="223" t="str">
        <f t="shared" ca="1" si="64"/>
        <v>6.66248506231893+5.19945437496413i</v>
      </c>
      <c r="AO145" s="223" t="str">
        <f t="shared" ca="1" si="65"/>
        <v>7.63980776834833-3.61335996900959i</v>
      </c>
      <c r="AP145" s="223" t="str">
        <f t="shared" ca="1" si="66"/>
        <v>0.207403195745923-8.44866953533815i</v>
      </c>
      <c r="AQ145" s="223" t="str">
        <f t="shared" ca="1" si="67"/>
        <v>-7.45330611512008-3.98387511818208i</v>
      </c>
      <c r="AR145" s="223" t="str">
        <f t="shared" ca="1" si="68"/>
        <v>-7.45330611512008-3.98387511818208i</v>
      </c>
      <c r="AS145" s="223" t="str">
        <f t="shared" ca="1" si="69"/>
        <v>1.24005076954387+8.35974324318099i</v>
      </c>
      <c r="AT145" s="223" t="str">
        <f t="shared" ca="1" si="70"/>
        <v>8.02466669189822+2.65099179306463i</v>
      </c>
      <c r="AU145" s="223" t="str">
        <f t="shared" ca="1" si="71"/>
        <v>5.97591135321436-5.97591135321469i</v>
      </c>
      <c r="AV145" s="223" t="str">
        <f t="shared" ca="1" si="72"/>
        <v>-2.65099179306428-8.02466669189832i</v>
      </c>
      <c r="AW145" s="223" t="str">
        <f t="shared" ca="1" si="73"/>
        <v>-8.35974324318094-1.24005076954423i</v>
      </c>
      <c r="AX145" s="223" t="str">
        <f t="shared" ca="1" si="74"/>
        <v>-4.86627875721055+6.90958494123041i</v>
      </c>
      <c r="AY145" s="223" t="str">
        <f t="shared" ca="1" si="75"/>
        <v>3.98387511818173+7.45330611512026i</v>
      </c>
      <c r="AZ145" s="223" t="str">
        <f t="shared" ca="1" si="76"/>
        <v>8.44866953533814-0.207403195746365i</v>
      </c>
      <c r="BA145" s="223" t="str">
        <f t="shared" ca="1" si="77"/>
        <v>3.61335996900996-7.63980776834816i</v>
      </c>
      <c r="BB145" s="223" t="str">
        <f t="shared" ca="1" si="78"/>
        <v>-5.19945437496382-6.66248506231918i</v>
      </c>
      <c r="BC145" s="223" t="str">
        <f t="shared" ca="1" si="79"/>
        <v>-8.28882715902149+1.64875023300206i</v>
      </c>
      <c r="BD145" s="223" t="str">
        <f t="shared" ca="1" si="80"/>
        <v>-2.25404682552617+8.14507863137563i</v>
      </c>
      <c r="BE145" s="223" t="str">
        <f t="shared" ca="1" si="81"/>
        <v>6.26193717836468+5.67548903418646i</v>
      </c>
      <c r="BF145" s="223" t="str">
        <f t="shared" ca="1" si="82"/>
        <v>7.88492262748206-3.04155028917459i</v>
      </c>
      <c r="BG145" s="223" t="str">
        <f t="shared" ca="1" si="83"/>
        <v>0.828363915167427-8.41051997364045i</v>
      </c>
      <c r="BH145" s="223" t="str">
        <f t="shared" ca="1" si="84"/>
        <v>-7.14003902480977-4.52137984769585i</v>
      </c>
      <c r="BI145" s="223" t="str">
        <f t="shared" ca="1" si="85"/>
        <v>-7.24884879462838+4.34479276324789i</v>
      </c>
      <c r="BJ145" s="223" t="str">
        <f t="shared" ca="1" si="86"/>
        <v>0.621709934773697+8.42831595041146i</v>
      </c>
      <c r="BK145" s="223" t="str">
        <f t="shared" ca="1" si="87"/>
        <v>7.80790445549449+3.23413991917878i</v>
      </c>
      <c r="BL145" s="223" t="str">
        <f t="shared" ca="1" si="88"/>
        <v>6.39933467332834-5.52010405170901i</v>
      </c>
      <c r="BM145" s="223" t="str">
        <f t="shared" ca="1" si="89"/>
        <v>-2.05347771273464-8.19794256422053i</v>
      </c>
      <c r="BN145" s="223" t="str">
        <f t="shared" ca="1" si="90"/>
        <v>-8.24586836300546-1.85167166175382i</v>
      </c>
      <c r="BO145" s="223" t="str">
        <f t="shared" ca="1" si="91"/>
        <v>-5.36139396496109+6.53287744837107i</v>
      </c>
      <c r="BP145" s="223" t="str">
        <f t="shared" ca="1" si="92"/>
        <v>3.42478142422915+7.72618309381881i</v>
      </c>
      <c r="BQ145" s="223" t="str">
        <f t="shared" ca="1" si="93"/>
        <v>8.44103502480895+0.414681459562874i</v>
      </c>
      <c r="BR145" s="223" t="str">
        <f t="shared" ca="1" si="94"/>
        <v>4.16558853810196-7.35329212898482i</v>
      </c>
      <c r="BS145" s="223" t="str">
        <f t="shared" ca="1" si="95"/>
        <v>-4.6952434219892-7.02692836246561i</v>
      </c>
      <c r="BT145" s="223" t="str">
        <f t="shared" ca="1" si="96"/>
        <v>-8.38765781412697+1.0345189201128i</v>
      </c>
      <c r="BU145" s="223" t="str">
        <f t="shared" ca="1" si="97"/>
        <v>-2.84712854300583+7.95719121691556i</v>
      </c>
      <c r="BV145" s="223" t="str">
        <f t="shared" ca="1" si="98"/>
        <v>5.82745531428964+6.12076772659395i</v>
      </c>
      <c r="BW145" s="223" t="str">
        <f t="shared" ca="1" si="99"/>
        <v>8.0873084077274-2.45325818479392i</v>
      </c>
      <c r="BX145" s="223" t="str">
        <f t="shared" ca="1" si="100"/>
        <v>1.44483565876021-8.3267930754962i</v>
      </c>
      <c r="BY145" s="223" t="str">
        <f t="shared" ca="1" si="101"/>
        <v>-6.78807944439191-5.03438282807144i</v>
      </c>
      <c r="BZ145" s="223" t="str">
        <f t="shared" ca="1" si="102"/>
        <v>-7.54883050834885+3.79976196085731i</v>
      </c>
      <c r="CA145" s="223" t="str">
        <f t="shared" ca="1" si="103"/>
        <v>-3.68581071186294E-13+8.45121488325534i</v>
      </c>
      <c r="CB145" s="223" t="str">
        <f t="shared" ca="1" si="104"/>
        <v>7.54883050834885+3.79976196085733i</v>
      </c>
      <c r="CC145" s="223" t="str">
        <f t="shared" ca="1" si="105"/>
        <v>6.78807944439185-5.03438282807153i</v>
      </c>
      <c r="CD145" s="223" t="str">
        <f t="shared" ca="1" si="106"/>
        <v>-1.4448356587602-8.3267930754962i</v>
      </c>
      <c r="CE145" s="223" t="str">
        <f t="shared" ca="1" si="107"/>
        <v>-8.08730840772743-2.45325818479381i</v>
      </c>
      <c r="CF145" s="223" t="str">
        <f t="shared" ca="1" si="108"/>
        <v>-5.82745531428965+6.12076772659393i</v>
      </c>
      <c r="CG145" s="223" t="str">
        <f t="shared" ca="1" si="109"/>
        <v>2.84712854300592+7.95719121691553i</v>
      </c>
      <c r="CH145" s="223" t="str">
        <f t="shared" ca="1" si="110"/>
        <v>8.38765781412697+1.03451892011281i</v>
      </c>
      <c r="CI145" s="223" t="str">
        <f t="shared" ca="1" si="111"/>
        <v>4.69524342198917-7.02692836246564i</v>
      </c>
      <c r="CJ145" s="223" t="str">
        <f t="shared" ca="1" si="112"/>
        <v>-4.16558853810194-7.35329212898483i</v>
      </c>
      <c r="CK145" s="223" t="str">
        <f t="shared" ca="1" si="113"/>
        <v>-8.44103502480895+0.414681459562918i</v>
      </c>
      <c r="CL145" s="223" t="str">
        <f t="shared" ca="1" si="114"/>
        <v>-3.42478142422916+7.7261830938188i</v>
      </c>
      <c r="CM145" s="223" t="str">
        <f t="shared" ca="1" si="115"/>
        <v>5.36139396496112+6.53287744837105i</v>
      </c>
      <c r="CN145" s="223" t="str">
        <f t="shared" ca="1" si="116"/>
        <v>8.24586836300547-1.85167166175381i</v>
      </c>
      <c r="CO145" s="223" t="str">
        <f t="shared" ca="1" si="117"/>
        <v>2.0534777127346-8.19794256422054i</v>
      </c>
      <c r="CP145" s="223" t="str">
        <f t="shared" ca="1" si="118"/>
        <v>-6.39933467332833-5.52010405170903i</v>
      </c>
      <c r="CQ145" s="223" t="str">
        <f t="shared" ca="1" si="119"/>
        <v>-7.80790445549448+3.23413991917882i</v>
      </c>
      <c r="CR145" s="223" t="str">
        <f t="shared" ca="1" si="120"/>
        <v>-0.621709934773714+8.42831595041146i</v>
      </c>
      <c r="CS145" s="223" t="str">
        <f t="shared" ca="1" si="121"/>
        <v>7.24884879462797+4.34479276324858i</v>
      </c>
      <c r="CT145" s="223" t="str">
        <f t="shared" ca="1" si="122"/>
        <v>7.14003902480978-4.52137984769583i</v>
      </c>
      <c r="CU145" s="223" t="str">
        <f t="shared" ca="1" si="123"/>
        <v>-0.828363915167471-8.41051997364045i</v>
      </c>
      <c r="CV145" s="223" t="str">
        <f t="shared" ca="1" si="124"/>
        <v>-7.88492262748205-3.0415502891746i</v>
      </c>
      <c r="CW145" s="223" t="str">
        <f t="shared" ca="1" si="125"/>
        <v>-6.26193717836465+5.67548903418649i</v>
      </c>
      <c r="CX145" s="223" t="str">
        <f t="shared" ca="1" si="126"/>
        <v>2.25404682552615+8.14507863137564i</v>
      </c>
      <c r="CY145" s="223" t="str">
        <f t="shared" ca="1" si="127"/>
        <v>8.2888271590215+1.64875023300201i</v>
      </c>
      <c r="CZ145" s="223" t="str">
        <f t="shared" ca="1" si="128"/>
        <v>5.19945437496373-6.66248506231925i</v>
      </c>
      <c r="DA145" s="223" t="str">
        <f t="shared" ca="1" si="129"/>
        <v>-3.61335996900999-7.63980776834815i</v>
      </c>
      <c r="DB145" s="223" t="str">
        <f t="shared" ca="1" si="130"/>
        <v>-8.4486695353381-0.207403195748063i</v>
      </c>
      <c r="DC145" s="223" t="str">
        <f t="shared" ca="1" si="131"/>
        <v>-3.98387511818095+7.45330611512068i</v>
      </c>
      <c r="DD145" s="223" t="str">
        <f t="shared" ca="1" si="132"/>
        <v>4.86627875721406+6.90958494122793i</v>
      </c>
      <c r="DE145" s="223" t="str">
        <f t="shared" ca="1" si="133"/>
        <v>8.35974324318118-1.24005076954262i</v>
      </c>
      <c r="DF145" s="223" t="str">
        <f t="shared" ca="1" si="134"/>
        <v>2.65099179306339-8.02466669189862i</v>
      </c>
      <c r="DG145" s="223" t="str">
        <f t="shared" ca="1" si="135"/>
        <v>-5.97591135321736-5.97591135321169i</v>
      </c>
      <c r="DH145" s="223" t="str">
        <f t="shared" ca="1" si="136"/>
        <v>-8.0246666918987+2.65099179306313i</v>
      </c>
      <c r="DI145" s="223" t="str">
        <f t="shared" ca="1" si="137"/>
        <v>-1.240050769543+8.35974324318112i</v>
      </c>
      <c r="DJ145" s="223" t="str">
        <f t="shared" ca="1" si="138"/>
        <v>6.90958494123261+4.86627875720741i</v>
      </c>
      <c r="DK145" s="223" t="str">
        <f t="shared" ca="1" si="139"/>
        <v>7.45330611512086-3.98387511818061i</v>
      </c>
      <c r="DL145" s="223" t="str">
        <f t="shared" ca="1" si="140"/>
        <v>-0.207403195747677-8.44866953533811i</v>
      </c>
      <c r="DM145" s="223" t="str">
        <f t="shared" ca="1" si="141"/>
        <v>-7.63980776834654-3.61335996901338i</v>
      </c>
      <c r="DN145" s="223" t="str">
        <f t="shared" ca="1" si="142"/>
        <v>-6.66248506231992+5.19945437496286i</v>
      </c>
      <c r="DO145" s="223" t="str">
        <f t="shared" ca="1" si="143"/>
        <v>1.64875023300328+8.28882715902125i</v>
      </c>
      <c r="DP145" s="223" t="str">
        <f t="shared" ca="1" si="144"/>
        <v>8.14507863137464+2.25404682552976i</v>
      </c>
      <c r="DQ145" s="223" t="str">
        <f t="shared" ca="1" si="145"/>
        <v>5.67548903418741-6.26193717836383i</v>
      </c>
      <c r="DR145" s="223" t="str">
        <f t="shared" ca="1" si="146"/>
        <v>-3.04155028917581-7.88492262748159i</v>
      </c>
      <c r="DS145" s="223" t="str">
        <f t="shared" ca="1" si="147"/>
        <v>-8.41051997364009-0.828363915171201i</v>
      </c>
      <c r="DT145" s="223" t="str">
        <f t="shared" ca="1" si="148"/>
        <v>-4.52137984769687+7.14003902480912i</v>
      </c>
      <c r="DU145" s="223" t="str">
        <f t="shared" ca="1" si="149"/>
        <v>4.34479276324969+7.2488487946273i</v>
      </c>
      <c r="DV145" s="223" t="str">
        <f t="shared" ca="1" si="150"/>
        <v>8.42831595041174-0.621709934769976i</v>
      </c>
      <c r="DW145" s="223" t="str">
        <f t="shared" ca="1" si="151"/>
        <v>3.23413991917996-7.80790445549401i</v>
      </c>
      <c r="DX145" s="223" t="str">
        <f t="shared" ca="1" si="152"/>
        <v>-5.52010405171064-6.39933467332693i</v>
      </c>
      <c r="DY145" s="223" t="str">
        <f t="shared" ca="1" si="153"/>
        <v>-8.19794256422145+2.05347771273097i</v>
      </c>
      <c r="DZ145" s="223" t="str">
        <f t="shared" ca="1" si="154"/>
        <v>-1.85167166175419+8.24586836300539i</v>
      </c>
      <c r="EA145" s="223" t="str">
        <f t="shared" ca="1" si="155"/>
        <v>6.53287744837248+5.36139396495938i</v>
      </c>
      <c r="EB145" s="223" t="str">
        <f t="shared" ca="1" si="156"/>
        <v>7.72618309382032-3.42478142422574i</v>
      </c>
      <c r="EC145" s="223" t="str">
        <f t="shared" ca="1" si="157"/>
        <v>0.414681459563302-8.44103502480892i</v>
      </c>
      <c r="ED145" s="223" t="str">
        <f t="shared" ca="1" si="158"/>
        <v>-7.35329212898583-4.16558853810019i</v>
      </c>
      <c r="EE145" s="223" t="str">
        <f t="shared" ca="1" si="159"/>
        <v>-7.02692836246765+4.69524342198615i</v>
      </c>
      <c r="EF145" s="223" t="str">
        <f t="shared" ca="1" si="160"/>
        <v>1.03451892011243+8.38765781412702i</v>
      </c>
      <c r="EG145" s="223" t="str">
        <f t="shared" ca="1" si="161"/>
        <v>7.95719121691624+2.84712854300391i</v>
      </c>
      <c r="EH145" s="223" t="str">
        <f t="shared" ca="1" si="162"/>
        <v>6.12076772659602-5.82745531428746i</v>
      </c>
      <c r="EI145" s="223" t="str">
        <f t="shared" ca="1" si="163"/>
        <v>-2.45325818479356-8.0873084077275i</v>
      </c>
      <c r="EJ145" s="223" t="str">
        <f t="shared" ca="1" si="164"/>
        <v>-8.32679307549657-1.44483565875809i</v>
      </c>
      <c r="EK145" s="223" t="str">
        <f t="shared" ca="1" si="165"/>
        <v>-5.03438282807387+6.78807944439012i</v>
      </c>
      <c r="EL145" s="223" t="str">
        <f t="shared" ca="1" si="166"/>
        <v>3.79976196085688+7.54883050834906i</v>
      </c>
      <c r="EM145" s="223" t="str">
        <f t="shared" ca="1" si="167"/>
        <v>8.45121488325534-2.62560949006846E-12i</v>
      </c>
      <c r="EN145" s="223"/>
      <c r="EO145" s="223"/>
      <c r="EP145" s="223"/>
    </row>
    <row r="146" spans="1:146" ht="15" thickBot="1">
      <c r="A146" s="257">
        <f t="shared" si="168"/>
        <v>8.9843750000000047E-4</v>
      </c>
      <c r="B146" s="256">
        <v>46</v>
      </c>
      <c r="C146" s="230">
        <f t="shared" si="169"/>
        <v>9200</v>
      </c>
      <c r="D146" s="229">
        <f t="shared" si="170"/>
        <v>57805.30482605219</v>
      </c>
      <c r="E146" s="229" t="str">
        <f t="shared" si="171"/>
        <v>57805.3048260522i</v>
      </c>
      <c r="F146" s="229" t="str">
        <f t="shared" si="177"/>
        <v>0.771543468225315-0.433966308515221i</v>
      </c>
      <c r="G146" s="229" t="str">
        <f t="shared" si="178"/>
        <v>-4.9107758926091+0.0122357726090391i</v>
      </c>
      <c r="H146" s="229" t="str">
        <f t="shared" si="179"/>
        <v>0.0359253527373704-0.0102216903605469i</v>
      </c>
      <c r="I146" s="229" t="str">
        <f t="shared" si="174"/>
        <v>-0.00705388996694638-0.00101964198733382i</v>
      </c>
      <c r="J146" s="255" t="str">
        <f ca="1">IMPRODUCT(1/N_FFT2,BI100)</f>
        <v>0.0216435367940241+0.000498228727226375i</v>
      </c>
      <c r="K146" s="254" t="str">
        <f t="shared" ca="1" si="175"/>
        <v>-0.000152163112111026-0.000025583109489818i</v>
      </c>
      <c r="N146" s="246">
        <f t="shared" ca="1" si="176"/>
        <v>7.5509900713511193</v>
      </c>
      <c r="O146" s="223">
        <f t="shared" ca="1" si="39"/>
        <v>-8.4490099286488807</v>
      </c>
      <c r="P146" s="223" t="str">
        <f t="shared" ca="1" si="40"/>
        <v>-3.61241722943687+7.63781451299225i</v>
      </c>
      <c r="Q146" s="223" t="str">
        <f t="shared" ca="1" si="41"/>
        <v>5.35999515656679+6.53117299541115i</v>
      </c>
      <c r="R146" s="223" t="str">
        <f t="shared" ca="1" si="42"/>
        <v>8.19580368934041-2.0529419524676i</v>
      </c>
      <c r="S146" s="223" t="str">
        <f t="shared" ca="1" si="43"/>
        <v>1.64832006769756-8.28666457199957i</v>
      </c>
      <c r="T146" s="223" t="str">
        <f t="shared" ca="1" si="44"/>
        <v>-6.78630840824553-5.0330693381458i</v>
      </c>
      <c r="U146" s="223" t="str">
        <f t="shared" ca="1" si="45"/>
        <v>-7.45136151876583+3.98283570977552i</v>
      </c>
      <c r="V146" s="223" t="str">
        <f t="shared" ca="1" si="46"/>
        <v>0.414573267568031+8.4388327261669i</v>
      </c>
      <c r="W146" s="223" t="str">
        <f t="shared" ca="1" si="47"/>
        <v>7.80586734306332+3.23329611958212i</v>
      </c>
      <c r="X146" s="223" t="str">
        <f t="shared" ca="1" si="48"/>
        <v>6.26030341476753-5.6740082771756i</v>
      </c>
      <c r="Y146" s="223" t="str">
        <f t="shared" ca="1" si="49"/>
        <v>-2.45261812025743-8.08519839772607i</v>
      </c>
      <c r="Z146" s="223" t="str">
        <f t="shared" ca="1" si="50"/>
        <v>-8.35756215387862-1.23972723550915i</v>
      </c>
      <c r="AA146" s="223" t="str">
        <f t="shared" ca="1" si="51"/>
        <v>-4.69401841484427+7.02509500971412i</v>
      </c>
      <c r="AB146" s="223" t="str">
        <f t="shared" ca="1" si="52"/>
        <v>4.34365919003406+7.24695754197857i</v>
      </c>
      <c r="AC146" s="223" t="str">
        <f t="shared" ca="1" si="53"/>
        <v>8.40832563649315-0.828147791821832i</v>
      </c>
      <c r="AD146" s="223" t="str">
        <f t="shared" ca="1" si="54"/>
        <v>2.84638571617176-7.95511515499183i</v>
      </c>
      <c r="AE146" s="223" t="str">
        <f t="shared" ca="1" si="55"/>
        <v>-5.97435221486002-5.97435221486016i</v>
      </c>
      <c r="AF146" s="223" t="str">
        <f t="shared" ca="1" si="56"/>
        <v>-7.95511515499189+2.84638571617159i</v>
      </c>
      <c r="AG146" s="223" t="str">
        <f t="shared" ca="1" si="57"/>
        <v>-0.828147791822008+8.40832563649313i</v>
      </c>
      <c r="AH146" s="223" t="str">
        <f t="shared" ca="1" si="58"/>
        <v>7.24695754197847+4.34365919003423i</v>
      </c>
      <c r="AI146" s="223" t="str">
        <f t="shared" ca="1" si="59"/>
        <v>7.02509500971422-4.69401841484412i</v>
      </c>
      <c r="AJ146" s="223" t="str">
        <f t="shared" ca="1" si="60"/>
        <v>-1.23972723550897-8.35756215387864i</v>
      </c>
      <c r="AK146" s="223" t="str">
        <f t="shared" ca="1" si="61"/>
        <v>-8.08519839772602-2.45261812025762i</v>
      </c>
      <c r="AL146" s="223" t="str">
        <f t="shared" ca="1" si="62"/>
        <v>-5.67400827717574+6.26030341476742i</v>
      </c>
      <c r="AM146" s="223" t="str">
        <f t="shared" ca="1" si="63"/>
        <v>3.23329611958235+7.80586734306323i</v>
      </c>
      <c r="AN146" s="223" t="str">
        <f t="shared" ca="1" si="64"/>
        <v>8.43883272616689+0.414573267568058i</v>
      </c>
      <c r="AO146" s="223" t="str">
        <f t="shared" ca="1" si="65"/>
        <v>3.98283570977576-7.45136151876571i</v>
      </c>
      <c r="AP146" s="223" t="str">
        <f t="shared" ca="1" si="66"/>
        <v>-5.03306933814604-6.78630840824535i</v>
      </c>
      <c r="AQ146" s="223" t="str">
        <f t="shared" ca="1" si="67"/>
        <v>-8.28666457199956+1.64832006769762i</v>
      </c>
      <c r="AR146" s="223" t="str">
        <f t="shared" ca="1" si="68"/>
        <v>-8.28666457199956+1.64832006769762i</v>
      </c>
      <c r="AS146" s="223" t="str">
        <f t="shared" ca="1" si="69"/>
        <v>6.53117299541137+5.35999515656653i</v>
      </c>
      <c r="AT146" s="223" t="str">
        <f t="shared" ca="1" si="70"/>
        <v>7.63781451299221-3.61241722943695i</v>
      </c>
      <c r="AU146" s="223" t="str">
        <f t="shared" ca="1" si="71"/>
        <v>2.0701392062644E-13-8.44900992864888i</v>
      </c>
      <c r="AV146" s="223" t="str">
        <f t="shared" ca="1" si="72"/>
        <v>-7.63781451299241-3.61241722943651i</v>
      </c>
      <c r="AW146" s="223" t="str">
        <f t="shared" ca="1" si="73"/>
        <v>-6.53117299541106+5.3599951565669i</v>
      </c>
      <c r="AX146" s="223" t="str">
        <f t="shared" ca="1" si="74"/>
        <v>2.05294195246743+8.19580368934045i</v>
      </c>
      <c r="AY146" s="223" t="str">
        <f t="shared" ca="1" si="75"/>
        <v>8.28666457199949+1.64832006769796i</v>
      </c>
      <c r="AZ146" s="223" t="str">
        <f t="shared" ca="1" si="76"/>
        <v>5.0330693381457-6.7863084082456i</v>
      </c>
      <c r="BA146" s="223" t="str">
        <f t="shared" ca="1" si="77"/>
        <v>-3.98283570977542-7.45136151876588i</v>
      </c>
      <c r="BB146" s="223" t="str">
        <f t="shared" ca="1" si="78"/>
        <v>-8.43883272616691+0.414573267567674i</v>
      </c>
      <c r="BC146" s="223" t="str">
        <f t="shared" ca="1" si="79"/>
        <v>-3.2332961195819+7.80586734306342i</v>
      </c>
      <c r="BD146" s="223" t="str">
        <f t="shared" ca="1" si="80"/>
        <v>5.67400827717548+6.26030341476765i</v>
      </c>
      <c r="BE146" s="223" t="str">
        <f t="shared" ca="1" si="81"/>
        <v>8.08519839772612-2.45261812025728i</v>
      </c>
      <c r="BF146" s="223" t="str">
        <f t="shared" ca="1" si="82"/>
        <v>1.23972723550852-8.35756215387871i</v>
      </c>
      <c r="BG146" s="223" t="str">
        <f t="shared" ca="1" si="83"/>
        <v>-7.025095009714-4.69401841484444i</v>
      </c>
      <c r="BH146" s="223" t="str">
        <f t="shared" ca="1" si="84"/>
        <v>-7.24695754197866+4.34365919003389i</v>
      </c>
      <c r="BI146" s="223" t="str">
        <f t="shared" ca="1" si="85"/>
        <v>0.828147791822492+8.40832563649309i</v>
      </c>
      <c r="BJ146" s="223" t="str">
        <f t="shared" ca="1" si="86"/>
        <v>7.95511515499177+2.84638571617192i</v>
      </c>
      <c r="BK146" s="223" t="str">
        <f t="shared" ca="1" si="87"/>
        <v>5.97435221486031-5.97435221485987i</v>
      </c>
      <c r="BL146" s="223" t="str">
        <f t="shared" ca="1" si="88"/>
        <v>-2.84638571617219-7.95511515499168i</v>
      </c>
      <c r="BM146" s="223" t="str">
        <f t="shared" ca="1" si="89"/>
        <v>-8.40832563649312-0.828147791822214i</v>
      </c>
      <c r="BN146" s="223" t="str">
        <f t="shared" ca="1" si="90"/>
        <v>-4.34365919003437+7.24695754197838i</v>
      </c>
      <c r="BO146" s="223" t="str">
        <f t="shared" ca="1" si="91"/>
        <v>4.69401841484468+7.02509500971385i</v>
      </c>
      <c r="BP146" s="223" t="str">
        <f t="shared" ca="1" si="92"/>
        <v>8.35756215387867-1.23972723550879i</v>
      </c>
      <c r="BQ146" s="223" t="str">
        <f t="shared" ca="1" si="93"/>
        <v>2.45261812025781-8.08519839772596i</v>
      </c>
      <c r="BR146" s="223" t="str">
        <f t="shared" ca="1" si="94"/>
        <v>-6.26030341476785-5.67400827717527i</v>
      </c>
      <c r="BS146" s="223" t="str">
        <f t="shared" ca="1" si="95"/>
        <v>-7.80586734306332+3.23329611958215i</v>
      </c>
      <c r="BT146" s="223" t="str">
        <f t="shared" ca="1" si="96"/>
        <v>-0.414573267568294+8.43883272616688i</v>
      </c>
      <c r="BU146" s="223" t="str">
        <f t="shared" ca="1" si="97"/>
        <v>7.45136151876602+3.98283570977518i</v>
      </c>
      <c r="BV146" s="223" t="str">
        <f t="shared" ca="1" si="98"/>
        <v>6.78630840824547-5.03306933814588i</v>
      </c>
      <c r="BW146" s="223" t="str">
        <f t="shared" ca="1" si="99"/>
        <v>-1.64832006769747-8.28666457199959i</v>
      </c>
      <c r="BX146" s="223" t="str">
        <f t="shared" ca="1" si="100"/>
        <v>-8.19580368934032-2.05294195246797i</v>
      </c>
      <c r="BY146" s="223" t="str">
        <f t="shared" ca="1" si="101"/>
        <v>-5.35999515656664+6.53117299541128i</v>
      </c>
      <c r="BZ146" s="223" t="str">
        <f t="shared" ca="1" si="102"/>
        <v>3.61241722943677+7.6378145129923i</v>
      </c>
      <c r="CA146" s="223" t="str">
        <f t="shared" ca="1" si="103"/>
        <v>8.44900992864888+4.14027841252878E-13i</v>
      </c>
      <c r="CB146" s="223" t="str">
        <f t="shared" ca="1" si="104"/>
        <v>3.61241722943665-7.63781451299235i</v>
      </c>
      <c r="CC146" s="223" t="str">
        <f t="shared" ca="1" si="105"/>
        <v>-5.35999515656674-6.5311729954112i</v>
      </c>
      <c r="CD146" s="223" t="str">
        <f t="shared" ca="1" si="106"/>
        <v>-8.19580368934049+2.05294195246729i</v>
      </c>
      <c r="CE146" s="223" t="str">
        <f t="shared" ca="1" si="107"/>
        <v>-1.64832006769734+8.28666457199962i</v>
      </c>
      <c r="CF146" s="223" t="str">
        <f t="shared" ca="1" si="108"/>
        <v>6.78630840824548+5.03306933814587i</v>
      </c>
      <c r="CG146" s="223" t="str">
        <f t="shared" ca="1" si="109"/>
        <v>7.45136151876596-3.98283570977529i</v>
      </c>
      <c r="CH146" s="223" t="str">
        <f t="shared" ca="1" si="110"/>
        <v>-0.414573267568307-8.43883272616688i</v>
      </c>
      <c r="CI146" s="223" t="str">
        <f t="shared" ca="1" si="111"/>
        <v>-7.80586734306337-3.23329611958204i</v>
      </c>
      <c r="CJ146" s="223" t="str">
        <f t="shared" ca="1" si="112"/>
        <v>-6.2603034147678+5.67400827717532i</v>
      </c>
      <c r="CK146" s="223" t="str">
        <f t="shared" ca="1" si="113"/>
        <v>2.45261812025783+8.08519839772595i</v>
      </c>
      <c r="CL146" s="223" t="str">
        <f t="shared" ca="1" si="114"/>
        <v>8.35756215387869+1.23972723550866i</v>
      </c>
      <c r="CM146" s="223" t="str">
        <f t="shared" ca="1" si="115"/>
        <v>4.69401841484461-7.02509500971389i</v>
      </c>
      <c r="CN146" s="223" t="str">
        <f t="shared" ca="1" si="116"/>
        <v>-4.34365919003449-7.24695754197831i</v>
      </c>
      <c r="CO146" s="223" t="str">
        <f t="shared" ca="1" si="117"/>
        <v>-8.40832563649311+0.828147791822286i</v>
      </c>
      <c r="CP146" s="223" t="str">
        <f t="shared" ca="1" si="118"/>
        <v>-2.84638571617218+7.95511515499168i</v>
      </c>
      <c r="CQ146" s="223" t="str">
        <f t="shared" ca="1" si="119"/>
        <v>5.97435221486037+5.97435221485982i</v>
      </c>
      <c r="CR146" s="223" t="str">
        <f t="shared" ca="1" si="120"/>
        <v>7.95511515499175-2.84638571617199i</v>
      </c>
      <c r="CS146" s="223" t="str">
        <f t="shared" ca="1" si="121"/>
        <v>0.82814779182236-8.4083256364931i</v>
      </c>
      <c r="CT146" s="223" t="str">
        <f t="shared" ca="1" si="122"/>
        <v>-7.2469575419787-4.34365919003383i</v>
      </c>
      <c r="CU146" s="223" t="str">
        <f t="shared" ca="1" si="123"/>
        <v>-7.02509500971394+4.69401841484455i</v>
      </c>
      <c r="CV146" s="223" t="str">
        <f t="shared" ca="1" si="124"/>
        <v>1.23972723550859+8.3575621538787i</v>
      </c>
      <c r="CW146" s="223" t="str">
        <f t="shared" ca="1" si="125"/>
        <v>8.0851983977259+2.45261812025802i</v>
      </c>
      <c r="CX146" s="223" t="str">
        <f t="shared" ca="1" si="126"/>
        <v>5.67400827717538-6.26030341476774i</v>
      </c>
      <c r="CY146" s="223" t="str">
        <f t="shared" ca="1" si="127"/>
        <v>-3.23329611958197-7.80586734306339i</v>
      </c>
      <c r="CZ146" s="223" t="str">
        <f t="shared" ca="1" si="128"/>
        <v>-8.43883272616688-0.414573267568381i</v>
      </c>
      <c r="DA146" s="223" t="str">
        <f t="shared" ca="1" si="129"/>
        <v>-3.98283570977461+7.45136151876632i</v>
      </c>
      <c r="DB146" s="223" t="str">
        <f t="shared" ca="1" si="130"/>
        <v>5.03306933814784+6.78630840824402i</v>
      </c>
      <c r="DC146" s="223" t="str">
        <f t="shared" ca="1" si="131"/>
        <v>8.28666457199881-1.64832006770139i</v>
      </c>
      <c r="DD146" s="223" t="str">
        <f t="shared" ca="1" si="132"/>
        <v>2.05294195247062-8.19580368933965i</v>
      </c>
      <c r="DE146" s="223" t="str">
        <f t="shared" ca="1" si="133"/>
        <v>-6.53117299541008-5.3599951565681i</v>
      </c>
      <c r="DF146" s="223" t="str">
        <f t="shared" ca="1" si="134"/>
        <v>-7.63781451299239+3.61241722943658i</v>
      </c>
      <c r="DG146" s="223" t="str">
        <f t="shared" ca="1" si="135"/>
        <v>1.17997302687061E-12+8.44900992864888i</v>
      </c>
      <c r="DH146" s="223" t="str">
        <f t="shared" ca="1" si="136"/>
        <v>7.63781451299334+3.61241722943455i</v>
      </c>
      <c r="DI146" s="223" t="str">
        <f t="shared" ca="1" si="137"/>
        <v>6.53117299540866-5.35999515656983i</v>
      </c>
      <c r="DJ146" s="223" t="str">
        <f t="shared" ca="1" si="138"/>
        <v>-2.05294195246465-8.19580368934115i</v>
      </c>
      <c r="DK146" s="223" t="str">
        <f t="shared" ca="1" si="139"/>
        <v>-8.28666457199925-1.6483200676992i</v>
      </c>
      <c r="DL146" s="223" t="str">
        <f t="shared" ca="1" si="140"/>
        <v>-5.03306933814593+6.78630840824543i</v>
      </c>
      <c r="DM146" s="223" t="str">
        <f t="shared" ca="1" si="141"/>
        <v>3.98283570977659+7.45136151876526i</v>
      </c>
      <c r="DN146" s="223" t="str">
        <f t="shared" ca="1" si="142"/>
        <v>8.43883272616677-0.414573267570619i</v>
      </c>
      <c r="DO146" s="223" t="str">
        <f t="shared" ca="1" si="143"/>
        <v>3.23329611957834-7.8058673430649i</v>
      </c>
      <c r="DP146" s="223" t="str">
        <f t="shared" ca="1" si="144"/>
        <v>-5.6740082771733-6.26030341476963i</v>
      </c>
      <c r="DQ146" s="223" t="str">
        <f t="shared" ca="1" si="145"/>
        <v>-8.08519839772647+2.45261812025613i</v>
      </c>
      <c r="DR146" s="223" t="str">
        <f t="shared" ca="1" si="146"/>
        <v>-1.23972723550887+8.35756215387866i</v>
      </c>
      <c r="DS146" s="223" t="str">
        <f t="shared" ca="1" si="147"/>
        <v>7.02509500971471+4.69401841484338i</v>
      </c>
      <c r="DT146" s="223" t="str">
        <f t="shared" ca="1" si="148"/>
        <v>7.24695754197712-4.34365919003648i</v>
      </c>
      <c r="DU146" s="223" t="str">
        <f t="shared" ca="1" si="149"/>
        <v>-0.828147791826263-8.40832563649272i</v>
      </c>
      <c r="DV146" s="223" t="str">
        <f t="shared" ca="1" si="150"/>
        <v>-7.9551151549908-2.84638571617464i</v>
      </c>
      <c r="DW146" s="223" t="str">
        <f t="shared" ca="1" si="151"/>
        <v>-5.97435221486115+5.97435221485903i</v>
      </c>
      <c r="DX146" s="223" t="str">
        <f t="shared" ca="1" si="152"/>
        <v>2.8463857161718+7.95511515499182i</v>
      </c>
      <c r="DY146" s="223" t="str">
        <f t="shared" ca="1" si="153"/>
        <v>8.40832563649323+0.828147791821013i</v>
      </c>
      <c r="DZ146" s="223" t="str">
        <f t="shared" ca="1" si="154"/>
        <v>4.34365919003185-7.2469575419799i</v>
      </c>
      <c r="EA146" s="223" t="str">
        <f t="shared" ca="1" si="155"/>
        <v>-4.69401841484787-7.02509500971171i</v>
      </c>
      <c r="EB146" s="223" t="str">
        <f t="shared" ca="1" si="156"/>
        <v>-8.35756215387908+1.23972723550601i</v>
      </c>
      <c r="EC146" s="223" t="str">
        <f t="shared" ca="1" si="157"/>
        <v>-2.45261812025901+8.0851983977256i</v>
      </c>
      <c r="ED146" s="223" t="str">
        <f t="shared" ca="1" si="158"/>
        <v>6.2603034147676+5.67400827717553i</v>
      </c>
      <c r="EE146" s="223" t="str">
        <f t="shared" ca="1" si="159"/>
        <v>7.80586734306278-3.23329611958344i</v>
      </c>
      <c r="EF146" s="223" t="str">
        <f t="shared" ca="1" si="160"/>
        <v>0.41457326756535-8.43883272616702i</v>
      </c>
      <c r="EG146" s="223" t="str">
        <f t="shared" ca="1" si="161"/>
        <v>-7.45136151876384-3.98283570977924i</v>
      </c>
      <c r="EH146" s="223" t="str">
        <f t="shared" ca="1" si="162"/>
        <v>-6.78630840824715+5.03306933814362i</v>
      </c>
      <c r="EI146" s="223" t="str">
        <f t="shared" ca="1" si="163"/>
        <v>1.64832006769613+8.28666457199986i</v>
      </c>
      <c r="EJ146" s="223" t="str">
        <f t="shared" ca="1" si="164"/>
        <v>8.19580368934042+2.05294195246756i</v>
      </c>
      <c r="EK146" s="223" t="str">
        <f t="shared" ca="1" si="165"/>
        <v>5.35999515656566-6.53117299541208i</v>
      </c>
      <c r="EL146" s="223" t="str">
        <f t="shared" ca="1" si="166"/>
        <v>-3.61241722943954-7.63781451299099i</v>
      </c>
      <c r="EM146" s="223" t="str">
        <f t="shared" ca="1" si="167"/>
        <v>-8.44900992864888-4.18994995483896E-12i</v>
      </c>
      <c r="EN146" s="223"/>
      <c r="EO146" s="223"/>
      <c r="EP146" s="223"/>
    </row>
    <row r="147" spans="1:146" ht="15" thickBot="1">
      <c r="A147" s="257">
        <f t="shared" si="168"/>
        <v>9.1796875000000049E-4</v>
      </c>
      <c r="B147" s="256">
        <v>47</v>
      </c>
      <c r="C147" s="230">
        <f t="shared" si="169"/>
        <v>9400</v>
      </c>
      <c r="D147" s="229">
        <f t="shared" si="170"/>
        <v>59061.941887488108</v>
      </c>
      <c r="E147" s="229" t="str">
        <f t="shared" si="171"/>
        <v>59061.9418874881i</v>
      </c>
      <c r="F147" s="229" t="str">
        <f t="shared" si="177"/>
        <v>0.769902141846159-0.43252806068092i</v>
      </c>
      <c r="G147" s="229" t="str">
        <f t="shared" si="178"/>
        <v>-4.93056215572713+0.0665978581252298i</v>
      </c>
      <c r="H147" s="229" t="str">
        <f t="shared" si="179"/>
        <v>0.0359188554161709-0.0100044596946653i</v>
      </c>
      <c r="I147" s="229" t="str">
        <f t="shared" si="174"/>
        <v>-0.00702221497206827-0.00111830155140181i</v>
      </c>
      <c r="J147" s="255" t="str">
        <f ca="1">IMPRODUCT(1/N_FFT2,BJ100)</f>
        <v>0.123003063877983+0.0056923520745975i</v>
      </c>
      <c r="K147" s="254" t="str">
        <f t="shared" ca="1" si="175"/>
        <v>-0.000857388190618094-0.000177527437126447i</v>
      </c>
      <c r="N147" s="246">
        <f t="shared" ca="1" si="176"/>
        <v>7.5534660888068341</v>
      </c>
      <c r="O147" s="223">
        <f t="shared" ca="1" si="39"/>
        <v>-8.4465339111931659</v>
      </c>
      <c r="P147" s="223" t="str">
        <f t="shared" ca="1" si="40"/>
        <v>-3.42288450095964+7.72190370349349i</v>
      </c>
      <c r="Q147" s="223" t="str">
        <f t="shared" ca="1" si="41"/>
        <v>5.67234548548075+6.25846880684743i</v>
      </c>
      <c r="R147" s="223" t="str">
        <f t="shared" ca="1" si="42"/>
        <v>8.02022197701263-2.64952345760136i</v>
      </c>
      <c r="S147" s="223" t="str">
        <f t="shared" ca="1" si="43"/>
        <v>0.827905099671804-8.40586154173821i</v>
      </c>
      <c r="T147" s="223" t="str">
        <f t="shared" ca="1" si="44"/>
        <v>-7.34921927608775-4.16328129543469i</v>
      </c>
      <c r="U147" s="223" t="str">
        <f t="shared" ca="1" si="45"/>
        <v>-6.78431965237704+5.0315943762695i</v>
      </c>
      <c r="V147" s="223" t="str">
        <f t="shared" ca="1" si="46"/>
        <v>1.85064605496952+8.24130112859382i</v>
      </c>
      <c r="W147" s="223" t="str">
        <f t="shared" ca="1" si="47"/>
        <v>8.28423613052499+1.6478370206548i</v>
      </c>
      <c r="X147" s="223" t="str">
        <f t="shared" ca="1" si="48"/>
        <v>4.86358341515378-6.90575784956128i</v>
      </c>
      <c r="Y147" s="223" t="str">
        <f t="shared" ca="1" si="49"/>
        <v>-4.34238626266535-7.24483379096797i</v>
      </c>
      <c r="Z147" s="223" t="str">
        <f t="shared" ca="1" si="50"/>
        <v>-8.38301204515324+1.03394591916202i</v>
      </c>
      <c r="AA147" s="223" t="str">
        <f t="shared" ca="1" si="51"/>
        <v>-2.45189937032979+8.08282899675061i</v>
      </c>
      <c r="AB147" s="223" t="str">
        <f t="shared" ca="1" si="52"/>
        <v>6.39579019987232+5.51704656787971i</v>
      </c>
      <c r="AC147" s="223" t="str">
        <f t="shared" ca="1" si="53"/>
        <v>7.63557621972282-3.61135859556199i</v>
      </c>
      <c r="AD147" s="223" t="str">
        <f t="shared" ca="1" si="54"/>
        <v>-0.207288318940851-8.44398997309724i</v>
      </c>
      <c r="AE147" s="223" t="str">
        <f t="shared" ca="1" si="55"/>
        <v>-7.80357980121376-3.2323485887238i</v>
      </c>
      <c r="AF147" s="223" t="str">
        <f t="shared" ca="1" si="56"/>
        <v>-6.11737754623252+5.82422759426401i</v>
      </c>
      <c r="AG147" s="223" t="str">
        <f t="shared" ca="1" si="57"/>
        <v>2.84555157101395+7.95278387545117i</v>
      </c>
      <c r="AH147" s="223" t="str">
        <f t="shared" ca="1" si="58"/>
        <v>8.42364766164585+0.621365581107059i</v>
      </c>
      <c r="AI147" s="223" t="str">
        <f t="shared" ca="1" si="59"/>
        <v>3.98166852322691-7.44917786632056i</v>
      </c>
      <c r="AJ147" s="223" t="str">
        <f t="shared" ca="1" si="60"/>
        <v>-5.19657449307626-6.65879483471636i</v>
      </c>
      <c r="AK147" s="223" t="str">
        <f t="shared" ca="1" si="61"/>
        <v>-8.19340187502502+2.05234032930033i</v>
      </c>
      <c r="AL147" s="223" t="str">
        <f t="shared" ca="1" si="62"/>
        <v>-1.44403539093593+8.32218101837858i</v>
      </c>
      <c r="AM147" s="223" t="str">
        <f t="shared" ca="1" si="63"/>
        <v>7.0230362764403+4.69264281324923i</v>
      </c>
      <c r="AN147" s="223" t="str">
        <f t="shared" ca="1" si="64"/>
        <v>7.1360842888739-4.51887553878431i</v>
      </c>
      <c r="AO147" s="223" t="str">
        <f t="shared" ca="1" si="65"/>
        <v>-1.23936392829302-8.35511293557318i</v>
      </c>
      <c r="AP147" s="223" t="str">
        <f t="shared" ca="1" si="66"/>
        <v>-8.14056722253761-2.25279835055923i</v>
      </c>
      <c r="AQ147" s="223" t="str">
        <f t="shared" ca="1" si="67"/>
        <v>-5.35842438772121+6.52925900803535i</v>
      </c>
      <c r="AR147" s="223" t="str">
        <f t="shared" ca="1" si="68"/>
        <v>-5.35842438772121+6.52925900803535i</v>
      </c>
      <c r="AS147" s="223" t="str">
        <f t="shared" ca="1" si="69"/>
        <v>8.43635969118263-0.414451775150221i</v>
      </c>
      <c r="AT147" s="223" t="str">
        <f t="shared" ca="1" si="70"/>
        <v>3.03986563056265-7.88055531425673i</v>
      </c>
      <c r="AU147" s="223" t="str">
        <f t="shared" ca="1" si="71"/>
        <v>-5.97260140612699-5.97260140612665i</v>
      </c>
      <c r="AV147" s="223" t="str">
        <f t="shared" ca="1" si="72"/>
        <v>-7.88055531425655+3.03986563056312i</v>
      </c>
      <c r="AW147" s="223" t="str">
        <f t="shared" ca="1" si="73"/>
        <v>-0.41445177514972+8.43635969118265i</v>
      </c>
      <c r="AX147" s="223" t="str">
        <f t="shared" ca="1" si="74"/>
        <v>7.54464935034983+3.7976573427841i</v>
      </c>
      <c r="AY147" s="223" t="str">
        <f t="shared" ca="1" si="75"/>
        <v>6.52925900803507-5.35842438772155i</v>
      </c>
      <c r="AZ147" s="223" t="str">
        <f t="shared" ca="1" si="76"/>
        <v>-2.25279835055972-8.14056722253748i</v>
      </c>
      <c r="BA147" s="223" t="str">
        <f t="shared" ca="1" si="77"/>
        <v>-8.35511293557325-1.23936392829253i</v>
      </c>
      <c r="BB147" s="223" t="str">
        <f t="shared" ca="1" si="78"/>
        <v>-4.51887553878391+7.13608428887415i</v>
      </c>
      <c r="BC147" s="223" t="str">
        <f t="shared" ca="1" si="79"/>
        <v>4.69264281324964+7.02303627644002i</v>
      </c>
      <c r="BD147" s="223" t="str">
        <f t="shared" ca="1" si="80"/>
        <v>8.32218101837863-1.44403539093563i</v>
      </c>
      <c r="BE147" s="223" t="str">
        <f t="shared" ca="1" si="81"/>
        <v>2.05234032930068-8.19340187502493i</v>
      </c>
      <c r="BF147" s="223" t="str">
        <f t="shared" ca="1" si="82"/>
        <v>-6.65879483471615-5.19657449307653i</v>
      </c>
      <c r="BG147" s="223" t="str">
        <f t="shared" ca="1" si="83"/>
        <v>-7.44917786632073+3.98166852322659i</v>
      </c>
      <c r="BH147" s="223" t="str">
        <f t="shared" ca="1" si="84"/>
        <v>0.62136558110672+8.42364766164587i</v>
      </c>
      <c r="BI147" s="223" t="str">
        <f t="shared" ca="1" si="85"/>
        <v>7.95278387545106+2.84555157101427i</v>
      </c>
      <c r="BJ147" s="223" t="str">
        <f t="shared" ca="1" si="86"/>
        <v>5.82422759426428-6.11737754623226i</v>
      </c>
      <c r="BK147" s="223" t="str">
        <f t="shared" ca="1" si="87"/>
        <v>-3.23234858872349-7.80357980121389i</v>
      </c>
      <c r="BL147" s="223" t="str">
        <f t="shared" ca="1" si="88"/>
        <v>-8.44398997309723-0.20728831894116i</v>
      </c>
      <c r="BM147" s="223" t="str">
        <f t="shared" ca="1" si="89"/>
        <v>-3.61135859556232+7.63557621972266i</v>
      </c>
      <c r="BN147" s="223" t="str">
        <f t="shared" ca="1" si="90"/>
        <v>5.51704656787946+6.39579019987255i</v>
      </c>
      <c r="BO147" s="223" t="str">
        <f t="shared" ca="1" si="91"/>
        <v>8.08282899675072-2.45189937032944i</v>
      </c>
      <c r="BP147" s="223" t="str">
        <f t="shared" ca="1" si="92"/>
        <v>1.03394591916237-8.3830120451532i</v>
      </c>
      <c r="BQ147" s="223" t="str">
        <f t="shared" ca="1" si="93"/>
        <v>-7.24483379096781-4.34238626266563i</v>
      </c>
      <c r="BR147" s="223" t="str">
        <f t="shared" ca="1" si="94"/>
        <v>-6.90575784956149+4.86358341515347i</v>
      </c>
      <c r="BS147" s="223" t="str">
        <f t="shared" ca="1" si="95"/>
        <v>1.64783702065457+8.28423613052503i</v>
      </c>
      <c r="BT147" s="223" t="str">
        <f t="shared" ca="1" si="96"/>
        <v>8.2413011285938+1.85064605496967i</v>
      </c>
      <c r="BU147" s="223" t="str">
        <f t="shared" ca="1" si="97"/>
        <v>5.03159437626972-6.78431965237688i</v>
      </c>
      <c r="BV147" s="223" t="str">
        <f t="shared" ca="1" si="98"/>
        <v>-4.16328129543442-7.34921927608791i</v>
      </c>
      <c r="BW147" s="223" t="str">
        <f t="shared" ca="1" si="99"/>
        <v>-8.40586154173824+0.827905099671578i</v>
      </c>
      <c r="BX147" s="223" t="str">
        <f t="shared" ca="1" si="100"/>
        <v>-2.6495234576016+8.02022197701254i</v>
      </c>
      <c r="BY147" s="223" t="str">
        <f t="shared" ca="1" si="101"/>
        <v>6.25846880684716+5.67234548548104i</v>
      </c>
      <c r="BZ147" s="223" t="str">
        <f t="shared" ca="1" si="102"/>
        <v>7.7219037034936-3.42288450095936i</v>
      </c>
      <c r="CA147" s="223" t="str">
        <f t="shared" ca="1" si="103"/>
        <v>3.39403630160841E-13-8.44653391119317i</v>
      </c>
      <c r="CB147" s="223" t="str">
        <f t="shared" ca="1" si="104"/>
        <v>-7.72190370349333-3.42288450095999i</v>
      </c>
      <c r="CC147" s="223" t="str">
        <f t="shared" ca="1" si="105"/>
        <v>-6.25846880684762+5.67234548548053i</v>
      </c>
      <c r="CD147" s="223" t="str">
        <f t="shared" ca="1" si="106"/>
        <v>2.64952345760096+8.02022197701275i</v>
      </c>
      <c r="CE147" s="223" t="str">
        <f t="shared" ca="1" si="107"/>
        <v>8.40586154173825+0.827905099671418i</v>
      </c>
      <c r="CF147" s="223" t="str">
        <f t="shared" ca="1" si="108"/>
        <v>4.16328129543511-7.34921927608751i</v>
      </c>
      <c r="CG147" s="223" t="str">
        <f t="shared" ca="1" si="109"/>
        <v>-5.03159437626917-6.78431965237728i</v>
      </c>
      <c r="CH147" s="223" t="str">
        <f t="shared" ca="1" si="110"/>
        <v>-8.24130112859375+1.85064605496982i</v>
      </c>
      <c r="CI147" s="223" t="str">
        <f t="shared" ca="1" si="111"/>
        <v>-1.64783702065453+8.28423613052504i</v>
      </c>
      <c r="CJ147" s="223" t="str">
        <f t="shared" ca="1" si="112"/>
        <v>6.90575784956159+4.86358341515335i</v>
      </c>
      <c r="CK147" s="223" t="str">
        <f t="shared" ca="1" si="113"/>
        <v>7.24483379096772-4.34238626266577i</v>
      </c>
      <c r="CL147" s="223" t="str">
        <f t="shared" ca="1" si="114"/>
        <v>-1.03394591916248-8.38301204515318i</v>
      </c>
      <c r="CM147" s="223" t="str">
        <f t="shared" ca="1" si="115"/>
        <v>-8.08282899675076-2.45189937032928i</v>
      </c>
      <c r="CN147" s="223" t="str">
        <f t="shared" ca="1" si="116"/>
        <v>-5.51704656787933+6.39579019987265i</v>
      </c>
      <c r="CO147" s="223" t="str">
        <f t="shared" ca="1" si="117"/>
        <v>3.61135859556242+7.63557621972262i</v>
      </c>
      <c r="CP147" s="223" t="str">
        <f t="shared" ca="1" si="118"/>
        <v>8.44398997309723-0.207288318941382i</v>
      </c>
      <c r="CQ147" s="223" t="str">
        <f t="shared" ca="1" si="119"/>
        <v>3.23234858872333-7.80357980121395i</v>
      </c>
      <c r="CR147" s="223" t="str">
        <f t="shared" ca="1" si="120"/>
        <v>-5.82422759426435-6.11737754623219i</v>
      </c>
      <c r="CS147" s="223" t="str">
        <f t="shared" ca="1" si="121"/>
        <v>-7.95278387545098+2.84555157101448i</v>
      </c>
      <c r="CT147" s="223" t="str">
        <f t="shared" ca="1" si="122"/>
        <v>-0.62136558110656+8.42364766164589i</v>
      </c>
      <c r="CU147" s="223" t="str">
        <f t="shared" ca="1" si="123"/>
        <v>7.44917786632078+3.9816685232265i</v>
      </c>
      <c r="CV147" s="223" t="str">
        <f t="shared" ca="1" si="124"/>
        <v>6.65879483471601-5.1965744930767i</v>
      </c>
      <c r="CW147" s="223" t="str">
        <f t="shared" ca="1" si="125"/>
        <v>-2.05234032930085-8.19340187502489i</v>
      </c>
      <c r="CX147" s="223" t="str">
        <f t="shared" ca="1" si="126"/>
        <v>-8.32218101837836-1.44403539093712i</v>
      </c>
      <c r="CY147" s="223" t="str">
        <f t="shared" ca="1" si="127"/>
        <v>-4.69264281325096+7.02303627643915i</v>
      </c>
      <c r="CZ147" s="223" t="str">
        <f t="shared" ca="1" si="128"/>
        <v>4.51887553878263+7.13608428887497i</v>
      </c>
      <c r="DA147" s="223" t="str">
        <f t="shared" ca="1" si="129"/>
        <v>8.35511293557347-1.23936392829102i</v>
      </c>
      <c r="DB147" s="223" t="str">
        <f t="shared" ca="1" si="130"/>
        <v>2.25279835056124-8.14056722253705i</v>
      </c>
      <c r="DC147" s="223" t="str">
        <f t="shared" ca="1" si="131"/>
        <v>-6.52925900803411-5.35842438772272i</v>
      </c>
      <c r="DD147" s="223" t="str">
        <f t="shared" ca="1" si="132"/>
        <v>-7.54464935035051+3.79765734278275i</v>
      </c>
      <c r="DE147" s="223" t="str">
        <f t="shared" ca="1" si="133"/>
        <v>0.414451775148143+8.43635969118273i</v>
      </c>
      <c r="DF147" s="223" t="str">
        <f t="shared" ca="1" si="134"/>
        <v>7.88055531425603+3.03986563056448i</v>
      </c>
      <c r="DG147" s="223" t="str">
        <f t="shared" ca="1" si="135"/>
        <v>5.97260140612807-5.97260140612557i</v>
      </c>
      <c r="DH147" s="223" t="str">
        <f t="shared" ca="1" si="136"/>
        <v>-3.03986563056117-7.88055531425731i</v>
      </c>
      <c r="DI147" s="223" t="str">
        <f t="shared" ca="1" si="137"/>
        <v>-8.43635969118254-0.414451775151798i</v>
      </c>
      <c r="DJ147" s="223" t="str">
        <f t="shared" ca="1" si="138"/>
        <v>-3.79765734278591+7.54464935034892i</v>
      </c>
      <c r="DK147" s="223" t="str">
        <f t="shared" ca="1" si="139"/>
        <v>5.35842438771999+6.52925900803635i</v>
      </c>
      <c r="DL147" s="223" t="str">
        <f t="shared" ca="1" si="140"/>
        <v>8.14056722253803-2.25279835055771i</v>
      </c>
      <c r="DM147" s="223" t="str">
        <f t="shared" ca="1" si="141"/>
        <v>1.23936392829452-8.35511293557296i</v>
      </c>
      <c r="DN147" s="223" t="str">
        <f t="shared" ca="1" si="142"/>
        <v>-7.13608428887307-4.51887553878562i</v>
      </c>
      <c r="DO147" s="223" t="str">
        <f t="shared" ca="1" si="143"/>
        <v>-7.02303627644118+4.69264281324792i</v>
      </c>
      <c r="DP147" s="223" t="str">
        <f t="shared" ca="1" si="144"/>
        <v>1.44403539093363+8.32218101837897i</v>
      </c>
      <c r="DQ147" s="223" t="str">
        <f t="shared" ca="1" si="145"/>
        <v>8.19340187502444+2.05234032930264i</v>
      </c>
      <c r="DR147" s="223" t="str">
        <f t="shared" ca="1" si="146"/>
        <v>5.19657449307817-6.65879483471488i</v>
      </c>
      <c r="DS147" s="223" t="str">
        <f t="shared" ca="1" si="147"/>
        <v>-3.98166852322486-7.44917786632165i</v>
      </c>
      <c r="DT147" s="223" t="str">
        <f t="shared" ca="1" si="148"/>
        <v>-8.42364766164603+0.621365581104706i</v>
      </c>
      <c r="DU147" s="223" t="str">
        <f t="shared" ca="1" si="149"/>
        <v>-2.84555157101623+7.95278387545035i</v>
      </c>
      <c r="DV147" s="223" t="str">
        <f t="shared" ca="1" si="150"/>
        <v>6.11737754623083+5.82422759426578i</v>
      </c>
      <c r="DW147" s="223" t="str">
        <f t="shared" ca="1" si="151"/>
        <v>7.80357980121471-3.23234858872151i</v>
      </c>
      <c r="DX147" s="223" t="str">
        <f t="shared" ca="1" si="152"/>
        <v>0.207288318943119-8.44398997309719i</v>
      </c>
      <c r="DY147" s="223" t="str">
        <f t="shared" ca="1" si="153"/>
        <v>-7.63557621972182-3.6113585955641i</v>
      </c>
      <c r="DZ147" s="223" t="str">
        <f t="shared" ca="1" si="154"/>
        <v>-6.39579019987386+5.51704656787792i</v>
      </c>
      <c r="EA147" s="223" t="str">
        <f t="shared" ca="1" si="155"/>
        <v>2.45189937032751+8.0828289967513i</v>
      </c>
      <c r="EB147" s="223" t="str">
        <f t="shared" ca="1" si="156"/>
        <v>8.38301204515295+1.03394591916444i</v>
      </c>
      <c r="EC147" s="223" t="str">
        <f t="shared" ca="1" si="157"/>
        <v>4.34238626266747-7.2448337909667i</v>
      </c>
      <c r="ED147" s="223" t="str">
        <f t="shared" ca="1" si="158"/>
        <v>-4.86358341515172-6.90575784956273i</v>
      </c>
      <c r="EE147" s="223" t="str">
        <f t="shared" ca="1" si="159"/>
        <v>-8.2842361305254+1.64783702065271i</v>
      </c>
      <c r="EF147" s="223" t="str">
        <f t="shared" ca="1" si="160"/>
        <v>-1.85064605497163+8.24130112859335i</v>
      </c>
      <c r="EG147" s="223" t="str">
        <f t="shared" ca="1" si="161"/>
        <v>6.78431965237567+5.03159437627134i</v>
      </c>
      <c r="EH147" s="223" t="str">
        <f t="shared" ca="1" si="162"/>
        <v>7.3492192760889-4.16328129543266i</v>
      </c>
      <c r="EI147" s="223" t="str">
        <f t="shared" ca="1" si="163"/>
        <v>-0.827905099669449-8.40586154173844i</v>
      </c>
      <c r="EJ147" s="223" t="str">
        <f t="shared" ca="1" si="164"/>
        <v>-8.02022197701187-2.64952345760364i</v>
      </c>
      <c r="EK147" s="223" t="str">
        <f t="shared" ca="1" si="165"/>
        <v>-5.67234548548245+6.25846880684589i</v>
      </c>
      <c r="EL147" s="223" t="str">
        <f t="shared" ca="1" si="166"/>
        <v>3.42288450095752+7.72190370349442i</v>
      </c>
      <c r="EM147" s="223" t="str">
        <f t="shared" ca="1" si="167"/>
        <v>8.44653391119317+2.35926178794758E-12i</v>
      </c>
      <c r="EN147" s="223"/>
      <c r="EO147" s="223"/>
      <c r="EP147" s="223"/>
    </row>
    <row r="148" spans="1:146" ht="15" thickBot="1">
      <c r="A148" s="257">
        <f t="shared" si="168"/>
        <v>9.3750000000000051E-4</v>
      </c>
      <c r="B148" s="256">
        <v>48</v>
      </c>
      <c r="C148" s="230">
        <f t="shared" si="169"/>
        <v>9600</v>
      </c>
      <c r="D148" s="229">
        <f t="shared" si="170"/>
        <v>60318.578948924027</v>
      </c>
      <c r="E148" s="229" t="str">
        <f t="shared" si="171"/>
        <v>60318.578948924i</v>
      </c>
      <c r="F148" s="229" t="str">
        <f t="shared" si="177"/>
        <v>0.76824196010109-0.431292216038949i</v>
      </c>
      <c r="G148" s="229" t="str">
        <f t="shared" si="178"/>
        <v>-4.94825782503178+0.12118826366961i</v>
      </c>
      <c r="H148" s="229" t="str">
        <f t="shared" si="179"/>
        <v>0.0359127468206957-0.00979627508525091i</v>
      </c>
      <c r="I148" s="229" t="str">
        <f t="shared" si="174"/>
        <v>-0.0069915351371213-0.0012161228353082i</v>
      </c>
      <c r="J148" s="255" t="str">
        <f ca="1">IMPRODUCT(1/N_FFT2,BK100)</f>
        <v>0.0445630536041-0.000486121534454625i</v>
      </c>
      <c r="K148" s="254" t="str">
        <f t="shared" ca="1" si="175"/>
        <v>-0.00031215533858927-0.0000507954113099586i</v>
      </c>
      <c r="N148" s="246">
        <f t="shared" ca="1" si="176"/>
        <v>7.5562637646388495</v>
      </c>
      <c r="O148" s="223">
        <f t="shared" ca="1" si="39"/>
        <v>-8.4437362353611505</v>
      </c>
      <c r="P148" s="223" t="str">
        <f t="shared" ca="1" si="40"/>
        <v>-3.23127796453351+7.80099508577407i</v>
      </c>
      <c r="Q148" s="223" t="str">
        <f t="shared" ca="1" si="41"/>
        <v>5.97062315057441+5.97062315057447i</v>
      </c>
      <c r="R148" s="223" t="str">
        <f t="shared" ca="1" si="42"/>
        <v>7.80099508577407-3.23127796453351i</v>
      </c>
      <c r="S148" s="223" t="str">
        <f t="shared" ca="1" si="43"/>
        <v>1.5517245603613E-15-8.44373623536115i</v>
      </c>
      <c r="T148" s="223" t="str">
        <f t="shared" ca="1" si="44"/>
        <v>-7.80099508577407-3.23127796453351i</v>
      </c>
      <c r="U148" s="223" t="str">
        <f t="shared" ca="1" si="45"/>
        <v>-5.97062315057447+5.97062315057441i</v>
      </c>
      <c r="V148" s="223" t="str">
        <f t="shared" ca="1" si="46"/>
        <v>3.23127796453351+7.80099508577407i</v>
      </c>
      <c r="W148" s="223" t="str">
        <f t="shared" ca="1" si="47"/>
        <v>8.44373623536115+3.10344912072259E-15i</v>
      </c>
      <c r="X148" s="223" t="str">
        <f t="shared" ca="1" si="48"/>
        <v>3.23127796453312-7.80099508577423i</v>
      </c>
      <c r="Y148" s="223" t="str">
        <f t="shared" ca="1" si="49"/>
        <v>-5.97062315057429-5.97062315057459i</v>
      </c>
      <c r="Z148" s="223" t="str">
        <f t="shared" ca="1" si="50"/>
        <v>-7.80099508577406+3.23127796453351i</v>
      </c>
      <c r="AA148" s="223" t="str">
        <f t="shared" ca="1" si="51"/>
        <v>2.503293327191E-13+8.44373623536115i</v>
      </c>
      <c r="AB148" s="223" t="str">
        <f t="shared" ca="1" si="52"/>
        <v>7.80099508577394+3.23127796453381i</v>
      </c>
      <c r="AC148" s="223" t="str">
        <f t="shared" ca="1" si="53"/>
        <v>5.97062315057452-5.97062315057436i</v>
      </c>
      <c r="AD148" s="223" t="str">
        <f t="shared" ca="1" si="54"/>
        <v>-3.2312779645336-7.80099508577402i</v>
      </c>
      <c r="AE148" s="223" t="str">
        <f t="shared" ca="1" si="55"/>
        <v>-8.44373623536115+3.53771228441167E-13i</v>
      </c>
      <c r="AF148" s="223" t="str">
        <f t="shared" ca="1" si="56"/>
        <v>-3.23127796453374+7.80099508577396i</v>
      </c>
      <c r="AG148" s="223" t="str">
        <f t="shared" ca="1" si="57"/>
        <v>5.97062315057441+5.97062315057447i</v>
      </c>
      <c r="AH148" s="223" t="str">
        <f t="shared" ca="1" si="58"/>
        <v>7.800995085774-3.23127796453367i</v>
      </c>
      <c r="AI148" s="223" t="str">
        <f t="shared" ca="1" si="59"/>
        <v>4.12734015319745E-13-8.44373623536115i</v>
      </c>
      <c r="AJ148" s="223" t="str">
        <f t="shared" ca="1" si="60"/>
        <v>-7.80099508577401-3.23127796453365i</v>
      </c>
      <c r="AK148" s="223" t="str">
        <f t="shared" ca="1" si="61"/>
        <v>-5.9706231505744+5.97062315057448i</v>
      </c>
      <c r="AL148" s="223" t="str">
        <f t="shared" ca="1" si="62"/>
        <v>3.23127796453376+7.80099508577396i</v>
      </c>
      <c r="AM148" s="223" t="str">
        <f t="shared" ca="1" si="63"/>
        <v>8.44373623536115+3.39290296821229E-13i</v>
      </c>
      <c r="AN148" s="223" t="str">
        <f t="shared" ca="1" si="64"/>
        <v>3.23127796453358-7.80099508577403i</v>
      </c>
      <c r="AO148" s="223" t="str">
        <f t="shared" ca="1" si="65"/>
        <v>-5.97062315057454-5.97062315057434i</v>
      </c>
      <c r="AP148" s="223" t="str">
        <f t="shared" ca="1" si="66"/>
        <v>-7.80099508577393+3.23127796453383i</v>
      </c>
      <c r="AQ148" s="223" t="str">
        <f t="shared" ca="1" si="67"/>
        <v>-2.35848401099162E-13+8.44373623536115i</v>
      </c>
      <c r="AR148" s="223" t="str">
        <f t="shared" ca="1" si="68"/>
        <v>-2.35848401099162E-13+8.44373623536115i</v>
      </c>
      <c r="AS148" s="223" t="str">
        <f t="shared" ca="1" si="69"/>
        <v>5.97062315057427-5.9706231505746i</v>
      </c>
      <c r="AT148" s="223" t="str">
        <f t="shared" ca="1" si="70"/>
        <v>-3.23127796453312-7.80099508577423i</v>
      </c>
      <c r="AU148" s="223" t="str">
        <f t="shared" ca="1" si="71"/>
        <v>-8.44373623536115-1.32406505377094E-13i</v>
      </c>
      <c r="AV148" s="223" t="str">
        <f t="shared" ca="1" si="72"/>
        <v>-3.23127796453342+7.8009950857741i</v>
      </c>
      <c r="AW148" s="223" t="str">
        <f t="shared" ca="1" si="73"/>
        <v>5.97062315057464+5.97062315057424i</v>
      </c>
      <c r="AX148" s="223" t="str">
        <f t="shared" ca="1" si="74"/>
        <v>7.80099508577418-3.23127796453322i</v>
      </c>
      <c r="AY148" s="223" t="str">
        <f t="shared" ca="1" si="75"/>
        <v>8.89609641021293E-14-8.44373623536115i</v>
      </c>
      <c r="AZ148" s="223" t="str">
        <f t="shared" ca="1" si="76"/>
        <v>-7.80099508577414-3.23127796453332i</v>
      </c>
      <c r="BA148" s="223" t="str">
        <f t="shared" ca="1" si="77"/>
        <v>-5.97062315057476+5.97062315057411i</v>
      </c>
      <c r="BB148" s="223" t="str">
        <f t="shared" ca="1" si="78"/>
        <v>3.23127796453331+7.80099508577414i</v>
      </c>
      <c r="BC148" s="223" t="str">
        <f t="shared" ca="1" si="79"/>
        <v>8.44373623536115-1.4480931619938E-14i</v>
      </c>
      <c r="BD148" s="223" t="str">
        <f t="shared" ca="1" si="80"/>
        <v>3.23127796453329-7.80099508577416i</v>
      </c>
      <c r="BE148" s="223" t="str">
        <f t="shared" ca="1" si="81"/>
        <v>-5.97062315057419-5.97062315057469i</v>
      </c>
      <c r="BF148" s="223" t="str">
        <f t="shared" ca="1" si="82"/>
        <v>-7.80099508577413+3.23127796453335i</v>
      </c>
      <c r="BG148" s="223" t="str">
        <f t="shared" ca="1" si="83"/>
        <v>1.17922827342005E-13+8.44373623536115i</v>
      </c>
      <c r="BH148" s="223" t="str">
        <f t="shared" ca="1" si="84"/>
        <v>7.80099508577419+3.23127796453318i</v>
      </c>
      <c r="BI148" s="223" t="str">
        <f t="shared" ca="1" si="85"/>
        <v>5.97062315057466-5.97062315057422i</v>
      </c>
      <c r="BJ148" s="223" t="str">
        <f t="shared" ca="1" si="86"/>
        <v>-3.23127796453345-7.80099508577409i</v>
      </c>
      <c r="BK148" s="223" t="str">
        <f t="shared" ca="1" si="87"/>
        <v>-8.44373623536115+1.61368368616971E-13i</v>
      </c>
      <c r="BL148" s="223" t="str">
        <f t="shared" ca="1" si="88"/>
        <v>-3.23127796453387+7.80099508577391i</v>
      </c>
      <c r="BM148" s="223" t="str">
        <f t="shared" ca="1" si="89"/>
        <v>5.97062315057429+5.97062315057459i</v>
      </c>
      <c r="BN148" s="223" t="str">
        <f t="shared" ca="1" si="90"/>
        <v>7.80099508577405-3.23127796453354i</v>
      </c>
      <c r="BO148" s="223" t="str">
        <f t="shared" ca="1" si="91"/>
        <v>-2.64810264339037E-13-8.44373623536115i</v>
      </c>
      <c r="BP148" s="223" t="str">
        <f t="shared" ca="1" si="92"/>
        <v>-7.80099508577393-3.23127796453383i</v>
      </c>
      <c r="BQ148" s="223" t="str">
        <f t="shared" ca="1" si="93"/>
        <v>-5.97062315057451+5.97062315057437i</v>
      </c>
      <c r="BR148" s="223" t="str">
        <f t="shared" ca="1" si="94"/>
        <v>3.23127796453364+7.80099508577401i</v>
      </c>
      <c r="BS148" s="223" t="str">
        <f t="shared" ca="1" si="95"/>
        <v>8.44373623536115-3.68252160061105E-13i</v>
      </c>
      <c r="BT148" s="223" t="str">
        <f t="shared" ca="1" si="96"/>
        <v>3.23127796453373-7.80099508577397i</v>
      </c>
      <c r="BU148" s="223" t="str">
        <f t="shared" ca="1" si="97"/>
        <v>-5.97062315057439-5.97062315057449i</v>
      </c>
      <c r="BV148" s="223" t="str">
        <f t="shared" ca="1" si="98"/>
        <v>-7.80099508577397+3.23127796453373i</v>
      </c>
      <c r="BW148" s="223" t="str">
        <f t="shared" ca="1" si="99"/>
        <v>-3.68254906476256E-13+8.44373623536115i</v>
      </c>
      <c r="BX148" s="223" t="str">
        <f t="shared" ca="1" si="100"/>
        <v>7.80099508577401+3.23127796453364i</v>
      </c>
      <c r="BY148" s="223" t="str">
        <f t="shared" ca="1" si="101"/>
        <v>5.97062315057441-5.97062315057447i</v>
      </c>
      <c r="BZ148" s="223" t="str">
        <f t="shared" ca="1" si="102"/>
        <v>-3.23127796453372-7.80099508577397i</v>
      </c>
      <c r="CA148" s="223" t="str">
        <f t="shared" ca="1" si="103"/>
        <v>-8.44373623536115-2.64813010754189E-13i</v>
      </c>
      <c r="CB148" s="223" t="str">
        <f t="shared" ca="1" si="104"/>
        <v>-3.23127796453354+7.80099508577405i</v>
      </c>
      <c r="CC148" s="223" t="str">
        <f t="shared" ca="1" si="105"/>
        <v>5.97062315057454+5.97062315057433i</v>
      </c>
      <c r="CD148" s="223" t="str">
        <f t="shared" ca="1" si="106"/>
        <v>7.80099508577394-3.23127796453381i</v>
      </c>
      <c r="CE148" s="223" t="str">
        <f t="shared" ca="1" si="107"/>
        <v>2.81363823926325E-13-8.44373623536115i</v>
      </c>
      <c r="CF148" s="223" t="str">
        <f t="shared" ca="1" si="108"/>
        <v>-7.80099508577409-3.23127796453345i</v>
      </c>
      <c r="CG148" s="223" t="str">
        <f t="shared" ca="1" si="109"/>
        <v>-5.97062315057427+5.97062315057461i</v>
      </c>
      <c r="CH148" s="223" t="str">
        <f t="shared" ca="1" si="110"/>
        <v>3.23127796453313+7.80099508577422i</v>
      </c>
      <c r="CI148" s="223" t="str">
        <f t="shared" ca="1" si="111"/>
        <v>8.44373623536115+1.77921928204259E-13i</v>
      </c>
      <c r="CJ148" s="223" t="str">
        <f t="shared" ca="1" si="112"/>
        <v>3.23127796453346-7.80099508577408i</v>
      </c>
      <c r="CK148" s="223" t="str">
        <f t="shared" ca="1" si="113"/>
        <v>-5.97062315057469-5.97062315057419i</v>
      </c>
      <c r="CL148" s="223" t="str">
        <f t="shared" ca="1" si="114"/>
        <v>-7.80099508577418+3.23127796453323i</v>
      </c>
      <c r="CM148" s="223" t="str">
        <f t="shared" ca="1" si="115"/>
        <v>-7.44800324821911E-14+8.44373623536115i</v>
      </c>
      <c r="CN148" s="223" t="str">
        <f t="shared" ca="1" si="116"/>
        <v>7.80099508577412+3.23127796453336i</v>
      </c>
      <c r="CO148" s="223" t="str">
        <f t="shared" ca="1" si="117"/>
        <v>5.97062315057471-5.97062315057417i</v>
      </c>
      <c r="CP148" s="223" t="str">
        <f t="shared" ca="1" si="118"/>
        <v>-3.23127796453332-7.80099508577414i</v>
      </c>
      <c r="CQ148" s="223" t="str">
        <f t="shared" ca="1" si="119"/>
        <v>-8.44373623536115+2.89618632398761E-14i</v>
      </c>
      <c r="CR148" s="223" t="str">
        <f t="shared" ca="1" si="120"/>
        <v>-3.23127796453327+7.80099508577416i</v>
      </c>
      <c r="CS148" s="223" t="str">
        <f t="shared" ca="1" si="121"/>
        <v>5.97062315057416+5.97062315057472i</v>
      </c>
      <c r="CT148" s="223" t="str">
        <f t="shared" ca="1" si="122"/>
        <v>7.8009950857741-3.23127796453342i</v>
      </c>
      <c r="CU148" s="223" t="str">
        <f t="shared" ca="1" si="123"/>
        <v>-1.32403758961943E-13-8.44373623536115i</v>
      </c>
      <c r="CV148" s="223" t="str">
        <f t="shared" ca="1" si="124"/>
        <v>-7.80099508577516-3.23127796453085i</v>
      </c>
      <c r="CW148" s="223" t="str">
        <f t="shared" ca="1" si="125"/>
        <v>-5.97062315057346+5.97062315057542i</v>
      </c>
      <c r="CX148" s="223" t="str">
        <f t="shared" ca="1" si="126"/>
        <v>3.2312779645334+7.80099508577411i</v>
      </c>
      <c r="CY148" s="223" t="str">
        <f t="shared" ca="1" si="127"/>
        <v>8.44373623536115+1.44405226983485E-12i</v>
      </c>
      <c r="CZ148" s="223" t="str">
        <f t="shared" ca="1" si="128"/>
        <v>3.23127796453618-7.80099508577296i</v>
      </c>
      <c r="DA148" s="223" t="str">
        <f t="shared" ca="1" si="129"/>
        <v>-5.97062315057727-5.97062315057161i</v>
      </c>
      <c r="DB148" s="223" t="str">
        <f t="shared" ca="1" si="130"/>
        <v>-7.8009950857731+3.23127796453583i</v>
      </c>
      <c r="DC148" s="223" t="str">
        <f t="shared" ca="1" si="131"/>
        <v>1.17923651266551E-12+8.44373623536115i</v>
      </c>
      <c r="DD148" s="223" t="str">
        <f t="shared" ca="1" si="132"/>
        <v>7.80099508577396+3.23127796453376i</v>
      </c>
      <c r="DE148" s="223" t="str">
        <f t="shared" ca="1" si="133"/>
        <v>5.97062315057569-5.97062315057319i</v>
      </c>
      <c r="DF148" s="223" t="str">
        <f t="shared" ca="1" si="134"/>
        <v>-3.23127796453049-7.80099508577532i</v>
      </c>
      <c r="DG148" s="223" t="str">
        <f t="shared" ca="1" si="135"/>
        <v>-8.44373623536115+3.80252529516586E-12i</v>
      </c>
      <c r="DH148" s="223" t="str">
        <f t="shared" ca="1" si="136"/>
        <v>-3.23127796453134+7.80099508577496i</v>
      </c>
      <c r="DI148" s="223" t="str">
        <f t="shared" ca="1" si="137"/>
        <v>5.97062315057504+5.97062315057383i</v>
      </c>
      <c r="DJ148" s="223" t="str">
        <f t="shared" ca="1" si="138"/>
        <v>7.80099508577431-3.23127796453291i</v>
      </c>
      <c r="DK148" s="223" t="str">
        <f t="shared" ca="1" si="139"/>
        <v>2.09366825382228E-12-8.44373623536115i</v>
      </c>
      <c r="DL148" s="223" t="str">
        <f t="shared" ca="1" si="140"/>
        <v>-7.80099508577271-3.23127796453678i</v>
      </c>
      <c r="DM148" s="223" t="str">
        <f t="shared" ca="1" si="141"/>
        <v>-5.97062315057198+5.9706231505769i</v>
      </c>
      <c r="DN148" s="223" t="str">
        <f t="shared" ca="1" si="142"/>
        <v>3.23127796453534+7.80099508577331i</v>
      </c>
      <c r="DO148" s="223" t="str">
        <f t="shared" ca="1" si="143"/>
        <v>8.44373623536115-5.29620528678075E-13i</v>
      </c>
      <c r="DP148" s="223" t="str">
        <f t="shared" ca="1" si="144"/>
        <v>3.23127796453436-7.80099508577371i</v>
      </c>
      <c r="DQ148" s="223" t="str">
        <f t="shared" ca="1" si="145"/>
        <v>-5.97062315057273-5.97062315057615i</v>
      </c>
      <c r="DR148" s="223" t="str">
        <f t="shared" ca="1" si="146"/>
        <v>-7.80099508577552+3.23127796453i</v>
      </c>
      <c r="DS148" s="223" t="str">
        <f t="shared" ca="1" si="147"/>
        <v>3.15290931117842E-12+8.44373623536115i</v>
      </c>
      <c r="DT148" s="223" t="str">
        <f t="shared" ca="1" si="148"/>
        <v>7.80099508577472+3.23127796453193i</v>
      </c>
      <c r="DU148" s="223" t="str">
        <f t="shared" ca="1" si="149"/>
        <v>5.97062315057421-5.97062315057467i</v>
      </c>
      <c r="DV148" s="223" t="str">
        <f t="shared" ca="1" si="150"/>
        <v>-3.23127796453231-7.80099508577456i</v>
      </c>
      <c r="DW148" s="223" t="str">
        <f t="shared" ca="1" si="151"/>
        <v>-8.44373623536115-2.6232915289155E-12i</v>
      </c>
      <c r="DX148" s="223" t="str">
        <f t="shared" ca="1" si="152"/>
        <v>-3.23127796453738+7.80099508577246i</v>
      </c>
      <c r="DY148" s="223" t="str">
        <f t="shared" ca="1" si="153"/>
        <v>5.97062315057644+5.97062315057244i</v>
      </c>
      <c r="DZ148" s="223" t="str">
        <f t="shared" ca="1" si="154"/>
        <v>7.80099508577351-3.23127796453485i</v>
      </c>
      <c r="EA148" s="223" t="str">
        <f t="shared" ca="1" si="155"/>
        <v>1.19995455309355E-13-8.44373623536115i</v>
      </c>
      <c r="EB148" s="223" t="str">
        <f t="shared" ca="1" si="156"/>
        <v>-7.80099508577351-3.23127796453485i</v>
      </c>
      <c r="EC148" s="223" t="str">
        <f t="shared" ca="1" si="157"/>
        <v>-5.97062315057661+5.97062315057227i</v>
      </c>
      <c r="ED148" s="223" t="str">
        <f t="shared" ca="1" si="158"/>
        <v>3.23127796453716+7.80099508577255i</v>
      </c>
      <c r="EE148" s="223" t="str">
        <f t="shared" ca="1" si="159"/>
        <v>8.44373623536115-2.6232860360852E-12i</v>
      </c>
      <c r="EF148" s="223" t="str">
        <f t="shared" ca="1" si="160"/>
        <v>3.23127796453253-7.80099508577446i</v>
      </c>
      <c r="EG148" s="223" t="str">
        <f t="shared" ca="1" si="161"/>
        <v>-5.97062315057421-5.97062315057467i</v>
      </c>
      <c r="EH148" s="223" t="str">
        <f t="shared" ca="1" si="162"/>
        <v>-7.80099508577481+3.23127796453172i</v>
      </c>
      <c r="EI148" s="223" t="str">
        <f t="shared" ca="1" si="163"/>
        <v>-3.27290751290293E-12+8.44373623536115i</v>
      </c>
      <c r="EJ148" s="223" t="str">
        <f t="shared" ca="1" si="164"/>
        <v>7.80099508577552+3.23127796453i</v>
      </c>
      <c r="EK148" s="223" t="str">
        <f t="shared" ca="1" si="165"/>
        <v>5.9706231505729-5.97062315057598i</v>
      </c>
      <c r="EL148" s="223" t="str">
        <f t="shared" ca="1" si="166"/>
        <v>-3.23127796453425-7.80099508577375i</v>
      </c>
      <c r="EM148" s="223" t="str">
        <f t="shared" ca="1" si="167"/>
        <v>-8.44373623536115-5.29626021508378E-13i</v>
      </c>
      <c r="EN148" s="223"/>
      <c r="EO148" s="223"/>
      <c r="EP148" s="223"/>
    </row>
    <row r="149" spans="1:146" ht="15" thickBot="1">
      <c r="A149" s="257">
        <f t="shared" si="168"/>
        <v>9.5703125000000052E-4</v>
      </c>
      <c r="B149" s="256">
        <v>49</v>
      </c>
      <c r="C149" s="230">
        <f t="shared" si="169"/>
        <v>9800</v>
      </c>
      <c r="D149" s="229">
        <f t="shared" si="170"/>
        <v>61575.216010359945</v>
      </c>
      <c r="E149" s="229" t="str">
        <f t="shared" si="171"/>
        <v>61575.2160103599i</v>
      </c>
      <c r="F149" s="229" t="str">
        <f t="shared" si="177"/>
        <v>0.766562381609409-0.430245126166785i</v>
      </c>
      <c r="G149" s="229" t="str">
        <f t="shared" si="178"/>
        <v>-4.96391303376324+0.175916356871152i</v>
      </c>
      <c r="H149" s="229" t="str">
        <f t="shared" si="179"/>
        <v>0.0359069953538386-0.00959658294966609i</v>
      </c>
      <c r="I149" s="229" t="str">
        <f t="shared" si="174"/>
        <v>-0.00696177167644048-0.00131314506488801i</v>
      </c>
      <c r="J149" s="255" t="str">
        <f ca="1">IMPRODUCT(1/N_FFT2,BL100)</f>
        <v>-0.051832187344218-0.00569356014882574i</v>
      </c>
      <c r="K149" s="254" t="str">
        <f t="shared" ca="1" si="175"/>
        <v>0.00035336738336986+0.000107700446795616i</v>
      </c>
      <c r="N149" s="246">
        <f t="shared" ca="1" si="176"/>
        <v>7.5594471803471794</v>
      </c>
      <c r="O149" s="223">
        <f t="shared" ca="1" si="39"/>
        <v>-8.4405528196528206</v>
      </c>
      <c r="P149" s="223" t="str">
        <f t="shared" ca="1" si="40"/>
        <v>-3.03771306540447+7.87497499892032i</v>
      </c>
      <c r="Q149" s="223" t="str">
        <f t="shared" ca="1" si="41"/>
        <v>6.25403711033975+5.66832882989707i</v>
      </c>
      <c r="R149" s="223" t="str">
        <f t="shared" ca="1" si="42"/>
        <v>7.53930689403822-3.79496817626406i</v>
      </c>
      <c r="S149" s="223" t="str">
        <f t="shared" ca="1" si="43"/>
        <v>-0.827318850182975-8.39990925078843i</v>
      </c>
      <c r="T149" s="223" t="str">
        <f t="shared" ca="1" si="44"/>
        <v>-8.13480278966359-2.25120311714216i</v>
      </c>
      <c r="U149" s="223" t="str">
        <f t="shared" ca="1" si="45"/>
        <v>-5.0280314441988+6.77951559460536i</v>
      </c>
      <c r="V149" s="223" t="str">
        <f t="shared" ca="1" si="46"/>
        <v>4.51567566904559+7.13103114236215i</v>
      </c>
      <c r="W149" s="223" t="str">
        <f t="shared" ca="1" si="47"/>
        <v>8.27836996398147-1.6466701675802i</v>
      </c>
      <c r="X149" s="223" t="str">
        <f t="shared" ca="1" si="48"/>
        <v>1.4430128522288-8.31628798260688i</v>
      </c>
      <c r="Y149" s="223" t="str">
        <f t="shared" ca="1" si="49"/>
        <v>-7.23970363763457-4.33931136709155i</v>
      </c>
      <c r="Z149" s="223" t="str">
        <f t="shared" ca="1" si="50"/>
        <v>-6.65407966256683+5.192894736615i</v>
      </c>
      <c r="AA149" s="223" t="str">
        <f t="shared" ca="1" si="51"/>
        <v>2.45016315110207+8.07710544900404i</v>
      </c>
      <c r="AB149" s="223" t="str">
        <f t="shared" ca="1" si="52"/>
        <v>8.4176827761322+0.620925584717324i</v>
      </c>
      <c r="AC149" s="223" t="str">
        <f t="shared" ca="1" si="53"/>
        <v>3.60880134940988-7.63016937700905i</v>
      </c>
      <c r="AD149" s="223" t="str">
        <f t="shared" ca="1" si="54"/>
        <v>-5.82010338914515-6.11304575813156i</v>
      </c>
      <c r="AE149" s="223" t="str">
        <f t="shared" ca="1" si="55"/>
        <v>-7.79805399315762+3.2300597240837i</v>
      </c>
      <c r="AF149" s="223" t="str">
        <f t="shared" ca="1" si="56"/>
        <v>0.207141535606601+8.43801068294985i</v>
      </c>
      <c r="AG149" s="223" t="str">
        <f t="shared" ca="1" si="57"/>
        <v>7.94715241420801+2.84353660196188i</v>
      </c>
      <c r="AH149" s="223" t="str">
        <f t="shared" ca="1" si="58"/>
        <v>5.51313988131421-6.39126126444631i</v>
      </c>
      <c r="AI149" s="223" t="str">
        <f t="shared" ca="1" si="59"/>
        <v>-3.97884905619215-7.44390301450711i</v>
      </c>
      <c r="AJ149" s="223" t="str">
        <f t="shared" ca="1" si="60"/>
        <v>-8.37707593420486+1.03321376970836i</v>
      </c>
      <c r="AK149" s="223" t="str">
        <f t="shared" ca="1" si="61"/>
        <v>-2.05088704260257+8.18760002930248i</v>
      </c>
      <c r="AL149" s="223" t="str">
        <f t="shared" ca="1" si="62"/>
        <v>6.900867799952+4.86013945365097i</v>
      </c>
      <c r="AM149" s="223" t="str">
        <f t="shared" ca="1" si="63"/>
        <v>7.018063180576-4.68931989682861i</v>
      </c>
      <c r="AN149" s="223" t="str">
        <f t="shared" ca="1" si="64"/>
        <v>-1.84933559039575-8.23546536483791i</v>
      </c>
      <c r="AO149" s="223" t="str">
        <f t="shared" ca="1" si="65"/>
        <v>-8.34919658031756-1.23848631989328i</v>
      </c>
      <c r="AP149" s="223" t="str">
        <f t="shared" ca="1" si="66"/>
        <v>-4.16033322622728+7.34401520614565i</v>
      </c>
      <c r="AQ149" s="223" t="str">
        <f t="shared" ca="1" si="67"/>
        <v>5.35463002341628+6.52463556175195i</v>
      </c>
      <c r="AR149" s="223" t="str">
        <f t="shared" ca="1" si="68"/>
        <v>5.35463002341628+6.52463556175195i</v>
      </c>
      <c r="AS149" s="223" t="str">
        <f t="shared" ca="1" si="69"/>
        <v>0.414158296897926-8.430385804129i</v>
      </c>
      <c r="AT149" s="223" t="str">
        <f t="shared" ca="1" si="70"/>
        <v>-7.71643573125747-3.42046071556482i</v>
      </c>
      <c r="AU149" s="223" t="str">
        <f t="shared" ca="1" si="71"/>
        <v>-5.96837213573955+5.96837213573993i</v>
      </c>
      <c r="AV149" s="223" t="str">
        <f t="shared" ca="1" si="72"/>
        <v>3.42046071556453+7.7164357312576i</v>
      </c>
      <c r="AW149" s="223" t="str">
        <f t="shared" ca="1" si="73"/>
        <v>8.43038580412897-0.414158296898514i</v>
      </c>
      <c r="AX149" s="223" t="str">
        <f t="shared" ca="1" si="74"/>
        <v>2.64764729839742-8.01454276204438i</v>
      </c>
      <c r="AY149" s="223" t="str">
        <f t="shared" ca="1" si="75"/>
        <v>-6.52463556175175-5.35463002341652i</v>
      </c>
      <c r="AZ149" s="223" t="str">
        <f t="shared" ca="1" si="76"/>
        <v>-7.3440152061458+4.16033322622701i</v>
      </c>
      <c r="BA149" s="223" t="str">
        <f t="shared" ca="1" si="77"/>
        <v>1.23848631989303+8.34919658031759i</v>
      </c>
      <c r="BB149" s="223" t="str">
        <f t="shared" ca="1" si="78"/>
        <v>8.23546536483803+1.8493355903952i</v>
      </c>
      <c r="BC149" s="223" t="str">
        <f t="shared" ca="1" si="79"/>
        <v>4.68931989682884-7.01806318057584i</v>
      </c>
      <c r="BD149" s="223" t="str">
        <f t="shared" ca="1" si="80"/>
        <v>-4.86013945365072-6.90086779995218i</v>
      </c>
      <c r="BE149" s="223" t="str">
        <f t="shared" ca="1" si="81"/>
        <v>-8.18760002930256+2.05088704260226i</v>
      </c>
      <c r="BF149" s="223" t="str">
        <f t="shared" ca="1" si="82"/>
        <v>-1.03321376970864+8.37707593420483i</v>
      </c>
      <c r="BG149" s="223" t="str">
        <f t="shared" ca="1" si="83"/>
        <v>7.44390301450737+3.97884905619166i</v>
      </c>
      <c r="BH149" s="223" t="str">
        <f t="shared" ca="1" si="84"/>
        <v>6.3912612644465-5.513139881314i</v>
      </c>
      <c r="BI149" s="223" t="str">
        <f t="shared" ca="1" si="85"/>
        <v>-2.84353660196238-7.94715241420783i</v>
      </c>
      <c r="BJ149" s="223" t="str">
        <f t="shared" ca="1" si="86"/>
        <v>-8.43801068294984-0.207141535606852i</v>
      </c>
      <c r="BK149" s="223" t="str">
        <f t="shared" ca="1" si="87"/>
        <v>-3.23005972408318+7.79805399315783i</v>
      </c>
      <c r="BL149" s="223" t="str">
        <f t="shared" ca="1" si="88"/>
        <v>6.11304575813137+5.82010338914535i</v>
      </c>
      <c r="BM149" s="223" t="str">
        <f t="shared" ca="1" si="89"/>
        <v>7.63016937700917-3.6088013494096i</v>
      </c>
      <c r="BN149" s="223" t="str">
        <f t="shared" ca="1" si="90"/>
        <v>-0.620925584717852-8.41768277613216i</v>
      </c>
      <c r="BO149" s="223" t="str">
        <f t="shared" ca="1" si="91"/>
        <v>-8.07710544900396-2.45016315110232i</v>
      </c>
      <c r="BP149" s="223" t="str">
        <f t="shared" ca="1" si="92"/>
        <v>-5.19289473661456+6.65407966256717i</v>
      </c>
      <c r="BQ149" s="223" t="str">
        <f t="shared" ca="1" si="93"/>
        <v>4.33931136709129+7.23970363763472i</v>
      </c>
      <c r="BR149" s="223" t="str">
        <f t="shared" ca="1" si="94"/>
        <v>8.31628798260679-1.44301285222933i</v>
      </c>
      <c r="BS149" s="223" t="str">
        <f t="shared" ca="1" si="95"/>
        <v>1.64667016758018-8.27836996398147i</v>
      </c>
      <c r="BT149" s="223" t="str">
        <f t="shared" ca="1" si="96"/>
        <v>-7.13103114236197-4.51567566904588i</v>
      </c>
      <c r="BU149" s="223" t="str">
        <f t="shared" ca="1" si="97"/>
        <v>-6.7795155946052+5.02803144419903i</v>
      </c>
      <c r="BV149" s="223" t="str">
        <f t="shared" ca="1" si="98"/>
        <v>2.25120311714201+8.13480278966364i</v>
      </c>
      <c r="BW149" s="223" t="str">
        <f t="shared" ca="1" si="99"/>
        <v>8.39990925078847+0.827318850182641i</v>
      </c>
      <c r="BX149" s="223" t="str">
        <f t="shared" ca="1" si="100"/>
        <v>3.79496817626407-7.53930689403822i</v>
      </c>
      <c r="BY149" s="223" t="str">
        <f t="shared" ca="1" si="101"/>
        <v>-5.6683288298968-6.25403711034i</v>
      </c>
      <c r="BZ149" s="223" t="str">
        <f t="shared" ca="1" si="102"/>
        <v>-7.87497499892031+3.03771306540451i</v>
      </c>
      <c r="CA149" s="223" t="str">
        <f t="shared" ca="1" si="103"/>
        <v>-3.1021051996233E-13+8.44055281965282i</v>
      </c>
      <c r="CB149" s="223" t="str">
        <f t="shared" ca="1" si="104"/>
        <v>7.87497499892039+3.0377130654043i</v>
      </c>
      <c r="CC149" s="223" t="str">
        <f t="shared" ca="1" si="105"/>
        <v>5.66832882989726-6.25403711033959i</v>
      </c>
      <c r="CD149" s="223" t="str">
        <f t="shared" ca="1" si="106"/>
        <v>-3.79496817626438-7.53930689403806i</v>
      </c>
      <c r="CE149" s="223" t="str">
        <f t="shared" ca="1" si="107"/>
        <v>-8.39990925078843+0.827318850182979i</v>
      </c>
      <c r="CF149" s="223" t="str">
        <f t="shared" ca="1" si="108"/>
        <v>-2.25120311714249+8.1348027896635i</v>
      </c>
      <c r="CG149" s="223" t="str">
        <f t="shared" ca="1" si="109"/>
        <v>6.7795155946054+5.02803144419875i</v>
      </c>
      <c r="CH149" s="223" t="str">
        <f t="shared" ca="1" si="110"/>
        <v>7.1310311423623-4.51567566904536i</v>
      </c>
      <c r="CI149" s="223" t="str">
        <f t="shared" ca="1" si="111"/>
        <v>-1.64667016758039-8.27836996398143i</v>
      </c>
      <c r="CJ149" s="223" t="str">
        <f t="shared" ca="1" si="112"/>
        <v>-8.31628798260683-1.44301285222911i</v>
      </c>
      <c r="CK149" s="223" t="str">
        <f t="shared" ca="1" si="113"/>
        <v>-4.33931136709111+7.23970363763483i</v>
      </c>
      <c r="CL149" s="223" t="str">
        <f t="shared" ca="1" si="114"/>
        <v>5.19289473661473+6.65407966256704i</v>
      </c>
      <c r="CM149" s="223" t="str">
        <f t="shared" ca="1" si="115"/>
        <v>8.07710544900411-2.45016315110184i</v>
      </c>
      <c r="CN149" s="223" t="str">
        <f t="shared" ca="1" si="116"/>
        <v>0.620925584717574-8.41768277613217i</v>
      </c>
      <c r="CO149" s="223" t="str">
        <f t="shared" ca="1" si="117"/>
        <v>-7.63016937700894-3.60880134941011i</v>
      </c>
      <c r="CP149" s="223" t="str">
        <f t="shared" ca="1" si="118"/>
        <v>-6.11304575813118+5.82010338914555i</v>
      </c>
      <c r="CQ149" s="223" t="str">
        <f t="shared" ca="1" si="119"/>
        <v>3.23005972408344+7.79805399315773i</v>
      </c>
      <c r="CR149" s="223" t="str">
        <f t="shared" ca="1" si="120"/>
        <v>8.43801068294983-0.207141535607131i</v>
      </c>
      <c r="CS149" s="223" t="str">
        <f t="shared" ca="1" si="121"/>
        <v>2.84353660196218-7.94715241420791i</v>
      </c>
      <c r="CT149" s="223" t="str">
        <f t="shared" ca="1" si="122"/>
        <v>-6.39126126444664-5.51313988131384i</v>
      </c>
      <c r="CU149" s="223" t="str">
        <f t="shared" ca="1" si="123"/>
        <v>-7.44390301450642+3.97884905619344i</v>
      </c>
      <c r="CV149" s="223" t="str">
        <f t="shared" ca="1" si="124"/>
        <v>1.03321376970719+8.377075934205i</v>
      </c>
      <c r="CW149" s="223" t="str">
        <f t="shared" ca="1" si="125"/>
        <v>8.18760002930158+2.05088704260619i</v>
      </c>
      <c r="CX149" s="223" t="str">
        <f t="shared" ca="1" si="126"/>
        <v>4.86013945364981-6.90086779995282i</v>
      </c>
      <c r="CY149" s="223" t="str">
        <f t="shared" ca="1" si="127"/>
        <v>-4.68931989682768-7.01806318057662i</v>
      </c>
      <c r="CZ149" s="223" t="str">
        <f t="shared" ca="1" si="128"/>
        <v>-8.23546536483705+1.84933559039958i</v>
      </c>
      <c r="DA149" s="223" t="str">
        <f t="shared" ca="1" si="129"/>
        <v>-1.23848631989193+8.34919658031775i</v>
      </c>
      <c r="DB149" s="223" t="str">
        <f t="shared" ca="1" si="130"/>
        <v>7.34401520614508+4.16033322622827i</v>
      </c>
      <c r="DC149" s="223" t="str">
        <f t="shared" ca="1" si="131"/>
        <v>6.52463556174948-5.35463002341929i</v>
      </c>
      <c r="DD149" s="223" t="str">
        <f t="shared" ca="1" si="132"/>
        <v>-2.64764729839843-8.01454276204405i</v>
      </c>
      <c r="DE149" s="223" t="str">
        <f t="shared" ca="1" si="133"/>
        <v>-8.4303858041289-0.414158296899972i</v>
      </c>
      <c r="DF149" s="223" t="str">
        <f t="shared" ca="1" si="134"/>
        <v>-3.42046071556121+7.71643573125907i</v>
      </c>
      <c r="DG149" s="223" t="str">
        <f t="shared" ca="1" si="135"/>
        <v>5.96837213574035+5.96837213573914i</v>
      </c>
      <c r="DH149" s="223" t="str">
        <f t="shared" ca="1" si="136"/>
        <v>7.71643573125838-3.42046071556277i</v>
      </c>
      <c r="DI149" s="223" t="str">
        <f t="shared" ca="1" si="137"/>
        <v>-0.414158296901558-8.43038580412882i</v>
      </c>
      <c r="DJ149" s="223" t="str">
        <f t="shared" ca="1" si="138"/>
        <v>-8.01454276204455-2.64764729839692i</v>
      </c>
      <c r="DK149" s="223" t="str">
        <f t="shared" ca="1" si="139"/>
        <v>-5.35463002341806+6.52463556175049i</v>
      </c>
      <c r="DL149" s="223" t="str">
        <f t="shared" ca="1" si="140"/>
        <v>4.16033322622966+7.3440152061443i</v>
      </c>
      <c r="DM149" s="223" t="str">
        <f t="shared" ca="1" si="141"/>
        <v>8.34919658031753-1.2384863198935i</v>
      </c>
      <c r="DN149" s="223" t="str">
        <f t="shared" ca="1" si="142"/>
        <v>1.84933559039802-8.2354653648374i</v>
      </c>
      <c r="DO149" s="223" t="str">
        <f t="shared" ca="1" si="143"/>
        <v>-7.01806318057757-4.68931989682625i</v>
      </c>
      <c r="DP149" s="223" t="str">
        <f t="shared" ca="1" si="144"/>
        <v>-6.90086779995184+4.8601394536512i</v>
      </c>
      <c r="DQ149" s="223" t="str">
        <f t="shared" ca="1" si="145"/>
        <v>2.05088704259958+8.18760002930324i</v>
      </c>
      <c r="DR149" s="223" t="str">
        <f t="shared" ca="1" si="146"/>
        <v>8.3770759342052+1.03321376970561i</v>
      </c>
      <c r="DS149" s="223" t="str">
        <f t="shared" ca="1" si="147"/>
        <v>3.97884905619193-7.44390301450723i</v>
      </c>
      <c r="DT149" s="223" t="str">
        <f t="shared" ca="1" si="148"/>
        <v>-5.51313988131186-6.39126126444835i</v>
      </c>
      <c r="DU149" s="223" t="str">
        <f t="shared" ca="1" si="149"/>
        <v>-7.94715241420709+2.84353660196447i</v>
      </c>
      <c r="DV149" s="223" t="str">
        <f t="shared" ca="1" si="150"/>
        <v>-0.207141535607222+8.43801068294983i</v>
      </c>
      <c r="DW149" s="223" t="str">
        <f t="shared" ca="1" si="151"/>
        <v>7.79805399315641+3.23005972408663i</v>
      </c>
      <c r="DX149" s="223" t="str">
        <f t="shared" ca="1" si="152"/>
        <v>5.8201033891438-6.11304575813285i</v>
      </c>
      <c r="DY149" s="223" t="str">
        <f t="shared" ca="1" si="153"/>
        <v>-3.60880134940927-7.63016937700933i</v>
      </c>
      <c r="DZ149" s="223" t="str">
        <f t="shared" ca="1" si="154"/>
        <v>-8.41768277613243+0.620925584714133i</v>
      </c>
      <c r="EA149" s="223" t="str">
        <f t="shared" ca="1" si="155"/>
        <v>-2.45016315110009+8.07710544900464i</v>
      </c>
      <c r="EB149" s="223" t="str">
        <f t="shared" ca="1" si="156"/>
        <v>6.65407966256653+5.19289473661537i</v>
      </c>
      <c r="EC149" s="223" t="str">
        <f t="shared" ca="1" si="157"/>
        <v>7.23970363763655-4.33931136708825i</v>
      </c>
      <c r="ED149" s="223" t="str">
        <f t="shared" ca="1" si="158"/>
        <v>-1.4430128522308-8.31628798260654i</v>
      </c>
      <c r="EE149" s="223" t="str">
        <f t="shared" ca="1" si="159"/>
        <v>-8.27836996398127-1.64667016758119i</v>
      </c>
      <c r="EF149" s="223" t="str">
        <f t="shared" ca="1" si="160"/>
        <v>-4.51567566904888+7.13103114236007i</v>
      </c>
      <c r="EG149" s="223" t="str">
        <f t="shared" ca="1" si="161"/>
        <v>5.02803144420013+6.77951559460438i</v>
      </c>
      <c r="EH149" s="223" t="str">
        <f t="shared" ca="1" si="162"/>
        <v>8.13480278966394-2.2512031171409i</v>
      </c>
      <c r="EI149" s="223" t="str">
        <f t="shared" ca="1" si="163"/>
        <v>0.827318850187128-8.39990925078803i</v>
      </c>
      <c r="EJ149" s="223" t="str">
        <f t="shared" ca="1" si="164"/>
        <v>-7.53930689403882-3.79496817626285i</v>
      </c>
      <c r="EK149" s="223" t="str">
        <f t="shared" ca="1" si="165"/>
        <v>-6.25403711034078+5.66832882989595i</v>
      </c>
      <c r="EL149" s="223" t="str">
        <f t="shared" ca="1" si="166"/>
        <v>3.03771306540814+7.87497499891891i</v>
      </c>
      <c r="EM149" s="223" t="str">
        <f t="shared" ca="1" si="167"/>
        <v>8.44055281965282-1.05884353778039E-12i</v>
      </c>
      <c r="EN149" s="223"/>
      <c r="EO149" s="223"/>
      <c r="EP149" s="223"/>
    </row>
    <row r="150" spans="1:146" ht="15" thickBot="1">
      <c r="A150" s="257">
        <f t="shared" si="168"/>
        <v>9.7656250000000043E-4</v>
      </c>
      <c r="B150" s="256">
        <v>50</v>
      </c>
      <c r="C150" s="230">
        <f t="shared" si="169"/>
        <v>10000</v>
      </c>
      <c r="D150" s="229">
        <f t="shared" si="170"/>
        <v>62831.853071795864</v>
      </c>
      <c r="E150" s="229" t="str">
        <f t="shared" si="171"/>
        <v>62831.8530717959i</v>
      </c>
      <c r="F150" s="229" t="str">
        <f t="shared" si="177"/>
        <v>0.764862943958078-0.429374214892154i</v>
      </c>
      <c r="G150" s="229" t="str">
        <f t="shared" si="178"/>
        <v>-4.97757967807358+0.230697557354168i</v>
      </c>
      <c r="H150" s="229" t="str">
        <f t="shared" si="179"/>
        <v>0.0359015725490898-0.00940487394700735i</v>
      </c>
      <c r="I150" s="229" t="str">
        <f t="shared" si="174"/>
        <v>-0.00693285199422926-0.00140940625307036i</v>
      </c>
      <c r="J150" s="255" t="str">
        <f ca="1">IMPRODUCT(1/N_FFT2,BM100)</f>
        <v>0.0216407704229573+0.00047401103192925i</v>
      </c>
      <c r="K150" s="254" t="str">
        <f t="shared" ca="1" si="175"/>
        <v>-0.000149364184271032-0.0000337868854833735i</v>
      </c>
      <c r="N150" s="246">
        <f t="shared" ca="1" si="176"/>
        <v>7.5630987109462797</v>
      </c>
      <c r="O150" s="223">
        <f t="shared" ca="1" si="39"/>
        <v>-8.4369012890537203</v>
      </c>
      <c r="P150" s="223" t="str">
        <f t="shared" ca="1" si="40"/>
        <v>-2.84230643835396+7.9437143372435i</v>
      </c>
      <c r="Q150" s="223" t="str">
        <f t="shared" ca="1" si="41"/>
        <v>6.5218128904281+5.35231351692725i</v>
      </c>
      <c r="R150" s="223" t="str">
        <f t="shared" ca="1" si="42"/>
        <v>7.23657161536954-4.33743410518986i</v>
      </c>
      <c r="S150" s="223" t="str">
        <f t="shared" ca="1" si="43"/>
        <v>-1.64595778929977-8.27478859651893i</v>
      </c>
      <c r="T150" s="223" t="str">
        <f t="shared" ca="1" si="44"/>
        <v>-8.34558457202351-1.23795052907595i</v>
      </c>
      <c r="U150" s="223" t="str">
        <f t="shared" ca="1" si="45"/>
        <v>-3.97712773658296+7.44068265202453i</v>
      </c>
      <c r="V150" s="223" t="str">
        <f t="shared" ca="1" si="46"/>
        <v>5.66587661182438+6.25133150463307i</v>
      </c>
      <c r="W150" s="223" t="str">
        <f t="shared" ca="1" si="47"/>
        <v>7.79468041877483-3.2286623438205i</v>
      </c>
      <c r="X150" s="223" t="str">
        <f t="shared" ca="1" si="48"/>
        <v>-0.413979124783722-8.42673867195842i</v>
      </c>
      <c r="Y150" s="223" t="str">
        <f t="shared" ca="1" si="49"/>
        <v>-8.0736111520865-2.44910316772096i</v>
      </c>
      <c r="Z150" s="223" t="str">
        <f t="shared" ca="1" si="50"/>
        <v>-5.02585622996091+6.77658265772649i</v>
      </c>
      <c r="AA150" s="223" t="str">
        <f t="shared" ca="1" si="51"/>
        <v>4.68729121512326+7.01502704384414i</v>
      </c>
      <c r="AB150" s="223" t="str">
        <f t="shared" ca="1" si="52"/>
        <v>8.18405793049939-2.0499997930406i</v>
      </c>
      <c r="AC150" s="223" t="str">
        <f t="shared" ca="1" si="53"/>
        <v>0.826960937595668-8.39627530330725i</v>
      </c>
      <c r="AD150" s="223" t="str">
        <f t="shared" ca="1" si="54"/>
        <v>-7.62686843244396-3.60724011890339i</v>
      </c>
      <c r="AE150" s="223" t="str">
        <f t="shared" ca="1" si="55"/>
        <v>-5.96579011369145+5.96579011369137i</v>
      </c>
      <c r="AF150" s="223" t="str">
        <f t="shared" ca="1" si="56"/>
        <v>3.60724011890328+7.62686843244401i</v>
      </c>
      <c r="AG150" s="223" t="str">
        <f t="shared" ca="1" si="57"/>
        <v>8.39627530330726-0.826960937595551i</v>
      </c>
      <c r="AH150" s="223" t="str">
        <f t="shared" ca="1" si="58"/>
        <v>2.04999979304073-8.18405793049935i</v>
      </c>
      <c r="AI150" s="223" t="str">
        <f t="shared" ca="1" si="59"/>
        <v>-7.01502704384453-4.68729121512268i</v>
      </c>
      <c r="AJ150" s="223" t="str">
        <f t="shared" ca="1" si="60"/>
        <v>-6.77658265772657+5.0258562299608i</v>
      </c>
      <c r="AK150" s="223" t="str">
        <f t="shared" ca="1" si="61"/>
        <v>2.44910316772083+8.07361115208654i</v>
      </c>
      <c r="AL150" s="223" t="str">
        <f t="shared" ca="1" si="62"/>
        <v>8.42673867195841+0.413979124783854i</v>
      </c>
      <c r="AM150" s="223" t="str">
        <f t="shared" ca="1" si="63"/>
        <v>3.22866234382062-7.79468041877478i</v>
      </c>
      <c r="AN150" s="223" t="str">
        <f t="shared" ca="1" si="64"/>
        <v>-6.25133150463291-5.66587661182454i</v>
      </c>
      <c r="AO150" s="223" t="str">
        <f t="shared" ca="1" si="65"/>
        <v>-7.44068265202467+3.97712773658269i</v>
      </c>
      <c r="AP150" s="223" t="str">
        <f t="shared" ca="1" si="66"/>
        <v>1.2379505290755+8.34558457202358i</v>
      </c>
      <c r="AQ150" s="223" t="str">
        <f t="shared" ca="1" si="67"/>
        <v>8.27478859651899+1.64595778929946i</v>
      </c>
      <c r="AR150" s="223" t="str">
        <f t="shared" ca="1" si="68"/>
        <v>8.27478859651899+1.64595778929946i</v>
      </c>
      <c r="AS150" s="223" t="str">
        <f t="shared" ca="1" si="69"/>
        <v>-5.35231351692736-6.52181289042801i</v>
      </c>
      <c r="AT150" s="223" t="str">
        <f t="shared" ca="1" si="70"/>
        <v>-7.94371433724351+2.84230643835393i</v>
      </c>
      <c r="AU150" s="223" t="str">
        <f t="shared" ca="1" si="71"/>
        <v>-1.17829201880213E-13+8.43690128905372i</v>
      </c>
      <c r="AV150" s="223" t="str">
        <f t="shared" ca="1" si="72"/>
        <v>7.94371433724343+2.84230643835416i</v>
      </c>
      <c r="AW150" s="223" t="str">
        <f t="shared" ca="1" si="73"/>
        <v>5.35231351692755-6.52181289042786i</v>
      </c>
      <c r="AX150" s="223" t="str">
        <f t="shared" ca="1" si="74"/>
        <v>-4.33743410519018-7.23657161536935i</v>
      </c>
      <c r="AY150" s="223" t="str">
        <f t="shared" ca="1" si="75"/>
        <v>-8.27478859651887+1.64595778930005i</v>
      </c>
      <c r="AZ150" s="223" t="str">
        <f t="shared" ca="1" si="76"/>
        <v>-1.23795052907574+8.34558457202355i</v>
      </c>
      <c r="BA150" s="223" t="str">
        <f t="shared" ca="1" si="77"/>
        <v>7.44068265202455+3.97712773658293i</v>
      </c>
      <c r="BB150" s="223" t="str">
        <f t="shared" ca="1" si="78"/>
        <v>6.25133150463309-5.66587661182434i</v>
      </c>
      <c r="BC150" s="223" t="str">
        <f t="shared" ca="1" si="79"/>
        <v>-3.22866234382038-7.79468041877488i</v>
      </c>
      <c r="BD150" s="223" t="str">
        <f t="shared" ca="1" si="80"/>
        <v>-8.42673867195843+0.413979124783589i</v>
      </c>
      <c r="BE150" s="223" t="str">
        <f t="shared" ca="1" si="81"/>
        <v>-2.44910316772109+8.07361115208646i</v>
      </c>
      <c r="BF150" s="223" t="str">
        <f t="shared" ca="1" si="82"/>
        <v>6.77658265772691+5.02585622996033i</v>
      </c>
      <c r="BG150" s="223" t="str">
        <f t="shared" ca="1" si="83"/>
        <v>7.01502704384421-4.68729121512315i</v>
      </c>
      <c r="BH150" s="223" t="str">
        <f t="shared" ca="1" si="84"/>
        <v>-2.04999979304047-8.18405793049941i</v>
      </c>
      <c r="BI150" s="223" t="str">
        <f t="shared" ca="1" si="85"/>
        <v>-8.39627530330723-0.826960937595815i</v>
      </c>
      <c r="BJ150" s="223" t="str">
        <f t="shared" ca="1" si="86"/>
        <v>-3.60724011890351+7.6268684324439i</v>
      </c>
      <c r="BK150" s="223" t="str">
        <f t="shared" ca="1" si="87"/>
        <v>5.96579011369126+5.96579011369156i</v>
      </c>
      <c r="BL150" s="223" t="str">
        <f t="shared" ca="1" si="88"/>
        <v>7.62686843244407-3.60724011890314i</v>
      </c>
      <c r="BM150" s="223" t="str">
        <f t="shared" ca="1" si="89"/>
        <v>-0.826960937595404-8.39627530330728i</v>
      </c>
      <c r="BN150" s="223" t="str">
        <f t="shared" ca="1" si="90"/>
        <v>-8.18405793049952-2.04999979304006i</v>
      </c>
      <c r="BO150" s="223" t="str">
        <f t="shared" ca="1" si="91"/>
        <v>-4.6872912151228+7.01502704384445i</v>
      </c>
      <c r="BP150" s="223" t="str">
        <f t="shared" ca="1" si="92"/>
        <v>5.02585622996073+6.77658265772663i</v>
      </c>
      <c r="BQ150" s="223" t="str">
        <f t="shared" ca="1" si="93"/>
        <v>8.07361115208657-2.44910316772075i</v>
      </c>
      <c r="BR150" s="223" t="str">
        <f t="shared" ca="1" si="94"/>
        <v>0.413979124783942-8.42673867195841i</v>
      </c>
      <c r="BS150" s="223" t="str">
        <f t="shared" ca="1" si="95"/>
        <v>-7.79468041877475-3.22866234382071i</v>
      </c>
      <c r="BT150" s="223" t="str">
        <f t="shared" ca="1" si="96"/>
        <v>-5.6658766118246+6.25133150463286i</v>
      </c>
      <c r="BU150" s="223" t="str">
        <f t="shared" ca="1" si="97"/>
        <v>3.97712773658262+7.44068265202472i</v>
      </c>
      <c r="BV150" s="223" t="str">
        <f t="shared" ca="1" si="98"/>
        <v>8.34558457202347-1.23795052907622i</v>
      </c>
      <c r="BW150" s="223" t="str">
        <f t="shared" ca="1" si="99"/>
        <v>1.64595778929957-8.27478859651897i</v>
      </c>
      <c r="BX150" s="223" t="str">
        <f t="shared" ca="1" si="100"/>
        <v>-7.2365716153696-4.33743410518977i</v>
      </c>
      <c r="BY150" s="223" t="str">
        <f t="shared" ca="1" si="101"/>
        <v>-6.52181289042808+5.35231351692727i</v>
      </c>
      <c r="BZ150" s="223" t="str">
        <f t="shared" ca="1" si="102"/>
        <v>2.84230643835382+7.94371433724355i</v>
      </c>
      <c r="CA150" s="223" t="str">
        <f t="shared" ca="1" si="103"/>
        <v>8.43690128905372+2.35658403760427E-13i</v>
      </c>
      <c r="CB150" s="223" t="str">
        <f t="shared" ca="1" si="104"/>
        <v>2.84230643835427-7.94371433724339i</v>
      </c>
      <c r="CC150" s="223" t="str">
        <f t="shared" ca="1" si="105"/>
        <v>-6.52181289042832-5.35231351692698i</v>
      </c>
      <c r="CD150" s="223" t="str">
        <f t="shared" ca="1" si="106"/>
        <v>-7.23657161536941+4.33743410519008i</v>
      </c>
      <c r="CE150" s="223" t="str">
        <f t="shared" ca="1" si="107"/>
        <v>1.64595778929994+8.2747885965189i</v>
      </c>
      <c r="CF150" s="223" t="str">
        <f t="shared" ca="1" si="108"/>
        <v>8.34558457202353+1.23795052907586i</v>
      </c>
      <c r="CG150" s="223" t="str">
        <f t="shared" ca="1" si="109"/>
        <v>3.97712773658303-7.4406826520245i</v>
      </c>
      <c r="CH150" s="223" t="str">
        <f t="shared" ca="1" si="110"/>
        <v>-5.66587661182425-6.25133150463318i</v>
      </c>
      <c r="CI150" s="223" t="str">
        <f t="shared" ca="1" si="111"/>
        <v>-7.79468041877494+3.22866234382027i</v>
      </c>
      <c r="CJ150" s="223" t="str">
        <f t="shared" ca="1" si="112"/>
        <v>0.413979124783471+8.42673867195844i</v>
      </c>
      <c r="CK150" s="223" t="str">
        <f t="shared" ca="1" si="113"/>
        <v>8.07361115208667+2.44910316772039i</v>
      </c>
      <c r="CL150" s="223" t="str">
        <f t="shared" ca="1" si="114"/>
        <v>5.02585622996044-6.77658265772685i</v>
      </c>
      <c r="CM150" s="223" t="str">
        <f t="shared" ca="1" si="115"/>
        <v>-4.68729121512306-7.01502704384427i</v>
      </c>
      <c r="CN150" s="223" t="str">
        <f t="shared" ca="1" si="116"/>
        <v>-8.18405793049944+2.04999979304036i</v>
      </c>
      <c r="CO150" s="223" t="str">
        <f t="shared" ca="1" si="117"/>
        <v>-0.826960937595932+8.39627530330723i</v>
      </c>
      <c r="CP150" s="223" t="str">
        <f t="shared" ca="1" si="118"/>
        <v>7.62686843244385+3.60724011890362i</v>
      </c>
      <c r="CQ150" s="223" t="str">
        <f t="shared" ca="1" si="119"/>
        <v>5.96579011369164-5.96579011369118i</v>
      </c>
      <c r="CR150" s="223" t="str">
        <f t="shared" ca="1" si="120"/>
        <v>-3.60724011890304-7.62686843244412i</v>
      </c>
      <c r="CS150" s="223" t="str">
        <f t="shared" ca="1" si="121"/>
        <v>-8.39627530330728+0.826960937595287i</v>
      </c>
      <c r="CT150" s="223" t="str">
        <f t="shared" ca="1" si="122"/>
        <v>-2.04999979303692+8.18405793050031i</v>
      </c>
      <c r="CU150" s="223" t="str">
        <f t="shared" ca="1" si="123"/>
        <v>7.01502704384392+4.6872912151236i</v>
      </c>
      <c r="CV150" s="223" t="str">
        <f t="shared" ca="1" si="124"/>
        <v>6.77658265772474-5.02585622996328i</v>
      </c>
      <c r="CW150" s="223" t="str">
        <f t="shared" ca="1" si="125"/>
        <v>-2.44910316771977-8.07361115208686i</v>
      </c>
      <c r="CX150" s="223" t="str">
        <f t="shared" ca="1" si="126"/>
        <v>-8.42673867195857-0.413979124780766i</v>
      </c>
      <c r="CY150" s="223" t="str">
        <f t="shared" ca="1" si="127"/>
        <v>-3.22866234382164+7.79468041877436i</v>
      </c>
      <c r="CZ150" s="223" t="str">
        <f t="shared" ca="1" si="128"/>
        <v>6.25133150463499+5.66587661182225i</v>
      </c>
      <c r="DA150" s="223" t="str">
        <f t="shared" ca="1" si="129"/>
        <v>7.4406826520252-3.97712773658171i</v>
      </c>
      <c r="DB150" s="223" t="str">
        <f t="shared" ca="1" si="130"/>
        <v>-1.23795052907853-8.34558457202313i</v>
      </c>
      <c r="DC150" s="223" t="str">
        <f t="shared" ca="1" si="131"/>
        <v>-8.27478859651861-1.6459577893014i</v>
      </c>
      <c r="DD150" s="223" t="str">
        <f t="shared" ca="1" si="132"/>
        <v>-4.33743410518776+7.2365716153708i</v>
      </c>
      <c r="DE150" s="223" t="str">
        <f t="shared" ca="1" si="133"/>
        <v>5.35231351692584+6.52181289042927i</v>
      </c>
      <c r="DF150" s="223" t="str">
        <f t="shared" ca="1" si="134"/>
        <v>7.94371433724276-2.84230643835602i</v>
      </c>
      <c r="DG150" s="223" t="str">
        <f t="shared" ca="1" si="135"/>
        <v>2.09197349338667E-12-8.43690128905372i</v>
      </c>
      <c r="DH150" s="223" t="str">
        <f t="shared" ca="1" si="136"/>
        <v>-7.94371433724418-2.84230643835207i</v>
      </c>
      <c r="DI150" s="223" t="str">
        <f t="shared" ca="1" si="137"/>
        <v>-5.35231351692907+6.52181289042661i</v>
      </c>
      <c r="DJ150" s="223" t="str">
        <f t="shared" ca="1" si="138"/>
        <v>4.33743410519137+7.23657161536864i</v>
      </c>
      <c r="DK150" s="223" t="str">
        <f t="shared" ca="1" si="139"/>
        <v>8.27478859651942-1.6459577892973i</v>
      </c>
      <c r="DL150" s="223" t="str">
        <f t="shared" ca="1" si="140"/>
        <v>1.23795052907437-8.34558457202375i</v>
      </c>
      <c r="DM150" s="223" t="str">
        <f t="shared" ca="1" si="141"/>
        <v>-7.44068265202322-3.97712773658541i</v>
      </c>
      <c r="DN150" s="223" t="str">
        <f t="shared" ca="1" si="142"/>
        <v>-6.25133150463216+5.66587661182536i</v>
      </c>
      <c r="DO150" s="223" t="str">
        <f t="shared" ca="1" si="143"/>
        <v>3.22866234381778+7.79468041877596i</v>
      </c>
      <c r="DP150" s="223" t="str">
        <f t="shared" ca="1" si="144"/>
        <v>8.42673867195836-0.41397912478497i</v>
      </c>
      <c r="DQ150" s="223" t="str">
        <f t="shared" ca="1" si="145"/>
        <v>2.44910316772366-8.07361115208568i</v>
      </c>
      <c r="DR150" s="223" t="str">
        <f t="shared" ca="1" si="146"/>
        <v>-6.77658265772724-5.0258562299599i</v>
      </c>
      <c r="DS150" s="223" t="str">
        <f t="shared" ca="1" si="147"/>
        <v>-7.01502704384617+4.68729121512021i</v>
      </c>
      <c r="DT150" s="223" t="str">
        <f t="shared" ca="1" si="148"/>
        <v>2.049999793041+8.18405793049928i</v>
      </c>
      <c r="DU150" s="223" t="str">
        <f t="shared" ca="1" si="149"/>
        <v>8.39627530330689+0.826960937599331i</v>
      </c>
      <c r="DV150" s="223" t="str">
        <f t="shared" ca="1" si="150"/>
        <v>3.60724011890303-7.62686843244413i</v>
      </c>
      <c r="DW150" s="223" t="str">
        <f t="shared" ca="1" si="151"/>
        <v>-5.96579011368877-5.96579011369405i</v>
      </c>
      <c r="DX150" s="223" t="str">
        <f t="shared" ca="1" si="152"/>
        <v>-7.62686843244385+3.60724011890363i</v>
      </c>
      <c r="DY150" s="223" t="str">
        <f t="shared" ca="1" si="153"/>
        <v>0.826960937591887+8.39627530330762i</v>
      </c>
      <c r="DZ150" s="223" t="str">
        <f t="shared" ca="1" si="154"/>
        <v>8.18405793049944+2.04999979304034i</v>
      </c>
      <c r="EA150" s="223" t="str">
        <f t="shared" ca="1" si="155"/>
        <v>4.68729121512643-7.01502704384202i</v>
      </c>
      <c r="EB150" s="223" t="str">
        <f t="shared" ca="1" si="156"/>
        <v>-5.02585622996044-6.77658265772684i</v>
      </c>
      <c r="EC150" s="223" t="str">
        <f t="shared" ca="1" si="157"/>
        <v>-8.07361115208542+2.44910316772454i</v>
      </c>
      <c r="ED150" s="223" t="str">
        <f t="shared" ca="1" si="158"/>
        <v>-0.413979124784297+8.4267386719584i</v>
      </c>
      <c r="EE150" s="223" t="str">
        <f t="shared" ca="1" si="159"/>
        <v>7.79468041877627+3.22866234381705i</v>
      </c>
      <c r="EF150" s="223" t="str">
        <f t="shared" ca="1" si="160"/>
        <v>5.66587661182486-6.25133150463262i</v>
      </c>
      <c r="EG150" s="223" t="str">
        <f t="shared" ca="1" si="161"/>
        <v>-3.97712773658611-7.44068265202285i</v>
      </c>
      <c r="EH150" s="223" t="str">
        <f t="shared" ca="1" si="162"/>
        <v>-8.34558457202365+1.23795052907504i</v>
      </c>
      <c r="EI150" s="223" t="str">
        <f t="shared" ca="1" si="163"/>
        <v>-1.64595778929651+8.27478859651958i</v>
      </c>
      <c r="EJ150" s="223" t="str">
        <f t="shared" ca="1" si="164"/>
        <v>7.23657161536898+4.33743410519079i</v>
      </c>
      <c r="EK150" s="223" t="str">
        <f t="shared" ca="1" si="165"/>
        <v>6.5218128904261-5.35231351692968i</v>
      </c>
      <c r="EL150" s="223" t="str">
        <f t="shared" ca="1" si="166"/>
        <v>-2.8423064383527-7.94371433724396i</v>
      </c>
      <c r="EM150" s="223" t="str">
        <f t="shared" ca="1" si="167"/>
        <v>-8.43690128905372+2.88575938950595E-12i</v>
      </c>
      <c r="EN150" s="223"/>
      <c r="EO150" s="223"/>
      <c r="EP150" s="223"/>
    </row>
    <row r="151" spans="1:146" ht="15" thickBot="1">
      <c r="A151" s="257">
        <f t="shared" si="168"/>
        <v>9.9609375000000045E-4</v>
      </c>
      <c r="B151" s="256">
        <v>51</v>
      </c>
      <c r="C151" s="230">
        <f t="shared" si="169"/>
        <v>10200</v>
      </c>
      <c r="D151" s="229">
        <f t="shared" si="170"/>
        <v>64088.490133231782</v>
      </c>
      <c r="E151" s="229" t="str">
        <f t="shared" si="171"/>
        <v>64088.4901332318i</v>
      </c>
      <c r="F151" s="229" t="str">
        <f t="shared" si="177"/>
        <v>0.763143254826467-0.428667873699891i</v>
      </c>
      <c r="G151" s="229" t="str">
        <f t="shared" si="178"/>
        <v>-4.98931103045377+0.285453078032655i</v>
      </c>
      <c r="H151" s="229" t="str">
        <f t="shared" si="179"/>
        <v>0.0358964527060962-0.00922067864558968i</v>
      </c>
      <c r="I151" s="229" t="str">
        <f t="shared" si="174"/>
        <v>-0.00690470912214696-0.00150494319326632i</v>
      </c>
      <c r="J151" s="255" t="str">
        <f ca="1">IMPRODUCT(1/N_FFT2,BN100)</f>
        <v>0.113435380382089+0.0056947381460682i</v>
      </c>
      <c r="K151" s="254" t="str">
        <f t="shared" ca="1" si="175"/>
        <v>-0.000774668048288061-0.000210034314006996i</v>
      </c>
      <c r="N151" s="246">
        <f t="shared" ca="1" si="176"/>
        <v>7.5673260464695211</v>
      </c>
      <c r="O151" s="223">
        <f t="shared" ca="1" si="39"/>
        <v>-8.4326739535304789</v>
      </c>
      <c r="P151" s="223" t="str">
        <f t="shared" ca="1" si="40"/>
        <v>-2.64517584195987+8.00706155663008i</v>
      </c>
      <c r="Q151" s="223" t="str">
        <f t="shared" ca="1" si="41"/>
        <v>6.77318722999636+5.02333800912954i</v>
      </c>
      <c r="R151" s="223" t="str">
        <f t="shared" ca="1" si="42"/>
        <v>6.89442615866544-4.85560273799876i</v>
      </c>
      <c r="S151" s="223" t="str">
        <f t="shared" ca="1" si="43"/>
        <v>-2.44787603699268-8.06956584421172i</v>
      </c>
      <c r="T151" s="223" t="str">
        <f t="shared" ca="1" si="44"/>
        <v>-8.43013418979467-0.206948178552773i</v>
      </c>
      <c r="U151" s="223" t="str">
        <f t="shared" ca="1" si="45"/>
        <v>-2.84088229190927+7.93973411457007i</v>
      </c>
      <c r="V151" s="223" t="str">
        <f t="shared" ca="1" si="46"/>
        <v>6.64786838660567+5.1880474092784i</v>
      </c>
      <c r="W151" s="223" t="str">
        <f t="shared" ca="1" si="47"/>
        <v>7.0115121428156-4.6849426333415i</v>
      </c>
      <c r="X151" s="223" t="str">
        <f t="shared" ca="1" si="48"/>
        <v>-2.24910172303248-8.12720932706939i</v>
      </c>
      <c r="Y151" s="223" t="str">
        <f t="shared" ca="1" si="49"/>
        <v>-8.42251642844594-0.413771699261406i</v>
      </c>
      <c r="Z151" s="223" t="str">
        <f t="shared" ca="1" si="50"/>
        <v>-3.03487750059362+7.86762407356515i</v>
      </c>
      <c r="AA151" s="223" t="str">
        <f t="shared" ca="1" si="51"/>
        <v>6.51854511587875+5.34963172366142i</v>
      </c>
      <c r="AB151" s="223" t="str">
        <f t="shared" ca="1" si="52"/>
        <v>7.12437465422849-4.51146049442284i</v>
      </c>
      <c r="AC151" s="223" t="str">
        <f t="shared" ca="1" si="53"/>
        <v>-2.04897263429468-8.17995728292409i</v>
      </c>
      <c r="AD151" s="223" t="str">
        <f t="shared" ca="1" si="54"/>
        <v>-8.40982525813888-0.620345979370151i</v>
      </c>
      <c r="AE151" s="223" t="str">
        <f t="shared" ca="1" si="55"/>
        <v>-3.22704461255299+7.79077487000774i</v>
      </c>
      <c r="AF151" s="223" t="str">
        <f t="shared" ca="1" si="56"/>
        <v>6.38529531731801+5.50799361992986i</v>
      </c>
      <c r="AG151" s="223" t="str">
        <f t="shared" ca="1" si="57"/>
        <v>7.23294570874719-4.33526082039674i</v>
      </c>
      <c r="AH151" s="223" t="str">
        <f t="shared" ca="1" si="58"/>
        <v>-1.8476093210572-8.22777793838008i</v>
      </c>
      <c r="AI151" s="223" t="str">
        <f t="shared" ca="1" si="59"/>
        <v>-8.39206832356001-0.826546586256335i</v>
      </c>
      <c r="AJ151" s="223" t="str">
        <f t="shared" ca="1" si="60"/>
        <v>-3.41726787350471+7.70923279498447i</v>
      </c>
      <c r="AK151" s="223" t="str">
        <f t="shared" ca="1" si="61"/>
        <v>6.24819925561967+5.6630377067988i</v>
      </c>
      <c r="AL151" s="223" t="str">
        <f t="shared" ca="1" si="62"/>
        <v>7.3371599072282-4.15644974735825i</v>
      </c>
      <c r="AM151" s="223" t="str">
        <f t="shared" ca="1" si="63"/>
        <v>-1.64513307705131-8.27064248806241i</v>
      </c>
      <c r="AN151" s="223" t="str">
        <f t="shared" ca="1" si="64"/>
        <v>-8.36925632082261-1.03224931238636i</v>
      </c>
      <c r="AO151" s="223" t="str">
        <f t="shared" ca="1" si="65"/>
        <v>-3.60543270006858+7.6230469663926i</v>
      </c>
      <c r="AP151" s="223" t="str">
        <f t="shared" ca="1" si="66"/>
        <v>6.10733951232498+5.81467059150779i</v>
      </c>
      <c r="AQ151" s="223" t="str">
        <f t="shared" ca="1" si="67"/>
        <v>7.43695447493517-3.97513498441162i</v>
      </c>
      <c r="AR151" s="223" t="str">
        <f t="shared" ca="1" si="68"/>
        <v>7.43695447493517-3.97513498441162i</v>
      </c>
      <c r="AS151" s="223" t="str">
        <f t="shared" ca="1" si="69"/>
        <v>-8.3414029910242-1.23733025012886i</v>
      </c>
      <c r="AT151" s="223" t="str">
        <f t="shared" ca="1" si="70"/>
        <v>-3.79142574879044+7.53226929935197i</v>
      </c>
      <c r="AU151" s="223" t="str">
        <f t="shared" ca="1" si="71"/>
        <v>5.96280093607677+5.96280093607638i</v>
      </c>
      <c r="AV151" s="223" t="str">
        <f t="shared" ca="1" si="72"/>
        <v>7.53226929935207-3.79142574879024i</v>
      </c>
      <c r="AW151" s="223" t="str">
        <f t="shared" ca="1" si="73"/>
        <v>-1.23733025012864-8.34140299102422i</v>
      </c>
      <c r="AX151" s="223" t="str">
        <f t="shared" ca="1" si="74"/>
        <v>-8.30852511196912-1.44166586639548i</v>
      </c>
      <c r="AY151" s="223" t="str">
        <f t="shared" ca="1" si="75"/>
        <v>-3.97513498441181+7.43695447493506i</v>
      </c>
      <c r="AZ151" s="223" t="str">
        <f t="shared" ca="1" si="76"/>
        <v>5.81467059150763+6.10733951232513i</v>
      </c>
      <c r="BA151" s="223" t="str">
        <f t="shared" ca="1" si="77"/>
        <v>7.62304696639237-3.60543270006909i</v>
      </c>
      <c r="BB151" s="223" t="str">
        <f t="shared" ca="1" si="78"/>
        <v>-1.03224931238611-8.36925632082264i</v>
      </c>
      <c r="BC151" s="223" t="str">
        <f t="shared" ca="1" si="79"/>
        <v>-8.27064248806236-1.64513307705152i</v>
      </c>
      <c r="BD151" s="223" t="str">
        <f t="shared" ca="1" si="80"/>
        <v>-4.15644974735844+7.33715990722809i</v>
      </c>
      <c r="BE151" s="223" t="str">
        <f t="shared" ca="1" si="81"/>
        <v>5.66303770679864+6.24819925561983i</v>
      </c>
      <c r="BF151" s="223" t="str">
        <f t="shared" ca="1" si="82"/>
        <v>7.70923279498454-3.41726787350453i</v>
      </c>
      <c r="BG151" s="223" t="str">
        <f t="shared" ca="1" si="83"/>
        <v>-0.82654658625692-8.39206832355995i</v>
      </c>
      <c r="BH151" s="223" t="str">
        <f t="shared" ca="1" si="84"/>
        <v>-8.22777793838002-1.84760932105744i</v>
      </c>
      <c r="BI151" s="223" t="str">
        <f t="shared" ca="1" si="85"/>
        <v>-4.33526082039693+7.23294570874707i</v>
      </c>
      <c r="BJ151" s="223" t="str">
        <f t="shared" ca="1" si="86"/>
        <v>5.5079936199297+6.38529531731815i</v>
      </c>
      <c r="BK151" s="223" t="str">
        <f t="shared" ca="1" si="87"/>
        <v>7.79077487000782-3.22704461255279i</v>
      </c>
      <c r="BL151" s="223" t="str">
        <f t="shared" ca="1" si="88"/>
        <v>-0.620345979369902-8.4098252581389i</v>
      </c>
      <c r="BM151" s="223" t="str">
        <f t="shared" ca="1" si="89"/>
        <v>-8.17995728292424-2.04897263429411i</v>
      </c>
      <c r="BN151" s="223" t="str">
        <f t="shared" ca="1" si="90"/>
        <v>-4.51146049442305+7.12437465422837i</v>
      </c>
      <c r="BO151" s="223" t="str">
        <f t="shared" ca="1" si="91"/>
        <v>5.3496317236612+6.51854511587892i</v>
      </c>
      <c r="BP151" s="223" t="str">
        <f t="shared" ca="1" si="92"/>
        <v>7.86762407356526-3.03487750059336i</v>
      </c>
      <c r="BQ151" s="223" t="str">
        <f t="shared" ca="1" si="93"/>
        <v>-0.413771699261141-8.42251642844595i</v>
      </c>
      <c r="BR151" s="223" t="str">
        <f t="shared" ca="1" si="94"/>
        <v>-8.12720932706933-2.24910172303271i</v>
      </c>
      <c r="BS151" s="223" t="str">
        <f t="shared" ca="1" si="95"/>
        <v>-4.684942633341+7.01151214281593i</v>
      </c>
      <c r="BT151" s="223" t="str">
        <f t="shared" ca="1" si="96"/>
        <v>5.18804740927808+6.64786838660592i</v>
      </c>
      <c r="BU151" s="223" t="str">
        <f t="shared" ca="1" si="97"/>
        <v>7.93973411457014-2.84088229190906i</v>
      </c>
      <c r="BV151" s="223" t="str">
        <f t="shared" ca="1" si="98"/>
        <v>-0.206948178552724-8.43013418979467i</v>
      </c>
      <c r="BW151" s="223" t="str">
        <f t="shared" ca="1" si="99"/>
        <v>-8.06956584421173-2.44787603699264i</v>
      </c>
      <c r="BX151" s="223" t="str">
        <f t="shared" ca="1" si="100"/>
        <v>-4.85560273799857+6.89442615866557i</v>
      </c>
      <c r="BY151" s="223" t="str">
        <f t="shared" ca="1" si="101"/>
        <v>5.02333800912919+6.77318722999663i</v>
      </c>
      <c r="BZ151" s="223" t="str">
        <f t="shared" ca="1" si="102"/>
        <v>8.00706155663022-2.64517584195943i</v>
      </c>
      <c r="CA151" s="223" t="str">
        <f t="shared" ca="1" si="103"/>
        <v>2.80995204415901E-13-8.43267395353048i</v>
      </c>
      <c r="CB151" s="223" t="str">
        <f t="shared" ca="1" si="104"/>
        <v>-8.00706155663005-2.64517584195996i</v>
      </c>
      <c r="CC151" s="223" t="str">
        <f t="shared" ca="1" si="105"/>
        <v>-5.02333800912954+6.77318722999636i</v>
      </c>
      <c r="CD151" s="223" t="str">
        <f t="shared" ca="1" si="106"/>
        <v>4.8556027379989+6.89442615866535i</v>
      </c>
      <c r="CE151" s="223" t="str">
        <f t="shared" ca="1" si="107"/>
        <v>8.06956584421162-2.44787603699302i</v>
      </c>
      <c r="CF151" s="223" t="str">
        <f t="shared" ca="1" si="108"/>
        <v>0.206948178553166-8.43013418979466i</v>
      </c>
      <c r="CG151" s="223" t="str">
        <f t="shared" ca="1" si="109"/>
        <v>-7.93973411456999-2.84088229190948i</v>
      </c>
      <c r="CH151" s="223" t="str">
        <f t="shared" ca="1" si="110"/>
        <v>-5.18804740927843+6.64786838660565i</v>
      </c>
      <c r="CI151" s="223" t="str">
        <f t="shared" ca="1" si="111"/>
        <v>4.68494263334133+7.01151214281571i</v>
      </c>
      <c r="CJ151" s="223" t="str">
        <f t="shared" ca="1" si="112"/>
        <v>8.12720932706922-2.2491017230331i</v>
      </c>
      <c r="CK151" s="223" t="str">
        <f t="shared" ca="1" si="113"/>
        <v>0.413771699260744-8.42251642844597i</v>
      </c>
      <c r="CL151" s="223" t="str">
        <f t="shared" ca="1" si="114"/>
        <v>-7.86762407356505-3.03487750059388i</v>
      </c>
      <c r="CM151" s="223" t="str">
        <f t="shared" ca="1" si="115"/>
        <v>-5.34963172366164+6.51854511587857i</v>
      </c>
      <c r="CN151" s="223" t="str">
        <f t="shared" ca="1" si="116"/>
        <v>4.51146049442263+7.12437465422863i</v>
      </c>
      <c r="CO151" s="223" t="str">
        <f t="shared" ca="1" si="117"/>
        <v>8.17995728292415-2.04897263429444i</v>
      </c>
      <c r="CP151" s="223" t="str">
        <f t="shared" ca="1" si="118"/>
        <v>0.620345979369565-8.40982525813892i</v>
      </c>
      <c r="CQ151" s="223" t="str">
        <f t="shared" ca="1" si="119"/>
        <v>-7.79077487000893-3.2270446125501i</v>
      </c>
      <c r="CR151" s="223" t="str">
        <f t="shared" ca="1" si="120"/>
        <v>-5.50799361993194+6.38529531731622i</v>
      </c>
      <c r="CS151" s="223" t="str">
        <f t="shared" ca="1" si="121"/>
        <v>4.33526082039655+7.2329457087473i</v>
      </c>
      <c r="CT151" s="223" t="str">
        <f t="shared" ca="1" si="122"/>
        <v>8.22777793837956-1.84760932105947i</v>
      </c>
      <c r="CU151" s="223" t="str">
        <f t="shared" ca="1" si="123"/>
        <v>0.826546586259864-8.39206832355966i</v>
      </c>
      <c r="CV151" s="223" t="str">
        <f t="shared" ca="1" si="124"/>
        <v>-7.70923279498439-3.41726787350488i</v>
      </c>
      <c r="CW151" s="223" t="str">
        <f t="shared" ca="1" si="125"/>
        <v>-5.66303770679706+6.24819925562126i</v>
      </c>
      <c r="CX151" s="223" t="str">
        <f t="shared" ca="1" si="126"/>
        <v>4.15644974735509+7.33715990722999i</v>
      </c>
      <c r="CY151" s="223" t="str">
        <f t="shared" ca="1" si="127"/>
        <v>8.27064248806262-1.64513307705021i</v>
      </c>
      <c r="CZ151" s="223" t="str">
        <f t="shared" ca="1" si="128"/>
        <v>1.03224931238495-8.36925632082279i</v>
      </c>
      <c r="DA151" s="223" t="str">
        <f t="shared" ca="1" si="129"/>
        <v>-7.62304696639072-3.60543270007257i</v>
      </c>
      <c r="DB151" s="223" t="str">
        <f t="shared" ca="1" si="130"/>
        <v>-5.81467059150855+6.10733951232424i</v>
      </c>
      <c r="DC151" s="223" t="str">
        <f t="shared" ca="1" si="131"/>
        <v>3.9751349844129+7.43695447493448i</v>
      </c>
      <c r="DD151" s="223" t="str">
        <f t="shared" ca="1" si="132"/>
        <v>8.30852511196848-1.44166586639917i</v>
      </c>
      <c r="DE151" s="223" t="str">
        <f t="shared" ca="1" si="133"/>
        <v>1.23733025013074-8.34140299102392i</v>
      </c>
      <c r="DF151" s="223" t="str">
        <f t="shared" ca="1" si="134"/>
        <v>-7.53226929935224-3.79142574878989i</v>
      </c>
      <c r="DG151" s="223" t="str">
        <f t="shared" ca="1" si="135"/>
        <v>-5.96280093607412+5.96280093607903i</v>
      </c>
      <c r="DH151" s="223" t="str">
        <f t="shared" ca="1" si="136"/>
        <v>3.79142574878849+7.53226929935295i</v>
      </c>
      <c r="DI151" s="223" t="str">
        <f t="shared" ca="1" si="137"/>
        <v>8.34140299102415-1.2373302501292i</v>
      </c>
      <c r="DJ151" s="223" t="str">
        <f t="shared" ca="1" si="138"/>
        <v>1.44166586639244-8.30852511196965i</v>
      </c>
      <c r="DK151" s="223" t="str">
        <f t="shared" ca="1" si="139"/>
        <v>-7.43695447493374-3.97513498441428i</v>
      </c>
      <c r="DL151" s="223" t="str">
        <f t="shared" ca="1" si="140"/>
        <v>-6.10733951232532+5.81467059150742i</v>
      </c>
      <c r="DM151" s="223" t="str">
        <f t="shared" ca="1" si="141"/>
        <v>3.60543270007117+7.62304696639138i</v>
      </c>
      <c r="DN151" s="223" t="str">
        <f t="shared" ca="1" si="142"/>
        <v>8.36925632082299-1.03224931238328i</v>
      </c>
      <c r="DO151" s="223" t="str">
        <f t="shared" ca="1" si="143"/>
        <v>1.64513307705186-8.2706424880623i</v>
      </c>
      <c r="DP151" s="223" t="str">
        <f t="shared" ca="1" si="144"/>
        <v>-7.33715990722916-4.15644974735655i</v>
      </c>
      <c r="DQ151" s="223" t="str">
        <f t="shared" ca="1" si="145"/>
        <v>-6.24819925562231+5.6630377067959i</v>
      </c>
      <c r="DR151" s="223" t="str">
        <f t="shared" ca="1" si="146"/>
        <v>3.41726787350345+7.70923279498502i</v>
      </c>
      <c r="DS151" s="223" t="str">
        <f t="shared" ca="1" si="147"/>
        <v>8.39206832355982-0.82654658625831i</v>
      </c>
      <c r="DT151" s="223" t="str">
        <f t="shared" ca="1" si="148"/>
        <v>1.84760932106099-8.22777793837923i</v>
      </c>
      <c r="DU151" s="223" t="str">
        <f t="shared" ca="1" si="149"/>
        <v>-7.2329457087465-4.33526082039789i</v>
      </c>
      <c r="DV151" s="223" t="str">
        <f t="shared" ca="1" si="150"/>
        <v>-6.38529531731724+5.50799361993076i</v>
      </c>
      <c r="DW151" s="223" t="str">
        <f t="shared" ca="1" si="151"/>
        <v>3.22704461255641+7.79077487000633i</v>
      </c>
      <c r="DX151" s="223" t="str">
        <f t="shared" ca="1" si="152"/>
        <v>8.40982525813903-0.620345979368008i</v>
      </c>
      <c r="DY151" s="223" t="str">
        <f t="shared" ca="1" si="153"/>
        <v>2.04897263429351-8.17995728292439i</v>
      </c>
      <c r="DZ151" s="223" t="str">
        <f t="shared" ca="1" si="154"/>
        <v>-7.12437465423049-4.51146049441969i</v>
      </c>
      <c r="EA151" s="223" t="str">
        <f t="shared" ca="1" si="155"/>
        <v>-6.5185451158801+5.34963172365978i</v>
      </c>
      <c r="EB151" s="223" t="str">
        <f t="shared" ca="1" si="156"/>
        <v>3.03487750059399+7.86762407356501i</v>
      </c>
      <c r="EC151" s="223" t="str">
        <f t="shared" ca="1" si="157"/>
        <v>8.42251642844579-0.413771699264331i</v>
      </c>
      <c r="ED151" s="223" t="str">
        <f t="shared" ca="1" si="158"/>
        <v>2.24910172303529-8.12720932706861i</v>
      </c>
      <c r="EE151" s="223" t="str">
        <f t="shared" ca="1" si="159"/>
        <v>-7.01151214281584-4.68494263334114i</v>
      </c>
      <c r="EF151" s="223" t="str">
        <f t="shared" ca="1" si="160"/>
        <v>-6.64786838660395+5.1880474092806i</v>
      </c>
      <c r="EG151" s="223" t="str">
        <f t="shared" ca="1" si="161"/>
        <v>2.84088229190654+7.93973411457104i</v>
      </c>
      <c r="EH151" s="223" t="str">
        <f t="shared" ca="1" si="162"/>
        <v>8.43013418979468-0.206948178552563i</v>
      </c>
      <c r="EI151" s="223" t="str">
        <f t="shared" ca="1" si="163"/>
        <v>2.44787603699038-8.06956584421242i</v>
      </c>
      <c r="EJ151" s="223" t="str">
        <f t="shared" ca="1" si="164"/>
        <v>-6.89442615866341-4.85560273800165i</v>
      </c>
      <c r="EK151" s="223" t="str">
        <f t="shared" ca="1" si="165"/>
        <v>-6.77318722999686+5.02333800912887i</v>
      </c>
      <c r="EL151" s="223" t="str">
        <f t="shared" ca="1" si="166"/>
        <v>2.64517584196179+8.00706155662945i</v>
      </c>
      <c r="EM151" s="223" t="str">
        <f t="shared" ca="1" si="167"/>
        <v>8.43267395353048+3.91738453243192E-12i</v>
      </c>
      <c r="EN151" s="223"/>
      <c r="EO151" s="223"/>
      <c r="EP151" s="223"/>
    </row>
    <row r="152" spans="1:146" ht="15" thickBot="1">
      <c r="A152" s="257">
        <f t="shared" si="168"/>
        <v>1.0156250000000005E-3</v>
      </c>
      <c r="B152" s="256">
        <v>52</v>
      </c>
      <c r="C152" s="230">
        <f t="shared" si="169"/>
        <v>10400</v>
      </c>
      <c r="D152" s="229">
        <f t="shared" si="170"/>
        <v>65345.127194667693</v>
      </c>
      <c r="E152" s="229" t="str">
        <f t="shared" si="171"/>
        <v>65345.1271946677i</v>
      </c>
      <c r="F152" s="229" t="str">
        <f t="shared" si="177"/>
        <v>0.761402984283124-0.428115369195649i</v>
      </c>
      <c r="G152" s="229" t="str">
        <f t="shared" si="178"/>
        <v>-4.9991613938173+0.340109663767709i</v>
      </c>
      <c r="H152" s="229" t="str">
        <f t="shared" si="179"/>
        <v>0.0358916125747754-0.00904356368970454i</v>
      </c>
      <c r="I152" s="229" t="str">
        <f t="shared" si="174"/>
        <v>-0.00687728121459217-0.00159979146409623i</v>
      </c>
      <c r="J152" s="255" t="str">
        <f ca="1">IMPRODUCT(1/N_FFT2,BO100)</f>
        <v>0.0445657510742219-0.000461897301771281i</v>
      </c>
      <c r="K152" s="254" t="str">
        <f t="shared" ca="1" si="175"/>
        <v>-0.0003072301420376-0.0000681193105230351i</v>
      </c>
      <c r="N152" s="246">
        <f t="shared" ca="1" si="176"/>
        <v>7.5722727153141012</v>
      </c>
      <c r="O152" s="223">
        <f t="shared" ca="1" si="39"/>
        <v>-8.4277272846858988</v>
      </c>
      <c r="P152" s="223" t="str">
        <f t="shared" ca="1" si="40"/>
        <v>-2.4464400948237+8.06483217726681i</v>
      </c>
      <c r="Q152" s="223" t="str">
        <f t="shared" ca="1" si="41"/>
        <v>7.00739913798938+4.68219441137859i</v>
      </c>
      <c r="R152" s="223" t="str">
        <f t="shared" ca="1" si="42"/>
        <v>6.51472128915255-5.34649359016745i</v>
      </c>
      <c r="S152" s="223" t="str">
        <f t="shared" ca="1" si="43"/>
        <v>-3.22515160434049-7.78620474390823i</v>
      </c>
      <c r="T152" s="223" t="str">
        <f t="shared" ca="1" si="44"/>
        <v>-8.38714547427795+0.826061727922342i</v>
      </c>
      <c r="U152" s="223" t="str">
        <f t="shared" ca="1" si="45"/>
        <v>-1.6441680298335+8.26579086807261i</v>
      </c>
      <c r="V152" s="223" t="str">
        <f t="shared" ca="1" si="46"/>
        <v>7.4325919024933+3.97280314086039i</v>
      </c>
      <c r="W152" s="223" t="str">
        <f t="shared" ca="1" si="47"/>
        <v>5.95930311299245-5.95930311299212i</v>
      </c>
      <c r="X152" s="223" t="str">
        <f t="shared" ca="1" si="48"/>
        <v>-3.9728031408605-7.43259190249324i</v>
      </c>
      <c r="Y152" s="223" t="str">
        <f t="shared" ca="1" si="49"/>
        <v>-8.26579086807267+1.64416802983319i</v>
      </c>
      <c r="Z152" s="223" t="str">
        <f t="shared" ca="1" si="50"/>
        <v>-0.826061727922222+8.38714547427796i</v>
      </c>
      <c r="AA152" s="223" t="str">
        <f t="shared" ca="1" si="51"/>
        <v>7.78620474390809+3.22515160434084i</v>
      </c>
      <c r="AB152" s="223" t="str">
        <f t="shared" ca="1" si="52"/>
        <v>5.34649359016743-6.51472128915257i</v>
      </c>
      <c r="AC152" s="223" t="str">
        <f t="shared" ca="1" si="53"/>
        <v>-4.68219441137825-7.0073991379896i</v>
      </c>
      <c r="AD152" s="223" t="str">
        <f t="shared" ca="1" si="54"/>
        <v>-8.06483217726682+2.44644009482366i</v>
      </c>
      <c r="AE152" s="223" t="str">
        <f t="shared" ca="1" si="55"/>
        <v>3.67554883979002E-13+8.4277272846859i</v>
      </c>
      <c r="AF152" s="223" t="str">
        <f t="shared" ca="1" si="56"/>
        <v>8.0648321772668+2.44644009482375i</v>
      </c>
      <c r="AG152" s="223" t="str">
        <f t="shared" ca="1" si="57"/>
        <v>4.68219441137833-7.00739913798955i</v>
      </c>
      <c r="AH152" s="223" t="str">
        <f t="shared" ca="1" si="58"/>
        <v>-5.34649359016734-6.51472128915264i</v>
      </c>
      <c r="AI152" s="223" t="str">
        <f t="shared" ca="1" si="59"/>
        <v>-7.78620474390813+3.22515160434075i</v>
      </c>
      <c r="AJ152" s="223" t="str">
        <f t="shared" ca="1" si="60"/>
        <v>0.826061727922119+8.38714547427797i</v>
      </c>
      <c r="AK152" s="223" t="str">
        <f t="shared" ca="1" si="61"/>
        <v>8.26579086807265+1.64416802983328i</v>
      </c>
      <c r="AL152" s="223" t="str">
        <f t="shared" ca="1" si="62"/>
        <v>3.97280314086058-7.4325919024932i</v>
      </c>
      <c r="AM152" s="223" t="str">
        <f t="shared" ca="1" si="63"/>
        <v>-5.95930311299238-5.95930311299219i</v>
      </c>
      <c r="AN152" s="223" t="str">
        <f t="shared" ca="1" si="64"/>
        <v>-7.43259190249347+3.97280314086008i</v>
      </c>
      <c r="AO152" s="223" t="str">
        <f t="shared" ca="1" si="65"/>
        <v>1.64416802983354+8.2657908680726i</v>
      </c>
      <c r="AP152" s="223" t="str">
        <f t="shared" ca="1" si="66"/>
        <v>8.38714547427792+0.82606172792269i</v>
      </c>
      <c r="AQ152" s="223" t="str">
        <f t="shared" ca="1" si="67"/>
        <v>3.22515160434048-7.78620474390824i</v>
      </c>
      <c r="AR152" s="223" t="str">
        <f t="shared" ca="1" si="68"/>
        <v>3.22515160434048-7.78620474390824i</v>
      </c>
      <c r="AS152" s="223" t="str">
        <f t="shared" ca="1" si="69"/>
        <v>-7.00739913798938+4.68219441137858i</v>
      </c>
      <c r="AT152" s="223" t="str">
        <f t="shared" ca="1" si="70"/>
        <v>2.44644009482398+8.06483217726673i</v>
      </c>
      <c r="AU152" s="223" t="str">
        <f t="shared" ca="1" si="71"/>
        <v>8.4277272846859+1.03246688196103E-13i</v>
      </c>
      <c r="AV152" s="223" t="str">
        <f t="shared" ca="1" si="72"/>
        <v>2.44644009482337-8.06483217726691i</v>
      </c>
      <c r="AW152" s="223" t="str">
        <f t="shared" ca="1" si="73"/>
        <v>-7.00739913798927-4.68219441137876i</v>
      </c>
      <c r="AX152" s="223" t="str">
        <f t="shared" ca="1" si="74"/>
        <v>-6.5147212891524+5.34649359016763i</v>
      </c>
      <c r="AY152" s="223" t="str">
        <f t="shared" ca="1" si="75"/>
        <v>3.22515160434034+7.78620474390829i</v>
      </c>
      <c r="AZ152" s="223" t="str">
        <f t="shared" ca="1" si="76"/>
        <v>8.38714547427794-0.826061727922485i</v>
      </c>
      <c r="BA152" s="223" t="str">
        <f t="shared" ca="1" si="77"/>
        <v>1.64416802983374-8.26579086807256i</v>
      </c>
      <c r="BB152" s="223" t="str">
        <f t="shared" ca="1" si="78"/>
        <v>-7.43259190249336-3.97280314086028i</v>
      </c>
      <c r="BC152" s="223" t="str">
        <f t="shared" ca="1" si="79"/>
        <v>-5.95930311299253+5.95930311299205i</v>
      </c>
      <c r="BD152" s="223" t="str">
        <f t="shared" ca="1" si="80"/>
        <v>3.97280314086042+7.43259190249328i</v>
      </c>
      <c r="BE152" s="223" t="str">
        <f t="shared" ca="1" si="81"/>
        <v>8.2657908680727-1.64416802983308i</v>
      </c>
      <c r="BF152" s="223" t="str">
        <f t="shared" ca="1" si="82"/>
        <v>0.826061727922324-8.38714547427795i</v>
      </c>
      <c r="BG152" s="223" t="str">
        <f t="shared" ca="1" si="83"/>
        <v>-7.78620474390806-3.22515160434092i</v>
      </c>
      <c r="BH152" s="223" t="str">
        <f t="shared" ca="1" si="84"/>
        <v>-5.3464935901675+6.5147212891525i</v>
      </c>
      <c r="BI152" s="223" t="str">
        <f t="shared" ca="1" si="85"/>
        <v>4.68219441137889+7.00739913798918i</v>
      </c>
      <c r="BJ152" s="223" t="str">
        <f t="shared" ca="1" si="86"/>
        <v>8.06483217726687-2.44644009482353i</v>
      </c>
      <c r="BK152" s="223" t="str">
        <f t="shared" ca="1" si="87"/>
        <v>-2.64308195782899E-13-8.4277272846859i</v>
      </c>
      <c r="BL152" s="223" t="str">
        <f t="shared" ca="1" si="88"/>
        <v>-8.06483217726677-2.44644009482383i</v>
      </c>
      <c r="BM152" s="223" t="str">
        <f t="shared" ca="1" si="89"/>
        <v>-4.68219441137844+7.00739913798947i</v>
      </c>
      <c r="BN152" s="223" t="str">
        <f t="shared" ca="1" si="90"/>
        <v>5.34649359016722+6.51472128915274i</v>
      </c>
      <c r="BO152" s="223" t="str">
        <f t="shared" ca="1" si="91"/>
        <v>7.78620474390818-3.22515160434063i</v>
      </c>
      <c r="BP152" s="223" t="str">
        <f t="shared" ca="1" si="92"/>
        <v>-0.826061727922017-8.38714547427798i</v>
      </c>
      <c r="BQ152" s="223" t="str">
        <f t="shared" ca="1" si="93"/>
        <v>-8.26579086807264-1.64416802983338i</v>
      </c>
      <c r="BR152" s="223" t="str">
        <f t="shared" ca="1" si="94"/>
        <v>-3.97280314086065+7.43259190249316i</v>
      </c>
      <c r="BS152" s="223" t="str">
        <f t="shared" ca="1" si="95"/>
        <v>5.95930311299235+5.95930311299222i</v>
      </c>
      <c r="BT152" s="223" t="str">
        <f t="shared" ca="1" si="96"/>
        <v>7.43259190249354-3.97280314085996i</v>
      </c>
      <c r="BU152" s="223" t="str">
        <f t="shared" ca="1" si="97"/>
        <v>-1.64416802983344-8.26579086807263i</v>
      </c>
      <c r="BV152" s="223" t="str">
        <f t="shared" ca="1" si="98"/>
        <v>-8.38714547427799-0.826061727921959i</v>
      </c>
      <c r="BW152" s="223" t="str">
        <f t="shared" ca="1" si="99"/>
        <v>-3.22515160434057+7.7862047439082i</v>
      </c>
      <c r="BX152" s="223" t="str">
        <f t="shared" ca="1" si="100"/>
        <v>6.51472128915278+5.34649359016718i</v>
      </c>
      <c r="BY152" s="223" t="str">
        <f t="shared" ca="1" si="101"/>
        <v>7.00739913798947-4.68219441137844i</v>
      </c>
      <c r="BZ152" s="223" t="str">
        <f t="shared" ca="1" si="102"/>
        <v>-2.44644009482388-8.06483217726676i</v>
      </c>
      <c r="CA152" s="223" t="str">
        <f t="shared" ca="1" si="103"/>
        <v>-8.4277272846859-2.06493376392205E-13i</v>
      </c>
      <c r="CB152" s="223" t="str">
        <f t="shared" ca="1" si="104"/>
        <v>-2.44644009482348+8.06483217726688i</v>
      </c>
      <c r="CC152" s="223" t="str">
        <f t="shared" ca="1" si="105"/>
        <v>7.00739913798925+4.68219441137879i</v>
      </c>
      <c r="CD152" s="223" t="str">
        <f t="shared" ca="1" si="106"/>
        <v>6.51472128915251-5.3464935901675i</v>
      </c>
      <c r="CE152" s="223" t="str">
        <f t="shared" ca="1" si="107"/>
        <v>-3.22515160434019-7.78620474390836i</v>
      </c>
      <c r="CF152" s="223" t="str">
        <f t="shared" ca="1" si="108"/>
        <v>-8.38714547427795+0.826061727922383i</v>
      </c>
      <c r="CG152" s="223" t="str">
        <f t="shared" ca="1" si="109"/>
        <v>-1.64416802983384+8.26579086807254i</v>
      </c>
      <c r="CH152" s="223" t="str">
        <f t="shared" ca="1" si="110"/>
        <v>7.43259190249333+3.97280314086032i</v>
      </c>
      <c r="CI152" s="223" t="str">
        <f t="shared" ca="1" si="111"/>
        <v>5.95930311299256-5.95930311299201i</v>
      </c>
      <c r="CJ152" s="223" t="str">
        <f t="shared" ca="1" si="112"/>
        <v>-3.97280314086028-7.43259190249336i</v>
      </c>
      <c r="CK152" s="223" t="str">
        <f t="shared" ca="1" si="113"/>
        <v>-8.26579086807255+1.6441680298338i</v>
      </c>
      <c r="CL152" s="223" t="str">
        <f t="shared" ca="1" si="114"/>
        <v>-0.826061727922427+8.38714547427795i</v>
      </c>
      <c r="CM152" s="223" t="str">
        <f t="shared" ca="1" si="115"/>
        <v>7.78620474390834+3.22515160434023i</v>
      </c>
      <c r="CN152" s="223" t="str">
        <f t="shared" ca="1" si="116"/>
        <v>5.34649359016754-6.51472128915248i</v>
      </c>
      <c r="CO152" s="223" t="str">
        <f t="shared" ca="1" si="117"/>
        <v>-4.68219441137875-7.00739913798927i</v>
      </c>
      <c r="CP152" s="223" t="str">
        <f t="shared" ca="1" si="118"/>
        <v>-8.06483217726787+2.44644009482022i</v>
      </c>
      <c r="CQ152" s="223" t="str">
        <f t="shared" ca="1" si="119"/>
        <v>-2.35400786087552E-12+8.4277272846859i</v>
      </c>
      <c r="CR152" s="223" t="str">
        <f t="shared" ca="1" si="120"/>
        <v>8.0648321772665+2.44644009482473i</v>
      </c>
      <c r="CS152" s="223" t="str">
        <f t="shared" ca="1" si="121"/>
        <v>4.68219441137848-7.00739913798945i</v>
      </c>
      <c r="CT152" s="223" t="str">
        <f t="shared" ca="1" si="122"/>
        <v>-5.34649359016853-6.51472128915167i</v>
      </c>
      <c r="CU152" s="223" t="str">
        <f t="shared" ca="1" si="123"/>
        <v>-7.78620474390726+3.22515160434285i</v>
      </c>
      <c r="CV152" s="223" t="str">
        <f t="shared" ca="1" si="124"/>
        <v>0.826061727926085+8.38714547427758i</v>
      </c>
      <c r="CW152" s="223" t="str">
        <f t="shared" ca="1" si="125"/>
        <v>8.26579086807196+1.64416802983678i</v>
      </c>
      <c r="CX152" s="223" t="str">
        <f t="shared" ca="1" si="126"/>
        <v>3.97280314086222-7.43259190249232i</v>
      </c>
      <c r="CY152" s="223" t="str">
        <f t="shared" ca="1" si="127"/>
        <v>-5.95930311299168-5.95930311299289i</v>
      </c>
      <c r="CZ152" s="223" t="str">
        <f t="shared" ca="1" si="128"/>
        <v>-7.43259190249319+3.97280314086061i</v>
      </c>
      <c r="DA152" s="223" t="str">
        <f t="shared" ca="1" si="129"/>
        <v>1.64416802983498+8.26579086807232i</v>
      </c>
      <c r="DB152" s="223" t="str">
        <f t="shared" ca="1" si="130"/>
        <v>8.38714547427822+0.826061727919558i</v>
      </c>
      <c r="DC152" s="223" t="str">
        <f t="shared" ca="1" si="131"/>
        <v>3.22515160433679-7.78620474390977i</v>
      </c>
      <c r="DD152" s="223" t="str">
        <f t="shared" ca="1" si="132"/>
        <v>-6.51472128915051-5.34649359016994i</v>
      </c>
      <c r="DE152" s="223" t="str">
        <f t="shared" ca="1" si="133"/>
        <v>-7.00739913799046+4.68219441137697i</v>
      </c>
      <c r="DF152" s="223" t="str">
        <f t="shared" ca="1" si="134"/>
        <v>2.44644009482298+8.06483217726703i</v>
      </c>
      <c r="DG152" s="223" t="str">
        <f t="shared" ca="1" si="135"/>
        <v>8.4277272846859-5.28616391565798E-13i</v>
      </c>
      <c r="DH152" s="223" t="str">
        <f t="shared" ca="1" si="136"/>
        <v>2.44644009482197-8.06483217726734i</v>
      </c>
      <c r="DI152" s="223" t="str">
        <f t="shared" ca="1" si="137"/>
        <v>-7.00739913799105-4.68219441137608i</v>
      </c>
      <c r="DJ152" s="223" t="str">
        <f t="shared" ca="1" si="138"/>
        <v>-6.51472128914984+5.34649359017076i</v>
      </c>
      <c r="DK152" s="223" t="str">
        <f t="shared" ca="1" si="139"/>
        <v>3.22515160433777+7.78620474390936i</v>
      </c>
      <c r="DL152" s="223" t="str">
        <f t="shared" ca="1" si="140"/>
        <v>8.38714547427812-0.826061727920611i</v>
      </c>
      <c r="DM152" s="223" t="str">
        <f t="shared" ca="1" si="141"/>
        <v>1.64416802983406-8.2657908680725i</v>
      </c>
      <c r="DN152" s="223" t="str">
        <f t="shared" ca="1" si="142"/>
        <v>-7.43259190249369-3.97280314085967i</v>
      </c>
      <c r="DO152" s="223" t="str">
        <f t="shared" ca="1" si="143"/>
        <v>-5.95930311299094+5.95930311299364i</v>
      </c>
      <c r="DP152" s="223" t="str">
        <f t="shared" ca="1" si="144"/>
        <v>3.97280314086325+7.43259190249177i</v>
      </c>
      <c r="DQ152" s="223" t="str">
        <f t="shared" ca="1" si="145"/>
        <v>8.26579086807339-1.64416802982959i</v>
      </c>
      <c r="DR152" s="223" t="str">
        <f t="shared" ca="1" si="146"/>
        <v>0.826061727925153-8.38714547427768i</v>
      </c>
      <c r="DS152" s="223" t="str">
        <f t="shared" ca="1" si="147"/>
        <v>-7.78620474390766-3.22515160434188i</v>
      </c>
      <c r="DT152" s="223" t="str">
        <f t="shared" ca="1" si="148"/>
        <v>-5.34649359016772+6.51472128915234i</v>
      </c>
      <c r="DU152" s="223" t="str">
        <f t="shared" ca="1" si="149"/>
        <v>4.68219441137946+7.00739913798879i</v>
      </c>
      <c r="DV152" s="223" t="str">
        <f t="shared" ca="1" si="150"/>
        <v>8.06483217726619-2.44644009482574i</v>
      </c>
      <c r="DW152" s="223" t="str">
        <f t="shared" ca="1" si="151"/>
        <v>-3.53100585202914E-12-8.4277272846859i</v>
      </c>
      <c r="DX152" s="223" t="str">
        <f t="shared" ca="1" si="152"/>
        <v>-8.06483217726574-2.44644009482723i</v>
      </c>
      <c r="DY152" s="223" t="str">
        <f t="shared" ca="1" si="153"/>
        <v>-4.68219441138076+7.00739913798792i</v>
      </c>
      <c r="DZ152" s="223" t="str">
        <f t="shared" ca="1" si="154"/>
        <v>5.34649359016651+6.51472128915333i</v>
      </c>
      <c r="EA152" s="223" t="str">
        <f t="shared" ca="1" si="155"/>
        <v>7.78620474390826-3.22515160434044i</v>
      </c>
      <c r="EB152" s="223" t="str">
        <f t="shared" ca="1" si="156"/>
        <v>-0.826061727923599-8.38714547427783i</v>
      </c>
      <c r="EC152" s="223" t="str">
        <f t="shared" ca="1" si="157"/>
        <v>-8.26579086807308-1.64416802983112i</v>
      </c>
      <c r="ED152" s="223" t="str">
        <f t="shared" ca="1" si="158"/>
        <v>-3.97280314085723+7.43259190249499i</v>
      </c>
      <c r="EE152" s="223" t="str">
        <f t="shared" ca="1" si="159"/>
        <v>5.95930311298983+5.95930311299474i</v>
      </c>
      <c r="EF152" s="223" t="str">
        <f t="shared" ca="1" si="160"/>
        <v>7.43259190249442-3.9728031408583i</v>
      </c>
      <c r="EG152" s="223" t="str">
        <f t="shared" ca="1" si="161"/>
        <v>-1.64416802983253-8.26579086807281i</v>
      </c>
      <c r="EH152" s="223" t="str">
        <f t="shared" ca="1" si="162"/>
        <v>-8.38714547427797-0.826061727922164i</v>
      </c>
      <c r="EI152" s="223" t="str">
        <f t="shared" ca="1" si="163"/>
        <v>-3.22515160433932+7.78620474390872i</v>
      </c>
      <c r="EJ152" s="223" t="str">
        <f t="shared" ca="1" si="164"/>
        <v>6.51472128915424+5.34649359016539i</v>
      </c>
      <c r="EK152" s="223" t="str">
        <f t="shared" ca="1" si="165"/>
        <v>7.00739913798726-4.68219441138175i</v>
      </c>
      <c r="EL152" s="223" t="str">
        <f t="shared" ca="1" si="166"/>
        <v>-2.44644009482059-8.06483217726776i</v>
      </c>
      <c r="EM152" s="223" t="str">
        <f t="shared" ca="1" si="167"/>
        <v>-8.4277272846859-2.08969966509262E-12i</v>
      </c>
      <c r="EN152" s="223"/>
      <c r="EO152" s="223"/>
      <c r="EP152" s="223"/>
    </row>
    <row r="153" spans="1:146" ht="15" thickBot="1">
      <c r="A153" s="257">
        <f t="shared" si="168"/>
        <v>1.0351562500000005E-3</v>
      </c>
      <c r="B153" s="256">
        <v>53</v>
      </c>
      <c r="C153" s="230">
        <f t="shared" si="169"/>
        <v>10600</v>
      </c>
      <c r="D153" s="229">
        <f t="shared" si="170"/>
        <v>66601.764256103619</v>
      </c>
      <c r="E153" s="229" t="str">
        <f t="shared" si="171"/>
        <v>66601.7642561036i</v>
      </c>
      <c r="F153" s="229" t="str">
        <f t="shared" si="177"/>
        <v>0.759641858079388-0.427706761036106i</v>
      </c>
      <c r="G153" s="229" t="str">
        <f t="shared" si="178"/>
        <v>-5.00718579310011+0.394599330083178i</v>
      </c>
      <c r="H153" s="229" t="str">
        <f t="shared" si="179"/>
        <v>0.0358870310807307-0.00887312839980254i</v>
      </c>
      <c r="I153" s="229" t="str">
        <f t="shared" si="174"/>
        <v>-0.00685051109505639-0.00169398544307572i</v>
      </c>
      <c r="J153" s="255" t="str">
        <f ca="1">IMPRODUCT(1/N_FFT2,BP100)</f>
        <v>-0.042950013470409-0.0056958860569548i</v>
      </c>
      <c r="K153" s="254" t="str">
        <f t="shared" ca="1" si="175"/>
        <v>0.000284580795745959+0.000111776428228125i</v>
      </c>
      <c r="N153" s="246">
        <f t="shared" ca="1" si="176"/>
        <v>7.5781343306802906</v>
      </c>
      <c r="O153" s="223">
        <f t="shared" ca="1" si="39"/>
        <v>-8.4218656693197094</v>
      </c>
      <c r="P153" s="223" t="str">
        <f t="shared" ca="1" si="40"/>
        <v>-2.24621901574747+8.11679256143462i</v>
      </c>
      <c r="Q153" s="223" t="str">
        <f t="shared" ca="1" si="41"/>
        <v>7.22367513415461+4.32970425182392i</v>
      </c>
      <c r="R153" s="223" t="str">
        <f t="shared" ca="1" si="42"/>
        <v>6.09951164401391-5.80721784132511i</v>
      </c>
      <c r="S153" s="223" t="str">
        <f t="shared" ca="1" si="43"/>
        <v>-3.97003999450417-7.42742241925847i</v>
      </c>
      <c r="T153" s="223" t="str">
        <f t="shared" ca="1" si="44"/>
        <v>-8.21723227245359+1.84524121258252i</v>
      </c>
      <c r="U153" s="223" t="str">
        <f t="shared" ca="1" si="45"/>
        <v>-0.413241361891465+8.41172116328685i</v>
      </c>
      <c r="V153" s="223" t="str">
        <f t="shared" ca="1" si="46"/>
        <v>7.99679878618811+2.64178548055785i</v>
      </c>
      <c r="W153" s="223" t="str">
        <f t="shared" ca="1" si="47"/>
        <v>4.67893787236367-7.00252538293342i</v>
      </c>
      <c r="X153" s="223" t="str">
        <f t="shared" ca="1" si="48"/>
        <v>-5.50093394220428-6.37711118889822i</v>
      </c>
      <c r="Y153" s="223" t="str">
        <f t="shared" ca="1" si="49"/>
        <v>-7.61327639318905+3.60081156310299i</v>
      </c>
      <c r="Z153" s="223" t="str">
        <f t="shared" ca="1" si="50"/>
        <v>1.43981806171275+8.29787595118363i</v>
      </c>
      <c r="AA153" s="223" t="str">
        <f t="shared" ca="1" si="51"/>
        <v>8.3813120841919+0.825487189146287i</v>
      </c>
      <c r="AB153" s="223" t="str">
        <f t="shared" ca="1" si="52"/>
        <v>3.03098765275265-7.85754002222877i</v>
      </c>
      <c r="AC153" s="223" t="str">
        <f t="shared" ca="1" si="53"/>
        <v>-6.76450593471571-5.01689952174267i</v>
      </c>
      <c r="AD153" s="223" t="str">
        <f t="shared" ca="1" si="54"/>
        <v>-6.63934771435912+5.18139781139224i</v>
      </c>
      <c r="AE153" s="223" t="str">
        <f t="shared" ca="1" si="55"/>
        <v>3.22290846125314+7.78078931744388i</v>
      </c>
      <c r="AF153" s="223" t="str">
        <f t="shared" ca="1" si="56"/>
        <v>8.35852931993929-1.03092626301848i</v>
      </c>
      <c r="AG153" s="223" t="str">
        <f t="shared" ca="1" si="57"/>
        <v>1.23574434545884-8.33071169016984i</v>
      </c>
      <c r="AH153" s="223" t="str">
        <f t="shared" ca="1" si="58"/>
        <v>-7.69935175611655-3.41288791020903i</v>
      </c>
      <c r="AI153" s="223" t="str">
        <f t="shared" ca="1" si="59"/>
        <v>-5.34277502074463+6.51019019920103i</v>
      </c>
      <c r="AJ153" s="223" t="str">
        <f t="shared" ca="1" si="60"/>
        <v>4.84937923941503+6.88558946963849i</v>
      </c>
      <c r="AK153" s="223" t="str">
        <f t="shared" ca="1" si="61"/>
        <v>7.92955763871666-2.83724109062592i</v>
      </c>
      <c r="AL153" s="223" t="str">
        <f t="shared" ca="1" si="62"/>
        <v>-0.619550872658148-8.39904625944247i</v>
      </c>
      <c r="AM153" s="223" t="str">
        <f t="shared" ca="1" si="63"/>
        <v>-8.26004188200213-1.64302448540389i</v>
      </c>
      <c r="AN153" s="223" t="str">
        <f t="shared" ca="1" si="64"/>
        <v>-3.78656622175525+7.52261507724063i</v>
      </c>
      <c r="AO153" s="223" t="str">
        <f t="shared" ca="1" si="65"/>
        <v>6.24019084527063+5.65577930675044i</v>
      </c>
      <c r="AP153" s="223" t="str">
        <f t="shared" ca="1" si="66"/>
        <v>7.11524323677907-4.50567808809458i</v>
      </c>
      <c r="AQ153" s="223" t="str">
        <f t="shared" ca="1" si="67"/>
        <v>-2.44473855769919-8.05922296109028i</v>
      </c>
      <c r="AR153" s="223" t="str">
        <f t="shared" ca="1" si="68"/>
        <v>-2.44473855769919-8.05922296109028i</v>
      </c>
      <c r="AS153" s="223" t="str">
        <f t="shared" ca="1" si="69"/>
        <v>-2.04634643545252+8.16947290944628i</v>
      </c>
      <c r="AT153" s="223" t="str">
        <f t="shared" ca="1" si="70"/>
        <v>7.32775575973999+4.15112236361004i</v>
      </c>
      <c r="AU153" s="223" t="str">
        <f t="shared" ca="1" si="71"/>
        <v>5.9551583250179-5.9551583250184i</v>
      </c>
      <c r="AV153" s="223" t="str">
        <f t="shared" ca="1" si="72"/>
        <v>-4.15112236360987-7.32775575974008i</v>
      </c>
      <c r="AW153" s="223" t="str">
        <f t="shared" ca="1" si="73"/>
        <v>-8.16947290944633+2.04634643545233i</v>
      </c>
      <c r="AX153" s="223" t="str">
        <f t="shared" ca="1" si="74"/>
        <v>-0.206682929980306+8.41932916083702i</v>
      </c>
      <c r="AY153" s="223" t="str">
        <f t="shared" ca="1" si="75"/>
        <v>8.05922296109047+2.44473855769857i</v>
      </c>
      <c r="AZ153" s="223" t="str">
        <f t="shared" ca="1" si="76"/>
        <v>4.50567808809474-7.11524323677897i</v>
      </c>
      <c r="BA153" s="223" t="str">
        <f t="shared" ca="1" si="77"/>
        <v>-5.6557793067503-6.24019084527076i</v>
      </c>
      <c r="BB153" s="223" t="str">
        <f t="shared" ca="1" si="78"/>
        <v>-7.52261507724069+3.78656622175514i</v>
      </c>
      <c r="BC153" s="223" t="str">
        <f t="shared" ca="1" si="79"/>
        <v>1.64302448540374+8.26004188200215i</v>
      </c>
      <c r="BD153" s="223" t="str">
        <f t="shared" ca="1" si="80"/>
        <v>8.39904625944245+0.619550872658279i</v>
      </c>
      <c r="BE153" s="223" t="str">
        <f t="shared" ca="1" si="81"/>
        <v>2.83724109062607-7.92955763871661i</v>
      </c>
      <c r="BF153" s="223" t="str">
        <f t="shared" ca="1" si="82"/>
        <v>-6.88558946963838-4.84937923941519i</v>
      </c>
      <c r="BG153" s="223" t="str">
        <f t="shared" ca="1" si="83"/>
        <v>-6.51019019920113+5.34277502074451i</v>
      </c>
      <c r="BH153" s="223" t="str">
        <f t="shared" ca="1" si="84"/>
        <v>3.41288791020886+7.69935175611663i</v>
      </c>
      <c r="BI153" s="223" t="str">
        <f t="shared" ca="1" si="85"/>
        <v>8.33071169016987-1.23574434545868i</v>
      </c>
      <c r="BJ153" s="223" t="str">
        <f t="shared" ca="1" si="86"/>
        <v>1.03092626301867-8.35852931993926i</v>
      </c>
      <c r="BK153" s="223" t="str">
        <f t="shared" ca="1" si="87"/>
        <v>-7.78078931744381-3.22290846125332i</v>
      </c>
      <c r="BL153" s="223" t="str">
        <f t="shared" ca="1" si="88"/>
        <v>-5.1813978113917+6.63934771435954i</v>
      </c>
      <c r="BM153" s="223" t="str">
        <f t="shared" ca="1" si="89"/>
        <v>5.01689952174257+6.76450593471579i</v>
      </c>
      <c r="BN153" s="223" t="str">
        <f t="shared" ca="1" si="90"/>
        <v>7.85754002222885-3.03098765275244i</v>
      </c>
      <c r="BO153" s="223" t="str">
        <f t="shared" ca="1" si="91"/>
        <v>-0.825487189146111-8.38131208419192i</v>
      </c>
      <c r="BP153" s="223" t="str">
        <f t="shared" ca="1" si="92"/>
        <v>-8.29787595118375-1.43981806171208i</v>
      </c>
      <c r="BQ153" s="223" t="str">
        <f t="shared" ca="1" si="93"/>
        <v>-3.6008115631031+7.613276393189i</v>
      </c>
      <c r="BR153" s="223" t="str">
        <f t="shared" ca="1" si="94"/>
        <v>6.37711118889808+5.50093394220443i</v>
      </c>
      <c r="BS153" s="223" t="str">
        <f t="shared" ca="1" si="95"/>
        <v>7.00252538293352-4.67893787236353i</v>
      </c>
      <c r="BT153" s="223" t="str">
        <f t="shared" ca="1" si="96"/>
        <v>-2.64178548055749-7.99679878618823i</v>
      </c>
      <c r="BU153" s="223" t="str">
        <f t="shared" ca="1" si="97"/>
        <v>-8.41172116328685+0.41324136189158i</v>
      </c>
      <c r="BV153" s="223" t="str">
        <f t="shared" ca="1" si="98"/>
        <v>-1.84524121258254+8.21723227245359i</v>
      </c>
      <c r="BW153" s="223" t="str">
        <f t="shared" ca="1" si="99"/>
        <v>7.42742241925835+3.97003999450438i</v>
      </c>
      <c r="BX153" s="223" t="str">
        <f t="shared" ca="1" si="100"/>
        <v>5.80721784132546-6.09951164401358i</v>
      </c>
      <c r="BY153" s="223" t="str">
        <f t="shared" ca="1" si="101"/>
        <v>-4.32970425182412-7.2236751341545i</v>
      </c>
      <c r="BZ153" s="223" t="str">
        <f t="shared" ca="1" si="102"/>
        <v>-8.11679256143462+2.24621901574747i</v>
      </c>
      <c r="CA153" s="223" t="str">
        <f t="shared" ca="1" si="103"/>
        <v>-1.32064465412813E-13+8.42186566931971i</v>
      </c>
      <c r="CB153" s="223" t="str">
        <f t="shared" ca="1" si="104"/>
        <v>8.11679256143452+2.24621901574784i</v>
      </c>
      <c r="CC153" s="223" t="str">
        <f t="shared" ca="1" si="105"/>
        <v>4.32970425182373-7.22367513415474i</v>
      </c>
      <c r="CD153" s="223" t="str">
        <f t="shared" ca="1" si="106"/>
        <v>-5.80721784132518-6.09951164401384i</v>
      </c>
      <c r="CE153" s="223" t="str">
        <f t="shared" ca="1" si="107"/>
        <v>-7.42742241925854+3.97003999450403i</v>
      </c>
      <c r="CF153" s="223" t="str">
        <f t="shared" ca="1" si="108"/>
        <v>1.84524121258216+8.21723227245368i</v>
      </c>
      <c r="CG153" s="223" t="str">
        <f t="shared" ca="1" si="109"/>
        <v>8.41172116328687+0.413241361891127i</v>
      </c>
      <c r="CH153" s="223" t="str">
        <f t="shared" ca="1" si="110"/>
        <v>2.64178548055773-7.99679878618815i</v>
      </c>
      <c r="CI153" s="223" t="str">
        <f t="shared" ca="1" si="111"/>
        <v>-7.0025253829333-4.67893787236385i</v>
      </c>
      <c r="CJ153" s="223" t="str">
        <f t="shared" ca="1" si="112"/>
        <v>-6.37711118889834+5.50093394220414i</v>
      </c>
      <c r="CK153" s="223" t="str">
        <f t="shared" ca="1" si="113"/>
        <v>3.60081156310361+7.61327639318876i</v>
      </c>
      <c r="CL153" s="223" t="str">
        <f t="shared" ca="1" si="114"/>
        <v>8.29787595118367-1.43981806171253i</v>
      </c>
      <c r="CM153" s="223" t="str">
        <f t="shared" ca="1" si="115"/>
        <v>0.825487189146493-8.38131208419189i</v>
      </c>
      <c r="CN153" s="223" t="str">
        <f t="shared" ca="1" si="116"/>
        <v>-7.85754002222931-3.03098765275124i</v>
      </c>
      <c r="CO153" s="223" t="str">
        <f t="shared" ca="1" si="117"/>
        <v>-5.01689952174143+6.76450593471663i</v>
      </c>
      <c r="CP153" s="223" t="str">
        <f t="shared" ca="1" si="118"/>
        <v>5.18139781139272+6.63934771435874i</v>
      </c>
      <c r="CQ153" s="223" t="str">
        <f t="shared" ca="1" si="119"/>
        <v>7.78078931744363-3.22290846125374i</v>
      </c>
      <c r="CR153" s="223" t="str">
        <f t="shared" ca="1" si="120"/>
        <v>-1.03092626301918-8.35852931993919i</v>
      </c>
      <c r="CS153" s="223" t="str">
        <f t="shared" ca="1" si="121"/>
        <v>-8.33071169016995-1.23574434545812i</v>
      </c>
      <c r="CT153" s="223" t="str">
        <f t="shared" ca="1" si="122"/>
        <v>-3.41288791020844+7.69935175611681i</v>
      </c>
      <c r="CU153" s="223" t="str">
        <f t="shared" ca="1" si="123"/>
        <v>6.51019019920092+5.34277502074475i</v>
      </c>
      <c r="CV153" s="223" t="str">
        <f t="shared" ca="1" si="124"/>
        <v>6.88558946963856-4.84937923941493i</v>
      </c>
      <c r="CW153" s="223" t="str">
        <f t="shared" ca="1" si="125"/>
        <v>-2.83724109062571-7.92955763871674i</v>
      </c>
      <c r="CX153" s="223" t="str">
        <f t="shared" ca="1" si="126"/>
        <v>-8.39904625944248+0.619550872657957i</v>
      </c>
      <c r="CY153" s="223" t="str">
        <f t="shared" ca="1" si="127"/>
        <v>-1.64302448540488+8.26004188200193i</v>
      </c>
      <c r="CZ153" s="223" t="str">
        <f t="shared" ca="1" si="128"/>
        <v>7.52261507724014+3.78656622175623i</v>
      </c>
      <c r="DA153" s="223" t="str">
        <f t="shared" ca="1" si="129"/>
        <v>5.65577930675121-6.24019084526994i</v>
      </c>
      <c r="DB153" s="223" t="str">
        <f t="shared" ca="1" si="130"/>
        <v>-4.50567808809376-7.11524323677959i</v>
      </c>
      <c r="DC153" s="223" t="str">
        <f t="shared" ca="1" si="131"/>
        <v>-8.05922296109081+2.44473855769746i</v>
      </c>
      <c r="DD153" s="223" t="str">
        <f t="shared" ca="1" si="132"/>
        <v>0.206682929978247+8.41932916083707i</v>
      </c>
      <c r="DE153" s="223" t="str">
        <f t="shared" ca="1" si="133"/>
        <v>8.16947290944582+2.04634643545433i</v>
      </c>
      <c r="DF153" s="223" t="str">
        <f t="shared" ca="1" si="134"/>
        <v>4.15112236361162-7.32775575973909i</v>
      </c>
      <c r="DG153" s="223" t="str">
        <f t="shared" ca="1" si="135"/>
        <v>-5.95515832501644-5.95515832501985i</v>
      </c>
      <c r="DH153" s="223" t="str">
        <f t="shared" ca="1" si="136"/>
        <v>-7.32775575974141+4.15112236360752i</v>
      </c>
      <c r="DI153" s="223" t="str">
        <f t="shared" ca="1" si="137"/>
        <v>2.04634643544976+8.16947290944697i</v>
      </c>
      <c r="DJ153" s="223" t="str">
        <f t="shared" ca="1" si="138"/>
        <v>8.41932916083696+0.20668292998295i</v>
      </c>
      <c r="DK153" s="223" t="str">
        <f t="shared" ca="1" si="139"/>
        <v>2.44473855770184-8.05922296108947i</v>
      </c>
      <c r="DL153" s="223" t="str">
        <f t="shared" ca="1" si="140"/>
        <v>-7.115243236777-4.50567808809784i</v>
      </c>
      <c r="DM153" s="223" t="str">
        <f t="shared" ca="1" si="141"/>
        <v>-6.24019084527318+5.65577930674763i</v>
      </c>
      <c r="DN153" s="223" t="str">
        <f t="shared" ca="1" si="142"/>
        <v>3.78656622175192+7.52261507724231i</v>
      </c>
      <c r="DO153" s="223" t="str">
        <f t="shared" ca="1" si="143"/>
        <v>8.26004188200284-1.64302448540026i</v>
      </c>
      <c r="DP153" s="223" t="str">
        <f t="shared" ca="1" si="144"/>
        <v>0.619550872662649-8.39904625944213i</v>
      </c>
      <c r="DQ153" s="223" t="str">
        <f t="shared" ca="1" si="145"/>
        <v>-7.92955763871798-2.83724109062225i</v>
      </c>
      <c r="DR153" s="223" t="str">
        <f t="shared" ca="1" si="146"/>
        <v>-4.84937923941182+6.88558946964074i</v>
      </c>
      <c r="DS153" s="223" t="str">
        <f t="shared" ca="1" si="147"/>
        <v>5.34277502074769+6.51019019919852i</v>
      </c>
      <c r="DT153" s="223" t="str">
        <f t="shared" ca="1" si="148"/>
        <v>7.69935175611537-3.41288791021169i</v>
      </c>
      <c r="DU153" s="223" t="str">
        <f t="shared" ca="1" si="149"/>
        <v>-1.23574434546175-8.33071169016941i</v>
      </c>
      <c r="DV153" s="223" t="str">
        <f t="shared" ca="1" si="150"/>
        <v>-8.35852931993965-1.03092626301553i</v>
      </c>
      <c r="DW153" s="223" t="str">
        <f t="shared" ca="1" si="151"/>
        <v>-3.22290846125035+7.78078931744504i</v>
      </c>
      <c r="DX153" s="223" t="str">
        <f t="shared" ca="1" si="152"/>
        <v>6.63934771436101+5.18139781138982i</v>
      </c>
      <c r="DY153" s="223" t="str">
        <f t="shared" ca="1" si="153"/>
        <v>6.76450593471437-5.01689952174448i</v>
      </c>
      <c r="DZ153" s="223" t="str">
        <f t="shared" ca="1" si="154"/>
        <v>-3.03098765275478-7.85754002222795i</v>
      </c>
      <c r="EA153" s="223" t="str">
        <f t="shared" ca="1" si="155"/>
        <v>-8.3813120841917+0.825487189148362i</v>
      </c>
      <c r="EB153" s="223" t="str">
        <f t="shared" ca="1" si="156"/>
        <v>-1.43981806171067+8.297875951184i</v>
      </c>
      <c r="EC153" s="223" t="str">
        <f t="shared" ca="1" si="157"/>
        <v>7.61327639318962+3.60081156310181i</v>
      </c>
      <c r="ED153" s="223" t="str">
        <f t="shared" ca="1" si="158"/>
        <v>5.50093394220327-6.3771111888991i</v>
      </c>
      <c r="EE153" s="223" t="str">
        <f t="shared" ca="1" si="159"/>
        <v>-4.67893787236482-7.00252538293266i</v>
      </c>
      <c r="EF153" s="223" t="str">
        <f t="shared" ca="1" si="160"/>
        <v>-7.99679878618775+2.64178548055896i</v>
      </c>
      <c r="EG153" s="223" t="str">
        <f t="shared" ca="1" si="161"/>
        <v>0.413241361892404+8.41172116328681i</v>
      </c>
      <c r="EH153" s="223" t="str">
        <f t="shared" ca="1" si="162"/>
        <v>8.21723227245372+1.84524121258197i</v>
      </c>
      <c r="EI153" s="223" t="str">
        <f t="shared" ca="1" si="163"/>
        <v>3.97003999450386-7.42742241925863i</v>
      </c>
      <c r="EJ153" s="223" t="str">
        <f t="shared" ca="1" si="164"/>
        <v>-6.09951164401406-5.80721784132495i</v>
      </c>
      <c r="EK153" s="223" t="str">
        <f t="shared" ca="1" si="165"/>
        <v>-7.22367513415457+4.329704251824i</v>
      </c>
      <c r="EL153" s="223" t="str">
        <f t="shared" ca="1" si="166"/>
        <v>2.24621901574734+8.11679256143465i</v>
      </c>
      <c r="EM153" s="223" t="str">
        <f t="shared" ca="1" si="167"/>
        <v>8.42186566931971+2.64128930825627E-13i</v>
      </c>
      <c r="EN153" s="223"/>
      <c r="EO153" s="223"/>
      <c r="EP153" s="223"/>
    </row>
    <row r="154" spans="1:146" ht="15" thickBot="1">
      <c r="A154" s="257">
        <f t="shared" si="168"/>
        <v>1.0546875000000005E-3</v>
      </c>
      <c r="B154" s="256">
        <v>54</v>
      </c>
      <c r="C154" s="230">
        <f t="shared" si="169"/>
        <v>10800</v>
      </c>
      <c r="D154" s="229">
        <f t="shared" si="170"/>
        <v>67858.401317539538</v>
      </c>
      <c r="E154" s="229" t="str">
        <f t="shared" si="171"/>
        <v>67858.4013175395i</v>
      </c>
      <c r="F154" s="229" t="str">
        <f t="shared" si="177"/>
        <v>0.757859651793596-0.427432828970474i</v>
      </c>
      <c r="G154" s="229" t="str">
        <f t="shared" si="178"/>
        <v>-5.01343970133698+0.448859104165886i</v>
      </c>
      <c r="H154" s="229" t="str">
        <f t="shared" si="179"/>
        <v>0.0358826890859071-0.00870900174999158i</v>
      </c>
      <c r="I154" s="229" t="str">
        <f t="shared" si="174"/>
        <v>-0.00682434584777267-0.0017875583273056i</v>
      </c>
      <c r="J154" s="255" t="str">
        <f ca="1">IMPRODUCT(1/N_FFT2,BQ100)</f>
        <v>0.0216381418736932+0.000449780426168645i</v>
      </c>
      <c r="K154" s="254" t="str">
        <f t="shared" ca="1" si="175"/>
        <v>-0.000146862154902997-0.0000417488978774737i</v>
      </c>
      <c r="N154" s="246">
        <f t="shared" ca="1" si="176"/>
        <v>7.5851845511056268</v>
      </c>
      <c r="O154" s="223">
        <f t="shared" ca="1" si="39"/>
        <v>-8.4148154488943732</v>
      </c>
      <c r="P154" s="223" t="str">
        <f t="shared" ca="1" si="40"/>
        <v>-2.04463337162515+8.16263397529181i</v>
      </c>
      <c r="Q154" s="223" t="str">
        <f t="shared" ca="1" si="41"/>
        <v>7.421204679947+3.96671654360179i</v>
      </c>
      <c r="R154" s="223" t="str">
        <f t="shared" ca="1" si="42"/>
        <v>5.65104466809006-6.23496697651257i</v>
      </c>
      <c r="S154" s="223" t="str">
        <f t="shared" ca="1" si="43"/>
        <v>-4.67502097975923-6.99666333888965i</v>
      </c>
      <c r="T154" s="223" t="str">
        <f t="shared" ca="1" si="44"/>
        <v>-7.9229195455169+2.83486594290061i</v>
      </c>
      <c r="U154" s="223" t="str">
        <f t="shared" ca="1" si="45"/>
        <v>0.824796146701599+8.37429581250493i</v>
      </c>
      <c r="V154" s="223" t="str">
        <f t="shared" ca="1" si="46"/>
        <v>8.32373777773506+1.23470986327056i</v>
      </c>
      <c r="W154" s="223" t="str">
        <f t="shared" ca="1" si="47"/>
        <v>3.22021045870131-7.77427576309344i</v>
      </c>
      <c r="X154" s="223" t="str">
        <f t="shared" ca="1" si="48"/>
        <v>-6.75884314457141-5.01269971033888i</v>
      </c>
      <c r="Y154" s="223" t="str">
        <f t="shared" ca="1" si="49"/>
        <v>-6.50474030511381+5.33830240825483i</v>
      </c>
      <c r="Z154" s="223" t="str">
        <f t="shared" ca="1" si="50"/>
        <v>3.59779720545035+7.60690306941038i</v>
      </c>
      <c r="AA154" s="223" t="str">
        <f t="shared" ca="1" si="51"/>
        <v>8.25312712958535-1.64164905563086i</v>
      </c>
      <c r="AB154" s="223" t="str">
        <f t="shared" ca="1" si="52"/>
        <v>0.412895423971858-8.40467943516078i</v>
      </c>
      <c r="AC154" s="223" t="str">
        <f t="shared" ca="1" si="53"/>
        <v>-8.05247632078952-2.44269198673831i</v>
      </c>
      <c r="AD154" s="223" t="str">
        <f t="shared" ca="1" si="54"/>
        <v>-4.32607971415618+7.21762795838894i</v>
      </c>
      <c r="AE154" s="223" t="str">
        <f t="shared" ca="1" si="55"/>
        <v>5.9501730663465+5.95017306634656i</v>
      </c>
      <c r="AF154" s="223" t="str">
        <f t="shared" ca="1" si="56"/>
        <v>7.21762795838898-4.32607971415613i</v>
      </c>
      <c r="AG154" s="223" t="str">
        <f t="shared" ca="1" si="57"/>
        <v>-2.44269198673822-8.05247632078954i</v>
      </c>
      <c r="AH154" s="223" t="str">
        <f t="shared" ca="1" si="58"/>
        <v>-8.40467943516078+0.412895423971799i</v>
      </c>
      <c r="AI154" s="223" t="str">
        <f t="shared" ca="1" si="59"/>
        <v>-1.64164905563093+8.25312712958533i</v>
      </c>
      <c r="AJ154" s="223" t="str">
        <f t="shared" ca="1" si="60"/>
        <v>7.60690306941035+3.59779720545041i</v>
      </c>
      <c r="AK154" s="223" t="str">
        <f t="shared" ca="1" si="61"/>
        <v>5.33830240825488-6.50474030511377i</v>
      </c>
      <c r="AL154" s="223" t="str">
        <f t="shared" ca="1" si="62"/>
        <v>-5.0126997103388-6.75884314457147i</v>
      </c>
      <c r="AM154" s="223" t="str">
        <f t="shared" ca="1" si="63"/>
        <v>-7.77427576309315+3.22021045870202i</v>
      </c>
      <c r="AN154" s="223" t="str">
        <f t="shared" ca="1" si="64"/>
        <v>1.23470986327101+8.32373777773499i</v>
      </c>
      <c r="AO154" s="223" t="str">
        <f t="shared" ca="1" si="65"/>
        <v>8.37429581250489+0.824796146701999i</v>
      </c>
      <c r="AP154" s="223" t="str">
        <f t="shared" ca="1" si="66"/>
        <v>2.83486594290092-7.92291954551678i</v>
      </c>
      <c r="AQ154" s="223" t="str">
        <f t="shared" ca="1" si="67"/>
        <v>-6.99666333888951-4.67502097975944i</v>
      </c>
      <c r="AR154" s="223" t="str">
        <f t="shared" ca="1" si="68"/>
        <v>-6.99666333888951-4.67502097975944i</v>
      </c>
      <c r="AS154" s="223" t="str">
        <f t="shared" ca="1" si="69"/>
        <v>3.96671654360166+7.42120467994707i</v>
      </c>
      <c r="AT154" s="223" t="str">
        <f t="shared" ca="1" si="70"/>
        <v>8.16263397529185-2.04463337162499i</v>
      </c>
      <c r="AU154" s="223" t="str">
        <f t="shared" ca="1" si="71"/>
        <v>8.86562623711702E-14-8.41481544889437i</v>
      </c>
      <c r="AV154" s="223" t="str">
        <f t="shared" ca="1" si="72"/>
        <v>-8.16263397529181-2.04463337162517i</v>
      </c>
      <c r="AW154" s="223" t="str">
        <f t="shared" ca="1" si="73"/>
        <v>-3.96671654360176+7.42120467994701i</v>
      </c>
      <c r="AX154" s="223" t="str">
        <f t="shared" ca="1" si="74"/>
        <v>6.23496697651264+5.65104466808999i</v>
      </c>
      <c r="AY154" s="223" t="str">
        <f t="shared" ca="1" si="75"/>
        <v>6.9966633388896-4.67502097975929i</v>
      </c>
      <c r="AZ154" s="223" t="str">
        <f t="shared" ca="1" si="76"/>
        <v>-2.83486594290076-7.92291954551685i</v>
      </c>
      <c r="BA154" s="223" t="str">
        <f t="shared" ca="1" si="77"/>
        <v>-8.3742958125049+0.824796146701882i</v>
      </c>
      <c r="BB154" s="223" t="str">
        <f t="shared" ca="1" si="78"/>
        <v>-1.2347098632703+8.3237377777351i</v>
      </c>
      <c r="BC154" s="223" t="str">
        <f t="shared" ca="1" si="79"/>
        <v>7.77427576309341+3.22021045870138i</v>
      </c>
      <c r="BD154" s="223" t="str">
        <f t="shared" ca="1" si="80"/>
        <v>5.01269971033895-6.75884314457136i</v>
      </c>
      <c r="BE154" s="223" t="str">
        <f t="shared" ca="1" si="81"/>
        <v>-5.33830240825474-6.50474030511388i</v>
      </c>
      <c r="BF154" s="223" t="str">
        <f t="shared" ca="1" si="82"/>
        <v>-7.6069030694104+3.5977972054503i</v>
      </c>
      <c r="BG154" s="223" t="str">
        <f t="shared" ca="1" si="83"/>
        <v>1.64164905563079+8.25312712958537i</v>
      </c>
      <c r="BH154" s="223" t="str">
        <f t="shared" ca="1" si="84"/>
        <v>8.40467943516078+0.412895423971947i</v>
      </c>
      <c r="BI154" s="223" t="str">
        <f t="shared" ca="1" si="85"/>
        <v>2.44269198673839-8.05247632078949i</v>
      </c>
      <c r="BJ154" s="223" t="str">
        <f t="shared" ca="1" si="86"/>
        <v>-7.21762795838892-4.32607971415623i</v>
      </c>
      <c r="BK154" s="223" t="str">
        <f t="shared" ca="1" si="87"/>
        <v>-5.95017306634661+5.95017306634646i</v>
      </c>
      <c r="BL154" s="223" t="str">
        <f t="shared" ca="1" si="88"/>
        <v>4.32607971415606+7.21762795838902i</v>
      </c>
      <c r="BM154" s="223" t="str">
        <f t="shared" ca="1" si="89"/>
        <v>8.05247632078955-2.4426919867382i</v>
      </c>
      <c r="BN154" s="223" t="str">
        <f t="shared" ca="1" si="90"/>
        <v>-0.412895423971682-8.40467943516078i</v>
      </c>
      <c r="BO154" s="223" t="str">
        <f t="shared" ca="1" si="91"/>
        <v>-8.25312712958532-1.64164905563099i</v>
      </c>
      <c r="BP154" s="223" t="str">
        <f t="shared" ca="1" si="92"/>
        <v>-3.59779720545044+7.60690306941034i</v>
      </c>
      <c r="BQ154" s="223" t="str">
        <f t="shared" ca="1" si="93"/>
        <v>6.50474030511371+5.33830240825494i</v>
      </c>
      <c r="BR154" s="223" t="str">
        <f t="shared" ca="1" si="94"/>
        <v>6.75884314457149-5.01269971033878i</v>
      </c>
      <c r="BS154" s="223" t="str">
        <f t="shared" ca="1" si="95"/>
        <v>-3.22021045870191-7.77427576309319i</v>
      </c>
      <c r="BT154" s="223" t="str">
        <f t="shared" ca="1" si="96"/>
        <v>-8.32373777773501+1.23470986327092i</v>
      </c>
      <c r="BU154" s="223" t="str">
        <f t="shared" ca="1" si="97"/>
        <v>-0.824796146702029+8.37429581250489i</v>
      </c>
      <c r="BV154" s="223" t="str">
        <f t="shared" ca="1" si="98"/>
        <v>7.92291954551675+2.83486594290101i</v>
      </c>
      <c r="BW154" s="223" t="str">
        <f t="shared" ca="1" si="99"/>
        <v>4.67502097975946-6.99666333888949i</v>
      </c>
      <c r="BX154" s="223" t="str">
        <f t="shared" ca="1" si="100"/>
        <v>-5.65104466808979-6.23496697651282i</v>
      </c>
      <c r="BY154" s="223" t="str">
        <f t="shared" ca="1" si="101"/>
        <v>-7.42120467994711+3.96671654360158i</v>
      </c>
      <c r="BZ154" s="223" t="str">
        <f t="shared" ca="1" si="102"/>
        <v>2.04463337162497+8.16263397529185i</v>
      </c>
      <c r="CA154" s="223" t="str">
        <f t="shared" ca="1" si="103"/>
        <v>8.41481544889437+1.7731252474234E-13i</v>
      </c>
      <c r="CB154" s="223" t="str">
        <f t="shared" ca="1" si="104"/>
        <v>2.0446333716252-8.1626339752918i</v>
      </c>
      <c r="CC154" s="223" t="str">
        <f t="shared" ca="1" si="105"/>
        <v>-7.42120467994695-3.9667165436019i</v>
      </c>
      <c r="CD154" s="223" t="str">
        <f t="shared" ca="1" si="106"/>
        <v>-5.65104466809005+6.23496697651257i</v>
      </c>
      <c r="CE154" s="223" t="str">
        <f t="shared" ca="1" si="107"/>
        <v>4.67502097975927+6.99666333888962i</v>
      </c>
      <c r="CF154" s="223" t="str">
        <f t="shared" ca="1" si="108"/>
        <v>7.92291954551687-2.83486594290067i</v>
      </c>
      <c r="CG154" s="223" t="str">
        <f t="shared" ca="1" si="109"/>
        <v>-0.824796146701795-8.37429581250491i</v>
      </c>
      <c r="CH154" s="223" t="str">
        <f t="shared" ca="1" si="110"/>
        <v>-8.32373777773509-1.23470986327032i</v>
      </c>
      <c r="CI154" s="223" t="str">
        <f t="shared" ca="1" si="111"/>
        <v>-3.22021045870147+7.77427576309337i</v>
      </c>
      <c r="CJ154" s="223" t="str">
        <f t="shared" ca="1" si="112"/>
        <v>6.75884314457184+5.0126997103383i</v>
      </c>
      <c r="CK154" s="223" t="str">
        <f t="shared" ca="1" si="113"/>
        <v>6.50474030511341-5.33830240825532i</v>
      </c>
      <c r="CL154" s="223" t="str">
        <f t="shared" ca="1" si="114"/>
        <v>-3.59779720545023-7.60690306941044i</v>
      </c>
      <c r="CM154" s="223" t="str">
        <f t="shared" ca="1" si="115"/>
        <v>-8.25312712958488+1.64164905563323i</v>
      </c>
      <c r="CN154" s="223" t="str">
        <f t="shared" ca="1" si="116"/>
        <v>-0.412895423971199+8.40467943516081i</v>
      </c>
      <c r="CO154" s="223" t="str">
        <f t="shared" ca="1" si="117"/>
        <v>8.05247632078924+2.44269198673922i</v>
      </c>
      <c r="CP154" s="223" t="str">
        <f t="shared" ca="1" si="118"/>
        <v>4.32607971415851-7.21762795838755i</v>
      </c>
      <c r="CQ154" s="223" t="str">
        <f t="shared" ca="1" si="119"/>
        <v>-5.95017306634936-5.95017306634371i</v>
      </c>
      <c r="CR154" s="223" t="str">
        <f t="shared" ca="1" si="120"/>
        <v>-7.21762795838774+4.32607971415819i</v>
      </c>
      <c r="CS154" s="223" t="str">
        <f t="shared" ca="1" si="121"/>
        <v>2.44269198673885+8.05247632078935i</v>
      </c>
      <c r="CT154" s="223" t="str">
        <f t="shared" ca="1" si="122"/>
        <v>8.40467943516083-0.412895423970816i</v>
      </c>
      <c r="CU154" s="223" t="str">
        <f t="shared" ca="1" si="123"/>
        <v>1.6416490556336-8.2531271295848i</v>
      </c>
      <c r="CV154" s="223" t="str">
        <f t="shared" ca="1" si="124"/>
        <v>-7.60690306940848-3.59779720545435i</v>
      </c>
      <c r="CW154" s="223" t="str">
        <f t="shared" ca="1" si="125"/>
        <v>-5.33830240825302+6.50474030511529i</v>
      </c>
      <c r="CX154" s="223" t="str">
        <f t="shared" ca="1" si="126"/>
        <v>5.01269971033933+6.75884314457107i</v>
      </c>
      <c r="CY154" s="223" t="str">
        <f t="shared" ca="1" si="127"/>
        <v>7.77427576309353-3.22021045870111i</v>
      </c>
      <c r="CZ154" s="223" t="str">
        <f t="shared" ca="1" si="128"/>
        <v>-1.23470986326829-8.32373777773539i</v>
      </c>
      <c r="DA154" s="223" t="str">
        <f t="shared" ca="1" si="129"/>
        <v>-8.37429581250455-0.824796146705508i</v>
      </c>
      <c r="DB154" s="223" t="str">
        <f t="shared" ca="1" si="130"/>
        <v>-2.83486594289789+7.92291954551787i</v>
      </c>
      <c r="DC154" s="223" t="str">
        <f t="shared" ca="1" si="131"/>
        <v>6.99666333889034+4.67502097975819i</v>
      </c>
      <c r="DD154" s="223" t="str">
        <f t="shared" ca="1" si="132"/>
        <v>6.23496697651283-5.65104466808977i</v>
      </c>
      <c r="DE154" s="223" t="str">
        <f t="shared" ca="1" si="133"/>
        <v>-3.96671654360008-7.42120467994791i</v>
      </c>
      <c r="DF154" s="223" t="str">
        <f t="shared" ca="1" si="134"/>
        <v>-8.1626339752927+2.04463337162158i</v>
      </c>
      <c r="DG154" s="223" t="str">
        <f t="shared" ca="1" si="135"/>
        <v>3.14211022717153E-12+8.41481544889437i</v>
      </c>
      <c r="DH154" s="223" t="str">
        <f t="shared" ca="1" si="136"/>
        <v>8.1626339752922+2.04463337162361i</v>
      </c>
      <c r="DI154" s="223" t="str">
        <f t="shared" ca="1" si="137"/>
        <v>3.96671654360192-7.42120467994694i</v>
      </c>
      <c r="DJ154" s="223" t="str">
        <f t="shared" ca="1" si="138"/>
        <v>-6.23496697651135-5.65104466809141i</v>
      </c>
      <c r="DK154" s="223" t="str">
        <f t="shared" ca="1" si="139"/>
        <v>-6.9966633388915+4.67502097975646i</v>
      </c>
      <c r="DL154" s="223" t="str">
        <f t="shared" ca="1" si="140"/>
        <v>2.8348659429038+7.92291954551575i</v>
      </c>
      <c r="DM154" s="223" t="str">
        <f t="shared" ca="1" si="141"/>
        <v>8.37429581250476-0.824796146703313i</v>
      </c>
      <c r="DN154" s="223" t="str">
        <f t="shared" ca="1" si="142"/>
        <v>1.23470986327035-8.32373777773509i</v>
      </c>
      <c r="DO154" s="223" t="str">
        <f t="shared" ca="1" si="143"/>
        <v>-7.77427576309273-3.22021045870304i</v>
      </c>
      <c r="DP154" s="223" t="str">
        <f t="shared" ca="1" si="144"/>
        <v>-5.01269971034111+6.75884314456976i</v>
      </c>
      <c r="DQ154" s="223" t="str">
        <f t="shared" ca="1" si="145"/>
        <v>5.33830240825798+6.50474030511123i</v>
      </c>
      <c r="DR154" s="223" t="str">
        <f t="shared" ca="1" si="146"/>
        <v>7.60690306940938-3.59779720545247i</v>
      </c>
      <c r="DS154" s="223" t="str">
        <f t="shared" ca="1" si="147"/>
        <v>-1.64164905563144-8.25312712958523i</v>
      </c>
      <c r="DT154" s="223" t="str">
        <f t="shared" ca="1" si="148"/>
        <v>-8.40467943516073-0.412895423973019i</v>
      </c>
      <c r="DU154" s="223" t="str">
        <f t="shared" ca="1" si="149"/>
        <v>-2.44269198674085+8.05247632078874i</v>
      </c>
      <c r="DV154" s="223" t="str">
        <f t="shared" ca="1" si="150"/>
        <v>7.21762795839097+4.32607971415279i</v>
      </c>
      <c r="DW154" s="223" t="str">
        <f t="shared" ca="1" si="151"/>
        <v>5.950173066345-5.95017306634807i</v>
      </c>
      <c r="DX154" s="223" t="str">
        <f t="shared" ca="1" si="152"/>
        <v>-4.32607971415672-7.21762795838862i</v>
      </c>
      <c r="DY154" s="223" t="str">
        <f t="shared" ca="1" si="153"/>
        <v>-8.05247632078985+2.44269198673722i</v>
      </c>
      <c r="DZ154" s="223" t="str">
        <f t="shared" ca="1" si="154"/>
        <v>0.412895423968996+8.40467943516092i</v>
      </c>
      <c r="EA154" s="223" t="str">
        <f t="shared" ca="1" si="155"/>
        <v>8.25312712958445+1.64164905563539i</v>
      </c>
      <c r="EB154" s="223" t="str">
        <f t="shared" ca="1" si="156"/>
        <v>3.59779720544833-7.60690306941134i</v>
      </c>
      <c r="EC154" s="223" t="str">
        <f t="shared" ca="1" si="157"/>
        <v>-6.50474030511413-5.33830240825444i</v>
      </c>
      <c r="ED154" s="223" t="str">
        <f t="shared" ca="1" si="158"/>
        <v>-6.75884314457216+5.01269971033787i</v>
      </c>
      <c r="EE154" s="223" t="str">
        <f t="shared" ca="1" si="159"/>
        <v>3.22021045869954+7.77427576309417i</v>
      </c>
      <c r="EF154" s="223" t="str">
        <f t="shared" ca="1" si="160"/>
        <v>8.32373777773565-1.2347098632666i</v>
      </c>
      <c r="EG154" s="223" t="str">
        <f t="shared" ca="1" si="161"/>
        <v>0.824796146698992-8.37429581250519i</v>
      </c>
      <c r="EH154" s="223" t="str">
        <f t="shared" ca="1" si="162"/>
        <v>-7.9229195455173-2.83486594289949i</v>
      </c>
      <c r="EI154" s="223" t="str">
        <f t="shared" ca="1" si="163"/>
        <v>-4.67502097975961+6.99666333888939i</v>
      </c>
      <c r="EJ154" s="223" t="str">
        <f t="shared" ca="1" si="164"/>
        <v>5.65104466808842+6.23496697651406i</v>
      </c>
      <c r="EK154" s="223" t="str">
        <f t="shared" ca="1" si="165"/>
        <v>7.42120467994872-3.96671654359857i</v>
      </c>
      <c r="EL154" s="223" t="str">
        <f t="shared" ca="1" si="166"/>
        <v>-2.04463337162805-8.16263397529109i</v>
      </c>
      <c r="EM154" s="223" t="str">
        <f t="shared" ca="1" si="167"/>
        <v>-8.41481544889437+1.31951902770797E-12i</v>
      </c>
      <c r="EN154" s="223"/>
      <c r="EO154" s="223"/>
      <c r="EP154" s="223"/>
    </row>
    <row r="155" spans="1:146" ht="15" thickBot="1">
      <c r="A155" s="257">
        <f t="shared" si="168"/>
        <v>1.0742187500000005E-3</v>
      </c>
      <c r="B155" s="256">
        <v>55</v>
      </c>
      <c r="C155" s="230">
        <f t="shared" si="169"/>
        <v>11000</v>
      </c>
      <c r="D155" s="229">
        <f t="shared" si="170"/>
        <v>69115.038378975441</v>
      </c>
      <c r="E155" s="229" t="str">
        <f t="shared" si="171"/>
        <v>69115.0383789754i</v>
      </c>
      <c r="F155" s="229" t="str">
        <f t="shared" si="177"/>
        <v>0.756056185703276-0.427285007834993i</v>
      </c>
      <c r="G155" s="229" t="str">
        <f t="shared" si="178"/>
        <v>-5.01797879730125+0.502830769964272i</v>
      </c>
      <c r="H155" s="229" t="str">
        <f t="shared" si="179"/>
        <v>0.0358785691794139-0.00855083967489203i</v>
      </c>
      <c r="I155" s="229" t="str">
        <f t="shared" si="174"/>
        <v>-0.00679873644961338-0.00188054215956121i</v>
      </c>
      <c r="J155" s="255" t="str">
        <f ca="1">IMPRODUCT(1/N_FFT2,BR100)</f>
        <v>0.10516104041174+0.00569700387221059i</v>
      </c>
      <c r="K155" s="254" t="str">
        <f t="shared" ca="1" si="175"/>
        <v>-0.000704248742561687-0.000236492197917184i</v>
      </c>
      <c r="N155" s="246">
        <f t="shared" ca="1" si="176"/>
        <v>7.5938182764064237</v>
      </c>
      <c r="O155" s="223">
        <f t="shared" ca="1" si="39"/>
        <v>-8.4061817235935763</v>
      </c>
      <c r="P155" s="223" t="str">
        <f t="shared" ca="1" si="40"/>
        <v>-1.8418048406234+8.2019294132012i</v>
      </c>
      <c r="Q155" s="223" t="str">
        <f t="shared" ca="1" si="41"/>
        <v>7.59909827417857+3.59410581222297i</v>
      </c>
      <c r="R155" s="223" t="str">
        <f t="shared" ca="1" si="42"/>
        <v>5.17174855251629-6.62698333177504i</v>
      </c>
      <c r="S155" s="223" t="str">
        <f t="shared" ca="1" si="43"/>
        <v>-5.33282523090696-6.49806634520461i</v>
      </c>
      <c r="T155" s="223" t="str">
        <f t="shared" ca="1" si="44"/>
        <v>-7.50860579577939+3.77951454206315i</v>
      </c>
      <c r="U155" s="223" t="str">
        <f t="shared" ca="1" si="45"/>
        <v>2.04253554749825+8.15425899191857i</v>
      </c>
      <c r="V155" s="223" t="str">
        <f t="shared" ca="1" si="46"/>
        <v>8.40364993882212-0.206298026683842i</v>
      </c>
      <c r="W155" s="223" t="str">
        <f t="shared" ca="1" si="47"/>
        <v>1.63996469938208-8.24465929889522i</v>
      </c>
      <c r="X155" s="223" t="str">
        <f t="shared" ca="1" si="48"/>
        <v>-7.68501333992604-3.40653212743362i</v>
      </c>
      <c r="Y155" s="223" t="str">
        <f t="shared" ca="1" si="49"/>
        <v>-5.00755660618199+6.75190847138509i</v>
      </c>
      <c r="Z155" s="223" t="str">
        <f t="shared" ca="1" si="50"/>
        <v>5.49068961478565+6.36523516644622i</v>
      </c>
      <c r="AA155" s="223" t="str">
        <f t="shared" ca="1" si="51"/>
        <v>7.41359041401356-3.96264663366857i</v>
      </c>
      <c r="AB155" s="223" t="str">
        <f t="shared" ca="1" si="52"/>
        <v>-2.24203590733446-8.10167674992662i</v>
      </c>
      <c r="AC155" s="223" t="str">
        <f t="shared" ca="1" si="53"/>
        <v>-8.39605610956023+0.412471787150391i</v>
      </c>
      <c r="AD155" s="223" t="str">
        <f t="shared" ca="1" si="54"/>
        <v>-1.43713670472759+8.28242291011533i</v>
      </c>
      <c r="AE155" s="223" t="str">
        <f t="shared" ca="1" si="55"/>
        <v>7.76629924099847+3.2169064750697i</v>
      </c>
      <c r="AF155" s="223" t="str">
        <f t="shared" ca="1" si="56"/>
        <v>4.84034829499211-6.87276651380255i</v>
      </c>
      <c r="AG155" s="223" t="str">
        <f t="shared" ca="1" si="57"/>
        <v>-5.64524661255088-6.22856980803471i</v>
      </c>
      <c r="AH155" s="223" t="str">
        <f t="shared" ca="1" si="58"/>
        <v>-7.31410936259467+4.14339177511416i</v>
      </c>
      <c r="AI155" s="223" t="str">
        <f t="shared" ca="1" si="59"/>
        <v>2.44018574857584+8.04421436080156i</v>
      </c>
      <c r="AJ155" s="223" t="str">
        <f t="shared" ca="1" si="60"/>
        <v>8.38340481004673-0.618397090035241i</v>
      </c>
      <c r="AK155" s="223" t="str">
        <f t="shared" ca="1" si="61"/>
        <v>1.233443032661-8.315197499474i</v>
      </c>
      <c r="AL155" s="223" t="str">
        <f t="shared" ca="1" si="62"/>
        <v>-7.84290701380906-3.0253430785323i</v>
      </c>
      <c r="AM155" s="223" t="str">
        <f t="shared" ca="1" si="63"/>
        <v>-4.67022433898229+6.98948465866091i</v>
      </c>
      <c r="AN155" s="223" t="str">
        <f t="shared" ca="1" si="64"/>
        <v>5.79640312484546+6.08815259207261i</v>
      </c>
      <c r="AO155" s="223" t="str">
        <f t="shared" ca="1" si="65"/>
        <v>7.21022256518747-4.32164109228659i</v>
      </c>
      <c r="AP155" s="223" t="str">
        <f t="shared" ca="1" si="66"/>
        <v>-2.63686571316592-7.98190643773833i</v>
      </c>
      <c r="AQ155" s="223" t="str">
        <f t="shared" ca="1" si="67"/>
        <v>-8.36570366095129+0.823949893637273i</v>
      </c>
      <c r="AR155" s="223" t="str">
        <f t="shared" ca="1" si="68"/>
        <v>-8.36570366095129+0.823949893637273i</v>
      </c>
      <c r="AS155" s="223" t="str">
        <f t="shared" ca="1" si="69"/>
        <v>7.91479051269943+2.83195732845002i</v>
      </c>
      <c r="AT155" s="223" t="str">
        <f t="shared" ca="1" si="70"/>
        <v>4.49728721446092-7.10199259931499i</v>
      </c>
      <c r="AU155" s="223" t="str">
        <f t="shared" ca="1" si="71"/>
        <v>-5.94406810063969-5.94406810063918i</v>
      </c>
      <c r="AV155" s="223" t="str">
        <f t="shared" ca="1" si="72"/>
        <v>-7.10199259931505+4.49728721446083i</v>
      </c>
      <c r="AW155" s="223" t="str">
        <f t="shared" ca="1" si="73"/>
        <v>2.83195732844992+7.91479051269947i</v>
      </c>
      <c r="AX155" s="223" t="str">
        <f t="shared" ca="1" si="74"/>
        <v>8.34296332478439-1.02900638063199i</v>
      </c>
      <c r="AY155" s="223" t="str">
        <f t="shared" ca="1" si="75"/>
        <v>0.823949893637376-8.36570366095127i</v>
      </c>
      <c r="AZ155" s="223" t="str">
        <f t="shared" ca="1" si="76"/>
        <v>-7.9819064377383-2.63686571316601i</v>
      </c>
      <c r="BA155" s="223" t="str">
        <f t="shared" ca="1" si="77"/>
        <v>-4.32164109228667+7.21022256518742i</v>
      </c>
      <c r="BB155" s="223" t="str">
        <f t="shared" ca="1" si="78"/>
        <v>6.08815259207254+5.79640312484553i</v>
      </c>
      <c r="BC155" s="223" t="str">
        <f t="shared" ca="1" si="79"/>
        <v>6.98948465866096-4.6702243389822i</v>
      </c>
      <c r="BD155" s="223" t="str">
        <f t="shared" ca="1" si="80"/>
        <v>-3.02534307853217-7.84290701380911i</v>
      </c>
      <c r="BE155" s="223" t="str">
        <f t="shared" ca="1" si="81"/>
        <v>-8.31519749947402+1.23344303266087i</v>
      </c>
      <c r="BF155" s="223" t="str">
        <f t="shared" ca="1" si="82"/>
        <v>-0.618397090035373+8.38340481004672i</v>
      </c>
      <c r="BG155" s="223" t="str">
        <f t="shared" ca="1" si="83"/>
        <v>8.04421436080152+2.44018574857596i</v>
      </c>
      <c r="BH155" s="223" t="str">
        <f t="shared" ca="1" si="84"/>
        <v>4.14339177511428-7.3141093625946i</v>
      </c>
      <c r="BI155" s="223" t="str">
        <f t="shared" ca="1" si="85"/>
        <v>-6.22856980803462-5.64524661255098i</v>
      </c>
      <c r="BJ155" s="223" t="str">
        <f t="shared" ca="1" si="86"/>
        <v>-6.87276651380262+4.840348294992i</v>
      </c>
      <c r="BK155" s="223" t="str">
        <f t="shared" ca="1" si="87"/>
        <v>3.21690647506963+7.76629924099849i</v>
      </c>
      <c r="BL155" s="223" t="str">
        <f t="shared" ca="1" si="88"/>
        <v>8.28242291011536-1.43713670472745i</v>
      </c>
      <c r="BM155" s="223" t="str">
        <f t="shared" ca="1" si="89"/>
        <v>0.412471787150464-8.39605610956023i</v>
      </c>
      <c r="BN155" s="223" t="str">
        <f t="shared" ca="1" si="90"/>
        <v>-8.10167674992659-2.24203590733458i</v>
      </c>
      <c r="BO155" s="223" t="str">
        <f t="shared" ca="1" si="91"/>
        <v>-3.96264663366864+7.41359041401353i</v>
      </c>
      <c r="BP155" s="223" t="str">
        <f t="shared" ca="1" si="92"/>
        <v>6.36523516644613+5.49068961478576i</v>
      </c>
      <c r="BQ155" s="223" t="str">
        <f t="shared" ca="1" si="93"/>
        <v>6.75190847138515-5.00755660618191i</v>
      </c>
      <c r="BR155" s="223" t="str">
        <f t="shared" ca="1" si="94"/>
        <v>-3.40653212743349-7.6850133399261i</v>
      </c>
      <c r="BS155" s="223" t="str">
        <f t="shared" ca="1" si="95"/>
        <v>-8.24465929889523+1.63996469938199i</v>
      </c>
      <c r="BT155" s="223" t="str">
        <f t="shared" ca="1" si="96"/>
        <v>-0.206298026683572+8.40364993882213i</v>
      </c>
      <c r="BU155" s="223" t="str">
        <f t="shared" ca="1" si="97"/>
        <v>8.1542589919185+2.0425355474985i</v>
      </c>
      <c r="BV155" s="223" t="str">
        <f t="shared" ca="1" si="98"/>
        <v>3.77951454206314-7.5086057957794i</v>
      </c>
      <c r="BW155" s="223" t="str">
        <f t="shared" ca="1" si="99"/>
        <v>-6.49806634520434-5.33282523090729i</v>
      </c>
      <c r="BX155" s="223" t="str">
        <f t="shared" ca="1" si="100"/>
        <v>-6.6269833317752+5.1717485525161i</v>
      </c>
      <c r="BY155" s="223" t="str">
        <f t="shared" ca="1" si="101"/>
        <v>3.59410581222311+7.5990982741785i</v>
      </c>
      <c r="BZ155" s="223" t="str">
        <f t="shared" ca="1" si="102"/>
        <v>8.20192941320112-1.84180484062373i</v>
      </c>
      <c r="CA155" s="223" t="str">
        <f t="shared" ca="1" si="103"/>
        <v>1.02983648503174E-13-8.40618172359358i</v>
      </c>
      <c r="CB155" s="223" t="str">
        <f t="shared" ca="1" si="104"/>
        <v>-8.20192941320123-1.84180484062323i</v>
      </c>
      <c r="CC155" s="223" t="str">
        <f t="shared" ca="1" si="105"/>
        <v>-3.59410581222329+7.59909827417842i</v>
      </c>
      <c r="CD155" s="223" t="str">
        <f t="shared" ca="1" si="106"/>
        <v>6.62698333177499+5.17174855251636i</v>
      </c>
      <c r="CE155" s="223" t="str">
        <f t="shared" ca="1" si="107"/>
        <v>6.49806634520446-5.33282523090713i</v>
      </c>
      <c r="CF155" s="223" t="str">
        <f t="shared" ca="1" si="108"/>
        <v>-3.77951454206284-7.50860579577954i</v>
      </c>
      <c r="CG155" s="223" t="str">
        <f t="shared" ca="1" si="109"/>
        <v>-8.15425899191855+2.04253554749831i</v>
      </c>
      <c r="CH155" s="223" t="str">
        <f t="shared" ca="1" si="110"/>
        <v>0.206298026684083+8.40364993882211i</v>
      </c>
      <c r="CI155" s="223" t="str">
        <f t="shared" ca="1" si="111"/>
        <v>8.24465929889519+1.6399646993822i</v>
      </c>
      <c r="CJ155" s="223" t="str">
        <f t="shared" ca="1" si="112"/>
        <v>3.40653212743368-7.68501333992601i</v>
      </c>
      <c r="CK155" s="223" t="str">
        <f t="shared" ca="1" si="113"/>
        <v>-6.75190847138552-5.00755660618141i</v>
      </c>
      <c r="CL155" s="223" t="str">
        <f t="shared" ca="1" si="114"/>
        <v>-6.36523516644798+5.49068961478361i</v>
      </c>
      <c r="CM155" s="223" t="str">
        <f t="shared" ca="1" si="115"/>
        <v>3.96264663367067+7.41359041401244i</v>
      </c>
      <c r="CN155" s="223" t="str">
        <f t="shared" ca="1" si="116"/>
        <v>8.10167674992664-2.24203590733439i</v>
      </c>
      <c r="CO155" s="223" t="str">
        <f t="shared" ca="1" si="117"/>
        <v>-0.412471787146917-8.3960561095604i</v>
      </c>
      <c r="CP155" s="223" t="str">
        <f t="shared" ca="1" si="118"/>
        <v>-8.28242291011561-1.43713670472601i</v>
      </c>
      <c r="CQ155" s="223" t="str">
        <f t="shared" ca="1" si="119"/>
        <v>-3.21690647507059+7.7662992409981i</v>
      </c>
      <c r="CR155" s="223" t="str">
        <f t="shared" ca="1" si="120"/>
        <v>6.87276651380003+4.84034829499569i</v>
      </c>
      <c r="CS155" s="223" t="str">
        <f t="shared" ca="1" si="121"/>
        <v>6.22856980803423-5.6452466125514i</v>
      </c>
      <c r="CT155" s="223" t="str">
        <f t="shared" ca="1" si="122"/>
        <v>-4.14339177511265-7.31410936259552i</v>
      </c>
      <c r="CU155" s="223" t="str">
        <f t="shared" ca="1" si="123"/>
        <v>-8.04421436080063+2.4401857485789i</v>
      </c>
      <c r="CV155" s="223" t="str">
        <f t="shared" ca="1" si="124"/>
        <v>0.618397090036002+8.38340481004667i</v>
      </c>
      <c r="CW155" s="223" t="str">
        <f t="shared" ca="1" si="125"/>
        <v>8.31519749947362+1.23344303266361i</v>
      </c>
      <c r="CX155" s="223" t="str">
        <f t="shared" ca="1" si="126"/>
        <v>3.02534307853003-7.84290701380994i</v>
      </c>
      <c r="CY155" s="223" t="str">
        <f t="shared" ca="1" si="127"/>
        <v>-6.98948465866081-4.67022433898242i</v>
      </c>
      <c r="CZ155" s="223" t="str">
        <f t="shared" ca="1" si="128"/>
        <v>-6.08815259207499+5.79640312484296i</v>
      </c>
      <c r="DA155" s="223" t="str">
        <f t="shared" ca="1" si="129"/>
        <v>4.32164109228788+7.2102225651867i</v>
      </c>
      <c r="DB155" s="223" t="str">
        <f t="shared" ca="1" si="130"/>
        <v>7.98190643773863-2.63686571316503i</v>
      </c>
      <c r="DC155" s="223" t="str">
        <f t="shared" ca="1" si="131"/>
        <v>-0.823949893632951-8.36570366095171i</v>
      </c>
      <c r="DD155" s="223" t="str">
        <f t="shared" ca="1" si="132"/>
        <v>-8.34296332478446-1.02900638063136i</v>
      </c>
      <c r="DE155" s="223" t="str">
        <f t="shared" ca="1" si="133"/>
        <v>-2.83195732845174+7.91479051269881i</v>
      </c>
      <c r="DF155" s="223" t="str">
        <f t="shared" ca="1" si="134"/>
        <v>7.10199259931673+4.49728721445818i</v>
      </c>
      <c r="DG155" s="223" t="str">
        <f t="shared" ca="1" si="135"/>
        <v>5.94406810063921-5.94406810063967i</v>
      </c>
      <c r="DH155" s="223" t="str">
        <f t="shared" ca="1" si="136"/>
        <v>-4.49728721445852-7.10199259931651i</v>
      </c>
      <c r="DI155" s="223" t="str">
        <f t="shared" ca="1" si="137"/>
        <v>-7.91479051269868+2.83195732845213i</v>
      </c>
      <c r="DJ155" s="223" t="str">
        <f t="shared" ca="1" si="138"/>
        <v>1.02900638063189+8.3429633247844i</v>
      </c>
      <c r="DK155" s="223" t="str">
        <f t="shared" ca="1" si="139"/>
        <v>8.36570366095095+0.823949893640748i</v>
      </c>
      <c r="DL155" s="223" t="str">
        <f t="shared" ca="1" si="140"/>
        <v>2.63686571316464-7.98190643773876i</v>
      </c>
      <c r="DM155" s="223" t="str">
        <f t="shared" ca="1" si="141"/>
        <v>-7.21022256518691-4.32164109228753i</v>
      </c>
      <c r="DN155" s="223" t="str">
        <f t="shared" ca="1" si="142"/>
        <v>-5.79640312484258+6.08815259207535i</v>
      </c>
      <c r="DO155" s="223" t="str">
        <f t="shared" ca="1" si="143"/>
        <v>4.67022433898286+6.98948465866052i</v>
      </c>
      <c r="DP155" s="223" t="str">
        <f t="shared" ca="1" si="144"/>
        <v>7.84290701380979-3.02534307853041i</v>
      </c>
      <c r="DQ155" s="223" t="str">
        <f t="shared" ca="1" si="145"/>
        <v>-1.23344303266401-8.31519749947356i</v>
      </c>
      <c r="DR155" s="223" t="str">
        <f t="shared" ca="1" si="146"/>
        <v>-8.38340481004671-0.618397090035476i</v>
      </c>
      <c r="DS155" s="223" t="str">
        <f t="shared" ca="1" si="147"/>
        <v>-2.4401857485784+8.04421436080078i</v>
      </c>
      <c r="DT155" s="223" t="str">
        <f t="shared" ca="1" si="148"/>
        <v>7.31410936259584+4.14339177511209i</v>
      </c>
      <c r="DU155" s="223" t="str">
        <f t="shared" ca="1" si="149"/>
        <v>5.64524661255109-6.22856980803451i</v>
      </c>
      <c r="DV155" s="223" t="str">
        <f t="shared" ca="1" si="150"/>
        <v>-4.84034829498918-6.87276651380461i</v>
      </c>
      <c r="DW155" s="223" t="str">
        <f t="shared" ca="1" si="151"/>
        <v>-7.76629924099789+3.21690647507108i</v>
      </c>
      <c r="DX155" s="223" t="str">
        <f t="shared" ca="1" si="152"/>
        <v>1.43713670472641+8.28242291011554i</v>
      </c>
      <c r="DY155" s="223" t="str">
        <f t="shared" ca="1" si="153"/>
        <v>8.39605610956042+0.412471787146509i</v>
      </c>
      <c r="DZ155" s="223" t="str">
        <f t="shared" ca="1" si="154"/>
        <v>2.24203590733388-8.10167674992678i</v>
      </c>
      <c r="EA155" s="223" t="str">
        <f t="shared" ca="1" si="155"/>
        <v>-7.41359041401269-3.96264663367021i</v>
      </c>
      <c r="EB155" s="223" t="str">
        <f t="shared" ca="1" si="156"/>
        <v>-5.49068961478322+6.36523516644832i</v>
      </c>
      <c r="EC155" s="223" t="str">
        <f t="shared" ca="1" si="157"/>
        <v>5.00755660618174+6.75190847138528i</v>
      </c>
      <c r="ED155" s="223" t="str">
        <f t="shared" ca="1" si="158"/>
        <v>7.68501333992716-3.4065321274311i</v>
      </c>
      <c r="EE155" s="223" t="str">
        <f t="shared" ca="1" si="159"/>
        <v>-1.63996469938435-8.24465929889476i</v>
      </c>
      <c r="EF155" s="223" t="str">
        <f t="shared" ca="1" si="160"/>
        <v>-8.40364993882211-0.206298026684392i</v>
      </c>
      <c r="EG155" s="223" t="str">
        <f t="shared" ca="1" si="161"/>
        <v>-2.04253554750196+8.15425899191763i</v>
      </c>
      <c r="EH155" s="223" t="str">
        <f t="shared" ca="1" si="162"/>
        <v>7.50860579578011+3.77951454206173i</v>
      </c>
      <c r="EI155" s="223" t="str">
        <f t="shared" ca="1" si="163"/>
        <v>5.33282523090802-6.49806634520374i</v>
      </c>
      <c r="EJ155" s="223" t="str">
        <f t="shared" ca="1" si="164"/>
        <v>-5.17174855251941-6.62698333177262i</v>
      </c>
      <c r="EK155" s="223" t="str">
        <f t="shared" ca="1" si="165"/>
        <v>-7.59909827417824+3.59410581222366i</v>
      </c>
      <c r="EL155" s="223" t="str">
        <f t="shared" ca="1" si="166"/>
        <v>1.84180484062118+8.20192941320169i</v>
      </c>
      <c r="EM155" s="223" t="str">
        <f t="shared" ca="1" si="167"/>
        <v>8.40618172359358-3.13888546413374E-12i</v>
      </c>
      <c r="EN155" s="223"/>
      <c r="EO155" s="223"/>
      <c r="EP155" s="223"/>
    </row>
    <row r="156" spans="1:146" ht="15" thickBot="1">
      <c r="A156" s="257">
        <f t="shared" si="168"/>
        <v>1.0937500000000005E-3</v>
      </c>
      <c r="B156" s="256">
        <v>56</v>
      </c>
      <c r="C156" s="230">
        <f t="shared" si="169"/>
        <v>11200</v>
      </c>
      <c r="D156" s="229">
        <f t="shared" si="170"/>
        <v>70371.67544041136</v>
      </c>
      <c r="E156" s="229" t="str">
        <f t="shared" si="171"/>
        <v>70371.6754404114i</v>
      </c>
      <c r="F156" s="229" t="str">
        <f t="shared" si="177"/>
        <v>0.754231320282362-0.427255329507321i</v>
      </c>
      <c r="G156" s="229" t="str">
        <f t="shared" si="178"/>
        <v>-5.02085875193973+0.556460618839703i</v>
      </c>
      <c r="H156" s="229" t="str">
        <f t="shared" si="179"/>
        <v>0.0358746554942445-0.00839832266472899i</v>
      </c>
      <c r="I156" s="229" t="str">
        <f t="shared" si="174"/>
        <v>-0.00677363743781761-0.00197296785846645i</v>
      </c>
      <c r="J156" s="255" t="str">
        <f ca="1">IMPRODUCT(1/N_FFT2,BS100)</f>
        <v>0.044568310683682-0.000437660487668258i</v>
      </c>
      <c r="K156" s="254" t="str">
        <f t="shared" ca="1" si="175"/>
        <v>-0.000302753067862365-0.0000849672910207282i</v>
      </c>
      <c r="N156" s="246">
        <f t="shared" ca="1" si="176"/>
        <v>7.6046270773033378</v>
      </c>
      <c r="O156" s="223">
        <f t="shared" ca="1" si="39"/>
        <v>-8.3953729226966622</v>
      </c>
      <c r="P156" s="223" t="str">
        <f t="shared" ca="1" si="40"/>
        <v>-1.63785600693442+8.23405818607673i</v>
      </c>
      <c r="Q156" s="223" t="str">
        <f t="shared" ca="1" si="41"/>
        <v>7.75631321107891+3.21277012604249i</v>
      </c>
      <c r="R156" s="223" t="str">
        <f t="shared" ca="1" si="42"/>
        <v>4.66421929094907-6.98049746916986i</v>
      </c>
      <c r="S156" s="223" t="str">
        <f t="shared" ca="1" si="43"/>
        <v>-5.93642512422875-5.93642512422872i</v>
      </c>
      <c r="T156" s="223" t="str">
        <f t="shared" ca="1" si="44"/>
        <v>-6.98049746916989+4.66421929094902i</v>
      </c>
      <c r="U156" s="223" t="str">
        <f t="shared" ca="1" si="45"/>
        <v>3.21277012604251+7.7563132110789i</v>
      </c>
      <c r="V156" s="223" t="str">
        <f t="shared" ca="1" si="46"/>
        <v>8.23405818607674-1.63785600693437i</v>
      </c>
      <c r="W156" s="223" t="str">
        <f t="shared" ca="1" si="47"/>
        <v>-2.05184541190052E-13-8.39537292269666i</v>
      </c>
      <c r="X156" s="223" t="str">
        <f t="shared" ca="1" si="48"/>
        <v>-8.23405818607671-1.63785600693447i</v>
      </c>
      <c r="Y156" s="223" t="str">
        <f t="shared" ca="1" si="49"/>
        <v>-3.21277012604285+7.75631321107876i</v>
      </c>
      <c r="Z156" s="223" t="str">
        <f t="shared" ca="1" si="50"/>
        <v>6.98049746916997+4.66421929094891i</v>
      </c>
      <c r="AA156" s="223" t="str">
        <f t="shared" ca="1" si="51"/>
        <v>5.93642512422881-5.93642512422865i</v>
      </c>
      <c r="AB156" s="223" t="str">
        <f t="shared" ca="1" si="52"/>
        <v>-4.66421929094941-6.98049746916963i</v>
      </c>
      <c r="AC156" s="223" t="str">
        <f t="shared" ca="1" si="53"/>
        <v>-7.75631321107886+3.21277012604261i</v>
      </c>
      <c r="AD156" s="223" t="str">
        <f t="shared" ca="1" si="54"/>
        <v>1.63785600693423+8.23405818607676i</v>
      </c>
      <c r="AE156" s="223" t="str">
        <f t="shared" ca="1" si="55"/>
        <v>8.39537292269666-4.10369082380105E-13i</v>
      </c>
      <c r="AF156" s="223" t="str">
        <f t="shared" ca="1" si="56"/>
        <v>1.63785600693427-8.23405818607675i</v>
      </c>
      <c r="AG156" s="223" t="str">
        <f t="shared" ca="1" si="57"/>
        <v>-7.75631321107884-3.21277012604266i</v>
      </c>
      <c r="AH156" s="223" t="str">
        <f t="shared" ca="1" si="58"/>
        <v>-4.66421929094872+6.98049746917009i</v>
      </c>
      <c r="AI156" s="223" t="str">
        <f t="shared" ca="1" si="59"/>
        <v>5.93642512422879+5.93642512422868i</v>
      </c>
      <c r="AJ156" s="223" t="str">
        <f t="shared" ca="1" si="60"/>
        <v>6.98049746917-4.66421929094887i</v>
      </c>
      <c r="AK156" s="223" t="str">
        <f t="shared" ca="1" si="61"/>
        <v>-3.21277012604279-7.75631321107878i</v>
      </c>
      <c r="AL156" s="223" t="str">
        <f t="shared" ca="1" si="62"/>
        <v>-8.23405818607672+1.63785600693442i</v>
      </c>
      <c r="AM156" s="223" t="str">
        <f t="shared" ca="1" si="63"/>
        <v>-2.34497528731073E-13+8.39537292269666i</v>
      </c>
      <c r="AN156" s="223" t="str">
        <f t="shared" ca="1" si="64"/>
        <v>8.2340581860768+1.63785600693406i</v>
      </c>
      <c r="AO156" s="223" t="str">
        <f t="shared" ca="1" si="65"/>
        <v>3.21277012604245-7.75631321107893i</v>
      </c>
      <c r="AP156" s="223" t="str">
        <f t="shared" ca="1" si="66"/>
        <v>-6.98049746916972-4.66421929094929i</v>
      </c>
      <c r="AQ156" s="223" t="str">
        <f t="shared" ca="1" si="67"/>
        <v>-5.93642512422855+5.93642512422892i</v>
      </c>
      <c r="AR156" s="223" t="str">
        <f t="shared" ca="1" si="68"/>
        <v>-5.93642512422855+5.93642512422892i</v>
      </c>
      <c r="AS156" s="223" t="str">
        <f t="shared" ca="1" si="69"/>
        <v>7.75631321107902-3.21277012604223i</v>
      </c>
      <c r="AT156" s="223" t="str">
        <f t="shared" ca="1" si="70"/>
        <v>-1.63785600693463-8.23405818607668i</v>
      </c>
      <c r="AU156" s="223" t="str">
        <f t="shared" ca="1" si="71"/>
        <v>-8.39537292269666-7.40525218726644E-14i</v>
      </c>
      <c r="AV156" s="223" t="str">
        <f t="shared" ca="1" si="72"/>
        <v>-1.63785600693472+8.23405818607666i</v>
      </c>
      <c r="AW156" s="223" t="str">
        <f t="shared" ca="1" si="73"/>
        <v>7.75631321107898+3.2127701260423i</v>
      </c>
      <c r="AX156" s="223" t="str">
        <f t="shared" ca="1" si="74"/>
        <v>4.66421929094911-6.98049746916984i</v>
      </c>
      <c r="AY156" s="223" t="str">
        <f t="shared" ca="1" si="75"/>
        <v>-5.93642512422849-5.93642512422898i</v>
      </c>
      <c r="AZ156" s="223" t="str">
        <f t="shared" ca="1" si="76"/>
        <v>-6.98049746916977+4.66421929094921i</v>
      </c>
      <c r="BA156" s="223" t="str">
        <f t="shared" ca="1" si="77"/>
        <v>3.21277012604237+7.75631321107896i</v>
      </c>
      <c r="BB156" s="223" t="str">
        <f t="shared" ca="1" si="78"/>
        <v>8.23405818607681-1.63785600693397i</v>
      </c>
      <c r="BC156" s="223" t="str">
        <f t="shared" ca="1" si="79"/>
        <v>-1.46045197427936E-13-8.39537292269666i</v>
      </c>
      <c r="BD156" s="223" t="str">
        <f t="shared" ca="1" si="80"/>
        <v>-8.23405818607671-1.63785600693451i</v>
      </c>
      <c r="BE156" s="223" t="str">
        <f t="shared" ca="1" si="81"/>
        <v>-3.2127701260421+7.75631321107907i</v>
      </c>
      <c r="BF156" s="223" t="str">
        <f t="shared" ca="1" si="82"/>
        <v>6.98049746916996+4.66421929094892i</v>
      </c>
      <c r="BG156" s="223" t="str">
        <f t="shared" ca="1" si="83"/>
        <v>5.93642512422887-5.9364251242286i</v>
      </c>
      <c r="BH156" s="223" t="str">
        <f t="shared" ca="1" si="84"/>
        <v>-4.66421929094934-6.98049746916968i</v>
      </c>
      <c r="BI156" s="223" t="str">
        <f t="shared" ca="1" si="85"/>
        <v>-7.75631321107888+3.21277012604257i</v>
      </c>
      <c r="BJ156" s="223" t="str">
        <f t="shared" ca="1" si="86"/>
        <v>1.63785600693413+8.23405818607678i</v>
      </c>
      <c r="BK156" s="223" t="str">
        <f t="shared" ca="1" si="87"/>
        <v>8.39537292269666-3.66142916728536E-13i</v>
      </c>
      <c r="BL156" s="223" t="str">
        <f t="shared" ca="1" si="88"/>
        <v>1.63785600693435-8.23405818607674i</v>
      </c>
      <c r="BM156" s="223" t="str">
        <f t="shared" ca="1" si="89"/>
        <v>-7.75631321107883-3.21277012604267i</v>
      </c>
      <c r="BN156" s="223" t="str">
        <f t="shared" ca="1" si="90"/>
        <v>-4.66421929094879+6.98049746917005i</v>
      </c>
      <c r="BO156" s="223" t="str">
        <f t="shared" ca="1" si="91"/>
        <v>5.9364251242288+5.93642512422867i</v>
      </c>
      <c r="BP156" s="223" t="str">
        <f t="shared" ca="1" si="92"/>
        <v>6.98049746917002-4.66421929094884i</v>
      </c>
      <c r="BQ156" s="223" t="str">
        <f t="shared" ca="1" si="93"/>
        <v>-3.21277012604272-7.75631321107881i</v>
      </c>
      <c r="BR156" s="223" t="str">
        <f t="shared" ca="1" si="94"/>
        <v>-8.23405818607673+1.63785600693441i</v>
      </c>
      <c r="BS156" s="223" t="str">
        <f t="shared" ca="1" si="95"/>
        <v>-3.08550050603738E-13+8.39537292269666i</v>
      </c>
      <c r="BT156" s="223" t="str">
        <f t="shared" ca="1" si="96"/>
        <v>8.2340581860768+1.63785600693407i</v>
      </c>
      <c r="BU156" s="223" t="str">
        <f t="shared" ca="1" si="97"/>
        <v>3.21277012604252-7.75631321107889i</v>
      </c>
      <c r="BV156" s="223" t="str">
        <f t="shared" ca="1" si="98"/>
        <v>-6.98049746916968-4.66421929094935i</v>
      </c>
      <c r="BW156" s="223" t="str">
        <f t="shared" ca="1" si="99"/>
        <v>-5.93642512422856+5.93642512422891i</v>
      </c>
      <c r="BX156" s="223" t="str">
        <f t="shared" ca="1" si="100"/>
        <v>4.66421929094897+6.98049746916993i</v>
      </c>
      <c r="BY156" s="223" t="str">
        <f t="shared" ca="1" si="101"/>
        <v>7.75631321107903-3.21277012604221i</v>
      </c>
      <c r="BZ156" s="223" t="str">
        <f t="shared" ca="1" si="102"/>
        <v>-1.63785600693456-8.2340581860767i</v>
      </c>
      <c r="CA156" s="223" t="str">
        <f t="shared" ca="1" si="103"/>
        <v>-8.39537292269666-1.48105043745328E-13i</v>
      </c>
      <c r="CB156" s="223" t="str">
        <f t="shared" ca="1" si="104"/>
        <v>-1.63785600693473+8.23405818607666i</v>
      </c>
      <c r="CC156" s="223" t="str">
        <f t="shared" ca="1" si="105"/>
        <v>7.75631321107896+3.21277012604237i</v>
      </c>
      <c r="CD156" s="223" t="str">
        <f t="shared" ca="1" si="106"/>
        <v>4.66421929094912-6.98049746916983i</v>
      </c>
      <c r="CE156" s="223" t="str">
        <f t="shared" ca="1" si="107"/>
        <v>-5.93642512422902-5.93642512422845i</v>
      </c>
      <c r="CF156" s="223" t="str">
        <f t="shared" ca="1" si="108"/>
        <v>-6.98049746916978+4.6642192909492i</v>
      </c>
      <c r="CG156" s="223" t="str">
        <f t="shared" ca="1" si="109"/>
        <v>3.21277012604236+7.75631321107897i</v>
      </c>
      <c r="CH156" s="223" t="str">
        <f t="shared" ca="1" si="110"/>
        <v>8.23405818607666-1.63785600693472i</v>
      </c>
      <c r="CI156" s="223" t="str">
        <f t="shared" ca="1" si="111"/>
        <v>-1.31645387997463E-13-8.39537292269666i</v>
      </c>
      <c r="CJ156" s="223" t="str">
        <f t="shared" ca="1" si="112"/>
        <v>-8.2340581860767-1.63785600693458i</v>
      </c>
      <c r="CK156" s="223" t="str">
        <f t="shared" ca="1" si="113"/>
        <v>-3.21277012603903+7.75631321108035i</v>
      </c>
      <c r="CL156" s="223" t="str">
        <f t="shared" ca="1" si="114"/>
        <v>6.98049746916946+4.66421929094968i</v>
      </c>
      <c r="CM156" s="223" t="str">
        <f t="shared" ca="1" si="115"/>
        <v>5.93642512422647-5.936425124231i</v>
      </c>
      <c r="CN156" s="223" t="str">
        <f t="shared" ca="1" si="116"/>
        <v>-4.66421929094795-6.98049746917061i</v>
      </c>
      <c r="CO156" s="223" t="str">
        <f t="shared" ca="1" si="117"/>
        <v>-7.75631321107794+3.21277012604482i</v>
      </c>
      <c r="CP156" s="223" t="str">
        <f t="shared" ca="1" si="118"/>
        <v>1.63785600693253+8.2340581860771i</v>
      </c>
      <c r="CQ156" s="223" t="str">
        <f t="shared" ca="1" si="119"/>
        <v>8.39537292269666-1.96236634323723E-12i</v>
      </c>
      <c r="CR156" s="223" t="str">
        <f t="shared" ca="1" si="120"/>
        <v>1.63785600693688-8.23405818607624i</v>
      </c>
      <c r="CS156" s="223" t="str">
        <f t="shared" ca="1" si="121"/>
        <v>-7.75631321107945-3.2127701260412i</v>
      </c>
      <c r="CT156" s="223" t="str">
        <f t="shared" ca="1" si="122"/>
        <v>-4.66421929095163+6.98049746916816i</v>
      </c>
      <c r="CU156" s="223" t="str">
        <f t="shared" ca="1" si="123"/>
        <v>5.93642512422933+5.93642512422813i</v>
      </c>
      <c r="CV156" s="223" t="str">
        <f t="shared" ca="1" si="124"/>
        <v>6.98049746917192-4.66421929094599i</v>
      </c>
      <c r="CW156" s="223" t="str">
        <f t="shared" ca="1" si="125"/>
        <v>-3.21277012604276-7.75631321107879i</v>
      </c>
      <c r="CX156" s="223" t="str">
        <f t="shared" ca="1" si="126"/>
        <v>-8.23405818607756+1.63785600693023i</v>
      </c>
      <c r="CY156" s="223" t="str">
        <f t="shared" ca="1" si="127"/>
        <v>-3.82602572476401E-13+8.39537292269666i</v>
      </c>
      <c r="CZ156" s="223" t="str">
        <f t="shared" ca="1" si="128"/>
        <v>8.23405818607743+1.63785600693087i</v>
      </c>
      <c r="DA156" s="223" t="str">
        <f t="shared" ca="1" si="129"/>
        <v>3.21277012604336-7.75631321107855i</v>
      </c>
      <c r="DB156" s="223" t="str">
        <f t="shared" ca="1" si="130"/>
        <v>-6.98049746917156-4.66421929094653i</v>
      </c>
      <c r="DC156" s="223" t="str">
        <f t="shared" ca="1" si="131"/>
        <v>-5.93642512422979+5.93642512422768i</v>
      </c>
      <c r="DD156" s="223" t="str">
        <f t="shared" ca="1" si="132"/>
        <v>4.66421929095109+6.98049746916851i</v>
      </c>
      <c r="DE156" s="223" t="str">
        <f t="shared" ca="1" si="133"/>
        <v>7.75631321107974-3.21277012604049i</v>
      </c>
      <c r="DF156" s="223" t="str">
        <f t="shared" ca="1" si="134"/>
        <v>-1.63785600693625-8.23405818607636i</v>
      </c>
      <c r="DG156" s="223" t="str">
        <f t="shared" ca="1" si="135"/>
        <v>-8.39537292269666-2.60826606330565E-12i</v>
      </c>
      <c r="DH156" s="223" t="str">
        <f t="shared" ca="1" si="136"/>
        <v>-1.63785600693317+8.23405818607697i</v>
      </c>
      <c r="DI156" s="223" t="str">
        <f t="shared" ca="1" si="137"/>
        <v>7.75631321107765+3.21277012604553i</v>
      </c>
      <c r="DJ156" s="223" t="str">
        <f t="shared" ca="1" si="138"/>
        <v>4.66421929094839-6.98049746917032i</v>
      </c>
      <c r="DK156" s="223" t="str">
        <f t="shared" ca="1" si="139"/>
        <v>-5.9364251242261-5.93642512423137i</v>
      </c>
      <c r="DL156" s="223" t="str">
        <f t="shared" ca="1" si="140"/>
        <v>-6.98049746916981+4.66421929094914i</v>
      </c>
      <c r="DM156" s="223" t="str">
        <f t="shared" ca="1" si="141"/>
        <v>3.21277012604615+7.7563132110774i</v>
      </c>
      <c r="DN156" s="223" t="str">
        <f t="shared" ca="1" si="142"/>
        <v>8.23405818607684-1.63785600693383i</v>
      </c>
      <c r="DO156" s="223" t="str">
        <f t="shared" ca="1" si="143"/>
        <v>-3.51745018777191E-12-8.39537292269666i</v>
      </c>
      <c r="DP156" s="223" t="str">
        <f t="shared" ca="1" si="144"/>
        <v>-8.23405818607654-1.63785600693536i</v>
      </c>
      <c r="DQ156" s="223" t="str">
        <f t="shared" ca="1" si="145"/>
        <v>-3.21277012603987+7.75631321107999i</v>
      </c>
      <c r="DR156" s="223" t="str">
        <f t="shared" ca="1" si="146"/>
        <v>6.98049746916895+4.66421929095044i</v>
      </c>
      <c r="DS156" s="223" t="str">
        <f t="shared" ca="1" si="147"/>
        <v>5.9364251242272-5.93642512423027i</v>
      </c>
      <c r="DT156" s="223" t="str">
        <f t="shared" ca="1" si="148"/>
        <v>-4.66421929094729-6.98049746917105i</v>
      </c>
      <c r="DU156" s="223" t="str">
        <f t="shared" ca="1" si="149"/>
        <v>-7.75631321107825+3.21277012604409i</v>
      </c>
      <c r="DV156" s="223" t="str">
        <f t="shared" ca="1" si="150"/>
        <v>1.63785600693165+8.23405818607728i</v>
      </c>
      <c r="DW156" s="223" t="str">
        <f t="shared" ca="1" si="151"/>
        <v>8.39537292269666-1.05317584717389E-12i</v>
      </c>
      <c r="DX156" s="223" t="str">
        <f t="shared" ca="1" si="152"/>
        <v>1.63785600693777-8.23405818607606i</v>
      </c>
      <c r="DY156" s="223" t="str">
        <f t="shared" ca="1" si="153"/>
        <v>-7.75631321107914-3.21277012604193i</v>
      </c>
      <c r="DZ156" s="223" t="str">
        <f t="shared" ca="1" si="154"/>
        <v>-4.66421929095228+6.98049746916771i</v>
      </c>
      <c r="EA156" s="223" t="str">
        <f t="shared" ca="1" si="155"/>
        <v>5.93642512422869+5.93642512422878i</v>
      </c>
      <c r="EB156" s="223" t="str">
        <f t="shared" ca="1" si="156"/>
        <v>6.98049746916778-4.66421929095218i</v>
      </c>
      <c r="EC156" s="223" t="str">
        <f t="shared" ca="1" si="157"/>
        <v>-3.21277012604182-7.75631321107919i</v>
      </c>
      <c r="ED156" s="223" t="str">
        <f t="shared" ca="1" si="158"/>
        <v>-8.23405818607608+1.63785600693766i</v>
      </c>
      <c r="EE156" s="223" t="str">
        <f t="shared" ca="1" si="159"/>
        <v>-1.17248764365536E-12+8.39537292269666i</v>
      </c>
      <c r="EF156" s="223" t="str">
        <f t="shared" ca="1" si="160"/>
        <v>8.23405818607725+1.63785600693176i</v>
      </c>
      <c r="EG156" s="223" t="str">
        <f t="shared" ca="1" si="161"/>
        <v>3.2127701260442-7.7563132110782i</v>
      </c>
      <c r="EH156" s="223" t="str">
        <f t="shared" ca="1" si="162"/>
        <v>-6.98049746917112-4.6642192909472i</v>
      </c>
      <c r="EI156" s="223" t="str">
        <f t="shared" ca="1" si="163"/>
        <v>-5.93642512423035+5.93642512422712i</v>
      </c>
      <c r="EJ156" s="223" t="str">
        <f t="shared" ca="1" si="164"/>
        <v>4.66421929095034+6.98049746916902i</v>
      </c>
      <c r="EK156" s="223" t="str">
        <f t="shared" ca="1" si="165"/>
        <v>7.75631321108004-3.21277012603976i</v>
      </c>
      <c r="EL156" s="223" t="str">
        <f t="shared" ca="1" si="166"/>
        <v>-1.63785600693524-8.23405818607656i</v>
      </c>
      <c r="EM156" s="223" t="str">
        <f t="shared" ca="1" si="167"/>
        <v>-8.39537292269666-3.63676198425338E-12i</v>
      </c>
      <c r="EN156" s="223"/>
      <c r="EO156" s="223"/>
      <c r="EP156" s="223"/>
    </row>
    <row r="157" spans="1:146" ht="15" thickBot="1">
      <c r="A157" s="257">
        <f t="shared" si="168"/>
        <v>1.1132812500000006E-3</v>
      </c>
      <c r="B157" s="256">
        <v>57</v>
      </c>
      <c r="C157" s="230">
        <f t="shared" si="169"/>
        <v>11400</v>
      </c>
      <c r="D157" s="229">
        <f t="shared" si="170"/>
        <v>71628.312501847278</v>
      </c>
      <c r="E157" s="229" t="str">
        <f t="shared" si="171"/>
        <v>71628.3125018473i</v>
      </c>
      <c r="F157" s="229" t="str">
        <f t="shared" si="177"/>
        <v>0.752384952236418-0.427336370966922i</v>
      </c>
      <c r="G157" s="229" t="str">
        <f t="shared" si="178"/>
        <v>-5.02213504099576+0.60969920691264i</v>
      </c>
      <c r="H157" s="229" t="str">
        <f t="shared" si="179"/>
        <v>0.0358709335462943-0.00825115361330925i</v>
      </c>
      <c r="I157" s="229" t="str">
        <f t="shared" si="174"/>
        <v>-0.00674900660966641-0.00206486525167498i</v>
      </c>
      <c r="J157" s="255" t="str">
        <f ca="1">IMPRODUCT(1/N_FFT2,BT100)</f>
        <v>-0.0352168934421154-0.0056980915827832i</v>
      </c>
      <c r="K157" s="254" t="str">
        <f t="shared" ca="1" si="175"/>
        <v>0.000225913255302604+0.000111174597295253i</v>
      </c>
      <c r="N157" s="246">
        <f t="shared" ca="1" si="176"/>
        <v>7.6185388723617162</v>
      </c>
      <c r="O157" s="223">
        <f t="shared" ca="1" si="39"/>
        <v>-8.3814611276382838</v>
      </c>
      <c r="P157" s="223" t="str">
        <f t="shared" ca="1" si="40"/>
        <v>-1.43291042495213+8.258066259614i</v>
      </c>
      <c r="Q157" s="223" t="str">
        <f t="shared" ca="1" si="41"/>
        <v>7.89151498229002+2.82362921050264i</v>
      </c>
      <c r="R157" s="223" t="str">
        <f t="shared" ca="1" si="42"/>
        <v>4.13120703805715-7.2926002936414i</v>
      </c>
      <c r="S157" s="223" t="str">
        <f t="shared" ca="1" si="43"/>
        <v>-6.47895706611784-5.31714265085238i</v>
      </c>
      <c r="T157" s="223" t="str">
        <f t="shared" ca="1" si="44"/>
        <v>-6.34651651249794+5.47454279284604i</v>
      </c>
      <c r="U157" s="223" t="str">
        <f t="shared" ca="1" si="45"/>
        <v>4.30893216606767+7.18901900278049i</v>
      </c>
      <c r="V157" s="223" t="str">
        <f t="shared" ca="1" si="46"/>
        <v>7.81984287579982-3.01644625874793i</v>
      </c>
      <c r="W157" s="223" t="str">
        <f t="shared" ca="1" si="47"/>
        <v>-1.6351419503563-8.22041370225955i</v>
      </c>
      <c r="X157" s="223" t="str">
        <f t="shared" ca="1" si="48"/>
        <v>-8.37893678824815+0.205691352888908i</v>
      </c>
      <c r="Y157" s="223" t="str">
        <f t="shared" ca="1" si="49"/>
        <v>-1.22981576788793+8.29074446664266i</v>
      </c>
      <c r="Z157" s="223" t="str">
        <f t="shared" ca="1" si="50"/>
        <v>7.95843353523777+2.62911131360285i</v>
      </c>
      <c r="AA157" s="223" t="str">
        <f t="shared" ca="1" si="51"/>
        <v>3.95099342540233-7.39178879477351i</v>
      </c>
      <c r="AB157" s="223" t="str">
        <f t="shared" ca="1" si="52"/>
        <v>-6.6074949382651-5.15653966094635i</v>
      </c>
      <c r="AC157" s="223" t="str">
        <f t="shared" ca="1" si="53"/>
        <v>-6.21025305464224+5.62864527496789i</v>
      </c>
      <c r="AD157" s="223" t="str">
        <f t="shared" ca="1" si="54"/>
        <v>4.48406175446291+7.08110731568691i</v>
      </c>
      <c r="AE157" s="223" t="str">
        <f t="shared" ca="1" si="55"/>
        <v>7.74346038836391-3.20744631255937i</v>
      </c>
      <c r="AF157" s="223" t="str">
        <f t="shared" ca="1" si="56"/>
        <v>-1.83638852739228-8.17780947507177i</v>
      </c>
      <c r="AG157" s="223" t="str">
        <f t="shared" ca="1" si="57"/>
        <v>-8.37136529064539+0.411258804998993i</v>
      </c>
      <c r="AH157" s="223" t="str">
        <f t="shared" ca="1" si="58"/>
        <v>-1.02598031579011+8.31842863921563i</v>
      </c>
      <c r="AI157" s="223" t="str">
        <f t="shared" ca="1" si="59"/>
        <v>8.02055822540865+2.43300973835727i</v>
      </c>
      <c r="AJ157" s="223" t="str">
        <f t="shared" ca="1" si="60"/>
        <v>3.76839988204587-7.48652475873207i</v>
      </c>
      <c r="AK157" s="223" t="str">
        <f t="shared" ca="1" si="61"/>
        <v>-6.7320527025313-4.99283056436452i</v>
      </c>
      <c r="AL157" s="223" t="str">
        <f t="shared" ca="1" si="62"/>
        <v>-6.07024877256322+5.77935727164417i</v>
      </c>
      <c r="AM157" s="223" t="str">
        <f t="shared" ca="1" si="63"/>
        <v>4.65649031172663+6.96893023432633i</v>
      </c>
      <c r="AN157" s="223" t="str">
        <f t="shared" ca="1" si="64"/>
        <v>7.6624135299369-3.39651432064575i</v>
      </c>
      <c r="AO157" s="223" t="str">
        <f t="shared" ca="1" si="65"/>
        <v>-2.03652893264555-8.13027924124438i</v>
      </c>
      <c r="AP157" s="223" t="str">
        <f t="shared" ca="1" si="66"/>
        <v>-8.35875119561709+0.616578530182042i</v>
      </c>
      <c r="AQ157" s="223" t="str">
        <f t="shared" ca="1" si="67"/>
        <v>-0.82152685151474+8.34110210142232i</v>
      </c>
      <c r="AR157" s="223" t="str">
        <f t="shared" ca="1" si="68"/>
        <v>-0.82152685151474+8.34110210142232i</v>
      </c>
      <c r="AS157" s="223" t="str">
        <f t="shared" ca="1" si="69"/>
        <v>3.58353639550999-7.5767511201152i</v>
      </c>
      <c r="AT157" s="223" t="str">
        <f t="shared" ca="1" si="70"/>
        <v>-6.85255532997716-4.82611397334473i</v>
      </c>
      <c r="AU157" s="223" t="str">
        <f t="shared" ca="1" si="71"/>
        <v>-5.9265879996048+5.92658799960416i</v>
      </c>
      <c r="AV157" s="223" t="str">
        <f t="shared" ca="1" si="72"/>
        <v>4.82611397334467+6.8525553299772i</v>
      </c>
      <c r="AW157" s="223" t="str">
        <f t="shared" ca="1" si="73"/>
        <v>7.57675112011523-3.58353639550992i</v>
      </c>
      <c r="AX157" s="223" t="str">
        <f t="shared" ca="1" si="74"/>
        <v>-2.23544260902133-8.07785163121256i</v>
      </c>
      <c r="AY157" s="223" t="str">
        <f t="shared" ca="1" si="75"/>
        <v>-8.34110210142232+0.821526851514726i</v>
      </c>
      <c r="AZ157" s="223" t="str">
        <f t="shared" ca="1" si="76"/>
        <v>-0.616578530182116+8.35875119561709i</v>
      </c>
      <c r="BA157" s="223" t="str">
        <f t="shared" ca="1" si="77"/>
        <v>8.13027924124435+2.03652893264561i</v>
      </c>
      <c r="BB157" s="223" t="str">
        <f t="shared" ca="1" si="78"/>
        <v>3.39651432064576-7.66241352993689i</v>
      </c>
      <c r="BC157" s="223" t="str">
        <f t="shared" ca="1" si="79"/>
        <v>-6.96893023432629-4.65649031172669i</v>
      </c>
      <c r="BD157" s="223" t="str">
        <f t="shared" ca="1" si="80"/>
        <v>-5.77935727164422+6.07024877256317i</v>
      </c>
      <c r="BE157" s="223" t="str">
        <f t="shared" ca="1" si="81"/>
        <v>4.99283056436446+6.73205270253135i</v>
      </c>
      <c r="BF157" s="223" t="str">
        <f t="shared" ca="1" si="82"/>
        <v>7.4865247587321-3.7683998820458i</v>
      </c>
      <c r="BG157" s="223" t="str">
        <f t="shared" ca="1" si="83"/>
        <v>-2.43300973835723-8.02055822540865i</v>
      </c>
      <c r="BH157" s="223" t="str">
        <f t="shared" ca="1" si="84"/>
        <v>-8.31842863921564+1.02598031579003i</v>
      </c>
      <c r="BI157" s="223" t="str">
        <f t="shared" ca="1" si="85"/>
        <v>-0.411258804999097+8.37136529064539i</v>
      </c>
      <c r="BJ157" s="223" t="str">
        <f t="shared" ca="1" si="86"/>
        <v>8.17780947507176+1.83638852739233i</v>
      </c>
      <c r="BK157" s="223" t="str">
        <f t="shared" ca="1" si="87"/>
        <v>3.20744631255944-7.74346038836388i</v>
      </c>
      <c r="BL157" s="223" t="str">
        <f t="shared" ca="1" si="88"/>
        <v>-7.08110731568685-4.484061754463i</v>
      </c>
      <c r="BM157" s="223" t="str">
        <f t="shared" ca="1" si="89"/>
        <v>-5.6286452749679+6.21025305464223i</v>
      </c>
      <c r="BN157" s="223" t="str">
        <f t="shared" ca="1" si="90"/>
        <v>5.15653966094629+6.60749493826514i</v>
      </c>
      <c r="BO157" s="223" t="str">
        <f t="shared" ca="1" si="91"/>
        <v>7.39178879477317-3.95099342540297i</v>
      </c>
      <c r="BP157" s="223" t="str">
        <f t="shared" ca="1" si="92"/>
        <v>-2.62911131360284-7.95843353523777i</v>
      </c>
      <c r="BQ157" s="223" t="str">
        <f t="shared" ca="1" si="93"/>
        <v>-8.29074446664267+1.22981576788787i</v>
      </c>
      <c r="BR157" s="223" t="str">
        <f t="shared" ca="1" si="94"/>
        <v>-0.205691352889012+8.37893678824815i</v>
      </c>
      <c r="BS157" s="223" t="str">
        <f t="shared" ca="1" si="95"/>
        <v>8.22041370225955+1.63514195035631i</v>
      </c>
      <c r="BT157" s="223" t="str">
        <f t="shared" ca="1" si="96"/>
        <v>3.01644625874775-7.81984287579989i</v>
      </c>
      <c r="BU157" s="223" t="str">
        <f t="shared" ca="1" si="97"/>
        <v>-7.18901900278057-4.30893216606752i</v>
      </c>
      <c r="BV157" s="223" t="str">
        <f t="shared" ca="1" si="98"/>
        <v>-5.47454279284592+6.34651651249805i</v>
      </c>
      <c r="BW157" s="223" t="str">
        <f t="shared" ca="1" si="99"/>
        <v>5.31714265085247+6.47895706611775i</v>
      </c>
      <c r="BX157" s="223" t="str">
        <f t="shared" ca="1" si="100"/>
        <v>7.2926002936414-4.13120703805715i</v>
      </c>
      <c r="BY157" s="223" t="str">
        <f t="shared" ca="1" si="101"/>
        <v>-2.82362921050262-7.89151498229003i</v>
      </c>
      <c r="BZ157" s="223" t="str">
        <f t="shared" ca="1" si="102"/>
        <v>-8.258066259614+1.43291042495209i</v>
      </c>
      <c r="CA157" s="223" t="str">
        <f t="shared" ca="1" si="103"/>
        <v>-7.39307197233905E-14+8.38146112763828i</v>
      </c>
      <c r="CB157" s="223" t="str">
        <f t="shared" ca="1" si="104"/>
        <v>8.25806625961398+1.43291042495223i</v>
      </c>
      <c r="CC157" s="223" t="str">
        <f t="shared" ca="1" si="105"/>
        <v>2.82362921050275-7.89151498228998i</v>
      </c>
      <c r="CD157" s="223" t="str">
        <f t="shared" ca="1" si="106"/>
        <v>-7.29260029364133-4.13120703805728i</v>
      </c>
      <c r="CE157" s="223" t="str">
        <f t="shared" ca="1" si="107"/>
        <v>-5.31714265085259+6.47895706611766i</v>
      </c>
      <c r="CF157" s="223" t="str">
        <f t="shared" ca="1" si="108"/>
        <v>5.4745427928459+6.34651651249807i</v>
      </c>
      <c r="CG157" s="223" t="str">
        <f t="shared" ca="1" si="109"/>
        <v>7.18901900278066-4.3089321660674i</v>
      </c>
      <c r="CH157" s="223" t="str">
        <f t="shared" ca="1" si="110"/>
        <v>-3.01644625874761-7.81984287579994i</v>
      </c>
      <c r="CI157" s="223" t="str">
        <f t="shared" ca="1" si="111"/>
        <v>-8.22041370225907+1.63514195035874i</v>
      </c>
      <c r="CJ157" s="223" t="str">
        <f t="shared" ca="1" si="112"/>
        <v>0.20569135288553+8.37893678824824i</v>
      </c>
      <c r="CK157" s="223" t="str">
        <f t="shared" ca="1" si="113"/>
        <v>8.29074446664252+1.22981576788885i</v>
      </c>
      <c r="CL157" s="223" t="str">
        <f t="shared" ca="1" si="114"/>
        <v>2.62911131360208-7.95843353523802i</v>
      </c>
      <c r="CM157" s="223" t="str">
        <f t="shared" ca="1" si="115"/>
        <v>-7.39178879477506-3.95099342539942i</v>
      </c>
      <c r="CN157" s="223" t="str">
        <f t="shared" ca="1" si="116"/>
        <v>-5.15653966094839+6.60749493826351i</v>
      </c>
      <c r="CO157" s="223" t="str">
        <f t="shared" ca="1" si="117"/>
        <v>5.62864527496788+6.21025305464225i</v>
      </c>
      <c r="CP157" s="223" t="str">
        <f t="shared" ca="1" si="118"/>
        <v>7.08110731568559-4.48406175446499i</v>
      </c>
      <c r="CQ157" s="223" t="str">
        <f t="shared" ca="1" si="119"/>
        <v>-3.20744631255622-7.74346038836521i</v>
      </c>
      <c r="CR157" s="223" t="str">
        <f t="shared" ca="1" si="120"/>
        <v>-8.17780947507197+1.83638852739137i</v>
      </c>
      <c r="CS157" s="223" t="str">
        <f t="shared" ca="1" si="121"/>
        <v>0.411258805000615+8.37136529064531i</v>
      </c>
      <c r="CT157" s="223" t="str">
        <f t="shared" ca="1" si="122"/>
        <v>8.31842863921511+1.02598031579433i</v>
      </c>
      <c r="CU157" s="223" t="str">
        <f t="shared" ca="1" si="123"/>
        <v>2.43300973835897-8.02055822540814i</v>
      </c>
      <c r="CV157" s="223" t="str">
        <f t="shared" ca="1" si="124"/>
        <v>-7.48652475873244-3.76839988204513i</v>
      </c>
      <c r="CW157" s="223" t="str">
        <f t="shared" ca="1" si="125"/>
        <v>-4.9928305643619+6.73205270253325i</v>
      </c>
      <c r="CX157" s="223" t="str">
        <f t="shared" ca="1" si="126"/>
        <v>5.77935727164231+6.07024877256499i</v>
      </c>
      <c r="CY157" s="223" t="str">
        <f t="shared" ca="1" si="127"/>
        <v>6.96893023432634-4.65649031172662i</v>
      </c>
      <c r="CZ157" s="223" t="str">
        <f t="shared" ca="1" si="128"/>
        <v>-3.39651432064796-7.66241352993591i</v>
      </c>
      <c r="DA157" s="223" t="str">
        <f t="shared" ca="1" si="129"/>
        <v>-8.1302792412452+2.03652893264224i</v>
      </c>
      <c r="DB157" s="223" t="str">
        <f t="shared" ca="1" si="130"/>
        <v>0.616578530181196+8.35875119561716i</v>
      </c>
      <c r="DC157" s="223" t="str">
        <f t="shared" ca="1" si="131"/>
        <v>8.34110210142247+0.821526851513274i</v>
      </c>
      <c r="DD157" s="223" t="str">
        <f t="shared" ca="1" si="132"/>
        <v>2.23544260901746-8.07785163121364i</v>
      </c>
      <c r="DE157" s="223" t="str">
        <f t="shared" ca="1" si="133"/>
        <v>-7.57675112011448-3.58353639551151i</v>
      </c>
      <c r="DF157" s="223" t="str">
        <f t="shared" ca="1" si="134"/>
        <v>-4.82611397334415+6.85255532997756i</v>
      </c>
      <c r="DG157" s="223" t="str">
        <f t="shared" ca="1" si="135"/>
        <v>5.92658799960646+5.9265879996025i</v>
      </c>
      <c r="DH157" s="223" t="str">
        <f t="shared" ca="1" si="136"/>
        <v>6.85255532997913-4.82611397334193i</v>
      </c>
      <c r="DI157" s="223" t="str">
        <f t="shared" ca="1" si="137"/>
        <v>-3.58353639550904-7.57675112011564i</v>
      </c>
      <c r="DJ157" s="223" t="str">
        <f t="shared" ca="1" si="138"/>
        <v>-8.07785163121214+2.23544260902287i</v>
      </c>
      <c r="DK157" s="223" t="str">
        <f t="shared" ca="1" si="139"/>
        <v>0.821526851510563+8.34110210142273i</v>
      </c>
      <c r="DL157" s="223" t="str">
        <f t="shared" ca="1" si="140"/>
        <v>8.35875119561696+0.616578530183912i</v>
      </c>
      <c r="DM157" s="223" t="str">
        <f t="shared" ca="1" si="141"/>
        <v>2.03652893264488-8.13027924124455i</v>
      </c>
      <c r="DN157" s="223" t="str">
        <f t="shared" ca="1" si="142"/>
        <v>-7.66241352993824-3.39651432064272i</v>
      </c>
      <c r="DO157" s="223" t="str">
        <f t="shared" ca="1" si="143"/>
        <v>-4.65649031172888+6.96893023432482i</v>
      </c>
      <c r="DP157" s="223" t="str">
        <f t="shared" ca="1" si="144"/>
        <v>6.07024877256312+5.77935727164428i</v>
      </c>
      <c r="DQ157" s="223" t="str">
        <f t="shared" ca="1" si="145"/>
        <v>6.73205270252984-4.99283056436651i</v>
      </c>
      <c r="DR157" s="223" t="str">
        <f t="shared" ca="1" si="146"/>
        <v>-3.7683998820427-7.48652475873366i</v>
      </c>
      <c r="DS157" s="223" t="str">
        <f t="shared" ca="1" si="147"/>
        <v>-8.02055822540892+2.43300973835636i</v>
      </c>
      <c r="DT157" s="223" t="str">
        <f t="shared" ca="1" si="148"/>
        <v>1.02598031579174+8.31842863921543i</v>
      </c>
      <c r="DU157" s="223" t="str">
        <f t="shared" ca="1" si="149"/>
        <v>8.37136529064559+0.411258804995007i</v>
      </c>
      <c r="DV157" s="223" t="str">
        <f t="shared" ca="1" si="150"/>
        <v>1.83638852739402-8.17780947507138i</v>
      </c>
      <c r="DW157" s="223" t="str">
        <f t="shared" ca="1" si="151"/>
        <v>-7.74346038836422-3.20744631255863i</v>
      </c>
      <c r="DX157" s="223" t="str">
        <f t="shared" ca="1" si="152"/>
        <v>-4.48406175446024+7.08110731568859i</v>
      </c>
      <c r="DY157" s="223" t="str">
        <f t="shared" ca="1" si="153"/>
        <v>6.2102530546405+5.62864527496981i</v>
      </c>
      <c r="DZ157" s="223" t="str">
        <f t="shared" ca="1" si="154"/>
        <v>6.60749493826512-5.15653966094634i</v>
      </c>
      <c r="EA157" s="223" t="str">
        <f t="shared" ca="1" si="155"/>
        <v>-3.95099342540437-7.39178879477241i</v>
      </c>
      <c r="EB157" s="223" t="str">
        <f t="shared" ca="1" si="156"/>
        <v>-7.95843353523884+2.6291113135996i</v>
      </c>
      <c r="EC157" s="223" t="str">
        <f t="shared" ca="1" si="157"/>
        <v>1.22981576788627+8.2907444666429i</v>
      </c>
      <c r="ED157" s="223" t="str">
        <f t="shared" ca="1" si="158"/>
        <v>8.37893678824817+0.205691352888251i</v>
      </c>
      <c r="EE157" s="223" t="str">
        <f t="shared" ca="1" si="159"/>
        <v>1.63514195035312-8.22041370226018i</v>
      </c>
      <c r="EF157" s="223" t="str">
        <f t="shared" ca="1" si="160"/>
        <v>-7.81984287579892-3.01644625875026i</v>
      </c>
      <c r="EG157" s="223" t="str">
        <f t="shared" ca="1" si="161"/>
        <v>-4.30893216606759+7.18901900278054i</v>
      </c>
      <c r="EH157" s="223" t="str">
        <f t="shared" ca="1" si="162"/>
        <v>6.34651651249964+5.47454279284408i</v>
      </c>
      <c r="EI157" s="223" t="str">
        <f t="shared" ca="1" si="163"/>
        <v>6.47895706611999-5.31714265084975i</v>
      </c>
      <c r="EJ157" s="223" t="str">
        <f t="shared" ca="1" si="164"/>
        <v>-4.13120703805636-7.29260029364185i</v>
      </c>
      <c r="EK157" s="223" t="str">
        <f t="shared" ca="1" si="165"/>
        <v>-7.89151498228945+2.82362921050423i</v>
      </c>
      <c r="EL157" s="223" t="str">
        <f t="shared" ca="1" si="166"/>
        <v>1.43291042495624+8.25806625961328i</v>
      </c>
      <c r="EM157" s="223" t="str">
        <f t="shared" ca="1" si="167"/>
        <v>8.38146112763828+1.81536960885051E-12i</v>
      </c>
      <c r="EN157" s="223"/>
      <c r="EO157" s="223"/>
      <c r="EP157" s="223"/>
    </row>
    <row r="158" spans="1:146" ht="15" thickBot="1">
      <c r="A158" s="257">
        <f t="shared" si="168"/>
        <v>1.1328125000000006E-3</v>
      </c>
      <c r="B158" s="256">
        <v>58</v>
      </c>
      <c r="C158" s="230">
        <f t="shared" si="169"/>
        <v>11600</v>
      </c>
      <c r="D158" s="229">
        <f t="shared" si="170"/>
        <v>72884.949563283197</v>
      </c>
      <c r="E158" s="229" t="str">
        <f t="shared" si="171"/>
        <v>72884.9495632832i</v>
      </c>
      <c r="F158" s="229" t="str">
        <f t="shared" si="177"/>
        <v>0.750517011002393-0.427521207725157i</v>
      </c>
      <c r="G158" s="229" t="str">
        <f t="shared" si="178"/>
        <v>-5.02186278137599+0.662501119977683i</v>
      </c>
      <c r="H158" s="229" t="str">
        <f t="shared" si="179"/>
        <v>0.0358673900926275-0.008109055888396i</v>
      </c>
      <c r="I158" s="229" t="str">
        <f t="shared" si="174"/>
        <v>-0.00672480475069126-0.00215626311117908i</v>
      </c>
      <c r="J158" s="255" t="str">
        <f ca="1">IMPRODUCT(1/N_FFT2,BU100)</f>
        <v>0.0216356512227554+0.000425537568852113i</v>
      </c>
      <c r="K158" s="254" t="str">
        <f t="shared" ca="1" si="175"/>
        <v>-0.000144577959164948-0.0000495138136825783i</v>
      </c>
      <c r="N158" s="246">
        <f t="shared" ca="1" si="176"/>
        <v>7.6370961506072526</v>
      </c>
      <c r="O158" s="223">
        <f t="shared" ca="1" si="39"/>
        <v>-8.3629038493927474</v>
      </c>
      <c r="P158" s="223" t="str">
        <f t="shared" ca="1" si="40"/>
        <v>-1.22709284964593+8.27238804291336i</v>
      </c>
      <c r="Q158" s="223" t="str">
        <f t="shared" ca="1" si="41"/>
        <v>8.00280001733408+2.42762284483107i</v>
      </c>
      <c r="R158" s="223" t="str">
        <f t="shared" ca="1" si="42"/>
        <v>3.57560213667562-7.55997553927185i</v>
      </c>
      <c r="S158" s="223" t="str">
        <f t="shared" ca="1" si="43"/>
        <v>-6.95350042137805-4.64618044032765i</v>
      </c>
      <c r="T158" s="223" t="str">
        <f t="shared" ca="1" si="44"/>
        <v>-5.61618296858433+6.19650301844285i</v>
      </c>
      <c r="U158" s="223" t="str">
        <f t="shared" ca="1" si="45"/>
        <v>5.30537003816105+6.46461209604807i</v>
      </c>
      <c r="V158" s="223" t="str">
        <f t="shared" ca="1" si="46"/>
        <v>7.17310189430559-4.29939181839683i</v>
      </c>
      <c r="W158" s="223" t="str">
        <f t="shared" ca="1" si="47"/>
        <v>-3.20034474962484-7.72631569881381i</v>
      </c>
      <c r="X158" s="223" t="str">
        <f t="shared" ca="1" si="48"/>
        <v>-8.11227810137187+2.03201988183935i</v>
      </c>
      <c r="Y158" s="223" t="str">
        <f t="shared" ca="1" si="49"/>
        <v>0.81970792016813+8.32263418154383i</v>
      </c>
      <c r="Z158" s="223" t="str">
        <f t="shared" ca="1" si="50"/>
        <v>8.35283036545421+0.410348242513725i</v>
      </c>
      <c r="AA158" s="223" t="str">
        <f t="shared" ca="1" si="51"/>
        <v>1.63152160496796-8.20221299691192i</v>
      </c>
      <c r="AB158" s="223" t="str">
        <f t="shared" ca="1" si="52"/>
        <v>-7.87404248709205-2.81737745175497i</v>
      </c>
      <c r="AC158" s="223" t="str">
        <f t="shared" ca="1" si="53"/>
        <v>-3.94224558499369+7.37542273647998i</v>
      </c>
      <c r="AD158" s="223" t="str">
        <f t="shared" ca="1" si="54"/>
        <v>6.71714735688061+4.98177600662053i</v>
      </c>
      <c r="AE158" s="223" t="str">
        <f t="shared" ca="1" si="55"/>
        <v>5.9134660223167-5.9134660223167i</v>
      </c>
      <c r="AF158" s="223" t="str">
        <f t="shared" ca="1" si="56"/>
        <v>-4.98177600662053-6.71714735688061i</v>
      </c>
      <c r="AG158" s="223" t="str">
        <f t="shared" ca="1" si="57"/>
        <v>-7.37542273648039+3.94224558499293i</v>
      </c>
      <c r="AH158" s="223" t="str">
        <f t="shared" ca="1" si="58"/>
        <v>2.81737745175495+7.87404248709206i</v>
      </c>
      <c r="AI158" s="223" t="str">
        <f t="shared" ca="1" si="59"/>
        <v>8.20221299691192-1.63152160496794i</v>
      </c>
      <c r="AJ158" s="223" t="str">
        <f t="shared" ca="1" si="60"/>
        <v>-0.41034824251371-8.35283036545421i</v>
      </c>
      <c r="AK158" s="223" t="str">
        <f t="shared" ca="1" si="61"/>
        <v>-8.32263418154374-0.819707920168973i</v>
      </c>
      <c r="AL158" s="223" t="str">
        <f t="shared" ca="1" si="62"/>
        <v>-2.03201988183935+8.11227810137187i</v>
      </c>
      <c r="AM158" s="223" t="str">
        <f t="shared" ca="1" si="63"/>
        <v>7.7263156988138+3.20034474962487i</v>
      </c>
      <c r="AN158" s="223" t="str">
        <f t="shared" ca="1" si="64"/>
        <v>4.29939181839669-7.17310189430567i</v>
      </c>
      <c r="AO158" s="223" t="str">
        <f t="shared" ca="1" si="65"/>
        <v>-6.46461209604832-5.30537003816075i</v>
      </c>
      <c r="AP158" s="223" t="str">
        <f t="shared" ca="1" si="66"/>
        <v>-6.19650301844301+5.61618296858416i</v>
      </c>
      <c r="AQ158" s="223" t="str">
        <f t="shared" ca="1" si="67"/>
        <v>4.64618044032765+6.95350042137806i</v>
      </c>
      <c r="AR158" s="223" t="str">
        <f t="shared" ca="1" si="68"/>
        <v>4.64618044032765+6.95350042137806i</v>
      </c>
      <c r="AS158" s="223" t="str">
        <f t="shared" ca="1" si="69"/>
        <v>-2.42762284483067-8.0028000173342i</v>
      </c>
      <c r="AT158" s="223" t="str">
        <f t="shared" ca="1" si="70"/>
        <v>-8.27238804291338+1.22709284964573i</v>
      </c>
      <c r="AU158" s="223" t="str">
        <f t="shared" ca="1" si="71"/>
        <v>-9.06707852179897E-19+8.36290384939275i</v>
      </c>
      <c r="AV158" s="223" t="str">
        <f t="shared" ca="1" si="72"/>
        <v>8.27238804291338+1.22709284964579i</v>
      </c>
      <c r="AW158" s="223" t="str">
        <f t="shared" ca="1" si="73"/>
        <v>2.42762284483067-8.0028000173342i</v>
      </c>
      <c r="AX158" s="223" t="str">
        <f t="shared" ca="1" si="74"/>
        <v>-7.55997553927178-3.57560213667579i</v>
      </c>
      <c r="AY158" s="223" t="str">
        <f t="shared" ca="1" si="75"/>
        <v>-4.6461804403277+6.95350042137802i</v>
      </c>
      <c r="AZ158" s="223" t="str">
        <f t="shared" ca="1" si="76"/>
        <v>6.19650301844301+5.61618296858416i</v>
      </c>
      <c r="BA158" s="223" t="str">
        <f t="shared" ca="1" si="77"/>
        <v>6.46461209604835-5.30537003816071i</v>
      </c>
      <c r="BB158" s="223" t="str">
        <f t="shared" ca="1" si="78"/>
        <v>-4.29939181839669-7.17310189430567i</v>
      </c>
      <c r="BC158" s="223" t="str">
        <f t="shared" ca="1" si="79"/>
        <v>-7.72631569881382+3.20034474962482i</v>
      </c>
      <c r="BD158" s="223" t="str">
        <f t="shared" ca="1" si="80"/>
        <v>2.03201988183935+8.11227810137187i</v>
      </c>
      <c r="BE158" s="223" t="str">
        <f t="shared" ca="1" si="81"/>
        <v>8.32263418154374-0.819707920168944i</v>
      </c>
      <c r="BF158" s="223" t="str">
        <f t="shared" ca="1" si="82"/>
        <v>0.41034824251377-8.35283036545421i</v>
      </c>
      <c r="BG158" s="223" t="str">
        <f t="shared" ca="1" si="83"/>
        <v>-8.20221299691192-1.63152160496796i</v>
      </c>
      <c r="BH158" s="223" t="str">
        <f t="shared" ca="1" si="84"/>
        <v>-2.81737745175495+7.87404248709206i</v>
      </c>
      <c r="BI158" s="223" t="str">
        <f t="shared" ca="1" si="85"/>
        <v>7.37542273647998+3.94224558499369i</v>
      </c>
      <c r="BJ158" s="223" t="str">
        <f t="shared" ca="1" si="86"/>
        <v>4.98177600662055-6.71714735688059i</v>
      </c>
      <c r="BK158" s="223" t="str">
        <f t="shared" ca="1" si="87"/>
        <v>-5.91346602231665-5.91346602231674i</v>
      </c>
      <c r="BL158" s="223" t="str">
        <f t="shared" ca="1" si="88"/>
        <v>-6.71714735688059+4.98177600662055i</v>
      </c>
      <c r="BM158" s="223" t="str">
        <f t="shared" ca="1" si="89"/>
        <v>3.94224558499296+7.37542273648037i</v>
      </c>
      <c r="BN158" s="223" t="str">
        <f t="shared" ca="1" si="90"/>
        <v>7.87404248709206-2.81737745175495i</v>
      </c>
      <c r="BO158" s="223" t="str">
        <f t="shared" ca="1" si="91"/>
        <v>-1.63152160496791-8.20221299691193i</v>
      </c>
      <c r="BP158" s="223" t="str">
        <f t="shared" ca="1" si="92"/>
        <v>-8.35283036545422+0.410348242513651i</v>
      </c>
      <c r="BQ158" s="223" t="str">
        <f t="shared" ca="1" si="93"/>
        <v>-0.819707920168944+8.32263418154374i</v>
      </c>
      <c r="BR158" s="223" t="str">
        <f t="shared" ca="1" si="94"/>
        <v>8.11227810137187+2.03201988183935i</v>
      </c>
      <c r="BS158" s="223" t="str">
        <f t="shared" ca="1" si="95"/>
        <v>3.20034474962487-7.7263156988138i</v>
      </c>
      <c r="BT158" s="223" t="str">
        <f t="shared" ca="1" si="96"/>
        <v>-7.17310189430564-4.29939181839674i</v>
      </c>
      <c r="BU158" s="223" t="str">
        <f t="shared" ca="1" si="97"/>
        <v>-5.3053700381608+6.46461209604827i</v>
      </c>
      <c r="BV158" s="223" t="str">
        <f t="shared" ca="1" si="98"/>
        <v>5.61618296858416+6.19650301844301i</v>
      </c>
      <c r="BW158" s="223" t="str">
        <f t="shared" ca="1" si="99"/>
        <v>6.95350042137806-4.64618044032765i</v>
      </c>
      <c r="BX158" s="223" t="str">
        <f t="shared" ca="1" si="100"/>
        <v>-3.57560213667573-7.5599755392718i</v>
      </c>
      <c r="BY158" s="223" t="str">
        <f t="shared" ca="1" si="101"/>
        <v>-8.00280001733398+2.42762284483141i</v>
      </c>
      <c r="BZ158" s="223" t="str">
        <f t="shared" ca="1" si="102"/>
        <v>1.22709284964579+8.27238804291338i</v>
      </c>
      <c r="CA158" s="223" t="str">
        <f t="shared" ca="1" si="103"/>
        <v>8.36290384939275+1.8134157043598E-18i</v>
      </c>
      <c r="CB158" s="223" t="str">
        <f t="shared" ca="1" si="104"/>
        <v>1.22709284964579-8.27238804291338i</v>
      </c>
      <c r="CC158" s="223" t="str">
        <f t="shared" ca="1" si="105"/>
        <v>-8.00280001733418-2.42762284483073i</v>
      </c>
      <c r="CD158" s="223" t="str">
        <f t="shared" ca="1" si="106"/>
        <v>-3.57560213667584+7.55997553927175i</v>
      </c>
      <c r="CE158" s="223" t="str">
        <f t="shared" ca="1" si="107"/>
        <v>6.95350042137806+4.64618044032765i</v>
      </c>
      <c r="CF158" s="223" t="str">
        <f t="shared" ca="1" si="108"/>
        <v>5.61618296858416-6.19650301844301i</v>
      </c>
      <c r="CG158" s="223" t="str">
        <f t="shared" ca="1" si="109"/>
        <v>-5.30537003816071-6.46461209604835i</v>
      </c>
      <c r="CH158" s="223" t="str">
        <f t="shared" ca="1" si="110"/>
        <v>-7.17310189430613+4.29939181839593i</v>
      </c>
      <c r="CI158" s="223" t="str">
        <f t="shared" ca="1" si="111"/>
        <v>3.20034474962476+7.72631569881385i</v>
      </c>
      <c r="CJ158" s="223" t="str">
        <f t="shared" ca="1" si="112"/>
        <v>8.11227810137167-2.03201988184016i</v>
      </c>
      <c r="CK158" s="223" t="str">
        <f t="shared" ca="1" si="113"/>
        <v>-0.819707920170599-8.32263418154358i</v>
      </c>
      <c r="CL158" s="223" t="str">
        <f t="shared" ca="1" si="114"/>
        <v>-8.35283036545437-0.410348242510446i</v>
      </c>
      <c r="CM158" s="223" t="str">
        <f t="shared" ca="1" si="115"/>
        <v>-1.6315216049721+8.2022129969111i</v>
      </c>
      <c r="CN158" s="223" t="str">
        <f t="shared" ca="1" si="116"/>
        <v>7.87404248709089+2.81737745175819i</v>
      </c>
      <c r="CO158" s="223" t="str">
        <f t="shared" ca="1" si="117"/>
        <v>3.94224558499516-7.37542273647919i</v>
      </c>
      <c r="CP158" s="223" t="str">
        <f t="shared" ca="1" si="118"/>
        <v>-6.71714735688009-4.98177600662121i</v>
      </c>
      <c r="CQ158" s="223" t="str">
        <f t="shared" ca="1" si="119"/>
        <v>-5.91346602231674+5.91346602231665i</v>
      </c>
      <c r="CR158" s="223" t="str">
        <f t="shared" ca="1" si="120"/>
        <v>4.98177600662112+6.71714735688016i</v>
      </c>
      <c r="CS158" s="223" t="str">
        <f t="shared" ca="1" si="121"/>
        <v>7.37542273647919-3.94224558499516i</v>
      </c>
      <c r="CT158" s="223" t="str">
        <f t="shared" ca="1" si="122"/>
        <v>-2.81737745175807-7.87404248709094i</v>
      </c>
      <c r="CU158" s="223" t="str">
        <f t="shared" ca="1" si="123"/>
        <v>-8.20221299691112+1.63152160497199i</v>
      </c>
      <c r="CV158" s="223" t="str">
        <f t="shared" ca="1" si="124"/>
        <v>0.410348242510327+8.35283036545438i</v>
      </c>
      <c r="CW158" s="223" t="str">
        <f t="shared" ca="1" si="125"/>
        <v>8.32263418154357+0.819707920170717i</v>
      </c>
      <c r="CX158" s="223" t="str">
        <f t="shared" ca="1" si="126"/>
        <v>2.03201988184016-8.11227810137167i</v>
      </c>
      <c r="CY158" s="223" t="str">
        <f t="shared" ca="1" si="127"/>
        <v>-7.7263156988138-3.20034474962487i</v>
      </c>
      <c r="CZ158" s="223" t="str">
        <f t="shared" ca="1" si="128"/>
        <v>-4.29939181839603+7.17310189430608i</v>
      </c>
      <c r="DA158" s="223" t="str">
        <f t="shared" ca="1" si="129"/>
        <v>6.46461209604941+5.30537003815942i</v>
      </c>
      <c r="DB158" s="223" t="str">
        <f t="shared" ca="1" si="130"/>
        <v>6.19650301844078-5.61618296858662i</v>
      </c>
      <c r="DC158" s="223" t="str">
        <f t="shared" ca="1" si="131"/>
        <v>-4.64618044032418-6.95350042138037i</v>
      </c>
      <c r="DD158" s="223" t="str">
        <f t="shared" ca="1" si="132"/>
        <v>-7.55997553927322+3.57560213667272i</v>
      </c>
      <c r="DE158" s="223" t="str">
        <f t="shared" ca="1" si="133"/>
        <v>2.42762284482902+8.0028000173347i</v>
      </c>
      <c r="DF158" s="223" t="str">
        <f t="shared" ca="1" si="134"/>
        <v>8.27238804291352-1.22709284964485i</v>
      </c>
      <c r="DG158" s="223" t="str">
        <f t="shared" ca="1" si="135"/>
        <v>1.1884673172448E-13-8.36290384939275i</v>
      </c>
      <c r="DH158" s="223" t="str">
        <f t="shared" ca="1" si="136"/>
        <v>-8.27238804291348-1.22709284964508i</v>
      </c>
      <c r="DI158" s="223" t="str">
        <f t="shared" ca="1" si="137"/>
        <v>-2.42762284482902+8.0028000173347i</v>
      </c>
      <c r="DJ158" s="223" t="str">
        <f t="shared" ca="1" si="138"/>
        <v>7.55997553927322+3.57560213667272i</v>
      </c>
      <c r="DK158" s="223" t="str">
        <f t="shared" ca="1" si="139"/>
        <v>4.6461804403311-6.95350042137575i</v>
      </c>
      <c r="DL158" s="223" t="str">
        <f t="shared" ca="1" si="140"/>
        <v>-6.19650301844078-5.61618296858662i</v>
      </c>
      <c r="DM158" s="223" t="str">
        <f t="shared" ca="1" si="141"/>
        <v>-6.46461209604941+5.30537003815942i</v>
      </c>
      <c r="DN158" s="223" t="str">
        <f t="shared" ca="1" si="142"/>
        <v>4.29939181839593+7.17310189430613i</v>
      </c>
      <c r="DO158" s="223" t="str">
        <f t="shared" ca="1" si="143"/>
        <v>7.72631569881385-3.20034474962476i</v>
      </c>
      <c r="DP158" s="223" t="str">
        <f t="shared" ca="1" si="144"/>
        <v>-2.03201988184004-8.1122781013717i</v>
      </c>
      <c r="DQ158" s="223" t="str">
        <f t="shared" ca="1" si="145"/>
        <v>-8.32263418154359+0.819707920170481i</v>
      </c>
      <c r="DR158" s="223" t="str">
        <f t="shared" ca="1" si="146"/>
        <v>-0.410348242510327+8.35283036545438i</v>
      </c>
      <c r="DS158" s="223" t="str">
        <f t="shared" ca="1" si="147"/>
        <v>8.20221299691107+1.63152160497222i</v>
      </c>
      <c r="DT158" s="223" t="str">
        <f t="shared" ca="1" si="148"/>
        <v>2.81737745175807-7.87404248709094i</v>
      </c>
      <c r="DU158" s="223" t="str">
        <f t="shared" ca="1" si="149"/>
        <v>-7.37542273647919-3.94224558499516i</v>
      </c>
      <c r="DV158" s="223" t="str">
        <f t="shared" ca="1" si="150"/>
        <v>-4.98177600662121+6.71714735688009i</v>
      </c>
      <c r="DW158" s="223" t="str">
        <f t="shared" ca="1" si="151"/>
        <v>5.91346602231665+5.91346602231674i</v>
      </c>
      <c r="DX158" s="223" t="str">
        <f t="shared" ca="1" si="152"/>
        <v>6.71714735688016-4.98177600662112i</v>
      </c>
      <c r="DY158" s="223" t="str">
        <f t="shared" ca="1" si="153"/>
        <v>-3.94224558499505-7.37542273647925i</v>
      </c>
      <c r="DZ158" s="223" t="str">
        <f t="shared" ca="1" si="154"/>
        <v>-7.87404248709098+2.81737745175796i</v>
      </c>
      <c r="EA158" s="223" t="str">
        <f t="shared" ca="1" si="155"/>
        <v>1.6315216049721+8.2022129969111i</v>
      </c>
      <c r="EB158" s="223" t="str">
        <f t="shared" ca="1" si="156"/>
        <v>8.35283036545439-0.410348242510209i</v>
      </c>
      <c r="EC158" s="223" t="str">
        <f t="shared" ca="1" si="157"/>
        <v>0.819707920170599-8.32263418154358i</v>
      </c>
      <c r="ED158" s="223" t="str">
        <f t="shared" ca="1" si="158"/>
        <v>-8.11227810137167-2.03201988184016i</v>
      </c>
      <c r="EE158" s="223" t="str">
        <f t="shared" ca="1" si="159"/>
        <v>-3.20034474962487+7.7263156988138i</v>
      </c>
      <c r="EF158" s="223" t="str">
        <f t="shared" ca="1" si="160"/>
        <v>7.17310189430608+4.29939181839603i</v>
      </c>
      <c r="EG158" s="223" t="str">
        <f t="shared" ca="1" si="161"/>
        <v>5.30537003815951-6.46461209604934i</v>
      </c>
      <c r="EH158" s="223" t="str">
        <f t="shared" ca="1" si="162"/>
        <v>-5.61618296858653-6.19650301844085i</v>
      </c>
      <c r="EI158" s="223" t="str">
        <f t="shared" ca="1" si="163"/>
        <v>-6.95350042137582+4.64618044033101i</v>
      </c>
      <c r="EJ158" s="223" t="str">
        <f t="shared" ca="1" si="164"/>
        <v>3.57560213667262+7.55997553927327i</v>
      </c>
      <c r="EK158" s="223" t="str">
        <f t="shared" ca="1" si="165"/>
        <v>8.00280001733474-2.42762284482891i</v>
      </c>
      <c r="EL158" s="223" t="str">
        <f t="shared" ca="1" si="166"/>
        <v>-1.22709284964497-8.2723880429135i</v>
      </c>
      <c r="EM158" s="223" t="str">
        <f t="shared" ca="1" si="167"/>
        <v>-8.36290384939275-3.6268314087196E-18i</v>
      </c>
      <c r="EN158" s="223"/>
      <c r="EO158" s="223"/>
      <c r="EP158" s="223"/>
    </row>
    <row r="159" spans="1:146" ht="15" thickBot="1">
      <c r="A159" s="257">
        <f t="shared" si="168"/>
        <v>1.1523437500000006E-3</v>
      </c>
      <c r="B159" s="256">
        <v>59</v>
      </c>
      <c r="C159" s="230">
        <f t="shared" si="169"/>
        <v>11800</v>
      </c>
      <c r="D159" s="229">
        <f t="shared" si="170"/>
        <v>74141.586624719115</v>
      </c>
      <c r="E159" s="229" t="str">
        <f t="shared" si="171"/>
        <v>74141.5866247191i</v>
      </c>
      <c r="F159" s="229" t="str">
        <f t="shared" si="177"/>
        <v>0.748627455650429-0.427803371988516i</v>
      </c>
      <c r="G159" s="229" t="str">
        <f t="shared" si="178"/>
        <v>-5.02009658898575+0.714824746632458i</v>
      </c>
      <c r="H159" s="229" t="str">
        <f t="shared" si="179"/>
        <v>0.0358640130064078-0.00797177159812594i</v>
      </c>
      <c r="I159" s="229" t="str">
        <f t="shared" si="174"/>
        <v>-0.00670099538840474-0.00224718919002962i</v>
      </c>
      <c r="J159" s="255" t="str">
        <f ca="1">IMPRODUCT(1/N_FFT2,BV100)</f>
        <v>0.0979116745635336+0.00569914918015191i</v>
      </c>
      <c r="K159" s="254" t="str">
        <f t="shared" ca="1" si="175"/>
        <v>-0.000643298613291221-0.000258216029030899i</v>
      </c>
      <c r="N159" s="246">
        <f t="shared" ca="1" si="176"/>
        <v>7.6630644312585936</v>
      </c>
      <c r="O159" s="223">
        <f t="shared" ca="1" si="39"/>
        <v>-8.3369355687414064</v>
      </c>
      <c r="P159" s="223" t="str">
        <f t="shared" ca="1" si="40"/>
        <v>-1.02052991206196+8.27423793324391i</v>
      </c>
      <c r="Q159" s="223" t="str">
        <f t="shared" ca="1" si="41"/>
        <v>8.08708805754839+2.02571010433471i</v>
      </c>
      <c r="R159" s="223" t="str">
        <f t="shared" ca="1" si="42"/>
        <v>3.000421731102-7.77830084998494i</v>
      </c>
      <c r="S159" s="223" t="str">
        <f t="shared" ca="1" si="43"/>
        <v>-7.35252075757518-3.9300042222333i</v>
      </c>
      <c r="T159" s="223" t="str">
        <f t="shared" ca="1" si="44"/>
        <v>-4.80047579180407+6.81615190922625i</v>
      </c>
      <c r="U159" s="223" t="str">
        <f t="shared" ca="1" si="45"/>
        <v>6.17726179167072+5.59874373717092i</v>
      </c>
      <c r="V159" s="223" t="str">
        <f t="shared" ca="1" si="46"/>
        <v>6.31280136540566-5.44545990695717i</v>
      </c>
      <c r="W159" s="223" t="str">
        <f t="shared" ca="1" si="47"/>
        <v>-4.63175323659533-6.93190858513255i</v>
      </c>
      <c r="X159" s="223" t="str">
        <f t="shared" ca="1" si="48"/>
        <v>-7.44675344750111+3.74838068630654i</v>
      </c>
      <c r="Y159" s="223" t="str">
        <f t="shared" ca="1" si="49"/>
        <v>2.80862900149404+7.84959220656157i</v>
      </c>
      <c r="Z159" s="223" t="str">
        <f t="shared" ca="1" si="50"/>
        <v>8.13436579241496-1.82663292221917i</v>
      </c>
      <c r="AA159" s="223" t="str">
        <f t="shared" ca="1" si="51"/>
        <v>-0.817162583559455-8.29679094526167i</v>
      </c>
      <c r="AB159" s="223" t="str">
        <f t="shared" ca="1" si="52"/>
        <v>-8.33442463961715-0.204598640973188i</v>
      </c>
      <c r="AC159" s="223" t="str">
        <f t="shared" ca="1" si="53"/>
        <v>-1.2232825115055+8.24670082968883i</v>
      </c>
      <c r="AD159" s="223" t="str">
        <f t="shared" ca="1" si="54"/>
        <v>8.0349389632317+2.22356707442942i</v>
      </c>
      <c r="AE159" s="223" t="str">
        <f t="shared" ca="1" si="55"/>
        <v>3.19040711885276-7.70232413582545i</v>
      </c>
      <c r="AF159" s="223" t="str">
        <f t="shared" ca="1" si="56"/>
        <v>-7.25385918407353-4.10926047056861i</v>
      </c>
      <c r="AG159" s="223" t="str">
        <f t="shared" ca="1" si="57"/>
        <v>-4.9663067198976+6.69628943828189i</v>
      </c>
      <c r="AH159" s="223" t="str">
        <f t="shared" ca="1" si="58"/>
        <v>6.03800126641552+5.74865509350754i</v>
      </c>
      <c r="AI159" s="223" t="str">
        <f t="shared" ca="1" si="59"/>
        <v>6.44453834364876-5.28889593531453i</v>
      </c>
      <c r="AJ159" s="223" t="str">
        <f t="shared" ca="1" si="60"/>
        <v>-4.46024068642908-7.04348973850805i</v>
      </c>
      <c r="AK159" s="223" t="str">
        <f t="shared" ca="1" si="61"/>
        <v>-7.53650049160222+3.56449926601549i</v>
      </c>
      <c r="AL159" s="223" t="str">
        <f t="shared" ca="1" si="62"/>
        <v>2.61514445879588+7.91615526230852i</v>
      </c>
      <c r="AM159" s="223" t="str">
        <f t="shared" ca="1" si="63"/>
        <v>8.17674368949168-1.62645544473361i</v>
      </c>
      <c r="AN159" s="223" t="str">
        <f t="shared" ca="1" si="64"/>
        <v>-0.613303026872749-8.31434628065096i</v>
      </c>
      <c r="AO159" s="223" t="str">
        <f t="shared" ca="1" si="65"/>
        <v>-8.32689336473421-0.409074039375489i</v>
      </c>
      <c r="AP159" s="223" t="str">
        <f t="shared" ca="1" si="66"/>
        <v>-1.42529825130517+8.21419622191801i</v>
      </c>
      <c r="AQ159" s="223" t="str">
        <f t="shared" ca="1" si="67"/>
        <v>7.97794992212926+2.42008465086313i</v>
      </c>
      <c r="AR159" s="223" t="str">
        <f t="shared" ca="1" si="68"/>
        <v>7.97794992212926+2.42008465086313i</v>
      </c>
      <c r="AS159" s="223" t="str">
        <f t="shared" ca="1" si="69"/>
        <v>-7.15082815703857-4.28604145405175i</v>
      </c>
      <c r="AT159" s="223" t="str">
        <f t="shared" ca="1" si="70"/>
        <v>-5.12914613052501+6.57239337297045i</v>
      </c>
      <c r="AU159" s="223" t="str">
        <f t="shared" ca="1" si="71"/>
        <v>5.89510367497206+5.89510367497269i</v>
      </c>
      <c r="AV159" s="223" t="str">
        <f t="shared" ca="1" si="72"/>
        <v>6.57239337297044-5.12914613052503i</v>
      </c>
      <c r="AW159" s="223" t="str">
        <f t="shared" ca="1" si="73"/>
        <v>-4.28604145405175-7.15082815703856i</v>
      </c>
      <c r="AX159" s="223" t="str">
        <f t="shared" ca="1" si="74"/>
        <v>-7.62170782961511+3.37847072465181i</v>
      </c>
      <c r="AY159" s="223" t="str">
        <f t="shared" ca="1" si="75"/>
        <v>2.42008465086309+7.97794992212927i</v>
      </c>
      <c r="AZ159" s="223" t="str">
        <f t="shared" ca="1" si="76"/>
        <v>8.21419622191801-1.42529825130518i</v>
      </c>
      <c r="BA159" s="223" t="str">
        <f t="shared" ca="1" si="77"/>
        <v>-0.409074039375504-8.32689336473421i</v>
      </c>
      <c r="BB159" s="223" t="str">
        <f t="shared" ca="1" si="78"/>
        <v>-8.31434628065096-0.613303026872735i</v>
      </c>
      <c r="BC159" s="223" t="str">
        <f t="shared" ca="1" si="79"/>
        <v>-1.62645544473359+8.17674368949169i</v>
      </c>
      <c r="BD159" s="223" t="str">
        <f t="shared" ca="1" si="80"/>
        <v>7.9161552623085+2.61514445879592i</v>
      </c>
      <c r="BE159" s="223" t="str">
        <f t="shared" ca="1" si="81"/>
        <v>3.56449926601548-7.53650049160223i</v>
      </c>
      <c r="BF159" s="223" t="str">
        <f t="shared" ca="1" si="82"/>
        <v>-7.04348973850806-4.46024068642907i</v>
      </c>
      <c r="BG159" s="223" t="str">
        <f t="shared" ca="1" si="83"/>
        <v>-5.28889593531453+6.44453834364875i</v>
      </c>
      <c r="BH159" s="223" t="str">
        <f t="shared" ca="1" si="84"/>
        <v>5.74865509350753+6.03800126641553i</v>
      </c>
      <c r="BI159" s="223" t="str">
        <f t="shared" ca="1" si="85"/>
        <v>6.69628943828191-4.96630671989756i</v>
      </c>
      <c r="BJ159" s="223" t="str">
        <f t="shared" ca="1" si="86"/>
        <v>-4.10926047056857-7.25385918407355i</v>
      </c>
      <c r="BK159" s="223" t="str">
        <f t="shared" ca="1" si="87"/>
        <v>-7.70232413582543+3.19040711885281i</v>
      </c>
      <c r="BL159" s="223" t="str">
        <f t="shared" ca="1" si="88"/>
        <v>2.22356707442946+8.03493896323169i</v>
      </c>
      <c r="BM159" s="223" t="str">
        <f t="shared" ca="1" si="89"/>
        <v>8.24670082968882-1.22328251150552i</v>
      </c>
      <c r="BN159" s="223" t="str">
        <f t="shared" ca="1" si="90"/>
        <v>-0.204598640973202-8.33442463961715i</v>
      </c>
      <c r="BO159" s="223" t="str">
        <f t="shared" ca="1" si="91"/>
        <v>-8.29679094526167-0.81716258355947i</v>
      </c>
      <c r="BP159" s="223" t="str">
        <f t="shared" ca="1" si="92"/>
        <v>-1.82663292221919+8.13436579241496i</v>
      </c>
      <c r="BQ159" s="223" t="str">
        <f t="shared" ca="1" si="93"/>
        <v>7.84959220656156+2.80862900149407i</v>
      </c>
      <c r="BR159" s="223" t="str">
        <f t="shared" ca="1" si="94"/>
        <v>3.74838068630659-7.44675344750109i</v>
      </c>
      <c r="BS159" s="223" t="str">
        <f t="shared" ca="1" si="95"/>
        <v>-6.93190858513251-4.63175323659538i</v>
      </c>
      <c r="BT159" s="223" t="str">
        <f t="shared" ca="1" si="96"/>
        <v>-5.44545990695714+6.31280136540569i</v>
      </c>
      <c r="BU159" s="223" t="str">
        <f t="shared" ca="1" si="97"/>
        <v>5.59874373717077+6.17726179167086i</v>
      </c>
      <c r="BV159" s="223" t="str">
        <f t="shared" ca="1" si="98"/>
        <v>6.81615190922609-4.80047579180429i</v>
      </c>
      <c r="BW159" s="223" t="str">
        <f t="shared" ca="1" si="99"/>
        <v>-3.93000422223316-7.35252075757526i</v>
      </c>
      <c r="BX159" s="223" t="str">
        <f t="shared" ca="1" si="100"/>
        <v>-7.77830084998482+3.0004217311023i</v>
      </c>
      <c r="BY159" s="223" t="str">
        <f t="shared" ca="1" si="101"/>
        <v>2.02571010433462+8.08708805754842i</v>
      </c>
      <c r="BZ159" s="223" t="str">
        <f t="shared" ca="1" si="102"/>
        <v>8.27423793324386-1.02052991206234i</v>
      </c>
      <c r="CA159" s="223" t="str">
        <f t="shared" ca="1" si="103"/>
        <v>4.4940624522786E-14-8.33693556874141i</v>
      </c>
      <c r="CB159" s="223" t="str">
        <f t="shared" ca="1" si="104"/>
        <v>-8.27423793324385-1.02052991206243i</v>
      </c>
      <c r="CC159" s="223" t="str">
        <f t="shared" ca="1" si="105"/>
        <v>-2.02571010433458+8.08708805754843i</v>
      </c>
      <c r="CD159" s="223" t="str">
        <f t="shared" ca="1" si="106"/>
        <v>7.77830084998483+3.00042173110228i</v>
      </c>
      <c r="CE159" s="223" t="str">
        <f t="shared" ca="1" si="107"/>
        <v>3.93000422223314-7.35252075757528i</v>
      </c>
      <c r="CF159" s="223" t="str">
        <f t="shared" ca="1" si="108"/>
        <v>-6.81615190922611-4.80047579180427i</v>
      </c>
      <c r="CG159" s="223" t="str">
        <f t="shared" ca="1" si="109"/>
        <v>-5.59874373717198+6.17726179166977i</v>
      </c>
      <c r="CH159" s="223" t="str">
        <f t="shared" ca="1" si="110"/>
        <v>5.4454599069559+6.31280136540675i</v>
      </c>
      <c r="CI159" s="223" t="str">
        <f t="shared" ca="1" si="111"/>
        <v>6.93190858513395-4.63175323659324i</v>
      </c>
      <c r="CJ159" s="223" t="str">
        <f t="shared" ca="1" si="112"/>
        <v>-3.74838068630429-7.44675344750225i</v>
      </c>
      <c r="CK159" s="223" t="str">
        <f t="shared" ca="1" si="113"/>
        <v>-7.84959220656271+2.80862900149086i</v>
      </c>
      <c r="CL159" s="223" t="str">
        <f t="shared" ca="1" si="114"/>
        <v>1.82663292221586+8.1343657924157i</v>
      </c>
      <c r="CM159" s="223" t="str">
        <f t="shared" ca="1" si="115"/>
        <v>8.29679094526199-0.817162583556198i</v>
      </c>
      <c r="CN159" s="223" t="str">
        <f t="shared" ca="1" si="116"/>
        <v>0.204598640977319-8.33442463961705i</v>
      </c>
      <c r="CO159" s="223" t="str">
        <f t="shared" ca="1" si="117"/>
        <v>-8.24670082968944-1.22328251150138i</v>
      </c>
      <c r="CP159" s="223" t="str">
        <f t="shared" ca="1" si="118"/>
        <v>-2.22356707442623+8.03493896323259i</v>
      </c>
      <c r="CQ159" s="223" t="str">
        <f t="shared" ca="1" si="119"/>
        <v>7.70232413582671+3.19040711884971i</v>
      </c>
      <c r="CR159" s="223" t="str">
        <f t="shared" ca="1" si="120"/>
        <v>4.10926047056648-7.25385918407473i</v>
      </c>
      <c r="CS159" s="223" t="str">
        <f t="shared" ca="1" si="121"/>
        <v>-6.69628943828342-4.96630671989554i</v>
      </c>
      <c r="CT159" s="223" t="str">
        <f t="shared" ca="1" si="122"/>
        <v>-5.7486550935063+6.03800126641669i</v>
      </c>
      <c r="CU159" s="223" t="str">
        <f t="shared" ca="1" si="123"/>
        <v>5.28889593531584+6.44453834364768i</v>
      </c>
      <c r="CV159" s="223" t="str">
        <f t="shared" ca="1" si="124"/>
        <v>7.0434897385076-4.46024068642979i</v>
      </c>
      <c r="CW159" s="223" t="str">
        <f t="shared" ca="1" si="125"/>
        <v>-3.56449926601626-7.53650049160187i</v>
      </c>
      <c r="CX159" s="223" t="str">
        <f t="shared" ca="1" si="126"/>
        <v>-7.91615526230825+2.61514445879668i</v>
      </c>
      <c r="CY159" s="223" t="str">
        <f t="shared" ca="1" si="127"/>
        <v>1.62645544473356+8.17674368949169i</v>
      </c>
      <c r="CZ159" s="223" t="str">
        <f t="shared" ca="1" si="128"/>
        <v>8.31434628065095-0.613303026872822i</v>
      </c>
      <c r="DA159" s="223" t="str">
        <f t="shared" ca="1" si="129"/>
        <v>0.409074039376363-8.32689336473416i</v>
      </c>
      <c r="DB159" s="223" t="str">
        <f t="shared" ca="1" si="130"/>
        <v>-8.21419622191787-1.42529825130592i</v>
      </c>
      <c r="DC159" s="223" t="str">
        <f t="shared" ca="1" si="131"/>
        <v>-2.42008465086475+7.97794992212877i</v>
      </c>
      <c r="DD159" s="223" t="str">
        <f t="shared" ca="1" si="132"/>
        <v>7.62170782961445+3.3784707246533i</v>
      </c>
      <c r="DE159" s="223" t="str">
        <f t="shared" ca="1" si="133"/>
        <v>4.28604145405396-7.15082815703723i</v>
      </c>
      <c r="DF159" s="223" t="str">
        <f t="shared" ca="1" si="134"/>
        <v>-6.57239337296892-5.12914613052696i</v>
      </c>
      <c r="DG159" s="223" t="str">
        <f t="shared" ca="1" si="135"/>
        <v>-5.89510367497451+5.89510367497024i</v>
      </c>
      <c r="DH159" s="223" t="str">
        <f t="shared" ca="1" si="136"/>
        <v>5.12914613052238+6.57239337297251i</v>
      </c>
      <c r="DI159" s="223" t="str">
        <f t="shared" ca="1" si="137"/>
        <v>7.15082815704023-4.28604145404897i</v>
      </c>
      <c r="DJ159" s="223" t="str">
        <f t="shared" ca="1" si="138"/>
        <v>-3.37847072464798-7.62170782961681i</v>
      </c>
      <c r="DK159" s="223" t="str">
        <f t="shared" ca="1" si="139"/>
        <v>-7.97794992212805+2.42008465086712i</v>
      </c>
      <c r="DL159" s="223" t="str">
        <f t="shared" ca="1" si="140"/>
        <v>1.42529825130835+8.21419622191745i</v>
      </c>
      <c r="DM159" s="223" t="str">
        <f t="shared" ca="1" si="141"/>
        <v>8.32689336473405-0.409074039378831i</v>
      </c>
      <c r="DN159" s="223" t="str">
        <f t="shared" ca="1" si="142"/>
        <v>0.613303026870358-8.31434628065113i</v>
      </c>
      <c r="DO159" s="223" t="str">
        <f t="shared" ca="1" si="143"/>
        <v>-8.17674368949217-1.62645544473114i</v>
      </c>
      <c r="DP159" s="223" t="str">
        <f t="shared" ca="1" si="144"/>
        <v>-2.61514445879422+7.91615526230906i</v>
      </c>
      <c r="DQ159" s="223" t="str">
        <f t="shared" ca="1" si="145"/>
        <v>7.53650049160293+3.56449926601402i</v>
      </c>
      <c r="DR159" s="223" t="str">
        <f t="shared" ca="1" si="146"/>
        <v>4.46024068642761-7.04348973850899i</v>
      </c>
      <c r="DS159" s="223" t="str">
        <f t="shared" ca="1" si="147"/>
        <v>-6.44453834364925-5.28889593531393i</v>
      </c>
      <c r="DT159" s="223" t="str">
        <f t="shared" ca="1" si="148"/>
        <v>-6.03800126641491+5.74865509350818i</v>
      </c>
      <c r="DU159" s="223" t="str">
        <f t="shared" ca="1" si="149"/>
        <v>4.96630671989752+6.69628943828194i</v>
      </c>
      <c r="DV159" s="223" t="str">
        <f t="shared" ca="1" si="150"/>
        <v>7.25385918407352-4.10926047056863i</v>
      </c>
      <c r="DW159" s="223" t="str">
        <f t="shared" ca="1" si="151"/>
        <v>-3.19040711885189-7.70232413582581i</v>
      </c>
      <c r="DX159" s="223" t="str">
        <f t="shared" ca="1" si="152"/>
        <v>-8.03493896323193+2.22356707442862i</v>
      </c>
      <c r="DY159" s="223" t="str">
        <f t="shared" ca="1" si="153"/>
        <v>1.22328251150395+8.24670082968905i</v>
      </c>
      <c r="DZ159" s="223" t="str">
        <f t="shared" ca="1" si="154"/>
        <v>8.33442463961719-0.204598640971499i</v>
      </c>
      <c r="EA159" s="223" t="str">
        <f t="shared" ca="1" si="155"/>
        <v>0.817162583561872-8.29679094526143i</v>
      </c>
      <c r="EB159" s="223" t="str">
        <f t="shared" ca="1" si="156"/>
        <v>-8.1343657924144-1.82663292222166i</v>
      </c>
      <c r="EC159" s="223" t="str">
        <f t="shared" ca="1" si="157"/>
        <v>-2.80862900149634+7.84959220656075i</v>
      </c>
      <c r="ED159" s="223" t="str">
        <f t="shared" ca="1" si="158"/>
        <v>7.44675344749958+3.74838068630959i</v>
      </c>
      <c r="EE159" s="223" t="str">
        <f t="shared" ca="1" si="159"/>
        <v>4.63175323659807-6.93190858513071i</v>
      </c>
      <c r="EF159" s="223" t="str">
        <f t="shared" ca="1" si="160"/>
        <v>-6.31280136540287-5.44545990696041i</v>
      </c>
      <c r="EG159" s="223" t="str">
        <f t="shared" ca="1" si="161"/>
        <v>-6.1772617916681+5.5987437371738i</v>
      </c>
      <c r="EH159" s="223" t="str">
        <f t="shared" ca="1" si="162"/>
        <v>4.80047579180707+6.81615190922415i</v>
      </c>
      <c r="EI159" s="223" t="str">
        <f t="shared" ca="1" si="163"/>
        <v>7.35252075757372-3.93000422223605i</v>
      </c>
      <c r="EJ159" s="223" t="str">
        <f t="shared" ca="1" si="164"/>
        <v>-3.0004217311047-7.77830084998391i</v>
      </c>
      <c r="EK159" s="223" t="str">
        <f t="shared" ca="1" si="165"/>
        <v>-8.08708805754783+2.02571010433698i</v>
      </c>
      <c r="EL159" s="223" t="str">
        <f t="shared" ca="1" si="166"/>
        <v>1.02052991206405+8.27423793324365i</v>
      </c>
      <c r="EM159" s="223" t="str">
        <f t="shared" ca="1" si="167"/>
        <v>8.33693556874141-1.56876847287781E-12i</v>
      </c>
      <c r="EN159" s="223"/>
      <c r="EO159" s="223"/>
      <c r="EP159" s="223"/>
    </row>
    <row r="160" spans="1:146" ht="15" thickBot="1">
      <c r="A160" s="257">
        <f t="shared" si="168"/>
        <v>1.1718750000000006E-3</v>
      </c>
      <c r="B160" s="256">
        <v>60</v>
      </c>
      <c r="C160" s="230">
        <f t="shared" si="169"/>
        <v>12000</v>
      </c>
      <c r="D160" s="229">
        <f t="shared" si="170"/>
        <v>75398.223686155034</v>
      </c>
      <c r="E160" s="229" t="str">
        <f t="shared" si="171"/>
        <v>75398.223686155i</v>
      </c>
      <c r="F160" s="229" t="str">
        <f t="shared" si="177"/>
        <v>0.746716272134606-0.42817681500322i</v>
      </c>
      <c r="G160" s="229" t="str">
        <f t="shared" si="178"/>
        <v>-5.01689045592495+0.766632060070817i</v>
      </c>
      <c r="H160" s="229" t="str">
        <f t="shared" si="179"/>
        <v>0.03586079116629-0.00783906003062145i</v>
      </c>
      <c r="I160" s="229" t="str">
        <f t="shared" si="174"/>
        <v>-0.00667754456889228-0.00233767025988564i</v>
      </c>
      <c r="J160" s="255" t="str">
        <f ca="1">IMPRODUCT(1/N_FFT2,BW100)</f>
        <v>0.0445707323580602-0.000413411752049937i</v>
      </c>
      <c r="K160" s="254" t="str">
        <f t="shared" ca="1" si="175"/>
        <v>-0.000298589472146971-0.000101431100095143i</v>
      </c>
      <c r="N160" s="246">
        <f t="shared" ca="1" si="176"/>
        <v>7.7019392933009314</v>
      </c>
      <c r="O160" s="223">
        <f t="shared" ca="1" si="39"/>
        <v>-8.2980607066990686</v>
      </c>
      <c r="P160" s="223" t="str">
        <f t="shared" ca="1" si="40"/>
        <v>-0.813352180751698+8.25810327630561i</v>
      </c>
      <c r="Q160" s="223" t="str">
        <f t="shared" ca="1" si="41"/>
        <v>8.13861579702287+1.61887133537931i</v>
      </c>
      <c r="R160" s="223" t="str">
        <f t="shared" ca="1" si="42"/>
        <v>2.40879987408205-7.94074899859487i</v>
      </c>
      <c r="S160" s="223" t="str">
        <f t="shared" ca="1" si="43"/>
        <v>-7.66640844645541-3.1755303532135i</v>
      </c>
      <c r="T160" s="223" t="str">
        <f t="shared" ca="1" si="44"/>
        <v>-3.91167873912196+7.31823619009146i</v>
      </c>
      <c r="U160" s="223" t="str">
        <f t="shared" ca="1" si="45"/>
        <v>6.89958531866204+4.61015552043163i</v>
      </c>
      <c r="V160" s="223" t="str">
        <f t="shared" ca="1" si="46"/>
        <v>5.26423398391218-6.41448766891691i</v>
      </c>
      <c r="W160" s="223" t="str">
        <f t="shared" ca="1" si="47"/>
        <v>-5.8676149964044-5.86761499640469i</v>
      </c>
      <c r="X160" s="223" t="str">
        <f t="shared" ca="1" si="48"/>
        <v>-6.41448766891717+5.26423398391187i</v>
      </c>
      <c r="Y160" s="223" t="str">
        <f t="shared" ca="1" si="49"/>
        <v>4.6101555204319+6.89958531866186i</v>
      </c>
      <c r="Z160" s="223" t="str">
        <f t="shared" ca="1" si="50"/>
        <v>7.31823619009133-3.91167873912219i</v>
      </c>
      <c r="AA160" s="223" t="str">
        <f t="shared" ca="1" si="51"/>
        <v>-3.17553035321359-7.66640844645537i</v>
      </c>
      <c r="AB160" s="223" t="str">
        <f t="shared" ca="1" si="52"/>
        <v>-7.94074899859486+2.40879987408206i</v>
      </c>
      <c r="AC160" s="223" t="str">
        <f t="shared" ca="1" si="53"/>
        <v>1.61887133537916+8.1386157970229i</v>
      </c>
      <c r="AD160" s="223" t="str">
        <f t="shared" ca="1" si="54"/>
        <v>8.25810327630564-0.813352180751462i</v>
      </c>
      <c r="AE160" s="223" t="str">
        <f t="shared" ca="1" si="55"/>
        <v>4.05613323222953E-13-8.29806070669907i</v>
      </c>
      <c r="AF160" s="223" t="str">
        <f t="shared" ca="1" si="56"/>
        <v>-8.25810327630564-0.813352180751447i</v>
      </c>
      <c r="AG160" s="223" t="str">
        <f t="shared" ca="1" si="57"/>
        <v>-1.61887133537914+8.1386157970229i</v>
      </c>
      <c r="AH160" s="223" t="str">
        <f t="shared" ca="1" si="58"/>
        <v>7.94074899859487+2.40879987408205i</v>
      </c>
      <c r="AI160" s="223" t="str">
        <f t="shared" ca="1" si="59"/>
        <v>3.17553035321358-7.66640844645537i</v>
      </c>
      <c r="AJ160" s="223" t="str">
        <f t="shared" ca="1" si="60"/>
        <v>-7.31823619009134-3.91167873912218i</v>
      </c>
      <c r="AK160" s="223" t="str">
        <f t="shared" ca="1" si="61"/>
        <v>-4.61015552043189+6.89958531866187i</v>
      </c>
      <c r="AL160" s="223" t="str">
        <f t="shared" ca="1" si="62"/>
        <v>6.41448766891719+5.26423398391185i</v>
      </c>
      <c r="AM160" s="223" t="str">
        <f t="shared" ca="1" si="63"/>
        <v>5.86761499640438-5.86761499640471i</v>
      </c>
      <c r="AN160" s="223" t="str">
        <f t="shared" ca="1" si="64"/>
        <v>-5.2642339839122-6.41448766891689i</v>
      </c>
      <c r="AO160" s="223" t="str">
        <f t="shared" ca="1" si="65"/>
        <v>-6.89958531866207+4.61015552043158i</v>
      </c>
      <c r="AP160" s="223" t="str">
        <f t="shared" ca="1" si="66"/>
        <v>3.91167873912183+7.31823619009152i</v>
      </c>
      <c r="AQ160" s="223" t="str">
        <f t="shared" ca="1" si="67"/>
        <v>7.66640844645552-3.17553035321322i</v>
      </c>
      <c r="AR160" s="223" t="str">
        <f t="shared" ca="1" si="68"/>
        <v>7.66640844645552-3.17553035321322i</v>
      </c>
      <c r="AS160" s="223" t="str">
        <f t="shared" ca="1" si="69"/>
        <v>-8.13861579702282+1.61887133537957i</v>
      </c>
      <c r="AT160" s="223" t="str">
        <f t="shared" ca="1" si="70"/>
        <v>0.81335218075188+8.25810327630559i</v>
      </c>
      <c r="AU160" s="223" t="str">
        <f t="shared" ca="1" si="71"/>
        <v>8.29806070669907-1.42310993998813E-14i</v>
      </c>
      <c r="AV160" s="223" t="str">
        <f t="shared" ca="1" si="72"/>
        <v>0.813352180751851-8.25810327630559i</v>
      </c>
      <c r="AW160" s="223" t="str">
        <f t="shared" ca="1" si="73"/>
        <v>-8.13861579702283-1.61887133537954i</v>
      </c>
      <c r="AX160" s="223" t="str">
        <f t="shared" ca="1" si="74"/>
        <v>-2.40879987408244+7.94074899859475i</v>
      </c>
      <c r="AY160" s="223" t="str">
        <f t="shared" ca="1" si="75"/>
        <v>7.66640844645553+3.17553035321319i</v>
      </c>
      <c r="AZ160" s="223" t="str">
        <f t="shared" ca="1" si="76"/>
        <v>3.91167873912181-7.31823619009154i</v>
      </c>
      <c r="BA160" s="223" t="str">
        <f t="shared" ca="1" si="77"/>
        <v>-6.89958531866209-4.61015552043156i</v>
      </c>
      <c r="BB160" s="223" t="str">
        <f t="shared" ca="1" si="78"/>
        <v>-5.26423398391218+6.41448766891691i</v>
      </c>
      <c r="BC160" s="223" t="str">
        <f t="shared" ca="1" si="79"/>
        <v>5.8676149964044+5.86761499640469i</v>
      </c>
      <c r="BD160" s="223" t="str">
        <f t="shared" ca="1" si="80"/>
        <v>6.41448766891717-5.26423398391186i</v>
      </c>
      <c r="BE160" s="223" t="str">
        <f t="shared" ca="1" si="81"/>
        <v>-4.6101555204319-6.89958531866186i</v>
      </c>
      <c r="BF160" s="223" t="str">
        <f t="shared" ca="1" si="82"/>
        <v>-7.31823619009134+3.91167873912218i</v>
      </c>
      <c r="BG160" s="223" t="str">
        <f t="shared" ca="1" si="83"/>
        <v>3.17553035321363+7.66640844645535i</v>
      </c>
      <c r="BH160" s="223" t="str">
        <f t="shared" ca="1" si="84"/>
        <v>7.94074899859485-2.40879987408211i</v>
      </c>
      <c r="BI160" s="223" t="str">
        <f t="shared" ca="1" si="85"/>
        <v>-1.6188713353792-8.1386157970229i</v>
      </c>
      <c r="BJ160" s="223" t="str">
        <f t="shared" ca="1" si="86"/>
        <v>-8.25810327630564+0.813352180751505i</v>
      </c>
      <c r="BK160" s="223" t="str">
        <f t="shared" ca="1" si="87"/>
        <v>-3.61901590042866E-13+8.29806070669907i</v>
      </c>
      <c r="BL160" s="223" t="str">
        <f t="shared" ca="1" si="88"/>
        <v>8.25810327630564+0.813352180751403i</v>
      </c>
      <c r="BM160" s="223" t="str">
        <f t="shared" ca="1" si="89"/>
        <v>1.6188713353791-8.13861579702291i</v>
      </c>
      <c r="BN160" s="223" t="str">
        <f t="shared" ca="1" si="90"/>
        <v>-7.94074899859488-2.40879987408201i</v>
      </c>
      <c r="BO160" s="223" t="str">
        <f t="shared" ca="1" si="91"/>
        <v>-3.17553035321353+7.66640844645539i</v>
      </c>
      <c r="BP160" s="223" t="str">
        <f t="shared" ca="1" si="92"/>
        <v>7.31823619009135+3.91167873912214i</v>
      </c>
      <c r="BQ160" s="223" t="str">
        <f t="shared" ca="1" si="93"/>
        <v>4.61015552043187-6.89958531866188i</v>
      </c>
      <c r="BR160" s="223" t="str">
        <f t="shared" ca="1" si="94"/>
        <v>-6.4144876689172-5.26423398391183i</v>
      </c>
      <c r="BS160" s="223" t="str">
        <f t="shared" ca="1" si="95"/>
        <v>-5.86761499640438+5.86761499640472i</v>
      </c>
      <c r="BT160" s="223" t="str">
        <f t="shared" ca="1" si="96"/>
        <v>5.26423398391221+6.41448766891689i</v>
      </c>
      <c r="BU160" s="223" t="str">
        <f t="shared" ca="1" si="97"/>
        <v>6.89958531866207-4.6101555204316i</v>
      </c>
      <c r="BV160" s="223" t="str">
        <f t="shared" ca="1" si="98"/>
        <v>-3.91167873912184-7.31823619009151i</v>
      </c>
      <c r="BW160" s="223" t="str">
        <f t="shared" ca="1" si="99"/>
        <v>-7.66640844645552+3.17553035321323i</v>
      </c>
      <c r="BX160" s="223" t="str">
        <f t="shared" ca="1" si="100"/>
        <v>2.40879987408169+7.94074899859497i</v>
      </c>
      <c r="BY160" s="223" t="str">
        <f t="shared" ca="1" si="101"/>
        <v>8.13861579702282-1.61887133537958i</v>
      </c>
      <c r="BZ160" s="223" t="str">
        <f t="shared" ca="1" si="102"/>
        <v>-0.813352180751894-8.25810327630559i</v>
      </c>
      <c r="CA160" s="223" t="str">
        <f t="shared" ca="1" si="103"/>
        <v>-8.29806070669907+2.84621987997626E-14i</v>
      </c>
      <c r="CB160" s="223" t="str">
        <f t="shared" ca="1" si="104"/>
        <v>-0.813352180751837+8.2581032763056i</v>
      </c>
      <c r="CC160" s="223" t="str">
        <f t="shared" ca="1" si="105"/>
        <v>8.13861579702283+1.61887133537953i</v>
      </c>
      <c r="CD160" s="223" t="str">
        <f t="shared" ca="1" si="106"/>
        <v>2.40879987408242-7.94074899859475i</v>
      </c>
      <c r="CE160" s="223" t="str">
        <f t="shared" ca="1" si="107"/>
        <v>-7.66640844645649-3.17553035321089i</v>
      </c>
      <c r="CF160" s="223" t="str">
        <f t="shared" ca="1" si="108"/>
        <v>-3.91167873912106+7.31823619009193i</v>
      </c>
      <c r="CG160" s="223" t="str">
        <f t="shared" ca="1" si="109"/>
        <v>6.89958531866164+4.61015552043224i</v>
      </c>
      <c r="CH160" s="223" t="str">
        <f t="shared" ca="1" si="110"/>
        <v>5.26423398391409-6.41448766891535i</v>
      </c>
      <c r="CI160" s="223" t="str">
        <f t="shared" ca="1" si="111"/>
        <v>-5.86761499640733-5.86761499640176i</v>
      </c>
      <c r="CJ160" s="223" t="str">
        <f t="shared" ca="1" si="112"/>
        <v>-6.41448766891559+5.26423398391379i</v>
      </c>
      <c r="CK160" s="223" t="str">
        <f t="shared" ca="1" si="113"/>
        <v>4.61015552043192+6.89958531866185i</v>
      </c>
      <c r="CL160" s="223" t="str">
        <f t="shared" ca="1" si="114"/>
        <v>7.31823619009211-3.91167873912073i</v>
      </c>
      <c r="CM160" s="223" t="str">
        <f t="shared" ca="1" si="115"/>
        <v>-3.17553035321054-7.66640844645663i</v>
      </c>
      <c r="CN160" s="223" t="str">
        <f t="shared" ca="1" si="116"/>
        <v>-7.9407489985939+2.40879987408522i</v>
      </c>
      <c r="CO160" s="223" t="str">
        <f t="shared" ca="1" si="117"/>
        <v>1.61887133538078+8.13861579702258i</v>
      </c>
      <c r="CP160" s="223" t="str">
        <f t="shared" ca="1" si="118"/>
        <v>8.25810327630564-0.813352180751461i</v>
      </c>
      <c r="CQ160" s="223" t="str">
        <f t="shared" ca="1" si="119"/>
        <v>2.05754724989498E-12-8.29806070669907i</v>
      </c>
      <c r="CR160" s="223" t="str">
        <f t="shared" ca="1" si="120"/>
        <v>-8.25810327630524-0.813352180755556i</v>
      </c>
      <c r="CS160" s="223" t="str">
        <f t="shared" ca="1" si="121"/>
        <v>-1.61887133537672+8.13861579702339i</v>
      </c>
      <c r="CT160" s="223" t="str">
        <f t="shared" ca="1" si="122"/>
        <v>7.94074899859511+2.40879987408126i</v>
      </c>
      <c r="CU160" s="223" t="str">
        <f t="shared" ca="1" si="123"/>
        <v>3.17553035321434-7.66640844645506i</v>
      </c>
      <c r="CV160" s="223" t="str">
        <f t="shared" ca="1" si="124"/>
        <v>-7.31823619009017-3.91167873912437i</v>
      </c>
      <c r="CW160" s="223" t="str">
        <f t="shared" ca="1" si="125"/>
        <v>-4.61015552042848+6.89958531866415i</v>
      </c>
      <c r="CX160" s="223" t="str">
        <f t="shared" ca="1" si="126"/>
        <v>6.4144876689183+5.2642339839105i</v>
      </c>
      <c r="CY160" s="223" t="str">
        <f t="shared" ca="1" si="127"/>
        <v>5.86761499640432-5.86761499640477i</v>
      </c>
      <c r="CZ160" s="223" t="str">
        <f t="shared" ca="1" si="128"/>
        <v>-5.26423398391099-6.41448766891789i</v>
      </c>
      <c r="DA160" s="223" t="str">
        <f t="shared" ca="1" si="129"/>
        <v>-6.89958531866386+4.61015552042891i</v>
      </c>
      <c r="DB160" s="223" t="str">
        <f t="shared" ca="1" si="130"/>
        <v>3.91167873912482+7.31823619008993i</v>
      </c>
      <c r="DC160" s="223" t="str">
        <f t="shared" ca="1" si="131"/>
        <v>7.66640844645486-3.17553035321482i</v>
      </c>
      <c r="DD160" s="223" t="str">
        <f t="shared" ca="1" si="132"/>
        <v>-2.40879987408176-7.94074899859495i</v>
      </c>
      <c r="DE160" s="223" t="str">
        <f t="shared" ca="1" si="133"/>
        <v>-8.13861579702329+1.61887133537723i</v>
      </c>
      <c r="DF160" s="223" t="str">
        <f t="shared" ca="1" si="134"/>
        <v>0.813352180747859+8.25810327630599i</v>
      </c>
      <c r="DG160" s="223" t="str">
        <f t="shared" ca="1" si="135"/>
        <v>8.29806070669907-2.57802780329742E-12i</v>
      </c>
      <c r="DH160" s="223" t="str">
        <f t="shared" ca="1" si="136"/>
        <v>0.813352180750943-8.25810327630569i</v>
      </c>
      <c r="DI160" s="223" t="str">
        <f t="shared" ca="1" si="137"/>
        <v>-8.13861579702268-1.61887133538027i</v>
      </c>
      <c r="DJ160" s="223" t="str">
        <f t="shared" ca="1" si="138"/>
        <v>-2.40879987408472+7.94074899859405i</v>
      </c>
      <c r="DK160" s="223" t="str">
        <f t="shared" ca="1" si="139"/>
        <v>7.66640844645683+3.17553035321006i</v>
      </c>
      <c r="DL160" s="223" t="str">
        <f t="shared" ca="1" si="140"/>
        <v>3.91167873912027-7.31823619009235i</v>
      </c>
      <c r="DM160" s="223" t="str">
        <f t="shared" ca="1" si="141"/>
        <v>-6.89958531866214-4.61015552043149i</v>
      </c>
      <c r="DN160" s="223" t="str">
        <f t="shared" ca="1" si="142"/>
        <v>-5.26423398391339+6.41448766891592i</v>
      </c>
      <c r="DO160" s="223" t="str">
        <f t="shared" ca="1" si="143"/>
        <v>5.86761499640213+5.86761499640696i</v>
      </c>
      <c r="DP160" s="223" t="str">
        <f t="shared" ca="1" si="144"/>
        <v>6.41448766891502-5.26423398391448i</v>
      </c>
      <c r="DQ160" s="223" t="str">
        <f t="shared" ca="1" si="145"/>
        <v>-4.61015552043267-6.89958531866135i</v>
      </c>
      <c r="DR160" s="223" t="str">
        <f t="shared" ca="1" si="146"/>
        <v>-7.31823619009169+3.91167873912153i</v>
      </c>
      <c r="DS160" s="223" t="str">
        <f t="shared" ca="1" si="147"/>
        <v>3.17553035321137+7.66640844645629i</v>
      </c>
      <c r="DT160" s="223" t="str">
        <f t="shared" ca="1" si="148"/>
        <v>7.94074899859604-2.40879987407818i</v>
      </c>
      <c r="DU160" s="223" t="str">
        <f t="shared" ca="1" si="149"/>
        <v>-1.61887133538166-8.13861579702241i</v>
      </c>
      <c r="DV160" s="223" t="str">
        <f t="shared" ca="1" si="150"/>
        <v>-8.25810327630554+0.813352180752355i</v>
      </c>
      <c r="DW160" s="223" t="str">
        <f t="shared" ca="1" si="151"/>
        <v>-1.15889713708889E-12+8.29806070669907i</v>
      </c>
      <c r="DX160" s="223" t="str">
        <f t="shared" ca="1" si="152"/>
        <v>8.25810327630532+0.813352180754661i</v>
      </c>
      <c r="DY160" s="223" t="str">
        <f t="shared" ca="1" si="153"/>
        <v>1.61887133537584-8.13861579702356i</v>
      </c>
      <c r="DZ160" s="223" t="str">
        <f t="shared" ca="1" si="154"/>
        <v>-7.94074899859536-2.4087998740804i</v>
      </c>
      <c r="EA160" s="223" t="str">
        <f t="shared" ca="1" si="155"/>
        <v>-3.17553035321351+7.6664084464554i</v>
      </c>
      <c r="EB160" s="223" t="str">
        <f t="shared" ca="1" si="156"/>
        <v>7.31823619009059+3.91167873912357i</v>
      </c>
      <c r="EC160" s="223" t="str">
        <f t="shared" ca="1" si="157"/>
        <v>4.61015552043459-6.89958531866007i</v>
      </c>
      <c r="ED160" s="223" t="str">
        <f t="shared" ca="1" si="158"/>
        <v>-6.41448766891879-5.2642339839099i</v>
      </c>
      <c r="EE160" s="223" t="str">
        <f t="shared" ca="1" si="159"/>
        <v>-5.86761499640377+5.86761499640532i</v>
      </c>
      <c r="EF160" s="223" t="str">
        <f t="shared" ca="1" si="160"/>
        <v>5.2642339839116+6.41448766891739i</v>
      </c>
      <c r="EG160" s="223" t="str">
        <f t="shared" ca="1" si="161"/>
        <v>6.89958531866343-4.61015552042956i</v>
      </c>
      <c r="EH160" s="223" t="str">
        <f t="shared" ca="1" si="162"/>
        <v>-3.91167873912551-7.31823619008955i</v>
      </c>
      <c r="EI160" s="223" t="str">
        <f t="shared" ca="1" si="163"/>
        <v>-7.66640844645456+3.17553035321554i</v>
      </c>
      <c r="EJ160" s="223" t="str">
        <f t="shared" ca="1" si="164"/>
        <v>2.4087998740825+7.94074899859473i</v>
      </c>
      <c r="EK160" s="223" t="str">
        <f t="shared" ca="1" si="165"/>
        <v>8.13861579702314-1.618871335378i</v>
      </c>
      <c r="EL160" s="223" t="str">
        <f t="shared" ca="1" si="166"/>
        <v>-0.813352180748636-8.25810327630592i</v>
      </c>
      <c r="EM160" s="223" t="str">
        <f t="shared" ca="1" si="167"/>
        <v>-8.29806070669907+3.35875538098268E-12i</v>
      </c>
      <c r="EN160" s="223"/>
      <c r="EO160" s="223"/>
      <c r="EP160" s="223"/>
    </row>
    <row r="161" spans="1:146" ht="15" thickBot="1">
      <c r="A161" s="257">
        <f t="shared" si="168"/>
        <v>1.1914062500000006E-3</v>
      </c>
      <c r="B161" s="256">
        <v>61</v>
      </c>
      <c r="C161" s="230">
        <f t="shared" si="169"/>
        <v>12200</v>
      </c>
      <c r="D161" s="229">
        <f t="shared" si="170"/>
        <v>76654.860747590952</v>
      </c>
      <c r="E161" s="229" t="str">
        <f t="shared" si="171"/>
        <v>76654.860747591i</v>
      </c>
      <c r="F161" s="229" t="str">
        <f t="shared" si="177"/>
        <v>0.744783470847242-0.428635873101615i</v>
      </c>
      <c r="G161" s="229" t="str">
        <f t="shared" si="178"/>
        <v>-5.0122976450981+0.81788840882803i</v>
      </c>
      <c r="H161" s="229" t="str">
        <f t="shared" ref="H161:H192" si="180">IF(freq_ratio2&gt;1,IMPRODUCT(M35,IMDIV((IMPRODUCT(COMPLEX(1,Rc_2*Coutput2*microF2*miliOhm2*D161),IMSUM(1,IMDIV(E161,omega4_2),IMDIV(IMPRODUCT(E161,E161),omega5_2)))),IMSUM(1,IMPRODUCT(E161,1/omega1_2),IMPRODUCT(E161,E161,1/omega2_2),IMPRODUCT(E161,E161,E161,1/omega3_2)))),IMPRODUCT(M35,(IMDIV(IMPRODUCT(COMPLEX(1,Rc_2*Coutput2*microF2*miliOhm2*D161),COMPLEX(1,-Kfeed2*effectiveL2*PI()^2*D161/(8*ratio2^2*Gdc_dcm2))),IMSUM(1,IMDIV(E161,omegat2),IMDIV(IMPRODUCT(E161,E161),omegapole0^2*(1-2*Gdc_dcm2/(Kfeed2*rload2))))))))</f>
        <v>0.035857714358394-0.00771069624694386i</v>
      </c>
      <c r="I161" s="229" t="str">
        <f t="shared" si="174"/>
        <v>-0.00665442065391177-0.00242773214892427i</v>
      </c>
      <c r="J161" s="255" t="str">
        <f ca="1">IMPRODUCT(1/N_FFT2,BX100)</f>
        <v>-0.0284014340385969-0.00570017665540891i</v>
      </c>
      <c r="K161" s="254" t="str">
        <f t="shared" ca="1" si="175"/>
        <v>0.000175156587146268+0.000106882447757753i</v>
      </c>
      <c r="N161" s="246">
        <f t="shared" ca="1" si="176"/>
        <v>7.7663950477467445</v>
      </c>
      <c r="O161" s="223">
        <f t="shared" ca="1" si="39"/>
        <v>-8.2336049522532555</v>
      </c>
      <c r="P161" s="223" t="str">
        <f t="shared" ca="1" si="40"/>
        <v>-0.605701555164536+8.21129564294458i</v>
      </c>
      <c r="Q161" s="223" t="str">
        <f t="shared" ca="1" si="41"/>
        <v>8.14448861109861+1.20812076112215i</v>
      </c>
      <c r="R161" s="223" t="str">
        <f t="shared" ca="1" si="42"/>
        <v>1.80399305600041-8.03354588980928i</v>
      </c>
      <c r="S161" s="223" t="str">
        <f t="shared" ca="1" si="43"/>
        <v>-7.8790686872956-2.39008935620561i</v>
      </c>
      <c r="T161" s="223" t="str">
        <f t="shared" ca="1" si="44"/>
        <v>-2.96323355510584+7.68189412890233i</v>
      </c>
      <c r="U161" s="223" t="str">
        <f t="shared" ca="1" si="45"/>
        <v>7.44309072064509+3.52031973462871i</v>
      </c>
      <c r="V161" s="223" t="str">
        <f t="shared" ca="1" si="46"/>
        <v>4.05832899649984-7.16395255888382i</v>
      </c>
      <c r="W161" s="223" t="str">
        <f t="shared" ca="1" si="47"/>
        <v>-6.84599231750239-4.5743458219146i</v>
      </c>
      <c r="X161" s="223" t="str">
        <f t="shared" ca="1" si="48"/>
        <v>-5.06557387098712+6.49093305059773i</v>
      </c>
      <c r="Y161" s="223" t="str">
        <f t="shared" ca="1" si="49"/>
        <v>6.10069885510044+5.52935113635818i</v>
      </c>
      <c r="Z161" s="223" t="str">
        <f t="shared" ca="1" si="50"/>
        <v>5.96316436884443-5.67740444392625i</v>
      </c>
      <c r="AA161" s="223" t="str">
        <f t="shared" ca="1" si="51"/>
        <v>-5.22334368616581-6.36466269695112i</v>
      </c>
      <c r="AB161" s="223" t="str">
        <f t="shared" ca="1" si="52"/>
        <v>-6.731670366452+4.74097717640587i</v>
      </c>
      <c r="AC161" s="223" t="str">
        <f t="shared" ca="1" si="53"/>
        <v>4.23291890055628+7.06219853098755i</v>
      </c>
      <c r="AD161" s="223" t="str">
        <f t="shared" ca="1" si="54"/>
        <v>7.3544560297963-3.70192207043343i</v>
      </c>
      <c r="AE161" s="223" t="str">
        <f t="shared" ca="1" si="55"/>
        <v>-3.15086420386669-7.60685909417026i</v>
      </c>
      <c r="AF161" s="223" t="str">
        <f t="shared" ca="1" si="56"/>
        <v>-7.81803993003475+2.58273153118004i</v>
      </c>
      <c r="AG161" s="223" t="str">
        <f t="shared" ca="1" si="57"/>
        <v>2.00060281255055+7.98685413014312i</v>
      </c>
      <c r="AH161" s="223" t="str">
        <f t="shared" ca="1" si="58"/>
        <v>8.11238687571804-1.40763265394315i</v>
      </c>
      <c r="AI161" s="223" t="str">
        <f t="shared" ca="1" si="59"/>
        <v>-0.807034412023029-8.19395789393502i</v>
      </c>
      <c r="AJ161" s="223" t="str">
        <f t="shared" ca="1" si="60"/>
        <v>-8.2311251443788+0.202062780700611i</v>
      </c>
      <c r="AK161" s="223" t="str">
        <f t="shared" ca="1" si="61"/>
        <v>-0.404003846337701+8.22368721449896i</v>
      </c>
      <c r="AL161" s="223" t="str">
        <f t="shared" ca="1" si="62"/>
        <v>8.17168441108197+1.00788114152873i</v>
      </c>
      <c r="AM161" s="223" t="str">
        <f t="shared" ca="1" si="63"/>
        <v>1.60629664148835-8.0753985418252i</v>
      </c>
      <c r="AN161" s="223" t="str">
        <f t="shared" ca="1" si="64"/>
        <v>-7.93535138819639-2.1960074807748i</v>
      </c>
      <c r="AO161" s="223" t="str">
        <f t="shared" ca="1" si="65"/>
        <v>-2.77381796525428+7.7523018778555i</v>
      </c>
      <c r="AP161" s="223" t="str">
        <f t="shared" ca="1" si="66"/>
        <v>7.52724197195876+3.33659688984926i</v>
      </c>
      <c r="AQ161" s="223" t="str">
        <f t="shared" ca="1" si="67"/>
        <v>3.88129450680659-7.26139128963604i</v>
      </c>
      <c r="AR161" s="223" t="str">
        <f t="shared" ca="1" si="68"/>
        <v>3.88129450680659-7.26139128963604i</v>
      </c>
      <c r="AS161" s="223" t="str">
        <f t="shared" ca="1" si="69"/>
        <v>-4.90475274352255+6.61329350888627i</v>
      </c>
      <c r="AT161" s="223" t="str">
        <f t="shared" ca="1" si="70"/>
        <v>6.23455850848598+5.3779671544213i</v>
      </c>
      <c r="AU161" s="223" t="str">
        <f t="shared" ca="1" si="71"/>
        <v>5.82203789534967-5.82203789534917i</v>
      </c>
      <c r="AV161" s="223" t="str">
        <f t="shared" ca="1" si="72"/>
        <v>-5.37796715442133-6.23455850848596i</v>
      </c>
      <c r="AW161" s="223" t="str">
        <f t="shared" ca="1" si="73"/>
        <v>-6.61329350888625+4.90475274352259i</v>
      </c>
      <c r="AX161" s="223" t="str">
        <f t="shared" ca="1" si="74"/>
        <v>4.40495905254607+6.95619049876883i</v>
      </c>
      <c r="AY161" s="223" t="str">
        <f t="shared" ca="1" si="75"/>
        <v>7.26139128963603-3.88129450680664i</v>
      </c>
      <c r="AZ161" s="223" t="str">
        <f t="shared" ca="1" si="76"/>
        <v>-3.33659688984929-7.52724197195874i</v>
      </c>
      <c r="BA161" s="223" t="str">
        <f t="shared" ca="1" si="77"/>
        <v>-7.75230187785547+2.77381796525438i</v>
      </c>
      <c r="BB161" s="223" t="str">
        <f t="shared" ca="1" si="78"/>
        <v>2.19600748077405+7.9353513881966i</v>
      </c>
      <c r="BC161" s="223" t="str">
        <f t="shared" ca="1" si="79"/>
        <v>8.07539854182519-1.60629664148839i</v>
      </c>
      <c r="BD161" s="223" t="str">
        <f t="shared" ca="1" si="80"/>
        <v>-1.00788114152877-8.17168441108196i</v>
      </c>
      <c r="BE161" s="223" t="str">
        <f t="shared" ca="1" si="81"/>
        <v>-8.22368721449896+0.404003846337743i</v>
      </c>
      <c r="BF161" s="223" t="str">
        <f t="shared" ca="1" si="82"/>
        <v>-0.202062780700598+8.2311251443788i</v>
      </c>
      <c r="BG161" s="223" t="str">
        <f t="shared" ca="1" si="83"/>
        <v>8.19395789393502+0.807034412023016i</v>
      </c>
      <c r="BH161" s="223" t="str">
        <f t="shared" ca="1" si="84"/>
        <v>1.4076326539431-8.11238687571805i</v>
      </c>
      <c r="BI161" s="223" t="str">
        <f t="shared" ca="1" si="85"/>
        <v>-7.98685413014293-2.0006028125513i</v>
      </c>
      <c r="BJ161" s="223" t="str">
        <f t="shared" ca="1" si="86"/>
        <v>-2.58273153118+7.81803993003476i</v>
      </c>
      <c r="BK161" s="223" t="str">
        <f t="shared" ca="1" si="87"/>
        <v>7.60685909417029+3.15086420386663i</v>
      </c>
      <c r="BL161" s="223" t="str">
        <f t="shared" ca="1" si="88"/>
        <v>3.70192207043337-7.35445602979634i</v>
      </c>
      <c r="BM161" s="223" t="str">
        <f t="shared" ca="1" si="89"/>
        <v>-7.06219853098759-4.23291890055622i</v>
      </c>
      <c r="BN161" s="223" t="str">
        <f t="shared" ca="1" si="90"/>
        <v>-4.74097717640578+6.73167036645206i</v>
      </c>
      <c r="BO161" s="223" t="str">
        <f t="shared" ca="1" si="91"/>
        <v>6.36466269695119+5.22334368616573i</v>
      </c>
      <c r="BP161" s="223" t="str">
        <f t="shared" ca="1" si="92"/>
        <v>5.67740444392686-5.96316436884385i</v>
      </c>
      <c r="BQ161" s="223" t="str">
        <f t="shared" ca="1" si="93"/>
        <v>-5.52935113635818-6.10069885510044i</v>
      </c>
      <c r="BR161" s="223" t="str">
        <f t="shared" ca="1" si="94"/>
        <v>-6.49093305059772+5.06557387098712i</v>
      </c>
      <c r="BS161" s="223" t="str">
        <f t="shared" ca="1" si="95"/>
        <v>4.57434582191462+6.84599231750238i</v>
      </c>
      <c r="BT161" s="223" t="str">
        <f t="shared" ca="1" si="96"/>
        <v>7.1639525588838-4.05832899649986i</v>
      </c>
      <c r="BU161" s="223" t="str">
        <f t="shared" ca="1" si="97"/>
        <v>-3.52031973462882-7.44309072064503i</v>
      </c>
      <c r="BV161" s="223" t="str">
        <f t="shared" ca="1" si="98"/>
        <v>-7.68189412890222+2.96323355510612i</v>
      </c>
      <c r="BW161" s="223" t="str">
        <f t="shared" ca="1" si="99"/>
        <v>2.3900893562052+7.87906868729572i</v>
      </c>
      <c r="BX161" s="223" t="str">
        <f t="shared" ca="1" si="100"/>
        <v>8.03354588980934-1.80399305600016i</v>
      </c>
      <c r="BY161" s="223" t="str">
        <f t="shared" ca="1" si="101"/>
        <v>-1.20812076112199-8.14448861109864i</v>
      </c>
      <c r="BZ161" s="223" t="str">
        <f t="shared" ca="1" si="102"/>
        <v>-8.21129564294457+0.605701555164546i</v>
      </c>
      <c r="CA161" s="223" t="str">
        <f t="shared" ca="1" si="103"/>
        <v>1.00865849652672E-13+8.23360495225326i</v>
      </c>
      <c r="CB161" s="223" t="str">
        <f t="shared" ca="1" si="104"/>
        <v>8.21129564294458+0.605701555164462i</v>
      </c>
      <c r="CC161" s="223" t="str">
        <f t="shared" ca="1" si="105"/>
        <v>1.2081207611219-8.14448861109865i</v>
      </c>
      <c r="CD161" s="223" t="str">
        <f t="shared" ca="1" si="106"/>
        <v>-8.03354588980954-1.80399305599928i</v>
      </c>
      <c r="CE161" s="223" t="str">
        <f t="shared" ca="1" si="107"/>
        <v>-2.39008935620746+7.87906868729503i</v>
      </c>
      <c r="CF161" s="223" t="str">
        <f t="shared" ca="1" si="108"/>
        <v>7.68189412890344+2.96323355510298i</v>
      </c>
      <c r="CG161" s="223" t="str">
        <f t="shared" ca="1" si="109"/>
        <v>3.52031973462875-7.44309072064507i</v>
      </c>
      <c r="CH161" s="223" t="str">
        <f t="shared" ca="1" si="110"/>
        <v>-7.16395255888223-4.05832899650263i</v>
      </c>
      <c r="CI161" s="223" t="str">
        <f t="shared" ca="1" si="111"/>
        <v>-4.57434582191318+6.84599231750333i</v>
      </c>
      <c r="CJ161" s="223" t="str">
        <f t="shared" ca="1" si="112"/>
        <v>6.49093305059676+5.06557387098835i</v>
      </c>
      <c r="CK161" s="223" t="str">
        <f t="shared" ca="1" si="113"/>
        <v>5.52935113635569-6.1006988551027i</v>
      </c>
      <c r="CL161" s="223" t="str">
        <f t="shared" ca="1" si="114"/>
        <v>-5.67740444392692-5.96316436884379i</v>
      </c>
      <c r="CM161" s="223" t="str">
        <f t="shared" ca="1" si="115"/>
        <v>-6.36466269695269+5.22334368616389i</v>
      </c>
      <c r="CN161" s="223" t="str">
        <f t="shared" ca="1" si="116"/>
        <v>4.74097717640796+6.73167036645053i</v>
      </c>
      <c r="CO161" s="223" t="str">
        <f t="shared" ca="1" si="117"/>
        <v>7.06219853098797-4.23291890055559i</v>
      </c>
      <c r="CP161" s="223" t="str">
        <f t="shared" ca="1" si="118"/>
        <v>-3.70192207042979-7.35445602979814i</v>
      </c>
      <c r="CQ161" s="223" t="str">
        <f t="shared" ca="1" si="119"/>
        <v>-7.60685909416994+3.15086420386746i</v>
      </c>
      <c r="CR161" s="223" t="str">
        <f t="shared" ca="1" si="120"/>
        <v>2.58273153117775+7.8180399300355i</v>
      </c>
      <c r="CS161" s="223" t="str">
        <f t="shared" ca="1" si="121"/>
        <v>7.98685413014231-2.00060281255377i</v>
      </c>
      <c r="CT161" s="223" t="str">
        <f t="shared" ca="1" si="122"/>
        <v>-1.4076326539432-8.11238687571803i</v>
      </c>
      <c r="CU161" s="223" t="str">
        <f t="shared" ca="1" si="123"/>
        <v>-8.19395789393533+0.80703441201984i</v>
      </c>
      <c r="CV161" s="223" t="str">
        <f t="shared" ca="1" si="124"/>
        <v>0.202062780702321+8.23112514437875i</v>
      </c>
      <c r="CW161" s="223" t="str">
        <f t="shared" ca="1" si="125"/>
        <v>8.22368721449888+0.404003846339353i</v>
      </c>
      <c r="CX161" s="223" t="str">
        <f t="shared" ca="1" si="126"/>
        <v>1.00788114152537-8.17168441108238i</v>
      </c>
      <c r="CY161" s="223" t="str">
        <f t="shared" ca="1" si="127"/>
        <v>-8.0753985418252-1.60629664148837i</v>
      </c>
      <c r="CZ161" s="223" t="str">
        <f t="shared" ca="1" si="128"/>
        <v>-2.19600748077707+7.93535138819577i</v>
      </c>
      <c r="DA161" s="223" t="str">
        <f t="shared" ca="1" si="129"/>
        <v>7.75230187785632+2.77381796525198i</v>
      </c>
      <c r="DB161" s="223" t="str">
        <f t="shared" ca="1" si="130"/>
        <v>3.33659688984986-7.52724197195849i</v>
      </c>
      <c r="DC161" s="223" t="str">
        <f t="shared" ca="1" si="131"/>
        <v>-7.26139128963413-3.88129450681017i</v>
      </c>
      <c r="DD161" s="223" t="str">
        <f t="shared" ca="1" si="132"/>
        <v>-4.40495905254521+6.95619049876937i</v>
      </c>
      <c r="DE161" s="223" t="str">
        <f t="shared" ca="1" si="133"/>
        <v>6.61329350888483+4.90475274352449i</v>
      </c>
      <c r="DF161" s="223" t="str">
        <f t="shared" ca="1" si="134"/>
        <v>5.37796715441932-6.2345585084877i</v>
      </c>
      <c r="DG161" s="223" t="str">
        <f t="shared" ca="1" si="135"/>
        <v>-5.82203789534919-5.82203789534964i</v>
      </c>
      <c r="DH161" s="223" t="str">
        <f t="shared" ca="1" si="136"/>
        <v>-6.23455850848811+5.37796715441884i</v>
      </c>
      <c r="DI161" s="223" t="str">
        <f t="shared" ca="1" si="137"/>
        <v>4.90475274352398+6.61329350888521i</v>
      </c>
      <c r="DJ161" s="223" t="str">
        <f t="shared" ca="1" si="138"/>
        <v>6.95619049876971-4.40495905254467i</v>
      </c>
      <c r="DK161" s="223" t="str">
        <f t="shared" ca="1" si="139"/>
        <v>-3.88129450680962-7.26139128963444i</v>
      </c>
      <c r="DL161" s="223" t="str">
        <f t="shared" ca="1" si="140"/>
        <v>-7.52724197195875+3.33659688984928i</v>
      </c>
      <c r="DM161" s="223" t="str">
        <f t="shared" ca="1" si="141"/>
        <v>2.77381796525139+7.75230187785654i</v>
      </c>
      <c r="DN161" s="223" t="str">
        <f t="shared" ca="1" si="142"/>
        <v>7.93535138819593-2.19600748077646i</v>
      </c>
      <c r="DO161" s="223" t="str">
        <f t="shared" ca="1" si="143"/>
        <v>-1.60629664148774-8.07539854182532i</v>
      </c>
      <c r="DP161" s="223" t="str">
        <f t="shared" ca="1" si="144"/>
        <v>-8.17168441108146+1.00788114153287i</v>
      </c>
      <c r="DQ161" s="223" t="str">
        <f t="shared" ca="1" si="145"/>
        <v>0.40400384633872+8.22368721449891i</v>
      </c>
      <c r="DR161" s="223" t="str">
        <f t="shared" ca="1" si="146"/>
        <v>8.23112514437874+0.202062780702954i</v>
      </c>
      <c r="DS161" s="223" t="str">
        <f t="shared" ca="1" si="147"/>
        <v>0.807034412020587-8.19395789393526i</v>
      </c>
      <c r="DT161" s="223" t="str">
        <f t="shared" ca="1" si="148"/>
        <v>-8.11238687571792-1.40763265394381i</v>
      </c>
      <c r="DU161" s="223" t="str">
        <f t="shared" ca="1" si="149"/>
        <v>-2.00060281255449+7.98685413014213i</v>
      </c>
      <c r="DV161" s="223" t="str">
        <f t="shared" ca="1" si="150"/>
        <v>7.81803993003531+2.58273153117835i</v>
      </c>
      <c r="DW161" s="223" t="str">
        <f t="shared" ca="1" si="151"/>
        <v>3.15086420386815-7.60685909416966i</v>
      </c>
      <c r="DX161" s="223" t="str">
        <f t="shared" ca="1" si="152"/>
        <v>-7.35445602979785-3.70192207043035i</v>
      </c>
      <c r="DY161" s="223" t="str">
        <f t="shared" ca="1" si="153"/>
        <v>-4.23291890055624+7.06219853098758i</v>
      </c>
      <c r="DZ161" s="223" t="str">
        <f t="shared" ca="1" si="154"/>
        <v>6.73167036645023+4.74097717640838i</v>
      </c>
      <c r="EA161" s="223" t="str">
        <f t="shared" ca="1" si="155"/>
        <v>5.22334368616448-6.36466269695222i</v>
      </c>
      <c r="EB161" s="223" t="str">
        <f t="shared" ca="1" si="156"/>
        <v>-5.96316436884344-5.6774044439273i</v>
      </c>
      <c r="EC161" s="223" t="str">
        <f t="shared" ca="1" si="157"/>
        <v>-6.10069885509762+5.52935113636129i</v>
      </c>
      <c r="ED161" s="223" t="str">
        <f t="shared" ca="1" si="158"/>
        <v>5.06557387098776+6.49093305059722i</v>
      </c>
      <c r="EE161" s="223" t="str">
        <f t="shared" ca="1" si="159"/>
        <v>6.84599231750369-4.57434582191266i</v>
      </c>
      <c r="EF161" s="223" t="str">
        <f t="shared" ca="1" si="160"/>
        <v>-4.05832899650198-7.1639525588826i</v>
      </c>
      <c r="EG161" s="223" t="str">
        <f t="shared" ca="1" si="161"/>
        <v>-7.44309072064534+3.52031973462817i</v>
      </c>
      <c r="EH161" s="223" t="str">
        <f t="shared" ca="1" si="162"/>
        <v>2.96323355510228+7.68189412890371i</v>
      </c>
      <c r="EI161" s="223" t="str">
        <f t="shared" ca="1" si="163"/>
        <v>7.87906868729522-2.39008935620686i</v>
      </c>
      <c r="EJ161" s="223" t="str">
        <f t="shared" ca="1" si="164"/>
        <v>-1.80399305599855-8.0335458898097i</v>
      </c>
      <c r="EK161" s="223" t="str">
        <f t="shared" ca="1" si="165"/>
        <v>-8.14448861109814+1.20812076112532i</v>
      </c>
      <c r="EL161" s="223" t="str">
        <f t="shared" ca="1" si="166"/>
        <v>0.60570155516453+8.21129564294458i</v>
      </c>
      <c r="EM161" s="223" t="str">
        <f t="shared" ca="1" si="167"/>
        <v>8.23360495225326+3.07445208594214E-12i</v>
      </c>
      <c r="EN161" s="223"/>
      <c r="EO161" s="223"/>
      <c r="EP161" s="223"/>
    </row>
    <row r="162" spans="1:146" ht="15" thickBot="1">
      <c r="A162" s="257">
        <f t="shared" si="168"/>
        <v>1.2109375000000006E-3</v>
      </c>
      <c r="B162" s="256">
        <v>62</v>
      </c>
      <c r="C162" s="230">
        <f t="shared" si="169"/>
        <v>12400</v>
      </c>
      <c r="D162" s="229">
        <f t="shared" si="170"/>
        <v>77911.497809026871</v>
      </c>
      <c r="E162" s="229" t="str">
        <f t="shared" si="171"/>
        <v>77911.4978090269i</v>
      </c>
      <c r="F162" s="229" t="str">
        <f t="shared" si="177"/>
        <v>0.742829084437941-0.429175237032714i</v>
      </c>
      <c r="G162" s="229" t="str">
        <f t="shared" si="178"/>
        <v>-5.00637060045144+0.868562316628845i</v>
      </c>
      <c r="H162" s="229" t="str">
        <f t="shared" si="180"/>
        <v>0.035854773189249-0.00758646981009322i</v>
      </c>
      <c r="I162" s="229" t="str">
        <f t="shared" si="174"/>
        <v>-0.00663159413641223-0.00251739977973404i</v>
      </c>
      <c r="J162" s="255" t="str">
        <f ca="1">IMPRODUCT(1/N_FFT2,BY100)</f>
        <v>0.0216332985422858+0.000401283119664523i</v>
      </c>
      <c r="K162" s="254" t="str">
        <f t="shared" ca="1" si="175"/>
        <v>-0.000142453065727223-0.0000571208077686795i</v>
      </c>
      <c r="N162" s="246">
        <f t="shared" ca="1" si="176"/>
        <v>7.8935018703280608</v>
      </c>
      <c r="O162" s="223">
        <f t="shared" ca="1" si="39"/>
        <v>-8.1064981296719392</v>
      </c>
      <c r="P162" s="223" t="str">
        <f t="shared" ca="1" si="40"/>
        <v>-0.397767010162534+8.09673349765207i</v>
      </c>
      <c r="Q162" s="223" t="str">
        <f t="shared" ca="1" si="41"/>
        <v>8.06746312544625+0.794575764757391i</v>
      </c>
      <c r="R162" s="223" t="str">
        <f t="shared" ca="1" si="42"/>
        <v>1.18947031673825-8.01875752794491i</v>
      </c>
      <c r="S162" s="223" t="str">
        <f t="shared" ca="1" si="43"/>
        <v>-7.95073404119855-1.58149933054087i</v>
      </c>
      <c r="T162" s="223" t="str">
        <f t="shared" ca="1" si="44"/>
        <v>-1.96971837393316+7.8635565397449i</v>
      </c>
      <c r="U162" s="223" t="str">
        <f t="shared" ca="1" si="45"/>
        <v>7.7574350418208+2.35319219323569i</v>
      </c>
      <c r="V162" s="223" t="str">
        <f t="shared" ca="1" si="46"/>
        <v>2.73099696642943-7.63262520340989i</v>
      </c>
      <c r="W162" s="223" t="str">
        <f t="shared" ca="1" si="47"/>
        <v>-7.48942770234478-3.1022225287244i</v>
      </c>
      <c r="X162" s="223" t="str">
        <f t="shared" ca="1" si="48"/>
        <v>-3.46597456522432+7.32818751394863i</v>
      </c>
      <c r="Y162" s="223" t="str">
        <f t="shared" ca="1" si="49"/>
        <v>7.149293079958+3.82137676541313i</v>
      </c>
      <c r="Z162" s="223" t="str">
        <f t="shared" ca="1" si="50"/>
        <v>4.16757293426168-6.95317537273325i</v>
      </c>
      <c r="AA162" s="223" t="str">
        <f t="shared" ca="1" si="51"/>
        <v>-6.74030685700976-4.50372905487464i</v>
      </c>
      <c r="AB162" s="223" t="str">
        <f t="shared" ca="1" si="52"/>
        <v>-4.82903529771499+6.51120035168612i</v>
      </c>
      <c r="AC162" s="223" t="str">
        <f t="shared" ca="1" si="53"/>
        <v>6.26640779440197+5.14270797154893i</v>
      </c>
      <c r="AD162" s="223" t="str">
        <f t="shared" ca="1" si="54"/>
        <v>5.44399141143204-6.00651891186808i</v>
      </c>
      <c r="AE162" s="223" t="str">
        <f t="shared" ca="1" si="55"/>
        <v>-5.73215979916711-5.73215979916708i</v>
      </c>
      <c r="AF162" s="223" t="str">
        <f t="shared" ca="1" si="56"/>
        <v>-6.00651891186803+5.44399141143209i</v>
      </c>
      <c r="AG162" s="223" t="str">
        <f t="shared" ca="1" si="57"/>
        <v>5.14270797154898+6.26640779440193i</v>
      </c>
      <c r="AH162" s="223" t="str">
        <f t="shared" ca="1" si="58"/>
        <v>6.5112003516861-4.82903529771501i</v>
      </c>
      <c r="AI162" s="223" t="str">
        <f t="shared" ca="1" si="59"/>
        <v>-4.50372905487465-6.74030685700974i</v>
      </c>
      <c r="AJ162" s="223" t="str">
        <f t="shared" ca="1" si="60"/>
        <v>-6.95317537273322+4.16757293426173i</v>
      </c>
      <c r="AK162" s="223" t="str">
        <f t="shared" ca="1" si="61"/>
        <v>3.82137676541316+7.14929307995798i</v>
      </c>
      <c r="AL162" s="223" t="str">
        <f t="shared" ca="1" si="62"/>
        <v>7.32818751394861-3.46597456522439i</v>
      </c>
      <c r="AM162" s="223" t="str">
        <f t="shared" ca="1" si="63"/>
        <v>-3.10222252872368-7.48942770234508i</v>
      </c>
      <c r="AN162" s="223" t="str">
        <f t="shared" ca="1" si="64"/>
        <v>-7.63262520340987+2.73099696642948i</v>
      </c>
      <c r="AO162" s="223" t="str">
        <f t="shared" ca="1" si="65"/>
        <v>2.35319219323602+7.7574350418207i</v>
      </c>
      <c r="AP162" s="223" t="str">
        <f t="shared" ca="1" si="66"/>
        <v>7.86355653974493-1.96971837393304i</v>
      </c>
      <c r="AQ162" s="223" t="str">
        <f t="shared" ca="1" si="67"/>
        <v>-1.58149933054109-7.9507340411985i</v>
      </c>
      <c r="AR162" s="223" t="str">
        <f t="shared" ca="1" si="68"/>
        <v>-1.58149933054109-7.9507340411985i</v>
      </c>
      <c r="AS162" s="223" t="str">
        <f t="shared" ca="1" si="69"/>
        <v>0.794575764757516+8.06746312544623i</v>
      </c>
      <c r="AT162" s="223" t="str">
        <f t="shared" ca="1" si="70"/>
        <v>8.09673349765207-0.397767010162276i</v>
      </c>
      <c r="AU162" s="223" t="str">
        <f t="shared" ca="1" si="71"/>
        <v>-2.78060215183391E-14-8.10649812967194i</v>
      </c>
      <c r="AV162" s="223" t="str">
        <f t="shared" ca="1" si="72"/>
        <v>-8.09673349765208-0.397767010162164i</v>
      </c>
      <c r="AW162" s="223" t="str">
        <f t="shared" ca="1" si="73"/>
        <v>-0.79457576475746+8.06746312544624i</v>
      </c>
      <c r="AX162" s="223" t="str">
        <f t="shared" ca="1" si="74"/>
        <v>8.01875752794495+1.18947031673798i</v>
      </c>
      <c r="AY162" s="223" t="str">
        <f t="shared" ca="1" si="75"/>
        <v>1.58149933054098-7.95073404119853i</v>
      </c>
      <c r="AZ162" s="223" t="str">
        <f t="shared" ca="1" si="76"/>
        <v>-7.86355653974494-1.96971837393299i</v>
      </c>
      <c r="BA162" s="223" t="str">
        <f t="shared" ca="1" si="77"/>
        <v>-2.35319219323596+7.75743504182072i</v>
      </c>
      <c r="BB162" s="223" t="str">
        <f t="shared" ca="1" si="78"/>
        <v>7.63262520340991+2.73099696642937i</v>
      </c>
      <c r="BC162" s="223" t="str">
        <f t="shared" ca="1" si="79"/>
        <v>3.10222252872438-7.48942770234479i</v>
      </c>
      <c r="BD162" s="223" t="str">
        <f t="shared" ca="1" si="80"/>
        <v>-7.32818751394866-3.46597456522428i</v>
      </c>
      <c r="BE162" s="223" t="str">
        <f t="shared" ca="1" si="81"/>
        <v>-3.82137676541307+7.14929307995803i</v>
      </c>
      <c r="BF162" s="223" t="str">
        <f t="shared" ca="1" si="82"/>
        <v>6.95317537273326+4.16757293426165i</v>
      </c>
      <c r="BG162" s="223" t="str">
        <f t="shared" ca="1" si="83"/>
        <v>4.50372905487459-6.74030685700979i</v>
      </c>
      <c r="BH162" s="223" t="str">
        <f t="shared" ca="1" si="84"/>
        <v>-6.51120035168617-4.82903529771491i</v>
      </c>
      <c r="BI162" s="223" t="str">
        <f t="shared" ca="1" si="85"/>
        <v>-5.14270797154887+6.26640779440202i</v>
      </c>
      <c r="BJ162" s="223" t="str">
        <f t="shared" ca="1" si="86"/>
        <v>6.00651891186807+5.44399141143204i</v>
      </c>
      <c r="BK162" s="223" t="str">
        <f t="shared" ca="1" si="87"/>
        <v>5.73215979916706-5.73215979916712i</v>
      </c>
      <c r="BL162" s="223" t="str">
        <f t="shared" ca="1" si="88"/>
        <v>-5.44399141143151-6.00651891186855i</v>
      </c>
      <c r="BM162" s="223" t="str">
        <f t="shared" ca="1" si="89"/>
        <v>-6.26640779440189+5.14270797154902i</v>
      </c>
      <c r="BN162" s="223" t="str">
        <f t="shared" ca="1" si="90"/>
        <v>4.82903529771508+6.51120035168604i</v>
      </c>
      <c r="BO162" s="223" t="str">
        <f t="shared" ca="1" si="91"/>
        <v>6.74030685700974-4.50372905487465i</v>
      </c>
      <c r="BP162" s="223" t="str">
        <f t="shared" ca="1" si="92"/>
        <v>-4.16757293426173-6.95317537273322i</v>
      </c>
      <c r="BQ162" s="223" t="str">
        <f t="shared" ca="1" si="93"/>
        <v>-7.14929307995797+3.82137676541319i</v>
      </c>
      <c r="BR162" s="223" t="str">
        <f t="shared" ca="1" si="94"/>
        <v>3.46597456522441+7.32818751394859i</v>
      </c>
      <c r="BS162" s="223" t="str">
        <f t="shared" ca="1" si="95"/>
        <v>7.48942770234505-3.10222252872376i</v>
      </c>
      <c r="BT162" s="223" t="str">
        <f t="shared" ca="1" si="96"/>
        <v>-2.73099696642945-7.63262520340988i</v>
      </c>
      <c r="BU162" s="223" t="str">
        <f t="shared" ca="1" si="97"/>
        <v>-7.75743504182069+2.35319219323604i</v>
      </c>
      <c r="BV162" s="223" t="str">
        <f t="shared" ca="1" si="98"/>
        <v>1.96971837393307+7.86355653974492i</v>
      </c>
      <c r="BW162" s="223" t="str">
        <f t="shared" ca="1" si="99"/>
        <v>7.9507340411985-1.58149933054111i</v>
      </c>
      <c r="BX162" s="223" t="str">
        <f t="shared" ca="1" si="100"/>
        <v>-1.18947031673812-8.01875752794494i</v>
      </c>
      <c r="BY162" s="223" t="str">
        <f t="shared" ca="1" si="101"/>
        <v>-8.06746312544622+0.7945757647576i</v>
      </c>
      <c r="BZ162" s="223" t="str">
        <f t="shared" ca="1" si="102"/>
        <v>0.397767010162246+8.09673349765207i</v>
      </c>
      <c r="CA162" s="223" t="str">
        <f t="shared" ca="1" si="103"/>
        <v>8.10649812967194-5.56120430366782E-14i</v>
      </c>
      <c r="CB162" s="223" t="str">
        <f t="shared" ca="1" si="104"/>
        <v>0.397767010162941-8.09673349765204i</v>
      </c>
      <c r="CC162" s="223" t="str">
        <f t="shared" ca="1" si="105"/>
        <v>-8.06746312544648-0.794575764754967i</v>
      </c>
      <c r="CD162" s="223" t="str">
        <f t="shared" ca="1" si="106"/>
        <v>-1.18947031674029+8.01875752794461i</v>
      </c>
      <c r="CE162" s="223" t="str">
        <f t="shared" ca="1" si="107"/>
        <v>7.95073404119886+1.58149933053931i</v>
      </c>
      <c r="CF162" s="223" t="str">
        <f t="shared" ca="1" si="108"/>
        <v>1.96971837393609-7.86355653974416i</v>
      </c>
      <c r="CG162" s="223" t="str">
        <f t="shared" ca="1" si="109"/>
        <v>-7.75743504182096-2.35319219323517i</v>
      </c>
      <c r="CH162" s="223" t="str">
        <f t="shared" ca="1" si="110"/>
        <v>-2.73099696643314+7.63262520340856i</v>
      </c>
      <c r="CI162" s="223" t="str">
        <f t="shared" ca="1" si="111"/>
        <v>7.48942770234482+3.1022225287243i</v>
      </c>
      <c r="CJ162" s="223" t="str">
        <f t="shared" ca="1" si="112"/>
        <v>3.46597456522129-7.32818751395007i</v>
      </c>
      <c r="CK162" s="223" t="str">
        <f t="shared" ca="1" si="113"/>
        <v>-7.14929307995726-3.82137676541452i</v>
      </c>
      <c r="CL162" s="223" t="str">
        <f t="shared" ca="1" si="114"/>
        <v>-4.16757293425955+6.95317537273452i</v>
      </c>
      <c r="CM162" s="223" t="str">
        <f t="shared" ca="1" si="115"/>
        <v>6.74030685700846+4.50372905487657i</v>
      </c>
      <c r="CN162" s="223" t="str">
        <f t="shared" ca="1" si="116"/>
        <v>4.8290352977136-6.51120035168715i</v>
      </c>
      <c r="CO162" s="223" t="str">
        <f t="shared" ca="1" si="117"/>
        <v>-6.26640779439991-5.14270797155143i</v>
      </c>
      <c r="CP162" s="223" t="str">
        <f t="shared" ca="1" si="118"/>
        <v>-5.44399141143143+6.00651891186863i</v>
      </c>
      <c r="CQ162" s="223" t="str">
        <f t="shared" ca="1" si="119"/>
        <v>5.73215979916429+5.73215979916989i</v>
      </c>
      <c r="CR162" s="223" t="str">
        <f t="shared" ca="1" si="120"/>
        <v>6.00651891186854-5.44399141143153i</v>
      </c>
      <c r="CS162" s="223" t="str">
        <f t="shared" ca="1" si="121"/>
        <v>-5.14270797155153-6.26640779439983i</v>
      </c>
      <c r="CT162" s="223" t="str">
        <f t="shared" ca="1" si="122"/>
        <v>-6.51120035168699+4.8290352977138i</v>
      </c>
      <c r="CU162" s="223" t="str">
        <f t="shared" ca="1" si="123"/>
        <v>4.50372905487678+6.74030685700831i</v>
      </c>
      <c r="CV162" s="223" t="str">
        <f t="shared" ca="1" si="124"/>
        <v>6.95317537273445-4.16757293425968i</v>
      </c>
      <c r="CW162" s="223" t="str">
        <f t="shared" ca="1" si="125"/>
        <v>-3.82137676541464-7.14929307995719i</v>
      </c>
      <c r="CX162" s="223" t="str">
        <f t="shared" ca="1" si="126"/>
        <v>-7.32818751394996+3.46597456522152i</v>
      </c>
      <c r="CY162" s="223" t="str">
        <f t="shared" ca="1" si="127"/>
        <v>3.10222252872453+7.48942770234472i</v>
      </c>
      <c r="CZ162" s="223" t="str">
        <f t="shared" ca="1" si="128"/>
        <v>7.6326252034112-2.73099696642579i</v>
      </c>
      <c r="DA162" s="223" t="str">
        <f t="shared" ca="1" si="129"/>
        <v>-2.35319219323541-7.75743504182088i</v>
      </c>
      <c r="DB162" s="223" t="str">
        <f t="shared" ca="1" si="130"/>
        <v>-7.8635565397441+1.96971837393634i</v>
      </c>
      <c r="DC162" s="223" t="str">
        <f t="shared" ca="1" si="131"/>
        <v>1.58149933053945+7.95073404119884i</v>
      </c>
      <c r="DD162" s="223" t="str">
        <f t="shared" ca="1" si="132"/>
        <v>8.01875752794459-1.18947031674042i</v>
      </c>
      <c r="DE162" s="223" t="str">
        <f t="shared" ca="1" si="133"/>
        <v>-0.794575764755106-8.06746312544646i</v>
      </c>
      <c r="DF162" s="223" t="str">
        <f t="shared" ca="1" si="134"/>
        <v>-8.09673349765199+0.397767010163886i</v>
      </c>
      <c r="DG162" s="223" t="str">
        <f t="shared" ca="1" si="135"/>
        <v>-3.14218941620007E-12+8.10649812967194i</v>
      </c>
      <c r="DH162" s="223" t="str">
        <f t="shared" ca="1" si="136"/>
        <v>8.09673349765208+0.397767010162108i</v>
      </c>
      <c r="DI162" s="223" t="str">
        <f t="shared" ca="1" si="137"/>
        <v>0.79457576476136-8.06746312544586i</v>
      </c>
      <c r="DJ162" s="223" t="str">
        <f t="shared" ca="1" si="138"/>
        <v>-8.01875752794486-1.18947031673867i</v>
      </c>
      <c r="DK162" s="223" t="str">
        <f t="shared" ca="1" si="139"/>
        <v>-1.5814993305377+7.95073404119918i</v>
      </c>
      <c r="DL162" s="223" t="str">
        <f t="shared" ca="1" si="140"/>
        <v>7.86355653974459+1.96971837393439i</v>
      </c>
      <c r="DM162" s="223" t="str">
        <f t="shared" ca="1" si="141"/>
        <v>2.35319219323349-7.75743504182147i</v>
      </c>
      <c r="DN162" s="223" t="str">
        <f t="shared" ca="1" si="142"/>
        <v>-7.63262520340908-2.73099696643171i</v>
      </c>
      <c r="DO162" s="223" t="str">
        <f t="shared" ca="1" si="143"/>
        <v>-3.10222252872289+7.4894277023454i</v>
      </c>
      <c r="DP162" s="223" t="str">
        <f t="shared" ca="1" si="144"/>
        <v>7.32818751394727+3.4659745652272i</v>
      </c>
      <c r="DQ162" s="223" t="str">
        <f t="shared" ca="1" si="145"/>
        <v>3.82137676541307-7.14929307995803i</v>
      </c>
      <c r="DR162" s="223" t="str">
        <f t="shared" ca="1" si="146"/>
        <v>-6.95317537273122-4.16757293426507i</v>
      </c>
      <c r="DS162" s="223" t="str">
        <f t="shared" ca="1" si="147"/>
        <v>-4.50372905487521+6.74030685700937i</v>
      </c>
      <c r="DT162" s="223" t="str">
        <f t="shared" ca="1" si="148"/>
        <v>6.51120035168812+4.82903529771228i</v>
      </c>
      <c r="DU162" s="223" t="str">
        <f t="shared" ca="1" si="149"/>
        <v>5.14270797155007-6.26640779440103i</v>
      </c>
      <c r="DV162" s="223" t="str">
        <f t="shared" ca="1" si="150"/>
        <v>-6.00651891186981-5.44399141143012i</v>
      </c>
      <c r="DW162" s="223" t="str">
        <f t="shared" ca="1" si="151"/>
        <v>-5.73215979916865+5.73215979916553i</v>
      </c>
      <c r="DX162" s="223" t="str">
        <f t="shared" ca="1" si="152"/>
        <v>5.44399141143283+6.00651891186736i</v>
      </c>
      <c r="DY162" s="223" t="str">
        <f t="shared" ca="1" si="153"/>
        <v>6.26640779440398-5.14270797154648i</v>
      </c>
      <c r="DZ162" s="223" t="str">
        <f t="shared" ca="1" si="154"/>
        <v>-4.82903529771503-6.51120035168609i</v>
      </c>
      <c r="EA162" s="223" t="str">
        <f t="shared" ca="1" si="155"/>
        <v>-6.74030685700747+4.50372905487806i</v>
      </c>
      <c r="EB162" s="223" t="str">
        <f t="shared" ca="1" si="156"/>
        <v>4.16757293426108+6.95317537273361i</v>
      </c>
      <c r="EC162" s="223" t="str">
        <f t="shared" ca="1" si="157"/>
        <v>7.14929307995642-3.82137676541608i</v>
      </c>
      <c r="ED162" s="223" t="str">
        <f t="shared" ca="1" si="158"/>
        <v>-3.465974565223-7.32818751394926i</v>
      </c>
      <c r="EE162" s="223" t="str">
        <f t="shared" ca="1" si="159"/>
        <v>-7.4894277023441+3.10222252872605i</v>
      </c>
      <c r="EF162" s="223" t="str">
        <f t="shared" ca="1" si="160"/>
        <v>2.73099696642734+7.63262520341064i</v>
      </c>
      <c r="EG162" s="223" t="str">
        <f t="shared" ca="1" si="161"/>
        <v>7.75743504182041-2.35319219323698i</v>
      </c>
      <c r="EH162" s="223" t="str">
        <f t="shared" ca="1" si="162"/>
        <v>-1.9697183739301-7.86355653974566i</v>
      </c>
      <c r="EI162" s="223" t="str">
        <f t="shared" ca="1" si="163"/>
        <v>-7.95073404119847+1.58149933054128i</v>
      </c>
      <c r="EJ162" s="223" t="str">
        <f t="shared" ca="1" si="164"/>
        <v>1.18947031674227+8.01875752794432i</v>
      </c>
      <c r="EK162" s="223" t="str">
        <f t="shared" ca="1" si="165"/>
        <v>8.06746312544631-0.794575764756739i</v>
      </c>
      <c r="EL162" s="223" t="str">
        <f t="shared" ca="1" si="166"/>
        <v>-0.397767010165524-8.09673349765191i</v>
      </c>
      <c r="EM162" s="223" t="str">
        <f t="shared" ca="1" si="167"/>
        <v>-8.10649812967194-1.50157965430419E-12i</v>
      </c>
      <c r="EN162" s="223"/>
      <c r="EO162" s="223"/>
      <c r="EP162" s="223"/>
    </row>
    <row r="163" spans="1:146" ht="15" thickBot="1">
      <c r="A163" s="257">
        <f t="shared" si="168"/>
        <v>1.2304687500000007E-3</v>
      </c>
      <c r="B163" s="256">
        <v>63</v>
      </c>
      <c r="C163" s="230">
        <f t="shared" si="169"/>
        <v>12600</v>
      </c>
      <c r="D163" s="229">
        <f t="shared" si="170"/>
        <v>79168.134870462789</v>
      </c>
      <c r="E163" s="229" t="str">
        <f t="shared" si="171"/>
        <v>79168.1348704628i</v>
      </c>
      <c r="F163" s="229" t="str">
        <f t="shared" si="177"/>
        <v>0.740853165864012-0.429789924212102i</v>
      </c>
      <c r="G163" s="229" t="str">
        <f t="shared" si="178"/>
        <v>-4.99916087119915+0.918625291377436i</v>
      </c>
      <c r="H163" s="229" t="str">
        <f t="shared" si="180"/>
        <v>0.0358519590083296-0.00746618363495224i</v>
      </c>
      <c r="I163" s="229" t="str">
        <f t="shared" si="174"/>
        <v>-0.00660903747261929-0.00260669720689247i</v>
      </c>
      <c r="J163" s="255" t="str">
        <f ca="1">IMPRODUCT(1/N_FFT2,BZ100)</f>
        <v>0.0914866583216641+0.00570117400074258i</v>
      </c>
      <c r="K163" s="254" t="str">
        <f t="shared" ca="1" si="175"/>
        <v>-0.000589777518748852-0.000276157289323838i</v>
      </c>
      <c r="N163" s="246">
        <f t="shared" ca="1" si="176"/>
        <v>8.2542075068080578</v>
      </c>
      <c r="O163" s="223">
        <f t="shared" ca="1" si="39"/>
        <v>-7.7457924931919422</v>
      </c>
      <c r="P163" s="223" t="str">
        <f t="shared" ca="1" si="40"/>
        <v>-0.190091263666454+7.74345960530991i</v>
      </c>
      <c r="Q163" s="223" t="str">
        <f t="shared" ca="1" si="41"/>
        <v>7.73646234690824+0.380068023463721i</v>
      </c>
      <c r="R163" s="223" t="str">
        <f t="shared" ca="1" si="42"/>
        <v>0.569815844495238-7.72480493287376i</v>
      </c>
      <c r="S163" s="223" t="str">
        <f t="shared" ca="1" si="43"/>
        <v>-7.70849438519678-0.759220429768817i</v>
      </c>
      <c r="T163" s="223" t="str">
        <f t="shared" ca="1" si="44"/>
        <v>-0.94816768904466+7.68754052874132i</v>
      </c>
      <c r="U163" s="223" t="str">
        <f t="shared" ca="1" si="45"/>
        <v>7.66195598532701+1.13654380755882i</v>
      </c>
      <c r="V163" s="223" t="str">
        <f t="shared" ca="1" si="46"/>
        <v>1.32423531458134-7.63175616612614i</v>
      </c>
      <c r="W163" s="223" t="str">
        <f t="shared" ca="1" si="47"/>
        <v>-7.59695926238048-1.51112915176701i</v>
      </c>
      <c r="X163" s="223" t="str">
        <f t="shared" ca="1" si="48"/>
        <v>-1.69711274125642+7.55758623444376i</v>
      </c>
      <c r="Y163" s="223" t="str">
        <f t="shared" ca="1" si="49"/>
        <v>7.51366079915594+1.88207405348886i</v>
      </c>
      <c r="Z163" s="223" t="str">
        <f t="shared" ca="1" si="50"/>
        <v>2.0659016746875-7.46520941555641i</v>
      </c>
      <c r="AA163" s="223" t="str">
        <f t="shared" ca="1" si="51"/>
        <v>-7.41226126894708-2.24848487396639i</v>
      </c>
      <c r="AB163" s="223" t="str">
        <f t="shared" ca="1" si="52"/>
        <v>-2.42971367003344+7.35484825331164i</v>
      </c>
      <c r="AC163" s="223" t="str">
        <f t="shared" ca="1" si="53"/>
        <v>7.29300495210415+2.60947889743777i</v>
      </c>
      <c r="AD163" s="223" t="str">
        <f t="shared" ca="1" si="54"/>
        <v>2.78767227232972-7.22676861741628i</v>
      </c>
      <c r="AE163" s="223" t="str">
        <f t="shared" ca="1" si="55"/>
        <v>-7.15617914753955-2.96418645768259i</v>
      </c>
      <c r="AF163" s="223" t="str">
        <f t="shared" ca="1" si="56"/>
        <v>-3.13891512795142+7.0812790629311i</v>
      </c>
      <c r="AG163" s="223" t="str">
        <f t="shared" ca="1" si="57"/>
        <v>7.00211348060155+3.31175303311807i</v>
      </c>
      <c r="AH163" s="223" t="str">
        <f t="shared" ca="1" si="58"/>
        <v>3.48259606209272-6.91873008693683i</v>
      </c>
      <c r="AI163" s="223" t="str">
        <f t="shared" ca="1" si="59"/>
        <v>-6.83117910897573-3.65134130542218i</v>
      </c>
      <c r="AJ163" s="223" t="str">
        <f t="shared" ca="1" si="60"/>
        <v>-3.81788711728103+6.739513284154i</v>
      </c>
      <c r="AK163" s="223" t="str">
        <f t="shared" ca="1" si="61"/>
        <v>6.64378782853616+3.98213317670107i</v>
      </c>
      <c r="AL163" s="223" t="str">
        <f t="shared" ca="1" si="62"/>
        <v>4.14398054799707-6.54406040355761i</v>
      </c>
      <c r="AM163" s="223" t="str">
        <f t="shared" ca="1" si="63"/>
        <v>-6.44039108129012-4.30333174036436i</v>
      </c>
      <c r="AN163" s="223" t="str">
        <f t="shared" ca="1" si="64"/>
        <v>-4.46009076660251+6.33284230825746i</v>
      </c>
      <c r="AO163" s="223" t="str">
        <f t="shared" ca="1" si="65"/>
        <v>6.22147886781807+4.61416320093707i</v>
      </c>
      <c r="AP163" s="223" t="str">
        <f t="shared" ca="1" si="66"/>
        <v>4.76545623589401-6.10636784114481i</v>
      </c>
      <c r="AQ163" s="223" t="str">
        <f t="shared" ca="1" si="67"/>
        <v>-5.9875785668158-4.91387873820638i</v>
      </c>
      <c r="AR163" s="223" t="str">
        <f t="shared" ca="1" si="68"/>
        <v>-5.9875785668158-4.91387873820638i</v>
      </c>
      <c r="AS163" s="223" t="str">
        <f t="shared" ca="1" si="69"/>
        <v>5.73925366459662+5.2017563111898i</v>
      </c>
      <c r="AT163" s="223" t="str">
        <f t="shared" ca="1" si="70"/>
        <v>5.34103797517596-5.60986761834153i</v>
      </c>
      <c r="AU163" s="223" t="str">
        <f t="shared" ca="1" si="71"/>
        <v>-5.47710239759965-5.47710239760011i</v>
      </c>
      <c r="AV163" s="223" t="str">
        <f t="shared" ca="1" si="72"/>
        <v>-5.60986761834148+5.34103797517601i</v>
      </c>
      <c r="AW163" s="223" t="str">
        <f t="shared" ca="1" si="73"/>
        <v>5.2017563111899+5.73925366459653i</v>
      </c>
      <c r="AX163" s="223" t="str">
        <f t="shared" ca="1" si="74"/>
        <v>5.86518259904858-5.05934130370807i</v>
      </c>
      <c r="AY163" s="223" t="str">
        <f t="shared" ca="1" si="75"/>
        <v>-4.91387873820583-5.98757856681624i</v>
      </c>
      <c r="AZ163" s="223" t="str">
        <f t="shared" ca="1" si="76"/>
        <v>-6.10636784114473+4.76545623589411i</v>
      </c>
      <c r="BA163" s="223" t="str">
        <f t="shared" ca="1" si="77"/>
        <v>4.61416320093713+6.22147886781803i</v>
      </c>
      <c r="BB163" s="223" t="str">
        <f t="shared" ca="1" si="78"/>
        <v>6.33284230825739-4.4600907666026i</v>
      </c>
      <c r="BC163" s="223" t="str">
        <f t="shared" ca="1" si="79"/>
        <v>-4.30333174036441-6.44039108129008i</v>
      </c>
      <c r="BD163" s="223" t="str">
        <f t="shared" ca="1" si="80"/>
        <v>-6.54406040355754+4.14398054799717i</v>
      </c>
      <c r="BE163" s="223" t="str">
        <f t="shared" ca="1" si="81"/>
        <v>3.98213317670118+6.6437878285361i</v>
      </c>
      <c r="BF163" s="223" t="str">
        <f t="shared" ca="1" si="82"/>
        <v>6.73951328415393-3.81788711728114i</v>
      </c>
      <c r="BG163" s="223" t="str">
        <f t="shared" ca="1" si="83"/>
        <v>-3.65134130542231-6.83117910897566i</v>
      </c>
      <c r="BH163" s="223" t="str">
        <f t="shared" ca="1" si="84"/>
        <v>-6.9187300869368+3.48259606209277i</v>
      </c>
      <c r="BI163" s="223" t="str">
        <f t="shared" ca="1" si="85"/>
        <v>3.31175303311818+7.00211348060149i</v>
      </c>
      <c r="BJ163" s="223" t="str">
        <f t="shared" ca="1" si="86"/>
        <v>7.08127906293135-3.13891512795085i</v>
      </c>
      <c r="BK163" s="223" t="str">
        <f t="shared" ca="1" si="87"/>
        <v>-2.96418645768265-7.15617914753951i</v>
      </c>
      <c r="BL163" s="223" t="str">
        <f t="shared" ca="1" si="88"/>
        <v>-7.22676861741624+2.7876722723298i</v>
      </c>
      <c r="BM163" s="223" t="str">
        <f t="shared" ca="1" si="89"/>
        <v>2.60947889743788+7.29300495210411i</v>
      </c>
      <c r="BN163" s="223" t="str">
        <f t="shared" ca="1" si="90"/>
        <v>7.35484825331187-2.42971367003274i</v>
      </c>
      <c r="BO163" s="223" t="str">
        <f t="shared" ca="1" si="91"/>
        <v>-2.24848487396645-7.41226126894706i</v>
      </c>
      <c r="BP163" s="223" t="str">
        <f t="shared" ca="1" si="92"/>
        <v>-7.46520941555637+2.06590167468762i</v>
      </c>
      <c r="BQ163" s="223" t="str">
        <f t="shared" ca="1" si="93"/>
        <v>1.88207405348899+7.5136607991559i</v>
      </c>
      <c r="BR163" s="223" t="str">
        <f t="shared" ca="1" si="94"/>
        <v>7.55758623444375-1.69711274125646i</v>
      </c>
      <c r="BS163" s="223" t="str">
        <f t="shared" ca="1" si="95"/>
        <v>-1.51112915176709-7.59695926238046i</v>
      </c>
      <c r="BT163" s="223" t="str">
        <f t="shared" ca="1" si="96"/>
        <v>-7.63175616612611+1.32423531458146i</v>
      </c>
      <c r="BU163" s="223" t="str">
        <f t="shared" ca="1" si="97"/>
        <v>1.13654380755866+7.66195598532703i</v>
      </c>
      <c r="BV163" s="223" t="str">
        <f t="shared" ca="1" si="98"/>
        <v>7.68754052874128-0.948167689044962i</v>
      </c>
      <c r="BW163" s="223" t="str">
        <f t="shared" ca="1" si="99"/>
        <v>-0.759220429769-7.70849438519676i</v>
      </c>
      <c r="BX163" s="223" t="str">
        <f t="shared" ca="1" si="100"/>
        <v>-7.72480493287376+0.569815844495222i</v>
      </c>
      <c r="BY163" s="223" t="str">
        <f t="shared" ca="1" si="101"/>
        <v>0.380068023463396+7.73646234690826i</v>
      </c>
      <c r="BZ163" s="223" t="str">
        <f t="shared" ca="1" si="102"/>
        <v>7.7434596053099-0.190091263666775i</v>
      </c>
      <c r="CA163" s="223" t="str">
        <f t="shared" ca="1" si="103"/>
        <v>-1.21459507219431E-13-7.74579249319194i</v>
      </c>
      <c r="CB163" s="223" t="str">
        <f t="shared" ca="1" si="104"/>
        <v>-7.74345960530987-0.190091263668183i</v>
      </c>
      <c r="CC163" s="223" t="str">
        <f t="shared" ca="1" si="105"/>
        <v>-0.380068023463264+7.73646234690827i</v>
      </c>
      <c r="CD163" s="223" t="str">
        <f t="shared" ca="1" si="106"/>
        <v>7.72480493287395+0.569815844492674i</v>
      </c>
      <c r="CE163" s="223" t="str">
        <f t="shared" ca="1" si="107"/>
        <v>0.759220429771824-7.70849438519648i</v>
      </c>
      <c r="CF163" s="223" t="str">
        <f t="shared" ca="1" si="108"/>
        <v>-7.6875405287412-0.948167689045597i</v>
      </c>
      <c r="CG163" s="223" t="str">
        <f t="shared" ca="1" si="109"/>
        <v>-1.13654380755767+7.66195598532718i</v>
      </c>
      <c r="CH163" s="223" t="str">
        <f t="shared" ca="1" si="110"/>
        <v>7.63175616612669+1.32423531457819i</v>
      </c>
      <c r="CI163" s="223" t="str">
        <f t="shared" ca="1" si="111"/>
        <v>1.51112915176923-7.59695926238004i</v>
      </c>
      <c r="CJ163" s="223" t="str">
        <f t="shared" ca="1" si="112"/>
        <v>-7.55758623444377-1.69711274125634i</v>
      </c>
      <c r="CK163" s="223" t="str">
        <f t="shared" ca="1" si="113"/>
        <v>-1.88207405348726+7.51366079915634i</v>
      </c>
      <c r="CL163" s="223" t="str">
        <f t="shared" ca="1" si="114"/>
        <v>7.46520941555541+2.0659016746911i</v>
      </c>
      <c r="CM163" s="223" t="str">
        <f t="shared" ca="1" si="115"/>
        <v>2.2484848739678-7.41226126894666i</v>
      </c>
      <c r="CN163" s="223" t="str">
        <f t="shared" ca="1" si="116"/>
        <v>-7.35484825331191-2.42971367003262i</v>
      </c>
      <c r="CO163" s="223" t="str">
        <f t="shared" ca="1" si="117"/>
        <v>-2.60947889743548+7.29300495210497i</v>
      </c>
      <c r="CP163" s="223" t="str">
        <f t="shared" ca="1" si="118"/>
        <v>7.22676861741518+2.78767227233255i</v>
      </c>
      <c r="CQ163" s="223" t="str">
        <f t="shared" ca="1" si="119"/>
        <v>2.96418645768324-7.15617914753927i</v>
      </c>
      <c r="CR163" s="223" t="str">
        <f t="shared" ca="1" si="120"/>
        <v>-7.08127906293176-3.13891512794993i</v>
      </c>
      <c r="CS163" s="223" t="str">
        <f t="shared" ca="1" si="121"/>
        <v>-3.31175303311517+7.00211348060292i</v>
      </c>
      <c r="CT163" s="223" t="str">
        <f t="shared" ca="1" si="122"/>
        <v>6.91873008693587+3.48259606209462i</v>
      </c>
      <c r="CU163" s="223" t="str">
        <f t="shared" ca="1" si="123"/>
        <v>3.6513413054221-6.83117910897578i</v>
      </c>
      <c r="CV163" s="223" t="str">
        <f t="shared" ca="1" si="124"/>
        <v>-6.73951328415476-3.81788711727968i</v>
      </c>
      <c r="CW163" s="223" t="str">
        <f t="shared" ca="1" si="125"/>
        <v>-3.98213317670428+6.64378782853425i</v>
      </c>
      <c r="CX163" s="223" t="str">
        <f t="shared" ca="1" si="126"/>
        <v>6.54406040355682+4.14398054799832i</v>
      </c>
      <c r="CY163" s="223" t="str">
        <f t="shared" ca="1" si="127"/>
        <v>4.30333174036353-6.44039108129068i</v>
      </c>
      <c r="CZ163" s="223" t="str">
        <f t="shared" ca="1" si="128"/>
        <v>-6.33284230825886-4.46009076660052i</v>
      </c>
      <c r="DA163" s="223" t="str">
        <f t="shared" ca="1" si="129"/>
        <v>-4.6141632009395+6.22147886781628i</v>
      </c>
      <c r="DB163" s="223" t="str">
        <f t="shared" ca="1" si="130"/>
        <v>6.10636784114444+4.76545623589449i</v>
      </c>
      <c r="DC163" s="223" t="str">
        <f t="shared" ca="1" si="131"/>
        <v>4.91387873820509-5.98757856681686i</v>
      </c>
      <c r="DD163" s="223" t="str">
        <f t="shared" ca="1" si="132"/>
        <v>-5.86518259905068-5.05934130370563i</v>
      </c>
      <c r="DE163" s="223" t="str">
        <f t="shared" ca="1" si="133"/>
        <v>-5.20175631119139+5.73925366459518i</v>
      </c>
      <c r="DF163" s="223" t="str">
        <f t="shared" ca="1" si="134"/>
        <v>5.60986761834161+5.34103797517588i</v>
      </c>
      <c r="DG163" s="223" t="str">
        <f t="shared" ca="1" si="135"/>
        <v>5.47710239759846-5.47710239760129i</v>
      </c>
      <c r="DH163" s="223" t="str">
        <f t="shared" ca="1" si="136"/>
        <v>-5.34103797517335-5.60986761834402i</v>
      </c>
      <c r="DI163" s="223" t="str">
        <f t="shared" ca="1" si="137"/>
        <v>-5.73925366459752+5.2017563111888i</v>
      </c>
      <c r="DJ163" s="223" t="str">
        <f t="shared" ca="1" si="138"/>
        <v>5.05934130370866+5.86518259904807i</v>
      </c>
      <c r="DK163" s="223" t="str">
        <f t="shared" ca="1" si="139"/>
        <v>5.98757856681418-4.91387873820835i</v>
      </c>
      <c r="DL163" s="223" t="str">
        <f t="shared" ca="1" si="140"/>
        <v>-4.76545623589173-6.10636784114658i</v>
      </c>
      <c r="DM163" s="223" t="str">
        <f t="shared" ca="1" si="141"/>
        <v>-6.22147886781848+4.61416320093651i</v>
      </c>
      <c r="DN163" s="223" t="str">
        <f t="shared" ca="1" si="142"/>
        <v>4.46009076660397+6.33284230825643i</v>
      </c>
      <c r="DO163" s="223" t="str">
        <f t="shared" ca="1" si="143"/>
        <v>6.44039108128833-4.30333174036703i</v>
      </c>
      <c r="DP163" s="223" t="str">
        <f t="shared" ca="1" si="144"/>
        <v>-4.14398054799537-6.54406040355868i</v>
      </c>
      <c r="DQ163" s="223" t="str">
        <f t="shared" ca="1" si="145"/>
        <v>-6.64378782853604+3.98213317670128i</v>
      </c>
      <c r="DR163" s="223" t="str">
        <f t="shared" ca="1" si="146"/>
        <v>3.81788711728316+6.73951328415279i</v>
      </c>
      <c r="DS163" s="223" t="str">
        <f t="shared" ca="1" si="147"/>
        <v>6.83117910897742-3.65134130541902i</v>
      </c>
      <c r="DT163" s="223" t="str">
        <f t="shared" ca="1" si="148"/>
        <v>-3.48259606209151-6.91873008693744i</v>
      </c>
      <c r="DU163" s="223" t="str">
        <f t="shared" ca="1" si="149"/>
        <v>-7.00211348060116+3.31175303311889i</v>
      </c>
      <c r="DV163" s="223" t="str">
        <f t="shared" ca="1" si="150"/>
        <v>3.13891512795378+7.08127906293006i</v>
      </c>
      <c r="DW163" s="223" t="str">
        <f t="shared" ca="1" si="151"/>
        <v>7.15617914754065-2.96418645767992i</v>
      </c>
      <c r="DX163" s="223" t="str">
        <f t="shared" ca="1" si="152"/>
        <v>-2.7876722723291-7.22676861741651i</v>
      </c>
      <c r="DY163" s="223" t="str">
        <f t="shared" ca="1" si="153"/>
        <v>-7.29300495210354+2.60947889743945i</v>
      </c>
      <c r="DZ163" s="223" t="str">
        <f t="shared" ca="1" si="154"/>
        <v>2.42971367003651+7.35484825331063i</v>
      </c>
      <c r="EA163" s="223" t="str">
        <f t="shared" ca="1" si="155"/>
        <v>7.41226126894773-2.24848487396425i</v>
      </c>
      <c r="EB163" s="223" t="str">
        <f t="shared" ca="1" si="156"/>
        <v>-2.06590167468774-7.46520941555634i</v>
      </c>
      <c r="EC163" s="223" t="str">
        <f t="shared" ca="1" si="157"/>
        <v>-7.51366079915534+1.88207405349124i</v>
      </c>
      <c r="ED163" s="223" t="str">
        <f t="shared" ca="1" si="158"/>
        <v>1.69711274125293+7.55758623444454i</v>
      </c>
      <c r="EE163" s="223" t="str">
        <f t="shared" ca="1" si="159"/>
        <v>7.59695926238074-1.51112915176571i</v>
      </c>
      <c r="EF163" s="223" t="str">
        <f t="shared" ca="1" si="160"/>
        <v>-1.32423531458223-7.63175616612598i</v>
      </c>
      <c r="EG163" s="223" t="str">
        <f t="shared" ca="1" si="161"/>
        <v>-7.66195598532656+1.13654380756183i</v>
      </c>
      <c r="EH163" s="223" t="str">
        <f t="shared" ca="1" si="162"/>
        <v>0.948167689042026+7.68754052874165i</v>
      </c>
      <c r="EI163" s="223" t="str">
        <f t="shared" ca="1" si="163"/>
        <v>7.70849438519684-0.759220429768244i</v>
      </c>
      <c r="EJ163" s="223" t="str">
        <f t="shared" ca="1" si="164"/>
        <v>-0.569815844496879-7.72480493287364i</v>
      </c>
      <c r="EK163" s="223" t="str">
        <f t="shared" ca="1" si="165"/>
        <v>-7.73646234690806+0.380068023467366i</v>
      </c>
      <c r="EL163" s="223" t="str">
        <f t="shared" ca="1" si="166"/>
        <v>0.190091263664476+7.74345960530996i</v>
      </c>
      <c r="EM163" s="223" t="str">
        <f t="shared" ca="1" si="167"/>
        <v>7.74579249319194-2.42919014438861E-13i</v>
      </c>
      <c r="EN163" s="223"/>
      <c r="EO163" s="223"/>
      <c r="EP163" s="223"/>
    </row>
    <row r="164" spans="1:146" ht="15" thickBot="1">
      <c r="A164" s="257">
        <f t="shared" si="168"/>
        <v>1.2500000000000007E-3</v>
      </c>
      <c r="B164" s="256">
        <v>64</v>
      </c>
      <c r="C164" s="230">
        <f t="shared" si="169"/>
        <v>12800</v>
      </c>
      <c r="D164" s="229">
        <f t="shared" si="170"/>
        <v>80424.771931898707</v>
      </c>
      <c r="E164" s="229" t="str">
        <f t="shared" si="171"/>
        <v>80424.7719318987i</v>
      </c>
      <c r="F164" s="229" t="str">
        <f t="shared" si="177"/>
        <v>0.738855786643659-0.430475253572051i</v>
      </c>
      <c r="G164" s="229" t="str">
        <f t="shared" si="178"/>
        <v>-4.99071904854426+0.968051643236041i</v>
      </c>
      <c r="H164" s="229" t="str">
        <f t="shared" si="180"/>
        <v>0.0358492638389922-0.00734965294595919i</v>
      </c>
      <c r="I164" s="229" t="str">
        <f t="shared" si="174"/>
        <v>-0.00658672492903819-0.00269564765399136i</v>
      </c>
      <c r="J164" s="255" t="str">
        <f ca="1">IMPRODUCT(1/N_FFT2,CA100)</f>
        <v>0.0445730160273375-0.000389151754505441i</v>
      </c>
      <c r="K164" s="254" t="str">
        <f t="shared" ca="1" si="175"/>
        <v>-0.000294639211843762-0.000117589910522832i</v>
      </c>
      <c r="N164" s="246">
        <f t="shared" ca="1" si="176"/>
        <v>18.202251738232555</v>
      </c>
      <c r="O164" s="223">
        <f t="shared" ca="1" si="39"/>
        <v>2.2022517382325555</v>
      </c>
      <c r="P164" s="223" t="str">
        <f t="shared" ca="1" si="40"/>
        <v>-7.68906560886021E-15-2.20225173823256i</v>
      </c>
      <c r="Q164" s="223" t="str">
        <f t="shared" ca="1" si="41"/>
        <v>-2.20225173823256-7.1157821716999E-15i</v>
      </c>
      <c r="R164" s="223" t="str">
        <f t="shared" ca="1" si="42"/>
        <v>-4.04712797162316E-16+2.20225173823256i</v>
      </c>
      <c r="S164" s="223" t="str">
        <f t="shared" ca="1" si="43"/>
        <v>2.20225173823256-7.2843528116979E-15i</v>
      </c>
      <c r="T164" s="223" t="str">
        <f t="shared" ca="1" si="44"/>
        <v>6.54249873453959E-15-2.20225173823256i</v>
      </c>
      <c r="U164" s="223" t="str">
        <f t="shared" ca="1" si="45"/>
        <v>-2.20225173823256-8.09425594324631E-16i</v>
      </c>
      <c r="V164" s="223" t="str">
        <f t="shared" ca="1" si="46"/>
        <v>5.38234592620215E-14+2.20225173823256i</v>
      </c>
      <c r="W164" s="223" t="str">
        <f t="shared" ca="1" si="47"/>
        <v>2.20225173823256-6.15125248708818E-14i</v>
      </c>
      <c r="X164" s="223" t="str">
        <f t="shared" ca="1" si="48"/>
        <v>-6.52896055424514E-14-2.20225173823256i</v>
      </c>
      <c r="Y164" s="223" t="str">
        <f t="shared" ca="1" si="49"/>
        <v>-2.20225173823256+7.29786711513115E-14i</v>
      </c>
      <c r="Z164" s="223" t="str">
        <f t="shared" ca="1" si="50"/>
        <v>8.06677367601718E-14+2.20225173823256i</v>
      </c>
      <c r="AA164" s="223" t="str">
        <f t="shared" ca="1" si="51"/>
        <v>2.20225173823256-9.22687873063224E-14i</v>
      </c>
      <c r="AB164" s="223" t="str">
        <f t="shared" ca="1" si="52"/>
        <v>-9.60458679778923E-14-2.20225173823256i</v>
      </c>
      <c r="AC164" s="223" t="str">
        <f t="shared" ca="1" si="53"/>
        <v>-2.20225173823256+1.07646918524043E-13i</v>
      </c>
      <c r="AD164" s="223" t="str">
        <f t="shared" ca="1" si="54"/>
        <v>-1.07647157292655E-13+2.20225173823256i</v>
      </c>
      <c r="AE164" s="223" t="str">
        <f t="shared" ca="1" si="55"/>
        <v>2.20225173823256+1.03870076621085E-13i</v>
      </c>
      <c r="AF164" s="223" t="str">
        <f t="shared" ca="1" si="56"/>
        <v>9.22690260749344E-14-2.20225173823256i</v>
      </c>
      <c r="AG164" s="223" t="str">
        <f t="shared" ca="1" si="57"/>
        <v>-2.20225173823256-8.84919454033647E-14i</v>
      </c>
      <c r="AH164" s="223" t="str">
        <f t="shared" ca="1" si="58"/>
        <v>-7.68908948572139E-14+2.20225173823256i</v>
      </c>
      <c r="AI164" s="223" t="str">
        <f t="shared" ca="1" si="59"/>
        <v>2.20225173823256+7.31138141856442E-14i</v>
      </c>
      <c r="AJ164" s="223" t="str">
        <f t="shared" ca="1" si="60"/>
        <v>6.15127636394935E-14-2.20225173823256i</v>
      </c>
      <c r="AK164" s="223" t="str">
        <f t="shared" ca="1" si="61"/>
        <v>-2.20225173823256-5.77356829679239E-14i</v>
      </c>
      <c r="AL164" s="223" t="str">
        <f t="shared" ca="1" si="62"/>
        <v>-5.39586022963542E-14+2.20225173823256i</v>
      </c>
      <c r="AM164" s="223" t="str">
        <f t="shared" ca="1" si="63"/>
        <v>2.20225173823256+3.45335818756223E-14i</v>
      </c>
      <c r="AN164" s="223" t="str">
        <f t="shared" ca="1" si="64"/>
        <v>3.07565012040527E-14-2.20225173823256i</v>
      </c>
      <c r="AO164" s="223" t="str">
        <f t="shared" ca="1" si="65"/>
        <v>-2.20225173823256-2.6979420532483E-14i</v>
      </c>
      <c r="AP164" s="223" t="str">
        <f t="shared" ca="1" si="66"/>
        <v>-2.32023398609133E-14+2.20225173823256i</v>
      </c>
      <c r="AQ164" s="223" t="str">
        <f t="shared" ca="1" si="67"/>
        <v>2.20225173823256+1.94252591893436E-14i</v>
      </c>
      <c r="AR164" s="223" t="str">
        <f t="shared" ca="1" si="68"/>
        <v>2.20225173823256+1.94252591893436E-14i</v>
      </c>
      <c r="AS164" s="223" t="str">
        <f t="shared" ca="1" si="69"/>
        <v>-2.20225173823256+3.77684190295782E-15i</v>
      </c>
      <c r="AT164" s="223" t="str">
        <f t="shared" ca="1" si="70"/>
        <v>7.55392257452754E-15+2.20225173823256i</v>
      </c>
      <c r="AU164" s="223" t="str">
        <f t="shared" ca="1" si="71"/>
        <v>2.20225173823256-1.13310032460973E-14i</v>
      </c>
      <c r="AV164" s="223" t="str">
        <f t="shared" ca="1" si="72"/>
        <v>-3.07560236668289E-14-2.20225173823256i</v>
      </c>
      <c r="AW164" s="223" t="str">
        <f t="shared" ca="1" si="73"/>
        <v>-2.20225173823256+3.45331043383988E-14i</v>
      </c>
      <c r="AX164" s="223" t="str">
        <f t="shared" ca="1" si="74"/>
        <v>3.83101850099684E-14+2.20225173823256i</v>
      </c>
      <c r="AY164" s="223" t="str">
        <f t="shared" ca="1" si="75"/>
        <v>2.20225173823256-4.20872656815381E-14i</v>
      </c>
      <c r="AZ164" s="223" t="str">
        <f t="shared" ca="1" si="76"/>
        <v>-6.15122861022697E-14-2.20225173823256i</v>
      </c>
      <c r="BA164" s="223" t="str">
        <f t="shared" ca="1" si="77"/>
        <v>-2.20225173823256+6.52893667738394E-14i</v>
      </c>
      <c r="BB164" s="223" t="str">
        <f t="shared" ca="1" si="78"/>
        <v>6.90664474454091E-14+2.20225173823256i</v>
      </c>
      <c r="BC164" s="223" t="str">
        <f t="shared" ca="1" si="79"/>
        <v>2.20225173823256-7.2843528116979E-14i</v>
      </c>
      <c r="BD164" s="223" t="str">
        <f t="shared" ca="1" si="80"/>
        <v>-7.66206087885487E-14-2.20225173823256i</v>
      </c>
      <c r="BE164" s="223" t="str">
        <f t="shared" ca="1" si="81"/>
        <v>-2.20225173823256+9.60456292092803E-14i</v>
      </c>
      <c r="BF164" s="223" t="str">
        <f t="shared" ca="1" si="82"/>
        <v>1.15470649630012E-13+2.20225173823256i</v>
      </c>
      <c r="BG164" s="223" t="str">
        <f t="shared" ca="1" si="83"/>
        <v>2.20225173823256+1.15471365935848E-13i</v>
      </c>
      <c r="BH164" s="223" t="str">
        <f t="shared" ca="1" si="84"/>
        <v>9.60463455151161E-14-2.20225173823256i</v>
      </c>
      <c r="BI164" s="223" t="str">
        <f t="shared" ca="1" si="85"/>
        <v>-2.20225173823256-1.07917204592708E-13i</v>
      </c>
      <c r="BJ164" s="223" t="str">
        <f t="shared" ca="1" si="86"/>
        <v>-8.84921841719765E-14+2.20225173823256i</v>
      </c>
      <c r="BK164" s="223" t="str">
        <f t="shared" ca="1" si="87"/>
        <v>2.20225173823256+6.90671637512449E-14i</v>
      </c>
      <c r="BL164" s="223" t="str">
        <f t="shared" ca="1" si="88"/>
        <v>8.09380228288372E-14-2.20225173823256i</v>
      </c>
      <c r="BM164" s="223" t="str">
        <f t="shared" ca="1" si="89"/>
        <v>-2.20225173823256-6.15130024081055E-14i</v>
      </c>
      <c r="BN164" s="223" t="str">
        <f t="shared" ca="1" si="90"/>
        <v>-7.33838614856976E-14+2.20225173823256i</v>
      </c>
      <c r="BO164" s="223" t="str">
        <f t="shared" ca="1" si="91"/>
        <v>2.20225173823256+5.3958841064966E-14i</v>
      </c>
      <c r="BP164" s="223" t="str">
        <f t="shared" ca="1" si="92"/>
        <v>3.45338206442343E-14-2.20225173823256i</v>
      </c>
      <c r="BQ164" s="223" t="str">
        <f t="shared" ca="1" si="93"/>
        <v>-2.20225173823256-4.64046797218266E-14i</v>
      </c>
      <c r="BR164" s="223" t="str">
        <f t="shared" ca="1" si="94"/>
        <v>-2.6979659301095E-14+2.20225173823256i</v>
      </c>
      <c r="BS164" s="223" t="str">
        <f t="shared" ca="1" si="95"/>
        <v>2.20225173823256+3.88505183786871E-14i</v>
      </c>
      <c r="BT164" s="223" t="str">
        <f t="shared" ca="1" si="96"/>
        <v>1.94254979579555E-14-2.20225173823256i</v>
      </c>
      <c r="BU164" s="223" t="str">
        <f t="shared" ca="1" si="97"/>
        <v>-2.20225173823256-4.77537223790343E-19i</v>
      </c>
      <c r="BV164" s="223" t="str">
        <f t="shared" ca="1" si="98"/>
        <v>-1.1871336614816E-14+2.20225173823256i</v>
      </c>
      <c r="BW164" s="223" t="str">
        <f t="shared" ca="1" si="99"/>
        <v>2.20225173823256-7.55368380591564E-15i</v>
      </c>
      <c r="BX164" s="223" t="str">
        <f t="shared" ca="1" si="100"/>
        <v>-2.69787042266474E-14-2.20225173823256i</v>
      </c>
      <c r="BY164" s="223" t="str">
        <f t="shared" ca="1" si="101"/>
        <v>-2.20225173823256+1.51078451490551E-14i</v>
      </c>
      <c r="BZ164" s="223" t="str">
        <f t="shared" ca="1" si="102"/>
        <v>3.45328655697868E-14+2.20225173823256i</v>
      </c>
      <c r="CA164" s="223" t="str">
        <f t="shared" ca="1" si="103"/>
        <v>2.20225173823256+8.53622619460876E-13i</v>
      </c>
      <c r="CB164" s="223" t="str">
        <f t="shared" ca="1" si="104"/>
        <v>6.15126442551876E-13-2.20225173823256i</v>
      </c>
      <c r="CC164" s="223" t="str">
        <f t="shared" ca="1" si="105"/>
        <v>-2.20225173823256-3.76630265642877E-13i</v>
      </c>
      <c r="CD164" s="223" t="str">
        <f t="shared" ca="1" si="106"/>
        <v>-1.69429968232202E-13+2.20225173823256i</v>
      </c>
      <c r="CE164" s="223" t="str">
        <f t="shared" ca="1" si="107"/>
        <v>2.20225173823256-6.90662086767973E-14i</v>
      </c>
      <c r="CF164" s="223" t="str">
        <f t="shared" ca="1" si="108"/>
        <v>-3.07562385585797E-13-2.20225173823256i</v>
      </c>
      <c r="CG164" s="223" t="str">
        <f t="shared" ca="1" si="109"/>
        <v>-2.20225173823256+5.14762682996471E-13i</v>
      </c>
      <c r="CH164" s="223" t="str">
        <f t="shared" ca="1" si="110"/>
        <v>7.5325885990547E-13+2.20225173823256i</v>
      </c>
      <c r="CI164" s="223" t="str">
        <f t="shared" ca="1" si="111"/>
        <v>2.20225173823256-9.9175503681447E-13i</v>
      </c>
      <c r="CJ164" s="223" t="str">
        <f t="shared" ca="1" si="112"/>
        <v>9.91756230657529E-13-2.20225173823256i</v>
      </c>
      <c r="CK164" s="223" t="str">
        <f t="shared" ca="1" si="113"/>
        <v>-2.20225173823256-7.84555933246853E-13i</v>
      </c>
      <c r="CL164" s="223" t="str">
        <f t="shared" ca="1" si="114"/>
        <v>-5.46059756337856E-13+2.20225173823256i</v>
      </c>
      <c r="CM164" s="223" t="str">
        <f t="shared" ca="1" si="115"/>
        <v>2.20225173823256+3.07563579428856E-13i</v>
      </c>
      <c r="CN164" s="223" t="str">
        <f t="shared" ca="1" si="116"/>
        <v>1.00363282018181E-13-2.20225173823256i</v>
      </c>
      <c r="CO164" s="223" t="str">
        <f t="shared" ca="1" si="117"/>
        <v>-2.20225173823256+1.38132894890818E-13i</v>
      </c>
      <c r="CP164" s="223" t="str">
        <f t="shared" ca="1" si="118"/>
        <v>3.76629071799818E-13+2.20225173823256i</v>
      </c>
      <c r="CQ164" s="223" t="str">
        <f t="shared" ca="1" si="119"/>
        <v>2.20225173823256-5.83829369210494E-13i</v>
      </c>
      <c r="CR164" s="223" t="str">
        <f t="shared" ca="1" si="120"/>
        <v>-8.22325546119491E-13-2.20225173823256i</v>
      </c>
      <c r="CS164" s="223" t="str">
        <f t="shared" ca="1" si="121"/>
        <v>-2.20225173823256+1.02952584353017E-12i</v>
      </c>
      <c r="CT164" s="223" t="str">
        <f t="shared" ca="1" si="122"/>
        <v>-9.22689544443508E-13+2.20225173823256i</v>
      </c>
      <c r="CU164" s="223" t="str">
        <f t="shared" ca="1" si="123"/>
        <v>2.20225173823256+6.84193367534508E-13i</v>
      </c>
      <c r="CV164" s="223" t="str">
        <f t="shared" ca="1" si="124"/>
        <v>4.45697190625509E-13-2.20225173823256i</v>
      </c>
      <c r="CW164" s="223" t="str">
        <f t="shared" ca="1" si="125"/>
        <v>-2.20225173823256-2.6979277271316E-13i</v>
      </c>
      <c r="CX164" s="223" t="str">
        <f t="shared" ca="1" si="126"/>
        <v>-3.12965958041595E-14+2.20225173823256i</v>
      </c>
      <c r="CY164" s="223" t="str">
        <f t="shared" ca="1" si="127"/>
        <v>2.20225173823256-2.0719958110484E-13i</v>
      </c>
      <c r="CZ164" s="223" t="str">
        <f t="shared" ca="1" si="128"/>
        <v>-4.45695758013839E-13-2.20225173823256i</v>
      </c>
      <c r="DA164" s="223" t="str">
        <f t="shared" ca="1" si="129"/>
        <v>-2.20225173823256+6.84191934922838E-13i</v>
      </c>
      <c r="DB164" s="223" t="str">
        <f t="shared" ca="1" si="130"/>
        <v>9.22688111831838E-13+2.20225173823256i</v>
      </c>
      <c r="DC164" s="223" t="str">
        <f t="shared" ca="1" si="131"/>
        <v>2.20225173823256+1.09211903513849E-12i</v>
      </c>
      <c r="DD164" s="223" t="str">
        <f t="shared" ca="1" si="132"/>
        <v>8.53622858229487E-13-2.20225173823256i</v>
      </c>
      <c r="DE164" s="223" t="str">
        <f t="shared" ca="1" si="133"/>
        <v>-2.20225173823256-6.15126681320488E-13i</v>
      </c>
      <c r="DF164" s="223" t="str">
        <f t="shared" ca="1" si="134"/>
        <v>-3.76630504411488E-13+2.20225173823256i</v>
      </c>
      <c r="DG164" s="223" t="str">
        <f t="shared" ca="1" si="135"/>
        <v>2.20225173823256+1.3813432750249E-13i</v>
      </c>
      <c r="DH164" s="223" t="str">
        <f t="shared" ca="1" si="136"/>
        <v>-3.77700904098614E-14-2.20225173823256i</v>
      </c>
      <c r="DI164" s="223" t="str">
        <f t="shared" ca="1" si="137"/>
        <v>-2.20225173823256+2.7626626731886E-13i</v>
      </c>
      <c r="DJ164" s="223" t="str">
        <f t="shared" ca="1" si="138"/>
        <v>5.14762444227859E-13+2.20225173823256i</v>
      </c>
      <c r="DK164" s="223" t="str">
        <f t="shared" ca="1" si="139"/>
        <v>2.20225173823256-7.53258621136859E-13i</v>
      </c>
      <c r="DL164" s="223" t="str">
        <f t="shared" ca="1" si="140"/>
        <v>-9.91754798045858E-13-2.20225173823256i</v>
      </c>
      <c r="DM164" s="223" t="str">
        <f t="shared" ca="1" si="141"/>
        <v>-2.20225173823256-1.02305234892447E-12i</v>
      </c>
      <c r="DN164" s="223" t="str">
        <f t="shared" ca="1" si="142"/>
        <v>-7.84556172015467E-13+2.20225173823256i</v>
      </c>
      <c r="DO164" s="223" t="str">
        <f t="shared" ca="1" si="143"/>
        <v>2.20225173823256+5.46059995106467E-13i</v>
      </c>
      <c r="DP164" s="223" t="str">
        <f t="shared" ca="1" si="144"/>
        <v>3.07563818197468E-13-2.20225173823256i</v>
      </c>
      <c r="DQ164" s="223" t="str">
        <f t="shared" ca="1" si="145"/>
        <v>-2.20225173823256-6.90676412884687E-14i</v>
      </c>
      <c r="DR164" s="223" t="str">
        <f t="shared" ca="1" si="146"/>
        <v>1.06836776623882E-13+2.20225173823256i</v>
      </c>
      <c r="DS164" s="223" t="str">
        <f t="shared" ca="1" si="147"/>
        <v>2.20225173823256-3.45332953532881E-13i</v>
      </c>
      <c r="DT164" s="223" t="str">
        <f t="shared" ca="1" si="148"/>
        <v>-5.8382913044188E-13-2.20225173823256i</v>
      </c>
      <c r="DU164" s="223" t="str">
        <f t="shared" ca="1" si="149"/>
        <v>-2.20225173823256+8.22325307350879E-13i</v>
      </c>
      <c r="DV164" s="223" t="str">
        <f t="shared" ca="1" si="150"/>
        <v>1.06082148425988E-12+2.20225173823256i</v>
      </c>
      <c r="DW164" s="223" t="str">
        <f t="shared" ca="1" si="151"/>
        <v>2.20225173823256+9.53985662710443E-13i</v>
      </c>
      <c r="DX164" s="223" t="str">
        <f t="shared" ca="1" si="152"/>
        <v>7.15489485801446E-13-2.20225173823256i</v>
      </c>
      <c r="DY164" s="223" t="str">
        <f t="shared" ca="1" si="153"/>
        <v>-2.20225173823256-4.76993308892447E-13i</v>
      </c>
      <c r="DZ164" s="223" t="str">
        <f t="shared" ca="1" si="154"/>
        <v>-2.38497131983447E-13+2.20225173823256i</v>
      </c>
      <c r="EA164" s="223" t="str">
        <f t="shared" ca="1" si="155"/>
        <v>2.20225173823256+9.55074447580686E-19i</v>
      </c>
      <c r="EB164" s="223" t="str">
        <f t="shared" ca="1" si="156"/>
        <v>-2.38495221834552E-13-2.20225173823256i</v>
      </c>
      <c r="EC164" s="223" t="str">
        <f t="shared" ca="1" si="157"/>
        <v>-2.20225173823256+4.14399639746903E-13i</v>
      </c>
      <c r="ED164" s="223" t="str">
        <f t="shared" ca="1" si="158"/>
        <v>6.52895816655903E-13+2.20225173823256i</v>
      </c>
      <c r="EE164" s="223" t="str">
        <f t="shared" ca="1" si="159"/>
        <v>2.20225173823256-8.913919935649E-13i</v>
      </c>
      <c r="EF164" s="223" t="str">
        <f t="shared" ca="1" si="160"/>
        <v>1.06082339440877E-12-2.20225173823256i</v>
      </c>
      <c r="EG164" s="223" t="str">
        <f t="shared" ca="1" si="161"/>
        <v>-2.20225173823256-8.22327217499775E-13i</v>
      </c>
      <c r="EH164" s="223" t="str">
        <f t="shared" ca="1" si="162"/>
        <v>-6.46422799587423E-13+2.20225173823256i</v>
      </c>
      <c r="EI164" s="223" t="str">
        <f t="shared" ca="1" si="163"/>
        <v>2.20225173823256+4.07926622678424E-13i</v>
      </c>
      <c r="EJ164" s="223" t="str">
        <f t="shared" ca="1" si="164"/>
        <v>1.69430445769426E-13-2.20225173823256i</v>
      </c>
      <c r="EK164" s="223" t="str">
        <f t="shared" ca="1" si="165"/>
        <v>-2.20225173823256+6.90657311395735E-14i</v>
      </c>
      <c r="EL164" s="223" t="str">
        <f t="shared" ca="1" si="166"/>
        <v>3.07561908048573E-13+2.20225173823256i</v>
      </c>
      <c r="EM164" s="223" t="str">
        <f t="shared" ca="1" si="167"/>
        <v>2.20225173823256-4.83466325960924E-13i</v>
      </c>
      <c r="EN164" s="223"/>
      <c r="EO164" s="223"/>
      <c r="EP164" s="223"/>
    </row>
    <row r="165" spans="1:146" ht="15" thickBot="1">
      <c r="A165" s="257">
        <f t="shared" ref="A165:A228" si="181">A164+Div_Nt_load2</f>
        <v>1.2695312500000007E-3</v>
      </c>
      <c r="B165" s="256">
        <v>65</v>
      </c>
      <c r="C165" s="230">
        <f t="shared" ref="C165:C228" si="182">C164+1/time_load2</f>
        <v>13000</v>
      </c>
      <c r="D165" s="229">
        <f t="shared" si="170"/>
        <v>81681.408993334626</v>
      </c>
      <c r="E165" s="229" t="str">
        <f t="shared" si="171"/>
        <v>81681.4089933346i</v>
      </c>
      <c r="F165" s="229" t="str">
        <f t="shared" ref="F165:F196" si="183">IF(freq_ratio2&gt;1,IMPRODUCT(Kth_2/(2/rload2-Kfeed2/Gdc_ccm2),IMDIV(COMPLEX(1,Rc_2*Coutput2*microF2*miliOhm2*D165),IMSUM(1,IMPRODUCT(E165,1/omega1_2),IMPRODUCT(E165,E165,1/omega2_2),IMPRODUCT(E165,E165,E165,1/omega3_2)))),IMPRODUCT(Kth_2/(2/rload2-Kfeed2/Gdc_dcm2),(IMDIV(COMPLEX(1,Rc_2*Coutput2*microF2*miliOhm2*D165),IMSUM(1,IMDIV(E165,omegat2),IMDIV(IMPRODUCT(E165,E165),omegapole0^2*(1-2*Gdc_dcm2/(Kfeed2*rload2))))))))</f>
        <v>0.736837035287148-0.431226822731882i</v>
      </c>
      <c r="G165" s="229" t="str">
        <f t="shared" ref="G165:G196" si="184">IMPRODUCT(IMPRODUCT(-currentransferratio2*RFB_2/(Rfeedforward2),IMDIV(COMPLEX(1,(Rfeedforward2*kiliOhm2+q_Rz_Cz_2*Rzero2)*q_Rz_Cz_2*Czero2*nanoF2*D165),IMPRODUCT(COMPLEX(1,q_Rz_Cz_2*Rzero2*Czero2*nanoF2*D165),COMPLEX(1,D165/(2*PI()*F_roll2*kilihertz2))))),IMSUM(feedtype2,IMDIV(COMPLEX(1,Rvolt2*Cvolt2*nanoF2*kiliOhm2*D165),IMPRODUCT(Rupper2*kiliOhm2*(Cvolt2*nanoF2+Cforward2*picoF2),COMPLEX(1,Rvolt2*Cvolt2*Cforward2*picoF2*nanoF2*kiliOhm2*D165/(Cvolt2*nanoF2+Cforward2*picoF2)),E165))))</f>
        <v>-4.9810947135342+1.0168183116653i</v>
      </c>
      <c r="H165" s="229" t="str">
        <f t="shared" si="180"/>
        <v>0.0358466803167883-0.00723670433091924i</v>
      </c>
      <c r="I165" s="229" t="str">
        <f t="shared" si="174"/>
        <v>-0.00656463244290624-0.00278427354992624i</v>
      </c>
      <c r="J165" s="255" t="str">
        <f ca="1">IMPRODUCT(1/N_FFT2,CB100)</f>
        <v>-0.0223287801184744-0.00570214120782762i</v>
      </c>
      <c r="K165" s="254" t="str">
        <f t="shared" ca="1" si="175"/>
        <v>0.000130703913433358+0.0000996018930529249i</v>
      </c>
      <c r="N165" s="246">
        <f t="shared" ref="N165:N228" ca="1" si="185">Ioutput2+O165</f>
        <v>23.750184280239104</v>
      </c>
      <c r="O165" s="223">
        <f t="shared" ref="O165:O228" ca="1" si="186">I_step2*(th_2/time_load2-0.5)+2*I_step2*(th_2/time_load2)*SUMPRODUCT((SIN(ROW(INDIRECT(1&amp;":"&amp;N_FFT2))*PI()*th_2/time_load2)/(ROW(INDIRECT(1&amp;":"&amp;N_FFT2))*PI()*th_2/time_load2))*(SIN(ROW(INDIRECT(1&amp;":"&amp;N_FFT2))*PI()*transient2/time_load2)/(ROW(INDIRECT(1&amp;":"&amp;N_FFT2))*PI()*transient2/time_load2))*COS(ROW(INDIRECT(1&amp;":"&amp;N_FFT2))*2*PI()*Div_Nt_load2*B165/time_load2-ROW(INDIRECT(1&amp;":"&amp;N_FFT2))*PI()*(time_load2-transient2)/time_load2))</f>
        <v>7.7501842802391057</v>
      </c>
      <c r="P165" s="223" t="str">
        <f t="shared" ref="P165:P228" ca="1" si="187">IMPRODUCT(O165,IMEXP(COMPLEX(0,-2*PI()*1*B165/Nt_load2)))</f>
        <v>-0.190199043516055-7.74785006963292i</v>
      </c>
      <c r="Q165" s="223" t="str">
        <f t="shared" ref="Q165:Q228" ca="1" si="188">IMPRODUCT(O165,IMEXP(COMPLEX(0,-2*PI()*2*B165/Nt_load2)))</f>
        <v>-7.74084884385558+0.380283518240217i</v>
      </c>
      <c r="R165" s="223" t="str">
        <f t="shared" ref="R165:R228" ca="1" si="189">IMPRODUCT(O165,IMEXP(COMPLEX(0,-2*PI()*3*B165/Nt_load2)))</f>
        <v>0.570138924392789+7.72918482018366i</v>
      </c>
      <c r="S165" s="223" t="str">
        <f t="shared" ref="S165:S228" ca="1" si="190">IMPRODUCT(O165,IMEXP(COMPLEX(0,-2*PI()*4*B165/Nt_load2)))</f>
        <v>7.71286502458891-0.759650900176167i</v>
      </c>
      <c r="T165" s="223" t="str">
        <f t="shared" ref="T165:T228" ca="1" si="191">IMPRODUCT(O165,IMEXP(COMPLEX(0,-2*PI()*5*B165/Nt_load2)))</f>
        <v>-0.948705290662388-7.69189928750595i</v>
      </c>
      <c r="U165" s="223" t="str">
        <f t="shared" ref="U165:U228" ca="1" si="192">IMPRODUCT(O165,IMEXP(COMPLEX(0,-2*PI()*6*B165/Nt_load2)))</f>
        <v>-7.66630023791083+1.13718821655596i</v>
      </c>
      <c r="V165" s="223" t="str">
        <f t="shared" ref="V165:V228" ca="1" si="193">IMPRODUCT(O165,IMEXP(COMPLEX(0,-2*PI()*7*B165/Nt_load2)))</f>
        <v>1.32498614279032+7.63608329571378i</v>
      </c>
      <c r="W165" s="223" t="str">
        <f t="shared" ref="W165:W228" ca="1" si="194">IMPRODUCT(O165,IMEXP(COMPLEX(0,-2*PI()*8*B165/Nt_load2)))</f>
        <v>7.60126666247107-1.51198594691592i</v>
      </c>
      <c r="X165" s="223" t="str">
        <f t="shared" ref="X165:X228" ca="1" si="195">IMPRODUCT(O165,IMEXP(COMPLEX(0,-2*PI()*9*B165/Nt_load2)))</f>
        <v>-1.69807498724465-7.56187131042042i</v>
      </c>
      <c r="Y165" s="223" t="str">
        <f t="shared" ref="Y165:Y228" ca="1" si="196">IMPRODUCT(O165,IMEXP(COMPLEX(0,-2*PI()*10*B165/Nt_load2)))</f>
        <v>-7.51792096984894+1.88314117069617i</v>
      </c>
      <c r="Z165" s="223" t="str">
        <f t="shared" ref="Z165:Z228" ca="1" si="197">IMPRODUCT(O165,IMEXP(COMPLEX(0,-2*PI()*11*B165/Nt_load2)))</f>
        <v>2.06707302032092+7.46944211479858i</v>
      </c>
      <c r="AA165" s="223" t="str">
        <f t="shared" ref="AA165:AA228" ca="1" si="198">IMPRODUCT(O165,IMEXP(COMPLEX(0,-2*PI()*12*B165/Nt_load2)))</f>
        <v>7.4164639471185-2.24975974245181i</v>
      </c>
      <c r="AB165" s="223" t="str">
        <f t="shared" ref="AB165:AB228" ca="1" si="199">IMPRODUCT(O165,IMEXP(COMPLEX(0,-2*PI()*13*B165/Nt_load2)))</f>
        <v>-2.43109129343776-7.35901837887612i</v>
      </c>
      <c r="AC165" s="223" t="str">
        <f t="shared" ref="AC165:AC228" ca="1" si="200">IMPRODUCT(O165,IMEXP(COMPLEX(0,-2*PI()*14*B165/Nt_load2)))</f>
        <v>-7.29714001313397+2.61095844593218i</v>
      </c>
      <c r="AD165" s="223" t="str">
        <f t="shared" ref="AD165:AD228" ca="1" si="201">IMPRODUCT(O165,IMEXP(COMPLEX(0,-2*PI()*15*B165/Nt_load2)))</f>
        <v>2.78925285468952+7.23086612310529i</v>
      </c>
      <c r="AE165" s="223" t="str">
        <f t="shared" ref="AE165:AE228" ca="1" si="202">IMPRODUCT(O165,IMEXP(COMPLEX(0,-2*PI()*16*B165/Nt_load2)))</f>
        <v>7.16023662970354-2.96586712182407i</v>
      </c>
      <c r="AF165" s="223" t="str">
        <f t="shared" ref="AF165:AF228" ca="1" si="203">IMPRODUCT(O165,IMEXP(COMPLEX(0,-2*PI()*17*B165/Nt_load2)))</f>
        <v>-3.14069486150465-7.08529407749486i</v>
      </c>
      <c r="AG165" s="223" t="str">
        <f t="shared" ref="AG165:AG228" ca="1" si="204">IMPRODUCT(O165,IMEXP(COMPLEX(0,-2*PI()*18*B165/Nt_load2)))</f>
        <v>-7.00608360906978+3.3136307640395i</v>
      </c>
      <c r="AH165" s="223" t="str">
        <f t="shared" ref="AH165:AH228" ca="1" si="205">IMPRODUCT(O165,IMEXP(COMPLEX(0,-2*PI()*19*B165/Nt_load2)))</f>
        <v>3.48457065930673+6.92265293785295i</v>
      </c>
      <c r="AI165" s="223" t="str">
        <f t="shared" ref="AI165:AI228" ca="1" si="206">IMPRODUCT(O165,IMEXP(COMPLEX(0,-2*PI()*20*B165/Nt_load2)))</f>
        <v>6.83505231936136-3.6534115795046i</v>
      </c>
      <c r="AJ165" s="223" t="str">
        <f t="shared" ref="AJ165:AJ228" ca="1" si="207">IMPRODUCT(O165,IMEXP(COMPLEX(0,-2*PI()*21*B165/Nt_load2)))</f>
        <v>-3.82005182117753-6.74333452093128i</v>
      </c>
      <c r="AK165" s="223" t="str">
        <f t="shared" ref="AK165:AK228" ca="1" si="208">IMPRODUCT(O165,IMEXP(COMPLEX(0,-2*PI()*22*B165/Nt_load2)))</f>
        <v>-6.64755478993532+3.9843910064743i</v>
      </c>
      <c r="AL165" s="223" t="str">
        <f t="shared" ref="AL165:AL228" ca="1" si="209">IMPRODUCT(O165,IMEXP(COMPLEX(0,-2*PI()*23*B165/Nt_load2)))</f>
        <v>4.14633014361408+6.54777082050239i</v>
      </c>
      <c r="AM165" s="223" t="str">
        <f t="shared" ref="AM165:AM228" ca="1" si="210">IMPRODUCT(O165,IMEXP(COMPLEX(0,-2*PI()*24*B165/Nt_load2)))</f>
        <v>6.4440427187637-4.30577168651727i</v>
      </c>
      <c r="AN165" s="223" t="str">
        <f t="shared" ref="AN165:AN228" ca="1" si="211">IMPRODUCT(O165,IMEXP(COMPLEX(0,-2*PI()*25*B165/Nt_load2)))</f>
        <v>-4.46261959355968-6.3364329666495i</v>
      </c>
      <c r="AO165" s="223" t="str">
        <f t="shared" ref="AO165:AO228" ca="1" si="212">IMPRODUCT(O165,IMEXP(COMPLEX(0,-2*PI()*26*B165/Nt_load2)))</f>
        <v>-6.22500638425112+4.61677938542639i</v>
      </c>
      <c r="AP165" s="223" t="str">
        <f t="shared" ref="AP165:AP228" ca="1" si="213">IMPRODUCT(O165,IMEXP(COMPLEX(0,-2*PI()*27*B165/Nt_load2)))</f>
        <v>4.76815820202445+6.1098300907744i</v>
      </c>
      <c r="AQ165" s="223" t="str">
        <f t="shared" ref="AQ165:AQ228" ca="1" si="214">IMPRODUCT(O165,IMEXP(COMPLEX(0,-2*PI()*28*B165/Nt_load2)))</f>
        <v>5.99097346411225-4.91666485841451i</v>
      </c>
      <c r="AR165" s="223" t="str">
        <f t="shared" ref="AR165:AR228" ca="1" si="215">IMPRODUCT(O165,IMEXP(COMPLEX(0,-2*PI()*28*B165/Nt_load2)))</f>
        <v>5.99097346411225-4.91666485841451i</v>
      </c>
      <c r="AS165" s="223" t="str">
        <f t="shared" ref="AS165:AS228" ca="1" si="216">IMPRODUCT(O165,IMEXP(COMPLEX(0,-2*PI()*30*B165/Nt_load2)))</f>
        <v>-5.74250776415151+5.20470565510913i</v>
      </c>
      <c r="AT165" s="223" t="str">
        <f t="shared" ref="AT165:AT228" ca="1" si="217">IMPRODUCT(O165,IMEXP(COMPLEX(0,-2*PI()*31*B165/Nt_load2)))</f>
        <v>5.34406629040887+5.61304835729935i</v>
      </c>
      <c r="AU165" s="223" t="str">
        <f t="shared" ref="AU165:AU228" ca="1" si="218">IMPRODUCT(O165,IMEXP(COMPLEX(0,-2*PI()*32*B165/Nt_load2)))</f>
        <v>5.48020786000267-5.48020786000223i</v>
      </c>
      <c r="AV165" s="223" t="str">
        <f t="shared" ref="AV165:AV228" ca="1" si="219">IMPRODUCT(O165,IMEXP(COMPLEX(0,-2*PI()*33*B165/Nt_load2)))</f>
        <v>-5.61304835729945-5.34406629040877i</v>
      </c>
      <c r="AW165" s="223" t="str">
        <f t="shared" ref="AW165:AW228" ca="1" si="220">IMPRODUCT(O165,IMEXP(COMPLEX(0,-2*PI()*34*B165/Nt_load2)))</f>
        <v>-5.20470565510902+5.74250776415161i</v>
      </c>
      <c r="AX165" s="223" t="str">
        <f t="shared" ref="AX165:AX228" ca="1" si="221">IMPRODUCT(O165,IMEXP(COMPLEX(0,-2*PI()*35*B165/Nt_load2)))</f>
        <v>5.86850809905233+5.06220989973969i</v>
      </c>
      <c r="AY165" s="223" t="str">
        <f t="shared" ref="AY165:AY228" ca="1" si="222">IMPRODUCT(O165,IMEXP(COMPLEX(0,-2*PI()*36*B165/Nt_load2)))</f>
        <v>4.9166648584144-5.99097346411234i</v>
      </c>
      <c r="AZ165" s="223" t="str">
        <f t="shared" ref="AZ165:AZ228" ca="1" si="223">IMPRODUCT(O165,IMEXP(COMPLEX(0,-2*PI()*37*B165/Nt_load2)))</f>
        <v>-6.10983009077449-4.76815820202433i</v>
      </c>
      <c r="BA165" s="223" t="str">
        <f t="shared" ref="BA165:BA228" ca="1" si="224">IMPRODUCT(O165,IMEXP(COMPLEX(0,-2*PI()*38*B165/Nt_load2)))</f>
        <v>-4.61677938542689+6.22500638425075i</v>
      </c>
      <c r="BB165" s="223" t="str">
        <f t="shared" ref="BB165:BB228" ca="1" si="225">IMPRODUCT(O165,IMEXP(COMPLEX(0,-2*PI()*39*B165/Nt_load2)))</f>
        <v>6.33643296664959+4.46261959355956i</v>
      </c>
      <c r="BC165" s="223" t="str">
        <f t="shared" ref="BC165:BC228" ca="1" si="226">IMPRODUCT(O165,IMEXP(COMPLEX(0,-2*PI()*40*B165/Nt_load2)))</f>
        <v>4.30577168651715-6.44404271876379i</v>
      </c>
      <c r="BD165" s="223" t="str">
        <f t="shared" ref="BD165:BD228" ca="1" si="227">IMPRODUCT(O165,IMEXP(COMPLEX(0,-2*PI()*41*B165/Nt_load2)))</f>
        <v>-6.54777082050206-4.14633014361461i</v>
      </c>
      <c r="BE165" s="223" t="str">
        <f t="shared" ref="BE165:BE228" ca="1" si="228">IMPRODUCT(O165,IMEXP(COMPLEX(0,-2*PI()*42*B165/Nt_load2)))</f>
        <v>-3.98439100647412+6.64755478993543i</v>
      </c>
      <c r="BF165" s="223" t="str">
        <f t="shared" ref="BF165:BF228" ca="1" si="229">IMPRODUCT(O165,IMEXP(COMPLEX(0,-2*PI()*43*B165/Nt_load2)))</f>
        <v>6.74333452093136+3.8200518211774i</v>
      </c>
      <c r="BG165" s="223" t="str">
        <f t="shared" ref="BG165:BG228" ca="1" si="230">IMPRODUCT(O165,IMEXP(COMPLEX(0,-2*PI()*44*B165/Nt_load2)))</f>
        <v>3.65341157950512-6.83505231936108i</v>
      </c>
      <c r="BH165" s="223" t="str">
        <f t="shared" ref="BH165:BH228" ca="1" si="231">IMPRODUCT(O165,IMEXP(COMPLEX(0,-2*PI()*45*B165/Nt_load2)))</f>
        <v>-6.922652937853-3.48457065930662i</v>
      </c>
      <c r="BI165" s="223" t="str">
        <f t="shared" ref="BI165:BI228" ca="1" si="232">IMPRODUCT(O165,IMEXP(COMPLEX(0,-2*PI()*46*B165/Nt_load2)))</f>
        <v>-3.31363076403935+7.00608360906986i</v>
      </c>
      <c r="BJ165" s="223" t="str">
        <f t="shared" ref="BJ165:BJ228" ca="1" si="233">IMPRODUCT(O165,IMEXP(COMPLEX(0,-2*PI()*47*B165/Nt_load2)))</f>
        <v>7.08529407749459+3.14069486150525i</v>
      </c>
      <c r="BK165" s="223" t="str">
        <f t="shared" ref="BK165:BK228" ca="1" si="234">IMPRODUCT(O165,IMEXP(COMPLEX(0,-2*PI()*48*B165/Nt_load2)))</f>
        <v>2.96586712182391-7.16023662970361i</v>
      </c>
      <c r="BL165" s="223" t="str">
        <f t="shared" ref="BL165:BL228" ca="1" si="235">IMPRODUCT(O165,IMEXP(COMPLEX(0,-2*PI()*49*B165/Nt_load2)))</f>
        <v>-7.23086612310533-2.78925285468941i</v>
      </c>
      <c r="BM165" s="223" t="str">
        <f t="shared" ref="BM165:BM228" ca="1" si="236">IMPRODUCT(O165,IMEXP(COMPLEX(0,-2*PI()*50*B165/Nt_load2)))</f>
        <v>-2.61095844593274+7.29714001313376i</v>
      </c>
      <c r="BN165" s="223" t="str">
        <f t="shared" ref="BN165:BN228" ca="1" si="237">IMPRODUCT(O165,IMEXP(COMPLEX(0,-2*PI()*51*B165/Nt_load2)))</f>
        <v>7.35901837887616+2.43109129343765i</v>
      </c>
      <c r="BO165" s="223" t="str">
        <f t="shared" ref="BO165:BO228" ca="1" si="238">IMPRODUCT(O165,IMEXP(COMPLEX(0,-2*PI()*52*B165/Nt_load2)))</f>
        <v>2.24975974245164-7.41646394711855i</v>
      </c>
      <c r="BP165" s="223" t="str">
        <f t="shared" ref="BP165:BP228" ca="1" si="239">IMPRODUCT(O165,IMEXP(COMPLEX(0,-2*PI()*53*B165/Nt_load2)))</f>
        <v>-7.46944211479841-2.06707302032155i</v>
      </c>
      <c r="BQ165" s="223" t="str">
        <f t="shared" ref="BQ165:BQ228" ca="1" si="240">IMPRODUCT(O165,IMEXP(COMPLEX(0,-2*PI()*54*B165/Nt_load2)))</f>
        <v>-1.88314117069602+7.51792096984898i</v>
      </c>
      <c r="BR165" s="223" t="str">
        <f t="shared" ref="BR165:BR228" ca="1" si="241">IMPRODUCT(O165,IMEXP(COMPLEX(0,-2*PI()*55*B165/Nt_load2)))</f>
        <v>7.56187131042044+1.69807498724454i</v>
      </c>
      <c r="BS165" s="223" t="str">
        <f t="shared" ref="BS165:BS228" ca="1" si="242">IMPRODUCT(O165,IMEXP(COMPLEX(0,-2*PI()*56*B165/Nt_load2)))</f>
        <v>1.51198594691651-7.60126666247095i</v>
      </c>
      <c r="BT165" s="223" t="str">
        <f t="shared" ref="BT165:BT228" ca="1" si="243">IMPRODUCT(O165,IMEXP(COMPLEX(0,-2*PI()*57*B165/Nt_load2)))</f>
        <v>-7.63608329571379-1.32498614279021i</v>
      </c>
      <c r="BU165" s="223" t="str">
        <f t="shared" ref="BU165:BU228" ca="1" si="244">IMPRODUCT(O165,IMEXP(COMPLEX(0,-2*PI()*58*B165/Nt_load2)))</f>
        <v>-1.1371882165558+7.66630023791085i</v>
      </c>
      <c r="BV165" s="223" t="str">
        <f t="shared" ref="BV165:BV228" ca="1" si="245">IMPRODUCT(O165,IMEXP(COMPLEX(0,-2*PI()*59*B165/Nt_load2)))</f>
        <v>7.6918992875059+0.948705290662822i</v>
      </c>
      <c r="BW165" s="223" t="str">
        <f t="shared" ref="BW165:BW228" ca="1" si="246">IMPRODUCT(O165,IMEXP(COMPLEX(0,-2*PI()*60*B165/Nt_load2)))</f>
        <v>0.759650900176246-7.7128650245889i</v>
      </c>
      <c r="BX165" s="223" t="str">
        <f t="shared" ref="BX165:BX228" ca="1" si="247">IMPRODUCT(O165,IMEXP(COMPLEX(0,-2*PI()*61*B165/Nt_load2)))</f>
        <v>-7.72918482018367-0.570138924392689i</v>
      </c>
      <c r="BY165" s="223" t="str">
        <f t="shared" ref="BY165:BY228" ca="1" si="248">IMPRODUCT(O165,IMEXP(COMPLEX(0,-2*PI()*62*B165/Nt_load2)))</f>
        <v>-0.380283518240606+7.74084884385555i</v>
      </c>
      <c r="BZ165" s="223" t="str">
        <f t="shared" ref="BZ165:BZ228" ca="1" si="249">IMPRODUCT(O165,IMEXP(COMPLEX(0,-2*PI()*63*B165/Nt_load2)))</f>
        <v>7.74785006963289+0.190199043517732i</v>
      </c>
      <c r="CA165" s="223" t="str">
        <f t="shared" ref="CA165:CA228" ca="1" si="250">IMPRODUCT(O165,IMEXP(COMPLEX(0,-2*PI()*64*B165/Nt_load2)))</f>
        <v>2.16475855264896E-12-7.75018428023911i</v>
      </c>
      <c r="CB165" s="223" t="str">
        <f t="shared" ref="CB165:CB228" ca="1" si="251">IMPRODUCT(O165,IMEXP(COMPLEX(0,-2*PI()*65*B165/Nt_load2)))</f>
        <v>-7.74785006963299+0.190199043513294i</v>
      </c>
      <c r="CC165" s="223" t="str">
        <f t="shared" ref="CC165:CC228" ca="1" si="252">IMPRODUCT(O165,IMEXP(COMPLEX(0,-2*PI()*66*B165/Nt_load2)))</f>
        <v>0.380283518237052+7.74084884385573i</v>
      </c>
      <c r="CD165" s="223" t="str">
        <f t="shared" ref="CD165:CD228" ca="1" si="253">IMPRODUCT(O165,IMEXP(COMPLEX(0,-2*PI()*67*B165/Nt_load2)))</f>
        <v>7.72918482018394-0.57013892438903i</v>
      </c>
      <c r="CE165" s="223" t="str">
        <f t="shared" ref="CE165:CE228" ca="1" si="254">IMPRODUCT(O165,IMEXP(COMPLEX(0,-2*PI()*68*B165/Nt_load2)))</f>
        <v>-0.759650900179609-7.71286502458857i</v>
      </c>
      <c r="CF165" s="223" t="str">
        <f t="shared" ref="CF165:CF228" ca="1" si="255">IMPRODUCT(O165,IMEXP(COMPLEX(0,-2*PI()*69*B165/Nt_load2)))</f>
        <v>-7.69189928750557+0.94870529066541i</v>
      </c>
      <c r="CG165" s="223" t="str">
        <f t="shared" ref="CG165:CG228" ca="1" si="256">IMPRODUCT(O165,IMEXP(COMPLEX(0,-2*PI()*70*B165/Nt_load2)))</f>
        <v>1.13718821655838+7.66630023791047i</v>
      </c>
      <c r="CH165" s="223" t="str">
        <f t="shared" ref="CH165:CH228" ca="1" si="257">IMPRODUCT(O165,IMEXP(COMPLEX(0,-2*PI()*71*B165/Nt_load2)))</f>
        <v>7.63608329571348-1.32498614279202i</v>
      </c>
      <c r="CI165" s="223" t="str">
        <f t="shared" ref="CI165:CI228" ca="1" si="258">IMPRODUCT(O165,IMEXP(COMPLEX(0,-2*PI()*72*B165/Nt_load2)))</f>
        <v>-1.51198594691756-7.60126666247075i</v>
      </c>
      <c r="CJ165" s="223" t="str">
        <f t="shared" ref="CJ165:CJ228" ca="1" si="259">IMPRODUCT(O165,IMEXP(COMPLEX(0,-2*PI()*73*B165/Nt_load2)))</f>
        <v>-7.56187131042021+1.69807498724559i</v>
      </c>
      <c r="CK165" s="223" t="str">
        <f t="shared" ref="CK165:CK228" ca="1" si="260">IMPRODUCT(O165,IMEXP(COMPLEX(0,-2*PI()*74*B165/Nt_load2)))</f>
        <v>1.8831411706963+7.5179209698489i</v>
      </c>
      <c r="CL165" s="223" t="str">
        <f t="shared" ref="CL165:CL228" ca="1" si="261">IMPRODUCT(O165,IMEXP(COMPLEX(0,-2*PI()*75*B165/Nt_load2)))</f>
        <v>7.46944211479853-2.06707302032109i</v>
      </c>
      <c r="CM165" s="223" t="str">
        <f t="shared" ref="CM165:CM228" ca="1" si="262">IMPRODUCT(O165,IMEXP(COMPLEX(0,-2*PI()*76*B165/Nt_load2)))</f>
        <v>-2.24975974245118-7.41646394711869i</v>
      </c>
      <c r="CN165" s="223" t="str">
        <f t="shared" ref="CN165:CN228" ca="1" si="263">IMPRODUCT(O165,IMEXP(COMPLEX(0,-2*PI()*77*B165/Nt_load2)))</f>
        <v>-7.35901837887654+2.43109129343647i</v>
      </c>
      <c r="CO165" s="223" t="str">
        <f t="shared" ref="CO165:CO228" ca="1" si="264">IMPRODUCT(O165,IMEXP(COMPLEX(0,-2*PI()*78*B165/Nt_load2)))</f>
        <v>2.61095844593084+7.29714001313445i</v>
      </c>
      <c r="CP165" s="223" t="str">
        <f t="shared" ref="CP165:CP228" ca="1" si="265">IMPRODUCT(O165,IMEXP(COMPLEX(0,-2*PI()*79*B165/Nt_load2)))</f>
        <v>7.23086612310605-2.78925285468753i</v>
      </c>
      <c r="CQ165" s="223" t="str">
        <f t="shared" ref="CQ165:CQ228" ca="1" si="266">IMPRODUCT(O165,IMEXP(COMPLEX(0,-2*PI()*80*B165/Nt_load2)))</f>
        <v>-2.96586712182134-7.16023662970468i</v>
      </c>
      <c r="CR165" s="223" t="str">
        <f t="shared" ref="CR165:CR228" ca="1" si="267">IMPRODUCT(O165,IMEXP(COMPLEX(0,-2*PI()*81*B165/Nt_load2)))</f>
        <v>-7.08529407749603+3.14069486150199i</v>
      </c>
      <c r="CS165" s="223" t="str">
        <f t="shared" ref="CS165:CS228" ca="1" si="268">IMPRODUCT(O165,IMEXP(COMPLEX(0,-2*PI()*82*B165/Nt_load2)))</f>
        <v>3.31363076403613+7.00608360907138i</v>
      </c>
      <c r="CT165" s="223" t="str">
        <f t="shared" ref="CT165:CT228" ca="1" si="269">IMPRODUCT(O165,IMEXP(COMPLEX(0,-2*PI()*83*B165/Nt_load2)))</f>
        <v>6.92265293785143-3.48457065930974i</v>
      </c>
      <c r="CU165" s="223" t="str">
        <f t="shared" ref="CU165:CU228" ca="1" si="270">IMPRODUCT(O165,IMEXP(COMPLEX(0,-2*PI()*84*B165/Nt_load2)))</f>
        <v>-3.65341157950752-6.8350523193598i</v>
      </c>
      <c r="CV165" s="223" t="str">
        <f t="shared" ref="CV165:CV228" ca="1" si="271">IMPRODUCT(O165,IMEXP(COMPLEX(0,-2*PI()*85*B165/Nt_load2)))</f>
        <v>-6.74333452093007+3.82005182117967i</v>
      </c>
      <c r="CW165" s="223" t="str">
        <f t="shared" ref="CW165:CW228" ca="1" si="272">IMPRODUCT(O165,IMEXP(COMPLEX(0,-2*PI()*86*B165/Nt_load2)))</f>
        <v>3.9843910064757+6.64755478993449i</v>
      </c>
      <c r="CX165" s="223" t="str">
        <f t="shared" ref="CX165:CX228" ca="1" si="273">IMPRODUCT(O165,IMEXP(COMPLEX(0,-2*PI()*87*B165/Nt_load2)))</f>
        <v>6.54777082050154-4.14633014361542i</v>
      </c>
      <c r="CY165" s="223" t="str">
        <f t="shared" ref="CY165:CY228" ca="1" si="274">IMPRODUCT(O165,IMEXP(COMPLEX(0,-2*PI()*88*B165/Nt_load2)))</f>
        <v>-4.30577168651809-6.44404271876316i</v>
      </c>
      <c r="CZ165" s="223" t="str">
        <f t="shared" ref="CZ165:CZ228" ca="1" si="275">IMPRODUCT(O165,IMEXP(COMPLEX(0,-2*PI()*89*B165/Nt_load2)))</f>
        <v>-6.33643296664942+4.4626195935598i</v>
      </c>
      <c r="DA165" s="223" t="str">
        <f t="shared" ref="DA165:DA228" ca="1" si="276">IMPRODUCT(O165,IMEXP(COMPLEX(0,-2*PI()*90*B165/Nt_load2)))</f>
        <v>4.61677938542647+6.22500638425107i</v>
      </c>
      <c r="DB165" s="223" t="str">
        <f t="shared" ref="DB165:DB228" ca="1" si="277">IMPRODUCT(O165,IMEXP(COMPLEX(0,-2*PI()*91*B165/Nt_load2)))</f>
        <v>6.10983009077485-4.76815820202386i</v>
      </c>
      <c r="DC165" s="223" t="str">
        <f t="shared" ref="DC165:DC228" ca="1" si="278">IMPRODUCT(O165,IMEXP(COMPLEX(0,-2*PI()*92*B165/Nt_load2)))</f>
        <v>-4.91666485841348-5.9909734641131i</v>
      </c>
      <c r="DD165" s="223" t="str">
        <f t="shared" ref="DD165:DD228" ca="1" si="279">IMPRODUCT(O165,IMEXP(COMPLEX(0,-2*PI()*93*B165/Nt_load2)))</f>
        <v>-5.86850809905365+5.06220989973816i</v>
      </c>
      <c r="DE165" s="223" t="str">
        <f t="shared" ref="DE165:DE228" ca="1" si="280">IMPRODUCT(O165,IMEXP(COMPLEX(0,-2*PI()*94*B165/Nt_load2)))</f>
        <v>5.20470565510749+5.742507764153i</v>
      </c>
      <c r="DF165" s="223" t="str">
        <f t="shared" ref="DF165:DF228" ca="1" si="281">IMPRODUCT(O165,IMEXP(COMPLEX(0,-2*PI()*95*B165/Nt_load2)))</f>
        <v>5.61304835730145-5.34406629040667i</v>
      </c>
      <c r="DG165" s="223" t="str">
        <f t="shared" ref="DG165:DG228" ca="1" si="282">IMPRODUCT(O165,IMEXP(COMPLEX(0,-2*PI()*96*B165/Nt_load2)))</f>
        <v>-5.48020786000019-5.48020786000471i</v>
      </c>
      <c r="DH165" s="223" t="str">
        <f t="shared" ref="DH165:DH228" ca="1" si="283">IMPRODUCT(O165,IMEXP(COMPLEX(0,-2*PI()*97*B165/Nt_load2)))</f>
        <v>-5.34406629041145+5.61304835729689i</v>
      </c>
      <c r="DI165" s="223" t="str">
        <f t="shared" ref="DI165:DI228" ca="1" si="284">IMPRODUCT(O165,IMEXP(COMPLEX(0,-2*PI()*98*B165/Nt_load2)))</f>
        <v>5.74250776415374+5.20470565510667i</v>
      </c>
      <c r="DJ165" s="223" t="str">
        <f t="shared" ref="DJ165:DJ228" ca="1" si="285">IMPRODUCT(O165,IMEXP(COMPLEX(0,-2*PI()*99*B165/Nt_load2)))</f>
        <v>5.06220989973716-5.86850809905452i</v>
      </c>
      <c r="DK165" s="223" t="str">
        <f t="shared" ref="DK165:DK228" ca="1" si="286">IMPRODUCT(O165,IMEXP(COMPLEX(0,-2*PI()*100*B165/Nt_load2)))</f>
        <v>-5.99097346411394-4.91666485841245i</v>
      </c>
      <c r="DL165" s="223" t="str">
        <f t="shared" ref="DL165:DL228" ca="1" si="287">IMPRODUCT(O165,IMEXP(COMPLEX(0,-2*PI()*101*B165/Nt_load2)))</f>
        <v>-4.768158202023+6.10983009077553i</v>
      </c>
      <c r="DM165" s="223" t="str">
        <f t="shared" ref="DM165:DM228" ca="1" si="288">IMPRODUCT(O165,IMEXP(COMPLEX(0,-2*PI()*102*B165/Nt_load2)))</f>
        <v>6.22500638425173+4.61677938542558i</v>
      </c>
      <c r="DN165" s="223" t="str">
        <f t="shared" ref="DN165:DN228" ca="1" si="289">IMPRODUCT(O165,IMEXP(COMPLEX(0,-2*PI()*103*B165/Nt_load2)))</f>
        <v>4.46261959355872-6.33643296665018i</v>
      </c>
      <c r="DO165" s="223" t="str">
        <f t="shared" ref="DO165:DO228" ca="1" si="290">IMPRODUCT(O165,IMEXP(COMPLEX(0,-2*PI()*104*B165/Nt_load2)))</f>
        <v>-6.4440427187639-4.30577168651699i</v>
      </c>
      <c r="DP165" s="223" t="str">
        <f t="shared" ref="DP165:DP228" ca="1" si="291">IMPRODUCT(O165,IMEXP(COMPLEX(0,-2*PI()*105*B165/Nt_load2)))</f>
        <v>-4.14633014361448+6.54777082050214i</v>
      </c>
      <c r="DQ165" s="223" t="str">
        <f t="shared" ref="DQ165:DQ228" ca="1" si="292">IMPRODUCT(O165,IMEXP(COMPLEX(0,-2*PI()*106*B165/Nt_load2)))</f>
        <v>6.64755478993505+3.98439100647475i</v>
      </c>
      <c r="DR165" s="223" t="str">
        <f t="shared" ref="DR165:DR228" ca="1" si="293">IMPRODUCT(O165,IMEXP(COMPLEX(0,-2*PI()*107*B165/Nt_load2)))</f>
        <v>3.82005182117852-6.74333452093072i</v>
      </c>
      <c r="DS165" s="223" t="str">
        <f t="shared" ref="DS165:DS228" ca="1" si="294">IMPRODUCT(O165,IMEXP(COMPLEX(0,-2*PI()*108*B165/Nt_load2)))</f>
        <v>-6.83505231936042-3.65341157950635i</v>
      </c>
      <c r="DT165" s="223" t="str">
        <f t="shared" ref="DT165:DT228" ca="1" si="295">IMPRODUCT(O165,IMEXP(COMPLEX(0,-2*PI()*109*B165/Nt_load2)))</f>
        <v>-3.48457065930855+6.92265293785202i</v>
      </c>
      <c r="DU165" s="223" t="str">
        <f t="shared" ref="DU165:DU228" ca="1" si="296">IMPRODUCT(O165,IMEXP(COMPLEX(0,-2*PI()*110*B165/Nt_load2)))</f>
        <v>7.00608360906856+3.3136307640421i</v>
      </c>
      <c r="DV165" s="223" t="str">
        <f t="shared" ref="DV165:DV228" ca="1" si="297">IMPRODUCT(O165,IMEXP(COMPLEX(0,-2*PI()*111*B165/Nt_load2)))</f>
        <v>3.14069486150783-7.08529407749344i</v>
      </c>
      <c r="DW165" s="223" t="str">
        <f t="shared" ref="DW165:DW228" ca="1" si="298">IMPRODUCT(O165,IMEXP(COMPLEX(0,-2*PI()*112*B165/Nt_load2)))</f>
        <v>-7.16023662970219-2.96586712182734i</v>
      </c>
      <c r="DX165" s="223" t="str">
        <f t="shared" ref="DX165:DX228" ca="1" si="299">IMPRODUCT(O165,IMEXP(COMPLEX(0,-2*PI()*113*B165/Nt_load2)))</f>
        <v>-2.7892528546864+7.2308661231065i</v>
      </c>
      <c r="DY165" s="223" t="str">
        <f t="shared" ref="DY165:DY228" ca="1" si="300">IMPRODUCT(O165,IMEXP(COMPLEX(0,-2*PI()*114*B165/Nt_load2)))</f>
        <v>7.29714001313482+2.6109584459298i</v>
      </c>
      <c r="DZ165" s="223" t="str">
        <f t="shared" ref="DZ165:DZ228" ca="1" si="301">IMPRODUCT(O165,IMEXP(COMPLEX(0,-2*PI()*115*B165/Nt_load2)))</f>
        <v>2.4310912934352-7.35901837887696i</v>
      </c>
      <c r="EA165" s="223" t="str">
        <f t="shared" ref="EA165:EA228" ca="1" si="302">IMPRODUCT(O165,IMEXP(COMPLEX(0,-2*PI()*116*B165/Nt_load2)))</f>
        <v>-7.41646394711904-2.24975974245002i</v>
      </c>
      <c r="EB165" s="223" t="str">
        <f t="shared" ref="EB165:EB228" ca="1" si="303">IMPRODUCT(O165,IMEXP(COMPLEX(0,-2*PI()*117*B165/Nt_load2)))</f>
        <v>-2.06707302031992+7.46944211479886i</v>
      </c>
      <c r="EC165" s="223" t="str">
        <f t="shared" ref="EC165:EC228" ca="1" si="304">IMPRODUCT(O165,IMEXP(COMPLEX(0,-2*PI()*118*B165/Nt_load2)))</f>
        <v>7.51792096984917+1.88314117069523i</v>
      </c>
      <c r="ED165" s="223" t="str">
        <f t="shared" ref="ED165:ED228" ca="1" si="305">IMPRODUCT(O165,IMEXP(COMPLEX(0,-2*PI()*119*B165/Nt_load2)))</f>
        <v>1.6980749872443-7.5618713104205i</v>
      </c>
      <c r="EE165" s="223" t="str">
        <f t="shared" ref="EE165:EE228" ca="1" si="306">IMPRODUCT(O165,IMEXP(COMPLEX(0,-2*PI()*120*B165/Nt_load2)))</f>
        <v>-7.60126666247099-1.51198594691637i</v>
      </c>
      <c r="EF165" s="223" t="str">
        <f t="shared" ref="EF165:EF228" ca="1" si="307">IMPRODUCT(O165,IMEXP(COMPLEX(0,-2*PI()*121*B165/Nt_load2)))</f>
        <v>-1.32498614279082+7.63608329571369i</v>
      </c>
      <c r="EG165" s="223" t="str">
        <f t="shared" ref="EG165:EG228" ca="1" si="308">IMPRODUCT(O165,IMEXP(COMPLEX(0,-2*PI()*122*B165/Nt_load2)))</f>
        <v>7.66630023791063+1.13718821655729i</v>
      </c>
      <c r="EH165" s="223" t="str">
        <f t="shared" ref="EH165:EH228" ca="1" si="309">IMPRODUCT(O165,IMEXP(COMPLEX(0,-2*PI()*123*B165/Nt_load2)))</f>
        <v>0.948705290664093-7.69189928750574i</v>
      </c>
      <c r="EI165" s="223" t="str">
        <f t="shared" ref="EI165:EI228" ca="1" si="310">IMPRODUCT(O165,IMEXP(COMPLEX(0,-2*PI()*124*B165/Nt_load2)))</f>
        <v>-7.71286502458869-0.7596509001784i</v>
      </c>
      <c r="EJ165" s="223" t="str">
        <f t="shared" ref="EJ165:EJ228" ca="1" si="311">IMPRODUCT(O165,IMEXP(COMPLEX(0,-2*PI()*125*B165/Nt_load2)))</f>
        <v>-0.570138924395617+7.72918482018345i</v>
      </c>
      <c r="EK165" s="223" t="str">
        <f t="shared" ref="EK165:EK228" ca="1" si="312">IMPRODUCT(O165,IMEXP(COMPLEX(0,-2*PI()*126*B165/Nt_load2)))</f>
        <v>7.74084884385541+0.380283518243648i</v>
      </c>
      <c r="EL165" s="223" t="str">
        <f t="shared" ref="EL165:EL228" ca="1" si="313">IMPRODUCT(O165,IMEXP(COMPLEX(0,-2*PI()*127*B165/Nt_load2)))</f>
        <v>0.190199043519786-7.74785006963283i</v>
      </c>
      <c r="EM165" s="223" t="str">
        <f t="shared" ref="EM165:EM228" ca="1" si="314">IMPRODUCT(O165,IMEXP(COMPLEX(0,-2*PI()*128*B165/Nt_load2)))</f>
        <v>-7.75018428023911+3.38005489227852E-12i</v>
      </c>
      <c r="EN165" s="223"/>
      <c r="EO165" s="223"/>
      <c r="EP165" s="223"/>
    </row>
    <row r="166" spans="1:146" ht="15" thickBot="1">
      <c r="A166" s="257">
        <f t="shared" si="181"/>
        <v>1.2890625000000007E-3</v>
      </c>
      <c r="B166" s="256">
        <v>66</v>
      </c>
      <c r="C166" s="230">
        <f t="shared" si="182"/>
        <v>13200</v>
      </c>
      <c r="D166" s="229">
        <f t="shared" ref="D166:D229" si="315">2*PI()*C166</f>
        <v>82938.046054770544</v>
      </c>
      <c r="E166" s="229" t="str">
        <f t="shared" ref="E166:E229" si="316">COMPLEX(0,D166)</f>
        <v>82938.0460547705i</v>
      </c>
      <c r="F166" s="229" t="str">
        <f t="shared" si="183"/>
        <v>0.734797015884616-0.432040487242575i</v>
      </c>
      <c r="G166" s="229" t="str">
        <f t="shared" si="184"/>
        <v>-4.97033639481532+1.06490470124047i</v>
      </c>
      <c r="H166" s="229" t="str">
        <f t="shared" si="180"/>
        <v>0.0358442016342659-0.00712717488076569i</v>
      </c>
      <c r="I166" s="229" t="str">
        <f t="shared" ref="I166:I229" si="317">IMDIV(IMPRODUCT(-1,H166),IMSUM(1,IMPRODUCT(F166,G166,-1)))</f>
        <v>-0.00654273749478486-0.0028725965643104i</v>
      </c>
      <c r="J166" s="255" t="str">
        <f ca="1">IMPRODUCT(1/N_FFT2,CC100)</f>
        <v>0.0216310839008768+0.000377017739031343i</v>
      </c>
      <c r="K166" s="254" t="str">
        <f t="shared" ref="K166:K229" ca="1" si="318">IMPRODUCT(I166,J166)</f>
        <v>-0.000140443483829278-0.0000646041053933281i</v>
      </c>
      <c r="N166" s="246">
        <f t="shared" ca="1" si="185"/>
        <v>24.116055907051784</v>
      </c>
      <c r="O166" s="223">
        <f t="shared" ca="1" si="186"/>
        <v>8.1160559070517841</v>
      </c>
      <c r="P166" s="223" t="str">
        <f t="shared" ca="1" si="187"/>
        <v>-0.398235988070358-8.10627976227047i</v>
      </c>
      <c r="Q166" s="223" t="str">
        <f t="shared" ca="1" si="188"/>
        <v>-8.0769748795156+0.795512590764018i</v>
      </c>
      <c r="R166" s="223" t="str">
        <f t="shared" ca="1" si="189"/>
        <v>1.19087273394794+8.02821185681653i</v>
      </c>
      <c r="S166" s="223" t="str">
        <f t="shared" ca="1" si="190"/>
        <v>7.96010816856607-1.58336396040765i</v>
      </c>
      <c r="T166" s="223" t="str">
        <f t="shared" ca="1" si="191"/>
        <v>-1.97204072440034-7.87282788251444i</v>
      </c>
      <c r="U166" s="223" t="str">
        <f t="shared" ca="1" si="192"/>
        <v>-7.76658126451552+2.35596666955767i</v>
      </c>
      <c r="V166" s="223" t="str">
        <f t="shared" ca="1" si="193"/>
        <v>2.73421688465004+7.6416242719781i</v>
      </c>
      <c r="W166" s="223" t="str">
        <f t="shared" ca="1" si="194"/>
        <v>7.49825793724245-3.10588013177756i</v>
      </c>
      <c r="X166" s="223" t="str">
        <f t="shared" ca="1" si="195"/>
        <v>-3.47006104162467-7.33682764236621i</v>
      </c>
      <c r="Y166" s="223" t="str">
        <f t="shared" ca="1" si="196"/>
        <v>-7.15772228706893+3.82588227048179i</v>
      </c>
      <c r="Z166" s="223" t="str">
        <f t="shared" ca="1" si="197"/>
        <v>4.17248661384086+6.96137335184006i</v>
      </c>
      <c r="AA166" s="223" t="str">
        <f t="shared" ca="1" si="198"/>
        <v>6.74825385846233-4.50903907148057i</v>
      </c>
      <c r="AB166" s="223" t="str">
        <f t="shared" ca="1" si="199"/>
        <v>-4.83472885905257-6.51887723046188i</v>
      </c>
      <c r="AC166" s="223" t="str">
        <f t="shared" ca="1" si="200"/>
        <v>-6.27379605622752+5.1487713613302i</v>
      </c>
      <c r="AD166" s="223" t="str">
        <f t="shared" ca="1" si="201"/>
        <v>5.45041002241992+6.01360075777355i</v>
      </c>
      <c r="AE166" s="223" t="str">
        <f t="shared" ca="1" si="202"/>
        <v>5.73891816836542-5.73891816836549i</v>
      </c>
      <c r="AF166" s="223" t="str">
        <f t="shared" ca="1" si="203"/>
        <v>-6.0136007577736-5.45041002241986i</v>
      </c>
      <c r="AG166" s="223" t="str">
        <f t="shared" ca="1" si="204"/>
        <v>-5.14877136133014+6.27379605622758i</v>
      </c>
      <c r="AH166" s="223" t="str">
        <f t="shared" ca="1" si="205"/>
        <v>6.51887723046195+4.83472885905248i</v>
      </c>
      <c r="AI166" s="223" t="str">
        <f t="shared" ca="1" si="206"/>
        <v>4.50903907148115-6.74825385846195i</v>
      </c>
      <c r="AJ166" s="223" t="str">
        <f t="shared" ca="1" si="207"/>
        <v>-6.96137335184012-4.17248661384076i</v>
      </c>
      <c r="AK166" s="223" t="str">
        <f t="shared" ca="1" si="208"/>
        <v>-3.82588227048171+7.15772228706897i</v>
      </c>
      <c r="AL166" s="223" t="str">
        <f t="shared" ca="1" si="209"/>
        <v>7.3368276423659+3.47006104162532i</v>
      </c>
      <c r="AM166" s="223" t="str">
        <f t="shared" ca="1" si="210"/>
        <v>3.10588013177748-7.4982579372425i</v>
      </c>
      <c r="AN166" s="223" t="str">
        <f t="shared" ca="1" si="211"/>
        <v>-7.64162427197814-2.73421688464995i</v>
      </c>
      <c r="AO166" s="223" t="str">
        <f t="shared" ca="1" si="212"/>
        <v>-2.35596666955741+7.76658126451559i</v>
      </c>
      <c r="AP166" s="223" t="str">
        <f t="shared" ca="1" si="213"/>
        <v>7.87282788251442+1.97204072440044i</v>
      </c>
      <c r="AQ166" s="223" t="str">
        <f t="shared" ca="1" si="214"/>
        <v>1.58336396040796-7.96010816856601i</v>
      </c>
      <c r="AR166" s="223" t="str">
        <f t="shared" ca="1" si="215"/>
        <v>1.58336396040796-7.96010816856601i</v>
      </c>
      <c r="AS166" s="223" t="str">
        <f t="shared" ca="1" si="216"/>
        <v>-0.795512590764167+8.07697487951558i</v>
      </c>
      <c r="AT166" s="223" t="str">
        <f t="shared" ca="1" si="217"/>
        <v>8.10627976227045+0.398235988070737i</v>
      </c>
      <c r="AU166" s="223" t="str">
        <f t="shared" ca="1" si="218"/>
        <v>-1.1334653674013E-13-8.11605590705178i</v>
      </c>
      <c r="AV166" s="223" t="str">
        <f t="shared" ca="1" si="219"/>
        <v>-8.10627976227048+0.398235988070099i</v>
      </c>
      <c r="AW166" s="223" t="str">
        <f t="shared" ca="1" si="220"/>
        <v>0.795512590764336+8.07697487951557i</v>
      </c>
      <c r="AX166" s="223" t="str">
        <f t="shared" ca="1" si="221"/>
        <v>8.02821185681653-1.19087273394794i</v>
      </c>
      <c r="AY166" s="223" t="str">
        <f t="shared" ca="1" si="222"/>
        <v>-1.58336396040734-7.96010816856614i</v>
      </c>
      <c r="AZ166" s="223" t="str">
        <f t="shared" ca="1" si="223"/>
        <v>-7.87282788251437+1.9720407244006i</v>
      </c>
      <c r="BA166" s="223" t="str">
        <f t="shared" ca="1" si="224"/>
        <v>2.35596666955763+7.76658126451553i</v>
      </c>
      <c r="BB166" s="223" t="str">
        <f t="shared" ca="1" si="225"/>
        <v>7.64162427197835-2.73421688464934i</v>
      </c>
      <c r="BC166" s="223" t="str">
        <f t="shared" ca="1" si="226"/>
        <v>-3.10588013177769-7.49825793724241i</v>
      </c>
      <c r="BD166" s="223" t="str">
        <f t="shared" ca="1" si="227"/>
        <v>-7.33682764236617+3.47006104162475i</v>
      </c>
      <c r="BE166" s="223" t="str">
        <f t="shared" ca="1" si="228"/>
        <v>3.82588227048191+7.15772228706887i</v>
      </c>
      <c r="BF166" s="223" t="str">
        <f t="shared" ca="1" si="229"/>
        <v>6.96137335184001-4.17248661384096i</v>
      </c>
      <c r="BG166" s="223" t="str">
        <f t="shared" ca="1" si="230"/>
        <v>-4.50903907148062-6.74825385846231i</v>
      </c>
      <c r="BH166" s="223" t="str">
        <f t="shared" ca="1" si="231"/>
        <v>-6.51887723046182+4.83472885905266i</v>
      </c>
      <c r="BI166" s="223" t="str">
        <f t="shared" ca="1" si="232"/>
        <v>5.14877136133027+6.27379605622748i</v>
      </c>
      <c r="BJ166" s="223" t="str">
        <f t="shared" ca="1" si="233"/>
        <v>6.01360075777399-5.45041002241943i</v>
      </c>
      <c r="BK166" s="223" t="str">
        <f t="shared" ca="1" si="234"/>
        <v>-5.73891816836555-5.73891816836535i</v>
      </c>
      <c r="BL166" s="223" t="str">
        <f t="shared" ca="1" si="235"/>
        <v>-5.45041002241982+6.01360075777364i</v>
      </c>
      <c r="BM166" s="223" t="str">
        <f t="shared" ca="1" si="236"/>
        <v>6.27379605622765+5.14877136133005i</v>
      </c>
      <c r="BN166" s="223" t="str">
        <f t="shared" ca="1" si="237"/>
        <v>4.83472885905243-6.51887723046198i</v>
      </c>
      <c r="BO166" s="223" t="str">
        <f t="shared" ca="1" si="238"/>
        <v>-6.74825385846201-4.50903907148106i</v>
      </c>
      <c r="BP166" s="223" t="str">
        <f t="shared" ca="1" si="239"/>
        <v>-4.17248661384072+6.96137335184015i</v>
      </c>
      <c r="BQ166" s="223" t="str">
        <f t="shared" ca="1" si="240"/>
        <v>7.157722287069+3.82588227048167i</v>
      </c>
      <c r="BR166" s="223" t="str">
        <f t="shared" ca="1" si="241"/>
        <v>3.47006104162522-7.33682764236595i</v>
      </c>
      <c r="BS166" s="223" t="str">
        <f t="shared" ca="1" si="242"/>
        <v>-7.49825793724252-3.10588013177742i</v>
      </c>
      <c r="BT166" s="223" t="str">
        <f t="shared" ca="1" si="243"/>
        <v>-2.73421688464983+7.64162427197817i</v>
      </c>
      <c r="BU166" s="223" t="str">
        <f t="shared" ca="1" si="244"/>
        <v>7.76658126451561+2.35596666955736i</v>
      </c>
      <c r="BV166" s="223" t="str">
        <f t="shared" ca="1" si="245"/>
        <v>1.97204072440027-7.87282788251446i</v>
      </c>
      <c r="BW166" s="223" t="str">
        <f t="shared" ca="1" si="246"/>
        <v>-7.96010816856603-1.58336396040786i</v>
      </c>
      <c r="BX166" s="223" t="str">
        <f t="shared" ca="1" si="247"/>
        <v>-1.19087273394772+8.02821185681656i</v>
      </c>
      <c r="BY166" s="223" t="str">
        <f t="shared" ca="1" si="248"/>
        <v>8.07697487951584+0.795512590761643i</v>
      </c>
      <c r="BZ166" s="223" t="str">
        <f t="shared" ca="1" si="249"/>
        <v>0.398235988069875-8.10627976227049i</v>
      </c>
      <c r="CA166" s="223" t="str">
        <f t="shared" ca="1" si="250"/>
        <v>-8.11605590705178-1.38801220549772E-12i</v>
      </c>
      <c r="CB166" s="223" t="str">
        <f t="shared" ca="1" si="251"/>
        <v>0.398235988066988+8.10627976227064i</v>
      </c>
      <c r="CC166" s="223" t="str">
        <f t="shared" ca="1" si="252"/>
        <v>8.07697487951532-0.795512590766916i</v>
      </c>
      <c r="CD166" s="223" t="str">
        <f t="shared" ca="1" si="253"/>
        <v>-1.19087273394885-8.02821185681639i</v>
      </c>
      <c r="CE166" s="223" t="str">
        <f t="shared" ca="1" si="254"/>
        <v>-7.96010816856629+1.5833639604066i</v>
      </c>
      <c r="CF166" s="223" t="str">
        <f t="shared" ca="1" si="255"/>
        <v>1.97204072439758+7.87282788251513i</v>
      </c>
      <c r="CG166" s="223" t="str">
        <f t="shared" ca="1" si="256"/>
        <v>7.76658126451458-2.35596666956077i</v>
      </c>
      <c r="CH166" s="223" t="str">
        <f t="shared" ca="1" si="257"/>
        <v>-2.73421688465103-7.64162427197774i</v>
      </c>
      <c r="CI166" s="223" t="str">
        <f t="shared" ca="1" si="258"/>
        <v>-7.4982579372427+3.10588013177699i</v>
      </c>
      <c r="CJ166" s="223" t="str">
        <f t="shared" ca="1" si="259"/>
        <v>3.4700610416226+7.33682764236718i</v>
      </c>
      <c r="CK166" s="223" t="str">
        <f t="shared" ca="1" si="260"/>
        <v>7.15772228706732-3.82588227048481i</v>
      </c>
      <c r="CL166" s="223" t="str">
        <f t="shared" ca="1" si="261"/>
        <v>-4.17248661384239-6.96137335183915i</v>
      </c>
      <c r="CM166" s="223" t="str">
        <f t="shared" ca="1" si="262"/>
        <v>-6.74825385846221+4.50903907148076i</v>
      </c>
      <c r="CN166" s="223" t="str">
        <f t="shared" ca="1" si="263"/>
        <v>4.83472885905076+6.51887723046322i</v>
      </c>
      <c r="CO166" s="223" t="str">
        <f t="shared" ca="1" si="264"/>
        <v>6.27379605623-5.14877136132719i</v>
      </c>
      <c r="CP166" s="223" t="str">
        <f t="shared" ca="1" si="265"/>
        <v>-5.45041002242127-6.01360075777233i</v>
      </c>
      <c r="CQ166" s="223" t="str">
        <f t="shared" ca="1" si="266"/>
        <v>-5.73891816836523+5.73891816836568i</v>
      </c>
      <c r="CR166" s="223" t="str">
        <f t="shared" ca="1" si="267"/>
        <v>6.0136007577726+5.45041002242098i</v>
      </c>
      <c r="CS166" s="223" t="str">
        <f t="shared" ca="1" si="268"/>
        <v>5.14877136133313-6.27379605622513i</v>
      </c>
      <c r="CT166" s="223" t="str">
        <f t="shared" ca="1" si="269"/>
        <v>-6.51887723046353-4.83472885905036i</v>
      </c>
      <c r="CU166" s="223" t="str">
        <f t="shared" ca="1" si="270"/>
        <v>-4.50903907148024+6.74825385846256i</v>
      </c>
      <c r="CV166" s="223" t="str">
        <f t="shared" ca="1" si="271"/>
        <v>6.96137335183935+4.17248661384205i</v>
      </c>
      <c r="CW166" s="223" t="str">
        <f t="shared" ca="1" si="272"/>
        <v>3.82588227048436-7.15772228706756i</v>
      </c>
      <c r="CX166" s="223" t="str">
        <f t="shared" ca="1" si="273"/>
        <v>-7.3368276423674-3.47006104162214i</v>
      </c>
      <c r="CY166" s="223" t="str">
        <f t="shared" ca="1" si="274"/>
        <v>-3.10588013177662+7.49825793724285i</v>
      </c>
      <c r="CZ166" s="223" t="str">
        <f t="shared" ca="1" si="275"/>
        <v>7.64162427197792+2.73421688465055i</v>
      </c>
      <c r="DA166" s="223" t="str">
        <f t="shared" ca="1" si="276"/>
        <v>2.35596666956029-7.76658126451473i</v>
      </c>
      <c r="DB166" s="223" t="str">
        <f t="shared" ca="1" si="277"/>
        <v>-7.87282788251528-1.97204072439697i</v>
      </c>
      <c r="DC166" s="223" t="str">
        <f t="shared" ca="1" si="278"/>
        <v>-1.58336396040622+7.96010816856636i</v>
      </c>
      <c r="DD166" s="223" t="str">
        <f t="shared" ca="1" si="279"/>
        <v>8.02821185681647+1.19087273394835i</v>
      </c>
      <c r="DE166" s="223" t="str">
        <f t="shared" ca="1" si="280"/>
        <v>0.795512590766295-8.07697487951538i</v>
      </c>
      <c r="DF166" s="223" t="str">
        <f t="shared" ca="1" si="281"/>
        <v>-8.10627976227065-0.398235988066594i</v>
      </c>
      <c r="DG166" s="223" t="str">
        <f t="shared" ca="1" si="282"/>
        <v>1.89707684352058E-12+8.11605590705178i</v>
      </c>
      <c r="DH166" s="223" t="str">
        <f t="shared" ca="1" si="283"/>
        <v>8.10627976227047-0.398235988070384i</v>
      </c>
      <c r="DI166" s="223" t="str">
        <f t="shared" ca="1" si="284"/>
        <v>-0.795512590762036-8.0769748795158i</v>
      </c>
      <c r="DJ166" s="223" t="str">
        <f t="shared" ca="1" si="285"/>
        <v>-8.0282118568171+1.19087273394411i</v>
      </c>
      <c r="DK166" s="223" t="str">
        <f t="shared" ca="1" si="286"/>
        <v>1.58336396040994+7.96010816856562i</v>
      </c>
      <c r="DL166" s="223" t="str">
        <f t="shared" ca="1" si="287"/>
        <v>7.8728278825143-1.97204072440088i</v>
      </c>
      <c r="DM166" s="223" t="str">
        <f t="shared" ca="1" si="288"/>
        <v>-2.3559666695562-7.76658126451597i</v>
      </c>
      <c r="DN166" s="223" t="str">
        <f t="shared" ca="1" si="289"/>
        <v>-7.64162427197936+2.73421688464651i</v>
      </c>
      <c r="DO166" s="223" t="str">
        <f t="shared" ca="1" si="290"/>
        <v>3.10588013178013+7.4982579372414i</v>
      </c>
      <c r="DP166" s="223" t="str">
        <f t="shared" ca="1" si="291"/>
        <v>7.33682764236578-3.47006104162558i</v>
      </c>
      <c r="DQ166" s="223" t="str">
        <f t="shared" ca="1" si="292"/>
        <v>-3.82588227048059-7.15772228706957i</v>
      </c>
      <c r="DR166" s="223" t="str">
        <f t="shared" ca="1" si="293"/>
        <v>-6.96137335184155+4.17248661383838i</v>
      </c>
      <c r="DS166" s="223" t="str">
        <f t="shared" ca="1" si="294"/>
        <v>4.50903907148359+6.74825385846032i</v>
      </c>
      <c r="DT166" s="223" t="str">
        <f t="shared" ca="1" si="295"/>
        <v>6.51887723046126-4.8347288590534i</v>
      </c>
      <c r="DU166" s="223" t="str">
        <f t="shared" ca="1" si="296"/>
        <v>-5.14877136132982-6.27379605622784i</v>
      </c>
      <c r="DV166" s="223" t="str">
        <f t="shared" ca="1" si="297"/>
        <v>-6.01360075777547+5.4504100224178i</v>
      </c>
      <c r="DW166" s="223" t="str">
        <f t="shared" ca="1" si="298"/>
        <v>5.73891816836792+5.73891816836299i</v>
      </c>
      <c r="DX166" s="223" t="str">
        <f t="shared" ca="1" si="299"/>
        <v>5.45041002241845-6.01360075777488i</v>
      </c>
      <c r="DY166" s="223" t="str">
        <f t="shared" ca="1" si="300"/>
        <v>-6.27379605622728-5.1487713613305i</v>
      </c>
      <c r="DZ166" s="223" t="str">
        <f t="shared" ca="1" si="301"/>
        <v>-4.83472885905429+6.51887723046061i</v>
      </c>
      <c r="EA166" s="223" t="str">
        <f t="shared" ca="1" si="302"/>
        <v>6.74825385846432+4.50903907147761i</v>
      </c>
      <c r="EB166" s="223" t="str">
        <f t="shared" ca="1" si="303"/>
        <v>4.17248661383914-6.96137335184109i</v>
      </c>
      <c r="EC166" s="223" t="str">
        <f t="shared" ca="1" si="304"/>
        <v>-7.15772228706916-3.82588227048136i</v>
      </c>
      <c r="ED166" s="223" t="str">
        <f t="shared" ca="1" si="305"/>
        <v>-3.47006104162658+7.33682764236531i</v>
      </c>
      <c r="EE166" s="223" t="str">
        <f t="shared" ca="1" si="306"/>
        <v>7.49825793724106+3.10588013178094i</v>
      </c>
      <c r="EF166" s="223" t="str">
        <f t="shared" ca="1" si="307"/>
        <v>2.73421688464734-7.64162427197906i</v>
      </c>
      <c r="EG166" s="223" t="str">
        <f t="shared" ca="1" si="308"/>
        <v>-7.76658126451564-2.35596666955726i</v>
      </c>
      <c r="EH166" s="223" t="str">
        <f t="shared" ca="1" si="309"/>
        <v>-1.97204072440173+7.87282788251409i</v>
      </c>
      <c r="EI166" s="223" t="str">
        <f t="shared" ca="1" si="310"/>
        <v>7.96010816856545+1.5833639604108i</v>
      </c>
      <c r="EJ166" s="223" t="str">
        <f t="shared" ca="1" si="311"/>
        <v>1.19087273394499-8.02821185681697i</v>
      </c>
      <c r="EK166" s="223" t="str">
        <f t="shared" ca="1" si="312"/>
        <v>-8.07697487951569-0.79551259076314i</v>
      </c>
      <c r="EL166" s="223" t="str">
        <f t="shared" ca="1" si="313"/>
        <v>-0.398235988071262+8.10627976227043i</v>
      </c>
      <c r="EM166" s="223" t="str">
        <f t="shared" ca="1" si="314"/>
        <v>8.11605590705178+2.77602441099544E-12i</v>
      </c>
      <c r="EN166" s="223"/>
      <c r="EO166" s="223"/>
      <c r="EP166" s="223"/>
    </row>
    <row r="167" spans="1:146" ht="15" thickBot="1">
      <c r="A167" s="257">
        <f t="shared" si="181"/>
        <v>1.3085937500000007E-3</v>
      </c>
      <c r="B167" s="256">
        <v>67</v>
      </c>
      <c r="C167" s="230">
        <f t="shared" si="182"/>
        <v>13400</v>
      </c>
      <c r="D167" s="229">
        <f t="shared" si="315"/>
        <v>84194.683116206463</v>
      </c>
      <c r="E167" s="229" t="str">
        <f t="shared" si="316"/>
        <v>84194.6831162065i</v>
      </c>
      <c r="F167" s="229" t="str">
        <f t="shared" si="183"/>
        <v>0.732735846831937-0.432912341688864i</v>
      </c>
      <c r="G167" s="229" t="str">
        <f t="shared" si="184"/>
        <v>-4.95849153516891+1.11229252601195i</v>
      </c>
      <c r="H167" s="229" t="str">
        <f t="shared" si="180"/>
        <v>0.0358418214914921-0.00702091140630037i</v>
      </c>
      <c r="I167" s="229" t="str">
        <f t="shared" si="317"/>
        <v>-0.00652101899212219-0.00296063764190866i</v>
      </c>
      <c r="J167" s="255" t="str">
        <f ca="1">IMPRODUCT(1/N_FFT2,CD100)</f>
        <v>0.0857328486485086+0.00570307826889938i</v>
      </c>
      <c r="K167" s="254" t="str">
        <f t="shared" ca="1" si="318"/>
        <v>-0.000542180786088007-0.000291013780561885i</v>
      </c>
      <c r="N167" s="246">
        <f t="shared" ca="1" si="185"/>
        <v>24.244116700861717</v>
      </c>
      <c r="O167" s="223">
        <f t="shared" ca="1" si="186"/>
        <v>8.2441167008617171</v>
      </c>
      <c r="P167" s="223" t="str">
        <f t="shared" ca="1" si="187"/>
        <v>-0.606474847363643-8.2217789095148i</v>
      </c>
      <c r="Q167" s="223" t="str">
        <f t="shared" ca="1" si="188"/>
        <v>-8.15488658590077+1.20966315498277i</v>
      </c>
      <c r="R167" s="223" t="str">
        <f t="shared" ca="1" si="189"/>
        <v>1.80629619315675+8.04380222531699i</v>
      </c>
      <c r="S167" s="223" t="str">
        <f t="shared" ca="1" si="190"/>
        <v>7.88912780353812-2.39314075575777i</v>
      </c>
      <c r="T167" s="223" t="str">
        <f t="shared" ca="1" si="191"/>
        <v>-2.96701668125536-7.69170151465718i</v>
      </c>
      <c r="U167" s="223" t="str">
        <f t="shared" ca="1" si="192"/>
        <v>-7.45259322883917+3.52481408628705i</v>
      </c>
      <c r="V167" s="223" t="str">
        <f t="shared" ca="1" si="193"/>
        <v>4.06351021838646+7.17309869460166i</v>
      </c>
      <c r="W167" s="223" t="str">
        <f t="shared" ca="1" si="194"/>
        <v>6.85473251704225-4.58018583653882i</v>
      </c>
      <c r="X167" s="223" t="str">
        <f t="shared" ca="1" si="195"/>
        <v>-5.07204103080368-6.49921995006101i</v>
      </c>
      <c r="Y167" s="223" t="str">
        <f t="shared" ca="1" si="196"/>
        <v>-6.10848754706095+5.53641039526771i</v>
      </c>
      <c r="Z167" s="223" t="str">
        <f t="shared" ca="1" si="197"/>
        <v>5.97077747211068+5.68465272078802i</v>
      </c>
      <c r="AA167" s="223" t="str">
        <f t="shared" ca="1" si="198"/>
        <v>5.23001226888795-6.37278838850848i</v>
      </c>
      <c r="AB167" s="223" t="str">
        <f t="shared" ca="1" si="199"/>
        <v>-6.74026461247389-4.74702992736083i</v>
      </c>
      <c r="AC167" s="223" t="str">
        <f t="shared" ca="1" si="200"/>
        <v>-4.2383230193622+7.07121475851014i</v>
      </c>
      <c r="AD167" s="223" t="str">
        <f t="shared" ca="1" si="201"/>
        <v>7.36384537910144+3.70664827170226i</v>
      </c>
      <c r="AE167" s="223" t="str">
        <f t="shared" ca="1" si="202"/>
        <v>3.15488687590427-7.61657068356055i</v>
      </c>
      <c r="AF167" s="223" t="str">
        <f t="shared" ca="1" si="203"/>
        <v>-7.82802113156582-2.58602887477809i</v>
      </c>
      <c r="AG167" s="223" t="str">
        <f t="shared" ca="1" si="204"/>
        <v>-2.00315695911914+7.99705085481889i</v>
      </c>
      <c r="AH167" s="223" t="str">
        <f t="shared" ca="1" si="205"/>
        <v>8.12274386660427+1.40942976233999i</v>
      </c>
      <c r="AI167" s="223" t="str">
        <f t="shared" ca="1" si="206"/>
        <v>0.808064743562009-8.20441902560072i</v>
      </c>
      <c r="AJ167" s="223" t="str">
        <f t="shared" ca="1" si="207"/>
        <v>-8.24163372704511-0.202320751925056i</v>
      </c>
      <c r="AK167" s="223" t="str">
        <f t="shared" ca="1" si="208"/>
        <v>0.40451963339542+8.23418630124585i</v>
      </c>
      <c r="AL167" s="223" t="str">
        <f t="shared" ca="1" si="209"/>
        <v>8.18211710644866-1.00916789177389i</v>
      </c>
      <c r="AM167" s="223" t="str">
        <f t="shared" ca="1" si="210"/>
        <v>-1.60834738190982-8.08570831013158i</v>
      </c>
      <c r="AN167" s="223" t="str">
        <f t="shared" ca="1" si="211"/>
        <v>-7.94548235991495+2.19881109823182i</v>
      </c>
      <c r="AO167" s="223" t="str">
        <f t="shared" ca="1" si="212"/>
        <v>2.77735926670169+7.76219915237256i</v>
      </c>
      <c r="AP167" s="223" t="str">
        <f t="shared" ca="1" si="213"/>
        <v>7.53685191508619-3.34085668466768i</v>
      </c>
      <c r="AQ167" s="223" t="str">
        <f t="shared" ca="1" si="214"/>
        <v>-3.88624971079888-7.27066182425937i</v>
      </c>
      <c r="AR167" s="223" t="str">
        <f t="shared" ca="1" si="215"/>
        <v>-3.88624971079888-7.27066182425937i</v>
      </c>
      <c r="AS167" s="223" t="str">
        <f t="shared" ca="1" si="216"/>
        <v>4.91101458485764+6.62173662453761i</v>
      </c>
      <c r="AT167" s="223" t="str">
        <f t="shared" ca="1" si="217"/>
        <v>6.24251809752449-5.3848331431444i</v>
      </c>
      <c r="AU167" s="223" t="str">
        <f t="shared" ca="1" si="218"/>
        <v>-5.82947082407236-5.82947082407282i</v>
      </c>
      <c r="AV167" s="223" t="str">
        <f t="shared" ca="1" si="219"/>
        <v>-5.38483314314483+6.24251809752411i</v>
      </c>
      <c r="AW167" s="223" t="str">
        <f t="shared" ca="1" si="220"/>
        <v>6.62173662453775+4.91101458485744i</v>
      </c>
      <c r="AX167" s="223" t="str">
        <f t="shared" ca="1" si="221"/>
        <v>4.41058281303221-6.96507138705785i</v>
      </c>
      <c r="AY167" s="223" t="str">
        <f t="shared" ca="1" si="222"/>
        <v>-7.27066182425949-3.88624971079867i</v>
      </c>
      <c r="AZ167" s="223" t="str">
        <f t="shared" ca="1" si="223"/>
        <v>-3.34085668466751+7.53685191508626i</v>
      </c>
      <c r="BA167" s="223" t="str">
        <f t="shared" ca="1" si="224"/>
        <v>7.76219915237263+2.77735926670152i</v>
      </c>
      <c r="BB167" s="223" t="str">
        <f t="shared" ca="1" si="225"/>
        <v>2.19881109823164-7.945482359915i</v>
      </c>
      <c r="BC167" s="223" t="str">
        <f t="shared" ca="1" si="226"/>
        <v>-8.08570831013163-1.60834738190959i</v>
      </c>
      <c r="BD167" s="223" t="str">
        <f t="shared" ca="1" si="227"/>
        <v>-1.00916789177364+8.18211710644869i</v>
      </c>
      <c r="BE167" s="223" t="str">
        <f t="shared" ca="1" si="228"/>
        <v>8.23418630124586+0.404519633395234i</v>
      </c>
      <c r="BF167" s="223" t="str">
        <f t="shared" ca="1" si="229"/>
        <v>-0.202320751925301-8.24163372704511i</v>
      </c>
      <c r="BG167" s="223" t="str">
        <f t="shared" ca="1" si="230"/>
        <v>-8.20441902560078+0.808064743561436i</v>
      </c>
      <c r="BH167" s="223" t="str">
        <f t="shared" ca="1" si="231"/>
        <v>1.40942976233936+8.12274386660438i</v>
      </c>
      <c r="BI167" s="223" t="str">
        <f t="shared" ca="1" si="232"/>
        <v>7.99705085481903-2.00315695911861i</v>
      </c>
      <c r="BJ167" s="223" t="str">
        <f t="shared" ca="1" si="233"/>
        <v>-2.58602887477751-7.82802113156601i</v>
      </c>
      <c r="BK167" s="223" t="str">
        <f t="shared" ca="1" si="234"/>
        <v>-7.61657068356048+3.15488687590444i</v>
      </c>
      <c r="BL167" s="223" t="str">
        <f t="shared" ca="1" si="235"/>
        <v>3.70664827170167+7.36384537910175i</v>
      </c>
      <c r="BM167" s="223" t="str">
        <f t="shared" ca="1" si="236"/>
        <v>7.07121475851001-4.2383230193624i</v>
      </c>
      <c r="BN167" s="223" t="str">
        <f t="shared" ca="1" si="237"/>
        <v>-4.74702992736098-6.74026461247378i</v>
      </c>
      <c r="BO167" s="223" t="str">
        <f t="shared" ca="1" si="238"/>
        <v>-6.37278838850839+5.23001226888808i</v>
      </c>
      <c r="BP167" s="223" t="str">
        <f t="shared" ca="1" si="239"/>
        <v>5.68465272078821+5.9707774721105i</v>
      </c>
      <c r="BQ167" s="223" t="str">
        <f t="shared" ca="1" si="240"/>
        <v>5.53641039526755-6.10848754706109i</v>
      </c>
      <c r="BR167" s="223" t="str">
        <f t="shared" ca="1" si="241"/>
        <v>-6.49921995006111-5.07204103080355i</v>
      </c>
      <c r="BS167" s="223" t="str">
        <f t="shared" ca="1" si="242"/>
        <v>-4.58018583653861+6.85473251704238i</v>
      </c>
      <c r="BT167" s="223" t="str">
        <f t="shared" ca="1" si="243"/>
        <v>7.17309869460175+4.06351021838627i</v>
      </c>
      <c r="BU167" s="223" t="str">
        <f t="shared" ca="1" si="244"/>
        <v>3.52481408628734-7.45259322883904i</v>
      </c>
      <c r="BV167" s="223" t="str">
        <f t="shared" ca="1" si="245"/>
        <v>-7.69170151465709-2.96701668125558i</v>
      </c>
      <c r="BW167" s="223" t="str">
        <f t="shared" ca="1" si="246"/>
        <v>-2.39314075575811+7.88912780353802i</v>
      </c>
      <c r="BX167" s="223" t="str">
        <f t="shared" ca="1" si="247"/>
        <v>8.04380222531724+1.80629619315561i</v>
      </c>
      <c r="BY167" s="223" t="str">
        <f t="shared" ca="1" si="248"/>
        <v>1.20966315498487-8.15488658590045i</v>
      </c>
      <c r="BZ167" s="223" t="str">
        <f t="shared" ca="1" si="249"/>
        <v>-8.221778909515-0.606474847360886i</v>
      </c>
      <c r="CA167" s="223" t="str">
        <f t="shared" ca="1" si="250"/>
        <v>-6.34260110449763E-13+8.24411670086172i</v>
      </c>
      <c r="CB167" s="223" t="str">
        <f t="shared" ca="1" si="251"/>
        <v>8.22177890951509-0.60647484735962i</v>
      </c>
      <c r="CC167" s="223" t="str">
        <f t="shared" ca="1" si="252"/>
        <v>-1.20966315498373-8.15488658590062i</v>
      </c>
      <c r="CD167" s="223" t="str">
        <f t="shared" ca="1" si="253"/>
        <v>-8.04380222531752+1.80629619315438i</v>
      </c>
      <c r="CE167" s="223" t="str">
        <f t="shared" ca="1" si="254"/>
        <v>2.39314075576015+7.8891278035374i</v>
      </c>
      <c r="CF167" s="223" t="str">
        <f t="shared" ca="1" si="255"/>
        <v>7.69170151465751-2.96701668125451i</v>
      </c>
      <c r="CG167" s="223" t="str">
        <f t="shared" ca="1" si="256"/>
        <v>-3.52481408629063-7.45259322883747i</v>
      </c>
      <c r="CH167" s="223" t="str">
        <f t="shared" ca="1" si="257"/>
        <v>-7.17309869460152+4.0635102183867i</v>
      </c>
      <c r="CI167" s="223" t="str">
        <f t="shared" ca="1" si="258"/>
        <v>4.58018583653629+6.85473251704394i</v>
      </c>
      <c r="CJ167" s="223" t="str">
        <f t="shared" ca="1" si="259"/>
        <v>6.49921995005987-5.07204103080513i</v>
      </c>
      <c r="CK167" s="223" t="str">
        <f t="shared" ca="1" si="260"/>
        <v>-5.53641039526661-6.10848754706195i</v>
      </c>
      <c r="CL167" s="223" t="str">
        <f t="shared" ca="1" si="261"/>
        <v>-5.68465272078548+5.97077747211311i</v>
      </c>
      <c r="CM167" s="223" t="str">
        <f t="shared" ca="1" si="262"/>
        <v>6.37278838850862+5.23001226888779i</v>
      </c>
      <c r="CN167" s="223" t="str">
        <f t="shared" ca="1" si="263"/>
        <v>4.74702992736335-6.74026461247211i</v>
      </c>
      <c r="CO167" s="223" t="str">
        <f t="shared" ca="1" si="264"/>
        <v>-7.07121475851105-4.23832301936068i</v>
      </c>
      <c r="CP167" s="223" t="str">
        <f t="shared" ca="1" si="265"/>
        <v>-3.70664827170364+7.36384537910075i</v>
      </c>
      <c r="CQ167" s="223" t="str">
        <f t="shared" ca="1" si="266"/>
        <v>7.61657068356193+3.15488687590096i</v>
      </c>
      <c r="CR167" s="223" t="str">
        <f t="shared" ca="1" si="267"/>
        <v>2.58602887477783-7.82802113156591i</v>
      </c>
      <c r="CS167" s="223" t="str">
        <f t="shared" ca="1" si="268"/>
        <v>-7.99705085481815-2.00315695912212i</v>
      </c>
      <c r="CT167" s="223" t="str">
        <f t="shared" ca="1" si="269"/>
        <v>-1.40942976233819+8.12274386660458i</v>
      </c>
      <c r="CU167" s="223" t="str">
        <f t="shared" ca="1" si="270"/>
        <v>8.20441902560058+0.808064743563515i</v>
      </c>
      <c r="CV167" s="223" t="str">
        <f t="shared" ca="1" si="271"/>
        <v>0.202320751922236-8.24163372704519i</v>
      </c>
      <c r="CW167" s="223" t="str">
        <f t="shared" ca="1" si="272"/>
        <v>-8.23418630124587+0.404519633394903i</v>
      </c>
      <c r="CX167" s="223" t="str">
        <f t="shared" ca="1" si="273"/>
        <v>1.00916789177005+8.18211710644913i</v>
      </c>
      <c r="CY167" s="223" t="str">
        <f t="shared" ca="1" si="274"/>
        <v>8.08570831013137-1.60834738191086i</v>
      </c>
      <c r="CZ167" s="223" t="str">
        <f t="shared" ca="1" si="275"/>
        <v>-2.19881109822963-7.94548235991556i</v>
      </c>
      <c r="DA167" s="223" t="str">
        <f t="shared" ca="1" si="276"/>
        <v>-7.76219915237167+2.77735926670418i</v>
      </c>
      <c r="DB167" s="223" t="str">
        <f t="shared" ca="1" si="277"/>
        <v>3.34085668466705+7.53685191508647i</v>
      </c>
      <c r="DC167" s="223" t="str">
        <f t="shared" ca="1" si="278"/>
        <v>7.27066182426128-3.88624971079533i</v>
      </c>
      <c r="DD167" s="223" t="str">
        <f t="shared" ca="1" si="279"/>
        <v>-4.41058281303332-6.96507138705715i</v>
      </c>
      <c r="DE167" s="223" t="str">
        <f t="shared" ca="1" si="280"/>
        <v>-6.62173662453892+4.91101458485586i</v>
      </c>
      <c r="DF167" s="223" t="str">
        <f t="shared" ca="1" si="281"/>
        <v>5.3848331431464+6.24251809752276i</v>
      </c>
      <c r="DG167" s="223" t="str">
        <f t="shared" ca="1" si="282"/>
        <v>5.82947082407326-5.82947082407192i</v>
      </c>
      <c r="DH167" s="223" t="str">
        <f t="shared" ca="1" si="283"/>
        <v>-6.24251809752687-5.38483314314163i</v>
      </c>
      <c r="DI167" s="223" t="str">
        <f t="shared" ca="1" si="284"/>
        <v>-4.91101458485719+6.62173662453793i</v>
      </c>
      <c r="DJ167" s="223" t="str">
        <f t="shared" ca="1" si="285"/>
        <v>6.96507138705626+4.41058281303473i</v>
      </c>
      <c r="DK167" s="223" t="str">
        <f t="shared" ca="1" si="286"/>
        <v>3.886249710797-7.27066182426038i</v>
      </c>
      <c r="DL167" s="223" t="str">
        <f t="shared" ca="1" si="287"/>
        <v>-7.5368519150857-3.34085668466879i</v>
      </c>
      <c r="DM167" s="223" t="str">
        <f t="shared" ca="1" si="288"/>
        <v>-2.77735926669825+7.7621991523738i</v>
      </c>
      <c r="DN167" s="223" t="str">
        <f t="shared" ca="1" si="289"/>
        <v>7.94548235991505+2.19881109823146i</v>
      </c>
      <c r="DO167" s="223" t="str">
        <f t="shared" ca="1" si="290"/>
        <v>1.60834738191273-8.085708310131i</v>
      </c>
      <c r="DP167" s="223" t="str">
        <f t="shared" ca="1" si="291"/>
        <v>-8.18211710644892-1.00916789177171i</v>
      </c>
      <c r="DQ167" s="223" t="str">
        <f t="shared" ca="1" si="292"/>
        <v>-0.40451963339657+8.23418630124579i</v>
      </c>
      <c r="DR167" s="223" t="str">
        <f t="shared" ca="1" si="293"/>
        <v>8.24163372704502-0.202320751928766i</v>
      </c>
      <c r="DS167" s="223" t="str">
        <f t="shared" ca="1" si="294"/>
        <v>-0.808064743561622-8.20441902560076i</v>
      </c>
      <c r="DT167" s="223" t="str">
        <f t="shared" ca="1" si="295"/>
        <v>-8.12274386660491+1.40942976233632i</v>
      </c>
      <c r="DU167" s="223" t="str">
        <f t="shared" ca="1" si="296"/>
        <v>2.00315695912027+7.99705085481861i</v>
      </c>
      <c r="DV167" s="223" t="str">
        <f t="shared" ca="1" si="297"/>
        <v>7.82802113156643-2.58602887477624i</v>
      </c>
      <c r="DW167" s="223" t="str">
        <f t="shared" ca="1" si="298"/>
        <v>-3.15488687590699-7.61657068355943i</v>
      </c>
      <c r="DX167" s="223" t="str">
        <f t="shared" ca="1" si="299"/>
        <v>-7.36384537910161+3.70664827170194i</v>
      </c>
      <c r="DY167" s="223" t="str">
        <f t="shared" ca="1" si="300"/>
        <v>4.23832301935905+7.07121475851203i</v>
      </c>
      <c r="DZ167" s="223" t="str">
        <f t="shared" ca="1" si="301"/>
        <v>6.7402646124732-4.7470299273618i</v>
      </c>
      <c r="EA167" s="223" t="str">
        <f t="shared" ca="1" si="302"/>
        <v>-5.23001226888632-6.37278838850983i</v>
      </c>
      <c r="EB167" s="223" t="str">
        <f t="shared" ca="1" si="303"/>
        <v>-5.9707774721086+5.68465272079021i</v>
      </c>
      <c r="EC167" s="223" t="str">
        <f t="shared" ca="1" si="304"/>
        <v>6.10848754706075+5.53641039526794i</v>
      </c>
      <c r="ED167" s="223" t="str">
        <f t="shared" ca="1" si="305"/>
        <v>5.07204103080654-6.49921995005878i</v>
      </c>
      <c r="EE167" s="223" t="str">
        <f t="shared" ca="1" si="306"/>
        <v>-6.85473251704294-4.58018583653777i</v>
      </c>
      <c r="EF167" s="223" t="str">
        <f t="shared" ca="1" si="307"/>
        <v>-4.06351021838825+7.17309869460063i</v>
      </c>
      <c r="EG167" s="223" t="str">
        <f t="shared" ca="1" si="308"/>
        <v>7.45259322884017+3.52481408628494i</v>
      </c>
      <c r="EH167" s="223" t="str">
        <f t="shared" ca="1" si="309"/>
        <v>2.96701668125628-7.69170151465683i</v>
      </c>
      <c r="EI167" s="223" t="str">
        <f t="shared" ca="1" si="310"/>
        <v>-7.88912780353691-2.39314075576175i</v>
      </c>
      <c r="EJ167" s="223" t="str">
        <f t="shared" ca="1" si="311"/>
        <v>-1.80629619315611+8.04380222531713i</v>
      </c>
      <c r="EK167" s="223" t="str">
        <f t="shared" ca="1" si="312"/>
        <v>8.15488658590036+1.20966315498549i</v>
      </c>
      <c r="EL167" s="223" t="str">
        <f t="shared" ca="1" si="313"/>
        <v>0.606474847361518-8.22177890951495i</v>
      </c>
      <c r="EM167" s="223" t="str">
        <f t="shared" ca="1" si="314"/>
        <v>-8.24411670086172-1.26852022089953E-12i</v>
      </c>
      <c r="EN167" s="223"/>
      <c r="EO167" s="223"/>
      <c r="EP167" s="223"/>
    </row>
    <row r="168" spans="1:146" ht="15" thickBot="1">
      <c r="A168" s="257">
        <f t="shared" si="181"/>
        <v>1.3281250000000007E-3</v>
      </c>
      <c r="B168" s="256">
        <v>68</v>
      </c>
      <c r="C168" s="230">
        <f t="shared" si="182"/>
        <v>13600</v>
      </c>
      <c r="D168" s="229">
        <f t="shared" si="315"/>
        <v>85451.320177642367</v>
      </c>
      <c r="E168" s="229" t="str">
        <f t="shared" si="316"/>
        <v>85451.3201776424i</v>
      </c>
      <c r="F168" s="229" t="str">
        <f t="shared" si="183"/>
        <v>0.730653659678652-0.433838702457666i</v>
      </c>
      <c r="G168" s="229" t="str">
        <f t="shared" si="184"/>
        <v>-4.94560646581725+1.15896566214393i</v>
      </c>
      <c r="H168" s="229" t="str">
        <f t="shared" si="180"/>
        <v>0.0358395340516275-0.00691776972399405i</v>
      </c>
      <c r="I168" s="229" t="str">
        <f t="shared" si="317"/>
        <v>-0.00649945716273938-0.00304841703601617i</v>
      </c>
      <c r="J168" s="255" t="str">
        <f ca="1">IMPRODUCT(1/N_FFT2,CE100)</f>
        <v>0.0445751616247676-0.000364881155617607i</v>
      </c>
      <c r="K168" s="254" t="str">
        <f t="shared" ca="1" si="318"/>
        <v>-0.000290826663433267-0.000133512152639688i</v>
      </c>
      <c r="N168" s="246">
        <f t="shared" ca="1" si="185"/>
        <v>24.30890614703096</v>
      </c>
      <c r="O168" s="223">
        <f t="shared" ca="1" si="186"/>
        <v>8.308906147030962</v>
      </c>
      <c r="P168" s="223" t="str">
        <f t="shared" ca="1" si="187"/>
        <v>-0.814415219798702-8.26889649287795i</v>
      </c>
      <c r="Q168" s="223" t="str">
        <f t="shared" ca="1" si="188"/>
        <v>-8.14925284525988+1.6209871758261i</v>
      </c>
      <c r="R168" s="223" t="str">
        <f t="shared" ca="1" si="189"/>
        <v>2.41194813922847+7.95112743790723i</v>
      </c>
      <c r="S168" s="223" t="str">
        <f t="shared" ca="1" si="190"/>
        <v>7.67642832679912-3.1796807235452i</v>
      </c>
      <c r="T168" s="223" t="str">
        <f t="shared" ca="1" si="191"/>
        <v>-3.91679124430388-7.32780101454136i</v>
      </c>
      <c r="U168" s="223" t="str">
        <f t="shared" ca="1" si="192"/>
        <v>-6.90860297272991+4.61618092424424i</v>
      </c>
      <c r="V168" s="223" t="str">
        <f t="shared" ca="1" si="193"/>
        <v>5.2711142584222+6.42287130766507i</v>
      </c>
      <c r="W168" s="223" t="str">
        <f t="shared" ca="1" si="194"/>
        <v>5.8752838808083-5.87528388080806i</v>
      </c>
      <c r="X168" s="223" t="str">
        <f t="shared" ca="1" si="195"/>
        <v>-6.42287130766484-5.27111425842246i</v>
      </c>
      <c r="Y168" s="223" t="str">
        <f t="shared" ca="1" si="196"/>
        <v>-4.61618092424383+6.90860297273018i</v>
      </c>
      <c r="Z168" s="223" t="str">
        <f t="shared" ca="1" si="197"/>
        <v>7.32780101454155+3.91679124430352i</v>
      </c>
      <c r="AA168" s="223" t="str">
        <f t="shared" ca="1" si="198"/>
        <v>3.17968072354545-7.67642832679902i</v>
      </c>
      <c r="AB168" s="223" t="str">
        <f t="shared" ca="1" si="199"/>
        <v>-7.9511274379072-2.41194813922858i</v>
      </c>
      <c r="AC168" s="223" t="str">
        <f t="shared" ca="1" si="200"/>
        <v>-1.62098717582596+8.14925284525991i</v>
      </c>
      <c r="AD168" s="223" t="str">
        <f t="shared" ca="1" si="201"/>
        <v>8.26889649287797+0.814415219798394i</v>
      </c>
      <c r="AE168" s="223" t="str">
        <f t="shared" ca="1" si="202"/>
        <v>3.48123089029718E-13-8.30890614703096i</v>
      </c>
      <c r="AF168" s="223" t="str">
        <f t="shared" ca="1" si="203"/>
        <v>-8.26889649287796+0.814415219798524i</v>
      </c>
      <c r="AG168" s="223" t="str">
        <f t="shared" ca="1" si="204"/>
        <v>1.62098717582609+8.14925284525988i</v>
      </c>
      <c r="AH168" s="223" t="str">
        <f t="shared" ca="1" si="205"/>
        <v>7.95112743790716-2.41194813922871i</v>
      </c>
      <c r="AI168" s="223" t="str">
        <f t="shared" ca="1" si="206"/>
        <v>-3.17968072354558-7.67642832679897i</v>
      </c>
      <c r="AJ168" s="223" t="str">
        <f t="shared" ca="1" si="207"/>
        <v>-7.32780101454149+3.91679124430364i</v>
      </c>
      <c r="AK168" s="223" t="str">
        <f t="shared" ca="1" si="208"/>
        <v>4.61618092424396+6.90860297273009i</v>
      </c>
      <c r="AL168" s="223" t="str">
        <f t="shared" ca="1" si="209"/>
        <v>6.42287130766476-5.27111425842256i</v>
      </c>
      <c r="AM168" s="223" t="str">
        <f t="shared" ca="1" si="210"/>
        <v>-5.87528388080838-5.87528388080799i</v>
      </c>
      <c r="AN168" s="223" t="str">
        <f t="shared" ca="1" si="211"/>
        <v>-5.27111425842274+6.42287130766462i</v>
      </c>
      <c r="AO168" s="223" t="str">
        <f t="shared" ca="1" si="212"/>
        <v>6.90860297272998+4.61618092424415i</v>
      </c>
      <c r="AP168" s="223" t="str">
        <f t="shared" ca="1" si="213"/>
        <v>3.91679124430383-7.32780101454138i</v>
      </c>
      <c r="AQ168" s="223" t="str">
        <f t="shared" ca="1" si="214"/>
        <v>-7.6764283267992-3.17968072354501i</v>
      </c>
      <c r="AR168" s="223" t="str">
        <f t="shared" ca="1" si="215"/>
        <v>-7.6764283267992-3.17968072354501i</v>
      </c>
      <c r="AS168" s="223" t="str">
        <f t="shared" ca="1" si="216"/>
        <v>8.14925284525984+1.6209871758263i</v>
      </c>
      <c r="AT168" s="223" t="str">
        <f t="shared" ca="1" si="217"/>
        <v>0.81441521979877-8.26889649287794i</v>
      </c>
      <c r="AU168" s="223" t="str">
        <f t="shared" ca="1" si="218"/>
        <v>-8.30890614703096+1.30290428624506E-13i</v>
      </c>
      <c r="AV168" s="223" t="str">
        <f t="shared" ca="1" si="219"/>
        <v>0.814415219798971+8.26889649287791i</v>
      </c>
      <c r="AW168" s="223" t="str">
        <f t="shared" ca="1" si="220"/>
        <v>8.14925284525995-1.62098717582575i</v>
      </c>
      <c r="AX168" s="223" t="str">
        <f t="shared" ca="1" si="221"/>
        <v>-2.41194813922835-7.95112743790727i</v>
      </c>
      <c r="AY168" s="223" t="str">
        <f t="shared" ca="1" si="222"/>
        <v>-7.6764283267991+3.17968072354525i</v>
      </c>
      <c r="AZ168" s="223" t="str">
        <f t="shared" ca="1" si="223"/>
        <v>3.91679124430406+7.32780101454127i</v>
      </c>
      <c r="BA168" s="223" t="str">
        <f t="shared" ca="1" si="224"/>
        <v>6.90860297273032-4.61618092424362i</v>
      </c>
      <c r="BB168" s="223" t="str">
        <f t="shared" ca="1" si="225"/>
        <v>-5.27111425842225-6.42287130766502i</v>
      </c>
      <c r="BC168" s="223" t="str">
        <f t="shared" ca="1" si="226"/>
        <v>-5.87528388080819+5.87528388080817i</v>
      </c>
      <c r="BD168" s="223" t="str">
        <f t="shared" ca="1" si="227"/>
        <v>6.42287130766493+5.27111425842236i</v>
      </c>
      <c r="BE168" s="223" t="str">
        <f t="shared" ca="1" si="228"/>
        <v>4.61618092424375-6.90860297273024i</v>
      </c>
      <c r="BF168" s="223" t="str">
        <f t="shared" ca="1" si="229"/>
        <v>-7.32780101454119-3.91679124430419i</v>
      </c>
      <c r="BG168" s="223" t="str">
        <f t="shared" ca="1" si="230"/>
        <v>-3.17968072354528+7.67642832679909i</v>
      </c>
      <c r="BH168" s="223" t="str">
        <f t="shared" ca="1" si="231"/>
        <v>7.95112743790724+2.41194813922843i</v>
      </c>
      <c r="BI168" s="223" t="str">
        <f t="shared" ca="1" si="232"/>
        <v>1.62098717582583-8.14925284525993i</v>
      </c>
      <c r="BJ168" s="223" t="str">
        <f t="shared" ca="1" si="233"/>
        <v>-8.26889649287798-0.814415219798294i</v>
      </c>
      <c r="BK168" s="223" t="str">
        <f t="shared" ca="1" si="234"/>
        <v>-2.76870989454065E-13+8.30890614703096i</v>
      </c>
      <c r="BL168" s="223" t="str">
        <f t="shared" ca="1" si="235"/>
        <v>8.26889649287795-0.814415219798682i</v>
      </c>
      <c r="BM168" s="223" t="str">
        <f t="shared" ca="1" si="236"/>
        <v>-1.62098717582621-8.14925284525986i</v>
      </c>
      <c r="BN168" s="223" t="str">
        <f t="shared" ca="1" si="237"/>
        <v>-7.95112743790713+2.41194813922881i</v>
      </c>
      <c r="BO168" s="223" t="str">
        <f t="shared" ca="1" si="238"/>
        <v>3.17968072354488+7.67642832679926i</v>
      </c>
      <c r="BP168" s="223" t="str">
        <f t="shared" ca="1" si="239"/>
        <v>7.32780101454146-3.9167912443037i</v>
      </c>
      <c r="BQ168" s="223" t="str">
        <f t="shared" ca="1" si="240"/>
        <v>-4.61618092424407-6.90860297273002i</v>
      </c>
      <c r="BR168" s="223" t="str">
        <f t="shared" ca="1" si="241"/>
        <v>-6.42287130766468+5.27111425842266i</v>
      </c>
      <c r="BS168" s="223" t="str">
        <f t="shared" ca="1" si="242"/>
        <v>5.87528388080789+5.87528388080848i</v>
      </c>
      <c r="BT168" s="223" t="str">
        <f t="shared" ca="1" si="243"/>
        <v>5.27111425842268-6.42287130766467i</v>
      </c>
      <c r="BU168" s="223" t="str">
        <f t="shared" ca="1" si="244"/>
        <v>-6.90860297273008-4.61618092424399i</v>
      </c>
      <c r="BV168" s="223" t="str">
        <f t="shared" ca="1" si="245"/>
        <v>-3.91679124430371+7.32780101454145i</v>
      </c>
      <c r="BW168" s="223" t="str">
        <f t="shared" ca="1" si="246"/>
        <v>7.6764283268002+3.1796807235426i</v>
      </c>
      <c r="BX168" s="223" t="str">
        <f t="shared" ca="1" si="247"/>
        <v>2.4119481392304-7.95112743790664i</v>
      </c>
      <c r="BY168" s="223" t="str">
        <f t="shared" ca="1" si="248"/>
        <v>-8.1492528452602-1.62098717582449i</v>
      </c>
      <c r="BZ168" s="223" t="str">
        <f t="shared" ca="1" si="249"/>
        <v>-0.814415219801871+8.26889649287763i</v>
      </c>
      <c r="CA168" s="223" t="str">
        <f t="shared" ca="1" si="250"/>
        <v>8.30890614703096-2.60580857249011E-13i</v>
      </c>
      <c r="CB168" s="223" t="str">
        <f t="shared" ca="1" si="251"/>
        <v>-0.81441521980239-8.26889649287758i</v>
      </c>
      <c r="CC168" s="223" t="str">
        <f t="shared" ca="1" si="252"/>
        <v>-8.1492528452601+1.620987175825i</v>
      </c>
      <c r="CD168" s="223" t="str">
        <f t="shared" ca="1" si="253"/>
        <v>2.4119481392309+7.95112743790649i</v>
      </c>
      <c r="CE168" s="223" t="str">
        <f t="shared" ca="1" si="254"/>
        <v>7.6764283268-3.17968072354308i</v>
      </c>
      <c r="CF168" s="223" t="str">
        <f t="shared" ca="1" si="255"/>
        <v>-3.9167912443049-7.32780101454081i</v>
      </c>
      <c r="CG168" s="223" t="str">
        <f t="shared" ca="1" si="256"/>
        <v>-6.90860297273209+4.61618092424098i</v>
      </c>
      <c r="CH168" s="223" t="str">
        <f t="shared" ca="1" si="257"/>
        <v>5.27111425842234+6.42287130766494i</v>
      </c>
      <c r="CI168" s="223" t="str">
        <f t="shared" ca="1" si="258"/>
        <v>5.87528388080576-5.8752838808106i</v>
      </c>
      <c r="CJ168" s="223" t="str">
        <f t="shared" ca="1" si="259"/>
        <v>-6.42287130766396-5.27111425842354i</v>
      </c>
      <c r="CK168" s="223" t="str">
        <f t="shared" ca="1" si="260"/>
        <v>-4.61618092424226+6.90860297273123i</v>
      </c>
      <c r="CL168" s="223" t="str">
        <f t="shared" ca="1" si="261"/>
        <v>7.32780101454008+3.91679124430626i</v>
      </c>
      <c r="CM168" s="223" t="str">
        <f t="shared" ca="1" si="262"/>
        <v>3.1796807235444-7.67642832679946i</v>
      </c>
      <c r="CN168" s="223" t="str">
        <f t="shared" ca="1" si="263"/>
        <v>-7.95112743790609-2.41194813923226i</v>
      </c>
      <c r="CO168" s="223" t="str">
        <f t="shared" ca="1" si="264"/>
        <v>-1.62098717582663+8.14925284525978i</v>
      </c>
      <c r="CP168" s="223" t="str">
        <f t="shared" ca="1" si="265"/>
        <v>8.26889649287824+0.814415219795696i</v>
      </c>
      <c r="CQ168" s="223" t="str">
        <f t="shared" ca="1" si="266"/>
        <v>1.68157711609973E-12-8.30890614703096i</v>
      </c>
      <c r="CR168" s="223" t="str">
        <f t="shared" ca="1" si="267"/>
        <v>-8.26889649287778+0.81441521980034i</v>
      </c>
      <c r="CS168" s="223" t="str">
        <f t="shared" ca="1" si="268"/>
        <v>1.6209871758231+8.14925284526047i</v>
      </c>
      <c r="CT168" s="223" t="str">
        <f t="shared" ca="1" si="269"/>
        <v>7.95112743790706-2.41194813922905i</v>
      </c>
      <c r="CU168" s="223" t="str">
        <f t="shared" ca="1" si="270"/>
        <v>-3.17968072354882-7.67642832679763i</v>
      </c>
      <c r="CV168" s="223" t="str">
        <f t="shared" ca="1" si="271"/>
        <v>-7.32780101454173+3.91679124430319i</v>
      </c>
      <c r="CW168" s="223" t="str">
        <f t="shared" ca="1" si="272"/>
        <v>4.61618092424614+6.90860297272864i</v>
      </c>
      <c r="CX168" s="223" t="str">
        <f t="shared" ca="1" si="273"/>
        <v>6.42287130766617-5.27111425842085i</v>
      </c>
      <c r="CY168" s="223" t="str">
        <f t="shared" ca="1" si="274"/>
        <v>-5.87528388080923-5.87528388080714i</v>
      </c>
      <c r="CZ168" s="223" t="str">
        <f t="shared" ca="1" si="275"/>
        <v>-5.27111425842513+6.42287130766265i</v>
      </c>
      <c r="DA168" s="223" t="str">
        <f t="shared" ca="1" si="276"/>
        <v>6.90860297273015+4.61618092424388i</v>
      </c>
      <c r="DB168" s="223" t="str">
        <f t="shared" ca="1" si="277"/>
        <v>3.91679124430079-7.32780101454301i</v>
      </c>
      <c r="DC168" s="223" t="str">
        <f t="shared" ca="1" si="278"/>
        <v>-7.67642832679867-3.1796807235463i</v>
      </c>
      <c r="DD168" s="223" t="str">
        <f t="shared" ca="1" si="279"/>
        <v>-2.41194813922621+7.95112743790792i</v>
      </c>
      <c r="DE168" s="223" t="str">
        <f t="shared" ca="1" si="280"/>
        <v>8.14925284525939+1.62098717582853i</v>
      </c>
      <c r="DF168" s="223" t="str">
        <f t="shared" ca="1" si="281"/>
        <v>0.814415219797629-8.26889649287805i</v>
      </c>
      <c r="DG168" s="223" t="str">
        <f t="shared" ca="1" si="282"/>
        <v>-8.30890614703096-3.8598884056439E-12i</v>
      </c>
      <c r="DH168" s="223" t="str">
        <f t="shared" ca="1" si="283"/>
        <v>0.814415219798407+8.26889649287797i</v>
      </c>
      <c r="DI168" s="223" t="str">
        <f t="shared" ca="1" si="284"/>
        <v>8.14925284525924-1.6209871758293i</v>
      </c>
      <c r="DJ168" s="223" t="str">
        <f t="shared" ca="1" si="285"/>
        <v>-2.41194813922696-7.95112743790769i</v>
      </c>
      <c r="DK168" s="223" t="str">
        <f t="shared" ca="1" si="286"/>
        <v>-7.67642832679837+3.17968072354702i</v>
      </c>
      <c r="DL168" s="223" t="str">
        <f t="shared" ca="1" si="287"/>
        <v>3.91679124430127+7.32780101454275i</v>
      </c>
      <c r="DM168" s="223" t="str">
        <f t="shared" ca="1" si="288"/>
        <v>6.90860297272972-4.61618092424453i</v>
      </c>
      <c r="DN168" s="223" t="str">
        <f t="shared" ca="1" si="289"/>
        <v>-5.27111425841935-6.4228713076674i</v>
      </c>
      <c r="DO168" s="223" t="str">
        <f t="shared" ca="1" si="290"/>
        <v>-5.87528388080868+5.87528388080769i</v>
      </c>
      <c r="DP168" s="223" t="str">
        <f t="shared" ca="1" si="291"/>
        <v>6.42287130766666+5.27111425842024i</v>
      </c>
      <c r="DQ168" s="223" t="str">
        <f t="shared" ca="1" si="292"/>
        <v>4.61618092424569-6.90860297272894i</v>
      </c>
      <c r="DR168" s="223" t="str">
        <f t="shared" ca="1" si="293"/>
        <v>-7.3278010145421-3.9167912443025i</v>
      </c>
      <c r="DS168" s="223" t="str">
        <f t="shared" ca="1" si="294"/>
        <v>-3.1796807235481+7.67642832679793i</v>
      </c>
      <c r="DT168" s="223" t="str">
        <f t="shared" ca="1" si="295"/>
        <v>7.95112743790728+2.4119481392283i</v>
      </c>
      <c r="DU168" s="223" t="str">
        <f t="shared" ca="1" si="296"/>
        <v>1.62098717582233-8.14925284526063i</v>
      </c>
      <c r="DV168" s="223" t="str">
        <f t="shared" ca="1" si="297"/>
        <v>-8.26889649287785-0.814415219799562i</v>
      </c>
      <c r="DW168" s="223" t="str">
        <f t="shared" ca="1" si="298"/>
        <v>2.46331968784677E-12+8.30890614703096i</v>
      </c>
      <c r="DX168" s="223" t="str">
        <f t="shared" ca="1" si="299"/>
        <v>8.26889649287816-0.814415219796475i</v>
      </c>
      <c r="DY168" s="223" t="str">
        <f t="shared" ca="1" si="300"/>
        <v>-1.62098717582716-8.14925284525967i</v>
      </c>
      <c r="DZ168" s="223" t="str">
        <f t="shared" ca="1" si="301"/>
        <v>-7.95112743790825+2.4119481392251i</v>
      </c>
      <c r="EA168" s="223" t="str">
        <f t="shared" ca="1" si="302"/>
        <v>3.17968072354523+7.67642832679911i</v>
      </c>
      <c r="EB168" s="223" t="str">
        <f t="shared" ca="1" si="303"/>
        <v>7.32780101453977-3.91679124430685i</v>
      </c>
      <c r="EC168" s="223" t="str">
        <f t="shared" ca="1" si="304"/>
        <v>-4.61618092424291-6.90860297273079i</v>
      </c>
      <c r="ED168" s="223" t="str">
        <f t="shared" ca="1" si="305"/>
        <v>-6.42287130766354+5.27111425842405i</v>
      </c>
      <c r="EE168" s="223" t="str">
        <f t="shared" ca="1" si="306"/>
        <v>5.87528388080632+5.87528388081005i</v>
      </c>
      <c r="EF168" s="223" t="str">
        <f t="shared" ca="1" si="307"/>
        <v>5.27111425842175-6.42287130766544i</v>
      </c>
      <c r="EG168" s="223" t="str">
        <f t="shared" ca="1" si="308"/>
        <v>-6.90860297272786-4.6161809242473i</v>
      </c>
      <c r="EH168" s="223" t="str">
        <f t="shared" ca="1" si="309"/>
        <v>-3.91679124430421+7.32780101454118i</v>
      </c>
      <c r="EI168" s="223" t="str">
        <f t="shared" ca="1" si="310"/>
        <v>7.67642832680035+3.17968072354225i</v>
      </c>
      <c r="EJ168" s="223" t="str">
        <f t="shared" ca="1" si="311"/>
        <v>2.41194813923015-7.95112743790673i</v>
      </c>
      <c r="EK168" s="223" t="str">
        <f t="shared" ca="1" si="312"/>
        <v>-8.14925284526025-1.62098717582424i</v>
      </c>
      <c r="EL168" s="223" t="str">
        <f t="shared" ca="1" si="313"/>
        <v>-0.81441521980173+8.26889649287765i</v>
      </c>
      <c r="EM168" s="223" t="str">
        <f t="shared" ca="1" si="314"/>
        <v>8.30890614703096-5.21161714498022E-13i</v>
      </c>
      <c r="EN168" s="223"/>
      <c r="EO168" s="223"/>
      <c r="EP168" s="223"/>
    </row>
    <row r="169" spans="1:146" ht="15" thickBot="1">
      <c r="A169" s="257">
        <f t="shared" si="181"/>
        <v>1.3476562500000008E-3</v>
      </c>
      <c r="B169" s="256">
        <v>69</v>
      </c>
      <c r="C169" s="230">
        <f t="shared" si="182"/>
        <v>13800</v>
      </c>
      <c r="D169" s="229">
        <f t="shared" si="315"/>
        <v>86707.957239078285</v>
      </c>
      <c r="E169" s="229" t="str">
        <f t="shared" si="316"/>
        <v>86707.9572390783i</v>
      </c>
      <c r="F169" s="229" t="str">
        <f t="shared" si="183"/>
        <v>0.728550598083864-0.434816092003754i</v>
      </c>
      <c r="G169" s="229" t="str">
        <f t="shared" si="184"/>
        <v>-4.93172638758914+1.20491000853959i</v>
      </c>
      <c r="H169" s="229" t="str">
        <f t="shared" si="180"/>
        <v>0.0358373339009734-0.00681761400384845i</v>
      </c>
      <c r="I169" s="229" t="str">
        <f t="shared" si="317"/>
        <v>-0.00647803345730501-0.0031359543407315i</v>
      </c>
      <c r="J169" s="255" t="str">
        <f ca="1">IMPRODUCT(1/N_FFT2,CF100)</f>
        <v>-0.0168641844118615-0.00570398517637859i</v>
      </c>
      <c r="K169" s="254" t="str">
        <f t="shared" ca="1" si="318"/>
        <v>0.0000913593137768679+0.0000898359191218259i</v>
      </c>
      <c r="N169" s="246">
        <f t="shared" ca="1" si="185"/>
        <v>24.347935425805467</v>
      </c>
      <c r="O169" s="223">
        <f t="shared" ca="1" si="186"/>
        <v>8.347935425805467</v>
      </c>
      <c r="P169" s="223" t="str">
        <f t="shared" ca="1" si="187"/>
        <v>-1.02187641199232-8.28515506626349i</v>
      </c>
      <c r="Q169" s="223" t="str">
        <f t="shared" ca="1" si="188"/>
        <v>-8.0977582626812+2.02838285158308i</v>
      </c>
      <c r="R169" s="223" t="str">
        <f t="shared" ca="1" si="189"/>
        <v>3.00438052506195+7.78856363741392i</v>
      </c>
      <c r="S169" s="223" t="str">
        <f t="shared" ca="1" si="190"/>
        <v>7.36222176542479-3.93518951895883i</v>
      </c>
      <c r="T169" s="223" t="str">
        <f t="shared" ca="1" si="191"/>
        <v>-4.80680959960601-6.82514522530865i</v>
      </c>
      <c r="U169" s="223" t="str">
        <f t="shared" ca="1" si="192"/>
        <v>-6.18541214814101+5.6061307896844i</v>
      </c>
      <c r="V169" s="223" t="str">
        <f t="shared" ca="1" si="193"/>
        <v>6.32113055448458+5.45264471486813i</v>
      </c>
      <c r="W169" s="223" t="str">
        <f t="shared" ca="1" si="194"/>
        <v>4.63786442974722-6.94105463202124i</v>
      </c>
      <c r="X169" s="223" t="str">
        <f t="shared" ca="1" si="195"/>
        <v>-7.45657878714026-3.75332634666743i</v>
      </c>
      <c r="Y169" s="223" t="str">
        <f t="shared" ca="1" si="196"/>
        <v>-2.81233474172716+7.85994905669829i</v>
      </c>
      <c r="Z169" s="223" t="str">
        <f t="shared" ca="1" si="197"/>
        <v>8.14509837638243+1.82904300454367i</v>
      </c>
      <c r="AA169" s="223" t="str">
        <f t="shared" ca="1" si="198"/>
        <v>0.818240758093067-8.30773783500738i</v>
      </c>
      <c r="AB169" s="223" t="str">
        <f t="shared" ca="1" si="199"/>
        <v>-8.34542118372993+0.204868590979014i</v>
      </c>
      <c r="AC169" s="223" t="str">
        <f t="shared" ca="1" si="200"/>
        <v>1.22489652575141+8.25758162990957i</v>
      </c>
      <c r="AD169" s="223" t="str">
        <f t="shared" ca="1" si="201"/>
        <v>8.04554036219722-2.22650087663881i</v>
      </c>
      <c r="AE169" s="223" t="str">
        <f t="shared" ca="1" si="202"/>
        <v>-3.19461658190963-7.71248667862745i</v>
      </c>
      <c r="AF169" s="223" t="str">
        <f t="shared" ca="1" si="203"/>
        <v>-7.26343001660896+4.11468228023038i</v>
      </c>
      <c r="AG169" s="223" t="str">
        <f t="shared" ca="1" si="204"/>
        <v>4.9728593271003+6.70512460632086i</v>
      </c>
      <c r="AH169" s="223" t="str">
        <f t="shared" ca="1" si="205"/>
        <v>6.0459678808069-5.75623994093968i</v>
      </c>
      <c r="AI169" s="223" t="str">
        <f t="shared" ca="1" si="206"/>
        <v>-6.45304134814497-5.29587417076249i</v>
      </c>
      <c r="AJ169" s="223" t="str">
        <f t="shared" ca="1" si="207"/>
        <v>-4.46612558377715+7.05278300696606i</v>
      </c>
      <c r="AK169" s="223" t="str">
        <f t="shared" ca="1" si="208"/>
        <v>7.54644424461384+3.56920231093063i</v>
      </c>
      <c r="AL169" s="223" t="str">
        <f t="shared" ca="1" si="209"/>
        <v>2.61859491310426-7.92659993657321i</v>
      </c>
      <c r="AM169" s="223" t="str">
        <f t="shared" ca="1" si="210"/>
        <v>-8.1875321873866-1.62860141039062i</v>
      </c>
      <c r="AN169" s="223" t="str">
        <f t="shared" ca="1" si="211"/>
        <v>-0.614112226557558+8.32531633312575i</v>
      </c>
      <c r="AO169" s="223" t="str">
        <f t="shared" ca="1" si="212"/>
        <v>8.33787997198871-0.409613776779353i</v>
      </c>
      <c r="AP169" s="223" t="str">
        <f t="shared" ca="1" si="213"/>
        <v>-1.42717880764476-8.22503413515273i</v>
      </c>
      <c r="AQ169" s="223" t="str">
        <f t="shared" ca="1" si="214"/>
        <v>-7.98847612904118+2.42327774082073i</v>
      </c>
      <c r="AR169" s="223" t="str">
        <f t="shared" ca="1" si="215"/>
        <v>-7.98847612904118+2.42327774082073i</v>
      </c>
      <c r="AS169" s="223" t="str">
        <f t="shared" ca="1" si="216"/>
        <v>7.16026304914831-4.29169651075413i</v>
      </c>
      <c r="AT169" s="223" t="str">
        <f t="shared" ca="1" si="217"/>
        <v>-5.13591359008274-6.58106507099127i</v>
      </c>
      <c r="AU169" s="223" t="str">
        <f t="shared" ca="1" si="218"/>
        <v>-5.90288174849468+5.90288174849423i</v>
      </c>
      <c r="AV169" s="223" t="str">
        <f t="shared" ca="1" si="219"/>
        <v>6.58106507099144+5.13591359008253i</v>
      </c>
      <c r="AW169" s="223" t="str">
        <f t="shared" ca="1" si="220"/>
        <v>4.2916965107546-7.16026304914803i</v>
      </c>
      <c r="AX169" s="223" t="str">
        <f t="shared" ca="1" si="221"/>
        <v>-7.63176400625454-3.38292832118205i</v>
      </c>
      <c r="AY169" s="223" t="str">
        <f t="shared" ca="1" si="222"/>
        <v>-2.42327774082126+7.98847612904102i</v>
      </c>
      <c r="AZ169" s="223" t="str">
        <f t="shared" ca="1" si="223"/>
        <v>8.22503413515277+1.42717880764449i</v>
      </c>
      <c r="BA169" s="223" t="str">
        <f t="shared" ca="1" si="224"/>
        <v>0.409613776779965-8.33787997198868i</v>
      </c>
      <c r="BB169" s="223" t="str">
        <f t="shared" ca="1" si="225"/>
        <v>-8.32531633312572+0.614112226557892i</v>
      </c>
      <c r="BC169" s="223" t="str">
        <f t="shared" ca="1" si="226"/>
        <v>1.62860141039013+8.1875321873867i</v>
      </c>
      <c r="BD169" s="223" t="str">
        <f t="shared" ca="1" si="227"/>
        <v>7.92659993657312-2.61859491310452i</v>
      </c>
      <c r="BE169" s="223" t="str">
        <f t="shared" ca="1" si="228"/>
        <v>-3.56920231093013-7.54644424461407i</v>
      </c>
      <c r="BF169" s="223" t="str">
        <f t="shared" ca="1" si="229"/>
        <v>-7.0527830069659+4.46612558377738i</v>
      </c>
      <c r="BG169" s="223" t="str">
        <f t="shared" ca="1" si="230"/>
        <v>5.2958741707627+6.4530413481448i</v>
      </c>
      <c r="BH169" s="223" t="str">
        <f t="shared" ca="1" si="231"/>
        <v>5.75623994093952-6.04596788080705i</v>
      </c>
      <c r="BI169" s="223" t="str">
        <f t="shared" ca="1" si="232"/>
        <v>-6.70512460632099-4.97285932710013i</v>
      </c>
      <c r="BJ169" s="223" t="str">
        <f t="shared" ca="1" si="233"/>
        <v>-4.11468228023091+7.26343001660865i</v>
      </c>
      <c r="BK169" s="223" t="str">
        <f t="shared" ca="1" si="234"/>
        <v>7.71248667862758+3.19461658190932i</v>
      </c>
      <c r="BL169" s="223" t="str">
        <f t="shared" ca="1" si="235"/>
        <v>2.22650087663932-8.04554036219707i</v>
      </c>
      <c r="BM169" s="223" t="str">
        <f t="shared" ca="1" si="236"/>
        <v>-8.25758162990962-1.22489652575111i</v>
      </c>
      <c r="BN169" s="223" t="str">
        <f t="shared" ca="1" si="237"/>
        <v>-0.204868590979568+8.34542118372991i</v>
      </c>
      <c r="BO169" s="223" t="str">
        <f t="shared" ca="1" si="238"/>
        <v>8.30773783500736-0.818240758093342i</v>
      </c>
      <c r="BP169" s="223" t="str">
        <f t="shared" ca="1" si="239"/>
        <v>-1.8290430045431-8.14509837638256i</v>
      </c>
      <c r="BQ169" s="223" t="str">
        <f t="shared" ca="1" si="240"/>
        <v>-7.85994905669821+2.81233474172738i</v>
      </c>
      <c r="BR169" s="223" t="str">
        <f t="shared" ca="1" si="241"/>
        <v>3.75332634666688+7.45657878714053i</v>
      </c>
      <c r="BS169" s="223" t="str">
        <f t="shared" ca="1" si="242"/>
        <v>6.94105463202105-4.63786442974749i</v>
      </c>
      <c r="BT169" s="223" t="str">
        <f t="shared" ca="1" si="243"/>
        <v>-5.45264471486774-6.32113055448492i</v>
      </c>
      <c r="BU169" s="223" t="str">
        <f t="shared" ca="1" si="244"/>
        <v>-5.60613078968417+6.18541214814122i</v>
      </c>
      <c r="BV169" s="223" t="str">
        <f t="shared" ca="1" si="245"/>
        <v>6.82514522530853+4.80680959960618i</v>
      </c>
      <c r="BW169" s="223" t="str">
        <f t="shared" ca="1" si="246"/>
        <v>3.93518951895793-7.36222176542527i</v>
      </c>
      <c r="BX169" s="223" t="str">
        <f t="shared" ca="1" si="247"/>
        <v>-7.78856363741503-3.00438052505907i</v>
      </c>
      <c r="BY169" s="223" t="str">
        <f t="shared" ca="1" si="248"/>
        <v>-2.02838285158606+8.09775826268045i</v>
      </c>
      <c r="BZ169" s="223" t="str">
        <f t="shared" ca="1" si="249"/>
        <v>8.28515506626337+1.02187641199333i</v>
      </c>
      <c r="CA169" s="223" t="str">
        <f t="shared" ca="1" si="250"/>
        <v>-1.16585714961792E-12-8.34793542580547i</v>
      </c>
      <c r="CB169" s="223" t="str">
        <f t="shared" ca="1" si="251"/>
        <v>-8.28515506626309+1.02187641199552i</v>
      </c>
      <c r="CC169" s="223" t="str">
        <f t="shared" ca="1" si="252"/>
        <v>2.02838285158015+8.09775826268193i</v>
      </c>
      <c r="CD169" s="223" t="str">
        <f t="shared" ca="1" si="253"/>
        <v>7.78856363741424-3.00438052506114i</v>
      </c>
      <c r="CE169" s="223" t="str">
        <f t="shared" ca="1" si="254"/>
        <v>-3.93518951895988-7.36222176542422i</v>
      </c>
      <c r="CF169" s="223" t="str">
        <f t="shared" ca="1" si="255"/>
        <v>-6.82514522530677+4.80680959960867i</v>
      </c>
      <c r="CG169" s="223" t="str">
        <f t="shared" ca="1" si="256"/>
        <v>5.60613078968212+6.18541214814308i</v>
      </c>
      <c r="CH169" s="223" t="str">
        <f t="shared" ca="1" si="257"/>
        <v>5.45264471486857-6.3211305544842i</v>
      </c>
      <c r="CI169" s="223" t="str">
        <f t="shared" ca="1" si="258"/>
        <v>-6.94105463202182-4.63786442974634i</v>
      </c>
      <c r="CJ169" s="223" t="str">
        <f t="shared" ca="1" si="259"/>
        <v>-3.75332634666416+7.4565787871419i</v>
      </c>
      <c r="CK169" s="223" t="str">
        <f t="shared" ca="1" si="260"/>
        <v>7.85994905669727+2.81233474173i</v>
      </c>
      <c r="CL169" s="223" t="str">
        <f t="shared" ca="1" si="261"/>
        <v>1.82904300454418-8.14509837638232i</v>
      </c>
      <c r="CM169" s="223" t="str">
        <f t="shared" ca="1" si="262"/>
        <v>-8.30773783500748-0.818240758092084i</v>
      </c>
      <c r="CN169" s="223" t="str">
        <f t="shared" ca="1" si="263"/>
        <v>0.204868590982729+8.34542118372983i</v>
      </c>
      <c r="CO169" s="223" t="str">
        <f t="shared" ca="1" si="264"/>
        <v>8.25758162991-1.22489652574849i</v>
      </c>
      <c r="CP169" s="223" t="str">
        <f t="shared" ca="1" si="265"/>
        <v>-2.22650087663837-8.04554036219734i</v>
      </c>
      <c r="CQ169" s="223" t="str">
        <f t="shared" ca="1" si="266"/>
        <v>-7.71248667862701+3.19461658191071i</v>
      </c>
      <c r="CR169" s="223" t="str">
        <f t="shared" ca="1" si="267"/>
        <v>4.11468228023357+7.26343001660716i</v>
      </c>
      <c r="CS169" s="223" t="str">
        <f t="shared" ca="1" si="268"/>
        <v>6.70512460632264-4.97285932709791i</v>
      </c>
      <c r="CT169" s="223" t="str">
        <f t="shared" ca="1" si="269"/>
        <v>-5.75623994093932-6.04596788080724i</v>
      </c>
      <c r="CU169" s="223" t="str">
        <f t="shared" ca="1" si="270"/>
        <v>-5.29587417076163+6.45304134814567i</v>
      </c>
      <c r="CV169" s="223" t="str">
        <f t="shared" ca="1" si="271"/>
        <v>7.05278300696798+4.46612558377411i</v>
      </c>
      <c r="CW169" s="223" t="str">
        <f t="shared" ca="1" si="272"/>
        <v>3.56920231093264-7.54644424461289i</v>
      </c>
      <c r="CX169" s="223" t="str">
        <f t="shared" ca="1" si="273"/>
        <v>-7.92659993657303-2.61859491310478i</v>
      </c>
      <c r="CY169" s="223" t="str">
        <f t="shared" ca="1" si="274"/>
        <v>-1.62860141038878+8.18753218738696i</v>
      </c>
      <c r="CZ169" s="223" t="str">
        <f t="shared" ca="1" si="275"/>
        <v>8.32531633312601+0.614112226554029i</v>
      </c>
      <c r="DA169" s="223" t="str">
        <f t="shared" ca="1" si="276"/>
        <v>-0.409613776777081-8.33787997198882i</v>
      </c>
      <c r="DB169" s="223" t="str">
        <f t="shared" ca="1" si="277"/>
        <v>-8.22503413515283+1.42717880764416i</v>
      </c>
      <c r="DC169" s="223" t="str">
        <f t="shared" ca="1" si="278"/>
        <v>2.42327774082247+7.98847612904065i</v>
      </c>
      <c r="DD169" s="223" t="str">
        <f t="shared" ca="1" si="279"/>
        <v>7.63176400625292-3.3829283211857i</v>
      </c>
      <c r="DE169" s="223" t="str">
        <f t="shared" ca="1" si="280"/>
        <v>-4.29169651075213-7.16026304914951i</v>
      </c>
      <c r="DF169" s="223" t="str">
        <f t="shared" ca="1" si="281"/>
        <v>-6.58106507099154+5.1359135900824i</v>
      </c>
      <c r="DG169" s="223" t="str">
        <f t="shared" ca="1" si="282"/>
        <v>5.90288174849569+5.90288174849321i</v>
      </c>
      <c r="DH169" s="223" t="str">
        <f t="shared" ca="1" si="283"/>
        <v>5.13591359007964-6.58106507099368i</v>
      </c>
      <c r="DI169" s="223" t="str">
        <f t="shared" ca="1" si="284"/>
        <v>-7.16026304914692-4.29169651075646i</v>
      </c>
      <c r="DJ169" s="223" t="str">
        <f t="shared" ca="1" si="285"/>
        <v>-3.38292832118251+7.63176400625433i</v>
      </c>
      <c r="DK169" s="223" t="str">
        <f t="shared" ca="1" si="286"/>
        <v>7.98847612904159+2.42327774081934i</v>
      </c>
      <c r="DL169" s="223" t="str">
        <f t="shared" ca="1" si="287"/>
        <v>1.42717880764095-8.22503413515339i</v>
      </c>
      <c r="DM169" s="223" t="str">
        <f t="shared" ca="1" si="288"/>
        <v>-8.33787997198857-0.409613776782118i</v>
      </c>
      <c r="DN169" s="223" t="str">
        <f t="shared" ca="1" si="289"/>
        <v>0.614112226557281+8.32531633312577i</v>
      </c>
      <c r="DO169" s="223" t="str">
        <f t="shared" ca="1" si="290"/>
        <v>8.18753218738633-1.62860141039198i</v>
      </c>
      <c r="DP169" s="223" t="str">
        <f t="shared" ca="1" si="291"/>
        <v>-2.61859491310788-7.92659993657201i</v>
      </c>
      <c r="DQ169" s="223" t="str">
        <f t="shared" ca="1" si="292"/>
        <v>-7.54644424461505+3.56920231092808i</v>
      </c>
      <c r="DR169" s="223" t="str">
        <f t="shared" ca="1" si="293"/>
        <v>4.46612558377686+7.05278300696624i</v>
      </c>
      <c r="DS169" s="223" t="str">
        <f t="shared" ca="1" si="294"/>
        <v>6.4530413481436-5.29587417076415i</v>
      </c>
      <c r="DT169" s="223" t="str">
        <f t="shared" ca="1" si="295"/>
        <v>-6.04596788080949-5.75623994093696i</v>
      </c>
      <c r="DU169" s="223" t="str">
        <f t="shared" ca="1" si="296"/>
        <v>-4.97285932710195+6.70512460631963i</v>
      </c>
      <c r="DV169" s="223" t="str">
        <f t="shared" ca="1" si="297"/>
        <v>7.26343001660888+4.11468228023052i</v>
      </c>
      <c r="DW169" s="223" t="str">
        <f t="shared" ca="1" si="298"/>
        <v>3.19461658190748-7.71248667862834i</v>
      </c>
      <c r="DX169" s="223" t="str">
        <f t="shared" ca="1" si="299"/>
        <v>-8.04554036219606-2.22650087664299i</v>
      </c>
      <c r="DY169" s="223" t="str">
        <f t="shared" ca="1" si="300"/>
        <v>-1.22489652575324+8.2575816299093i</v>
      </c>
      <c r="DZ169" s="223" t="str">
        <f t="shared" ca="1" si="301"/>
        <v>8.34542118372992+0.204868590979233i</v>
      </c>
      <c r="EA169" s="223" t="str">
        <f t="shared" ca="1" si="302"/>
        <v>-0.818240758095328-8.30773783500716i</v>
      </c>
      <c r="EB169" s="223" t="str">
        <f t="shared" ca="1" si="303"/>
        <v>-8.1450983763834+1.82904300453937i</v>
      </c>
      <c r="EC169" s="223" t="str">
        <f t="shared" ca="1" si="304"/>
        <v>2.81233474172535+7.85994905669893i</v>
      </c>
      <c r="ED169" s="223" t="str">
        <f t="shared" ca="1" si="305"/>
        <v>7.45657878714038-3.75332634666718i</v>
      </c>
      <c r="EE169" s="223" t="str">
        <f t="shared" ca="1" si="306"/>
        <v>-4.63786442974905-6.94105463202001i</v>
      </c>
      <c r="EF169" s="223" t="str">
        <f t="shared" ca="1" si="307"/>
        <v>-6.32113055448207+5.45264471487104i</v>
      </c>
      <c r="EG169" s="223" t="str">
        <f t="shared" ca="1" si="308"/>
        <v>6.1854121481397+5.60613078968586i</v>
      </c>
      <c r="EH169" s="223" t="str">
        <f t="shared" ca="1" si="309"/>
        <v>4.806809599606-6.82514522530865i</v>
      </c>
      <c r="EI169" s="223" t="str">
        <f t="shared" ca="1" si="310"/>
        <v>-7.36222176542577-3.93518951895701i</v>
      </c>
      <c r="EJ169" s="223" t="str">
        <f t="shared" ca="1" si="311"/>
        <v>-3.00438052506584+7.78856363741242i</v>
      </c>
      <c r="EK169" s="223" t="str">
        <f t="shared" ca="1" si="312"/>
        <v>8.09775826268071+2.02838285158505i</v>
      </c>
      <c r="EL169" s="223" t="str">
        <f t="shared" ca="1" si="313"/>
        <v>1.02187641199229-8.28515506626349i</v>
      </c>
      <c r="EM169" s="223" t="str">
        <f t="shared" ca="1" si="314"/>
        <v>-8.34793542580547+2.33171429923583E-12i</v>
      </c>
      <c r="EN169" s="223"/>
      <c r="EO169" s="223"/>
      <c r="EP169" s="223"/>
    </row>
    <row r="170" spans="1:146" ht="15" thickBot="1">
      <c r="A170" s="257">
        <f t="shared" si="181"/>
        <v>1.3671875000000008E-3</v>
      </c>
      <c r="B170" s="256">
        <v>70</v>
      </c>
      <c r="C170" s="230">
        <f t="shared" si="182"/>
        <v>14000</v>
      </c>
      <c r="D170" s="229">
        <f t="shared" si="315"/>
        <v>87964.594300514203</v>
      </c>
      <c r="E170" s="229" t="str">
        <f t="shared" si="316"/>
        <v>87964.5943005142i</v>
      </c>
      <c r="F170" s="229" t="str">
        <f t="shared" si="183"/>
        <v>0.72642681686792-0.435841224462868i</v>
      </c>
      <c r="G170" s="229" t="str">
        <f t="shared" si="184"/>
        <v>-4.91689535812515+1.25011335514385i</v>
      </c>
      <c r="H170" s="229" t="str">
        <f t="shared" si="180"/>
        <v>0.0358352160129799-0.00672031617311505i</v>
      </c>
      <c r="I170" s="229" t="str">
        <f t="shared" si="317"/>
        <v>-0.00645673045995628-0.00322326852209237i</v>
      </c>
      <c r="J170" s="255" t="str">
        <f ca="1">IMPRODUCT(1/N_FFT2,CG100)</f>
        <v>0.0216290073627646+0.000352742086999508i</v>
      </c>
      <c r="K170" s="254" t="str">
        <f t="shared" ca="1" si="318"/>
        <v>-0.000138515688192338-0.0000719936591741415i</v>
      </c>
      <c r="N170" s="246">
        <f t="shared" ca="1" si="185"/>
        <v>24.373987577809995</v>
      </c>
      <c r="O170" s="223">
        <f t="shared" ca="1" si="186"/>
        <v>8.373987577809995</v>
      </c>
      <c r="P170" s="223" t="str">
        <f t="shared" ca="1" si="187"/>
        <v>-1.22871917037538-8.28335180670652i</v>
      </c>
      <c r="Q170" s="223" t="str">
        <f t="shared" ca="1" si="188"/>
        <v>-8.01340648412684+2.43084028135748i</v>
      </c>
      <c r="R170" s="223" t="str">
        <f t="shared" ca="1" si="189"/>
        <v>3.58034104121454+7.56999511108897i</v>
      </c>
      <c r="S170" s="223" t="str">
        <f t="shared" ca="1" si="190"/>
        <v>6.96271620474801-4.65233822990713i</v>
      </c>
      <c r="T170" s="223" t="str">
        <f t="shared" ca="1" si="191"/>
        <v>-5.62362634565599-6.20471551948677i</v>
      </c>
      <c r="U170" s="223" t="str">
        <f t="shared" ca="1" si="192"/>
        <v>-5.31240148103251+6.47317993397678i</v>
      </c>
      <c r="V170" s="223" t="str">
        <f t="shared" ca="1" si="193"/>
        <v>7.18260872527439+4.30508999359226i</v>
      </c>
      <c r="W170" s="223" t="str">
        <f t="shared" ca="1" si="194"/>
        <v>3.20458630885931-7.73655572864227i</v>
      </c>
      <c r="X170" s="223" t="str">
        <f t="shared" ca="1" si="195"/>
        <v>-8.12302966433865-2.03471300816368i</v>
      </c>
      <c r="Y170" s="223" t="str">
        <f t="shared" ca="1" si="196"/>
        <v>-0.82079431553204+8.33366453877923i</v>
      </c>
      <c r="Z170" s="223" t="str">
        <f t="shared" ca="1" si="197"/>
        <v>8.36390074303518-0.410892095289832i</v>
      </c>
      <c r="AA170" s="223" t="str">
        <f t="shared" ca="1" si="198"/>
        <v>-1.63368393311387-8.21308375459557i</v>
      </c>
      <c r="AB170" s="223" t="str">
        <f t="shared" ca="1" si="199"/>
        <v>-7.88447830580344+2.8211114473964i</v>
      </c>
      <c r="AC170" s="223" t="str">
        <f t="shared" ca="1" si="200"/>
        <v>3.94747041840141+7.38519771225943i</v>
      </c>
      <c r="AD170" s="223" t="str">
        <f t="shared" ca="1" si="201"/>
        <v>6.72604989102222-4.98837857592987i</v>
      </c>
      <c r="AE170" s="223" t="str">
        <f t="shared" ca="1" si="202"/>
        <v>-5.92130340184141-5.92130340184131i</v>
      </c>
      <c r="AF170" s="223" t="str">
        <f t="shared" ca="1" si="203"/>
        <v>-4.98837857592975+6.7260498910223i</v>
      </c>
      <c r="AG170" s="223" t="str">
        <f t="shared" ca="1" si="204"/>
        <v>7.3851977122595+3.94747041840128i</v>
      </c>
      <c r="AH170" s="223" t="str">
        <f t="shared" ca="1" si="205"/>
        <v>2.82111144739702-7.88447830580322i</v>
      </c>
      <c r="AI170" s="223" t="str">
        <f t="shared" ca="1" si="206"/>
        <v>-8.21308375459561-1.6336839331137i</v>
      </c>
      <c r="AJ170" s="223" t="str">
        <f t="shared" ca="1" si="207"/>
        <v>-0.410892095289657+8.36390074303518i</v>
      </c>
      <c r="AK170" s="223" t="str">
        <f t="shared" ca="1" si="208"/>
        <v>8.33366453877921-0.820794315532214i</v>
      </c>
      <c r="AL170" s="223" t="str">
        <f t="shared" ca="1" si="209"/>
        <v>-2.03471300816384-8.12302966433861i</v>
      </c>
      <c r="AM170" s="223" t="str">
        <f t="shared" ca="1" si="210"/>
        <v>-7.73655572864253+3.20458630885869i</v>
      </c>
      <c r="AN170" s="223" t="str">
        <f t="shared" ca="1" si="211"/>
        <v>4.3050899935924+7.18260872527431i</v>
      </c>
      <c r="AO170" s="223" t="str">
        <f t="shared" ca="1" si="212"/>
        <v>6.47317993397668-5.31240148103263i</v>
      </c>
      <c r="AP170" s="223" t="str">
        <f t="shared" ca="1" si="213"/>
        <v>-6.20471551948682-5.62362634565593i</v>
      </c>
      <c r="AQ170" s="223" t="str">
        <f t="shared" ca="1" si="214"/>
        <v>-4.65233822990722+6.96271620474796i</v>
      </c>
      <c r="AR170" s="223" t="str">
        <f t="shared" ca="1" si="215"/>
        <v>-4.65233822990722+6.96271620474796i</v>
      </c>
      <c r="AS170" s="223" t="str">
        <f t="shared" ca="1" si="216"/>
        <v>2.43084028135782-8.01340648412673i</v>
      </c>
      <c r="AT170" s="223" t="str">
        <f t="shared" ca="1" si="217"/>
        <v>-8.28335180670656-1.22871917037507i</v>
      </c>
      <c r="AU170" s="223" t="str">
        <f t="shared" ca="1" si="218"/>
        <v>1.4567317977669E-13+8.37398757781i</v>
      </c>
      <c r="AV170" s="223" t="str">
        <f t="shared" ca="1" si="219"/>
        <v>8.28335180670652-1.22871917037536i</v>
      </c>
      <c r="AW170" s="223" t="str">
        <f t="shared" ca="1" si="220"/>
        <v>-2.4308402813573-8.01340648412689i</v>
      </c>
      <c r="AX170" s="223" t="str">
        <f t="shared" ca="1" si="221"/>
        <v>-7.56999511108908+3.58034104121429i</v>
      </c>
      <c r="AY170" s="223" t="str">
        <f t="shared" ca="1" si="222"/>
        <v>4.65233822990745+6.9627162047478i</v>
      </c>
      <c r="AZ170" s="223" t="str">
        <f t="shared" ca="1" si="223"/>
        <v>6.20471551948662-5.62362634565615i</v>
      </c>
      <c r="BA170" s="223" t="str">
        <f t="shared" ca="1" si="224"/>
        <v>-6.47317993397691-5.31240148103237i</v>
      </c>
      <c r="BB170" s="223" t="str">
        <f t="shared" ca="1" si="225"/>
        <v>-4.3050899935921+7.18260872527449i</v>
      </c>
      <c r="BC170" s="223" t="str">
        <f t="shared" ca="1" si="226"/>
        <v>7.73655572864235+3.20458630885913i</v>
      </c>
      <c r="BD170" s="223" t="str">
        <f t="shared" ca="1" si="227"/>
        <v>2.03471300816431-8.12302966433849i</v>
      </c>
      <c r="BE170" s="223" t="str">
        <f t="shared" ca="1" si="228"/>
        <v>-8.33366453877925-0.820794315531865i</v>
      </c>
      <c r="BF170" s="223" t="str">
        <f t="shared" ca="1" si="229"/>
        <v>0.410892095290007+8.36390074303517i</v>
      </c>
      <c r="BG170" s="223" t="str">
        <f t="shared" ca="1" si="230"/>
        <v>8.21308375459554-1.63368393311404i</v>
      </c>
      <c r="BH170" s="223" t="str">
        <f t="shared" ca="1" si="231"/>
        <v>-2.82111144739656-7.88447830580338i</v>
      </c>
      <c r="BI170" s="223" t="str">
        <f t="shared" ca="1" si="232"/>
        <v>-7.38519771225974+3.94747041840082i</v>
      </c>
      <c r="BJ170" s="223" t="str">
        <f t="shared" ca="1" si="233"/>
        <v>4.98837857593001+6.72604989102211i</v>
      </c>
      <c r="BK170" s="223" t="str">
        <f t="shared" ca="1" si="234"/>
        <v>5.92130340184119-5.92130340184153i</v>
      </c>
      <c r="BL170" s="223" t="str">
        <f t="shared" ca="1" si="235"/>
        <v>-6.72604989102241-4.98837857592961i</v>
      </c>
      <c r="BM170" s="223" t="str">
        <f t="shared" ca="1" si="236"/>
        <v>-3.94747041840113+7.38519771225959i</v>
      </c>
      <c r="BN170" s="223" t="str">
        <f t="shared" ca="1" si="237"/>
        <v>7.88447830580327+2.82111144739688i</v>
      </c>
      <c r="BO170" s="223" t="str">
        <f t="shared" ca="1" si="238"/>
        <v>1.63368393311437-8.21308375459547i</v>
      </c>
      <c r="BP170" s="223" t="str">
        <f t="shared" ca="1" si="239"/>
        <v>-8.36390074303519-0.410892095289512i</v>
      </c>
      <c r="BQ170" s="223" t="str">
        <f t="shared" ca="1" si="240"/>
        <v>0.820794315532359+8.3336645387792i</v>
      </c>
      <c r="BR170" s="223" t="str">
        <f t="shared" ca="1" si="241"/>
        <v>8.12302966433857-2.03471300816398i</v>
      </c>
      <c r="BS170" s="223" t="str">
        <f t="shared" ca="1" si="242"/>
        <v>-3.20458630885882-7.73655572864248i</v>
      </c>
      <c r="BT170" s="223" t="str">
        <f t="shared" ca="1" si="243"/>
        <v>-7.18260872527467+4.30508999359181i</v>
      </c>
      <c r="BU170" s="223" t="str">
        <f t="shared" ca="1" si="244"/>
        <v>5.31240148103274+6.47317993397659i</v>
      </c>
      <c r="BV170" s="223" t="str">
        <f t="shared" ca="1" si="245"/>
        <v>5.62362634565706-6.2047155194858i</v>
      </c>
      <c r="BW170" s="223" t="str">
        <f t="shared" ca="1" si="246"/>
        <v>-6.96271620474759-4.65233822990779i</v>
      </c>
      <c r="BX170" s="223" t="str">
        <f t="shared" ca="1" si="247"/>
        <v>-3.58034104121465+7.56999511108892i</v>
      </c>
      <c r="BY170" s="223" t="str">
        <f t="shared" ca="1" si="248"/>
        <v>8.01340648412702+2.43084028135688i</v>
      </c>
      <c r="BZ170" s="223" t="str">
        <f t="shared" ca="1" si="249"/>
        <v>1.2287191703741-8.2833518067067i</v>
      </c>
      <c r="CA170" s="223" t="str">
        <f t="shared" ca="1" si="250"/>
        <v>-8.37398757781+1.95736765152567E-12i</v>
      </c>
      <c r="CB170" s="223" t="str">
        <f t="shared" ca="1" si="251"/>
        <v>1.22871917037797+8.28335180670614i</v>
      </c>
      <c r="CC170" s="223" t="str">
        <f t="shared" ca="1" si="252"/>
        <v>8.01340648412588-2.43084028136062i</v>
      </c>
      <c r="CD170" s="223" t="str">
        <f t="shared" ca="1" si="253"/>
        <v>-3.58034104121818-7.56999511108724i</v>
      </c>
      <c r="CE170" s="223" t="str">
        <f t="shared" ca="1" si="254"/>
        <v>-6.96271620475004+4.65233822990411i</v>
      </c>
      <c r="CF170" s="223" t="str">
        <f t="shared" ca="1" si="255"/>
        <v>5.62362634565379+6.20471551948877i</v>
      </c>
      <c r="CG170" s="223" t="str">
        <f t="shared" ca="1" si="256"/>
        <v>5.31240148103422-6.47317993397538i</v>
      </c>
      <c r="CH170" s="223" t="str">
        <f t="shared" ca="1" si="257"/>
        <v>-7.18260872527368-4.30508999359345i</v>
      </c>
      <c r="CI170" s="223" t="str">
        <f t="shared" ca="1" si="258"/>
        <v>-3.20458630885982+7.73655572864206i</v>
      </c>
      <c r="CJ170" s="223" t="str">
        <f t="shared" ca="1" si="259"/>
        <v>8.12302966433852+2.03471300816422i</v>
      </c>
      <c r="CK170" s="223" t="str">
        <f t="shared" ca="1" si="260"/>
        <v>0.820794315531779-8.33366453877925i</v>
      </c>
      <c r="CL170" s="223" t="str">
        <f t="shared" ca="1" si="261"/>
        <v>-8.36390074303513+0.410892095290925i</v>
      </c>
      <c r="CM170" s="223" t="str">
        <f t="shared" ca="1" si="262"/>
        <v>1.63368393311588+8.21308375459517i</v>
      </c>
      <c r="CN170" s="223" t="str">
        <f t="shared" ca="1" si="263"/>
        <v>7.88447830580251-2.821111447399i</v>
      </c>
      <c r="CO170" s="223" t="str">
        <f t="shared" ca="1" si="264"/>
        <v>-3.94747041840395-7.38519771225808i</v>
      </c>
      <c r="CP170" s="223" t="str">
        <f t="shared" ca="1" si="265"/>
        <v>-6.72604989102007+4.98837857593276i</v>
      </c>
      <c r="CQ170" s="223" t="str">
        <f t="shared" ca="1" si="266"/>
        <v>5.92130340183873+5.92130340184398i</v>
      </c>
      <c r="CR170" s="223" t="str">
        <f t="shared" ca="1" si="267"/>
        <v>4.98837857593223-6.72604989102048i</v>
      </c>
      <c r="CS170" s="223" t="str">
        <f t="shared" ca="1" si="268"/>
        <v>-7.3851977122585-3.94747041840314i</v>
      </c>
      <c r="CT170" s="223" t="str">
        <f t="shared" ca="1" si="269"/>
        <v>-2.82111144739837+7.88447830580274i</v>
      </c>
      <c r="CU170" s="223" t="str">
        <f t="shared" ca="1" si="270"/>
        <v>8.21308375459535+1.63368393311499i</v>
      </c>
      <c r="CV170" s="223" t="str">
        <f t="shared" ca="1" si="271"/>
        <v>0.410892095290258-8.36390074303516i</v>
      </c>
      <c r="CW170" s="223" t="str">
        <f t="shared" ca="1" si="272"/>
        <v>-8.33366453877918+0.820794315532563i</v>
      </c>
      <c r="CX170" s="223" t="str">
        <f t="shared" ca="1" si="273"/>
        <v>2.03471300816487+8.12302966433835i</v>
      </c>
      <c r="CY170" s="223" t="str">
        <f t="shared" ca="1" si="274"/>
        <v>7.73655572864176-3.20458630886055i</v>
      </c>
      <c r="CZ170" s="223" t="str">
        <f t="shared" ca="1" si="275"/>
        <v>-4.30508999359403-7.18260872527334i</v>
      </c>
      <c r="DA170" s="223" t="str">
        <f t="shared" ca="1" si="276"/>
        <v>-6.47317993397487+5.31240148103484i</v>
      </c>
      <c r="DB170" s="223" t="str">
        <f t="shared" ca="1" si="277"/>
        <v>6.20471551948921+5.6236263456533i</v>
      </c>
      <c r="DC170" s="223" t="str">
        <f t="shared" ca="1" si="278"/>
        <v>4.65233822991038-6.96271620474584i</v>
      </c>
      <c r="DD170" s="223" t="str">
        <f t="shared" ca="1" si="279"/>
        <v>-7.56999511108753-3.58034104121758i</v>
      </c>
      <c r="DE170" s="223" t="str">
        <f t="shared" ca="1" si="280"/>
        <v>-2.43084028135987+8.01340648412611i</v>
      </c>
      <c r="DF170" s="223" t="str">
        <f t="shared" ca="1" si="281"/>
        <v>8.28335180670623+1.22871917037731i</v>
      </c>
      <c r="DG170" s="223" t="str">
        <f t="shared" ca="1" si="282"/>
        <v>1.16950099221465E-12-8.37398757781i</v>
      </c>
      <c r="DH170" s="223" t="str">
        <f t="shared" ca="1" si="283"/>
        <v>-8.28335180670661+1.22871917037477i</v>
      </c>
      <c r="DI170" s="223" t="str">
        <f t="shared" ca="1" si="284"/>
        <v>2.43084028135763+8.01340648412679i</v>
      </c>
      <c r="DJ170" s="223" t="str">
        <f t="shared" ca="1" si="285"/>
        <v>7.56999511108863-3.58034104121525i</v>
      </c>
      <c r="DK170" s="223" t="str">
        <f t="shared" ca="1" si="286"/>
        <v>-4.65233822990844-6.96271620474715i</v>
      </c>
      <c r="DL170" s="223" t="str">
        <f t="shared" ca="1" si="287"/>
        <v>-6.20471551948535+5.62362634565756i</v>
      </c>
      <c r="DM170" s="223" t="str">
        <f t="shared" ca="1" si="288"/>
        <v>6.47317993397867+5.31240148103021i</v>
      </c>
      <c r="DN170" s="223" t="str">
        <f t="shared" ca="1" si="289"/>
        <v>4.3050899935891-7.1826087252763i</v>
      </c>
      <c r="DO170" s="223" t="str">
        <f t="shared" ca="1" si="290"/>
        <v>-7.73655572864087-3.20458630886271i</v>
      </c>
      <c r="DP170" s="223" t="str">
        <f t="shared" ca="1" si="291"/>
        <v>-2.03471300816737+8.12302966433772i</v>
      </c>
      <c r="DQ170" s="223" t="str">
        <f t="shared" ca="1" si="292"/>
        <v>8.33366453877894+0.820794315534891i</v>
      </c>
      <c r="DR170" s="223" t="str">
        <f t="shared" ca="1" si="293"/>
        <v>-0.410892095287684-8.36390074303529i</v>
      </c>
      <c r="DS170" s="223" t="str">
        <f t="shared" ca="1" si="294"/>
        <v>-8.21308375459581+1.63368393311269i</v>
      </c>
      <c r="DT170" s="223" t="str">
        <f t="shared" ca="1" si="295"/>
        <v>2.82111144739594+7.8844783058036i</v>
      </c>
      <c r="DU170" s="223" t="str">
        <f t="shared" ca="1" si="296"/>
        <v>7.3851977122596-3.94747041840108i</v>
      </c>
      <c r="DV170" s="223" t="str">
        <f t="shared" ca="1" si="297"/>
        <v>-4.98837857593015-6.72604989102201i</v>
      </c>
      <c r="DW170" s="223" t="str">
        <f t="shared" ca="1" si="298"/>
        <v>-5.92130340184039+5.92130340184233i</v>
      </c>
      <c r="DX170" s="223" t="str">
        <f t="shared" ca="1" si="299"/>
        <v>6.72604989102364+4.98837857592795i</v>
      </c>
      <c r="DY170" s="223" t="str">
        <f t="shared" ca="1" si="300"/>
        <v>3.94747041839866-7.3851977122609i</v>
      </c>
      <c r="DZ170" s="223" t="str">
        <f t="shared" ca="1" si="301"/>
        <v>-7.88447830580453-2.82111144739336i</v>
      </c>
      <c r="EA170" s="223" t="str">
        <f t="shared" ca="1" si="302"/>
        <v>-1.63368393311+8.21308375459635i</v>
      </c>
      <c r="EB170" s="223" t="str">
        <f t="shared" ca="1" si="303"/>
        <v>8.363900743035+0.410892095293499i</v>
      </c>
      <c r="EC170" s="223" t="str">
        <f t="shared" ca="1" si="304"/>
        <v>-0.820794315529333-8.3336645387795i</v>
      </c>
      <c r="ED170" s="223" t="str">
        <f t="shared" ca="1" si="305"/>
        <v>-8.12302966433914+2.03471300816172i</v>
      </c>
      <c r="EE170" s="223" t="str">
        <f t="shared" ca="1" si="306"/>
        <v>3.20458630885755+7.736555728643i</v>
      </c>
      <c r="EF170" s="223" t="str">
        <f t="shared" ca="1" si="307"/>
        <v>7.18260872527488-4.30508999359145i</v>
      </c>
      <c r="EG170" s="223" t="str">
        <f t="shared" ca="1" si="308"/>
        <v>-5.31240148103232-6.47317993397693i</v>
      </c>
      <c r="EH170" s="223" t="str">
        <f t="shared" ca="1" si="309"/>
        <v>-5.62362634565552+6.20471551948719i</v>
      </c>
      <c r="EI170" s="223" t="str">
        <f t="shared" ca="1" si="310"/>
        <v>6.96271620474867+4.65233822990616i</v>
      </c>
      <c r="EJ170" s="223" t="str">
        <f t="shared" ca="1" si="311"/>
        <v>3.58034104121277-7.5699951110898i</v>
      </c>
      <c r="EK170" s="223" t="str">
        <f t="shared" ca="1" si="312"/>
        <v>-8.01340648412758-2.430840281355i</v>
      </c>
      <c r="EL170" s="223" t="str">
        <f t="shared" ca="1" si="313"/>
        <v>-1.22871917037205+8.28335180670701i</v>
      </c>
      <c r="EM170" s="223" t="str">
        <f t="shared" ca="1" si="314"/>
        <v>8.37398757781-3.91473530305136E-12i</v>
      </c>
      <c r="EN170" s="223"/>
      <c r="EO170" s="223"/>
      <c r="EP170" s="223"/>
    </row>
    <row r="171" spans="1:146" ht="15" thickBot="1">
      <c r="A171" s="257">
        <f t="shared" si="181"/>
        <v>1.3867187500000008E-3</v>
      </c>
      <c r="B171" s="256">
        <v>71</v>
      </c>
      <c r="C171" s="230">
        <f t="shared" si="182"/>
        <v>14200</v>
      </c>
      <c r="D171" s="229">
        <f t="shared" si="315"/>
        <v>89221.231361950122</v>
      </c>
      <c r="E171" s="229" t="str">
        <f t="shared" si="316"/>
        <v>89221.2313619501i</v>
      </c>
      <c r="F171" s="229" t="str">
        <f t="shared" si="183"/>
        <v>0.724282481149257-0.436910992479448i</v>
      </c>
      <c r="G171" s="229" t="str">
        <f t="shared" si="184"/>
        <v>-4.90115628438484+1.29456525860327i</v>
      </c>
      <c r="H171" s="229" t="str">
        <f t="shared" si="180"/>
        <v>0.0358331757157794-0.00662575537037297i</v>
      </c>
      <c r="I171" s="229" t="str">
        <f t="shared" si="317"/>
        <v>-0.006435531806316-0.0033103779480593i</v>
      </c>
      <c r="J171" s="255" t="str">
        <f ca="1">IMPRODUCT(1/N_FFT2,CH100)</f>
        <v>0.0805311651524523+0.00570486192301914i</v>
      </c>
      <c r="K171" s="254" t="str">
        <f t="shared" ca="1" si="318"/>
        <v>-0.000499375625631608-0.00030330241360843i</v>
      </c>
      <c r="N171" s="246">
        <f t="shared" ca="1" si="185"/>
        <v>24.39259542456837</v>
      </c>
      <c r="O171" s="223">
        <f t="shared" ca="1" si="186"/>
        <v>8.3925954245683698</v>
      </c>
      <c r="P171" s="223" t="str">
        <f t="shared" ca="1" si="187"/>
        <v>-1.43481396538529-8.26903663344294i</v>
      </c>
      <c r="Q171" s="223" t="str">
        <f t="shared" ca="1" si="188"/>
        <v>-7.90199841348452+2.82738024216308i</v>
      </c>
      <c r="R171" s="223" t="str">
        <f t="shared" ca="1" si="189"/>
        <v>4.13669511288574+7.30228810055541i</v>
      </c>
      <c r="S171" s="223" t="str">
        <f t="shared" ca="1" si="190"/>
        <v>6.48756399403564-5.32420617404869i</v>
      </c>
      <c r="T171" s="223" t="str">
        <f t="shared" ca="1" si="191"/>
        <v>-6.354947500633-5.4818154132262i</v>
      </c>
      <c r="U171" s="223" t="str">
        <f t="shared" ca="1" si="192"/>
        <v>-4.3146563386743+7.19856920780954i</v>
      </c>
      <c r="V171" s="223" t="str">
        <f t="shared" ca="1" si="193"/>
        <v>7.83023109465561+3.02045343694856i</v>
      </c>
      <c r="W171" s="223" t="str">
        <f t="shared" ca="1" si="194"/>
        <v>1.63731414393018-8.23133405679615i</v>
      </c>
      <c r="X171" s="223" t="str">
        <f t="shared" ca="1" si="195"/>
        <v>-8.39006773173617-0.205964602214648i</v>
      </c>
      <c r="Y171" s="223" t="str">
        <f t="shared" ca="1" si="196"/>
        <v>1.23144950855895+8.30175825162091i</v>
      </c>
      <c r="Z171" s="223" t="str">
        <f t="shared" ca="1" si="197"/>
        <v>7.96900586394378-2.63260393924259i</v>
      </c>
      <c r="AA171" s="223" t="str">
        <f t="shared" ca="1" si="198"/>
        <v>-3.95624209664262-7.4016083679994i</v>
      </c>
      <c r="AB171" s="223" t="str">
        <f t="shared" ca="1" si="199"/>
        <v>-6.61627262147361+5.16338983215723i</v>
      </c>
      <c r="AC171" s="223" t="str">
        <f t="shared" ca="1" si="200"/>
        <v>6.2185030244826+5.63612261177725i</v>
      </c>
      <c r="AD171" s="223" t="str">
        <f t="shared" ca="1" si="201"/>
        <v>4.49001857681961-7.09051416614485i</v>
      </c>
      <c r="AE171" s="223" t="str">
        <f t="shared" ca="1" si="202"/>
        <v>-7.75374713740654-3.21170722352548i</v>
      </c>
      <c r="AF171" s="223" t="str">
        <f t="shared" ca="1" si="203"/>
        <v>-1.83882806565784+8.18867323230296i</v>
      </c>
      <c r="AG171" s="223" t="str">
        <f t="shared" ca="1" si="204"/>
        <v>8.38248617582721+0.411805139054434i</v>
      </c>
      <c r="AH171" s="223" t="str">
        <f t="shared" ca="1" si="205"/>
        <v>-1.02734327259544-8.32947920105086i</v>
      </c>
      <c r="AI171" s="223" t="str">
        <f t="shared" ca="1" si="206"/>
        <v>-8.03121308325097+2.43624185414837i</v>
      </c>
      <c r="AJ171" s="223" t="str">
        <f t="shared" ca="1" si="207"/>
        <v>3.7734059880937+7.49647018332659i</v>
      </c>
      <c r="AK171" s="223" t="str">
        <f t="shared" ca="1" si="208"/>
        <v>6.74099585368356-4.99946325730143i</v>
      </c>
      <c r="AL171" s="223" t="str">
        <f t="shared" ca="1" si="209"/>
        <v>-6.07831275463526-5.78703482081491i</v>
      </c>
      <c r="AM171" s="223" t="str">
        <f t="shared" ca="1" si="210"/>
        <v>-4.66267619566685+6.97818806387787i</v>
      </c>
      <c r="AN171" s="223" t="str">
        <f t="shared" ca="1" si="211"/>
        <v>7.67259261281319+3.40102639776443i</v>
      </c>
      <c r="AO171" s="223" t="str">
        <f t="shared" ca="1" si="212"/>
        <v>2.03923434611691-8.14107985724886i</v>
      </c>
      <c r="AP171" s="223" t="str">
        <f t="shared" ca="1" si="213"/>
        <v>-8.36985532368728-0.61739761987681i</v>
      </c>
      <c r="AQ171" s="223" t="str">
        <f t="shared" ca="1" si="214"/>
        <v>0.822618203459321+8.35218278366939i</v>
      </c>
      <c r="AR171" s="223" t="str">
        <f t="shared" ca="1" si="215"/>
        <v>0.822618203459321+8.35218278366939i</v>
      </c>
      <c r="AS171" s="223" t="str">
        <f t="shared" ca="1" si="216"/>
        <v>-3.58829692087348-7.5868164053268i</v>
      </c>
      <c r="AT171" s="223" t="str">
        <f t="shared" ca="1" si="217"/>
        <v>-6.86165856205276+4.83252519272212i</v>
      </c>
      <c r="AU171" s="223" t="str">
        <f t="shared" ca="1" si="218"/>
        <v>5.93446113646732+5.93446113646765i</v>
      </c>
      <c r="AV171" s="223" t="str">
        <f t="shared" ca="1" si="219"/>
        <v>4.8325251927225-6.86165856205249i</v>
      </c>
      <c r="AW171" s="223" t="str">
        <f t="shared" ca="1" si="220"/>
        <v>-7.58681640532657-3.58829692087396i</v>
      </c>
      <c r="AX171" s="223" t="str">
        <f t="shared" ca="1" si="221"/>
        <v>-2.23841226805783+8.08858260010332i</v>
      </c>
      <c r="AY171" s="223" t="str">
        <f t="shared" ca="1" si="222"/>
        <v>8.35218278366941+0.822618203459015i</v>
      </c>
      <c r="AZ171" s="223" t="str">
        <f t="shared" ca="1" si="223"/>
        <v>-0.617397619877175-8.36985532368726i</v>
      </c>
      <c r="BA171" s="223" t="str">
        <f t="shared" ca="1" si="224"/>
        <v>-8.14107985724877+2.03923434611727i</v>
      </c>
      <c r="BB171" s="223" t="str">
        <f t="shared" ca="1" si="225"/>
        <v>3.401026397764+7.67259261281337i</v>
      </c>
      <c r="BC171" s="223" t="str">
        <f t="shared" ca="1" si="226"/>
        <v>6.97818806387814-4.66267619566647i</v>
      </c>
      <c r="BD171" s="223" t="str">
        <f t="shared" ca="1" si="227"/>
        <v>-5.78703482081456-6.07831275463559i</v>
      </c>
      <c r="BE171" s="223" t="str">
        <f t="shared" ca="1" si="228"/>
        <v>-4.99946325730181+6.74099585368327i</v>
      </c>
      <c r="BF171" s="223" t="str">
        <f t="shared" ca="1" si="229"/>
        <v>7.49647018332672+3.77340598809342i</v>
      </c>
      <c r="BG171" s="223" t="str">
        <f t="shared" ca="1" si="230"/>
        <v>2.43624185414808-8.03121308325107i</v>
      </c>
      <c r="BH171" s="223" t="str">
        <f t="shared" ca="1" si="231"/>
        <v>-8.3294792010509-1.02734327259513i</v>
      </c>
      <c r="BI171" s="223" t="str">
        <f t="shared" ca="1" si="232"/>
        <v>0.41180513905474+8.38248617582719i</v>
      </c>
      <c r="BJ171" s="223" t="str">
        <f t="shared" ca="1" si="233"/>
        <v>8.18867323230289-1.83882806565814i</v>
      </c>
      <c r="BK171" s="223" t="str">
        <f t="shared" ca="1" si="234"/>
        <v>-3.21170722352502-7.75374713740673i</v>
      </c>
      <c r="BL171" s="223" t="str">
        <f t="shared" ca="1" si="235"/>
        <v>-7.09051416614512+4.49001857681919i</v>
      </c>
      <c r="BM171" s="223" t="str">
        <f t="shared" ca="1" si="236"/>
        <v>5.63612261177687+6.21850302448293i</v>
      </c>
      <c r="BN171" s="223" t="str">
        <f t="shared" ca="1" si="237"/>
        <v>5.16338983215694-6.61627262147384i</v>
      </c>
      <c r="BO171" s="223" t="str">
        <f t="shared" ca="1" si="238"/>
        <v>-7.40160836799957-3.95624209664229i</v>
      </c>
      <c r="BP171" s="223" t="str">
        <f t="shared" ca="1" si="239"/>
        <v>-2.63260393924223+7.96900586394389i</v>
      </c>
      <c r="BQ171" s="223" t="str">
        <f t="shared" ca="1" si="240"/>
        <v>8.30175825162096+1.23144950855856i</v>
      </c>
      <c r="BR171" s="223" t="str">
        <f t="shared" ca="1" si="241"/>
        <v>-0.205964602214924-8.39006773173616i</v>
      </c>
      <c r="BS171" s="223" t="str">
        <f t="shared" ca="1" si="242"/>
        <v>-8.23133405679609+1.63731414393047i</v>
      </c>
      <c r="BT171" s="223" t="str">
        <f t="shared" ca="1" si="243"/>
        <v>3.02045343694805+7.8302310946558i</v>
      </c>
      <c r="BU171" s="223" t="str">
        <f t="shared" ca="1" si="244"/>
        <v>7.19856920781024-4.31465633867313i</v>
      </c>
      <c r="BV171" s="223" t="str">
        <f t="shared" ca="1" si="245"/>
        <v>-5.48181541322479-6.35494750063421i</v>
      </c>
      <c r="BW171" s="223" t="str">
        <f t="shared" ca="1" si="246"/>
        <v>-5.3242061740507+6.487563994034i</v>
      </c>
      <c r="BX171" s="223" t="str">
        <f t="shared" ca="1" si="247"/>
        <v>7.30228810055381+4.13669511288857i</v>
      </c>
      <c r="BY171" s="223" t="str">
        <f t="shared" ca="1" si="248"/>
        <v>2.82738024216684-7.90199841348317i</v>
      </c>
      <c r="BZ171" s="223" t="str">
        <f t="shared" ca="1" si="249"/>
        <v>-8.26903663344356-1.43481396538173i</v>
      </c>
      <c r="CA171" s="223" t="str">
        <f t="shared" ca="1" si="250"/>
        <v>2.87060591276085E-12+8.39259542456837i</v>
      </c>
      <c r="CB171" s="223" t="str">
        <f t="shared" ca="1" si="251"/>
        <v>8.26903663344258-1.43481396538738i</v>
      </c>
      <c r="CC171" s="223" t="str">
        <f t="shared" ca="1" si="252"/>
        <v>-2.82738024216439-7.90199841348405i</v>
      </c>
      <c r="CD171" s="223" t="str">
        <f t="shared" ca="1" si="253"/>
        <v>-7.30228810055509+4.1366951128863i</v>
      </c>
      <c r="CE171" s="223" t="str">
        <f t="shared" ca="1" si="254"/>
        <v>5.32420617404858+6.48756399403573i</v>
      </c>
      <c r="CF171" s="223" t="str">
        <f t="shared" ca="1" si="255"/>
        <v>5.48181541322685-6.35494750063243i</v>
      </c>
      <c r="CG171" s="223" t="str">
        <f t="shared" ca="1" si="256"/>
        <v>-7.19856920780884-4.31465633867546i</v>
      </c>
      <c r="CH171" s="223" t="str">
        <f t="shared" ca="1" si="257"/>
        <v>-3.0204534369506+7.83023109465482i</v>
      </c>
      <c r="CI171" s="223" t="str">
        <f t="shared" ca="1" si="258"/>
        <v>8.23133405679556+1.63731414393315i</v>
      </c>
      <c r="CJ171" s="223" t="str">
        <f t="shared" ca="1" si="259"/>
        <v>0.205964602218485-8.39006773173607i</v>
      </c>
      <c r="CK171" s="223" t="str">
        <f t="shared" ca="1" si="260"/>
        <v>-8.30175825162037+1.23144950856259i</v>
      </c>
      <c r="CL171" s="223" t="str">
        <f t="shared" ca="1" si="261"/>
        <v>2.63260393924531+7.96900586394288i</v>
      </c>
      <c r="CM171" s="223" t="str">
        <f t="shared" ca="1" si="262"/>
        <v>7.40160836799845-3.9562420966444i</v>
      </c>
      <c r="CN171" s="223" t="str">
        <f t="shared" ca="1" si="263"/>
        <v>-5.16338983215817-6.61627262147287i</v>
      </c>
      <c r="CO171" s="223" t="str">
        <f t="shared" ca="1" si="264"/>
        <v>-5.63612261177634+6.21850302448342i</v>
      </c>
      <c r="CP171" s="223" t="str">
        <f t="shared" ca="1" si="265"/>
        <v>7.09051416614506+4.49001857681928i</v>
      </c>
      <c r="CQ171" s="223" t="str">
        <f t="shared" ca="1" si="266"/>
        <v>3.21170722352589-7.75374713740637i</v>
      </c>
      <c r="CR171" s="223" t="str">
        <f t="shared" ca="1" si="267"/>
        <v>-8.18867323230269-1.83882806565905i</v>
      </c>
      <c r="CS171" s="223" t="str">
        <f t="shared" ca="1" si="268"/>
        <v>-0.41180513905651+8.38248617582711i</v>
      </c>
      <c r="CT171" s="223" t="str">
        <f t="shared" ca="1" si="269"/>
        <v>8.32947920105121-1.02734327259255i</v>
      </c>
      <c r="CU171" s="223" t="str">
        <f t="shared" ca="1" si="270"/>
        <v>-2.43624185414456-8.03121308325213i</v>
      </c>
      <c r="CV171" s="223" t="str">
        <f t="shared" ca="1" si="271"/>
        <v>-7.4964701833249+3.77340598809706i</v>
      </c>
      <c r="CW171" s="223" t="str">
        <f t="shared" ca="1" si="272"/>
        <v>4.99946325730451+6.74099585368128i</v>
      </c>
      <c r="CX171" s="223" t="str">
        <f t="shared" ca="1" si="273"/>
        <v>5.78703482081291-6.07831275463717i</v>
      </c>
      <c r="CY171" s="223" t="str">
        <f t="shared" ca="1" si="274"/>
        <v>-6.97818806387893-4.66267619566526i</v>
      </c>
      <c r="CZ171" s="223" t="str">
        <f t="shared" ca="1" si="275"/>
        <v>-3.40102639776344+7.67259261281362i</v>
      </c>
      <c r="DA171" s="223" t="str">
        <f t="shared" ca="1" si="276"/>
        <v>8.14107985724892+2.03923434611667i</v>
      </c>
      <c r="DB171" s="223" t="str">
        <f t="shared" ca="1" si="277"/>
        <v>0.617397619877397-8.36985532368724i</v>
      </c>
      <c r="DC171" s="223" t="str">
        <f t="shared" ca="1" si="278"/>
        <v>-8.35218278366952+0.822618203457964i</v>
      </c>
      <c r="DD171" s="223" t="str">
        <f t="shared" ca="1" si="279"/>
        <v>2.238412268056+8.08858260010383i</v>
      </c>
      <c r="DE171" s="223" t="str">
        <f t="shared" ca="1" si="280"/>
        <v>7.58681640532774-3.58829692087149i</v>
      </c>
      <c r="DF171" s="223" t="str">
        <f t="shared" ca="1" si="281"/>
        <v>-4.83252519271964-6.86165856205451i</v>
      </c>
      <c r="DG171" s="223" t="str">
        <f t="shared" ca="1" si="282"/>
        <v>-5.93446113647038+5.93446113646459i</v>
      </c>
      <c r="DH171" s="223" t="str">
        <f t="shared" ca="1" si="283"/>
        <v>6.86165856205459+4.83252519271952i</v>
      </c>
      <c r="DI171" s="223" t="str">
        <f t="shared" ca="1" si="284"/>
        <v>3.58829692087137-7.58681640532779i</v>
      </c>
      <c r="DJ171" s="223" t="str">
        <f t="shared" ca="1" si="285"/>
        <v>-8.08858260010386-2.23841226805586i</v>
      </c>
      <c r="DK171" s="223" t="str">
        <f t="shared" ca="1" si="286"/>
        <v>-0.82261820345782+8.35218278366953i</v>
      </c>
      <c r="DL171" s="223" t="str">
        <f t="shared" ca="1" si="287"/>
        <v>8.36985532368723-0.61739761987754i</v>
      </c>
      <c r="DM171" s="223" t="str">
        <f t="shared" ca="1" si="288"/>
        <v>-2.03923434611681-8.14107985724888i</v>
      </c>
      <c r="DN171" s="223" t="str">
        <f t="shared" ca="1" si="289"/>
        <v>-7.67259261281357+3.40102639776357i</v>
      </c>
      <c r="DO171" s="223" t="str">
        <f t="shared" ca="1" si="290"/>
        <v>4.66267619566539+6.97818806387886i</v>
      </c>
      <c r="DP171" s="223" t="str">
        <f t="shared" ca="1" si="291"/>
        <v>6.07831275463707-5.78703482081302i</v>
      </c>
      <c r="DQ171" s="223" t="str">
        <f t="shared" ca="1" si="292"/>
        <v>-6.7409958536815-4.9994632573042i</v>
      </c>
      <c r="DR171" s="223" t="str">
        <f t="shared" ca="1" si="293"/>
        <v>-3.77340598809672+7.49647018332506i</v>
      </c>
      <c r="DS171" s="223" t="str">
        <f t="shared" ca="1" si="294"/>
        <v>8.03121308325217+2.43624185414442i</v>
      </c>
      <c r="DT171" s="223" t="str">
        <f t="shared" ca="1" si="295"/>
        <v>1.02734327259217-8.32947920105127i</v>
      </c>
      <c r="DU171" s="223" t="str">
        <f t="shared" ca="1" si="296"/>
        <v>-8.38248617582709+0.411805139056892i</v>
      </c>
      <c r="DV171" s="223" t="str">
        <f t="shared" ca="1" si="297"/>
        <v>1.8388280656592+8.18867323230265i</v>
      </c>
      <c r="DW171" s="223" t="str">
        <f t="shared" ca="1" si="298"/>
        <v>7.75374713740632-3.21170722352602i</v>
      </c>
      <c r="DX171" s="223" t="str">
        <f t="shared" ca="1" si="299"/>
        <v>-4.49001857681939-7.09051416614498i</v>
      </c>
      <c r="DY171" s="223" t="str">
        <f t="shared" ca="1" si="300"/>
        <v>-6.21850302448332+5.63612261177645i</v>
      </c>
      <c r="DZ171" s="223" t="str">
        <f t="shared" ca="1" si="301"/>
        <v>6.61627262147296+5.16338983215806i</v>
      </c>
      <c r="EA171" s="223" t="str">
        <f t="shared" ca="1" si="302"/>
        <v>3.95624209664428-7.40160836799852i</v>
      </c>
      <c r="EB171" s="223" t="str">
        <f t="shared" ca="1" si="303"/>
        <v>-7.96900586394293-2.63260393924517i</v>
      </c>
      <c r="EC171" s="223" t="str">
        <f t="shared" ca="1" si="304"/>
        <v>-1.23144950856244+8.30175825162039i</v>
      </c>
      <c r="ED171" s="223" t="str">
        <f t="shared" ca="1" si="305"/>
        <v>8.39006773173607-0.205964602218628i</v>
      </c>
      <c r="EE171" s="223" t="str">
        <f t="shared" ca="1" si="306"/>
        <v>-1.63731414393329-8.23133405679553i</v>
      </c>
      <c r="EF171" s="223" t="str">
        <f t="shared" ca="1" si="307"/>
        <v>-7.83023109465477+3.02045343695073i</v>
      </c>
      <c r="EG171" s="223" t="str">
        <f t="shared" ca="1" si="308"/>
        <v>4.31465633867559+7.19856920780876i</v>
      </c>
      <c r="EH171" s="223" t="str">
        <f t="shared" ca="1" si="309"/>
        <v>6.35494750063234-5.48181541322696i</v>
      </c>
      <c r="EI171" s="223" t="str">
        <f t="shared" ca="1" si="310"/>
        <v>-6.48756399403582-5.32420617404847i</v>
      </c>
      <c r="EJ171" s="223" t="str">
        <f t="shared" ca="1" si="311"/>
        <v>-4.13669511288608+7.30228810055523i</v>
      </c>
      <c r="EK171" s="223" t="str">
        <f t="shared" ca="1" si="312"/>
        <v>7.90199841348414+2.82738024216414i</v>
      </c>
      <c r="EL171" s="223" t="str">
        <f t="shared" ca="1" si="313"/>
        <v>1.43481396538712-8.26903663344262i</v>
      </c>
      <c r="EM171" s="223" t="str">
        <f t="shared" ca="1" si="314"/>
        <v>-8.39259542456837-2.60740497281901E-12i</v>
      </c>
      <c r="EN171" s="223"/>
      <c r="EO171" s="223"/>
      <c r="EP171" s="223"/>
    </row>
    <row r="172" spans="1:146" ht="15" thickBot="1">
      <c r="A172" s="257">
        <f t="shared" si="181"/>
        <v>1.4062500000000008E-3</v>
      </c>
      <c r="B172" s="256">
        <v>72</v>
      </c>
      <c r="C172" s="230">
        <f t="shared" si="182"/>
        <v>14400</v>
      </c>
      <c r="D172" s="229">
        <f t="shared" si="315"/>
        <v>90477.86842338604</v>
      </c>
      <c r="E172" s="229" t="str">
        <f t="shared" si="316"/>
        <v>90477.868423386i</v>
      </c>
      <c r="F172" s="229" t="str">
        <f t="shared" si="183"/>
        <v>0.722117765557025-0.438022455130803i</v>
      </c>
      <c r="G172" s="229" t="str">
        <f t="shared" si="184"/>
        <v>-4.88455091979713+1.33825692495762i</v>
      </c>
      <c r="H172" s="229" t="str">
        <f t="shared" si="180"/>
        <v>0.0358312086628492-0.00653381744506933i</v>
      </c>
      <c r="I172" s="229" t="str">
        <f t="shared" si="317"/>
        <v>-0.00641442210822484-0.00339730041734398i</v>
      </c>
      <c r="J172" s="255" t="str">
        <f ca="1">IMPRODUCT(1/N_FFT2,CI100)</f>
        <v>0.0445771690886207-0.000340600615842561i</v>
      </c>
      <c r="K172" s="254" t="str">
        <f t="shared" ca="1" si="318"/>
        <v>-0.000287093901538475-0.000149257279028449i</v>
      </c>
      <c r="N172" s="246">
        <f t="shared" ca="1" si="185"/>
        <v>24.406540039136452</v>
      </c>
      <c r="O172" s="223">
        <f t="shared" ca="1" si="186"/>
        <v>8.4065400391364538</v>
      </c>
      <c r="P172" s="223" t="str">
        <f t="shared" ca="1" si="187"/>
        <v>-1.64003460327661-8.24501072950543i</v>
      </c>
      <c r="Q172" s="223" t="str">
        <f t="shared" ca="1" si="188"/>
        <v>-7.76663028139479+3.21704359649131i</v>
      </c>
      <c r="R172" s="223" t="str">
        <f t="shared" ca="1" si="189"/>
        <v>4.67042340843169+6.98978258714659i</v>
      </c>
      <c r="S172" s="223" t="str">
        <f t="shared" ca="1" si="190"/>
        <v>5.94432146798964-5.94432146798958i</v>
      </c>
      <c r="T172" s="223" t="str">
        <f t="shared" ca="1" si="191"/>
        <v>-6.98978258714659-4.67042340843168i</v>
      </c>
      <c r="U172" s="223" t="str">
        <f t="shared" ca="1" si="192"/>
        <v>-3.21704359649093+7.76663028139495i</v>
      </c>
      <c r="V172" s="223" t="str">
        <f t="shared" ca="1" si="193"/>
        <v>8.24501072950541+1.6400346032767i</v>
      </c>
      <c r="W172" s="223" t="str">
        <f t="shared" ca="1" si="194"/>
        <v>-2.49226586408572E-13-8.40654003913645i</v>
      </c>
      <c r="X172" s="223" t="str">
        <f t="shared" ca="1" si="195"/>
        <v>-8.24501072950548+1.64003460327638i</v>
      </c>
      <c r="Y172" s="223" t="str">
        <f t="shared" ca="1" si="196"/>
        <v>3.21704359649141+7.76663028139475i</v>
      </c>
      <c r="Z172" s="223" t="str">
        <f t="shared" ca="1" si="197"/>
        <v>6.98978258714682-4.67042340843133i</v>
      </c>
      <c r="AA172" s="223" t="str">
        <f t="shared" ca="1" si="198"/>
        <v>-5.94432146798958-5.94432146798964i</v>
      </c>
      <c r="AB172" s="223" t="str">
        <f t="shared" ca="1" si="199"/>
        <v>-4.67042340843138+6.98978258714679i</v>
      </c>
      <c r="AC172" s="223" t="str">
        <f t="shared" ca="1" si="200"/>
        <v>7.76663028139474+3.21704359649146i</v>
      </c>
      <c r="AD172" s="223" t="str">
        <f t="shared" ca="1" si="201"/>
        <v>1.64003460327644-8.24501072950546i</v>
      </c>
      <c r="AE172" s="223" t="str">
        <f t="shared" ca="1" si="202"/>
        <v>-8.40654003913645-3.37795661258734E-13i</v>
      </c>
      <c r="AF172" s="223" t="str">
        <f t="shared" ca="1" si="203"/>
        <v>1.64003460327664+8.24501072950543i</v>
      </c>
      <c r="AG172" s="223" t="str">
        <f t="shared" ca="1" si="204"/>
        <v>7.76663028139466-3.21704359649163i</v>
      </c>
      <c r="AH172" s="223" t="str">
        <f t="shared" ca="1" si="205"/>
        <v>-4.67042340843154-6.98978258714668i</v>
      </c>
      <c r="AI172" s="223" t="str">
        <f t="shared" ca="1" si="206"/>
        <v>-5.94432146798945+5.94432146798977i</v>
      </c>
      <c r="AJ172" s="223" t="str">
        <f t="shared" ca="1" si="207"/>
        <v>6.98978258714645+4.6704234084319i</v>
      </c>
      <c r="AK172" s="223" t="str">
        <f t="shared" ca="1" si="208"/>
        <v>3.21704359649123-7.76663028139483i</v>
      </c>
      <c r="AL172" s="223" t="str">
        <f t="shared" ca="1" si="209"/>
        <v>-8.24501072950535-1.64003460327699i</v>
      </c>
      <c r="AM172" s="223" t="str">
        <f t="shared" ca="1" si="210"/>
        <v>-8.85690748501624E-14+8.40654003913645i</v>
      </c>
      <c r="AN172" s="223" t="str">
        <f t="shared" ca="1" si="211"/>
        <v>8.24501072950538-1.64003460327688i</v>
      </c>
      <c r="AO172" s="223" t="str">
        <f t="shared" ca="1" si="212"/>
        <v>-3.21704359649112-7.76663028139487i</v>
      </c>
      <c r="AP172" s="223" t="str">
        <f t="shared" ca="1" si="213"/>
        <v>-6.98978258714654+4.67042340843175i</v>
      </c>
      <c r="AQ172" s="223" t="str">
        <f t="shared" ca="1" si="214"/>
        <v>5.94432146798936+5.94432146798986i</v>
      </c>
      <c r="AR172" s="223" t="str">
        <f t="shared" ca="1" si="215"/>
        <v>5.94432146798936+5.94432146798986i</v>
      </c>
      <c r="AS172" s="223" t="str">
        <f t="shared" ca="1" si="216"/>
        <v>-7.76663028139492-3.21704359649099i</v>
      </c>
      <c r="AT172" s="223" t="str">
        <f t="shared" ca="1" si="217"/>
        <v>-1.64003460327675+8.2450107295054i</v>
      </c>
      <c r="AU172" s="223" t="str">
        <f t="shared" ca="1" si="218"/>
        <v>8.40654003913645-1.60657511558409E-13i</v>
      </c>
      <c r="AV172" s="223" t="str">
        <f t="shared" ca="1" si="219"/>
        <v>-1.6400346032763-8.24501072950549i</v>
      </c>
      <c r="AW172" s="223" t="str">
        <f t="shared" ca="1" si="220"/>
        <v>-7.76663028139478+3.21704359649135i</v>
      </c>
      <c r="AX172" s="223" t="str">
        <f t="shared" ca="1" si="221"/>
        <v>4.67042340843127+6.98978258714687i</v>
      </c>
      <c r="AY172" s="223" t="str">
        <f t="shared" ca="1" si="222"/>
        <v>5.94432146798968-5.94432146798954i</v>
      </c>
      <c r="AZ172" s="223" t="str">
        <f t="shared" ca="1" si="223"/>
        <v>-6.98978258714673-4.67042340843149i</v>
      </c>
      <c r="BA172" s="223" t="str">
        <f t="shared" ca="1" si="224"/>
        <v>-3.21704359649154+7.7666302813947i</v>
      </c>
      <c r="BB172" s="223" t="str">
        <f t="shared" ca="1" si="225"/>
        <v>8.24501072950545+1.6400346032765i</v>
      </c>
      <c r="BC172" s="223" t="str">
        <f t="shared" ca="1" si="226"/>
        <v>3.66632676532048E-13-8.40654003913645i</v>
      </c>
      <c r="BD172" s="223" t="str">
        <f t="shared" ca="1" si="227"/>
        <v>-8.24501072950543+1.6400346032766i</v>
      </c>
      <c r="BE172" s="223" t="str">
        <f t="shared" ca="1" si="228"/>
        <v>3.21704359649152+7.7666302813947i</v>
      </c>
      <c r="BF172" s="223" t="str">
        <f t="shared" ca="1" si="229"/>
        <v>6.98978258714673-4.67042340843147i</v>
      </c>
      <c r="BG172" s="223" t="str">
        <f t="shared" ca="1" si="230"/>
        <v>-5.94432146798972-5.94432146798951i</v>
      </c>
      <c r="BH172" s="223" t="str">
        <f t="shared" ca="1" si="231"/>
        <v>-4.67042340843192+6.98978258714643i</v>
      </c>
      <c r="BI172" s="223" t="str">
        <f t="shared" ca="1" si="232"/>
        <v>7.76663028139482+3.21704359649125i</v>
      </c>
      <c r="BJ172" s="223" t="str">
        <f t="shared" ca="1" si="233"/>
        <v>1.64003460327632-8.24501072950549i</v>
      </c>
      <c r="BK172" s="223" t="str">
        <f t="shared" ca="1" si="234"/>
        <v>-8.40654003913645-1.77138149700325E-13i</v>
      </c>
      <c r="BL172" s="223" t="str">
        <f t="shared" ca="1" si="235"/>
        <v>1.64003460327679+8.24501072950539i</v>
      </c>
      <c r="BM172" s="223" t="str">
        <f t="shared" ca="1" si="236"/>
        <v>7.76663028139491-3.21704359649104i</v>
      </c>
      <c r="BN172" s="223" t="str">
        <f t="shared" ca="1" si="237"/>
        <v>-4.67042340843173-6.98978258714656i</v>
      </c>
      <c r="BO172" s="223" t="str">
        <f t="shared" ca="1" si="238"/>
        <v>-5.94432146798988+5.94432146798934i</v>
      </c>
      <c r="BP172" s="223" t="str">
        <f t="shared" ca="1" si="239"/>
        <v>6.98978258714653+4.67042340843176i</v>
      </c>
      <c r="BQ172" s="223" t="str">
        <f t="shared" ca="1" si="240"/>
        <v>3.21704359649108-7.76663028139489i</v>
      </c>
      <c r="BR172" s="223" t="str">
        <f t="shared" ca="1" si="241"/>
        <v>-8.24501072950538-1.64003460327684i</v>
      </c>
      <c r="BS172" s="223" t="str">
        <f t="shared" ca="1" si="242"/>
        <v>1.31820496285095E-13+8.40654003913645i</v>
      </c>
      <c r="BT172" s="223" t="str">
        <f t="shared" ca="1" si="243"/>
        <v>8.24501072950501-1.64003460327874i</v>
      </c>
      <c r="BU172" s="223" t="str">
        <f t="shared" ca="1" si="244"/>
        <v>-3.21704359649121-7.76663028139484i</v>
      </c>
      <c r="BV172" s="223" t="str">
        <f t="shared" ca="1" si="245"/>
        <v>-6.98978258714785+4.6704234084298i</v>
      </c>
      <c r="BW172" s="223" t="str">
        <f t="shared" ca="1" si="246"/>
        <v>5.94432146799243+5.94432146798679i</v>
      </c>
      <c r="BX172" s="223" t="str">
        <f t="shared" ca="1" si="247"/>
        <v>4.67042340843012-6.98978258714763i</v>
      </c>
      <c r="BY172" s="223" t="str">
        <f t="shared" ca="1" si="248"/>
        <v>-7.76663028139469-3.21704359649156i</v>
      </c>
      <c r="BZ172" s="223" t="str">
        <f t="shared" ca="1" si="249"/>
        <v>-1.64003460327911+8.24501072950493i</v>
      </c>
      <c r="CA172" s="223" t="str">
        <f t="shared" ca="1" si="250"/>
        <v>8.40654003913645-3.78577447857402E-12i</v>
      </c>
      <c r="CB172" s="223" t="str">
        <f t="shared" ca="1" si="251"/>
        <v>-1.6400346032781-8.24501072950513i</v>
      </c>
      <c r="CC172" s="223" t="str">
        <f t="shared" ca="1" si="252"/>
        <v>-7.76663028139504+3.21704359649072i</v>
      </c>
      <c r="CD172" s="223" t="str">
        <f t="shared" ca="1" si="253"/>
        <v>4.67042340842936+6.98978258714815i</v>
      </c>
      <c r="CE172" s="223" t="str">
        <f t="shared" ca="1" si="254"/>
        <v>5.94432146798716-5.94432146799206i</v>
      </c>
      <c r="CF172" s="223" t="str">
        <f t="shared" ca="1" si="255"/>
        <v>-6.98978258714728-4.67042340843065i</v>
      </c>
      <c r="CG172" s="223" t="str">
        <f t="shared" ca="1" si="256"/>
        <v>-3.21704359649216+7.76663028139444i</v>
      </c>
      <c r="CH172" s="223" t="str">
        <f t="shared" ca="1" si="257"/>
        <v>8.24501072950483+1.64003460327963i</v>
      </c>
      <c r="CI172" s="223" t="str">
        <f t="shared" ca="1" si="258"/>
        <v>-3.13902017132987E-12-8.40654003913645i</v>
      </c>
      <c r="CJ172" s="223" t="str">
        <f t="shared" ca="1" si="259"/>
        <v>-8.24501072950523+1.64003460327759i</v>
      </c>
      <c r="CK172" s="223" t="str">
        <f t="shared" ca="1" si="260"/>
        <v>3.21704359649013+7.76663028139528i</v>
      </c>
      <c r="CL172" s="223" t="str">
        <f t="shared" ca="1" si="261"/>
        <v>6.98978258714843-4.67042340842892i</v>
      </c>
      <c r="CM172" s="223" t="str">
        <f t="shared" ca="1" si="262"/>
        <v>-5.9443214679916-5.94432146798762i</v>
      </c>
      <c r="CN172" s="223" t="str">
        <f t="shared" ca="1" si="263"/>
        <v>-4.670423408431+6.98978258714705i</v>
      </c>
      <c r="CO172" s="223" t="str">
        <f t="shared" ca="1" si="264"/>
        <v>7.76663028139424+3.21704359649265i</v>
      </c>
      <c r="CP172" s="223" t="str">
        <f t="shared" ca="1" si="265"/>
        <v>1.64003460328026-8.2450107295047i</v>
      </c>
      <c r="CQ172" s="223" t="str">
        <f t="shared" ca="1" si="266"/>
        <v>-8.40654003913645+2.61172998323941E-12i</v>
      </c>
      <c r="CR172" s="223" t="str">
        <f t="shared" ca="1" si="267"/>
        <v>1.64003460327695+8.24501072950536i</v>
      </c>
      <c r="CS172" s="223" t="str">
        <f t="shared" ca="1" si="268"/>
        <v>7.76663028139553-3.21704359648953i</v>
      </c>
      <c r="CT172" s="223" t="str">
        <f t="shared" ca="1" si="269"/>
        <v>-4.67042340842838-6.98978258714879i</v>
      </c>
      <c r="CU172" s="223" t="str">
        <f t="shared" ca="1" si="270"/>
        <v>-5.94432146798808+5.94432146799114i</v>
      </c>
      <c r="CV172" s="223" t="str">
        <f t="shared" ca="1" si="271"/>
        <v>6.98978258714669+4.67042340843154i</v>
      </c>
      <c r="CW172" s="223" t="str">
        <f t="shared" ca="1" si="272"/>
        <v>3.21704359649325-7.76663028139399i</v>
      </c>
      <c r="CX172" s="223" t="str">
        <f t="shared" ca="1" si="273"/>
        <v>-8.24501072950458-1.6400346032809i</v>
      </c>
      <c r="CY172" s="223" t="str">
        <f t="shared" ca="1" si="274"/>
        <v>1.96497567599526E-12+8.40654003913645i</v>
      </c>
      <c r="CZ172" s="223" t="str">
        <f t="shared" ca="1" si="275"/>
        <v>8.24501072950549-1.64003460327632i</v>
      </c>
      <c r="DA172" s="223" t="str">
        <f t="shared" ca="1" si="276"/>
        <v>-3.21704359648915-7.76663028139569i</v>
      </c>
      <c r="DB172" s="223" t="str">
        <f t="shared" ca="1" si="277"/>
        <v>-6.98978258714451+4.6704234084348i</v>
      </c>
      <c r="DC172" s="223" t="str">
        <f t="shared" ca="1" si="278"/>
        <v>5.94432146799086+5.94432146798836i</v>
      </c>
      <c r="DD172" s="223" t="str">
        <f t="shared" ca="1" si="279"/>
        <v>4.67042340843207-6.98978258714633i</v>
      </c>
      <c r="DE172" s="223" t="str">
        <f t="shared" ca="1" si="280"/>
        <v>-7.76663028139374-3.21704359649384i</v>
      </c>
      <c r="DF172" s="223" t="str">
        <f t="shared" ca="1" si="281"/>
        <v>-1.6400346032731+8.24501072950613i</v>
      </c>
      <c r="DG172" s="223" t="str">
        <f t="shared" ca="1" si="282"/>
        <v>8.40654003913645-1.3182213687511E-12i</v>
      </c>
      <c r="DH172" s="223" t="str">
        <f t="shared" ca="1" si="283"/>
        <v>-1.64003460327591-8.24501072950557i</v>
      </c>
      <c r="DI172" s="223" t="str">
        <f t="shared" ca="1" si="284"/>
        <v>-7.76663028139594+3.21704359648856i</v>
      </c>
      <c r="DJ172" s="223" t="str">
        <f t="shared" ca="1" si="285"/>
        <v>4.67042340843446+6.98978258714473i</v>
      </c>
      <c r="DK172" s="223" t="str">
        <f t="shared" ca="1" si="286"/>
        <v>5.94432146798882-5.9443214679904i</v>
      </c>
      <c r="DL172" s="223" t="str">
        <f t="shared" ca="1" si="287"/>
        <v>-6.98978258714597-4.67042340843261i</v>
      </c>
      <c r="DM172" s="223" t="str">
        <f t="shared" ca="1" si="288"/>
        <v>-3.21704359649422+7.76663028139359i</v>
      </c>
      <c r="DN172" s="223" t="str">
        <f t="shared" ca="1" si="289"/>
        <v>8.245010729506+1.64003460327373i</v>
      </c>
      <c r="DO172" s="223" t="str">
        <f t="shared" ca="1" si="290"/>
        <v>-9.10395299814346E-13-8.40654003913645i</v>
      </c>
      <c r="DP172" s="223" t="str">
        <f t="shared" ca="1" si="291"/>
        <v>-8.2450107295057+1.64003460327528i</v>
      </c>
      <c r="DQ172" s="223" t="str">
        <f t="shared" ca="1" si="292"/>
        <v>3.21704359648796+7.76663028139618i</v>
      </c>
      <c r="DR172" s="223" t="str">
        <f t="shared" ca="1" si="293"/>
        <v>6.9897825871451-4.67042340843392i</v>
      </c>
      <c r="DS172" s="223" t="str">
        <f t="shared" ca="1" si="294"/>
        <v>-5.94432146798994-5.94432146798928i</v>
      </c>
      <c r="DT172" s="223" t="str">
        <f t="shared" ca="1" si="295"/>
        <v>-4.67042340843295+6.98978258714575i</v>
      </c>
      <c r="DU172" s="223" t="str">
        <f t="shared" ca="1" si="296"/>
        <v>7.76663028139334+3.21704359649482i</v>
      </c>
      <c r="DV172" s="223" t="str">
        <f t="shared" ca="1" si="297"/>
        <v>1.64003460327437-8.24501072950587i</v>
      </c>
      <c r="DW172" s="223" t="str">
        <f t="shared" ca="1" si="298"/>
        <v>-8.40654003913645+2.6364099257019E-13i</v>
      </c>
      <c r="DX172" s="223" t="str">
        <f t="shared" ca="1" si="299"/>
        <v>1.64003460327465+8.24501072950582i</v>
      </c>
      <c r="DY172" s="223" t="str">
        <f t="shared" ca="1" si="300"/>
        <v>7.76663028139634-3.21704359648758i</v>
      </c>
      <c r="DZ172" s="223" t="str">
        <f t="shared" ca="1" si="301"/>
        <v>-4.67042340843339-6.98978258714546i</v>
      </c>
      <c r="EA172" s="223" t="str">
        <f t="shared" ca="1" si="302"/>
        <v>-5.94432146798974+5.94432146798948i</v>
      </c>
      <c r="EB172" s="223" t="str">
        <f t="shared" ca="1" si="303"/>
        <v>6.98978258714539+4.67042340843349i</v>
      </c>
      <c r="EC172" s="223" t="str">
        <f t="shared" ca="1" si="304"/>
        <v>3.21704359648769-7.76663028139629i</v>
      </c>
      <c r="ED172" s="223" t="str">
        <f t="shared" ca="1" si="305"/>
        <v>-8.2450107295058-1.64003460327476i</v>
      </c>
      <c r="EE172" s="223" t="str">
        <f t="shared" ca="1" si="306"/>
        <v>-3.83113314673963E-13+8.40654003913645i</v>
      </c>
      <c r="EF172" s="223" t="str">
        <f t="shared" ca="1" si="307"/>
        <v>8.24501072950595-1.64003460327401i</v>
      </c>
      <c r="EG172" s="223" t="str">
        <f t="shared" ca="1" si="308"/>
        <v>-3.21704359649471-7.76663028139339i</v>
      </c>
      <c r="EH172" s="223" t="str">
        <f t="shared" ca="1" si="309"/>
        <v>-6.98978258714581+4.67042340843285i</v>
      </c>
      <c r="EI172" s="223" t="str">
        <f t="shared" ca="1" si="310"/>
        <v>5.94432146798919+5.94432146799003i</v>
      </c>
      <c r="EJ172" s="223" t="str">
        <f t="shared" ca="1" si="311"/>
        <v>4.67042340843402-6.98978258714503i</v>
      </c>
      <c r="EK172" s="223" t="str">
        <f t="shared" ca="1" si="312"/>
        <v>-7.76663028139614-3.21704359648807i</v>
      </c>
      <c r="EL172" s="223" t="str">
        <f t="shared" ca="1" si="313"/>
        <v>-1.6400346032754+8.24501072950567i</v>
      </c>
      <c r="EM172" s="223" t="str">
        <f t="shared" ca="1" si="314"/>
        <v>8.40654003913645+1.02986762191812E-12i</v>
      </c>
      <c r="EN172" s="223"/>
      <c r="EO172" s="223"/>
      <c r="EP172" s="223"/>
    </row>
    <row r="173" spans="1:146" ht="15" thickBot="1">
      <c r="A173" s="257">
        <f t="shared" si="181"/>
        <v>1.4257812500000008E-3</v>
      </c>
      <c r="B173" s="256">
        <v>73</v>
      </c>
      <c r="C173" s="230">
        <f t="shared" si="182"/>
        <v>14600</v>
      </c>
      <c r="D173" s="229">
        <f t="shared" si="315"/>
        <v>91734.505484821959</v>
      </c>
      <c r="E173" s="229" t="str">
        <f t="shared" si="316"/>
        <v>91734.505484822i</v>
      </c>
      <c r="F173" s="229" t="str">
        <f t="shared" si="183"/>
        <v>0.71993285351122-0.439172826842422i</v>
      </c>
      <c r="G173" s="229" t="str">
        <f t="shared" si="184"/>
        <v>-4.86711986546085+1.38118109903531i</v>
      </c>
      <c r="H173" s="229" t="str">
        <f t="shared" si="180"/>
        <v>0.0358293108064652-0.00644439449816597i</v>
      </c>
      <c r="I173" s="229" t="str">
        <f t="shared" si="317"/>
        <v>-0.00639338688458294-0.00348405318709069i</v>
      </c>
      <c r="J173" s="255" t="str">
        <f ca="1">IMPRODUCT(1/N_FFT2,CJ100)</f>
        <v>-0.0119019737738571-0.00570570850185414i</v>
      </c>
      <c r="K173" s="254" t="str">
        <f t="shared" ca="1" si="318"/>
        <v>0.0000562149311359327+0.0000779459115624843i</v>
      </c>
      <c r="N173" s="246">
        <f t="shared" ca="1" si="185"/>
        <v>24.417371340265305</v>
      </c>
      <c r="O173" s="223">
        <f t="shared" ca="1" si="186"/>
        <v>8.4173713402653068</v>
      </c>
      <c r="P173" s="223" t="str">
        <f t="shared" ca="1" si="187"/>
        <v>-1.84425649951303-8.21284714602212i</v>
      </c>
      <c r="Q173" s="223" t="str">
        <f t="shared" ca="1" si="188"/>
        <v>-7.60921356784396+3.59888998982453i</v>
      </c>
      <c r="R173" s="223" t="str">
        <f t="shared" ca="1" si="189"/>
        <v>5.17863275817923+6.63580462610471i</v>
      </c>
      <c r="S173" s="223" t="str">
        <f t="shared" ca="1" si="190"/>
        <v>5.33992384857583-6.50671603586101i</v>
      </c>
      <c r="T173" s="223" t="str">
        <f t="shared" ca="1" si="191"/>
        <v>-7.51860063331166-3.78454552049322i</v>
      </c>
      <c r="U173" s="223" t="str">
        <f t="shared" ca="1" si="192"/>
        <v>-2.04525440257002+8.16511326980145i</v>
      </c>
      <c r="V173" s="223" t="str">
        <f t="shared" ca="1" si="193"/>
        <v>8.41483618539051+0.20657263362369i</v>
      </c>
      <c r="W173" s="223" t="str">
        <f t="shared" ca="1" si="194"/>
        <v>-1.64214768530142-8.25563391022028i</v>
      </c>
      <c r="X173" s="223" t="str">
        <f t="shared" ca="1" si="195"/>
        <v>-7.69524299664972+3.41106662239736i</v>
      </c>
      <c r="Y173" s="223" t="str">
        <f t="shared" ca="1" si="196"/>
        <v>5.01422225305066+6.76089605577037i</v>
      </c>
      <c r="Z173" s="223" t="str">
        <f t="shared" ca="1" si="197"/>
        <v>5.49799836851884-6.37370804317894i</v>
      </c>
      <c r="AA173" s="223" t="str">
        <f t="shared" ca="1" si="198"/>
        <v>-7.42345877489619-3.9679213824541i</v>
      </c>
      <c r="AB173" s="223" t="str">
        <f t="shared" ca="1" si="199"/>
        <v>-2.24502032085216+8.11246103466024i</v>
      </c>
      <c r="AC173" s="223" t="str">
        <f t="shared" ca="1" si="200"/>
        <v>8.40723224784863+0.413020835617131i</v>
      </c>
      <c r="AD173" s="223" t="str">
        <f t="shared" ca="1" si="201"/>
        <v>-1.4390497027283-8.29344778924889i</v>
      </c>
      <c r="AE173" s="223" t="str">
        <f t="shared" ca="1" si="202"/>
        <v>-7.7766370988181+3.22118855598455i</v>
      </c>
      <c r="AF173" s="223" t="str">
        <f t="shared" ca="1" si="203"/>
        <v>4.84679136793063+6.88191497445827i</v>
      </c>
      <c r="AG173" s="223" t="str">
        <f t="shared" ca="1" si="204"/>
        <v>5.65276109982794-6.23686076710005i</v>
      </c>
      <c r="AH173" s="223" t="str">
        <f t="shared" ca="1" si="205"/>
        <v>-7.32384530249593-4.14890711694394i</v>
      </c>
      <c r="AI173" s="223" t="str">
        <f t="shared" ca="1" si="206"/>
        <v>-2.4434339228397+8.05492215633621i</v>
      </c>
      <c r="AJ173" s="223" t="str">
        <f t="shared" ca="1" si="207"/>
        <v>8.39456410796731+0.619220249303042i</v>
      </c>
      <c r="AK173" s="223" t="str">
        <f t="shared" ca="1" si="208"/>
        <v>-1.23508489042381-8.32626600544125i</v>
      </c>
      <c r="AL173" s="223" t="str">
        <f t="shared" ca="1" si="209"/>
        <v>-7.85334684558535+3.0293701660336i</v>
      </c>
      <c r="AM173" s="223" t="str">
        <f t="shared" ca="1" si="210"/>
        <v>4.67644095692373+6.99878848489694i</v>
      </c>
      <c r="AN173" s="223" t="str">
        <f t="shared" ca="1" si="211"/>
        <v>5.80411881922086-6.09625663930629i</v>
      </c>
      <c r="AO173" s="223" t="str">
        <f t="shared" ca="1" si="212"/>
        <v>-7.21982021954208-4.32739370492345i</v>
      </c>
      <c r="AP173" s="223" t="str">
        <f t="shared" ca="1" si="213"/>
        <v>-2.64037569159802+7.99253129409814i</v>
      </c>
      <c r="AQ173" s="223" t="str">
        <f t="shared" ca="1" si="214"/>
        <v>8.3768393965603+0.825046667864909i</v>
      </c>
      <c r="AR173" s="223" t="str">
        <f t="shared" ca="1" si="215"/>
        <v>8.3768393965603+0.825046667864909i</v>
      </c>
      <c r="AS173" s="223" t="str">
        <f t="shared" ca="1" si="216"/>
        <v>-7.92532602986836+2.8357269967701i</v>
      </c>
      <c r="AT173" s="223" t="str">
        <f t="shared" ca="1" si="217"/>
        <v>4.50327363274785+7.11144618685382i</v>
      </c>
      <c r="AU173" s="223" t="str">
        <f t="shared" ca="1" si="218"/>
        <v>5.95198035446705-5.95198035446674i</v>
      </c>
      <c r="AV173" s="223" t="str">
        <f t="shared" ca="1" si="219"/>
        <v>-7.11144618685403-4.50327363274751i</v>
      </c>
      <c r="AW173" s="223" t="str">
        <f t="shared" ca="1" si="220"/>
        <v>-2.83572699676972+7.92532602986849i</v>
      </c>
      <c r="AX173" s="223" t="str">
        <f t="shared" ca="1" si="221"/>
        <v>8.35406879033101+1.03037610916453i</v>
      </c>
      <c r="AY173" s="223" t="str">
        <f t="shared" ca="1" si="222"/>
        <v>-0.825046667864469-8.37683939656035i</v>
      </c>
      <c r="AZ173" s="223" t="str">
        <f t="shared" ca="1" si="223"/>
        <v>-7.992531294098+2.64037569159844i</v>
      </c>
      <c r="BA173" s="223" t="str">
        <f t="shared" ca="1" si="224"/>
        <v>4.32739370492374+7.21982021954191i</v>
      </c>
      <c r="BB173" s="223" t="str">
        <f t="shared" ca="1" si="225"/>
        <v>6.0962566393066-5.80411881922054i</v>
      </c>
      <c r="BC173" s="223" t="str">
        <f t="shared" ca="1" si="226"/>
        <v>-6.99878848489716-4.6764409569234i</v>
      </c>
      <c r="BD173" s="223" t="str">
        <f t="shared" ca="1" si="227"/>
        <v>-3.02937016603329+7.85334684558546i</v>
      </c>
      <c r="BE173" s="223" t="str">
        <f t="shared" ca="1" si="228"/>
        <v>8.32626600544118+1.23508489042425i</v>
      </c>
      <c r="BF173" s="223" t="str">
        <f t="shared" ca="1" si="229"/>
        <v>-0.619220249302602-8.39456410796733i</v>
      </c>
      <c r="BG173" s="223" t="str">
        <f t="shared" ca="1" si="230"/>
        <v>-8.05492215633608+2.44343392284012i</v>
      </c>
      <c r="BH173" s="223" t="str">
        <f t="shared" ca="1" si="231"/>
        <v>4.14890711694351+7.32384530249617i</v>
      </c>
      <c r="BI173" s="223" t="str">
        <f t="shared" ca="1" si="232"/>
        <v>6.23686076710034-5.65276109982761i</v>
      </c>
      <c r="BJ173" s="223" t="str">
        <f t="shared" ca="1" si="233"/>
        <v>-6.88191497445851-4.84679136793028i</v>
      </c>
      <c r="BK173" s="223" t="str">
        <f t="shared" ca="1" si="234"/>
        <v>-3.22118855598424+7.77663709881822i</v>
      </c>
      <c r="BL173" s="223" t="str">
        <f t="shared" ca="1" si="235"/>
        <v>8.29344778924882+1.43904970272876i</v>
      </c>
      <c r="BM173" s="223" t="str">
        <f t="shared" ca="1" si="236"/>
        <v>-0.413020835616691-8.40723224784865i</v>
      </c>
      <c r="BN173" s="223" t="str">
        <f t="shared" ca="1" si="237"/>
        <v>-8.11246103466012+2.24502032085257i</v>
      </c>
      <c r="BO173" s="223" t="str">
        <f t="shared" ca="1" si="238"/>
        <v>3.96792138245366+7.42345877489643i</v>
      </c>
      <c r="BP173" s="223" t="str">
        <f t="shared" ca="1" si="239"/>
        <v>6.37370804317923-5.49799836851851i</v>
      </c>
      <c r="BQ173" s="223" t="str">
        <f t="shared" ca="1" si="240"/>
        <v>-6.76089605577062-5.01422225305032i</v>
      </c>
      <c r="BR173" s="223" t="str">
        <f t="shared" ca="1" si="241"/>
        <v>-3.41106662239695+7.69524299664989i</v>
      </c>
      <c r="BS173" s="223" t="str">
        <f t="shared" ca="1" si="242"/>
        <v>8.25563391022019+1.64214768530189i</v>
      </c>
      <c r="BT173" s="223" t="str">
        <f t="shared" ca="1" si="243"/>
        <v>-0.2065726336199-8.4148361853906i</v>
      </c>
      <c r="BU173" s="223" t="str">
        <f t="shared" ca="1" si="244"/>
        <v>-8.16511326980114+2.04525440257126i</v>
      </c>
      <c r="BV173" s="223" t="str">
        <f t="shared" ca="1" si="245"/>
        <v>3.78454552049092+7.51860063331282i</v>
      </c>
      <c r="BW173" s="223" t="str">
        <f t="shared" ca="1" si="246"/>
        <v>6.50671603585961-5.33992384857754i</v>
      </c>
      <c r="BX173" s="223" t="str">
        <f t="shared" ca="1" si="247"/>
        <v>-6.63580462610389-5.17863275818029i</v>
      </c>
      <c r="BY173" s="223" t="str">
        <f t="shared" ca="1" si="248"/>
        <v>-3.5988899898214+7.60921356784544i</v>
      </c>
      <c r="BZ173" s="223" t="str">
        <f t="shared" ca="1" si="249"/>
        <v>8.21284714602207+1.84425649951325i</v>
      </c>
      <c r="CA173" s="223" t="str">
        <f t="shared" ca="1" si="250"/>
        <v>3.79065677530853E-12-8.41737134026531i</v>
      </c>
      <c r="CB173" s="223" t="str">
        <f t="shared" ca="1" si="251"/>
        <v>-8.2128471460219+1.84425649951403i</v>
      </c>
      <c r="CC173" s="223" t="str">
        <f t="shared" ca="1" si="252"/>
        <v>3.59888998982211+7.6092135678451i</v>
      </c>
      <c r="CD173" s="223" t="str">
        <f t="shared" ca="1" si="253"/>
        <v>6.6358046261034-5.17863275818091i</v>
      </c>
      <c r="CE173" s="223" t="str">
        <f t="shared" ca="1" si="254"/>
        <v>-6.50671603586011-5.33992384857694i</v>
      </c>
      <c r="CF173" s="223" t="str">
        <f t="shared" ca="1" si="255"/>
        <v>-3.78454552049021+7.51860063331317i</v>
      </c>
      <c r="CG173" s="223" t="str">
        <f t="shared" ca="1" si="256"/>
        <v>8.16511326980133+2.0452544025705i</v>
      </c>
      <c r="CH173" s="223" t="str">
        <f t="shared" ca="1" si="257"/>
        <v>0.206572633627479-8.41483618539042i</v>
      </c>
      <c r="CI173" s="223" t="str">
        <f t="shared" ca="1" si="258"/>
        <v>-8.25563391022003+1.64214768530267i</v>
      </c>
      <c r="CJ173" s="223" t="str">
        <f t="shared" ca="1" si="259"/>
        <v>3.41106662239472+7.69524299665088i</v>
      </c>
      <c r="CK173" s="223" t="str">
        <f t="shared" ca="1" si="260"/>
        <v>6.76089605576908-5.0142222530524i</v>
      </c>
      <c r="CL173" s="223" t="str">
        <f t="shared" ca="1" si="261"/>
        <v>-6.37370804317803-5.4979983685199i</v>
      </c>
      <c r="CM173" s="223" t="str">
        <f t="shared" ca="1" si="262"/>
        <v>-3.96792138245086+7.42345877489793i</v>
      </c>
      <c r="CN173" s="223" t="str">
        <f t="shared" ca="1" si="263"/>
        <v>8.11246103466011+2.24502032085262i</v>
      </c>
      <c r="CO173" s="223" t="str">
        <f t="shared" ca="1" si="264"/>
        <v>0.413020835620918-8.40723224784844i</v>
      </c>
      <c r="CP173" s="223" t="str">
        <f t="shared" ca="1" si="265"/>
        <v>-8.29344778924867+1.43904970272954i</v>
      </c>
      <c r="CQ173" s="223" t="str">
        <f t="shared" ca="1" si="266"/>
        <v>3.22118855598187+7.7766370988192i</v>
      </c>
      <c r="CR173" s="223" t="str">
        <f t="shared" ca="1" si="267"/>
        <v>6.88191497445702-4.8467913679324i</v>
      </c>
      <c r="CS173" s="223" t="str">
        <f t="shared" ca="1" si="268"/>
        <v>-6.23686076709911-5.65276109982897i</v>
      </c>
      <c r="CT173" s="223" t="str">
        <f t="shared" ca="1" si="269"/>
        <v>-4.14890711694074+7.32384530249775i</v>
      </c>
      <c r="CU173" s="223" t="str">
        <f t="shared" ca="1" si="270"/>
        <v>8.05492215633607+2.44343392284018i</v>
      </c>
      <c r="CV173" s="223" t="str">
        <f t="shared" ca="1" si="271"/>
        <v>0.619220249306822-8.39456410796702i</v>
      </c>
      <c r="CW173" s="223" t="str">
        <f t="shared" ca="1" si="272"/>
        <v>-8.32626600544106+1.23508489042503i</v>
      </c>
      <c r="CX173" s="223" t="str">
        <f t="shared" ca="1" si="273"/>
        <v>3.02937016603091+7.85334684558639i</v>
      </c>
      <c r="CY173" s="223" t="str">
        <f t="shared" ca="1" si="274"/>
        <v>6.99878848489573-4.67644095692555i</v>
      </c>
      <c r="CZ173" s="223" t="str">
        <f t="shared" ca="1" si="275"/>
        <v>-6.09625663930533-5.80411881922187i</v>
      </c>
      <c r="DA173" s="223" t="str">
        <f t="shared" ca="1" si="276"/>
        <v>-4.327393704921+7.21982021954355i</v>
      </c>
      <c r="DB173" s="223" t="str">
        <f t="shared" ca="1" si="277"/>
        <v>7.99253129409798+2.64037569159849i</v>
      </c>
      <c r="DC173" s="223" t="str">
        <f t="shared" ca="1" si="278"/>
        <v>0.825046667868682-8.37683939655994i</v>
      </c>
      <c r="DD173" s="223" t="str">
        <f t="shared" ca="1" si="279"/>
        <v>-8.35406879033092+1.03037610916532i</v>
      </c>
      <c r="DE173" s="223" t="str">
        <f t="shared" ca="1" si="280"/>
        <v>2.83572699676737+7.92532602986934i</v>
      </c>
      <c r="DF173" s="223" t="str">
        <f t="shared" ca="1" si="281"/>
        <v>7.11144618685269-4.50327363274965i</v>
      </c>
      <c r="DG173" s="223" t="str">
        <f t="shared" ca="1" si="282"/>
        <v>-5.95198035446576-5.95198035446805i</v>
      </c>
      <c r="DH173" s="223" t="str">
        <f t="shared" ca="1" si="283"/>
        <v>-4.5032736327451+7.11144618685556i</v>
      </c>
      <c r="DI173" s="223" t="str">
        <f t="shared" ca="1" si="284"/>
        <v>7.92532602986832+2.8357269967702i</v>
      </c>
      <c r="DJ173" s="223" t="str">
        <f t="shared" ca="1" si="285"/>
        <v>1.03037610916829-8.35406879033055i</v>
      </c>
      <c r="DK173" s="223" t="str">
        <f t="shared" ca="1" si="286"/>
        <v>-8.37683939656022+0.825046667865697i</v>
      </c>
      <c r="DL173" s="223" t="str">
        <f t="shared" ca="1" si="287"/>
        <v>2.64037569159564+7.99253129409892i</v>
      </c>
      <c r="DM173" s="223" t="str">
        <f t="shared" ca="1" si="288"/>
        <v>7.21982021954079-4.32739370492562i</v>
      </c>
      <c r="DN173" s="223" t="str">
        <f t="shared" ca="1" si="289"/>
        <v>-5.80411881921952-6.09625663930756i</v>
      </c>
      <c r="DO173" s="223" t="str">
        <f t="shared" ca="1" si="290"/>
        <v>-4.67644095692108+6.99878848489872i</v>
      </c>
      <c r="DP173" s="223" t="str">
        <f t="shared" ca="1" si="291"/>
        <v>7.8533468455853+3.02937016603371i</v>
      </c>
      <c r="DQ173" s="223" t="str">
        <f t="shared" ca="1" si="292"/>
        <v>1.23508489042799-8.32626600544063i</v>
      </c>
      <c r="DR173" s="223" t="str">
        <f t="shared" ca="1" si="293"/>
        <v>-8.39456410796724+0.619220249303832i</v>
      </c>
      <c r="DS173" s="223" t="str">
        <f t="shared" ca="1" si="294"/>
        <v>2.44343392283731+8.05492215633694i</v>
      </c>
      <c r="DT173" s="223" t="str">
        <f t="shared" ca="1" si="295"/>
        <v>7.3238453024951-4.14890711694542i</v>
      </c>
      <c r="DU173" s="223" t="str">
        <f t="shared" ca="1" si="296"/>
        <v>-5.65276109982658-6.23686076710128i</v>
      </c>
      <c r="DV173" s="223" t="str">
        <f t="shared" ca="1" si="297"/>
        <v>-4.846791367928+6.88191497446012i</v>
      </c>
      <c r="DW173" s="223" t="str">
        <f t="shared" ca="1" si="298"/>
        <v>7.77663709881806+3.22118855598464i</v>
      </c>
      <c r="DX173" s="223" t="str">
        <f t="shared" ca="1" si="299"/>
        <v>1.4390497027325-8.29344778924817i</v>
      </c>
      <c r="DY173" s="223" t="str">
        <f t="shared" ca="1" si="300"/>
        <v>-8.40723224784859+0.413020835617923i</v>
      </c>
      <c r="DZ173" s="223" t="str">
        <f t="shared" ca="1" si="301"/>
        <v>2.24502032084973+8.11246103466091i</v>
      </c>
      <c r="EA173" s="223" t="str">
        <f t="shared" ca="1" si="302"/>
        <v>7.42345877489539-3.96792138245559i</v>
      </c>
      <c r="EB173" s="223" t="str">
        <f t="shared" ca="1" si="303"/>
        <v>-5.49799836851745-6.37370804318014i</v>
      </c>
      <c r="EC173" s="223" t="str">
        <f t="shared" ca="1" si="304"/>
        <v>-5.01422225304808+6.76089605577229i</v>
      </c>
      <c r="ED173" s="223" t="str">
        <f t="shared" ca="1" si="305"/>
        <v>7.69524299664966+3.41106662239746i</v>
      </c>
      <c r="EE173" s="223" t="str">
        <f t="shared" ca="1" si="306"/>
        <v>1.64214768530561-8.25563391021945i</v>
      </c>
      <c r="EF173" s="223" t="str">
        <f t="shared" ca="1" si="307"/>
        <v>-8.41483618539049+0.206572633624481i</v>
      </c>
      <c r="EG173" s="223" t="str">
        <f t="shared" ca="1" si="308"/>
        <v>2.04525440256758+8.16511326980206i</v>
      </c>
      <c r="EH173" s="223" t="str">
        <f t="shared" ca="1" si="309"/>
        <v>7.51860063331071-3.78454552049512i</v>
      </c>
      <c r="EI173" s="223" t="str">
        <f t="shared" ca="1" si="310"/>
        <v>-5.33992384857452-6.50671603586209i</v>
      </c>
      <c r="EJ173" s="223" t="str">
        <f t="shared" ca="1" si="311"/>
        <v>-5.17863275817677+6.63580462610663i</v>
      </c>
      <c r="EK173" s="223" t="str">
        <f t="shared" ca="1" si="312"/>
        <v>7.60921356784377+3.59888998982493i</v>
      </c>
      <c r="EL173" s="223" t="str">
        <f t="shared" ca="1" si="313"/>
        <v>1.84425649951695-8.21284714602124i</v>
      </c>
      <c r="EM173" s="223" t="str">
        <f t="shared" ca="1" si="314"/>
        <v>-8.41737134026531+7.9194933341201E-13i</v>
      </c>
      <c r="EN173" s="223"/>
      <c r="EO173" s="223"/>
      <c r="EP173" s="223"/>
    </row>
    <row r="174" spans="1:146" ht="15" thickBot="1">
      <c r="A174" s="257">
        <f t="shared" si="181"/>
        <v>1.4453125000000009E-3</v>
      </c>
      <c r="B174" s="256">
        <v>74</v>
      </c>
      <c r="C174" s="230">
        <f t="shared" si="182"/>
        <v>14800</v>
      </c>
      <c r="D174" s="229">
        <f t="shared" si="315"/>
        <v>92991.142546257877</v>
      </c>
      <c r="E174" s="229" t="str">
        <f t="shared" si="316"/>
        <v>92991.1425462579i</v>
      </c>
      <c r="F174" s="229" t="str">
        <f t="shared" si="183"/>
        <v>0.717727936563354-0.440359467200828i</v>
      </c>
      <c r="G174" s="229" t="str">
        <f t="shared" si="184"/>
        <v>-4.84890257486787+1.42333196022826i</v>
      </c>
      <c r="H174" s="229" t="str">
        <f t="shared" si="180"/>
        <v>0.035827478373653-0.0063573844600112i</v>
      </c>
      <c r="I174" s="229" t="str">
        <f t="shared" si="317"/>
        <v>-0.00637241249774994-0.00357065299942669i</v>
      </c>
      <c r="J174" s="255" t="str">
        <f ca="1">IMPRODUCT(1/N_FFT2,CK100)</f>
        <v>0.0216270689882126+0.000328456824811391i</v>
      </c>
      <c r="K174" s="254" t="str">
        <f t="shared" ca="1" si="318"/>
        <v>-0.000136643799363491-0.0000793158211269686i</v>
      </c>
      <c r="N174" s="246">
        <f t="shared" ca="1" si="185"/>
        <v>24.426021159417992</v>
      </c>
      <c r="O174" s="223">
        <f t="shared" ca="1" si="186"/>
        <v>8.4260211594179939</v>
      </c>
      <c r="P174" s="223" t="str">
        <f t="shared" ca="1" si="187"/>
        <v>-2.0473561371841-8.17350386471398i</v>
      </c>
      <c r="Q174" s="223" t="str">
        <f t="shared" ca="1" si="188"/>
        <v>-7.4310872343399+3.97199887897646i</v>
      </c>
      <c r="R174" s="223" t="str">
        <f t="shared" ca="1" si="189"/>
        <v>5.65856996333762+6.24326986033544i</v>
      </c>
      <c r="S174" s="223" t="str">
        <f t="shared" ca="1" si="190"/>
        <v>4.68124653896593-7.00598054667434i</v>
      </c>
      <c r="T174" s="223" t="str">
        <f t="shared" ca="1" si="191"/>
        <v>-7.93347021575658-2.83864103307604i</v>
      </c>
      <c r="U174" s="223" t="str">
        <f t="shared" ca="1" si="192"/>
        <v>-0.825894498402477+8.38544756446955i</v>
      </c>
      <c r="V174" s="223" t="str">
        <f t="shared" ca="1" si="193"/>
        <v>8.33482220336248-1.23635408249237i</v>
      </c>
      <c r="W174" s="223" t="str">
        <f t="shared" ca="1" si="194"/>
        <v>-3.224498698467-7.78462848969328i</v>
      </c>
      <c r="X174" s="223" t="str">
        <f t="shared" ca="1" si="195"/>
        <v>-6.76784365565978+5.01937494430387i</v>
      </c>
      <c r="Y174" s="223" t="str">
        <f t="shared" ca="1" si="196"/>
        <v>6.51340243648577+5.34541123575549i</v>
      </c>
      <c r="Z174" s="223" t="str">
        <f t="shared" ca="1" si="197"/>
        <v>3.60258826406043-7.61703291174548i</v>
      </c>
      <c r="AA174" s="223" t="str">
        <f t="shared" ca="1" si="198"/>
        <v>-8.26411752552335-1.64383518130548i</v>
      </c>
      <c r="AB174" s="223" t="str">
        <f t="shared" ca="1" si="199"/>
        <v>0.413445262126336+8.41587164791533i</v>
      </c>
      <c r="AC174" s="223" t="str">
        <f t="shared" ca="1" si="200"/>
        <v>8.06319951718012-2.44594483280102i</v>
      </c>
      <c r="AD174" s="223" t="str">
        <f t="shared" ca="1" si="201"/>
        <v>-4.33184060068702-7.22723941690043i</v>
      </c>
      <c r="AE174" s="223" t="str">
        <f t="shared" ca="1" si="202"/>
        <v>-5.95809670024572+5.95809670024588i</v>
      </c>
      <c r="AF174" s="223" t="str">
        <f t="shared" ca="1" si="203"/>
        <v>7.22723941690054+4.33184060068685i</v>
      </c>
      <c r="AG174" s="223" t="str">
        <f t="shared" ca="1" si="204"/>
        <v>2.44594483280083-8.06319951718018i</v>
      </c>
      <c r="AH174" s="223" t="str">
        <f t="shared" ca="1" si="205"/>
        <v>-8.41587164791533-0.413445262126101i</v>
      </c>
      <c r="AI174" s="223" t="str">
        <f t="shared" ca="1" si="206"/>
        <v>1.64383518130571+8.2641175255233i</v>
      </c>
      <c r="AJ174" s="223" t="str">
        <f t="shared" ca="1" si="207"/>
        <v>7.61703291174539-3.60258826406062i</v>
      </c>
      <c r="AK174" s="223" t="str">
        <f t="shared" ca="1" si="208"/>
        <v>-5.34541123575565-6.51340243648563i</v>
      </c>
      <c r="AL174" s="223" t="str">
        <f t="shared" ca="1" si="209"/>
        <v>-5.01937494430372+6.76784365565989i</v>
      </c>
      <c r="AM174" s="223" t="str">
        <f t="shared" ca="1" si="210"/>
        <v>7.78462848969338+3.22449869846678i</v>
      </c>
      <c r="AN174" s="223" t="str">
        <f t="shared" ca="1" si="211"/>
        <v>1.23635408249215-8.33482220336251i</v>
      </c>
      <c r="AO174" s="223" t="str">
        <f t="shared" ca="1" si="212"/>
        <v>-8.38544756446953+0.825894498402681i</v>
      </c>
      <c r="AP174" s="223" t="str">
        <f t="shared" ca="1" si="213"/>
        <v>2.83864103307621+7.93347021575652i</v>
      </c>
      <c r="AQ174" s="223" t="str">
        <f t="shared" ca="1" si="214"/>
        <v>7.00598054667421-4.68124653896612i</v>
      </c>
      <c r="AR174" s="223" t="str">
        <f t="shared" ca="1" si="215"/>
        <v>7.00598054667421-4.68124653896612i</v>
      </c>
      <c r="AS174" s="223" t="str">
        <f t="shared" ca="1" si="216"/>
        <v>-3.97199887897629+7.43108723434i</v>
      </c>
      <c r="AT174" s="223" t="str">
        <f t="shared" ca="1" si="217"/>
        <v>8.17350386471402+2.04735613718392i</v>
      </c>
      <c r="AU174" s="223" t="str">
        <f t="shared" ca="1" si="218"/>
        <v>-2.35351760774574E-13-8.42602115941799i</v>
      </c>
      <c r="AV174" s="223" t="str">
        <f t="shared" ca="1" si="219"/>
        <v>-8.17350386471392+2.04735613718431i</v>
      </c>
      <c r="AW174" s="223" t="str">
        <f t="shared" ca="1" si="220"/>
        <v>3.97199887897665+7.43108723433981i</v>
      </c>
      <c r="AX174" s="223" t="str">
        <f t="shared" ca="1" si="221"/>
        <v>6.24326986033532-5.65856996333777i</v>
      </c>
      <c r="AY174" s="223" t="str">
        <f t="shared" ca="1" si="222"/>
        <v>-7.00598054667444-4.68124653896578i</v>
      </c>
      <c r="AZ174" s="223" t="str">
        <f t="shared" ca="1" si="223"/>
        <v>-2.83864103307583+7.93347021575665i</v>
      </c>
      <c r="BA174" s="223" t="str">
        <f t="shared" ca="1" si="224"/>
        <v>8.38544756446957+0.825894498402213i</v>
      </c>
      <c r="BB174" s="223" t="str">
        <f t="shared" ca="1" si="225"/>
        <v>-1.23635408249256-8.33482220336245i</v>
      </c>
      <c r="BC174" s="223" t="str">
        <f t="shared" ca="1" si="226"/>
        <v>-7.78462848969319+3.22449869846722i</v>
      </c>
      <c r="BD174" s="223" t="str">
        <f t="shared" ca="1" si="227"/>
        <v>5.01937494430401+6.76784365565967i</v>
      </c>
      <c r="BE174" s="223" t="str">
        <f t="shared" ca="1" si="228"/>
        <v>5.34541123575533-6.51340243648589i</v>
      </c>
      <c r="BF174" s="223" t="str">
        <f t="shared" ca="1" si="229"/>
        <v>-7.61703291174559-3.6025882640602i</v>
      </c>
      <c r="BG174" s="223" t="str">
        <f t="shared" ca="1" si="230"/>
        <v>-1.64383518130531+8.26411752552339i</v>
      </c>
      <c r="BH174" s="223" t="str">
        <f t="shared" ca="1" si="231"/>
        <v>8.41587164791532-0.413445262126571i</v>
      </c>
      <c r="BI174" s="223" t="str">
        <f t="shared" ca="1" si="232"/>
        <v>-2.44594483280116-8.06319951718008i</v>
      </c>
      <c r="BJ174" s="223" t="str">
        <f t="shared" ca="1" si="233"/>
        <v>-7.22723941690032+4.3318406006872i</v>
      </c>
      <c r="BK174" s="223" t="str">
        <f t="shared" ca="1" si="234"/>
        <v>5.95809670024605+5.95809670024555i</v>
      </c>
      <c r="BL174" s="223" t="str">
        <f t="shared" ca="1" si="235"/>
        <v>4.3318406006867-7.22723941690062i</v>
      </c>
      <c r="BM174" s="223" t="str">
        <f t="shared" ca="1" si="236"/>
        <v>-8.06319951718024-2.4459448328006i</v>
      </c>
      <c r="BN174" s="223" t="str">
        <f t="shared" ca="1" si="237"/>
        <v>-0.413445262126703+8.41587164791531i</v>
      </c>
      <c r="BO174" s="223" t="str">
        <f t="shared" ca="1" si="238"/>
        <v>8.26411752552327-1.64383518130588i</v>
      </c>
      <c r="BP174" s="223" t="str">
        <f t="shared" ca="1" si="239"/>
        <v>-3.60258826406083-7.61703291174529i</v>
      </c>
      <c r="BQ174" s="223" t="str">
        <f t="shared" ca="1" si="240"/>
        <v>-6.51340243648552+5.34541123575579i</v>
      </c>
      <c r="BR174" s="223" t="str">
        <f t="shared" ca="1" si="241"/>
        <v>6.76784365566002+5.01937494430354i</v>
      </c>
      <c r="BS174" s="223" t="str">
        <f t="shared" ca="1" si="242"/>
        <v>3.22449869846347-7.78462848969475i</v>
      </c>
      <c r="BT174" s="223" t="str">
        <f t="shared" ca="1" si="243"/>
        <v>-8.33482220336229-1.23635408249364i</v>
      </c>
      <c r="BU174" s="223" t="str">
        <f t="shared" ca="1" si="244"/>
        <v>0.825894498404583+8.38544756446934i</v>
      </c>
      <c r="BV174" s="223" t="str">
        <f t="shared" ca="1" si="245"/>
        <v>7.93347021575759-2.83864103307322i</v>
      </c>
      <c r="BW174" s="223" t="str">
        <f t="shared" ca="1" si="246"/>
        <v>-4.68124653896627-7.00598054667411i</v>
      </c>
      <c r="BX174" s="223" t="str">
        <f t="shared" ca="1" si="247"/>
        <v>-5.6585699633348+6.243269860338i</v>
      </c>
      <c r="BY174" s="223" t="str">
        <f t="shared" ca="1" si="248"/>
        <v>7.43108723433929+3.97199887897761i</v>
      </c>
      <c r="BZ174" s="223" t="str">
        <f t="shared" ca="1" si="249"/>
        <v>2.04735613718206-8.17350386471449i</v>
      </c>
      <c r="CA174" s="223" t="str">
        <f t="shared" ca="1" si="250"/>
        <v>-8.42602115941799-3.00178439163835E-12i</v>
      </c>
      <c r="CB174" s="223" t="str">
        <f t="shared" ca="1" si="251"/>
        <v>2.04735613718448+8.17350386471388i</v>
      </c>
      <c r="CC174" s="223" t="str">
        <f t="shared" ca="1" si="252"/>
        <v>7.43108723433811-3.97199887897981i</v>
      </c>
      <c r="CD174" s="223" t="str">
        <f t="shared" ca="1" si="253"/>
        <v>-5.65856996333665-6.24326986033633i</v>
      </c>
      <c r="CE174" s="223" t="str">
        <f t="shared" ca="1" si="254"/>
        <v>-4.68124653896419+7.0059805466755i</v>
      </c>
      <c r="CF174" s="223" t="str">
        <f t="shared" ca="1" si="255"/>
        <v>7.9334702157556+2.83864103307877i</v>
      </c>
      <c r="CG174" s="223" t="str">
        <f t="shared" ca="1" si="256"/>
        <v>0.825894498402097-8.38544756446959i</v>
      </c>
      <c r="CH174" s="223" t="str">
        <f t="shared" ca="1" si="257"/>
        <v>-8.33482220336192+1.23635408249611i</v>
      </c>
      <c r="CI174" s="223" t="str">
        <f t="shared" ca="1" si="258"/>
        <v>3.22449869846578+7.78462848969379i</v>
      </c>
      <c r="CJ174" s="223" t="str">
        <f t="shared" ca="1" si="259"/>
        <v>6.76784365565846-5.01937494430564i</v>
      </c>
      <c r="CK174" s="223" t="str">
        <f t="shared" ca="1" si="260"/>
        <v>-6.51340243648392-5.34541123575774i</v>
      </c>
      <c r="CL174" s="223" t="str">
        <f t="shared" ca="1" si="261"/>
        <v>-3.60258826406009+7.61703291174564i</v>
      </c>
      <c r="CM174" s="223" t="str">
        <f t="shared" ca="1" si="262"/>
        <v>8.2641175255241+1.64383518130167i</v>
      </c>
      <c r="CN174" s="223" t="str">
        <f t="shared" ca="1" si="263"/>
        <v>-0.413445262125132-8.41587164791539i</v>
      </c>
      <c r="CO174" s="223" t="str">
        <f t="shared" ca="1" si="264"/>
        <v>-8.06319951717952+2.44594483280299i</v>
      </c>
      <c r="CP174" s="223" t="str">
        <f t="shared" ca="1" si="265"/>
        <v>4.33184060068443+7.22723941690198i</v>
      </c>
      <c r="CQ174" s="223" t="str">
        <f t="shared" ca="1" si="266"/>
        <v>5.95809670024538-5.95809670024622i</v>
      </c>
      <c r="CR174" s="223" t="str">
        <f t="shared" ca="1" si="267"/>
        <v>-7.22723941690247-4.33184060068362i</v>
      </c>
      <c r="CS174" s="223" t="str">
        <f t="shared" ca="1" si="268"/>
        <v>-2.44594483280209+8.0631995171798i</v>
      </c>
      <c r="CT174" s="223" t="str">
        <f t="shared" ca="1" si="269"/>
        <v>8.41587164791544+0.413445262123956i</v>
      </c>
      <c r="CU174" s="223" t="str">
        <f t="shared" ca="1" si="270"/>
        <v>-1.64383518130283-8.26411752552387i</v>
      </c>
      <c r="CV174" s="223" t="str">
        <f t="shared" ca="1" si="271"/>
        <v>-7.61703291174524+3.60258826406094i</v>
      </c>
      <c r="CW174" s="223" t="str">
        <f t="shared" ca="1" si="272"/>
        <v>5.34541123575865+6.51340243648317i</v>
      </c>
      <c r="CX174" s="223" t="str">
        <f t="shared" ca="1" si="273"/>
        <v>5.01937494430469-6.76784365565916i</v>
      </c>
      <c r="CY174" s="223" t="str">
        <f t="shared" ca="1" si="274"/>
        <v>-7.78462848969415-3.22449869846491i</v>
      </c>
      <c r="CZ174" s="223" t="str">
        <f t="shared" ca="1" si="275"/>
        <v>-1.23635408249518+8.33482220336207i</v>
      </c>
      <c r="DA174" s="223" t="str">
        <f t="shared" ca="1" si="276"/>
        <v>8.38544756446948-0.82589449840315i</v>
      </c>
      <c r="DB174" s="223" t="str">
        <f t="shared" ca="1" si="277"/>
        <v>-2.83864103307976-7.93347021575525i</v>
      </c>
      <c r="DC174" s="223" t="str">
        <f t="shared" ca="1" si="278"/>
        <v>-7.00598054667498+4.68124653896497i</v>
      </c>
      <c r="DD174" s="223" t="str">
        <f t="shared" ca="1" si="279"/>
        <v>6.24326986033703+5.65856996333587i</v>
      </c>
      <c r="DE174" s="223" t="str">
        <f t="shared" ca="1" si="280"/>
        <v>3.97199887897888-7.43108723433861i</v>
      </c>
      <c r="DF174" s="223" t="str">
        <f t="shared" ca="1" si="281"/>
        <v>-8.17350386471411-2.04735613718357i</v>
      </c>
      <c r="DG174" s="223" t="str">
        <f t="shared" ca="1" si="282"/>
        <v>4.05880223298752E-12+8.42602115941799i</v>
      </c>
      <c r="DH174" s="223" t="str">
        <f t="shared" ca="1" si="283"/>
        <v>8.17350386471423-2.04735613718308i</v>
      </c>
      <c r="DI174" s="223" t="str">
        <f t="shared" ca="1" si="284"/>
        <v>-3.97199887897843-7.43108723433885i</v>
      </c>
      <c r="DJ174" s="223" t="str">
        <f t="shared" ca="1" si="285"/>
        <v>-6.24326986033721+5.65856996333568i</v>
      </c>
      <c r="DK174" s="223" t="str">
        <f t="shared" ca="1" si="286"/>
        <v>7.0059805466747+4.6812465389654i</v>
      </c>
      <c r="DL174" s="223" t="str">
        <f t="shared" ca="1" si="287"/>
        <v>2.83864103307234-7.9334702157579i</v>
      </c>
      <c r="DM174" s="223" t="str">
        <f t="shared" ca="1" si="288"/>
        <v>-8.38544756446945-0.825894498403413i</v>
      </c>
      <c r="DN174" s="223" t="str">
        <f t="shared" ca="1" si="289"/>
        <v>1.23635408249468+8.33482220336214i</v>
      </c>
      <c r="DO174" s="223" t="str">
        <f t="shared" ca="1" si="290"/>
        <v>7.78462848969435-3.22449869846445i</v>
      </c>
      <c r="DP174" s="223" t="str">
        <f t="shared" ca="1" si="291"/>
        <v>-5.01937494430429-6.76784365565946i</v>
      </c>
      <c r="DQ174" s="223" t="str">
        <f t="shared" ca="1" si="292"/>
        <v>-5.34541123575238+6.51340243648832i</v>
      </c>
      <c r="DR174" s="223" t="str">
        <f t="shared" ca="1" si="293"/>
        <v>7.61703291174503+3.60258826406139i</v>
      </c>
      <c r="DS174" s="223" t="str">
        <f t="shared" ca="1" si="294"/>
        <v>1.64383518130332-8.26411752552377i</v>
      </c>
      <c r="DT174" s="223" t="str">
        <f t="shared" ca="1" si="295"/>
        <v>-8.41587164791545+0.413445262123692i</v>
      </c>
      <c r="DU174" s="223" t="str">
        <f t="shared" ca="1" si="296"/>
        <v>2.44594483280161+8.06319951717994i</v>
      </c>
      <c r="DV174" s="223" t="str">
        <f t="shared" ca="1" si="297"/>
        <v>7.22723941689842-4.33184060069037i</v>
      </c>
      <c r="DW174" s="223" t="str">
        <f t="shared" ca="1" si="298"/>
        <v>-5.9580967002452-5.9580967002464i</v>
      </c>
      <c r="DX174" s="223" t="str">
        <f t="shared" ca="1" si="299"/>
        <v>-4.33184060068485+7.22723941690172i</v>
      </c>
      <c r="DY174" s="223" t="str">
        <f t="shared" ca="1" si="300"/>
        <v>8.06319951717938+2.44594483280347i</v>
      </c>
      <c r="DZ174" s="223" t="str">
        <f t="shared" ca="1" si="301"/>
        <v>0.413445262125396-8.41587164791537i</v>
      </c>
      <c r="EA174" s="223" t="str">
        <f t="shared" ca="1" si="302"/>
        <v>-8.26411752552253+1.64383518130963i</v>
      </c>
      <c r="EB174" s="223" t="str">
        <f t="shared" ca="1" si="303"/>
        <v>3.60258826405963+7.61703291174586i</v>
      </c>
      <c r="EC174" s="223" t="str">
        <f t="shared" ca="1" si="304"/>
        <v>6.51340243648408-5.34541123575754i</v>
      </c>
      <c r="ED174" s="223" t="str">
        <f t="shared" ca="1" si="305"/>
        <v>-6.76784365565831-5.01937494430585i</v>
      </c>
      <c r="EE174" s="223" t="str">
        <f t="shared" ca="1" si="306"/>
        <v>-3.22449869846625+7.7846284896936i</v>
      </c>
      <c r="EF174" s="223" t="str">
        <f t="shared" ca="1" si="307"/>
        <v>8.33482220336312+1.23635408248807i</v>
      </c>
      <c r="EG174" s="223" t="str">
        <f t="shared" ca="1" si="308"/>
        <v>-0.825894498401716-8.38544756446962i</v>
      </c>
      <c r="EH174" s="223" t="str">
        <f t="shared" ca="1" si="309"/>
        <v>-7.93347021575574+2.83864103307841i</v>
      </c>
      <c r="EI174" s="223" t="str">
        <f t="shared" ca="1" si="310"/>
        <v>4.68124653896378+7.00598054667578i</v>
      </c>
      <c r="EJ174" s="223" t="str">
        <f t="shared" ca="1" si="311"/>
        <v>5.65856996333694-6.24326986033607i</v>
      </c>
      <c r="EK174" s="223" t="str">
        <f t="shared" ca="1" si="312"/>
        <v>-7.43108723434188-3.97199887897276i</v>
      </c>
      <c r="EL174" s="223" t="str">
        <f t="shared" ca="1" si="313"/>
        <v>-2.04735613718497+8.17350386471376i</v>
      </c>
      <c r="EM174" s="223" t="str">
        <f t="shared" ca="1" si="314"/>
        <v>8.42602115941799-2.61778051843019E-12i</v>
      </c>
      <c r="EN174" s="223"/>
      <c r="EO174" s="223"/>
      <c r="EP174" s="223"/>
    </row>
    <row r="175" spans="1:146" ht="15" thickBot="1">
      <c r="A175" s="257">
        <f t="shared" si="181"/>
        <v>1.4648437500000009E-3</v>
      </c>
      <c r="B175" s="256">
        <v>75</v>
      </c>
      <c r="C175" s="230">
        <f t="shared" si="182"/>
        <v>15000</v>
      </c>
      <c r="D175" s="229">
        <f t="shared" si="315"/>
        <v>94247.779607693796</v>
      </c>
      <c r="E175" s="229" t="str">
        <f t="shared" si="316"/>
        <v>94247.7796076938i</v>
      </c>
      <c r="F175" s="229" t="str">
        <f t="shared" si="183"/>
        <v>0.715503213790999-0.441579871579816i</v>
      </c>
      <c r="G175" s="229" t="str">
        <f t="shared" si="184"/>
        <v>-4.82993736167658+1.46470502432547i</v>
      </c>
      <c r="H175" s="229" t="str">
        <f t="shared" si="180"/>
        <v>0.0358257078443588-0.00627269070195821i</v>
      </c>
      <c r="I175" s="229" t="str">
        <f t="shared" si="317"/>
        <v>-0.00635148609501029-0.00365711610690321i</v>
      </c>
      <c r="J175" s="255" t="str">
        <f ca="1">IMPRODUCT(1/N_FFT2,CL100)</f>
        <v>0.0757874597885523+0.00570652490624566i</v>
      </c>
      <c r="K175" s="254" t="str">
        <f t="shared" ca="1" si="318"/>
        <v>-0.000460493572874066-0.000313408453486843i</v>
      </c>
      <c r="N175" s="246">
        <f t="shared" ca="1" si="185"/>
        <v>24.433083287171939</v>
      </c>
      <c r="O175" s="223">
        <f t="shared" ca="1" si="186"/>
        <v>8.4330832871719394</v>
      </c>
      <c r="P175" s="223" t="str">
        <f t="shared" ca="1" si="187"/>
        <v>-2.24921089753711-8.12760383303585i</v>
      </c>
      <c r="Q175" s="223" t="str">
        <f t="shared" ca="1" si="188"/>
        <v>-7.2332968059225+4.3354712599451i</v>
      </c>
      <c r="R175" s="223" t="str">
        <f t="shared" ca="1" si="189"/>
        <v>6.10763597102105+5.81495284364959i</v>
      </c>
      <c r="S175" s="223" t="str">
        <f t="shared" ca="1" si="190"/>
        <v>3.9753279429547-7.43731547497767i</v>
      </c>
      <c r="T175" s="223" t="str">
        <f t="shared" ca="1" si="191"/>
        <v>-8.22817732608598-1.84769900656552i</v>
      </c>
      <c r="U175" s="223" t="str">
        <f t="shared" ca="1" si="192"/>
        <v>0.413791784310805+8.42292526902712i</v>
      </c>
      <c r="V175" s="223" t="str">
        <f t="shared" ca="1" si="193"/>
        <v>8.00745023045788-2.645304242449i</v>
      </c>
      <c r="W175" s="223" t="str">
        <f t="shared" ca="1" si="194"/>
        <v>-4.68517004692813-7.01185249129972i</v>
      </c>
      <c r="X175" s="223" t="str">
        <f t="shared" ca="1" si="195"/>
        <v>-5.50826098554823+6.38560526837245i</v>
      </c>
      <c r="Y175" s="223" t="str">
        <f t="shared" ca="1" si="196"/>
        <v>7.62341699962171+3.60560771275211i</v>
      </c>
      <c r="Z175" s="223" t="str">
        <f t="shared" ca="1" si="197"/>
        <v>1.44173584684755-8.3089284192544i</v>
      </c>
      <c r="AA175" s="223" t="str">
        <f t="shared" ca="1" si="198"/>
        <v>-8.3924756861481+0.826586707969326i</v>
      </c>
      <c r="AB175" s="223" t="str">
        <f t="shared" ca="1" si="199"/>
        <v>3.03502481773932+7.86800597890502i</v>
      </c>
      <c r="AC175" s="223" t="str">
        <f t="shared" ca="1" si="200"/>
        <v>6.77351600985992-5.02358184889527i</v>
      </c>
      <c r="AD175" s="223" t="str">
        <f t="shared" ca="1" si="201"/>
        <v>-6.64819108331942-5.18829924426597i</v>
      </c>
      <c r="AE175" s="223" t="str">
        <f t="shared" ca="1" si="202"/>
        <v>-3.22720125775573+7.79115304498112i</v>
      </c>
      <c r="AF175" s="223" t="str">
        <f t="shared" ca="1" si="203"/>
        <v>8.36966257608458+1.03229941919379i</v>
      </c>
      <c r="AG175" s="223" t="str">
        <f t="shared" ca="1" si="204"/>
        <v>-1.23739031184875-8.34180789424699i</v>
      </c>
      <c r="AH175" s="223" t="str">
        <f t="shared" ca="1" si="205"/>
        <v>-7.70960701179305+3.41743375240694i</v>
      </c>
      <c r="AI175" s="223" t="str">
        <f t="shared" ca="1" si="206"/>
        <v>5.34989140217464+6.51886153506243i</v>
      </c>
      <c r="AJ175" s="223" t="str">
        <f t="shared" ca="1" si="207"/>
        <v>4.85583843566224-6.89476082363442i</v>
      </c>
      <c r="AK175" s="223" t="str">
        <f t="shared" ca="1" si="208"/>
        <v>-7.94011952023079-2.84102019225995i</v>
      </c>
      <c r="AL175" s="223" t="str">
        <f t="shared" ca="1" si="209"/>
        <v>-0.620376091820427+8.41023348267313i</v>
      </c>
      <c r="AM175" s="223" t="str">
        <f t="shared" ca="1" si="210"/>
        <v>8.27104395647267-1.64521293408348i</v>
      </c>
      <c r="AN175" s="223" t="str">
        <f t="shared" ca="1" si="211"/>
        <v>-3.79160978983314-7.53263492610788i</v>
      </c>
      <c r="AO175" s="223" t="str">
        <f t="shared" ca="1" si="212"/>
        <v>-6.24850255184218+5.66331259847101i</v>
      </c>
      <c r="AP175" s="223" t="str">
        <f t="shared" ca="1" si="213"/>
        <v>7.12472048121504+4.51167948694647i</v>
      </c>
      <c r="AQ175" s="223" t="str">
        <f t="shared" ca="1" si="214"/>
        <v>2.44799486027707-8.06995755208389i</v>
      </c>
      <c r="AR175" s="223" t="str">
        <f t="shared" ca="1" si="215"/>
        <v>2.44799486027707-8.06995755208389i</v>
      </c>
      <c r="AS175" s="223" t="str">
        <f t="shared" ca="1" si="216"/>
        <v>2.04907209425636+8.18035434934933i</v>
      </c>
      <c r="AT175" s="223" t="str">
        <f t="shared" ca="1" si="217"/>
        <v>7.33751606310482-4.15665150716986i</v>
      </c>
      <c r="AU175" s="223" t="str">
        <f t="shared" ca="1" si="218"/>
        <v>-5.96309037867007-5.96309037867037i</v>
      </c>
      <c r="AV175" s="223" t="str">
        <f t="shared" ca="1" si="219"/>
        <v>-4.15665150717021+7.33751606310462i</v>
      </c>
      <c r="AW175" s="223" t="str">
        <f t="shared" ca="1" si="220"/>
        <v>8.18035434934944+2.04907209425595i</v>
      </c>
      <c r="AX175" s="223" t="str">
        <f t="shared" ca="1" si="221"/>
        <v>-0.206958224102955-8.4305434001525i</v>
      </c>
      <c r="AY175" s="223" t="str">
        <f t="shared" ca="1" si="222"/>
        <v>-8.06995755208399+2.44799486027674i</v>
      </c>
      <c r="AZ175" s="223" t="str">
        <f t="shared" ca="1" si="223"/>
        <v>4.51167948694684+7.12472048121481i</v>
      </c>
      <c r="BA175" s="223" t="str">
        <f t="shared" ca="1" si="224"/>
        <v>5.66331259847127-6.24850255184194i</v>
      </c>
      <c r="BB175" s="223" t="str">
        <f t="shared" ca="1" si="225"/>
        <v>-7.53263492610769-3.79160978983351i</v>
      </c>
      <c r="BC175" s="223" t="str">
        <f t="shared" ca="1" si="226"/>
        <v>-1.645212934083+8.27104395647276i</v>
      </c>
      <c r="BD175" s="223" t="str">
        <f t="shared" ca="1" si="227"/>
        <v>8.41023348267317-0.620376091820015i</v>
      </c>
      <c r="BE175" s="223" t="str">
        <f t="shared" ca="1" si="228"/>
        <v>-2.84102019225962-7.9401195202309i</v>
      </c>
      <c r="BF175" s="223" t="str">
        <f t="shared" ca="1" si="229"/>
        <v>-6.89476082363417+4.85583843566259i</v>
      </c>
      <c r="BG175" s="223" t="str">
        <f t="shared" ca="1" si="230"/>
        <v>6.51886153506222+5.34989140217491i</v>
      </c>
      <c r="BH175" s="223" t="str">
        <f t="shared" ca="1" si="231"/>
        <v>3.41743375240731-7.70960701179288i</v>
      </c>
      <c r="BI175" s="223" t="str">
        <f t="shared" ca="1" si="232"/>
        <v>-8.34180789424707-1.23739031184827i</v>
      </c>
      <c r="BJ175" s="223" t="str">
        <f t="shared" ca="1" si="233"/>
        <v>1.03229941919419+8.36966257608453i</v>
      </c>
      <c r="BK175" s="223" t="str">
        <f t="shared" ca="1" si="234"/>
        <v>7.79115304498127-3.22720125775537i</v>
      </c>
      <c r="BL175" s="223" t="str">
        <f t="shared" ca="1" si="235"/>
        <v>-5.18829924426563-6.64819108331969i</v>
      </c>
      <c r="BM175" s="223" t="str">
        <f t="shared" ca="1" si="236"/>
        <v>-5.02358184889491+6.77351600986019i</v>
      </c>
      <c r="BN175" s="223" t="str">
        <f t="shared" ca="1" si="237"/>
        <v>7.86800597890486+3.03502481773973i</v>
      </c>
      <c r="BO175" s="223" t="str">
        <f t="shared" ca="1" si="238"/>
        <v>0.826586707969707-8.39247568614807i</v>
      </c>
      <c r="BP175" s="223" t="str">
        <f t="shared" ca="1" si="239"/>
        <v>-8.30892841925433+1.44173584684794i</v>
      </c>
      <c r="BQ175" s="223" t="str">
        <f t="shared" ca="1" si="240"/>
        <v>3.60560771275176+7.62341699962187i</v>
      </c>
      <c r="BR175" s="223" t="str">
        <f t="shared" ca="1" si="241"/>
        <v>6.38560526837438-5.50826098554599i</v>
      </c>
      <c r="BS175" s="223" t="str">
        <f t="shared" ca="1" si="242"/>
        <v>-7.0118524912995-4.68517004692847i</v>
      </c>
      <c r="BT175" s="223" t="str">
        <f t="shared" ca="1" si="243"/>
        <v>-2.64530424244774+8.0074502304583i</v>
      </c>
      <c r="BU175" s="223" t="str">
        <f t="shared" ca="1" si="244"/>
        <v>8.42292526902726+0.413791784307851i</v>
      </c>
      <c r="BV175" s="223" t="str">
        <f t="shared" ca="1" si="245"/>
        <v>-1.84769900656221-8.22817732608672i</v>
      </c>
      <c r="BW175" s="223" t="str">
        <f t="shared" ca="1" si="246"/>
        <v>-7.43731547497833+3.97532794295345i</v>
      </c>
      <c r="BX175" s="223" t="str">
        <f t="shared" ca="1" si="247"/>
        <v>5.81495284365+6.10763597102066i</v>
      </c>
      <c r="BY175" s="223" t="str">
        <f t="shared" ca="1" si="248"/>
        <v>4.335471259943-7.23329680592376i</v>
      </c>
      <c r="BZ175" s="223" t="str">
        <f t="shared" ca="1" si="249"/>
        <v>-8.12760383303479-2.24921089754093i</v>
      </c>
      <c r="CA175" s="223" t="str">
        <f t="shared" ca="1" si="250"/>
        <v>-2.09102679999051E-12+8.43308328717194i</v>
      </c>
      <c r="CB175" s="223" t="str">
        <f t="shared" ca="1" si="251"/>
        <v>8.12760383303587-2.24921089753701i</v>
      </c>
      <c r="CC175" s="223" t="str">
        <f t="shared" ca="1" si="252"/>
        <v>-4.33547125994661-7.2332968059216i</v>
      </c>
      <c r="CD175" s="223" t="str">
        <f t="shared" ca="1" si="253"/>
        <v>-5.81495284364687+6.10763597102364i</v>
      </c>
      <c r="CE175" s="223" t="str">
        <f t="shared" ca="1" si="254"/>
        <v>7.43731547497636+3.97532794295714i</v>
      </c>
      <c r="CF175" s="223" t="str">
        <f t="shared" ca="1" si="255"/>
        <v>1.84769900656629-8.22817732608581i</v>
      </c>
      <c r="CG175" s="223" t="str">
        <f t="shared" ca="1" si="256"/>
        <v>-8.42292526902706+0.413791784312052i</v>
      </c>
      <c r="CH175" s="223" t="str">
        <f t="shared" ca="1" si="257"/>
        <v>2.64530424245185+8.00745023045694i</v>
      </c>
      <c r="CI175" s="223" t="str">
        <f t="shared" ca="1" si="258"/>
        <v>7.01185249130175-4.68517004692508i</v>
      </c>
      <c r="CJ175" s="223" t="str">
        <f t="shared" ca="1" si="259"/>
        <v>-6.38560526837157-5.50826098554924i</v>
      </c>
      <c r="CK175" s="223" t="str">
        <f t="shared" ca="1" si="260"/>
        <v>-3.60560771275174+7.62341699962188i</v>
      </c>
      <c r="CL175" s="223" t="str">
        <f t="shared" ca="1" si="261"/>
        <v>8.30892841925477+1.44173584684544i</v>
      </c>
      <c r="CM175" s="223" t="str">
        <f t="shared" ca="1" si="262"/>
        <v>-0.826586707965664-8.39247568614847i</v>
      </c>
      <c r="CN175" s="223" t="str">
        <f t="shared" ca="1" si="263"/>
        <v>-7.8680059789058+3.03502481773728i</v>
      </c>
      <c r="CO175" s="223" t="str">
        <f t="shared" ca="1" si="264"/>
        <v>5.02358184889492+6.77351600986018i</v>
      </c>
      <c r="CP175" s="223" t="str">
        <f t="shared" ca="1" si="265"/>
        <v>5.18829924426429-6.64819108332073i</v>
      </c>
      <c r="CQ175" s="223" t="str">
        <f t="shared" ca="1" si="266"/>
        <v>-7.7911530449826-3.22720125775215i</v>
      </c>
      <c r="CR175" s="223" t="str">
        <f t="shared" ca="1" si="267"/>
        <v>-1.03229941919679+8.36966257608421i</v>
      </c>
      <c r="CS175" s="223" t="str">
        <f t="shared" ca="1" si="268"/>
        <v>8.34180789424719-1.23739031184745i</v>
      </c>
      <c r="CT175" s="223" t="str">
        <f t="shared" ca="1" si="269"/>
        <v>-3.4174337524081-7.70960701179253i</v>
      </c>
      <c r="CU175" s="223" t="str">
        <f t="shared" ca="1" si="270"/>
        <v>-6.51886153506053+5.34989140217696i</v>
      </c>
      <c r="CV175" s="223" t="str">
        <f t="shared" ca="1" si="271"/>
        <v>6.89476082363218+4.85583843566542i</v>
      </c>
      <c r="CW175" s="223" t="str">
        <f t="shared" ca="1" si="272"/>
        <v>2.84102019226119-7.94011952023034i</v>
      </c>
      <c r="CX175" s="223" t="str">
        <f t="shared" ca="1" si="273"/>
        <v>-8.41023348267317-0.620376091820003i</v>
      </c>
      <c r="CY175" s="223" t="str">
        <f t="shared" ca="1" si="274"/>
        <v>1.6452129340856+8.27104395647225i</v>
      </c>
      <c r="CZ175" s="223" t="str">
        <f t="shared" ca="1" si="275"/>
        <v>7.53263492610962-3.79160978982967i</v>
      </c>
      <c r="DA175" s="223" t="str">
        <f t="shared" ca="1" si="276"/>
        <v>-5.66331259846942-6.24850255184363i</v>
      </c>
      <c r="DB175" s="223" t="str">
        <f t="shared" ca="1" si="277"/>
        <v>-4.51167948694682+7.12472048121482i</v>
      </c>
      <c r="DC175" s="223" t="str">
        <f t="shared" ca="1" si="278"/>
        <v>8.06995755208451+2.447994860275i</v>
      </c>
      <c r="DD175" s="223" t="str">
        <f t="shared" ca="1" si="279"/>
        <v>0.206958224099469-8.43054340015258i</v>
      </c>
      <c r="DE175" s="223" t="str">
        <f t="shared" ca="1" si="280"/>
        <v>-8.18035434935006+2.04907209425346i</v>
      </c>
      <c r="DF175" s="223" t="str">
        <f t="shared" ca="1" si="281"/>
        <v>4.15665150716949+7.33751606310503i</v>
      </c>
      <c r="DG175" s="223" t="str">
        <f t="shared" ca="1" si="282"/>
        <v>5.96309037866943-5.96309037867101i</v>
      </c>
      <c r="DH175" s="223" t="str">
        <f t="shared" ca="1" si="283"/>
        <v>-7.33751606310613-4.15665150716755i</v>
      </c>
      <c r="DI175" s="223" t="str">
        <f t="shared" ca="1" si="284"/>
        <v>-2.04907209425967+8.1803543493485i</v>
      </c>
      <c r="DJ175" s="223" t="str">
        <f t="shared" ca="1" si="285"/>
        <v>8.43054340015253-0.206958224101703i</v>
      </c>
      <c r="DK175" s="223" t="str">
        <f t="shared" ca="1" si="286"/>
        <v>-2.44799486027714-8.06995755208386i</v>
      </c>
      <c r="DL175" s="223" t="str">
        <f t="shared" ca="1" si="287"/>
        <v>-7.12472048121362+4.51167948694871i</v>
      </c>
      <c r="DM175" s="223" t="str">
        <f t="shared" ca="1" si="288"/>
        <v>6.24850255183933+5.66331259847416i</v>
      </c>
      <c r="DN175" s="223" t="str">
        <f t="shared" ca="1" si="289"/>
        <v>3.79160978983538-7.53263492610674i</v>
      </c>
      <c r="DO175" s="223" t="str">
        <f t="shared" ca="1" si="290"/>
        <v>-8.27104395647269-1.6452129340834i</v>
      </c>
      <c r="DP175" s="223" t="str">
        <f t="shared" ca="1" si="291"/>
        <v>0.620376091822232+8.41023348267301i</v>
      </c>
      <c r="DQ175" s="223" t="str">
        <f t="shared" ca="1" si="292"/>
        <v>7.94011952022959-2.84102019226329i</v>
      </c>
      <c r="DR175" s="223" t="str">
        <f t="shared" ca="1" si="293"/>
        <v>-4.85583843566019-6.89476082363586i</v>
      </c>
      <c r="DS175" s="223" t="str">
        <f t="shared" ca="1" si="294"/>
        <v>-5.34989140217523+6.51886153506195i</v>
      </c>
      <c r="DT175" s="223" t="str">
        <f t="shared" ca="1" si="295"/>
        <v>7.70960701179344+3.41743375240605i</v>
      </c>
      <c r="DU175" s="223" t="str">
        <f t="shared" ca="1" si="296"/>
        <v>1.23739031184524-8.34180789424752i</v>
      </c>
      <c r="DV175" s="223" t="str">
        <f t="shared" ca="1" si="297"/>
        <v>-8.369662576085+1.03229941919044i</v>
      </c>
      <c r="DW175" s="223" t="str">
        <f t="shared" ca="1" si="298"/>
        <v>3.22720125775422+7.79115304498174i</v>
      </c>
      <c r="DX175" s="223" t="str">
        <f t="shared" ca="1" si="299"/>
        <v>6.64819108331936-5.18829924426606i</v>
      </c>
      <c r="DY175" s="223" t="str">
        <f t="shared" ca="1" si="300"/>
        <v>-6.77351600986152-5.02358184889312i</v>
      </c>
      <c r="DZ175" s="223" t="str">
        <f t="shared" ca="1" si="301"/>
        <v>-3.03502481773542+7.86800597890652i</v>
      </c>
      <c r="EA175" s="223" t="str">
        <f t="shared" ca="1" si="302"/>
        <v>8.39247568614786+0.826586707971788i</v>
      </c>
      <c r="EB175" s="223" t="str">
        <f t="shared" ca="1" si="303"/>
        <v>-1.44173584684764-8.30892841925438i</v>
      </c>
      <c r="EC175" s="223" t="str">
        <f t="shared" ca="1" si="304"/>
        <v>-7.62341699962092+3.60560771275377i</v>
      </c>
      <c r="ED175" s="223" t="str">
        <f t="shared" ca="1" si="305"/>
        <v>5.50826098555076+6.38560526837026i</v>
      </c>
      <c r="EE175" s="223" t="str">
        <f t="shared" ca="1" si="306"/>
        <v>4.6851700469302-7.01185249129834i</v>
      </c>
      <c r="EF175" s="223" t="str">
        <f t="shared" ca="1" si="307"/>
        <v>-8.00745023045764-2.64530424244972i</v>
      </c>
      <c r="EG175" s="223" t="str">
        <f t="shared" ca="1" si="308"/>
        <v>-0.41379178430982+8.42292526902717i</v>
      </c>
      <c r="EH175" s="223" t="str">
        <f t="shared" ca="1" si="309"/>
        <v>8.22817732608535-1.84769900656835i</v>
      </c>
      <c r="EI175" s="223" t="str">
        <f t="shared" ca="1" si="310"/>
        <v>-3.97532794295161-7.43731547497932i</v>
      </c>
      <c r="EJ175" s="223" t="str">
        <f t="shared" ca="1" si="311"/>
        <v>-6.1076359710221+5.81495284364849i</v>
      </c>
      <c r="EK175" s="223" t="str">
        <f t="shared" ca="1" si="312"/>
        <v>7.23329680592275+4.3354712599447i</v>
      </c>
      <c r="EL175" s="223" t="str">
        <f t="shared" ca="1" si="313"/>
        <v>2.24921089753497-8.12760383303644i</v>
      </c>
      <c r="EM175" s="223" t="str">
        <f t="shared" ca="1" si="314"/>
        <v>-8.43308328717194-4.18205359998101E-12i</v>
      </c>
      <c r="EN175" s="223"/>
      <c r="EO175" s="223"/>
      <c r="EP175" s="223"/>
    </row>
    <row r="176" spans="1:146" ht="15" thickBot="1">
      <c r="A176" s="257">
        <f t="shared" si="181"/>
        <v>1.4843750000000009E-3</v>
      </c>
      <c r="B176" s="256">
        <v>76</v>
      </c>
      <c r="C176" s="230">
        <f t="shared" si="182"/>
        <v>15200</v>
      </c>
      <c r="D176" s="229">
        <f t="shared" si="315"/>
        <v>95504.416669129714</v>
      </c>
      <c r="E176" s="229" t="str">
        <f t="shared" si="316"/>
        <v>95504.4166691297i</v>
      </c>
      <c r="F176" s="229" t="str">
        <f t="shared" si="183"/>
        <v>0.713258891240937-0.442831662505396i</v>
      </c>
      <c r="G176" s="229" t="str">
        <f t="shared" si="184"/>
        <v>-4.8102614101153+1.50529705109272i</v>
      </c>
      <c r="H176" s="229" t="str">
        <f t="shared" si="180"/>
        <v>0.0358239959316236-0.00619022167862967i</v>
      </c>
      <c r="I176" s="229" t="str">
        <f t="shared" si="317"/>
        <v>-0.00633059555465705-0.00374345829685533i</v>
      </c>
      <c r="J176" s="255" t="str">
        <f ca="1">IMPRODUCT(1/N_FFT2,CM100)</f>
        <v>0.0445790383598668-0.000316310796469405i</v>
      </c>
      <c r="K176" s="254" t="str">
        <f t="shared" ca="1" si="318"/>
        <v>-0.000283395958347287-0.000164877335292056i</v>
      </c>
      <c r="N176" s="246">
        <f t="shared" ca="1" si="185"/>
        <v>24.438953958800212</v>
      </c>
      <c r="O176" s="223">
        <f t="shared" ca="1" si="186"/>
        <v>8.4389539588002123</v>
      </c>
      <c r="P176" s="223" t="str">
        <f t="shared" ca="1" si="187"/>
        <v>-2.44969902629559-8.07557543456293i</v>
      </c>
      <c r="Q176" s="223" t="str">
        <f t="shared" ca="1" si="188"/>
        <v>-7.01673377636264+4.68843161733234i</v>
      </c>
      <c r="R176" s="223" t="str">
        <f t="shared" ca="1" si="189"/>
        <v>6.52339962559942+5.35361571682906i</v>
      </c>
      <c r="S176" s="223" t="str">
        <f t="shared" ca="1" si="190"/>
        <v>3.22944786652462-7.79657683834061i</v>
      </c>
      <c r="T176" s="223" t="str">
        <f t="shared" ca="1" si="191"/>
        <v>-8.39831808888784-0.827162134414407i</v>
      </c>
      <c r="U176" s="223" t="str">
        <f t="shared" ca="1" si="192"/>
        <v>1.6463582453013+8.27680182479188i</v>
      </c>
      <c r="V176" s="223" t="str">
        <f t="shared" ca="1" si="193"/>
        <v>7.44249294512255-3.97809535840343i</v>
      </c>
      <c r="W176" s="223" t="str">
        <f t="shared" ca="1" si="194"/>
        <v>-5.96724157038858-5.9672415703888i</v>
      </c>
      <c r="X176" s="223" t="str">
        <f t="shared" ca="1" si="195"/>
        <v>-3.97809535840295+7.44249294512281i</v>
      </c>
      <c r="Y176" s="223" t="str">
        <f t="shared" ca="1" si="196"/>
        <v>8.27680182479182+1.64635824530159i</v>
      </c>
      <c r="Z176" s="223" t="str">
        <f t="shared" ca="1" si="197"/>
        <v>-0.827162134414099-8.39831808888788i</v>
      </c>
      <c r="AA176" s="223" t="str">
        <f t="shared" ca="1" si="198"/>
        <v>-7.79657683834054+3.22944786652481i</v>
      </c>
      <c r="AB176" s="223" t="str">
        <f t="shared" ca="1" si="199"/>
        <v>5.35361571682896+6.5233996255995i</v>
      </c>
      <c r="AC176" s="223" t="str">
        <f t="shared" ca="1" si="200"/>
        <v>4.68843161733201-7.01673377636285i</v>
      </c>
      <c r="AD176" s="223" t="str">
        <f t="shared" ca="1" si="201"/>
        <v>-8.07557543456294-2.44969902629556i</v>
      </c>
      <c r="AE176" s="223" t="str">
        <f t="shared" ca="1" si="202"/>
        <v>-2.94643300893358E-13+8.43895395880021i</v>
      </c>
      <c r="AF176" s="223" t="str">
        <f t="shared" ca="1" si="203"/>
        <v>8.07557543456286-2.44969902629579i</v>
      </c>
      <c r="AG176" s="223" t="str">
        <f t="shared" ca="1" si="204"/>
        <v>-4.68843161733222-7.01673377636272i</v>
      </c>
      <c r="AH176" s="223" t="str">
        <f t="shared" ca="1" si="205"/>
        <v>-5.35361571682876+6.52339962559966i</v>
      </c>
      <c r="AI176" s="223" t="str">
        <f t="shared" ca="1" si="206"/>
        <v>7.79657683834063+3.22944786652457i</v>
      </c>
      <c r="AJ176" s="223" t="str">
        <f t="shared" ca="1" si="207"/>
        <v>0.827162134414685-8.39831808888782i</v>
      </c>
      <c r="AK176" s="223" t="str">
        <f t="shared" ca="1" si="208"/>
        <v>-8.27680182479178+1.6463582453018i</v>
      </c>
      <c r="AL176" s="223" t="str">
        <f t="shared" ca="1" si="209"/>
        <v>3.97809535840314+7.4424929451227i</v>
      </c>
      <c r="AM176" s="223" t="str">
        <f t="shared" ca="1" si="210"/>
        <v>5.96724157038902-5.96724157038837i</v>
      </c>
      <c r="AN176" s="223" t="str">
        <f t="shared" ca="1" si="211"/>
        <v>-7.44249294512266-3.97809535840321i</v>
      </c>
      <c r="AO176" s="223" t="str">
        <f t="shared" ca="1" si="212"/>
        <v>-1.64635824530187+8.27680182479176i</v>
      </c>
      <c r="AP176" s="223" t="str">
        <f t="shared" ca="1" si="213"/>
        <v>8.39831808888782-0.82716213441467i</v>
      </c>
      <c r="AQ176" s="223" t="str">
        <f t="shared" ca="1" si="214"/>
        <v>-3.2294478665245-7.79657683834067i</v>
      </c>
      <c r="AR176" s="223" t="str">
        <f t="shared" ca="1" si="215"/>
        <v>-3.2294478665245-7.79657683834067i</v>
      </c>
      <c r="AS176" s="223" t="str">
        <f t="shared" ca="1" si="216"/>
        <v>7.01673377636267+4.68843161733228i</v>
      </c>
      <c r="AT176" s="223" t="str">
        <f t="shared" ca="1" si="217"/>
        <v>2.44969902629584-8.07557543456285i</v>
      </c>
      <c r="AU176" s="223" t="str">
        <f t="shared" ca="1" si="218"/>
        <v>-8.43895395880021+2.50186638810803E-13i</v>
      </c>
      <c r="AV176" s="223" t="str">
        <f t="shared" ca="1" si="219"/>
        <v>2.44969902629552+8.07557543456295i</v>
      </c>
      <c r="AW176" s="223" t="str">
        <f t="shared" ca="1" si="220"/>
        <v>7.0167337763624-4.6884316173327i</v>
      </c>
      <c r="AX176" s="223" t="str">
        <f t="shared" ca="1" si="221"/>
        <v>-6.52339962559949-5.35361571682898i</v>
      </c>
      <c r="AY176" s="223" t="str">
        <f t="shared" ca="1" si="222"/>
        <v>-3.22944786652487+7.79657683834051i</v>
      </c>
      <c r="AZ176" s="223" t="str">
        <f t="shared" ca="1" si="223"/>
        <v>8.39831808888787+0.827162134414113i</v>
      </c>
      <c r="BA176" s="223" t="str">
        <f t="shared" ca="1" si="224"/>
        <v>-1.64635824530154-8.27680182479183i</v>
      </c>
      <c r="BB176" s="223" t="str">
        <f t="shared" ca="1" si="225"/>
        <v>-7.44249294512286+3.97809535840285i</v>
      </c>
      <c r="BC176" s="223" t="str">
        <f t="shared" ca="1" si="226"/>
        <v>5.96724157038877+5.96724157038861i</v>
      </c>
      <c r="BD176" s="223" t="str">
        <f t="shared" ca="1" si="227"/>
        <v>3.97809535840349-7.44249294512251i</v>
      </c>
      <c r="BE176" s="223" t="str">
        <f t="shared" ca="1" si="228"/>
        <v>-8.27680182479188-1.64635824530131i</v>
      </c>
      <c r="BF176" s="223" t="str">
        <f t="shared" ca="1" si="229"/>
        <v>0.827162134414348+8.39831808888785i</v>
      </c>
      <c r="BG176" s="223" t="str">
        <f t="shared" ca="1" si="230"/>
        <v>7.79657683834078-3.22944786652421i</v>
      </c>
      <c r="BH176" s="223" t="str">
        <f t="shared" ca="1" si="231"/>
        <v>-5.35361571682915-6.52339962559934i</v>
      </c>
      <c r="BI176" s="223" t="str">
        <f t="shared" ca="1" si="232"/>
        <v>-4.68843161733255+7.0167337763625i</v>
      </c>
      <c r="BJ176" s="223" t="str">
        <f t="shared" ca="1" si="233"/>
        <v>8.07557543456301+2.44969902629529i</v>
      </c>
      <c r="BK176" s="223" t="str">
        <f t="shared" ca="1" si="234"/>
        <v>7.44378492467526E-14-8.43895395880021i</v>
      </c>
      <c r="BL176" s="223" t="str">
        <f t="shared" ca="1" si="235"/>
        <v>-8.07557543456302+2.44969902629526i</v>
      </c>
      <c r="BM176" s="223" t="str">
        <f t="shared" ca="1" si="236"/>
        <v>4.68843161733243+7.01673377636257i</v>
      </c>
      <c r="BN176" s="223" t="str">
        <f t="shared" ca="1" si="237"/>
        <v>5.35361571682927-6.52339962559925i</v>
      </c>
      <c r="BO176" s="223" t="str">
        <f t="shared" ca="1" si="238"/>
        <v>-7.79657683834073-3.22944786652434i</v>
      </c>
      <c r="BP176" s="223" t="str">
        <f t="shared" ca="1" si="239"/>
        <v>-0.827162134414496+8.39831808888784i</v>
      </c>
      <c r="BQ176" s="223" t="str">
        <f t="shared" ca="1" si="240"/>
        <v>8.27680182479139-1.64635824530376i</v>
      </c>
      <c r="BR176" s="223" t="str">
        <f t="shared" ca="1" si="241"/>
        <v>-3.97809535840558-7.4424929451214i</v>
      </c>
      <c r="BS176" s="223" t="str">
        <f t="shared" ca="1" si="242"/>
        <v>-5.96724157038642+5.96724157039097i</v>
      </c>
      <c r="BT176" s="223" t="str">
        <f t="shared" ca="1" si="243"/>
        <v>7.44249294512437+3.97809535840002i</v>
      </c>
      <c r="BU176" s="223" t="str">
        <f t="shared" ca="1" si="244"/>
        <v>1.64635824529757-8.27680182479262i</v>
      </c>
      <c r="BV176" s="223" t="str">
        <f t="shared" ca="1" si="245"/>
        <v>-8.39831808888821+0.827162134410743i</v>
      </c>
      <c r="BW176" s="223" t="str">
        <f t="shared" ca="1" si="246"/>
        <v>3.22944786652163+7.79657683834185i</v>
      </c>
      <c r="BX176" s="223" t="str">
        <f t="shared" ca="1" si="247"/>
        <v>6.52339962560118-5.35361571682691i</v>
      </c>
      <c r="BY176" s="223" t="str">
        <f t="shared" ca="1" si="248"/>
        <v>-7.01673377636142-4.68843161733417i</v>
      </c>
      <c r="BZ176" s="223" t="str">
        <f t="shared" ca="1" si="249"/>
        <v>-2.44969902629726+8.07557543456242i</v>
      </c>
      <c r="CA176" s="223" t="str">
        <f t="shared" ca="1" si="250"/>
        <v>8.43895395880021+1.17857320357344E-12i</v>
      </c>
      <c r="CB176" s="223" t="str">
        <f t="shared" ca="1" si="251"/>
        <v>-2.44969902629489-8.07557543456314i</v>
      </c>
      <c r="CC176" s="223" t="str">
        <f t="shared" ca="1" si="252"/>
        <v>-7.01673377636272+4.68843161733221i</v>
      </c>
      <c r="CD176" s="223" t="str">
        <f t="shared" ca="1" si="253"/>
        <v>6.52339962559961+5.35361571682882i</v>
      </c>
      <c r="CE176" s="223" t="str">
        <f t="shared" ca="1" si="254"/>
        <v>3.22944786652381-7.79657683834095i</v>
      </c>
      <c r="CF176" s="223" t="str">
        <f t="shared" ca="1" si="255"/>
        <v>-8.39831808888796-0.827162134413208i</v>
      </c>
      <c r="CG176" s="223" t="str">
        <f t="shared" ca="1" si="256"/>
        <v>1.64635824530349+8.27680182479144i</v>
      </c>
      <c r="CH176" s="223" t="str">
        <f t="shared" ca="1" si="257"/>
        <v>7.44249294512153-3.97809535840534i</v>
      </c>
      <c r="CI176" s="223" t="str">
        <f t="shared" ca="1" si="258"/>
        <v>-5.96724157039069-5.96724157038669i</v>
      </c>
      <c r="CJ176" s="223" t="str">
        <f t="shared" ca="1" si="259"/>
        <v>-3.97809535840036+7.44249294512418i</v>
      </c>
      <c r="CK176" s="223" t="str">
        <f t="shared" ca="1" si="260"/>
        <v>8.27680182479259+1.64635824529771i</v>
      </c>
      <c r="CL176" s="223" t="str">
        <f t="shared" ca="1" si="261"/>
        <v>-0.827162134410479-8.39831808888823i</v>
      </c>
      <c r="CM176" s="223" t="str">
        <f t="shared" ca="1" si="262"/>
        <v>-7.79657683834196+3.22944786652139i</v>
      </c>
      <c r="CN176" s="223" t="str">
        <f t="shared" ca="1" si="263"/>
        <v>5.35361571682671+6.52339962560135i</v>
      </c>
      <c r="CO176" s="223" t="str">
        <f t="shared" ca="1" si="264"/>
        <v>4.68843161733449-7.0167337763612i</v>
      </c>
      <c r="CP176" s="223" t="str">
        <f t="shared" ca="1" si="265"/>
        <v>-8.07557543456238-2.44969902629741i</v>
      </c>
      <c r="CQ176" s="223" t="str">
        <f t="shared" ca="1" si="266"/>
        <v>-1.44323531730259E-12+8.43895395880021i</v>
      </c>
      <c r="CR176" s="223" t="str">
        <f t="shared" ca="1" si="267"/>
        <v>8.07557543456322-2.44969902629464i</v>
      </c>
      <c r="CS176" s="223" t="str">
        <f t="shared" ca="1" si="268"/>
        <v>-4.68843161733189-7.01673377636294i</v>
      </c>
      <c r="CT176" s="223" t="str">
        <f t="shared" ca="1" si="269"/>
        <v>-5.35361571682912+6.52339962559937i</v>
      </c>
      <c r="CU176" s="223" t="str">
        <f t="shared" ca="1" si="270"/>
        <v>7.79657683834085+3.22944786652406i</v>
      </c>
      <c r="CV176" s="223" t="str">
        <f t="shared" ca="1" si="271"/>
        <v>0.827162134413351-8.39831808888795i</v>
      </c>
      <c r="CW176" s="223" t="str">
        <f t="shared" ca="1" si="272"/>
        <v>-8.27680182479152+1.64635824530311i</v>
      </c>
      <c r="CX176" s="223" t="str">
        <f t="shared" ca="1" si="273"/>
        <v>3.978095358405+7.4424929451217i</v>
      </c>
      <c r="CY176" s="223" t="str">
        <f t="shared" ca="1" si="274"/>
        <v>5.96724157038696-5.96724157039042i</v>
      </c>
      <c r="CZ176" s="223" t="str">
        <f t="shared" ca="1" si="275"/>
        <v>-7.44249294512412-3.97809535840049i</v>
      </c>
      <c r="DA176" s="223" t="str">
        <f t="shared" ca="1" si="276"/>
        <v>-1.64635824529809+8.27680182479251i</v>
      </c>
      <c r="DB176" s="223" t="str">
        <f t="shared" ca="1" si="277"/>
        <v>8.39831808888745-0.827162134418451i</v>
      </c>
      <c r="DC176" s="223" t="str">
        <f t="shared" ca="1" si="278"/>
        <v>-3.22944786652103-7.7965768383421i</v>
      </c>
      <c r="DD176" s="223" t="str">
        <f t="shared" ca="1" si="279"/>
        <v>-6.52339962560159+5.35361571682641i</v>
      </c>
      <c r="DE176" s="223" t="str">
        <f t="shared" ca="1" si="280"/>
        <v>7.01673377636112+4.68843161733461i</v>
      </c>
      <c r="DF176" s="223" t="str">
        <f t="shared" ca="1" si="281"/>
        <v>2.44969902629777-8.07557543456226i</v>
      </c>
      <c r="DG176" s="223" t="str">
        <f t="shared" ca="1" si="282"/>
        <v>-8.43895395880021-1.82782217968855E-12i</v>
      </c>
      <c r="DH176" s="223" t="str">
        <f t="shared" ca="1" si="283"/>
        <v>2.44969902629428+8.07557543456333i</v>
      </c>
      <c r="DI176" s="223" t="str">
        <f t="shared" ca="1" si="284"/>
        <v>7.01673377636302-4.68843161733177i</v>
      </c>
      <c r="DJ176" s="223" t="str">
        <f t="shared" ca="1" si="285"/>
        <v>-6.52339962559927-5.35361571682924i</v>
      </c>
      <c r="DK176" s="223" t="str">
        <f t="shared" ca="1" si="286"/>
        <v>-3.22944786652441+7.7965768383407i</v>
      </c>
      <c r="DL176" s="223" t="str">
        <f t="shared" ca="1" si="287"/>
        <v>8.39831808888791+0.827162134413734i</v>
      </c>
      <c r="DM176" s="223" t="str">
        <f t="shared" ca="1" si="288"/>
        <v>-1.64635824530273-8.27680182479159i</v>
      </c>
      <c r="DN176" s="223" t="str">
        <f t="shared" ca="1" si="289"/>
        <v>-7.44249294512177+3.97809535840488i</v>
      </c>
      <c r="DO176" s="223" t="str">
        <f t="shared" ca="1" si="290"/>
        <v>5.96724157039031+5.96724157038707i</v>
      </c>
      <c r="DP176" s="223" t="str">
        <f t="shared" ca="1" si="291"/>
        <v>3.97809535840083-7.44249294512394i</v>
      </c>
      <c r="DQ176" s="223" t="str">
        <f t="shared" ca="1" si="292"/>
        <v>-8.27680182479245-1.64635824529846i</v>
      </c>
      <c r="DR176" s="223" t="str">
        <f t="shared" ca="1" si="293"/>
        <v>0.827162134418068+8.39831808888748i</v>
      </c>
      <c r="DS176" s="223" t="str">
        <f t="shared" ca="1" si="294"/>
        <v>7.79657683834216-3.2294478665209i</v>
      </c>
      <c r="DT176" s="223" t="str">
        <f t="shared" ca="1" si="295"/>
        <v>-5.3536157168263-6.52339962560169i</v>
      </c>
      <c r="DU176" s="223" t="str">
        <f t="shared" ca="1" si="296"/>
        <v>-4.68843161733493+7.01673377636091i</v>
      </c>
      <c r="DV176" s="223" t="str">
        <f t="shared" ca="1" si="297"/>
        <v>8.07557543456215+2.44969902629814i</v>
      </c>
      <c r="DW176" s="223" t="str">
        <f t="shared" ca="1" si="298"/>
        <v>2.21240904207449E-12-8.43895395880021i</v>
      </c>
      <c r="DX176" s="223" t="str">
        <f t="shared" ca="1" si="299"/>
        <v>-8.07557543456337+2.44969902629413i</v>
      </c>
      <c r="DY176" s="223" t="str">
        <f t="shared" ca="1" si="300"/>
        <v>4.68843161733145+7.01673377636323i</v>
      </c>
      <c r="DZ176" s="223" t="str">
        <f t="shared" ca="1" si="301"/>
        <v>5.35361571682953-6.52339962559903i</v>
      </c>
      <c r="EA176" s="223" t="str">
        <f t="shared" ca="1" si="302"/>
        <v>-7.79657683834056-3.22944786652476i</v>
      </c>
      <c r="EB176" s="223" t="str">
        <f t="shared" ca="1" si="303"/>
        <v>-0.827162134413879+8.39831808888789i</v>
      </c>
      <c r="EC176" s="223" t="str">
        <f t="shared" ca="1" si="304"/>
        <v>8.27680182479162-1.6463582453026i</v>
      </c>
      <c r="ED176" s="223" t="str">
        <f t="shared" ca="1" si="305"/>
        <v>-3.97809535840454-7.44249294512196i</v>
      </c>
      <c r="EE176" s="223" t="str">
        <f t="shared" ca="1" si="306"/>
        <v>-5.96724157038734+5.96724157039004i</v>
      </c>
      <c r="EF176" s="223" t="str">
        <f t="shared" ca="1" si="307"/>
        <v>7.44249294512375+3.97809535840116i</v>
      </c>
      <c r="EG176" s="223" t="str">
        <f t="shared" ca="1" si="308"/>
        <v>1.64635824529861-8.27680182479241i</v>
      </c>
      <c r="EH176" s="223" t="str">
        <f t="shared" ca="1" si="309"/>
        <v>-8.3983180888875+0.827162134417924i</v>
      </c>
      <c r="EI176" s="223" t="str">
        <f t="shared" ca="1" si="310"/>
        <v>3.2294478665283+7.7965768383391i</v>
      </c>
      <c r="EJ176" s="223" t="str">
        <f t="shared" ca="1" si="311"/>
        <v>6.52339962560193-5.353615716826i</v>
      </c>
      <c r="EK176" s="223" t="str">
        <f t="shared" ca="1" si="312"/>
        <v>-7.01673377636069-4.68843161733525i</v>
      </c>
      <c r="EL176" s="223" t="str">
        <f t="shared" ca="1" si="313"/>
        <v>-2.44969902629828+8.07557543456211i</v>
      </c>
      <c r="EM176" s="223" t="str">
        <f t="shared" ca="1" si="314"/>
        <v>8.43895395880021+2.35714640714687E-12i</v>
      </c>
      <c r="EN176" s="223"/>
      <c r="EO176" s="223"/>
      <c r="EP176" s="223"/>
    </row>
    <row r="177" spans="1:146" ht="15" thickBot="1">
      <c r="A177" s="257">
        <f t="shared" si="181"/>
        <v>1.5039062500000009E-3</v>
      </c>
      <c r="B177" s="256">
        <v>77</v>
      </c>
      <c r="C177" s="230">
        <f t="shared" si="182"/>
        <v>15400</v>
      </c>
      <c r="D177" s="229">
        <f t="shared" si="315"/>
        <v>96761.053730565633</v>
      </c>
      <c r="E177" s="229" t="str">
        <f t="shared" si="316"/>
        <v>96761.0537305656i</v>
      </c>
      <c r="F177" s="229" t="str">
        <f t="shared" si="183"/>
        <v>0.710995181415717-0.444112581691916i</v>
      </c>
      <c r="G177" s="229" t="str">
        <f t="shared" si="184"/>
        <v>-4.78991078764139+1.54510595729422i</v>
      </c>
      <c r="H177" s="229" t="str">
        <f t="shared" si="180"/>
        <v>0.0358223395635409-0.00610989059804005i</v>
      </c>
      <c r="I177" s="229" t="str">
        <f t="shared" si="317"/>
        <v>-0.00630972943629128-0.00382969491471061i</v>
      </c>
      <c r="J177" s="255" t="str">
        <f ca="1">IMPRODUCT(1/N_FFT2,CN100)</f>
        <v>-0.0073579487727834-0.00570731112899031i</v>
      </c>
      <c r="K177" s="254" t="str">
        <f t="shared" ca="1" si="318"/>
        <v>0.0000245694055549893+0.0000641902880304927i</v>
      </c>
      <c r="N177" s="246">
        <f t="shared" ca="1" si="185"/>
        <v>24.443907675341272</v>
      </c>
      <c r="O177" s="223">
        <f t="shared" ca="1" si="186"/>
        <v>8.4439076753412703</v>
      </c>
      <c r="P177" s="223" t="str">
        <f t="shared" ca="1" si="187"/>
        <v>-2.6486996553686-8.01772829206238i</v>
      </c>
      <c r="Q177" s="223" t="str">
        <f t="shared" ca="1" si="188"/>
        <v>-6.78221023996133+5.03002992939911i</v>
      </c>
      <c r="R177" s="223" t="str">
        <f t="shared" ca="1" si="189"/>
        <v>6.90361067901312+4.86207120703752i</v>
      </c>
      <c r="S177" s="223" t="str">
        <f t="shared" ca="1" si="190"/>
        <v>2.45113701430292-8.08031584573285i</v>
      </c>
      <c r="T177" s="223" t="str">
        <f t="shared" ca="1" si="191"/>
        <v>-8.44136452821848+0.207223867886927i</v>
      </c>
      <c r="U177" s="223" t="str">
        <f t="shared" ca="1" si="192"/>
        <v>2.84466681880347+7.95031115867082i</v>
      </c>
      <c r="V177" s="223" t="str">
        <f t="shared" ca="1" si="193"/>
        <v>6.65672445106402-5.19495874981638i</v>
      </c>
      <c r="W177" s="223" t="str">
        <f t="shared" ca="1" si="194"/>
        <v>-7.02085264113458-4.69118375478522i</v>
      </c>
      <c r="X177" s="223" t="str">
        <f t="shared" ca="1" si="195"/>
        <v>-2.25209789995363+8.13803611928035i</v>
      </c>
      <c r="Y177" s="223" t="str">
        <f t="shared" ca="1" si="196"/>
        <v>8.43373661874684-0.414322911864438i</v>
      </c>
      <c r="Z177" s="223" t="str">
        <f t="shared" ca="1" si="197"/>
        <v>-3.03892046131494-7.87810505511882i</v>
      </c>
      <c r="AA177" s="223" t="str">
        <f t="shared" ca="1" si="198"/>
        <v>-6.52722890026876+5.35675832133422i</v>
      </c>
      <c r="AB177" s="223" t="str">
        <f t="shared" ca="1" si="199"/>
        <v>7.13386550415131+4.51747050885417i</v>
      </c>
      <c r="AC177" s="223" t="str">
        <f t="shared" ca="1" si="200"/>
        <v>2.05170220604129-8.19085434417024i</v>
      </c>
      <c r="AD177" s="223" t="str">
        <f t="shared" ca="1" si="201"/>
        <v>-8.42102854169383+0.62117238321194i</v>
      </c>
      <c r="AE177" s="223" t="str">
        <f t="shared" ca="1" si="202"/>
        <v>3.23134357177382+7.80115347566263i</v>
      </c>
      <c r="AF177" s="223" t="str">
        <f t="shared" ca="1" si="203"/>
        <v>6.39380159085224-5.51533118194207i</v>
      </c>
      <c r="AG177" s="223" t="str">
        <f t="shared" ca="1" si="204"/>
        <v>-7.2425811933412-4.34103610760698i</v>
      </c>
      <c r="AH177" s="223" t="str">
        <f t="shared" ca="1" si="205"/>
        <v>-1.85007064343731+8.23873870467918i</v>
      </c>
      <c r="AI177" s="223" t="str">
        <f t="shared" ca="1" si="206"/>
        <v>8.40324795192977-0.827647683543793i</v>
      </c>
      <c r="AJ177" s="223" t="str">
        <f t="shared" ca="1" si="207"/>
        <v>-3.42182024169202-7.71950277305696i</v>
      </c>
      <c r="AK177" s="223" t="str">
        <f t="shared" ca="1" si="208"/>
        <v>-6.25652289443761+5.67058181327677i</v>
      </c>
      <c r="AL177" s="223" t="str">
        <f t="shared" ca="1" si="209"/>
        <v>7.34693422243733+4.16198682853111i</v>
      </c>
      <c r="AM177" s="223" t="str">
        <f t="shared" ca="1" si="210"/>
        <v>1.64732466745713-8.28166035705851i</v>
      </c>
      <c r="AN177" s="223" t="str">
        <f t="shared" ca="1" si="211"/>
        <v>-8.38040555981713+1.03362443985879i</v>
      </c>
      <c r="AO177" s="223" t="str">
        <f t="shared" ca="1" si="212"/>
        <v>3.61023573504754+7.63320213063122i</v>
      </c>
      <c r="AP177" s="223" t="str">
        <f t="shared" ca="1" si="213"/>
        <v>6.11547550257725-5.82241669816449i</v>
      </c>
      <c r="AQ177" s="223" t="str">
        <f t="shared" ca="1" si="214"/>
        <v>-7.44686173307784-3.98043052421571i</v>
      </c>
      <c r="AR177" s="223" t="str">
        <f t="shared" ca="1" si="215"/>
        <v>-7.44686173307784-3.98043052421571i</v>
      </c>
      <c r="AS177" s="223" t="str">
        <f t="shared" ca="1" si="216"/>
        <v>8.35251512475891-1.23897857946009i</v>
      </c>
      <c r="AT177" s="223" t="str">
        <f t="shared" ca="1" si="217"/>
        <v>-3.79647655739086-7.54230353266619i</v>
      </c>
      <c r="AU177" s="223" t="str">
        <f t="shared" ca="1" si="218"/>
        <v>-5.97074437694709+5.97074437694681i</v>
      </c>
      <c r="AV177" s="223" t="str">
        <f t="shared" ca="1" si="219"/>
        <v>7.54230353266604+3.79647655739116i</v>
      </c>
      <c r="AW177" s="223" t="str">
        <f t="shared" ca="1" si="220"/>
        <v>1.23897857946041-8.35251512475885i</v>
      </c>
      <c r="AX177" s="223" t="str">
        <f t="shared" ca="1" si="221"/>
        <v>-8.31959344691021+1.44358640469352i</v>
      </c>
      <c r="AY177" s="223" t="str">
        <f t="shared" ca="1" si="222"/>
        <v>3.98043052421622+7.44686173307757i</v>
      </c>
      <c r="AZ177" s="223" t="str">
        <f t="shared" ca="1" si="223"/>
        <v>5.82241669816412-6.1154755025776i</v>
      </c>
      <c r="BA177" s="223" t="str">
        <f t="shared" ca="1" si="224"/>
        <v>-7.63320213063144-3.61023573504708i</v>
      </c>
      <c r="BB177" s="223" t="str">
        <f t="shared" ca="1" si="225"/>
        <v>-1.03362443985833+8.38040555981718i</v>
      </c>
      <c r="BC177" s="223" t="str">
        <f t="shared" ca="1" si="226"/>
        <v>8.28166035705857-1.64732466745682i</v>
      </c>
      <c r="BD177" s="223" t="str">
        <f t="shared" ca="1" si="227"/>
        <v>-4.16198682853083-7.34693422243749i</v>
      </c>
      <c r="BE177" s="223" t="str">
        <f t="shared" ca="1" si="228"/>
        <v>-5.67058181327706+6.25652289443735i</v>
      </c>
      <c r="BF177" s="223" t="str">
        <f t="shared" ca="1" si="229"/>
        <v>7.71950277305682+3.42182024169231i</v>
      </c>
      <c r="BG177" s="223" t="str">
        <f t="shared" ca="1" si="230"/>
        <v>0.827647683544117-8.40324795192974i</v>
      </c>
      <c r="BH177" s="223" t="str">
        <f t="shared" ca="1" si="231"/>
        <v>-8.23873870467908+1.85007064343775i</v>
      </c>
      <c r="BI177" s="223" t="str">
        <f t="shared" ca="1" si="232"/>
        <v>4.34103610760676+7.24258119334133i</v>
      </c>
      <c r="BJ177" s="223" t="str">
        <f t="shared" ca="1" si="233"/>
        <v>5.51533118194168-6.39380159085258i</v>
      </c>
      <c r="BK177" s="223" t="str">
        <f t="shared" ca="1" si="234"/>
        <v>-7.80115347566281-3.2313435717734i</v>
      </c>
      <c r="BL177" s="223" t="str">
        <f t="shared" ca="1" si="235"/>
        <v>-0.621172383212234+8.4210285416938i</v>
      </c>
      <c r="BM177" s="223" t="str">
        <f t="shared" ca="1" si="236"/>
        <v>8.19085434417032-2.05170220604098i</v>
      </c>
      <c r="BN177" s="223" t="str">
        <f t="shared" ca="1" si="237"/>
        <v>-4.51747050885388-7.1338655041515i</v>
      </c>
      <c r="BO177" s="223" t="str">
        <f t="shared" ca="1" si="238"/>
        <v>-5.35675832133445+6.52722890026857i</v>
      </c>
      <c r="BP177" s="223" t="str">
        <f t="shared" ca="1" si="239"/>
        <v>7.8781050551193+3.03892046131367i</v>
      </c>
      <c r="BQ177" s="223" t="str">
        <f t="shared" ca="1" si="240"/>
        <v>0.414322911863954-8.43373661874686i</v>
      </c>
      <c r="BR177" s="223" t="str">
        <f t="shared" ca="1" si="241"/>
        <v>-8.13803611928042+2.25209789995338i</v>
      </c>
      <c r="BS177" s="223" t="str">
        <f t="shared" ca="1" si="242"/>
        <v>4.69118375478426+7.02085264113523i</v>
      </c>
      <c r="BT177" s="223" t="str">
        <f t="shared" ca="1" si="243"/>
        <v>5.19495874981798-6.65672445106276i</v>
      </c>
      <c r="BU177" s="223" t="str">
        <f t="shared" ca="1" si="244"/>
        <v>-7.95031115866983-2.84466681880623i</v>
      </c>
      <c r="BV177" s="223" t="str">
        <f t="shared" ca="1" si="245"/>
        <v>-0.207223867891015+8.44136452821838i</v>
      </c>
      <c r="BW177" s="223" t="str">
        <f t="shared" ca="1" si="246"/>
        <v>8.08031584573188-2.45113701430612i</v>
      </c>
      <c r="BX177" s="223" t="str">
        <f t="shared" ca="1" si="247"/>
        <v>-4.86207120703957-6.90361067901167i</v>
      </c>
      <c r="BY177" s="223" t="str">
        <f t="shared" ca="1" si="248"/>
        <v>-5.03002992939788+6.78221023996225i</v>
      </c>
      <c r="BZ177" s="223" t="str">
        <f t="shared" ca="1" si="249"/>
        <v>8.01772829206255+2.64869965536806i</v>
      </c>
      <c r="CA177" s="223" t="str">
        <f t="shared" ca="1" si="250"/>
        <v>3.84814448159271E-13-8.44390767534127i</v>
      </c>
      <c r="CB177" s="223" t="str">
        <f t="shared" ca="1" si="251"/>
        <v>-8.01772829206276+2.64869965536745i</v>
      </c>
      <c r="CC177" s="223" t="str">
        <f t="shared" ca="1" si="252"/>
        <v>5.03002992939735+6.78221023996263i</v>
      </c>
      <c r="CD177" s="223" t="str">
        <f t="shared" ca="1" si="253"/>
        <v>4.86207120704009-6.9036106790113i</v>
      </c>
      <c r="CE177" s="223" t="str">
        <f t="shared" ca="1" si="254"/>
        <v>-8.0803158457317-2.45113701430674i</v>
      </c>
      <c r="CF177" s="223" t="str">
        <f t="shared" ca="1" si="255"/>
        <v>0.207223867890486+8.44136452821839i</v>
      </c>
      <c r="CG177" s="223" t="str">
        <f t="shared" ca="1" si="256"/>
        <v>7.9503111586701-2.8446668188055i</v>
      </c>
      <c r="CH177" s="223" t="str">
        <f t="shared" ca="1" si="257"/>
        <v>-5.19495874981747-6.65672445106317i</v>
      </c>
      <c r="CI177" s="223" t="str">
        <f t="shared" ca="1" si="258"/>
        <v>-4.6911837547847+7.02085264113494i</v>
      </c>
      <c r="CJ177" s="223" t="str">
        <f t="shared" ca="1" si="259"/>
        <v>8.13803611928025+2.252097899954i</v>
      </c>
      <c r="CK177" s="223" t="str">
        <f t="shared" ca="1" si="260"/>
        <v>-0.414322911863305-8.4337366187469i</v>
      </c>
      <c r="CL177" s="223" t="str">
        <f t="shared" ca="1" si="261"/>
        <v>-7.87810505511958+3.03892046131295i</v>
      </c>
      <c r="CM177" s="223" t="str">
        <f t="shared" ca="1" si="262"/>
        <v>5.356758321332+6.52722890027058i</v>
      </c>
      <c r="CN177" s="223" t="str">
        <f t="shared" ca="1" si="263"/>
        <v>4.51747050885726-7.13386550414935i</v>
      </c>
      <c r="CO177" s="223" t="str">
        <f t="shared" ca="1" si="264"/>
        <v>-8.19085434417121-2.05170220603742i</v>
      </c>
      <c r="CP177" s="223" t="str">
        <f t="shared" ca="1" si="265"/>
        <v>0.621172383214937+8.42102854169361i</v>
      </c>
      <c r="CQ177" s="223" t="str">
        <f t="shared" ca="1" si="266"/>
        <v>7.80115347566209-3.23134357177513i</v>
      </c>
      <c r="CR177" s="223" t="str">
        <f t="shared" ca="1" si="267"/>
        <v>-5.51533118194237-6.39380159085199i</v>
      </c>
      <c r="CS177" s="223" t="str">
        <f t="shared" ca="1" si="268"/>
        <v>-4.34103610760732+7.242581193341i</v>
      </c>
      <c r="CT177" s="223" t="str">
        <f t="shared" ca="1" si="269"/>
        <v>8.23873870467893+1.85007064343839i</v>
      </c>
      <c r="CU177" s="223" t="str">
        <f t="shared" ca="1" si="270"/>
        <v>-0.827647683541679-8.40324795192997i</v>
      </c>
      <c r="CV177" s="223" t="str">
        <f t="shared" ca="1" si="271"/>
        <v>-7.7195027730581+3.42182024168942i</v>
      </c>
      <c r="CW177" s="223" t="str">
        <f t="shared" ca="1" si="272"/>
        <v>5.67058181327409+6.25652289444004i</v>
      </c>
      <c r="CX177" s="223" t="str">
        <f t="shared" ca="1" si="273"/>
        <v>4.16198682852785-7.34693422243918i</v>
      </c>
      <c r="CY177" s="223" t="str">
        <f t="shared" ca="1" si="274"/>
        <v>-8.2816603570591-1.64732466745416i</v>
      </c>
      <c r="CZ177" s="223" t="str">
        <f t="shared" ca="1" si="275"/>
        <v>1.03362443986019+8.38040555981695i</v>
      </c>
      <c r="DA177" s="223" t="str">
        <f t="shared" ca="1" si="276"/>
        <v>7.63320213063105-3.6102357350479i</v>
      </c>
      <c r="DB177" s="223" t="str">
        <f t="shared" ca="1" si="277"/>
        <v>-5.82241669816426-6.11547550257748i</v>
      </c>
      <c r="DC177" s="223" t="str">
        <f t="shared" ca="1" si="278"/>
        <v>-3.98043052421669+7.44686173307731i</v>
      </c>
      <c r="DD177" s="223" t="str">
        <f t="shared" ca="1" si="279"/>
        <v>8.31959344690979+1.44358640469593i</v>
      </c>
      <c r="DE177" s="223" t="str">
        <f t="shared" ca="1" si="280"/>
        <v>-1.23897857945728-8.35251512475933i</v>
      </c>
      <c r="DF177" s="223" t="str">
        <f t="shared" ca="1" si="281"/>
        <v>-7.54230353266781+3.79647655738763i</v>
      </c>
      <c r="DG177" s="223" t="str">
        <f t="shared" ca="1" si="282"/>
        <v>5.97074437694951+5.97074437694439i</v>
      </c>
      <c r="DH177" s="223" t="str">
        <f t="shared" ca="1" si="283"/>
        <v>3.79647655738844-7.5423035326674i</v>
      </c>
      <c r="DI177" s="223" t="str">
        <f t="shared" ca="1" si="284"/>
        <v>-8.35251512475919-1.23897857945818i</v>
      </c>
      <c r="DJ177" s="223" t="str">
        <f t="shared" ca="1" si="285"/>
        <v>1.44358640469479+8.31959344690999i</v>
      </c>
      <c r="DK177" s="223" t="str">
        <f t="shared" ca="1" si="286"/>
        <v>7.44686173307774-3.98043052421588i</v>
      </c>
      <c r="DL177" s="223" t="str">
        <f t="shared" ca="1" si="287"/>
        <v>-6.11547550257684-5.82241669816492i</v>
      </c>
      <c r="DM177" s="223" t="str">
        <f t="shared" ca="1" si="288"/>
        <v>-3.61023573504894+7.63320213063056i</v>
      </c>
      <c r="DN177" s="223" t="str">
        <f t="shared" ca="1" si="289"/>
        <v>8.38040555981684+1.0336244398611i</v>
      </c>
      <c r="DO177" s="223" t="str">
        <f t="shared" ca="1" si="290"/>
        <v>-1.64732466745326-8.28166035705928i</v>
      </c>
      <c r="DP177" s="223" t="str">
        <f t="shared" ca="1" si="291"/>
        <v>-7.3469342224356+4.16198682853415i</v>
      </c>
      <c r="DQ177" s="223" t="str">
        <f t="shared" ca="1" si="292"/>
        <v>6.25652289443942+5.67058181327477i</v>
      </c>
      <c r="DR177" s="223" t="str">
        <f t="shared" ca="1" si="293"/>
        <v>3.42182024169025-7.71950277305774i</v>
      </c>
      <c r="DS177" s="223" t="str">
        <f t="shared" ca="1" si="294"/>
        <v>-8.40324795192986-0.827647683542828i</v>
      </c>
      <c r="DT177" s="223" t="str">
        <f t="shared" ca="1" si="295"/>
        <v>1.8500706434375+8.23873870467914i</v>
      </c>
      <c r="DU177" s="223" t="str">
        <f t="shared" ca="1" si="296"/>
        <v>7.24258119334147-4.34103610760653i</v>
      </c>
      <c r="DV177" s="223" t="str">
        <f t="shared" ca="1" si="297"/>
        <v>-6.39380159085123-5.51533118194324i</v>
      </c>
      <c r="DW177" s="223" t="str">
        <f t="shared" ca="1" si="298"/>
        <v>-3.23134357177597+7.80115347566175i</v>
      </c>
      <c r="DX177" s="223" t="str">
        <f t="shared" ca="1" si="299"/>
        <v>8.42102854169352+0.621172383216088i</v>
      </c>
      <c r="DY177" s="223" t="str">
        <f t="shared" ca="1" si="300"/>
        <v>-2.05170220604468-8.19085434416939i</v>
      </c>
      <c r="DZ177" s="223" t="str">
        <f t="shared" ca="1" si="301"/>
        <v>-7.13386550414984+4.51747050885649i</v>
      </c>
      <c r="EA177" s="223" t="str">
        <f t="shared" ca="1" si="302"/>
        <v>6.52722890027001+5.35675832133271i</v>
      </c>
      <c r="EB177" s="223" t="str">
        <f t="shared" ca="1" si="303"/>
        <v>3.03892046131403-7.87810505511917i</v>
      </c>
      <c r="EC177" s="223" t="str">
        <f t="shared" ca="1" si="304"/>
        <v>-8.43373661874685-0.414322911864218i</v>
      </c>
      <c r="ED177" s="223" t="str">
        <f t="shared" ca="1" si="305"/>
        <v>2.25209789995289+8.13803611928056i</v>
      </c>
      <c r="EE177" s="223" t="str">
        <f t="shared" ca="1" si="306"/>
        <v>7.02085264113544-4.69118375478394i</v>
      </c>
      <c r="EF177" s="223" t="str">
        <f t="shared" ca="1" si="307"/>
        <v>-6.6567244510626-5.19495874981818i</v>
      </c>
      <c r="EG177" s="223" t="str">
        <f t="shared" ca="1" si="308"/>
        <v>-2.84466681880659+7.95031115866971i</v>
      </c>
      <c r="EH177" s="223" t="str">
        <f t="shared" ca="1" si="309"/>
        <v>8.44136452821858+0.207223867883003i</v>
      </c>
      <c r="EI177" s="223" t="str">
        <f t="shared" ca="1" si="310"/>
        <v>-2.45113701430586-8.08031584573196i</v>
      </c>
      <c r="EJ177" s="223" t="str">
        <f t="shared" ca="1" si="311"/>
        <v>-6.90361067901196+4.86207120703915i</v>
      </c>
      <c r="EK177" s="223" t="str">
        <f t="shared" ca="1" si="312"/>
        <v>6.78221023996202+5.03002992939818i</v>
      </c>
      <c r="EL177" s="223" t="str">
        <f t="shared" ca="1" si="313"/>
        <v>2.64869965536831-8.01772829206247i</v>
      </c>
      <c r="EM177" s="223" t="str">
        <f t="shared" ca="1" si="314"/>
        <v>-8.44390767534127-7.69628896318542E-13i</v>
      </c>
      <c r="EN177" s="223"/>
      <c r="EO177" s="223"/>
      <c r="EP177" s="223"/>
    </row>
    <row r="178" spans="1:146" ht="15" thickBot="1">
      <c r="A178" s="257">
        <f t="shared" si="181"/>
        <v>1.5234375000000009E-3</v>
      </c>
      <c r="B178" s="256">
        <v>78</v>
      </c>
      <c r="C178" s="230">
        <f t="shared" si="182"/>
        <v>15600</v>
      </c>
      <c r="D178" s="229">
        <f t="shared" si="315"/>
        <v>98017.690792001551</v>
      </c>
      <c r="E178" s="229" t="str">
        <f t="shared" si="316"/>
        <v>98017.6907920016i</v>
      </c>
      <c r="F178" s="229" t="str">
        <f t="shared" si="183"/>
        <v>0.708712302799432-0.445420482689247i</v>
      </c>
      <c r="G178" s="229" t="str">
        <f t="shared" si="184"/>
        <v>-4.76892045952365+1.58413073486214i</v>
      </c>
      <c r="H178" s="229" t="str">
        <f t="shared" si="180"/>
        <v>0.035820735866824-0.00603161511707987i</v>
      </c>
      <c r="I178" s="229" t="str">
        <f t="shared" si="317"/>
        <v>-0.00628887693497265-0.00391584088628026i</v>
      </c>
      <c r="J178" s="255" t="str">
        <f ca="1">IMPRODUCT(1/N_FFT2,CO100)</f>
        <v>0.021625268833591+0.00030416261376617i</v>
      </c>
      <c r="K178" s="254" t="str">
        <f t="shared" ca="1" si="318"/>
        <v>-0.00013480760198109-0.0000865939531215729i</v>
      </c>
      <c r="N178" s="246">
        <f t="shared" ca="1" si="185"/>
        <v>24.448140602808671</v>
      </c>
      <c r="O178" s="223">
        <f t="shared" ca="1" si="186"/>
        <v>8.4481406028086727</v>
      </c>
      <c r="P178" s="223" t="str">
        <f t="shared" ca="1" si="187"/>
        <v>-2.84609284911707-7.95429664640622i</v>
      </c>
      <c r="Q178" s="223" t="str">
        <f t="shared" ca="1" si="188"/>
        <v>-6.53050099744928+5.35944366209203i</v>
      </c>
      <c r="R178" s="223" t="str">
        <f t="shared" ca="1" si="189"/>
        <v>7.24621189633394+4.34321226723413i</v>
      </c>
      <c r="S178" s="223" t="str">
        <f t="shared" ca="1" si="190"/>
        <v>1.64815047063949-8.28581195001162i</v>
      </c>
      <c r="T178" s="223" t="str">
        <f t="shared" ca="1" si="191"/>
        <v>-8.35670223717804+1.23959967891572i</v>
      </c>
      <c r="U178" s="223" t="str">
        <f t="shared" ca="1" si="192"/>
        <v>3.98242591241137+7.45059484182162i</v>
      </c>
      <c r="V178" s="223" t="str">
        <f t="shared" ca="1" si="193"/>
        <v>5.67342447362262-6.25965928680822i</v>
      </c>
      <c r="W178" s="223" t="str">
        <f t="shared" ca="1" si="194"/>
        <v>-7.80506419071236-3.23296344298602i</v>
      </c>
      <c r="X178" s="223" t="str">
        <f t="shared" ca="1" si="195"/>
        <v>-0.414530611771037+8.43796444746772i</v>
      </c>
      <c r="Y178" s="223" t="str">
        <f t="shared" ca="1" si="196"/>
        <v>8.08436650476464-2.45236576828662i</v>
      </c>
      <c r="Z178" s="223" t="str">
        <f t="shared" ca="1" si="197"/>
        <v>-5.03255148134754-6.78561015918327i</v>
      </c>
      <c r="AA178" s="223" t="str">
        <f t="shared" ca="1" si="198"/>
        <v>-4.6935354432845+7.0243721916949i</v>
      </c>
      <c r="AB178" s="223" t="str">
        <f t="shared" ca="1" si="199"/>
        <v>8.19496041610611+2.05273072351888i</v>
      </c>
      <c r="AC178" s="223" t="str">
        <f t="shared" ca="1" si="200"/>
        <v>-0.82806258298915-8.40746049669446i</v>
      </c>
      <c r="AD178" s="223" t="str">
        <f t="shared" ca="1" si="201"/>
        <v>-7.63702865174049+3.61204554474599i</v>
      </c>
      <c r="AE178" s="223" t="str">
        <f t="shared" ca="1" si="202"/>
        <v>5.97373750866352+5.97373750866332i</v>
      </c>
      <c r="AF178" s="223" t="str">
        <f t="shared" ca="1" si="203"/>
        <v>3.61204554474578-7.63702865174059i</v>
      </c>
      <c r="AG178" s="223" t="str">
        <f t="shared" ca="1" si="204"/>
        <v>-8.40746049669441-0.828062582989723i</v>
      </c>
      <c r="AH178" s="223" t="str">
        <f t="shared" ca="1" si="205"/>
        <v>2.0527307235183+8.19496041610627i</v>
      </c>
      <c r="AI178" s="223" t="str">
        <f t="shared" ca="1" si="206"/>
        <v>7.02437219169473-4.69353544328475i</v>
      </c>
      <c r="AJ178" s="223" t="str">
        <f t="shared" ca="1" si="207"/>
        <v>-6.78561015918343-5.03255148134733i</v>
      </c>
      <c r="AK178" s="223" t="str">
        <f t="shared" ca="1" si="208"/>
        <v>-2.45236576828634+8.08436650476472i</v>
      </c>
      <c r="AL178" s="223" t="str">
        <f t="shared" ca="1" si="209"/>
        <v>8.43796444746775-0.414530611770462i</v>
      </c>
      <c r="AM178" s="223" t="str">
        <f t="shared" ca="1" si="210"/>
        <v>-3.23296344298553-7.80506419071257i</v>
      </c>
      <c r="AN178" s="223" t="str">
        <f t="shared" ca="1" si="211"/>
        <v>-6.25965928680804+5.67342447362282i</v>
      </c>
      <c r="AO178" s="223" t="str">
        <f t="shared" ca="1" si="212"/>
        <v>7.45059484182174+3.98242591241114i</v>
      </c>
      <c r="AP178" s="223" t="str">
        <f t="shared" ca="1" si="213"/>
        <v>1.23959967891544-8.35670223717809i</v>
      </c>
      <c r="AQ178" s="223" t="str">
        <f t="shared" ca="1" si="214"/>
        <v>-8.2858119500117+1.64815047063906i</v>
      </c>
      <c r="AR178" s="223" t="str">
        <f t="shared" ca="1" si="215"/>
        <v>-8.2858119500117+1.64815047063906i</v>
      </c>
      <c r="AS178" s="223" t="str">
        <f t="shared" ca="1" si="216"/>
        <v>5.35944366209209-6.53050099744923i</v>
      </c>
      <c r="AT178" s="223" t="str">
        <f t="shared" ca="1" si="217"/>
        <v>-7.95429664640626-2.84609284911696i</v>
      </c>
      <c r="AU178" s="223" t="str">
        <f t="shared" ca="1" si="218"/>
        <v>2.64948392967824E-13+8.44814060280867i</v>
      </c>
      <c r="AV178" s="223" t="str">
        <f t="shared" ca="1" si="219"/>
        <v>7.95429664640636-2.84609284911666i</v>
      </c>
      <c r="AW178" s="223" t="str">
        <f t="shared" ca="1" si="220"/>
        <v>-5.3594436620918-6.53050099744946i</v>
      </c>
      <c r="AX178" s="223" t="str">
        <f t="shared" ca="1" si="221"/>
        <v>-4.34321226723414+7.24621189633393i</v>
      </c>
      <c r="AY178" s="223" t="str">
        <f t="shared" ca="1" si="222"/>
        <v>8.28581195001164+1.64815047063937i</v>
      </c>
      <c r="AZ178" s="223" t="str">
        <f t="shared" ca="1" si="223"/>
        <v>-1.23959967891596-8.35670223717801i</v>
      </c>
      <c r="BA178" s="223" t="str">
        <f t="shared" ca="1" si="224"/>
        <v>-7.45059484182192+3.98242591241082i</v>
      </c>
      <c r="BB178" s="223" t="str">
        <f t="shared" ca="1" si="225"/>
        <v>6.25965928680787+5.673424473623i</v>
      </c>
      <c r="BC178" s="223" t="str">
        <f t="shared" ca="1" si="226"/>
        <v>3.23296344298575-7.80506419071247i</v>
      </c>
      <c r="BD178" s="223" t="str">
        <f t="shared" ca="1" si="227"/>
        <v>-8.43796444746773-0.414530611770772i</v>
      </c>
      <c r="BE178" s="223" t="str">
        <f t="shared" ca="1" si="228"/>
        <v>2.45236576828684+8.08436650476457i</v>
      </c>
      <c r="BF178" s="223" t="str">
        <f t="shared" ca="1" si="229"/>
        <v>6.78561015918315-5.03255148134771i</v>
      </c>
      <c r="BG178" s="223" t="str">
        <f t="shared" ca="1" si="230"/>
        <v>-7.0243721916946-4.69353544328496i</v>
      </c>
      <c r="BH178" s="223" t="str">
        <f t="shared" ca="1" si="231"/>
        <v>-2.0527307235186+8.19496041610619i</v>
      </c>
      <c r="BI178" s="223" t="str">
        <f t="shared" ca="1" si="232"/>
        <v>8.40746049669443-0.828062582989415i</v>
      </c>
      <c r="BJ178" s="223" t="str">
        <f t="shared" ca="1" si="233"/>
        <v>-3.6120455447462-7.63702865174039i</v>
      </c>
      <c r="BK178" s="223" t="str">
        <f t="shared" ca="1" si="234"/>
        <v>-5.97373750866369+5.97373750866315i</v>
      </c>
      <c r="BL178" s="223" t="str">
        <f t="shared" ca="1" si="235"/>
        <v>7.63702865174037+3.61204554474624i</v>
      </c>
      <c r="BM178" s="223" t="str">
        <f t="shared" ca="1" si="236"/>
        <v>0.828062582989459-8.40746049669443i</v>
      </c>
      <c r="BN178" s="223" t="str">
        <f t="shared" ca="1" si="237"/>
        <v>-8.1949604161062+2.05273072351855i</v>
      </c>
      <c r="BO178" s="223" t="str">
        <f t="shared" ca="1" si="238"/>
        <v>4.69353544328492+7.02437219169462i</v>
      </c>
      <c r="BP178" s="223" t="str">
        <f t="shared" ca="1" si="239"/>
        <v>5.03255148134639-6.78561015918412i</v>
      </c>
      <c r="BQ178" s="223" t="str">
        <f t="shared" ca="1" si="240"/>
        <v>-8.08436650476432-2.4523657682877i</v>
      </c>
      <c r="BR178" s="223" t="str">
        <f t="shared" ca="1" si="241"/>
        <v>0.41453061176737+8.4379644474679i</v>
      </c>
      <c r="BS178" s="223" t="str">
        <f t="shared" ca="1" si="242"/>
        <v>7.80506419071153-3.23296344298804i</v>
      </c>
      <c r="BT178" s="223" t="str">
        <f t="shared" ca="1" si="243"/>
        <v>-5.67342447362305-6.25965928680782i</v>
      </c>
      <c r="BU178" s="223" t="str">
        <f t="shared" ca="1" si="244"/>
        <v>-3.98242591241309+7.4505948418207i</v>
      </c>
      <c r="BV178" s="223" t="str">
        <f t="shared" ca="1" si="245"/>
        <v>8.35670223717862+1.23959967891185i</v>
      </c>
      <c r="BW178" s="223" t="str">
        <f t="shared" ca="1" si="246"/>
        <v>-1.64815047064097-8.28581195001132i</v>
      </c>
      <c r="BX178" s="223" t="str">
        <f t="shared" ca="1" si="247"/>
        <v>-7.24621189633438+4.34321226723339i</v>
      </c>
      <c r="BY178" s="223" t="str">
        <f t="shared" ca="1" si="248"/>
        <v>6.53050099744723+5.35944366209453i</v>
      </c>
      <c r="BZ178" s="223" t="str">
        <f t="shared" ca="1" si="249"/>
        <v>2.84609284911434-7.9542966464072i</v>
      </c>
      <c r="CA178" s="223" t="str">
        <f t="shared" ca="1" si="250"/>
        <v>-8.44814060280867+5.29896785935648E-13i</v>
      </c>
      <c r="CB178" s="223" t="str">
        <f t="shared" ca="1" si="251"/>
        <v>2.84609284911533+7.95429664640684i</v>
      </c>
      <c r="CC178" s="223" t="str">
        <f t="shared" ca="1" si="252"/>
        <v>6.53050099745196-5.35944366208876i</v>
      </c>
      <c r="CD178" s="223" t="str">
        <f t="shared" ca="1" si="253"/>
        <v>-7.24621189633486-4.34321226723258i</v>
      </c>
      <c r="CE178" s="223" t="str">
        <f t="shared" ca="1" si="254"/>
        <v>-1.64815047064005+8.28581195001151i</v>
      </c>
      <c r="CF178" s="223" t="str">
        <f t="shared" ca="1" si="255"/>
        <v>8.35670223717844-1.23959967891302i</v>
      </c>
      <c r="CG178" s="223" t="str">
        <f t="shared" ca="1" si="256"/>
        <v>-3.98242591241413-7.45059484182015i</v>
      </c>
      <c r="CH178" s="223" t="str">
        <f t="shared" ca="1" si="257"/>
        <v>-5.67342447362218+6.25965928680862i</v>
      </c>
      <c r="CI178" s="223" t="str">
        <f t="shared" ca="1" si="258"/>
        <v>7.80506419071193+3.23296344298706i</v>
      </c>
      <c r="CJ178" s="223" t="str">
        <f t="shared" ca="1" si="259"/>
        <v>0.414530611774704-8.43796444746754i</v>
      </c>
      <c r="CK178" s="223" t="str">
        <f t="shared" ca="1" si="260"/>
        <v>-8.084366504764+2.45236576828871i</v>
      </c>
      <c r="CL178" s="223" t="str">
        <f t="shared" ca="1" si="261"/>
        <v>5.03255148134724+6.78561015918349i</v>
      </c>
      <c r="CM178" s="223" t="str">
        <f t="shared" ca="1" si="262"/>
        <v>4.69353544328694-7.02437219169327i</v>
      </c>
      <c r="CN178" s="223" t="str">
        <f t="shared" ca="1" si="263"/>
        <v>-8.19496041610709-2.05273072351496i</v>
      </c>
      <c r="CO178" s="223" t="str">
        <f t="shared" ca="1" si="264"/>
        <v>0.828062582990634+8.40746049669431i</v>
      </c>
      <c r="CP178" s="223" t="str">
        <f t="shared" ca="1" si="265"/>
        <v>7.63702865174094-3.61204554474503i</v>
      </c>
      <c r="CQ178" s="223" t="str">
        <f t="shared" ca="1" si="266"/>
        <v>-5.97373750866096-5.97373750866588i</v>
      </c>
      <c r="CR178" s="223" t="str">
        <f t="shared" ca="1" si="267"/>
        <v>-3.61204554474372+7.63702865174156i</v>
      </c>
      <c r="CS178" s="223" t="str">
        <f t="shared" ca="1" si="268"/>
        <v>8.40746049669446+0.828062582989196i</v>
      </c>
      <c r="CT178" s="223" t="str">
        <f t="shared" ca="1" si="269"/>
        <v>-2.05273072351637-8.19496041610675i</v>
      </c>
      <c r="CU178" s="223" t="str">
        <f t="shared" ca="1" si="270"/>
        <v>-7.0243721916926+4.69353544328794i</v>
      </c>
      <c r="CV178" s="223" t="str">
        <f t="shared" ca="1" si="271"/>
        <v>6.78561015918421+5.03255148134627i</v>
      </c>
      <c r="CW178" s="223" t="str">
        <f t="shared" ca="1" si="272"/>
        <v>2.45236576828755-8.08436650476436i</v>
      </c>
      <c r="CX178" s="223" t="str">
        <f t="shared" ca="1" si="273"/>
        <v>-8.43796444746789+0.414530611767514i</v>
      </c>
      <c r="CY178" s="223" t="str">
        <f t="shared" ca="1" si="274"/>
        <v>3.2329634429884+7.80506419071138i</v>
      </c>
      <c r="CZ178" s="223" t="str">
        <f t="shared" ca="1" si="275"/>
        <v>6.25965928680764-5.67342447362325i</v>
      </c>
      <c r="DA178" s="223" t="str">
        <f t="shared" ca="1" si="276"/>
        <v>-7.45059484182083-3.98242591241285i</v>
      </c>
      <c r="DB178" s="223" t="str">
        <f t="shared" ca="1" si="277"/>
        <v>-1.2395996789199+8.35670223717743i</v>
      </c>
      <c r="DC178" s="223" t="str">
        <f t="shared" ca="1" si="278"/>
        <v>8.28581195001127-1.64815047064124i</v>
      </c>
      <c r="DD178" s="223" t="str">
        <f t="shared" ca="1" si="279"/>
        <v>-4.34321226723361-7.24621189633425i</v>
      </c>
      <c r="DE178" s="223" t="str">
        <f t="shared" ca="1" si="280"/>
        <v>-5.35944366209433+6.53050099744739i</v>
      </c>
      <c r="DF178" s="223" t="str">
        <f t="shared" ca="1" si="281"/>
        <v>7.95429664640725+2.84609284911419i</v>
      </c>
      <c r="DG178" s="223" t="str">
        <f t="shared" ca="1" si="282"/>
        <v>-9.14900477623587E-13-8.44814060280867i</v>
      </c>
      <c r="DH178" s="223" t="str">
        <f t="shared" ca="1" si="283"/>
        <v>-7.95429664640671+2.8460928491157i</v>
      </c>
      <c r="DI178" s="223" t="str">
        <f t="shared" ca="1" si="284"/>
        <v>5.35944366208906+6.53050099745172i</v>
      </c>
      <c r="DJ178" s="223" t="str">
        <f t="shared" ca="1" si="285"/>
        <v>4.34321226723225-7.24621189633506i</v>
      </c>
      <c r="DK178" s="223" t="str">
        <f t="shared" ca="1" si="286"/>
        <v>-8.28581195001158-1.64815047063967i</v>
      </c>
      <c r="DL178" s="223" t="str">
        <f t="shared" ca="1" si="287"/>
        <v>1.23959967891316+8.35670223717842i</v>
      </c>
      <c r="DM178" s="223" t="str">
        <f t="shared" ca="1" si="288"/>
        <v>7.45059484182008-3.98242591241425i</v>
      </c>
      <c r="DN178" s="223" t="str">
        <f t="shared" ca="1" si="289"/>
        <v>-6.25965928680872-5.67342447362207i</v>
      </c>
      <c r="DO178" s="223" t="str">
        <f t="shared" ca="1" si="290"/>
        <v>-3.23296344298693+7.80506419071199i</v>
      </c>
      <c r="DP178" s="223" t="str">
        <f t="shared" ca="1" si="291"/>
        <v>8.43796444746755+0.41453061177456i</v>
      </c>
      <c r="DQ178" s="223" t="str">
        <f t="shared" ca="1" si="292"/>
        <v>-2.45236576828907-8.08436650476389i</v>
      </c>
      <c r="DR178" s="223" t="str">
        <f t="shared" ca="1" si="293"/>
        <v>-6.78561015918326+5.03255148134755i</v>
      </c>
      <c r="DS178" s="223" t="str">
        <f t="shared" ca="1" si="294"/>
        <v>7.02437219169349+4.69353544328662i</v>
      </c>
      <c r="DT178" s="223" t="str">
        <f t="shared" ca="1" si="295"/>
        <v>2.05273072351482-8.19496041610714i</v>
      </c>
      <c r="DU178" s="223" t="str">
        <f t="shared" ca="1" si="296"/>
        <v>-8.40746049669429+0.828062582990778i</v>
      </c>
      <c r="DV178" s="223" t="str">
        <f t="shared" ca="1" si="297"/>
        <v>3.61204554474516+7.63702865174088i</v>
      </c>
      <c r="DW178" s="223" t="str">
        <f t="shared" ca="1" si="298"/>
        <v>5.97373750866578-5.97373750866106i</v>
      </c>
      <c r="DX178" s="223" t="str">
        <f t="shared" ca="1" si="299"/>
        <v>-7.63702865174162-3.61204554474359i</v>
      </c>
      <c r="DY178" s="223" t="str">
        <f t="shared" ca="1" si="300"/>
        <v>-0.828062582988813+8.40746049669449i</v>
      </c>
      <c r="DZ178" s="223" t="str">
        <f t="shared" ca="1" si="301"/>
        <v>8.19496041610665-2.05273072351674i</v>
      </c>
      <c r="EA178" s="223" t="str">
        <f t="shared" ca="1" si="302"/>
        <v>-4.69353544328826-7.02437219169239i</v>
      </c>
      <c r="EB178" s="223" t="str">
        <f t="shared" ca="1" si="303"/>
        <v>-5.03255148134597+6.78561015918443i</v>
      </c>
      <c r="EC178" s="223" t="str">
        <f t="shared" ca="1" si="304"/>
        <v>8.08436650476447+2.45236576828719i</v>
      </c>
      <c r="ED178" s="223" t="str">
        <f t="shared" ca="1" si="305"/>
        <v>-0.414530611767898-8.43796444746788i</v>
      </c>
      <c r="EE178" s="223" t="str">
        <f t="shared" ca="1" si="306"/>
        <v>-7.80506419071132+3.23296344298853i</v>
      </c>
      <c r="EF178" s="223" t="str">
        <f t="shared" ca="1" si="307"/>
        <v>5.67342447362336+6.25965928680755i</v>
      </c>
      <c r="EG178" s="223" t="str">
        <f t="shared" ca="1" si="308"/>
        <v>3.98242591241272-7.4505948418209i</v>
      </c>
      <c r="EH178" s="223" t="str">
        <f t="shared" ca="1" si="309"/>
        <v>-8.35670223717744-1.23959967891976i</v>
      </c>
      <c r="EI178" s="223" t="str">
        <f t="shared" ca="1" si="310"/>
        <v>1.64815047064162+8.28581195001119i</v>
      </c>
      <c r="EJ178" s="223" t="str">
        <f t="shared" ca="1" si="311"/>
        <v>7.24621189633404-4.34321226723394i</v>
      </c>
      <c r="EK178" s="223" t="str">
        <f t="shared" ca="1" si="312"/>
        <v>-6.53050099744764-5.35944366209403i</v>
      </c>
      <c r="EL178" s="223" t="str">
        <f t="shared" ca="1" si="313"/>
        <v>-2.84609284911384+7.95429664640737i</v>
      </c>
      <c r="EM178" s="223" t="str">
        <f t="shared" ca="1" si="314"/>
        <v>8.44814060280867-1.0597935718713E-12i</v>
      </c>
      <c r="EN178" s="223"/>
      <c r="EO178" s="223"/>
      <c r="EP178" s="223"/>
    </row>
    <row r="179" spans="1:146" ht="15" thickBot="1">
      <c r="A179" s="257">
        <f t="shared" si="181"/>
        <v>1.5429687500000009E-3</v>
      </c>
      <c r="B179" s="256">
        <v>79</v>
      </c>
      <c r="C179" s="230">
        <f t="shared" si="182"/>
        <v>15800</v>
      </c>
      <c r="D179" s="229">
        <f t="shared" si="315"/>
        <v>99274.327853437469</v>
      </c>
      <c r="E179" s="229" t="str">
        <f t="shared" si="316"/>
        <v>99274.3278534375i</v>
      </c>
      <c r="F179" s="229" t="str">
        <f t="shared" si="183"/>
        <v>0.70641047941876-0.446753324086749i</v>
      </c>
      <c r="G179" s="229" t="str">
        <f t="shared" si="184"/>
        <v>-4.74732430505235+1.62237137393109i</v>
      </c>
      <c r="H179" s="229" t="str">
        <f t="shared" si="180"/>
        <v>0.0358191821518202-0.00595531706011563i</v>
      </c>
      <c r="I179" s="229" t="str">
        <f t="shared" si="317"/>
        <v>-0.00626802783889161-0.00400191073906935i</v>
      </c>
      <c r="J179" s="255" t="str">
        <f ca="1">IMPRODUCT(1/N_FFT2,CP100)</f>
        <v>0.0714261542800238+0.0057080671643952i</v>
      </c>
      <c r="K179" s="254" t="str">
        <f t="shared" ca="1" si="318"/>
        <v>-0.000424857948167634-0.000321619417756344i</v>
      </c>
      <c r="N179" s="246">
        <f t="shared" ca="1" si="185"/>
        <v>24.451796644525228</v>
      </c>
      <c r="O179" s="223">
        <f t="shared" ca="1" si="186"/>
        <v>8.4517966445252277</v>
      </c>
      <c r="P179" s="223" t="str">
        <f t="shared" ca="1" si="187"/>
        <v>-3.0417596621677-7.88546540655765i</v>
      </c>
      <c r="Q179" s="223" t="str">
        <f t="shared" ca="1" si="188"/>
        <v>-6.26236823503224+5.6758797211769i</v>
      </c>
      <c r="R179" s="223" t="str">
        <f t="shared" ca="1" si="189"/>
        <v>7.54935015165264+3.80002352731534i</v>
      </c>
      <c r="S179" s="223" t="str">
        <f t="shared" ca="1" si="190"/>
        <v>0.828420937743353-8.41109893357083i</v>
      </c>
      <c r="T179" s="223" t="str">
        <f t="shared" ca="1" si="191"/>
        <v>-8.14563931896362+2.2542019886784i</v>
      </c>
      <c r="U179" s="223" t="str">
        <f t="shared" ca="1" si="192"/>
        <v>5.03472938285514+6.78854671942552i</v>
      </c>
      <c r="V179" s="223" t="str">
        <f t="shared" ca="1" si="193"/>
        <v>4.52169108859042-7.14053052789286i</v>
      </c>
      <c r="W179" s="223" t="str">
        <f t="shared" ca="1" si="194"/>
        <v>-8.28939774191175-1.64886372899529i</v>
      </c>
      <c r="X179" s="223" t="str">
        <f t="shared" ca="1" si="195"/>
        <v>1.44493511776638+8.32736627186852i</v>
      </c>
      <c r="Y179" s="223" t="str">
        <f t="shared" ca="1" si="196"/>
        <v>7.2493477879136-4.34509184831345i</v>
      </c>
      <c r="Z179" s="223" t="str">
        <f t="shared" ca="1" si="197"/>
        <v>-6.66294369173823-5.19981229287497i</v>
      </c>
      <c r="AA179" s="223" t="str">
        <f t="shared" ca="1" si="198"/>
        <v>-2.45342706117639+8.08786511855231i</v>
      </c>
      <c r="AB179" s="223" t="str">
        <f t="shared" ca="1" si="199"/>
        <v>8.42889613537396-0.621752731787988i</v>
      </c>
      <c r="AC179" s="223" t="str">
        <f t="shared" ca="1" si="200"/>
        <v>-3.61360870400369-7.64033367430747i</v>
      </c>
      <c r="AD179" s="223" t="str">
        <f t="shared" ca="1" si="201"/>
        <v>-5.82785646227259+6.12118906549663i</v>
      </c>
      <c r="AE179" s="223" t="str">
        <f t="shared" ca="1" si="202"/>
        <v>7.80844193282441+3.23436254957872i</v>
      </c>
      <c r="AF179" s="223" t="str">
        <f t="shared" ca="1" si="203"/>
        <v>0.207417472882135-8.44925112139242i</v>
      </c>
      <c r="AG179" s="223" t="str">
        <f t="shared" ca="1" si="204"/>
        <v>-7.95773897078653+2.84732453247487i</v>
      </c>
      <c r="AH179" s="223" t="str">
        <f t="shared" ca="1" si="205"/>
        <v>5.52048404237201+6.39977518810808i</v>
      </c>
      <c r="AI179" s="223" t="str">
        <f t="shared" ca="1" si="206"/>
        <v>3.98414935854617-7.45381918275484i</v>
      </c>
      <c r="AJ179" s="223" t="str">
        <f t="shared" ca="1" si="207"/>
        <v>-8.38823520028138-1.03459013390248i</v>
      </c>
      <c r="AK179" s="223" t="str">
        <f t="shared" ca="1" si="208"/>
        <v>2.05361906919243+8.19850689083427i</v>
      </c>
      <c r="AL179" s="223" t="str">
        <f t="shared" ca="1" si="209"/>
        <v>6.91006058040914-4.86661374011577i</v>
      </c>
      <c r="AM179" s="223" t="str">
        <f t="shared" ca="1" si="210"/>
        <v>-7.02741207928329-4.69556663123325i</v>
      </c>
      <c r="AN179" s="223" t="str">
        <f t="shared" ca="1" si="211"/>
        <v>-1.85179912636885+8.24643598871582i</v>
      </c>
      <c r="AO179" s="223" t="str">
        <f t="shared" ca="1" si="212"/>
        <v>8.36031870776353-1.2401361316513i</v>
      </c>
      <c r="AP179" s="223" t="str">
        <f t="shared" ca="1" si="213"/>
        <v>-4.16587528718048-7.35379831189752i</v>
      </c>
      <c r="AQ179" s="223" t="str">
        <f t="shared" ca="1" si="214"/>
        <v>-5.36176303040372+6.53332715591404i</v>
      </c>
      <c r="AR179" s="223" t="str">
        <f t="shared" ca="1" si="215"/>
        <v>-5.36176303040372+6.53332715591404i</v>
      </c>
      <c r="AS179" s="223" t="str">
        <f t="shared" ca="1" si="216"/>
        <v>-0.414710005234988-8.44161608532193i</v>
      </c>
      <c r="AT179" s="223" t="str">
        <f t="shared" ca="1" si="217"/>
        <v>-7.72671494564722+3.42501717793061i</v>
      </c>
      <c r="AU179" s="223" t="str">
        <f t="shared" ca="1" si="218"/>
        <v>5.97632272055342+5.97632272055358i</v>
      </c>
      <c r="AV179" s="223" t="str">
        <f t="shared" ca="1" si="219"/>
        <v>3.42501717793011-7.72671494564744i</v>
      </c>
      <c r="AW179" s="223" t="str">
        <f t="shared" ca="1" si="220"/>
        <v>-8.44161608532192-0.414710005235284i</v>
      </c>
      <c r="AX179" s="223" t="str">
        <f t="shared" ca="1" si="221"/>
        <v>2.65117428095242+8.0252190906183i</v>
      </c>
      <c r="AY179" s="223" t="str">
        <f t="shared" ca="1" si="222"/>
        <v>6.53332715591422-5.36176303040349i</v>
      </c>
      <c r="AZ179" s="223" t="str">
        <f t="shared" ca="1" si="223"/>
        <v>-7.35379831189776-4.16587528718006i</v>
      </c>
      <c r="BA179" s="223" t="str">
        <f t="shared" ca="1" si="224"/>
        <v>-1.24013613165153+8.3603187077635i</v>
      </c>
      <c r="BB179" s="223" t="str">
        <f t="shared" ca="1" si="225"/>
        <v>8.24643598871569-1.85179912636943i</v>
      </c>
      <c r="BC179" s="223" t="str">
        <f t="shared" ca="1" si="226"/>
        <v>-4.69556663123305-7.02741207928343i</v>
      </c>
      <c r="BD179" s="223" t="str">
        <f t="shared" ca="1" si="227"/>
        <v>-4.86661374011528+6.91006058040949i</v>
      </c>
      <c r="BE179" s="223" t="str">
        <f t="shared" ca="1" si="228"/>
        <v>8.19850689083421+2.05361906919272i</v>
      </c>
      <c r="BF179" s="223" t="str">
        <f t="shared" ca="1" si="229"/>
        <v>-1.03459013390302-8.38823520028131i</v>
      </c>
      <c r="BG179" s="223" t="str">
        <f t="shared" ca="1" si="230"/>
        <v>-7.45381918275497+3.98414935854591i</v>
      </c>
      <c r="BH179" s="223" t="str">
        <f t="shared" ca="1" si="231"/>
        <v>6.39977518810844+5.5204840423716i</v>
      </c>
      <c r="BI179" s="223" t="str">
        <f t="shared" ca="1" si="232"/>
        <v>2.84732453247521-7.95773897078641i</v>
      </c>
      <c r="BJ179" s="223" t="str">
        <f t="shared" ca="1" si="233"/>
        <v>-8.4492511213924+0.207417472882739i</v>
      </c>
      <c r="BK179" s="223" t="str">
        <f t="shared" ca="1" si="234"/>
        <v>3.2343625495785+7.8084419328245i</v>
      </c>
      <c r="BL179" s="223" t="str">
        <f t="shared" ca="1" si="235"/>
        <v>6.12118906549624-5.827856462273i</v>
      </c>
      <c r="BM179" s="223" t="str">
        <f t="shared" ca="1" si="236"/>
        <v>-7.64033367430735-3.61360870400392i</v>
      </c>
      <c r="BN179" s="223" t="str">
        <f t="shared" ca="1" si="237"/>
        <v>-0.621752731787445+8.428896135374i</v>
      </c>
      <c r="BO179" s="223" t="str">
        <f t="shared" ca="1" si="238"/>
        <v>8.08786511855338-2.45342706117289i</v>
      </c>
      <c r="BP179" s="223" t="str">
        <f t="shared" ca="1" si="239"/>
        <v>-5.19981229287604-6.66294369173739i</v>
      </c>
      <c r="BQ179" s="223" t="str">
        <f t="shared" ca="1" si="240"/>
        <v>-4.34509184831589+7.24934778791214i</v>
      </c>
      <c r="BR179" s="223" t="str">
        <f t="shared" ca="1" si="241"/>
        <v>8.32736627186891+1.44493511776412i</v>
      </c>
      <c r="BS179" s="223" t="str">
        <f t="shared" ca="1" si="242"/>
        <v>-1.64886372899341-8.28939774191213i</v>
      </c>
      <c r="BT179" s="223" t="str">
        <f t="shared" ca="1" si="243"/>
        <v>-7.1405305278912+4.52169108859305i</v>
      </c>
      <c r="BU179" s="223" t="str">
        <f t="shared" ca="1" si="244"/>
        <v>6.78854671942486+5.03472938285603i</v>
      </c>
      <c r="BV179" s="223" t="str">
        <f t="shared" ca="1" si="245"/>
        <v>2.25420198867502-8.14563931896456i</v>
      </c>
      <c r="BW179" s="223" t="str">
        <f t="shared" ca="1" si="246"/>
        <v>-8.41109893357086+0.828420937743059i</v>
      </c>
      <c r="BX179" s="223" t="str">
        <f t="shared" ca="1" si="247"/>
        <v>3.80002352731168+7.54935015165449i</v>
      </c>
      <c r="BY179" s="223" t="str">
        <f t="shared" ca="1" si="248"/>
        <v>5.67587972117652-6.26236823503259i</v>
      </c>
      <c r="BZ179" s="223" t="str">
        <f t="shared" ca="1" si="249"/>
        <v>-7.88546540655646-3.04175966217076i</v>
      </c>
      <c r="CA179" s="223" t="str">
        <f t="shared" ca="1" si="250"/>
        <v>1.44542618357657E-12+8.45179664452523i</v>
      </c>
      <c r="CB179" s="223" t="str">
        <f t="shared" ca="1" si="251"/>
        <v>7.88546540655849-3.0417596621655i</v>
      </c>
      <c r="CC179" s="223" t="str">
        <f t="shared" ca="1" si="252"/>
        <v>-5.67587972117857-6.26236823503072i</v>
      </c>
      <c r="CD179" s="223" t="str">
        <f t="shared" ca="1" si="253"/>
        <v>-3.80002352731682+7.54935015165189i</v>
      </c>
      <c r="CE179" s="223" t="str">
        <f t="shared" ca="1" si="254"/>
        <v>8.41109893357113+0.828420937740301i</v>
      </c>
      <c r="CF179" s="223" t="str">
        <f t="shared" ca="1" si="255"/>
        <v>-2.25420198867781-8.1456393189638i</v>
      </c>
      <c r="CG179" s="223" t="str">
        <f t="shared" ca="1" si="256"/>
        <v>-6.78854671942321+5.03472938285826i</v>
      </c>
      <c r="CH179" s="223" t="str">
        <f t="shared" ca="1" si="257"/>
        <v>7.14053052789274+4.52169108859061i</v>
      </c>
      <c r="CI179" s="223" t="str">
        <f t="shared" ca="1" si="258"/>
        <v>1.64886372899893-8.28939774191103i</v>
      </c>
      <c r="CJ179" s="223" t="str">
        <f t="shared" ca="1" si="259"/>
        <v>-8.32736627186841+1.44493511776697i</v>
      </c>
      <c r="CK179" s="223" t="str">
        <f t="shared" ca="1" si="260"/>
        <v>4.34509184831096+7.2493477879151i</v>
      </c>
      <c r="CL179" s="223" t="str">
        <f t="shared" ca="1" si="261"/>
        <v>5.19981229287386-6.6629436917391i</v>
      </c>
      <c r="CM179" s="223" t="str">
        <f t="shared" ca="1" si="262"/>
        <v>-8.08786511855178-2.45342706117818i</v>
      </c>
      <c r="CN179" s="223" t="str">
        <f t="shared" ca="1" si="263"/>
        <v>0.621752731790209+8.4288961353738i</v>
      </c>
      <c r="CO179" s="223" t="str">
        <f t="shared" ca="1" si="264"/>
        <v>7.64033367430792-3.61360870400274i</v>
      </c>
      <c r="CP179" s="223" t="str">
        <f t="shared" ca="1" si="265"/>
        <v>-6.12118906549873-5.82785646227039i</v>
      </c>
      <c r="CQ179" s="223" t="str">
        <f t="shared" ca="1" si="266"/>
        <v>-3.23436254957893+7.80844193282431i</v>
      </c>
      <c r="CR179" s="223" t="str">
        <f t="shared" ca="1" si="267"/>
        <v>8.44925112139231+0.207417472886693i</v>
      </c>
      <c r="CS179" s="223" t="str">
        <f t="shared" ca="1" si="268"/>
        <v>-2.84732453247544-7.95773897078632i</v>
      </c>
      <c r="CT179" s="223" t="str">
        <f t="shared" ca="1" si="269"/>
        <v>-6.39977518811055+5.52048404236915i</v>
      </c>
      <c r="CU179" s="223" t="str">
        <f t="shared" ca="1" si="270"/>
        <v>7.45381918275549+3.98414935854495i</v>
      </c>
      <c r="CV179" s="223" t="str">
        <f t="shared" ca="1" si="271"/>
        <v>1.03459013390516-8.38823520028105i</v>
      </c>
      <c r="CW179" s="223" t="str">
        <f t="shared" ca="1" si="272"/>
        <v>-8.19850689083373+2.0536190691946i</v>
      </c>
      <c r="CX179" s="223" t="str">
        <f t="shared" ca="1" si="273"/>
        <v>4.86661374011421+6.91006058041024i</v>
      </c>
      <c r="CY179" s="223" t="str">
        <f t="shared" ca="1" si="274"/>
        <v>4.69556663123075-7.02741207928496i</v>
      </c>
      <c r="CZ179" s="223" t="str">
        <f t="shared" ca="1" si="275"/>
        <v>-8.24643598871559-1.85179912636989i</v>
      </c>
      <c r="DA179" s="223" t="str">
        <f t="shared" ca="1" si="276"/>
        <v>1.2401361316551+8.36031870776296i</v>
      </c>
      <c r="DB179" s="223" t="str">
        <f t="shared" ca="1" si="277"/>
        <v>7.35379831189764-4.16587528718027i</v>
      </c>
      <c r="DC179" s="223" t="str">
        <f t="shared" ca="1" si="278"/>
        <v>-6.53332715591165-5.36176303040664i</v>
      </c>
      <c r="DD179" s="223" t="str">
        <f t="shared" ca="1" si="279"/>
        <v>-2.65117428095139+8.02521909061864i</v>
      </c>
      <c r="DE179" s="223" t="str">
        <f t="shared" ca="1" si="280"/>
        <v>8.44161608532206-0.414710005232293i</v>
      </c>
      <c r="DF179" s="223" t="str">
        <f t="shared" ca="1" si="281"/>
        <v>-3.42501717793187-7.72671494564666i</v>
      </c>
      <c r="DG179" s="223" t="str">
        <f t="shared" ca="1" si="282"/>
        <v>-5.97632272055494+5.97632272055206i</v>
      </c>
      <c r="DH179" s="223" t="str">
        <f t="shared" ca="1" si="283"/>
        <v>7.72671494564832+3.42501717792813i</v>
      </c>
      <c r="DI179" s="223" t="str">
        <f t="shared" ca="1" si="284"/>
        <v>0.414710005236359-8.44161608532186i</v>
      </c>
      <c r="DJ179" s="223" t="str">
        <f t="shared" ca="1" si="285"/>
        <v>-8.02521909061735+2.65117428095527i</v>
      </c>
      <c r="DK179" s="223" t="str">
        <f t="shared" ca="1" si="286"/>
        <v>5.3617630304033+6.53332715591438i</v>
      </c>
      <c r="DL179" s="223" t="str">
        <f t="shared" ca="1" si="287"/>
        <v>4.16587528718403-7.35379831189552i</v>
      </c>
      <c r="DM179" s="223" t="str">
        <f t="shared" ca="1" si="288"/>
        <v>-8.36031870776356-1.24013613165105i</v>
      </c>
      <c r="DN179" s="223" t="str">
        <f t="shared" ca="1" si="289"/>
        <v>1.85179912636592+8.24643598871647i</v>
      </c>
      <c r="DO179" s="223" t="str">
        <f t="shared" ca="1" si="290"/>
        <v>7.02741207928269-4.69556663123415i</v>
      </c>
      <c r="DP179" s="223" t="str">
        <f t="shared" ca="1" si="291"/>
        <v>-6.9100605804079-4.86661374011754i</v>
      </c>
      <c r="DQ179" s="223" t="str">
        <f t="shared" ca="1" si="292"/>
        <v>-2.05361906919062+8.19850689083473i</v>
      </c>
      <c r="DR179" s="223" t="str">
        <f t="shared" ca="1" si="293"/>
        <v>8.38823520028155-1.03459013390111i</v>
      </c>
      <c r="DS179" s="223" t="str">
        <f t="shared" ca="1" si="294"/>
        <v>-3.98414935854877-7.45381918275344i</v>
      </c>
      <c r="DT179" s="223" t="str">
        <f t="shared" ca="1" si="295"/>
        <v>-5.52048404237241+6.39977518810774i</v>
      </c>
      <c r="DU179" s="223" t="str">
        <f t="shared" ca="1" si="296"/>
        <v>7.95773897078778+2.84732453247136i</v>
      </c>
      <c r="DV179" s="223" t="str">
        <f t="shared" ca="1" si="297"/>
        <v>-0.207417472882383-8.44925112139241i</v>
      </c>
      <c r="DW179" s="223" t="str">
        <f t="shared" ca="1" si="298"/>
        <v>-7.80844193282588+3.23436254957517i</v>
      </c>
      <c r="DX179" s="223" t="str">
        <f t="shared" ca="1" si="299"/>
        <v>5.82785646227336+6.1211890654959i</v>
      </c>
      <c r="DY179" s="223" t="str">
        <f t="shared" ca="1" si="300"/>
        <v>3.61360870400642-7.64033367430618i</v>
      </c>
      <c r="DZ179" s="223" t="str">
        <f t="shared" ca="1" si="301"/>
        <v>-8.42889613537409-0.621752731786123i</v>
      </c>
      <c r="EA179" s="223" t="str">
        <f t="shared" ca="1" si="302"/>
        <v>2.45342706117428+8.08786511855295i</v>
      </c>
      <c r="EB179" s="223" t="str">
        <f t="shared" ca="1" si="303"/>
        <v>6.66294369173643-5.19981229287727i</v>
      </c>
      <c r="EC179" s="223" t="str">
        <f t="shared" ca="1" si="304"/>
        <v>-7.24934778791288-4.34509184831465i</v>
      </c>
      <c r="ED179" s="223" t="str">
        <f t="shared" ca="1" si="305"/>
        <v>-1.4449351177627+8.32736627186915i</v>
      </c>
      <c r="EE179" s="223" t="str">
        <f t="shared" ca="1" si="306"/>
        <v>8.28939774191186-1.64886372899471i</v>
      </c>
      <c r="EF179" s="223" t="str">
        <f t="shared" ca="1" si="307"/>
        <v>-4.52169108859427-7.14053052789043i</v>
      </c>
      <c r="EG179" s="223" t="str">
        <f t="shared" ca="1" si="308"/>
        <v>-5.03472938285496+6.78854671942565i</v>
      </c>
      <c r="EH179" s="223" t="str">
        <f t="shared" ca="1" si="309"/>
        <v>8.1456393189627+2.25420198868174i</v>
      </c>
      <c r="EI179" s="223" t="str">
        <f t="shared" ca="1" si="310"/>
        <v>-0.828420937744377-8.41109893357073i</v>
      </c>
      <c r="EJ179" s="223" t="str">
        <f t="shared" ca="1" si="311"/>
        <v>-7.54935015165384+3.80002352731298i</v>
      </c>
      <c r="EK179" s="223" t="str">
        <f t="shared" ca="1" si="312"/>
        <v>6.26236823503364+5.67587972117535i</v>
      </c>
      <c r="EL179" s="223" t="str">
        <f t="shared" ca="1" si="313"/>
        <v>3.04175966216941-7.88546540655699i</v>
      </c>
      <c r="EM179" s="223" t="str">
        <f t="shared" ca="1" si="314"/>
        <v>-8.45179664452523+2.89085236715313E-12i</v>
      </c>
      <c r="EN179" s="223"/>
      <c r="EO179" s="223"/>
      <c r="EP179" s="223"/>
    </row>
    <row r="180" spans="1:146" ht="15" thickBot="1">
      <c r="A180" s="257">
        <f t="shared" si="181"/>
        <v>1.562500000000001E-3</v>
      </c>
      <c r="B180" s="256">
        <v>80</v>
      </c>
      <c r="C180" s="230">
        <f t="shared" si="182"/>
        <v>16000</v>
      </c>
      <c r="D180" s="229">
        <f t="shared" si="315"/>
        <v>100530.96491487337</v>
      </c>
      <c r="E180" s="229" t="str">
        <f t="shared" si="316"/>
        <v>100530.964914873i</v>
      </c>
      <c r="F180" s="229" t="str">
        <f t="shared" si="183"/>
        <v>0.704089940435808-0.448109163225115i</v>
      </c>
      <c r="G180" s="229" t="str">
        <f t="shared" si="184"/>
        <v>-4.72515513511598+1.65982879046627i</v>
      </c>
      <c r="H180" s="229" t="str">
        <f t="shared" si="180"/>
        <v>0.0358176758988222-0.00588092215868168i</v>
      </c>
      <c r="I180" s="229" t="str">
        <f t="shared" si="317"/>
        <v>-0.00624717249026393-0.00408791862264071i</v>
      </c>
      <c r="J180" s="255" t="str">
        <f ca="1">IMPRODUCT(1/N_FFT2,CQ100)</f>
        <v>0.044580769384748-0.00029201235901152i</v>
      </c>
      <c r="K180" s="254" t="str">
        <f t="shared" ca="1" si="318"/>
        <v>-0.000279697478855643-0.000180418305803528i</v>
      </c>
      <c r="N180" s="246">
        <f t="shared" ca="1" si="185"/>
        <v>24.454983752080047</v>
      </c>
      <c r="O180" s="223">
        <f t="shared" ca="1" si="186"/>
        <v>8.4549837520800448</v>
      </c>
      <c r="P180" s="223" t="str">
        <f t="shared" ca="1" si="187"/>
        <v>-3.23558220283705-7.81138643626224i</v>
      </c>
      <c r="Q180" s="223" t="str">
        <f t="shared" ca="1" si="188"/>
        <v>-5.97857634591789+5.97857634591787i</v>
      </c>
      <c r="R180" s="223" t="str">
        <f t="shared" ca="1" si="189"/>
        <v>7.81138643626223+3.23558220283708i</v>
      </c>
      <c r="S180" s="223" t="str">
        <f t="shared" ca="1" si="190"/>
        <v>2.51182548925727E-14-8.45498375208004i</v>
      </c>
      <c r="T180" s="223" t="str">
        <f t="shared" ca="1" si="191"/>
        <v>-7.81138643626225+3.23558220283703i</v>
      </c>
      <c r="U180" s="223" t="str">
        <f t="shared" ca="1" si="192"/>
        <v>5.97857634591773+5.97857634591803i</v>
      </c>
      <c r="V180" s="223" t="str">
        <f t="shared" ca="1" si="193"/>
        <v>3.23558220283741-7.81138643626209i</v>
      </c>
      <c r="W180" s="223" t="str">
        <f t="shared" ca="1" si="194"/>
        <v>-8.45498375208004+2.80182990945413E-13i</v>
      </c>
      <c r="X180" s="223" t="str">
        <f t="shared" ca="1" si="195"/>
        <v>3.23558220283717+7.81138643626219i</v>
      </c>
      <c r="Y180" s="223" t="str">
        <f t="shared" ca="1" si="196"/>
        <v>5.97857634591792-5.97857634591784i</v>
      </c>
      <c r="Z180" s="223" t="str">
        <f t="shared" ca="1" si="197"/>
        <v>-7.81138643626215-3.23558220283728i</v>
      </c>
      <c r="AA180" s="223" t="str">
        <f t="shared" ca="1" si="198"/>
        <v>-4.13283799515789E-13+8.45498375208004i</v>
      </c>
      <c r="AB180" s="223" t="str">
        <f t="shared" ca="1" si="199"/>
        <v>7.81138643626214-3.23558220283729i</v>
      </c>
      <c r="AC180" s="223" t="str">
        <f t="shared" ca="1" si="200"/>
        <v>-5.97857634591793-5.97857634591782i</v>
      </c>
      <c r="AD180" s="223" t="str">
        <f t="shared" ca="1" si="201"/>
        <v>-3.23558220283715+7.8113864362622i</v>
      </c>
      <c r="AE180" s="223" t="str">
        <f t="shared" ca="1" si="202"/>
        <v>8.45498375208004+2.80701838150595E-13i</v>
      </c>
      <c r="AF180" s="223" t="str">
        <f t="shared" ca="1" si="203"/>
        <v>-3.23558220283744-7.81138643626208i</v>
      </c>
      <c r="AG180" s="223" t="str">
        <f t="shared" ca="1" si="204"/>
        <v>-5.97857634591771+5.97857634591804i</v>
      </c>
      <c r="AH180" s="223" t="str">
        <f t="shared" ca="1" si="205"/>
        <v>7.81138643626226+3.235582202837i</v>
      </c>
      <c r="AI180" s="223" t="str">
        <f t="shared" ca="1" si="206"/>
        <v>1.1808174035535E-13-8.45498375208004i</v>
      </c>
      <c r="AJ180" s="223" t="str">
        <f t="shared" ca="1" si="207"/>
        <v>-7.81138643626235+3.23558220283679i</v>
      </c>
      <c r="AK180" s="223" t="str">
        <f t="shared" ca="1" si="208"/>
        <v>5.97857634591814+5.97857634591762i</v>
      </c>
      <c r="AL180" s="223" t="str">
        <f t="shared" ca="1" si="209"/>
        <v>3.23558220283688-7.81138643626231i</v>
      </c>
      <c r="AM180" s="223" t="str">
        <f t="shared" ca="1" si="210"/>
        <v>-8.45498375208004+1.45002210098432E-14i</v>
      </c>
      <c r="AN180" s="223" t="str">
        <f t="shared" ca="1" si="211"/>
        <v>3.23558220283691+7.8113864362623i</v>
      </c>
      <c r="AO180" s="223" t="str">
        <f t="shared" ca="1" si="212"/>
        <v>5.97857634591812-5.97857634591764i</v>
      </c>
      <c r="AP180" s="223" t="str">
        <f t="shared" ca="1" si="213"/>
        <v>-7.81138643626236-3.23558220283675i</v>
      </c>
      <c r="AQ180" s="223" t="str">
        <f t="shared" ca="1" si="214"/>
        <v>1.47082182375037E-13+8.45498375208004i</v>
      </c>
      <c r="AR180" s="223" t="str">
        <f t="shared" ca="1" si="215"/>
        <v>1.47082182375037E-13+8.45498375208004i</v>
      </c>
      <c r="AS180" s="223" t="str">
        <f t="shared" ca="1" si="216"/>
        <v>-5.97857634591773-5.97857634591803i</v>
      </c>
      <c r="AT180" s="223" t="str">
        <f t="shared" ca="1" si="217"/>
        <v>-3.23558220283741+7.81138643626209i</v>
      </c>
      <c r="AU180" s="223" t="str">
        <f t="shared" ca="1" si="218"/>
        <v>8.45498375208004-2.79664143740231E-13i</v>
      </c>
      <c r="AV180" s="223" t="str">
        <f t="shared" ca="1" si="219"/>
        <v>-3.23558220283721-7.81138643626217i</v>
      </c>
      <c r="AW180" s="223" t="str">
        <f t="shared" ca="1" si="220"/>
        <v>-5.97857634591789+5.97857634591787i</v>
      </c>
      <c r="AX180" s="223" t="str">
        <f t="shared" ca="1" si="221"/>
        <v>7.81138643626216+3.23558220283724i</v>
      </c>
      <c r="AY180" s="223" t="str">
        <f t="shared" ca="1" si="222"/>
        <v>3.68745442075895E-13-8.45498375208004i</v>
      </c>
      <c r="AZ180" s="223" t="str">
        <f t="shared" ca="1" si="223"/>
        <v>-7.81138643626212+3.23558220283733i</v>
      </c>
      <c r="BA180" s="223" t="str">
        <f t="shared" ca="1" si="224"/>
        <v>5.97857634591796+5.9785763459178i</v>
      </c>
      <c r="BB180" s="223" t="str">
        <f t="shared" ca="1" si="225"/>
        <v>3.23558220283711-7.81138643626221i</v>
      </c>
      <c r="BC180" s="223" t="str">
        <f t="shared" ca="1" si="226"/>
        <v>-8.45498375208004-2.36163480710702E-13i</v>
      </c>
      <c r="BD180" s="223" t="str">
        <f t="shared" ca="1" si="227"/>
        <v>3.23558220283668+7.8113864362624i</v>
      </c>
      <c r="BE180" s="223" t="str">
        <f t="shared" ca="1" si="228"/>
        <v>5.97857634591771-5.97857634591805i</v>
      </c>
      <c r="BF180" s="223" t="str">
        <f t="shared" ca="1" si="229"/>
        <v>-7.81138643626226-3.23558220283699i</v>
      </c>
      <c r="BG180" s="223" t="str">
        <f t="shared" ca="1" si="230"/>
        <v>-1.03581519345508E-13+8.45498375208004i</v>
      </c>
      <c r="BH180" s="223" t="str">
        <f t="shared" ca="1" si="231"/>
        <v>7.81138643626235-3.2355822028368i</v>
      </c>
      <c r="BI180" s="223" t="str">
        <f t="shared" ca="1" si="232"/>
        <v>-5.97857634591755-5.9785763459182i</v>
      </c>
      <c r="BJ180" s="223" t="str">
        <f t="shared" ca="1" si="233"/>
        <v>-3.23558220283686+7.81138643626231i</v>
      </c>
      <c r="BK180" s="223" t="str">
        <f t="shared" ca="1" si="234"/>
        <v>8.45498375208004-2.90004420196864E-14i</v>
      </c>
      <c r="BL180" s="223" t="str">
        <f t="shared" ca="1" si="235"/>
        <v>-3.23558220283692-7.8113864362623i</v>
      </c>
      <c r="BM180" s="223" t="str">
        <f t="shared" ca="1" si="236"/>
        <v>-5.97857634591811+5.97857634591765i</v>
      </c>
      <c r="BN180" s="223" t="str">
        <f t="shared" ca="1" si="237"/>
        <v>7.81138643626333+3.23558220283441i</v>
      </c>
      <c r="BO180" s="223" t="str">
        <f t="shared" ca="1" si="238"/>
        <v>2.36162105673938E-12-8.45498375208004i</v>
      </c>
      <c r="BP180" s="223" t="str">
        <f t="shared" ca="1" si="239"/>
        <v>-7.81138643626192+3.23558220283782i</v>
      </c>
      <c r="BQ180" s="223" t="str">
        <f t="shared" ca="1" si="240"/>
        <v>5.97857634592071+5.97857634591504i</v>
      </c>
      <c r="BR180" s="223" t="str">
        <f t="shared" ca="1" si="241"/>
        <v>3.23558220283817-7.81138643626177i</v>
      </c>
      <c r="BS180" s="223" t="str">
        <f t="shared" ca="1" si="242"/>
        <v>-8.45498375208004+1.97630000483291E-12i</v>
      </c>
      <c r="BT180" s="223" t="str">
        <f t="shared" ca="1" si="243"/>
        <v>3.23558220283406+7.81138643626348i</v>
      </c>
      <c r="BU180" s="223" t="str">
        <f t="shared" ca="1" si="244"/>
        <v>5.97857634591792-5.97857634591783i</v>
      </c>
      <c r="BV180" s="223" t="str">
        <f t="shared" ca="1" si="245"/>
        <v>-7.81138643626343-3.23558220283417i</v>
      </c>
      <c r="BW180" s="223" t="str">
        <f t="shared" ca="1" si="246"/>
        <v>-2.096457134009E-12+8.45498375208004i</v>
      </c>
      <c r="BX180" s="223" t="str">
        <f t="shared" ca="1" si="247"/>
        <v>7.81138643626182-3.23558220283806i</v>
      </c>
      <c r="BY180" s="223" t="str">
        <f t="shared" ca="1" si="248"/>
        <v>-5.97857634591496-5.9785763459208i</v>
      </c>
      <c r="BZ180" s="223" t="str">
        <f t="shared" ca="1" si="249"/>
        <v>-3.23558220283793+7.81138643626188i</v>
      </c>
      <c r="CA180" s="223" t="str">
        <f t="shared" ca="1" si="250"/>
        <v>8.45498375208004-2.24146392756331E-12i</v>
      </c>
      <c r="CB180" s="223" t="str">
        <f t="shared" ca="1" si="251"/>
        <v>-3.2355822028343-7.81138643626338i</v>
      </c>
      <c r="CC180" s="223" t="str">
        <f t="shared" ca="1" si="252"/>
        <v>-5.97857634591765+5.97857634591811i</v>
      </c>
      <c r="CD180" s="223" t="str">
        <f t="shared" ca="1" si="253"/>
        <v>7.81138643626358+3.23558220283381i</v>
      </c>
      <c r="CE180" s="223" t="str">
        <f t="shared" ca="1" si="254"/>
        <v>1.7111406655584E-12-8.45498375208004i</v>
      </c>
      <c r="CF180" s="223" t="str">
        <f t="shared" ca="1" si="255"/>
        <v>-7.81138643626167+3.23558220283842i</v>
      </c>
      <c r="CG180" s="223" t="str">
        <f t="shared" ca="1" si="256"/>
        <v>5.97857634591523+5.97857634592053i</v>
      </c>
      <c r="CH180" s="223" t="str">
        <f t="shared" ca="1" si="257"/>
        <v>3.23558220283757-7.81138643626202i</v>
      </c>
      <c r="CI180" s="223" t="str">
        <f t="shared" ca="1" si="258"/>
        <v>-8.45498375208004+2.6267803960139E-12i</v>
      </c>
      <c r="CJ180" s="223" t="str">
        <f t="shared" ca="1" si="259"/>
        <v>3.23558220283466+7.81138643626323i</v>
      </c>
      <c r="CK180" s="223" t="str">
        <f t="shared" ca="1" si="260"/>
        <v>5.97857634591746-5.9785763459183i</v>
      </c>
      <c r="CL180" s="223" t="str">
        <f t="shared" ca="1" si="261"/>
        <v>-7.81138643626369-3.23558220283357i</v>
      </c>
      <c r="CM180" s="223" t="str">
        <f t="shared" ca="1" si="262"/>
        <v>-1.44597674282802E-12+8.45498375208004i</v>
      </c>
      <c r="CN180" s="223" t="str">
        <f t="shared" ca="1" si="263"/>
        <v>7.81138643626157-3.23558220283867i</v>
      </c>
      <c r="CO180" s="223" t="str">
        <f t="shared" ca="1" si="264"/>
        <v>-5.97857634591541-5.97857634592034i</v>
      </c>
      <c r="CP180" s="223" t="str">
        <f t="shared" ca="1" si="265"/>
        <v>-3.23558220283733+7.81138643626212i</v>
      </c>
      <c r="CQ180" s="223" t="str">
        <f t="shared" ca="1" si="266"/>
        <v>8.45498375208004-2.89194431874428E-12i</v>
      </c>
      <c r="CR180" s="223" t="str">
        <f t="shared" ca="1" si="267"/>
        <v>-3.2355822028349-7.81138643626313i</v>
      </c>
      <c r="CS180" s="223" t="str">
        <f t="shared" ca="1" si="268"/>
        <v>-5.97857634591727+5.97857634591848i</v>
      </c>
      <c r="CT180" s="223" t="str">
        <f t="shared" ca="1" si="269"/>
        <v>7.81138643626379+3.23558220283332i</v>
      </c>
      <c r="CU180" s="223" t="str">
        <f t="shared" ca="1" si="270"/>
        <v>1.18081282009763E-12-8.45498375208004i</v>
      </c>
      <c r="CV180" s="223" t="str">
        <f t="shared" ca="1" si="271"/>
        <v>-7.81138643626147+3.23558220283891i</v>
      </c>
      <c r="CW180" s="223" t="str">
        <f t="shared" ca="1" si="272"/>
        <v>5.9785763459156+5.97857634592016i</v>
      </c>
      <c r="CX180" s="223" t="str">
        <f t="shared" ca="1" si="273"/>
        <v>3.23558220283708-7.81138643626222i</v>
      </c>
      <c r="CY180" s="223" t="str">
        <f t="shared" ca="1" si="274"/>
        <v>-8.45498375208004+3.15710824147467E-12i</v>
      </c>
      <c r="CZ180" s="223" t="str">
        <f t="shared" ca="1" si="275"/>
        <v>3.23558220283515+7.81138643626303i</v>
      </c>
      <c r="DA180" s="223" t="str">
        <f t="shared" ca="1" si="276"/>
        <v>5.97857634591709-5.97857634591867i</v>
      </c>
      <c r="DB180" s="223" t="str">
        <f t="shared" ca="1" si="277"/>
        <v>-7.81138643626067-3.23558220284085i</v>
      </c>
      <c r="DC180" s="223" t="str">
        <f t="shared" ca="1" si="278"/>
        <v>-9.15648897367243E-13+8.45498375208004i</v>
      </c>
      <c r="DD180" s="223" t="str">
        <f t="shared" ca="1" si="279"/>
        <v>7.81138643626137-3.23558220283916i</v>
      </c>
      <c r="DE180" s="223" t="str">
        <f t="shared" ca="1" si="280"/>
        <v>-5.97857634591579-5.97857634591996i</v>
      </c>
      <c r="DF180" s="223" t="str">
        <f t="shared" ca="1" si="281"/>
        <v>-3.23558220283684+7.81138643626232i</v>
      </c>
      <c r="DG180" s="223" t="str">
        <f t="shared" ca="1" si="282"/>
        <v>8.45498375208004-3.42227216420505E-12i</v>
      </c>
      <c r="DH180" s="223" t="str">
        <f t="shared" ca="1" si="283"/>
        <v>-3.23558220283539-7.81138643626292i</v>
      </c>
      <c r="DI180" s="223" t="str">
        <f t="shared" ca="1" si="284"/>
        <v>-5.9785763459169+5.97857634591886i</v>
      </c>
      <c r="DJ180" s="223" t="str">
        <f t="shared" ca="1" si="285"/>
        <v>7.81138643626077+3.2355822028406i</v>
      </c>
      <c r="DK180" s="223" t="str">
        <f t="shared" ca="1" si="286"/>
        <v>6.50484974636854E-13-8.45498375208004i</v>
      </c>
      <c r="DL180" s="223" t="str">
        <f t="shared" ca="1" si="287"/>
        <v>-7.81138643626127+3.2355822028394i</v>
      </c>
      <c r="DM180" s="223" t="str">
        <f t="shared" ca="1" si="288"/>
        <v>5.97857634591598+5.97857634591978i</v>
      </c>
      <c r="DN180" s="223" t="str">
        <f t="shared" ca="1" si="289"/>
        <v>3.23558220283659-7.81138643626243i</v>
      </c>
      <c r="DO180" s="223" t="str">
        <f t="shared" ca="1" si="290"/>
        <v>-8.45498375208004+3.68743608693545E-12i</v>
      </c>
      <c r="DP180" s="223" t="str">
        <f t="shared" ca="1" si="291"/>
        <v>3.23558220283564+7.81138643626282i</v>
      </c>
      <c r="DQ180" s="223" t="str">
        <f t="shared" ca="1" si="292"/>
        <v>5.97857634591671-5.97857634591905i</v>
      </c>
      <c r="DR180" s="223" t="str">
        <f t="shared" ca="1" si="293"/>
        <v>-7.81138643626087-3.23558220284036i</v>
      </c>
      <c r="DS180" s="223" t="str">
        <f t="shared" ca="1" si="294"/>
        <v>-3.85321051906466E-13+8.45498375208004i</v>
      </c>
      <c r="DT180" s="223" t="str">
        <f t="shared" ca="1" si="295"/>
        <v>7.81138643626116-3.23558220283965i</v>
      </c>
      <c r="DU180" s="223" t="str">
        <f t="shared" ca="1" si="296"/>
        <v>-5.97857634591617-5.97857634591959i</v>
      </c>
      <c r="DV180" s="223" t="str">
        <f t="shared" ca="1" si="297"/>
        <v>-3.23558220283635+7.81138643626253i</v>
      </c>
      <c r="DW180" s="223" t="str">
        <f t="shared" ca="1" si="298"/>
        <v>8.45498375208004-3.95260000966583E-12i</v>
      </c>
      <c r="DX180" s="223" t="str">
        <f t="shared" ca="1" si="299"/>
        <v>-3.23558220283588-7.81138643626272i</v>
      </c>
      <c r="DY180" s="223" t="str">
        <f t="shared" ca="1" si="300"/>
        <v>-5.97857634591652+5.97857634591924i</v>
      </c>
      <c r="DZ180" s="223" t="str">
        <f t="shared" ca="1" si="301"/>
        <v>7.81138643626097+3.23558220284011i</v>
      </c>
      <c r="EA180" s="223" t="str">
        <f t="shared" ca="1" si="302"/>
        <v>1.20157129176079E-13-8.45498375208004i</v>
      </c>
      <c r="EB180" s="223" t="str">
        <f t="shared" ca="1" si="303"/>
        <v>-7.81138643626106+3.23558220283989i</v>
      </c>
      <c r="EC180" s="223" t="str">
        <f t="shared" ca="1" si="304"/>
        <v>5.97857634591635+5.9785763459194i</v>
      </c>
      <c r="ED180" s="223" t="str">
        <f t="shared" ca="1" si="305"/>
        <v>3.2355822028361-7.81138643626263i</v>
      </c>
      <c r="EE180" s="223" t="str">
        <f t="shared" ca="1" si="306"/>
        <v>-8.45498375208004-4.19291426801799E-12i</v>
      </c>
      <c r="EF180" s="223" t="str">
        <f t="shared" ca="1" si="307"/>
        <v>3.23558220283613+7.81138643626262i</v>
      </c>
      <c r="EG180" s="223" t="str">
        <f t="shared" ca="1" si="308"/>
        <v>5.97857634591634-5.97857634591942i</v>
      </c>
      <c r="EH180" s="223" t="str">
        <f t="shared" ca="1" si="309"/>
        <v>-7.81138643626107-3.23558220283987i</v>
      </c>
      <c r="EI180" s="223" t="str">
        <f t="shared" ca="1" si="310"/>
        <v>1.45006793554309E-13+8.45498375208004i</v>
      </c>
      <c r="EJ180" s="223" t="str">
        <f t="shared" ca="1" si="311"/>
        <v>7.81138643626096-3.23558220284014i</v>
      </c>
      <c r="EK180" s="223" t="str">
        <f t="shared" ca="1" si="312"/>
        <v>-5.97857634591654-5.97857634591922i</v>
      </c>
      <c r="EL180" s="223" t="str">
        <f t="shared" ca="1" si="313"/>
        <v>-3.23558220283586+7.81138643626273i</v>
      </c>
      <c r="EM180" s="223" t="str">
        <f t="shared" ca="1" si="314"/>
        <v>8.45498375208004+3.9277503452876E-12i</v>
      </c>
      <c r="EN180" s="223"/>
      <c r="EO180" s="223"/>
      <c r="EP180" s="223"/>
    </row>
    <row r="181" spans="1:146" ht="15" thickBot="1">
      <c r="A181" s="257">
        <f t="shared" si="181"/>
        <v>1.582031250000001E-3</v>
      </c>
      <c r="B181" s="256">
        <v>81</v>
      </c>
      <c r="C181" s="230">
        <f t="shared" si="182"/>
        <v>16200</v>
      </c>
      <c r="D181" s="229">
        <f t="shared" si="315"/>
        <v>101787.60197630929</v>
      </c>
      <c r="E181" s="229" t="str">
        <f t="shared" si="316"/>
        <v>101787.601976309i</v>
      </c>
      <c r="F181" s="229" t="str">
        <f t="shared" si="183"/>
        <v>0.701750919769781-0.449486150372258i</v>
      </c>
      <c r="G181" s="229" t="str">
        <f t="shared" si="184"/>
        <v>-4.70244471091289+1.69650475822567i</v>
      </c>
      <c r="H181" s="229" t="str">
        <f t="shared" si="180"/>
        <v>0.0358162147455577-0.00580835981044555i</v>
      </c>
      <c r="I181" s="229" t="str">
        <f t="shared" si="317"/>
        <v>-0.0062263017491773-0.00417387832807153i</v>
      </c>
      <c r="J181" s="255" t="str">
        <f ca="1">IMPRODUCT(1/N_FFT2,CR100)</f>
        <v>-0.00316402889993305-0.00570879300601648i</v>
      </c>
      <c r="K181" s="254" t="str">
        <f t="shared" ca="1" si="318"/>
        <v>-4.12760873315783E-06+0.0000487509395338741i</v>
      </c>
      <c r="N181" s="246">
        <f t="shared" ca="1" si="185"/>
        <v>24.457784487454141</v>
      </c>
      <c r="O181" s="223">
        <f t="shared" ca="1" si="186"/>
        <v>8.4577844874541395</v>
      </c>
      <c r="P181" s="223" t="str">
        <f t="shared" ca="1" si="187"/>
        <v>-3.42744369926693-7.73218909006856i</v>
      </c>
      <c r="Q181" s="223" t="str">
        <f t="shared" ca="1" si="188"/>
        <v>-5.67990091071604+6.26680493398885i</v>
      </c>
      <c r="R181" s="223" t="str">
        <f t="shared" ca="1" si="189"/>
        <v>8.03090471622033+2.65305255794338i</v>
      </c>
      <c r="S181" s="223" t="str">
        <f t="shared" ca="1" si="190"/>
        <v>-0.829007848983938-8.4170579433994i</v>
      </c>
      <c r="T181" s="223" t="str">
        <f t="shared" ca="1" si="191"/>
        <v>-7.35900825613493+4.16882668413522i</v>
      </c>
      <c r="U181" s="223" t="str">
        <f t="shared" ca="1" si="192"/>
        <v>6.79335619996309+5.03829633672364i</v>
      </c>
      <c r="V181" s="223" t="str">
        <f t="shared" ca="1" si="193"/>
        <v>1.85311107018105-8.25227833981576i</v>
      </c>
      <c r="W181" s="223" t="str">
        <f t="shared" ca="1" si="194"/>
        <v>-8.29527053011785+1.65003189920021i</v>
      </c>
      <c r="X181" s="223" t="str">
        <f t="shared" ca="1" si="195"/>
        <v>4.87006158912274+6.91495614985165i</v>
      </c>
      <c r="Y181" s="223" t="str">
        <f t="shared" ca="1" si="196"/>
        <v>4.3481702147951-7.25448373210586i</v>
      </c>
      <c r="Z181" s="223" t="str">
        <f t="shared" ca="1" si="197"/>
        <v>-8.39417801184467-1.03532310979874i</v>
      </c>
      <c r="AA181" s="223" t="str">
        <f t="shared" ca="1" si="198"/>
        <v>2.45516524022848+8.09359512697502i</v>
      </c>
      <c r="AB181" s="223" t="str">
        <f t="shared" ca="1" si="199"/>
        <v>6.40430923574549-5.52439513876088i</v>
      </c>
      <c r="AC181" s="223" t="str">
        <f t="shared" ca="1" si="200"/>
        <v>-7.64574662020419-3.61616883674644i</v>
      </c>
      <c r="AD181" s="223" t="str">
        <f t="shared" ca="1" si="201"/>
        <v>-0.207564421903871+8.45523716089499i</v>
      </c>
      <c r="AE181" s="223" t="str">
        <f t="shared" ca="1" si="202"/>
        <v>7.8139739783502-3.2366539978635i</v>
      </c>
      <c r="AF181" s="223" t="str">
        <f t="shared" ca="1" si="203"/>
        <v>-6.12552574327054-5.83198532274815i</v>
      </c>
      <c r="AG181" s="223" t="str">
        <f t="shared" ca="1" si="204"/>
        <v>-2.84934177600173+7.96337678875935i</v>
      </c>
      <c r="AH181" s="223" t="str">
        <f t="shared" ca="1" si="205"/>
        <v>8.4348677539831-0.622193224839353i</v>
      </c>
      <c r="AI181" s="223" t="str">
        <f t="shared" ca="1" si="206"/>
        <v>-3.98697200816328-7.45909998876154i</v>
      </c>
      <c r="AJ181" s="223" t="str">
        <f t="shared" ca="1" si="207"/>
        <v>-5.20349620300462+6.66766418632015i</v>
      </c>
      <c r="AK181" s="223" t="str">
        <f t="shared" ca="1" si="208"/>
        <v>8.2043152856145+2.05507399634469i</v>
      </c>
      <c r="AL181" s="223" t="str">
        <f t="shared" ca="1" si="209"/>
        <v>-1.44595881070277-8.33326595963257i</v>
      </c>
      <c r="AM181" s="223" t="str">
        <f t="shared" ca="1" si="210"/>
        <v>-7.03239078872191+4.69889329852457i</v>
      </c>
      <c r="AN181" s="223" t="str">
        <f t="shared" ca="1" si="211"/>
        <v>7.14558937833941+4.52489457030581i</v>
      </c>
      <c r="AO181" s="223" t="str">
        <f t="shared" ca="1" si="212"/>
        <v>1.24101473068506-8.36624174133419i</v>
      </c>
      <c r="AP181" s="223" t="str">
        <f t="shared" ca="1" si="213"/>
        <v>-8.15141025866415+2.25579902277767i</v>
      </c>
      <c r="AQ181" s="223" t="str">
        <f t="shared" ca="1" si="214"/>
        <v>5.36556167774402+6.53795582109153i</v>
      </c>
      <c r="AR181" s="223" t="str">
        <f t="shared" ca="1" si="215"/>
        <v>5.36556167774402+6.53795582109153i</v>
      </c>
      <c r="AS181" s="223" t="str">
        <f t="shared" ca="1" si="216"/>
        <v>-8.44759671563178-0.415003814762161i</v>
      </c>
      <c r="AT181" s="223" t="str">
        <f t="shared" ca="1" si="217"/>
        <v>3.04391465711718+7.89105202089094i</v>
      </c>
      <c r="AU181" s="223" t="str">
        <f t="shared" ca="1" si="218"/>
        <v>5.98055676489328-5.98055676489314i</v>
      </c>
      <c r="AV181" s="223" t="str">
        <f t="shared" ca="1" si="219"/>
        <v>-7.89105202089085-3.04391465711744i</v>
      </c>
      <c r="AW181" s="223" t="str">
        <f t="shared" ca="1" si="220"/>
        <v>0.415003814761894+8.44759671563178i</v>
      </c>
      <c r="AX181" s="223" t="str">
        <f t="shared" ca="1" si="221"/>
        <v>7.55469863846845-3.80271572933644i</v>
      </c>
      <c r="AY181" s="223" t="str">
        <f t="shared" ca="1" si="222"/>
        <v>-6.53795582109136-5.36556167774423i</v>
      </c>
      <c r="AZ181" s="223" t="str">
        <f t="shared" ca="1" si="223"/>
        <v>-2.25579902277707+8.15141025866432i</v>
      </c>
      <c r="BA181" s="223" t="str">
        <f t="shared" ca="1" si="224"/>
        <v>8.3662417413341-1.24101473068568i</v>
      </c>
      <c r="BB181" s="223" t="str">
        <f t="shared" ca="1" si="225"/>
        <v>-4.52489457030563-7.14558937833952i</v>
      </c>
      <c r="BC181" s="223" t="str">
        <f t="shared" ca="1" si="226"/>
        <v>-4.69889329852474+7.03239078872179i</v>
      </c>
      <c r="BD181" s="223" t="str">
        <f t="shared" ca="1" si="227"/>
        <v>8.33326595963253+1.44595881070297i</v>
      </c>
      <c r="BE181" s="223" t="str">
        <f t="shared" ca="1" si="228"/>
        <v>-2.05507399634449-8.20431528561455i</v>
      </c>
      <c r="BF181" s="223" t="str">
        <f t="shared" ca="1" si="229"/>
        <v>-6.66766418632024+5.2034962030045i</v>
      </c>
      <c r="BG181" s="223" t="str">
        <f t="shared" ca="1" si="230"/>
        <v>7.45909998876141+3.98697200816352i</v>
      </c>
      <c r="BH181" s="223" t="str">
        <f t="shared" ca="1" si="231"/>
        <v>0.622193224839621-8.43486775398308i</v>
      </c>
      <c r="BI181" s="223" t="str">
        <f t="shared" ca="1" si="232"/>
        <v>-7.96337678875944+2.84934177600148i</v>
      </c>
      <c r="BJ181" s="223" t="str">
        <f t="shared" ca="1" si="233"/>
        <v>5.83198532274795+6.12552574327073i</v>
      </c>
      <c r="BK181" s="223" t="str">
        <f t="shared" ca="1" si="234"/>
        <v>3.23665399786294-7.81397397835043i</v>
      </c>
      <c r="BL181" s="223" t="str">
        <f t="shared" ca="1" si="235"/>
        <v>-8.45523716089497+0.207564421904474i</v>
      </c>
      <c r="BM181" s="223" t="str">
        <f t="shared" ca="1" si="236"/>
        <v>3.61616883674701+7.64574662020392i</v>
      </c>
      <c r="BN181" s="223" t="str">
        <f t="shared" ca="1" si="237"/>
        <v>5.52439513876295-6.40430923574371i</v>
      </c>
      <c r="BO181" s="223" t="str">
        <f t="shared" ca="1" si="238"/>
        <v>-8.09359512697471-2.45516524022949i</v>
      </c>
      <c r="BP181" s="223" t="str">
        <f t="shared" ca="1" si="239"/>
        <v>1.03532310979938+8.39417801184459i</v>
      </c>
      <c r="BQ181" s="223" t="str">
        <f t="shared" ca="1" si="240"/>
        <v>7.25448373210465-4.34817021479712i</v>
      </c>
      <c r="BR181" s="223" t="str">
        <f t="shared" ca="1" si="241"/>
        <v>-6.91495614985397-4.87006158911945i</v>
      </c>
      <c r="BS181" s="223" t="str">
        <f t="shared" ca="1" si="242"/>
        <v>-1.65003189920296+8.2952705301173i</v>
      </c>
      <c r="BT181" s="223" t="str">
        <f t="shared" ca="1" si="243"/>
        <v>8.252278339816-1.85311107017995i</v>
      </c>
      <c r="BU181" s="223" t="str">
        <f t="shared" ca="1" si="244"/>
        <v>-5.0382963367241-6.79335619996276i</v>
      </c>
      <c r="BV181" s="223" t="str">
        <f t="shared" ca="1" si="245"/>
        <v>-4.16882668413288+7.35900825613626i</v>
      </c>
      <c r="BW181" s="223" t="str">
        <f t="shared" ca="1" si="246"/>
        <v>8.41705794339901+0.829007848987867i</v>
      </c>
      <c r="BX181" s="223" t="str">
        <f t="shared" ca="1" si="247"/>
        <v>-2.65305255794133-8.03090471622101i</v>
      </c>
      <c r="BY181" s="223" t="str">
        <f t="shared" ca="1" si="248"/>
        <v>-6.26680493398911+5.67990091071574i</v>
      </c>
      <c r="BZ181" s="223" t="str">
        <f t="shared" ca="1" si="249"/>
        <v>7.73218909006912+3.42744369926567i</v>
      </c>
      <c r="CA181" s="223" t="str">
        <f t="shared" ca="1" si="250"/>
        <v>-3.15815495879165E-12-8.45778448745414i</v>
      </c>
      <c r="CB181" s="223" t="str">
        <f t="shared" ca="1" si="251"/>
        <v>-7.73218909006998+3.42744369926375i</v>
      </c>
      <c r="CC181" s="223" t="str">
        <f t="shared" ca="1" si="252"/>
        <v>6.26680493398762+5.67990091071739i</v>
      </c>
      <c r="CD181" s="223" t="str">
        <f t="shared" ca="1" si="253"/>
        <v>2.65305255794331-8.03090471622035i</v>
      </c>
      <c r="CE181" s="223" t="str">
        <f t="shared" ca="1" si="254"/>
        <v>-8.41705794339923+0.82900784898566i</v>
      </c>
      <c r="CF181" s="223" t="str">
        <f t="shared" ca="1" si="255"/>
        <v>4.16882668413838+7.35900825613314i</v>
      </c>
      <c r="CG181" s="223" t="str">
        <f t="shared" ca="1" si="256"/>
        <v>5.03829633672588-6.79335619996144i</v>
      </c>
      <c r="CH181" s="223" t="str">
        <f t="shared" ca="1" si="257"/>
        <v>-8.25227833981555-1.853111070182i</v>
      </c>
      <c r="CI181" s="223" t="str">
        <f t="shared" ca="1" si="258"/>
        <v>1.65003189920079+8.29527053011773i</v>
      </c>
      <c r="CJ181" s="223" t="str">
        <f t="shared" ca="1" si="259"/>
        <v>6.91495614985026-4.87006158912471i</v>
      </c>
      <c r="CK181" s="223" t="str">
        <f t="shared" ca="1" si="260"/>
        <v>-7.2544837321079-4.3481702147917i</v>
      </c>
      <c r="CL181" s="223" t="str">
        <f t="shared" ca="1" si="261"/>
        <v>-1.03532310980157+8.39417801184432i</v>
      </c>
      <c r="CM181" s="223" t="str">
        <f t="shared" ca="1" si="262"/>
        <v>8.09359512697532-2.45516524022747i</v>
      </c>
      <c r="CN181" s="223" t="str">
        <f t="shared" ca="1" si="263"/>
        <v>-5.52439513876127-6.40430923574516i</v>
      </c>
      <c r="CO181" s="223" t="str">
        <f t="shared" ca="1" si="264"/>
        <v>-3.61616883674434+7.64574662020518i</v>
      </c>
      <c r="CP181" s="223" t="str">
        <f t="shared" ca="1" si="265"/>
        <v>8.45523716089508+0.207564421899963i</v>
      </c>
      <c r="CQ181" s="223" t="str">
        <f t="shared" ca="1" si="266"/>
        <v>-3.23665399786101-7.81397397835123i</v>
      </c>
      <c r="CR181" s="223" t="str">
        <f t="shared" ca="1" si="267"/>
        <v>-5.83198532274834+6.12552574327036i</v>
      </c>
      <c r="CS181" s="223" t="str">
        <f t="shared" ca="1" si="268"/>
        <v>7.96337678875987+2.84934177600028i</v>
      </c>
      <c r="CT181" s="223" t="str">
        <f t="shared" ca="1" si="269"/>
        <v>-0.622193224842443-8.43486775398287i</v>
      </c>
      <c r="CU181" s="223" t="str">
        <f t="shared" ca="1" si="270"/>
        <v>-7.45909998876319+3.98697200816018i</v>
      </c>
      <c r="CV181" s="223" t="str">
        <f t="shared" ca="1" si="271"/>
        <v>6.66766418631895+5.20349620300616i</v>
      </c>
      <c r="CW181" s="223" t="str">
        <f t="shared" ca="1" si="272"/>
        <v>2.05507399634478-8.20431528561448i</v>
      </c>
      <c r="CX181" s="223" t="str">
        <f t="shared" ca="1" si="273"/>
        <v>-8.33326595963232+1.44595881070422i</v>
      </c>
      <c r="CY181" s="223" t="str">
        <f t="shared" ca="1" si="274"/>
        <v>4.6988932985273+7.03239078872009i</v>
      </c>
      <c r="CZ181" s="223" t="str">
        <f t="shared" ca="1" si="275"/>
        <v>4.52489457030883-7.14558937833749i</v>
      </c>
      <c r="DA181" s="223" t="str">
        <f t="shared" ca="1" si="276"/>
        <v>-8.3662417413339-1.24101473068705i</v>
      </c>
      <c r="DB181" s="223" t="str">
        <f t="shared" ca="1" si="277"/>
        <v>2.25579902277747+8.15141025866421i</v>
      </c>
      <c r="DC181" s="223" t="str">
        <f t="shared" ca="1" si="278"/>
        <v>6.5379558210901-5.36556167774577i</v>
      </c>
      <c r="DD181" s="223" t="str">
        <f t="shared" ca="1" si="279"/>
        <v>-7.55469863847016-3.80271572933306i</v>
      </c>
      <c r="DE181" s="223" t="str">
        <f t="shared" ca="1" si="280"/>
        <v>-0.415003814764949+8.44759671563164i</v>
      </c>
      <c r="DF181" s="223" t="str">
        <f t="shared" ca="1" si="281"/>
        <v>7.8910520208913-3.04391465711626i</v>
      </c>
      <c r="DG181" s="223" t="str">
        <f t="shared" ca="1" si="282"/>
        <v>-5.98055676489354-5.98055676489288i</v>
      </c>
      <c r="DH181" s="223" t="str">
        <f t="shared" ca="1" si="283"/>
        <v>-3.04391465711516+7.89105202089172i</v>
      </c>
      <c r="DI181" s="223" t="str">
        <f t="shared" ca="1" si="284"/>
        <v>8.44759671563159-0.415003814765889i</v>
      </c>
      <c r="DJ181" s="223" t="str">
        <f t="shared" ca="1" si="285"/>
        <v>-3.80271572933389-7.55469863846973i</v>
      </c>
      <c r="DK181" s="223" t="str">
        <f t="shared" ca="1" si="286"/>
        <v>-5.36556167774504+6.53795582109069i</v>
      </c>
      <c r="DL181" s="223" t="str">
        <f t="shared" ca="1" si="287"/>
        <v>8.15141025866446+2.25579902277657i</v>
      </c>
      <c r="DM181" s="223" t="str">
        <f t="shared" ca="1" si="288"/>
        <v>-1.24101473068798-8.36624174133376i</v>
      </c>
      <c r="DN181" s="223" t="str">
        <f t="shared" ca="1" si="289"/>
        <v>-7.14558937834149+4.52489457030251i</v>
      </c>
      <c r="DO181" s="223" t="str">
        <f t="shared" ca="1" si="290"/>
        <v>7.03239078872075+4.69889329852631i</v>
      </c>
      <c r="DP181" s="223" t="str">
        <f t="shared" ca="1" si="291"/>
        <v>1.44595881070329-8.33326595963248i</v>
      </c>
      <c r="DQ181" s="223" t="str">
        <f t="shared" ca="1" si="292"/>
        <v>-8.20431528561419+2.05507399634592i</v>
      </c>
      <c r="DR181" s="223" t="str">
        <f t="shared" ca="1" si="293"/>
        <v>5.2034962030069+6.66766418631837i</v>
      </c>
      <c r="DS181" s="223" t="str">
        <f t="shared" ca="1" si="294"/>
        <v>3.98697200816657-7.45909998875978i</v>
      </c>
      <c r="DT181" s="223" t="str">
        <f t="shared" ca="1" si="295"/>
        <v>-8.43486775398294-0.622193224841505i</v>
      </c>
      <c r="DU181" s="223" t="str">
        <f t="shared" ca="1" si="296"/>
        <v>2.8493417760014+7.96337678875947i</v>
      </c>
      <c r="DV181" s="223" t="str">
        <f t="shared" ca="1" si="297"/>
        <v>6.1255257432697-5.83198532274902i</v>
      </c>
      <c r="DW181" s="223" t="str">
        <f t="shared" ca="1" si="298"/>
        <v>-7.81397397835169-3.23665399785992i</v>
      </c>
      <c r="DX181" s="223" t="str">
        <f t="shared" ca="1" si="299"/>
        <v>0.207564421900904+8.45523716089507i</v>
      </c>
      <c r="DY181" s="223" t="str">
        <f t="shared" ca="1" si="300"/>
        <v>7.64574662020477-3.6161688367452i</v>
      </c>
      <c r="DZ181" s="223" t="str">
        <f t="shared" ca="1" si="301"/>
        <v>-6.40430923574577-5.52439513876055i</v>
      </c>
      <c r="EA181" s="223" t="str">
        <f t="shared" ca="1" si="302"/>
        <v>-2.45516524022658+8.09359512697559i</v>
      </c>
      <c r="EB181" s="223" t="str">
        <f t="shared" ca="1" si="303"/>
        <v>8.39417801184421-1.03532310980251i</v>
      </c>
      <c r="EC181" s="223" t="str">
        <f t="shared" ca="1" si="304"/>
        <v>-4.34817021479251-7.25448373210742i</v>
      </c>
      <c r="ED181" s="223" t="str">
        <f t="shared" ca="1" si="305"/>
        <v>-4.87006158912374+6.91495614985095i</v>
      </c>
      <c r="EE181" s="223" t="str">
        <f t="shared" ca="1" si="306"/>
        <v>8.29527053011792+1.65003189919987i</v>
      </c>
      <c r="EF181" s="223" t="str">
        <f t="shared" ca="1" si="307"/>
        <v>-1.85311107018315-8.25227833981528i</v>
      </c>
      <c r="EG181" s="223" t="str">
        <f t="shared" ca="1" si="308"/>
        <v>-6.79335619996088+5.03829633672664i</v>
      </c>
      <c r="EH181" s="223" t="str">
        <f t="shared" ca="1" si="309"/>
        <v>7.35900825613372+4.16882668413735i</v>
      </c>
      <c r="EI181" s="223" t="str">
        <f t="shared" ca="1" si="310"/>
        <v>0.829007848984724-8.41705794339932i</v>
      </c>
      <c r="EJ181" s="223" t="str">
        <f t="shared" ca="1" si="311"/>
        <v>-8.03090471621999+2.65305255794444i</v>
      </c>
      <c r="EK181" s="223" t="str">
        <f t="shared" ca="1" si="312"/>
        <v>5.67990091071809+6.26680493398699i</v>
      </c>
      <c r="EL181" s="223" t="str">
        <f t="shared" ca="1" si="313"/>
        <v>3.42744369927058-7.73218909006695i</v>
      </c>
      <c r="EM181" s="223" t="str">
        <f t="shared" ca="1" si="314"/>
        <v>-8.45778448745414-2.09715434187568E-12i</v>
      </c>
      <c r="EN181" s="223"/>
      <c r="EO181" s="223"/>
      <c r="EP181" s="223"/>
    </row>
    <row r="182" spans="1:146" ht="15" thickBot="1">
      <c r="A182" s="257">
        <f t="shared" si="181"/>
        <v>1.601562500000001E-3</v>
      </c>
      <c r="B182" s="256">
        <v>82</v>
      </c>
      <c r="C182" s="230">
        <f t="shared" si="182"/>
        <v>16400</v>
      </c>
      <c r="D182" s="229">
        <f t="shared" si="315"/>
        <v>103044.23903774521</v>
      </c>
      <c r="E182" s="229" t="str">
        <f t="shared" si="316"/>
        <v>103044.239037745i</v>
      </c>
      <c r="F182" s="229" t="str">
        <f t="shared" si="183"/>
        <v>0.699393655744747-0.450882523323479i</v>
      </c>
      <c r="G182" s="229" t="str">
        <f t="shared" si="184"/>
        <v>-4.67922376359295+1.73240184480924i</v>
      </c>
      <c r="H182" s="229" t="str">
        <f t="shared" si="180"/>
        <v>0.0358147964757392-0.00573756285580086i</v>
      </c>
      <c r="I182" s="229" t="str">
        <f t="shared" si="317"/>
        <v>-0.00620540696014428-0.00425980330653947i</v>
      </c>
      <c r="J182" s="255" t="str">
        <f ca="1">IMPRODUCT(1/N_FFT2,CS100)</f>
        <v>0.0216236069511767+0.000279860115221912i</v>
      </c>
      <c r="K182" s="254" t="str">
        <f t="shared" ca="1" si="318"/>
        <v>-0.000132991132034065-0.0000938489582967972i</v>
      </c>
      <c r="N182" s="246">
        <f t="shared" ca="1" si="185"/>
        <v>24.460263068666848</v>
      </c>
      <c r="O182" s="223">
        <f t="shared" ca="1" si="186"/>
        <v>8.4602630686668494</v>
      </c>
      <c r="P182" s="223" t="str">
        <f t="shared" ca="1" si="187"/>
        <v>-3.61722856676861-7.64798723108252i</v>
      </c>
      <c r="Q182" s="223" t="str">
        <f t="shared" ca="1" si="188"/>
        <v>-5.36713407301998+6.53987179027817i</v>
      </c>
      <c r="R182" s="223" t="str">
        <f t="shared" ca="1" si="189"/>
        <v>8.20671958685441+2.05567624245365i</v>
      </c>
      <c r="S182" s="223" t="str">
        <f t="shared" ca="1" si="190"/>
        <v>-1.65051544640734-8.29770148608752i</v>
      </c>
      <c r="T182" s="223" t="str">
        <f t="shared" ca="1" si="191"/>
        <v>-6.79534701506079+5.03977282582782i</v>
      </c>
      <c r="U182" s="223" t="str">
        <f t="shared" ca="1" si="192"/>
        <v>7.46128590223849+3.98814040325882i</v>
      </c>
      <c r="V182" s="223" t="str">
        <f t="shared" ca="1" si="193"/>
        <v>0.415125432977871-8.45007231128487i</v>
      </c>
      <c r="W182" s="223" t="str">
        <f t="shared" ca="1" si="194"/>
        <v>-7.8162638888024+3.23760250982911i</v>
      </c>
      <c r="X182" s="223" t="str">
        <f t="shared" ca="1" si="195"/>
        <v>6.26864144152799+5.68156542412443i</v>
      </c>
      <c r="Y182" s="223" t="str">
        <f t="shared" ca="1" si="196"/>
        <v>2.4558847343759-8.09596698131283i</v>
      </c>
      <c r="Z182" s="223" t="str">
        <f t="shared" ca="1" si="197"/>
        <v>-8.36869349564777+1.24137841408288i</v>
      </c>
      <c r="AA182" s="223" t="str">
        <f t="shared" ca="1" si="198"/>
        <v>4.70027032446612+7.03445165368214i</v>
      </c>
      <c r="AB182" s="223" t="str">
        <f t="shared" ca="1" si="199"/>
        <v>4.34944446019816-7.25660968212427i</v>
      </c>
      <c r="AC182" s="223" t="str">
        <f t="shared" ca="1" si="200"/>
        <v>-8.41952458956614-0.829250792426165i</v>
      </c>
      <c r="AD182" s="223" t="str">
        <f t="shared" ca="1" si="201"/>
        <v>2.85017678486263+7.96571048219042i</v>
      </c>
      <c r="AE182" s="223" t="str">
        <f t="shared" ca="1" si="202"/>
        <v>5.98230938647633-5.98230938647654i</v>
      </c>
      <c r="AF182" s="223" t="str">
        <f t="shared" ca="1" si="203"/>
        <v>-7.96571048219025-2.85017678486312i</v>
      </c>
      <c r="AG182" s="223" t="str">
        <f t="shared" ca="1" si="204"/>
        <v>0.829250792426518+8.4195245895661i</v>
      </c>
      <c r="AH182" s="223" t="str">
        <f t="shared" ca="1" si="205"/>
        <v>7.25660968212411-4.34944446019844i</v>
      </c>
      <c r="AI182" s="223" t="str">
        <f t="shared" ca="1" si="206"/>
        <v>-7.03445165368186-4.70027032446654i</v>
      </c>
      <c r="AJ182" s="223" t="str">
        <f t="shared" ca="1" si="207"/>
        <v>-1.24137841408258+8.36869349564781i</v>
      </c>
      <c r="AK182" s="223" t="str">
        <f t="shared" ca="1" si="208"/>
        <v>8.09596698131298-2.45588473437541i</v>
      </c>
      <c r="AL182" s="223" t="str">
        <f t="shared" ca="1" si="209"/>
        <v>-5.68156542412469-6.26864144152774i</v>
      </c>
      <c r="AM182" s="223" t="str">
        <f t="shared" ca="1" si="210"/>
        <v>-3.23760250982884+7.81626388880252i</v>
      </c>
      <c r="AN182" s="223" t="str">
        <f t="shared" ca="1" si="211"/>
        <v>8.45007231128489-0.415125432977354i</v>
      </c>
      <c r="AO182" s="223" t="str">
        <f t="shared" ca="1" si="212"/>
        <v>-3.98814040325912-7.46128590223833i</v>
      </c>
      <c r="AP182" s="223" t="str">
        <f t="shared" ca="1" si="213"/>
        <v>-5.03977282582825+6.79534701506048i</v>
      </c>
      <c r="AQ182" s="223" t="str">
        <f t="shared" ca="1" si="214"/>
        <v>8.29770148608748+1.65051544640751i</v>
      </c>
      <c r="AR182" s="223" t="str">
        <f t="shared" ca="1" si="215"/>
        <v>8.29770148608748+1.65051544640751i</v>
      </c>
      <c r="AS182" s="223" t="str">
        <f t="shared" ca="1" si="216"/>
        <v>-6.53987179027839+5.3671340730197i</v>
      </c>
      <c r="AT182" s="223" t="str">
        <f t="shared" ca="1" si="217"/>
        <v>7.64798723108252+3.61722856676861i</v>
      </c>
      <c r="AU182" s="223" t="str">
        <f t="shared" ca="1" si="218"/>
        <v>-2.94348959103456E-13-8.46026306866685i</v>
      </c>
      <c r="AV182" s="223" t="str">
        <f t="shared" ca="1" si="219"/>
        <v>-7.6479872310826+3.61722856676844i</v>
      </c>
      <c r="AW182" s="223" t="str">
        <f t="shared" ca="1" si="220"/>
        <v>6.53987179027827+5.36713407301985i</v>
      </c>
      <c r="AX182" s="223" t="str">
        <f t="shared" ca="1" si="221"/>
        <v>2.05567624245395-8.20671958685434i</v>
      </c>
      <c r="AY182" s="223" t="str">
        <f t="shared" ca="1" si="222"/>
        <v>-8.29770148608751+1.65051544640737i</v>
      </c>
      <c r="AZ182" s="223" t="str">
        <f t="shared" ca="1" si="223"/>
        <v>5.03977282582805+6.79534701506063i</v>
      </c>
      <c r="BA182" s="223" t="str">
        <f t="shared" ca="1" si="224"/>
        <v>3.98814040325929-7.46128590223823i</v>
      </c>
      <c r="BB182" s="223" t="str">
        <f t="shared" ca="1" si="225"/>
        <v>-8.45007231128488-0.415125432977547i</v>
      </c>
      <c r="BC182" s="223" t="str">
        <f t="shared" ca="1" si="226"/>
        <v>3.23760250982866+7.8162638888026i</v>
      </c>
      <c r="BD182" s="223" t="str">
        <f t="shared" ca="1" si="227"/>
        <v>5.68156542412479-6.26864144152766i</v>
      </c>
      <c r="BE182" s="223" t="str">
        <f t="shared" ca="1" si="228"/>
        <v>-8.09596698131291-2.45588473437565i</v>
      </c>
      <c r="BF182" s="223" t="str">
        <f t="shared" ca="1" si="229"/>
        <v>1.24137841408233+8.36869349564785i</v>
      </c>
      <c r="BG182" s="223" t="str">
        <f t="shared" ca="1" si="230"/>
        <v>7.03445165368196-4.70027032446639i</v>
      </c>
      <c r="BH182" s="223" t="str">
        <f t="shared" ca="1" si="231"/>
        <v>-7.25660968212444-4.34944446019788i</v>
      </c>
      <c r="BI182" s="223" t="str">
        <f t="shared" ca="1" si="232"/>
        <v>-0.82925079242665+8.41952458956608i</v>
      </c>
      <c r="BJ182" s="223" t="str">
        <f t="shared" ca="1" si="233"/>
        <v>7.96571048219029-2.85017678486299i</v>
      </c>
      <c r="BK182" s="223" t="str">
        <f t="shared" ca="1" si="234"/>
        <v>-5.98230938647616-5.98230938647672i</v>
      </c>
      <c r="BL182" s="223" t="str">
        <f t="shared" ca="1" si="235"/>
        <v>-2.85017678486284+7.96571048219035i</v>
      </c>
      <c r="BM182" s="223" t="str">
        <f t="shared" ca="1" si="236"/>
        <v>8.41952458956615-0.829250792425974i</v>
      </c>
      <c r="BN182" s="223" t="str">
        <f t="shared" ca="1" si="237"/>
        <v>-4.34944446019802-7.25660968212435i</v>
      </c>
      <c r="BO182" s="223" t="str">
        <f t="shared" ca="1" si="238"/>
        <v>-4.70027032446626+7.03445165368205i</v>
      </c>
      <c r="BP182" s="223" t="str">
        <f t="shared" ca="1" si="239"/>
        <v>8.36869349564788+1.24137841408217i</v>
      </c>
      <c r="BQ182" s="223" t="str">
        <f t="shared" ca="1" si="240"/>
        <v>-2.45588473437649-8.09596698131265i</v>
      </c>
      <c r="BR182" s="223" t="str">
        <f t="shared" ca="1" si="241"/>
        <v>-6.26864144152698+5.68156542412553i</v>
      </c>
      <c r="BS182" s="223" t="str">
        <f t="shared" ca="1" si="242"/>
        <v>7.81626388880298+3.23760250982773i</v>
      </c>
      <c r="BT182" s="223" t="str">
        <f t="shared" ca="1" si="243"/>
        <v>-0.415125432979389-8.45007231128479i</v>
      </c>
      <c r="BU182" s="223" t="str">
        <f t="shared" ca="1" si="244"/>
        <v>-7.46128590223736+3.98814040326092i</v>
      </c>
      <c r="BV182" s="223" t="str">
        <f t="shared" ca="1" si="245"/>
        <v>6.79534701506223+5.03977282582589i</v>
      </c>
      <c r="BW182" s="223" t="str">
        <f t="shared" ca="1" si="246"/>
        <v>1.65051544640474-8.29770148608803i</v>
      </c>
      <c r="BX182" s="223" t="str">
        <f t="shared" ca="1" si="247"/>
        <v>-8.20671958685369+2.05567624245656i</v>
      </c>
      <c r="BY182" s="223" t="str">
        <f t="shared" ca="1" si="248"/>
        <v>5.36713407302257+6.53987179027603i</v>
      </c>
      <c r="BZ182" s="223" t="str">
        <f t="shared" ca="1" si="249"/>
        <v>3.61722856676525-7.64798723108411i</v>
      </c>
      <c r="CA182" s="223" t="str">
        <f t="shared" ca="1" si="250"/>
        <v>-8.46026306866685+3.95506985920089E-12i</v>
      </c>
      <c r="CB182" s="223" t="str">
        <f t="shared" ca="1" si="251"/>
        <v>3.61722856676491+7.64798723108427i</v>
      </c>
      <c r="CC182" s="223" t="str">
        <f t="shared" ca="1" si="252"/>
        <v>5.36713407302288-6.5398717902758i</v>
      </c>
      <c r="CD182" s="223" t="str">
        <f t="shared" ca="1" si="253"/>
        <v>-8.20671958685359-2.05567624245693i</v>
      </c>
      <c r="CE182" s="223" t="str">
        <f t="shared" ca="1" si="254"/>
        <v>1.65051544640436+8.29770148608811i</v>
      </c>
      <c r="CF182" s="223" t="str">
        <f t="shared" ca="1" si="255"/>
        <v>6.79534701506239-5.03977282582568i</v>
      </c>
      <c r="CG182" s="223" t="str">
        <f t="shared" ca="1" si="256"/>
        <v>-7.46128590223725-3.98814040326115i</v>
      </c>
      <c r="CH182" s="223" t="str">
        <f t="shared" ca="1" si="257"/>
        <v>-0.415125432979654+8.45007231128478i</v>
      </c>
      <c r="CI182" s="223" t="str">
        <f t="shared" ca="1" si="258"/>
        <v>7.81626388880317-3.23760250982726i</v>
      </c>
      <c r="CJ182" s="223" t="str">
        <f t="shared" ca="1" si="259"/>
        <v>-6.26864144152664-5.6815654241259i</v>
      </c>
      <c r="CK182" s="223" t="str">
        <f t="shared" ca="1" si="260"/>
        <v>-2.45588473437698+8.09596698131251i</v>
      </c>
      <c r="CL182" s="223" t="str">
        <f t="shared" ca="1" si="261"/>
        <v>8.36869349564793-1.24137841408179i</v>
      </c>
      <c r="CM182" s="223" t="str">
        <f t="shared" ca="1" si="262"/>
        <v>-4.70027032446593-7.03445165368226i</v>
      </c>
      <c r="CN182" s="223" t="str">
        <f t="shared" ca="1" si="263"/>
        <v>-4.34944446019836+7.25660968212416i</v>
      </c>
      <c r="CO182" s="223" t="str">
        <f t="shared" ca="1" si="264"/>
        <v>8.41952458956612+0.829250792426357i</v>
      </c>
      <c r="CP182" s="223" t="str">
        <f t="shared" ca="1" si="265"/>
        <v>-2.85017678486327-7.96571048219019i</v>
      </c>
      <c r="CQ182" s="223" t="str">
        <f t="shared" ca="1" si="266"/>
        <v>-5.98230938647583+5.98230938647704i</v>
      </c>
      <c r="CR182" s="223" t="str">
        <f t="shared" ca="1" si="267"/>
        <v>7.96571048219077+2.85017678486165i</v>
      </c>
      <c r="CS182" s="223" t="str">
        <f t="shared" ca="1" si="268"/>
        <v>-0.829250792428061-8.41952458956595i</v>
      </c>
      <c r="CT182" s="223" t="str">
        <f t="shared" ca="1" si="269"/>
        <v>-7.25660968212328+4.34944446019982i</v>
      </c>
      <c r="CU182" s="223" t="str">
        <f t="shared" ca="1" si="270"/>
        <v>7.03445165368322+4.70027032446451i</v>
      </c>
      <c r="CV182" s="223" t="str">
        <f t="shared" ca="1" si="271"/>
        <v>1.24137841408034-8.36869349564815i</v>
      </c>
      <c r="CW182" s="223" t="str">
        <f t="shared" ca="1" si="272"/>
        <v>-8.09596698131208+2.45588473437839i</v>
      </c>
      <c r="CX182" s="223" t="str">
        <f t="shared" ca="1" si="273"/>
        <v>5.68156542412699+6.26864144152565i</v>
      </c>
      <c r="CY182" s="223" t="str">
        <f t="shared" ca="1" si="274"/>
        <v>3.2376025098259-7.81626388880373i</v>
      </c>
      <c r="CZ182" s="223" t="str">
        <f t="shared" ca="1" si="275"/>
        <v>-8.4500723112847+0.415125432981364i</v>
      </c>
      <c r="DA182" s="223" t="str">
        <f t="shared" ca="1" si="276"/>
        <v>3.98814040326266+7.46128590223643i</v>
      </c>
      <c r="DB182" s="223" t="str">
        <f t="shared" ca="1" si="277"/>
        <v>5.03977282583106-6.7953470150584i</v>
      </c>
      <c r="DC182" s="223" t="str">
        <f t="shared" ca="1" si="278"/>
        <v>-8.2977014860868-1.65051544641093i</v>
      </c>
      <c r="DD182" s="223" t="str">
        <f t="shared" ca="1" si="279"/>
        <v>2.05567624245042+8.20671958685522i</v>
      </c>
      <c r="DE182" s="223" t="str">
        <f t="shared" ca="1" si="280"/>
        <v>6.5398717902802-5.36713407301751i</v>
      </c>
      <c r="DF182" s="223" t="str">
        <f t="shared" ca="1" si="281"/>
        <v>-7.64798723108131-3.61722856677118i</v>
      </c>
      <c r="DG182" s="223" t="str">
        <f t="shared" ca="1" si="282"/>
        <v>-2.48332506368361E-12+8.46026306866685i</v>
      </c>
      <c r="DH182" s="223" t="str">
        <f t="shared" ca="1" si="283"/>
        <v>7.64798723108343-3.61722856676669i</v>
      </c>
      <c r="DI182" s="223" t="str">
        <f t="shared" ca="1" si="284"/>
        <v>-6.53987179027705-5.36713407302135i</v>
      </c>
      <c r="DJ182" s="223" t="str">
        <f t="shared" ca="1" si="285"/>
        <v>-2.05567624245501+8.20671958685408i</v>
      </c>
      <c r="DK182" s="223" t="str">
        <f t="shared" ca="1" si="286"/>
        <v>8.29770148608773-1.6505154464063i</v>
      </c>
      <c r="DL182" s="223" t="str">
        <f t="shared" ca="1" si="287"/>
        <v>-5.03977282582726-6.79534701506121i</v>
      </c>
      <c r="DM182" s="223" t="str">
        <f t="shared" ca="1" si="288"/>
        <v>-3.9881404032594+7.46128590223818i</v>
      </c>
      <c r="DN182" s="223" t="str">
        <f t="shared" ca="1" si="289"/>
        <v>8.45007231128487+0.415125432977679i</v>
      </c>
      <c r="DO182" s="223" t="str">
        <f t="shared" ca="1" si="290"/>
        <v>-3.23760250982931-7.81626388880232i</v>
      </c>
      <c r="DP182" s="223" t="str">
        <f t="shared" ca="1" si="291"/>
        <v>-5.68156542412426+6.26864144152813i</v>
      </c>
      <c r="DQ182" s="223" t="str">
        <f t="shared" ca="1" si="292"/>
        <v>8.09596698131315+2.45588473437485i</v>
      </c>
      <c r="DR182" s="223" t="str">
        <f t="shared" ca="1" si="293"/>
        <v>-1.24137841408375-8.36869349564764i</v>
      </c>
      <c r="DS182" s="223" t="str">
        <f t="shared" ca="1" si="294"/>
        <v>-7.03445165368116+4.70027032446758i</v>
      </c>
      <c r="DT182" s="223" t="str">
        <f t="shared" ca="1" si="295"/>
        <v>7.25660968212518+4.34944446019666i</v>
      </c>
      <c r="DU182" s="223" t="str">
        <f t="shared" ca="1" si="296"/>
        <v>0.829250792424389-8.41952458956631i</v>
      </c>
      <c r="DV182" s="223" t="str">
        <f t="shared" ca="1" si="297"/>
        <v>-7.96571048218953+2.85017678486513i</v>
      </c>
      <c r="DW182" s="223" t="str">
        <f t="shared" ca="1" si="298"/>
        <v>5.98230938647844+5.98230938647444i</v>
      </c>
      <c r="DX182" s="223" t="str">
        <f t="shared" ca="1" si="299"/>
        <v>2.85017678485979-7.96571048219143i</v>
      </c>
      <c r="DY182" s="223" t="str">
        <f t="shared" ca="1" si="300"/>
        <v>-8.41952458956575+0.829250792430029i</v>
      </c>
      <c r="DZ182" s="223" t="str">
        <f t="shared" ca="1" si="301"/>
        <v>4.34944446020152+7.25660968212226i</v>
      </c>
      <c r="EA182" s="223" t="str">
        <f t="shared" ca="1" si="302"/>
        <v>4.70027032447006-7.0344516536795i</v>
      </c>
      <c r="EB182" s="223" t="str">
        <f t="shared" ca="1" si="303"/>
        <v>-8.3686934956472-1.24137841408671i</v>
      </c>
      <c r="EC182" s="223" t="str">
        <f t="shared" ca="1" si="304"/>
        <v>2.45588473437223+8.09596698131395i</v>
      </c>
      <c r="ED182" s="223" t="str">
        <f t="shared" ca="1" si="305"/>
        <v>6.26864144152998-5.68156542412222i</v>
      </c>
      <c r="EE182" s="223" t="str">
        <f t="shared" ca="1" si="306"/>
        <v>-7.81626388880127-3.23760250983185i</v>
      </c>
      <c r="EF182" s="223" t="str">
        <f t="shared" ca="1" si="307"/>
        <v>0.415125432974934+8.45007231128501i</v>
      </c>
      <c r="EG182" s="223" t="str">
        <f t="shared" ca="1" si="308"/>
        <v>7.46128590223947-3.98814040325698i</v>
      </c>
      <c r="EH182" s="223" t="str">
        <f t="shared" ca="1" si="309"/>
        <v>-6.79534701505957-5.03977282582947i</v>
      </c>
      <c r="EI182" s="223" t="str">
        <f t="shared" ca="1" si="310"/>
        <v>-1.650515446409+8.29770148608719i</v>
      </c>
      <c r="EJ182" s="223" t="str">
        <f t="shared" ca="1" si="311"/>
        <v>8.20671958685474-2.05567624245234i</v>
      </c>
      <c r="EK182" s="223" t="str">
        <f t="shared" ca="1" si="312"/>
        <v>-5.36713407301922-6.53987179027879i</v>
      </c>
      <c r="EL182" s="223" t="str">
        <f t="shared" ca="1" si="313"/>
        <v>-3.61722856676918+7.64798723108225i</v>
      </c>
      <c r="EM182" s="223" t="str">
        <f t="shared" ca="1" si="314"/>
        <v>8.46026306866685+2.65334995440741E-13i</v>
      </c>
      <c r="EN182" s="223"/>
      <c r="EO182" s="223"/>
      <c r="EP182" s="223"/>
    </row>
    <row r="183" spans="1:146" ht="15" thickBot="1">
      <c r="A183" s="257">
        <f t="shared" si="181"/>
        <v>1.621093750000001E-3</v>
      </c>
      <c r="B183" s="256">
        <v>83</v>
      </c>
      <c r="C183" s="230">
        <f t="shared" si="182"/>
        <v>16600</v>
      </c>
      <c r="D183" s="229">
        <f t="shared" si="315"/>
        <v>104300.87609918113</v>
      </c>
      <c r="E183" s="229" t="str">
        <f t="shared" si="316"/>
        <v>104300.876099181i</v>
      </c>
      <c r="F183" s="229" t="str">
        <f t="shared" si="183"/>
        <v>0.697018390760974-0.452296602390002i</v>
      </c>
      <c r="G183" s="229" t="str">
        <f t="shared" si="184"/>
        <v>-4.65552201464976+1.76752335155985i</v>
      </c>
      <c r="H183" s="229" t="str">
        <f t="shared" si="180"/>
        <v>0.0358134190085689-0.00566846737060078i</v>
      </c>
      <c r="I183" s="229" t="str">
        <f t="shared" si="317"/>
        <v>-0.00618447992113738-0.00434570668707513i</v>
      </c>
      <c r="J183" s="255" t="str">
        <f ca="1">IMPRODUCT(1/N_FFT2,CT100)</f>
        <v>0.0673857106401293+0.00570948864822406i</v>
      </c>
      <c r="K183" s="254" t="str">
        <f t="shared" ca="1" si="318"/>
        <v>-0.000391933811427086-0.000328148751247023i</v>
      </c>
      <c r="N183" s="246">
        <f t="shared" ca="1" si="185"/>
        <v>24.462470192811921</v>
      </c>
      <c r="O183" s="223">
        <f t="shared" ca="1" si="186"/>
        <v>8.462470192811919</v>
      </c>
      <c r="P183" s="223" t="str">
        <f t="shared" ca="1" si="187"/>
        <v>-3.80482247555263-7.55888402436231i</v>
      </c>
      <c r="Q183" s="223" t="str">
        <f t="shared" ca="1" si="188"/>
        <v>-5.04108760814603+6.79711979379698i</v>
      </c>
      <c r="R183" s="223" t="str">
        <f t="shared" ca="1" si="189"/>
        <v>8.33788268036041+1.44675988774092i</v>
      </c>
      <c r="S183" s="223" t="str">
        <f t="shared" ca="1" si="190"/>
        <v>-2.45652542869595-8.09807906743324i</v>
      </c>
      <c r="T183" s="223" t="str">
        <f t="shared" ca="1" si="191"/>
        <v>-6.12891935170753+5.83521630657299i</v>
      </c>
      <c r="U183" s="223" t="str">
        <f t="shared" ca="1" si="192"/>
        <v>7.96778858683031+2.85092034259235i</v>
      </c>
      <c r="V183" s="223" t="str">
        <f t="shared" ca="1" si="193"/>
        <v>-1.03589669015517-8.39882847851745i</v>
      </c>
      <c r="W183" s="223" t="str">
        <f t="shared" ca="1" si="194"/>
        <v>-7.03628681033895+4.70149653694228i</v>
      </c>
      <c r="X183" s="223" t="str">
        <f t="shared" ca="1" si="195"/>
        <v>7.36308522741094+4.17113625983531i</v>
      </c>
      <c r="Y183" s="223" t="str">
        <f t="shared" ca="1" si="196"/>
        <v>0.415233731426503-8.45227677685225i</v>
      </c>
      <c r="Z183" s="223" t="str">
        <f t="shared" ca="1" si="197"/>
        <v>-7.73647280761915+3.42934254066281i</v>
      </c>
      <c r="AA183" s="223" t="str">
        <f t="shared" ca="1" si="198"/>
        <v>6.54157792031431+5.36853425775476i</v>
      </c>
      <c r="AB183" s="223" t="str">
        <f t="shared" ca="1" si="199"/>
        <v>1.85413771403573-8.25685019251413i</v>
      </c>
      <c r="AC183" s="223" t="str">
        <f t="shared" ca="1" si="200"/>
        <v>-8.2088605662549+2.05621252987509i</v>
      </c>
      <c r="AD183" s="223" t="str">
        <f t="shared" ca="1" si="201"/>
        <v>5.52745571425072+6.40785729329448i</v>
      </c>
      <c r="AE183" s="223" t="str">
        <f t="shared" ca="1" si="202"/>
        <v>3.23844713967257-7.81830300562576i</v>
      </c>
      <c r="AF183" s="223" t="str">
        <f t="shared" ca="1" si="203"/>
        <v>-8.43954076321923+0.622537926709066i</v>
      </c>
      <c r="AG183" s="223" t="str">
        <f t="shared" ca="1" si="204"/>
        <v>4.35057914877818+7.25850279564916i</v>
      </c>
      <c r="AH183" s="223" t="str">
        <f t="shared" ca="1" si="205"/>
        <v>4.5274014115199-7.14954811321652i</v>
      </c>
      <c r="AI183" s="223" t="str">
        <f t="shared" ca="1" si="206"/>
        <v>-8.42172108580512-0.829467128423819i</v>
      </c>
      <c r="AJ183" s="223" t="str">
        <f t="shared" ca="1" si="207"/>
        <v>3.04560101921857+7.89542375024704i</v>
      </c>
      <c r="AK183" s="223" t="str">
        <f t="shared" ca="1" si="208"/>
        <v>5.68304763810877-6.27027681264683i</v>
      </c>
      <c r="AL183" s="223" t="str">
        <f t="shared" ca="1" si="209"/>
        <v>-8.15592622933939-2.25704876017422i</v>
      </c>
      <c r="AM183" s="223" t="str">
        <f t="shared" ca="1" si="210"/>
        <v>1.65094603496794+8.29986620096095i</v>
      </c>
      <c r="AN183" s="223" t="str">
        <f t="shared" ca="1" si="211"/>
        <v>6.67135814539986-5.20637899696489i</v>
      </c>
      <c r="AO183" s="223" t="str">
        <f t="shared" ca="1" si="212"/>
        <v>-7.64998244767817-3.61817223393885i</v>
      </c>
      <c r="AP183" s="223" t="str">
        <f t="shared" ca="1" si="213"/>
        <v>0.207679414870541+8.4599214550059i</v>
      </c>
      <c r="AQ183" s="223" t="str">
        <f t="shared" ca="1" si="214"/>
        <v>7.4632324119549-3.98918083437891i</v>
      </c>
      <c r="AR183" s="223" t="str">
        <f t="shared" ca="1" si="215"/>
        <v>7.4632324119549-3.98918083437891i</v>
      </c>
      <c r="AS183" s="223" t="str">
        <f t="shared" ca="1" si="216"/>
        <v>-1.24170226645605+8.37087673100662i</v>
      </c>
      <c r="AT183" s="223" t="str">
        <f t="shared" ca="1" si="217"/>
        <v>8.03535392550344-2.65452237815518i</v>
      </c>
      <c r="AU183" s="223" t="str">
        <f t="shared" ca="1" si="218"/>
        <v>-5.98387005892627-5.9838700589264i</v>
      </c>
      <c r="AV183" s="223" t="str">
        <f t="shared" ca="1" si="219"/>
        <v>-2.65452237815529+8.03535392550341i</v>
      </c>
      <c r="AW183" s="223" t="str">
        <f t="shared" ca="1" si="220"/>
        <v>8.37087673100664-1.24170226645593i</v>
      </c>
      <c r="AX183" s="223" t="str">
        <f t="shared" ca="1" si="221"/>
        <v>-4.8727596566504-6.91878711139102i</v>
      </c>
      <c r="AY183" s="223" t="str">
        <f t="shared" ca="1" si="222"/>
        <v>-3.98918083437907+7.46323241195482i</v>
      </c>
      <c r="AZ183" s="223" t="str">
        <f t="shared" ca="1" si="223"/>
        <v>8.45992145500592+0.207679414869817i</v>
      </c>
      <c r="BA183" s="223" t="str">
        <f t="shared" ca="1" si="224"/>
        <v>-3.61817223393864-7.64998244767827i</v>
      </c>
      <c r="BB183" s="223" t="str">
        <f t="shared" ca="1" si="225"/>
        <v>-5.20637899696503+6.67135814539975i</v>
      </c>
      <c r="BC183" s="223" t="str">
        <f t="shared" ca="1" si="226"/>
        <v>8.29986620096108+1.65094603496723i</v>
      </c>
      <c r="BD183" s="223" t="str">
        <f t="shared" ca="1" si="227"/>
        <v>-2.25704876017411-8.15592622933942i</v>
      </c>
      <c r="BE183" s="223" t="str">
        <f t="shared" ca="1" si="228"/>
        <v>-6.27027681264696+5.68304763810864i</v>
      </c>
      <c r="BF183" s="223" t="str">
        <f t="shared" ca="1" si="229"/>
        <v>7.89542375024727+3.04560101921795i</v>
      </c>
      <c r="BG183" s="223" t="str">
        <f t="shared" ca="1" si="230"/>
        <v>-0.829467128423702-8.42172108580513i</v>
      </c>
      <c r="BH183" s="223" t="str">
        <f t="shared" ca="1" si="231"/>
        <v>-7.14954811321664+4.52740141151969i</v>
      </c>
      <c r="BI183" s="223" t="str">
        <f t="shared" ca="1" si="232"/>
        <v>7.25850279564907+4.35057914877834i</v>
      </c>
      <c r="BJ183" s="223" t="str">
        <f t="shared" ca="1" si="233"/>
        <v>0.622537926709245-8.43954076321922i</v>
      </c>
      <c r="BK183" s="223" t="str">
        <f t="shared" ca="1" si="234"/>
        <v>-7.8183030056258+3.23844713967246i</v>
      </c>
      <c r="BL183" s="223" t="str">
        <f t="shared" ca="1" si="235"/>
        <v>6.40785729329435+5.52745571425088i</v>
      </c>
      <c r="BM183" s="223" t="str">
        <f t="shared" ca="1" si="236"/>
        <v>2.056212529872-8.20886056625568i</v>
      </c>
      <c r="BN183" s="223" t="str">
        <f t="shared" ca="1" si="237"/>
        <v>-8.2568501925136+1.85413771403805i</v>
      </c>
      <c r="BO183" s="223" t="str">
        <f t="shared" ca="1" si="238"/>
        <v>5.368534257756+6.5415779203133i</v>
      </c>
      <c r="BP183" s="223" t="str">
        <f t="shared" ca="1" si="239"/>
        <v>3.42934254066297-7.73647280761908i</v>
      </c>
      <c r="BQ183" s="223" t="str">
        <f t="shared" ca="1" si="240"/>
        <v>-8.45227677685229+0.415233731425514i</v>
      </c>
      <c r="BR183" s="223" t="str">
        <f t="shared" ca="1" si="241"/>
        <v>4.17113625983374+7.36308522741183i</v>
      </c>
      <c r="BS183" s="223" t="str">
        <f t="shared" ca="1" si="242"/>
        <v>4.70149653694456-7.03628681033743i</v>
      </c>
      <c r="BT183" s="223" t="str">
        <f t="shared" ca="1" si="243"/>
        <v>-8.39882847851691-1.03589669015953i</v>
      </c>
      <c r="BU183" s="223" t="str">
        <f t="shared" ca="1" si="244"/>
        <v>2.85092034259539+7.96778858682922i</v>
      </c>
      <c r="BV183" s="223" t="str">
        <f t="shared" ca="1" si="245"/>
        <v>5.83521630657123-6.12891935170919i</v>
      </c>
      <c r="BW183" s="223" t="str">
        <f t="shared" ca="1" si="246"/>
        <v>-8.0980790674335-2.45652542869508i</v>
      </c>
      <c r="BX183" s="223" t="str">
        <f t="shared" ca="1" si="247"/>
        <v>1.44675988774068+8.33788268036045i</v>
      </c>
      <c r="BY183" s="223" t="str">
        <f t="shared" ca="1" si="248"/>
        <v>6.79711979379776-5.04108760814498i</v>
      </c>
      <c r="BZ183" s="223" t="str">
        <f t="shared" ca="1" si="249"/>
        <v>-7.55888402436124-3.80482247555474i</v>
      </c>
      <c r="CA183" s="223" t="str">
        <f t="shared" ca="1" si="250"/>
        <v>-3.54556776208472E-12+8.46247019281192i</v>
      </c>
      <c r="CB183" s="223" t="str">
        <f t="shared" ca="1" si="251"/>
        <v>7.55888402436054-3.80482247555614i</v>
      </c>
      <c r="CC183" s="223" t="str">
        <f t="shared" ca="1" si="252"/>
        <v>-6.79711979379862-5.04108760814382i</v>
      </c>
      <c r="CD183" s="223" t="str">
        <f t="shared" ca="1" si="253"/>
        <v>-1.44675988773937+8.33788268036068i</v>
      </c>
      <c r="CE183" s="223" t="str">
        <f t="shared" ca="1" si="254"/>
        <v>8.09807906743308-2.45652542869647i</v>
      </c>
      <c r="CF183" s="223" t="str">
        <f t="shared" ca="1" si="255"/>
        <v>-5.83521630657227-6.12891935170819i</v>
      </c>
      <c r="CG183" s="223" t="str">
        <f t="shared" ca="1" si="256"/>
        <v>-2.85092034259415+7.96778858682967i</v>
      </c>
      <c r="CH183" s="223" t="str">
        <f t="shared" ca="1" si="257"/>
        <v>8.39882847851777-1.0358966901526i</v>
      </c>
      <c r="CI183" s="223" t="str">
        <f t="shared" ca="1" si="258"/>
        <v>-4.70149653693866-7.03628681034137i</v>
      </c>
      <c r="CJ183" s="223" t="str">
        <f t="shared" ca="1" si="259"/>
        <v>-4.17113625983258+7.36308522741249i</v>
      </c>
      <c r="CK183" s="223" t="str">
        <f t="shared" ca="1" si="260"/>
        <v>8.45227677685237+0.415233731424069i</v>
      </c>
      <c r="CL183" s="223" t="str">
        <f t="shared" ca="1" si="261"/>
        <v>-3.42934254066419-7.73647280761854i</v>
      </c>
      <c r="CM183" s="223" t="str">
        <f t="shared" ca="1" si="262"/>
        <v>-5.36853425775497+6.54157792031414i</v>
      </c>
      <c r="CN183" s="223" t="str">
        <f t="shared" ca="1" si="263"/>
        <v>8.25685019251392+1.85413771403665i</v>
      </c>
      <c r="CO183" s="223" t="str">
        <f t="shared" ca="1" si="264"/>
        <v>-2.05621252987329-8.20886056625536i</v>
      </c>
      <c r="CP183" s="223" t="str">
        <f t="shared" ca="1" si="265"/>
        <v>-6.40785729329685+5.52745571424797i</v>
      </c>
      <c r="CQ183" s="223" t="str">
        <f t="shared" ca="1" si="266"/>
        <v>7.81830300562733+3.23844713966879i</v>
      </c>
      <c r="CR183" s="223" t="str">
        <f t="shared" ca="1" si="267"/>
        <v>-0.622537926712246-8.43954076321899i</v>
      </c>
      <c r="CS183" s="223" t="str">
        <f t="shared" ca="1" si="268"/>
        <v>-7.25850279564833+4.35057914877958i</v>
      </c>
      <c r="CT183" s="223" t="str">
        <f t="shared" ca="1" si="269"/>
        <v>7.14954811321691+4.52740141151929i</v>
      </c>
      <c r="CU183" s="223" t="str">
        <f t="shared" ca="1" si="270"/>
        <v>0.829467128424057-8.42172108580509i</v>
      </c>
      <c r="CV183" s="223" t="str">
        <f t="shared" ca="1" si="271"/>
        <v>-7.89542375024766+3.04560101921695i</v>
      </c>
      <c r="CW183" s="223" t="str">
        <f t="shared" ca="1" si="272"/>
        <v>6.27027681264502+5.68304763811077i</v>
      </c>
      <c r="CX183" s="223" t="str">
        <f t="shared" ca="1" si="273"/>
        <v>2.2570487601777-8.15592622933843i</v>
      </c>
      <c r="CY183" s="223" t="str">
        <f t="shared" ca="1" si="274"/>
        <v>-8.29986620096031+1.65094603497112i</v>
      </c>
      <c r="CZ183" s="223" t="str">
        <f t="shared" ca="1" si="275"/>
        <v>5.20637899696674+6.67135814539841i</v>
      </c>
      <c r="DA183" s="223" t="str">
        <f t="shared" ca="1" si="276"/>
        <v>3.61817223393755-7.64998244767879i</v>
      </c>
      <c r="DB183" s="223" t="str">
        <f t="shared" ca="1" si="277"/>
        <v>-8.4599214550059+0.207679414870422i</v>
      </c>
      <c r="DC183" s="223" t="str">
        <f t="shared" ca="1" si="278"/>
        <v>3.98918083437802+7.46323241195538i</v>
      </c>
      <c r="DD183" s="223" t="str">
        <f t="shared" ca="1" si="279"/>
        <v>4.87275965665217-6.91878711138977i</v>
      </c>
      <c r="DE183" s="223" t="str">
        <f t="shared" ca="1" si="280"/>
        <v>-8.37087673100623-1.24170226645866i</v>
      </c>
      <c r="DF183" s="223" t="str">
        <f t="shared" ca="1" si="281"/>
        <v>2.65452237815895+8.0353539255022i</v>
      </c>
      <c r="DG183" s="223" t="str">
        <f t="shared" ca="1" si="282"/>
        <v>5.98387005892406-5.98387005892862i</v>
      </c>
      <c r="DH183" s="223" t="str">
        <f t="shared" ca="1" si="283"/>
        <v>-8.03535392550414-2.65452237815306i</v>
      </c>
      <c r="DI183" s="223" t="str">
        <f t="shared" ca="1" si="284"/>
        <v>1.24170226645647+8.37087673100656i</v>
      </c>
      <c r="DJ183" s="223" t="str">
        <f t="shared" ca="1" si="285"/>
        <v>6.91878711139105-4.87275965665036i</v>
      </c>
      <c r="DK183" s="223" t="str">
        <f t="shared" ca="1" si="286"/>
        <v>-7.46323241195434-3.98918083437997i</v>
      </c>
      <c r="DL183" s="223" t="str">
        <f t="shared" ca="1" si="287"/>
        <v>-0.20767941487264+8.45992145500585i</v>
      </c>
      <c r="DM183" s="223" t="str">
        <f t="shared" ca="1" si="288"/>
        <v>7.64998244767973-3.61817223393555i</v>
      </c>
      <c r="DN183" s="223" t="str">
        <f t="shared" ca="1" si="289"/>
        <v>-6.67135814540223-5.20637899696186i</v>
      </c>
      <c r="DO183" s="223" t="str">
        <f t="shared" ca="1" si="290"/>
        <v>-1.65094603496481+8.29986620096156i</v>
      </c>
      <c r="DP183" s="223" t="str">
        <f t="shared" ca="1" si="291"/>
        <v>8.15592622933902-2.25704876017556i</v>
      </c>
      <c r="DQ183" s="223" t="str">
        <f t="shared" ca="1" si="292"/>
        <v>-5.68304763810913-6.27027681264651i</v>
      </c>
      <c r="DR183" s="223" t="str">
        <f t="shared" ca="1" si="293"/>
        <v>-3.04560101921879+7.89542375024695i</v>
      </c>
      <c r="DS183" s="223" t="str">
        <f t="shared" ca="1" si="294"/>
        <v>8.42172108580531-0.829467128421849i</v>
      </c>
      <c r="DT183" s="223" t="str">
        <f t="shared" ca="1" si="295"/>
        <v>-4.52740141151741-7.14954811321809i</v>
      </c>
      <c r="DU183" s="223" t="str">
        <f t="shared" ca="1" si="296"/>
        <v>-4.35057914878128+7.25850279564731i</v>
      </c>
      <c r="DV183" s="223" t="str">
        <f t="shared" ca="1" si="297"/>
        <v>8.43954076321945+0.622537926706064i</v>
      </c>
      <c r="DW183" s="223" t="str">
        <f t="shared" ca="1" si="298"/>
        <v>-3.23844713967452-7.81830300562495i</v>
      </c>
      <c r="DX183" s="223" t="str">
        <f t="shared" ca="1" si="299"/>
        <v>-5.52745571424964+6.4078572932954i</v>
      </c>
      <c r="DY183" s="223" t="str">
        <f t="shared" ca="1" si="300"/>
        <v>8.20886056625482+2.05621252987544i</v>
      </c>
      <c r="DZ183" s="223" t="str">
        <f t="shared" ca="1" si="301"/>
        <v>-1.85413771403448-8.2568501925144i</v>
      </c>
      <c r="EA183" s="223" t="str">
        <f t="shared" ca="1" si="302"/>
        <v>-6.54157792031555+5.36853425775326i</v>
      </c>
      <c r="EB183" s="223" t="str">
        <f t="shared" ca="1" si="303"/>
        <v>7.73647280761764+3.42934254066621i</v>
      </c>
      <c r="EC183" s="223" t="str">
        <f t="shared" ca="1" si="304"/>
        <v>-0.415233731421853-8.45227677685248i</v>
      </c>
      <c r="ED183" s="223" t="str">
        <f t="shared" ca="1" si="305"/>
        <v>-7.36308522740943+4.17113625983798i</v>
      </c>
      <c r="EE183" s="223" t="str">
        <f t="shared" ca="1" si="306"/>
        <v>7.03628681034013+4.70149653694051i</v>
      </c>
      <c r="EF183" s="223" t="str">
        <f t="shared" ca="1" si="307"/>
        <v>1.03589669015457-8.39882847851752i</v>
      </c>
      <c r="EG183" s="223" t="str">
        <f t="shared" ca="1" si="308"/>
        <v>-7.96778858683041+2.85092034259206i</v>
      </c>
      <c r="EH183" s="223" t="str">
        <f t="shared" ca="1" si="309"/>
        <v>6.12891935170666+5.83521630657388i</v>
      </c>
      <c r="EI183" s="223" t="str">
        <f t="shared" ca="1" si="310"/>
        <v>2.45652542869836-8.0980790674325i</v>
      </c>
      <c r="EJ183" s="223" t="str">
        <f t="shared" ca="1" si="311"/>
        <v>-8.33788268036106+1.44675988773718i</v>
      </c>
      <c r="EK183" s="223" t="str">
        <f t="shared" ca="1" si="312"/>
        <v>5.0410876081488+6.79711979379493i</v>
      </c>
      <c r="EL183" s="223" t="str">
        <f t="shared" ca="1" si="313"/>
        <v>3.80482247555061-7.55888402436333i</v>
      </c>
      <c r="EM183" s="223" t="str">
        <f t="shared" ca="1" si="314"/>
        <v>-8.46247019281192+1.56750775563854E-12i</v>
      </c>
      <c r="EN183" s="223"/>
      <c r="EO183" s="223"/>
      <c r="EP183" s="223"/>
    </row>
    <row r="184" spans="1:146" ht="15" thickBot="1">
      <c r="A184" s="257">
        <f t="shared" si="181"/>
        <v>1.640625000000001E-3</v>
      </c>
      <c r="B184" s="256">
        <v>84</v>
      </c>
      <c r="C184" s="230">
        <f t="shared" si="182"/>
        <v>16800</v>
      </c>
      <c r="D184" s="229">
        <f t="shared" si="315"/>
        <v>105557.51316061705</v>
      </c>
      <c r="E184" s="229" t="str">
        <f t="shared" si="316"/>
        <v>105557.513160617i</v>
      </c>
      <c r="F184" s="229" t="str">
        <f t="shared" si="183"/>
        <v>0.694625370987821-0.453726785743528i</v>
      </c>
      <c r="G184" s="229" t="str">
        <f t="shared" si="184"/>
        <v>-4.63136819690346+1.80187325709282i</v>
      </c>
      <c r="H184" s="229" t="str">
        <f t="shared" si="180"/>
        <v>0.0358120803891158-0.0056010124736902i</v>
      </c>
      <c r="I184" s="229" t="str">
        <f t="shared" si="317"/>
        <v>-0.00616351285490459-0.00443160129351858i</v>
      </c>
      <c r="J184" s="255" t="str">
        <f ca="1">IMPRODUCT(1/N_FFT2,CU100)</f>
        <v>0.0445823621128074-0.000267705964940617i</v>
      </c>
      <c r="K184" s="254" t="str">
        <f t="shared" ca="1" si="318"/>
        <v>-0.000275970328084813-0.000195921244450985i</v>
      </c>
      <c r="N184" s="246">
        <f t="shared" ca="1" si="185"/>
        <v>24.464446413508902</v>
      </c>
      <c r="O184" s="223">
        <f t="shared" ca="1" si="186"/>
        <v>8.4644464135089006</v>
      </c>
      <c r="P184" s="223" t="str">
        <f t="shared" ca="1" si="187"/>
        <v>-3.9901124183666-7.46497528301068i</v>
      </c>
      <c r="Q184" s="223" t="str">
        <f t="shared" ca="1" si="188"/>
        <v>-4.7025944663351+7.0379299777959i</v>
      </c>
      <c r="R184" s="223" t="str">
        <f t="shared" ca="1" si="189"/>
        <v>8.42368779045931+0.82966083192491i</v>
      </c>
      <c r="S184" s="223" t="str">
        <f t="shared" ca="1" si="190"/>
        <v>-3.23920340659198-7.82012879547943i</v>
      </c>
      <c r="T184" s="223" t="str">
        <f t="shared" ca="1" si="191"/>
        <v>-5.36978795889316+6.54310555957106i</v>
      </c>
      <c r="U184" s="223" t="str">
        <f t="shared" ca="1" si="192"/>
        <v>8.30180444913142+1.6513315764998i</v>
      </c>
      <c r="V184" s="223" t="str">
        <f t="shared" ca="1" si="193"/>
        <v>-2.45709909528303-8.09997019273053i</v>
      </c>
      <c r="W184" s="223" t="str">
        <f t="shared" ca="1" si="194"/>
        <v>-5.98526745798238+5.98526745798222i</v>
      </c>
      <c r="X184" s="223" t="str">
        <f t="shared" ca="1" si="195"/>
        <v>8.09997019273046+2.45709909528326i</v>
      </c>
      <c r="Y184" s="223" t="str">
        <f t="shared" ca="1" si="196"/>
        <v>-1.65133157649957-8.30180444913148i</v>
      </c>
      <c r="Z184" s="223" t="str">
        <f t="shared" ca="1" si="197"/>
        <v>-6.54310555957122+5.36978795889296i</v>
      </c>
      <c r="AA184" s="223" t="str">
        <f t="shared" ca="1" si="198"/>
        <v>7.82012879547938+3.23920340659212i</v>
      </c>
      <c r="AB184" s="223" t="str">
        <f t="shared" ca="1" si="199"/>
        <v>-0.829660831924741-8.42368779045933i</v>
      </c>
      <c r="AC184" s="223" t="str">
        <f t="shared" ca="1" si="200"/>
        <v>-7.03792997779603+4.7025944663349i</v>
      </c>
      <c r="AD184" s="223" t="str">
        <f t="shared" ca="1" si="201"/>
        <v>7.46497528301056+3.99011241836682i</v>
      </c>
      <c r="AE184" s="223" t="str">
        <f t="shared" ca="1" si="202"/>
        <v>2.36426872793027E-13-8.4644464135089i</v>
      </c>
      <c r="AF184" s="223" t="str">
        <f t="shared" ca="1" si="203"/>
        <v>-7.4649752830108+3.99011241836638i</v>
      </c>
      <c r="AG184" s="223" t="str">
        <f t="shared" ca="1" si="204"/>
        <v>7.03792997779575+4.70259446633532i</v>
      </c>
      <c r="AH184" s="223" t="str">
        <f t="shared" ca="1" si="205"/>
        <v>0.829660831925212-8.42368779045929i</v>
      </c>
      <c r="AI184" s="223" t="str">
        <f t="shared" ca="1" si="206"/>
        <v>-7.82012879547955+3.23920340659169i</v>
      </c>
      <c r="AJ184" s="223" t="str">
        <f t="shared" ca="1" si="207"/>
        <v>6.54310555957091+5.36978795889335i</v>
      </c>
      <c r="AK184" s="223" t="str">
        <f t="shared" ca="1" si="208"/>
        <v>1.65133157650006-8.30180444913137i</v>
      </c>
      <c r="AL184" s="223" t="str">
        <f t="shared" ca="1" si="209"/>
        <v>-8.09997019273059+2.45709909528281i</v>
      </c>
      <c r="AM184" s="223" t="str">
        <f t="shared" ca="1" si="210"/>
        <v>5.98526745798205+5.98526745798254i</v>
      </c>
      <c r="AN184" s="223" t="str">
        <f t="shared" ca="1" si="211"/>
        <v>2.45709909528349-8.09997019273039i</v>
      </c>
      <c r="AO184" s="223" t="str">
        <f t="shared" ca="1" si="212"/>
        <v>-8.30180444913153+1.6513315764993i</v>
      </c>
      <c r="AP184" s="223" t="str">
        <f t="shared" ca="1" si="213"/>
        <v>5.36978795889276+6.54310555957139i</v>
      </c>
      <c r="AQ184" s="223" t="str">
        <f t="shared" ca="1" si="214"/>
        <v>3.23920340659156-7.8201287954796i</v>
      </c>
      <c r="AR184" s="223" t="str">
        <f t="shared" ca="1" si="215"/>
        <v>3.23920340659156-7.8201287954796i</v>
      </c>
      <c r="AS184" s="223" t="str">
        <f t="shared" ca="1" si="216"/>
        <v>4.70259446633469+7.03792997779618i</v>
      </c>
      <c r="AT184" s="223" t="str">
        <f t="shared" ca="1" si="217"/>
        <v>3.99011241836626-7.46497528301085i</v>
      </c>
      <c r="AU184" s="223" t="str">
        <f t="shared" ca="1" si="218"/>
        <v>-8.4644464135089+3.69155382002859E-13i</v>
      </c>
      <c r="AV184" s="223" t="str">
        <f t="shared" ca="1" si="219"/>
        <v>3.99011241836696+7.46497528301048i</v>
      </c>
      <c r="AW184" s="223" t="str">
        <f t="shared" ca="1" si="220"/>
        <v>4.70259446633482-7.03792997779609i</v>
      </c>
      <c r="AX184" s="223" t="str">
        <f t="shared" ca="1" si="221"/>
        <v>-8.42368779045935-0.829660831924609i</v>
      </c>
      <c r="AY184" s="223" t="str">
        <f t="shared" ca="1" si="222"/>
        <v>3.23920340659219+7.82012879547934i</v>
      </c>
      <c r="AZ184" s="223" t="str">
        <f t="shared" ca="1" si="223"/>
        <v>5.36978795889289-6.54310555957129i</v>
      </c>
      <c r="BA184" s="223" t="str">
        <f t="shared" ca="1" si="224"/>
        <v>-8.30180444913151-1.65133157649941i</v>
      </c>
      <c r="BB184" s="223" t="str">
        <f t="shared" ca="1" si="225"/>
        <v>2.45709909528333+8.09997019273043i</v>
      </c>
      <c r="BC184" s="223" t="str">
        <f t="shared" ca="1" si="226"/>
        <v>5.98526745798212-5.98526745798247i</v>
      </c>
      <c r="BD184" s="223" t="str">
        <f t="shared" ca="1" si="227"/>
        <v>-8.09997019273054-2.45709909528297i</v>
      </c>
      <c r="BE184" s="223" t="str">
        <f t="shared" ca="1" si="228"/>
        <v>1.6513315764999+8.30180444913141i</v>
      </c>
      <c r="BF184" s="223" t="str">
        <f t="shared" ca="1" si="229"/>
        <v>6.54310555957096-5.36978795889328i</v>
      </c>
      <c r="BG184" s="223" t="str">
        <f t="shared" ca="1" si="230"/>
        <v>-7.82012879547949-3.23920340659184i</v>
      </c>
      <c r="BH184" s="223" t="str">
        <f t="shared" ca="1" si="231"/>
        <v>0.82966083192511+8.4236877904593i</v>
      </c>
      <c r="BI184" s="223" t="str">
        <f t="shared" ca="1" si="232"/>
        <v>7.03792997779581-4.70259446633524i</v>
      </c>
      <c r="BJ184" s="223" t="str">
        <f t="shared" ca="1" si="233"/>
        <v>-7.46497528301072-3.99011241836652i</v>
      </c>
      <c r="BK184" s="223" t="str">
        <f t="shared" ca="1" si="234"/>
        <v>1.32728509209831E-13+8.4644464135089i</v>
      </c>
      <c r="BL184" s="223" t="str">
        <f t="shared" ca="1" si="235"/>
        <v>7.4649752830098-3.99011241836824i</v>
      </c>
      <c r="BM184" s="223" t="str">
        <f t="shared" ca="1" si="236"/>
        <v>-7.03792997779549-4.70259446633572i</v>
      </c>
      <c r="BN184" s="223" t="str">
        <f t="shared" ca="1" si="237"/>
        <v>-0.829660831928196+8.42368779045899i</v>
      </c>
      <c r="BO184" s="223" t="str">
        <f t="shared" ca="1" si="238"/>
        <v>7.82012879547847-3.23920340659431i</v>
      </c>
      <c r="BP184" s="223" t="str">
        <f t="shared" ca="1" si="239"/>
        <v>-6.54310555957113-5.36978795889306i</v>
      </c>
      <c r="BQ184" s="223" t="str">
        <f t="shared" ca="1" si="240"/>
        <v>-1.65133157650223+8.30180444913094i</v>
      </c>
      <c r="BR184" s="223" t="str">
        <f t="shared" ca="1" si="241"/>
        <v>8.09997019272953-2.45709909528633i</v>
      </c>
      <c r="BS184" s="223" t="str">
        <f t="shared" ca="1" si="242"/>
        <v>-5.9852674579829-5.98526745798169i</v>
      </c>
      <c r="BT184" s="223" t="str">
        <f t="shared" ca="1" si="243"/>
        <v>-2.4570990952848+8.09997019272999i</v>
      </c>
      <c r="BU184" s="223" t="str">
        <f t="shared" ca="1" si="244"/>
        <v>8.30180444913228-1.65133157649554i</v>
      </c>
      <c r="BV184" s="223" t="str">
        <f t="shared" ca="1" si="245"/>
        <v>-5.36978795889439-6.54310555957005i</v>
      </c>
      <c r="BW184" s="223" t="str">
        <f t="shared" ca="1" si="246"/>
        <v>-3.23920340659283+7.82012879547908i</v>
      </c>
      <c r="BX184" s="223" t="str">
        <f t="shared" ca="1" si="247"/>
        <v>8.42368779045965-0.829660831921522i</v>
      </c>
      <c r="BY184" s="223" t="str">
        <f t="shared" ca="1" si="248"/>
        <v>-4.70259446633714-7.03792997779453i</v>
      </c>
      <c r="BZ184" s="223" t="str">
        <f t="shared" ca="1" si="249"/>
        <v>-3.99011241836674+7.46497528301061i</v>
      </c>
      <c r="CA184" s="223" t="str">
        <f t="shared" ca="1" si="250"/>
        <v>8.4644464135089+2.62972574634993E-12i</v>
      </c>
      <c r="CB184" s="223" t="str">
        <f t="shared" ca="1" si="251"/>
        <v>-3.99011241836952-7.46497528300912i</v>
      </c>
      <c r="CC184" s="223" t="str">
        <f t="shared" ca="1" si="252"/>
        <v>-4.70259446633441+7.03792997779636i</v>
      </c>
      <c r="CD184" s="223" t="str">
        <f t="shared" ca="1" si="253"/>
        <v>8.42368779045913+0.829660831926876i</v>
      </c>
      <c r="CE184" s="223" t="str">
        <f t="shared" ca="1" si="254"/>
        <v>-3.23920340659564-7.82012879547792i</v>
      </c>
      <c r="CF184" s="223" t="str">
        <f t="shared" ca="1" si="255"/>
        <v>-5.36978795889195+6.54310555957206i</v>
      </c>
      <c r="CG184" s="223" t="str">
        <f t="shared" ca="1" si="256"/>
        <v>8.30180444913125+1.6513315765007i</v>
      </c>
      <c r="CH184" s="223" t="str">
        <f t="shared" ca="1" si="257"/>
        <v>-2.45709909527955-8.09997019273158i</v>
      </c>
      <c r="CI184" s="223" t="str">
        <f t="shared" ca="1" si="258"/>
        <v>-5.98526745798075+5.98526745798384i</v>
      </c>
      <c r="CJ184" s="223" t="str">
        <f t="shared" ca="1" si="259"/>
        <v>8.09997019273041+2.45709909528342i</v>
      </c>
      <c r="CK184" s="223" t="str">
        <f t="shared" ca="1" si="260"/>
        <v>-1.65133157649696-8.30180444913199i</v>
      </c>
      <c r="CL184" s="223" t="str">
        <f t="shared" ca="1" si="261"/>
        <v>-6.54310555956913+5.36978795889551i</v>
      </c>
      <c r="CM184" s="223" t="str">
        <f t="shared" ca="1" si="262"/>
        <v>7.82012879547968+3.23920340659139i</v>
      </c>
      <c r="CN184" s="223" t="str">
        <f t="shared" ca="1" si="263"/>
        <v>-0.829660831922843-8.42368779045952i</v>
      </c>
      <c r="CO184" s="223" t="str">
        <f t="shared" ca="1" si="264"/>
        <v>-7.0379299777938+4.70259446633824i</v>
      </c>
      <c r="CP184" s="223" t="str">
        <f t="shared" ca="1" si="265"/>
        <v>7.46497528301129+3.99011241836546i</v>
      </c>
      <c r="CQ184" s="223" t="str">
        <f t="shared" ca="1" si="266"/>
        <v>1.18213436396514E-12-8.4644464135089i</v>
      </c>
      <c r="CR184" s="223" t="str">
        <f t="shared" ca="1" si="267"/>
        <v>-7.4649752830124+3.99011241836337i</v>
      </c>
      <c r="CS184" s="223" t="str">
        <f t="shared" ca="1" si="268"/>
        <v>7.03792997779717+4.70259446633321i</v>
      </c>
      <c r="CT184" s="223" t="str">
        <f t="shared" ca="1" si="269"/>
        <v>0.829660831925435-8.42368779045926i</v>
      </c>
      <c r="CU184" s="223" t="str">
        <f t="shared" ca="1" si="270"/>
        <v>-7.82012879548058+3.2392034065892i</v>
      </c>
      <c r="CV184" s="223" t="str">
        <f t="shared" ca="1" si="271"/>
        <v>6.54310555957297+5.36978795889083i</v>
      </c>
      <c r="CW184" s="223" t="str">
        <f t="shared" ca="1" si="272"/>
        <v>1.65133157649928-8.30180444913153i</v>
      </c>
      <c r="CX184" s="223" t="str">
        <f t="shared" ca="1" si="273"/>
        <v>-8.09997019273117+2.45709909528093i</v>
      </c>
      <c r="CY184" s="223" t="str">
        <f t="shared" ca="1" si="274"/>
        <v>5.98526745798486+5.98526745797973i</v>
      </c>
      <c r="CZ184" s="223" t="str">
        <f t="shared" ca="1" si="275"/>
        <v>2.45709909528204-8.09997019273083i</v>
      </c>
      <c r="DA184" s="223" t="str">
        <f t="shared" ca="1" si="276"/>
        <v>-8.30180444913171+1.65133157649838i</v>
      </c>
      <c r="DB184" s="223" t="str">
        <f t="shared" ca="1" si="277"/>
        <v>5.36978795889012+6.54310555957355i</v>
      </c>
      <c r="DC184" s="223" t="str">
        <f t="shared" ca="1" si="278"/>
        <v>3.23920340659005-7.82012879548023i</v>
      </c>
      <c r="DD184" s="223" t="str">
        <f t="shared" ca="1" si="279"/>
        <v>-8.42368779045938+0.829660831924283i</v>
      </c>
      <c r="DE184" s="223" t="str">
        <f t="shared" ca="1" si="280"/>
        <v>4.70259446633245+7.03792997779767i</v>
      </c>
      <c r="DF184" s="223" t="str">
        <f t="shared" ca="1" si="281"/>
        <v>3.99011241836418-7.46497528301197i</v>
      </c>
      <c r="DG184" s="223" t="str">
        <f t="shared" ca="1" si="282"/>
        <v>-8.4644464135089+2.65457018419662E-13i</v>
      </c>
      <c r="DH184" s="223" t="str">
        <f t="shared" ca="1" si="283"/>
        <v>3.99011241836465+7.46497528301172i</v>
      </c>
      <c r="DI184" s="223" t="str">
        <f t="shared" ca="1" si="284"/>
        <v>4.702594466332-7.03792997779797i</v>
      </c>
      <c r="DJ184" s="223" t="str">
        <f t="shared" ca="1" si="285"/>
        <v>-8.42368779045941-0.829660831923995i</v>
      </c>
      <c r="DK184" s="223" t="str">
        <f t="shared" ca="1" si="286"/>
        <v>3.23920340659054+7.82012879548003i</v>
      </c>
      <c r="DL184" s="223" t="str">
        <f t="shared" ca="1" si="287"/>
        <v>5.36978795889622-6.54310555956855i</v>
      </c>
      <c r="DM184" s="223" t="str">
        <f t="shared" ca="1" si="288"/>
        <v>-8.30180444913181-1.65133157649786i</v>
      </c>
      <c r="DN184" s="223" t="str">
        <f t="shared" ca="1" si="289"/>
        <v>2.45709909528232+8.09997019273075i</v>
      </c>
      <c r="DO184" s="223" t="str">
        <f t="shared" ca="1" si="290"/>
        <v>5.98526745798466-5.98526745797993i</v>
      </c>
      <c r="DP184" s="223" t="str">
        <f t="shared" ca="1" si="291"/>
        <v>-8.09997019273125-2.45709909528065i</v>
      </c>
      <c r="DQ184" s="223" t="str">
        <f t="shared" ca="1" si="292"/>
        <v>1.6513315764998+8.30180444913142i</v>
      </c>
      <c r="DR184" s="223" t="str">
        <f t="shared" ca="1" si="293"/>
        <v>6.54310555957263-5.36978795889124i</v>
      </c>
      <c r="DS184" s="223" t="str">
        <f t="shared" ca="1" si="294"/>
        <v>-7.82012879548079-3.23920340658871i</v>
      </c>
      <c r="DT184" s="223" t="str">
        <f t="shared" ca="1" si="295"/>
        <v>0.829660831925724+8.42368779045924i</v>
      </c>
      <c r="DU184" s="223" t="str">
        <f t="shared" ca="1" si="296"/>
        <v>7.03792997779687-4.70259446633365i</v>
      </c>
      <c r="DV184" s="223" t="str">
        <f t="shared" ca="1" si="297"/>
        <v>-7.46497528300868-3.99011241837033i</v>
      </c>
      <c r="DW184" s="223" t="str">
        <f t="shared" ca="1" si="298"/>
        <v>1.71304840080446E-12+8.4644464135089i</v>
      </c>
      <c r="DX184" s="223" t="str">
        <f t="shared" ca="1" si="299"/>
        <v>7.46497528301104-3.99011241836592i</v>
      </c>
      <c r="DY184" s="223" t="str">
        <f t="shared" ca="1" si="300"/>
        <v>-7.03792997779396-4.702594466338i</v>
      </c>
      <c r="DZ184" s="223" t="str">
        <f t="shared" ca="1" si="301"/>
        <v>-0.829660831922554+8.42368779045955i</v>
      </c>
      <c r="EA184" s="223" t="str">
        <f t="shared" ca="1" si="302"/>
        <v>7.82012879547948-3.23920340659188i</v>
      </c>
      <c r="EB184" s="223" t="str">
        <f t="shared" ca="1" si="303"/>
        <v>-6.54310555956947-5.3697879588951i</v>
      </c>
      <c r="EC184" s="223" t="str">
        <f t="shared" ca="1" si="304"/>
        <v>-1.65133157649644+8.30180444913209i</v>
      </c>
      <c r="ED184" s="223" t="str">
        <f t="shared" ca="1" si="305"/>
        <v>8.09997019273032-2.4570990952837i</v>
      </c>
      <c r="EE184" s="223" t="str">
        <f t="shared" ca="1" si="306"/>
        <v>-5.98526745798095-5.98526745798364i</v>
      </c>
      <c r="EF184" s="223" t="str">
        <f t="shared" ca="1" si="307"/>
        <v>-2.45709909527927+8.09997019273167i</v>
      </c>
      <c r="EG184" s="223" t="str">
        <f t="shared" ca="1" si="308"/>
        <v>8.30180444913115-1.65133157650122i</v>
      </c>
      <c r="EH184" s="223" t="str">
        <f t="shared" ca="1" si="309"/>
        <v>-5.36978795889236-6.54310555957172i</v>
      </c>
      <c r="EI184" s="223" t="str">
        <f t="shared" ca="1" si="310"/>
        <v>-3.23920340659537+7.82012879547803i</v>
      </c>
      <c r="EJ184" s="223" t="str">
        <f t="shared" ca="1" si="311"/>
        <v>8.42368779045909-0.829660831927165i</v>
      </c>
      <c r="EK184" s="223" t="str">
        <f t="shared" ca="1" si="312"/>
        <v>-4.70259446633485-7.03792997779607i</v>
      </c>
      <c r="EL184" s="223" t="str">
        <f t="shared" ca="1" si="313"/>
        <v>-3.99011241836906+7.46497528300936i</v>
      </c>
      <c r="EM184" s="223" t="str">
        <f t="shared" ca="1" si="314"/>
        <v>8.4644464135089-2.92006574673529E-12i</v>
      </c>
      <c r="EN184" s="223"/>
      <c r="EO184" s="223"/>
      <c r="EP184" s="223"/>
    </row>
    <row r="185" spans="1:146" ht="15" thickBot="1">
      <c r="A185" s="257">
        <f t="shared" si="181"/>
        <v>1.660156250000001E-3</v>
      </c>
      <c r="B185" s="256">
        <v>85</v>
      </c>
      <c r="C185" s="230">
        <f t="shared" si="182"/>
        <v>17000</v>
      </c>
      <c r="D185" s="229">
        <f t="shared" si="315"/>
        <v>106814.15022205297</v>
      </c>
      <c r="E185" s="229" t="str">
        <f t="shared" si="316"/>
        <v>106814.150222053i</v>
      </c>
      <c r="F185" s="229" t="str">
        <f t="shared" si="183"/>
        <v>0.692214846076141-0.455171545087317i</v>
      </c>
      <c r="G185" s="229" t="str">
        <f t="shared" si="184"/>
        <v>-4.60679007593472+1.83545616424259i</v>
      </c>
      <c r="H185" s="229" t="str">
        <f t="shared" si="180"/>
        <v>0.0358107787794768-0.00553514014801634i</v>
      </c>
      <c r="I185" s="229" t="str">
        <f t="shared" si="317"/>
        <v>-0.00614249838238025-0.00451749966071564i</v>
      </c>
      <c r="J185" s="255" t="str">
        <f ca="1">IMPRODUCT(1/N_FFT2,CV100)</f>
        <v>0.000735597314736832-0.00571015408512699i</v>
      </c>
      <c r="K185" s="254" t="str">
        <f t="shared" ca="1" si="318"/>
        <v>-0.0000303140244580494+0.0000317515516112875i</v>
      </c>
      <c r="N185" s="246">
        <f t="shared" ca="1" si="185"/>
        <v>24.466224554144453</v>
      </c>
      <c r="O185" s="223">
        <f t="shared" ca="1" si="186"/>
        <v>8.4662245541444552</v>
      </c>
      <c r="P185" s="223" t="str">
        <f t="shared" ca="1" si="187"/>
        <v>-4.17298677774919-7.36635184836625i</v>
      </c>
      <c r="Q185" s="223" t="str">
        <f t="shared" ca="1" si="188"/>
        <v>-4.35250927624174+7.26172301877648i</v>
      </c>
      <c r="R185" s="223" t="str">
        <f t="shared" ca="1" si="189"/>
        <v>8.46367468559501+0.207771551509522i</v>
      </c>
      <c r="S185" s="223" t="str">
        <f t="shared" ca="1" si="190"/>
        <v>-3.99095062805984-7.46654346304816i</v>
      </c>
      <c r="T185" s="223" t="str">
        <f t="shared" ca="1" si="191"/>
        <v>-4.5294099858967+7.15271999877373i</v>
      </c>
      <c r="U185" s="223" t="str">
        <f t="shared" ca="1" si="192"/>
        <v>8.45602661589213+0.415417949205823i</v>
      </c>
      <c r="V185" s="223" t="str">
        <f t="shared" ca="1" si="193"/>
        <v>-3.80651047894333-7.56223751114001i</v>
      </c>
      <c r="W185" s="223" t="str">
        <f t="shared" ca="1" si="194"/>
        <v>-4.70358234834214+7.0394084477009i</v>
      </c>
      <c r="X185" s="223" t="str">
        <f t="shared" ca="1" si="195"/>
        <v>8.44328495194704+0.622814114662827i</v>
      </c>
      <c r="Y185" s="223" t="str">
        <f t="shared" ca="1" si="196"/>
        <v>-3.61977743024883-7.65337635012546i</v>
      </c>
      <c r="Z185" s="223" t="str">
        <f t="shared" ca="1" si="197"/>
        <v>-4.87492144865922+6.92185662019958i</v>
      </c>
      <c r="AA185" s="223" t="str">
        <f t="shared" ca="1" si="198"/>
        <v>8.42545736886172+0.829835120184855i</v>
      </c>
      <c r="AB185" s="223" t="str">
        <f t="shared" ca="1" si="199"/>
        <v>-3.43086396298252-7.73990508137577i</v>
      </c>
      <c r="AC185" s="223" t="str">
        <f t="shared" ca="1" si="200"/>
        <v>-5.04332407858068+6.80013532509514i</v>
      </c>
      <c r="AD185" s="223" t="str">
        <f t="shared" ca="1" si="201"/>
        <v>8.40255460530548+1.03635626406085i</v>
      </c>
      <c r="AE185" s="223" t="str">
        <f t="shared" ca="1" si="202"/>
        <v>-3.23988387155398-7.8217715832184i</v>
      </c>
      <c r="AF185" s="223" t="str">
        <f t="shared" ca="1" si="203"/>
        <v>-5.20868879865921+6.67431788274432i</v>
      </c>
      <c r="AG185" s="223" t="str">
        <f t="shared" ca="1" si="204"/>
        <v>8.37459045704676+1.24225314567521i</v>
      </c>
      <c r="AH185" s="223" t="str">
        <f t="shared" ca="1" si="205"/>
        <v>-3.04695219522748-7.89892654233452i</v>
      </c>
      <c r="AI185" s="223" t="str">
        <f t="shared" ca="1" si="206"/>
        <v>-5.37091599937086+6.54448008086972i</v>
      </c>
      <c r="AJ185" s="223" t="str">
        <f t="shared" ca="1" si="207"/>
        <v>8.3415817686428+1.44740174044548i</v>
      </c>
      <c r="AK185" s="223" t="str">
        <f t="shared" ca="1" si="208"/>
        <v>-2.85218514883146-7.97132348346144i</v>
      </c>
      <c r="AL185" s="223" t="str">
        <f t="shared" ca="1" si="209"/>
        <v>-5.52990796111534+6.41070012890883i</v>
      </c>
      <c r="AM185" s="223" t="str">
        <f t="shared" ca="1" si="210"/>
        <v>8.30354842329324+1.65167847452914i</v>
      </c>
      <c r="AN185" s="223" t="str">
        <f t="shared" ca="1" si="211"/>
        <v>-2.65570005275184-8.03891879738888i</v>
      </c>
      <c r="AO185" s="223" t="str">
        <f t="shared" ca="1" si="212"/>
        <v>-5.68556891308126+6.27305861090126i</v>
      </c>
      <c r="AP185" s="223" t="str">
        <f t="shared" ca="1" si="213"/>
        <v>8.26051333086315+1.85496029925997i</v>
      </c>
      <c r="AQ185" s="223" t="str">
        <f t="shared" ca="1" si="214"/>
        <v>-2.45761526226347-8.10167176722731i</v>
      </c>
      <c r="AR185" s="223" t="str">
        <f t="shared" ca="1" si="215"/>
        <v>-2.45761526226347-8.10167176722731i</v>
      </c>
      <c r="AS185" s="223" t="str">
        <f t="shared" ca="1" si="216"/>
        <v>8.21250241408324+2.05712476526715i</v>
      </c>
      <c r="AT185" s="223" t="str">
        <f t="shared" ca="1" si="217"/>
        <v>-2.25805009623726-8.15954459293417i</v>
      </c>
      <c r="AU185" s="223" t="str">
        <f t="shared" ca="1" si="218"/>
        <v>-5.98652479328361+5.98652479328359i</v>
      </c>
      <c r="AV185" s="223" t="str">
        <f t="shared" ca="1" si="219"/>
        <v>8.15954459293414+2.2580500962374i</v>
      </c>
      <c r="AW185" s="223" t="str">
        <f t="shared" ca="1" si="220"/>
        <v>-2.05712476526707-8.21250241408326i</v>
      </c>
      <c r="AX185" s="223" t="str">
        <f t="shared" ca="1" si="221"/>
        <v>-6.13163843695136+5.83780509093094i</v>
      </c>
      <c r="AY185" s="223" t="str">
        <f t="shared" ca="1" si="222"/>
        <v>8.10167176722728+2.45761526226356i</v>
      </c>
      <c r="AZ185" s="223" t="str">
        <f t="shared" ca="1" si="223"/>
        <v>-1.85496029925983-8.26051333086318i</v>
      </c>
      <c r="BA185" s="223" t="str">
        <f t="shared" ca="1" si="224"/>
        <v>-6.27305861090132+5.68556891308119i</v>
      </c>
      <c r="BB185" s="223" t="str">
        <f t="shared" ca="1" si="225"/>
        <v>8.03891879738884+2.65570005275198i</v>
      </c>
      <c r="BC185" s="223" t="str">
        <f t="shared" ca="1" si="226"/>
        <v>-1.65167847452905-8.30354842329326i</v>
      </c>
      <c r="BD185" s="223" t="str">
        <f t="shared" ca="1" si="227"/>
        <v>-6.41070012890893+5.52990796111522i</v>
      </c>
      <c r="BE185" s="223" t="str">
        <f t="shared" ca="1" si="228"/>
        <v>7.9713234834614+2.85218514883154i</v>
      </c>
      <c r="BF185" s="223" t="str">
        <f t="shared" ca="1" si="229"/>
        <v>-1.44740174044533-8.34158176864282i</v>
      </c>
      <c r="BG185" s="223" t="str">
        <f t="shared" ca="1" si="230"/>
        <v>-6.54448008086978+5.37091599937079i</v>
      </c>
      <c r="BH185" s="223" t="str">
        <f t="shared" ca="1" si="231"/>
        <v>7.89892654233447+3.04695219522762i</v>
      </c>
      <c r="BI185" s="223" t="str">
        <f t="shared" ca="1" si="232"/>
        <v>-1.24225314567512-8.37459045704676i</v>
      </c>
      <c r="BJ185" s="223" t="str">
        <f t="shared" ca="1" si="233"/>
        <v>-6.67431788274433+5.20868879865918i</v>
      </c>
      <c r="BK185" s="223" t="str">
        <f t="shared" ca="1" si="234"/>
        <v>7.82177158321965+3.23988387155095i</v>
      </c>
      <c r="BL185" s="223" t="str">
        <f t="shared" ca="1" si="235"/>
        <v>-1.03635626405984-8.4025546053056i</v>
      </c>
      <c r="BM185" s="223" t="str">
        <f t="shared" ca="1" si="236"/>
        <v>-6.80013532509321+5.04332407858329i</v>
      </c>
      <c r="BN185" s="223" t="str">
        <f t="shared" ca="1" si="237"/>
        <v>7.7399050813754+3.43086396298334i</v>
      </c>
      <c r="BO185" s="223" t="str">
        <f t="shared" ca="1" si="238"/>
        <v>-0.829835120188926-8.42545736886132i</v>
      </c>
      <c r="BP185" s="223" t="str">
        <f t="shared" ca="1" si="239"/>
        <v>-6.92185662019962+4.87492144865918i</v>
      </c>
      <c r="BQ185" s="223" t="str">
        <f t="shared" ca="1" si="240"/>
        <v>7.6533763501236+3.61977743025274i</v>
      </c>
      <c r="BR185" s="223" t="str">
        <f t="shared" ca="1" si="241"/>
        <v>-0.622814114662768-8.44328495194704i</v>
      </c>
      <c r="BS185" s="223" t="str">
        <f t="shared" ca="1" si="242"/>
        <v>-7.03940844770283+4.70358234833924i</v>
      </c>
      <c r="BT185" s="223" t="str">
        <f t="shared" ca="1" si="243"/>
        <v>7.56223751114036+3.80651047894264i</v>
      </c>
      <c r="BU185" s="223" t="str">
        <f t="shared" ca="1" si="244"/>
        <v>-0.415417949202324-8.4560266158923i</v>
      </c>
      <c r="BV185" s="223" t="str">
        <f t="shared" ca="1" si="245"/>
        <v>-7.15271999877288+4.52940998589806i</v>
      </c>
      <c r="BW185" s="223" t="str">
        <f t="shared" ca="1" si="246"/>
        <v>7.46654346304686+3.99095062806227i</v>
      </c>
      <c r="BX185" s="223" t="str">
        <f t="shared" ca="1" si="247"/>
        <v>-0.207771551511289-8.46367468559497i</v>
      </c>
      <c r="BY185" s="223" t="str">
        <f t="shared" ca="1" si="248"/>
        <v>-7.26172301877768+4.35250927623973i</v>
      </c>
      <c r="BZ185" s="223" t="str">
        <f t="shared" ca="1" si="249"/>
        <v>7.36635184836727+4.1729867777474i</v>
      </c>
      <c r="CA185" s="223" t="str">
        <f t="shared" ca="1" si="250"/>
        <v>1.71341560707099E-12-8.46622455414446i</v>
      </c>
      <c r="CB185" s="223" t="str">
        <f t="shared" ca="1" si="251"/>
        <v>-7.36635184836493+4.17298677775153i</v>
      </c>
      <c r="CC185" s="223" t="str">
        <f t="shared" ca="1" si="252"/>
        <v>7.26172301877579+4.35250927624287i</v>
      </c>
      <c r="CD185" s="223" t="str">
        <f t="shared" ca="1" si="253"/>
        <v>0.207771551506296-8.46367468559509i</v>
      </c>
      <c r="CE185" s="223" t="str">
        <f t="shared" ca="1" si="254"/>
        <v>-7.46654346304854+3.99095062805914i</v>
      </c>
      <c r="CF185" s="223" t="str">
        <f t="shared" ca="1" si="255"/>
        <v>7.15271999877548+4.52940998589394i</v>
      </c>
      <c r="CG185" s="223" t="str">
        <f t="shared" ca="1" si="256"/>
        <v>0.415417949205988-8.45602661589212i</v>
      </c>
      <c r="CH185" s="223" t="str">
        <f t="shared" ca="1" si="257"/>
        <v>-7.56223751113811+3.8065104789471i</v>
      </c>
      <c r="CI185" s="223" t="str">
        <f t="shared" ca="1" si="258"/>
        <v>7.03940844770086+4.70358234834219i</v>
      </c>
      <c r="CJ185" s="223" t="str">
        <f t="shared" ca="1" si="259"/>
        <v>0.622814114666306-8.44328495194677i</v>
      </c>
      <c r="CK185" s="223" t="str">
        <f t="shared" ca="1" si="260"/>
        <v>-7.65337635012517+3.61977743024943i</v>
      </c>
      <c r="CL185" s="223" t="str">
        <f t="shared" ca="1" si="261"/>
        <v>6.92185662019751+4.87492144866217i</v>
      </c>
      <c r="CM185" s="223" t="str">
        <f t="shared" ca="1" si="262"/>
        <v>0.829835120184075-8.42545736886179i</v>
      </c>
      <c r="CN185" s="223" t="str">
        <f t="shared" ca="1" si="263"/>
        <v>-7.73990508137683+3.4308639629801i</v>
      </c>
      <c r="CO185" s="223" t="str">
        <f t="shared" ca="1" si="264"/>
        <v>6.80013532509604+5.04332407857947i</v>
      </c>
      <c r="CP185" s="223" t="str">
        <f t="shared" ca="1" si="265"/>
        <v>1.03635626406337-8.40255460530517i</v>
      </c>
      <c r="CQ185" s="223" t="str">
        <f t="shared" ca="1" si="266"/>
        <v>-7.82177158321779+3.23988387155546i</v>
      </c>
      <c r="CR185" s="223" t="str">
        <f t="shared" ca="1" si="267"/>
        <v>6.67431788274319+5.20868879866065i</v>
      </c>
      <c r="CS185" s="223" t="str">
        <f t="shared" ca="1" si="268"/>
        <v>1.24225314567292-8.37459045704709i</v>
      </c>
      <c r="CT185" s="223" t="str">
        <f t="shared" ca="1" si="269"/>
        <v>-7.89892654233514+3.04695219522589i</v>
      </c>
      <c r="CU185" s="223" t="str">
        <f t="shared" ca="1" si="270"/>
        <v>6.5444800808718+5.37091599936832i</v>
      </c>
      <c r="CV185" s="223" t="str">
        <f t="shared" ca="1" si="271"/>
        <v>1.44740174044646-8.34158176864263i</v>
      </c>
      <c r="CW185" s="223" t="str">
        <f t="shared" ca="1" si="272"/>
        <v>-7.97132348346037+2.85218514883443i</v>
      </c>
      <c r="CX185" s="223" t="str">
        <f t="shared" ca="1" si="273"/>
        <v>6.41070012890826+5.529907961116i</v>
      </c>
      <c r="CY185" s="223" t="str">
        <f t="shared" ca="1" si="274"/>
        <v>1.6516784745251-8.30354842329404i</v>
      </c>
      <c r="CZ185" s="223" t="str">
        <f t="shared" ca="1" si="275"/>
        <v>-8.03891879738893+2.65570005275171i</v>
      </c>
      <c r="DA185" s="223" t="str">
        <f t="shared" ca="1" si="276"/>
        <v>6.27305861089829+5.68556891308454i</v>
      </c>
      <c r="DB185" s="223" t="str">
        <f t="shared" ca="1" si="277"/>
        <v>1.85496029925919-8.26051333086333i</v>
      </c>
      <c r="DC185" s="223" t="str">
        <f t="shared" ca="1" si="278"/>
        <v>-8.10167176722832+2.45761526226016i</v>
      </c>
      <c r="DD185" s="223" t="str">
        <f t="shared" ca="1" si="279"/>
        <v>6.13163843695173+5.83780509093055i</v>
      </c>
      <c r="DE185" s="223" t="str">
        <f t="shared" ca="1" si="280"/>
        <v>2.05712476527063-8.21250241408237i</v>
      </c>
      <c r="DF185" s="223" t="str">
        <f t="shared" ca="1" si="281"/>
        <v>-8.15954459293373+2.25805009623886i</v>
      </c>
      <c r="DG185" s="223" t="str">
        <f t="shared" ca="1" si="282"/>
        <v>5.9865247932817+5.9865247932855i</v>
      </c>
      <c r="DH185" s="223" t="str">
        <f t="shared" ca="1" si="283"/>
        <v>2.25805009623593-8.15954459293454i</v>
      </c>
      <c r="DI185" s="223" t="str">
        <f t="shared" ca="1" si="284"/>
        <v>-8.21250241408373+2.05712476526517i</v>
      </c>
      <c r="DJ185" s="223" t="str">
        <f t="shared" ca="1" si="285"/>
        <v>5.83780509093275+6.13163843694963i</v>
      </c>
      <c r="DK185" s="223" t="str">
        <f t="shared" ca="1" si="286"/>
        <v>2.45761526226531-8.10167176722676i</v>
      </c>
      <c r="DL185" s="223" t="str">
        <f t="shared" ca="1" si="287"/>
        <v>-8.26051333086266+1.85496029926215i</v>
      </c>
      <c r="DM185" s="223" t="str">
        <f t="shared" ca="1" si="288"/>
        <v>5.68556891308055+6.27305861090191i</v>
      </c>
      <c r="DN185" s="223" t="str">
        <f t="shared" ca="1" si="289"/>
        <v>2.65570005274882-8.03891879738989i</v>
      </c>
      <c r="DO185" s="223" t="str">
        <f t="shared" ca="1" si="290"/>
        <v>-8.30354842329345+1.65167847452808i</v>
      </c>
      <c r="DP185" s="223" t="str">
        <f t="shared" ca="1" si="291"/>
        <v>5.5299079611183+6.41070012890628i</v>
      </c>
      <c r="DQ185" s="223" t="str">
        <f t="shared" ca="1" si="292"/>
        <v>2.85218514883157-7.9713234834614i</v>
      </c>
      <c r="DR185" s="223" t="str">
        <f t="shared" ca="1" si="293"/>
        <v>-8.34158176864355+1.44740174044116i</v>
      </c>
      <c r="DS185" s="223" t="str">
        <f t="shared" ca="1" si="294"/>
        <v>5.37091599937068+6.54448008086987i</v>
      </c>
      <c r="DT185" s="223" t="str">
        <f t="shared" ca="1" si="295"/>
        <v>3.04695219523091-7.89892654233321i</v>
      </c>
      <c r="DU185" s="223" t="str">
        <f t="shared" ca="1" si="296"/>
        <v>-8.37459045704665+1.24225314567593i</v>
      </c>
      <c r="DV185" s="223" t="str">
        <f t="shared" ca="1" si="297"/>
        <v>5.20868879865641+6.6743178827465i</v>
      </c>
      <c r="DW185" s="223" t="str">
        <f t="shared" ca="1" si="298"/>
        <v>3.23988387155265-7.82177158321895i</v>
      </c>
      <c r="DX185" s="223" t="str">
        <f t="shared" ca="1" si="299"/>
        <v>-8.40255460530582+1.03635626405802i</v>
      </c>
      <c r="DY185" s="223" t="str">
        <f t="shared" ca="1" si="300"/>
        <v>5.04332407858191+6.80013532509423i</v>
      </c>
      <c r="DZ185" s="223" t="str">
        <f t="shared" ca="1" si="301"/>
        <v>3.43086396298502-7.73990508137466i</v>
      </c>
      <c r="EA185" s="223" t="str">
        <f t="shared" ca="1" si="302"/>
        <v>-8.4254573688615+0.829835120187102i</v>
      </c>
      <c r="EB185" s="223" t="str">
        <f t="shared" ca="1" si="303"/>
        <v>4.87492144865758+6.92185662020074i</v>
      </c>
      <c r="EC185" s="223" t="str">
        <f t="shared" ca="1" si="304"/>
        <v>3.61977743024668-7.65337635012648i</v>
      </c>
      <c r="ED185" s="223" t="str">
        <f t="shared" ca="1" si="305"/>
        <v>-8.44328495194717+0.62281411466094i</v>
      </c>
      <c r="EE185" s="223" t="str">
        <f t="shared" ca="1" si="306"/>
        <v>4.70358234834471+7.03940844769917i</v>
      </c>
      <c r="EF185" s="223" t="str">
        <f t="shared" ca="1" si="307"/>
        <v>3.80651047894418-7.56223751113959i</v>
      </c>
      <c r="EG185" s="223" t="str">
        <f t="shared" ca="1" si="308"/>
        <v>-8.45602661589197+0.415417949209024i</v>
      </c>
      <c r="EH185" s="223" t="str">
        <f t="shared" ca="1" si="309"/>
        <v>4.52940998589671+7.15271999877372i</v>
      </c>
      <c r="EI185" s="223" t="str">
        <f t="shared" ca="1" si="310"/>
        <v>3.99095062805625-7.46654346305008i</v>
      </c>
      <c r="EJ185" s="223" t="str">
        <f t="shared" ca="1" si="311"/>
        <v>-8.46367468559502+0.207771551509335i</v>
      </c>
      <c r="EK185" s="223" t="str">
        <f t="shared" ca="1" si="312"/>
        <v>4.35250927623826+7.26172301877856i</v>
      </c>
      <c r="EL185" s="223" t="str">
        <f t="shared" ca="1" si="313"/>
        <v>4.17298677774889-7.36635184836642i</v>
      </c>
      <c r="EM185" s="223" t="str">
        <f t="shared" ca="1" si="314"/>
        <v>-8.46622455414446-3.426831214142E-12i</v>
      </c>
      <c r="EN185" s="223"/>
      <c r="EO185" s="223"/>
      <c r="EP185" s="223"/>
    </row>
    <row r="186" spans="1:146" ht="15" thickBot="1">
      <c r="A186" s="257">
        <f t="shared" si="181"/>
        <v>1.6796875000000011E-3</v>
      </c>
      <c r="B186" s="256">
        <v>86</v>
      </c>
      <c r="C186" s="230">
        <f t="shared" si="182"/>
        <v>17200</v>
      </c>
      <c r="D186" s="229">
        <f t="shared" si="315"/>
        <v>108070.78728348888</v>
      </c>
      <c r="E186" s="229" t="str">
        <f t="shared" si="316"/>
        <v>108070.787283489i</v>
      </c>
      <c r="F186" s="229" t="str">
        <f t="shared" si="183"/>
        <v>0.689787068888552-0.45662942162723i</v>
      </c>
      <c r="G186" s="229" t="str">
        <f t="shared" si="184"/>
        <v>-4.58181447184748+1.86827725022675i</v>
      </c>
      <c r="H186" s="229" t="str">
        <f t="shared" si="180"/>
        <v>0.0358095124506542-0.00547079507421511i</v>
      </c>
      <c r="I186" s="229" t="str">
        <f t="shared" si="317"/>
        <v>-0.00612142949802268-0.00460341404998939i</v>
      </c>
      <c r="J186" s="255" t="str">
        <f ca="1">IMPRODUCT(1/N_FFT2,CW100)</f>
        <v>0.0216220833891759+0.000255549991320391i</v>
      </c>
      <c r="K186" s="254" t="str">
        <f t="shared" ca="1" si="318"/>
        <v>-0.000131181656646689-0.000101099733718863i</v>
      </c>
      <c r="N186" s="246">
        <f t="shared" ca="1" si="185"/>
        <v>24.467831463419635</v>
      </c>
      <c r="O186" s="223">
        <f t="shared" ca="1" si="186"/>
        <v>8.4678314634196372</v>
      </c>
      <c r="P186" s="223" t="str">
        <f t="shared" ca="1" si="187"/>
        <v>-4.35333539270973-7.2631013108355i</v>
      </c>
      <c r="Q186" s="223" t="str">
        <f t="shared" ca="1" si="188"/>
        <v>-3.99170811984857+7.46796063050781i</v>
      </c>
      <c r="R186" s="223" t="str">
        <f t="shared" ca="1" si="189"/>
        <v>8.45763158957473-0.415496796506565i</v>
      </c>
      <c r="S186" s="223" t="str">
        <f t="shared" ca="1" si="190"/>
        <v>-4.70447509930277-7.04074454393282i</v>
      </c>
      <c r="T186" s="223" t="str">
        <f t="shared" ca="1" si="191"/>
        <v>-3.62046447249435+7.65482897890513i</v>
      </c>
      <c r="U186" s="223" t="str">
        <f t="shared" ca="1" si="192"/>
        <v>8.42705654042946-0.829992624837453i</v>
      </c>
      <c r="V186" s="223" t="str">
        <f t="shared" ca="1" si="193"/>
        <v>-5.04428131331825-6.8014260067274i</v>
      </c>
      <c r="W186" s="223" t="str">
        <f t="shared" ca="1" si="194"/>
        <v>-3.24049880911084+7.82325617380837i</v>
      </c>
      <c r="X186" s="223" t="str">
        <f t="shared" ca="1" si="195"/>
        <v>8.37617997395538-1.24248892823576i</v>
      </c>
      <c r="Y186" s="223" t="str">
        <f t="shared" ca="1" si="196"/>
        <v>-5.37193541182288-6.54572223853738i</v>
      </c>
      <c r="Z186" s="223" t="str">
        <f t="shared" ca="1" si="197"/>
        <v>-2.85272650026118+7.97283645935292i</v>
      </c>
      <c r="AA186" s="223" t="str">
        <f t="shared" ca="1" si="198"/>
        <v>8.30512445625734-1.65199196697677i</v>
      </c>
      <c r="AB186" s="223" t="str">
        <f t="shared" ca="1" si="199"/>
        <v>-5.6866480473951-6.27424925213663i</v>
      </c>
      <c r="AC186" s="223" t="str">
        <f t="shared" ca="1" si="200"/>
        <v>-2.45808172340388+8.10320948352857i</v>
      </c>
      <c r="AD186" s="223" t="str">
        <f t="shared" ca="1" si="201"/>
        <v>8.21406116630122-2.05751521237193i</v>
      </c>
      <c r="AE186" s="223" t="str">
        <f t="shared" ca="1" si="202"/>
        <v>-5.98766104972899-5.98766104972868i</v>
      </c>
      <c r="AF186" s="223" t="str">
        <f t="shared" ca="1" si="203"/>
        <v>-2.0575152123724+8.2140611663011i</v>
      </c>
      <c r="AG186" s="223" t="str">
        <f t="shared" ca="1" si="204"/>
        <v>8.10320948352846-2.45808172340424i</v>
      </c>
      <c r="AH186" s="223" t="str">
        <f t="shared" ca="1" si="205"/>
        <v>-6.27424925213688-5.68664804739482i</v>
      </c>
      <c r="AI186" s="223" t="str">
        <f t="shared" ca="1" si="206"/>
        <v>-1.65199196697722+8.30512445625726i</v>
      </c>
      <c r="AJ186" s="223" t="str">
        <f t="shared" ca="1" si="207"/>
        <v>7.97283645935277-2.85272650026157i</v>
      </c>
      <c r="AK186" s="223" t="str">
        <f t="shared" ca="1" si="208"/>
        <v>-6.54572223853711-5.37193541182321i</v>
      </c>
      <c r="AL186" s="223" t="str">
        <f t="shared" ca="1" si="209"/>
        <v>-1.24248892823541+8.37617997395543i</v>
      </c>
      <c r="AM186" s="223" t="str">
        <f t="shared" ca="1" si="210"/>
        <v>7.82325617380856-3.24049880911039i</v>
      </c>
      <c r="AN186" s="223" t="str">
        <f t="shared" ca="1" si="211"/>
        <v>-6.80142600672763-5.04428131331794i</v>
      </c>
      <c r="AO186" s="223" t="str">
        <f t="shared" ca="1" si="212"/>
        <v>-0.829992624837071+8.4270565404295i</v>
      </c>
      <c r="AP186" s="223" t="str">
        <f t="shared" ca="1" si="213"/>
        <v>7.65482897890532-3.62046447249395i</v>
      </c>
      <c r="AQ186" s="223" t="str">
        <f t="shared" ca="1" si="214"/>
        <v>-7.0407445439329-4.70447509930265i</v>
      </c>
      <c r="AR186" s="223" t="str">
        <f t="shared" ca="1" si="215"/>
        <v>-7.0407445439329-4.70447509930265i</v>
      </c>
      <c r="AS186" s="223" t="str">
        <f t="shared" ca="1" si="216"/>
        <v>7.46796063050772-3.99170811984874i</v>
      </c>
      <c r="AT186" s="223" t="str">
        <f t="shared" ca="1" si="217"/>
        <v>-7.26310131083544-4.35333539270984i</v>
      </c>
      <c r="AU186" s="223" t="str">
        <f t="shared" ca="1" si="218"/>
        <v>4.43993746520211E-13+8.46783146341964i</v>
      </c>
      <c r="AV186" s="223" t="str">
        <f t="shared" ca="1" si="219"/>
        <v>7.26310131083548-4.35333539270977i</v>
      </c>
      <c r="AW186" s="223" t="str">
        <f t="shared" ca="1" si="220"/>
        <v>-7.46796063050765-3.99170811984885i</v>
      </c>
      <c r="AX186" s="223" t="str">
        <f t="shared" ca="1" si="221"/>
        <v>0.415496796506723+8.45763158957472i</v>
      </c>
      <c r="AY186" s="223" t="str">
        <f t="shared" ca="1" si="222"/>
        <v>7.04074454393295-4.70447509930258i</v>
      </c>
      <c r="AZ186" s="223" t="str">
        <f t="shared" ca="1" si="223"/>
        <v>-7.65482897890531-3.62046447249397i</v>
      </c>
      <c r="BA186" s="223" t="str">
        <f t="shared" ca="1" si="224"/>
        <v>0.829992624836997+8.42705654042951i</v>
      </c>
      <c r="BB186" s="223" t="str">
        <f t="shared" ca="1" si="225"/>
        <v>6.80142600672721-5.04428131331851i</v>
      </c>
      <c r="BC186" s="223" t="str">
        <f t="shared" ca="1" si="226"/>
        <v>-7.82325617380853-3.24049880911046i</v>
      </c>
      <c r="BD186" s="223" t="str">
        <f t="shared" ca="1" si="227"/>
        <v>1.24248892823528+8.37617997395545i</v>
      </c>
      <c r="BE186" s="223" t="str">
        <f t="shared" ca="1" si="228"/>
        <v>6.54572223853712-5.37193541182321i</v>
      </c>
      <c r="BF186" s="223" t="str">
        <f t="shared" ca="1" si="229"/>
        <v>-7.97283645935275-2.85272650026165i</v>
      </c>
      <c r="BG186" s="223" t="str">
        <f t="shared" ca="1" si="230"/>
        <v>1.65199196697638+8.30512445625742i</v>
      </c>
      <c r="BH186" s="223" t="str">
        <f t="shared" ca="1" si="231"/>
        <v>6.27424925213693-5.68664804739476i</v>
      </c>
      <c r="BI186" s="223" t="str">
        <f t="shared" ca="1" si="232"/>
        <v>-8.10320948352842-2.45808172340438i</v>
      </c>
      <c r="BJ186" s="223" t="str">
        <f t="shared" ca="1" si="233"/>
        <v>2.05751521237233+8.21406116630111i</v>
      </c>
      <c r="BK186" s="223" t="str">
        <f t="shared" ca="1" si="234"/>
        <v>5.98766104972785-5.98766104972981i</v>
      </c>
      <c r="BL186" s="223" t="str">
        <f t="shared" ca="1" si="235"/>
        <v>-8.21406116630015-2.05751521237618i</v>
      </c>
      <c r="BM186" s="223" t="str">
        <f t="shared" ca="1" si="236"/>
        <v>2.458081723403+8.10320948352884i</v>
      </c>
      <c r="BN186" s="223" t="str">
        <f t="shared" ca="1" si="237"/>
        <v>5.68664804739324-6.27424925213831i</v>
      </c>
      <c r="BO186" s="223" t="str">
        <f t="shared" ca="1" si="238"/>
        <v>-8.30512445625667-1.65199196698015i</v>
      </c>
      <c r="BP186" s="223" t="str">
        <f t="shared" ca="1" si="239"/>
        <v>2.85272650026109+7.97283645935295i</v>
      </c>
      <c r="BQ186" s="223" t="str">
        <f t="shared" ca="1" si="240"/>
        <v>5.37193541182096-6.54572223853896i</v>
      </c>
      <c r="BR186" s="223" t="str">
        <f t="shared" ca="1" si="241"/>
        <v>-8.376179973955-1.24248892823836i</v>
      </c>
      <c r="BS186" s="223" t="str">
        <f t="shared" ca="1" si="242"/>
        <v>3.2404988091108+7.82325617380838i</v>
      </c>
      <c r="BT186" s="223" t="str">
        <f t="shared" ca="1" si="243"/>
        <v>5.0442813133156-6.80142600672936i</v>
      </c>
      <c r="BU186" s="223" t="str">
        <f t="shared" ca="1" si="244"/>
        <v>-8.42705654042928-0.829992624839264i</v>
      </c>
      <c r="BV186" s="223" t="str">
        <f t="shared" ca="1" si="245"/>
        <v>3.62046447249506+7.6548289789048i</v>
      </c>
      <c r="BW186" s="223" t="str">
        <f t="shared" ca="1" si="246"/>
        <v>4.70447509929957-7.04074454393495i</v>
      </c>
      <c r="BX186" s="223" t="str">
        <f t="shared" ca="1" si="247"/>
        <v>-8.45763158957465-0.415496796508157i</v>
      </c>
      <c r="BY186" s="223" t="str">
        <f t="shared" ca="1" si="248"/>
        <v>3.99170811984982+7.46796063050714i</v>
      </c>
      <c r="BZ186" s="223" t="str">
        <f t="shared" ca="1" si="249"/>
        <v>4.35333539271307-7.2631013108335i</v>
      </c>
      <c r="CA186" s="223" t="str">
        <f t="shared" ca="1" si="250"/>
        <v>-8.46783146341964-1.03737446983115E-12i</v>
      </c>
      <c r="CB186" s="223" t="str">
        <f t="shared" ca="1" si="251"/>
        <v>4.3533353927115+7.26310131083444i</v>
      </c>
      <c r="CC186" s="223" t="str">
        <f t="shared" ca="1" si="252"/>
        <v>3.99170811985144-7.46796063050628i</v>
      </c>
      <c r="CD186" s="223" t="str">
        <f t="shared" ca="1" si="253"/>
        <v>-8.45763158957474+0.415496796506325i</v>
      </c>
      <c r="CE186" s="223" t="str">
        <f t="shared" ca="1" si="254"/>
        <v>4.70447509930495+7.04074454393136i</v>
      </c>
      <c r="CF186" s="223" t="str">
        <f t="shared" ca="1" si="255"/>
        <v>3.62046447249672-7.65482897890401i</v>
      </c>
      <c r="CG186" s="223" t="str">
        <f t="shared" ca="1" si="256"/>
        <v>-8.42705654042947+0.829992624837439i</v>
      </c>
      <c r="CH186" s="223" t="str">
        <f t="shared" ca="1" si="257"/>
        <v>5.044281313321+6.80142600672537i</v>
      </c>
      <c r="CI186" s="223" t="str">
        <f t="shared" ca="1" si="258"/>
        <v>3.24049880911249-7.82325617380768i</v>
      </c>
      <c r="CJ186" s="223" t="str">
        <f t="shared" ca="1" si="259"/>
        <v>-8.37617997395526+1.24248892823655i</v>
      </c>
      <c r="CK186" s="223" t="str">
        <f t="shared" ca="1" si="260"/>
        <v>5.37193541182615+6.54572223853471i</v>
      </c>
      <c r="CL186" s="223" t="str">
        <f t="shared" ca="1" si="261"/>
        <v>2.85272650026293-7.97283645935229i</v>
      </c>
      <c r="CM186" s="223" t="str">
        <f t="shared" ca="1" si="262"/>
        <v>-8.30512445625703+1.65199196697834i</v>
      </c>
      <c r="CN186" s="223" t="str">
        <f t="shared" ca="1" si="263"/>
        <v>5.68664804739197+6.27424925213947i</v>
      </c>
      <c r="CO186" s="223" t="str">
        <f t="shared" ca="1" si="264"/>
        <v>2.45808172340487-8.10320948352827i</v>
      </c>
      <c r="CP186" s="223" t="str">
        <f t="shared" ca="1" si="265"/>
        <v>-8.21406116630062+2.05751521237428i</v>
      </c>
      <c r="CQ186" s="223" t="str">
        <f t="shared" ca="1" si="266"/>
        <v>5.98766104972655+5.98766104973111i</v>
      </c>
      <c r="CR186" s="223" t="str">
        <f t="shared" ca="1" si="267"/>
        <v>2.05751521237236-8.21406116630111i</v>
      </c>
      <c r="CS186" s="223" t="str">
        <f t="shared" ca="1" si="268"/>
        <v>-8.10320948352776+2.45808172340654i</v>
      </c>
      <c r="CT186" s="223" t="str">
        <f t="shared" ca="1" si="269"/>
        <v>6.27424925213514+5.68664804739674i</v>
      </c>
      <c r="CU186" s="223" t="str">
        <f t="shared" ca="1" si="270"/>
        <v>1.65199196697641-8.30512445625742i</v>
      </c>
      <c r="CV186" s="223" t="str">
        <f t="shared" ca="1" si="271"/>
        <v>-7.97283645935171+2.85272650026456i</v>
      </c>
      <c r="CW186" s="223" t="str">
        <f t="shared" ca="1" si="272"/>
        <v>6.54572223853596+5.37193541182462i</v>
      </c>
      <c r="CX186" s="223" t="str">
        <f t="shared" ca="1" si="273"/>
        <v>1.24248892823459-8.37617997395555i</v>
      </c>
      <c r="CY186" s="223" t="str">
        <f t="shared" ca="1" si="274"/>
        <v>-7.82325617381025+3.24049880910632i</v>
      </c>
      <c r="CZ186" s="223" t="str">
        <f t="shared" ca="1" si="275"/>
        <v>6.80142600672654+5.0442813133194i</v>
      </c>
      <c r="DA186" s="223" t="str">
        <f t="shared" ca="1" si="276"/>
        <v>0.829992624835469-8.42705654042965i</v>
      </c>
      <c r="DB186" s="223" t="str">
        <f t="shared" ca="1" si="277"/>
        <v>-7.65482897890677+3.62046447249089i</v>
      </c>
      <c r="DC186" s="223" t="str">
        <f t="shared" ca="1" si="278"/>
        <v>7.04074454393233+4.70447509930351i</v>
      </c>
      <c r="DD186" s="223" t="str">
        <f t="shared" ca="1" si="279"/>
        <v>0.415496796504348-8.45763158957484i</v>
      </c>
      <c r="DE186" s="223" t="str">
        <f t="shared" ca="1" si="280"/>
        <v>-7.46796063050931+3.99170811984576i</v>
      </c>
      <c r="DF186" s="223" t="str">
        <f t="shared" ca="1" si="281"/>
        <v>7.26310131083546+4.35333539270979i</v>
      </c>
      <c r="DG186" s="223" t="str">
        <f t="shared" ca="1" si="282"/>
        <v>-2.77600271171431E-12-8.46783146341964i</v>
      </c>
      <c r="DH186" s="223" t="str">
        <f t="shared" ca="1" si="283"/>
        <v>-7.26310131083682+4.35333539270754i</v>
      </c>
      <c r="DI186" s="223" t="str">
        <f t="shared" ca="1" si="284"/>
        <v>7.46796063050807+3.99170811984808i</v>
      </c>
      <c r="DJ186" s="223" t="str">
        <f t="shared" ca="1" si="285"/>
        <v>-0.415496796509893-8.45763158957456i</v>
      </c>
      <c r="DK186" s="223" t="str">
        <f t="shared" ca="1" si="286"/>
        <v>-7.04074454393392+4.70447509930112i</v>
      </c>
      <c r="DL186" s="223" t="str">
        <f t="shared" ca="1" si="287"/>
        <v>7.65482897890564+3.62046447249327i</v>
      </c>
      <c r="DM186" s="223" t="str">
        <f t="shared" ca="1" si="288"/>
        <v>-0.829992624841234-8.4270565404291i</v>
      </c>
      <c r="DN186" s="223" t="str">
        <f t="shared" ca="1" si="289"/>
        <v>-6.80142600672825+5.0442813133171i</v>
      </c>
      <c r="DO186" s="223" t="str">
        <f t="shared" ca="1" si="290"/>
        <v>7.82325617380915+3.24049880910897i</v>
      </c>
      <c r="DP186" s="223" t="str">
        <f t="shared" ca="1" si="291"/>
        <v>-1.24248892823199-8.37617997395593i</v>
      </c>
      <c r="DQ186" s="223" t="str">
        <f t="shared" ca="1" si="292"/>
        <v>-6.54572223853778+5.3719354118224i</v>
      </c>
      <c r="DR186" s="223" t="str">
        <f t="shared" ca="1" si="293"/>
        <v>7.97283645935358+2.85272650025934i</v>
      </c>
      <c r="DS186" s="223" t="str">
        <f t="shared" ca="1" si="294"/>
        <v>-1.65199196697382-8.30512445625792i</v>
      </c>
      <c r="DT186" s="223" t="str">
        <f t="shared" ca="1" si="295"/>
        <v>-6.27424925213707+5.68664804739462i</v>
      </c>
      <c r="DU186" s="223" t="str">
        <f t="shared" ca="1" si="296"/>
        <v>8.10320948352938+2.45808172340122i</v>
      </c>
      <c r="DV186" s="223" t="str">
        <f t="shared" ca="1" si="297"/>
        <v>-2.05751521236981-8.21406116630174i</v>
      </c>
      <c r="DW186" s="223" t="str">
        <f t="shared" ca="1" si="298"/>
        <v>-5.98766104972841+5.98766104972925i</v>
      </c>
      <c r="DX186" s="223" t="str">
        <f t="shared" ca="1" si="299"/>
        <v>8.21406116630197+2.05751521236889i</v>
      </c>
      <c r="DY186" s="223" t="str">
        <f t="shared" ca="1" si="300"/>
        <v>-2.45808172340213-8.1032094835291i</v>
      </c>
      <c r="DZ186" s="223" t="str">
        <f t="shared" ca="1" si="301"/>
        <v>-5.68664804739392+6.2742492521377i</v>
      </c>
      <c r="EA186" s="223" t="str">
        <f t="shared" ca="1" si="302"/>
        <v>8.30512445625816+1.65199196697266i</v>
      </c>
      <c r="EB186" s="223" t="str">
        <f t="shared" ca="1" si="303"/>
        <v>-2.85272650026022-7.97283645935326i</v>
      </c>
      <c r="EC186" s="223" t="str">
        <f t="shared" ca="1" si="304"/>
        <v>-5.37193541182167+6.54572223853838i</v>
      </c>
      <c r="ED186" s="223" t="str">
        <f t="shared" ca="1" si="305"/>
        <v>8.37617997395484+1.24248892823938i</v>
      </c>
      <c r="EE186" s="223" t="str">
        <f t="shared" ca="1" si="306"/>
        <v>-3.24049880910984-7.82325617380878i</v>
      </c>
      <c r="EF186" s="223" t="str">
        <f t="shared" ca="1" si="307"/>
        <v>-5.04428131331634+6.80142600672882i</v>
      </c>
      <c r="EG186" s="223" t="str">
        <f t="shared" ca="1" si="308"/>
        <v>8.42705654042918+0.829992624840296i</v>
      </c>
      <c r="EH186" s="223" t="str">
        <f t="shared" ca="1" si="309"/>
        <v>-3.62046447249412-7.65482897890524i</v>
      </c>
      <c r="EI186" s="223" t="str">
        <f t="shared" ca="1" si="310"/>
        <v>-4.70447509930033+7.04074454393444i</v>
      </c>
      <c r="EJ186" s="223" t="str">
        <f t="shared" ca="1" si="311"/>
        <v>8.4576315895746+0.415496796509193i</v>
      </c>
      <c r="EK186" s="223" t="str">
        <f t="shared" ca="1" si="312"/>
        <v>-3.9917081198489-7.46796063050762i</v>
      </c>
      <c r="EL186" s="223" t="str">
        <f t="shared" ca="1" si="313"/>
        <v>-4.35333539270674+7.2631013108373i</v>
      </c>
      <c r="EM186" s="223" t="str">
        <f t="shared" ca="1" si="314"/>
        <v>8.46783146341964+2.07474893966228E-12i</v>
      </c>
      <c r="EN186" s="223"/>
      <c r="EO186" s="223"/>
      <c r="EP186" s="223"/>
    </row>
    <row r="187" spans="1:146" ht="15" thickBot="1">
      <c r="A187" s="257">
        <f t="shared" si="181"/>
        <v>1.6992187500000011E-3</v>
      </c>
      <c r="B187" s="256">
        <v>87</v>
      </c>
      <c r="C187" s="230">
        <f t="shared" si="182"/>
        <v>17400</v>
      </c>
      <c r="D187" s="229">
        <f t="shared" si="315"/>
        <v>109327.4243449248</v>
      </c>
      <c r="E187" s="229" t="str">
        <f t="shared" si="316"/>
        <v>109327.424344925i</v>
      </c>
      <c r="F187" s="229" t="str">
        <f t="shared" si="183"/>
        <v>0.68734229524594-0.458099022318422i</v>
      </c>
      <c r="G187" s="229" t="str">
        <f t="shared" si="184"/>
        <v>-4.55646728125243+1.90034221983851i</v>
      </c>
      <c r="H187" s="229" t="str">
        <f t="shared" si="180"/>
        <v>0.0358082797750797-0.0054079244756676i</v>
      </c>
      <c r="I187" s="229" t="str">
        <f t="shared" si="317"/>
        <v>-0.00610029954692614-0.0046893564639213i</v>
      </c>
      <c r="J187" s="255" t="str">
        <f ca="1">IMPRODUCT(1/N_FFT2,CX100)</f>
        <v>0.0636153437777715+0.00571078931167582i</v>
      </c>
      <c r="K187" s="254" t="str">
        <f t="shared" ca="1" si="318"/>
        <v>-0.00036129272605229-0.000333152548999475i</v>
      </c>
      <c r="N187" s="246">
        <f t="shared" ca="1" si="185"/>
        <v>24.469289313208275</v>
      </c>
      <c r="O187" s="223">
        <f t="shared" ca="1" si="186"/>
        <v>8.4692893132082752</v>
      </c>
      <c r="P187" s="223" t="str">
        <f t="shared" ca="1" si="187"/>
        <v>-4.53104962470164-7.15530927139526i</v>
      </c>
      <c r="Q187" s="223" t="str">
        <f t="shared" ca="1" si="188"/>
        <v>-3.6210877835969+7.65614685950506i</v>
      </c>
      <c r="R187" s="223" t="str">
        <f t="shared" ca="1" si="189"/>
        <v>8.40559631595478-1.03673142328735i</v>
      </c>
      <c r="S187" s="223" t="str">
        <f t="shared" ca="1" si="190"/>
        <v>-5.37286026193826-6.54684917166332i</v>
      </c>
      <c r="T187" s="223" t="str">
        <f t="shared" ca="1" si="191"/>
        <v>-2.6566614117086+8.0418288724868i</v>
      </c>
      <c r="U187" s="223" t="str">
        <f t="shared" ca="1" si="192"/>
        <v>8.21547532615853-2.05786944097634i</v>
      </c>
      <c r="V187" s="223" t="str">
        <f t="shared" ca="1" si="193"/>
        <v>-6.13385807976319-5.83991836656538i</v>
      </c>
      <c r="W187" s="223" t="str">
        <f t="shared" ca="1" si="194"/>
        <v>-1.65227637936157+8.30655429387106i</v>
      </c>
      <c r="X187" s="223" t="str">
        <f t="shared" ca="1" si="195"/>
        <v>7.90178594047137-3.04805518680238i</v>
      </c>
      <c r="Y187" s="223" t="str">
        <f t="shared" ca="1" si="196"/>
        <v>-6.8025969626573-5.04514975342354i</v>
      </c>
      <c r="Z187" s="223" t="str">
        <f t="shared" ca="1" si="197"/>
        <v>-0.623039572325822+8.4463414069134i</v>
      </c>
      <c r="AA187" s="223" t="str">
        <f t="shared" ca="1" si="198"/>
        <v>7.46924633923687-3.99239534548128i</v>
      </c>
      <c r="AB187" s="223" t="str">
        <f t="shared" ca="1" si="199"/>
        <v>-7.36901845535871-4.17449739195112i</v>
      </c>
      <c r="AC187" s="223" t="str">
        <f t="shared" ca="1" si="200"/>
        <v>0.415568329805384+8.45908768331944i</v>
      </c>
      <c r="AD187" s="223" t="str">
        <f t="shared" ca="1" si="201"/>
        <v>6.92436232066603-4.87668616203303i</v>
      </c>
      <c r="AE187" s="223" t="str">
        <f t="shared" ca="1" si="202"/>
        <v>-7.82460305138968-3.24105670407154i</v>
      </c>
      <c r="AF187" s="223" t="str">
        <f t="shared" ca="1" si="203"/>
        <v>1.44792569744341+8.34460140722773i</v>
      </c>
      <c r="AG187" s="223" t="str">
        <f t="shared" ca="1" si="204"/>
        <v>6.27532944757853-5.68762707947502i</v>
      </c>
      <c r="AH187" s="223" t="str">
        <f t="shared" ca="1" si="205"/>
        <v>-8.16249833436714-2.2588675065788i</v>
      </c>
      <c r="AI187" s="223" t="str">
        <f t="shared" ca="1" si="206"/>
        <v>2.45850491485973+8.10460455879462i</v>
      </c>
      <c r="AJ187" s="223" t="str">
        <f t="shared" ca="1" si="207"/>
        <v>5.53190977850604-6.41302079158435i</v>
      </c>
      <c r="AK187" s="223" t="str">
        <f t="shared" ca="1" si="208"/>
        <v>-8.3776220447214-1.24270283922659i</v>
      </c>
      <c r="AL187" s="223" t="str">
        <f t="shared" ca="1" si="209"/>
        <v>3.43210592997303+7.74270691401062i</v>
      </c>
      <c r="AM187" s="223" t="str">
        <f t="shared" ca="1" si="210"/>
        <v>4.70528503724959-7.04195670173135i</v>
      </c>
      <c r="AN187" s="223" t="str">
        <f t="shared" ca="1" si="211"/>
        <v>-8.4667385216107-0.207846764462233i</v>
      </c>
      <c r="AO187" s="223" t="str">
        <f t="shared" ca="1" si="212"/>
        <v>4.35408487728652+7.2643517503084i</v>
      </c>
      <c r="AP187" s="223" t="str">
        <f t="shared" ca="1" si="213"/>
        <v>3.80788842934145-7.56497502841294i</v>
      </c>
      <c r="AQ187" s="223" t="str">
        <f t="shared" ca="1" si="214"/>
        <v>-8.42850737027298+0.830135519103942i</v>
      </c>
      <c r="AR187" s="223" t="str">
        <f t="shared" ca="1" si="215"/>
        <v>-8.42850737027298+0.830135519103942i</v>
      </c>
      <c r="AS187" s="223" t="str">
        <f t="shared" ca="1" si="216"/>
        <v>2.85321763506282-7.97420908916931i</v>
      </c>
      <c r="AT187" s="223" t="str">
        <f t="shared" ca="1" si="217"/>
        <v>-8.26350362280984+1.85563179177134i</v>
      </c>
      <c r="AU187" s="223" t="str">
        <f t="shared" ca="1" si="218"/>
        <v>5.98869190520028+5.98869190520038i</v>
      </c>
      <c r="AV187" s="223" t="str">
        <f t="shared" ca="1" si="219"/>
        <v>1.85563179177134-8.26350362280984i</v>
      </c>
      <c r="AW187" s="223" t="str">
        <f t="shared" ca="1" si="220"/>
        <v>-7.97420908916931+2.85321763506282i</v>
      </c>
      <c r="AX187" s="223" t="str">
        <f t="shared" ca="1" si="221"/>
        <v>6.67673397460371+5.21057433525293i</v>
      </c>
      <c r="AY187" s="223" t="str">
        <f t="shared" ca="1" si="222"/>
        <v>0.830135519104781-8.42850737027289i</v>
      </c>
      <c r="AZ187" s="223" t="str">
        <f t="shared" ca="1" si="223"/>
        <v>-7.56497502841297+3.80788842934139i</v>
      </c>
      <c r="BA187" s="223" t="str">
        <f t="shared" ca="1" si="224"/>
        <v>7.26435175030837+4.35408487728657i</v>
      </c>
      <c r="BB187" s="223" t="str">
        <f t="shared" ca="1" si="225"/>
        <v>-0.207846764462233-8.4667385216107i</v>
      </c>
      <c r="BC187" s="223" t="str">
        <f t="shared" ca="1" si="226"/>
        <v>-7.04195670173138+4.70528503724954i</v>
      </c>
      <c r="BD187" s="223" t="str">
        <f t="shared" ca="1" si="227"/>
        <v>7.7427069140106+3.43210592997308i</v>
      </c>
      <c r="BE187" s="223" t="str">
        <f t="shared" ca="1" si="228"/>
        <v>-1.24270283922659-8.3776220447214i</v>
      </c>
      <c r="BF187" s="223" t="str">
        <f t="shared" ca="1" si="229"/>
        <v>-6.41302079158435+5.53190977850604i</v>
      </c>
      <c r="BG187" s="223" t="str">
        <f t="shared" ca="1" si="230"/>
        <v>8.1046045587946+2.45850491485979i</v>
      </c>
      <c r="BH187" s="223" t="str">
        <f t="shared" ca="1" si="231"/>
        <v>-2.25886750657868-8.16249833436718i</v>
      </c>
      <c r="BI187" s="223" t="str">
        <f t="shared" ca="1" si="232"/>
        <v>-5.68762707947502+6.27532944757853i</v>
      </c>
      <c r="BJ187" s="223" t="str">
        <f t="shared" ca="1" si="233"/>
        <v>8.34460140722742+1.44792569744513i</v>
      </c>
      <c r="BK187" s="223" t="str">
        <f t="shared" ca="1" si="234"/>
        <v>-3.24105670407143-7.82460305138973i</v>
      </c>
      <c r="BL187" s="223" t="str">
        <f t="shared" ca="1" si="235"/>
        <v>-4.87668616203166+6.92436232066699i</v>
      </c>
      <c r="BM187" s="223" t="str">
        <f t="shared" ca="1" si="236"/>
        <v>8.4590876833196+0.415568329802079i</v>
      </c>
      <c r="BN187" s="223" t="str">
        <f t="shared" ca="1" si="237"/>
        <v>-4.1744973919481-7.36901845536041i</v>
      </c>
      <c r="BO187" s="223" t="str">
        <f t="shared" ca="1" si="238"/>
        <v>-3.99239534548354+7.46924633923565i</v>
      </c>
      <c r="BP187" s="223" t="str">
        <f t="shared" ca="1" si="239"/>
        <v>8.44634140691347-0.623039572324922i</v>
      </c>
      <c r="BQ187" s="223" t="str">
        <f t="shared" ca="1" si="240"/>
        <v>-5.04514975342414-6.80259696265685i</v>
      </c>
      <c r="BR187" s="223" t="str">
        <f t="shared" ca="1" si="241"/>
        <v>-3.04805518680003+7.90178594047228i</v>
      </c>
      <c r="BS187" s="223" t="str">
        <f t="shared" ca="1" si="242"/>
        <v>8.3065542938719-1.65227637935738i</v>
      </c>
      <c r="BT187" s="223" t="str">
        <f t="shared" ca="1" si="243"/>
        <v>-5.83991836656349-6.133858079765i</v>
      </c>
      <c r="BU187" s="223" t="str">
        <f t="shared" ca="1" si="244"/>
        <v>-2.05786944097716+8.21547532615833i</v>
      </c>
      <c r="BV187" s="223" t="str">
        <f t="shared" ca="1" si="245"/>
        <v>8.04182887248655-2.65666141170937i</v>
      </c>
      <c r="BW187" s="223" t="str">
        <f t="shared" ca="1" si="246"/>
        <v>-6.54684917166468-5.37286026193661i</v>
      </c>
      <c r="BX187" s="223" t="str">
        <f t="shared" ca="1" si="247"/>
        <v>-1.03673142328367+8.40559631595523i</v>
      </c>
      <c r="BY187" s="223" t="str">
        <f t="shared" ca="1" si="248"/>
        <v>7.65614685950645-3.62108778359396i</v>
      </c>
      <c r="BZ187" s="223" t="str">
        <f t="shared" ca="1" si="249"/>
        <v>-7.15530927139436-4.53104962470306i</v>
      </c>
      <c r="CA187" s="223" t="str">
        <f t="shared" ca="1" si="250"/>
        <v>-1.20358594697577E-13+8.46928931320828i</v>
      </c>
      <c r="CB187" s="223" t="str">
        <f t="shared" ca="1" si="251"/>
        <v>7.15530927139449-4.53104962470286i</v>
      </c>
      <c r="CC187" s="223" t="str">
        <f t="shared" ca="1" si="252"/>
        <v>-7.65614685950645-3.62108778359396i</v>
      </c>
      <c r="CD187" s="223" t="str">
        <f t="shared" ca="1" si="253"/>
        <v>1.03673142328367+8.40559631595523i</v>
      </c>
      <c r="CE187" s="223" t="str">
        <f t="shared" ca="1" si="254"/>
        <v>6.54684917166468-5.37286026193661i</v>
      </c>
      <c r="CF187" s="223" t="str">
        <f t="shared" ca="1" si="255"/>
        <v>-8.04182887248651-2.65666141170948i</v>
      </c>
      <c r="CG187" s="223" t="str">
        <f t="shared" ca="1" si="256"/>
        <v>2.05786944097704+8.21547532615835i</v>
      </c>
      <c r="CH187" s="223" t="str">
        <f t="shared" ca="1" si="257"/>
        <v>5.83991836656366-6.13385807976484i</v>
      </c>
      <c r="CI187" s="223" t="str">
        <f t="shared" ca="1" si="258"/>
        <v>-8.3065542938702-1.65227637936588i</v>
      </c>
      <c r="CJ187" s="223" t="str">
        <f t="shared" ca="1" si="259"/>
        <v>3.04805518680003+7.90178594047228i</v>
      </c>
      <c r="CK187" s="223" t="str">
        <f t="shared" ca="1" si="260"/>
        <v>5.04514975342424-6.80259696265677i</v>
      </c>
      <c r="CL187" s="223" t="str">
        <f t="shared" ca="1" si="261"/>
        <v>-8.44634140691346-0.623039572325042i</v>
      </c>
      <c r="CM187" s="223" t="str">
        <f t="shared" ca="1" si="262"/>
        <v>3.99239534548343+7.46924633923571i</v>
      </c>
      <c r="CN187" s="223" t="str">
        <f t="shared" ca="1" si="263"/>
        <v>4.17449739194831-7.36901845536029i</v>
      </c>
      <c r="CO187" s="223" t="str">
        <f t="shared" ca="1" si="264"/>
        <v>-8.45908768331962+0.415568329801838i</v>
      </c>
      <c r="CP187" s="223" t="str">
        <f t="shared" ca="1" si="265"/>
        <v>4.87668616203166+6.92436232066699i</v>
      </c>
      <c r="CQ187" s="223" t="str">
        <f t="shared" ca="1" si="266"/>
        <v>3.24105670407154-7.82460305138968i</v>
      </c>
      <c r="CR187" s="223" t="str">
        <f t="shared" ca="1" si="267"/>
        <v>-8.34460140722745+1.44792569744501i</v>
      </c>
      <c r="CS187" s="223" t="str">
        <f t="shared" ca="1" si="268"/>
        <v>5.68762707947743+6.27532944757635i</v>
      </c>
      <c r="CT187" s="223" t="str">
        <f t="shared" ca="1" si="269"/>
        <v>2.25886750658217-8.16249833436621i</v>
      </c>
      <c r="CU187" s="223" t="str">
        <f t="shared" ca="1" si="270"/>
        <v>-8.1046045587954+2.45850491485713i</v>
      </c>
      <c r="CV187" s="223" t="str">
        <f t="shared" ca="1" si="271"/>
        <v>6.4130207915838+5.53190977850668i</v>
      </c>
      <c r="CW187" s="223" t="str">
        <f t="shared" ca="1" si="272"/>
        <v>1.24270283922576-8.37762204472153i</v>
      </c>
      <c r="CX187" s="223" t="str">
        <f t="shared" ca="1" si="273"/>
        <v>-7.74270691400962+3.43210592997529i</v>
      </c>
      <c r="CY187" s="223" t="str">
        <f t="shared" ca="1" si="274"/>
        <v>7.04195670172898+4.70528503725314i</v>
      </c>
      <c r="CZ187" s="223" t="str">
        <f t="shared" ca="1" si="275"/>
        <v>0.20784676446488-8.46673852161063i</v>
      </c>
      <c r="DA187" s="223" t="str">
        <f t="shared" ca="1" si="276"/>
        <v>-7.26435175030893+4.35408487728564i</v>
      </c>
      <c r="DB187" s="223" t="str">
        <f t="shared" ca="1" si="277"/>
        <v>7.56497502841335+3.80788842934063i</v>
      </c>
      <c r="DC187" s="223" t="str">
        <f t="shared" ca="1" si="278"/>
        <v>-0.830135519106457-8.42850737027273i</v>
      </c>
      <c r="DD187" s="223" t="str">
        <f t="shared" ca="1" si="279"/>
        <v>-6.67673397460171+5.21057433525549i</v>
      </c>
      <c r="DE187" s="223" t="str">
        <f t="shared" ca="1" si="280"/>
        <v>7.97420908916813+2.85321763506611i</v>
      </c>
      <c r="DF187" s="223" t="str">
        <f t="shared" ca="1" si="281"/>
        <v>-1.85563179176958-8.26350362281024i</v>
      </c>
      <c r="DG187" s="223" t="str">
        <f t="shared" ca="1" si="282"/>
        <v>-5.98869190520046+5.9886919052002i</v>
      </c>
      <c r="DH187" s="223" t="str">
        <f t="shared" ca="1" si="283"/>
        <v>8.26350362281021+1.85563179176969i</v>
      </c>
      <c r="DI187" s="223" t="str">
        <f t="shared" ca="1" si="284"/>
        <v>-2.85321763506599-7.97420908916818i</v>
      </c>
      <c r="DJ187" s="223" t="str">
        <f t="shared" ca="1" si="285"/>
        <v>-5.21057433525558+6.67673397460163i</v>
      </c>
      <c r="DK187" s="223" t="str">
        <f t="shared" ca="1" si="286"/>
        <v>8.42850737027272+0.830135519106577i</v>
      </c>
      <c r="DL187" s="223" t="str">
        <f t="shared" ca="1" si="287"/>
        <v>-3.80788842934053-7.56497502841341i</v>
      </c>
      <c r="DM187" s="223" t="str">
        <f t="shared" ca="1" si="288"/>
        <v>-4.35408487728595+7.26435175030874i</v>
      </c>
      <c r="DN187" s="223" t="str">
        <f t="shared" ca="1" si="289"/>
        <v>8.46673852161063-0.207846764464759i</v>
      </c>
      <c r="DO187" s="223" t="str">
        <f t="shared" ca="1" si="290"/>
        <v>-4.70528503725304-7.04195670172904i</v>
      </c>
      <c r="DP187" s="223" t="str">
        <f t="shared" ca="1" si="291"/>
        <v>-3.4321059299754+7.74270691400957i</v>
      </c>
      <c r="DQ187" s="223" t="str">
        <f t="shared" ca="1" si="292"/>
        <v>8.37762204472155-1.24270283922564i</v>
      </c>
      <c r="DR187" s="223" t="str">
        <f t="shared" ca="1" si="293"/>
        <v>-5.53190977850659-6.41302079158388i</v>
      </c>
      <c r="DS187" s="223" t="str">
        <f t="shared" ca="1" si="294"/>
        <v>-2.45850491485748+8.1046045587953i</v>
      </c>
      <c r="DT187" s="223" t="str">
        <f t="shared" ca="1" si="295"/>
        <v>8.16249833436624-2.25886750658205i</v>
      </c>
      <c r="DU187" s="223" t="str">
        <f t="shared" ca="1" si="296"/>
        <v>-6.27532944757627-5.68762707947752i</v>
      </c>
      <c r="DV187" s="223" t="str">
        <f t="shared" ca="1" si="297"/>
        <v>-1.44792569744513+8.34460140722742i</v>
      </c>
      <c r="DW187" s="223" t="str">
        <f t="shared" ca="1" si="298"/>
        <v>7.82460305138973-3.24105670407143i</v>
      </c>
      <c r="DX187" s="223" t="str">
        <f t="shared" ca="1" si="299"/>
        <v>-6.92436232066692-4.87668616203175i</v>
      </c>
      <c r="DY187" s="223" t="str">
        <f t="shared" ca="1" si="300"/>
        <v>-0.415568329802199+8.4590876833196i</v>
      </c>
      <c r="DZ187" s="223" t="str">
        <f t="shared" ca="1" si="301"/>
        <v>7.36901845536047-4.174497391948i</v>
      </c>
      <c r="EA187" s="223" t="str">
        <f t="shared" ca="1" si="302"/>
        <v>-7.46924633923565-3.99239534548354i</v>
      </c>
      <c r="EB187" s="223" t="str">
        <f t="shared" ca="1" si="303"/>
        <v>0.623039572324922+8.44634140691347i</v>
      </c>
      <c r="EC187" s="223" t="str">
        <f t="shared" ca="1" si="304"/>
        <v>6.80259696265685-5.04514975342414i</v>
      </c>
      <c r="ED187" s="223" t="str">
        <f t="shared" ca="1" si="305"/>
        <v>-7.90178594047223-3.04805518680014i</v>
      </c>
      <c r="EE187" s="223" t="str">
        <f t="shared" ca="1" si="306"/>
        <v>1.65227637936576+8.30655429387023i</v>
      </c>
      <c r="EF187" s="223" t="str">
        <f t="shared" ca="1" si="307"/>
        <v>6.13385807976491-5.83991836656357i</v>
      </c>
      <c r="EG187" s="223" t="str">
        <f t="shared" ca="1" si="308"/>
        <v>-8.21547532615827-2.0578694409774i</v>
      </c>
      <c r="EH187" s="223" t="str">
        <f t="shared" ca="1" si="309"/>
        <v>2.65666141170937+8.04182887248655i</v>
      </c>
      <c r="EI187" s="223" t="str">
        <f t="shared" ca="1" si="310"/>
        <v>5.37286026193689-6.54684917166445i</v>
      </c>
      <c r="EJ187" s="223" t="str">
        <f t="shared" ca="1" si="311"/>
        <v>-8.40559631595521-1.0367314232838i</v>
      </c>
      <c r="EK187" s="223" t="str">
        <f t="shared" ca="1" si="312"/>
        <v>3.62108778359385+7.6561468595065i</v>
      </c>
      <c r="EL187" s="223" t="str">
        <f t="shared" ca="1" si="313"/>
        <v>4.53104962470296-7.15530927139443i</v>
      </c>
      <c r="EM187" s="223" t="str">
        <f t="shared" ca="1" si="314"/>
        <v>-8.46928931320828-2.40717189395155E-13i</v>
      </c>
      <c r="EN187" s="223"/>
      <c r="EO187" s="223"/>
      <c r="EP187" s="223"/>
    </row>
    <row r="188" spans="1:146" ht="15" thickBot="1">
      <c r="A188" s="257">
        <f t="shared" si="181"/>
        <v>1.7187500000000011E-3</v>
      </c>
      <c r="B188" s="256">
        <v>88</v>
      </c>
      <c r="C188" s="230">
        <f t="shared" si="182"/>
        <v>17600</v>
      </c>
      <c r="D188" s="229">
        <f t="shared" si="315"/>
        <v>110584.06140636072</v>
      </c>
      <c r="E188" s="229" t="str">
        <f t="shared" si="316"/>
        <v>110584.061406361i</v>
      </c>
      <c r="F188" s="229" t="str">
        <f t="shared" si="183"/>
        <v>0.68488078368887-0.459579016365749i</v>
      </c>
      <c r="G188" s="229" t="str">
        <f t="shared" si="184"/>
        <v>-4.53077349937795+1.93165726148928i</v>
      </c>
      <c r="H188" s="229" t="str">
        <f t="shared" si="180"/>
        <v>0.0358070792197305-0.00534647797411647i</v>
      </c>
      <c r="I188" s="229" t="str">
        <f t="shared" si="317"/>
        <v>-0.00607910220356683-0.00477533866047517i</v>
      </c>
      <c r="J188" s="255" t="str">
        <f ca="1">IMPRODUCT(1/N_FFT2,CY100)</f>
        <v>0.0445838164974305-0.000243392276599079i</v>
      </c>
      <c r="K188" s="254" t="str">
        <f t="shared" ca="1" si="318"/>
        <v>-0.000272191857661054-0.000211423216026706i</v>
      </c>
      <c r="N188" s="246">
        <f t="shared" ca="1" si="185"/>
        <v>24.470616572120942</v>
      </c>
      <c r="O188" s="223">
        <f t="shared" ca="1" si="186"/>
        <v>8.4706165721209423</v>
      </c>
      <c r="P188" s="223" t="str">
        <f t="shared" ca="1" si="187"/>
        <v>-4.70602242279292-7.04306027718493i</v>
      </c>
      <c r="Q188" s="223" t="str">
        <f t="shared" ca="1" si="188"/>
        <v>-3.24156462406781+7.82582927873347i</v>
      </c>
      <c r="R188" s="223" t="str">
        <f t="shared" ca="1" si="189"/>
        <v>8.30785604987589-1.65253531473024i</v>
      </c>
      <c r="S188" s="223" t="str">
        <f t="shared" ca="1" si="190"/>
        <v>-5.98963041897786-5.98963041897787i</v>
      </c>
      <c r="T188" s="223" t="str">
        <f t="shared" ca="1" si="191"/>
        <v>-1.65253531473034+8.30785604987587i</v>
      </c>
      <c r="U188" s="223" t="str">
        <f t="shared" ca="1" si="192"/>
        <v>7.82582927873344-3.24156462406788i</v>
      </c>
      <c r="V188" s="223" t="str">
        <f t="shared" ca="1" si="193"/>
        <v>-7.04306027718501-4.7060224227928i</v>
      </c>
      <c r="W188" s="223" t="str">
        <f t="shared" ca="1" si="194"/>
        <v>3.10275821775305E-13+8.47061657212094i</v>
      </c>
      <c r="X188" s="223" t="str">
        <f t="shared" ca="1" si="195"/>
        <v>7.04306027718512-4.70602242279261i</v>
      </c>
      <c r="Y188" s="223" t="str">
        <f t="shared" ca="1" si="196"/>
        <v>-7.82582927873336-3.24156462406808i</v>
      </c>
      <c r="Z188" s="223" t="str">
        <f t="shared" ca="1" si="197"/>
        <v>1.65253531473014+8.30785604987591i</v>
      </c>
      <c r="AA188" s="223" t="str">
        <f t="shared" ca="1" si="198"/>
        <v>5.98963041897783-5.9896304189779i</v>
      </c>
      <c r="AB188" s="223" t="str">
        <f t="shared" ca="1" si="199"/>
        <v>-8.30785604987593-1.65253531473002i</v>
      </c>
      <c r="AC188" s="223" t="str">
        <f t="shared" ca="1" si="200"/>
        <v>3.24156462406815+7.82582927873333i</v>
      </c>
      <c r="AD188" s="223" t="str">
        <f t="shared" ca="1" si="201"/>
        <v>4.70602242279322-7.04306027718473i</v>
      </c>
      <c r="AE188" s="223" t="str">
        <f t="shared" ca="1" si="202"/>
        <v>-8.47061657212094-2.22071266631541E-13i</v>
      </c>
      <c r="AF188" s="223" t="str">
        <f t="shared" ca="1" si="203"/>
        <v>4.7060224227929+7.04306027718494i</v>
      </c>
      <c r="AG188" s="223" t="str">
        <f t="shared" ca="1" si="204"/>
        <v>3.24156462406779-7.82582927873348i</v>
      </c>
      <c r="AH188" s="223" t="str">
        <f t="shared" ca="1" si="205"/>
        <v>-8.30785604987585+1.65253531473041i</v>
      </c>
      <c r="AI188" s="223" t="str">
        <f t="shared" ca="1" si="206"/>
        <v>5.98963041897812+5.98963041897761i</v>
      </c>
      <c r="AJ188" s="223" t="str">
        <f t="shared" ca="1" si="207"/>
        <v>1.65253531473057-8.30785604987582i</v>
      </c>
      <c r="AK188" s="223" t="str">
        <f t="shared" ca="1" si="208"/>
        <v>-7.82582927873352+3.24156462406769i</v>
      </c>
      <c r="AL188" s="223" t="str">
        <f t="shared" ca="1" si="209"/>
        <v>7.04306027718488+4.70602242279298i</v>
      </c>
      <c r="AM188" s="223" t="str">
        <f t="shared" ca="1" si="210"/>
        <v>-1.18298230507412E-13-8.47061657212094i</v>
      </c>
      <c r="AN188" s="223" t="str">
        <f t="shared" ca="1" si="211"/>
        <v>-7.04306027718479+4.70602242279313i</v>
      </c>
      <c r="AO188" s="223" t="str">
        <f t="shared" ca="1" si="212"/>
        <v>7.82582927873362+3.24156462406747i</v>
      </c>
      <c r="AP188" s="223" t="str">
        <f t="shared" ca="1" si="213"/>
        <v>-1.65253531472992-8.30785604987595i</v>
      </c>
      <c r="AQ188" s="223" t="str">
        <f t="shared" ca="1" si="214"/>
        <v>-5.98963041897801+5.98963041897773i</v>
      </c>
      <c r="AR188" s="223" t="str">
        <f t="shared" ca="1" si="215"/>
        <v>-5.98963041897801+5.98963041897773i</v>
      </c>
      <c r="AS188" s="223" t="str">
        <f t="shared" ca="1" si="216"/>
        <v>-3.24156462406801-7.82582927873339i</v>
      </c>
      <c r="AT188" s="223" t="str">
        <f t="shared" ca="1" si="217"/>
        <v>-4.70602242279271+7.04306027718507i</v>
      </c>
      <c r="AU188" s="223" t="str">
        <f t="shared" ca="1" si="218"/>
        <v>8.47061657212094+4.44142533263082E-13i</v>
      </c>
      <c r="AV188" s="223" t="str">
        <f t="shared" ca="1" si="219"/>
        <v>-4.70602242279266-7.0430602771851i</v>
      </c>
      <c r="AW188" s="223" t="str">
        <f t="shared" ca="1" si="220"/>
        <v>-3.24156462406793+7.82582927873342i</v>
      </c>
      <c r="AX188" s="223" t="str">
        <f t="shared" ca="1" si="221"/>
        <v>8.30785604987589-1.65253531473026i</v>
      </c>
      <c r="AY188" s="223" t="str">
        <f t="shared" ca="1" si="222"/>
        <v>-5.98963041897797-5.98963041897776i</v>
      </c>
      <c r="AZ188" s="223" t="str">
        <f t="shared" ca="1" si="223"/>
        <v>-1.65253531472997+8.30785604987594i</v>
      </c>
      <c r="BA188" s="223" t="str">
        <f t="shared" ca="1" si="224"/>
        <v>7.82582927873363-3.24156462406743i</v>
      </c>
      <c r="BB188" s="223" t="str">
        <f t="shared" ca="1" si="225"/>
        <v>-7.04306027718479-4.70602242279312i</v>
      </c>
      <c r="BC188" s="223" t="str">
        <f t="shared" ca="1" si="226"/>
        <v>-1.03773036124129E-13+8.47061657212094i</v>
      </c>
      <c r="BD188" s="223" t="str">
        <f t="shared" ca="1" si="227"/>
        <v>7.0430602771849-4.70602242279295i</v>
      </c>
      <c r="BE188" s="223" t="str">
        <f t="shared" ca="1" si="228"/>
        <v>-7.82582927873351-3.24156462406773i</v>
      </c>
      <c r="BF188" s="223" t="str">
        <f t="shared" ca="1" si="229"/>
        <v>1.65253531472977+8.30785604987598i</v>
      </c>
      <c r="BG188" s="223" t="str">
        <f t="shared" ca="1" si="230"/>
        <v>5.98963041897812-5.98963041897762i</v>
      </c>
      <c r="BH188" s="223" t="str">
        <f t="shared" ca="1" si="231"/>
        <v>-8.30785604987584-1.65253531473046i</v>
      </c>
      <c r="BI188" s="223" t="str">
        <f t="shared" ca="1" si="232"/>
        <v>3.24156462406774+7.8258292787335i</v>
      </c>
      <c r="BJ188" s="223" t="str">
        <f t="shared" ca="1" si="233"/>
        <v>4.70602242279434-7.04306027718398i</v>
      </c>
      <c r="BK188" s="223" t="str">
        <f t="shared" ca="1" si="234"/>
        <v>-8.47061657212094-1.44864935934948E-12i</v>
      </c>
      <c r="BL188" s="223" t="str">
        <f t="shared" ca="1" si="235"/>
        <v>4.70602242279183+7.04306027718565i</v>
      </c>
      <c r="BM188" s="223" t="str">
        <f t="shared" ca="1" si="236"/>
        <v>3.24156462406897-7.82582927873299i</v>
      </c>
      <c r="BN188" s="223" t="str">
        <f t="shared" ca="1" si="237"/>
        <v>-8.30785604987611+1.65253531472915i</v>
      </c>
      <c r="BO188" s="223" t="str">
        <f t="shared" ca="1" si="238"/>
        <v>5.98963041897726+5.98963041897847i</v>
      </c>
      <c r="BP188" s="223" t="str">
        <f t="shared" ca="1" si="239"/>
        <v>1.65253531473095-8.30785604987574i</v>
      </c>
      <c r="BQ188" s="223" t="str">
        <f t="shared" ca="1" si="240"/>
        <v>-7.82582927873369+3.24156462406728i</v>
      </c>
      <c r="BR188" s="223" t="str">
        <f t="shared" ca="1" si="241"/>
        <v>7.04306027718463+4.70602242279336i</v>
      </c>
      <c r="BS188" s="223" t="str">
        <f t="shared" ca="1" si="242"/>
        <v>3.86031653482966E-13-8.47061657212094i</v>
      </c>
      <c r="BT188" s="223" t="str">
        <f t="shared" ca="1" si="243"/>
        <v>-7.043060277185+4.70602242279282i</v>
      </c>
      <c r="BU188" s="223" t="str">
        <f t="shared" ca="1" si="244"/>
        <v>7.82582927873344+3.24156462406788i</v>
      </c>
      <c r="BV188" s="223" t="str">
        <f t="shared" ca="1" si="245"/>
        <v>-1.65253531473031-8.30785604987587i</v>
      </c>
      <c r="BW188" s="223" t="str">
        <f t="shared" ca="1" si="246"/>
        <v>-5.98963041897763+5.9896304189781i</v>
      </c>
      <c r="BX188" s="223" t="str">
        <f t="shared" ca="1" si="247"/>
        <v>8.30785604987595+1.65253531472991i</v>
      </c>
      <c r="BY188" s="223" t="str">
        <f t="shared" ca="1" si="248"/>
        <v>-3.24156462406837-7.82582927873324i</v>
      </c>
      <c r="BZ188" s="223" t="str">
        <f t="shared" ca="1" si="249"/>
        <v>-4.70602242279227+7.04306027718536i</v>
      </c>
      <c r="CA188" s="223" t="str">
        <f t="shared" ca="1" si="250"/>
        <v>8.47061657212094-7.9696075383814E-13i</v>
      </c>
      <c r="CB188" s="223" t="str">
        <f t="shared" ca="1" si="251"/>
        <v>-4.7060224227938-7.04306027718434i</v>
      </c>
      <c r="CC188" s="223" t="str">
        <f t="shared" ca="1" si="252"/>
        <v>-3.2415646240669+7.82582927873385i</v>
      </c>
      <c r="CD188" s="223" t="str">
        <f t="shared" ca="1" si="253"/>
        <v>8.30785604987564-1.65253531473147i</v>
      </c>
      <c r="CE188" s="223" t="str">
        <f t="shared" ca="1" si="254"/>
        <v>-5.98963041897893-5.9896304189768i</v>
      </c>
      <c r="CF188" s="223" t="str">
        <f t="shared" ca="1" si="255"/>
        <v>-1.65253531472875+8.30785604987618i</v>
      </c>
      <c r="CG188" s="223" t="str">
        <f t="shared" ca="1" si="256"/>
        <v>7.82582927873279-3.24156462406946i</v>
      </c>
      <c r="CH188" s="223" t="str">
        <f t="shared" ca="1" si="257"/>
        <v>-7.04306027718588-4.70602242279149i</v>
      </c>
      <c r="CI188" s="223" t="str">
        <f t="shared" ca="1" si="258"/>
        <v>1.97995316115924E-12+8.47061657212094i</v>
      </c>
      <c r="CJ188" s="223" t="str">
        <f t="shared" ca="1" si="259"/>
        <v>7.04306027718368-4.70602242279478i</v>
      </c>
      <c r="CK188" s="223" t="str">
        <f t="shared" ca="1" si="260"/>
        <v>-7.8258292787343-3.24156462406581i</v>
      </c>
      <c r="CL188" s="223" t="str">
        <f t="shared" ca="1" si="261"/>
        <v>1.65253531473263+8.30785604987541i</v>
      </c>
      <c r="CM188" s="223" t="str">
        <f t="shared" ca="1" si="262"/>
        <v>5.98963041897613-5.9896304189796i</v>
      </c>
      <c r="CN188" s="223" t="str">
        <f t="shared" ca="1" si="263"/>
        <v>-8.30785604987641-1.65253531472759i</v>
      </c>
      <c r="CO188" s="223" t="str">
        <f t="shared" ca="1" si="264"/>
        <v>3.24156462407056+7.82582927873234i</v>
      </c>
      <c r="CP188" s="223" t="str">
        <f t="shared" ca="1" si="265"/>
        <v>4.7060224227905-7.04306027718654i</v>
      </c>
      <c r="CQ188" s="223" t="str">
        <f t="shared" ca="1" si="266"/>
        <v>-8.47061657212094+3.16294556848035E-12i</v>
      </c>
      <c r="CR188" s="223" t="str">
        <f t="shared" ca="1" si="267"/>
        <v>4.70602242279576+7.04306027718302i</v>
      </c>
      <c r="CS188" s="223" t="str">
        <f t="shared" ca="1" si="268"/>
        <v>3.24156462406471-7.82582927873475i</v>
      </c>
      <c r="CT188" s="223" t="str">
        <f t="shared" ca="1" si="269"/>
        <v>-8.30785604987518+1.65253531473379i</v>
      </c>
      <c r="CU188" s="223" t="str">
        <f t="shared" ca="1" si="270"/>
        <v>5.98963041898044+5.9896304189753i</v>
      </c>
      <c r="CV188" s="223" t="str">
        <f t="shared" ca="1" si="271"/>
        <v>1.65253531472643-8.30785604987665i</v>
      </c>
      <c r="CW188" s="223" t="str">
        <f t="shared" ca="1" si="272"/>
        <v>-7.8258292787352+3.24156462406365i</v>
      </c>
      <c r="CX188" s="223" t="str">
        <f t="shared" ca="1" si="273"/>
        <v>7.04306027718252+4.70602242279653i</v>
      </c>
      <c r="CY188" s="223" t="str">
        <f t="shared" ca="1" si="274"/>
        <v>4.08029112602006E-12-8.47061657212094i</v>
      </c>
      <c r="CZ188" s="223" t="str">
        <f t="shared" ca="1" si="275"/>
        <v>-7.04306027718718+4.70602242278954i</v>
      </c>
      <c r="DA188" s="223" t="str">
        <f t="shared" ca="1" si="276"/>
        <v>7.82582927873198+3.2415646240714i</v>
      </c>
      <c r="DB188" s="223" t="str">
        <f t="shared" ca="1" si="277"/>
        <v>-1.65253531472669-8.30785604987659i</v>
      </c>
      <c r="DC188" s="223" t="str">
        <f t="shared" ca="1" si="278"/>
        <v>-5.98963041898042+5.98963041897531i</v>
      </c>
      <c r="DD188" s="223" t="str">
        <f t="shared" ca="1" si="279"/>
        <v>8.30785604987523+1.65253531473354i</v>
      </c>
      <c r="DE188" s="223" t="str">
        <f t="shared" ca="1" si="280"/>
        <v>-3.24156462406474-7.82582927873474i</v>
      </c>
      <c r="DF188" s="223" t="str">
        <f t="shared" ca="1" si="281"/>
        <v>-4.70602242279554+7.04306027718318i</v>
      </c>
      <c r="DG188" s="223" t="str">
        <f t="shared" ca="1" si="282"/>
        <v>8.47061657212094+2.89729871869896E-12i</v>
      </c>
      <c r="DH188" s="223" t="str">
        <f t="shared" ca="1" si="283"/>
        <v>-4.70602242279053-7.04306027718652i</v>
      </c>
      <c r="DI188" s="223" t="str">
        <f t="shared" ca="1" si="284"/>
        <v>-3.24156462407031+7.82582927873244i</v>
      </c>
      <c r="DJ188" s="223" t="str">
        <f t="shared" ca="1" si="285"/>
        <v>8.30785604987641-1.65253531472762i</v>
      </c>
      <c r="DK188" s="223" t="str">
        <f t="shared" ca="1" si="286"/>
        <v>-5.98963041897615-5.98963041897958i</v>
      </c>
      <c r="DL188" s="223" t="str">
        <f t="shared" ca="1" si="287"/>
        <v>-1.65253531473238+8.30785604987546i</v>
      </c>
      <c r="DM188" s="223" t="str">
        <f t="shared" ca="1" si="288"/>
        <v>7.82582927873429-3.24156462406583i</v>
      </c>
      <c r="DN188" s="223" t="str">
        <f t="shared" ca="1" si="289"/>
        <v>-7.04306027718383-4.70602242279456i</v>
      </c>
      <c r="DO188" s="223" t="str">
        <f t="shared" ca="1" si="290"/>
        <v>-1.71430631137785E-12+8.47061657212094i</v>
      </c>
      <c r="DP188" s="223" t="str">
        <f t="shared" ca="1" si="291"/>
        <v>7.04306027718587-4.70602242279151i</v>
      </c>
      <c r="DQ188" s="223" t="str">
        <f t="shared" ca="1" si="292"/>
        <v>-7.82582927873289-3.24156462406922i</v>
      </c>
      <c r="DR188" s="223" t="str">
        <f t="shared" ca="1" si="293"/>
        <v>1.65253531472878+8.30785604987618i</v>
      </c>
      <c r="DS188" s="223" t="str">
        <f t="shared" ca="1" si="294"/>
        <v>5.98963041897874-5.98963041897699i</v>
      </c>
      <c r="DT188" s="223" t="str">
        <f t="shared" ca="1" si="295"/>
        <v>-8.30785604987569-1.65253531473122i</v>
      </c>
      <c r="DU188" s="223" t="str">
        <f t="shared" ca="1" si="296"/>
        <v>3.24156462406692+7.82582927873384i</v>
      </c>
      <c r="DV188" s="223" t="str">
        <f t="shared" ca="1" si="297"/>
        <v>4.70602242279358-7.04306027718449i</v>
      </c>
      <c r="DW188" s="223" t="str">
        <f t="shared" ca="1" si="298"/>
        <v>-8.47061657212094-7.72063306965932E-13i</v>
      </c>
      <c r="DX188" s="223" t="str">
        <f t="shared" ca="1" si="299"/>
        <v>4.70602242279249+7.04306027718521i</v>
      </c>
      <c r="DY188" s="223" t="str">
        <f t="shared" ca="1" si="300"/>
        <v>3.24156462406813-7.82582927873334i</v>
      </c>
      <c r="DZ188" s="223" t="str">
        <f t="shared" ca="1" si="301"/>
        <v>-8.30785604987594+1.65253531472994i</v>
      </c>
      <c r="EA188" s="223" t="str">
        <f t="shared" ca="1" si="302"/>
        <v>5.98963041897782+5.98963041897791i</v>
      </c>
      <c r="EB188" s="223" t="str">
        <f t="shared" ca="1" si="303"/>
        <v>1.65253531473029-8.30785604987588i</v>
      </c>
      <c r="EC188" s="223" t="str">
        <f t="shared" ca="1" si="304"/>
        <v>-7.82582927873339+3.24156462406802i</v>
      </c>
      <c r="ED188" s="223" t="str">
        <f t="shared" ca="1" si="305"/>
        <v>7.04306027718501+4.70602242279279i</v>
      </c>
      <c r="EE188" s="223" t="str">
        <f t="shared" ca="1" si="306"/>
        <v>-6.5167850326436E-13-8.47061657212094i</v>
      </c>
      <c r="EF188" s="223" t="str">
        <f t="shared" ca="1" si="307"/>
        <v>-7.04306027718456+4.70602242279348i</v>
      </c>
      <c r="EG188" s="223" t="str">
        <f t="shared" ca="1" si="308"/>
        <v>7.8258292787337+3.24156462406725i</v>
      </c>
      <c r="EH188" s="223" t="str">
        <f t="shared" ca="1" si="309"/>
        <v>-1.65253531473133-8.30785604987567i</v>
      </c>
      <c r="EI188" s="223" t="str">
        <f t="shared" ca="1" si="310"/>
        <v>-5.98963041897707+5.98963041897866i</v>
      </c>
      <c r="EJ188" s="223" t="str">
        <f t="shared" ca="1" si="311"/>
        <v>8.30785604987611+1.65253531472913i</v>
      </c>
      <c r="EK188" s="223" t="str">
        <f t="shared" ca="1" si="312"/>
        <v>-3.24156462406933-7.82582927873284i</v>
      </c>
      <c r="EL188" s="223" t="str">
        <f t="shared" ca="1" si="313"/>
        <v>-4.70602242279161+7.0430602771858i</v>
      </c>
      <c r="EM188" s="223" t="str">
        <f t="shared" ca="1" si="314"/>
        <v>8.47061657212094-1.59392150767628E-12i</v>
      </c>
      <c r="EN188" s="223"/>
      <c r="EO188" s="223"/>
      <c r="EP188" s="223"/>
    </row>
    <row r="189" spans="1:146" ht="15" thickBot="1">
      <c r="A189" s="257">
        <f t="shared" si="181"/>
        <v>1.7382812500000011E-3</v>
      </c>
      <c r="B189" s="256">
        <v>89</v>
      </c>
      <c r="C189" s="230">
        <f t="shared" si="182"/>
        <v>17800</v>
      </c>
      <c r="D189" s="229">
        <f t="shared" si="315"/>
        <v>111840.69846779664</v>
      </c>
      <c r="E189" s="229" t="str">
        <f t="shared" si="316"/>
        <v>111840.698467797i</v>
      </c>
      <c r="F189" s="229" t="str">
        <f t="shared" si="183"/>
        <v>0.682402795252624-0.461068131957859i</v>
      </c>
      <c r="G189" s="229" t="str">
        <f t="shared" si="184"/>
        <v>-4.50475724222564+1.96222900593363i</v>
      </c>
      <c r="H189" s="229" t="str">
        <f t="shared" si="180"/>
        <v>0.0358059093397817-0.005286407455012i</v>
      </c>
      <c r="I189" s="229" t="str">
        <f t="shared" si="317"/>
        <v>-0.00605783145205608-0.00486137216649663i</v>
      </c>
      <c r="J189" s="255" t="str">
        <f ca="1">IMPRODUCT(1/N_FFT2,CZ100)</f>
        <v>0.00438729186926441-0.00571139432264644i</v>
      </c>
      <c r="K189" s="254" t="str">
        <f t="shared" ca="1" si="318"/>
        <v>-0.0000543426880669801+0.0000132704055832832i</v>
      </c>
      <c r="N189" s="246">
        <f t="shared" ca="1" si="185"/>
        <v>24.471828745516348</v>
      </c>
      <c r="O189" s="223">
        <f t="shared" ca="1" si="186"/>
        <v>8.4718287455163495</v>
      </c>
      <c r="P189" s="223" t="str">
        <f t="shared" ca="1" si="187"/>
        <v>-4.87814838795746-6.92643852195521i</v>
      </c>
      <c r="Q189" s="223" t="str">
        <f t="shared" ca="1" si="188"/>
        <v>-2.85407314404097+7.97660007658785i</v>
      </c>
      <c r="R189" s="223" t="str">
        <f t="shared" ca="1" si="189"/>
        <v>8.16494577844646-2.25954480557178i</v>
      </c>
      <c r="S189" s="223" t="str">
        <f t="shared" ca="1" si="190"/>
        <v>-6.54881217938305-5.37447126074011i</v>
      </c>
      <c r="T189" s="223" t="str">
        <f t="shared" ca="1" si="191"/>
        <v>-0.623226384554737+8.44887395851968i</v>
      </c>
      <c r="U189" s="223" t="str">
        <f t="shared" ca="1" si="192"/>
        <v>7.26652989405216-4.35539040640484i</v>
      </c>
      <c r="V189" s="223" t="str">
        <f t="shared" ca="1" si="193"/>
        <v>-7.74502848780075-3.43313501285807i</v>
      </c>
      <c r="W189" s="223" t="str">
        <f t="shared" ca="1" si="194"/>
        <v>1.65277179802807+8.30904493169944i</v>
      </c>
      <c r="X189" s="223" t="str">
        <f t="shared" ca="1" si="195"/>
        <v>5.84166940810236-6.13569725620472i</v>
      </c>
      <c r="Y189" s="223" t="str">
        <f t="shared" ca="1" si="196"/>
        <v>-8.38013399150913-1.24307545133444i</v>
      </c>
      <c r="Z189" s="223" t="str">
        <f t="shared" ca="1" si="197"/>
        <v>3.80903018687783+7.56724331106187i</v>
      </c>
      <c r="AA189" s="223" t="str">
        <f t="shared" ca="1" si="198"/>
        <v>3.99359242558537-7.47148591858837i</v>
      </c>
      <c r="AB189" s="223" t="str">
        <f t="shared" ca="1" si="199"/>
        <v>-8.40811665055003+1.03704227691085i</v>
      </c>
      <c r="AC189" s="223" t="str">
        <f t="shared" ca="1" si="200"/>
        <v>5.68933245798162+6.27721104280508i</v>
      </c>
      <c r="AD189" s="223" t="str">
        <f t="shared" ca="1" si="201"/>
        <v>1.8561881845392-8.26598135232195i</v>
      </c>
      <c r="AE189" s="223" t="str">
        <f t="shared" ca="1" si="202"/>
        <v>-7.82694918092316+3.24202850274383i</v>
      </c>
      <c r="AF189" s="223" t="str">
        <f t="shared" ca="1" si="203"/>
        <v>7.15745471983442+4.53240821494237i</v>
      </c>
      <c r="AG189" s="223" t="str">
        <f t="shared" ca="1" si="204"/>
        <v>-0.415692933843001-8.46162405677008i</v>
      </c>
      <c r="AH189" s="223" t="str">
        <f t="shared" ca="1" si="205"/>
        <v>-6.67873592699224+5.21213667423066i</v>
      </c>
      <c r="AI189" s="223" t="str">
        <f t="shared" ca="1" si="206"/>
        <v>8.10703464400029+2.45924207314698i</v>
      </c>
      <c r="AJ189" s="223" t="str">
        <f t="shared" ca="1" si="207"/>
        <v>-2.65745798525479-8.04424013502597i</v>
      </c>
      <c r="AK189" s="223" t="str">
        <f t="shared" ca="1" si="208"/>
        <v>-5.0466624914829+6.8046366538131i</v>
      </c>
      <c r="AL189" s="223" t="str">
        <f t="shared" ca="1" si="209"/>
        <v>8.46927718908924+0.207909085250853i</v>
      </c>
      <c r="AM189" s="223" t="str">
        <f t="shared" ca="1" si="210"/>
        <v>-4.70669587024887-7.04406816252792i</v>
      </c>
      <c r="AN189" s="223" t="str">
        <f t="shared" ca="1" si="211"/>
        <v>-3.048969115886+7.90415521252781i</v>
      </c>
      <c r="AO189" s="223" t="str">
        <f t="shared" ca="1" si="212"/>
        <v>8.21793865486275-2.05848647269534i</v>
      </c>
      <c r="AP189" s="223" t="str">
        <f t="shared" ca="1" si="213"/>
        <v>-6.41494367219274-5.53356846672664i</v>
      </c>
      <c r="AQ189" s="223" t="str">
        <f t="shared" ca="1" si="214"/>
        <v>-0.830384426997164+8.43103457452036i</v>
      </c>
      <c r="AR189" s="223" t="str">
        <f t="shared" ca="1" si="215"/>
        <v>-0.830384426997164+8.43103457452036i</v>
      </c>
      <c r="AS189" s="223" t="str">
        <f t="shared" ca="1" si="216"/>
        <v>-7.65844247912223-3.62217353081451i</v>
      </c>
      <c r="AT189" s="223" t="str">
        <f t="shared" ca="1" si="217"/>
        <v>1.44835984358693+8.34710345310528i</v>
      </c>
      <c r="AU189" s="223" t="str">
        <f t="shared" ca="1" si="218"/>
        <v>5.99048755500572-5.99048755500575i</v>
      </c>
      <c r="AV189" s="223" t="str">
        <f t="shared" ca="1" si="219"/>
        <v>-8.34710345310528-1.4483598435869i</v>
      </c>
      <c r="AW189" s="223" t="str">
        <f t="shared" ca="1" si="220"/>
        <v>3.62217353081453+7.65844247912222i</v>
      </c>
      <c r="AX189" s="223" t="str">
        <f t="shared" ca="1" si="221"/>
        <v>4.17574907354506-7.37122798237477i</v>
      </c>
      <c r="AY189" s="223" t="str">
        <f t="shared" ca="1" si="222"/>
        <v>-8.43103457452037+0.830384426997133i</v>
      </c>
      <c r="AZ189" s="223" t="str">
        <f t="shared" ca="1" si="223"/>
        <v>5.53356846672671+6.41494367219268i</v>
      </c>
      <c r="BA189" s="223" t="str">
        <f t="shared" ca="1" si="224"/>
        <v>2.05848647269532-8.21793865486276i</v>
      </c>
      <c r="BB189" s="223" t="str">
        <f t="shared" ca="1" si="225"/>
        <v>-7.90415521252779+3.04896911588602i</v>
      </c>
      <c r="BC189" s="223" t="str">
        <f t="shared" ca="1" si="226"/>
        <v>7.04406816252793+4.70669587024884i</v>
      </c>
      <c r="BD189" s="223" t="str">
        <f t="shared" ca="1" si="227"/>
        <v>-0.207909085250882-8.46927718908924i</v>
      </c>
      <c r="BE189" s="223" t="str">
        <f t="shared" ca="1" si="228"/>
        <v>-6.80463665381312+5.04666249148287i</v>
      </c>
      <c r="BF189" s="223" t="str">
        <f t="shared" ca="1" si="229"/>
        <v>8.04424013502596+2.65745798525483i</v>
      </c>
      <c r="BG189" s="223" t="str">
        <f t="shared" ca="1" si="230"/>
        <v>-2.45924207314695-8.1070346440003i</v>
      </c>
      <c r="BH189" s="223" t="str">
        <f t="shared" ca="1" si="231"/>
        <v>-5.21213667423058+6.6787359269923i</v>
      </c>
      <c r="BI189" s="223" t="str">
        <f t="shared" ca="1" si="232"/>
        <v>8.46162405677008+0.415692933842972i</v>
      </c>
      <c r="BJ189" s="223" t="str">
        <f t="shared" ca="1" si="233"/>
        <v>-4.53240821494096-7.15745471983531i</v>
      </c>
      <c r="BK189" s="223" t="str">
        <f t="shared" ca="1" si="234"/>
        <v>-3.24202850274613+7.82694918092221i</v>
      </c>
      <c r="BL189" s="223" t="str">
        <f t="shared" ca="1" si="235"/>
        <v>8.26598135232286-1.85618818453512i</v>
      </c>
      <c r="BM189" s="223" t="str">
        <f t="shared" ca="1" si="236"/>
        <v>-6.27721104280677-5.68933245797975i</v>
      </c>
      <c r="BN189" s="223" t="str">
        <f t="shared" ca="1" si="237"/>
        <v>-1.03704227690922+8.40811665055023i</v>
      </c>
      <c r="BO189" s="223" t="str">
        <f t="shared" ca="1" si="238"/>
        <v>7.47148591858839-3.99359242558534i</v>
      </c>
      <c r="BP189" s="223" t="str">
        <f t="shared" ca="1" si="239"/>
        <v>-7.56724331106146-3.80903018687864i</v>
      </c>
      <c r="BQ189" s="223" t="str">
        <f t="shared" ca="1" si="240"/>
        <v>1.24307545133188+8.38013399150951i</v>
      </c>
      <c r="BR189" s="223" t="str">
        <f t="shared" ca="1" si="241"/>
        <v>6.13569725620702-5.84166940809994i</v>
      </c>
      <c r="BS189" s="223" t="str">
        <f t="shared" ca="1" si="242"/>
        <v>-8.3090449317001-1.65277179802474i</v>
      </c>
      <c r="BT189" s="223" t="str">
        <f t="shared" ca="1" si="243"/>
        <v>3.43313501286039+7.74502848779972i</v>
      </c>
      <c r="BU189" s="223" t="str">
        <f t="shared" ca="1" si="244"/>
        <v>4.35539040640412-7.2665298940526i</v>
      </c>
      <c r="BV189" s="223" t="str">
        <f t="shared" ca="1" si="245"/>
        <v>-8.44887395851967+0.623226384554841i</v>
      </c>
      <c r="BW189" s="223" t="str">
        <f t="shared" ca="1" si="246"/>
        <v>5.37447126073894+6.54881217938401i</v>
      </c>
      <c r="BX189" s="223" t="str">
        <f t="shared" ca="1" si="247"/>
        <v>2.25954480557447-8.16494577844572i</v>
      </c>
      <c r="BY189" s="223" t="str">
        <f t="shared" ca="1" si="248"/>
        <v>-7.97660007658922+2.85407314403714i</v>
      </c>
      <c r="BZ189" s="223" t="str">
        <f t="shared" ca="1" si="249"/>
        <v>6.92643852195694+4.87814838795501i</v>
      </c>
      <c r="CA189" s="223" t="str">
        <f t="shared" ca="1" si="250"/>
        <v>-1.7145442861708E-12-8.47182874551635i</v>
      </c>
      <c r="CB189" s="223" t="str">
        <f t="shared" ca="1" si="251"/>
        <v>-6.92643852195497+4.87814838795782i</v>
      </c>
      <c r="CC189" s="223" t="str">
        <f t="shared" ca="1" si="252"/>
        <v>7.97660007658753+2.85407314404185i</v>
      </c>
      <c r="CD189" s="223" t="str">
        <f t="shared" ca="1" si="253"/>
        <v>-2.25954480556965-8.16494577844705i</v>
      </c>
      <c r="CE189" s="223" t="str">
        <f t="shared" ca="1" si="254"/>
        <v>-5.3744712607428+6.54881217938083i</v>
      </c>
      <c r="CF189" s="223" t="str">
        <f t="shared" ca="1" si="255"/>
        <v>8.44887395851992+0.623226384551422i</v>
      </c>
      <c r="CG189" s="223" t="str">
        <f t="shared" ca="1" si="256"/>
        <v>-4.35539040640696-7.2665298940509i</v>
      </c>
      <c r="CH189" s="223" t="str">
        <f t="shared" ca="1" si="257"/>
        <v>-3.43313501285737+7.74502848780106i</v>
      </c>
      <c r="CI189" s="223" t="str">
        <f t="shared" ca="1" si="258"/>
        <v>8.30904493169946-1.65277179802799i</v>
      </c>
      <c r="CJ189" s="223" t="str">
        <f t="shared" ca="1" si="259"/>
        <v>-6.13569725620349-5.84166940810365i</v>
      </c>
      <c r="CK189" s="223" t="str">
        <f t="shared" ca="1" si="260"/>
        <v>-1.24307545133706+8.38013399150875i</v>
      </c>
      <c r="CL189" s="223" t="str">
        <f t="shared" ca="1" si="261"/>
        <v>7.56724331106382-3.80903018687396i</v>
      </c>
      <c r="CM189" s="223" t="str">
        <f t="shared" ca="1" si="262"/>
        <v>-7.47148591859-3.99359242558232i</v>
      </c>
      <c r="CN189" s="223" t="str">
        <f t="shared" ca="1" si="263"/>
        <v>1.03704227691261+8.40811665054981i</v>
      </c>
      <c r="CO189" s="223" t="str">
        <f t="shared" ca="1" si="264"/>
        <v>6.27721104280447-5.68933245798229i</v>
      </c>
      <c r="CP189" s="223" t="str">
        <f t="shared" ca="1" si="265"/>
        <v>-8.26598135232177-1.85618818454i</v>
      </c>
      <c r="CQ189" s="223" t="str">
        <f t="shared" ca="1" si="266"/>
        <v>3.24202850274152+7.82694918092412i</v>
      </c>
      <c r="CR189" s="223" t="str">
        <f t="shared" ca="1" si="267"/>
        <v>4.53240821494519-7.15745471983264i</v>
      </c>
      <c r="CS189" s="223" t="str">
        <f t="shared" ca="1" si="268"/>
        <v>-8.46162405676991+0.415692933846396i</v>
      </c>
      <c r="CT189" s="223" t="str">
        <f t="shared" ca="1" si="269"/>
        <v>5.21213667423262+6.67873592699071i</v>
      </c>
      <c r="CU189" s="223" t="str">
        <f t="shared" ca="1" si="270"/>
        <v>2.4592420731462-8.10703464400052i</v>
      </c>
      <c r="CV189" s="223" t="str">
        <f t="shared" ca="1" si="271"/>
        <v>-8.04424013502598+2.65745798525477i</v>
      </c>
      <c r="CW189" s="223" t="str">
        <f t="shared" ca="1" si="272"/>
        <v>6.80463665381208+5.04666249148428i</v>
      </c>
      <c r="CX189" s="223" t="str">
        <f t="shared" ca="1" si="273"/>
        <v>0.207909085253472-8.46927718908917i</v>
      </c>
      <c r="CY189" s="223" t="str">
        <f t="shared" ca="1" si="274"/>
        <v>-7.04406816253031+4.70669587024528i</v>
      </c>
      <c r="CZ189" s="223" t="str">
        <f t="shared" ca="1" si="275"/>
        <v>7.90415521252907+3.04896911588271i</v>
      </c>
      <c r="DA189" s="223" t="str">
        <f t="shared" ca="1" si="276"/>
        <v>-2.05848647269712-8.2179386548623i</v>
      </c>
      <c r="DB189" s="223" t="str">
        <f t="shared" ca="1" si="277"/>
        <v>-5.53356846672594+6.41494367219335i</v>
      </c>
      <c r="DC189" s="223" t="str">
        <f t="shared" ca="1" si="278"/>
        <v>8.43103457452028+0.830384426997914i</v>
      </c>
      <c r="DD189" s="223" t="str">
        <f t="shared" ca="1" si="279"/>
        <v>-4.17574907354364-7.37122798237556i</v>
      </c>
      <c r="DE189" s="223" t="str">
        <f t="shared" ca="1" si="280"/>
        <v>-3.62217353081752+7.65844247912081i</v>
      </c>
      <c r="DF189" s="223" t="str">
        <f t="shared" ca="1" si="281"/>
        <v>8.34710345310455-1.44835984359111i</v>
      </c>
      <c r="DG189" s="223" t="str">
        <f t="shared" ca="1" si="282"/>
        <v>-5.99048755500755-5.99048755500391i</v>
      </c>
      <c r="DH189" s="223" t="str">
        <f t="shared" ca="1" si="283"/>
        <v>-1.44835984358604+8.34710345310543i</v>
      </c>
      <c r="DI189" s="223" t="str">
        <f t="shared" ca="1" si="284"/>
        <v>7.65844247912221-3.62217353081456i</v>
      </c>
      <c r="DJ189" s="223" t="str">
        <f t="shared" ca="1" si="285"/>
        <v>-7.37122798237395-4.1757490735465i</v>
      </c>
      <c r="DK189" s="223" t="str">
        <f t="shared" ca="1" si="286"/>
        <v>0.830384426994646+8.43103457452061i</v>
      </c>
      <c r="DL189" s="223" t="str">
        <f t="shared" ca="1" si="287"/>
        <v>6.41494367219549-5.53356846672345i</v>
      </c>
      <c r="DM189" s="223" t="str">
        <f t="shared" ca="1" si="288"/>
        <v>-8.21793865486356-2.05848647269213i</v>
      </c>
      <c r="DN189" s="223" t="str">
        <f t="shared" ca="1" si="289"/>
        <v>3.0489691158875+7.90415521252723i</v>
      </c>
      <c r="DO189" s="223" t="str">
        <f t="shared" ca="1" si="290"/>
        <v>4.70669587024821-7.04406816252835i</v>
      </c>
      <c r="DP189" s="223" t="str">
        <f t="shared" ca="1" si="291"/>
        <v>-8.46927718908926+0.207909085249948i</v>
      </c>
      <c r="DQ189" s="223" t="str">
        <f t="shared" ca="1" si="292"/>
        <v>5.04666249148145+6.80463665381418i</v>
      </c>
      <c r="DR189" s="223" t="str">
        <f t="shared" ca="1" si="293"/>
        <v>2.65745798525812-8.04424013502487i</v>
      </c>
      <c r="DS189" s="223" t="str">
        <f t="shared" ca="1" si="294"/>
        <v>-8.10703464399903+2.45924207315113i</v>
      </c>
      <c r="DT189" s="223" t="str">
        <f t="shared" ca="1" si="295"/>
        <v>6.67873592699387+5.21213667422857i</v>
      </c>
      <c r="DU189" s="223" t="str">
        <f t="shared" ca="1" si="296"/>
        <v>0.415692933841259-8.46162405677017i</v>
      </c>
      <c r="DV189" s="223" t="str">
        <f t="shared" ca="1" si="297"/>
        <v>-7.15745471983439+4.53240821494241i</v>
      </c>
      <c r="DW189" s="223" t="str">
        <f t="shared" ca="1" si="298"/>
        <v>7.82694918092286+3.24202850274455i</v>
      </c>
      <c r="DX189" s="223" t="str">
        <f t="shared" ca="1" si="299"/>
        <v>-1.8561881845368-8.26598135232249i</v>
      </c>
      <c r="DY189" s="223" t="str">
        <f t="shared" ca="1" si="300"/>
        <v>-5.68933245798472+6.27721104280226i</v>
      </c>
      <c r="DZ189" s="223" t="str">
        <f t="shared" ca="1" si="301"/>
        <v>8.40811665055045+1.03704227690751i</v>
      </c>
      <c r="EA189" s="223" t="str">
        <f t="shared" ca="1" si="302"/>
        <v>-3.99359242558685-7.47148591858758i</v>
      </c>
      <c r="EB189" s="223" t="str">
        <f t="shared" ca="1" si="303"/>
        <v>-3.80903018687711+7.56724331106223i</v>
      </c>
      <c r="EC189" s="223" t="str">
        <f t="shared" ca="1" si="304"/>
        <v>8.38013399150922-1.24307545133382i</v>
      </c>
      <c r="ED189" s="223" t="str">
        <f t="shared" ca="1" si="305"/>
        <v>-5.84166940810127-6.13569725620576i</v>
      </c>
      <c r="EE189" s="223" t="str">
        <f t="shared" ca="1" si="306"/>
        <v>-1.65277179803121+8.30904493169882i</v>
      </c>
      <c r="EF189" s="223" t="str">
        <f t="shared" ca="1" si="307"/>
        <v>7.74502848779907-3.43313501286185i</v>
      </c>
      <c r="EG189" s="223" t="str">
        <f t="shared" ca="1" si="308"/>
        <v>-7.26652989405342-4.35539040640275i</v>
      </c>
      <c r="EH189" s="223" t="str">
        <f t="shared" ca="1" si="309"/>
        <v>0.623226384556311+8.44887395851956i</v>
      </c>
      <c r="EI189" s="223" t="str">
        <f t="shared" ca="1" si="310"/>
        <v>6.54881217938307-5.37447126074008i</v>
      </c>
      <c r="EJ189" s="223" t="str">
        <f t="shared" ca="1" si="311"/>
        <v>-8.16494577844611-2.25954480557305i</v>
      </c>
      <c r="EK189" s="223" t="str">
        <f t="shared" ca="1" si="312"/>
        <v>2.85407314403852+7.97660007658872i</v>
      </c>
      <c r="EL189" s="223" t="str">
        <f t="shared" ca="1" si="313"/>
        <v>4.8781483879607-6.92643852195293i</v>
      </c>
      <c r="EM189" s="223" t="str">
        <f t="shared" ca="1" si="314"/>
        <v>-8.47182874551635+3.4290885723416E-12i</v>
      </c>
      <c r="EN189" s="223"/>
      <c r="EO189" s="223"/>
      <c r="EP189" s="223"/>
    </row>
    <row r="190" spans="1:146" ht="15" thickBot="1">
      <c r="A190" s="257">
        <f t="shared" si="181"/>
        <v>1.7578125000000011E-3</v>
      </c>
      <c r="B190" s="256">
        <v>90</v>
      </c>
      <c r="C190" s="230">
        <f t="shared" si="182"/>
        <v>18000</v>
      </c>
      <c r="D190" s="229">
        <f t="shared" si="315"/>
        <v>113097.33552923256</v>
      </c>
      <c r="E190" s="229" t="str">
        <f t="shared" si="316"/>
        <v>113097.335529233i</v>
      </c>
      <c r="F190" s="229" t="str">
        <f t="shared" si="183"/>
        <v>0.679908593254785-0.462565153216698i</v>
      </c>
      <c r="G190" s="229" t="str">
        <f t="shared" si="184"/>
        <v>-4.47844176870016+1.99206448751849i</v>
      </c>
      <c r="H190" s="229" t="str">
        <f t="shared" si="180"/>
        <v>0.0358047687727497-0.00522766694183074i</v>
      </c>
      <c r="I190" s="229" t="str">
        <f t="shared" si="317"/>
        <v>-0.00603648156778304-0.00494746829061831i</v>
      </c>
      <c r="J190" s="255" t="str">
        <f ca="1">IMPRODUCT(1/N_FFT2,DA100)</f>
        <v>0.0216206981922531+0.000231232903907849i</v>
      </c>
      <c r="K190" s="254" t="str">
        <f t="shared" ca="1" si="318"/>
        <v>-0.000129368928660304-0.000108363551889505i</v>
      </c>
      <c r="N190" s="246">
        <f t="shared" ca="1" si="185"/>
        <v>24.472938944800347</v>
      </c>
      <c r="O190" s="223">
        <f t="shared" ca="1" si="186"/>
        <v>8.4729389448003474</v>
      </c>
      <c r="P190" s="223" t="str">
        <f t="shared" ca="1" si="187"/>
        <v>-5.04732383642439-6.80552837423933i</v>
      </c>
      <c r="Q190" s="223" t="str">
        <f t="shared" ca="1" si="188"/>
        <v>-2.45956434698811+8.10809703847576i</v>
      </c>
      <c r="R190" s="223" t="str">
        <f t="shared" ca="1" si="189"/>
        <v>7.97764537813486-2.85444715891502i</v>
      </c>
      <c r="S190" s="223" t="str">
        <f t="shared" ca="1" si="190"/>
        <v>-7.04499125949626-4.70731266392361i</v>
      </c>
      <c r="T190" s="223" t="str">
        <f t="shared" ca="1" si="191"/>
        <v>0.41574740873942+8.46273291877044i</v>
      </c>
      <c r="U190" s="223" t="str">
        <f t="shared" ca="1" si="192"/>
        <v>6.54967037503512-5.37517556370969i</v>
      </c>
      <c r="V190" s="223" t="str">
        <f t="shared" ca="1" si="193"/>
        <v>-8.21901558286561-2.05875622911666i</v>
      </c>
      <c r="W190" s="223" t="str">
        <f t="shared" ca="1" si="194"/>
        <v>3.24245335761615+7.82797487131877i</v>
      </c>
      <c r="X190" s="223" t="str">
        <f t="shared" ca="1" si="195"/>
        <v>4.35596116290355-7.26748214374073i</v>
      </c>
      <c r="Y190" s="223" t="str">
        <f t="shared" ca="1" si="196"/>
        <v>-8.43213942789137+0.830493245556015i</v>
      </c>
      <c r="Z190" s="223" t="str">
        <f t="shared" ca="1" si="197"/>
        <v>5.69007802225299+6.27803364621343i</v>
      </c>
      <c r="AA190" s="223" t="str">
        <f t="shared" ca="1" si="198"/>
        <v>1.65298838716393-8.31013379881549i</v>
      </c>
      <c r="AB190" s="223" t="str">
        <f t="shared" ca="1" si="199"/>
        <v>-7.65944608738817+3.62264820217315i</v>
      </c>
      <c r="AC190" s="223" t="str">
        <f t="shared" ca="1" si="200"/>
        <v>7.47246502694463+3.994115769905i</v>
      </c>
      <c r="AD190" s="223" t="str">
        <f t="shared" ca="1" si="201"/>
        <v>-1.24323835140146-8.38123217456234i</v>
      </c>
      <c r="AE190" s="223" t="str">
        <f t="shared" ca="1" si="202"/>
        <v>-5.99127258444775+5.99127258444808i</v>
      </c>
      <c r="AF190" s="223" t="str">
        <f t="shared" ca="1" si="203"/>
        <v>8.38123217456229+1.24323835140183i</v>
      </c>
      <c r="AG190" s="223" t="str">
        <f t="shared" ca="1" si="204"/>
        <v>-3.99411576990465-7.47246502694482i</v>
      </c>
      <c r="AH190" s="223" t="str">
        <f t="shared" ca="1" si="205"/>
        <v>-3.62264820217352+7.659446087388i</v>
      </c>
      <c r="AI190" s="223" t="str">
        <f t="shared" ca="1" si="206"/>
        <v>8.31013379881541-1.65298838716437i</v>
      </c>
      <c r="AJ190" s="223" t="str">
        <f t="shared" ca="1" si="207"/>
        <v>-6.27803364621374-5.69007802225266i</v>
      </c>
      <c r="AK190" s="223" t="str">
        <f t="shared" ca="1" si="208"/>
        <v>-0.830493245556412+8.43213942789133i</v>
      </c>
      <c r="AL190" s="223" t="str">
        <f t="shared" ca="1" si="209"/>
        <v>7.26748214374093-4.3559611629032i</v>
      </c>
      <c r="AM190" s="223" t="str">
        <f t="shared" ca="1" si="210"/>
        <v>-7.82797487131894-3.24245335761574i</v>
      </c>
      <c r="AN190" s="223" t="str">
        <f t="shared" ca="1" si="211"/>
        <v>2.05875622911708+8.2190155828655i</v>
      </c>
      <c r="AO190" s="223" t="str">
        <f t="shared" ca="1" si="212"/>
        <v>5.37517556371-6.54967037503486i</v>
      </c>
      <c r="AP190" s="223" t="str">
        <f t="shared" ca="1" si="213"/>
        <v>-8.46273291877042-0.415747408739834i</v>
      </c>
      <c r="AQ190" s="223" t="str">
        <f t="shared" ca="1" si="214"/>
        <v>4.7073126639239+7.04499125949608i</v>
      </c>
      <c r="AR190" s="223" t="str">
        <f t="shared" ca="1" si="215"/>
        <v>4.7073126639239+7.04499125949608i</v>
      </c>
      <c r="AS190" s="223" t="str">
        <f t="shared" ca="1" si="216"/>
        <v>-8.10809703847574+2.45956434698816i</v>
      </c>
      <c r="AT190" s="223" t="str">
        <f t="shared" ca="1" si="217"/>
        <v>6.80552837423921+5.04732383642455i</v>
      </c>
      <c r="AU190" s="223" t="str">
        <f t="shared" ca="1" si="218"/>
        <v>3.69528518149291E-13-8.47293894480035i</v>
      </c>
      <c r="AV190" s="223" t="str">
        <f t="shared" ca="1" si="219"/>
        <v>-6.80552837423915+5.04732383642464i</v>
      </c>
      <c r="AW190" s="223" t="str">
        <f t="shared" ca="1" si="220"/>
        <v>8.10809703847577+2.45956434698806i</v>
      </c>
      <c r="AX190" s="223" t="str">
        <f t="shared" ca="1" si="221"/>
        <v>-2.8544471589149-7.9776453781349i</v>
      </c>
      <c r="AY190" s="223" t="str">
        <f t="shared" ca="1" si="222"/>
        <v>-4.70731266392386+7.0449912594961i</v>
      </c>
      <c r="AZ190" s="223" t="str">
        <f t="shared" ca="1" si="223"/>
        <v>8.46273291877042-0.415747408739878i</v>
      </c>
      <c r="BA190" s="223" t="str">
        <f t="shared" ca="1" si="224"/>
        <v>-5.37517556371003-6.54967037503483i</v>
      </c>
      <c r="BB190" s="223" t="str">
        <f t="shared" ca="1" si="225"/>
        <v>-2.05875622911704+8.21901558286552i</v>
      </c>
      <c r="BC190" s="223" t="str">
        <f t="shared" ca="1" si="226"/>
        <v>7.82797487131893-3.24245335761578i</v>
      </c>
      <c r="BD190" s="223" t="str">
        <f t="shared" ca="1" si="227"/>
        <v>-7.26748214374053-4.35596116290389i</v>
      </c>
      <c r="BE190" s="223" t="str">
        <f t="shared" ca="1" si="228"/>
        <v>0.830493245556457+8.43213942789133i</v>
      </c>
      <c r="BF190" s="223" t="str">
        <f t="shared" ca="1" si="229"/>
        <v>6.2780336462137-5.69007802225269i</v>
      </c>
      <c r="BG190" s="223" t="str">
        <f t="shared" ca="1" si="230"/>
        <v>-8.31013379881541-1.65298838716433i</v>
      </c>
      <c r="BH190" s="223" t="str">
        <f t="shared" ca="1" si="231"/>
        <v>3.62264820217355+7.65944608738799i</v>
      </c>
      <c r="BI190" s="223" t="str">
        <f t="shared" ca="1" si="232"/>
        <v>3.99411576990387-7.47246502694523i</v>
      </c>
      <c r="BJ190" s="223" t="str">
        <f t="shared" ca="1" si="233"/>
        <v>-8.38123217456253+1.24323835140021i</v>
      </c>
      <c r="BK190" s="223" t="str">
        <f t="shared" ca="1" si="234"/>
        <v>5.99127258445076+5.99127258444507i</v>
      </c>
      <c r="BL190" s="223" t="str">
        <f t="shared" ca="1" si="235"/>
        <v>1.24323835140059-8.38123217456247i</v>
      </c>
      <c r="BM190" s="223" t="str">
        <f t="shared" ca="1" si="236"/>
        <v>-7.47246502694542+3.99411576990353i</v>
      </c>
      <c r="BN190" s="223" t="str">
        <f t="shared" ca="1" si="237"/>
        <v>7.65944608738638+3.62264820217695i</v>
      </c>
      <c r="BO190" s="223" t="str">
        <f t="shared" ca="1" si="238"/>
        <v>-1.6529883871656-8.31013379881516i</v>
      </c>
      <c r="BP190" s="223" t="str">
        <f t="shared" ca="1" si="239"/>
        <v>-5.69007802225361+6.27803364621288i</v>
      </c>
      <c r="BQ190" s="223" t="str">
        <f t="shared" ca="1" si="240"/>
        <v>8.43213942789096+0.830493245560196i</v>
      </c>
      <c r="BR190" s="223" t="str">
        <f t="shared" ca="1" si="241"/>
        <v>-4.35596116290501-7.26748214373986i</v>
      </c>
      <c r="BS190" s="223" t="str">
        <f t="shared" ca="1" si="242"/>
        <v>-3.24245335761691+7.82797487131846i</v>
      </c>
      <c r="BT190" s="223" t="str">
        <f t="shared" ca="1" si="243"/>
        <v>8.21901558286643-2.05875622911339i</v>
      </c>
      <c r="BU190" s="223" t="str">
        <f t="shared" ca="1" si="244"/>
        <v>-6.54967037503627-5.37517556370829i</v>
      </c>
      <c r="BV190" s="223" t="str">
        <f t="shared" ca="1" si="245"/>
        <v>-0.415747408740263+8.4627329187704i</v>
      </c>
      <c r="BW190" s="223" t="str">
        <f t="shared" ca="1" si="246"/>
        <v>7.04499125949812-4.70731266392084i</v>
      </c>
      <c r="BX190" s="223" t="str">
        <f t="shared" ca="1" si="247"/>
        <v>-7.97764537813562-2.85444715891289i</v>
      </c>
      <c r="BY190" s="223" t="str">
        <f t="shared" ca="1" si="248"/>
        <v>2.45956434698781+8.10809703847585i</v>
      </c>
      <c r="BZ190" s="223" t="str">
        <f t="shared" ca="1" si="249"/>
        <v>5.04732383642698-6.80552837423741i</v>
      </c>
      <c r="CA190" s="223" t="str">
        <f t="shared" ca="1" si="250"/>
        <v>-8.47293894480035+2.63235868565079E-12i</v>
      </c>
      <c r="CB190" s="223" t="str">
        <f t="shared" ca="1" si="251"/>
        <v>5.04732383642425+6.80552837423944i</v>
      </c>
      <c r="CC190" s="223" t="str">
        <f t="shared" ca="1" si="252"/>
        <v>2.45956434699083-8.10809703847493i</v>
      </c>
      <c r="CD190" s="223" t="str">
        <f t="shared" ca="1" si="253"/>
        <v>-7.97764537813392+2.85444715891761i</v>
      </c>
      <c r="CE190" s="223" t="str">
        <f t="shared" ca="1" si="254"/>
        <v>7.04499125949636+4.70731266392347i</v>
      </c>
      <c r="CF190" s="223" t="str">
        <f t="shared" ca="1" si="255"/>
        <v>-0.415747408736863-8.46273291877057i</v>
      </c>
      <c r="CG190" s="223" t="str">
        <f t="shared" ca="1" si="256"/>
        <v>-6.54967037503292+5.37517556371236i</v>
      </c>
      <c r="CH190" s="223" t="str">
        <f t="shared" ca="1" si="257"/>
        <v>8.21901558286561+2.0587562291167i</v>
      </c>
      <c r="CI190" s="223" t="str">
        <f t="shared" ca="1" si="258"/>
        <v>-3.24245335761388-7.82797487131971i</v>
      </c>
      <c r="CJ190" s="223" t="str">
        <f t="shared" ca="1" si="259"/>
        <v>-4.35596116290069+7.26748214374244i</v>
      </c>
      <c r="CK190" s="223" t="str">
        <f t="shared" ca="1" si="260"/>
        <v>8.43213942789128-0.830493245556928i</v>
      </c>
      <c r="CL190" s="223" t="str">
        <f t="shared" ca="1" si="261"/>
        <v>-5.69007802225108-6.27803364621517i</v>
      </c>
      <c r="CM190" s="223" t="str">
        <f t="shared" ca="1" si="262"/>
        <v>-1.65298838716056+8.31013379881616i</v>
      </c>
      <c r="CN190" s="223" t="str">
        <f t="shared" ca="1" si="263"/>
        <v>7.65944608738784-3.62264820217387i</v>
      </c>
      <c r="CO190" s="223" t="str">
        <f t="shared" ca="1" si="264"/>
        <v>-7.47246502694387-3.99411576990643i</v>
      </c>
      <c r="CP190" s="223" t="str">
        <f t="shared" ca="1" si="265"/>
        <v>1.24323835140555+8.38123217456173i</v>
      </c>
      <c r="CQ190" s="223" t="str">
        <f t="shared" ca="1" si="266"/>
        <v>5.99127258444712-5.99127258444871i</v>
      </c>
      <c r="CR190" s="223" t="str">
        <f t="shared" ca="1" si="267"/>
        <v>-8.38123217456203-1.24323835140357i</v>
      </c>
      <c r="CS190" s="223" t="str">
        <f t="shared" ca="1" si="268"/>
        <v>3.99411576990098+7.47246502694678i</v>
      </c>
      <c r="CT190" s="223" t="str">
        <f t="shared" ca="1" si="269"/>
        <v>3.62264820217206-7.65944608738869i</v>
      </c>
      <c r="CU190" s="223" t="str">
        <f t="shared" ca="1" si="270"/>
        <v>-8.31013379881573+1.65298838716276i</v>
      </c>
      <c r="CV190" s="223" t="str">
        <f t="shared" ca="1" si="271"/>
        <v>6.27803364621085+5.69007802225584i</v>
      </c>
      <c r="CW190" s="223" t="str">
        <f t="shared" ca="1" si="272"/>
        <v>0.830493245554692-8.4321394278915i</v>
      </c>
      <c r="CX190" s="223" t="str">
        <f t="shared" ca="1" si="273"/>
        <v>-7.26748214374141+4.35596116290241i</v>
      </c>
      <c r="CY190" s="223" t="str">
        <f t="shared" ca="1" si="274"/>
        <v>7.82797487131735+3.24245335761959i</v>
      </c>
      <c r="CZ190" s="223" t="str">
        <f t="shared" ca="1" si="275"/>
        <v>-2.05875622911888-8.21901558286505i</v>
      </c>
      <c r="DA190" s="223" t="str">
        <f t="shared" ca="1" si="276"/>
        <v>-5.37517556371062+6.54967037503435i</v>
      </c>
      <c r="DB190" s="223" t="str">
        <f t="shared" ca="1" si="277"/>
        <v>8.46273291877025+0.415747408743278i</v>
      </c>
      <c r="DC190" s="223" t="str">
        <f t="shared" ca="1" si="278"/>
        <v>-4.70731266392534-7.04499125949512i</v>
      </c>
      <c r="DD190" s="223" t="str">
        <f t="shared" ca="1" si="279"/>
        <v>-2.8544471589155+7.97764537813468i</v>
      </c>
      <c r="DE190" s="223" t="str">
        <f t="shared" ca="1" si="280"/>
        <v>8.10809703847673-2.45956434698492i</v>
      </c>
      <c r="DF190" s="223" t="str">
        <f t="shared" ca="1" si="281"/>
        <v>-6.80552837424077-5.04732383642244i</v>
      </c>
      <c r="DG190" s="223" t="str">
        <f t="shared" ca="1" si="282"/>
        <v>-3.86139328315864E-13+8.47293894480035i</v>
      </c>
      <c r="DH190" s="223" t="str">
        <f t="shared" ca="1" si="283"/>
        <v>6.80552837424109-5.04732383642201i</v>
      </c>
      <c r="DI190" s="223" t="str">
        <f t="shared" ca="1" si="284"/>
        <v>-8.1080970384765-2.45956434698566i</v>
      </c>
      <c r="DJ190" s="223" t="str">
        <f t="shared" ca="1" si="285"/>
        <v>2.854447158915+7.97764537813486i</v>
      </c>
      <c r="DK190" s="223" t="str">
        <f t="shared" ca="1" si="286"/>
        <v>4.70731266392598-7.04499125949469i</v>
      </c>
      <c r="DL190" s="223" t="str">
        <f t="shared" ca="1" si="287"/>
        <v>-8.46273291877029+0.415747408742507i</v>
      </c>
      <c r="DM190" s="223" t="str">
        <f t="shared" ca="1" si="288"/>
        <v>5.37517556371003+6.54967037503484i</v>
      </c>
      <c r="DN190" s="223" t="str">
        <f t="shared" ca="1" si="289"/>
        <v>2.05875622911939-8.21901558286493i</v>
      </c>
      <c r="DO190" s="223" t="str">
        <f t="shared" ca="1" si="290"/>
        <v>-7.82797487131764+3.24245335761888i</v>
      </c>
      <c r="DP190" s="223" t="str">
        <f t="shared" ca="1" si="291"/>
        <v>7.26748214374101+4.35596116290308i</v>
      </c>
      <c r="DQ190" s="223" t="str">
        <f t="shared" ca="1" si="292"/>
        <v>-0.830493245553923-8.43213942789158i</v>
      </c>
      <c r="DR190" s="223" t="str">
        <f t="shared" ca="1" si="293"/>
        <v>-6.27803364621137+5.69007802225527i</v>
      </c>
      <c r="DS190" s="223" t="str">
        <f t="shared" ca="1" si="294"/>
        <v>8.31013379881557+1.65298838716352i</v>
      </c>
      <c r="DT190" s="223" t="str">
        <f t="shared" ca="1" si="295"/>
        <v>-3.62264820217137-7.65944608738902i</v>
      </c>
      <c r="DU190" s="223" t="str">
        <f t="shared" ca="1" si="296"/>
        <v>-3.99411576990166+7.47246502694642i</v>
      </c>
      <c r="DV190" s="223" t="str">
        <f t="shared" ca="1" si="297"/>
        <v>8.38123217456214-1.24323835140281i</v>
      </c>
      <c r="DW190" s="223" t="str">
        <f t="shared" ca="1" si="298"/>
        <v>-5.99127258444657-5.99127258444926i</v>
      </c>
      <c r="DX190" s="223" t="str">
        <f t="shared" ca="1" si="299"/>
        <v>-1.24323835139799+8.38123217456286i</v>
      </c>
      <c r="DY190" s="223" t="str">
        <f t="shared" ca="1" si="300"/>
        <v>7.47246502694423-3.99411576990575i</v>
      </c>
      <c r="DZ190" s="223" t="str">
        <f t="shared" ca="1" si="301"/>
        <v>-7.6594460873875-3.62264820217457i</v>
      </c>
      <c r="EA190" s="223" t="str">
        <f t="shared" ca="1" si="302"/>
        <v>1.6529883871683+8.31013379881463i</v>
      </c>
      <c r="EB190" s="223" t="str">
        <f t="shared" ca="1" si="303"/>
        <v>5.69007802225183-6.27803364621448i</v>
      </c>
      <c r="EC190" s="223" t="str">
        <f t="shared" ca="1" si="304"/>
        <v>-8.43213942789121-0.830493245557696i</v>
      </c>
      <c r="ED190" s="223" t="str">
        <f t="shared" ca="1" si="305"/>
        <v>4.35596116290003+7.26748214374284i</v>
      </c>
      <c r="EE190" s="223" t="str">
        <f t="shared" ca="1" si="306"/>
        <v>3.24245335761459-7.82797487131942i</v>
      </c>
      <c r="EF190" s="223" t="str">
        <f t="shared" ca="1" si="307"/>
        <v>-8.21901558286579+2.05875622911594i</v>
      </c>
      <c r="EG190" s="223" t="str">
        <f t="shared" ca="1" si="308"/>
        <v>6.54967037503259+5.37517556371277i</v>
      </c>
      <c r="EH190" s="223" t="str">
        <f t="shared" ca="1" si="309"/>
        <v>0.415747408737634-8.46273291877053i</v>
      </c>
      <c r="EI190" s="223" t="str">
        <f t="shared" ca="1" si="310"/>
        <v>-7.04499125949666+4.70731266392303i</v>
      </c>
      <c r="EJ190" s="223" t="str">
        <f t="shared" ca="1" si="311"/>
        <v>7.97764537813358+2.85444715891857i</v>
      </c>
      <c r="EK190" s="223" t="str">
        <f t="shared" ca="1" si="312"/>
        <v>-2.45956434699033-8.10809703847508i</v>
      </c>
      <c r="EL190" s="223" t="str">
        <f t="shared" ca="1" si="313"/>
        <v>-5.04732383642506+6.80552837423883i</v>
      </c>
      <c r="EM190" s="223" t="str">
        <f t="shared" ca="1" si="314"/>
        <v>8.47293894480035+3.40463734228252E-12i</v>
      </c>
      <c r="EN190" s="223"/>
      <c r="EO190" s="223"/>
      <c r="EP190" s="223"/>
    </row>
    <row r="191" spans="1:146" ht="15" thickBot="1">
      <c r="A191" s="257">
        <f t="shared" si="181"/>
        <v>1.7773437500000011E-3</v>
      </c>
      <c r="B191" s="256">
        <v>91</v>
      </c>
      <c r="C191" s="230">
        <f t="shared" si="182"/>
        <v>18200</v>
      </c>
      <c r="D191" s="229">
        <f t="shared" si="315"/>
        <v>114353.97259066848</v>
      </c>
      <c r="E191" s="229" t="str">
        <f t="shared" si="316"/>
        <v>114353.972590668i</v>
      </c>
      <c r="F191" s="229" t="str">
        <f t="shared" si="183"/>
        <v>0.677398443094276-0.464068917345781i</v>
      </c>
      <c r="G191" s="229" t="str">
        <f t="shared" si="184"/>
        <v>-4.45184950265067+2.02117110780748i</v>
      </c>
      <c r="H191" s="229" t="str">
        <f t="shared" si="180"/>
        <v>0.0358036562330815-0.00517021247867616i</v>
      </c>
      <c r="I191" s="229" t="str">
        <f t="shared" si="317"/>
        <v>-0.00601504710034206-0.0050336381356015i</v>
      </c>
      <c r="J191" s="255" t="str">
        <f ca="1">IMPRODUCT(1/N_FFT2,DB100)</f>
        <v>0.0600725927993641+0.00571196911316516i</v>
      </c>
      <c r="K191" s="254" t="str">
        <f t="shared" ca="1" si="318"/>
        <v>-0.000332587489570438-0.000336741457270727i</v>
      </c>
      <c r="N191" s="246">
        <f t="shared" ca="1" si="185"/>
        <v>24.473958330246628</v>
      </c>
      <c r="O191" s="223">
        <f t="shared" ca="1" si="186"/>
        <v>8.4739583302466279</v>
      </c>
      <c r="P191" s="223" t="str">
        <f t="shared" ca="1" si="187"/>
        <v>-5.21344686203156-6.68041477750667i</v>
      </c>
      <c r="Q191" s="223" t="str">
        <f t="shared" ca="1" si="188"/>
        <v>-2.05900391957607+8.22000441860749i</v>
      </c>
      <c r="R191" s="223" t="str">
        <f t="shared" ca="1" si="189"/>
        <v>7.74697537493667-3.43399800857267i</v>
      </c>
      <c r="S191" s="223" t="str">
        <f t="shared" ca="1" si="190"/>
        <v>-7.47336404464636-3.99459630487777i</v>
      </c>
      <c r="T191" s="223" t="str">
        <f t="shared" ca="1" si="191"/>
        <v>1.44872392141532+8.34920168532748i</v>
      </c>
      <c r="U191" s="223" t="str">
        <f t="shared" ca="1" si="192"/>
        <v>5.69076259967738-6.27878896100748i</v>
      </c>
      <c r="V191" s="223" t="str">
        <f t="shared" ca="1" si="193"/>
        <v>-8.45099777304788-0.62338304652598i</v>
      </c>
      <c r="W191" s="223" t="str">
        <f t="shared" ca="1" si="194"/>
        <v>4.70787900413316+7.04583884751832i</v>
      </c>
      <c r="X191" s="223" t="str">
        <f t="shared" ca="1" si="195"/>
        <v>2.6581259970998-8.04626223574017i</v>
      </c>
      <c r="Y191" s="223" t="str">
        <f t="shared" ca="1" si="196"/>
        <v>-7.97860517445204+2.85479057952828i</v>
      </c>
      <c r="Z191" s="223" t="str">
        <f t="shared" ca="1" si="197"/>
        <v>7.15925390708619+4.53354753770459i</v>
      </c>
      <c r="AA191" s="223" t="str">
        <f t="shared" ca="1" si="198"/>
        <v>-0.830593162802426-8.4331539047181i</v>
      </c>
      <c r="AB191" s="223" t="str">
        <f t="shared" ca="1" si="199"/>
        <v>-6.13723960173351+5.84313784311736i</v>
      </c>
      <c r="AC191" s="223" t="str">
        <f t="shared" ca="1" si="200"/>
        <v>8.38224052670033+1.24338792631213i</v>
      </c>
      <c r="AD191" s="223" t="str">
        <f t="shared" ca="1" si="201"/>
        <v>-4.17679874200906-7.37308090634489i</v>
      </c>
      <c r="AE191" s="223" t="str">
        <f t="shared" ca="1" si="202"/>
        <v>-3.24284345953748+7.8289166606684i</v>
      </c>
      <c r="AF191" s="223" t="str">
        <f t="shared" ca="1" si="203"/>
        <v>8.16699822123957-2.26011279298751i</v>
      </c>
      <c r="AG191" s="223" t="str">
        <f t="shared" ca="1" si="204"/>
        <v>-6.80634715230731-5.04793108362569i</v>
      </c>
      <c r="AH191" s="223" t="str">
        <f t="shared" ca="1" si="205"/>
        <v>0.207961347876392+8.47140613242841i</v>
      </c>
      <c r="AI191" s="223" t="str">
        <f t="shared" ca="1" si="206"/>
        <v>6.55045837064073-5.37582225499122i</v>
      </c>
      <c r="AJ191" s="223" t="str">
        <f t="shared" ca="1" si="207"/>
        <v>-8.26805919267943-1.85665477919438i</v>
      </c>
      <c r="AK191" s="223" t="str">
        <f t="shared" ca="1" si="208"/>
        <v>3.62308404561324+7.66036760091701i</v>
      </c>
      <c r="AL191" s="223" t="str">
        <f t="shared" ca="1" si="209"/>
        <v>3.80998767230034-7.56914550789425i</v>
      </c>
      <c r="AM191" s="223" t="str">
        <f t="shared" ca="1" si="210"/>
        <v>-8.31113359705631+1.65318725939866i</v>
      </c>
      <c r="AN191" s="223" t="str">
        <f t="shared" ca="1" si="211"/>
        <v>6.41655621258983+5.53495945363929i</v>
      </c>
      <c r="AO191" s="223" t="str">
        <f t="shared" ca="1" si="212"/>
        <v>0.41579742761294-8.46375107632229i</v>
      </c>
      <c r="AP191" s="223" t="str">
        <f t="shared" ca="1" si="213"/>
        <v>-6.92817963808913+4.87937462028931i</v>
      </c>
      <c r="AQ191" s="223" t="str">
        <f t="shared" ca="1" si="214"/>
        <v>8.10907252952691+2.45986025896356i</v>
      </c>
      <c r="AR191" s="223" t="str">
        <f t="shared" ca="1" si="215"/>
        <v>8.10907252952691+2.45986025896356i</v>
      </c>
      <c r="AS191" s="223" t="str">
        <f t="shared" ca="1" si="216"/>
        <v>-4.35648523175883+7.26835649980265i</v>
      </c>
      <c r="AT191" s="223" t="str">
        <f t="shared" ca="1" si="217"/>
        <v>8.41023021981204-1.03730296081554i</v>
      </c>
      <c r="AU191" s="223" t="str">
        <f t="shared" ca="1" si="218"/>
        <v>-5.99199339880969-5.99199339880956i</v>
      </c>
      <c r="AV191" s="223" t="str">
        <f t="shared" ca="1" si="219"/>
        <v>-1.03730296081548+8.41023021981204i</v>
      </c>
      <c r="AW191" s="223" t="str">
        <f t="shared" ca="1" si="220"/>
        <v>7.26835649980262-4.35648523175888i</v>
      </c>
      <c r="AX191" s="223" t="str">
        <f t="shared" ca="1" si="221"/>
        <v>-7.90614209974581-3.04973554285993i</v>
      </c>
      <c r="AY191" s="223" t="str">
        <f t="shared" ca="1" si="222"/>
        <v>2.45986025896361+8.10907252952689i</v>
      </c>
      <c r="AZ191" s="223" t="str">
        <f t="shared" ca="1" si="223"/>
        <v>4.87937462028926-6.92817963808916i</v>
      </c>
      <c r="BA191" s="223" t="str">
        <f t="shared" ca="1" si="224"/>
        <v>-8.46375107632228+0.415797427612999i</v>
      </c>
      <c r="BB191" s="223" t="str">
        <f t="shared" ca="1" si="225"/>
        <v>5.5349594536387+6.41655621259035i</v>
      </c>
      <c r="BC191" s="223" t="str">
        <f t="shared" ca="1" si="226"/>
        <v>1.65318725939943-8.31113359705616i</v>
      </c>
      <c r="BD191" s="223" t="str">
        <f t="shared" ca="1" si="227"/>
        <v>-7.5691455078946+3.80998767229964i</v>
      </c>
      <c r="BE191" s="223" t="str">
        <f t="shared" ca="1" si="228"/>
        <v>7.66036760091706+3.62308404561313i</v>
      </c>
      <c r="BF191" s="223" t="str">
        <f t="shared" ca="1" si="229"/>
        <v>-1.8566547791945-8.26805919267941i</v>
      </c>
      <c r="BG191" s="223" t="str">
        <f t="shared" ca="1" si="230"/>
        <v>-5.37582225499113+6.55045837064081i</v>
      </c>
      <c r="BH191" s="223" t="str">
        <f t="shared" ca="1" si="231"/>
        <v>8.47140613242837+0.20796134787808i</v>
      </c>
      <c r="BI191" s="223" t="str">
        <f t="shared" ca="1" si="232"/>
        <v>-5.04793108362782-6.80634715230573i</v>
      </c>
      <c r="BJ191" s="223" t="str">
        <f t="shared" ca="1" si="233"/>
        <v>-2.26011279298914+8.16699822123912i</v>
      </c>
      <c r="BK191" s="223" t="str">
        <f t="shared" ca="1" si="234"/>
        <v>7.82891666066741-3.24284345953987i</v>
      </c>
      <c r="BL191" s="223" t="str">
        <f t="shared" ca="1" si="235"/>
        <v>-7.3730809063441-4.17679874201048i</v>
      </c>
      <c r="BM191" s="223" t="str">
        <f t="shared" ca="1" si="236"/>
        <v>1.24338792631469+8.38224052669995i</v>
      </c>
      <c r="BN191" s="223" t="str">
        <f t="shared" ca="1" si="237"/>
        <v>5.84313784311854-6.13723960173238i</v>
      </c>
      <c r="BO191" s="223" t="str">
        <f t="shared" ca="1" si="238"/>
        <v>-8.43315390471835-0.830593162799852i</v>
      </c>
      <c r="BP191" s="223" t="str">
        <f t="shared" ca="1" si="239"/>
        <v>4.53354753770324+7.15925390708705i</v>
      </c>
      <c r="BQ191" s="223" t="str">
        <f t="shared" ca="1" si="240"/>
        <v>2.85479057952582-7.97860517445292i</v>
      </c>
      <c r="BR191" s="223" t="str">
        <f t="shared" ca="1" si="241"/>
        <v>-8.04626223574067+2.65812599709828i</v>
      </c>
      <c r="BS191" s="223" t="str">
        <f t="shared" ca="1" si="242"/>
        <v>7.04583884751978+4.70787900413098i</v>
      </c>
      <c r="BT191" s="223" t="str">
        <f t="shared" ca="1" si="243"/>
        <v>-0.623383046525257-8.45099777304793i</v>
      </c>
      <c r="BU191" s="223" t="str">
        <f t="shared" ca="1" si="244"/>
        <v>-6.27878896100514+5.69076259967996i</v>
      </c>
      <c r="BV191" s="223" t="str">
        <f t="shared" ca="1" si="245"/>
        <v>8.34920168532735+1.44872392141602i</v>
      </c>
      <c r="BW191" s="223" t="str">
        <f t="shared" ca="1" si="246"/>
        <v>-3.99459630488065-7.47336404464483i</v>
      </c>
      <c r="BX191" s="223" t="str">
        <f t="shared" ca="1" si="247"/>
        <v>-3.43399800857345+7.74697537493632i</v>
      </c>
      <c r="BY191" s="223" t="str">
        <f t="shared" ca="1" si="248"/>
        <v>8.22000441860665-2.05900391957941i</v>
      </c>
      <c r="BZ191" s="223" t="str">
        <f t="shared" ca="1" si="249"/>
        <v>-6.6804147775062-5.21344686203216i</v>
      </c>
      <c r="CA191" s="223" t="str">
        <f t="shared" ca="1" si="250"/>
        <v>3.55037549783115E-12+8.47395833024663i</v>
      </c>
      <c r="CB191" s="223" t="str">
        <f t="shared" ca="1" si="251"/>
        <v>6.68041477750717-5.21344686203092i</v>
      </c>
      <c r="CC191" s="223" t="str">
        <f t="shared" ca="1" si="252"/>
        <v>-8.22000441860837-2.05900391957252i</v>
      </c>
      <c r="CD191" s="223" t="str">
        <f t="shared" ca="1" si="253"/>
        <v>3.43399800857202+7.74697537493696i</v>
      </c>
      <c r="CE191" s="223" t="str">
        <f t="shared" ca="1" si="254"/>
        <v>3.9945963048746-7.47336404464806i</v>
      </c>
      <c r="CF191" s="223" t="str">
        <f t="shared" ca="1" si="255"/>
        <v>-8.34920168532763+1.44872392141447i</v>
      </c>
      <c r="CG191" s="223" t="str">
        <f t="shared" ca="1" si="256"/>
        <v>6.27878896100974+5.69076259967488i</v>
      </c>
      <c r="CH191" s="223" t="str">
        <f t="shared" ca="1" si="257"/>
        <v>0.623383046526823-8.45099777304782i</v>
      </c>
      <c r="CI191" s="223" t="str">
        <f t="shared" ca="1" si="258"/>
        <v>-7.04583884751597+4.70787900413669i</v>
      </c>
      <c r="CJ191" s="223" t="str">
        <f t="shared" ca="1" si="259"/>
        <v>8.04626223574018+2.65812599709976i</v>
      </c>
      <c r="CK191" s="223" t="str">
        <f t="shared" ca="1" si="260"/>
        <v>-2.85479057953228-7.97860517445061i</v>
      </c>
      <c r="CL191" s="223" t="str">
        <f t="shared" ca="1" si="261"/>
        <v>-4.53354753770456+7.15925390708621i</v>
      </c>
      <c r="CM191" s="223" t="str">
        <f t="shared" ca="1" si="262"/>
        <v>8.43315390471768-0.830593162806679i</v>
      </c>
      <c r="CN191" s="223" t="str">
        <f t="shared" ca="1" si="263"/>
        <v>-5.84313784311741-6.13723960173346i</v>
      </c>
      <c r="CO191" s="223" t="str">
        <f t="shared" ca="1" si="264"/>
        <v>-1.24338792631624+8.38224052669972i</v>
      </c>
      <c r="CP191" s="223" t="str">
        <f t="shared" ca="1" si="265"/>
        <v>7.37308090634487-4.17679874200912i</v>
      </c>
      <c r="CQ191" s="223" t="str">
        <f t="shared" ca="1" si="266"/>
        <v>-7.8289166606668-3.24284345954132i</v>
      </c>
      <c r="CR191" s="223" t="str">
        <f t="shared" ca="1" si="267"/>
        <v>2.26011279298762+8.16699822123955i</v>
      </c>
      <c r="CS191" s="223" t="str">
        <f t="shared" ca="1" si="268"/>
        <v>5.04793108362898-6.80634715230487i</v>
      </c>
      <c r="CT191" s="223" t="str">
        <f t="shared" ca="1" si="269"/>
        <v>-8.4714061324284+0.20796134787651i</v>
      </c>
      <c r="CU191" s="223" t="str">
        <f t="shared" ca="1" si="270"/>
        <v>5.37582225498805+6.55045837064334i</v>
      </c>
      <c r="CV191" s="223" t="str">
        <f t="shared" ca="1" si="271"/>
        <v>1.85665477919427-8.26805919267946i</v>
      </c>
      <c r="CW191" s="223" t="str">
        <f t="shared" ca="1" si="272"/>
        <v>-7.66036760091876+3.62308404560954i</v>
      </c>
      <c r="CX191" s="223" t="str">
        <f t="shared" ca="1" si="273"/>
        <v>7.5691455078947+3.80998767229943i</v>
      </c>
      <c r="CY191" s="223" t="str">
        <f t="shared" ca="1" si="274"/>
        <v>-1.65318725939553-8.31113359705693i</v>
      </c>
      <c r="CZ191" s="223" t="str">
        <f t="shared" ca="1" si="275"/>
        <v>-5.53495945363852+6.4165562125905i</v>
      </c>
      <c r="DA191" s="223" t="str">
        <f t="shared" ca="1" si="276"/>
        <v>8.46375107632212+0.415797427616371i</v>
      </c>
      <c r="DB191" s="223" t="str">
        <f t="shared" ca="1" si="277"/>
        <v>-4.87937462028995-6.92817963808868i</v>
      </c>
      <c r="DC191" s="223" t="str">
        <f t="shared" ca="1" si="278"/>
        <v>-2.45986025896685+8.10907252952592i</v>
      </c>
      <c r="DD191" s="223" t="str">
        <f t="shared" ca="1" si="279"/>
        <v>7.90614209974551-3.04973554286071i</v>
      </c>
      <c r="DE191" s="223" t="str">
        <f t="shared" ca="1" si="280"/>
        <v>-7.26835649980089-4.35648523176178i</v>
      </c>
      <c r="DF191" s="223" t="str">
        <f t="shared" ca="1" si="281"/>
        <v>1.03730296081632+8.41023021981193i</v>
      </c>
      <c r="DG191" s="223" t="str">
        <f t="shared" ca="1" si="282"/>
        <v>5.99199339881199-5.99199339880726i</v>
      </c>
      <c r="DH191" s="223" t="str">
        <f t="shared" ca="1" si="283"/>
        <v>-8.41023021981215-1.03730296081459i</v>
      </c>
      <c r="DI191" s="223" t="str">
        <f t="shared" ca="1" si="284"/>
        <v>4.35648523175604+7.26835649980432i</v>
      </c>
      <c r="DJ191" s="223" t="str">
        <f t="shared" ca="1" si="285"/>
        <v>3.04973554285909-7.90614209974613i</v>
      </c>
      <c r="DK191" s="223" t="str">
        <f t="shared" ca="1" si="286"/>
        <v>-8.10907252952786+2.45986025896044i</v>
      </c>
      <c r="DL191" s="223" t="str">
        <f t="shared" ca="1" si="287"/>
        <v>6.92817963808968+4.87937462028853i</v>
      </c>
      <c r="DM191" s="223" t="str">
        <f t="shared" ca="1" si="288"/>
        <v>-0.415797427609689-8.46375107632245i</v>
      </c>
      <c r="DN191" s="223" t="str">
        <f t="shared" ca="1" si="289"/>
        <v>-6.41655621258921+5.53495945364002i</v>
      </c>
      <c r="DO191" s="223" t="str">
        <f t="shared" ca="1" si="290"/>
        <v>8.31113359705568+1.65318725940185i</v>
      </c>
      <c r="DP191" s="223" t="str">
        <f t="shared" ca="1" si="291"/>
        <v>-3.8099876723012-7.56914550789381i</v>
      </c>
      <c r="DQ191" s="223" t="str">
        <f t="shared" ca="1" si="292"/>
        <v>-3.62308404561537+7.660367600916i</v>
      </c>
      <c r="DR191" s="223" t="str">
        <f t="shared" ca="1" si="293"/>
        <v>8.26805919267902-1.8566547791962i</v>
      </c>
      <c r="DS191" s="223" t="str">
        <f t="shared" ca="1" si="294"/>
        <v>-6.55045837063924-5.37582225499304i</v>
      </c>
      <c r="DT191" s="223" t="str">
        <f t="shared" ca="1" si="295"/>
        <v>-0.20796134787453+8.47140613242845i</v>
      </c>
      <c r="DU191" s="223" t="str">
        <f t="shared" ca="1" si="296"/>
        <v>6.80634715230871-5.0479310836238i</v>
      </c>
      <c r="DV191" s="223" t="str">
        <f t="shared" ca="1" si="297"/>
        <v>-8.16699822124007-2.26011279298571i</v>
      </c>
      <c r="DW191" s="223" t="str">
        <f t="shared" ca="1" si="298"/>
        <v>3.24284345953537+7.82891666066927i</v>
      </c>
      <c r="DX191" s="223" t="str">
        <f t="shared" ca="1" si="299"/>
        <v>4.1767987420074-7.37308090634584i</v>
      </c>
      <c r="DY191" s="223" t="str">
        <f t="shared" ca="1" si="300"/>
        <v>-8.38224052670066+1.24338792630987i</v>
      </c>
      <c r="DZ191" s="223" t="str">
        <f t="shared" ca="1" si="301"/>
        <v>6.13723960173483+5.84313784311597i</v>
      </c>
      <c r="EA191" s="223" t="str">
        <f t="shared" ca="1" si="302"/>
        <v>0.830593162804947-8.43315390471785i</v>
      </c>
      <c r="EB191" s="223" t="str">
        <f t="shared" ca="1" si="303"/>
        <v>-7.15925390708527+4.53354753770604i</v>
      </c>
      <c r="EC191" s="223" t="str">
        <f t="shared" ca="1" si="304"/>
        <v>7.97860517445127+2.85479057953042i</v>
      </c>
      <c r="ED191" s="223" t="str">
        <f t="shared" ca="1" si="305"/>
        <v>-2.65812599710165-8.04626223573956i</v>
      </c>
      <c r="EE191" s="223" t="str">
        <f t="shared" ca="1" si="306"/>
        <v>-4.70787900413525+7.04583884751693i</v>
      </c>
      <c r="EF191" s="223" t="str">
        <f t="shared" ca="1" si="307"/>
        <v>8.45099777304769-0.623383046528558i</v>
      </c>
      <c r="EG191" s="223" t="str">
        <f t="shared" ca="1" si="308"/>
        <v>-5.69076259967634-6.27878896100841i</v>
      </c>
      <c r="EH191" s="223" t="str">
        <f t="shared" ca="1" si="309"/>
        <v>-1.44872392141252+8.34920168532797i</v>
      </c>
      <c r="EI191" s="223" t="str">
        <f t="shared" ca="1" si="310"/>
        <v>7.47336404464724-3.99459630487613i</v>
      </c>
      <c r="EJ191" s="223" t="str">
        <f t="shared" ca="1" si="311"/>
        <v>-7.74697537493766-3.43399800857043i</v>
      </c>
      <c r="EK191" s="223" t="str">
        <f t="shared" ca="1" si="312"/>
        <v>2.05900391957467+8.22000441860784i</v>
      </c>
      <c r="EL191" s="223" t="str">
        <f t="shared" ca="1" si="313"/>
        <v>5.21344686202936-6.68041477750838i</v>
      </c>
      <c r="EM191" s="223" t="str">
        <f t="shared" ca="1" si="314"/>
        <v>-8.47395833024663-1.56964673429206E-12i</v>
      </c>
      <c r="EN191" s="223"/>
      <c r="EO191" s="223"/>
      <c r="EP191" s="223"/>
    </row>
    <row r="192" spans="1:146" ht="15" thickBot="1">
      <c r="A192" s="257">
        <f t="shared" si="181"/>
        <v>1.7968750000000012E-3</v>
      </c>
      <c r="B192" s="256">
        <v>92</v>
      </c>
      <c r="C192" s="230">
        <f t="shared" si="182"/>
        <v>18400</v>
      </c>
      <c r="D192" s="229">
        <f t="shared" si="315"/>
        <v>115610.60965210438</v>
      </c>
      <c r="E192" s="229" t="str">
        <f t="shared" si="316"/>
        <v>115610.609652104i</v>
      </c>
      <c r="F192" s="229" t="str">
        <f t="shared" si="183"/>
        <v>0.674872612061022-0.46557831196211i</v>
      </c>
      <c r="G192" s="229" t="str">
        <f t="shared" si="184"/>
        <v>-4.42500205477097+2.04955660144069i</v>
      </c>
      <c r="H192" s="229" t="str">
        <f t="shared" si="180"/>
        <v>0.035802570507154-0.00511400202053413i</v>
      </c>
      <c r="I192" s="229" t="str">
        <f t="shared" si="317"/>
        <v>-0.00599352285764597-0.00511989261014249i</v>
      </c>
      <c r="J192" s="255" t="str">
        <f ca="1">IMPRODUCT(1/N_FFT2,DC100)</f>
        <v>0.0445851324969391-0.000219071955949637i</v>
      </c>
      <c r="K192" s="254" t="str">
        <f t="shared" ca="1" si="318"/>
        <v>-0.000268343635619935-0.000226958077617849i</v>
      </c>
      <c r="N192" s="246">
        <f t="shared" ca="1" si="185"/>
        <v>24.474896458941025</v>
      </c>
      <c r="O192" s="223">
        <f t="shared" ca="1" si="186"/>
        <v>8.4748964589410267</v>
      </c>
      <c r="P192" s="223" t="str">
        <f t="shared" ca="1" si="187"/>
        <v>-5.37641739753443-6.55118355392827i</v>
      </c>
      <c r="Q192" s="223" t="str">
        <f t="shared" ca="1" si="188"/>
        <v>-1.65337027922813+8.31205369987082i</v>
      </c>
      <c r="R192" s="223" t="str">
        <f t="shared" ca="1" si="189"/>
        <v>7.47419140029068-3.99503853568299i</v>
      </c>
      <c r="S192" s="223" t="str">
        <f t="shared" ca="1" si="190"/>
        <v>-7.82978337856797-3.24320246584634i</v>
      </c>
      <c r="T192" s="223" t="str">
        <f t="shared" ca="1" si="191"/>
        <v>2.46013258334853+8.10997026271478i</v>
      </c>
      <c r="U192" s="223" t="str">
        <f t="shared" ca="1" si="192"/>
        <v>4.70840020051075-7.04661887301999i</v>
      </c>
      <c r="V192" s="223" t="str">
        <f t="shared" ca="1" si="193"/>
        <v>-8.43408751606643+0.830685115494121i</v>
      </c>
      <c r="W192" s="223" t="str">
        <f t="shared" ca="1" si="194"/>
        <v>5.99265675597099+5.99265675597113i</v>
      </c>
      <c r="X192" s="223" t="str">
        <f t="shared" ca="1" si="195"/>
        <v>0.830685115494298-8.43408751606641i</v>
      </c>
      <c r="Y192" s="223" t="str">
        <f t="shared" ca="1" si="196"/>
        <v>-7.04661887302009+4.70840020051059i</v>
      </c>
      <c r="Z192" s="223" t="str">
        <f t="shared" ca="1" si="197"/>
        <v>8.10997026271473+2.46013258334871i</v>
      </c>
      <c r="AA192" s="223" t="str">
        <f t="shared" ca="1" si="198"/>
        <v>-3.24320246584657-7.82978337856788i</v>
      </c>
      <c r="AB192" s="223" t="str">
        <f t="shared" ca="1" si="199"/>
        <v>-3.99503853568323+7.47419140029055i</v>
      </c>
      <c r="AC192" s="223" t="str">
        <f t="shared" ca="1" si="200"/>
        <v>8.31205369987081-1.65337027922819i</v>
      </c>
      <c r="AD192" s="223" t="str">
        <f t="shared" ca="1" si="201"/>
        <v>-6.55118355392849-5.37641739753416i</v>
      </c>
      <c r="AE192" s="223" t="str">
        <f t="shared" ca="1" si="202"/>
        <v>-2.07648180992145E-13+8.47489645894103i</v>
      </c>
      <c r="AF192" s="223" t="str">
        <f t="shared" ca="1" si="203"/>
        <v>6.55118355392818-5.37641739753454i</v>
      </c>
      <c r="AG192" s="223" t="str">
        <f t="shared" ca="1" si="204"/>
        <v>-8.31205369987074-1.65337027922854i</v>
      </c>
      <c r="AH192" s="223" t="str">
        <f t="shared" ca="1" si="205"/>
        <v>3.99503853568289+7.47419140029073i</v>
      </c>
      <c r="AI192" s="223" t="str">
        <f t="shared" ca="1" si="206"/>
        <v>3.24320246584612-7.82978337856806i</v>
      </c>
      <c r="AJ192" s="223" t="str">
        <f t="shared" ca="1" si="207"/>
        <v>-8.10997026271483+2.46013258334837i</v>
      </c>
      <c r="AK192" s="223" t="str">
        <f t="shared" ca="1" si="208"/>
        <v>7.04661887301987+4.70840020051092i</v>
      </c>
      <c r="AL192" s="223" t="str">
        <f t="shared" ca="1" si="209"/>
        <v>-0.830685115494783-8.43408751606637i</v>
      </c>
      <c r="AM192" s="223" t="str">
        <f t="shared" ca="1" si="210"/>
        <v>-5.99265675597128+5.99265675597083i</v>
      </c>
      <c r="AN192" s="223" t="str">
        <f t="shared" ca="1" si="211"/>
        <v>8.4340875160664+0.830685115494504i</v>
      </c>
      <c r="AO192" s="223" t="str">
        <f t="shared" ca="1" si="212"/>
        <v>-4.70840020051115-7.04661887301972i</v>
      </c>
      <c r="AP192" s="223" t="str">
        <f t="shared" ca="1" si="213"/>
        <v>-2.46013258334891+8.10997026271467i</v>
      </c>
      <c r="AQ192" s="223" t="str">
        <f t="shared" ca="1" si="214"/>
        <v>7.82978337856796-3.24320246584638i</v>
      </c>
      <c r="AR192" s="223" t="str">
        <f t="shared" ca="1" si="215"/>
        <v>7.82978337856796-3.24320246584638i</v>
      </c>
      <c r="AS192" s="223" t="str">
        <f t="shared" ca="1" si="216"/>
        <v>1.65337027922805+8.31205369987084i</v>
      </c>
      <c r="AT192" s="223" t="str">
        <f t="shared" ca="1" si="217"/>
        <v>5.37641739753427-6.5511835539284i</v>
      </c>
      <c r="AU192" s="223" t="str">
        <f t="shared" ca="1" si="218"/>
        <v>-8.47489645894103-4.15296361984289E-13i</v>
      </c>
      <c r="AV192" s="223" t="str">
        <f t="shared" ca="1" si="219"/>
        <v>5.37641739753438+6.55118355392832i</v>
      </c>
      <c r="AW192" s="223" t="str">
        <f t="shared" ca="1" si="220"/>
        <v>1.65337027922792-8.31205369987087i</v>
      </c>
      <c r="AX192" s="223" t="str">
        <f t="shared" ca="1" si="221"/>
        <v>-7.4741914002908+3.99503853568275i</v>
      </c>
      <c r="AY192" s="223" t="str">
        <f t="shared" ca="1" si="222"/>
        <v>7.82978337856801+3.24320246584626i</v>
      </c>
      <c r="AZ192" s="223" t="str">
        <f t="shared" ca="1" si="223"/>
        <v>-2.46013258334892-8.10997026271466i</v>
      </c>
      <c r="BA192" s="223" t="str">
        <f t="shared" ca="1" si="224"/>
        <v>-4.70840020051109+7.04661887301976i</v>
      </c>
      <c r="BB192" s="223" t="str">
        <f t="shared" ca="1" si="225"/>
        <v>8.43408751606639-0.830685115494577i</v>
      </c>
      <c r="BC192" s="223" t="str">
        <f t="shared" ca="1" si="226"/>
        <v>-5.99265675597133-5.99265675597078i</v>
      </c>
      <c r="BD192" s="223" t="str">
        <f t="shared" ca="1" si="227"/>
        <v>-0.830685115494651+8.43408751606638i</v>
      </c>
      <c r="BE192" s="223" t="str">
        <f t="shared" ca="1" si="228"/>
        <v>7.04661887301981-4.70840020051103i</v>
      </c>
      <c r="BF192" s="223" t="str">
        <f t="shared" ca="1" si="229"/>
        <v>-8.10997026271461-2.46013258334911i</v>
      </c>
      <c r="BG192" s="223" t="str">
        <f t="shared" ca="1" si="230"/>
        <v>3.24320246584619+7.82978337856804i</v>
      </c>
      <c r="BH192" s="223" t="str">
        <f t="shared" ca="1" si="231"/>
        <v>3.99503853568207-7.47419140029116i</v>
      </c>
      <c r="BI192" s="223" t="str">
        <f t="shared" ca="1" si="232"/>
        <v>-8.31205369987006+1.65337027923198i</v>
      </c>
      <c r="BJ192" s="223" t="str">
        <f t="shared" ca="1" si="233"/>
        <v>6.5511835539272+5.37641739753574i</v>
      </c>
      <c r="BK192" s="223" t="str">
        <f t="shared" ca="1" si="234"/>
        <v>-1.18358829158943E-12-8.47489645894103i</v>
      </c>
      <c r="BL192" s="223" t="str">
        <f t="shared" ca="1" si="235"/>
        <v>-6.55118355392577+5.37641739753748i</v>
      </c>
      <c r="BM192" s="223" t="str">
        <f t="shared" ca="1" si="236"/>
        <v>8.31205369987049+1.65337027922978i</v>
      </c>
      <c r="BN192" s="223" t="str">
        <f t="shared" ca="1" si="237"/>
        <v>-3.99503853568406-7.4741914002901i</v>
      </c>
      <c r="BO192" s="223" t="str">
        <f t="shared" ca="1" si="238"/>
        <v>-3.24320246584255+7.82978337856955i</v>
      </c>
      <c r="BP192" s="223" t="str">
        <f t="shared" ca="1" si="239"/>
        <v>8.10997026271518-2.46013258334722i</v>
      </c>
      <c r="BQ192" s="223" t="str">
        <f t="shared" ca="1" si="240"/>
        <v>-7.04661887302058-4.70840020050986i</v>
      </c>
      <c r="BR192" s="223" t="str">
        <f t="shared" ca="1" si="241"/>
        <v>0.830685115498566+8.434087516066i</v>
      </c>
      <c r="BS192" s="223" t="str">
        <f t="shared" ca="1" si="242"/>
        <v>5.99265675597212-5.99265675597i</v>
      </c>
      <c r="BT192" s="223" t="str">
        <f t="shared" ca="1" si="243"/>
        <v>-8.43408751606652-0.8306851154933i</v>
      </c>
      <c r="BU192" s="223" t="str">
        <f t="shared" ca="1" si="244"/>
        <v>4.70840020051436+7.04661887301758i</v>
      </c>
      <c r="BV192" s="223" t="str">
        <f t="shared" ca="1" si="245"/>
        <v>2.46013258335011-8.1099702627143i</v>
      </c>
      <c r="BW192" s="223" t="str">
        <f t="shared" ca="1" si="246"/>
        <v>-7.82978337856743+3.24320246584766i</v>
      </c>
      <c r="BX192" s="223" t="str">
        <f t="shared" ca="1" si="247"/>
        <v>7.47419140028868+3.99503853568672i</v>
      </c>
      <c r="BY192" s="223" t="str">
        <f t="shared" ca="1" si="248"/>
        <v>-1.6533702792267-8.31205369987111i</v>
      </c>
      <c r="BZ192" s="223" t="str">
        <f t="shared" ca="1" si="249"/>
        <v>-5.37641739753329+6.55118355392921i</v>
      </c>
      <c r="CA192" s="223" t="str">
        <f t="shared" ca="1" si="250"/>
        <v>8.47489645894103+4.20278734849152E-12i</v>
      </c>
      <c r="CB192" s="223" t="str">
        <f t="shared" ca="1" si="251"/>
        <v>-5.3764173975335-6.55118355392904i</v>
      </c>
      <c r="CC192" s="223" t="str">
        <f t="shared" ca="1" si="252"/>
        <v>-1.65337027922667+8.31205369987111i</v>
      </c>
      <c r="CD192" s="223" t="str">
        <f t="shared" ca="1" si="253"/>
        <v>7.47419140029264-3.99503853567931i</v>
      </c>
      <c r="CE192" s="223" t="str">
        <f t="shared" ca="1" si="254"/>
        <v>-7.82978337856753-3.24320246584742i</v>
      </c>
      <c r="CF192" s="223" t="str">
        <f t="shared" ca="1" si="255"/>
        <v>2.46013258335014+8.10997026271429i</v>
      </c>
      <c r="CG192" s="223" t="str">
        <f t="shared" ca="1" si="256"/>
        <v>4.70840020051414-7.04661887301772i</v>
      </c>
      <c r="CH192" s="223" t="str">
        <f t="shared" ca="1" si="257"/>
        <v>-8.43408751606652+0.830685115493325i</v>
      </c>
      <c r="CI192" s="223" t="str">
        <f t="shared" ca="1" si="258"/>
        <v>5.99265675597232+5.9926567559698i</v>
      </c>
      <c r="CJ192" s="223" t="str">
        <f t="shared" ca="1" si="259"/>
        <v>0.830685115498421-8.43408751606601i</v>
      </c>
      <c r="CK192" s="223" t="str">
        <f t="shared" ca="1" si="260"/>
        <v>-7.04661887302057+4.70840020050988i</v>
      </c>
      <c r="CL192" s="223" t="str">
        <f t="shared" ca="1" si="261"/>
        <v>8.10997026271525+2.46013258334697i</v>
      </c>
      <c r="CM192" s="223" t="str">
        <f t="shared" ca="1" si="262"/>
        <v>-3.24320246584269-7.82978337856949i</v>
      </c>
      <c r="CN192" s="223" t="str">
        <f t="shared" ca="1" si="263"/>
        <v>-3.99503853568383+7.47419140029023i</v>
      </c>
      <c r="CO192" s="223" t="str">
        <f t="shared" ca="1" si="264"/>
        <v>8.31205369987047-1.65337027922992i</v>
      </c>
      <c r="CP192" s="223" t="str">
        <f t="shared" ca="1" si="265"/>
        <v>-6.55118355392579-5.37641739753746i</v>
      </c>
      <c r="CQ192" s="223" t="str">
        <f t="shared" ca="1" si="266"/>
        <v>-9.17805382656334E-13+8.47489645894103i</v>
      </c>
      <c r="CR192" s="223" t="str">
        <f t="shared" ca="1" si="267"/>
        <v>6.55118355392711-5.37641739753585i</v>
      </c>
      <c r="CS192" s="223" t="str">
        <f t="shared" ca="1" si="268"/>
        <v>-8.31205369987011-1.65337027923172i</v>
      </c>
      <c r="CT192" s="223" t="str">
        <f t="shared" ca="1" si="269"/>
        <v>3.99503853568221+7.47419140029109i</v>
      </c>
      <c r="CU192" s="223" t="str">
        <f t="shared" ca="1" si="270"/>
        <v>3.24320246584438-7.82978337856879i</v>
      </c>
      <c r="CV192" s="223" t="str">
        <f t="shared" ca="1" si="271"/>
        <v>-8.10997026271579+2.46013258334521i</v>
      </c>
      <c r="CW192" s="223" t="str">
        <f t="shared" ca="1" si="272"/>
        <v>7.04661887301941+4.70840020051161i</v>
      </c>
      <c r="CX192" s="223" t="str">
        <f t="shared" ca="1" si="273"/>
        <v>-0.830685115496593-8.43408751606619i</v>
      </c>
      <c r="CY192" s="223" t="str">
        <f t="shared" ca="1" si="274"/>
        <v>-5.99265675597361+5.9926567559685i</v>
      </c>
      <c r="CZ192" s="223" t="str">
        <f t="shared" ca="1" si="275"/>
        <v>8.43408751606633+0.830685115495152i</v>
      </c>
      <c r="DA192" s="223" t="str">
        <f t="shared" ca="1" si="276"/>
        <v>-4.70840020051261-7.04661887301875i</v>
      </c>
      <c r="DB192" s="223" t="str">
        <f t="shared" ca="1" si="277"/>
        <v>-2.46013258335213+8.10997026271369i</v>
      </c>
      <c r="DC192" s="223" t="str">
        <f t="shared" ca="1" si="278"/>
        <v>7.82978337856824-3.24320246584572i</v>
      </c>
      <c r="DD192" s="223" t="str">
        <f t="shared" ca="1" si="279"/>
        <v>-7.47419140029167-3.99503853568114i</v>
      </c>
      <c r="DE192" s="223" t="str">
        <f t="shared" ca="1" si="280"/>
        <v>1.65337027922487+8.31205369987147i</v>
      </c>
      <c r="DF192" s="223" t="str">
        <f t="shared" ca="1" si="281"/>
        <v>5.37641739753492-6.55118355392787i</v>
      </c>
      <c r="DG192" s="223" t="str">
        <f t="shared" ca="1" si="282"/>
        <v>-8.47489645894103+2.36717658317886E-12i</v>
      </c>
      <c r="DH192" s="223" t="str">
        <f t="shared" ca="1" si="283"/>
        <v>5.37641739753187+6.55118355393037i</v>
      </c>
      <c r="DI192" s="223" t="str">
        <f t="shared" ca="1" si="284"/>
        <v>1.65337027922873-8.31205369987071i</v>
      </c>
      <c r="DJ192" s="223" t="str">
        <f t="shared" ca="1" si="285"/>
        <v>-7.47419140028955+3.9950385356851i</v>
      </c>
      <c r="DK192" s="223" t="str">
        <f t="shared" ca="1" si="286"/>
        <v>7.82978337856673+3.24320246584936i</v>
      </c>
      <c r="DL192" s="223" t="str">
        <f t="shared" ca="1" si="287"/>
        <v>-2.46013258334836-8.10997026271483i</v>
      </c>
      <c r="DM192" s="223" t="str">
        <f t="shared" ca="1" si="288"/>
        <v>-4.70840020050887+7.04661887302124i</v>
      </c>
      <c r="DN192" s="223" t="str">
        <f t="shared" ca="1" si="289"/>
        <v>8.43408751606672-0.830685115491233i</v>
      </c>
      <c r="DO192" s="223" t="str">
        <f t="shared" ca="1" si="290"/>
        <v>-5.99265675597083-5.99265675597129i</v>
      </c>
      <c r="DP192" s="223" t="str">
        <f t="shared" ca="1" si="291"/>
        <v>-0.830685115492122+8.43408751606663i</v>
      </c>
      <c r="DQ192" s="223" t="str">
        <f t="shared" ca="1" si="292"/>
        <v>7.0466188730216-4.70840020050833i</v>
      </c>
      <c r="DR192" s="223" t="str">
        <f t="shared" ca="1" si="293"/>
        <v>-8.10997026271464-2.46013258334898i</v>
      </c>
      <c r="DS192" s="223" t="str">
        <f t="shared" ca="1" si="294"/>
        <v>3.24320246584854+7.82978337856707i</v>
      </c>
      <c r="DT192" s="223" t="str">
        <f t="shared" ca="1" si="295"/>
        <v>3.99503853568568-7.47419140028923i</v>
      </c>
      <c r="DU192" s="223" t="str">
        <f t="shared" ca="1" si="296"/>
        <v>-8.31205369987087+1.65337027922786i</v>
      </c>
      <c r="DV192" s="223" t="str">
        <f t="shared" ca="1" si="297"/>
        <v>6.55118355392995+5.37641739753238i</v>
      </c>
      <c r="DW192" s="223" t="str">
        <f t="shared" ca="1" si="298"/>
        <v>3.01919905690209E-12-8.47489645894103i</v>
      </c>
      <c r="DX192" s="223" t="str">
        <f t="shared" ca="1" si="299"/>
        <v>-6.55118355392844+5.37641739753423i</v>
      </c>
      <c r="DY192" s="223" t="str">
        <f t="shared" ca="1" si="300"/>
        <v>8.3120536998713+1.65337027922575i</v>
      </c>
      <c r="DZ192" s="223" t="str">
        <f t="shared" ca="1" si="301"/>
        <v>-3.99503853568056-7.47419140029197i</v>
      </c>
      <c r="EA192" s="223" t="str">
        <f t="shared" ca="1" si="302"/>
        <v>-3.24320246584654+7.8297833785679i</v>
      </c>
      <c r="EB192" s="223" t="str">
        <f t="shared" ca="1" si="303"/>
        <v>8.10997026271395-2.46013258335127i</v>
      </c>
      <c r="EC192" s="223" t="str">
        <f t="shared" ca="1" si="304"/>
        <v>-7.04661887301825-4.70840020051336i</v>
      </c>
      <c r="ED192" s="223" t="str">
        <f t="shared" ca="1" si="305"/>
        <v>0.830685115494503+8.4340875160664i</v>
      </c>
      <c r="EE192" s="223" t="str">
        <f t="shared" ca="1" si="306"/>
        <v>5.99265675596897-5.99265675597315i</v>
      </c>
      <c r="EF192" s="223" t="str">
        <f t="shared" ca="1" si="307"/>
        <v>-8.43408751606612-0.830685115497243i</v>
      </c>
      <c r="EG192" s="223" t="str">
        <f t="shared" ca="1" si="308"/>
        <v>4.70840020051107+7.04661887301978i</v>
      </c>
      <c r="EH192" s="223" t="str">
        <f t="shared" ca="1" si="309"/>
        <v>2.46013258334607-8.10997026271552i</v>
      </c>
      <c r="EI192" s="223" t="str">
        <f t="shared" ca="1" si="310"/>
        <v>-7.82978337856913+3.24320246584356i</v>
      </c>
      <c r="EJ192" s="223" t="str">
        <f t="shared" ca="1" si="311"/>
        <v>7.47419140029068+3.99503853568299i</v>
      </c>
      <c r="EK192" s="223" t="str">
        <f t="shared" ca="1" si="312"/>
        <v>-1.65337027923108-8.31205369987024i</v>
      </c>
      <c r="EL192" s="223" t="str">
        <f t="shared" ca="1" si="313"/>
        <v>-5.37641739753655+6.55118355392654i</v>
      </c>
      <c r="EM192" s="223" t="str">
        <f t="shared" ca="1" si="314"/>
        <v>8.47489645894103-2.65782908933097E-13i</v>
      </c>
      <c r="EN192" s="223"/>
      <c r="EO192" s="223"/>
      <c r="EP192" s="223"/>
    </row>
    <row r="193" spans="1:146" ht="15" thickBot="1">
      <c r="A193" s="257">
        <f t="shared" si="181"/>
        <v>1.8164062500000012E-3</v>
      </c>
      <c r="B193" s="256">
        <v>93</v>
      </c>
      <c r="C193" s="230">
        <f t="shared" si="182"/>
        <v>18600</v>
      </c>
      <c r="D193" s="229">
        <f t="shared" si="315"/>
        <v>116867.2467135403</v>
      </c>
      <c r="E193" s="229" t="str">
        <f t="shared" si="316"/>
        <v>116867.24671354i</v>
      </c>
      <c r="F193" s="229" t="str">
        <f t="shared" si="183"/>
        <v>0.672331369155419-0.467092272597764i</v>
      </c>
      <c r="G193" s="229" t="str">
        <f t="shared" si="184"/>
        <v>-4.39792024431241+2.07722900409813i</v>
      </c>
      <c r="H193" s="229" t="str">
        <f t="shared" ref="H193:H214" si="319">IF(freq_ratio2&gt;1,IMPRODUCT(M67,IMDIV((IMPRODUCT(COMPLEX(1,Rc_2*Coutput2*microF2*miliOhm2*D193),IMSUM(1,IMDIV(E193,omega4_2),IMDIV(IMPRODUCT(E193,E193),omega5_2)))),IMSUM(1,IMPRODUCT(E193,1/omega1_2),IMPRODUCT(E193,E193,1/omega2_2),IMPRODUCT(E193,E193,E193,1/omega3_2)))),IMPRODUCT(M67,(IMDIV(IMPRODUCT(COMPLEX(1,Rc_2*Coutput2*microF2*miliOhm2*D193),COMPLEX(1,-Kfeed2*effectiveL2*PI()^2*D193/(8*ratio2^2*Gdc_dcm2))),IMSUM(1,IMDIV(E193,omegat2),IMDIV(IMPRODUCT(E193,E193),omegapole0^2*(1-2*Gdc_dcm2/(Kfeed2*rload2))))))))</f>
        <v>0.0358015104486462-0.00505899533060436i</v>
      </c>
      <c r="I193" s="229" t="str">
        <f t="shared" si="317"/>
        <v>-0.0059719038911365-0.00520624244017014i</v>
      </c>
      <c r="J193" s="255" t="str">
        <f ca="1">IMPRODUCT(1/N_FFT2,DD100)</f>
        <v>0.00783006803036207-0.00571251367854367i</v>
      </c>
      <c r="K193" s="254" t="str">
        <f t="shared" ca="1" si="318"/>
        <v>-0.0000765011448916693-6.65064982402499E-06i</v>
      </c>
      <c r="N193" s="246">
        <f t="shared" ca="1" si="185"/>
        <v>24.475761560739592</v>
      </c>
      <c r="O193" s="223">
        <f t="shared" ca="1" si="186"/>
        <v>8.4757615607395902</v>
      </c>
      <c r="P193" s="223" t="str">
        <f t="shared" ca="1" si="187"/>
        <v>-5.53613727482659-6.41792163467165i</v>
      </c>
      <c r="Q193" s="223" t="str">
        <f t="shared" ca="1" si="188"/>
        <v>-1.24365251517782+8.38402423994603i</v>
      </c>
      <c r="R193" s="223" t="str">
        <f t="shared" ca="1" si="189"/>
        <v>7.16077737279727-4.53451226172621i</v>
      </c>
      <c r="S193" s="223" t="str">
        <f t="shared" ca="1" si="190"/>
        <v>-8.1107981135203-2.46038370914503i</v>
      </c>
      <c r="T193" s="223" t="str">
        <f t="shared" ca="1" si="191"/>
        <v>3.43472875206733+7.74862390584502i</v>
      </c>
      <c r="U193" s="223" t="str">
        <f t="shared" ca="1" si="192"/>
        <v>3.62385502599484-7.66199770197582i</v>
      </c>
      <c r="V193" s="223" t="str">
        <f t="shared" ca="1" si="193"/>
        <v>-8.16873613162991+2.26059373756428i</v>
      </c>
      <c r="W193" s="223" t="str">
        <f t="shared" ca="1" si="194"/>
        <v>7.04733817887709+4.7088808253185i</v>
      </c>
      <c r="X193" s="223" t="str">
        <f t="shared" ca="1" si="195"/>
        <v>-1.03752369547763-8.41201988917247i</v>
      </c>
      <c r="Y193" s="223" t="str">
        <f t="shared" ca="1" si="196"/>
        <v>-5.69197357526307+6.28012506667007i</v>
      </c>
      <c r="Z193" s="223" t="str">
        <f t="shared" ca="1" si="197"/>
        <v>8.47320881982207+0.208005601367615i</v>
      </c>
      <c r="AA193" s="223" t="str">
        <f t="shared" ca="1" si="198"/>
        <v>-5.37696621230552-6.55185228666182i</v>
      </c>
      <c r="AB193" s="223" t="str">
        <f t="shared" ca="1" si="199"/>
        <v>-1.44903220510635+8.35097836801626i</v>
      </c>
      <c r="AC193" s="223" t="str">
        <f t="shared" ca="1" si="200"/>
        <v>7.2699031821868-4.35741227750382i</v>
      </c>
      <c r="AD193" s="223" t="str">
        <f t="shared" ca="1" si="201"/>
        <v>-8.04797445390944-2.6586916375789i</v>
      </c>
      <c r="AE193" s="223" t="str">
        <f t="shared" ca="1" si="202"/>
        <v>3.24353352597155+7.83058262841338i</v>
      </c>
      <c r="AF193" s="223" t="str">
        <f t="shared" ca="1" si="203"/>
        <v>3.81079842515936-7.57075619719151i</v>
      </c>
      <c r="AG193" s="223" t="str">
        <f t="shared" ca="1" si="204"/>
        <v>-8.2217536085424+2.05944206884555i</v>
      </c>
      <c r="AH193" s="223" t="str">
        <f t="shared" ca="1" si="205"/>
        <v>6.9296539319544+4.88041293517872i</v>
      </c>
      <c r="AI193" s="223" t="str">
        <f t="shared" ca="1" si="206"/>
        <v>-0.830769910299056-8.43494845216333i</v>
      </c>
      <c r="AJ193" s="223" t="str">
        <f t="shared" ca="1" si="207"/>
        <v>-5.84438124365399+6.1385455861577i</v>
      </c>
      <c r="AK193" s="223" t="str">
        <f t="shared" ca="1" si="208"/>
        <v>8.46555213474514+0.41588590793964i</v>
      </c>
      <c r="AL193" s="223" t="str">
        <f t="shared" ca="1" si="209"/>
        <v>-5.21455626639604-6.6818363478239i</v>
      </c>
      <c r="AM193" s="223" t="str">
        <f t="shared" ca="1" si="210"/>
        <v>-1.65353905221675+8.31290217898087i</v>
      </c>
      <c r="AN193" s="223" t="str">
        <f t="shared" ca="1" si="211"/>
        <v>7.3746498737386-4.17768755105957i</v>
      </c>
      <c r="AO193" s="223" t="str">
        <f t="shared" ca="1" si="212"/>
        <v>-7.98030299542078-2.85539806958486i</v>
      </c>
      <c r="AP193" s="223" t="str">
        <f t="shared" ca="1" si="213"/>
        <v>3.05038451656404+7.90782450081039i</v>
      </c>
      <c r="AQ193" s="223" t="str">
        <f t="shared" ca="1" si="214"/>
        <v>3.99544634184751-7.47495435196283i</v>
      </c>
      <c r="AR193" s="223" t="str">
        <f t="shared" ca="1" si="215"/>
        <v>3.99544634184751-7.47495435196283i</v>
      </c>
      <c r="AS193" s="223" t="str">
        <f t="shared" ca="1" si="216"/>
        <v>6.80779552062008+5.04900526677641i</v>
      </c>
      <c r="AT193" s="223" t="str">
        <f t="shared" ca="1" si="217"/>
        <v>-0.623515700390941-8.45279611760965i</v>
      </c>
      <c r="AU193" s="223" t="str">
        <f t="shared" ca="1" si="218"/>
        <v>-5.99326847531921+5.99326847531927i</v>
      </c>
      <c r="AV193" s="223" t="str">
        <f t="shared" ca="1" si="219"/>
        <v>8.45279611760965+0.623515700390855i</v>
      </c>
      <c r="AW193" s="223" t="str">
        <f t="shared" ca="1" si="220"/>
        <v>-5.04900526677658-6.80779552061996i</v>
      </c>
      <c r="AX193" s="223" t="str">
        <f t="shared" ca="1" si="221"/>
        <v>-1.85704986923196+8.2698186085123i</v>
      </c>
      <c r="AY193" s="223" t="str">
        <f t="shared" ca="1" si="222"/>
        <v>7.47495435196277-3.99544634184764i</v>
      </c>
      <c r="AZ193" s="223" t="str">
        <f t="shared" ca="1" si="223"/>
        <v>-7.90782450081044-3.05038451656391i</v>
      </c>
      <c r="BA193" s="223" t="str">
        <f t="shared" ca="1" si="224"/>
        <v>2.85539806958494+7.98030299542075i</v>
      </c>
      <c r="BB193" s="223" t="str">
        <f t="shared" ca="1" si="225"/>
        <v>4.17768755105949-7.37464987373864i</v>
      </c>
      <c r="BC193" s="223" t="str">
        <f t="shared" ca="1" si="226"/>
        <v>-8.31290217898085+1.65353905221689i</v>
      </c>
      <c r="BD193" s="223" t="str">
        <f t="shared" ca="1" si="227"/>
        <v>6.68183634782399+5.21455626639592i</v>
      </c>
      <c r="BE193" s="223" t="str">
        <f t="shared" ca="1" si="228"/>
        <v>-0.415885907938884-8.46555213474518i</v>
      </c>
      <c r="BF193" s="223" t="str">
        <f t="shared" ca="1" si="229"/>
        <v>-6.13854558615764+5.84438124365406i</v>
      </c>
      <c r="BG193" s="223" t="str">
        <f t="shared" ca="1" si="230"/>
        <v>8.43494845216359+0.830769910296391i</v>
      </c>
      <c r="BH193" s="223" t="str">
        <f t="shared" ca="1" si="231"/>
        <v>-4.88041293518159-6.92965393195238i</v>
      </c>
      <c r="BI193" s="223" t="str">
        <f t="shared" ca="1" si="232"/>
        <v>-2.05944206884873+8.2217536085416i</v>
      </c>
      <c r="BJ193" s="223" t="str">
        <f t="shared" ca="1" si="233"/>
        <v>7.57075619719221-3.81079842515799i</v>
      </c>
      <c r="BK193" s="223" t="str">
        <f t="shared" ca="1" si="234"/>
        <v>-7.83058262841311-3.24353352597219i</v>
      </c>
      <c r="BL193" s="223" t="str">
        <f t="shared" ca="1" si="235"/>
        <v>2.65869163757978+8.04797445390914i</v>
      </c>
      <c r="BM193" s="223" t="str">
        <f t="shared" ca="1" si="236"/>
        <v>4.35741227750155-7.26990318218816i</v>
      </c>
      <c r="BN193" s="223" t="str">
        <f t="shared" ca="1" si="237"/>
        <v>-8.35097836801565+1.44903220510982i</v>
      </c>
      <c r="BO193" s="223" t="str">
        <f t="shared" ca="1" si="238"/>
        <v>6.55185228665971+5.37696621230808i</v>
      </c>
      <c r="BP193" s="223" t="str">
        <f t="shared" ca="1" si="239"/>
        <v>-0.208005601366017-8.4732088198221i</v>
      </c>
      <c r="BQ193" s="223" t="str">
        <f t="shared" ca="1" si="240"/>
        <v>-6.28012506667056+5.69197357526253i</v>
      </c>
      <c r="BR193" s="223" t="str">
        <f t="shared" ca="1" si="241"/>
        <v>8.41201988917259+1.03752369547665i</v>
      </c>
      <c r="BS193" s="223" t="str">
        <f t="shared" ca="1" si="242"/>
        <v>-4.70888082532075-7.04733817887558i</v>
      </c>
      <c r="BT193" s="223" t="str">
        <f t="shared" ca="1" si="243"/>
        <v>-2.26059373756095+8.16873613163083i</v>
      </c>
      <c r="BU193" s="223" t="str">
        <f t="shared" ca="1" si="244"/>
        <v>7.6619977019772-3.62385502599191i</v>
      </c>
      <c r="BV193" s="223" t="str">
        <f t="shared" ca="1" si="245"/>
        <v>-7.7486239058444-3.43472875206872i</v>
      </c>
      <c r="BW193" s="223" t="str">
        <f t="shared" ca="1" si="246"/>
        <v>2.46038370914474+8.11079811352039i</v>
      </c>
      <c r="BX193" s="223" t="str">
        <f t="shared" ca="1" si="247"/>
        <v>4.5345122617253-7.16077737279785i</v>
      </c>
      <c r="BY193" s="223" t="str">
        <f t="shared" ca="1" si="248"/>
        <v>-8.38402423994569+1.24365251518009i</v>
      </c>
      <c r="BZ193" s="223" t="str">
        <f t="shared" ca="1" si="249"/>
        <v>6.41792163467405+5.53613727482381i</v>
      </c>
      <c r="CA193" s="223" t="str">
        <f t="shared" ca="1" si="250"/>
        <v>3.28532096651075E-12-8.47576156073959i</v>
      </c>
      <c r="CB193" s="223" t="str">
        <f t="shared" ca="1" si="251"/>
        <v>-6.41792163467283+5.53613727482521i</v>
      </c>
      <c r="CC193" s="223" t="str">
        <f t="shared" ca="1" si="252"/>
        <v>8.38402423994597+1.24365251517825i</v>
      </c>
      <c r="CD193" s="223" t="str">
        <f t="shared" ca="1" si="253"/>
        <v>-4.53451226172708-7.16077737279672i</v>
      </c>
      <c r="CE193" s="223" t="str">
        <f t="shared" ca="1" si="254"/>
        <v>-2.46038370914274+8.11079811352101i</v>
      </c>
      <c r="CF193" s="223" t="str">
        <f t="shared" ca="1" si="255"/>
        <v>7.74862390584355-3.43472875207064i</v>
      </c>
      <c r="CG193" s="223" t="str">
        <f t="shared" ca="1" si="256"/>
        <v>-7.66199770197439-3.62385502599785i</v>
      </c>
      <c r="CH193" s="223" t="str">
        <f t="shared" ca="1" si="257"/>
        <v>2.26059373756274+8.16873613163034i</v>
      </c>
      <c r="CI193" s="223" t="str">
        <f t="shared" ca="1" si="258"/>
        <v>4.7088808253191-7.04733817887668i</v>
      </c>
      <c r="CJ193" s="223" t="str">
        <f t="shared" ca="1" si="259"/>
        <v>-8.41201988917235+1.03752369547862i</v>
      </c>
      <c r="CK193" s="223" t="str">
        <f t="shared" ca="1" si="260"/>
        <v>6.28012506667189+5.69197357526106i</v>
      </c>
      <c r="CL193" s="223" t="str">
        <f t="shared" ca="1" si="261"/>
        <v>0.208005601364037-8.47320881982216i</v>
      </c>
      <c r="CM193" s="223" t="str">
        <f t="shared" ca="1" si="262"/>
        <v>-6.55185228666396+5.37696621230291i</v>
      </c>
      <c r="CN193" s="223" t="str">
        <f t="shared" ca="1" si="263"/>
        <v>8.35097836801598+1.44903220510799i</v>
      </c>
      <c r="CO193" s="223" t="str">
        <f t="shared" ca="1" si="264"/>
        <v>-4.35741227750314-7.26990318218721i</v>
      </c>
      <c r="CP193" s="223" t="str">
        <f t="shared" ca="1" si="265"/>
        <v>-2.65869163757802+8.04797445390973i</v>
      </c>
      <c r="CQ193" s="223" t="str">
        <f t="shared" ca="1" si="266"/>
        <v>7.83058262841236-3.24353352597402i</v>
      </c>
      <c r="CR193" s="223" t="str">
        <f t="shared" ca="1" si="267"/>
        <v>-7.5707561971931-3.81079842515622i</v>
      </c>
      <c r="CS193" s="223" t="str">
        <f t="shared" ca="1" si="268"/>
        <v>2.05944206884248+8.22175360854317i</v>
      </c>
      <c r="CT193" s="223" t="str">
        <f t="shared" ca="1" si="269"/>
        <v>4.88041293518007-6.92965393195344i</v>
      </c>
      <c r="CU193" s="223" t="str">
        <f t="shared" ca="1" si="270"/>
        <v>-8.43494845216341+0.830769910298243i</v>
      </c>
      <c r="CV193" s="223" t="str">
        <f t="shared" ca="1" si="271"/>
        <v>6.13854558615835+5.84438124365332i</v>
      </c>
      <c r="CW193" s="223" t="str">
        <f t="shared" ca="1" si="272"/>
        <v>0.415885907937027-8.46555213474527i</v>
      </c>
      <c r="CX193" s="223" t="str">
        <f t="shared" ca="1" si="273"/>
        <v>-6.68183634782173+5.21455626639881i</v>
      </c>
      <c r="CY193" s="223" t="str">
        <f t="shared" ca="1" si="274"/>
        <v>8.31290217898025+1.65353905221992i</v>
      </c>
      <c r="CZ193" s="223" t="str">
        <f t="shared" ca="1" si="275"/>
        <v>-4.17768755105755-7.37464987373974i</v>
      </c>
      <c r="DA193" s="223" t="str">
        <f t="shared" ca="1" si="276"/>
        <v>-2.85539806958546+7.98030299542056i</v>
      </c>
      <c r="DB193" s="223" t="str">
        <f t="shared" ca="1" si="277"/>
        <v>7.90782450081008-3.05038451656486i</v>
      </c>
      <c r="DC193" s="223" t="str">
        <f t="shared" ca="1" si="278"/>
        <v>-7.47495435196365-3.99544634184601i</v>
      </c>
      <c r="DD193" s="223" t="str">
        <f t="shared" ca="1" si="279"/>
        <v>1.85704986923543+8.26981860851152i</v>
      </c>
      <c r="DE193" s="223" t="str">
        <f t="shared" ca="1" si="280"/>
        <v>5.04900526677905-6.80779552061813i</v>
      </c>
      <c r="DF193" s="223" t="str">
        <f t="shared" ca="1" si="281"/>
        <v>-8.45279611760983+0.623515700388626i</v>
      </c>
      <c r="DG193" s="223" t="str">
        <f t="shared" ca="1" si="282"/>
        <v>5.99326847531882+5.99326847531966i</v>
      </c>
      <c r="DH193" s="223" t="str">
        <f t="shared" ca="1" si="283"/>
        <v>0.623515700389806-8.45279611760974i</v>
      </c>
      <c r="DI193" s="223" t="str">
        <f t="shared" ca="1" si="284"/>
        <v>-6.80779552061897+5.04900526677791i</v>
      </c>
      <c r="DJ193" s="223" t="str">
        <f t="shared" ca="1" si="285"/>
        <v>8.26981860851306+1.85704986922859i</v>
      </c>
      <c r="DK193" s="223" t="str">
        <f t="shared" ca="1" si="286"/>
        <v>-3.99544634184475-7.47495435196432i</v>
      </c>
      <c r="DL193" s="223" t="str">
        <f t="shared" ca="1" si="287"/>
        <v>-3.05038451656619+7.90782450080956i</v>
      </c>
      <c r="DM193" s="223" t="str">
        <f t="shared" ca="1" si="288"/>
        <v>7.98030299542097-2.85539806958434i</v>
      </c>
      <c r="DN193" s="223" t="str">
        <f t="shared" ca="1" si="289"/>
        <v>-7.37464987373916-4.17768755105858i</v>
      </c>
      <c r="DO193" s="223" t="str">
        <f t="shared" ca="1" si="290"/>
        <v>1.65353905221876+8.31290217898047i</v>
      </c>
      <c r="DP193" s="223" t="str">
        <f t="shared" ca="1" si="291"/>
        <v>5.2145562663931-6.68183634782619i</v>
      </c>
      <c r="DQ193" s="223" t="str">
        <f t="shared" ca="1" si="292"/>
        <v>-8.46555213474534+0.415885907935603i</v>
      </c>
      <c r="DR193" s="223" t="str">
        <f t="shared" ca="1" si="293"/>
        <v>5.84438124365229+6.13854558615933i</v>
      </c>
      <c r="DS193" s="223" t="str">
        <f t="shared" ca="1" si="294"/>
        <v>0.830769910299661-8.43494845216327i</v>
      </c>
      <c r="DT193" s="223" t="str">
        <f t="shared" ca="1" si="295"/>
        <v>-6.92965393195427+4.88041293517891i</v>
      </c>
      <c r="DU193" s="223" t="str">
        <f t="shared" ca="1" si="296"/>
        <v>8.22175360854288+2.05944206884363i</v>
      </c>
      <c r="DV193" s="223" t="str">
        <f t="shared" ca="1" si="297"/>
        <v>-3.8107984251627-7.57075619718984i</v>
      </c>
      <c r="DW193" s="223" t="str">
        <f t="shared" ca="1" si="298"/>
        <v>-3.24353352597533+7.83058262841181i</v>
      </c>
      <c r="DX193" s="223" t="str">
        <f t="shared" ca="1" si="299"/>
        <v>8.04797445391018-2.65869163757666i</v>
      </c>
      <c r="DY193" s="223" t="str">
        <f t="shared" ca="1" si="300"/>
        <v>-7.2699031821866-4.35741227750416i</v>
      </c>
      <c r="DZ193" s="223" t="str">
        <f t="shared" ca="1" si="301"/>
        <v>1.44903220510658+8.35097836801621i</v>
      </c>
      <c r="EA193" s="223" t="str">
        <f t="shared" ca="1" si="302"/>
        <v>5.3769662123042-6.55185228666291i</v>
      </c>
      <c r="EB193" s="223" t="str">
        <f t="shared" ca="1" si="303"/>
        <v>-8.47320881982198+0.208005601371282i</v>
      </c>
      <c r="EC193" s="223" t="str">
        <f t="shared" ca="1" si="304"/>
        <v>5.69197357526019+6.28012506667268i</v>
      </c>
      <c r="ED193" s="223" t="str">
        <f t="shared" ca="1" si="305"/>
        <v>1.03752369548003-8.41201988917218i</v>
      </c>
      <c r="EE193" s="223" t="str">
        <f t="shared" ca="1" si="306"/>
        <v>-7.04733817887734+4.70888082531812i</v>
      </c>
      <c r="EF193" s="223" t="str">
        <f t="shared" ca="1" si="307"/>
        <v>8.16873613162996+2.26059373756411i</v>
      </c>
      <c r="EG193" s="223" t="str">
        <f t="shared" ca="1" si="308"/>
        <v>-3.62385502599678-7.6619977019749i</v>
      </c>
      <c r="EH193" s="223" t="str">
        <f t="shared" ca="1" si="309"/>
        <v>-3.43472875206401+7.74862390584648i</v>
      </c>
      <c r="EI193" s="223" t="str">
        <f t="shared" ca="1" si="310"/>
        <v>8.11079811352135-2.4603837091416i</v>
      </c>
      <c r="EJ193" s="223" t="str">
        <f t="shared" ca="1" si="311"/>
        <v>-7.16077737279596-4.53451226172829i</v>
      </c>
      <c r="EK193" s="223" t="str">
        <f t="shared" ca="1" si="312"/>
        <v>1.24365251517709+8.38402423994614i</v>
      </c>
      <c r="EL193" s="223" t="str">
        <f t="shared" ca="1" si="313"/>
        <v>5.53613727482629-6.41792163467191i</v>
      </c>
      <c r="EM193" s="223" t="str">
        <f t="shared" ca="1" si="314"/>
        <v>-8.47576156073959+2.10160082908472E-12i</v>
      </c>
      <c r="EN193" s="223"/>
      <c r="EO193" s="223"/>
      <c r="EP193" s="223"/>
    </row>
    <row r="194" spans="1:146" ht="15" thickBot="1">
      <c r="A194" s="257">
        <f t="shared" si="181"/>
        <v>1.8359375000000012E-3</v>
      </c>
      <c r="B194" s="256">
        <v>94</v>
      </c>
      <c r="C194" s="230">
        <f t="shared" si="182"/>
        <v>18800</v>
      </c>
      <c r="D194" s="229">
        <f t="shared" si="315"/>
        <v>118123.88377497622</v>
      </c>
      <c r="E194" s="229" t="str">
        <f t="shared" si="316"/>
        <v>118123.883774976i</v>
      </c>
      <c r="F194" s="229" t="str">
        <f t="shared" si="183"/>
        <v>0.669774984916767-0.468609780358511i</v>
      </c>
      <c r="G194" s="229" t="str">
        <f t="shared" si="184"/>
        <v>-4.37062412056909+2.10419662244312i</v>
      </c>
      <c r="H194" s="229" t="str">
        <f t="shared" si="319"/>
        <v>0.0358004749742536-0.00500515388418237i</v>
      </c>
      <c r="I194" s="229" t="str">
        <f t="shared" si="317"/>
        <v>-0.00595018548201108-0.00529269817966321i</v>
      </c>
      <c r="J194" s="255" t="str">
        <f ca="1">IMPRODUCT(1/N_FFT2,DE100)</f>
        <v>0.0216194513998284+0.000206909515531348i</v>
      </c>
      <c r="K194" s="254" t="str">
        <f t="shared" ca="1" si="318"/>
        <v>-0.000127544636232095-0.000115656381064594i</v>
      </c>
      <c r="N194" s="246">
        <f t="shared" ca="1" si="185"/>
        <v>24.476560759027535</v>
      </c>
      <c r="O194" s="223">
        <f t="shared" ca="1" si="186"/>
        <v>8.4765607590275369</v>
      </c>
      <c r="P194" s="223" t="str">
        <f t="shared" ca="1" si="187"/>
        <v>-5.69251028402975-6.28071723354116i</v>
      </c>
      <c r="Q194" s="223" t="str">
        <f t="shared" ca="1" si="188"/>
        <v>-0.83084824542964+8.43574380209309i</v>
      </c>
      <c r="R194" s="223" t="str">
        <f t="shared" ca="1" si="189"/>
        <v>6.80843744270423-5.04948134864054i</v>
      </c>
      <c r="S194" s="223" t="str">
        <f t="shared" ca="1" si="190"/>
        <v>-8.31368602089785-1.65369496806794i</v>
      </c>
      <c r="T194" s="223" t="str">
        <f t="shared" ca="1" si="191"/>
        <v>4.35782314753648+7.27058867742363i</v>
      </c>
      <c r="U194" s="223" t="str">
        <f t="shared" ca="1" si="192"/>
        <v>2.46061570416236-8.11156289859821i</v>
      </c>
      <c r="V194" s="223" t="str">
        <f t="shared" ca="1" si="193"/>
        <v>-7.66272016867134+3.62419672729323i</v>
      </c>
      <c r="W194" s="223" t="str">
        <f t="shared" ca="1" si="194"/>
        <v>7.83132099135376+3.24383936591616i</v>
      </c>
      <c r="X194" s="223" t="str">
        <f t="shared" ca="1" si="195"/>
        <v>-2.8556673113787-7.98105547582578i</v>
      </c>
      <c r="Y194" s="223" t="str">
        <f t="shared" ca="1" si="196"/>
        <v>-3.99582308131321+7.47565918192705i</v>
      </c>
      <c r="Z194" s="223" t="str">
        <f t="shared" ca="1" si="197"/>
        <v>8.22252885585928-2.05963625818905i</v>
      </c>
      <c r="AA194" s="223" t="str">
        <f t="shared" ca="1" si="198"/>
        <v>-7.04800268796781-4.70932483609741i</v>
      </c>
      <c r="AB194" s="223" t="str">
        <f t="shared" ca="1" si="199"/>
        <v>1.24376978192215+8.38481478811922i</v>
      </c>
      <c r="AC194" s="223" t="str">
        <f t="shared" ca="1" si="200"/>
        <v>5.37747321833194-6.55247007529285i</v>
      </c>
      <c r="AD194" s="223" t="str">
        <f t="shared" ca="1" si="201"/>
        <v>-8.46635037036376+0.415925122740838i</v>
      </c>
      <c r="AE194" s="223" t="str">
        <f t="shared" ca="1" si="202"/>
        <v>5.99383359384833+5.99383359384799i</v>
      </c>
      <c r="AF194" s="223" t="str">
        <f t="shared" ca="1" si="203"/>
        <v>0.415925122740335-8.46635037036378i</v>
      </c>
      <c r="AG194" s="223" t="str">
        <f t="shared" ca="1" si="204"/>
        <v>-6.55247007529257+5.37747321833228i</v>
      </c>
      <c r="AH194" s="223" t="str">
        <f t="shared" ca="1" si="205"/>
        <v>8.3848147881193+1.24376978192166i</v>
      </c>
      <c r="AI194" s="223" t="str">
        <f t="shared" ca="1" si="206"/>
        <v>-4.70932483609783-7.04800268796753i</v>
      </c>
      <c r="AJ194" s="223" t="str">
        <f t="shared" ca="1" si="207"/>
        <v>-2.05963625818941+8.22252885585918i</v>
      </c>
      <c r="AK194" s="223" t="str">
        <f t="shared" ca="1" si="208"/>
        <v>7.47565918192722-3.99582308131289i</v>
      </c>
      <c r="AL194" s="223" t="str">
        <f t="shared" ca="1" si="209"/>
        <v>-7.98105547582566-2.85566731137902i</v>
      </c>
      <c r="AM194" s="223" t="str">
        <f t="shared" ca="1" si="210"/>
        <v>3.24383936591585+7.8313209913539i</v>
      </c>
      <c r="AN194" s="223" t="str">
        <f t="shared" ca="1" si="211"/>
        <v>3.62419672729357-7.66272016867118i</v>
      </c>
      <c r="AO194" s="223" t="str">
        <f t="shared" ca="1" si="212"/>
        <v>-8.11156289859832+2.46061570416201i</v>
      </c>
      <c r="AP194" s="223" t="str">
        <f t="shared" ca="1" si="213"/>
        <v>7.27058867742347+4.35782314753676i</v>
      </c>
      <c r="AQ194" s="223" t="str">
        <f t="shared" ca="1" si="214"/>
        <v>-1.65369496806771-8.31368602089789i</v>
      </c>
      <c r="AR194" s="223" t="str">
        <f t="shared" ca="1" si="215"/>
        <v>-1.65369496806771-8.31368602089789i</v>
      </c>
      <c r="AS194" s="223" t="str">
        <f t="shared" ca="1" si="216"/>
        <v>8.43574380209312-0.830848245429413i</v>
      </c>
      <c r="AT194" s="223" t="str">
        <f t="shared" ca="1" si="217"/>
        <v>-6.2807172335409-5.69251028403004i</v>
      </c>
      <c r="AU194" s="223" t="str">
        <f t="shared" ca="1" si="218"/>
        <v>-3.40610186751322E-13+8.47656075902754i</v>
      </c>
      <c r="AV194" s="223" t="str">
        <f t="shared" ca="1" si="219"/>
        <v>6.28071723354136-5.69251028402953i</v>
      </c>
      <c r="AW194" s="223" t="str">
        <f t="shared" ca="1" si="220"/>
        <v>-8.43574380209312-0.830848245429252i</v>
      </c>
      <c r="AX194" s="223" t="str">
        <f t="shared" ca="1" si="221"/>
        <v>5.04948134864021+6.80843744270447i</v>
      </c>
      <c r="AY194" s="223" t="str">
        <f t="shared" ca="1" si="222"/>
        <v>1.65369496806767-8.3136860208979i</v>
      </c>
      <c r="AZ194" s="223" t="str">
        <f t="shared" ca="1" si="223"/>
        <v>-7.27058867742339+4.35782314753689i</v>
      </c>
      <c r="BA194" s="223" t="str">
        <f t="shared" ca="1" si="224"/>
        <v>8.11156289859836+2.46061570416185i</v>
      </c>
      <c r="BB194" s="223" t="str">
        <f t="shared" ca="1" si="225"/>
        <v>-3.62419672729366-7.66272016867113i</v>
      </c>
      <c r="BC194" s="223" t="str">
        <f t="shared" ca="1" si="226"/>
        <v>-3.2438393659157+7.83132099135396i</v>
      </c>
      <c r="BD194" s="223" t="str">
        <f t="shared" ca="1" si="227"/>
        <v>7.98105547582559-2.85566731137924i</v>
      </c>
      <c r="BE194" s="223" t="str">
        <f t="shared" ca="1" si="228"/>
        <v>-7.47565918192727-3.99582308131279i</v>
      </c>
      <c r="BF194" s="223" t="str">
        <f t="shared" ca="1" si="229"/>
        <v>2.05963625818957+8.22252885585915i</v>
      </c>
      <c r="BG194" s="223" t="str">
        <f t="shared" ca="1" si="230"/>
        <v>4.70932483609915-7.04800268796666i</v>
      </c>
      <c r="BH194" s="223" t="str">
        <f t="shared" ca="1" si="231"/>
        <v>-8.38481478811952+1.24376978192015i</v>
      </c>
      <c r="BI194" s="223" t="str">
        <f t="shared" ca="1" si="232"/>
        <v>6.5524700752916+5.37747321833346i</v>
      </c>
      <c r="BJ194" s="223" t="str">
        <f t="shared" ca="1" si="233"/>
        <v>-0.415925122738753-8.46635037036386i</v>
      </c>
      <c r="BK194" s="223" t="str">
        <f t="shared" ca="1" si="234"/>
        <v>-5.99383359384942+5.9938335938469i</v>
      </c>
      <c r="BL194" s="223" t="str">
        <f t="shared" ca="1" si="235"/>
        <v>8.46635037036367+0.41592512274242i</v>
      </c>
      <c r="BM194" s="223" t="str">
        <f t="shared" ca="1" si="236"/>
        <v>-5.37747321833071-6.55247007529386i</v>
      </c>
      <c r="BN194" s="223" t="str">
        <f t="shared" ca="1" si="237"/>
        <v>-1.24376978192366+8.384814788119i</v>
      </c>
      <c r="BO194" s="223" t="str">
        <f t="shared" ca="1" si="238"/>
        <v>7.04800268796869-4.7093248360961i</v>
      </c>
      <c r="BP194" s="223" t="str">
        <f t="shared" ca="1" si="239"/>
        <v>-8.22252885585869-2.05963625819137i</v>
      </c>
      <c r="BQ194" s="223" t="str">
        <f t="shared" ca="1" si="240"/>
        <v>3.99582308131115+7.47565918192814i</v>
      </c>
      <c r="BR194" s="223" t="str">
        <f t="shared" ca="1" si="241"/>
        <v>2.85566731138099-7.98105547582496i</v>
      </c>
      <c r="BS194" s="223" t="str">
        <f t="shared" ca="1" si="242"/>
        <v>-7.83132099135472+3.24383936591386i</v>
      </c>
      <c r="BT194" s="223" t="str">
        <f t="shared" ca="1" si="243"/>
        <v>7.66272016867034+3.62419672729535i</v>
      </c>
      <c r="BU194" s="223" t="str">
        <f t="shared" ca="1" si="244"/>
        <v>-2.46061570416007-8.11156289859891i</v>
      </c>
      <c r="BV194" s="223" t="str">
        <f t="shared" ca="1" si="245"/>
        <v>-4.3578231475386+7.27058867742236i</v>
      </c>
      <c r="BW194" s="223" t="str">
        <f t="shared" ca="1" si="246"/>
        <v>8.31368602089826-1.65369496806584i</v>
      </c>
      <c r="BX194" s="223" t="str">
        <f t="shared" ca="1" si="247"/>
        <v>-6.80843744270285-5.04948134864238i</v>
      </c>
      <c r="BY194" s="223" t="str">
        <f t="shared" ca="1" si="248"/>
        <v>0.830848245427276+8.43574380209332i</v>
      </c>
      <c r="BZ194" s="223" t="str">
        <f t="shared" ca="1" si="249"/>
        <v>5.69251028403146-6.28071723353962i</v>
      </c>
      <c r="CA194" s="223" t="str">
        <f t="shared" ca="1" si="250"/>
        <v>-8.47656075902754-2.36764880153836E-12i</v>
      </c>
      <c r="CB194" s="223" t="str">
        <f t="shared" ca="1" si="251"/>
        <v>5.69251028402795+6.28071723354281i</v>
      </c>
      <c r="CC194" s="223" t="str">
        <f t="shared" ca="1" si="252"/>
        <v>0.830848245431989-8.43574380209286i</v>
      </c>
      <c r="CD194" s="223" t="str">
        <f t="shared" ca="1" si="253"/>
        <v>-6.80843744270568+5.04948134863858i</v>
      </c>
      <c r="CE194" s="223" t="str">
        <f t="shared" ca="1" si="254"/>
        <v>8.31368602089734+1.65369496807048i</v>
      </c>
      <c r="CF194" s="223" t="str">
        <f t="shared" ca="1" si="255"/>
        <v>-4.35782314753433-7.27058867742492i</v>
      </c>
      <c r="CG194" s="223" t="str">
        <f t="shared" ca="1" si="256"/>
        <v>-2.4606157041646+8.11156289859753i</v>
      </c>
      <c r="CH194" s="223" t="str">
        <f t="shared" ca="1" si="257"/>
        <v>7.66272016867236-3.62419672729106i</v>
      </c>
      <c r="CI194" s="223" t="str">
        <f t="shared" ca="1" si="258"/>
        <v>-7.83132099135281-3.24383936591846i</v>
      </c>
      <c r="CJ194" s="223" t="str">
        <f t="shared" ca="1" si="259"/>
        <v>2.85566731137653+7.98105547582655i</v>
      </c>
      <c r="CK194" s="223" t="str">
        <f t="shared" ca="1" si="260"/>
        <v>3.99582308131533-7.47565918192591i</v>
      </c>
      <c r="CL194" s="223" t="str">
        <f t="shared" ca="1" si="261"/>
        <v>-8.22252885585988+2.05963625818666i</v>
      </c>
      <c r="CM194" s="223" t="str">
        <f t="shared" ca="1" si="262"/>
        <v>7.04800268796607+4.70932483610003i</v>
      </c>
      <c r="CN194" s="223" t="str">
        <f t="shared" ca="1" si="263"/>
        <v>-1.24376978191898-8.3848147881197i</v>
      </c>
      <c r="CO194" s="223" t="str">
        <f t="shared" ca="1" si="264"/>
        <v>-5.37747321833446+6.55247007529077i</v>
      </c>
      <c r="CP194" s="223" t="str">
        <f t="shared" ca="1" si="265"/>
        <v>8.46635037036391-0.41592512273769i</v>
      </c>
      <c r="CQ194" s="223" t="str">
        <f t="shared" ca="1" si="266"/>
        <v>-5.99383359384607-5.99383359385025i</v>
      </c>
      <c r="CR194" s="223" t="str">
        <f t="shared" ca="1" si="267"/>
        <v>-0.415925122743603+8.46635037036362i</v>
      </c>
      <c r="CS194" s="223" t="str">
        <f t="shared" ca="1" si="268"/>
        <v>6.55247007529468-5.3774732183297i</v>
      </c>
      <c r="CT194" s="223" t="str">
        <f t="shared" ca="1" si="269"/>
        <v>-8.38481478811882-1.24376978192483i</v>
      </c>
      <c r="CU194" s="223" t="str">
        <f t="shared" ca="1" si="270"/>
        <v>4.70932483609512+7.04800268796936i</v>
      </c>
      <c r="CV194" s="223" t="str">
        <f t="shared" ca="1" si="271"/>
        <v>2.05963625819264-8.22252885585838i</v>
      </c>
      <c r="CW194" s="223" t="str">
        <f t="shared" ca="1" si="272"/>
        <v>-7.4756591819287+3.99582308131011i</v>
      </c>
      <c r="CX194" s="223" t="str">
        <f t="shared" ca="1" si="273"/>
        <v>7.98105547582456+2.85566731138211i</v>
      </c>
      <c r="CY194" s="223" t="str">
        <f t="shared" ca="1" si="274"/>
        <v>-3.24383936591277-7.83132099135517i</v>
      </c>
      <c r="CZ194" s="223" t="str">
        <f t="shared" ca="1" si="275"/>
        <v>-3.62419672729641+7.66272016866984i</v>
      </c>
      <c r="DA194" s="223" t="str">
        <f t="shared" ca="1" si="276"/>
        <v>8.11156289859925-2.46061570415893i</v>
      </c>
      <c r="DB194" s="223" t="str">
        <f t="shared" ca="1" si="277"/>
        <v>-7.27058867742176-4.35782314753961i</v>
      </c>
      <c r="DC194" s="223" t="str">
        <f t="shared" ca="1" si="278"/>
        <v>1.65369496806468+8.31368602089849i</v>
      </c>
      <c r="DD194" s="223" t="str">
        <f t="shared" ca="1" si="279"/>
        <v>5.04948134864333-6.80843744270215i</v>
      </c>
      <c r="DE194" s="223" t="str">
        <f t="shared" ca="1" si="280"/>
        <v>-8.43574380209344+0.830848245426098i</v>
      </c>
      <c r="DF194" s="223" t="str">
        <f t="shared" ca="1" si="281"/>
        <v>6.28071723353883+5.69251028403233i</v>
      </c>
      <c r="DG194" s="223" t="str">
        <f t="shared" ca="1" si="282"/>
        <v>3.55147320230755E-12-8.47656075902754i</v>
      </c>
      <c r="DH194" s="223" t="str">
        <f t="shared" ca="1" si="283"/>
        <v>-6.2807172335436+5.69251028402707i</v>
      </c>
      <c r="DI194" s="223" t="str">
        <f t="shared" ca="1" si="284"/>
        <v>8.43574380209272+0.830848245433407i</v>
      </c>
      <c r="DJ194" s="223" t="str">
        <f t="shared" ca="1" si="285"/>
        <v>-5.04948134863763-6.80843744270638i</v>
      </c>
      <c r="DK194" s="223" t="str">
        <f t="shared" ca="1" si="286"/>
        <v>-1.65369496807164+8.31368602089711i</v>
      </c>
      <c r="DL194" s="223" t="str">
        <f t="shared" ca="1" si="287"/>
        <v>7.27058867742553-4.35782314753331i</v>
      </c>
      <c r="DM194" s="223" t="str">
        <f t="shared" ca="1" si="288"/>
        <v>-8.11156289859719-2.46061570416573i</v>
      </c>
      <c r="DN194" s="223" t="str">
        <f t="shared" ca="1" si="289"/>
        <v>3.62419672729+7.66272016867287i</v>
      </c>
      <c r="DO194" s="223" t="str">
        <f t="shared" ca="1" si="290"/>
        <v>3.24383936591955-7.83132099135236i</v>
      </c>
      <c r="DP194" s="223" t="str">
        <f t="shared" ca="1" si="291"/>
        <v>-7.98105547582695+2.85566731137542i</v>
      </c>
      <c r="DQ194" s="223" t="str">
        <f t="shared" ca="1" si="292"/>
        <v>7.47565918192535+3.99582308131637i</v>
      </c>
      <c r="DR194" s="223" t="str">
        <f t="shared" ca="1" si="293"/>
        <v>-2.05963625818552-8.22252885586016i</v>
      </c>
      <c r="DS194" s="223" t="str">
        <f t="shared" ca="1" si="294"/>
        <v>-4.70932483610101+7.04800268796541i</v>
      </c>
      <c r="DT194" s="223" t="str">
        <f t="shared" ca="1" si="295"/>
        <v>8.38481478811987-1.2437697819178i</v>
      </c>
      <c r="DU194" s="223" t="str">
        <f t="shared" ca="1" si="296"/>
        <v>-6.55247007529003-5.37747321833538i</v>
      </c>
      <c r="DV194" s="223" t="str">
        <f t="shared" ca="1" si="297"/>
        <v>0.415925122736267+8.46635037036398i</v>
      </c>
      <c r="DW194" s="223" t="str">
        <f t="shared" ca="1" si="298"/>
        <v>5.99383359385126-5.99383359384506i</v>
      </c>
      <c r="DX194" s="223" t="str">
        <f t="shared" ca="1" si="299"/>
        <v>-8.46635037036357-0.415925122744545i</v>
      </c>
      <c r="DY194" s="223" t="str">
        <f t="shared" ca="1" si="300"/>
        <v>5.37747321832897+6.55247007529528i</v>
      </c>
      <c r="DZ194" s="223" t="str">
        <f t="shared" ca="1" si="301"/>
        <v>1.24376978191791-8.38481478811985i</v>
      </c>
      <c r="EA194" s="223" t="str">
        <f t="shared" ca="1" si="302"/>
        <v>-7.04800268796519+4.70932483610134i</v>
      </c>
      <c r="EB194" s="223" t="str">
        <f t="shared" ca="1" si="303"/>
        <v>8.2225288558602+2.05963625818537i</v>
      </c>
      <c r="EC194" s="223" t="str">
        <f t="shared" ca="1" si="304"/>
        <v>-3.99582308130885-7.47565918192938i</v>
      </c>
      <c r="ED194" s="223" t="str">
        <f t="shared" ca="1" si="305"/>
        <v>-2.85566731138345+7.98105547582408i</v>
      </c>
      <c r="EE194" s="223" t="str">
        <f t="shared" ca="1" si="306"/>
        <v>7.83132099135553-3.2438393659119i</v>
      </c>
      <c r="EF194" s="223" t="str">
        <f t="shared" ca="1" si="307"/>
        <v>-7.66272016867283-3.62419672729008i</v>
      </c>
      <c r="EG194" s="223" t="str">
        <f t="shared" ca="1" si="308"/>
        <v>2.4606157041661+8.11156289859708i</v>
      </c>
      <c r="EH194" s="223" t="str">
        <f t="shared" ca="1" si="309"/>
        <v>4.35782314753319-7.27058867742561i</v>
      </c>
      <c r="EI194" s="223" t="str">
        <f t="shared" ca="1" si="310"/>
        <v>-8.31368602089708+1.65369496807179i</v>
      </c>
      <c r="EJ194" s="223" t="str">
        <f t="shared" ca="1" si="311"/>
        <v>6.80843744270646+5.04948134863751i</v>
      </c>
      <c r="EK194" s="223" t="str">
        <f t="shared" ca="1" si="312"/>
        <v>-0.830848245433312-8.43574380209273i</v>
      </c>
      <c r="EL194" s="223" t="str">
        <f t="shared" ca="1" si="313"/>
        <v>-5.69251028402713+6.28071723354354i</v>
      </c>
      <c r="EM194" s="223" t="str">
        <f t="shared" ca="1" si="314"/>
        <v>8.47656075902754-3.45592619023962E-12i</v>
      </c>
      <c r="EN194" s="223"/>
      <c r="EO194" s="223"/>
      <c r="EP194" s="223"/>
    </row>
    <row r="195" spans="1:146" ht="15" thickBot="1">
      <c r="A195" s="257">
        <f t="shared" si="181"/>
        <v>1.8554687500000012E-3</v>
      </c>
      <c r="B195" s="256">
        <v>95</v>
      </c>
      <c r="C195" s="230">
        <f t="shared" si="182"/>
        <v>19000</v>
      </c>
      <c r="D195" s="229">
        <f t="shared" si="315"/>
        <v>119380.52083641214</v>
      </c>
      <c r="E195" s="229" t="str">
        <f t="shared" si="316"/>
        <v>119380.520836412i</v>
      </c>
      <c r="F195" s="229" t="str">
        <f t="shared" si="183"/>
        <v>0.667203731260101-0.47012985972782i</v>
      </c>
      <c r="G195" s="229" t="str">
        <f t="shared" si="184"/>
        <v>-4.34313298410357+2.13046800592971i</v>
      </c>
      <c r="H195" s="229" t="str">
        <f t="shared" si="319"/>
        <v>0.0357994630597149-0.00495244077860929i</v>
      </c>
      <c r="I195" s="229" t="str">
        <f t="shared" si="317"/>
        <v>-0.00592836312838894-0.00537927022100949i</v>
      </c>
      <c r="J195" s="255" t="str">
        <f ca="1">IMPRODUCT(1/N_FFT2,DF100)</f>
        <v>0.056721496533952+0.00571302801437344i</v>
      </c>
      <c r="K195" s="254" t="str">
        <f t="shared" ca="1" si="318"/>
        <v>-0.00030553370716941-0.000338989161828046i</v>
      </c>
      <c r="N195" s="246">
        <f t="shared" ca="1" si="185"/>
        <v>24.477300248737983</v>
      </c>
      <c r="O195" s="223">
        <f t="shared" ca="1" si="186"/>
        <v>8.4773002487379809</v>
      </c>
      <c r="P195" s="223" t="str">
        <f t="shared" ca="1" si="187"/>
        <v>-5.84544223141444-6.13965997645225i</v>
      </c>
      <c r="Q195" s="223" t="str">
        <f t="shared" ca="1" si="188"/>
        <v>-0.415961407780807+8.46708896932647i</v>
      </c>
      <c r="R195" s="223" t="str">
        <f t="shared" ca="1" si="189"/>
        <v>6.41908674283604-5.53714230404092i</v>
      </c>
      <c r="S195" s="223" t="str">
        <f t="shared" ca="1" si="190"/>
        <v>-8.43647973095845-0.830920728096355i</v>
      </c>
      <c r="T195" s="223" t="str">
        <f t="shared" ca="1" si="191"/>
        <v>5.21550291586079+6.68304936701059i</v>
      </c>
      <c r="U195" s="223" t="str">
        <f t="shared" ca="1" si="192"/>
        <v>1.24387828759828-8.38554627397015i</v>
      </c>
      <c r="V195" s="223" t="str">
        <f t="shared" ca="1" si="193"/>
        <v>-6.93091193989442+4.88129892433172i</v>
      </c>
      <c r="W195" s="223" t="str">
        <f t="shared" ca="1" si="194"/>
        <v>8.31441130152086+1.65383923535367i</v>
      </c>
      <c r="X195" s="223" t="str">
        <f t="shared" ca="1" si="195"/>
        <v>-4.53533545614332-7.16207733883838i</v>
      </c>
      <c r="Y195" s="223" t="str">
        <f t="shared" ca="1" si="196"/>
        <v>-2.05981593953272+8.22324618398963i</v>
      </c>
      <c r="Z195" s="223" t="str">
        <f t="shared" ca="1" si="197"/>
        <v>7.37598866614965-4.17844596759189i</v>
      </c>
      <c r="AA195" s="223" t="str">
        <f t="shared" ca="1" si="198"/>
        <v>-8.11227054613007-2.46083036669405i</v>
      </c>
      <c r="AB195" s="223" t="str">
        <f t="shared" ca="1" si="199"/>
        <v>3.81149023671663+7.57213059070345i</v>
      </c>
      <c r="AC195" s="223" t="str">
        <f t="shared" ca="1" si="200"/>
        <v>2.85591643795951-7.98175173797367i</v>
      </c>
      <c r="AD195" s="223" t="str">
        <f t="shared" ca="1" si="201"/>
        <v>-7.75003058942429+3.43535229201327i</v>
      </c>
      <c r="AE195" s="223" t="str">
        <f t="shared" ca="1" si="202"/>
        <v>7.83200419076188+3.24412235637642i</v>
      </c>
      <c r="AF195" s="223" t="str">
        <f t="shared" ca="1" si="203"/>
        <v>-3.05093828273787-7.90926008563238i</v>
      </c>
      <c r="AG195" s="223" t="str">
        <f t="shared" ca="1" si="204"/>
        <v>-3.62451289988605+7.66338865945168i</v>
      </c>
      <c r="AH195" s="223" t="str">
        <f t="shared" ca="1" si="205"/>
        <v>8.04943548152512-2.65917429590794i</v>
      </c>
      <c r="AI195" s="223" t="str">
        <f t="shared" ca="1" si="206"/>
        <v>-7.47631135362765-3.99617167434925i</v>
      </c>
      <c r="AJ195" s="223" t="str">
        <f t="shared" ca="1" si="207"/>
        <v>2.26100412528381+8.17021908229532i</v>
      </c>
      <c r="AK195" s="223" t="str">
        <f t="shared" ca="1" si="208"/>
        <v>4.35820332122638-7.2712229589048i</v>
      </c>
      <c r="AL195" s="223" t="str">
        <f t="shared" ca="1" si="209"/>
        <v>-8.27131990966983+1.85738699768048i</v>
      </c>
      <c r="AM195" s="223" t="str">
        <f t="shared" ca="1" si="210"/>
        <v>7.04861755119047+4.70973567456845i</v>
      </c>
      <c r="AN195" s="223" t="str">
        <f t="shared" ca="1" si="211"/>
        <v>-1.44929526211269-8.3524944028997i</v>
      </c>
      <c r="AO195" s="223" t="str">
        <f t="shared" ca="1" si="212"/>
        <v>-5.04992186214704+6.80903140640887i</v>
      </c>
      <c r="AP195" s="223" t="str">
        <f t="shared" ca="1" si="213"/>
        <v>8.41354700552102-1.03771204731435i</v>
      </c>
      <c r="AQ195" s="223" t="str">
        <f t="shared" ca="1" si="214"/>
        <v>-6.55304170856907-5.37794234563809i</v>
      </c>
      <c r="AR195" s="223" t="str">
        <f t="shared" ca="1" si="215"/>
        <v>-6.55304170856907-5.37794234563809i</v>
      </c>
      <c r="AS195" s="223" t="str">
        <f t="shared" ca="1" si="216"/>
        <v>5.69300689496707-6.28126515927408i</v>
      </c>
      <c r="AT195" s="223" t="str">
        <f t="shared" ca="1" si="217"/>
        <v>-8.47474704439641+0.208043362661467i</v>
      </c>
      <c r="AU195" s="223" t="str">
        <f t="shared" ca="1" si="218"/>
        <v>5.99435649203711+5.99435649203695i</v>
      </c>
      <c r="AV195" s="223" t="str">
        <f t="shared" ca="1" si="219"/>
        <v>0.208043362661351-8.47474704439641i</v>
      </c>
      <c r="AW195" s="223" t="str">
        <f t="shared" ca="1" si="220"/>
        <v>-6.28126515927448+5.69300689496662i</v>
      </c>
      <c r="AX195" s="223" t="str">
        <f t="shared" ca="1" si="221"/>
        <v>8.45433063646627+0.623628893301914i</v>
      </c>
      <c r="AY195" s="223" t="str">
        <f t="shared" ca="1" si="222"/>
        <v>-5.37794234563827-6.55304170856891i</v>
      </c>
      <c r="AZ195" s="223" t="str">
        <f t="shared" ca="1" si="223"/>
        <v>-1.03771204731424+8.41354700552103i</v>
      </c>
      <c r="BA195" s="223" t="str">
        <f t="shared" ca="1" si="224"/>
        <v>6.80903140640927-5.04992186214651i</v>
      </c>
      <c r="BB195" s="223" t="str">
        <f t="shared" ca="1" si="225"/>
        <v>-8.35249440289972-1.44929526211257i</v>
      </c>
      <c r="BC195" s="223" t="str">
        <f t="shared" ca="1" si="226"/>
        <v>4.70973567456859+7.04861755119037i</v>
      </c>
      <c r="BD195" s="223" t="str">
        <f t="shared" ca="1" si="227"/>
        <v>1.85738699768037-8.27131990966985i</v>
      </c>
      <c r="BE195" s="223" t="str">
        <f t="shared" ca="1" si="228"/>
        <v>-7.27122295890515+4.35820332122582i</v>
      </c>
      <c r="BF195" s="223" t="str">
        <f t="shared" ca="1" si="229"/>
        <v>8.17021908229651+2.26100412527952i</v>
      </c>
      <c r="BG195" s="223" t="str">
        <f t="shared" ca="1" si="230"/>
        <v>-3.99617167435164-7.47631135362638i</v>
      </c>
      <c r="BH195" s="223" t="str">
        <f t="shared" ca="1" si="231"/>
        <v>-2.65917429590692+8.04943548152546i</v>
      </c>
      <c r="BI195" s="223" t="str">
        <f t="shared" ca="1" si="232"/>
        <v>7.66338865945197-3.62451289988545i</v>
      </c>
      <c r="BJ195" s="223" t="str">
        <f t="shared" ca="1" si="233"/>
        <v>-7.90926008563186-3.05093828273922i</v>
      </c>
      <c r="BK195" s="223" t="str">
        <f t="shared" ca="1" si="234"/>
        <v>3.24412235637347+7.83200419076311i</v>
      </c>
      <c r="BL195" s="223" t="str">
        <f t="shared" ca="1" si="235"/>
        <v>3.43535229200997-7.75003058942575i</v>
      </c>
      <c r="BM195" s="223" t="str">
        <f t="shared" ca="1" si="236"/>
        <v>-7.98175173797304+2.85591643796126i</v>
      </c>
      <c r="BN195" s="223" t="str">
        <f t="shared" ca="1" si="237"/>
        <v>7.57213059070391+3.81149023671569i</v>
      </c>
      <c r="BO195" s="223" t="str">
        <f t="shared" ca="1" si="238"/>
        <v>-2.46083036669338-8.11227054613027i</v>
      </c>
      <c r="BP195" s="223" t="str">
        <f t="shared" ca="1" si="239"/>
        <v>-4.17844596759391+7.37598866614851i</v>
      </c>
      <c r="BQ195" s="223" t="str">
        <f t="shared" ca="1" si="240"/>
        <v>8.22324618399061-2.05981593952877i</v>
      </c>
      <c r="BR195" s="223" t="str">
        <f t="shared" ca="1" si="241"/>
        <v>-7.1620773388403-4.53533545614029i</v>
      </c>
      <c r="BS195" s="223" t="str">
        <f t="shared" ca="1" si="242"/>
        <v>1.65383923535559+8.31441130152048i</v>
      </c>
      <c r="BT195" s="223" t="str">
        <f t="shared" ca="1" si="243"/>
        <v>4.88129892433164-6.93091193989447i</v>
      </c>
      <c r="BU195" s="223" t="str">
        <f t="shared" ca="1" si="244"/>
        <v>-8.38554627397037+1.24387828759675i</v>
      </c>
      <c r="BV195" s="223" t="str">
        <f t="shared" ca="1" si="245"/>
        <v>6.68304936700915+5.21550291586263i</v>
      </c>
      <c r="BW195" s="223" t="str">
        <f t="shared" ca="1" si="246"/>
        <v>-0.830920728092409-8.43647973095885i</v>
      </c>
      <c r="BX195" s="223" t="str">
        <f t="shared" ca="1" si="247"/>
        <v>-5.53714230403864+6.41908674283801i</v>
      </c>
      <c r="BY195" s="223" t="str">
        <f t="shared" ca="1" si="248"/>
        <v>8.4670889693264-0.415961407782195i</v>
      </c>
      <c r="BZ195" s="223" t="str">
        <f t="shared" ca="1" si="249"/>
        <v>-6.1396599764522-5.84544223141449i</v>
      </c>
      <c r="CA195" s="223" t="str">
        <f t="shared" ca="1" si="250"/>
        <v>-1.44979332439635E-12+8.47730024873798i</v>
      </c>
      <c r="CB195" s="223" t="str">
        <f t="shared" ca="1" si="251"/>
        <v>6.13965997645437-5.84544223141221i</v>
      </c>
      <c r="CC195" s="223" t="str">
        <f t="shared" ca="1" si="252"/>
        <v>-8.46708896932667-0.415961407776909i</v>
      </c>
      <c r="CD195" s="223" t="str">
        <f t="shared" ca="1" si="253"/>
        <v>5.53714230404284+6.41908674283439i</v>
      </c>
      <c r="CE195" s="223" t="str">
        <f t="shared" ca="1" si="254"/>
        <v>0.830920728095295-8.43647973095856i</v>
      </c>
      <c r="CF195" s="223" t="str">
        <f t="shared" ca="1" si="255"/>
        <v>-6.68304936701094+5.21550291586035i</v>
      </c>
      <c r="CG195" s="223" t="str">
        <f t="shared" ca="1" si="256"/>
        <v>8.38554627396991+1.24387828759985i</v>
      </c>
      <c r="CH195" s="223" t="str">
        <f t="shared" ca="1" si="257"/>
        <v>-4.88129892432908-6.93091193989628i</v>
      </c>
      <c r="CI195" s="223" t="str">
        <f t="shared" ca="1" si="258"/>
        <v>-1.65383923535016+8.31441130152156i</v>
      </c>
      <c r="CJ195" s="223" t="str">
        <f t="shared" ca="1" si="259"/>
        <v>7.16207733883734-4.53533545614497i</v>
      </c>
      <c r="CK195" s="223" t="str">
        <f t="shared" ca="1" si="260"/>
        <v>-8.22324618398985-2.05981593953181i</v>
      </c>
      <c r="CL195" s="223" t="str">
        <f t="shared" ca="1" si="261"/>
        <v>4.17844596759129+7.37598866615i</v>
      </c>
      <c r="CM195" s="223" t="str">
        <f t="shared" ca="1" si="262"/>
        <v>2.46083036669627-8.11227054612939i</v>
      </c>
      <c r="CN195" s="223" t="str">
        <f t="shared" ca="1" si="263"/>
        <v>-7.57213059070522+3.8114902367131i</v>
      </c>
      <c r="CO195" s="223" t="str">
        <f t="shared" ca="1" si="264"/>
        <v>7.98175173797483+2.85591643795628i</v>
      </c>
      <c r="CP195" s="223" t="str">
        <f t="shared" ca="1" si="265"/>
        <v>-3.43535229201492-7.75003058942356i</v>
      </c>
      <c r="CQ195" s="223" t="str">
        <f t="shared" ca="1" si="266"/>
        <v>-3.24412235637626+7.83200419076195i</v>
      </c>
      <c r="CR195" s="223" t="str">
        <f t="shared" ca="1" si="267"/>
        <v>7.9092600856329-3.05093828273652i</v>
      </c>
      <c r="CS195" s="223" t="str">
        <f t="shared" ca="1" si="268"/>
        <v>-7.66338865945062-3.62451289988829i</v>
      </c>
      <c r="CT195" s="223" t="str">
        <f t="shared" ca="1" si="269"/>
        <v>2.65917429591206+8.04943548152376i</v>
      </c>
      <c r="CU195" s="223" t="str">
        <f t="shared" ca="1" si="270"/>
        <v>3.99617167434686-7.47631135362893i</v>
      </c>
      <c r="CV195" s="223" t="str">
        <f t="shared" ca="1" si="271"/>
        <v>-8.17021908229503+2.26100412528485i</v>
      </c>
      <c r="CW195" s="223" t="str">
        <f t="shared" ca="1" si="272"/>
        <v>7.27122295890495+4.35820332122613i</v>
      </c>
      <c r="CX195" s="223" t="str">
        <f t="shared" ca="1" si="273"/>
        <v>-1.85738699767896-8.27131990967017i</v>
      </c>
      <c r="CY195" s="223" t="str">
        <f t="shared" ca="1" si="274"/>
        <v>-4.7097356745711+7.0486175511887i</v>
      </c>
      <c r="CZ195" s="223" t="str">
        <f t="shared" ca="1" si="275"/>
        <v>8.35249440289908-1.44929526211624i</v>
      </c>
      <c r="DA195" s="223" t="str">
        <f t="shared" ca="1" si="276"/>
        <v>-6.80903140641056-5.04992186214477i</v>
      </c>
      <c r="DB195" s="223" t="str">
        <f t="shared" ca="1" si="277"/>
        <v>1.0377120473153+8.4135470055209i</v>
      </c>
      <c r="DC195" s="223" t="str">
        <f t="shared" ca="1" si="278"/>
        <v>5.37794234563865-6.5530417085686i</v>
      </c>
      <c r="DD195" s="223" t="str">
        <f t="shared" ca="1" si="279"/>
        <v>-8.45433063646643+0.623628893299743i</v>
      </c>
      <c r="DE195" s="223" t="str">
        <f t="shared" ca="1" si="280"/>
        <v>6.28126515927197+5.6930068949694i</v>
      </c>
      <c r="DF195" s="223" t="str">
        <f t="shared" ca="1" si="281"/>
        <v>-0.208043362664956-8.47474704439632i</v>
      </c>
      <c r="DG195" s="223" t="str">
        <f t="shared" ca="1" si="282"/>
        <v>-5.99435649203567+5.99435649203839i</v>
      </c>
      <c r="DH195" s="223" t="str">
        <f t="shared" ca="1" si="283"/>
        <v>8.47474704439641+0.208043362661115i</v>
      </c>
      <c r="DI195" s="223" t="str">
        <f t="shared" ca="1" si="284"/>
        <v>-5.69300689496617-6.28126515927489i</v>
      </c>
      <c r="DJ195" s="223" t="str">
        <f t="shared" ca="1" si="285"/>
        <v>-0.623628893304321+8.45433063646609i</v>
      </c>
      <c r="DK195" s="223" t="str">
        <f t="shared" ca="1" si="286"/>
        <v>6.55304170857152-5.37794234563509i</v>
      </c>
      <c r="DL195" s="223" t="str">
        <f t="shared" ca="1" si="287"/>
        <v>-8.41354700552137-1.03771204731149i</v>
      </c>
      <c r="DM195" s="223" t="str">
        <f t="shared" ca="1" si="288"/>
        <v>5.04992186214805+6.80903140640812i</v>
      </c>
      <c r="DN195" s="223" t="str">
        <f t="shared" ca="1" si="289"/>
        <v>1.44929526211245-8.35249440289974i</v>
      </c>
      <c r="DO195" s="223" t="str">
        <f t="shared" ca="1" si="290"/>
        <v>-7.04861755119124+4.70973567456729i</v>
      </c>
      <c r="DP195" s="223" t="str">
        <f t="shared" ca="1" si="291"/>
        <v>8.27131990966916+1.85738699768343i</v>
      </c>
      <c r="DQ195" s="223" t="str">
        <f t="shared" ca="1" si="292"/>
        <v>-4.35820332122964-7.27122295890285i</v>
      </c>
      <c r="DR195" s="223" t="str">
        <f t="shared" ca="1" si="293"/>
        <v>-2.26100412528092+8.17021908229612i</v>
      </c>
      <c r="DS195" s="223" t="str">
        <f t="shared" ca="1" si="294"/>
        <v>7.47631135362712-3.99617167435025i</v>
      </c>
      <c r="DT195" s="223" t="str">
        <f t="shared" ca="1" si="295"/>
        <v>-8.04943548152496-2.6591742959084i</v>
      </c>
      <c r="DU195" s="223" t="str">
        <f t="shared" ca="1" si="296"/>
        <v>3.62451289988391+7.66338865945269i</v>
      </c>
      <c r="DV195" s="223" t="str">
        <f t="shared" ca="1" si="297"/>
        <v>3.0509382827408-7.90926008563125i</v>
      </c>
      <c r="DW195" s="223" t="str">
        <f t="shared" ca="1" si="298"/>
        <v>-7.83200419076039+3.24412235638003i</v>
      </c>
      <c r="DX195" s="223" t="str">
        <f t="shared" ca="1" si="299"/>
        <v>7.75003058942522+3.43535229201119i</v>
      </c>
      <c r="DY195" s="223" t="str">
        <f t="shared" ca="1" si="300"/>
        <v>-2.85591643795967-7.98175173797361i</v>
      </c>
      <c r="DZ195" s="223" t="str">
        <f t="shared" ca="1" si="301"/>
        <v>-3.81149023671719+7.57213059070316i</v>
      </c>
      <c r="EA195" s="223" t="str">
        <f t="shared" ca="1" si="302"/>
        <v>8.11227054613073-2.46083036669188i</v>
      </c>
      <c r="EB195" s="223" t="str">
        <f t="shared" ca="1" si="303"/>
        <v>-7.37598866614773-4.17844596759528i</v>
      </c>
      <c r="EC195" s="223" t="str">
        <f t="shared" ca="1" si="304"/>
        <v>2.05981593953531+8.22324618398898i</v>
      </c>
      <c r="ED195" s="223" t="str">
        <f t="shared" ca="1" si="305"/>
        <v>4.53533545614172-7.16207733883939i</v>
      </c>
      <c r="EE195" s="223" t="str">
        <f t="shared" ca="1" si="306"/>
        <v>-8.31441130152081+1.65383923535392i</v>
      </c>
      <c r="EF195" s="223" t="str">
        <f t="shared" ca="1" si="307"/>
        <v>6.93091193989363+4.88129892433283i</v>
      </c>
      <c r="EG195" s="223" t="str">
        <f t="shared" ca="1" si="308"/>
        <v>-1.24387828759531-8.38554627397059i</v>
      </c>
      <c r="EH195" s="223" t="str">
        <f t="shared" ca="1" si="309"/>
        <v>-5.21550291586377+6.68304936700826i</v>
      </c>
      <c r="EI195" s="223" t="str">
        <f t="shared" ca="1" si="310"/>
        <v>8.43647973095818-0.830920728099119i</v>
      </c>
      <c r="EJ195" s="223" t="str">
        <f t="shared" ca="1" si="311"/>
        <v>-6.4190867428369-5.53714230403992i</v>
      </c>
      <c r="EK195" s="223" t="str">
        <f t="shared" ca="1" si="312"/>
        <v>0.415961407780747+8.46708896932648i</v>
      </c>
      <c r="EL195" s="223" t="str">
        <f t="shared" ca="1" si="313"/>
        <v>5.84544223141554-6.1396599764512i</v>
      </c>
      <c r="EM195" s="223" t="str">
        <f t="shared" ca="1" si="314"/>
        <v>-8.47730024873798-2.8995866487927E-12i</v>
      </c>
      <c r="EN195" s="223"/>
      <c r="EO195" s="223"/>
      <c r="EP195" s="223"/>
    </row>
    <row r="196" spans="1:146" ht="15" thickBot="1">
      <c r="A196" s="257">
        <f t="shared" si="181"/>
        <v>1.8750000000000012E-3</v>
      </c>
      <c r="B196" s="256">
        <v>96</v>
      </c>
      <c r="C196" s="230">
        <f t="shared" si="182"/>
        <v>19200</v>
      </c>
      <c r="D196" s="229">
        <f t="shared" si="315"/>
        <v>120637.15789784805</v>
      </c>
      <c r="E196" s="229" t="str">
        <f t="shared" si="316"/>
        <v>120637.157897848i</v>
      </c>
      <c r="F196" s="229" t="str">
        <f t="shared" si="183"/>
        <v>0.664617881320784-0.471651576505601i</v>
      </c>
      <c r="G196" s="229" t="str">
        <f t="shared" si="184"/>
        <v>-4.31546540768226+2.15605192036444i</v>
      </c>
      <c r="H196" s="229" t="str">
        <f t="shared" si="319"/>
        <v>0.0357984737361279-0.00490082064884809i</v>
      </c>
      <c r="I196" s="229" t="str">
        <f t="shared" si="317"/>
        <v>-0.00590643253335093-0.00546596880493344i</v>
      </c>
      <c r="J196" s="255" t="str">
        <f ca="1">IMPRODUCT(1/N_FFT2,DG100)</f>
        <v>0.0445863100729797-0.000194745665588254i</v>
      </c>
      <c r="K196" s="254" t="str">
        <f t="shared" ca="1" si="318"/>
        <v>-0.000264410506090121-0.000242557127851037i</v>
      </c>
      <c r="N196" s="246">
        <f t="shared" ca="1" si="185"/>
        <v>24.4779854409744</v>
      </c>
      <c r="O196" s="223">
        <f t="shared" ca="1" si="186"/>
        <v>8.4779854409743987</v>
      </c>
      <c r="P196" s="223" t="str">
        <f t="shared" ca="1" si="187"/>
        <v>-5.99484099611379-5.99484099611385i</v>
      </c>
      <c r="Q196" s="223" t="str">
        <f t="shared" ca="1" si="188"/>
        <v>-1.55801861456213E-15+8.4779854409744i</v>
      </c>
      <c r="R196" s="223" t="str">
        <f t="shared" ca="1" si="189"/>
        <v>5.99484099611385-5.99484099611379i</v>
      </c>
      <c r="S196" s="223" t="str">
        <f t="shared" ca="1" si="190"/>
        <v>-8.4779854409744-3.11603722912427E-15i</v>
      </c>
      <c r="T196" s="223" t="str">
        <f t="shared" ca="1" si="191"/>
        <v>5.99484099611367+5.99484099611397i</v>
      </c>
      <c r="U196" s="223" t="str">
        <f t="shared" ca="1" si="192"/>
        <v>-2.51344710337294E-13-8.4779854409744i</v>
      </c>
      <c r="V196" s="223" t="str">
        <f t="shared" ca="1" si="193"/>
        <v>-5.9948409961139+5.99484099611374i</v>
      </c>
      <c r="W196" s="223" t="str">
        <f t="shared" ca="1" si="194"/>
        <v>8.4779854409744-3.55206183679606E-13i</v>
      </c>
      <c r="X196" s="223" t="str">
        <f t="shared" ca="1" si="195"/>
        <v>-5.99484099611379-5.99484099611385i</v>
      </c>
      <c r="Y196" s="223" t="str">
        <f t="shared" ca="1" si="196"/>
        <v>-4.14408133477897E-13+8.4779854409744i</v>
      </c>
      <c r="Z196" s="223" t="str">
        <f t="shared" ca="1" si="197"/>
        <v>5.99484099611378-5.99484099611386i</v>
      </c>
      <c r="AA196" s="223" t="str">
        <f t="shared" ca="1" si="198"/>
        <v>-8.4779854409744-3.40666514980407E-13i</v>
      </c>
      <c r="AB196" s="223" t="str">
        <f t="shared" ca="1" si="199"/>
        <v>5.99484099611392+5.99484099611372i</v>
      </c>
      <c r="AC196" s="223" t="str">
        <f t="shared" ca="1" si="200"/>
        <v>2.36805041638094E-13-8.4779854409744i</v>
      </c>
      <c r="AD196" s="223" t="str">
        <f t="shared" ca="1" si="201"/>
        <v>-5.99484099611365+5.99484099611399i</v>
      </c>
      <c r="AE196" s="223" t="str">
        <f t="shared" ca="1" si="202"/>
        <v>8.4779854409744+1.32943568295782E-13i</v>
      </c>
      <c r="AF196" s="223" t="str">
        <f t="shared" ca="1" si="203"/>
        <v>-5.99484099611402-5.99484099611362i</v>
      </c>
      <c r="AG196" s="223" t="str">
        <f t="shared" ca="1" si="204"/>
        <v>-8.93218046431124E-14+8.4779854409744i</v>
      </c>
      <c r="AH196" s="223" t="str">
        <f t="shared" ca="1" si="205"/>
        <v>5.99484099611415-5.99484099611349i</v>
      </c>
      <c r="AI196" s="223" t="str">
        <f t="shared" ca="1" si="206"/>
        <v>-8.4779854409744+1.45396686991999E-14i</v>
      </c>
      <c r="AJ196" s="223" t="str">
        <f t="shared" ca="1" si="207"/>
        <v>5.99484099611357+5.99484099611407i</v>
      </c>
      <c r="AK196" s="223" t="str">
        <f t="shared" ca="1" si="208"/>
        <v>-1.18401142041512E-13-8.4779854409744i</v>
      </c>
      <c r="AL196" s="223" t="str">
        <f t="shared" ca="1" si="209"/>
        <v>-5.99484099611404+5.9948409961136i</v>
      </c>
      <c r="AM196" s="223" t="str">
        <f t="shared" ca="1" si="210"/>
        <v>8.4779854409744-1.62022905694182E-13i</v>
      </c>
      <c r="AN196" s="223" t="str">
        <f t="shared" ca="1" si="211"/>
        <v>-5.99484099611367-5.99484099611397i</v>
      </c>
      <c r="AO196" s="223" t="str">
        <f t="shared" ca="1" si="212"/>
        <v>2.65884379036494E-13+8.4779854409744i</v>
      </c>
      <c r="AP196" s="223" t="str">
        <f t="shared" ca="1" si="213"/>
        <v>5.99484099611389-5.99484099611375i</v>
      </c>
      <c r="AQ196" s="223" t="str">
        <f t="shared" ca="1" si="214"/>
        <v>-8.4779854409744+3.69745852378806E-13i</v>
      </c>
      <c r="AR196" s="223" t="str">
        <f t="shared" ca="1" si="215"/>
        <v>-8.4779854409744+3.69745852378806E-13i</v>
      </c>
      <c r="AS196" s="223" t="str">
        <f t="shared" ca="1" si="216"/>
        <v>3.69748609933877E-13-8.4779854409744i</v>
      </c>
      <c r="AT196" s="223" t="str">
        <f t="shared" ca="1" si="217"/>
        <v>-5.99484099611379+5.99484099611385i</v>
      </c>
      <c r="AU196" s="223" t="str">
        <f t="shared" ca="1" si="218"/>
        <v>8.4779854409744+2.65887136591564E-13i</v>
      </c>
      <c r="AV196" s="223" t="str">
        <f t="shared" ca="1" si="219"/>
        <v>-5.99484099611393-5.99484099611371i</v>
      </c>
      <c r="AW196" s="223" t="str">
        <f t="shared" ca="1" si="220"/>
        <v>-2.82505082628537E-13+8.4779854409744i</v>
      </c>
      <c r="AX196" s="223" t="str">
        <f t="shared" ca="1" si="221"/>
        <v>5.99484099611365-5.99484099611399i</v>
      </c>
      <c r="AY196" s="223" t="str">
        <f t="shared" ca="1" si="222"/>
        <v>-8.4779854409744-1.78643609286225E-13i</v>
      </c>
      <c r="AZ196" s="223" t="str">
        <f t="shared" ca="1" si="223"/>
        <v>5.99484099611407+5.99484099611357i</v>
      </c>
      <c r="BA196" s="223" t="str">
        <f t="shared" ca="1" si="224"/>
        <v>7.47821359439124E-14-8.4779854409744i</v>
      </c>
      <c r="BB196" s="223" t="str">
        <f t="shared" ca="1" si="225"/>
        <v>-5.9948409961141+5.99484099611354i</v>
      </c>
      <c r="BC196" s="223" t="str">
        <f t="shared" ca="1" si="226"/>
        <v>8.4779854409744-2.90793373983998E-14i</v>
      </c>
      <c r="BD196" s="223" t="str">
        <f t="shared" ca="1" si="227"/>
        <v>-5.99484099611354-5.9948409961141i</v>
      </c>
      <c r="BE196" s="223" t="str">
        <f t="shared" ca="1" si="228"/>
        <v>1.32940810740712E-13+8.4779854409744i</v>
      </c>
      <c r="BF196" s="223" t="str">
        <f t="shared" ca="1" si="229"/>
        <v>5.99484099611284-5.9948409961148i</v>
      </c>
      <c r="BG196" s="223" t="str">
        <f t="shared" ca="1" si="230"/>
        <v>-8.4779854409744-1.44990958722697E-12i</v>
      </c>
      <c r="BH196" s="223" t="str">
        <f t="shared" ca="1" si="231"/>
        <v>5.99484099611666+5.99484099611097i</v>
      </c>
      <c r="BI196" s="223" t="str">
        <f t="shared" ca="1" si="232"/>
        <v>-1.18401969308034E-12-8.4779854409744i</v>
      </c>
      <c r="BJ196" s="223" t="str">
        <f t="shared" ca="1" si="233"/>
        <v>-5.99484099611508+5.99484099611256i</v>
      </c>
      <c r="BK196" s="223" t="str">
        <f t="shared" ca="1" si="234"/>
        <v>8.4779854409744-3.81794897338763E-12i</v>
      </c>
      <c r="BL196" s="223" t="str">
        <f t="shared" ca="1" si="235"/>
        <v>-5.99484099611443-5.99484099611321i</v>
      </c>
      <c r="BM196" s="223" t="str">
        <f t="shared" ca="1" si="236"/>
        <v>-2.10216052223431E-12+8.4779854409744i</v>
      </c>
      <c r="BN196" s="223" t="str">
        <f t="shared" ca="1" si="237"/>
        <v>5.99484099611135-5.99484099611629i</v>
      </c>
      <c r="BO196" s="223" t="str">
        <f t="shared" ca="1" si="238"/>
        <v>-8.4779854409744+5.31768758072988E-13i</v>
      </c>
      <c r="BP196" s="223" t="str">
        <f t="shared" ca="1" si="239"/>
        <v>5.9948409961121+5.99484099611554i</v>
      </c>
      <c r="BQ196" s="223" t="str">
        <f t="shared" ca="1" si="240"/>
        <v>-3.16569803838028E-12-8.4779854409744i</v>
      </c>
      <c r="BR196" s="223" t="str">
        <f t="shared" ca="1" si="241"/>
        <v>-5.99484099611359+5.99484099611405i</v>
      </c>
      <c r="BS196" s="223" t="str">
        <f t="shared" ca="1" si="242"/>
        <v>8.4779854409744+2.63393203786236E-12i</v>
      </c>
      <c r="BT196" s="223" t="str">
        <f t="shared" ca="1" si="243"/>
        <v>-5.99484099611583-5.99484099611181i</v>
      </c>
      <c r="BU196" s="223" t="str">
        <f t="shared" ca="1" si="244"/>
        <v>-1.20482176934355E-13+8.4779854409744i</v>
      </c>
      <c r="BV196" s="223" t="str">
        <f t="shared" ca="1" si="245"/>
        <v>5.99484099611599-5.99484099611164i</v>
      </c>
      <c r="BW196" s="223" t="str">
        <f t="shared" ca="1" si="246"/>
        <v>-8.4779854409744+2.63392652275223E-12i</v>
      </c>
      <c r="BX196" s="223" t="str">
        <f t="shared" ca="1" si="247"/>
        <v>5.99484099611359+5.99484099611405i</v>
      </c>
      <c r="BY196" s="223" t="str">
        <f t="shared" ca="1" si="248"/>
        <v>3.28618297286971E-12-8.4779854409744i</v>
      </c>
      <c r="BZ196" s="223" t="str">
        <f t="shared" ca="1" si="249"/>
        <v>-5.99484099611227+5.99484099611537i</v>
      </c>
      <c r="CA196" s="223" t="str">
        <f t="shared" ca="1" si="250"/>
        <v>8.4779854409744+5.31774273183128E-13i</v>
      </c>
      <c r="CB196" s="223" t="str">
        <f t="shared" ca="1" si="251"/>
        <v>-5.99484099611135-5.99484099611629i</v>
      </c>
      <c r="CC196" s="223" t="str">
        <f t="shared" ca="1" si="252"/>
        <v>1.98167558774488E-12+8.4779854409744i</v>
      </c>
      <c r="CD196" s="223" t="str">
        <f t="shared" ca="1" si="253"/>
        <v>5.99484099611451-5.99484099611313i</v>
      </c>
      <c r="CE196" s="223" t="str">
        <f t="shared" ca="1" si="254"/>
        <v>-8.4779854409744-3.93843390787706E-12i</v>
      </c>
      <c r="CF196" s="223" t="str">
        <f t="shared" ca="1" si="255"/>
        <v>5.99484099611508+5.99484099611256i</v>
      </c>
      <c r="CG196" s="223" t="str">
        <f t="shared" ca="1" si="256"/>
        <v>1.18402520819047E-12-8.4779854409744i</v>
      </c>
      <c r="CH196" s="223" t="str">
        <f t="shared" ca="1" si="257"/>
        <v>-5.99484099611675+5.99484099611089i</v>
      </c>
      <c r="CI196" s="223" t="str">
        <f t="shared" ca="1" si="258"/>
        <v>8.4779854409744-1.32942465273754E-12i</v>
      </c>
      <c r="CJ196" s="223" t="str">
        <f t="shared" ca="1" si="259"/>
        <v>-5.99484099611267-5.99484099611498i</v>
      </c>
      <c r="CK196" s="223" t="str">
        <f t="shared" ca="1" si="260"/>
        <v>4.08383335242412E-12+8.4779854409744i</v>
      </c>
      <c r="CL196" s="223" t="str">
        <f t="shared" ca="1" si="261"/>
        <v>5.99484099611303-5.99484099611461i</v>
      </c>
      <c r="CM196" s="223" t="str">
        <f t="shared" ca="1" si="262"/>
        <v>-8.4779854409744-1.83627614319782E-12i</v>
      </c>
      <c r="CN196" s="223" t="str">
        <f t="shared" ca="1" si="263"/>
        <v>5.99484099611639+5.99484099611125i</v>
      </c>
      <c r="CO196" s="223" t="str">
        <f t="shared" ca="1" si="264"/>
        <v>-9.18132556488769E-13-8.4779854409744i</v>
      </c>
      <c r="CP196" s="223" t="str">
        <f t="shared" ca="1" si="265"/>
        <v>-5.99484099611526+5.99484099611237i</v>
      </c>
      <c r="CQ196" s="223" t="str">
        <f t="shared" ca="1" si="266"/>
        <v>8.4779854409744-3.43158241741678E-12i</v>
      </c>
      <c r="CR196" s="223" t="str">
        <f t="shared" ca="1" si="267"/>
        <v>-5.99484099611415-5.99484099611348i</v>
      </c>
      <c r="CS196" s="223" t="str">
        <f t="shared" ca="1" si="268"/>
        <v>-2.48852707820515E-12+8.4779854409744i</v>
      </c>
      <c r="CT196" s="223" t="str">
        <f t="shared" ca="1" si="269"/>
        <v>5.99484099611153-5.9948409961161i</v>
      </c>
      <c r="CU196" s="223" t="str">
        <f t="shared" ca="1" si="270"/>
        <v>-8.4779854409744+2.65881621481424E-13i</v>
      </c>
      <c r="CV196" s="223" t="str">
        <f t="shared" ca="1" si="271"/>
        <v>5.99484099611192+5.99484099611572i</v>
      </c>
      <c r="CW196" s="223" t="str">
        <f t="shared" ca="1" si="272"/>
        <v>-2.77933148240944E-12-8.4779854409744i</v>
      </c>
      <c r="CX196" s="223" t="str">
        <f t="shared" ca="1" si="273"/>
        <v>-5.99484099611395+5.99484099611369i</v>
      </c>
      <c r="CY196" s="223" t="str">
        <f t="shared" ca="1" si="274"/>
        <v>8.4779854409744+2.89981917445393E-12i</v>
      </c>
      <c r="CZ196" s="223" t="str">
        <f t="shared" ca="1" si="275"/>
        <v>-5.99484099611564-5.994840996112i</v>
      </c>
      <c r="DA196" s="223" t="str">
        <f t="shared" ca="1" si="276"/>
        <v>-3.86369313525919E-13+8.4779854409744i</v>
      </c>
      <c r="DB196" s="223" t="str">
        <f t="shared" ca="1" si="277"/>
        <v>5.99484099611619-5.99484099611145i</v>
      </c>
      <c r="DC196" s="223" t="str">
        <f t="shared" ca="1" si="278"/>
        <v>-8.4779854409744+2.36803938616066E-12i</v>
      </c>
      <c r="DD196" s="223" t="str">
        <f t="shared" ca="1" si="279"/>
        <v>5.9948409961134+5.99484099611424i</v>
      </c>
      <c r="DE196" s="223" t="str">
        <f t="shared" ca="1" si="280"/>
        <v>3.55207010946128E-12-8.4779854409744i</v>
      </c>
      <c r="DF196" s="223" t="str">
        <f t="shared" ca="1" si="281"/>
        <v>-5.99484099611246+5.99484099611518i</v>
      </c>
      <c r="DG196" s="223" t="str">
        <f t="shared" ca="1" si="282"/>
        <v>8.4779854409744+1.03862024853326E-12i</v>
      </c>
      <c r="DH196" s="223" t="str">
        <f t="shared" ca="1" si="283"/>
        <v>-5.99484099611099-5.99484099611665i</v>
      </c>
      <c r="DI196" s="223" t="str">
        <f t="shared" ca="1" si="284"/>
        <v>1.71578845115332E-12+8.4779854409744i</v>
      </c>
      <c r="DJ196" s="223" t="str">
        <f t="shared" ca="1" si="285"/>
        <v>5.9948409961147-5.99484099611294i</v>
      </c>
      <c r="DK196" s="223" t="str">
        <f t="shared" ca="1" si="286"/>
        <v>-8.4779854409744-4.20432104446861E-12i</v>
      </c>
      <c r="DL196" s="223" t="str">
        <f t="shared" ca="1" si="287"/>
        <v>5.99484099611471+5.99484099611293i</v>
      </c>
      <c r="DM196" s="223" t="str">
        <f t="shared" ca="1" si="288"/>
        <v>1.44991234478204E-12-8.4779854409744i</v>
      </c>
      <c r="DN196" s="223" t="str">
        <f t="shared" ca="1" si="289"/>
        <v>-5.99484099611097+5.99484099611666i</v>
      </c>
      <c r="DO196" s="223" t="str">
        <f t="shared" ca="1" si="290"/>
        <v>8.4779854409744-1.06353751614598E-12i</v>
      </c>
      <c r="DP196" s="223" t="str">
        <f t="shared" ca="1" si="291"/>
        <v>-5.99484099611248-5.99484099611516i</v>
      </c>
      <c r="DQ196" s="223" t="str">
        <f t="shared" ca="1" si="292"/>
        <v>3.81794621583255E-12+8.4779854409744i</v>
      </c>
      <c r="DR196" s="223" t="str">
        <f t="shared" ca="1" si="293"/>
        <v>5.99484099611321-5.99484099611443i</v>
      </c>
      <c r="DS196" s="223" t="str">
        <f t="shared" ca="1" si="294"/>
        <v>-8.4779854409744-2.10216327978938E-12i</v>
      </c>
      <c r="DT196" s="223" t="str">
        <f t="shared" ca="1" si="295"/>
        <v>5.99484099611621+5.99484099611143i</v>
      </c>
      <c r="DU196" s="223" t="str">
        <f t="shared" ca="1" si="296"/>
        <v>-6.52245419897203E-13-8.4779854409744i</v>
      </c>
      <c r="DV196" s="223" t="str">
        <f t="shared" ca="1" si="297"/>
        <v>-5.99484099611562+5.99484099611202i</v>
      </c>
      <c r="DW196" s="223" t="str">
        <f t="shared" ca="1" si="298"/>
        <v>8.4779854409744-2.92473644206665E-12i</v>
      </c>
      <c r="DX196" s="223" t="str">
        <f t="shared" ca="1" si="299"/>
        <v>-5.99484099611397-5.99484099611367i</v>
      </c>
      <c r="DY196" s="223" t="str">
        <f t="shared" ca="1" si="300"/>
        <v>-2.51345537603815E-12+8.4779854409744i</v>
      </c>
      <c r="DZ196" s="223" t="str">
        <f t="shared" ca="1" si="301"/>
        <v>5.99484099611173-5.99484099611591i</v>
      </c>
      <c r="EA196" s="223" t="str">
        <f t="shared" ca="1" si="302"/>
        <v>-8.4779854409744-2.4096435386871E-13i</v>
      </c>
      <c r="EB196" s="223" t="str">
        <f t="shared" ca="1" si="303"/>
        <v>5.99484099611173+5.99484099611591i</v>
      </c>
      <c r="EC196" s="223" t="str">
        <f t="shared" ca="1" si="304"/>
        <v>-2.51344434581787E-12-8.4779854409744i</v>
      </c>
      <c r="ED196" s="223" t="str">
        <f t="shared" ca="1" si="305"/>
        <v>-5.99484099611397+5.99484099611367i</v>
      </c>
      <c r="EE196" s="223" t="str">
        <f t="shared" ca="1" si="306"/>
        <v>8.4779854409744+3.40666514980407E-12i</v>
      </c>
      <c r="EF196" s="223" t="str">
        <f t="shared" ca="1" si="307"/>
        <v>-5.99484099611528-5.99484099611236i</v>
      </c>
      <c r="EG196" s="223" t="str">
        <f t="shared" ca="1" si="308"/>
        <v>-6.52256450117483E-13+8.4779854409744i</v>
      </c>
      <c r="EH196" s="223" t="str">
        <f t="shared" ca="1" si="309"/>
        <v>5.99484099611654-5.99484099611109i</v>
      </c>
      <c r="EI196" s="223" t="str">
        <f t="shared" ca="1" si="310"/>
        <v>-8.4779854409744+2.1021522495691E-12i</v>
      </c>
      <c r="EJ196" s="223" t="str">
        <f t="shared" ca="1" si="311"/>
        <v>5.99484099611304+5.9948409961146i</v>
      </c>
      <c r="EK196" s="223" t="str">
        <f t="shared" ca="1" si="312"/>
        <v>3.81795724605284E-12-8.4779854409744i</v>
      </c>
      <c r="EL196" s="223" t="str">
        <f t="shared" ca="1" si="313"/>
        <v>-5.99484099611265+5.99484099611499i</v>
      </c>
      <c r="EM196" s="223" t="str">
        <f t="shared" ca="1" si="314"/>
        <v>8.4779854409744+1.06354854636626E-12i</v>
      </c>
      <c r="EN196" s="223"/>
      <c r="EO196" s="223"/>
      <c r="EP196" s="223"/>
    </row>
    <row r="197" spans="1:146" ht="15" thickBot="1">
      <c r="A197" s="257">
        <f t="shared" si="181"/>
        <v>1.8945312500000012E-3</v>
      </c>
      <c r="B197" s="256">
        <v>97</v>
      </c>
      <c r="C197" s="230">
        <f t="shared" si="182"/>
        <v>19400</v>
      </c>
      <c r="D197" s="229">
        <f t="shared" si="315"/>
        <v>121893.79495928397</v>
      </c>
      <c r="E197" s="229" t="str">
        <f t="shared" si="316"/>
        <v>121893.794959284i</v>
      </c>
      <c r="F197" s="229" t="str">
        <f t="shared" ref="F197:F228" si="320">IF(freq_ratio2&gt;1,IMPRODUCT(Kth_2/(2/rload2-Kfeed2/Gdc_ccm2),IMDIV(COMPLEX(1,Rc_2*Coutput2*microF2*miliOhm2*D197),IMSUM(1,IMPRODUCT(E197,1/omega1_2),IMPRODUCT(E197,E197,1/omega2_2),IMPRODUCT(E197,E197,E197,1/omega3_2)))),IMPRODUCT(Kth_2/(2/rload2-Kfeed2/Gdc_dcm2),(IMDIV(COMPLEX(1,Rc_2*Coutput2*microF2*miliOhm2*D197),IMSUM(1,IMDIV(E197,omegat2),IMDIV(IMPRODUCT(E197,E197),omegapole0^2*(1-2*Gdc_dcm2/(Kfeed2*rload2))))))))</f>
        <v>0.662017709306286-0.473174035871915i</v>
      </c>
      <c r="G197" s="229" t="str">
        <f t="shared" ref="G197:G228" si="321">IMPRODUCT(IMPRODUCT(-currentransferratio2*RFB_2/(Rfeedforward2),IMDIV(COMPLEX(1,(Rfeedforward2*kiliOhm2+q_Rz_Cz_2*Rzero2)*q_Rz_Cz_2*Czero2*nanoF2*D197),IMPRODUCT(COMPLEX(1,q_Rz_Cz_2*Rzero2*Czero2*nanoF2*D197),COMPLEX(1,D197/(2*PI()*F_roll2*kilihertz2))))),IMSUM(feedtype2,IMDIV(COMPLEX(1,Rvolt2*Cvolt2*nanoF2*kiliOhm2*D197),IMPRODUCT(Rupper2*kiliOhm2*(Cvolt2*nanoF2+Cforward2*picoF2),COMPLEX(1,Rvolt2*Cvolt2*Cforward2*picoF2*nanoF2*kiliOhm2*D197/(Cvolt2*nanoF2+Cforward2*picoF2)),E197))))</f>
        <v>-4.28763925689847+2.18095732312037i</v>
      </c>
      <c r="H197" s="229" t="str">
        <f t="shared" si="319"/>
        <v>0.0357975060865285-0.00485025958827893i</v>
      </c>
      <c r="I197" s="229" t="str">
        <f t="shared" si="317"/>
        <v>-0.00588438959378713-0.00555280403001307i</v>
      </c>
      <c r="J197" s="255" t="str">
        <f ca="1">IMPRODUCT(1/N_FFT2,DH100)</f>
        <v>0.011097181228878-0.00571351211676234i</v>
      </c>
      <c r="K197" s="254" t="str">
        <f t="shared" ca="1" si="318"/>
        <v>-0.000097026150851066-0.0000279999414056461i</v>
      </c>
      <c r="N197" s="246">
        <f t="shared" ca="1" si="185"/>
        <v>24.478621081316277</v>
      </c>
      <c r="O197" s="223">
        <f t="shared" ca="1" si="186"/>
        <v>8.478621081316275</v>
      </c>
      <c r="P197" s="223" t="str">
        <f t="shared" ca="1" si="187"/>
        <v>-6.14061658559415-5.84635299902997i</v>
      </c>
      <c r="Q197" s="223" t="str">
        <f t="shared" ca="1" si="188"/>
        <v>0.416026217963605+8.46840821090408i</v>
      </c>
      <c r="R197" s="223" t="str">
        <f t="shared" ca="1" si="189"/>
        <v>5.53800503601114-6.42008688894909i</v>
      </c>
      <c r="S197" s="223" t="str">
        <f t="shared" ca="1" si="190"/>
        <v>-8.43779420336686+0.831050192328542i</v>
      </c>
      <c r="T197" s="223" t="str">
        <f t="shared" ca="1" si="191"/>
        <v>6.68409064065544+5.21631553378849i</v>
      </c>
      <c r="U197" s="223" t="str">
        <f t="shared" ca="1" si="192"/>
        <v>-1.24407209398885-8.38685281053024i</v>
      </c>
      <c r="V197" s="223" t="str">
        <f t="shared" ca="1" si="193"/>
        <v>-4.88205947054999+6.93199183255101i</v>
      </c>
      <c r="W197" s="223" t="str">
        <f t="shared" ca="1" si="194"/>
        <v>8.31570675467156-1.65409691700654i</v>
      </c>
      <c r="X197" s="223" t="str">
        <f t="shared" ca="1" si="195"/>
        <v>-7.16319324895122-4.53604209842903i</v>
      </c>
      <c r="Y197" s="223" t="str">
        <f t="shared" ca="1" si="196"/>
        <v>2.06013687567023+8.2245274328708i</v>
      </c>
      <c r="Z197" s="223" t="str">
        <f t="shared" ca="1" si="197"/>
        <v>4.17909700358189-7.3771379053935i</v>
      </c>
      <c r="AA197" s="223" t="str">
        <f t="shared" ca="1" si="198"/>
        <v>-8.11353450410093+2.46121378415293i</v>
      </c>
      <c r="AB197" s="223" t="str">
        <f t="shared" ca="1" si="199"/>
        <v>7.57331039046031+3.81208409800817i</v>
      </c>
      <c r="AC197" s="223" t="str">
        <f t="shared" ca="1" si="200"/>
        <v>-2.85636141305272-7.98299536004902i</v>
      </c>
      <c r="AD197" s="223" t="str">
        <f t="shared" ca="1" si="201"/>
        <v>-3.43588754794321+7.75123810745287i</v>
      </c>
      <c r="AE197" s="223" t="str">
        <f t="shared" ca="1" si="202"/>
        <v>7.83322448094697-3.24462781712077i</v>
      </c>
      <c r="AF197" s="223" t="str">
        <f t="shared" ca="1" si="203"/>
        <v>-7.91049241291662-3.05141364382632i</v>
      </c>
      <c r="AG197" s="223" t="str">
        <f t="shared" ca="1" si="204"/>
        <v>3.62507762858236+7.66458267796052i</v>
      </c>
      <c r="AH197" s="223" t="str">
        <f t="shared" ca="1" si="205"/>
        <v>2.65958861696995-8.05068964928004i</v>
      </c>
      <c r="AI197" s="223" t="str">
        <f t="shared" ca="1" si="206"/>
        <v>-7.47747622396508+3.99679431051658i</v>
      </c>
      <c r="AJ197" s="223" t="str">
        <f t="shared" ca="1" si="207"/>
        <v>8.17149206912124+2.2613564081828i</v>
      </c>
      <c r="AK197" s="223" t="str">
        <f t="shared" ca="1" si="208"/>
        <v>-4.35888236487894-7.27235587479657i</v>
      </c>
      <c r="AL197" s="223" t="str">
        <f t="shared" ca="1" si="209"/>
        <v>-1.85767639373698+8.27260864882977i</v>
      </c>
      <c r="AM197" s="223" t="str">
        <f t="shared" ca="1" si="210"/>
        <v>7.04971578334205-4.71046948983206i</v>
      </c>
      <c r="AN197" s="223" t="str">
        <f t="shared" ca="1" si="211"/>
        <v>-8.3537957897085-1.44952107414458i</v>
      </c>
      <c r="AO197" s="223" t="str">
        <f t="shared" ca="1" si="212"/>
        <v>5.05070868119503+6.81009230908377i</v>
      </c>
      <c r="AP197" s="223" t="str">
        <f t="shared" ca="1" si="213"/>
        <v>1.03787373132229-8.41485790482358i</v>
      </c>
      <c r="AQ197" s="223" t="str">
        <f t="shared" ca="1" si="214"/>
        <v>-6.5540627259593+5.37878027295518i</v>
      </c>
      <c r="AR197" s="223" t="str">
        <f t="shared" ca="1" si="215"/>
        <v>-6.5540627259593+5.37878027295518i</v>
      </c>
      <c r="AS197" s="223" t="str">
        <f t="shared" ca="1" si="216"/>
        <v>-5.69389391191233-6.28224383165987i</v>
      </c>
      <c r="AT197" s="223" t="str">
        <f t="shared" ca="1" si="217"/>
        <v>-0.208075777515525+8.47606747916462i</v>
      </c>
      <c r="AU197" s="223" t="str">
        <f t="shared" ca="1" si="218"/>
        <v>5.9952904617099-5.99529046171001i</v>
      </c>
      <c r="AV197" s="223" t="str">
        <f t="shared" ca="1" si="219"/>
        <v>-8.47606747916461+0.208075777515791i</v>
      </c>
      <c r="AW197" s="223" t="str">
        <f t="shared" ca="1" si="220"/>
        <v>6.28224383165948+5.69389391191276i</v>
      </c>
      <c r="AX197" s="223" t="str">
        <f t="shared" ca="1" si="221"/>
        <v>-0.623726059773665-8.4556478901915i</v>
      </c>
      <c r="AY197" s="223" t="str">
        <f t="shared" ca="1" si="222"/>
        <v>-5.37878027295563+6.55406272595892i</v>
      </c>
      <c r="AZ197" s="223" t="str">
        <f t="shared" ca="1" si="223"/>
        <v>8.41485790482355-1.03787373132255i</v>
      </c>
      <c r="BA197" s="223" t="str">
        <f t="shared" ca="1" si="224"/>
        <v>-6.8100923090839-5.05070868119487i</v>
      </c>
      <c r="BB197" s="223" t="str">
        <f t="shared" ca="1" si="225"/>
        <v>1.44952107414485+8.35379578970846i</v>
      </c>
      <c r="BC197" s="223" t="str">
        <f t="shared" ca="1" si="226"/>
        <v>4.71046948983184-7.04971578334219i</v>
      </c>
      <c r="BD197" s="223" t="str">
        <f t="shared" ca="1" si="227"/>
        <v>-8.27260864882991+1.85767639373636i</v>
      </c>
      <c r="BE197" s="223" t="str">
        <f t="shared" ca="1" si="228"/>
        <v>7.27235587479627+4.35888236487943i</v>
      </c>
      <c r="BF197" s="223" t="str">
        <f t="shared" ca="1" si="229"/>
        <v>-2.26135640818143-8.17149206912162i</v>
      </c>
      <c r="BG197" s="223" t="str">
        <f t="shared" ca="1" si="230"/>
        <v>-3.99679431051416+7.47747622396637i</v>
      </c>
      <c r="BH197" s="223" t="str">
        <f t="shared" ca="1" si="231"/>
        <v>8.05068964928048-2.6595886169686i</v>
      </c>
      <c r="BI197" s="223" t="str">
        <f t="shared" ca="1" si="232"/>
        <v>-7.66458267796172-3.62507762857983i</v>
      </c>
      <c r="BJ197" s="223" t="str">
        <f t="shared" ca="1" si="233"/>
        <v>3.05141364382493+7.91049241291715i</v>
      </c>
      <c r="BK197" s="223" t="str">
        <f t="shared" ca="1" si="234"/>
        <v>3.24462781711896-7.83322448094771i</v>
      </c>
      <c r="BL197" s="223" t="str">
        <f t="shared" ca="1" si="235"/>
        <v>-7.75123810745379+3.43588754794114i</v>
      </c>
      <c r="BM197" s="223" t="str">
        <f t="shared" ca="1" si="236"/>
        <v>7.98299536004966+2.85636141305094i</v>
      </c>
      <c r="BN197" s="223" t="str">
        <f t="shared" ca="1" si="237"/>
        <v>-3.81208409800606-7.57331039046137i</v>
      </c>
      <c r="BO197" s="223" t="str">
        <f t="shared" ca="1" si="238"/>
        <v>-2.46121378415106+8.1135345041015i</v>
      </c>
      <c r="BP197" s="223" t="str">
        <f t="shared" ca="1" si="239"/>
        <v>7.37713790539464-4.17909700357987i</v>
      </c>
      <c r="BQ197" s="223" t="str">
        <f t="shared" ca="1" si="240"/>
        <v>-8.22452743287129-2.06013687566831i</v>
      </c>
      <c r="BR197" s="223" t="str">
        <f t="shared" ca="1" si="241"/>
        <v>4.5360420984263+7.16319324895295i</v>
      </c>
      <c r="BS197" s="223" t="str">
        <f t="shared" ca="1" si="242"/>
        <v>1.65409691700551-8.31570675467177i</v>
      </c>
      <c r="BT197" s="223" t="str">
        <f t="shared" ca="1" si="243"/>
        <v>-6.93199183255279+4.88205947054747i</v>
      </c>
      <c r="BU197" s="223" t="str">
        <f t="shared" ca="1" si="244"/>
        <v>8.38685281053039+1.24407209398787i</v>
      </c>
      <c r="BV197" s="223" t="str">
        <f t="shared" ca="1" si="245"/>
        <v>-5.216315533786-6.68409064065739i</v>
      </c>
      <c r="BW197" s="223" t="str">
        <f t="shared" ca="1" si="246"/>
        <v>-0.831050192327738+8.43779420336694i</v>
      </c>
      <c r="BX197" s="223" t="str">
        <f t="shared" ca="1" si="247"/>
        <v>6.42008688895147-5.53800503600838i</v>
      </c>
      <c r="BY197" s="223" t="str">
        <f t="shared" ca="1" si="248"/>
        <v>-8.4684082109041-0.416026217963129i</v>
      </c>
      <c r="BZ197" s="223" t="str">
        <f t="shared" ca="1" si="249"/>
        <v>5.84635299902727+6.14061658559674i</v>
      </c>
      <c r="CA197" s="223" t="str">
        <f t="shared" ca="1" si="250"/>
        <v>-1.45414022944209E-13-8.47862108131628i</v>
      </c>
      <c r="CB197" s="223" t="str">
        <f t="shared" ca="1" si="251"/>
        <v>-5.84635299903299+6.14061658559129i</v>
      </c>
      <c r="CC197" s="223" t="str">
        <f t="shared" ca="1" si="252"/>
        <v>8.46840821090408-0.416026217963659i</v>
      </c>
      <c r="CD197" s="223" t="str">
        <f t="shared" ca="1" si="253"/>
        <v>-6.42008688895166-5.53800503600816i</v>
      </c>
      <c r="CE197" s="223" t="str">
        <f t="shared" ca="1" si="254"/>
        <v>0.831050192328268+8.43779420336689i</v>
      </c>
      <c r="CF197" s="223" t="str">
        <f t="shared" ca="1" si="255"/>
        <v>5.21631553378558-6.68409064065771i</v>
      </c>
      <c r="CG197" s="223" t="str">
        <f t="shared" ca="1" si="256"/>
        <v>-8.38685281053034+1.24407209398816i</v>
      </c>
      <c r="CH197" s="223" t="str">
        <f t="shared" ca="1" si="257"/>
        <v>6.93199183255309+4.88205947054704i</v>
      </c>
      <c r="CI197" s="223" t="str">
        <f t="shared" ca="1" si="258"/>
        <v>-1.65409691700603-8.31570675467166i</v>
      </c>
      <c r="CJ197" s="223" t="str">
        <f t="shared" ca="1" si="259"/>
        <v>-4.53604209842605+7.1631932489531i</v>
      </c>
      <c r="CK197" s="223" t="str">
        <f t="shared" ca="1" si="260"/>
        <v>8.22452743287116-2.06013687566882i</v>
      </c>
      <c r="CL197" s="223" t="str">
        <f t="shared" ca="1" si="261"/>
        <v>-7.37713790539491-4.17909700357941i</v>
      </c>
      <c r="CM197" s="223" t="str">
        <f t="shared" ca="1" si="262"/>
        <v>2.46121378415146+8.11353450410138i</v>
      </c>
      <c r="CN197" s="223" t="str">
        <f t="shared" ca="1" si="263"/>
        <v>3.81208409800569-7.57331039046155i</v>
      </c>
      <c r="CO197" s="223" t="str">
        <f t="shared" ca="1" si="264"/>
        <v>-7.98299536004948+2.85636141305144i</v>
      </c>
      <c r="CP197" s="223" t="str">
        <f t="shared" ca="1" si="265"/>
        <v>7.75123810745395+3.43588754794077i</v>
      </c>
      <c r="CQ197" s="223" t="str">
        <f t="shared" ca="1" si="266"/>
        <v>-3.24462781711945-7.83322448094751i</v>
      </c>
      <c r="CR197" s="223" t="str">
        <f t="shared" ca="1" si="267"/>
        <v>-3.05141364382444+7.91049241291734i</v>
      </c>
      <c r="CS197" s="223" t="str">
        <f t="shared" ca="1" si="268"/>
        <v>7.66458267796154-3.62507762858021i</v>
      </c>
      <c r="CT197" s="223" t="str">
        <f t="shared" ca="1" si="269"/>
        <v>-8.05068964928065-2.65958861696809i</v>
      </c>
      <c r="CU197" s="223" t="str">
        <f t="shared" ca="1" si="270"/>
        <v>3.99679431051463+7.47747622396612i</v>
      </c>
      <c r="CV197" s="223" t="str">
        <f t="shared" ca="1" si="271"/>
        <v>2.26135640818104-8.17149206912173i</v>
      </c>
      <c r="CW197" s="223" t="str">
        <f t="shared" ca="1" si="272"/>
        <v>-7.27235587479773+4.358882364877i</v>
      </c>
      <c r="CX197" s="223" t="str">
        <f t="shared" ca="1" si="273"/>
        <v>8.27260864883021+1.85767639373501i</v>
      </c>
      <c r="CY197" s="223" t="str">
        <f t="shared" ca="1" si="274"/>
        <v>-4.71046948982938-7.04971578334384i</v>
      </c>
      <c r="CZ197" s="223" t="str">
        <f t="shared" ca="1" si="275"/>
        <v>-1.44952107414349+8.35379578970869i</v>
      </c>
      <c r="DA197" s="223" t="str">
        <f t="shared" ca="1" si="276"/>
        <v>6.81009230908558-5.05070868119258i</v>
      </c>
      <c r="DB197" s="223" t="str">
        <f t="shared" ca="1" si="277"/>
        <v>-8.41485790482371-1.03787373132131i</v>
      </c>
      <c r="DC197" s="223" t="str">
        <f t="shared" ca="1" si="278"/>
        <v>5.37878027295278+6.55406272596126i</v>
      </c>
      <c r="DD197" s="223" t="str">
        <f t="shared" ca="1" si="279"/>
        <v>0.623726059773134-8.45564789019154i</v>
      </c>
      <c r="DE197" s="223" t="str">
        <f t="shared" ca="1" si="280"/>
        <v>-6.28224383166203+5.69389391190994i</v>
      </c>
      <c r="DF197" s="223" t="str">
        <f t="shared" ca="1" si="281"/>
        <v>8.47606747916463+0.208075777515259i</v>
      </c>
      <c r="DG197" s="223" t="str">
        <f t="shared" ca="1" si="282"/>
        <v>-5.99529046170713-5.99529046171278i</v>
      </c>
      <c r="DH197" s="223" t="str">
        <f t="shared" ca="1" si="283"/>
        <v>0.208075777515936+8.47606747916461i</v>
      </c>
      <c r="DI197" s="223" t="str">
        <f t="shared" ca="1" si="284"/>
        <v>5.69389391191569-6.28224383165683i</v>
      </c>
      <c r="DJ197" s="223" t="str">
        <f t="shared" ca="1" si="285"/>
        <v>-8.45564789019148+0.62372605977405i</v>
      </c>
      <c r="DK197" s="223" t="str">
        <f t="shared" ca="1" si="286"/>
        <v>6.5540627259617+5.37878027295225i</v>
      </c>
      <c r="DL197" s="223" t="str">
        <f t="shared" ca="1" si="287"/>
        <v>-1.03787373132198-8.41485790482362i</v>
      </c>
      <c r="DM197" s="223" t="str">
        <f t="shared" ca="1" si="288"/>
        <v>-5.05070868119185+6.81009230908613i</v>
      </c>
      <c r="DN197" s="223" t="str">
        <f t="shared" ca="1" si="289"/>
        <v>8.35379578970857-1.44952107414416i</v>
      </c>
      <c r="DO197" s="223" t="str">
        <f t="shared" ca="1" si="290"/>
        <v>-7.04971578334422-4.71046948982882i</v>
      </c>
      <c r="DP197" s="223" t="str">
        <f t="shared" ca="1" si="291"/>
        <v>1.85767639373591+8.27260864883001i</v>
      </c>
      <c r="DQ197" s="223" t="str">
        <f t="shared" ca="1" si="292"/>
        <v>4.35888236487641-7.27235587479808i</v>
      </c>
      <c r="DR197" s="223" t="str">
        <f t="shared" ca="1" si="293"/>
        <v>-8.17149206912155+2.26135640818169i</v>
      </c>
      <c r="DS197" s="223" t="str">
        <f t="shared" ca="1" si="294"/>
        <v>7.47747622396655+3.99679431051383i</v>
      </c>
      <c r="DT197" s="223" t="str">
        <f t="shared" ca="1" si="295"/>
        <v>-2.65958861696874-8.05068964928043i</v>
      </c>
      <c r="DU197" s="223" t="str">
        <f t="shared" ca="1" si="296"/>
        <v>-3.62507762857959+7.66458267796183i</v>
      </c>
      <c r="DV197" s="223" t="str">
        <f t="shared" ca="1" si="297"/>
        <v>7.91049241291709-3.05141364382507i</v>
      </c>
      <c r="DW197" s="223" t="str">
        <f t="shared" ca="1" si="298"/>
        <v>-7.83322448094777-3.24462781711883i</v>
      </c>
      <c r="DX197" s="223" t="str">
        <f t="shared" ca="1" si="299"/>
        <v>3.43588754794117+7.75123810745377i</v>
      </c>
      <c r="DY197" s="223" t="str">
        <f t="shared" ca="1" si="300"/>
        <v>2.8563614130508-7.98299536004971i</v>
      </c>
      <c r="DZ197" s="223" t="str">
        <f t="shared" ca="1" si="301"/>
        <v>-7.57331039046114+3.81208409800651i</v>
      </c>
      <c r="EA197" s="223" t="str">
        <f t="shared" ca="1" si="302"/>
        <v>8.11353450410151+2.46121378415104i</v>
      </c>
      <c r="EB197" s="223" t="str">
        <f t="shared" ca="1" si="303"/>
        <v>-4.1790970035802-7.37713790539446i</v>
      </c>
      <c r="EC197" s="223" t="str">
        <f t="shared" ca="1" si="304"/>
        <v>-2.06013687566793+8.22452743287138i</v>
      </c>
      <c r="ED197" s="223" t="str">
        <f t="shared" ca="1" si="305"/>
        <v>7.16319324895275-4.53604209842663i</v>
      </c>
      <c r="EE197" s="223" t="str">
        <f t="shared" ca="1" si="306"/>
        <v>-8.31570675467184-1.65409691700513i</v>
      </c>
      <c r="EF197" s="223" t="str">
        <f t="shared" ca="1" si="307"/>
        <v>4.88205947054759+6.9319918325527i</v>
      </c>
      <c r="EG197" s="223" t="str">
        <f t="shared" ca="1" si="308"/>
        <v>1.24407209398749-8.38685281053044i</v>
      </c>
      <c r="EH197" s="223" t="str">
        <f t="shared" ca="1" si="309"/>
        <v>-6.68409064065729+5.21631553378611i</v>
      </c>
      <c r="EI197" s="223" t="str">
        <f t="shared" ca="1" si="310"/>
        <v>8.43779420336696+0.831050192327593i</v>
      </c>
      <c r="EJ197" s="223" t="str">
        <f t="shared" ca="1" si="311"/>
        <v>-5.53800503600849-6.42008688895138i</v>
      </c>
      <c r="EK197" s="223" t="str">
        <f t="shared" ca="1" si="312"/>
        <v>-0.416026217962984+8.46840821090411i</v>
      </c>
      <c r="EL197" s="223" t="str">
        <f t="shared" ca="1" si="313"/>
        <v>6.14061658559647-5.84635299902754i</v>
      </c>
      <c r="EM197" s="223" t="str">
        <f t="shared" ca="1" si="314"/>
        <v>-8.47862108131628+2.90828045888418E-13i</v>
      </c>
      <c r="EN197" s="223"/>
      <c r="EO197" s="223"/>
      <c r="EP197" s="223"/>
    </row>
    <row r="198" spans="1:146" ht="15" thickBot="1">
      <c r="A198" s="257">
        <f t="shared" si="181"/>
        <v>1.9140625000000013E-3</v>
      </c>
      <c r="B198" s="256">
        <v>98</v>
      </c>
      <c r="C198" s="230">
        <f t="shared" si="182"/>
        <v>19600</v>
      </c>
      <c r="D198" s="229">
        <f t="shared" si="315"/>
        <v>123150.43202071989</v>
      </c>
      <c r="E198" s="229" t="str">
        <f t="shared" si="316"/>
        <v>123150.43202072i</v>
      </c>
      <c r="F198" s="229" t="str">
        <f t="shared" si="320"/>
        <v>0.659403490354665-0.474696380566632i</v>
      </c>
      <c r="G198" s="229" t="str">
        <f t="shared" si="321"/>
        <v>-4.25967171046198+2.20519333990699i</v>
      </c>
      <c r="H198" s="229" t="str">
        <f t="shared" si="319"/>
        <v>0.0357965592427115-0.00480072507434172i</v>
      </c>
      <c r="I198" s="229" t="str">
        <f t="shared" si="317"/>
        <v>-0.00586223038999591-0.00563978586180894i</v>
      </c>
      <c r="J198" s="255" t="str">
        <f ca="1">IMPRODUCT(1/N_FFT2,DI100)</f>
        <v>0.0216183430488042+0.000182580488943811i</v>
      </c>
      <c r="K198" s="254" t="str">
        <f t="shared" ca="1" si="318"/>
        <v>-0.000125701992741869-0.000122993154373288i</v>
      </c>
      <c r="N198" s="246">
        <f t="shared" ca="1" si="185"/>
        <v>24.479211347224215</v>
      </c>
      <c r="O198" s="223">
        <f t="shared" ca="1" si="186"/>
        <v>8.479211347224215</v>
      </c>
      <c r="P198" s="223" t="str">
        <f t="shared" ca="1" si="187"/>
        <v>-6.28268118984835-5.69429031026884i</v>
      </c>
      <c r="Q198" s="223" t="str">
        <f t="shared" ca="1" si="188"/>
        <v>0.831108048504874+8.43838162698312i</v>
      </c>
      <c r="R198" s="223" t="str">
        <f t="shared" ca="1" si="189"/>
        <v>5.05106030218579-6.81056641510665i</v>
      </c>
      <c r="S198" s="223" t="str">
        <f t="shared" ca="1" si="190"/>
        <v>-8.31628567878556+1.65421207217277i</v>
      </c>
      <c r="T198" s="223" t="str">
        <f t="shared" ca="1" si="191"/>
        <v>7.27286216275304+4.35918582220247i</v>
      </c>
      <c r="U198" s="223" t="str">
        <f t="shared" ca="1" si="192"/>
        <v>-2.46138512930126-8.11409935335712i</v>
      </c>
      <c r="V198" s="223" t="str">
        <f t="shared" ca="1" si="193"/>
        <v>-3.62532999977755+7.6651162720215i</v>
      </c>
      <c r="W198" s="223" t="str">
        <f t="shared" ca="1" si="194"/>
        <v>7.83376981553786-3.2448537021049i</v>
      </c>
      <c r="X198" s="223" t="str">
        <f t="shared" ca="1" si="195"/>
        <v>-7.98355112141157-2.85656026764777i</v>
      </c>
      <c r="Y198" s="223" t="str">
        <f t="shared" ca="1" si="196"/>
        <v>3.99707255993981+7.47799679202072i</v>
      </c>
      <c r="Z198" s="223" t="str">
        <f t="shared" ca="1" si="197"/>
        <v>2.06028029858666-8.22510000924922i</v>
      </c>
      <c r="AA198" s="223" t="str">
        <f t="shared" ca="1" si="198"/>
        <v>-7.05020657150798+4.71079742399964i</v>
      </c>
      <c r="AB198" s="223" t="str">
        <f t="shared" ca="1" si="199"/>
        <v>8.38743668770101+1.24415870398557i</v>
      </c>
      <c r="AC198" s="223" t="str">
        <f t="shared" ca="1" si="200"/>
        <v>-5.37915473368323-6.55451900767625i</v>
      </c>
      <c r="AD198" s="223" t="str">
        <f t="shared" ca="1" si="201"/>
        <v>-0.416055180938775+8.46899776581089i</v>
      </c>
      <c r="AE198" s="223" t="str">
        <f t="shared" ca="1" si="202"/>
        <v>5.99570784273597-5.99570784273635i</v>
      </c>
      <c r="AF198" s="223" t="str">
        <f t="shared" ca="1" si="203"/>
        <v>-8.46899776581086+0.416055180939366i</v>
      </c>
      <c r="AG198" s="223" t="str">
        <f t="shared" ca="1" si="204"/>
        <v>6.55451900767605+5.37915473368347i</v>
      </c>
      <c r="AH198" s="223" t="str">
        <f t="shared" ca="1" si="205"/>
        <v>-1.24415870398533-8.38743668770104i</v>
      </c>
      <c r="AI198" s="223" t="str">
        <f t="shared" ca="1" si="206"/>
        <v>-4.71079742399988+7.05020657150782i</v>
      </c>
      <c r="AJ198" s="223" t="str">
        <f t="shared" ca="1" si="207"/>
        <v>8.22510000924929-2.06028029858635i</v>
      </c>
      <c r="AK198" s="223" t="str">
        <f t="shared" ca="1" si="208"/>
        <v>-7.47799679202098-3.99707255993931i</v>
      </c>
      <c r="AL198" s="223" t="str">
        <f t="shared" ca="1" si="209"/>
        <v>2.85656026764827+7.9835511214114i</v>
      </c>
      <c r="AM198" s="223" t="str">
        <f t="shared" ca="1" si="210"/>
        <v>3.24485370210438-7.83376981553807i</v>
      </c>
      <c r="AN198" s="223" t="str">
        <f t="shared" ca="1" si="211"/>
        <v>-7.66511627202163+3.62532999977727i</v>
      </c>
      <c r="AO198" s="223" t="str">
        <f t="shared" ca="1" si="212"/>
        <v>8.11409935335705+2.46138512930151i</v>
      </c>
      <c r="AP198" s="223" t="str">
        <f t="shared" ca="1" si="213"/>
        <v>-4.35918582220222-7.27286216275319i</v>
      </c>
      <c r="AQ198" s="223" t="str">
        <f t="shared" ca="1" si="214"/>
        <v>-1.65421207217275+8.31628567878556i</v>
      </c>
      <c r="AR198" s="223" t="str">
        <f t="shared" ca="1" si="215"/>
        <v>-1.65421207217275+8.31628567878556i</v>
      </c>
      <c r="AS198" s="223" t="str">
        <f t="shared" ca="1" si="216"/>
        <v>-8.43838162698316-0.831108048504539i</v>
      </c>
      <c r="AT198" s="223" t="str">
        <f t="shared" ca="1" si="217"/>
        <v>5.69429031026857+6.28268118984859i</v>
      </c>
      <c r="AU198" s="223" t="str">
        <f t="shared" ca="1" si="218"/>
        <v>3.11631313386071E-13-8.47921134722421i</v>
      </c>
      <c r="AV198" s="223" t="str">
        <f t="shared" ca="1" si="219"/>
        <v>-5.69429031026903+6.28268118984818i</v>
      </c>
      <c r="AW198" s="223" t="str">
        <f t="shared" ca="1" si="220"/>
        <v>8.43838162698312-0.831108048504879i</v>
      </c>
      <c r="AX198" s="223" t="str">
        <f t="shared" ca="1" si="221"/>
        <v>-6.8105664151067-5.05106030218573i</v>
      </c>
      <c r="AY198" s="223" t="str">
        <f t="shared" ca="1" si="222"/>
        <v>1.65421207217297+8.31628567878552i</v>
      </c>
      <c r="AZ198" s="223" t="str">
        <f t="shared" ca="1" si="223"/>
        <v>4.35918582220203-7.2728621627533i</v>
      </c>
      <c r="BA198" s="223" t="str">
        <f t="shared" ca="1" si="224"/>
        <v>-8.11409935335719+2.46138512930103i</v>
      </c>
      <c r="BB198" s="223" t="str">
        <f t="shared" ca="1" si="225"/>
        <v>7.66511627202139+3.62532999977778i</v>
      </c>
      <c r="BC198" s="223" t="str">
        <f t="shared" ca="1" si="226"/>
        <v>-3.24485370210465-7.83376981553797i</v>
      </c>
      <c r="BD198" s="223" t="str">
        <f t="shared" ca="1" si="227"/>
        <v>-2.85656026764807+7.98355112141147i</v>
      </c>
      <c r="BE198" s="223" t="str">
        <f t="shared" ca="1" si="228"/>
        <v>7.47799679202002-3.9970725599411i</v>
      </c>
      <c r="BF198" s="223" t="str">
        <f t="shared" ca="1" si="229"/>
        <v>-8.22510000924831-2.0602802985903i</v>
      </c>
      <c r="BG198" s="223" t="str">
        <f t="shared" ca="1" si="230"/>
        <v>4.71079742399871+7.0502065715086i</v>
      </c>
      <c r="BH198" s="223" t="str">
        <f t="shared" ca="1" si="231"/>
        <v>1.24415870398422-8.3874366877012i</v>
      </c>
      <c r="BI198" s="223" t="str">
        <f t="shared" ca="1" si="232"/>
        <v>-6.55451900767377+5.37915473368625i</v>
      </c>
      <c r="BJ198" s="223" t="str">
        <f t="shared" ca="1" si="233"/>
        <v>8.46899776581079+0.416055180940832i</v>
      </c>
      <c r="BK198" s="223" t="str">
        <f t="shared" ca="1" si="234"/>
        <v>-5.99570784273677-5.99570784273556i</v>
      </c>
      <c r="BL198" s="223" t="str">
        <f t="shared" ca="1" si="235"/>
        <v>0.416055180942425+8.46899776581071i</v>
      </c>
      <c r="BM198" s="223" t="str">
        <f t="shared" ca="1" si="236"/>
        <v>5.37915473368501-6.55451900767478i</v>
      </c>
      <c r="BN198" s="223" t="str">
        <f t="shared" ca="1" si="237"/>
        <v>-8.38743668770098+1.2441587039858i</v>
      </c>
      <c r="BO198" s="223" t="str">
        <f t="shared" ca="1" si="238"/>
        <v>7.05020657150955+4.71079742399727i</v>
      </c>
      <c r="BP198" s="223" t="str">
        <f t="shared" ca="1" si="239"/>
        <v>-2.06028029858366-8.22510000924997i</v>
      </c>
      <c r="BQ198" s="223" t="str">
        <f t="shared" ca="1" si="240"/>
        <v>-3.99707255993959+7.47799679202084i</v>
      </c>
      <c r="BR198" s="223" t="str">
        <f t="shared" ca="1" si="241"/>
        <v>7.98355112141065-2.85656026765036i</v>
      </c>
      <c r="BS198" s="223" t="str">
        <f t="shared" ca="1" si="242"/>
        <v>-7.83376981553664-3.24485370210784i</v>
      </c>
      <c r="BT198" s="223" t="str">
        <f t="shared" ca="1" si="243"/>
        <v>3.62532999977693+7.66511627202179i</v>
      </c>
      <c r="BU198" s="223" t="str">
        <f t="shared" ca="1" si="244"/>
        <v>2.46138512929928-8.11409935335772i</v>
      </c>
      <c r="BV198" s="223" t="str">
        <f t="shared" ca="1" si="245"/>
        <v>-7.27286216275503+4.35918582219916i</v>
      </c>
      <c r="BW198" s="223" t="str">
        <f t="shared" ca="1" si="246"/>
        <v>8.31628567878536+1.65421207217377i</v>
      </c>
      <c r="BX198" s="223" t="str">
        <f t="shared" ca="1" si="247"/>
        <v>-5.05106030218712-6.81056641510567i</v>
      </c>
      <c r="BY198" s="223" t="str">
        <f t="shared" ca="1" si="248"/>
        <v>-0.831108048509047+8.43838162698271i</v>
      </c>
      <c r="BZ198" s="223" t="str">
        <f t="shared" ca="1" si="249"/>
        <v>6.28268118984937-5.69429031026772i</v>
      </c>
      <c r="CA198" s="223" t="str">
        <f t="shared" ca="1" si="250"/>
        <v>-8.47921134722421+1.06369314099639E-12i</v>
      </c>
      <c r="CB198" s="223" t="str">
        <f t="shared" ca="1" si="251"/>
        <v>6.2826811898508+5.69429031026614i</v>
      </c>
      <c r="CC198" s="223" t="str">
        <f t="shared" ca="1" si="252"/>
        <v>-0.83110804850277-8.43838162698333i</v>
      </c>
      <c r="CD198" s="223" t="str">
        <f t="shared" ca="1" si="253"/>
        <v>-5.05106030218521+6.81056641510708i</v>
      </c>
      <c r="CE198" s="223" t="str">
        <f t="shared" ca="1" si="254"/>
        <v>8.3162856787849-1.65421207217609i</v>
      </c>
      <c r="CF198" s="223" t="str">
        <f t="shared" ca="1" si="255"/>
        <v>-7.27286216275191-4.35918582220436i</v>
      </c>
      <c r="CG198" s="223" t="str">
        <f t="shared" ca="1" si="256"/>
        <v>2.46138512930154+8.11409935335704i</v>
      </c>
      <c r="CH198" s="223" t="str">
        <f t="shared" ca="1" si="257"/>
        <v>3.62532999977501-7.6651162720227i</v>
      </c>
      <c r="CI198" s="223" t="str">
        <f t="shared" ca="1" si="258"/>
        <v>-7.83376981553905+3.24485370210202i</v>
      </c>
      <c r="CJ198" s="223" t="str">
        <f t="shared" ca="1" si="259"/>
        <v>7.98355112141136+2.85656026764836i</v>
      </c>
      <c r="CK198" s="223" t="str">
        <f t="shared" ca="1" si="260"/>
        <v>-3.99707255994146-7.47799679201983i</v>
      </c>
      <c r="CL198" s="223" t="str">
        <f t="shared" ca="1" si="261"/>
        <v>-2.06028029858978+8.22510000924844i</v>
      </c>
      <c r="CM198" s="223" t="str">
        <f t="shared" ca="1" si="262"/>
        <v>7.05020657150824-4.71079742399925i</v>
      </c>
      <c r="CN198" s="223" t="str">
        <f t="shared" ca="1" si="263"/>
        <v>-8.38743668770131-1.24415870398357i</v>
      </c>
      <c r="CO198" s="223" t="str">
        <f t="shared" ca="1" si="264"/>
        <v>5.37915473368023+6.5545190076787i</v>
      </c>
      <c r="CP198" s="223" t="str">
        <f t="shared" ca="1" si="265"/>
        <v>0.41605518094018-8.46899776581082i</v>
      </c>
      <c r="CQ198" s="223" t="str">
        <f t="shared" ca="1" si="266"/>
        <v>-5.99570784273518+5.99570784273714i</v>
      </c>
      <c r="CR198" s="223" t="str">
        <f t="shared" ca="1" si="267"/>
        <v>8.46899776581069-0.416055180942957i</v>
      </c>
      <c r="CS198" s="223" t="str">
        <f t="shared" ca="1" si="268"/>
        <v>-6.55451900767512-5.37915473368461i</v>
      </c>
      <c r="CT198" s="223" t="str">
        <f t="shared" ca="1" si="269"/>
        <v>1.24415870398632+8.3874366877009i</v>
      </c>
      <c r="CU198" s="223" t="str">
        <f t="shared" ca="1" si="270"/>
        <v>4.71079742399673-7.05020657150992i</v>
      </c>
      <c r="CV198" s="223" t="str">
        <f t="shared" ca="1" si="271"/>
        <v>-8.22510000924987+2.06028029858406i</v>
      </c>
      <c r="CW198" s="223" t="str">
        <f t="shared" ca="1" si="272"/>
        <v>7.47799679202114+3.99707255993901i</v>
      </c>
      <c r="CX198" s="223" t="str">
        <f t="shared" ca="1" si="273"/>
        <v>-2.85656026765097-7.98355112141043i</v>
      </c>
      <c r="CY198" s="223" t="str">
        <f t="shared" ca="1" si="274"/>
        <v>-3.24485370210724+7.83376981553689i</v>
      </c>
      <c r="CZ198" s="223" t="str">
        <f t="shared" ca="1" si="275"/>
        <v>7.66511627202151-3.62532999977752i</v>
      </c>
      <c r="DA198" s="223" t="str">
        <f t="shared" ca="1" si="276"/>
        <v>-8.11409935335784-2.46138512929888i</v>
      </c>
      <c r="DB198" s="223" t="str">
        <f t="shared" ca="1" si="277"/>
        <v>4.35918582219951+7.27286216275481i</v>
      </c>
      <c r="DC198" s="223" t="str">
        <f t="shared" ca="1" si="278"/>
        <v>1.65421207217336-8.31628567878544i</v>
      </c>
      <c r="DD198" s="223" t="str">
        <f t="shared" ca="1" si="279"/>
        <v>-6.81056641510542+5.05106030218745i</v>
      </c>
      <c r="DE198" s="223" t="str">
        <f t="shared" ca="1" si="280"/>
        <v>8.43838162698275+0.831108048508637i</v>
      </c>
      <c r="DF198" s="223" t="str">
        <f t="shared" ca="1" si="281"/>
        <v>-5.6942903102682-6.28268118984893i</v>
      </c>
      <c r="DG198" s="223" t="str">
        <f t="shared" ca="1" si="282"/>
        <v>1.71603655204949E-12+8.47921134722421i</v>
      </c>
      <c r="DH198" s="223" t="str">
        <f t="shared" ca="1" si="283"/>
        <v>5.69429031027191-6.28268118984557i</v>
      </c>
      <c r="DI198" s="223" t="str">
        <f t="shared" ca="1" si="284"/>
        <v>-8.43838162698327+0.831108048503419i</v>
      </c>
      <c r="DJ198" s="223" t="str">
        <f t="shared" ca="1" si="285"/>
        <v>6.81056641510732+5.05106030218488i</v>
      </c>
      <c r="DK198" s="223" t="str">
        <f t="shared" ca="1" si="286"/>
        <v>-1.65421207217649-8.31628567878481i</v>
      </c>
      <c r="DL198" s="223" t="str">
        <f t="shared" ca="1" si="287"/>
        <v>-4.35918582220401+7.27286216275212i</v>
      </c>
      <c r="DM198" s="223" t="str">
        <f t="shared" ca="1" si="288"/>
        <v>8.11409935335692-2.46138512930193i</v>
      </c>
      <c r="DN198" s="223" t="str">
        <f t="shared" ca="1" si="289"/>
        <v>-7.66511627202298-3.62532999977442i</v>
      </c>
      <c r="DO198" s="223" t="str">
        <f t="shared" ca="1" si="290"/>
        <v>3.24485370210262+7.8337698155388i</v>
      </c>
      <c r="DP198" s="223" t="str">
        <f t="shared" ca="1" si="291"/>
        <v>2.85656026764774-7.98355112141158i</v>
      </c>
      <c r="DQ198" s="223" t="str">
        <f t="shared" ca="1" si="292"/>
        <v>-7.47799679201952+3.99707255994204i</v>
      </c>
      <c r="DR198" s="223" t="str">
        <f t="shared" ca="1" si="293"/>
        <v>8.22510000924854+2.06028029858938i</v>
      </c>
      <c r="DS198" s="223" t="str">
        <f t="shared" ca="1" si="294"/>
        <v>-4.71079742399959-7.05020657150801i</v>
      </c>
      <c r="DT198" s="223" t="str">
        <f t="shared" ca="1" si="295"/>
        <v>-1.24415870398293+8.3874366877014i</v>
      </c>
      <c r="DU198" s="223" t="str">
        <f t="shared" ca="1" si="296"/>
        <v>6.55451900767829-5.37915473368074i</v>
      </c>
      <c r="DV198" s="223" t="str">
        <f t="shared" ca="1" si="297"/>
        <v>-8.46899776581085-0.416055180939769i</v>
      </c>
      <c r="DW198" s="223" t="str">
        <f t="shared" ca="1" si="298"/>
        <v>5.99570784273761+5.99570784273472i</v>
      </c>
      <c r="DX198" s="223" t="str">
        <f t="shared" ca="1" si="299"/>
        <v>-0.416055180935183-8.46899776581107i</v>
      </c>
      <c r="DY198" s="223" t="str">
        <f t="shared" ca="1" si="300"/>
        <v>-5.37915473368428+6.55451900767538i</v>
      </c>
      <c r="DZ198" s="223" t="str">
        <f t="shared" ca="1" si="301"/>
        <v>8.3874366877008-1.24415870398697i</v>
      </c>
      <c r="EA198" s="223" t="str">
        <f t="shared" ca="1" si="302"/>
        <v>-7.05020657151027-4.71079742399619i</v>
      </c>
      <c r="EB198" s="223" t="str">
        <f t="shared" ca="1" si="303"/>
        <v>2.06028029858492+8.22510000924966i</v>
      </c>
      <c r="EC198" s="223" t="str">
        <f t="shared" ca="1" si="304"/>
        <v>3.99707255993865-7.47799679202134i</v>
      </c>
      <c r="ED198" s="223" t="str">
        <f t="shared" ca="1" si="305"/>
        <v>-7.98355112141021+2.85656026765159i</v>
      </c>
      <c r="EE198" s="223" t="str">
        <f t="shared" ca="1" si="306"/>
        <v>7.83376981553714+3.24485370210664i</v>
      </c>
      <c r="EF198" s="223" t="str">
        <f t="shared" ca="1" si="307"/>
        <v>-3.6253299997779-7.66511627202134i</v>
      </c>
      <c r="EG198" s="223" t="str">
        <f t="shared" ca="1" si="308"/>
        <v>-2.46138512929826+8.11409935335804i</v>
      </c>
      <c r="EH198" s="223" t="str">
        <f t="shared" ca="1" si="309"/>
        <v>7.27286216275448-4.35918582220007i</v>
      </c>
      <c r="EI198" s="223" t="str">
        <f t="shared" ca="1" si="310"/>
        <v>-8.31628567878552-1.65421207217296i</v>
      </c>
      <c r="EJ198" s="223" t="str">
        <f t="shared" ca="1" si="311"/>
        <v>5.05106030218797+6.81056641510503i</v>
      </c>
      <c r="EK198" s="223" t="str">
        <f t="shared" ca="1" si="312"/>
        <v>0.831108048507989-8.43838162698282i</v>
      </c>
      <c r="EL198" s="223" t="str">
        <f t="shared" ca="1" si="313"/>
        <v>-6.2826811898485+5.69429031026868i</v>
      </c>
      <c r="EM198" s="223" t="str">
        <f t="shared" ca="1" si="314"/>
        <v>8.47921134722421-2.1273862819928E-12i</v>
      </c>
      <c r="EN198" s="223"/>
      <c r="EO198" s="223"/>
      <c r="EP198" s="223"/>
    </row>
    <row r="199" spans="1:146" ht="15" thickBot="1">
      <c r="A199" s="257">
        <f t="shared" si="181"/>
        <v>1.9335937500000013E-3</v>
      </c>
      <c r="B199" s="256">
        <v>99</v>
      </c>
      <c r="C199" s="230">
        <f t="shared" si="182"/>
        <v>19800</v>
      </c>
      <c r="D199" s="229">
        <f t="shared" si="315"/>
        <v>124407.06908215581</v>
      </c>
      <c r="E199" s="229" t="str">
        <f t="shared" si="316"/>
        <v>124407.069082156i</v>
      </c>
      <c r="F199" s="229" t="str">
        <f t="shared" si="320"/>
        <v>0.656775500399316-0.47621778917686i</v>
      </c>
      <c r="G199" s="229" t="str">
        <f t="shared" si="321"/>
        <v>-4.23157928013856+2.22876924300528i</v>
      </c>
      <c r="H199" s="229" t="str">
        <f t="shared" si="319"/>
        <v>0.0357956323822754-0.00475218589868335i</v>
      </c>
      <c r="I199" s="229" t="str">
        <f t="shared" si="317"/>
        <v>-0.0058399511759814-0.00572692414162577i</v>
      </c>
      <c r="J199" s="255" t="str">
        <f ca="1">IMPRODUCT(1/N_FFT2,DJ100)</f>
        <v>0.053531200793977+0.00571396598154309i</v>
      </c>
      <c r="K199" s="254" t="str">
        <f t="shared" ca="1" si="318"/>
        <v>-0.000279896149304355-0.000339938408510674i</v>
      </c>
      <c r="N199" s="246">
        <f t="shared" ca="1" si="185"/>
        <v>24.479759928718693</v>
      </c>
      <c r="O199" s="223">
        <f t="shared" ca="1" si="186"/>
        <v>8.4797599287186927</v>
      </c>
      <c r="P199" s="223" t="str">
        <f t="shared" ca="1" si="187"/>
        <v>-6.42094923427701-5.53874890020668i</v>
      </c>
      <c r="Q199" s="223" t="str">
        <f t="shared" ca="1" si="188"/>
        <v>1.24423919760844+8.38797933162916i</v>
      </c>
      <c r="R199" s="223" t="str">
        <f t="shared" ca="1" si="189"/>
        <v>4.53665137907846-7.1641554082396i</v>
      </c>
      <c r="S199" s="223" t="str">
        <f t="shared" ca="1" si="190"/>
        <v>-8.11462431311661+2.4615443741034i</v>
      </c>
      <c r="T199" s="223" t="str">
        <f t="shared" ca="1" si="191"/>
        <v>7.75227925285858+3.43634905596065i</v>
      </c>
      <c r="U199" s="223" t="str">
        <f t="shared" ca="1" si="192"/>
        <v>-3.62556454858942-7.66561218381904i</v>
      </c>
      <c r="V199" s="223" t="str">
        <f t="shared" ca="1" si="193"/>
        <v>-2.26166015331361+8.17258966299035i</v>
      </c>
      <c r="W199" s="223" t="str">
        <f t="shared" ca="1" si="194"/>
        <v>7.0506627003506-4.7111021995482i</v>
      </c>
      <c r="X199" s="223" t="str">
        <f t="shared" ca="1" si="195"/>
        <v>-8.41598818756352-1.03801313840174i</v>
      </c>
      <c r="Y199" s="223" t="str">
        <f t="shared" ca="1" si="196"/>
        <v>5.69465871508422+6.28308766192376i</v>
      </c>
      <c r="Z199" s="223" t="str">
        <f t="shared" ca="1" si="197"/>
        <v>-0.208103726229997-8.47720598356749i</v>
      </c>
      <c r="AA199" s="223" t="str">
        <f t="shared" ca="1" si="198"/>
        <v>-5.37950275009892+6.55494306690618i</v>
      </c>
      <c r="AB199" s="223" t="str">
        <f t="shared" ca="1" si="199"/>
        <v>8.35491787059221-1.44971577364745i</v>
      </c>
      <c r="AC199" s="223" t="str">
        <f t="shared" ca="1" si="200"/>
        <v>-7.27333269679599-4.35946784945382i</v>
      </c>
      <c r="AD199" s="223" t="str">
        <f t="shared" ca="1" si="201"/>
        <v>2.65994585260499+8.05177101698209i</v>
      </c>
      <c r="AE199" s="223" t="str">
        <f t="shared" ca="1" si="202"/>
        <v>3.24506363515395-7.83427663875259i</v>
      </c>
      <c r="AF199" s="223" t="str">
        <f t="shared" ca="1" si="203"/>
        <v>-7.57432763663567+3.81259613670269i</v>
      </c>
      <c r="AG199" s="223" t="str">
        <f t="shared" ca="1" si="204"/>
        <v>8.22563215044386+2.06041359301661i</v>
      </c>
      <c r="AH199" s="223" t="str">
        <f t="shared" ca="1" si="205"/>
        <v>-4.88271522821333-6.93292293689155i</v>
      </c>
      <c r="AI199" s="223" t="str">
        <f t="shared" ca="1" si="206"/>
        <v>-0.831161818894323+8.43892756690774i</v>
      </c>
      <c r="AJ199" s="223" t="str">
        <f t="shared" ca="1" si="207"/>
        <v>6.14144139250308-5.84713828048841i</v>
      </c>
      <c r="AK199" s="223" t="str">
        <f t="shared" ca="1" si="208"/>
        <v>-8.46954568651494+0.416082098556813i</v>
      </c>
      <c r="AL199" s="223" t="str">
        <f t="shared" ca="1" si="209"/>
        <v>6.68498844693673+5.21701618868733i</v>
      </c>
      <c r="AM199" s="223" t="str">
        <f t="shared" ca="1" si="210"/>
        <v>-1.65431909511288-8.3168237194405i</v>
      </c>
      <c r="AN199" s="223" t="str">
        <f t="shared" ca="1" si="211"/>
        <v>-4.17965833940796+7.37812880170309i</v>
      </c>
      <c r="AO199" s="223" t="str">
        <f t="shared" ca="1" si="212"/>
        <v>7.98406763506172-2.8567450791877i</v>
      </c>
      <c r="AP199" s="223" t="str">
        <f t="shared" ca="1" si="213"/>
        <v>-7.91155494934189-3.05182350935422i</v>
      </c>
      <c r="AQ199" s="223" t="str">
        <f t="shared" ca="1" si="214"/>
        <v>3.9973311594662+7.47848059770592i</v>
      </c>
      <c r="AR199" s="223" t="str">
        <f t="shared" ca="1" si="215"/>
        <v>3.9973311594662+7.47848059770592i</v>
      </c>
      <c r="AS199" s="223" t="str">
        <f t="shared" ca="1" si="216"/>
        <v>-6.81100703989447+5.05138709180075i</v>
      </c>
      <c r="AT199" s="223" t="str">
        <f t="shared" ca="1" si="217"/>
        <v>8.4567836518375+0.623809838586348i</v>
      </c>
      <c r="AU199" s="223" t="str">
        <f t="shared" ca="1" si="218"/>
        <v>-5.99609574843105-5.99609574843084i</v>
      </c>
      <c r="AV199" s="223" t="str">
        <f t="shared" ca="1" si="219"/>
        <v>0.623809838585801+8.45678365183755i</v>
      </c>
      <c r="AW199" s="223" t="str">
        <f t="shared" ca="1" si="220"/>
        <v>5.05138709180051-6.81100703989464i</v>
      </c>
      <c r="AX199" s="223" t="str">
        <f t="shared" ca="1" si="221"/>
        <v>-8.27371982466629+1.85792591661434i</v>
      </c>
      <c r="AY199" s="223" t="str">
        <f t="shared" ca="1" si="222"/>
        <v>7.47848059770606+3.99733115946594i</v>
      </c>
      <c r="AZ199" s="223" t="str">
        <f t="shared" ca="1" si="223"/>
        <v>-3.05182350935449-7.91155494934178i</v>
      </c>
      <c r="BA199" s="223" t="str">
        <f t="shared" ca="1" si="224"/>
        <v>-2.85674507918736+7.98406763506184i</v>
      </c>
      <c r="BB199" s="223" t="str">
        <f t="shared" ca="1" si="225"/>
        <v>7.37812880170295-4.17965833940822i</v>
      </c>
      <c r="BC199" s="223" t="str">
        <f t="shared" ca="1" si="226"/>
        <v>-8.31682371944039-1.65431909511343i</v>
      </c>
      <c r="BD199" s="223" t="str">
        <f t="shared" ca="1" si="227"/>
        <v>5.21701618868756+6.68498844693655i</v>
      </c>
      <c r="BE199" s="223" t="str">
        <f t="shared" ca="1" si="228"/>
        <v>0.416082098556579-8.46954568651495i</v>
      </c>
      <c r="BF199" s="223" t="str">
        <f t="shared" ca="1" si="229"/>
        <v>-5.84713828048702+6.14144139250441i</v>
      </c>
      <c r="BG199" s="223" t="str">
        <f t="shared" ca="1" si="230"/>
        <v>8.43892756690746-0.831161818897195i</v>
      </c>
      <c r="BH199" s="223" t="str">
        <f t="shared" ca="1" si="231"/>
        <v>-6.93292293689418-4.88271522820959i</v>
      </c>
      <c r="BI199" s="223" t="str">
        <f t="shared" ca="1" si="232"/>
        <v>2.06041359301362+8.22563215044461i</v>
      </c>
      <c r="BJ199" s="223" t="str">
        <f t="shared" ca="1" si="233"/>
        <v>3.81259613670469-7.57432763663467i</v>
      </c>
      <c r="BK199" s="223" t="str">
        <f t="shared" ca="1" si="234"/>
        <v>-7.83427663875281+3.24506363515344i</v>
      </c>
      <c r="BL199" s="223" t="str">
        <f t="shared" ca="1" si="235"/>
        <v>8.05177101698218+2.65994585260471i</v>
      </c>
      <c r="BM199" s="223" t="str">
        <f t="shared" ca="1" si="236"/>
        <v>-4.35946784945553-7.27333269679497i</v>
      </c>
      <c r="BN199" s="223" t="str">
        <f t="shared" ca="1" si="237"/>
        <v>-1.44971577364472+8.35491787059268i</v>
      </c>
      <c r="BO199" s="223" t="str">
        <f t="shared" ca="1" si="238"/>
        <v>6.55494306690328-5.37950275010246i</v>
      </c>
      <c r="BP199" s="223" t="str">
        <f t="shared" ca="1" si="239"/>
        <v>-8.47720598356742-0.208103726233045i</v>
      </c>
      <c r="BQ199" s="223" t="str">
        <f t="shared" ca="1" si="240"/>
        <v>6.28308766192276+5.69465871508532i</v>
      </c>
      <c r="BR199" s="223" t="str">
        <f t="shared" ca="1" si="241"/>
        <v>-1.03801313840119-8.41598818756359i</v>
      </c>
      <c r="BS199" s="223" t="str">
        <f t="shared" ca="1" si="242"/>
        <v>-4.71110219954787+7.05066270035084i</v>
      </c>
      <c r="BT199" s="223" t="str">
        <f t="shared" ca="1" si="243"/>
        <v>8.17258966298982-2.26166015331552i</v>
      </c>
      <c r="BU199" s="223" t="str">
        <f t="shared" ca="1" si="244"/>
        <v>-7.66561218382028-3.62556454858678i</v>
      </c>
      <c r="BV199" s="223" t="str">
        <f t="shared" ca="1" si="245"/>
        <v>3.43634905595703+7.75227925286019i</v>
      </c>
      <c r="BW199" s="223" t="str">
        <f t="shared" ca="1" si="246"/>
        <v>2.46154437410613-8.11462431311578i</v>
      </c>
      <c r="BX199" s="223" t="str">
        <f t="shared" ca="1" si="247"/>
        <v>-7.16415540824052+4.536651379077i</v>
      </c>
      <c r="BY199" s="223" t="str">
        <f t="shared" ca="1" si="248"/>
        <v>8.3879793316291+1.24423919760888i</v>
      </c>
      <c r="BZ199" s="223" t="str">
        <f t="shared" ca="1" si="249"/>
        <v>-5.53874890020721-6.42094923427656i</v>
      </c>
      <c r="CA199" s="223" t="str">
        <f t="shared" ca="1" si="250"/>
        <v>1.98209036305537E-12+8.47975992871869i</v>
      </c>
      <c r="CB199" s="223" t="str">
        <f t="shared" ca="1" si="251"/>
        <v>5.5387489002042-6.42094923427915i</v>
      </c>
      <c r="CC199" s="223" t="str">
        <f t="shared" ca="1" si="252"/>
        <v>-8.38797933162975+1.24423919760445i</v>
      </c>
      <c r="CD199" s="223" t="str">
        <f t="shared" ca="1" si="253"/>
        <v>7.16415540823813+4.53665137908079i</v>
      </c>
      <c r="CE199" s="223" t="str">
        <f t="shared" ca="1" si="254"/>
        <v>-2.46154437410186-8.11462431311707i</v>
      </c>
      <c r="CF199" s="223" t="str">
        <f t="shared" ca="1" si="255"/>
        <v>-3.43634905596112+7.75227925285837i</v>
      </c>
      <c r="CG199" s="223" t="str">
        <f t="shared" ca="1" si="256"/>
        <v>7.66561218381859-3.62556454859037i</v>
      </c>
      <c r="CH199" s="223" t="str">
        <f t="shared" ca="1" si="257"/>
        <v>-8.17258966299087-2.26166015331171i</v>
      </c>
      <c r="CI199" s="223" t="str">
        <f t="shared" ca="1" si="258"/>
        <v>4.71110219955136+7.0506627003485i</v>
      </c>
      <c r="CJ199" s="223" t="str">
        <f t="shared" ca="1" si="259"/>
        <v>1.03801313840563-8.41598818756304i</v>
      </c>
      <c r="CK199" s="223" t="str">
        <f t="shared" ca="1" si="260"/>
        <v>-6.28308766192577+5.69465871508201i</v>
      </c>
      <c r="CL199" s="223" t="str">
        <f t="shared" ca="1" si="261"/>
        <v>8.47720598356753-0.208103726228576i</v>
      </c>
      <c r="CM199" s="223" t="str">
        <f t="shared" ca="1" si="262"/>
        <v>-6.55494306690586-5.37950275009931i</v>
      </c>
      <c r="CN199" s="223" t="str">
        <f t="shared" ca="1" si="263"/>
        <v>1.44971577364851+8.35491787059202i</v>
      </c>
      <c r="CO199" s="223" t="str">
        <f t="shared" ca="1" si="264"/>
        <v>4.35946784945213-7.27333269679701i</v>
      </c>
      <c r="CP199" s="223" t="str">
        <f t="shared" ca="1" si="265"/>
        <v>-8.05177101698098+2.65994585260836i</v>
      </c>
      <c r="CQ199" s="223" t="str">
        <f t="shared" ca="1" si="266"/>
        <v>7.83427663875109+3.24506363515757i</v>
      </c>
      <c r="CR199" s="223" t="str">
        <f t="shared" ca="1" si="267"/>
        <v>-3.81259613670059-7.57432763663673i</v>
      </c>
      <c r="CS199" s="223" t="str">
        <f t="shared" ca="1" si="268"/>
        <v>-2.06041359301796+8.22563215044352i</v>
      </c>
      <c r="CT199" s="223" t="str">
        <f t="shared" ca="1" si="269"/>
        <v>6.93292293689183-4.88271522821293i</v>
      </c>
      <c r="CU199" s="223" t="str">
        <f t="shared" ca="1" si="270"/>
        <v>-8.43892756690785-0.83116181889325i</v>
      </c>
      <c r="CV199" s="223" t="str">
        <f t="shared" ca="1" si="271"/>
        <v>5.84713828048989+6.14144139250168i</v>
      </c>
      <c r="CW199" s="223" t="str">
        <f t="shared" ca="1" si="272"/>
        <v>-0.416082098560418-8.46954568651476i</v>
      </c>
      <c r="CX199" s="223" t="str">
        <f t="shared" ca="1" si="273"/>
        <v>-5.21701618869042+6.68498844693432i</v>
      </c>
      <c r="CY199" s="223" t="str">
        <f t="shared" ca="1" si="274"/>
        <v>8.31682371944096-1.65431909511058i</v>
      </c>
      <c r="CZ199" s="223" t="str">
        <f t="shared" ca="1" si="275"/>
        <v>-7.3781288017024-4.17965833940918i</v>
      </c>
      <c r="DA199" s="223" t="str">
        <f t="shared" ca="1" si="276"/>
        <v>2.85674507918725+7.98406763506189i</v>
      </c>
      <c r="DB199" s="223" t="str">
        <f t="shared" ca="1" si="277"/>
        <v>3.05182350935316-7.9115549493423i</v>
      </c>
      <c r="DC199" s="223" t="str">
        <f t="shared" ca="1" si="278"/>
        <v>-7.47848059770499+3.99733115946794i</v>
      </c>
      <c r="DD199" s="223" t="str">
        <f t="shared" ca="1" si="279"/>
        <v>8.27371982466695+1.85792591661141i</v>
      </c>
      <c r="DE199" s="223" t="str">
        <f t="shared" ca="1" si="280"/>
        <v>-5.0513870917976-6.8110070398968i</v>
      </c>
      <c r="DF199" s="223" t="str">
        <f t="shared" ca="1" si="281"/>
        <v>-0.623809838588697+8.45678365183733i</v>
      </c>
      <c r="DG199" s="223" t="str">
        <f t="shared" ca="1" si="282"/>
        <v>5.99609574843182-5.99609574843006i</v>
      </c>
      <c r="DH199" s="223" t="str">
        <f t="shared" ca="1" si="283"/>
        <v>-8.45678365183752+0.623809838586215i</v>
      </c>
      <c r="DI199" s="223" t="str">
        <f t="shared" ca="1" si="284"/>
        <v>6.81100703989532+5.0513870917996i</v>
      </c>
      <c r="DJ199" s="223" t="str">
        <f t="shared" ca="1" si="285"/>
        <v>-1.85792591661721-8.27371982466564i</v>
      </c>
      <c r="DK199" s="223" t="str">
        <f t="shared" ca="1" si="286"/>
        <v>-3.9973311594627+7.47848059770778i</v>
      </c>
      <c r="DL199" s="223" t="str">
        <f t="shared" ca="1" si="287"/>
        <v>7.9115549493432-3.05182350935083i</v>
      </c>
      <c r="DM199" s="223" t="str">
        <f t="shared" ca="1" si="288"/>
        <v>-7.98406763506105-2.85674507918959i</v>
      </c>
      <c r="DN199" s="223" t="str">
        <f t="shared" ca="1" si="289"/>
        <v>4.17965833940701+7.37812880170363i</v>
      </c>
      <c r="DO199" s="223" t="str">
        <f t="shared" ca="1" si="290"/>
        <v>1.65431909511326-8.31682371944043i</v>
      </c>
      <c r="DP199" s="223" t="str">
        <f t="shared" ca="1" si="291"/>
        <v>-6.68498844693585+5.21701618868846i</v>
      </c>
      <c r="DQ199" s="223" t="str">
        <f t="shared" ca="1" si="292"/>
        <v>8.46954568651504+0.416082098554719i</v>
      </c>
      <c r="DR199" s="223" t="str">
        <f t="shared" ca="1" si="293"/>
        <v>-6.14144139250594-5.84713828048541i</v>
      </c>
      <c r="DS199" s="223" t="str">
        <f t="shared" ca="1" si="294"/>
        <v>0.831161818890533+8.43892756690813i</v>
      </c>
      <c r="DT199" s="223" t="str">
        <f t="shared" ca="1" si="295"/>
        <v>4.88271522821476-6.93292293689053i</v>
      </c>
      <c r="DU199" s="223" t="str">
        <f t="shared" ca="1" si="296"/>
        <v>-8.22563215044412+2.06041359301554i</v>
      </c>
      <c r="DV199" s="223" t="str">
        <f t="shared" ca="1" si="297"/>
        <v>7.5743276366355+3.81259613670303i</v>
      </c>
      <c r="DW199" s="223" t="str">
        <f t="shared" ca="1" si="298"/>
        <v>-3.2450636351555-7.83427663875195i</v>
      </c>
      <c r="DX199" s="223" t="str">
        <f t="shared" ca="1" si="299"/>
        <v>-2.65994585260271+8.05177101698284i</v>
      </c>
      <c r="DY199" s="223" t="str">
        <f t="shared" ca="1" si="300"/>
        <v>7.27333269679396-4.35946784945722i</v>
      </c>
      <c r="DZ199" s="223" t="str">
        <f t="shared" ca="1" si="301"/>
        <v>-8.3549178705916-1.44971577365096i</v>
      </c>
      <c r="EA199" s="223" t="str">
        <f t="shared" ca="1" si="302"/>
        <v>5.37950275009738+6.55494306690745i</v>
      </c>
      <c r="EB199" s="223" t="str">
        <f t="shared" ca="1" si="303"/>
        <v>0.208103726231305-8.47720598356746i</v>
      </c>
      <c r="EC199" s="223" t="str">
        <f t="shared" ca="1" si="304"/>
        <v>-5.69465871508367+6.28308766192426i</v>
      </c>
      <c r="ED199" s="223" t="str">
        <f t="shared" ca="1" si="305"/>
        <v>8.41598818756334-1.03801313840316i</v>
      </c>
      <c r="EE199" s="223" t="str">
        <f t="shared" ca="1" si="306"/>
        <v>-7.0506627003518-4.71110219954642i</v>
      </c>
      <c r="EF199" s="223" t="str">
        <f t="shared" ca="1" si="307"/>
        <v>2.26166015331767+8.17258966298923i</v>
      </c>
      <c r="EG199" s="223" t="str">
        <f t="shared" ca="1" si="308"/>
        <v>3.62556454859284-7.66561218381742i</v>
      </c>
      <c r="EH199" s="223" t="str">
        <f t="shared" ca="1" si="309"/>
        <v>-7.75227925285929+3.43634905595906i</v>
      </c>
      <c r="EI199" s="223" t="str">
        <f t="shared" ca="1" si="310"/>
        <v>8.11462431311635+2.46154437410424i</v>
      </c>
      <c r="EJ199" s="223" t="str">
        <f t="shared" ca="1" si="311"/>
        <v>-4.53665137907868-7.16415540823946i</v>
      </c>
      <c r="EK199" s="223" t="str">
        <f t="shared" ca="1" si="312"/>
        <v>-1.24423919760715+8.38797933162935i</v>
      </c>
      <c r="EL199" s="223" t="str">
        <f t="shared" ca="1" si="313"/>
        <v>6.42094923427511-5.53874890020889i</v>
      </c>
      <c r="EM199" s="223" t="str">
        <f t="shared" ca="1" si="314"/>
        <v>-8.47975992871869+3.96418072611075E-12i</v>
      </c>
      <c r="EN199" s="223"/>
      <c r="EO199" s="223"/>
      <c r="EP199" s="223"/>
    </row>
    <row r="200" spans="1:146" ht="15" thickBot="1">
      <c r="A200" s="257">
        <f t="shared" si="181"/>
        <v>1.9531250000000013E-3</v>
      </c>
      <c r="B200" s="256">
        <v>100</v>
      </c>
      <c r="C200" s="230">
        <f t="shared" si="182"/>
        <v>20000</v>
      </c>
      <c r="D200" s="229">
        <f t="shared" si="315"/>
        <v>125663.70614359173</v>
      </c>
      <c r="E200" s="229" t="str">
        <f t="shared" si="316"/>
        <v>125663.706143592i</v>
      </c>
      <c r="F200" s="229" t="str">
        <f t="shared" si="320"/>
        <v>0.654134016039558-0.477737474524497i</v>
      </c>
      <c r="G200" s="229" t="str">
        <f t="shared" si="321"/>
        <v>-4.20337783032721+2.25169443088341i</v>
      </c>
      <c r="H200" s="229" t="str">
        <f t="shared" si="319"/>
        <v>0.0357947247258717-0.00470461210149424i</v>
      </c>
      <c r="I200" s="229" t="str">
        <f t="shared" si="317"/>
        <v>-0.00581754837039875-0.00581422859492528i</v>
      </c>
      <c r="J200" s="255" t="str">
        <f ca="1">IMPRODUCT(1/N_FFT2,DK100)</f>
        <v>0.0445873491909043-0.000170414068413491i</v>
      </c>
      <c r="K200" s="254" t="str">
        <f t="shared" ca="1" si="318"/>
        <v>-0.000260379886975493-0.000258249648551682i</v>
      </c>
      <c r="N200" s="246">
        <f t="shared" ca="1" si="185"/>
        <v>24.480270095584604</v>
      </c>
      <c r="O200" s="223">
        <f t="shared" ca="1" si="186"/>
        <v>8.4802700955846042</v>
      </c>
      <c r="P200" s="223" t="str">
        <f t="shared" ca="1" si="187"/>
        <v>-6.55533743122634-5.37982639653264i</v>
      </c>
      <c r="Q200" s="223" t="str">
        <f t="shared" ca="1" si="188"/>
        <v>1.65441862373133+8.31732408359308i</v>
      </c>
      <c r="R200" s="223" t="str">
        <f t="shared" ca="1" si="189"/>
        <v>3.99757165046166-7.47893052471353i</v>
      </c>
      <c r="S200" s="223" t="str">
        <f t="shared" ca="1" si="190"/>
        <v>-7.83474797147816+3.24525886756132i</v>
      </c>
      <c r="T200" s="223" t="str">
        <f t="shared" ca="1" si="191"/>
        <v>8.11511251236847+2.46169246772769i</v>
      </c>
      <c r="U200" s="223" t="str">
        <f t="shared" ca="1" si="192"/>
        <v>-4.71138563307341-7.05108688859639i</v>
      </c>
      <c r="V200" s="223" t="str">
        <f t="shared" ca="1" si="193"/>
        <v>-0.83121182399133+8.43943527718079i</v>
      </c>
      <c r="W200" s="223" t="str">
        <f t="shared" ca="1" si="194"/>
        <v>5.9964564908814-5.99645649088133i</v>
      </c>
      <c r="X200" s="223" t="str">
        <f t="shared" ca="1" si="195"/>
        <v>-8.4394352771808+0.831211823991213i</v>
      </c>
      <c r="Y200" s="223" t="str">
        <f t="shared" ca="1" si="196"/>
        <v>7.05108688859679+4.71138563307282i</v>
      </c>
      <c r="Z200" s="223" t="str">
        <f t="shared" ca="1" si="197"/>
        <v>-2.46169246772756-8.11511251236851i</v>
      </c>
      <c r="AA200" s="223" t="str">
        <f t="shared" ca="1" si="198"/>
        <v>-3.24525886756144+7.83474797147811i</v>
      </c>
      <c r="AB200" s="223" t="str">
        <f t="shared" ca="1" si="199"/>
        <v>7.47893052471367-3.99757165046139i</v>
      </c>
      <c r="AC200" s="223" t="str">
        <f t="shared" ca="1" si="200"/>
        <v>-8.31732408359314-1.65441862373103i</v>
      </c>
      <c r="AD200" s="223" t="str">
        <f t="shared" ca="1" si="201"/>
        <v>5.37982639653275+6.55533743122625i</v>
      </c>
      <c r="AE200" s="223" t="str">
        <f t="shared" ca="1" si="202"/>
        <v>1.18434887745788E-13-8.4802700955846i</v>
      </c>
      <c r="AF200" s="223" t="str">
        <f t="shared" ca="1" si="203"/>
        <v>-5.37982639653294+6.5553374312261i</v>
      </c>
      <c r="AG200" s="223" t="str">
        <f t="shared" ca="1" si="204"/>
        <v>8.31732408359302-1.65441862373162i</v>
      </c>
      <c r="AH200" s="223" t="str">
        <f t="shared" ca="1" si="205"/>
        <v>-7.47893052471355-3.99757165046163i</v>
      </c>
      <c r="AI200" s="223" t="str">
        <f t="shared" ca="1" si="206"/>
        <v>3.24525886756119+7.83474797147821i</v>
      </c>
      <c r="AJ200" s="223" t="str">
        <f t="shared" ca="1" si="207"/>
        <v>2.46169246772782-8.11511251236843i</v>
      </c>
      <c r="AK200" s="223" t="str">
        <f t="shared" ca="1" si="208"/>
        <v>-7.05108688859647+4.7113856330733i</v>
      </c>
      <c r="AL200" s="223" t="str">
        <f t="shared" ca="1" si="209"/>
        <v>8.43943527718077+0.831211823991478i</v>
      </c>
      <c r="AM200" s="223" t="str">
        <f t="shared" ca="1" si="210"/>
        <v>-5.99645649088122-5.99645649088151i</v>
      </c>
      <c r="AN200" s="223" t="str">
        <f t="shared" ca="1" si="211"/>
        <v>0.831211823991065+8.43943527718081i</v>
      </c>
      <c r="AO200" s="223" t="str">
        <f t="shared" ca="1" si="212"/>
        <v>4.71138563307294-7.05108688859671i</v>
      </c>
      <c r="AP200" s="223" t="str">
        <f t="shared" ca="1" si="213"/>
        <v>-8.11511251236854+2.46169246772748i</v>
      </c>
      <c r="AQ200" s="223" t="str">
        <f t="shared" ca="1" si="214"/>
        <v>7.83474797147808+3.24525886756152i</v>
      </c>
      <c r="AR200" s="223" t="str">
        <f t="shared" ca="1" si="215"/>
        <v>7.83474797147808+3.24525886756152i</v>
      </c>
      <c r="AS200" s="223" t="str">
        <f t="shared" ca="1" si="216"/>
        <v>-1.65441862373114+8.31732408359311i</v>
      </c>
      <c r="AT200" s="223" t="str">
        <f t="shared" ca="1" si="217"/>
        <v>6.55533743122632-5.37982639653266i</v>
      </c>
      <c r="AU200" s="223" t="str">
        <f t="shared" ca="1" si="218"/>
        <v>-8.4802700955846-2.36869775491577E-13i</v>
      </c>
      <c r="AV200" s="223" t="str">
        <f t="shared" ca="1" si="219"/>
        <v>6.55533743122656+5.37982639653237i</v>
      </c>
      <c r="AW200" s="223" t="str">
        <f t="shared" ca="1" si="220"/>
        <v>-1.6544186237315-8.31732408359305i</v>
      </c>
      <c r="AX200" s="223" t="str">
        <f t="shared" ca="1" si="221"/>
        <v>-3.99757165046173+7.47893052471349i</v>
      </c>
      <c r="AY200" s="223" t="str">
        <f t="shared" ca="1" si="222"/>
        <v>7.83474797147826-3.24525886756108i</v>
      </c>
      <c r="AZ200" s="223" t="str">
        <f t="shared" ca="1" si="223"/>
        <v>-8.11511251236864-2.46169246772712i</v>
      </c>
      <c r="BA200" s="223" t="str">
        <f t="shared" ca="1" si="224"/>
        <v>4.7113856330732+7.05108688859653i</v>
      </c>
      <c r="BB200" s="223" t="str">
        <f t="shared" ca="1" si="225"/>
        <v>0.831211823991596-8.43943527718076i</v>
      </c>
      <c r="BC200" s="223" t="str">
        <f t="shared" ca="1" si="226"/>
        <v>-5.9964564908816+5.99645649088113i</v>
      </c>
      <c r="BD200" s="223" t="str">
        <f t="shared" ca="1" si="227"/>
        <v>8.43943527718082-0.831211823990947i</v>
      </c>
      <c r="BE200" s="223" t="str">
        <f t="shared" ca="1" si="228"/>
        <v>-7.05108688859617-4.71138563307375i</v>
      </c>
      <c r="BF200" s="223" t="str">
        <f t="shared" ca="1" si="229"/>
        <v>2.46169246772649+8.11511251236883i</v>
      </c>
      <c r="BG200" s="223" t="str">
        <f t="shared" ca="1" si="230"/>
        <v>3.24525886756247-7.83474797147769i</v>
      </c>
      <c r="BH200" s="223" t="str">
        <f t="shared" ca="1" si="231"/>
        <v>-7.4789305247142+3.9975716504604i</v>
      </c>
      <c r="BI200" s="223" t="str">
        <f t="shared" ca="1" si="232"/>
        <v>8.31732408359275+1.65441862373297i</v>
      </c>
      <c r="BJ200" s="223" t="str">
        <f t="shared" ca="1" si="233"/>
        <v>-5.37982639653121-6.55533743122751i</v>
      </c>
      <c r="BK200" s="223" t="str">
        <f t="shared" ca="1" si="234"/>
        <v>-2.10272701421073E-12+8.4802700955846i</v>
      </c>
      <c r="BL200" s="223" t="str">
        <f t="shared" ca="1" si="235"/>
        <v>5.37982639653446-6.55533743122484i</v>
      </c>
      <c r="BM200" s="223" t="str">
        <f t="shared" ca="1" si="236"/>
        <v>-8.31732408359357+1.65441862372885i</v>
      </c>
      <c r="BN200" s="223" t="str">
        <f t="shared" ca="1" si="237"/>
        <v>7.47893052471221+3.99757165046412i</v>
      </c>
      <c r="BO200" s="223" t="str">
        <f t="shared" ca="1" si="238"/>
        <v>-3.24525886755858-7.8347479714793i</v>
      </c>
      <c r="BP200" s="223" t="str">
        <f t="shared" ca="1" si="239"/>
        <v>-2.4616924677304+8.11511251236765i</v>
      </c>
      <c r="BQ200" s="223" t="str">
        <f t="shared" ca="1" si="240"/>
        <v>7.05108688859844-4.71138563307034i</v>
      </c>
      <c r="BR200" s="223" t="str">
        <f t="shared" ca="1" si="241"/>
        <v>-8.43943527718042-0.831211823995012i</v>
      </c>
      <c r="BS200" s="223" t="str">
        <f t="shared" ca="1" si="242"/>
        <v>5.99645649087871+5.99645649088402i</v>
      </c>
      <c r="BT200" s="223" t="str">
        <f t="shared" ca="1" si="243"/>
        <v>-0.83121182398753-8.43943527718116i</v>
      </c>
      <c r="BU200" s="223" t="str">
        <f t="shared" ca="1" si="244"/>
        <v>-4.71138563307659+7.05108688859427i</v>
      </c>
      <c r="BV200" s="223" t="str">
        <f t="shared" ca="1" si="245"/>
        <v>8.11511251236738-2.46169246773128i</v>
      </c>
      <c r="BW200" s="223" t="str">
        <f t="shared" ca="1" si="246"/>
        <v>-7.8347479714796-3.24525886755784i</v>
      </c>
      <c r="BX200" s="223" t="str">
        <f t="shared" ca="1" si="247"/>
        <v>3.99757165046482+7.47893052471184i</v>
      </c>
      <c r="BY200" s="223" t="str">
        <f t="shared" ca="1" si="248"/>
        <v>1.65441862372806-8.31732408359372i</v>
      </c>
      <c r="BZ200" s="223" t="str">
        <f t="shared" ca="1" si="249"/>
        <v>-6.55533743122433+5.37982639653508i</v>
      </c>
      <c r="CA200" s="223" t="str">
        <f t="shared" ca="1" si="250"/>
        <v>8.4802700955846-2.90059326468955E-12i</v>
      </c>
      <c r="CB200" s="223" t="str">
        <f t="shared" ca="1" si="251"/>
        <v>-6.55533743122801-5.3798263965306i</v>
      </c>
      <c r="CC200" s="223" t="str">
        <f t="shared" ca="1" si="252"/>
        <v>1.65441862373375+8.3173240835926i</v>
      </c>
      <c r="CD200" s="223" t="str">
        <f t="shared" ca="1" si="253"/>
        <v>3.9975716504597-7.47893052471457i</v>
      </c>
      <c r="CE200" s="223" t="str">
        <f t="shared" ca="1" si="254"/>
        <v>-7.83474797147738+3.2452588675632i</v>
      </c>
      <c r="CF200" s="223" t="str">
        <f t="shared" ca="1" si="255"/>
        <v>8.11511251236906+2.46169246772573i</v>
      </c>
      <c r="CG200" s="223" t="str">
        <f t="shared" ca="1" si="256"/>
        <v>-4.71138563307441-7.05108688859573i</v>
      </c>
      <c r="CH200" s="223" t="str">
        <f t="shared" ca="1" si="257"/>
        <v>-0.831211823990153+8.4394352771809i</v>
      </c>
      <c r="CI200" s="223" t="str">
        <f t="shared" ca="1" si="258"/>
        <v>5.99645649088057-5.99645649088216i</v>
      </c>
      <c r="CJ200" s="223" t="str">
        <f t="shared" ca="1" si="259"/>
        <v>-8.43943527718068+0.83121182399239i</v>
      </c>
      <c r="CK200" s="223" t="str">
        <f t="shared" ca="1" si="260"/>
        <v>7.05108688859698+4.71138563307254i</v>
      </c>
      <c r="CL200" s="223" t="str">
        <f t="shared" ca="1" si="261"/>
        <v>-2.46169246772788-8.11511251236841i</v>
      </c>
      <c r="CM200" s="223" t="str">
        <f t="shared" ca="1" si="262"/>
        <v>-3.24525886756113+7.83474797147824i</v>
      </c>
      <c r="CN200" s="223" t="str">
        <f t="shared" ca="1" si="263"/>
        <v>7.47893052471351-3.99757165046168i</v>
      </c>
      <c r="CO200" s="223" t="str">
        <f t="shared" ca="1" si="264"/>
        <v>-8.31732408359304-1.65441862373154i</v>
      </c>
      <c r="CP200" s="223" t="str">
        <f t="shared" ca="1" si="265"/>
        <v>5.37982639653233+6.55533743122659i</v>
      </c>
      <c r="CQ200" s="223" t="str">
        <f t="shared" ca="1" si="266"/>
        <v>6.52430381865955E-13-8.4802700955846i</v>
      </c>
      <c r="CR200" s="223" t="str">
        <f t="shared" ca="1" si="267"/>
        <v>-5.37982639653334+6.55533743122576i</v>
      </c>
      <c r="CS200" s="223" t="str">
        <f t="shared" ca="1" si="268"/>
        <v>8.31732408359329-1.65441862373026i</v>
      </c>
      <c r="CT200" s="223" t="str">
        <f t="shared" ca="1" si="269"/>
        <v>-7.4789305247129-3.99757165046284i</v>
      </c>
      <c r="CU200" s="223" t="str">
        <f t="shared" ca="1" si="270"/>
        <v>3.24525886755992+7.83474797147874i</v>
      </c>
      <c r="CV200" s="223" t="str">
        <f t="shared" ca="1" si="271"/>
        <v>2.46169246772913-8.11511251236803i</v>
      </c>
      <c r="CW200" s="223" t="str">
        <f t="shared" ca="1" si="272"/>
        <v>-7.0510868885977+4.71138563307146i</v>
      </c>
      <c r="CX200" s="223" t="str">
        <f t="shared" ca="1" si="273"/>
        <v>8.43943527718055+0.831211823993689i</v>
      </c>
      <c r="CY200" s="223" t="str">
        <f t="shared" ca="1" si="274"/>
        <v>-5.99645649087965-5.99645649088308i</v>
      </c>
      <c r="CZ200" s="223" t="str">
        <f t="shared" ca="1" si="275"/>
        <v>0.831211823988854+8.43943527718103i</v>
      </c>
      <c r="DA200" s="223" t="str">
        <f t="shared" ca="1" si="276"/>
        <v>4.71138563307549-7.051086888595i</v>
      </c>
      <c r="DB200" s="223" t="str">
        <f t="shared" ca="1" si="277"/>
        <v>-8.11511251236944+2.46169246772448i</v>
      </c>
      <c r="DC200" s="223" t="str">
        <f t="shared" ca="1" si="278"/>
        <v>7.83474797147688+3.24525886756441i</v>
      </c>
      <c r="DD200" s="223" t="str">
        <f t="shared" ca="1" si="279"/>
        <v>-3.99757165045856-7.47893052471519i</v>
      </c>
      <c r="DE200" s="223" t="str">
        <f t="shared" ca="1" si="280"/>
        <v>-1.65441862373503+8.31732408359234i</v>
      </c>
      <c r="DF200" s="223" t="str">
        <f t="shared" ca="1" si="281"/>
        <v>6.55533743122884-5.37982639652959i</v>
      </c>
      <c r="DG200" s="223" t="str">
        <f t="shared" ca="1" si="282"/>
        <v>-8.4802700955846-4.20545402842145E-12i</v>
      </c>
      <c r="DH200" s="223" t="str">
        <f t="shared" ca="1" si="283"/>
        <v>6.55533743122886+5.37982639652957i</v>
      </c>
      <c r="DI200" s="223" t="str">
        <f t="shared" ca="1" si="284"/>
        <v>-1.65441862373506-8.31732408359233i</v>
      </c>
      <c r="DJ200" s="223" t="str">
        <f t="shared" ca="1" si="285"/>
        <v>-3.99757165045853+7.4789305247152i</v>
      </c>
      <c r="DK200" s="223" t="str">
        <f t="shared" ca="1" si="286"/>
        <v>7.83474797147687-3.24525886756443i</v>
      </c>
      <c r="DL200" s="223" t="str">
        <f t="shared" ca="1" si="287"/>
        <v>-8.11511251236945-2.46169246772446i</v>
      </c>
      <c r="DM200" s="223" t="str">
        <f t="shared" ca="1" si="288"/>
        <v>4.71138563307551+7.05108688859499i</v>
      </c>
      <c r="DN200" s="223" t="str">
        <f t="shared" ca="1" si="289"/>
        <v>0.83121182398883-8.43943527718103i</v>
      </c>
      <c r="DO200" s="223" t="str">
        <f t="shared" ca="1" si="290"/>
        <v>-5.99645649087963+5.9964564908831i</v>
      </c>
      <c r="DP200" s="223" t="str">
        <f t="shared" ca="1" si="291"/>
        <v>8.43943527718055-0.831211823993713i</v>
      </c>
      <c r="DQ200" s="223" t="str">
        <f t="shared" ca="1" si="292"/>
        <v>-7.05108688859772-4.71138563307143i</v>
      </c>
      <c r="DR200" s="223" t="str">
        <f t="shared" ca="1" si="293"/>
        <v>2.46169246772916+8.11511251236803i</v>
      </c>
      <c r="DS200" s="223" t="str">
        <f t="shared" ca="1" si="294"/>
        <v>3.2452588675599-7.83474797147874i</v>
      </c>
      <c r="DT200" s="223" t="str">
        <f t="shared" ca="1" si="295"/>
        <v>-7.47893052471288+3.99757165046285i</v>
      </c>
      <c r="DU200" s="223" t="str">
        <f t="shared" ca="1" si="296"/>
        <v>8.31732408359329+1.65441862373025i</v>
      </c>
      <c r="DV200" s="223" t="str">
        <f t="shared" ca="1" si="297"/>
        <v>-5.37982639653337-6.55533743122575i</v>
      </c>
      <c r="DW200" s="223" t="str">
        <f t="shared" ca="1" si="298"/>
        <v>6.77354364204793E-13+8.4802700955846i</v>
      </c>
      <c r="DX200" s="223" t="str">
        <f t="shared" ca="1" si="299"/>
        <v>5.37982639653232-6.5553374312266i</v>
      </c>
      <c r="DY200" s="223" t="str">
        <f t="shared" ca="1" si="300"/>
        <v>-8.31732408359303+1.65441862373157i</v>
      </c>
      <c r="DZ200" s="223" t="str">
        <f t="shared" ca="1" si="301"/>
        <v>7.47893052471353+3.99757165046166i</v>
      </c>
      <c r="EA200" s="223" t="str">
        <f t="shared" ca="1" si="302"/>
        <v>-3.24525886756115-7.83474797147823i</v>
      </c>
      <c r="EB200" s="223" t="str">
        <f t="shared" ca="1" si="303"/>
        <v>-2.46169246772786+8.11511251236842i</v>
      </c>
      <c r="EC200" s="223" t="str">
        <f t="shared" ca="1" si="304"/>
        <v>7.05108688859696-4.71138563307256i</v>
      </c>
      <c r="ED200" s="223" t="str">
        <f t="shared" ca="1" si="305"/>
        <v>-8.43943527718069-0.831211823992365i</v>
      </c>
      <c r="EE200" s="223" t="str">
        <f t="shared" ca="1" si="306"/>
        <v>5.99645649088059+5.99645649088214i</v>
      </c>
      <c r="EF200" s="223" t="str">
        <f t="shared" ca="1" si="307"/>
        <v>-0.831211823990177-8.4394352771809i</v>
      </c>
      <c r="EG200" s="223" t="str">
        <f t="shared" ca="1" si="308"/>
        <v>-4.71138563307439+7.05108688859574i</v>
      </c>
      <c r="EH200" s="223" t="str">
        <f t="shared" ca="1" si="309"/>
        <v>8.11511251236905-2.46169246772575i</v>
      </c>
      <c r="EI200" s="223" t="str">
        <f t="shared" ca="1" si="310"/>
        <v>-7.83474797147739-3.24525886756318i</v>
      </c>
      <c r="EJ200" s="223" t="str">
        <f t="shared" ca="1" si="311"/>
        <v>3.99757165045973+7.47893052471456i</v>
      </c>
      <c r="EK200" s="223" t="str">
        <f t="shared" ca="1" si="312"/>
        <v>1.65441862373372-8.3173240835926i</v>
      </c>
      <c r="EL200" s="223" t="str">
        <f t="shared" ca="1" si="313"/>
        <v>-6.555337431228+5.37982639653062i</v>
      </c>
      <c r="EM200" s="223" t="str">
        <f t="shared" ca="1" si="314"/>
        <v>8.4802700955846+2.87566928235071E-12i</v>
      </c>
      <c r="EN200" s="223"/>
      <c r="EO200" s="223"/>
      <c r="EP200" s="223"/>
    </row>
    <row r="201" spans="1:146" ht="15" thickBot="1">
      <c r="A201" s="257">
        <f t="shared" si="181"/>
        <v>1.9726562500000013E-3</v>
      </c>
      <c r="B201" s="256">
        <v>101</v>
      </c>
      <c r="C201" s="230">
        <f t="shared" si="182"/>
        <v>20200</v>
      </c>
      <c r="D201" s="229">
        <f t="shared" si="315"/>
        <v>126920.34320502765</v>
      </c>
      <c r="E201" s="229" t="str">
        <f t="shared" si="316"/>
        <v>126920.343205028i</v>
      </c>
      <c r="F201" s="229" t="str">
        <f t="shared" si="320"/>
        <v>0.65147931441666-0.479254682146963i</v>
      </c>
      <c r="G201" s="229" t="str">
        <f t="shared" si="321"/>
        <v>-4.17508259726245+2.27397840911277i</v>
      </c>
      <c r="H201" s="229" t="str">
        <f t="shared" si="319"/>
        <v>0.0357938355346434-0.00465797490974392i</v>
      </c>
      <c r="I201" s="229" t="str">
        <f t="shared" si="317"/>
        <v>-0.0057950185481047-0.00590170883941109i</v>
      </c>
      <c r="J201" s="255" t="str">
        <f ca="1">IMPRODUCT(1/N_FFT2,DL100)</f>
        <v>0.0142173531773848-0.00571438960493426i</v>
      </c>
      <c r="K201" s="254" t="str">
        <f t="shared" ca="1" si="318"/>
        <v>-0.00011611448901118-0.0000507916851683105i</v>
      </c>
      <c r="N201" s="246">
        <f t="shared" ca="1" si="185"/>
        <v>24.480744753645876</v>
      </c>
      <c r="O201" s="223">
        <f t="shared" ca="1" si="186"/>
        <v>8.480744753645876</v>
      </c>
      <c r="P201" s="223" t="str">
        <f t="shared" ca="1" si="187"/>
        <v>-6.68576483014983-5.21762208409383i</v>
      </c>
      <c r="Q201" s="223" t="str">
        <f t="shared" ca="1" si="188"/>
        <v>2.06065288595451+8.22658746140217i</v>
      </c>
      <c r="R201" s="223" t="str">
        <f t="shared" ca="1" si="189"/>
        <v>3.43674814770837-7.7531795894146i</v>
      </c>
      <c r="S201" s="223" t="str">
        <f t="shared" ca="1" si="190"/>
        <v>-7.47934913575108+3.99779540272283i</v>
      </c>
      <c r="T201" s="223" t="str">
        <f t="shared" ca="1" si="191"/>
        <v>8.35588819657461+1.44988414117716i</v>
      </c>
      <c r="U201" s="223" t="str">
        <f t="shared" ca="1" si="192"/>
        <v>-5.6953200830829-6.28381736906195i</v>
      </c>
      <c r="V201" s="223" t="str">
        <f t="shared" ca="1" si="193"/>
        <v>0.623882286802353+8.45776580833888i</v>
      </c>
      <c r="W201" s="223" t="str">
        <f t="shared" ca="1" si="194"/>
        <v>4.71164933896259-7.05148155235093i</v>
      </c>
      <c r="X201" s="223" t="str">
        <f t="shared" ca="1" si="195"/>
        <v>-8.05270613600322+2.66025477420267i</v>
      </c>
      <c r="Y201" s="223" t="str">
        <f t="shared" ca="1" si="196"/>
        <v>7.98499489112742+2.8570768567123i</v>
      </c>
      <c r="Z201" s="223" t="str">
        <f t="shared" ca="1" si="197"/>
        <v>-4.53717825807083-7.16498744109027i</v>
      </c>
      <c r="AA201" s="223" t="str">
        <f t="shared" ca="1" si="198"/>
        <v>-0.831258348616925+8.43990764963377i</v>
      </c>
      <c r="AB201" s="223" t="str">
        <f t="shared" ca="1" si="199"/>
        <v>5.84781735720531-6.14215464908369i</v>
      </c>
      <c r="AC201" s="223" t="str">
        <f t="shared" ca="1" si="200"/>
        <v>-8.38895349731361+1.24438370143689i</v>
      </c>
      <c r="AD201" s="223" t="str">
        <f t="shared" ca="1" si="201"/>
        <v>7.37898568506056+4.18014375783458i</v>
      </c>
      <c r="AE201" s="223" t="str">
        <f t="shared" ca="1" si="202"/>
        <v>-3.24544051133714-7.83518649834602i</v>
      </c>
      <c r="AF201" s="223" t="str">
        <f t="shared" ca="1" si="203"/>
        <v>-2.26192281868599+8.17353881368406i</v>
      </c>
      <c r="AG201" s="223" t="str">
        <f t="shared" ca="1" si="204"/>
        <v>6.8117980586935-5.05197375132447i</v>
      </c>
      <c r="AH201" s="223" t="str">
        <f t="shared" ca="1" si="205"/>
        <v>-8.4781905118838-0.208127895043962i</v>
      </c>
      <c r="AI201" s="223" t="str">
        <f t="shared" ca="1" si="206"/>
        <v>6.55570434686932+5.38012751641917i</v>
      </c>
      <c r="AJ201" s="223" t="str">
        <f t="shared" ca="1" si="207"/>
        <v>-1.85814169297752-8.2746807204454i</v>
      </c>
      <c r="AK201" s="223" t="str">
        <f t="shared" ca="1" si="208"/>
        <v>-3.62598561550356+7.66650245500863i</v>
      </c>
      <c r="AL201" s="223" t="str">
        <f t="shared" ca="1" si="209"/>
        <v>7.57520730619291-3.81303892514798i</v>
      </c>
      <c r="AM201" s="223" t="str">
        <f t="shared" ca="1" si="210"/>
        <v>-8.31778962123277-1.65451122492546i</v>
      </c>
      <c r="AN201" s="223" t="str">
        <f t="shared" ca="1" si="211"/>
        <v>5.53939216110416+6.42169495242415i</v>
      </c>
      <c r="AO201" s="223" t="str">
        <f t="shared" ca="1" si="212"/>
        <v>-0.416130421625832-8.47052932517736i</v>
      </c>
      <c r="AP201" s="223" t="str">
        <f t="shared" ca="1" si="213"/>
        <v>-4.8832822984732+6.93372811479585i</v>
      </c>
      <c r="AQ201" s="223" t="str">
        <f t="shared" ca="1" si="214"/>
        <v>8.11556673181304-2.46183025368962i</v>
      </c>
      <c r="AR201" s="223" t="str">
        <f t="shared" ca="1" si="215"/>
        <v>8.11556673181304-2.46183025368962i</v>
      </c>
      <c r="AS201" s="223" t="str">
        <f t="shared" ca="1" si="216"/>
        <v>4.35997415065173+7.27417740931171i</v>
      </c>
      <c r="AT201" s="223" t="str">
        <f t="shared" ca="1" si="217"/>
        <v>1.03813369148582-8.41696560614893i</v>
      </c>
      <c r="AU201" s="223" t="str">
        <f t="shared" ca="1" si="218"/>
        <v>-5.99679212481508+5.99679212481539i</v>
      </c>
      <c r="AV201" s="223" t="str">
        <f t="shared" ca="1" si="219"/>
        <v>8.41696560614888-1.03813369148626i</v>
      </c>
      <c r="AW201" s="223" t="str">
        <f t="shared" ca="1" si="220"/>
        <v>-7.27417740931187-4.35997415065145i</v>
      </c>
      <c r="AX201" s="223" t="str">
        <f t="shared" ca="1" si="221"/>
        <v>3.0521779429575+7.91247378390701i</v>
      </c>
      <c r="AY201" s="223" t="str">
        <f t="shared" ca="1" si="222"/>
        <v>2.46183025368931-8.11556673181313i</v>
      </c>
      <c r="AZ201" s="223" t="str">
        <f t="shared" ca="1" si="223"/>
        <v>-6.93372811479566+4.88328229847346i</v>
      </c>
      <c r="BA201" s="223" t="str">
        <f t="shared" ca="1" si="224"/>
        <v>8.47052932517733+0.416130421626351i</v>
      </c>
      <c r="BB201" s="223" t="str">
        <f t="shared" ca="1" si="225"/>
        <v>-6.42169495242381-5.53939216110455i</v>
      </c>
      <c r="BC201" s="223" t="str">
        <f t="shared" ca="1" si="226"/>
        <v>1.65451122492496+8.31778962123288i</v>
      </c>
      <c r="BD201" s="223" t="str">
        <f t="shared" ca="1" si="227"/>
        <v>3.81303892514839-7.5752073061927i</v>
      </c>
      <c r="BE201" s="223" t="str">
        <f t="shared" ca="1" si="228"/>
        <v>-7.66650245500955+3.62598561550161i</v>
      </c>
      <c r="BF201" s="223" t="str">
        <f t="shared" ca="1" si="229"/>
        <v>8.27468072044456+1.85814169298126i</v>
      </c>
      <c r="BG201" s="223" t="str">
        <f t="shared" ca="1" si="230"/>
        <v>-5.38012751642143-6.55570434686747i</v>
      </c>
      <c r="BH201" s="223" t="str">
        <f t="shared" ca="1" si="231"/>
        <v>0.208127895045189+8.47819051188378i</v>
      </c>
      <c r="BI201" s="223" t="str">
        <f t="shared" ca="1" si="232"/>
        <v>5.05197375132483-6.81179805869323i</v>
      </c>
      <c r="BJ201" s="223" t="str">
        <f t="shared" ca="1" si="233"/>
        <v>-8.17353881368466+2.2619228186838i</v>
      </c>
      <c r="BK201" s="223" t="str">
        <f t="shared" ca="1" si="234"/>
        <v>7.83518649834453+3.24544051134074i</v>
      </c>
      <c r="BL201" s="223" t="str">
        <f t="shared" ca="1" si="235"/>
        <v>-4.18014375783707-7.37898568505915i</v>
      </c>
      <c r="BM201" s="223" t="str">
        <f t="shared" ca="1" si="236"/>
        <v>-1.24438370143574+8.38895349731378i</v>
      </c>
      <c r="BN201" s="223" t="str">
        <f t="shared" ca="1" si="237"/>
        <v>6.14215464908404-5.84781735720494i</v>
      </c>
      <c r="BO201" s="223" t="str">
        <f t="shared" ca="1" si="238"/>
        <v>-8.43990764963391+0.831258348615568i</v>
      </c>
      <c r="BP201" s="223" t="str">
        <f t="shared" ca="1" si="239"/>
        <v>7.16498744108859+4.53717825807349i</v>
      </c>
      <c r="BQ201" s="223" t="str">
        <f t="shared" ca="1" si="240"/>
        <v>-2.85707685671581-7.98499489112616i</v>
      </c>
      <c r="BR201" s="223" t="str">
        <f t="shared" ca="1" si="241"/>
        <v>-2.66025477420084+8.05270613600383i</v>
      </c>
      <c r="BS201" s="223" t="str">
        <f t="shared" ca="1" si="242"/>
        <v>7.05148155235071-4.71164933896291i</v>
      </c>
      <c r="BT201" s="223" t="str">
        <f t="shared" ca="1" si="243"/>
        <v>-8.45776580833878-0.623882286803772i</v>
      </c>
      <c r="BU201" s="223" t="str">
        <f t="shared" ca="1" si="244"/>
        <v>6.28381736905995+5.69532008308511i</v>
      </c>
      <c r="BV201" s="223" t="str">
        <f t="shared" ca="1" si="245"/>
        <v>-1.44988414118076-8.35588819657399i</v>
      </c>
      <c r="BW201" s="223" t="str">
        <f t="shared" ca="1" si="246"/>
        <v>-3.99779540272113+7.47934913575197i</v>
      </c>
      <c r="BX201" s="223" t="str">
        <f t="shared" ca="1" si="247"/>
        <v>7.75317958941451-3.43674814770857i</v>
      </c>
      <c r="BY201" s="223" t="str">
        <f t="shared" ca="1" si="248"/>
        <v>-8.22658746140184-2.06065288595582i</v>
      </c>
      <c r="BZ201" s="223" t="str">
        <f t="shared" ca="1" si="249"/>
        <v>5.21762208409142+6.68576483015171i</v>
      </c>
      <c r="CA201" s="223" t="str">
        <f t="shared" ca="1" si="250"/>
        <v>-3.8191906739875E-12-8.48074475364588i</v>
      </c>
      <c r="CB201" s="223" t="str">
        <f t="shared" ca="1" si="251"/>
        <v>-5.21762208409224+6.68576483015107i</v>
      </c>
      <c r="CC201" s="223" t="str">
        <f t="shared" ca="1" si="252"/>
        <v>8.22658746140204-2.06065288595505i</v>
      </c>
      <c r="CD201" s="223" t="str">
        <f t="shared" ca="1" si="253"/>
        <v>-7.75317958941409-3.43674814770952i</v>
      </c>
      <c r="CE201" s="223" t="str">
        <f t="shared" ca="1" si="254"/>
        <v>3.99779540272021+7.47934913575247i</v>
      </c>
      <c r="CF201" s="223" t="str">
        <f t="shared" ca="1" si="255"/>
        <v>1.44988414117347-8.35588819657526i</v>
      </c>
      <c r="CG201" s="223" t="str">
        <f t="shared" ca="1" si="256"/>
        <v>-6.28381736906064+5.69532008308434i</v>
      </c>
      <c r="CH201" s="223" t="str">
        <f t="shared" ca="1" si="257"/>
        <v>8.45776580833886-0.623882286802737i</v>
      </c>
      <c r="CI201" s="223" t="str">
        <f t="shared" ca="1" si="258"/>
        <v>-7.05148155235013-4.71164933896377i</v>
      </c>
      <c r="CJ201" s="223" t="str">
        <f t="shared" ca="1" si="259"/>
        <v>2.66025477419986+8.05270613600415i</v>
      </c>
      <c r="CK201" s="223" t="str">
        <f t="shared" ca="1" si="260"/>
        <v>2.85707685670884-7.98499489112866i</v>
      </c>
      <c r="CL201" s="223" t="str">
        <f t="shared" ca="1" si="261"/>
        <v>-7.16498744108915+4.53717825807261i</v>
      </c>
      <c r="CM201" s="223" t="str">
        <f t="shared" ca="1" si="262"/>
        <v>8.43990764963381+0.831258348616602i</v>
      </c>
      <c r="CN201" s="223" t="str">
        <f t="shared" ca="1" si="263"/>
        <v>-6.14215464908341-5.8478173572056i</v>
      </c>
      <c r="CO201" s="223" t="str">
        <f t="shared" ca="1" si="264"/>
        <v>1.24438370143471+8.38895349731393i</v>
      </c>
      <c r="CP201" s="223" t="str">
        <f t="shared" ca="1" si="265"/>
        <v>4.18014375783808-7.37898568505858i</v>
      </c>
      <c r="CQ201" s="223" t="str">
        <f t="shared" ca="1" si="266"/>
        <v>-7.83518649834493+3.24544051133978i</v>
      </c>
      <c r="CR201" s="223" t="str">
        <f t="shared" ca="1" si="267"/>
        <v>8.17353881368434+2.26192281868492i</v>
      </c>
      <c r="CS201" s="223" t="str">
        <f t="shared" ca="1" si="268"/>
        <v>-5.0519737513241-6.81179805869378i</v>
      </c>
      <c r="CT201" s="223" t="str">
        <f t="shared" ca="1" si="269"/>
        <v>-0.208127895046228+8.47819051188375i</v>
      </c>
      <c r="CU201" s="223" t="str">
        <f t="shared" ca="1" si="270"/>
        <v>5.38012751642214-6.55570434686689i</v>
      </c>
      <c r="CV201" s="223" t="str">
        <f t="shared" ca="1" si="271"/>
        <v>-8.27468072044478+1.85814169298024i</v>
      </c>
      <c r="CW201" s="223" t="str">
        <f t="shared" ca="1" si="272"/>
        <v>7.66650245500916+3.62598561550244i</v>
      </c>
      <c r="CX201" s="223" t="str">
        <f t="shared" ca="1" si="273"/>
        <v>-3.81303892514746-7.57520730619317i</v>
      </c>
      <c r="CY201" s="223" t="str">
        <f t="shared" ca="1" si="274"/>
        <v>-1.65451122492752+8.31778962123237i</v>
      </c>
      <c r="CZ201" s="223" t="str">
        <f t="shared" ca="1" si="275"/>
        <v>6.4216949524267-5.5393921611012i</v>
      </c>
      <c r="DA201" s="223" t="str">
        <f t="shared" ca="1" si="276"/>
        <v>-8.47052932517721+0.416130421628804i</v>
      </c>
      <c r="DB201" s="223" t="str">
        <f t="shared" ca="1" si="277"/>
        <v>6.93372811479652+4.88328229847224i</v>
      </c>
      <c r="DC201" s="223" t="str">
        <f t="shared" ca="1" si="278"/>
        <v>-2.46183025368924-8.11556673181315i</v>
      </c>
      <c r="DD201" s="223" t="str">
        <f t="shared" ca="1" si="279"/>
        <v>-3.05217794295926+7.91247378390633i</v>
      </c>
      <c r="DE201" s="223" t="str">
        <f t="shared" ca="1" si="280"/>
        <v>7.27417740931377-4.35997415064829i</v>
      </c>
      <c r="DF201" s="223" t="str">
        <f t="shared" ca="1" si="281"/>
        <v>-8.41696560614928-1.03813369148299i</v>
      </c>
      <c r="DG201" s="223" t="str">
        <f t="shared" ca="1" si="282"/>
        <v>5.99679212481613+5.99679212481434i</v>
      </c>
      <c r="DH201" s="223" t="str">
        <f t="shared" ca="1" si="283"/>
        <v>-1.03813369148575-8.41696560614894i</v>
      </c>
      <c r="DI201" s="223" t="str">
        <f t="shared" ca="1" si="284"/>
        <v>-4.35997415065335+7.27417740931073i</v>
      </c>
      <c r="DJ201" s="223" t="str">
        <f t="shared" ca="1" si="285"/>
        <v>7.91247378390837-3.05217794295398i</v>
      </c>
      <c r="DK201" s="223" t="str">
        <f t="shared" ca="1" si="286"/>
        <v>-8.11556673181396-2.46183025368658i</v>
      </c>
      <c r="DL201" s="223" t="str">
        <f t="shared" ca="1" si="287"/>
        <v>4.88328229847452+6.93372811479492i</v>
      </c>
      <c r="DM201" s="223" t="str">
        <f t="shared" ca="1" si="288"/>
        <v>0.416130421626027-8.47052932517734i</v>
      </c>
      <c r="DN201" s="223" t="str">
        <f t="shared" ca="1" si="289"/>
        <v>-5.53939216110549+6.42169495242301i</v>
      </c>
      <c r="DO201" s="223" t="str">
        <f t="shared" ca="1" si="290"/>
        <v>8.31778962123347-1.65451122492196i</v>
      </c>
      <c r="DP201" s="223" t="str">
        <f t="shared" ca="1" si="291"/>
        <v>-7.57520730619431-3.81303892514519i</v>
      </c>
      <c r="DQ201" s="223" t="str">
        <f t="shared" ca="1" si="292"/>
        <v>3.62598561550495+7.66650245500797i</v>
      </c>
      <c r="DR201" s="223" t="str">
        <f t="shared" ca="1" si="293"/>
        <v>1.85814169297753-8.27468072044539i</v>
      </c>
      <c r="DS201" s="223" t="str">
        <f t="shared" ca="1" si="294"/>
        <v>-6.55570434687063+5.38012751641758i</v>
      </c>
      <c r="DT201" s="223" t="str">
        <f t="shared" ca="1" si="295"/>
        <v>8.4781905118839-0.208127895040333i</v>
      </c>
      <c r="DU201" s="223" t="str">
        <f t="shared" ca="1" si="296"/>
        <v>-6.81179805869529-5.05197375132206i</v>
      </c>
      <c r="DV201" s="223" t="str">
        <f t="shared" ca="1" si="297"/>
        <v>2.26192281868737+8.17353881368367i</v>
      </c>
      <c r="DW201" s="223" t="str">
        <f t="shared" ca="1" si="298"/>
        <v>3.24544051133721-7.83518649834599i</v>
      </c>
      <c r="DX201" s="223" t="str">
        <f t="shared" ca="1" si="299"/>
        <v>-7.37898568506136+4.18014375783316i</v>
      </c>
      <c r="DY201" s="223" t="str">
        <f t="shared" ca="1" si="300"/>
        <v>8.38895349731307+1.24438370144054i</v>
      </c>
      <c r="DZ201" s="223" t="str">
        <f t="shared" ca="1" si="301"/>
        <v>-5.84781735720779-6.14215464908133i</v>
      </c>
      <c r="EA201" s="223" t="str">
        <f t="shared" ca="1" si="302"/>
        <v>0.83125834861913+8.43990764963356i</v>
      </c>
      <c r="EB201" s="223" t="str">
        <f t="shared" ca="1" si="303"/>
        <v>4.53717825807026-7.16498744109064i</v>
      </c>
      <c r="EC201" s="223" t="str">
        <f t="shared" ca="1" si="304"/>
        <v>-7.98499489112772+2.85707685671146i</v>
      </c>
      <c r="ED201" s="223" t="str">
        <f t="shared" ca="1" si="305"/>
        <v>8.0527061360023+2.66025477420546i</v>
      </c>
      <c r="EE201" s="223" t="str">
        <f t="shared" ca="1" si="306"/>
        <v>-4.71164933895886-7.05148155235342i</v>
      </c>
      <c r="EF201" s="223" t="str">
        <f t="shared" ca="1" si="307"/>
        <v>-0.623882286799723+8.45776580833908i</v>
      </c>
      <c r="EG201" s="223" t="str">
        <f t="shared" ca="1" si="308"/>
        <v>5.69532008308246-6.28381736906235i</v>
      </c>
      <c r="EH201" s="223" t="str">
        <f t="shared" ca="1" si="309"/>
        <v>-8.35588819657478+1.44988414117621i</v>
      </c>
      <c r="EI201" s="223" t="str">
        <f t="shared" ca="1" si="310"/>
        <v>7.4793491357498+3.9977954027252i</v>
      </c>
      <c r="EJ201" s="223" t="str">
        <f t="shared" ca="1" si="311"/>
        <v>-3.43674814770412-7.75317958941648i</v>
      </c>
      <c r="EK201" s="223" t="str">
        <f t="shared" ca="1" si="312"/>
        <v>-2.06065288595212+8.22658746140277i</v>
      </c>
      <c r="EL201" s="223" t="str">
        <f t="shared" ca="1" si="313"/>
        <v>6.68576483014951-5.21762208409424i</v>
      </c>
      <c r="EM201" s="223" t="str">
        <f t="shared" ca="1" si="314"/>
        <v>-8.48074475364588-1.03896012512067E-12i</v>
      </c>
      <c r="EN201" s="223"/>
      <c r="EO201" s="223"/>
      <c r="EP201" s="223"/>
    </row>
    <row r="202" spans="1:146" ht="15" thickBot="1">
      <c r="A202" s="257">
        <f t="shared" si="181"/>
        <v>1.9921875000000013E-3</v>
      </c>
      <c r="B202" s="256">
        <v>102</v>
      </c>
      <c r="C202" s="230">
        <f t="shared" si="182"/>
        <v>20400</v>
      </c>
      <c r="D202" s="229">
        <f t="shared" si="315"/>
        <v>128176.98026646356</v>
      </c>
      <c r="E202" s="229" t="str">
        <f t="shared" si="316"/>
        <v>128176.980266464i</v>
      </c>
      <c r="F202" s="229" t="str">
        <f t="shared" si="320"/>
        <v>0.648811673095029-0.480768688864643i</v>
      </c>
      <c r="G202" s="229" t="str">
        <f t="shared" si="321"/>
        <v>-4.14670820783518+2.29563077250983i</v>
      </c>
      <c r="H202" s="229" t="str">
        <f t="shared" si="319"/>
        <v>0.0357929641078384-0.00461224667904799i</v>
      </c>
      <c r="I202" s="229" t="str">
        <f t="shared" si="317"/>
        <v>-0.00577235843226984-0.00598937439280122i</v>
      </c>
      <c r="J202" s="255" t="str">
        <f ca="1">IMPRODUCT(1/N_FFT2,DM100)</f>
        <v>0.0216173731712945+0.000158246486784135i</v>
      </c>
      <c r="K202" s="254" t="str">
        <f t="shared" ca="1" si="318"/>
        <v>-0.00012383542885315-0.000130387996754145i</v>
      </c>
      <c r="N202" s="246">
        <f t="shared" ca="1" si="185"/>
        <v>24.48118649212163</v>
      </c>
      <c r="O202" s="223">
        <f t="shared" ca="1" si="186"/>
        <v>8.481186492121628</v>
      </c>
      <c r="P202" s="223" t="str">
        <f t="shared" ca="1" si="187"/>
        <v>-6.81215286636402-5.05223689462745i</v>
      </c>
      <c r="Q202" s="223" t="str">
        <f t="shared" ca="1" si="188"/>
        <v>2.4619584836004+8.11598944917836i</v>
      </c>
      <c r="R202" s="223" t="str">
        <f t="shared" ca="1" si="189"/>
        <v>2.85722567392292-7.98541080736752i</v>
      </c>
      <c r="S202" s="223" t="str">
        <f t="shared" ca="1" si="190"/>
        <v>-7.05184884446979+4.71189475571096i</v>
      </c>
      <c r="T202" s="223" t="str">
        <f t="shared" ca="1" si="191"/>
        <v>8.47097053155976+0.416152096705795i</v>
      </c>
      <c r="U202" s="223" t="str">
        <f t="shared" ca="1" si="192"/>
        <v>-6.55604581532887-5.38040775234138i</v>
      </c>
      <c r="V202" s="223" t="str">
        <f t="shared" ca="1" si="193"/>
        <v>2.06076021964913+8.22701596152931i</v>
      </c>
      <c r="W202" s="223" t="str">
        <f t="shared" ca="1" si="194"/>
        <v>3.2456095573338-7.83559461148226i</v>
      </c>
      <c r="X202" s="223" t="str">
        <f t="shared" ca="1" si="195"/>
        <v>-7.27455630104056+4.36020124961423i</v>
      </c>
      <c r="Y202" s="223" t="str">
        <f t="shared" ca="1" si="196"/>
        <v>8.44034726101802+0.831301646559165i</v>
      </c>
      <c r="Z202" s="223" t="str">
        <f t="shared" ca="1" si="197"/>
        <v>-6.28414467568261-5.69561673651205i</v>
      </c>
      <c r="AA202" s="223" t="str">
        <f t="shared" ca="1" si="198"/>
        <v>1.65459740382688+8.3182228718276i</v>
      </c>
      <c r="AB202" s="223" t="str">
        <f t="shared" ca="1" si="199"/>
        <v>3.62617448303846-7.66690178186124i</v>
      </c>
      <c r="AC202" s="223" t="str">
        <f t="shared" ca="1" si="200"/>
        <v>-7.47973871430622+3.99800363679863i</v>
      </c>
      <c r="AD202" s="223" t="str">
        <f t="shared" ca="1" si="201"/>
        <v>8.38939045463732+1.24444851793337i</v>
      </c>
      <c r="AE202" s="223" t="str">
        <f t="shared" ca="1" si="202"/>
        <v>-5.99710448108715-5.99710448108675i</v>
      </c>
      <c r="AF202" s="223" t="str">
        <f t="shared" ca="1" si="203"/>
        <v>1.24444851793315+8.38939045463735i</v>
      </c>
      <c r="AG202" s="223" t="str">
        <f t="shared" ca="1" si="204"/>
        <v>3.99800363679883-7.47973871430611i</v>
      </c>
      <c r="AH202" s="223" t="str">
        <f t="shared" ca="1" si="205"/>
        <v>-7.66690178186101+3.62617448303897i</v>
      </c>
      <c r="AI202" s="223" t="str">
        <f t="shared" ca="1" si="206"/>
        <v>8.31822287182755+1.65459740382709i</v>
      </c>
      <c r="AJ202" s="223" t="str">
        <f t="shared" ca="1" si="207"/>
        <v>-5.69561673651189-6.28414467568276i</v>
      </c>
      <c r="AK202" s="223" t="str">
        <f t="shared" ca="1" si="208"/>
        <v>0.831301646559754+8.44034726101796i</v>
      </c>
      <c r="AL202" s="223" t="str">
        <f t="shared" ca="1" si="209"/>
        <v>4.36020124961442-7.27455630104044i</v>
      </c>
      <c r="AM202" s="223" t="str">
        <f t="shared" ca="1" si="210"/>
        <v>-7.83559461148235+3.24560955733359i</v>
      </c>
      <c r="AN202" s="223" t="str">
        <f t="shared" ca="1" si="211"/>
        <v>8.22701596152946+2.06076021964855i</v>
      </c>
      <c r="AO202" s="223" t="str">
        <f t="shared" ca="1" si="212"/>
        <v>-5.38040775234115-6.55604581532905i</v>
      </c>
      <c r="AP202" s="223" t="str">
        <f t="shared" ca="1" si="213"/>
        <v>0.416152096705527+8.47097053155976i</v>
      </c>
      <c r="AQ202" s="223" t="str">
        <f t="shared" ca="1" si="214"/>
        <v>4.71189475571046-7.05184884447013i</v>
      </c>
      <c r="AR202" s="223" t="str">
        <f t="shared" ca="1" si="215"/>
        <v>4.71189475571046-7.05184884447013i</v>
      </c>
      <c r="AS202" s="223" t="str">
        <f t="shared" ca="1" si="216"/>
        <v>8.11598944917836+2.46195848360036i</v>
      </c>
      <c r="AT202" s="223" t="str">
        <f t="shared" ca="1" si="217"/>
        <v>-5.0522368946271-6.81215286636428i</v>
      </c>
      <c r="AU202" s="223" t="str">
        <f t="shared" ca="1" si="218"/>
        <v>-2.82611748678525E-13+8.48118649212163i</v>
      </c>
      <c r="AV202" s="223" t="str">
        <f t="shared" ca="1" si="219"/>
        <v>5.05223689462745-6.81215286636401i</v>
      </c>
      <c r="AW202" s="223" t="str">
        <f t="shared" ca="1" si="220"/>
        <v>-8.11598944917825+2.46195848360074i</v>
      </c>
      <c r="AX202" s="223" t="str">
        <f t="shared" ca="1" si="221"/>
        <v>7.98541080736745+2.85722567392314i</v>
      </c>
      <c r="AY202" s="223" t="str">
        <f t="shared" ca="1" si="222"/>
        <v>-4.71189475571079-7.0518488444699i</v>
      </c>
      <c r="AZ202" s="223" t="str">
        <f t="shared" ca="1" si="223"/>
        <v>-0.416152096705129+8.47097053155979i</v>
      </c>
      <c r="BA202" s="223" t="str">
        <f t="shared" ca="1" si="224"/>
        <v>5.3804077523416-6.55604581532869i</v>
      </c>
      <c r="BB202" s="223" t="str">
        <f t="shared" ca="1" si="225"/>
        <v>-8.22701596152937+2.06076021964888i</v>
      </c>
      <c r="BC202" s="223" t="str">
        <f t="shared" ca="1" si="226"/>
        <v>7.83559461148347+3.24560955733089i</v>
      </c>
      <c r="BD202" s="223" t="str">
        <f t="shared" ca="1" si="227"/>
        <v>-4.36020124961404-7.27455630104067i</v>
      </c>
      <c r="BE202" s="223" t="str">
        <f t="shared" ca="1" si="228"/>
        <v>-0.831301646562714+8.44034726101767i</v>
      </c>
      <c r="BF202" s="223" t="str">
        <f t="shared" ca="1" si="229"/>
        <v>5.6956167365103-6.2841446756842i</v>
      </c>
      <c r="BG202" s="223" t="str">
        <f t="shared" ca="1" si="230"/>
        <v>-8.31822287182782+1.65459740382577i</v>
      </c>
      <c r="BH202" s="223" t="str">
        <f t="shared" ca="1" si="231"/>
        <v>7.66690178185934+3.62617448304247i</v>
      </c>
      <c r="BI202" s="223" t="str">
        <f t="shared" ca="1" si="232"/>
        <v>-3.99800363679992-7.47973871430553i</v>
      </c>
      <c r="BJ202" s="223" t="str">
        <f t="shared" ca="1" si="233"/>
        <v>-1.24444851793526+8.38939045463705i</v>
      </c>
      <c r="BK202" s="223" t="str">
        <f t="shared" ca="1" si="234"/>
        <v>5.99710448108448-5.99710448108942i</v>
      </c>
      <c r="BL202" s="223" t="str">
        <f t="shared" ca="1" si="235"/>
        <v>-8.38939045463727+1.24444851793371i</v>
      </c>
      <c r="BM202" s="223" t="str">
        <f t="shared" ca="1" si="236"/>
        <v>7.47973871430479+3.99800363680131i</v>
      </c>
      <c r="BN202" s="223" t="str">
        <f t="shared" ca="1" si="237"/>
        <v>-3.62617448304106-7.66690178186001i</v>
      </c>
      <c r="BO202" s="223" t="str">
        <f t="shared" ca="1" si="238"/>
        <v>-1.65459740382743+8.31822287182749i</v>
      </c>
      <c r="BP202" s="223" t="str">
        <f t="shared" ca="1" si="239"/>
        <v>6.28414467568526-5.69561673650913i</v>
      </c>
      <c r="BQ202" s="223" t="str">
        <f t="shared" ca="1" si="240"/>
        <v>-8.44034726101782+0.831301646561151i</v>
      </c>
      <c r="BR202" s="223" t="str">
        <f t="shared" ca="1" si="241"/>
        <v>7.27455630103986+4.36020124961539i</v>
      </c>
      <c r="BS202" s="223" t="str">
        <f t="shared" ca="1" si="242"/>
        <v>-3.24560955733723-7.83559461148085i</v>
      </c>
      <c r="BT202" s="223" t="str">
        <f t="shared" ca="1" si="243"/>
        <v>-2.06076021964795+8.22701596152961i</v>
      </c>
      <c r="BU202" s="223" t="str">
        <f t="shared" ca="1" si="244"/>
        <v>6.55604581533023-5.38040775233973i</v>
      </c>
      <c r="BV202" s="223" t="str">
        <f t="shared" ca="1" si="245"/>
        <v>-8.47097053155961+0.416152096708736i</v>
      </c>
      <c r="BW202" s="223" t="str">
        <f t="shared" ca="1" si="246"/>
        <v>7.05184884447004+4.71189475571059i</v>
      </c>
      <c r="BX202" s="223" t="str">
        <f t="shared" ca="1" si="247"/>
        <v>-2.85722567392018-7.98541080736851i</v>
      </c>
      <c r="BY202" s="223" t="str">
        <f t="shared" ca="1" si="248"/>
        <v>-2.4619584835981+8.11598944917906i</v>
      </c>
      <c r="BZ202" s="223" t="str">
        <f t="shared" ca="1" si="249"/>
        <v>6.81215286636452-5.05223689462678i</v>
      </c>
      <c r="CA202" s="223" t="str">
        <f t="shared" ca="1" si="250"/>
        <v>-8.48118649212163-3.93992095081513E-12i</v>
      </c>
      <c r="CB202" s="223" t="str">
        <f t="shared" ca="1" si="251"/>
        <v>6.81215286636485+5.05223689462633i</v>
      </c>
      <c r="CC202" s="223" t="str">
        <f t="shared" ca="1" si="252"/>
        <v>-2.46195848359886-8.11598944917882i</v>
      </c>
      <c r="CD202" s="223" t="str">
        <f t="shared" ca="1" si="253"/>
        <v>-2.85722567391943+7.98541080736878i</v>
      </c>
      <c r="CE202" s="223" t="str">
        <f t="shared" ca="1" si="254"/>
        <v>7.0518488444696-4.71189475571126i</v>
      </c>
      <c r="CF202" s="223" t="str">
        <f t="shared" ca="1" si="255"/>
        <v>-8.47097053155965-0.416152096707939i</v>
      </c>
      <c r="CG202" s="223" t="str">
        <f t="shared" ca="1" si="256"/>
        <v>6.55604581533073+5.38040775233911i</v>
      </c>
      <c r="CH202" s="223" t="str">
        <f t="shared" ca="1" si="257"/>
        <v>-2.06076021964872-8.22701596152942i</v>
      </c>
      <c r="CI202" s="223" t="str">
        <f t="shared" ca="1" si="258"/>
        <v>-3.24560955733649+7.83559461148115i</v>
      </c>
      <c r="CJ202" s="223" t="str">
        <f t="shared" ca="1" si="259"/>
        <v>7.27455630103946-4.36020124961607i</v>
      </c>
      <c r="CK202" s="223" t="str">
        <f t="shared" ca="1" si="260"/>
        <v>-8.4403472610179-0.831301646560358i</v>
      </c>
      <c r="CL202" s="223" t="str">
        <f t="shared" ca="1" si="261"/>
        <v>6.28414467567996+5.69561673651498i</v>
      </c>
      <c r="CM202" s="223" t="str">
        <f t="shared" ca="1" si="262"/>
        <v>-1.65459740382797-8.31822287182738i</v>
      </c>
      <c r="CN202" s="223" t="str">
        <f t="shared" ca="1" si="263"/>
        <v>-3.62617448304045+7.66690178186031i</v>
      </c>
      <c r="CO202" s="223" t="str">
        <f t="shared" ca="1" si="264"/>
        <v>7.47973871430447-3.9980036368019i</v>
      </c>
      <c r="CP202" s="223" t="str">
        <f t="shared" ca="1" si="265"/>
        <v>-8.38939045463737-1.24444851793304i</v>
      </c>
      <c r="CQ202" s="223" t="str">
        <f t="shared" ca="1" si="266"/>
        <v>5.99710448108505+5.99710448108885i</v>
      </c>
      <c r="CR202" s="223" t="str">
        <f t="shared" ca="1" si="267"/>
        <v>-1.24444851793605-8.38939045463693i</v>
      </c>
      <c r="CS202" s="223" t="str">
        <f t="shared" ca="1" si="268"/>
        <v>-3.99800363679922+7.47973871430591i</v>
      </c>
      <c r="CT202" s="223" t="str">
        <f t="shared" ca="1" si="269"/>
        <v>7.66690178186261-3.62617448303557i</v>
      </c>
      <c r="CU202" s="223" t="str">
        <f t="shared" ca="1" si="270"/>
        <v>-8.31822287182797-1.65459740382499i</v>
      </c>
      <c r="CV202" s="223" t="str">
        <f t="shared" ca="1" si="271"/>
        <v>5.69561673651098+6.28414467568359i</v>
      </c>
      <c r="CW202" s="223" t="str">
        <f t="shared" ca="1" si="272"/>
        <v>-0.831301646563629-8.44034726101758i</v>
      </c>
      <c r="CX202" s="223" t="str">
        <f t="shared" ca="1" si="273"/>
        <v>-4.36020124961346+7.27455630104102i</v>
      </c>
      <c r="CY202" s="223" t="str">
        <f t="shared" ca="1" si="274"/>
        <v>7.83559461148321-3.24560955733151i</v>
      </c>
      <c r="CZ202" s="223" t="str">
        <f t="shared" ca="1" si="275"/>
        <v>-8.22701596153015-2.06076021964577i</v>
      </c>
      <c r="DA202" s="223" t="str">
        <f t="shared" ca="1" si="276"/>
        <v>5.38040775234147+6.55604581532879i</v>
      </c>
      <c r="DB202" s="223" t="str">
        <f t="shared" ca="1" si="277"/>
        <v>-0.416152096702555-8.47097053155992i</v>
      </c>
      <c r="DC202" s="223" t="str">
        <f t="shared" ca="1" si="278"/>
        <v>-4.71189475570872+7.05184884447128i</v>
      </c>
      <c r="DD202" s="223" t="str">
        <f t="shared" ca="1" si="279"/>
        <v>7.98541080736775-2.8572256739223i</v>
      </c>
      <c r="DE202" s="223" t="str">
        <f t="shared" ca="1" si="280"/>
        <v>-8.11598944917726-2.46195848360402i</v>
      </c>
      <c r="DF202" s="223" t="str">
        <f t="shared" ca="1" si="281"/>
        <v>5.05223689462878+6.81215286636304i</v>
      </c>
      <c r="DG202" s="223" t="str">
        <f t="shared" ca="1" si="282"/>
        <v>1.45045979129595E-12-8.48118649212163i</v>
      </c>
      <c r="DH202" s="223" t="str">
        <f t="shared" ca="1" si="283"/>
        <v>-5.05223689462433+6.81215286636634i</v>
      </c>
      <c r="DI202" s="223" t="str">
        <f t="shared" ca="1" si="284"/>
        <v>8.11598944917817-2.46195848360101i</v>
      </c>
      <c r="DJ202" s="223" t="str">
        <f t="shared" ca="1" si="285"/>
        <v>-7.98541080736669-2.85722567392526i</v>
      </c>
      <c r="DK202" s="223" t="str">
        <f t="shared" ca="1" si="286"/>
        <v>4.71189475571312+7.05184884446834i</v>
      </c>
      <c r="DL202" s="223" t="str">
        <f t="shared" ca="1" si="287"/>
        <v>0.416152096705693-8.47097053155976i</v>
      </c>
      <c r="DM202" s="223" t="str">
        <f t="shared" ca="1" si="288"/>
        <v>-5.38040775234389+6.5560458153268i</v>
      </c>
      <c r="DN202" s="223" t="str">
        <f t="shared" ca="1" si="289"/>
        <v>8.22701596152886-2.06076021965091i</v>
      </c>
      <c r="DO202" s="223" t="str">
        <f t="shared" ca="1" si="290"/>
        <v>-7.83559461148191-3.24560955733464i</v>
      </c>
      <c r="DP202" s="223" t="str">
        <f t="shared" ca="1" si="291"/>
        <v>4.36020124961076+7.27455630104264i</v>
      </c>
      <c r="DQ202" s="223" t="str">
        <f t="shared" ca="1" si="292"/>
        <v>0.831301646558119-8.44034726101812i</v>
      </c>
      <c r="DR202" s="223" t="str">
        <f t="shared" ca="1" si="293"/>
        <v>-5.69561673651331+6.28414467568147i</v>
      </c>
      <c r="DS202" s="223" t="str">
        <f t="shared" ca="1" si="294"/>
        <v>8.31822287182694-1.65459740383018i</v>
      </c>
      <c r="DT202" s="223" t="str">
        <f t="shared" ca="1" si="295"/>
        <v>-7.66690178186137-3.62617448303819i</v>
      </c>
      <c r="DU202" s="223" t="str">
        <f t="shared" ca="1" si="296"/>
        <v>3.99800363679645+7.47973871430739i</v>
      </c>
      <c r="DV202" s="223" t="str">
        <f t="shared" ca="1" si="297"/>
        <v>1.24444851793082-8.3893904546377i</v>
      </c>
      <c r="DW202" s="223" t="str">
        <f t="shared" ca="1" si="298"/>
        <v>-5.9971044810871+5.9971044810868i</v>
      </c>
      <c r="DX202" s="223" t="str">
        <f t="shared" ca="1" si="299"/>
        <v>8.38939045463783-1.24444851792993i</v>
      </c>
      <c r="DY202" s="223" t="str">
        <f t="shared" ca="1" si="300"/>
        <v>-7.47973871430697-3.99800363679723i</v>
      </c>
      <c r="DZ202" s="223" t="str">
        <f t="shared" ca="1" si="301"/>
        <v>3.62617448303738+7.66690178186175i</v>
      </c>
      <c r="EA202" s="223" t="str">
        <f t="shared" ca="1" si="302"/>
        <v>1.65459740382302-8.31822287182836i</v>
      </c>
      <c r="EB202" s="223" t="str">
        <f t="shared" ca="1" si="303"/>
        <v>-6.28414467568208+5.69561673651264i</v>
      </c>
      <c r="EC202" s="223" t="str">
        <f t="shared" ca="1" si="304"/>
        <v>8.44034726101821-0.831301646557231i</v>
      </c>
      <c r="ED202" s="223" t="str">
        <f t="shared" ca="1" si="305"/>
        <v>-7.27455630104218-4.36020124961153i</v>
      </c>
      <c r="EE202" s="223" t="str">
        <f t="shared" ca="1" si="306"/>
        <v>3.24560955733381+7.83559461148225i</v>
      </c>
      <c r="EF202" s="223" t="str">
        <f t="shared" ca="1" si="307"/>
        <v>2.06076021965177-8.22701596152865i</v>
      </c>
      <c r="EG202" s="223" t="str">
        <f t="shared" ca="1" si="308"/>
        <v>-6.55604581532737+5.38040775234321i</v>
      </c>
      <c r="EH202" s="223" t="str">
        <f t="shared" ca="1" si="309"/>
        <v>8.47097053155979-0.416152096705041i</v>
      </c>
      <c r="EI202" s="223" t="str">
        <f t="shared" ca="1" si="310"/>
        <v>-7.05184884446785-4.71189475571387i</v>
      </c>
      <c r="EJ202" s="223" t="str">
        <f t="shared" ca="1" si="311"/>
        <v>2.85722567392442+7.98541080736699i</v>
      </c>
      <c r="EK202" s="223" t="str">
        <f t="shared" ca="1" si="312"/>
        <v>2.46195848360209-8.11598944917784i</v>
      </c>
      <c r="EL202" s="223" t="str">
        <f t="shared" ca="1" si="313"/>
        <v>-6.81215286636155+5.05223689463078i</v>
      </c>
      <c r="EM202" s="223" t="str">
        <f t="shared" ca="1" si="314"/>
        <v>8.48118649212163-7.97951550119087E-13i</v>
      </c>
      <c r="EN202" s="223"/>
      <c r="EO202" s="223"/>
      <c r="EP202" s="223"/>
    </row>
    <row r="203" spans="1:146" ht="15" thickBot="1">
      <c r="A203" s="257">
        <f t="shared" si="181"/>
        <v>2.0117187500000014E-3</v>
      </c>
      <c r="B203" s="256">
        <v>103</v>
      </c>
      <c r="C203" s="230">
        <f t="shared" si="182"/>
        <v>20600</v>
      </c>
      <c r="D203" s="229">
        <f t="shared" si="315"/>
        <v>129433.61732789948</v>
      </c>
      <c r="E203" s="229" t="str">
        <f t="shared" si="316"/>
        <v>129433.617327899i</v>
      </c>
      <c r="F203" s="229" t="str">
        <f t="shared" si="320"/>
        <v>0.646131369948191-0.482278801429166i</v>
      </c>
      <c r="G203" s="229" t="str">
        <f t="shared" si="321"/>
        <v>-4.11826869802478+2.31666118843298i</v>
      </c>
      <c r="H203" s="229" t="str">
        <f t="shared" si="319"/>
        <v>0.0357921097805834-0.00456740083892057i</v>
      </c>
      <c r="I203" s="229" t="str">
        <f t="shared" si="317"/>
        <v>-0.00574956488701511-0.00607723468030648i</v>
      </c>
      <c r="J203" s="255" t="str">
        <f ca="1">IMPRODUCT(1/N_FFT2,DN100)</f>
        <v>0.0504748781435711+0.00571478298435348i</v>
      </c>
      <c r="K203" s="254" t="str">
        <f t="shared" ca="1" si="318"/>
        <v>-0.000255478509707704-0.000339605195522104i</v>
      </c>
      <c r="N203" s="246">
        <f t="shared" ca="1" si="185"/>
        <v>24.481597623661255</v>
      </c>
      <c r="O203" s="223">
        <f t="shared" ca="1" si="186"/>
        <v>8.4815976236612549</v>
      </c>
      <c r="P203" s="223" t="str">
        <f t="shared" ca="1" si="187"/>
        <v>-6.93442540836802-4.88377338801426i</v>
      </c>
      <c r="Q203" s="223" t="str">
        <f t="shared" ca="1" si="188"/>
        <v>2.85736417996702+7.98579790582868i</v>
      </c>
      <c r="R203" s="223" t="str">
        <f t="shared" ca="1" si="189"/>
        <v>2.26215028999924-8.1743607893922i</v>
      </c>
      <c r="S203" s="223" t="str">
        <f t="shared" ca="1" si="190"/>
        <v>-6.55636362430695+5.38066857142872i</v>
      </c>
      <c r="T203" s="223" t="str">
        <f t="shared" ca="1" si="191"/>
        <v>8.45861636746602-0.623945027812753i</v>
      </c>
      <c r="U203" s="223" t="str">
        <f t="shared" ca="1" si="192"/>
        <v>-7.27490894032449-4.36041261346711i</v>
      </c>
      <c r="V203" s="223" t="str">
        <f t="shared" ca="1" si="193"/>
        <v>3.43709376587441+7.75395929150286i</v>
      </c>
      <c r="W203" s="223" t="str">
        <f t="shared" ca="1" si="194"/>
        <v>1.65467761161126-8.31862610358998i</v>
      </c>
      <c r="X203" s="223" t="str">
        <f t="shared" ca="1" si="195"/>
        <v>-6.14277233770494+5.84840544565981i</v>
      </c>
      <c r="Y203" s="223" t="str">
        <f t="shared" ca="1" si="196"/>
        <v>8.38979713629878-1.24450884345956i</v>
      </c>
      <c r="Z203" s="223" t="str">
        <f t="shared" ca="1" si="197"/>
        <v>-7.57596911041636-3.81342238516972i</v>
      </c>
      <c r="AA203" s="223" t="str">
        <f t="shared" ca="1" si="198"/>
        <v>3.99819744286475+7.4801012999535i</v>
      </c>
      <c r="AB203" s="223" t="str">
        <f t="shared" ca="1" si="199"/>
        <v>1.03823809188025-8.41781206218487i</v>
      </c>
      <c r="AC203" s="223" t="str">
        <f t="shared" ca="1" si="200"/>
        <v>-5.69589283557901+6.28444930405966i</v>
      </c>
      <c r="AD203" s="223" t="str">
        <f t="shared" ca="1" si="201"/>
        <v>8.2755128675361-1.85832855785534i</v>
      </c>
      <c r="AE203" s="223" t="str">
        <f t="shared" ca="1" si="202"/>
        <v>-7.83597444749704-3.2457668905622i</v>
      </c>
      <c r="AF203" s="223" t="str">
        <f t="shared" ca="1" si="203"/>
        <v>4.53763454149867+7.16570799136376i</v>
      </c>
      <c r="AG203" s="223" t="str">
        <f t="shared" ca="1" si="204"/>
        <v>0.416172269973696-8.47138116787346i</v>
      </c>
      <c r="AH203" s="223" t="str">
        <f t="shared" ca="1" si="205"/>
        <v>-5.21814679666995+6.68643718717969i</v>
      </c>
      <c r="AI203" s="223" t="str">
        <f t="shared" ca="1" si="206"/>
        <v>8.11638287753199-2.46207782878644i</v>
      </c>
      <c r="AJ203" s="223" t="str">
        <f t="shared" ca="1" si="207"/>
        <v>-8.05351596011736-2.66052230395297i</v>
      </c>
      <c r="AK203" s="223" t="str">
        <f t="shared" ca="1" si="208"/>
        <v>5.05248180539963+6.8124830903131i</v>
      </c>
      <c r="AL203" s="223" t="str">
        <f t="shared" ca="1" si="209"/>
        <v>-0.208148825521257-8.4790431250307i</v>
      </c>
      <c r="AM203" s="223" t="str">
        <f t="shared" ca="1" si="210"/>
        <v>-4.71212316815585+7.0521906878519i</v>
      </c>
      <c r="AN203" s="223" t="str">
        <f t="shared" ca="1" si="211"/>
        <v>7.91326950548984-3.05248488664247i</v>
      </c>
      <c r="AO203" s="223" t="str">
        <f t="shared" ca="1" si="212"/>
        <v>-8.22741477197209-2.06086011646393i</v>
      </c>
      <c r="AP203" s="223" t="str">
        <f t="shared" ca="1" si="213"/>
        <v>5.53994923263691+6.42234075314461i</v>
      </c>
      <c r="AQ203" s="223" t="str">
        <f t="shared" ca="1" si="214"/>
        <v>-0.831341944496992-8.44075641284691i</v>
      </c>
      <c r="AR203" s="223" t="str">
        <f t="shared" ca="1" si="215"/>
        <v>-0.831341944496992-8.44075641284691i</v>
      </c>
      <c r="AS203" s="223" t="str">
        <f t="shared" ca="1" si="216"/>
        <v>7.66727344037101-3.62635026442255i</v>
      </c>
      <c r="AT203" s="223" t="str">
        <f t="shared" ca="1" si="217"/>
        <v>-8.35672851033254-1.4500299494464i</v>
      </c>
      <c r="AU203" s="223" t="str">
        <f t="shared" ca="1" si="218"/>
        <v>5.9973951949867+5.99739519498646i</v>
      </c>
      <c r="AV203" s="223" t="str">
        <f t="shared" ca="1" si="219"/>
        <v>-1.45002994944592-8.35672851033262i</v>
      </c>
      <c r="AW203" s="223" t="str">
        <f t="shared" ca="1" si="220"/>
        <v>-3.62635026442288+7.66727344037085i</v>
      </c>
      <c r="AX203" s="223" t="str">
        <f t="shared" ca="1" si="221"/>
        <v>7.37972775616618-4.18056413592312i</v>
      </c>
      <c r="AY203" s="223" t="str">
        <f t="shared" ca="1" si="222"/>
        <v>-8.44075641284686-0.83134194449748i</v>
      </c>
      <c r="AZ203" s="223" t="str">
        <f t="shared" ca="1" si="223"/>
        <v>6.42234075314491+5.53994923263655i</v>
      </c>
      <c r="BA203" s="223" t="str">
        <f t="shared" ca="1" si="224"/>
        <v>-2.06086011646438-8.22741477197198i</v>
      </c>
      <c r="BB203" s="223" t="str">
        <f t="shared" ca="1" si="225"/>
        <v>-3.05248488664293+7.91326950548967i</v>
      </c>
      <c r="BC203" s="223" t="str">
        <f t="shared" ca="1" si="226"/>
        <v>7.05219068785402-4.71212316815269i</v>
      </c>
      <c r="BD203" s="223" t="str">
        <f t="shared" ca="1" si="227"/>
        <v>-8.47904312503069-0.208148825521687i</v>
      </c>
      <c r="BE203" s="223" t="str">
        <f t="shared" ca="1" si="228"/>
        <v>6.81248309031539+5.05248180539654i</v>
      </c>
      <c r="BF203" s="223" t="str">
        <f t="shared" ca="1" si="229"/>
        <v>-2.6605223039525-8.05351596011752i</v>
      </c>
      <c r="BG203" s="223" t="str">
        <f t="shared" ca="1" si="230"/>
        <v>-2.46207782878362+8.11638287753285i</v>
      </c>
      <c r="BH203" s="223" t="str">
        <f t="shared" ca="1" si="231"/>
        <v>6.68643718718043-5.21814679666899i</v>
      </c>
      <c r="BI203" s="223" t="str">
        <f t="shared" ca="1" si="232"/>
        <v>-8.47138116787333+0.416172269976577i</v>
      </c>
      <c r="BJ203" s="223" t="str">
        <f t="shared" ca="1" si="233"/>
        <v>7.16570799136262+4.53763454150046i</v>
      </c>
      <c r="BK203" s="223" t="str">
        <f t="shared" ca="1" si="234"/>
        <v>-3.24576689056414-7.83597444749623i</v>
      </c>
      <c r="BL203" s="223" t="str">
        <f t="shared" ca="1" si="235"/>
        <v>-1.85832855785828+8.27551286753543i</v>
      </c>
      <c r="BM203" s="223" t="str">
        <f t="shared" ca="1" si="236"/>
        <v>6.28444930405885-5.6958928355799i</v>
      </c>
      <c r="BN203" s="223" t="str">
        <f t="shared" ca="1" si="237"/>
        <v>-8.41781206218525+1.03823809187719i</v>
      </c>
      <c r="BO203" s="223" t="str">
        <f t="shared" ca="1" si="238"/>
        <v>7.48010129995371+3.99819744286436i</v>
      </c>
      <c r="BP203" s="223" t="str">
        <f t="shared" ca="1" si="239"/>
        <v>-3.81342238516627-7.57596911041809i</v>
      </c>
      <c r="BQ203" s="223" t="str">
        <f t="shared" ca="1" si="240"/>
        <v>-1.24450884345906+8.38979713629885i</v>
      </c>
      <c r="BR203" s="223" t="str">
        <f t="shared" ca="1" si="241"/>
        <v>5.84840544565706-6.14277233770755i</v>
      </c>
      <c r="BS203" s="223" t="str">
        <f t="shared" ca="1" si="242"/>
        <v>-8.31862610359008+1.65467761161075i</v>
      </c>
      <c r="BT203" s="223" t="str">
        <f t="shared" ca="1" si="243"/>
        <v>7.75395929150442+3.43709376587089i</v>
      </c>
      <c r="BU203" s="223" t="str">
        <f t="shared" ca="1" si="244"/>
        <v>-4.360412613466-7.27490894032515i</v>
      </c>
      <c r="BV203" s="223" t="str">
        <f t="shared" ca="1" si="245"/>
        <v>-0.623945027809922+8.45861636746623i</v>
      </c>
      <c r="BW203" s="223" t="str">
        <f t="shared" ca="1" si="246"/>
        <v>5.38066857143033-6.55636362430564i</v>
      </c>
      <c r="BX203" s="223" t="str">
        <f t="shared" ca="1" si="247"/>
        <v>-8.17436078939162+2.26215029000131i</v>
      </c>
      <c r="BY203" s="223" t="str">
        <f t="shared" ca="1" si="248"/>
        <v>7.98579790582784+2.85736417996937i</v>
      </c>
      <c r="BZ203" s="223" t="str">
        <f t="shared" ca="1" si="249"/>
        <v>-4.88377338801559-6.93442540836708i</v>
      </c>
      <c r="CA203" s="223" t="str">
        <f t="shared" ca="1" si="250"/>
        <v>-3.02158452127532E-12+8.48159762366125i</v>
      </c>
      <c r="CB203" s="223" t="str">
        <f t="shared" ca="1" si="251"/>
        <v>4.88377338801343-6.9344254083686i</v>
      </c>
      <c r="CC203" s="223" t="str">
        <f t="shared" ca="1" si="252"/>
        <v>-7.98579790582987+2.85736417996367i</v>
      </c>
      <c r="CD203" s="223" t="str">
        <f t="shared" ca="1" si="253"/>
        <v>8.17436078939227+2.262150289999i</v>
      </c>
      <c r="CE203" s="223" t="str">
        <f t="shared" ca="1" si="254"/>
        <v>-5.38066857142584-6.55636362430932i</v>
      </c>
      <c r="CF203" s="223" t="str">
        <f t="shared" ca="1" si="255"/>
        <v>0.623945027812309+8.45861636746605i</v>
      </c>
      <c r="CG203" s="223" t="str">
        <f t="shared" ca="1" si="256"/>
        <v>4.36041261346395-7.27490894032638i</v>
      </c>
      <c r="CH203" s="223" t="str">
        <f t="shared" ca="1" si="257"/>
        <v>-7.75395929150335+3.4370937658733i</v>
      </c>
      <c r="CI203" s="223" t="str">
        <f t="shared" ca="1" si="258"/>
        <v>8.31862610359055+1.6546776116084i</v>
      </c>
      <c r="CJ203" s="223" t="str">
        <f t="shared" ca="1" si="259"/>
        <v>-5.84840544565879-6.1427723377059i</v>
      </c>
      <c r="CK203" s="223" t="str">
        <f t="shared" ca="1" si="260"/>
        <v>1.24450884346166+8.38979713629846i</v>
      </c>
      <c r="CL203" s="223" t="str">
        <f t="shared" ca="1" si="261"/>
        <v>3.81342238517166-7.57596911041537i</v>
      </c>
      <c r="CM203" s="223" t="str">
        <f t="shared" ca="1" si="262"/>
        <v>-7.48010129995246+3.99819744286668i</v>
      </c>
      <c r="CN203" s="223" t="str">
        <f t="shared" ca="1" si="263"/>
        <v>8.41781206218451+1.03823809188319i</v>
      </c>
      <c r="CO203" s="223" t="str">
        <f t="shared" ca="1" si="264"/>
        <v>-6.28444930406047-5.69589283557812i</v>
      </c>
      <c r="CP203" s="223" t="str">
        <f t="shared" ca="1" si="265"/>
        <v>1.8583285578525+8.27551286753673i</v>
      </c>
      <c r="CQ203" s="223" t="str">
        <f t="shared" ca="1" si="266"/>
        <v>3.24576689056181-7.83597444749719i</v>
      </c>
      <c r="CR203" s="223" t="str">
        <f t="shared" ca="1" si="267"/>
        <v>-7.16570799136586+4.53763454149535i</v>
      </c>
      <c r="CS203" s="223" t="str">
        <f t="shared" ca="1" si="268"/>
        <v>8.47138116787345+0.416172269974065i</v>
      </c>
      <c r="CT203" s="223" t="str">
        <f t="shared" ca="1" si="269"/>
        <v>-6.68643718718199-5.21814679666701i</v>
      </c>
      <c r="CU203" s="223" t="str">
        <f t="shared" ca="1" si="270"/>
        <v>2.46207782878591+8.11638287753215i</v>
      </c>
      <c r="CV203" s="223" t="str">
        <f t="shared" ca="1" si="271"/>
        <v>2.66052230395012-8.05351596011831i</v>
      </c>
      <c r="CW203" s="223" t="str">
        <f t="shared" ca="1" si="272"/>
        <v>-6.81248309031389+5.05248180539856i</v>
      </c>
      <c r="CX203" s="223" t="str">
        <f t="shared" ca="1" si="273"/>
        <v>8.47904312503062-0.208148825524321i</v>
      </c>
      <c r="CY203" s="223" t="str">
        <f t="shared" ca="1" si="274"/>
        <v>-7.05219068785073-4.71212316815762i</v>
      </c>
      <c r="CZ203" s="223" t="str">
        <f t="shared" ca="1" si="275"/>
        <v>3.05248488664437+7.91326950548912i</v>
      </c>
      <c r="DA203" s="223" t="str">
        <f t="shared" ca="1" si="276"/>
        <v>2.06086011646674-8.22741477197138i</v>
      </c>
      <c r="DB203" s="223" t="str">
        <f t="shared" ca="1" si="277"/>
        <v>-6.42234075314383+5.53994923263781i</v>
      </c>
      <c r="DC203" s="223" t="str">
        <f t="shared" ca="1" si="278"/>
        <v>8.4407564128472-0.831341944493985i</v>
      </c>
      <c r="DD203" s="223" t="str">
        <f t="shared" ca="1" si="279"/>
        <v>-7.37972775616659-4.1805641359224i</v>
      </c>
      <c r="DE203" s="223" t="str">
        <f t="shared" ca="1" si="280"/>
        <v>3.62635026441906+7.66727344037267i</v>
      </c>
      <c r="DF203" s="223" t="str">
        <f t="shared" ca="1" si="281"/>
        <v>1.45002994944604-8.3567285103326i</v>
      </c>
      <c r="DG203" s="223" t="str">
        <f t="shared" ca="1" si="282"/>
        <v>-5.99739519498373+5.99739519498943i</v>
      </c>
      <c r="DH203" s="223" t="str">
        <f t="shared" ca="1" si="283"/>
        <v>8.35672851033271-1.45002994944543i</v>
      </c>
      <c r="DI203" s="223" t="str">
        <f t="shared" ca="1" si="284"/>
        <v>-7.6672734403725-3.62635026441941i</v>
      </c>
      <c r="DJ203" s="223" t="str">
        <f t="shared" ca="1" si="285"/>
        <v>4.18056413592207+7.37972775616678i</v>
      </c>
      <c r="DK203" s="223" t="str">
        <f t="shared" ca="1" si="286"/>
        <v>0.83134194449461-8.44075641284715i</v>
      </c>
      <c r="DL203" s="223" t="str">
        <f t="shared" ca="1" si="287"/>
        <v>-5.5399492326381+6.42234075314357i</v>
      </c>
      <c r="DM203" s="223" t="str">
        <f t="shared" ca="1" si="288"/>
        <v>8.22741477197148-2.06086011646637i</v>
      </c>
      <c r="DN203" s="223" t="str">
        <f t="shared" ca="1" si="289"/>
        <v>-7.91326950548889-3.05248488664496i</v>
      </c>
      <c r="DO203" s="223" t="str">
        <f t="shared" ca="1" si="290"/>
        <v>4.71212316815729+7.05219068785095i</v>
      </c>
      <c r="DP203" s="223" t="str">
        <f t="shared" ca="1" si="291"/>
        <v>0.208148825524707-8.47904312503061i</v>
      </c>
      <c r="DQ203" s="223" t="str">
        <f t="shared" ca="1" si="292"/>
        <v>-5.05248180539887+6.81248309031366i</v>
      </c>
      <c r="DR203" s="223" t="str">
        <f t="shared" ca="1" si="293"/>
        <v>8.05351596011843-2.66052230394974i</v>
      </c>
      <c r="DS203" s="223" t="str">
        <f t="shared" ca="1" si="294"/>
        <v>-8.11638287753204-2.46207782878628i</v>
      </c>
      <c r="DT203" s="223" t="str">
        <f t="shared" ca="1" si="295"/>
        <v>5.21814679666671+6.68643718718222i</v>
      </c>
      <c r="DU203" s="223" t="str">
        <f t="shared" ca="1" si="296"/>
        <v>-0.416172269973438-8.47138116787348i</v>
      </c>
      <c r="DV203" s="223" t="str">
        <f t="shared" ca="1" si="297"/>
        <v>-4.53763454149589+7.16570799136552i</v>
      </c>
      <c r="DW203" s="223" t="str">
        <f t="shared" ca="1" si="298"/>
        <v>7.83597444749744-3.24576689056124i</v>
      </c>
      <c r="DX203" s="223" t="str">
        <f t="shared" ca="1" si="299"/>
        <v>-8.27551286753665-1.85832855785288i</v>
      </c>
      <c r="DY203" s="223" t="str">
        <f t="shared" ca="1" si="300"/>
        <v>5.69589283557766+6.28444930406088i</v>
      </c>
      <c r="DZ203" s="223" t="str">
        <f t="shared" ca="1" si="301"/>
        <v>-1.03823809188281-8.41781206218456i</v>
      </c>
      <c r="EA203" s="223" t="str">
        <f t="shared" ca="1" si="302"/>
        <v>-3.99819744286702+7.48010129995229i</v>
      </c>
      <c r="EB203" s="223" t="str">
        <f t="shared" ca="1" si="303"/>
        <v>7.57596911041555-3.81342238517132i</v>
      </c>
      <c r="EC203" s="223" t="str">
        <f t="shared" ca="1" si="304"/>
        <v>-8.38979713629841-1.24450884346204i</v>
      </c>
      <c r="ED203" s="223" t="str">
        <f t="shared" ca="1" si="305"/>
        <v>6.14277233770563+5.84840544565907i</v>
      </c>
      <c r="EE203" s="223" t="str">
        <f t="shared" ca="1" si="306"/>
        <v>-1.65467761160802-8.31862610359063i</v>
      </c>
      <c r="EF203" s="223" t="str">
        <f t="shared" ca="1" si="307"/>
        <v>-3.43709376587388+7.7539592915031i</v>
      </c>
      <c r="EG203" s="223" t="str">
        <f t="shared" ca="1" si="308"/>
        <v>7.27490894032658-4.36041261346361i</v>
      </c>
      <c r="EH203" s="223" t="str">
        <f t="shared" ca="1" si="309"/>
        <v>-8.458616367466-0.623945027812935i</v>
      </c>
      <c r="EI203" s="223" t="str">
        <f t="shared" ca="1" si="310"/>
        <v>6.55636362430907+5.38066857142614i</v>
      </c>
      <c r="EJ203" s="223" t="str">
        <f t="shared" ca="1" si="311"/>
        <v>-2.2621502899984-8.17436078939243i</v>
      </c>
      <c r="EK203" s="223" t="str">
        <f t="shared" ca="1" si="312"/>
        <v>-2.85736417996404+7.98579790582974i</v>
      </c>
      <c r="EL203" s="223" t="str">
        <f t="shared" ca="1" si="313"/>
        <v>6.93442540836883-4.88377338801312i</v>
      </c>
      <c r="EM203" s="223" t="str">
        <f t="shared" ca="1" si="314"/>
        <v>-8.48159762366125+2.63504507140036E-12i</v>
      </c>
      <c r="EN203" s="223"/>
      <c r="EO203" s="223"/>
      <c r="EP203" s="223"/>
    </row>
    <row r="204" spans="1:146" ht="15" thickBot="1">
      <c r="A204" s="257">
        <f t="shared" si="181"/>
        <v>2.0312500000000014E-3</v>
      </c>
      <c r="B204" s="256">
        <v>104</v>
      </c>
      <c r="C204" s="230">
        <f t="shared" si="182"/>
        <v>20800</v>
      </c>
      <c r="D204" s="229">
        <f t="shared" si="315"/>
        <v>130690.25438933539</v>
      </c>
      <c r="E204" s="229" t="str">
        <f t="shared" si="316"/>
        <v>130690.254389335i</v>
      </c>
      <c r="F204" s="229" t="str">
        <f t="shared" si="320"/>
        <v>0.643438683049296-0.483784355246969i</v>
      </c>
      <c r="G204" s="229" t="str">
        <f t="shared" si="321"/>
        <v>-4.08977753093853+2.33707938116833i</v>
      </c>
      <c r="H204" s="229" t="str">
        <f t="shared" si="319"/>
        <v>0.0357912719218058-0.00452341184118312i</v>
      </c>
      <c r="I204" s="229" t="str">
        <f t="shared" si="317"/>
        <v>-0.00572663491053775-0.00616529904183022i</v>
      </c>
      <c r="J204" s="255" t="str">
        <f ca="1">IMPRODUCT(1/N_FFT2,DO100)</f>
        <v>0.0445882498209504-0.000146077827262329i</v>
      </c>
      <c r="K204" s="254" t="str">
        <f t="shared" ca="1" si="318"/>
        <v>-0.000256241241512886-0.000274063359512736i</v>
      </c>
      <c r="N204" s="246">
        <f t="shared" ca="1" si="185"/>
        <v>24.481980218336997</v>
      </c>
      <c r="O204" s="223">
        <f t="shared" ca="1" si="186"/>
        <v>8.4819802183369966</v>
      </c>
      <c r="P204" s="223" t="str">
        <f t="shared" ca="1" si="187"/>
        <v>-7.05250880369854-4.71233572636912i</v>
      </c>
      <c r="Q204" s="223" t="str">
        <f t="shared" ca="1" si="188"/>
        <v>3.24591330320596+7.83632791888718i</v>
      </c>
      <c r="R204" s="223" t="str">
        <f t="shared" ca="1" si="189"/>
        <v>1.65475225212981-8.3190013468163i</v>
      </c>
      <c r="S204" s="223" t="str">
        <f t="shared" ca="1" si="190"/>
        <v>-5.99766573027641+5.99766573027608i</v>
      </c>
      <c r="T204" s="223" t="str">
        <f t="shared" ca="1" si="191"/>
        <v>8.31900134681636-1.6547522521295i</v>
      </c>
      <c r="U204" s="223" t="str">
        <f t="shared" ca="1" si="192"/>
        <v>-7.83632791888703-3.24591330320632i</v>
      </c>
      <c r="V204" s="223" t="str">
        <f t="shared" ca="1" si="193"/>
        <v>4.71233572636878+7.05250880369876i</v>
      </c>
      <c r="W204" s="223" t="str">
        <f t="shared" ca="1" si="194"/>
        <v>-3.69920994089125E-13-8.481980218337i</v>
      </c>
      <c r="X204" s="223" t="str">
        <f t="shared" ca="1" si="195"/>
        <v>-4.71233572636887+7.05250880369871i</v>
      </c>
      <c r="Y204" s="223" t="str">
        <f t="shared" ca="1" si="196"/>
        <v>7.83632791888707-3.24591330320623i</v>
      </c>
      <c r="Z204" s="223" t="str">
        <f t="shared" ca="1" si="197"/>
        <v>-8.31900134681634-1.65475225212959i</v>
      </c>
      <c r="AA204" s="223" t="str">
        <f t="shared" ca="1" si="198"/>
        <v>5.99766573027634+5.99766573027615i</v>
      </c>
      <c r="AB204" s="223" t="str">
        <f t="shared" ca="1" si="199"/>
        <v>-1.65475225212985-8.31900134681629i</v>
      </c>
      <c r="AC204" s="223" t="str">
        <f t="shared" ca="1" si="200"/>
        <v>-3.24591330320595+7.83632791888718i</v>
      </c>
      <c r="AD204" s="223" t="str">
        <f t="shared" ca="1" si="201"/>
        <v>7.05250880369854-4.71233572636911i</v>
      </c>
      <c r="AE204" s="223" t="str">
        <f t="shared" ca="1" si="202"/>
        <v>-8.481980218337-1.03911331881783E-13i</v>
      </c>
      <c r="AF204" s="223" t="str">
        <f t="shared" ca="1" si="203"/>
        <v>7.05250880369843+4.71233572636929i</v>
      </c>
      <c r="AG204" s="223" t="str">
        <f t="shared" ca="1" si="204"/>
        <v>-3.24591330320582-7.83632791888724i</v>
      </c>
      <c r="AH204" s="223" t="str">
        <f t="shared" ca="1" si="205"/>
        <v>-1.65475225213006+8.31900134681625i</v>
      </c>
      <c r="AI204" s="223" t="str">
        <f t="shared" ca="1" si="206"/>
        <v>5.99766573027649-5.997665730276i</v>
      </c>
      <c r="AJ204" s="223" t="str">
        <f t="shared" ca="1" si="207"/>
        <v>-8.31900134681639+1.65475225212939i</v>
      </c>
      <c r="AK204" s="223" t="str">
        <f t="shared" ca="1" si="208"/>
        <v>7.836327918887+3.2459133032064i</v>
      </c>
      <c r="AL204" s="223" t="str">
        <f t="shared" ca="1" si="209"/>
        <v>-4.71233572636943-7.05250880369833i</v>
      </c>
      <c r="AM204" s="223" t="str">
        <f t="shared" ca="1" si="210"/>
        <v>2.66009662207341E-13+8.481980218337i</v>
      </c>
      <c r="AN204" s="223" t="str">
        <f t="shared" ca="1" si="211"/>
        <v>4.71233572636898-7.05250880369863i</v>
      </c>
      <c r="AO204" s="223" t="str">
        <f t="shared" ca="1" si="212"/>
        <v>-7.83632791888712+3.24591330320611i</v>
      </c>
      <c r="AP204" s="223" t="str">
        <f t="shared" ca="1" si="213"/>
        <v>8.31900134681633+1.65475225212969i</v>
      </c>
      <c r="AQ204" s="223" t="str">
        <f t="shared" ca="1" si="214"/>
        <v>-5.99766573027631-5.99766573027618i</v>
      </c>
      <c r="AR204" s="223" t="str">
        <f t="shared" ca="1" si="215"/>
        <v>-5.99766573027631-5.99766573027618i</v>
      </c>
      <c r="AS204" s="223" t="str">
        <f t="shared" ca="1" si="216"/>
        <v>3.24591330320605-7.83632791888714i</v>
      </c>
      <c r="AT204" s="223" t="str">
        <f t="shared" ca="1" si="217"/>
        <v>-7.05250880369863+4.71233572636898i</v>
      </c>
      <c r="AU204" s="223" t="str">
        <f t="shared" ca="1" si="218"/>
        <v>8.481980218337+2.07822663763565E-13i</v>
      </c>
      <c r="AV204" s="223" t="str">
        <f t="shared" ca="1" si="219"/>
        <v>-7.0525088036984-4.71233572636933i</v>
      </c>
      <c r="AW204" s="223" t="str">
        <f t="shared" ca="1" si="220"/>
        <v>3.24591330320567+7.8363279188873i</v>
      </c>
      <c r="AX204" s="223" t="str">
        <f t="shared" ca="1" si="221"/>
        <v>1.65475225213016-8.31900134681623i</v>
      </c>
      <c r="AY204" s="223" t="str">
        <f t="shared" ca="1" si="222"/>
        <v>-5.99766573027652+5.99766573027597i</v>
      </c>
      <c r="AZ204" s="223" t="str">
        <f t="shared" ca="1" si="223"/>
        <v>8.31900134681624-1.65475225213011i</v>
      </c>
      <c r="BA204" s="223" t="str">
        <f t="shared" ca="1" si="224"/>
        <v>-7.83632791888729-3.24591330320571i</v>
      </c>
      <c r="BB204" s="223" t="str">
        <f t="shared" ca="1" si="225"/>
        <v>4.71233572636928+7.05250880369843i</v>
      </c>
      <c r="BC204" s="223" t="str">
        <f t="shared" ca="1" si="226"/>
        <v>2.36916162985454E-12-8.481980218337i</v>
      </c>
      <c r="BD204" s="223" t="str">
        <f t="shared" ca="1" si="227"/>
        <v>-4.71233572636902+7.0525088036986i</v>
      </c>
      <c r="BE204" s="223" t="str">
        <f t="shared" ca="1" si="228"/>
        <v>7.83632791888619-3.24591330320835i</v>
      </c>
      <c r="BF204" s="223" t="str">
        <f t="shared" ca="1" si="229"/>
        <v>-8.31900134681565-1.65475225213311i</v>
      </c>
      <c r="BG204" s="223" t="str">
        <f t="shared" ca="1" si="230"/>
        <v>5.99766573027564+5.99766573027685i</v>
      </c>
      <c r="BH204" s="223" t="str">
        <f t="shared" ca="1" si="231"/>
        <v>-1.6547522521313-8.319001346816i</v>
      </c>
      <c r="BI204" s="223" t="str">
        <f t="shared" ca="1" si="232"/>
        <v>-3.24591330320225+7.83632791888872i</v>
      </c>
      <c r="BJ204" s="223" t="str">
        <f t="shared" ca="1" si="233"/>
        <v>7.05250880369962-4.71233572636749i</v>
      </c>
      <c r="BK204" s="223" t="str">
        <f t="shared" ca="1" si="234"/>
        <v>-8.481980218337+5.32019324414683E-13i</v>
      </c>
      <c r="BL204" s="223" t="str">
        <f t="shared" ca="1" si="235"/>
        <v>7.05250880370021+4.7123357263666i</v>
      </c>
      <c r="BM204" s="223" t="str">
        <f t="shared" ca="1" si="236"/>
        <v>-3.24591330320323-7.83632791888831i</v>
      </c>
      <c r="BN204" s="223" t="str">
        <f t="shared" ca="1" si="237"/>
        <v>-1.65475225213038+8.31900134681619i</v>
      </c>
      <c r="BO204" s="223" t="str">
        <f t="shared" ca="1" si="238"/>
        <v>5.99766573027488-5.9976657302776i</v>
      </c>
      <c r="BP204" s="223" t="str">
        <f t="shared" ca="1" si="239"/>
        <v>-8.31900134681708+1.65475225212587i</v>
      </c>
      <c r="BQ204" s="223" t="str">
        <f t="shared" ca="1" si="240"/>
        <v>7.8363279188866+3.24591330320736i</v>
      </c>
      <c r="BR204" s="223" t="str">
        <f t="shared" ca="1" si="241"/>
        <v>-4.71233572637-7.05250880369794i</v>
      </c>
      <c r="BS204" s="223" t="str">
        <f t="shared" ca="1" si="242"/>
        <v>3.55373646726391E-12+8.481980218337i</v>
      </c>
      <c r="BT204" s="223" t="str">
        <f t="shared" ca="1" si="243"/>
        <v>4.71233572637131-7.05250880369707i</v>
      </c>
      <c r="BU204" s="223" t="str">
        <f t="shared" ca="1" si="244"/>
        <v>-7.8363279188872+3.24591330320591i</v>
      </c>
      <c r="BV204" s="223" t="str">
        <f t="shared" ca="1" si="245"/>
        <v>8.31900134681678+1.65475225212742i</v>
      </c>
      <c r="BW204" s="223" t="str">
        <f t="shared" ca="1" si="246"/>
        <v>-5.99766573027377-5.99766573027872i</v>
      </c>
      <c r="BX204" s="223" t="str">
        <f t="shared" ca="1" si="247"/>
        <v>1.65475225212883+8.3190013468165i</v>
      </c>
      <c r="BY204" s="223" t="str">
        <f t="shared" ca="1" si="248"/>
        <v>3.24591330320479-7.83632791888766i</v>
      </c>
      <c r="BZ204" s="223" t="str">
        <f t="shared" ca="1" si="249"/>
        <v>-7.0525088036964+4.71233572637231i</v>
      </c>
      <c r="CA204" s="223" t="str">
        <f t="shared" ca="1" si="250"/>
        <v>8.481980218337+2.10315196764719E-12i</v>
      </c>
      <c r="CB204" s="223" t="str">
        <f t="shared" ca="1" si="251"/>
        <v>-7.05250880369875-4.7123357263688i</v>
      </c>
      <c r="CC204" s="223" t="str">
        <f t="shared" ca="1" si="252"/>
        <v>3.2459133032087+7.83632791888605i</v>
      </c>
      <c r="CD204" s="223" t="str">
        <f t="shared" ca="1" si="253"/>
        <v>1.65475225213296-8.31900134681567i</v>
      </c>
      <c r="CE204" s="223" t="str">
        <f t="shared" ca="1" si="254"/>
        <v>-5.99766573027675+5.99766573027574i</v>
      </c>
      <c r="CF204" s="223" t="str">
        <f t="shared" ca="1" si="255"/>
        <v>8.31900134681595-1.65475225213156i</v>
      </c>
      <c r="CG204" s="223" t="str">
        <f t="shared" ca="1" si="256"/>
        <v>-7.83632791888559-3.2459133032098i</v>
      </c>
      <c r="CH204" s="223" t="str">
        <f t="shared" ca="1" si="257"/>
        <v>4.71233572636782+7.05250880369941i</v>
      </c>
      <c r="CI204" s="223" t="str">
        <f t="shared" ca="1" si="258"/>
        <v>-9.1856517520203E-13-8.481980218337i</v>
      </c>
      <c r="CJ204" s="223" t="str">
        <f t="shared" ca="1" si="259"/>
        <v>-4.71233572636648+7.0525088037003i</v>
      </c>
      <c r="CK204" s="223" t="str">
        <f t="shared" ca="1" si="260"/>
        <v>7.83632791888821-3.24591330320348i</v>
      </c>
      <c r="CL204" s="223" t="str">
        <f t="shared" ca="1" si="261"/>
        <v>-8.31900134681627-1.65475225213i</v>
      </c>
      <c r="CM204" s="223" t="str">
        <f t="shared" ca="1" si="262"/>
        <v>5.99766573027788+5.99766573027461i</v>
      </c>
      <c r="CN204" s="223" t="str">
        <f t="shared" ca="1" si="263"/>
        <v>-1.65475225212626-8.31900134681701i</v>
      </c>
      <c r="CO204" s="223" t="str">
        <f t="shared" ca="1" si="264"/>
        <v>-3.24591330320723+7.83632791888666i</v>
      </c>
      <c r="CP204" s="223" t="str">
        <f t="shared" ca="1" si="265"/>
        <v>7.05250880369787-4.71233572637012i</v>
      </c>
      <c r="CQ204" s="223" t="str">
        <f t="shared" ca="1" si="266"/>
        <v>-8.481980218337+3.69920994089124E-12i</v>
      </c>
      <c r="CR204" s="223" t="str">
        <f t="shared" ca="1" si="267"/>
        <v>7.05250880369729+4.71233572637099i</v>
      </c>
      <c r="CS204" s="223" t="str">
        <f t="shared" ca="1" si="268"/>
        <v>-3.24591330320627-7.83632791888705i</v>
      </c>
      <c r="CT204" s="223" t="str">
        <f t="shared" ca="1" si="269"/>
        <v>-1.65475225212704+8.31900134681685i</v>
      </c>
      <c r="CU204" s="223" t="str">
        <f t="shared" ca="1" si="270"/>
        <v>5.99766573027861-5.99766573027387i</v>
      </c>
      <c r="CV204" s="223" t="str">
        <f t="shared" ca="1" si="271"/>
        <v>-8.31900134681647+1.65475225212898i</v>
      </c>
      <c r="CW204" s="223" t="str">
        <f t="shared" ca="1" si="272"/>
        <v>7.83632791888781+3.24591330320444i</v>
      </c>
      <c r="CX204" s="223" t="str">
        <f t="shared" ca="1" si="273"/>
        <v>-4.71233572636562-7.05250880370088i</v>
      </c>
      <c r="CY204" s="223" t="str">
        <f t="shared" ca="1" si="274"/>
        <v>-1.71660611685985E-12+8.481980218337i</v>
      </c>
      <c r="CZ204" s="223" t="str">
        <f t="shared" ca="1" si="275"/>
        <v>4.71233572636867-7.05250880369883i</v>
      </c>
      <c r="DA204" s="223" t="str">
        <f t="shared" ca="1" si="276"/>
        <v>-7.83632791888599+3.24591330320884i</v>
      </c>
      <c r="DB204" s="223" t="str">
        <f t="shared" ca="1" si="277"/>
        <v>8.31900134681575+1.65475225213258i</v>
      </c>
      <c r="DC204" s="223" t="str">
        <f t="shared" ca="1" si="278"/>
        <v>-5.99766573027601-5.99766573027648i</v>
      </c>
      <c r="DD204" s="223" t="str">
        <f t="shared" ca="1" si="279"/>
        <v>1.65475225213195+8.31900134681588i</v>
      </c>
      <c r="DE204" s="223" t="str">
        <f t="shared" ca="1" si="280"/>
        <v>3.24591330320966-7.83632791888565i</v>
      </c>
      <c r="DF204" s="223" t="str">
        <f t="shared" ca="1" si="281"/>
        <v>-7.05250880369932+4.71233572636794i</v>
      </c>
      <c r="DG204" s="223" t="str">
        <f t="shared" ca="1" si="282"/>
        <v>8.481980218337-1.06403864882937E-12i</v>
      </c>
      <c r="DH204" s="223" t="str">
        <f t="shared" ca="1" si="283"/>
        <v>-7.05250880370051-4.71233572636616i</v>
      </c>
      <c r="DI204" s="223" t="str">
        <f t="shared" ca="1" si="284"/>
        <v>3.24591330320383+7.83632791888806i</v>
      </c>
      <c r="DJ204" s="223" t="str">
        <f t="shared" ca="1" si="285"/>
        <v>1.65475225212986-8.31900134681629i</v>
      </c>
      <c r="DK204" s="223" t="str">
        <f t="shared" ca="1" si="286"/>
        <v>-5.99766573027451+5.99766573027798i</v>
      </c>
      <c r="DL204" s="223" t="str">
        <f t="shared" ca="1" si="287"/>
        <v>8.31900134681698-1.65475225212639i</v>
      </c>
      <c r="DM204" s="223" t="str">
        <f t="shared" ca="1" si="288"/>
        <v>-7.83632791888671-3.24591330320709i</v>
      </c>
      <c r="DN204" s="223" t="str">
        <f t="shared" ca="1" si="289"/>
        <v>4.71233572637045+7.05250880369765i</v>
      </c>
      <c r="DO204" s="223" t="str">
        <f t="shared" ca="1" si="290"/>
        <v>-3.84468341451858E-12-8.481980218337i</v>
      </c>
      <c r="DP204" s="223" t="str">
        <f t="shared" ca="1" si="291"/>
        <v>-4.71233572637087+7.05250880369737i</v>
      </c>
      <c r="DQ204" s="223" t="str">
        <f t="shared" ca="1" si="292"/>
        <v>7.83632791888691-3.24591330320662i</v>
      </c>
      <c r="DR204" s="223" t="str">
        <f t="shared" ca="1" si="293"/>
        <v>-8.31900134681688-1.65475225212689i</v>
      </c>
      <c r="DS204" s="223" t="str">
        <f t="shared" ca="1" si="294"/>
        <v>5.99766573027415+5.99766573027833i</v>
      </c>
      <c r="DT204" s="223" t="str">
        <f t="shared" ca="1" si="295"/>
        <v>-1.65475225212912-8.31900134681644i</v>
      </c>
      <c r="DU204" s="223" t="str">
        <f t="shared" ca="1" si="296"/>
        <v>-3.24591330320408+7.83632791888796i</v>
      </c>
      <c r="DV204" s="223" t="str">
        <f t="shared" ca="1" si="297"/>
        <v>7.05250880370066-4.71233572636594i</v>
      </c>
      <c r="DW204" s="223" t="str">
        <f t="shared" ca="1" si="298"/>
        <v>-8.481980218337-1.57113264323251E-12i</v>
      </c>
      <c r="DX204" s="223" t="str">
        <f t="shared" ca="1" si="299"/>
        <v>7.05250880369891+4.71233572636856i</v>
      </c>
      <c r="DY204" s="223" t="str">
        <f t="shared" ca="1" si="300"/>
        <v>-3.24591330320919-7.83632791888584i</v>
      </c>
      <c r="DZ204" s="223" t="str">
        <f t="shared" ca="1" si="301"/>
        <v>-1.6547522521322+8.31900134681583i</v>
      </c>
      <c r="EA204" s="223" t="str">
        <f t="shared" ca="1" si="302"/>
        <v>5.99766573027637-5.99766573027611i</v>
      </c>
      <c r="EB204" s="223" t="str">
        <f t="shared" ca="1" si="303"/>
        <v>-8.3190013468158+1.65475225213232i</v>
      </c>
      <c r="EC204" s="223" t="str">
        <f t="shared" ca="1" si="304"/>
        <v>7.8363279188857+3.24591330320953i</v>
      </c>
      <c r="ED204" s="223" t="str">
        <f t="shared" ca="1" si="305"/>
        <v>-4.71233572636826-7.05250880369911i</v>
      </c>
      <c r="EE204" s="223" t="str">
        <f t="shared" ca="1" si="306"/>
        <v>1.20951212245671E-12+8.481980218337i</v>
      </c>
      <c r="EF204" s="223" t="str">
        <f t="shared" ca="1" si="307"/>
        <v>4.71233572636584-7.05250880370072i</v>
      </c>
      <c r="EG204" s="223" t="str">
        <f t="shared" ca="1" si="308"/>
        <v>-7.83632791888791+3.24591330320419i</v>
      </c>
      <c r="EH204" s="223" t="str">
        <f t="shared" ca="1" si="309"/>
        <v>8.31900134681637+1.65475225212948i</v>
      </c>
      <c r="EI204" s="223" t="str">
        <f t="shared" ca="1" si="310"/>
        <v>-5.99766573027808-5.99766573027441i</v>
      </c>
      <c r="EJ204" s="223" t="str">
        <f t="shared" ca="1" si="311"/>
        <v>1.65475225212654+8.31900134681695i</v>
      </c>
      <c r="EK204" s="223" t="str">
        <f t="shared" ca="1" si="312"/>
        <v>3.24591330320651-7.83632791888695i</v>
      </c>
      <c r="EL204" s="223" t="str">
        <f t="shared" ca="1" si="313"/>
        <v>-7.05250880369757+4.71233572637056i</v>
      </c>
      <c r="EM204" s="223" t="str">
        <f t="shared" ca="1" si="314"/>
        <v>8.481980218337-4.47230164246593E-12i</v>
      </c>
      <c r="EN204" s="223"/>
      <c r="EO204" s="223"/>
      <c r="EP204" s="223"/>
    </row>
    <row r="205" spans="1:146" ht="15" thickBot="1">
      <c r="A205" s="257">
        <f t="shared" si="181"/>
        <v>2.0507812500000014E-3</v>
      </c>
      <c r="B205" s="256">
        <v>105</v>
      </c>
      <c r="C205" s="230">
        <f t="shared" si="182"/>
        <v>21000</v>
      </c>
      <c r="D205" s="229">
        <f t="shared" si="315"/>
        <v>131946.89145077131</v>
      </c>
      <c r="E205" s="229" t="str">
        <f t="shared" si="316"/>
        <v>131946.891450771i</v>
      </c>
      <c r="F205" s="229" t="str">
        <f t="shared" si="320"/>
        <v>0.640733890565919-0.485284713173153i</v>
      </c>
      <c r="G205" s="229" t="str">
        <f t="shared" si="321"/>
        <v>-4.06124761445502+2.356895117342i</v>
      </c>
      <c r="H205" s="229" t="str">
        <f t="shared" si="319"/>
        <v>0.0357904499322943-0.0044802551113204i</v>
      </c>
      <c r="I205" s="229" t="str">
        <f t="shared" si="317"/>
        <v>-0.00570356562869402-0.00625357673890499i</v>
      </c>
      <c r="J205" s="255" t="str">
        <f ca="1">IMPRODUCT(1/N_FFT2,DP100)</f>
        <v>0.0172157290250695-0.00571514611557301i</v>
      </c>
      <c r="K205" s="254" t="str">
        <f t="shared" ca="1" si="318"/>
        <v>-0.000133931145148087-0.0000750631716267198i</v>
      </c>
      <c r="N205" s="246">
        <f t="shared" ca="1" si="185"/>
        <v>24.482336132622038</v>
      </c>
      <c r="O205" s="223">
        <f t="shared" ca="1" si="186"/>
        <v>8.4823361326220397</v>
      </c>
      <c r="P205" s="223" t="str">
        <f t="shared" ca="1" si="187"/>
        <v>-7.16633192329216-4.5380296420351i</v>
      </c>
      <c r="Q205" s="223" t="str">
        <f t="shared" ca="1" si="188"/>
        <v>3.62666601769024+7.66794104456445i</v>
      </c>
      <c r="R205" s="223" t="str">
        <f t="shared" ca="1" si="189"/>
        <v>1.03832849326099-8.41854501721454i</v>
      </c>
      <c r="S205" s="223" t="str">
        <f t="shared" ca="1" si="190"/>
        <v>-5.38113707655411+6.55693449945324i</v>
      </c>
      <c r="T205" s="223" t="str">
        <f t="shared" ca="1" si="191"/>
        <v>8.05421719518714-2.66075396072939i</v>
      </c>
      <c r="U205" s="223" t="str">
        <f t="shared" ca="1" si="192"/>
        <v>-8.2281311487448-2.06103955950416i</v>
      </c>
      <c r="V205" s="223" t="str">
        <f t="shared" ca="1" si="193"/>
        <v>5.84891467753086+6.14330720066557i</v>
      </c>
      <c r="W205" s="223" t="str">
        <f t="shared" ca="1" si="194"/>
        <v>-1.65482168756213-8.31935042230819i</v>
      </c>
      <c r="X205" s="223" t="str">
        <f t="shared" ca="1" si="195"/>
        <v>-3.05275067235202+7.91395852903209i</v>
      </c>
      <c r="Y205" s="223" t="str">
        <f t="shared" ca="1" si="196"/>
        <v>6.81307626627229-5.05292173467417i</v>
      </c>
      <c r="Z205" s="223" t="str">
        <f t="shared" ca="1" si="197"/>
        <v>-8.45935287540482+0.623999355901607i</v>
      </c>
      <c r="AA205" s="223" t="str">
        <f t="shared" ca="1" si="198"/>
        <v>7.48075260670965+3.99854557357949i</v>
      </c>
      <c r="AB205" s="223" t="str">
        <f t="shared" ca="1" si="199"/>
        <v>-4.18092814565476-7.38037032320582i</v>
      </c>
      <c r="AC205" s="223" t="str">
        <f t="shared" ca="1" si="200"/>
        <v>-0.416208506891019+8.47211878726785i</v>
      </c>
      <c r="AD205" s="223" t="str">
        <f t="shared" ca="1" si="201"/>
        <v>4.88419862752305-6.93502920207892i</v>
      </c>
      <c r="AE205" s="223" t="str">
        <f t="shared" ca="1" si="202"/>
        <v>-7.83665674081056+3.24604950570595i</v>
      </c>
      <c r="AF205" s="223" t="str">
        <f t="shared" ca="1" si="203"/>
        <v>8.35745614670035+1.45015620633292i</v>
      </c>
      <c r="AG205" s="223" t="str">
        <f t="shared" ca="1" si="204"/>
        <v>-6.28499650310539-5.69638878788469i</v>
      </c>
      <c r="AH205" s="223" t="str">
        <f t="shared" ca="1" si="205"/>
        <v>2.26234725976085+8.1750725466529i</v>
      </c>
      <c r="AI205" s="223" t="str">
        <f t="shared" ca="1" si="206"/>
        <v>2.46229220662242-8.11708958654467i</v>
      </c>
      <c r="AJ205" s="223" t="str">
        <f t="shared" ca="1" si="207"/>
        <v>-6.42289995866314+5.54043160663413i</v>
      </c>
      <c r="AK205" s="223" t="str">
        <f t="shared" ca="1" si="208"/>
        <v>8.39052765201523-1.24461720522948i</v>
      </c>
      <c r="AL205" s="223" t="str">
        <f t="shared" ca="1" si="209"/>
        <v>-7.7546344435997-3.43739304021559i</v>
      </c>
      <c r="AM205" s="223" t="str">
        <f t="shared" ca="1" si="210"/>
        <v>4.71253346175172+7.05280473561091i</v>
      </c>
      <c r="AN205" s="223" t="str">
        <f t="shared" ca="1" si="211"/>
        <v>-0.208166949438548-8.47978141156639i</v>
      </c>
      <c r="AO205" s="223" t="str">
        <f t="shared" ca="1" si="212"/>
        <v>-4.36079228295034+7.27554238058897i</v>
      </c>
      <c r="AP205" s="223" t="str">
        <f t="shared" ca="1" si="213"/>
        <v>7.57662876456675-3.81375442716559i</v>
      </c>
      <c r="AQ205" s="223" t="str">
        <f t="shared" ca="1" si="214"/>
        <v>-8.4414913656852-0.831414331033377i</v>
      </c>
      <c r="AR205" s="223" t="str">
        <f t="shared" ca="1" si="215"/>
        <v>-8.4414913656852-0.831414331033377i</v>
      </c>
      <c r="AS205" s="223" t="str">
        <f t="shared" ca="1" si="216"/>
        <v>-2.85761297614245-7.98649324455782i</v>
      </c>
      <c r="AT205" s="223" t="str">
        <f t="shared" ca="1" si="217"/>
        <v>-1.85849036608491+8.2762334323021i</v>
      </c>
      <c r="AU205" s="223" t="str">
        <f t="shared" ca="1" si="218"/>
        <v>5.99791739968054-5.99791739968089i</v>
      </c>
      <c r="AV205" s="223" t="str">
        <f t="shared" ca="1" si="219"/>
        <v>-8.27623343230202+1.85849036608528i</v>
      </c>
      <c r="AW205" s="223" t="str">
        <f t="shared" ca="1" si="220"/>
        <v>7.9864932445577+2.85761297614277i</v>
      </c>
      <c r="AX205" s="223" t="str">
        <f t="shared" ca="1" si="221"/>
        <v>-5.21860115071251-6.68701938808073i</v>
      </c>
      <c r="AY205" s="223" t="str">
        <f t="shared" ca="1" si="222"/>
        <v>0.831414331033879+8.44149136568515i</v>
      </c>
      <c r="AZ205" s="223" t="str">
        <f t="shared" ca="1" si="223"/>
        <v>3.81375442716525-7.57662876456692i</v>
      </c>
      <c r="BA205" s="223" t="str">
        <f t="shared" ca="1" si="224"/>
        <v>-7.27554238058915+4.36079228295005i</v>
      </c>
      <c r="BB205" s="223" t="str">
        <f t="shared" ca="1" si="225"/>
        <v>8.47978141156634+0.208166949440696i</v>
      </c>
      <c r="BC205" s="223" t="str">
        <f t="shared" ca="1" si="226"/>
        <v>-7.05280473561069-4.71253346175206i</v>
      </c>
      <c r="BD205" s="223" t="str">
        <f t="shared" ca="1" si="227"/>
        <v>3.43739304021606+7.75463444359949i</v>
      </c>
      <c r="BE205" s="223" t="str">
        <f t="shared" ca="1" si="228"/>
        <v>1.24461720522821-8.39052765201541i</v>
      </c>
      <c r="BF205" s="223" t="str">
        <f t="shared" ca="1" si="229"/>
        <v>-5.54043160663248+6.42289995866457i</v>
      </c>
      <c r="BG205" s="223" t="str">
        <f t="shared" ca="1" si="230"/>
        <v>8.11708958654381-2.46229220662526i</v>
      </c>
      <c r="BH205" s="223" t="str">
        <f t="shared" ca="1" si="231"/>
        <v>-8.17507254665191-2.26234725976443i</v>
      </c>
      <c r="BI205" s="223" t="str">
        <f t="shared" ca="1" si="232"/>
        <v>5.69638878788252+6.28499650310736i</v>
      </c>
      <c r="BJ205" s="223" t="str">
        <f t="shared" ca="1" si="233"/>
        <v>-1.45015620633092-8.3574561467007i</v>
      </c>
      <c r="BK205" s="223" t="str">
        <f t="shared" ca="1" si="234"/>
        <v>-3.2460495057071+7.83665674081008i</v>
      </c>
      <c r="BL205" s="223" t="str">
        <f t="shared" ca="1" si="235"/>
        <v>6.93502920207864-4.88419862752345i</v>
      </c>
      <c r="BM205" s="223" t="str">
        <f t="shared" ca="1" si="236"/>
        <v>-8.47211878726779+0.416208506892303i</v>
      </c>
      <c r="BN205" s="223" t="str">
        <f t="shared" ca="1" si="237"/>
        <v>7.38037032320685+4.18092814565297i</v>
      </c>
      <c r="BO205" s="223" t="str">
        <f t="shared" ca="1" si="238"/>
        <v>-3.99854557358219-7.48075260670821i</v>
      </c>
      <c r="BP205" s="223" t="str">
        <f t="shared" ca="1" si="239"/>
        <v>-0.623999355906184+8.45935287540448i</v>
      </c>
      <c r="BQ205" s="223" t="str">
        <f t="shared" ca="1" si="240"/>
        <v>5.05292173467655-6.81307626627053i</v>
      </c>
      <c r="BR205" s="223" t="str">
        <f t="shared" ca="1" si="241"/>
        <v>-7.91395852903287+3.05275067234999i</v>
      </c>
      <c r="BS205" s="223" t="str">
        <f t="shared" ca="1" si="242"/>
        <v>8.31935042230796+1.65482168756326i</v>
      </c>
      <c r="BT205" s="223" t="str">
        <f t="shared" ca="1" si="243"/>
        <v>-6.14330720066531-5.84891467753113i</v>
      </c>
      <c r="BU205" s="223" t="str">
        <f t="shared" ca="1" si="244"/>
        <v>2.06103955950537+8.22813114874449i</v>
      </c>
      <c r="BV205" s="223" t="str">
        <f t="shared" ca="1" si="245"/>
        <v>2.66075396072724-8.05421719518785i</v>
      </c>
      <c r="BW205" s="223" t="str">
        <f t="shared" ca="1" si="246"/>
        <v>-6.5569344994513+5.38113707655647i</v>
      </c>
      <c r="BX205" s="223" t="str">
        <f t="shared" ca="1" si="247"/>
        <v>8.41854501721404-1.03832849326503i</v>
      </c>
      <c r="BY205" s="223" t="str">
        <f t="shared" ca="1" si="248"/>
        <v>-7.66794104456299-3.62666601769332i</v>
      </c>
      <c r="BZ205" s="223" t="str">
        <f t="shared" ca="1" si="249"/>
        <v>4.53802964203329+7.1663319232933i</v>
      </c>
      <c r="CA205" s="223" t="str">
        <f t="shared" ca="1" si="250"/>
        <v>1.18463282053184E-12-8.48233613262204i</v>
      </c>
      <c r="CB205" s="223" t="str">
        <f t="shared" ca="1" si="251"/>
        <v>-4.53802964203529+7.16633192329203i</v>
      </c>
      <c r="CC205" s="223" t="str">
        <f t="shared" ca="1" si="252"/>
        <v>7.66794104456411-3.62666601769096i</v>
      </c>
      <c r="CD205" s="223" t="str">
        <f t="shared" ca="1" si="253"/>
        <v>-8.41854501721478-1.03832849325901i</v>
      </c>
      <c r="CE205" s="223" t="str">
        <f t="shared" ca="1" si="254"/>
        <v>6.55693449945515+5.38113707655177i</v>
      </c>
      <c r="CF205" s="223" t="str">
        <f t="shared" ca="1" si="255"/>
        <v>-2.660753960733-8.05421719518595i</v>
      </c>
      <c r="CG205" s="223" t="str">
        <f t="shared" ca="1" si="256"/>
        <v>-2.0610395595079+8.22813114874385i</v>
      </c>
      <c r="CH205" s="223" t="str">
        <f t="shared" ca="1" si="257"/>
        <v>6.14330720066695-5.84891467752942i</v>
      </c>
      <c r="CI205" s="223" t="str">
        <f t="shared" ca="1" si="258"/>
        <v>-8.31935042230843+1.65482168756094i</v>
      </c>
      <c r="CJ205" s="223" t="str">
        <f t="shared" ca="1" si="259"/>
        <v>7.91395852903193+3.05275067235242i</v>
      </c>
      <c r="CK205" s="223" t="str">
        <f t="shared" ca="1" si="260"/>
        <v>-5.05292173467445-6.81307626627208i</v>
      </c>
      <c r="CL205" s="223" t="str">
        <f t="shared" ca="1" si="261"/>
        <v>0.623999355903821+8.45935287540466i</v>
      </c>
      <c r="CM205" s="223" t="str">
        <f t="shared" ca="1" si="262"/>
        <v>3.99854557357684-7.48075260671107i</v>
      </c>
      <c r="CN205" s="223" t="str">
        <f t="shared" ca="1" si="263"/>
        <v>-7.38037032320397+4.18092814565804i</v>
      </c>
      <c r="CO205" s="223" t="str">
        <f t="shared" ca="1" si="264"/>
        <v>8.47211878726767+0.416208506894911i</v>
      </c>
      <c r="CP205" s="223" t="str">
        <f t="shared" ca="1" si="265"/>
        <v>-6.93502920207727-4.8841986275254i</v>
      </c>
      <c r="CQ205" s="223" t="str">
        <f t="shared" ca="1" si="266"/>
        <v>3.2460495057048+7.83665674081103i</v>
      </c>
      <c r="CR205" s="223" t="str">
        <f t="shared" ca="1" si="267"/>
        <v>1.45015620633337-8.35745614670028i</v>
      </c>
      <c r="CS205" s="223" t="str">
        <f t="shared" ca="1" si="268"/>
        <v>-5.69638878788428+6.28499650310576i</v>
      </c>
      <c r="CT205" s="223" t="str">
        <f t="shared" ca="1" si="269"/>
        <v>8.17507254665254-2.26234725976215i</v>
      </c>
      <c r="CU205" s="223" t="str">
        <f t="shared" ca="1" si="270"/>
        <v>-8.11708958654553-2.46229220661957i</v>
      </c>
      <c r="CV205" s="223" t="str">
        <f t="shared" ca="1" si="271"/>
        <v>5.54043160663698+6.42289995866068i</v>
      </c>
      <c r="CW205" s="223" t="str">
        <f t="shared" ca="1" si="272"/>
        <v>-1.24461720522587-8.39052765201576i</v>
      </c>
      <c r="CX205" s="223" t="str">
        <f t="shared" ca="1" si="273"/>
        <v>-3.43739304021822+7.75463444359854i</v>
      </c>
      <c r="CY205" s="223" t="str">
        <f t="shared" ca="1" si="274"/>
        <v>7.05280473561208-4.71253346174999i</v>
      </c>
      <c r="CZ205" s="223" t="str">
        <f t="shared" ca="1" si="275"/>
        <v>-8.4797814115664+0.208166949438086i</v>
      </c>
      <c r="DA205" s="223" t="str">
        <f t="shared" ca="1" si="276"/>
        <v>7.27554238058922+4.36079228294991i</v>
      </c>
      <c r="DB205" s="223" t="str">
        <f t="shared" ca="1" si="277"/>
        <v>-3.81375442716679-7.57662876456614i</v>
      </c>
      <c r="DC205" s="223" t="str">
        <f t="shared" ca="1" si="278"/>
        <v>-0.831414331031318+8.4414913656854i</v>
      </c>
      <c r="DD205" s="223" t="str">
        <f t="shared" ca="1" si="279"/>
        <v>5.21860115070972-6.6870193880829i</v>
      </c>
      <c r="DE205" s="223" t="str">
        <f t="shared" ca="1" si="280"/>
        <v>-7.98649324455907+2.85761297613896i</v>
      </c>
      <c r="DF205" s="223" t="str">
        <f t="shared" ca="1" si="281"/>
        <v>8.27623343230147+1.85849036608772i</v>
      </c>
      <c r="DG205" s="223" t="str">
        <f t="shared" ca="1" si="282"/>
        <v>-5.99791739967937-5.99791739968206i</v>
      </c>
      <c r="DH205" s="223" t="str">
        <f t="shared" ca="1" si="283"/>
        <v>1.85849036608425+8.27623343230225i</v>
      </c>
      <c r="DI205" s="223" t="str">
        <f t="shared" ca="1" si="284"/>
        <v>2.8576129761423-7.98649324455787i</v>
      </c>
      <c r="DJ205" s="223" t="str">
        <f t="shared" ca="1" si="285"/>
        <v>-6.68701938807989+5.21860115071357i</v>
      </c>
      <c r="DK205" s="223" t="str">
        <f t="shared" ca="1" si="286"/>
        <v>8.44149136568494-0.831414331035938i</v>
      </c>
      <c r="DL205" s="223" t="str">
        <f t="shared" ca="1" si="287"/>
        <v>-7.57662876456823-3.81375442716264i</v>
      </c>
      <c r="DM205" s="223" t="str">
        <f t="shared" ca="1" si="288"/>
        <v>4.36079228294686+7.27554238059106i</v>
      </c>
      <c r="DN205" s="223" t="str">
        <f t="shared" ca="1" si="289"/>
        <v>0.20816694944188-8.4797814115663i</v>
      </c>
      <c r="DO205" s="223" t="str">
        <f t="shared" ca="1" si="290"/>
        <v>-4.71253346175315+7.05280473560996i</v>
      </c>
      <c r="DP205" s="223" t="str">
        <f t="shared" ca="1" si="291"/>
        <v>7.75463444360007-3.43739304021475i</v>
      </c>
      <c r="DQ205" s="223" t="str">
        <f t="shared" ca="1" si="292"/>
        <v>-8.39052765201521-1.24461720522962i</v>
      </c>
      <c r="DR205" s="223" t="str">
        <f t="shared" ca="1" si="293"/>
        <v>6.42289995866387+5.54043160663328i</v>
      </c>
      <c r="DS205" s="223" t="str">
        <f t="shared" ca="1" si="294"/>
        <v>-2.46229220662425-8.11708958654411i</v>
      </c>
      <c r="DT205" s="223" t="str">
        <f t="shared" ca="1" si="295"/>
        <v>-2.26234725975744+8.17507254665385i</v>
      </c>
      <c r="DU205" s="223" t="str">
        <f t="shared" ca="1" si="296"/>
        <v>6.28499650310832-5.69638878788147i</v>
      </c>
      <c r="DV205" s="223" t="str">
        <f t="shared" ca="1" si="297"/>
        <v>-8.35745614670088+1.45015620632987i</v>
      </c>
      <c r="DW205" s="223" t="str">
        <f t="shared" ca="1" si="298"/>
        <v>7.83665674080968+3.24604950570808i</v>
      </c>
      <c r="DX205" s="223" t="str">
        <f t="shared" ca="1" si="299"/>
        <v>-4.88419862752249-6.93502920207931i</v>
      </c>
      <c r="DY205" s="223" t="str">
        <f t="shared" ca="1" si="300"/>
        <v>0.416208506891121+8.47211878726785i</v>
      </c>
      <c r="DZ205" s="223" t="str">
        <f t="shared" ca="1" si="301"/>
        <v>4.18092814565399-7.38037032320626i</v>
      </c>
      <c r="EA205" s="223" t="str">
        <f t="shared" ca="1" si="302"/>
        <v>-7.48075260670888+3.99854557358094i</v>
      </c>
      <c r="EB205" s="223" t="str">
        <f t="shared" ca="1" si="303"/>
        <v>8.459352875405+0.623999355899191i</v>
      </c>
      <c r="EC205" s="223" t="str">
        <f t="shared" ca="1" si="304"/>
        <v>-6.81307626627499-5.05292173467053i</v>
      </c>
      <c r="ED205" s="223" t="str">
        <f t="shared" ca="1" si="305"/>
        <v>3.05275067234889+7.91395852903329i</v>
      </c>
      <c r="EE205" s="223" t="str">
        <f t="shared" ca="1" si="306"/>
        <v>1.65482168756466-8.31935042230768i</v>
      </c>
      <c r="EF205" s="223" t="str">
        <f t="shared" ca="1" si="307"/>
        <v>-5.84891467753217+6.14330720066433i</v>
      </c>
      <c r="EG205" s="223" t="str">
        <f t="shared" ca="1" si="308"/>
        <v>8.22813114874472-2.06103955950445i</v>
      </c>
      <c r="EH205" s="223" t="str">
        <f t="shared" ca="1" si="309"/>
        <v>-8.05421719518748-2.66075396072836i</v>
      </c>
      <c r="EI205" s="223" t="str">
        <f t="shared" ca="1" si="310"/>
        <v>5.38113707655555+6.55693449945206i</v>
      </c>
      <c r="EJ205" s="223" t="str">
        <f t="shared" ca="1" si="311"/>
        <v>-1.03832849326386-8.41854501721419i</v>
      </c>
      <c r="EK205" s="223" t="str">
        <f t="shared" ca="1" si="312"/>
        <v>-3.62666601768676+7.6679410445661i</v>
      </c>
      <c r="EL205" s="223" t="str">
        <f t="shared" ca="1" si="313"/>
        <v>7.16633192329393-4.53802964203229i</v>
      </c>
      <c r="EM205" s="223" t="str">
        <f t="shared" ca="1" si="314"/>
        <v>-8.48233613262204-2.36926564106368E-12i</v>
      </c>
      <c r="EN205" s="223"/>
      <c r="EO205" s="223"/>
      <c r="EP205" s="223"/>
    </row>
    <row r="206" spans="1:146" ht="15" thickBot="1">
      <c r="A206" s="257">
        <f t="shared" si="181"/>
        <v>2.0703125000000014E-3</v>
      </c>
      <c r="B206" s="256">
        <v>106</v>
      </c>
      <c r="C206" s="230">
        <f t="shared" si="182"/>
        <v>21200</v>
      </c>
      <c r="D206" s="229">
        <f t="shared" si="315"/>
        <v>133203.52851220724</v>
      </c>
      <c r="E206" s="229" t="str">
        <f t="shared" si="316"/>
        <v>133203.528512207i</v>
      </c>
      <c r="F206" s="229" t="str">
        <f t="shared" si="320"/>
        <v>0.638017270658873-0.486779264370937i</v>
      </c>
      <c r="G206" s="229" t="str">
        <f t="shared" si="321"/>
        <v>-4.03269131847093+2.37611819230059i</v>
      </c>
      <c r="H206" s="229" t="str">
        <f t="shared" si="319"/>
        <v>0.035789643242885-0.00443790700258811i</v>
      </c>
      <c r="I206" s="229" t="str">
        <f t="shared" si="317"/>
        <v>-0.00568035428900796-0.00634207696138035i</v>
      </c>
      <c r="J206" s="255" t="str">
        <f ca="1">IMPRODUCT(1/N_FFT2,DQ100)</f>
        <v>0.0216165417952534+0.000133908172429163i</v>
      </c>
      <c r="K206" s="254" t="str">
        <f t="shared" ca="1" si="318"/>
        <v>-0.000121940359964884-0.000137854417565983i</v>
      </c>
      <c r="N206" s="246">
        <f t="shared" ca="1" si="185"/>
        <v>24.482667034187124</v>
      </c>
      <c r="O206" s="223">
        <f t="shared" ca="1" si="186"/>
        <v>8.4826670341871253</v>
      </c>
      <c r="P206" s="223" t="str">
        <f t="shared" ca="1" si="187"/>
        <v>-7.27582620432846-4.36096240035296i</v>
      </c>
      <c r="Q206" s="223" t="str">
        <f t="shared" ca="1" si="188"/>
        <v>3.99870155949723+7.48104443583645i</v>
      </c>
      <c r="R206" s="223" t="str">
        <f t="shared" ca="1" si="189"/>
        <v>0.416224743461442-8.4724492902475i</v>
      </c>
      <c r="S206" s="223" t="str">
        <f t="shared" ca="1" si="190"/>
        <v>-4.71271730081097+7.0530798702072i</v>
      </c>
      <c r="T206" s="223" t="str">
        <f t="shared" ca="1" si="191"/>
        <v>7.66824017603649-3.62680749633956i</v>
      </c>
      <c r="U206" s="223" t="str">
        <f t="shared" ca="1" si="192"/>
        <v>-8.44182067386878-0.831446765058725i</v>
      </c>
      <c r="V206" s="223" t="str">
        <f t="shared" ca="1" si="193"/>
        <v>6.81334204890152+5.05311885250638i</v>
      </c>
      <c r="W206" s="223" t="str">
        <f t="shared" ca="1" si="194"/>
        <v>-3.24617613625309-7.83696245399364i</v>
      </c>
      <c r="X206" s="223" t="str">
        <f t="shared" ca="1" si="195"/>
        <v>-1.24466575857337+8.39085497207049i</v>
      </c>
      <c r="Y206" s="223" t="str">
        <f t="shared" ca="1" si="196"/>
        <v>5.3813469982845-6.55719028982226i</v>
      </c>
      <c r="Z206" s="223" t="str">
        <f t="shared" ca="1" si="197"/>
        <v>-7.98680480296261+2.85772445352215i</v>
      </c>
      <c r="AA206" s="223" t="str">
        <f t="shared" ca="1" si="198"/>
        <v>8.31967496569251+1.6548862432549i</v>
      </c>
      <c r="AB206" s="223" t="str">
        <f t="shared" ca="1" si="199"/>
        <v>-6.28524168499226-5.69661100779408i</v>
      </c>
      <c r="AC206" s="223" t="str">
        <f t="shared" ca="1" si="200"/>
        <v>2.46238826227636+8.11740623959948i</v>
      </c>
      <c r="AD206" s="223" t="str">
        <f t="shared" ca="1" si="201"/>
        <v>2.06111996202637-8.22845213360456i</v>
      </c>
      <c r="AE206" s="223" t="str">
        <f t="shared" ca="1" si="202"/>
        <v>-5.99815138242105+5.99815138242155i</v>
      </c>
      <c r="AF206" s="223" t="str">
        <f t="shared" ca="1" si="203"/>
        <v>8.22845213360461-2.06111996202618i</v>
      </c>
      <c r="AG206" s="223" t="str">
        <f t="shared" ca="1" si="204"/>
        <v>-8.11740623959967-2.46238826227573i</v>
      </c>
      <c r="AH206" s="223" t="str">
        <f t="shared" ca="1" si="205"/>
        <v>5.69661100779393+6.28524168499239i</v>
      </c>
      <c r="AI206" s="223" t="str">
        <f t="shared" ca="1" si="206"/>
        <v>-1.65488624325474-8.31967496569254i</v>
      </c>
      <c r="AJ206" s="223" t="str">
        <f t="shared" ca="1" si="207"/>
        <v>-2.8577244535223+7.98680480296255i</v>
      </c>
      <c r="AK206" s="223" t="str">
        <f t="shared" ca="1" si="208"/>
        <v>6.55719028982237-5.38134699828438i</v>
      </c>
      <c r="AL206" s="223" t="str">
        <f t="shared" ca="1" si="209"/>
        <v>-8.39085497207051+1.24466575857321i</v>
      </c>
      <c r="AM206" s="223" t="str">
        <f t="shared" ca="1" si="210"/>
        <v>7.83696245399356+3.24617613625327i</v>
      </c>
      <c r="AN206" s="223" t="str">
        <f t="shared" ca="1" si="211"/>
        <v>-5.05311885250628-6.8133420489016i</v>
      </c>
      <c r="AO206" s="223" t="str">
        <f t="shared" ca="1" si="212"/>
        <v>0.831446765058548+8.4418206738688i</v>
      </c>
      <c r="AP206" s="223" t="str">
        <f t="shared" ca="1" si="213"/>
        <v>3.62680749633967-7.66824017603644i</v>
      </c>
      <c r="AQ206" s="223" t="str">
        <f t="shared" ca="1" si="214"/>
        <v>-7.05307987020729+4.71271730081083i</v>
      </c>
      <c r="AR206" s="223" t="str">
        <f t="shared" ca="1" si="215"/>
        <v>-7.05307987020729+4.71271730081083i</v>
      </c>
      <c r="AS206" s="223" t="str">
        <f t="shared" ca="1" si="216"/>
        <v>-7.48104443583633-3.99870155949745i</v>
      </c>
      <c r="AT206" s="223" t="str">
        <f t="shared" ca="1" si="217"/>
        <v>4.36096240035315+7.27582620432835i</v>
      </c>
      <c r="AU206" s="223" t="str">
        <f t="shared" ca="1" si="218"/>
        <v>1.33017900205396E-13-8.48266703418713i</v>
      </c>
      <c r="AV206" s="223" t="str">
        <f t="shared" ca="1" si="219"/>
        <v>-4.36096240035276+7.27582620432859i</v>
      </c>
      <c r="AW206" s="223" t="str">
        <f t="shared" ca="1" si="220"/>
        <v>7.48104443583651-3.9987015594971i</v>
      </c>
      <c r="AX206" s="223" t="str">
        <f t="shared" ca="1" si="221"/>
        <v>-8.47244929024752-0.416224743461101i</v>
      </c>
      <c r="AY206" s="223" t="str">
        <f t="shared" ca="1" si="222"/>
        <v>7.05307987020707+4.71271730081115i</v>
      </c>
      <c r="AZ206" s="223" t="str">
        <f t="shared" ca="1" si="223"/>
        <v>-3.62680749634019-7.66824017603619i</v>
      </c>
      <c r="BA206" s="223" t="str">
        <f t="shared" ca="1" si="224"/>
        <v>-0.831446765058932+8.44182067386876i</v>
      </c>
      <c r="BB206" s="223" t="str">
        <f t="shared" ca="1" si="225"/>
        <v>5.05311885250513-6.81334204890245i</v>
      </c>
      <c r="BC206" s="223" t="str">
        <f t="shared" ca="1" si="226"/>
        <v>-7.83696245399338+3.24617613625369i</v>
      </c>
      <c r="BD206" s="223" t="str">
        <f t="shared" ca="1" si="227"/>
        <v>8.3908549720706+1.24466575857264i</v>
      </c>
      <c r="BE206" s="223" t="str">
        <f t="shared" ca="1" si="228"/>
        <v>-6.55719028982216-5.38134699828462i</v>
      </c>
      <c r="BF206" s="223" t="str">
        <f t="shared" ca="1" si="229"/>
        <v>2.85772445352194+7.98680480296268i</v>
      </c>
      <c r="BG206" s="223" t="str">
        <f t="shared" ca="1" si="230"/>
        <v>1.65488624325589-8.31967496569231i</v>
      </c>
      <c r="BH206" s="223" t="str">
        <f t="shared" ca="1" si="231"/>
        <v>-5.69661100779485+6.28524168499156i</v>
      </c>
      <c r="BI206" s="223" t="str">
        <f t="shared" ca="1" si="232"/>
        <v>8.11740623960001-2.46238826227462i</v>
      </c>
      <c r="BJ206" s="223" t="str">
        <f t="shared" ca="1" si="233"/>
        <v>-8.2284521336041-2.06111996202819i</v>
      </c>
      <c r="BK206" s="223" t="str">
        <f t="shared" ca="1" si="234"/>
        <v>5.99815138241958+5.99815138242301i</v>
      </c>
      <c r="BL206" s="223" t="str">
        <f t="shared" ca="1" si="235"/>
        <v>-2.06111996202359-8.22845213360525i</v>
      </c>
      <c r="BM206" s="223" t="str">
        <f t="shared" ca="1" si="236"/>
        <v>-2.46238826227903+8.11740623959867i</v>
      </c>
      <c r="BN206" s="223" t="str">
        <f t="shared" ca="1" si="237"/>
        <v>6.28524168499482-5.69661100779125i</v>
      </c>
      <c r="BO206" s="223" t="str">
        <f t="shared" ca="1" si="238"/>
        <v>-8.31967496569324+1.65488624325124i</v>
      </c>
      <c r="BP206" s="223" t="str">
        <f t="shared" ca="1" si="239"/>
        <v>7.98680480296393+2.85772445351845i</v>
      </c>
      <c r="BQ206" s="223" t="str">
        <f t="shared" ca="1" si="240"/>
        <v>-5.38134699828758-6.55719028981974i</v>
      </c>
      <c r="BR206" s="223" t="str">
        <f t="shared" ca="1" si="241"/>
        <v>1.2446657585763+8.39085497207005i</v>
      </c>
      <c r="BS206" s="223" t="str">
        <f t="shared" ca="1" si="242"/>
        <v>3.24617613625027-7.8369624539948i</v>
      </c>
      <c r="BT206" s="223" t="str">
        <f t="shared" ca="1" si="243"/>
        <v>-6.81334204890018+5.0531188525082i</v>
      </c>
      <c r="BU206" s="223" t="str">
        <f t="shared" ca="1" si="244"/>
        <v>8.44182067386858-0.831446765060814i</v>
      </c>
      <c r="BV206" s="223" t="str">
        <f t="shared" ca="1" si="245"/>
        <v>-7.66824017603706-3.62680749633837i</v>
      </c>
      <c r="BW206" s="223" t="str">
        <f t="shared" ca="1" si="246"/>
        <v>4.71271730081212+7.05307987020643i</v>
      </c>
      <c r="BX206" s="223" t="str">
        <f t="shared" ca="1" si="247"/>
        <v>-0.416224743462388-8.47244929024746i</v>
      </c>
      <c r="BY206" s="223" t="str">
        <f t="shared" ca="1" si="248"/>
        <v>-3.99870155949692+7.48104443583661i</v>
      </c>
      <c r="BZ206" s="223" t="str">
        <f t="shared" ca="1" si="249"/>
        <v>7.27582620432842-4.36096240035303i</v>
      </c>
      <c r="CA206" s="223" t="str">
        <f t="shared" ca="1" si="250"/>
        <v>-8.48266703418713-2.66035800410792E-13i</v>
      </c>
      <c r="CB206" s="223" t="str">
        <f t="shared" ca="1" si="251"/>
        <v>7.27582620432802+4.3609624003537i</v>
      </c>
      <c r="CC206" s="223" t="str">
        <f t="shared" ca="1" si="252"/>
        <v>-3.99870155949624-7.48104443583697i</v>
      </c>
      <c r="CD206" s="223" t="str">
        <f t="shared" ca="1" si="253"/>
        <v>-0.41622474346292+8.47244929024743i</v>
      </c>
      <c r="CE206" s="223" t="str">
        <f t="shared" ca="1" si="254"/>
        <v>4.71271730081277-7.05307987020599i</v>
      </c>
      <c r="CF206" s="223" t="str">
        <f t="shared" ca="1" si="255"/>
        <v>-7.66824017603739+3.62680749633768i</v>
      </c>
      <c r="CG206" s="223" t="str">
        <f t="shared" ca="1" si="256"/>
        <v>8.4418206738685+0.831446765061583i</v>
      </c>
      <c r="CH206" s="223" t="str">
        <f t="shared" ca="1" si="257"/>
        <v>-6.81334204889985-5.05311885250863i</v>
      </c>
      <c r="CI206" s="223" t="str">
        <f t="shared" ca="1" si="258"/>
        <v>3.24617613624956+7.8369624539951i</v>
      </c>
      <c r="CJ206" s="223" t="str">
        <f t="shared" ca="1" si="259"/>
        <v>1.24466575857706-8.39085497206993i</v>
      </c>
      <c r="CK206" s="223" t="str">
        <f t="shared" ca="1" si="260"/>
        <v>-5.38134699828147+6.55719028982475i</v>
      </c>
      <c r="CL206" s="223" t="str">
        <f t="shared" ca="1" si="261"/>
        <v>7.98680480296127-2.8577244535259i</v>
      </c>
      <c r="CM206" s="223" t="str">
        <f t="shared" ca="1" si="262"/>
        <v>-8.31967496569309-1.654886243252i</v>
      </c>
      <c r="CN206" s="223" t="str">
        <f t="shared" ca="1" si="263"/>
        <v>6.28524168499431+5.69661100779182i</v>
      </c>
      <c r="CO206" s="223" t="str">
        <f t="shared" ca="1" si="264"/>
        <v>-2.46238826227853-8.11740623959882i</v>
      </c>
      <c r="CP206" s="223" t="str">
        <f t="shared" ca="1" si="265"/>
        <v>-2.06111996202435+8.22845213360507i</v>
      </c>
      <c r="CQ206" s="223" t="str">
        <f t="shared" ca="1" si="266"/>
        <v>5.99815138242012-5.99815138242247i</v>
      </c>
      <c r="CR206" s="223" t="str">
        <f t="shared" ca="1" si="267"/>
        <v>-8.22845213360426+2.06111996202756i</v>
      </c>
      <c r="CS206" s="223" t="str">
        <f t="shared" ca="1" si="268"/>
        <v>8.11740623959986+2.46238826227512i</v>
      </c>
      <c r="CT206" s="223" t="str">
        <f t="shared" ca="1" si="269"/>
        <v>-5.69661100779427-6.28524168499208i</v>
      </c>
      <c r="CU206" s="223" t="str">
        <f t="shared" ca="1" si="270"/>
        <v>1.65488624325524+8.31967496569244i</v>
      </c>
      <c r="CV206" s="223" t="str">
        <f t="shared" ca="1" si="271"/>
        <v>2.85772445352255-7.98680480296246i</v>
      </c>
      <c r="CW206" s="223" t="str">
        <f t="shared" ca="1" si="272"/>
        <v>-6.55719028982265+5.38134699828403i</v>
      </c>
      <c r="CX206" s="223" t="str">
        <f t="shared" ca="1" si="273"/>
        <v>8.39085497207069-1.244665758572i</v>
      </c>
      <c r="CY206" s="223" t="str">
        <f t="shared" ca="1" si="274"/>
        <v>-7.83696245399314-3.24617613625429i</v>
      </c>
      <c r="CZ206" s="223" t="str">
        <f t="shared" ca="1" si="275"/>
        <v>5.05311885250451+6.81334204890291i</v>
      </c>
      <c r="DA206" s="223" t="str">
        <f t="shared" ca="1" si="276"/>
        <v>-0.831446765056483-8.441820673869i</v>
      </c>
      <c r="DB206" s="223" t="str">
        <f t="shared" ca="1" si="277"/>
        <v>-3.62680749634231+7.66824017603519i</v>
      </c>
      <c r="DC206" s="223" t="str">
        <f t="shared" ca="1" si="278"/>
        <v>7.05307987020884-4.7127173008085i</v>
      </c>
      <c r="DD206" s="223" t="str">
        <f t="shared" ca="1" si="279"/>
        <v>-8.47244929024768+0.416224743457801i</v>
      </c>
      <c r="DE206" s="223" t="str">
        <f t="shared" ca="1" si="280"/>
        <v>7.48104443583455+3.99870155950076i</v>
      </c>
      <c r="DF206" s="223" t="str">
        <f t="shared" ca="1" si="281"/>
        <v>-4.36096240035654-7.27582620432632i</v>
      </c>
      <c r="DG206" s="223" t="str">
        <f t="shared" ca="1" si="282"/>
        <v>3.82005450809314E-12+8.48266703418713i</v>
      </c>
      <c r="DH206" s="223" t="str">
        <f t="shared" ca="1" si="283"/>
        <v>4.36096240035019-7.27582620433012i</v>
      </c>
      <c r="DI206" s="223" t="str">
        <f t="shared" ca="1" si="284"/>
        <v>-7.48104443583505+3.99870155949985i</v>
      </c>
      <c r="DJ206" s="223" t="str">
        <f t="shared" ca="1" si="285"/>
        <v>8.47244929024762+0.416224743459079i</v>
      </c>
      <c r="DK206" s="223" t="str">
        <f t="shared" ca="1" si="286"/>
        <v>-7.05307987020827-4.71271730080937i</v>
      </c>
      <c r="DL206" s="223" t="str">
        <f t="shared" ca="1" si="287"/>
        <v>3.62680749634137+7.66824017603564i</v>
      </c>
      <c r="DM206" s="223" t="str">
        <f t="shared" ca="1" si="288"/>
        <v>0.831446765057517-8.4418206738689i</v>
      </c>
      <c r="DN206" s="223" t="str">
        <f t="shared" ca="1" si="289"/>
        <v>-5.05311885250535+6.81334204890229i</v>
      </c>
      <c r="DO206" s="223" t="str">
        <f t="shared" ca="1" si="290"/>
        <v>7.83696245399344-3.24617613625356i</v>
      </c>
      <c r="DP206" s="223" t="str">
        <f t="shared" ca="1" si="291"/>
        <v>-8.3908549720705-1.24466575857326i</v>
      </c>
      <c r="DQ206" s="223" t="str">
        <f t="shared" ca="1" si="292"/>
        <v>6.55719028982184+5.38134699828502i</v>
      </c>
      <c r="DR206" s="223" t="str">
        <f t="shared" ca="1" si="293"/>
        <v>-2.85772445352157-7.98680480296281i</v>
      </c>
      <c r="DS206" s="223" t="str">
        <f t="shared" ca="1" si="294"/>
        <v>-1.65488624325627+8.31967496569224i</v>
      </c>
      <c r="DT206" s="223" t="str">
        <f t="shared" ca="1" si="295"/>
        <v>5.69661100779505-6.28524168499139i</v>
      </c>
      <c r="DU206" s="223" t="str">
        <f t="shared" ca="1" si="296"/>
        <v>-8.11740623960009+2.46238826227436i</v>
      </c>
      <c r="DV206" s="223" t="str">
        <f t="shared" ca="1" si="297"/>
        <v>8.22845213360407+2.06111996202834i</v>
      </c>
      <c r="DW206" s="223" t="str">
        <f t="shared" ca="1" si="298"/>
        <v>-5.99815138241922-5.99815138242337i</v>
      </c>
      <c r="DX206" s="223" t="str">
        <f t="shared" ca="1" si="299"/>
        <v>2.0611199620231+8.22845213360538i</v>
      </c>
      <c r="DY206" s="223" t="str">
        <f t="shared" ca="1" si="300"/>
        <v>2.46238826227953-8.11740623959853i</v>
      </c>
      <c r="DZ206" s="223" t="str">
        <f t="shared" ca="1" si="301"/>
        <v>-6.285241684995+5.69661100779105i</v>
      </c>
      <c r="EA206" s="223" t="str">
        <f t="shared" ca="1" si="302"/>
        <v>8.31967496569169-1.65488624325902i</v>
      </c>
      <c r="EB206" s="223" t="str">
        <f t="shared" ca="1" si="303"/>
        <v>-7.98680480296376-2.85772445351893i</v>
      </c>
      <c r="EC206" s="223" t="str">
        <f t="shared" ca="1" si="304"/>
        <v>5.38134699828719+6.55719028982006i</v>
      </c>
      <c r="ED206" s="223" t="str">
        <f t="shared" ca="1" si="305"/>
        <v>-1.24466575857604-8.39085497207009i</v>
      </c>
      <c r="EE206" s="223" t="str">
        <f t="shared" ca="1" si="306"/>
        <v>-3.24617613625052+7.8369624539947i</v>
      </c>
      <c r="EF206" s="223" t="str">
        <f t="shared" ca="1" si="307"/>
        <v>6.81334204890033-5.05311885250799i</v>
      </c>
      <c r="EG206" s="223" t="str">
        <f t="shared" ca="1" si="308"/>
        <v>-8.44182067386858+0.831446765060789i</v>
      </c>
      <c r="EH206" s="223" t="str">
        <f t="shared" ca="1" si="309"/>
        <v>7.66824017603683+3.62680749633883i</v>
      </c>
      <c r="EI206" s="223" t="str">
        <f t="shared" ca="1" si="310"/>
        <v>-4.7127173008117-7.05307987020671i</v>
      </c>
      <c r="EJ206" s="223" t="str">
        <f t="shared" ca="1" si="311"/>
        <v>0.416224743461882+8.47244929024749i</v>
      </c>
      <c r="EK206" s="223" t="str">
        <f t="shared" ca="1" si="312"/>
        <v>3.99870155949716-7.48104443583648i</v>
      </c>
      <c r="EL206" s="223" t="str">
        <f t="shared" ca="1" si="313"/>
        <v>-7.27582620432855+4.3609624003528i</v>
      </c>
      <c r="EM206" s="223" t="str">
        <f t="shared" ca="1" si="314"/>
        <v>8.48266703418713+5.32071600821583E-13i</v>
      </c>
      <c r="EN206" s="223"/>
      <c r="EO206" s="223"/>
      <c r="EP206" s="223"/>
    </row>
    <row r="207" spans="1:146" ht="15" thickBot="1">
      <c r="A207" s="257">
        <f t="shared" si="181"/>
        <v>2.0898437500000014E-3</v>
      </c>
      <c r="B207" s="256">
        <v>107</v>
      </c>
      <c r="C207" s="230">
        <f t="shared" si="182"/>
        <v>21400</v>
      </c>
      <c r="D207" s="229">
        <f t="shared" si="315"/>
        <v>134460.16557364314</v>
      </c>
      <c r="E207" s="229" t="str">
        <f t="shared" si="316"/>
        <v>134460.165573643i</v>
      </c>
      <c r="F207" s="229" t="str">
        <f t="shared" si="320"/>
        <v>0.635289101384842-0.488267423232412i</v>
      </c>
      <c r="G207" s="229" t="str">
        <f t="shared" si="321"/>
        <v>-4.00412049175022+2.39475841740439i</v>
      </c>
      <c r="H207" s="229" t="str">
        <f t="shared" si="319"/>
        <v>0.0357888513127671-0.00439634475269397i</v>
      </c>
      <c r="I207" s="229" t="str">
        <f t="shared" si="317"/>
        <v>-0.00565699825508015-0.00643080883387577i</v>
      </c>
      <c r="J207" s="255" t="str">
        <f ca="1">IMPRODUCT(1/N_FFT2,DR100)</f>
        <v>0.0475288762304816+0.00571547899614664i</v>
      </c>
      <c r="K207" s="254" t="str">
        <f t="shared" ca="1" si="318"/>
        <v>-0.000232115617083504-0.000337981571835318i</v>
      </c>
      <c r="N207" s="246">
        <f t="shared" ca="1" si="185"/>
        <v>24.482974423192065</v>
      </c>
      <c r="O207" s="223">
        <f t="shared" ca="1" si="186"/>
        <v>8.482974423192065</v>
      </c>
      <c r="P207" s="223" t="str">
        <f t="shared" ca="1" si="187"/>
        <v>-7.38092569152735-4.18124275792285i</v>
      </c>
      <c r="Q207" s="223" t="str">
        <f t="shared" ca="1" si="188"/>
        <v>4.36112042988398+7.27608986067237i</v>
      </c>
      <c r="R207" s="223" t="str">
        <f t="shared" ca="1" si="189"/>
        <v>-0.20818261387355-8.48041950989522i</v>
      </c>
      <c r="S207" s="223" t="str">
        <f t="shared" ca="1" si="190"/>
        <v>-3.99884646167091+7.48131552873642i</v>
      </c>
      <c r="T207" s="223" t="str">
        <f t="shared" ca="1" si="191"/>
        <v>7.16687118535584-4.53837112597095i</v>
      </c>
      <c r="U207" s="223" t="str">
        <f t="shared" ca="1" si="192"/>
        <v>-8.47275630898893+0.416239826324953i</v>
      </c>
      <c r="V207" s="223" t="str">
        <f t="shared" ca="1" si="193"/>
        <v>7.57719890121507+3.81404140983759i</v>
      </c>
      <c r="W207" s="223" t="str">
        <f t="shared" ca="1" si="194"/>
        <v>-4.71288807699183-7.05333545482412i</v>
      </c>
      <c r="X207" s="223" t="str">
        <f t="shared" ca="1" si="195"/>
        <v>0.624046311469608+8.45998943649884i</v>
      </c>
      <c r="Y207" s="223" t="str">
        <f t="shared" ca="1" si="196"/>
        <v>3.62693892207441-7.66851805240573i</v>
      </c>
      <c r="Z207" s="223" t="str">
        <f t="shared" ca="1" si="197"/>
        <v>-6.93555105875513+4.88456616046208i</v>
      </c>
      <c r="AA207" s="223" t="str">
        <f t="shared" ca="1" si="198"/>
        <v>8.44212658271164-0.831476894449987i</v>
      </c>
      <c r="AB207" s="223" t="str">
        <f t="shared" ca="1" si="199"/>
        <v>-7.7552179750656-3.43765170192534i</v>
      </c>
      <c r="AC207" s="223" t="str">
        <f t="shared" ca="1" si="200"/>
        <v>5.05330196392227+6.8135889460658i</v>
      </c>
      <c r="AD207" s="223" t="str">
        <f t="shared" ca="1" si="201"/>
        <v>-1.03840662684091-8.41917850754239i</v>
      </c>
      <c r="AE207" s="223" t="str">
        <f t="shared" ca="1" si="202"/>
        <v>-3.24629376893232+7.83724644440392i</v>
      </c>
      <c r="AF207" s="223" t="str">
        <f t="shared" ca="1" si="203"/>
        <v>6.68752258217135-5.21899384723521i</v>
      </c>
      <c r="AG207" s="223" t="str">
        <f t="shared" ca="1" si="204"/>
        <v>-8.39115903405365+1.24471086190752i</v>
      </c>
      <c r="AH207" s="223" t="str">
        <f t="shared" ca="1" si="205"/>
        <v>7.91455404953734+3.0529803899604i</v>
      </c>
      <c r="AI207" s="223" t="str">
        <f t="shared" ca="1" si="206"/>
        <v>-5.38154200380531-6.55742790473596i</v>
      </c>
      <c r="AJ207" s="223" t="str">
        <f t="shared" ca="1" si="207"/>
        <v>1.45026532969448+8.35808504012832i</v>
      </c>
      <c r="AK207" s="223" t="str">
        <f t="shared" ca="1" si="208"/>
        <v>2.85782800975908-7.98709422325587i</v>
      </c>
      <c r="AL207" s="223" t="str">
        <f t="shared" ca="1" si="209"/>
        <v>-6.42338327792933+5.54084852070048i</v>
      </c>
      <c r="AM207" s="223" t="str">
        <f t="shared" ca="1" si="210"/>
        <v>8.3199764483039-1.65494621187491i</v>
      </c>
      <c r="AN207" s="223" t="str">
        <f t="shared" ca="1" si="211"/>
        <v>-8.0548232700707-2.66095418082655i</v>
      </c>
      <c r="AO207" s="223" t="str">
        <f t="shared" ca="1" si="212"/>
        <v>5.69681743763313+6.28546944522124i</v>
      </c>
      <c r="AP207" s="223" t="str">
        <f t="shared" ca="1" si="213"/>
        <v>-1.85863021634058-8.27685621377082i</v>
      </c>
      <c r="AQ207" s="223" t="str">
        <f t="shared" ca="1" si="214"/>
        <v>-2.46247749259416+8.11770039253716i</v>
      </c>
      <c r="AR207" s="223" t="str">
        <f t="shared" ca="1" si="215"/>
        <v>-2.46247749259416+8.11770039253716i</v>
      </c>
      <c r="AS207" s="223" t="str">
        <f t="shared" ca="1" si="216"/>
        <v>-8.22875031054632+2.06119465146174i</v>
      </c>
      <c r="AT207" s="223" t="str">
        <f t="shared" ca="1" si="217"/>
        <v>8.17568771582727+2.26251749999902i</v>
      </c>
      <c r="AU207" s="223" t="str">
        <f t="shared" ca="1" si="218"/>
        <v>-5.9983687392713-5.998368739271i</v>
      </c>
      <c r="AV207" s="223" t="str">
        <f t="shared" ca="1" si="219"/>
        <v>2.26251749999872+8.17568771582736i</v>
      </c>
      <c r="AW207" s="223" t="str">
        <f t="shared" ca="1" si="220"/>
        <v>2.06119465146205-8.22875031054625i</v>
      </c>
      <c r="AX207" s="223" t="str">
        <f t="shared" ca="1" si="221"/>
        <v>-5.84935480475864+6.14376948074859i</v>
      </c>
      <c r="AY207" s="223" t="str">
        <f t="shared" ca="1" si="222"/>
        <v>8.11770039253724-2.46247749259387i</v>
      </c>
      <c r="AZ207" s="223" t="str">
        <f t="shared" ca="1" si="223"/>
        <v>-8.27685621377093-1.85863021634005i</v>
      </c>
      <c r="BA207" s="223" t="str">
        <f t="shared" ca="1" si="224"/>
        <v>6.2854694452216+5.69681743763274i</v>
      </c>
      <c r="BB207" s="223" t="str">
        <f t="shared" ca="1" si="225"/>
        <v>-2.66095418082225-8.05482327007213i</v>
      </c>
      <c r="BC207" s="223" t="str">
        <f t="shared" ca="1" si="226"/>
        <v>-1.65494621187274+8.31997644830433i</v>
      </c>
      <c r="BD207" s="223" t="str">
        <f t="shared" ca="1" si="227"/>
        <v>5.54084852070012-6.42338327792963i</v>
      </c>
      <c r="BE207" s="223" t="str">
        <f t="shared" ca="1" si="228"/>
        <v>-7.98709422325626+2.85782800975799i</v>
      </c>
      <c r="BF207" s="223" t="str">
        <f t="shared" ca="1" si="229"/>
        <v>8.35808504012784+1.45026532969728i</v>
      </c>
      <c r="BG207" s="223" t="str">
        <f t="shared" ca="1" si="230"/>
        <v>-6.55742790473848-5.38154200380224i</v>
      </c>
      <c r="BH207" s="223" t="str">
        <f t="shared" ca="1" si="231"/>
        <v>3.05298038996168+7.91455404953685i</v>
      </c>
      <c r="BI207" s="223" t="str">
        <f t="shared" ca="1" si="232"/>
        <v>1.24471086190783-8.3911590340536i</v>
      </c>
      <c r="BJ207" s="223" t="str">
        <f t="shared" ca="1" si="233"/>
        <v>-5.21899384723683+6.68752258217009i</v>
      </c>
      <c r="BK207" s="223" t="str">
        <f t="shared" ca="1" si="234"/>
        <v>7.83724644440534-3.24629376892891i</v>
      </c>
      <c r="BL207" s="223" t="str">
        <f t="shared" ca="1" si="235"/>
        <v>-8.41917850754276-1.03840662683787i</v>
      </c>
      <c r="BM207" s="223" t="str">
        <f t="shared" ca="1" si="236"/>
        <v>6.81358894606608+5.0533019639219i</v>
      </c>
      <c r="BN207" s="223" t="str">
        <f t="shared" ca="1" si="237"/>
        <v>-3.43765170192418-7.75521797506612i</v>
      </c>
      <c r="BO207" s="223" t="str">
        <f t="shared" ca="1" si="238"/>
        <v>-0.831476894452937+8.44212658271135i</v>
      </c>
      <c r="BP207" s="223" t="str">
        <f t="shared" ca="1" si="239"/>
        <v>4.88456616045884-6.93555105875742i</v>
      </c>
      <c r="BQ207" s="223" t="str">
        <f t="shared" ca="1" si="240"/>
        <v>-7.66851805240476+3.62693892207644i</v>
      </c>
      <c r="BR207" s="223" t="str">
        <f t="shared" ca="1" si="241"/>
        <v>8.45998943649888+0.624046311469077i</v>
      </c>
      <c r="BS207" s="223" t="str">
        <f t="shared" ca="1" si="242"/>
        <v>-7.05333545482298-4.71288807699355i</v>
      </c>
      <c r="BT207" s="223" t="str">
        <f t="shared" ca="1" si="243"/>
        <v>3.81404140983422+7.57719890121676i</v>
      </c>
      <c r="BU207" s="223" t="str">
        <f t="shared" ca="1" si="244"/>
        <v>0.416239826321773-8.47275630898909i</v>
      </c>
      <c r="BV207" s="223" t="str">
        <f t="shared" ca="1" si="245"/>
        <v>-4.53837112596973+7.16687118535662i</v>
      </c>
      <c r="BW207" s="223" t="str">
        <f t="shared" ca="1" si="246"/>
        <v>7.48131552873655-3.99884646167068i</v>
      </c>
      <c r="BX207" s="223" t="str">
        <f t="shared" ca="1" si="247"/>
        <v>-8.48041950989516-0.208182613875971i</v>
      </c>
      <c r="BY207" s="223" t="str">
        <f t="shared" ca="1" si="248"/>
        <v>7.27608986067019+4.36112042988762i</v>
      </c>
      <c r="BZ207" s="223" t="str">
        <f t="shared" ca="1" si="249"/>
        <v>-4.18124275792486-7.38092569152621i</v>
      </c>
      <c r="CA207" s="223" t="str">
        <f t="shared" ca="1" si="250"/>
        <v>4.11530447597256E-13+8.48297442319206i</v>
      </c>
      <c r="CB207" s="223" t="str">
        <f t="shared" ca="1" si="251"/>
        <v>4.18124275792393-7.38092569152673i</v>
      </c>
      <c r="CC207" s="223" t="str">
        <f t="shared" ca="1" si="252"/>
        <v>-7.27608986067398+4.36112042988129i</v>
      </c>
      <c r="CD207" s="223" t="str">
        <f t="shared" ca="1" si="253"/>
        <v>8.48041950989514-0.208182613877035i</v>
      </c>
      <c r="CE207" s="223" t="str">
        <f t="shared" ca="1" si="254"/>
        <v>-7.48131552873705-3.99884646166974i</v>
      </c>
      <c r="CF207" s="223" t="str">
        <f t="shared" ca="1" si="255"/>
        <v>4.53837112597063+7.16687118535605i</v>
      </c>
      <c r="CG207" s="223" t="str">
        <f t="shared" ca="1" si="256"/>
        <v>-0.416239826322836-8.47275630898903i</v>
      </c>
      <c r="CH207" s="223" t="str">
        <f t="shared" ca="1" si="257"/>
        <v>-3.81404140984081+7.57719890121345i</v>
      </c>
      <c r="CI207" s="223" t="str">
        <f t="shared" ca="1" si="258"/>
        <v>7.05333545482238-4.71288807699443i</v>
      </c>
      <c r="CJ207" s="223" t="str">
        <f t="shared" ca="1" si="259"/>
        <v>-8.4599894364988+0.624046311470138i</v>
      </c>
      <c r="CK207" s="223" t="str">
        <f t="shared" ca="1" si="260"/>
        <v>7.66851805240522+3.62693892207548i</v>
      </c>
      <c r="CL207" s="223" t="str">
        <f t="shared" ca="1" si="261"/>
        <v>-4.88456616045971-6.9355510587568i</v>
      </c>
      <c r="CM207" s="223" t="str">
        <f t="shared" ca="1" si="262"/>
        <v>0.831476894453755+8.44212658271127i</v>
      </c>
      <c r="CN207" s="223" t="str">
        <f t="shared" ca="1" si="263"/>
        <v>3.4376517019232-7.75521797506655i</v>
      </c>
      <c r="CO207" s="223" t="str">
        <f t="shared" ca="1" si="264"/>
        <v>-6.81358894606544+5.05330196392275i</v>
      </c>
      <c r="CP207" s="223" t="str">
        <f t="shared" ca="1" si="265"/>
        <v>8.41917850754263-1.03840662683892i</v>
      </c>
      <c r="CQ207" s="223" t="str">
        <f t="shared" ca="1" si="266"/>
        <v>-7.83724644440252-3.24629376893572i</v>
      </c>
      <c r="CR207" s="223" t="str">
        <f t="shared" ca="1" si="267"/>
        <v>5.21899384723757+6.6875225821695i</v>
      </c>
      <c r="CS207" s="223" t="str">
        <f t="shared" ca="1" si="268"/>
        <v>-1.24471086190876-8.39115903405347i</v>
      </c>
      <c r="CT207" s="223" t="str">
        <f t="shared" ca="1" si="269"/>
        <v>-3.05298038996058+7.91455404953728i</v>
      </c>
      <c r="CU207" s="223" t="str">
        <f t="shared" ca="1" si="270"/>
        <v>6.55742790473773-5.38154200380316i</v>
      </c>
      <c r="CV207" s="223" t="str">
        <f t="shared" ca="1" si="271"/>
        <v>-8.35808504012766+1.45026532969833i</v>
      </c>
      <c r="CW207" s="223" t="str">
        <f t="shared" ca="1" si="272"/>
        <v>7.98709422325661+2.85782800975699i</v>
      </c>
      <c r="CX207" s="223" t="str">
        <f t="shared" ca="1" si="273"/>
        <v>-5.54084852070083-6.42338327792902i</v>
      </c>
      <c r="CY207" s="223" t="str">
        <f t="shared" ca="1" si="274"/>
        <v>1.65494621187367+8.31997644830415i</v>
      </c>
      <c r="CZ207" s="223" t="str">
        <f t="shared" ca="1" si="275"/>
        <v>2.66095418082936-8.05482327006977i</v>
      </c>
      <c r="DA207" s="223" t="str">
        <f t="shared" ca="1" si="276"/>
        <v>-6.28546944521919+5.6968174376354i</v>
      </c>
      <c r="DB207" s="223" t="str">
        <f t="shared" ca="1" si="277"/>
        <v>8.27685621377051-1.85863021634192i</v>
      </c>
      <c r="DC207" s="223" t="str">
        <f t="shared" ca="1" si="278"/>
        <v>-8.11770039253706-2.46247749259447i</v>
      </c>
      <c r="DD207" s="223" t="str">
        <f t="shared" ca="1" si="279"/>
        <v>5.84935480475688+6.14376948075027i</v>
      </c>
      <c r="DE207" s="223" t="str">
        <f t="shared" ca="1" si="280"/>
        <v>-2.06119465145805-8.22875031054725i</v>
      </c>
      <c r="DF207" s="223" t="str">
        <f t="shared" ca="1" si="281"/>
        <v>-2.26251749999596+8.17568771582812i</v>
      </c>
      <c r="DG207" s="223" t="str">
        <f t="shared" ca="1" si="282"/>
        <v>5.99836873927054-5.99836873927176i</v>
      </c>
      <c r="DH207" s="223" t="str">
        <f t="shared" ca="1" si="283"/>
        <v>-8.17568771582766+2.26251749999761i</v>
      </c>
      <c r="DI207" s="223" t="str">
        <f t="shared" ca="1" si="284"/>
        <v>8.2287503105455+2.06119465146504i</v>
      </c>
      <c r="DJ207" s="223" t="str">
        <f t="shared" ca="1" si="285"/>
        <v>-6.14376948075145-5.84935480475563i</v>
      </c>
      <c r="DK207" s="223" t="str">
        <f t="shared" ca="1" si="286"/>
        <v>2.46247749259588+8.11770039253664i</v>
      </c>
      <c r="DL207" s="223" t="str">
        <f t="shared" ca="1" si="287"/>
        <v>1.85863021634024-8.27685621377089i</v>
      </c>
      <c r="DM207" s="223" t="str">
        <f t="shared" ca="1" si="288"/>
        <v>-5.69681743763431+6.28546944522017i</v>
      </c>
      <c r="DN207" s="223" t="str">
        <f t="shared" ca="1" si="289"/>
        <v>8.05482327007196-2.66095418082275i</v>
      </c>
      <c r="DO207" s="223" t="str">
        <f t="shared" ca="1" si="290"/>
        <v>-8.31997644830443-1.65494621187222i</v>
      </c>
      <c r="DP207" s="223" t="str">
        <f t="shared" ca="1" si="291"/>
        <v>6.42338327793014+5.54084852069954i</v>
      </c>
      <c r="DQ207" s="223" t="str">
        <f t="shared" ca="1" si="292"/>
        <v>-2.85782800975838-7.98709422325611i</v>
      </c>
      <c r="DR207" s="223" t="str">
        <f t="shared" ca="1" si="293"/>
        <v>-1.45026532969664+8.35808504012795i</v>
      </c>
      <c r="DS207" s="223" t="str">
        <f t="shared" ca="1" si="294"/>
        <v>5.38154200380854-6.55742790473332i</v>
      </c>
      <c r="DT207" s="223" t="str">
        <f t="shared" ca="1" si="295"/>
        <v>-7.91455404953675+3.05298038996195i</v>
      </c>
      <c r="DU207" s="223" t="str">
        <f t="shared" ca="1" si="296"/>
        <v>8.39115903405368+1.2447108619073i</v>
      </c>
      <c r="DV207" s="223" t="str">
        <f t="shared" ca="1" si="297"/>
        <v>-6.68752258217056-5.21899384723622i</v>
      </c>
      <c r="DW207" s="223" t="str">
        <f t="shared" ca="1" si="298"/>
        <v>3.24629376892929+7.83724644440518i</v>
      </c>
      <c r="DX207" s="223" t="str">
        <f t="shared" ca="1" si="299"/>
        <v>1.03840662683746-8.41917850754281i</v>
      </c>
      <c r="DY207" s="223" t="str">
        <f t="shared" ca="1" si="300"/>
        <v>-5.05330196392137+6.81358894606647i</v>
      </c>
      <c r="DZ207" s="223" t="str">
        <f t="shared" ca="1" si="301"/>
        <v>7.75521797506595-3.43765170192455i</v>
      </c>
      <c r="EA207" s="223" t="str">
        <f t="shared" ca="1" si="302"/>
        <v>-8.44212658271141-0.831476894452287i</v>
      </c>
      <c r="EB207" s="223" t="str">
        <f t="shared" ca="1" si="303"/>
        <v>6.93555105875294+4.88456616046521i</v>
      </c>
      <c r="EC207" s="223" t="str">
        <f t="shared" ca="1" si="304"/>
        <v>-3.62693892207704-7.66851805240448i</v>
      </c>
      <c r="ED207" s="223" t="str">
        <f t="shared" ca="1" si="305"/>
        <v>-0.624046311468667+8.4599894364989i</v>
      </c>
      <c r="EE207" s="223" t="str">
        <f t="shared" ca="1" si="306"/>
        <v>4.712888076993-7.05333545482333i</v>
      </c>
      <c r="EF207" s="223" t="str">
        <f t="shared" ca="1" si="307"/>
        <v>-7.57719890121658+3.81404140983458i</v>
      </c>
      <c r="EG207" s="223" t="str">
        <f t="shared" ca="1" si="308"/>
        <v>8.47275630898912+0.416239826321121i</v>
      </c>
      <c r="EH207" s="223" t="str">
        <f t="shared" ca="1" si="309"/>
        <v>-7.16687118535684-4.53837112596938i</v>
      </c>
      <c r="EI207" s="223" t="str">
        <f t="shared" ca="1" si="310"/>
        <v>3.99884646167126+7.48131552873624i</v>
      </c>
      <c r="EJ207" s="223" t="str">
        <f t="shared" ca="1" si="311"/>
        <v>0.20818261387556-8.48041950989517i</v>
      </c>
      <c r="EK207" s="223" t="str">
        <f t="shared" ca="1" si="312"/>
        <v>-4.36112042988706+7.27608986067053i</v>
      </c>
      <c r="EL207" s="223" t="str">
        <f t="shared" ca="1" si="313"/>
        <v>7.38092569152589-4.18124275792543i</v>
      </c>
      <c r="EM207" s="223" t="str">
        <f t="shared" ca="1" si="314"/>
        <v>-8.48297442319206+8.23060895194513E-13i</v>
      </c>
      <c r="EN207" s="223"/>
      <c r="EO207" s="223"/>
      <c r="EP207" s="223"/>
    </row>
    <row r="208" spans="1:146" ht="15" thickBot="1">
      <c r="A208" s="257">
        <f t="shared" si="181"/>
        <v>2.1093750000000014E-3</v>
      </c>
      <c r="B208" s="256">
        <v>108</v>
      </c>
      <c r="C208" s="230">
        <f t="shared" si="182"/>
        <v>21600</v>
      </c>
      <c r="D208" s="229">
        <f t="shared" si="315"/>
        <v>135716.80263507908</v>
      </c>
      <c r="E208" s="229" t="str">
        <f t="shared" si="316"/>
        <v>135716.802635079i</v>
      </c>
      <c r="F208" s="229" t="str">
        <f t="shared" si="320"/>
        <v>0.632549660602642-0.489748628356521i</v>
      </c>
      <c r="G208" s="229" t="str">
        <f t="shared" si="321"/>
        <v>-3.9755464783769+2.41282560818178i</v>
      </c>
      <c r="H208" s="229" t="str">
        <f t="shared" si="319"/>
        <v>0.0357880736278944-0.00435554644288216i</v>
      </c>
      <c r="I208" s="229" t="str">
        <f t="shared" si="317"/>
        <v>-0.00563349500136923-0.00651978142201164i</v>
      </c>
      <c r="J208" s="255" t="str">
        <f ca="1">IMPRODUCT(1/N_FFT2,DS100)</f>
        <v>0.0445890119368785-0.000121737605271389i</v>
      </c>
      <c r="K208" s="254" t="str">
        <f t="shared" ca="1" si="318"/>
        <v>-0.000251985678439607-0.000290024803461141i</v>
      </c>
      <c r="N208" s="246">
        <f t="shared" ca="1" si="185"/>
        <v>24.483259650627318</v>
      </c>
      <c r="O208" s="223">
        <f t="shared" ca="1" si="186"/>
        <v>8.4832596506273159</v>
      </c>
      <c r="P208" s="223" t="str">
        <f t="shared" ca="1" si="187"/>
        <v>-7.48156707687664-3.99898091695336i</v>
      </c>
      <c r="Q208" s="223" t="str">
        <f t="shared" ca="1" si="188"/>
        <v>4.71304654086484+7.0535726127689i</v>
      </c>
      <c r="R208" s="223" t="str">
        <f t="shared" ca="1" si="189"/>
        <v>-0.831504851627601-8.44241043669882i</v>
      </c>
      <c r="S208" s="223" t="str">
        <f t="shared" ca="1" si="190"/>
        <v>-3.24640292074596+7.83750996019358i</v>
      </c>
      <c r="T208" s="223" t="str">
        <f t="shared" ca="1" si="191"/>
        <v>6.55764838852545-5.38172295017414i</v>
      </c>
      <c r="U208" s="223" t="str">
        <f t="shared" ca="1" si="192"/>
        <v>-8.32025619517397+1.65500185698708i</v>
      </c>
      <c r="V208" s="223" t="str">
        <f t="shared" ca="1" si="193"/>
        <v>8.11797333817476+2.46256028974829i</v>
      </c>
      <c r="W208" s="223" t="str">
        <f t="shared" ca="1" si="194"/>
        <v>-5.99857042552477-5.99857042552483i</v>
      </c>
      <c r="X208" s="223" t="str">
        <f t="shared" ca="1" si="195"/>
        <v>2.46256028974821+8.11797333817479i</v>
      </c>
      <c r="Y208" s="223" t="str">
        <f t="shared" ca="1" si="196"/>
        <v>1.65500185698715-8.32025619517395i</v>
      </c>
      <c r="Z208" s="223" t="str">
        <f t="shared" ca="1" si="197"/>
        <v>-5.38172295017419+6.55764838852541i</v>
      </c>
      <c r="AA208" s="223" t="str">
        <f t="shared" ca="1" si="198"/>
        <v>7.83750996019328-3.24640292074668i</v>
      </c>
      <c r="AB208" s="223" t="str">
        <f t="shared" ca="1" si="199"/>
        <v>-8.44241043669879-0.831504851628005i</v>
      </c>
      <c r="AC208" s="223" t="str">
        <f t="shared" ca="1" si="200"/>
        <v>7.05357261276876+4.71304654086505i</v>
      </c>
      <c r="AD208" s="223" t="str">
        <f t="shared" ca="1" si="201"/>
        <v>-3.99898091695323-7.4815670768767i</v>
      </c>
      <c r="AE208" s="223" t="str">
        <f t="shared" ca="1" si="202"/>
        <v>-8.9377372316299E-14+8.48325965062732i</v>
      </c>
      <c r="AF208" s="223" t="str">
        <f t="shared" ca="1" si="203"/>
        <v>3.99898091695333-7.48156707687664i</v>
      </c>
      <c r="AG208" s="223" t="str">
        <f t="shared" ca="1" si="204"/>
        <v>-7.05357261276885+4.71304654086491i</v>
      </c>
      <c r="AH208" s="223" t="str">
        <f t="shared" ca="1" si="205"/>
        <v>8.4424104366988-0.831504851627887i</v>
      </c>
      <c r="AI208" s="223" t="str">
        <f t="shared" ca="1" si="206"/>
        <v>-7.83750996019355-3.24640292074603i</v>
      </c>
      <c r="AJ208" s="223" t="str">
        <f t="shared" ca="1" si="207"/>
        <v>5.38172295017406+6.55764838852552i</v>
      </c>
      <c r="AK208" s="223" t="str">
        <f t="shared" ca="1" si="208"/>
        <v>-1.655001856987-8.32025619517399i</v>
      </c>
      <c r="AL208" s="223" t="str">
        <f t="shared" ca="1" si="209"/>
        <v>-2.46256028974838+8.11797333817474i</v>
      </c>
      <c r="AM208" s="223" t="str">
        <f t="shared" ca="1" si="210"/>
        <v>5.99857042552487-5.99857042552472i</v>
      </c>
      <c r="AN208" s="223" t="str">
        <f t="shared" ca="1" si="211"/>
        <v>-8.1179733381748+2.46256028974818i</v>
      </c>
      <c r="AO208" s="223" t="str">
        <f t="shared" ca="1" si="212"/>
        <v>8.32025619517395+1.65500185698721i</v>
      </c>
      <c r="AP208" s="223" t="str">
        <f t="shared" ca="1" si="213"/>
        <v>-6.55764838852535-5.38172295017426i</v>
      </c>
      <c r="AQ208" s="223" t="str">
        <f t="shared" ca="1" si="214"/>
        <v>3.24640292074656+7.83750996019333i</v>
      </c>
      <c r="AR208" s="223" t="str">
        <f t="shared" ca="1" si="215"/>
        <v>3.24640292074656+7.83750996019333i</v>
      </c>
      <c r="AS208" s="223" t="str">
        <f t="shared" ca="1" si="216"/>
        <v>-4.71304654086508+7.05357261276874i</v>
      </c>
      <c r="AT208" s="223" t="str">
        <f t="shared" ca="1" si="217"/>
        <v>7.48156707687675-3.99898091695314i</v>
      </c>
      <c r="AU208" s="223" t="str">
        <f t="shared" ca="1" si="218"/>
        <v>-8.48325965062732-1.78754744632598E-13i</v>
      </c>
      <c r="AV208" s="223" t="str">
        <f t="shared" ca="1" si="219"/>
        <v>7.48156707687658+3.99898091695347i</v>
      </c>
      <c r="AW208" s="223" t="str">
        <f t="shared" ca="1" si="220"/>
        <v>-4.71304654086488-7.05357261276887i</v>
      </c>
      <c r="AX208" s="223" t="str">
        <f t="shared" ca="1" si="221"/>
        <v>0.831504851627799+8.44241043669881i</v>
      </c>
      <c r="AY208" s="223" t="str">
        <f t="shared" ca="1" si="222"/>
        <v>3.24640292074612-7.83750996019351i</v>
      </c>
      <c r="AZ208" s="223" t="str">
        <f t="shared" ca="1" si="223"/>
        <v>-6.55764838852504+5.38172295017464i</v>
      </c>
      <c r="BA208" s="223" t="str">
        <f t="shared" ca="1" si="224"/>
        <v>8.3202561951735-1.65500185698946i</v>
      </c>
      <c r="BB208" s="223" t="str">
        <f t="shared" ca="1" si="225"/>
        <v>-8.11797333817448-2.46256028974922i</v>
      </c>
      <c r="BC208" s="223" t="str">
        <f t="shared" ca="1" si="226"/>
        <v>5.99857042552764+5.99857042552195i</v>
      </c>
      <c r="BD208" s="223" t="str">
        <f t="shared" ca="1" si="227"/>
        <v>-2.46256028974885-8.11797333817459i</v>
      </c>
      <c r="BE208" s="223" t="str">
        <f t="shared" ca="1" si="228"/>
        <v>-1.65500185698984+8.32025619517342i</v>
      </c>
      <c r="BF208" s="223" t="str">
        <f t="shared" ca="1" si="229"/>
        <v>5.38172295017233-6.55764838852693i</v>
      </c>
      <c r="BG208" s="223" t="str">
        <f t="shared" ca="1" si="230"/>
        <v>-7.83750996019367+3.24640292074576i</v>
      </c>
      <c r="BH208" s="223" t="str">
        <f t="shared" ca="1" si="231"/>
        <v>8.44241043669844+0.831504851631543i</v>
      </c>
      <c r="BI208" s="223" t="str">
        <f t="shared" ca="1" si="232"/>
        <v>-7.0535726127696-4.7130465408638i</v>
      </c>
      <c r="BJ208" s="223" t="str">
        <f t="shared" ca="1" si="233"/>
        <v>3.99898091695163+7.48156707687755i</v>
      </c>
      <c r="BK208" s="223" t="str">
        <f t="shared" ca="1" si="234"/>
        <v>-3.1676674396335E-12-8.48325965062732i</v>
      </c>
      <c r="BL208" s="223" t="str">
        <f t="shared" ca="1" si="235"/>
        <v>-3.99898091695349+7.48156707687657i</v>
      </c>
      <c r="BM208" s="223" t="str">
        <f t="shared" ca="1" si="236"/>
        <v>7.05357261277076-4.71304654086205i</v>
      </c>
      <c r="BN208" s="223" t="str">
        <f t="shared" ca="1" si="237"/>
        <v>-8.44241043669865+0.831504851629329i</v>
      </c>
      <c r="BO208" s="223" t="str">
        <f t="shared" ca="1" si="238"/>
        <v>7.83750996019286+3.2464029207477i</v>
      </c>
      <c r="BP208" s="223" t="str">
        <f t="shared" ca="1" si="239"/>
        <v>-5.38172295017733-6.55764838852284i</v>
      </c>
      <c r="BQ208" s="223" t="str">
        <f t="shared" ca="1" si="240"/>
        <v>1.65500185698766+8.32025619517385i</v>
      </c>
      <c r="BR208" s="223" t="str">
        <f t="shared" ca="1" si="241"/>
        <v>2.46256028975086-8.11797333817398i</v>
      </c>
      <c r="BS208" s="223" t="str">
        <f t="shared" ca="1" si="242"/>
        <v>-5.99857042552325+5.99857042552634i</v>
      </c>
      <c r="BT208" s="223" t="str">
        <f t="shared" ca="1" si="243"/>
        <v>8.11797333817509-2.4625602897472i</v>
      </c>
      <c r="BU208" s="223" t="str">
        <f t="shared" ca="1" si="244"/>
        <v>-8.32025619517306-1.65500185699164i</v>
      </c>
      <c r="BV208" s="223" t="str">
        <f t="shared" ca="1" si="245"/>
        <v>6.55764838852577+5.38172295017375i</v>
      </c>
      <c r="BW208" s="223" t="str">
        <f t="shared" ca="1" si="246"/>
        <v>-3.24640292074417-7.83750996019432i</v>
      </c>
      <c r="BX208" s="223" t="str">
        <f t="shared" ca="1" si="247"/>
        <v>-0.831504851624973+8.44241043669909i</v>
      </c>
      <c r="BY208" s="223" t="str">
        <f t="shared" ca="1" si="248"/>
        <v>4.71304654086523-7.05357261276864i</v>
      </c>
      <c r="BZ208" s="223" t="str">
        <f t="shared" ca="1" si="249"/>
        <v>-7.48156707687837+3.99898091695011i</v>
      </c>
      <c r="CA208" s="223" t="str">
        <f t="shared" ca="1" si="250"/>
        <v>8.48325965062732-1.3302516964244E-12i</v>
      </c>
      <c r="CB208" s="223" t="str">
        <f t="shared" ca="1" si="251"/>
        <v>-7.48156707687575-3.998980916955i</v>
      </c>
      <c r="CC208" s="223" t="str">
        <f t="shared" ca="1" si="252"/>
        <v>4.71304654086764+7.05357261276703i</v>
      </c>
      <c r="CD208" s="223" t="str">
        <f t="shared" ca="1" si="253"/>
        <v>-0.831504851627621-8.44241043669882i</v>
      </c>
      <c r="CE208" s="223" t="str">
        <f t="shared" ca="1" si="254"/>
        <v>-3.24640292074929+7.83750996019221i</v>
      </c>
      <c r="CF208" s="223" t="str">
        <f t="shared" ca="1" si="255"/>
        <v>6.55764838852408-5.38172295017581i</v>
      </c>
      <c r="CG208" s="223" t="str">
        <f t="shared" ca="1" si="256"/>
        <v>-8.32025619517419+1.65500185698598i</v>
      </c>
      <c r="CH208" s="223" t="str">
        <f t="shared" ca="1" si="257"/>
        <v>8.11797333817593+2.46256028974443i</v>
      </c>
      <c r="CI208" s="223" t="str">
        <f t="shared" ca="1" si="258"/>
        <v>-5.99857042552513-5.99857042552446i</v>
      </c>
      <c r="CJ208" s="223" t="str">
        <f t="shared" ca="1" si="259"/>
        <v>2.46256028974556+8.1179733381756i</v>
      </c>
      <c r="CK208" s="223" t="str">
        <f t="shared" ca="1" si="260"/>
        <v>1.65500185698505-8.32025619517437i</v>
      </c>
      <c r="CL208" s="223" t="str">
        <f t="shared" ca="1" si="261"/>
        <v>-5.38172295017508+6.55764838852468i</v>
      </c>
      <c r="CM208" s="223" t="str">
        <f t="shared" ca="1" si="262"/>
        <v>7.83750996019498-3.24640292074259i</v>
      </c>
      <c r="CN208" s="223" t="str">
        <f t="shared" ca="1" si="263"/>
        <v>-8.44241043669892-0.831504851626682i</v>
      </c>
      <c r="CO208" s="223" t="str">
        <f t="shared" ca="1" si="264"/>
        <v>7.05357261276769+4.71304654086665i</v>
      </c>
      <c r="CP208" s="223" t="str">
        <f t="shared" ca="1" si="265"/>
        <v>-3.99898091695604-7.48156707687519i</v>
      </c>
      <c r="CQ208" s="223" t="str">
        <f t="shared" ca="1" si="266"/>
        <v>-3.86609676378294E-13+8.48325965062732i</v>
      </c>
      <c r="CR208" s="223" t="str">
        <f t="shared" ca="1" si="267"/>
        <v>3.99898091695652-7.48156707687495i</v>
      </c>
      <c r="CS208" s="223" t="str">
        <f t="shared" ca="1" si="268"/>
        <v>-7.05357261276811+4.71304654086601i</v>
      </c>
      <c r="CT208" s="223" t="str">
        <f t="shared" ca="1" si="269"/>
        <v>8.44241043669899-0.831504851625912i</v>
      </c>
      <c r="CU208" s="223" t="str">
        <f t="shared" ca="1" si="270"/>
        <v>-7.83750996019478-3.24640292074308i</v>
      </c>
      <c r="CV208" s="223" t="str">
        <f t="shared" ca="1" si="271"/>
        <v>5.38172295017448+6.55764838852517i</v>
      </c>
      <c r="CW208" s="223" t="str">
        <f t="shared" ca="1" si="272"/>
        <v>-1.65500185698429-8.32025619517452i</v>
      </c>
      <c r="CX208" s="223" t="str">
        <f t="shared" ca="1" si="273"/>
        <v>-2.4625602897463+8.11797333817537i</v>
      </c>
      <c r="CY208" s="223" t="str">
        <f t="shared" ca="1" si="274"/>
        <v>5.99857042552568-5.99857042552392i</v>
      </c>
      <c r="CZ208" s="223" t="str">
        <f t="shared" ca="1" si="275"/>
        <v>-8.11797333817364+2.46256028975199i</v>
      </c>
      <c r="DA208" s="223" t="str">
        <f t="shared" ca="1" si="276"/>
        <v>8.32025619517404+1.65500185698673i</v>
      </c>
      <c r="DB208" s="223" t="str">
        <f t="shared" ca="1" si="277"/>
        <v>-6.55764838852359-5.38172295017641i</v>
      </c>
      <c r="DC208" s="223" t="str">
        <f t="shared" ca="1" si="278"/>
        <v>3.24640292074858+7.8375099601925i</v>
      </c>
      <c r="DD208" s="223" t="str">
        <f t="shared" ca="1" si="279"/>
        <v>0.83150485162839-8.44241043669875i</v>
      </c>
      <c r="DE208" s="223" t="str">
        <f t="shared" ca="1" si="280"/>
        <v>-4.71304654086808+7.05357261276673i</v>
      </c>
      <c r="DF208" s="223" t="str">
        <f t="shared" ca="1" si="281"/>
        <v>7.48156707687612-3.99898091695432i</v>
      </c>
      <c r="DG208" s="223" t="str">
        <f t="shared" ca="1" si="282"/>
        <v>-8.48325965062732-2.10347104918099E-12i</v>
      </c>
      <c r="DH208" s="223" t="str">
        <f t="shared" ca="1" si="283"/>
        <v>7.48156707687811+3.99898091695059i</v>
      </c>
      <c r="DI208" s="223" t="str">
        <f t="shared" ca="1" si="284"/>
        <v>-4.71304654086458-7.05357261276907i</v>
      </c>
      <c r="DJ208" s="223" t="str">
        <f t="shared" ca="1" si="285"/>
        <v>0.831504851623964+8.44241043669919i</v>
      </c>
      <c r="DK208" s="223" t="str">
        <f t="shared" ca="1" si="286"/>
        <v>3.24640292074488-7.83750996019402i</v>
      </c>
      <c r="DL208" s="223" t="str">
        <f t="shared" ca="1" si="287"/>
        <v>-6.55764838852641+5.38172295017296i</v>
      </c>
      <c r="DM208" s="223" t="str">
        <f t="shared" ca="1" si="288"/>
        <v>8.32025619517326-1.65500185699064i</v>
      </c>
      <c r="DN208" s="223" t="str">
        <f t="shared" ca="1" si="289"/>
        <v>-8.11797333817494-2.46256028974771i</v>
      </c>
      <c r="DO208" s="223" t="str">
        <f t="shared" ca="1" si="290"/>
        <v>5.99857042552271+5.99857042552689i</v>
      </c>
      <c r="DP208" s="223" t="str">
        <f t="shared" ca="1" si="291"/>
        <v>-2.46256028975035-8.11797333817414i</v>
      </c>
      <c r="DQ208" s="223" t="str">
        <f t="shared" ca="1" si="292"/>
        <v>-1.65500185698842+8.32025619517371i</v>
      </c>
      <c r="DR208" s="223" t="str">
        <f t="shared" ca="1" si="293"/>
        <v>5.38172295017792-6.55764838852235i</v>
      </c>
      <c r="DS208" s="223" t="str">
        <f t="shared" ca="1" si="294"/>
        <v>-7.83750996019316+3.24640292074699i</v>
      </c>
      <c r="DT208" s="223" t="str">
        <f t="shared" ca="1" si="295"/>
        <v>8.44241043669856+0.831504851630339i</v>
      </c>
      <c r="DU208" s="223" t="str">
        <f t="shared" ca="1" si="296"/>
        <v>-7.05357261277033-4.71304654086269i</v>
      </c>
      <c r="DV208" s="223" t="str">
        <f t="shared" ca="1" si="297"/>
        <v>3.99898091695302+7.48156707687681i</v>
      </c>
      <c r="DW208" s="223" t="str">
        <f t="shared" ca="1" si="298"/>
        <v>3.82033242198369E-12-8.48325965062732i</v>
      </c>
      <c r="DX208" s="223" t="str">
        <f t="shared" ca="1" si="299"/>
        <v>-3.9989809169521+7.48156707687731i</v>
      </c>
      <c r="DY208" s="223" t="str">
        <f t="shared" ca="1" si="300"/>
        <v>7.05357261277002-4.71304654086316i</v>
      </c>
      <c r="DZ208" s="223" t="str">
        <f t="shared" ca="1" si="301"/>
        <v>-8.4424104366985+0.831504851630893i</v>
      </c>
      <c r="EA208" s="223" t="str">
        <f t="shared" ca="1" si="302"/>
        <v>7.83750996019337+3.24640292074647i</v>
      </c>
      <c r="EB208" s="223" t="str">
        <f t="shared" ca="1" si="303"/>
        <v>-5.38172295017164-6.5576483885275i</v>
      </c>
      <c r="EC208" s="223" t="str">
        <f t="shared" ca="1" si="304"/>
        <v>1.65500185698896+8.3202561951736i</v>
      </c>
      <c r="ED208" s="223" t="str">
        <f t="shared" ca="1" si="305"/>
        <v>2.46256028974981-8.1179733381743i</v>
      </c>
      <c r="EE208" s="223" t="str">
        <f t="shared" ca="1" si="306"/>
        <v>-5.99857042552231+5.99857042552729i</v>
      </c>
      <c r="EF208" s="223" t="str">
        <f t="shared" ca="1" si="307"/>
        <v>8.11797333817464-2.46256028974871i</v>
      </c>
      <c r="EG208" s="223" t="str">
        <f t="shared" ca="1" si="308"/>
        <v>-8.32025619517337-1.6550018569901i</v>
      </c>
      <c r="EH208" s="223" t="str">
        <f t="shared" ca="1" si="309"/>
        <v>6.55764838852676+5.38172295017254i</v>
      </c>
      <c r="EI208" s="223" t="str">
        <f t="shared" ca="1" si="310"/>
        <v>-3.2464029207454-7.83750996019381i</v>
      </c>
      <c r="EJ208" s="223" t="str">
        <f t="shared" ca="1" si="311"/>
        <v>-0.831504851632047+8.44241043669839i</v>
      </c>
      <c r="EK208" s="223" t="str">
        <f t="shared" ca="1" si="312"/>
        <v>4.71304654086412-7.05357261276938i</v>
      </c>
      <c r="EL208" s="223" t="str">
        <f t="shared" ca="1" si="313"/>
        <v>-7.48156707687785+3.99898091695108i</v>
      </c>
      <c r="EM208" s="223" t="str">
        <f t="shared" ca="1" si="314"/>
        <v>8.48325965062732-2.66050339284881E-12i</v>
      </c>
      <c r="EN208" s="223"/>
      <c r="EO208" s="223"/>
      <c r="EP208" s="223"/>
    </row>
    <row r="209" spans="1:146" ht="15" thickBot="1">
      <c r="A209" s="257">
        <f t="shared" si="181"/>
        <v>2.1289062500000015E-3</v>
      </c>
      <c r="B209" s="256">
        <v>109</v>
      </c>
      <c r="C209" s="230">
        <f t="shared" si="182"/>
        <v>21800</v>
      </c>
      <c r="D209" s="229">
        <f t="shared" si="315"/>
        <v>136973.43969651498</v>
      </c>
      <c r="E209" s="229" t="str">
        <f t="shared" si="316"/>
        <v>136973.439696515i</v>
      </c>
      <c r="F209" s="229" t="str">
        <f t="shared" si="320"/>
        <v>0.629799225882904-0.49122234158068i</v>
      </c>
      <c r="G209" s="229" t="str">
        <f t="shared" si="321"/>
        <v>-3.94698013381356+2.43032957329563i</v>
      </c>
      <c r="H209" s="229" t="str">
        <f t="shared" si="319"/>
        <v>0.0357873096995011-0.00431549095927065i</v>
      </c>
      <c r="I209" s="229" t="str">
        <f t="shared" si="317"/>
        <v>-0.00560984210832393-0.00660900373843036i</v>
      </c>
      <c r="J209" s="255" t="str">
        <f ca="1">IMPRODUCT(1/N_FFT2,DT100)</f>
        <v>0.0201146384810172-0.00571578162365324i</v>
      </c>
      <c r="K209" s="254" t="str">
        <f t="shared" ca="1" si="318"/>
        <v>-0.000150615568063299-0.000100873088483864i</v>
      </c>
      <c r="N209" s="246">
        <f t="shared" ca="1" si="185"/>
        <v>24.483523934159287</v>
      </c>
      <c r="O209" s="223">
        <f t="shared" ca="1" si="186"/>
        <v>8.4835239341592867</v>
      </c>
      <c r="P209" s="223" t="str">
        <f t="shared" ca="1" si="187"/>
        <v>-7.57768973776486-3.81428847619402i</v>
      </c>
      <c r="Q209" s="223" t="str">
        <f t="shared" ca="1" si="188"/>
        <v>5.05362930722362+6.81403031741303i</v>
      </c>
      <c r="R209" s="223" t="str">
        <f t="shared" ca="1" si="189"/>
        <v>-1.45035927512705-8.35862646099862i</v>
      </c>
      <c r="S209" s="223" t="str">
        <f t="shared" ca="1" si="190"/>
        <v>-2.4626370072082+8.11822624174653i</v>
      </c>
      <c r="T209" s="223" t="str">
        <f t="shared" ca="1" si="191"/>
        <v>5.84973371485009-6.14416746246387i</v>
      </c>
      <c r="U209" s="223" t="str">
        <f t="shared" ca="1" si="192"/>
        <v>-7.98761161204593+2.85801313442791i</v>
      </c>
      <c r="V209" s="223" t="str">
        <f t="shared" ca="1" si="193"/>
        <v>8.41972388593142+1.03847389284921i</v>
      </c>
      <c r="W209" s="223" t="str">
        <f t="shared" ca="1" si="194"/>
        <v>-7.05379235649494-4.71319336892802i</v>
      </c>
      <c r="X209" s="223" t="str">
        <f t="shared" ca="1" si="195"/>
        <v>4.18151361088505+7.38140381387149i</v>
      </c>
      <c r="Y209" s="223" t="str">
        <f t="shared" ca="1" si="196"/>
        <v>-0.416266789550325-8.47330515804612i</v>
      </c>
      <c r="Z209" s="223" t="str">
        <f t="shared" ca="1" si="197"/>
        <v>-3.4378743864718+7.75572034335268i</v>
      </c>
      <c r="AA209" s="223" t="str">
        <f t="shared" ca="1" si="198"/>
        <v>6.5578526824581-5.3818906098722i</v>
      </c>
      <c r="AB209" s="223" t="str">
        <f t="shared" ca="1" si="199"/>
        <v>-8.27739237279198+1.85875061487511i</v>
      </c>
      <c r="AC209" s="223" t="str">
        <f t="shared" ca="1" si="200"/>
        <v>8.22928335335842+2.06132817173578i</v>
      </c>
      <c r="AD209" s="223" t="str">
        <f t="shared" ca="1" si="201"/>
        <v>-6.42379937249506-5.54120744634106i</v>
      </c>
      <c r="AE209" s="223" t="str">
        <f t="shared" ca="1" si="202"/>
        <v>3.2465040576752+7.83775412633951i</v>
      </c>
      <c r="AF209" s="223" t="str">
        <f t="shared" ca="1" si="203"/>
        <v>0.624086736003707-8.46053745854232i</v>
      </c>
      <c r="AG209" s="223" t="str">
        <f t="shared" ca="1" si="204"/>
        <v>-4.3614029349805+7.27656119195028i</v>
      </c>
      <c r="AH209" s="223" t="str">
        <f t="shared" ca="1" si="205"/>
        <v>7.16733544165573-4.5386651130304i</v>
      </c>
      <c r="AI209" s="223" t="str">
        <f t="shared" ca="1" si="206"/>
        <v>-8.44267344763333+0.831530755943956i</v>
      </c>
      <c r="AJ209" s="223" t="str">
        <f t="shared" ca="1" si="207"/>
        <v>7.91506673931268+3.05317815622991i</v>
      </c>
      <c r="AK209" s="223" t="str">
        <f t="shared" ca="1" si="208"/>
        <v>-5.6971864666438-6.28587660599094i</v>
      </c>
      <c r="AL209" s="223" t="str">
        <f t="shared" ca="1" si="209"/>
        <v>2.2626640615836+8.17621732134558i</v>
      </c>
      <c r="AM209" s="223" t="str">
        <f t="shared" ca="1" si="210"/>
        <v>1.65505341614666-8.32051540057193i</v>
      </c>
      <c r="AN209" s="223" t="str">
        <f t="shared" ca="1" si="211"/>
        <v>-5.21933192374137+6.6879557871795i</v>
      </c>
      <c r="AO209" s="223" t="str">
        <f t="shared" ca="1" si="212"/>
        <v>7.66901480443654-3.62717386828735i</v>
      </c>
      <c r="AP209" s="223" t="str">
        <f t="shared" ca="1" si="213"/>
        <v>-8.48096885536002-0.208196099547634i</v>
      </c>
      <c r="AQ209" s="223" t="str">
        <f t="shared" ca="1" si="214"/>
        <v>7.48180015414319+3.99910549934814i</v>
      </c>
      <c r="AR209" s="223" t="str">
        <f t="shared" ca="1" si="215"/>
        <v>7.48180015414319+3.99910549934814i</v>
      </c>
      <c r="AS209" s="223" t="str">
        <f t="shared" ca="1" si="216"/>
        <v>1.24479149191222+8.39170259739443i</v>
      </c>
      <c r="AT209" s="223" t="str">
        <f t="shared" ca="1" si="217"/>
        <v>2.66112655238279-8.05534504621973i</v>
      </c>
      <c r="AU209" s="223" t="str">
        <f t="shared" ca="1" si="218"/>
        <v>-5.99875730220221+5.99875730220261i</v>
      </c>
      <c r="AV209" s="223" t="str">
        <f t="shared" ca="1" si="219"/>
        <v>8.05534504621982-2.66112655238252i</v>
      </c>
      <c r="AW209" s="223" t="str">
        <f t="shared" ca="1" si="220"/>
        <v>-8.39170259739439-1.2447914919125i</v>
      </c>
      <c r="AX209" s="223" t="str">
        <f t="shared" ca="1" si="221"/>
        <v>6.93600033057638+4.88488257337859i</v>
      </c>
      <c r="AY209" s="223" t="str">
        <f t="shared" ca="1" si="222"/>
        <v>-3.99910549934799-7.48180015414326i</v>
      </c>
      <c r="AZ209" s="223" t="str">
        <f t="shared" ca="1" si="223"/>
        <v>0.208196099548195+8.48096885536i</v>
      </c>
      <c r="BA209" s="223" t="str">
        <f t="shared" ca="1" si="224"/>
        <v>3.62717386828914-7.6690148044357i</v>
      </c>
      <c r="BB209" s="223" t="str">
        <f t="shared" ca="1" si="225"/>
        <v>-6.68795578717811+5.21933192374315i</v>
      </c>
      <c r="BC209" s="223" t="str">
        <f t="shared" ca="1" si="226"/>
        <v>8.32051540057248-1.65505341614391i</v>
      </c>
      <c r="BD209" s="223" t="str">
        <f t="shared" ca="1" si="227"/>
        <v>-8.17621732134573-2.26266406158305i</v>
      </c>
      <c r="BE209" s="223" t="str">
        <f t="shared" ca="1" si="228"/>
        <v>6.28587660598848+5.69718646664651i</v>
      </c>
      <c r="BF209" s="223" t="str">
        <f t="shared" ca="1" si="229"/>
        <v>-3.05317815622959-7.91506673931281i</v>
      </c>
      <c r="BG209" s="223" t="str">
        <f t="shared" ca="1" si="230"/>
        <v>-0.831530755939979+8.44267344763372i</v>
      </c>
      <c r="BH209" s="223" t="str">
        <f t="shared" ca="1" si="231"/>
        <v>4.5386651130313-7.16733544165515i</v>
      </c>
      <c r="BI209" s="223" t="str">
        <f t="shared" ca="1" si="232"/>
        <v>-7.27656119194909+4.36140293498248i</v>
      </c>
      <c r="BJ209" s="223" t="str">
        <f t="shared" ca="1" si="233"/>
        <v>8.46053745854246-0.624086736001741i</v>
      </c>
      <c r="BK209" s="223" t="str">
        <f t="shared" ca="1" si="234"/>
        <v>-7.83775412634004-3.24650405767391i</v>
      </c>
      <c r="BL209" s="223" t="str">
        <f t="shared" ca="1" si="235"/>
        <v>5.54120744633892+6.4237993724969i</v>
      </c>
      <c r="BM209" s="223" t="str">
        <f t="shared" ca="1" si="236"/>
        <v>-2.06132817173632-8.22928335335828i</v>
      </c>
      <c r="BN209" s="223" t="str">
        <f t="shared" ca="1" si="237"/>
        <v>-1.85875061487874+8.27739237279117i</v>
      </c>
      <c r="BO209" s="223" t="str">
        <f t="shared" ca="1" si="238"/>
        <v>5.38189060987247-6.55785268245788i</v>
      </c>
      <c r="BP209" s="223" t="str">
        <f t="shared" ca="1" si="239"/>
        <v>-7.75572034335145+3.43787438647457i</v>
      </c>
      <c r="BQ209" s="223" t="str">
        <f t="shared" ca="1" si="240"/>
        <v>8.47330515804606+0.416266789551539i</v>
      </c>
      <c r="BR209" s="223" t="str">
        <f t="shared" ca="1" si="241"/>
        <v>-7.38140381387267-4.18151361088296i</v>
      </c>
      <c r="BS209" s="223" t="str">
        <f t="shared" ca="1" si="242"/>
        <v>4.71319336892647+7.05379235649597i</v>
      </c>
      <c r="BT209" s="223" t="str">
        <f t="shared" ca="1" si="243"/>
        <v>-1.03847389285072-8.41972388593123i</v>
      </c>
      <c r="BU209" s="223" t="str">
        <f t="shared" ca="1" si="244"/>
        <v>-2.85801313443127+7.98761161204473i</v>
      </c>
      <c r="BV209" s="223" t="str">
        <f t="shared" ca="1" si="245"/>
        <v>6.14416746246343-5.84973371485055i</v>
      </c>
      <c r="BW209" s="223" t="str">
        <f t="shared" ca="1" si="246"/>
        <v>-8.11822624174782+2.46263700720395i</v>
      </c>
      <c r="BX209" s="223" t="str">
        <f t="shared" ca="1" si="247"/>
        <v>8.35862646099854+1.45035927512753i</v>
      </c>
      <c r="BY209" s="223" t="str">
        <f t="shared" ca="1" si="248"/>
        <v>-6.81403031741499-5.05362930722097i</v>
      </c>
      <c r="BZ209" s="223" t="str">
        <f t="shared" ca="1" si="249"/>
        <v>3.81428847619273+7.57768973776552i</v>
      </c>
      <c r="CA209" s="223" t="str">
        <f t="shared" ca="1" si="250"/>
        <v>-2.24902917117828E-12-8.48352393415929i</v>
      </c>
      <c r="CB209" s="223" t="str">
        <f t="shared" ca="1" si="251"/>
        <v>-3.81428847619625+7.57768973776374i</v>
      </c>
      <c r="CC209" s="223" t="str">
        <f t="shared" ca="1" si="252"/>
        <v>6.81403031741231-5.05362930722459i</v>
      </c>
      <c r="CD209" s="223" t="str">
        <f t="shared" ca="1" si="253"/>
        <v>-8.35862646099922+1.45035927512366i</v>
      </c>
      <c r="CE209" s="223" t="str">
        <f t="shared" ca="1" si="254"/>
        <v>8.11822624174668+2.46263700720773i</v>
      </c>
      <c r="CF209" s="223" t="str">
        <f t="shared" ca="1" si="255"/>
        <v>-6.14416746246653-5.84973371484729i</v>
      </c>
      <c r="CG209" s="223" t="str">
        <f t="shared" ca="1" si="256"/>
        <v>2.85801313442757+7.98761161204605i</v>
      </c>
      <c r="CH209" s="223" t="str">
        <f t="shared" ca="1" si="257"/>
        <v>1.03847389284602-8.41972388593182i</v>
      </c>
      <c r="CI209" s="223" t="str">
        <f t="shared" ca="1" si="258"/>
        <v>-4.71319336892955+7.05379235649392i</v>
      </c>
      <c r="CJ209" s="223" t="str">
        <f t="shared" ca="1" si="259"/>
        <v>7.38140381387034-4.18151361088708i</v>
      </c>
      <c r="CK209" s="223" t="str">
        <f t="shared" ca="1" si="260"/>
        <v>-8.47330515804625+0.416266789547603i</v>
      </c>
      <c r="CL209" s="223" t="str">
        <f t="shared" ca="1" si="261"/>
        <v>7.75572034335328+3.43787438647046i</v>
      </c>
      <c r="CM209" s="223" t="str">
        <f t="shared" ca="1" si="262"/>
        <v>-5.38189060986942-6.55785268246038i</v>
      </c>
      <c r="CN209" s="223" t="str">
        <f t="shared" ca="1" si="263"/>
        <v>1.8587506148749+8.27739237279203i</v>
      </c>
      <c r="CO209" s="223" t="str">
        <f t="shared" ca="1" si="264"/>
        <v>2.06132817173195-8.22928335335937i</v>
      </c>
      <c r="CP209" s="223" t="str">
        <f t="shared" ca="1" si="265"/>
        <v>-5.54120744634191+6.42379937249432i</v>
      </c>
      <c r="CQ209" s="223" t="str">
        <f t="shared" ca="1" si="266"/>
        <v>7.83775412633832-3.24650405767806i</v>
      </c>
      <c r="CR209" s="223" t="str">
        <f t="shared" ca="1" si="267"/>
        <v>-8.46053745854218-0.624086736005672i</v>
      </c>
      <c r="CS209" s="223" t="str">
        <f t="shared" ca="1" si="268"/>
        <v>7.27656119195141+4.36140293497862i</v>
      </c>
      <c r="CT209" s="223" t="str">
        <f t="shared" ca="1" si="269"/>
        <v>-4.53866511302796-7.16733544165726i</v>
      </c>
      <c r="CU209" s="223" t="str">
        <f t="shared" ca="1" si="270"/>
        <v>0.831530755944455+8.44267344763328i</v>
      </c>
      <c r="CV209" s="223" t="str">
        <f t="shared" ca="1" si="271"/>
        <v>3.05317815623338-7.91506673931135i</v>
      </c>
      <c r="CW209" s="223" t="str">
        <f t="shared" ca="1" si="272"/>
        <v>-6.28587660599121+5.6971864666435i</v>
      </c>
      <c r="CX209" s="223" t="str">
        <f t="shared" ca="1" si="273"/>
        <v>8.1762173213445-2.26266406158751i</v>
      </c>
      <c r="CY209" s="223" t="str">
        <f t="shared" ca="1" si="274"/>
        <v>-8.32051540057173-1.65505341614766i</v>
      </c>
      <c r="CZ209" s="223" t="str">
        <f t="shared" ca="1" si="275"/>
        <v>6.68795578718095+5.2193319237395i</v>
      </c>
      <c r="DA209" s="223" t="str">
        <f t="shared" ca="1" si="276"/>
        <v>-3.62717386828568-7.66901480443733i</v>
      </c>
      <c r="DB209" s="223" t="str">
        <f t="shared" ca="1" si="277"/>
        <v>-0.208196099546108+8.48096885536006i</v>
      </c>
      <c r="DC209" s="223" t="str">
        <f t="shared" ca="1" si="278"/>
        <v>3.99910549935061-7.48180015414185i</v>
      </c>
      <c r="DD209" s="223" t="str">
        <f t="shared" ca="1" si="279"/>
        <v>-6.93600033057622+4.88488257337882i</v>
      </c>
      <c r="DE209" s="223" t="str">
        <f t="shared" ca="1" si="280"/>
        <v>8.39170259739497-1.2447914919086i</v>
      </c>
      <c r="DF209" s="223" t="str">
        <f t="shared" ca="1" si="281"/>
        <v>-8.05534504621964-2.66112655238305i</v>
      </c>
      <c r="DG209" s="223" t="str">
        <f t="shared" ca="1" si="282"/>
        <v>5.9987573022048+5.99875730220002i</v>
      </c>
      <c r="DH209" s="223" t="str">
        <f t="shared" ca="1" si="283"/>
        <v>-2.66112655238145-8.05534504622018i</v>
      </c>
      <c r="DI209" s="223" t="str">
        <f t="shared" ca="1" si="284"/>
        <v>-1.24479149191004+8.39170259739475i</v>
      </c>
      <c r="DJ209" s="223" t="str">
        <f t="shared" ca="1" si="285"/>
        <v>4.88488257338-6.93600033057538i</v>
      </c>
      <c r="DK209" s="223" t="str">
        <f t="shared" ca="1" si="286"/>
        <v>-7.48180015414265+3.99910549934912i</v>
      </c>
      <c r="DL209" s="223" t="str">
        <f t="shared" ca="1" si="287"/>
        <v>8.4809688553601-0.208196099544418i</v>
      </c>
      <c r="DM209" s="223" t="str">
        <f t="shared" ca="1" si="288"/>
        <v>-7.66901480443671-3.62717386828699i</v>
      </c>
      <c r="DN209" s="223" t="str">
        <f t="shared" ca="1" si="289"/>
        <v>5.21933192373836+6.68795578718185i</v>
      </c>
      <c r="DO209" s="223" t="str">
        <f t="shared" ca="1" si="290"/>
        <v>-1.65505341614599-8.32051540057206i</v>
      </c>
      <c r="DP209" s="223" t="str">
        <f t="shared" ca="1" si="291"/>
        <v>-2.26266406158077+8.17621732134636i</v>
      </c>
      <c r="DQ209" s="223" t="str">
        <f t="shared" ca="1" si="292"/>
        <v>5.69718646664476-6.28587660599008i</v>
      </c>
      <c r="DR209" s="223" t="str">
        <f t="shared" ca="1" si="293"/>
        <v>-7.91506673931205+3.05317815623158i</v>
      </c>
      <c r="DS209" s="223" t="str">
        <f t="shared" ca="1" si="294"/>
        <v>8.44267344763309+0.831530755946379i</v>
      </c>
      <c r="DT209" s="223" t="str">
        <f t="shared" ca="1" si="295"/>
        <v>-7.16733544165636-4.5386651130294i</v>
      </c>
      <c r="DU209" s="223" t="str">
        <f t="shared" ca="1" si="296"/>
        <v>4.36140293497717+7.27656119195228i</v>
      </c>
      <c r="DV209" s="223" t="str">
        <f t="shared" ca="1" si="297"/>
        <v>-0.624086736004225-8.46053745854228i</v>
      </c>
      <c r="DW209" s="223" t="str">
        <f t="shared" ca="1" si="298"/>
        <v>-3.24650405767183+7.8377541263409i</v>
      </c>
      <c r="DX209" s="223" t="str">
        <f t="shared" ca="1" si="299"/>
        <v>6.42379937249542-5.54120744634063i</v>
      </c>
      <c r="DY209" s="223" t="str">
        <f t="shared" ca="1" si="300"/>
        <v>-8.22928335335767+2.06132817173873i</v>
      </c>
      <c r="DZ209" s="223" t="str">
        <f t="shared" ca="1" si="301"/>
        <v>8.27739237279171+1.85875061487632i</v>
      </c>
      <c r="EA209" s="223" t="str">
        <f t="shared" ca="1" si="302"/>
        <v>-6.55785268245931-5.38189060987073i</v>
      </c>
      <c r="EB209" s="223" t="str">
        <f t="shared" ca="1" si="303"/>
        <v>3.43787438646891+7.75572034335396i</v>
      </c>
      <c r="EC209" s="223" t="str">
        <f t="shared" ca="1" si="304"/>
        <v>0.416266789549053-8.47330515804618i</v>
      </c>
      <c r="ED209" s="223" t="str">
        <f t="shared" ca="1" si="305"/>
        <v>-4.18151361088835+7.38140381386962i</v>
      </c>
      <c r="EE209" s="223" t="str">
        <f t="shared" ca="1" si="306"/>
        <v>7.05379235649485-4.71319336892814i</v>
      </c>
      <c r="EF209" s="223" t="str">
        <f t="shared" ca="1" si="307"/>
        <v>-8.41972388593096+1.03847389285295i</v>
      </c>
      <c r="EG209" s="223" t="str">
        <f t="shared" ca="1" si="308"/>
        <v>7.98761161204548+2.85801313442916i</v>
      </c>
      <c r="EH209" s="223" t="str">
        <f t="shared" ca="1" si="309"/>
        <v>-5.84973371485201-6.14416746246204i</v>
      </c>
      <c r="EI209" s="223" t="str">
        <f t="shared" ca="1" si="310"/>
        <v>2.46263700720588+8.11822624174725i</v>
      </c>
      <c r="EJ209" s="223" t="str">
        <f t="shared" ca="1" si="311"/>
        <v>1.45035927512532-8.35862646099893i</v>
      </c>
      <c r="EK209" s="223" t="str">
        <f t="shared" ca="1" si="312"/>
        <v>-5.05362930722595+6.8140303174113i</v>
      </c>
      <c r="EL209" s="223" t="str">
        <f t="shared" ca="1" si="313"/>
        <v>7.5776897377644-3.81428847619496i</v>
      </c>
      <c r="EM209" s="223" t="str">
        <f t="shared" ca="1" si="314"/>
        <v>-8.48352393415929-3.69989423253024E-12i</v>
      </c>
      <c r="EN209" s="223"/>
      <c r="EO209" s="223"/>
      <c r="EP209" s="223"/>
    </row>
    <row r="210" spans="1:146" ht="15" thickBot="1">
      <c r="A210" s="257">
        <f t="shared" si="181"/>
        <v>2.1484375000000015E-3</v>
      </c>
      <c r="B210" s="256">
        <v>110</v>
      </c>
      <c r="C210" s="230">
        <f t="shared" si="182"/>
        <v>22000</v>
      </c>
      <c r="D210" s="229">
        <f t="shared" si="315"/>
        <v>138230.07675795088</v>
      </c>
      <c r="E210" s="229" t="str">
        <f t="shared" si="316"/>
        <v>138230.076757951i</v>
      </c>
      <c r="F210" s="229" t="str">
        <f t="shared" si="320"/>
        <v>0.627038074421044-0.49268804706254i</v>
      </c>
      <c r="G210" s="229" t="str">
        <f t="shared" si="321"/>
        <v>-3.9184318405672+2.44728010427603i</v>
      </c>
      <c r="H210" s="229" t="str">
        <f t="shared" si="319"/>
        <v>0.0357865590627098-0.00427615795629632i</v>
      </c>
      <c r="I210" s="229" t="str">
        <f t="shared" si="317"/>
        <v>-0.00558603725784337-0.00669848474862069i</v>
      </c>
      <c r="J210" s="255" t="str">
        <f ca="1">IMPRODUCT(1/N_FFT2,DU100)</f>
        <v>0.0216158489450098+0.000109566208626137i</v>
      </c>
      <c r="K210" s="254" t="str">
        <f t="shared" ca="1" si="318"/>
        <v>-0.000120013009989293-0.000145405475410223i</v>
      </c>
      <c r="N210" s="246">
        <f t="shared" ca="1" si="185"/>
        <v>24.483768371856009</v>
      </c>
      <c r="O210" s="223">
        <f t="shared" ca="1" si="186"/>
        <v>8.4837683718560069</v>
      </c>
      <c r="P210" s="223" t="str">
        <f t="shared" ca="1" si="187"/>
        <v>-7.66923577349714-3.62727837886976i</v>
      </c>
      <c r="Q210" s="223" t="str">
        <f t="shared" ca="1" si="188"/>
        <v>5.38204567950542+6.55804163535284i</v>
      </c>
      <c r="R210" s="223" t="str">
        <f t="shared" ca="1" si="189"/>
        <v>-2.06138756525114-8.22952046556374i</v>
      </c>
      <c r="S210" s="223" t="str">
        <f t="shared" ca="1" si="190"/>
        <v>-1.65510110357575+8.32075514146683i</v>
      </c>
      <c r="T210" s="223" t="str">
        <f t="shared" ca="1" si="191"/>
        <v>5.05377491858982-6.81422665161181i</v>
      </c>
      <c r="U210" s="223" t="str">
        <f t="shared" ca="1" si="192"/>
        <v>-7.48201572894572+3.99922072648075i</v>
      </c>
      <c r="V210" s="223" t="str">
        <f t="shared" ca="1" si="193"/>
        <v>8.47354930130693-0.416278783539487i</v>
      </c>
      <c r="W210" s="223" t="str">
        <f t="shared" ca="1" si="194"/>
        <v>-7.83797995732428-3.24659759993247i</v>
      </c>
      <c r="X210" s="223" t="str">
        <f t="shared" ca="1" si="195"/>
        <v>5.69735062096808+6.28605772237727i</v>
      </c>
      <c r="Y210" s="223" t="str">
        <f t="shared" ca="1" si="196"/>
        <v>-2.46270796372595-8.11846015403815i</v>
      </c>
      <c r="Z210" s="223" t="str">
        <f t="shared" ca="1" si="197"/>
        <v>-1.24482735837194+8.3919443894221i</v>
      </c>
      <c r="AA210" s="223" t="str">
        <f t="shared" ca="1" si="198"/>
        <v>4.71332917123666-7.05399559901152i</v>
      </c>
      <c r="AB210" s="223" t="str">
        <f t="shared" ca="1" si="199"/>
        <v>-7.27677085315619+4.36152860107106i</v>
      </c>
      <c r="AC210" s="223" t="str">
        <f t="shared" ca="1" si="200"/>
        <v>8.44291670829575-0.831554715027712i</v>
      </c>
      <c r="AD210" s="223" t="str">
        <f t="shared" ca="1" si="201"/>
        <v>-7.98784176090837-2.85809548300834i</v>
      </c>
      <c r="AE210" s="223" t="str">
        <f t="shared" ca="1" si="202"/>
        <v>5.9989301457556+5.99893014575508i</v>
      </c>
      <c r="AF210" s="223" t="str">
        <f t="shared" ca="1" si="203"/>
        <v>-2.85809548300824-7.9878417609084i</v>
      </c>
      <c r="AG210" s="223" t="str">
        <f t="shared" ca="1" si="204"/>
        <v>-0.831554715027816+8.44291670829573i</v>
      </c>
      <c r="AH210" s="223" t="str">
        <f t="shared" ca="1" si="205"/>
        <v>4.36152860107114-7.27677085315614i</v>
      </c>
      <c r="AI210" s="223" t="str">
        <f t="shared" ca="1" si="206"/>
        <v>-7.05399559901158+4.71332917123657i</v>
      </c>
      <c r="AJ210" s="223" t="str">
        <f t="shared" ca="1" si="207"/>
        <v>8.39194438942212-1.24482735837182i</v>
      </c>
      <c r="AK210" s="223" t="str">
        <f t="shared" ca="1" si="208"/>
        <v>-8.11846015403811-2.46270796372608i</v>
      </c>
      <c r="AL210" s="223" t="str">
        <f t="shared" ca="1" si="209"/>
        <v>6.28605772237719+5.69735062096818i</v>
      </c>
      <c r="AM210" s="223" t="str">
        <f t="shared" ca="1" si="210"/>
        <v>-3.2465975999324-7.8379799573243i</v>
      </c>
      <c r="AN210" s="223" t="str">
        <f t="shared" ca="1" si="211"/>
        <v>-0.416278783539561+8.47354930130693i</v>
      </c>
      <c r="AO210" s="223" t="str">
        <f t="shared" ca="1" si="212"/>
        <v>3.99922072648082-7.48201572894568i</v>
      </c>
      <c r="AP210" s="223" t="str">
        <f t="shared" ca="1" si="213"/>
        <v>-6.81422665161187+5.05377491858974i</v>
      </c>
      <c r="AQ210" s="223" t="str">
        <f t="shared" ca="1" si="214"/>
        <v>8.32075514146685-1.65510110357566i</v>
      </c>
      <c r="AR210" s="223" t="str">
        <f t="shared" ca="1" si="215"/>
        <v>8.32075514146685-1.65510110357566i</v>
      </c>
      <c r="AS210" s="223" t="str">
        <f t="shared" ca="1" si="216"/>
        <v>6.55804163535257+5.38204567950575i</v>
      </c>
      <c r="AT210" s="223" t="str">
        <f t="shared" ca="1" si="217"/>
        <v>-3.62727837886989-7.66923577349707i</v>
      </c>
      <c r="AU210" s="223" t="str">
        <f t="shared" ca="1" si="218"/>
        <v>-1.03934158065771E-13+8.48376837185601i</v>
      </c>
      <c r="AV210" s="223" t="str">
        <f t="shared" ca="1" si="219"/>
        <v>3.62727837887008-7.66923577349699i</v>
      </c>
      <c r="AW210" s="223" t="str">
        <f t="shared" ca="1" si="220"/>
        <v>-6.5580416353527+5.38204567950559i</v>
      </c>
      <c r="AX210" s="223" t="str">
        <f t="shared" ca="1" si="221"/>
        <v>8.22952046556372-2.0613875652512i</v>
      </c>
      <c r="AY210" s="223" t="str">
        <f t="shared" ca="1" si="222"/>
        <v>-8.3207551414668-1.65510110357587i</v>
      </c>
      <c r="AZ210" s="223" t="str">
        <f t="shared" ca="1" si="223"/>
        <v>6.81422665161225+5.05377491858924i</v>
      </c>
      <c r="BA210" s="223" t="str">
        <f t="shared" ca="1" si="224"/>
        <v>-3.99922072648286-7.48201572894459i</v>
      </c>
      <c r="BB210" s="223" t="str">
        <f t="shared" ca="1" si="225"/>
        <v>0.416278783535982+8.47354930130711i</v>
      </c>
      <c r="BC210" s="223" t="str">
        <f t="shared" ca="1" si="226"/>
        <v>3.24659759993337-7.8379799573239i</v>
      </c>
      <c r="BD210" s="223" t="str">
        <f t="shared" ca="1" si="227"/>
        <v>-6.2860577223768+5.69735062096861i</v>
      </c>
      <c r="BE210" s="223" t="str">
        <f t="shared" ca="1" si="228"/>
        <v>8.11846015403721-2.46270796372905i</v>
      </c>
      <c r="BF210" s="223" t="str">
        <f t="shared" ca="1" si="229"/>
        <v>-8.39194438942171-1.24482735837458i</v>
      </c>
      <c r="BG210" s="223" t="str">
        <f t="shared" ca="1" si="230"/>
        <v>7.05399559901143+4.7133291712368i</v>
      </c>
      <c r="BH210" s="223" t="str">
        <f t="shared" ca="1" si="231"/>
        <v>-4.36152860107236-7.27677085315541i</v>
      </c>
      <c r="BI210" s="223" t="str">
        <f t="shared" ca="1" si="232"/>
        <v>0.83155471502335+8.44291670829617i</v>
      </c>
      <c r="BJ210" s="223" t="str">
        <f t="shared" ca="1" si="233"/>
        <v>2.85809548301008-7.98784176090774i</v>
      </c>
      <c r="BK210" s="223" t="str">
        <f t="shared" ca="1" si="234"/>
        <v>-5.9989301457551+5.99893014575557i</v>
      </c>
      <c r="BL210" s="223" t="str">
        <f t="shared" ca="1" si="235"/>
        <v>7.9878417609076-2.85809548301047i</v>
      </c>
      <c r="BM210" s="223" t="str">
        <f t="shared" ca="1" si="236"/>
        <v>-8.4429167082954-0.831554715031219i</v>
      </c>
      <c r="BN210" s="223" t="str">
        <f t="shared" ca="1" si="237"/>
        <v>7.27677085315562+4.36152860107201i</v>
      </c>
      <c r="BO210" s="223" t="str">
        <f t="shared" ca="1" si="238"/>
        <v>-4.71332917123724-7.05399559901113i</v>
      </c>
      <c r="BP210" s="223" t="str">
        <f t="shared" ca="1" si="239"/>
        <v>1.24482735837499+8.39194438942165i</v>
      </c>
      <c r="BQ210" s="223" t="str">
        <f t="shared" ca="1" si="240"/>
        <v>2.46270796372854-8.11846015403736i</v>
      </c>
      <c r="BR210" s="223" t="str">
        <f t="shared" ca="1" si="241"/>
        <v>-5.6973506209683+6.28605772237708i</v>
      </c>
      <c r="BS210" s="223" t="str">
        <f t="shared" ca="1" si="242"/>
        <v>7.8379799573237-3.24659759993386i</v>
      </c>
      <c r="BT210" s="223" t="str">
        <f t="shared" ca="1" si="243"/>
        <v>-8.47354930130713-0.416278783535571i</v>
      </c>
      <c r="BU210" s="223" t="str">
        <f t="shared" ca="1" si="244"/>
        <v>7.48201572894483+3.9992207264824i</v>
      </c>
      <c r="BV210" s="223" t="str">
        <f t="shared" ca="1" si="245"/>
        <v>-5.05377491858957-6.814226651612i</v>
      </c>
      <c r="BW210" s="223" t="str">
        <f t="shared" ca="1" si="246"/>
        <v>1.65510110357804+8.32075514146637i</v>
      </c>
      <c r="BX210" s="223" t="str">
        <f t="shared" ca="1" si="247"/>
        <v>2.06138756525489-8.22952046556279i</v>
      </c>
      <c r="BY210" s="223" t="str">
        <f t="shared" ca="1" si="248"/>
        <v>-5.38204567950649+6.55804163535197i</v>
      </c>
      <c r="BZ210" s="223" t="str">
        <f t="shared" ca="1" si="249"/>
        <v>7.66923577349681-3.62727837887045i</v>
      </c>
      <c r="CA210" s="223" t="str">
        <f t="shared" ca="1" si="250"/>
        <v>-8.48376837185601+3.16785647742486E-12i</v>
      </c>
      <c r="CB210" s="223" t="str">
        <f t="shared" ca="1" si="251"/>
        <v>7.66923577349581+3.62727837887257i</v>
      </c>
      <c r="CC210" s="223" t="str">
        <f t="shared" ca="1" si="252"/>
        <v>-5.38204567950486-6.5580416353533i</v>
      </c>
      <c r="CD210" s="223" t="str">
        <f t="shared" ca="1" si="253"/>
        <v>2.06138756525262+8.22952046556336i</v>
      </c>
      <c r="CE210" s="223" t="str">
        <f t="shared" ca="1" si="254"/>
        <v>1.65510110357183-8.32075514146761i</v>
      </c>
      <c r="CF210" s="223" t="str">
        <f t="shared" ca="1" si="255"/>
        <v>-5.05377491859145+6.81422665161061i</v>
      </c>
      <c r="CG210" s="223" t="str">
        <f t="shared" ca="1" si="256"/>
        <v>7.48201572894583-3.99922072648054i</v>
      </c>
      <c r="CH210" s="223" t="str">
        <f t="shared" ca="1" si="257"/>
        <v>-8.47354930130681+0.416278783541899i</v>
      </c>
      <c r="CI210" s="223" t="str">
        <f t="shared" ca="1" si="258"/>
        <v>7.83797995732289+3.2465975999358i</v>
      </c>
      <c r="CJ210" s="223" t="str">
        <f t="shared" ca="1" si="259"/>
        <v>-5.69735062096656-6.28605772237864i</v>
      </c>
      <c r="CK210" s="223" t="str">
        <f t="shared" ca="1" si="260"/>
        <v>2.46270796372653+8.11846015403797i</v>
      </c>
      <c r="CL210" s="223" t="str">
        <f t="shared" ca="1" si="261"/>
        <v>1.24482735836873-8.39194438942257i</v>
      </c>
      <c r="CM210" s="223" t="str">
        <f t="shared" ca="1" si="262"/>
        <v>-4.71332917123898+7.05399559900997i</v>
      </c>
      <c r="CN210" s="223" t="str">
        <f t="shared" ca="1" si="263"/>
        <v>7.2767708531567-4.36152860107021i</v>
      </c>
      <c r="CO210" s="223" t="str">
        <f t="shared" ca="1" si="264"/>
        <v>-8.44291670829561+0.831554715029126i</v>
      </c>
      <c r="CP210" s="223" t="str">
        <f t="shared" ca="1" si="265"/>
        <v>7.98784176090973+2.85809548300451i</v>
      </c>
      <c r="CQ210" s="223" t="str">
        <f t="shared" ca="1" si="266"/>
        <v>-5.99893014575362-5.99893014575706i</v>
      </c>
      <c r="CR210" s="223" t="str">
        <f t="shared" ca="1" si="267"/>
        <v>2.85809548300811+7.98784176090845i</v>
      </c>
      <c r="CS210" s="223" t="str">
        <f t="shared" ca="1" si="268"/>
        <v>0.831554715025564-8.44291670829596i</v>
      </c>
      <c r="CT210" s="223" t="str">
        <f t="shared" ca="1" si="269"/>
        <v>-4.36152860107417+7.27677085315433i</v>
      </c>
      <c r="CU210" s="223" t="str">
        <f t="shared" ca="1" si="270"/>
        <v>7.05399559901267-4.71332917123495i</v>
      </c>
      <c r="CV210" s="223" t="str">
        <f t="shared" ca="1" si="271"/>
        <v>-8.39194438942202+1.2448273583725i</v>
      </c>
      <c r="CW210" s="223" t="str">
        <f t="shared" ca="1" si="272"/>
        <v>8.11846015403902+2.4627079637231i</v>
      </c>
      <c r="CX210" s="223" t="str">
        <f t="shared" ca="1" si="273"/>
        <v>-6.28605772237539-5.69735062097017i</v>
      </c>
      <c r="CY210" s="223" t="str">
        <f t="shared" ca="1" si="274"/>
        <v>3.24659759993131+7.83797995732475i</v>
      </c>
      <c r="CZ210" s="223" t="str">
        <f t="shared" ca="1" si="275"/>
        <v>0.416278783538083-8.47354930130701i</v>
      </c>
      <c r="DA210" s="223" t="str">
        <f t="shared" ca="1" si="276"/>
        <v>-3.99922072647738+7.48201572894751i</v>
      </c>
      <c r="DB210" s="223" t="str">
        <f t="shared" ca="1" si="277"/>
        <v>6.8142266516135-5.05377491858755i</v>
      </c>
      <c r="DC210" s="223" t="str">
        <f t="shared" ca="1" si="278"/>
        <v>-8.32075514146691+1.65510110357534i</v>
      </c>
      <c r="DD210" s="223" t="str">
        <f t="shared" ca="1" si="279"/>
        <v>8.22952046556423+2.06138756524915i</v>
      </c>
      <c r="DE210" s="223" t="str">
        <f t="shared" ca="1" si="280"/>
        <v>-6.55804163535558-5.38204567950209i</v>
      </c>
      <c r="DF210" s="223" t="str">
        <f t="shared" ca="1" si="281"/>
        <v>3.62727837886796+7.66923577349799i</v>
      </c>
      <c r="DG210" s="223" t="str">
        <f t="shared" ca="1" si="282"/>
        <v>-6.52690323961662E-13-8.48376837185601i</v>
      </c>
      <c r="DH210" s="223" t="str">
        <f t="shared" ca="1" si="283"/>
        <v>-3.62727837886722+7.66923577349834i</v>
      </c>
      <c r="DI210" s="223" t="str">
        <f t="shared" ca="1" si="284"/>
        <v>6.5580416353549-5.38204567950292i</v>
      </c>
      <c r="DJ210" s="223" t="str">
        <f t="shared" ca="1" si="285"/>
        <v>-8.22952046556397+2.06138756525018i</v>
      </c>
      <c r="DK210" s="223" t="str">
        <f t="shared" ca="1" si="286"/>
        <v>8.32075514146707+1.65510110357454i</v>
      </c>
      <c r="DL210" s="223" t="str">
        <f t="shared" ca="1" si="287"/>
        <v>-6.81422665161399-5.05377491858689i</v>
      </c>
      <c r="DM210" s="223" t="str">
        <f t="shared" ca="1" si="288"/>
        <v>3.99922072647811+7.48201572894712i</v>
      </c>
      <c r="DN210" s="223" t="str">
        <f t="shared" ca="1" si="289"/>
        <v>-0.416278783538905-8.47354930130696i</v>
      </c>
      <c r="DO210" s="223" t="str">
        <f t="shared" ca="1" si="290"/>
        <v>-3.24659759993033+7.83797995732516i</v>
      </c>
      <c r="DP210" s="223" t="str">
        <f t="shared" ca="1" si="291"/>
        <v>6.2860577223805-5.69735062096452i</v>
      </c>
      <c r="DQ210" s="223" t="str">
        <f t="shared" ca="1" si="292"/>
        <v>-8.1184601540387+2.46270796372412i</v>
      </c>
      <c r="DR210" s="223" t="str">
        <f t="shared" ca="1" si="293"/>
        <v>8.39194438942217+1.24482735837145i</v>
      </c>
      <c r="DS210" s="223" t="str">
        <f t="shared" ca="1" si="294"/>
        <v>-7.05399559901312-4.71332917123426i</v>
      </c>
      <c r="DT210" s="223" t="str">
        <f t="shared" ca="1" si="295"/>
        <v>4.36152860106784+7.27677085315812i</v>
      </c>
      <c r="DU210" s="223" t="str">
        <f t="shared" ca="1" si="296"/>
        <v>-0.831554715026382-8.44291670829588i</v>
      </c>
      <c r="DV210" s="223" t="str">
        <f t="shared" ca="1" si="297"/>
        <v>-2.85809548300688+7.98784176090889i</v>
      </c>
      <c r="DW210" s="223" t="str">
        <f t="shared" ca="1" si="298"/>
        <v>5.99893014575287-5.99893014575781i</v>
      </c>
      <c r="DX210" s="223" t="str">
        <f t="shared" ca="1" si="299"/>
        <v>-7.98784176090946+2.85809548300528i</v>
      </c>
      <c r="DY210" s="223" t="str">
        <f t="shared" ca="1" si="300"/>
        <v>8.44291670829572+0.831554715028066i</v>
      </c>
      <c r="DZ210" s="223" t="str">
        <f t="shared" ca="1" si="301"/>
        <v>-7.27677085315725-4.36152860106929i</v>
      </c>
      <c r="EA210" s="223" t="str">
        <f t="shared" ca="1" si="302"/>
        <v>4.71332917123967+7.05399559900951i</v>
      </c>
      <c r="EB210" s="223" t="str">
        <f t="shared" ca="1" si="303"/>
        <v>-1.24482735836978-8.39194438942242i</v>
      </c>
      <c r="EC210" s="223" t="str">
        <f t="shared" ca="1" si="304"/>
        <v>-2.46270796372574+8.11846015403821i</v>
      </c>
      <c r="ED210" s="223" t="str">
        <f t="shared" ca="1" si="305"/>
        <v>5.69735062096577-6.28605772237937i</v>
      </c>
      <c r="EE210" s="223" t="str">
        <f t="shared" ca="1" si="306"/>
        <v>-7.83797995732581+3.24659759992877i</v>
      </c>
      <c r="EF210" s="223" t="str">
        <f t="shared" ca="1" si="307"/>
        <v>8.47354930130688+0.416278783540595i</v>
      </c>
      <c r="EG210" s="223" t="str">
        <f t="shared" ca="1" si="308"/>
        <v>-7.48201572894633-3.9992207264796i</v>
      </c>
      <c r="EH210" s="223" t="str">
        <f t="shared" ca="1" si="309"/>
        <v>5.05377491859211+6.81422665161012i</v>
      </c>
      <c r="EI210" s="223" t="str">
        <f t="shared" ca="1" si="310"/>
        <v>-1.65510110357287-8.3207551414674i</v>
      </c>
      <c r="EJ210" s="223" t="str">
        <f t="shared" ca="1" si="311"/>
        <v>-2.06138756525182+8.22952046556356i</v>
      </c>
      <c r="EK210" s="223" t="str">
        <f t="shared" ca="1" si="312"/>
        <v>5.38204567950422-6.55804163535383i</v>
      </c>
      <c r="EL210" s="223" t="str">
        <f t="shared" ca="1" si="313"/>
        <v>-7.66923577349535+3.62727837887353i</v>
      </c>
      <c r="EM210" s="223" t="str">
        <f t="shared" ca="1" si="314"/>
        <v>8.48376837185601+2.34472222858103E-12i</v>
      </c>
      <c r="EN210" s="223"/>
      <c r="EO210" s="223"/>
      <c r="EP210" s="223"/>
    </row>
    <row r="211" spans="1:146" ht="15" thickBot="1">
      <c r="A211" s="257">
        <f t="shared" si="181"/>
        <v>2.1679687500000015E-3</v>
      </c>
      <c r="B211" s="256">
        <v>111</v>
      </c>
      <c r="C211" s="230">
        <f t="shared" si="182"/>
        <v>22200</v>
      </c>
      <c r="D211" s="229">
        <f t="shared" si="315"/>
        <v>139486.71381938682</v>
      </c>
      <c r="E211" s="229" t="str">
        <f t="shared" si="316"/>
        <v>139486.713819387i</v>
      </c>
      <c r="F211" s="229" t="str">
        <f t="shared" si="320"/>
        <v>0.624266482953331-0.494145250408672i</v>
      </c>
      <c r="G211" s="229" t="str">
        <f t="shared" si="321"/>
        <v>-3.88991152346722+2.463686965976i</v>
      </c>
      <c r="H211" s="229" t="str">
        <f t="shared" si="319"/>
        <v>0.0357858212752258-0.00423752782213354i</v>
      </c>
      <c r="I211" s="229" t="str">
        <f t="shared" si="317"/>
        <v>-0.00556207822904463-0.00678823337655401i</v>
      </c>
      <c r="J211" s="255" t="str">
        <f ca="1">IMPRODUCT(1/N_FFT2,DV100)</f>
        <v>0.0446720344615734+0.00571605399504285i</v>
      </c>
      <c r="K211" s="254" t="str">
        <f t="shared" ca="1" si="318"/>
        <v>-0.000209667441814514-0.000335037334812495i</v>
      </c>
      <c r="N211" s="246">
        <f t="shared" ca="1" si="185"/>
        <v>24.483993954103539</v>
      </c>
      <c r="O211" s="223">
        <f t="shared" ca="1" si="186"/>
        <v>8.483993954103541</v>
      </c>
      <c r="P211" s="223" t="str">
        <f t="shared" ca="1" si="187"/>
        <v>-7.75615004017123-3.4380648579713i</v>
      </c>
      <c r="Q211" s="223" t="str">
        <f t="shared" ca="1" si="188"/>
        <v>5.69750211274621+6.28622486779767i</v>
      </c>
      <c r="R211" s="223" t="str">
        <f t="shared" ca="1" si="189"/>
        <v>-2.66127398905689-8.05579134340225i</v>
      </c>
      <c r="S211" s="223" t="str">
        <f t="shared" ca="1" si="190"/>
        <v>-0.831576825954466+8.4431412043031i</v>
      </c>
      <c r="T211" s="223" t="str">
        <f t="shared" ca="1" si="191"/>
        <v>4.18174528286601-7.38181277211047i</v>
      </c>
      <c r="U211" s="223" t="str">
        <f t="shared" ca="1" si="192"/>
        <v>-6.81440784097219+5.05390929777753i</v>
      </c>
      <c r="V211" s="223" t="str">
        <f t="shared" ca="1" si="193"/>
        <v>8.27785097225281-1.85885359682754i</v>
      </c>
      <c r="W211" s="223" t="str">
        <f t="shared" ca="1" si="194"/>
        <v>-8.32097638921477-1.65514511248886i</v>
      </c>
      <c r="X211" s="223" t="str">
        <f t="shared" ca="1" si="195"/>
        <v>6.93638461174495+4.88515321471223i</v>
      </c>
      <c r="Y211" s="223" t="str">
        <f t="shared" ca="1" si="196"/>
        <v>-4.36164457352341-7.27696434150389i</v>
      </c>
      <c r="Z211" s="223" t="str">
        <f t="shared" ca="1" si="197"/>
        <v>1.038531428308+8.42019037110694i</v>
      </c>
      <c r="AA211" s="223" t="str">
        <f t="shared" ca="1" si="198"/>
        <v>2.46277344679566-8.1186760227899i</v>
      </c>
      <c r="AB211" s="223" t="str">
        <f t="shared" ca="1" si="199"/>
        <v>-5.54151445060437+6.42415527575481i</v>
      </c>
      <c r="AC211" s="223" t="str">
        <f t="shared" ca="1" si="200"/>
        <v>7.66943969743356-3.62737482770881i</v>
      </c>
      <c r="AD211" s="223" t="str">
        <f t="shared" ca="1" si="201"/>
        <v>-8.48143873374305+0.20820763441482i</v>
      </c>
      <c r="AE211" s="223" t="str">
        <f t="shared" ca="1" si="202"/>
        <v>7.83818836814583+3.24668392652085i</v>
      </c>
      <c r="AF211" s="223" t="str">
        <f t="shared" ca="1" si="203"/>
        <v>-5.85005781265868-6.14450787303724i</v>
      </c>
      <c r="AG211" s="223" t="str">
        <f t="shared" ca="1" si="204"/>
        <v>2.85817147937857+7.98805415653477i</v>
      </c>
      <c r="AH211" s="223" t="str">
        <f t="shared" ca="1" si="205"/>
        <v>0.624121312815671-8.46100620494718i</v>
      </c>
      <c r="AI211" s="223" t="str">
        <f t="shared" ca="1" si="206"/>
        <v>-3.99932706521574+7.48221467472689i</v>
      </c>
      <c r="AJ211" s="223" t="str">
        <f t="shared" ca="1" si="207"/>
        <v>6.68832632572312-5.21962109485971i</v>
      </c>
      <c r="AK211" s="223" t="str">
        <f t="shared" ca="1" si="208"/>
        <v>-8.22973928739393+2.0614423772665i</v>
      </c>
      <c r="AL211" s="223" t="str">
        <f t="shared" ca="1" si="209"/>
        <v>8.35908956114121+1.45043963062427i</v>
      </c>
      <c r="AM211" s="223" t="str">
        <f t="shared" ca="1" si="210"/>
        <v>-7.05418316379573-4.71345449801803i</v>
      </c>
      <c r="AN211" s="223" t="str">
        <f t="shared" ca="1" si="211"/>
        <v>4.53891657258211+7.16773253968122i</v>
      </c>
      <c r="AO211" s="223" t="str">
        <f t="shared" ca="1" si="212"/>
        <v>-1.24486045816227-8.39216753008241i</v>
      </c>
      <c r="AP211" s="223" t="str">
        <f t="shared" ca="1" si="213"/>
        <v>-2.26278942189907+8.17667031531828i</v>
      </c>
      <c r="AQ211" s="223" t="str">
        <f t="shared" ca="1" si="214"/>
        <v>5.38218878736804-6.55821601278848i</v>
      </c>
      <c r="AR211" s="223" t="str">
        <f t="shared" ca="1" si="215"/>
        <v>5.38218878736804-6.55821601278848i</v>
      </c>
      <c r="AS211" s="223" t="str">
        <f t="shared" ca="1" si="216"/>
        <v>8.47377461183076-0.416289852336054i</v>
      </c>
      <c r="AT211" s="223" t="str">
        <f t="shared" ca="1" si="217"/>
        <v>-7.91550526453619-3.0533473140744i</v>
      </c>
      <c r="AU211" s="223" t="str">
        <f t="shared" ca="1" si="218"/>
        <v>5.99908965649253+5.99908965649203i</v>
      </c>
      <c r="AV211" s="223" t="str">
        <f t="shared" ca="1" si="219"/>
        <v>-3.05334731407506-7.91550526453593i</v>
      </c>
      <c r="AW211" s="223" t="str">
        <f t="shared" ca="1" si="220"/>
        <v>-0.416289852335344+8.47377461183079i</v>
      </c>
      <c r="AX211" s="223" t="str">
        <f t="shared" ca="1" si="221"/>
        <v>3.81449980248588-7.57810957100124i</v>
      </c>
      <c r="AY211" s="223" t="str">
        <f t="shared" ca="1" si="222"/>
        <v>-6.5582160127881+5.3821887873685i</v>
      </c>
      <c r="AZ211" s="223" t="str">
        <f t="shared" ca="1" si="223"/>
        <v>8.17667031531879-2.2627894218972i</v>
      </c>
      <c r="BA211" s="223" t="str">
        <f t="shared" ca="1" si="224"/>
        <v>-8.39216753008225-1.24486045816336i</v>
      </c>
      <c r="BB211" s="223" t="str">
        <f t="shared" ca="1" si="225"/>
        <v>7.16773253968108+4.53891657258232i</v>
      </c>
      <c r="BC211" s="223" t="str">
        <f t="shared" ca="1" si="226"/>
        <v>-4.71345449801852-7.0541831637954i</v>
      </c>
      <c r="BD211" s="223" t="str">
        <f t="shared" ca="1" si="227"/>
        <v>1.45043963062575+8.35908956114096i</v>
      </c>
      <c r="BE211" s="223" t="str">
        <f t="shared" ca="1" si="228"/>
        <v>2.06144237726424-8.2297392873945i</v>
      </c>
      <c r="BF211" s="223" t="str">
        <f t="shared" ca="1" si="229"/>
        <v>-5.2196210948572+6.68832632572508i</v>
      </c>
      <c r="BG211" s="223" t="str">
        <f t="shared" ca="1" si="230"/>
        <v>7.48221467472499-3.99932706521928i</v>
      </c>
      <c r="BH211" s="223" t="str">
        <f t="shared" ca="1" si="231"/>
        <v>-8.46100620494745+0.624121312812112i</v>
      </c>
      <c r="BI211" s="223" t="str">
        <f t="shared" ca="1" si="232"/>
        <v>7.98805415653384+2.85817147938114i</v>
      </c>
      <c r="BJ211" s="223" t="str">
        <f t="shared" ca="1" si="233"/>
        <v>-6.1445078730359-5.85005781266008i</v>
      </c>
      <c r="BK211" s="223" t="str">
        <f t="shared" ca="1" si="234"/>
        <v>3.24668392651984+7.83818836814625i</v>
      </c>
      <c r="BL211" s="223" t="str">
        <f t="shared" ca="1" si="235"/>
        <v>0.208207634415074-8.48143873374304i</v>
      </c>
      <c r="BM211" s="223" t="str">
        <f t="shared" ca="1" si="236"/>
        <v>-3.62737482770828+7.66943969743382i</v>
      </c>
      <c r="BN211" s="223" t="str">
        <f t="shared" ca="1" si="237"/>
        <v>6.42415527575388-5.54151445060546i</v>
      </c>
      <c r="BO211" s="223" t="str">
        <f t="shared" ca="1" si="238"/>
        <v>-8.11867602278924+2.46277344679784i</v>
      </c>
      <c r="BP211" s="223" t="str">
        <f t="shared" ca="1" si="239"/>
        <v>8.42019037110733+1.03853142830487i</v>
      </c>
      <c r="BQ211" s="223" t="str">
        <f t="shared" ca="1" si="240"/>
        <v>-7.27696434150594-4.36164457351998i</v>
      </c>
      <c r="BR211" s="223" t="str">
        <f t="shared" ca="1" si="241"/>
        <v>4.88515321470929+6.93638461174702i</v>
      </c>
      <c r="BS211" s="223" t="str">
        <f t="shared" ca="1" si="242"/>
        <v>-1.65514511248619-8.3209763892153i</v>
      </c>
      <c r="BT211" s="223" t="str">
        <f t="shared" ca="1" si="243"/>
        <v>-1.85885359682937+8.27785097225239i</v>
      </c>
      <c r="BU211" s="223" t="str">
        <f t="shared" ca="1" si="244"/>
        <v>5.05390929777836-6.81440784097157i</v>
      </c>
      <c r="BV211" s="223" t="str">
        <f t="shared" ca="1" si="245"/>
        <v>-7.38181277211056+4.18174528286586i</v>
      </c>
      <c r="BW211" s="223" t="str">
        <f t="shared" ca="1" si="246"/>
        <v>8.44314120430304-0.831576825955144i</v>
      </c>
      <c r="BX211" s="223" t="str">
        <f t="shared" ca="1" si="247"/>
        <v>-8.05579134340273-2.66127398905545i</v>
      </c>
      <c r="BY211" s="223" t="str">
        <f t="shared" ca="1" si="248"/>
        <v>6.28622486779927+5.69750211274445i</v>
      </c>
      <c r="BZ211" s="223" t="str">
        <f t="shared" ca="1" si="249"/>
        <v>-3.43806485797425-7.75615004016993i</v>
      </c>
      <c r="CA211" s="223" t="str">
        <f t="shared" ca="1" si="250"/>
        <v>4.08672764452761E-12+8.48399395410354i</v>
      </c>
      <c r="CB211" s="223" t="str">
        <f t="shared" ca="1" si="251"/>
        <v>3.4380648579745-7.75615004016982i</v>
      </c>
      <c r="CC211" s="223" t="str">
        <f t="shared" ca="1" si="252"/>
        <v>-6.28622486779945+5.69750211274425i</v>
      </c>
      <c r="CD211" s="223" t="str">
        <f t="shared" ca="1" si="253"/>
        <v>8.05579134340281-2.6612739890552i</v>
      </c>
      <c r="CE211" s="223" t="str">
        <f t="shared" ca="1" si="254"/>
        <v>-8.44314120430301-0.831576825955409i</v>
      </c>
      <c r="CF211" s="223" t="str">
        <f t="shared" ca="1" si="255"/>
        <v>7.38181277211043+4.18174528286609i</v>
      </c>
      <c r="CG211" s="223" t="str">
        <f t="shared" ca="1" si="256"/>
        <v>-5.05390929777795-6.81440784097187i</v>
      </c>
      <c r="CH211" s="223" t="str">
        <f t="shared" ca="1" si="257"/>
        <v>1.85885359682888+8.27785097225251i</v>
      </c>
      <c r="CI211" s="223" t="str">
        <f t="shared" ca="1" si="258"/>
        <v>1.65514511248669-8.3209763892152i</v>
      </c>
      <c r="CJ211" s="223" t="str">
        <f t="shared" ca="1" si="259"/>
        <v>-4.8851532147097+6.93638461174674i</v>
      </c>
      <c r="CK211" s="223" t="str">
        <f t="shared" ca="1" si="260"/>
        <v>7.27696434150187-4.36164457352679i</v>
      </c>
      <c r="CL211" s="223" t="str">
        <f t="shared" ca="1" si="261"/>
        <v>-8.42019037110738+1.03853142830436i</v>
      </c>
      <c r="CM211" s="223" t="str">
        <f t="shared" ca="1" si="262"/>
        <v>8.11867602278909+2.46277344679832i</v>
      </c>
      <c r="CN211" s="223" t="str">
        <f t="shared" ca="1" si="263"/>
        <v>-6.42415527575354-5.54151445060584i</v>
      </c>
      <c r="CO211" s="223" t="str">
        <f t="shared" ca="1" si="264"/>
        <v>3.62737482770782+7.66943969743404i</v>
      </c>
      <c r="CP211" s="223" t="str">
        <f t="shared" ca="1" si="265"/>
        <v>-0.208207634414567-8.48143873374305i</v>
      </c>
      <c r="CQ211" s="223" t="str">
        <f t="shared" ca="1" si="266"/>
        <v>-3.2466839265203+7.83818836814605i</v>
      </c>
      <c r="CR211" s="223" t="str">
        <f t="shared" ca="1" si="267"/>
        <v>6.14450787303624-5.85005781265972i</v>
      </c>
      <c r="CS211" s="223" t="str">
        <f t="shared" ca="1" si="268"/>
        <v>-7.98805415653398+2.85817147938077i</v>
      </c>
      <c r="CT211" s="223" t="str">
        <f t="shared" ca="1" si="269"/>
        <v>8.46100620494741+0.624121312812497i</v>
      </c>
      <c r="CU211" s="223" t="str">
        <f t="shared" ca="1" si="270"/>
        <v>-7.48221467472878-3.99932706521218i</v>
      </c>
      <c r="CV211" s="223" t="str">
        <f t="shared" ca="1" si="271"/>
        <v>5.2196210948569+6.68832632572532i</v>
      </c>
      <c r="CW211" s="223" t="str">
        <f t="shared" ca="1" si="272"/>
        <v>-2.06144237726386-8.2297392873946i</v>
      </c>
      <c r="CX211" s="223" t="str">
        <f t="shared" ca="1" si="273"/>
        <v>-1.45043963062613+8.35908956114089i</v>
      </c>
      <c r="CY211" s="223" t="str">
        <f t="shared" ca="1" si="274"/>
        <v>4.71345449801884-7.05418316379518i</v>
      </c>
      <c r="CZ211" s="223" t="str">
        <f t="shared" ca="1" si="275"/>
        <v>-7.16773253968128+4.53891657258199i</v>
      </c>
      <c r="DA211" s="223" t="str">
        <f t="shared" ca="1" si="276"/>
        <v>8.3921675300823-1.24486045816298i</v>
      </c>
      <c r="DB211" s="223" t="str">
        <f t="shared" ca="1" si="277"/>
        <v>-8.17667031531869-2.26278942189757i</v>
      </c>
      <c r="DC211" s="223" t="str">
        <f t="shared" ca="1" si="278"/>
        <v>6.55821601278999+5.38218878736618i</v>
      </c>
      <c r="DD211" s="223" t="str">
        <f t="shared" ca="1" si="279"/>
        <v>-3.8144998024893-7.57810957099952i</v>
      </c>
      <c r="DE211" s="223" t="str">
        <f t="shared" ca="1" si="280"/>
        <v>0.416289852331465+8.47377461183098i</v>
      </c>
      <c r="DF211" s="223" t="str">
        <f t="shared" ca="1" si="281"/>
        <v>3.05334731407789-7.91550526453484i</v>
      </c>
      <c r="DG211" s="223" t="str">
        <f t="shared" ca="1" si="282"/>
        <v>-5.99908965649409+5.99908965649048i</v>
      </c>
      <c r="DH211" s="223" t="str">
        <f t="shared" ca="1" si="283"/>
        <v>7.91550526453667-3.05334731407314i</v>
      </c>
      <c r="DI211" s="223" t="str">
        <f t="shared" ca="1" si="284"/>
        <v>-8.47377461183073-0.416289852336561i</v>
      </c>
      <c r="DJ211" s="223" t="str">
        <f t="shared" ca="1" si="285"/>
        <v>7.57810957100113+3.81449980248611i</v>
      </c>
      <c r="DK211" s="223" t="str">
        <f t="shared" ca="1" si="286"/>
        <v>-5.38218878736896-6.55821601278773i</v>
      </c>
      <c r="DL211" s="223" t="str">
        <f t="shared" ca="1" si="287"/>
        <v>2.26278942190102+8.17667031531773i</v>
      </c>
      <c r="DM211" s="223" t="str">
        <f t="shared" ca="1" si="288"/>
        <v>1.24486045815944-8.39216753008282i</v>
      </c>
      <c r="DN211" s="223" t="str">
        <f t="shared" ca="1" si="289"/>
        <v>-4.53891657257897+7.1677325396832i</v>
      </c>
      <c r="DO211" s="223" t="str">
        <f t="shared" ca="1" si="290"/>
        <v>7.05418316379775-4.713454498015i</v>
      </c>
      <c r="DP211" s="223" t="str">
        <f t="shared" ca="1" si="291"/>
        <v>-8.35908956114167+1.45043963062157i</v>
      </c>
      <c r="DQ211" s="223" t="str">
        <f t="shared" ca="1" si="292"/>
        <v>8.22973928739347+2.06144237726834i</v>
      </c>
      <c r="DR211" s="223" t="str">
        <f t="shared" ca="1" si="293"/>
        <v>-6.68832632572248-5.21962109486054i</v>
      </c>
      <c r="DS211" s="223" t="str">
        <f t="shared" ca="1" si="294"/>
        <v>3.99932706521555+7.48221467472698i</v>
      </c>
      <c r="DT211" s="223" t="str">
        <f t="shared" ca="1" si="295"/>
        <v>-0.624121312816308-8.46100620494713i</v>
      </c>
      <c r="DU211" s="223" t="str">
        <f t="shared" ca="1" si="296"/>
        <v>-2.85817147937718+7.98805415653527i</v>
      </c>
      <c r="DV211" s="223" t="str">
        <f t="shared" ca="1" si="297"/>
        <v>5.85005781265695-6.14450787303888i</v>
      </c>
      <c r="DW211" s="223" t="str">
        <f t="shared" ca="1" si="298"/>
        <v>-7.83818836814459+3.24668392652383i</v>
      </c>
      <c r="DX211" s="223" t="str">
        <f t="shared" ca="1" si="299"/>
        <v>8.48143873374313+0.20820763441123i</v>
      </c>
      <c r="DY211" s="223" t="str">
        <f t="shared" ca="1" si="300"/>
        <v>-7.66943969743196-3.62737482771222i</v>
      </c>
      <c r="DZ211" s="223" t="str">
        <f t="shared" ca="1" si="301"/>
        <v>5.54151445060216+6.42415527575672i</v>
      </c>
      <c r="EA211" s="223" t="str">
        <f t="shared" ca="1" si="302"/>
        <v>-2.46277344679367-8.1186760227905i</v>
      </c>
      <c r="EB211" s="223" t="str">
        <f t="shared" ca="1" si="303"/>
        <v>-1.03853142830919+8.42019037110679i</v>
      </c>
      <c r="EC211" s="223" t="str">
        <f t="shared" ca="1" si="304"/>
        <v>4.36164457352372-7.27696434150371i</v>
      </c>
      <c r="ED211" s="223" t="str">
        <f t="shared" ca="1" si="305"/>
        <v>-6.93638461174467+4.88515321471263i</v>
      </c>
      <c r="EE211" s="223" t="str">
        <f t="shared" ca="1" si="306"/>
        <v>8.3209763892145-1.65514511249019i</v>
      </c>
      <c r="EF211" s="223" t="str">
        <f t="shared" ca="1" si="307"/>
        <v>-8.27785097225329-1.85885359682539i</v>
      </c>
      <c r="EG211" s="223" t="str">
        <f t="shared" ca="1" si="308"/>
        <v>6.814407840974+5.05390929777508i</v>
      </c>
      <c r="EH211" s="223" t="str">
        <f t="shared" ca="1" si="309"/>
        <v>-4.18174528286941-7.38181277210855i</v>
      </c>
      <c r="EI211" s="223" t="str">
        <f t="shared" ca="1" si="310"/>
        <v>0.831576825950572+8.44314120430349i</v>
      </c>
      <c r="EJ211" s="223" t="str">
        <f t="shared" ca="1" si="311"/>
        <v>2.66127398905981-8.05579134340129i</v>
      </c>
      <c r="EK211" s="223" t="str">
        <f t="shared" ca="1" si="312"/>
        <v>-5.69750211274785+6.28622486779619i</v>
      </c>
      <c r="EL211" s="223" t="str">
        <f t="shared" ca="1" si="313"/>
        <v>7.75615004017178-3.43806485797005i</v>
      </c>
      <c r="EM211" s="223" t="str">
        <f t="shared" ca="1" si="314"/>
        <v>-8.48399395410354-5.07210705966854E-13i</v>
      </c>
      <c r="EN211" s="223"/>
      <c r="EO211" s="223"/>
      <c r="EP211" s="223"/>
    </row>
    <row r="212" spans="1:146" ht="15" thickBot="1">
      <c r="A212" s="257">
        <f t="shared" si="181"/>
        <v>2.1875000000000015E-3</v>
      </c>
      <c r="B212" s="256">
        <v>112</v>
      </c>
      <c r="C212" s="230">
        <f t="shared" si="182"/>
        <v>22400</v>
      </c>
      <c r="D212" s="229">
        <f t="shared" si="315"/>
        <v>140743.35088082272</v>
      </c>
      <c r="E212" s="229" t="str">
        <f t="shared" si="316"/>
        <v>140743.350880823i</v>
      </c>
      <c r="F212" s="229" t="str">
        <f t="shared" si="320"/>
        <v>0.621484727675932-0.495593477847317i</v>
      </c>
      <c r="G212" s="229" t="str">
        <f t="shared" si="321"/>
        <v>-3.86142866455744+2.47955988770876i</v>
      </c>
      <c r="H212" s="229" t="str">
        <f t="shared" si="319"/>
        <v>0.035785095916114-0.00419958164596599i</v>
      </c>
      <c r="I212" s="229" t="str">
        <f t="shared" si="317"/>
        <v>-0.00553796289432143-0.00687825851014649i</v>
      </c>
      <c r="J212" s="255" t="str">
        <f ca="1">IMPRODUCT(1/N_FFT2,DW100)</f>
        <v>0.0445896355164312-0.0000973940656227387i</v>
      </c>
      <c r="K212" s="254" t="str">
        <f t="shared" ca="1" si="318"/>
        <v>-0.00024760564852202-0.000306159675233677i</v>
      </c>
      <c r="N212" s="246">
        <f t="shared" ca="1" si="185"/>
        <v>24.484201573972904</v>
      </c>
      <c r="O212" s="223">
        <f t="shared" ca="1" si="186"/>
        <v>8.4842015739729053</v>
      </c>
      <c r="P212" s="223" t="str">
        <f t="shared" ca="1" si="187"/>
        <v>-7.83838018389361-3.24676337920524i</v>
      </c>
      <c r="Q212" s="223" t="str">
        <f t="shared" ca="1" si="188"/>
        <v>5.99923646590983+5.99923646590981i</v>
      </c>
      <c r="R212" s="223" t="str">
        <f t="shared" ca="1" si="189"/>
        <v>-3.24676337920527-7.8383801838936i</v>
      </c>
      <c r="S212" s="223" t="str">
        <f t="shared" ca="1" si="190"/>
        <v>2.0735553064156E-13+8.48420157397291i</v>
      </c>
      <c r="T212" s="223" t="str">
        <f t="shared" ca="1" si="191"/>
        <v>3.24676337920561-7.83838018389346i</v>
      </c>
      <c r="U212" s="223" t="str">
        <f t="shared" ca="1" si="192"/>
        <v>-5.9992364659099+5.99923646590974i</v>
      </c>
      <c r="V212" s="223" t="str">
        <f t="shared" ca="1" si="193"/>
        <v>7.83838018389356-3.24676337920537i</v>
      </c>
      <c r="W212" s="223" t="str">
        <f t="shared" ca="1" si="194"/>
        <v>-8.48420157397291+4.1471106128312E-13i</v>
      </c>
      <c r="X212" s="223" t="str">
        <f t="shared" ca="1" si="195"/>
        <v>7.83838018389354+3.24676337920541i</v>
      </c>
      <c r="Y212" s="223" t="str">
        <f t="shared" ca="1" si="196"/>
        <v>-5.99923646590988-5.99923646590977i</v>
      </c>
      <c r="Z212" s="223" t="str">
        <f t="shared" ca="1" si="197"/>
        <v>3.24676337920555+7.83838018389349i</v>
      </c>
      <c r="AA212" s="223" t="str">
        <f t="shared" ca="1" si="198"/>
        <v>2.36978669163618E-13-8.48420157397291i</v>
      </c>
      <c r="AB212" s="223" t="str">
        <f t="shared" ca="1" si="199"/>
        <v>-3.24676337920521+7.83838018389363i</v>
      </c>
      <c r="AC212" s="223" t="str">
        <f t="shared" ca="1" si="200"/>
        <v>5.99923646590963-5.99923646591001i</v>
      </c>
      <c r="AD212" s="223" t="str">
        <f t="shared" ca="1" si="201"/>
        <v>-7.83838018389372+3.24676337920498i</v>
      </c>
      <c r="AE212" s="223" t="str">
        <f t="shared" ca="1" si="202"/>
        <v>8.48420157397291+7.48360470003892E-14i</v>
      </c>
      <c r="AF212" s="223" t="str">
        <f t="shared" ca="1" si="203"/>
        <v>-7.83838018389369-3.24676337920506i</v>
      </c>
      <c r="AG212" s="223" t="str">
        <f t="shared" ca="1" si="204"/>
        <v>5.99923646590957+5.99923646591007i</v>
      </c>
      <c r="AH212" s="223" t="str">
        <f t="shared" ca="1" si="205"/>
        <v>-3.24676337920512-7.83838018389366i</v>
      </c>
      <c r="AI212" s="223" t="str">
        <f t="shared" ca="1" si="206"/>
        <v>1.47590453133948E-13+8.48420157397291i</v>
      </c>
      <c r="AJ212" s="223" t="str">
        <f t="shared" ca="1" si="207"/>
        <v>3.24676337920485-7.83838018389377i</v>
      </c>
      <c r="AK212" s="223" t="str">
        <f t="shared" ca="1" si="208"/>
        <v>-5.99923646590996+5.99923646590968i</v>
      </c>
      <c r="AL212" s="223" t="str">
        <f t="shared" ca="1" si="209"/>
        <v>7.83838018389358-3.24676337920533i</v>
      </c>
      <c r="AM212" s="223" t="str">
        <f t="shared" ca="1" si="210"/>
        <v>-8.48420157397291+3.70016953268285E-13i</v>
      </c>
      <c r="AN212" s="223" t="str">
        <f t="shared" ca="1" si="211"/>
        <v>7.83838018389354+3.24676337920543i</v>
      </c>
      <c r="AO212" s="223" t="str">
        <f t="shared" ca="1" si="212"/>
        <v>-5.99923646590988-5.99923646590976i</v>
      </c>
      <c r="AP212" s="223" t="str">
        <f t="shared" ca="1" si="213"/>
        <v>3.24676337920548+7.83838018389351i</v>
      </c>
      <c r="AQ212" s="223" t="str">
        <f t="shared" ca="1" si="214"/>
        <v>3.11814716164007E-13-8.48420157397291i</v>
      </c>
      <c r="AR212" s="223" t="str">
        <f t="shared" ca="1" si="215"/>
        <v>3.11814716164007E-13-8.48420157397291i</v>
      </c>
      <c r="AS212" s="223" t="str">
        <f t="shared" ca="1" si="216"/>
        <v>5.99923646590965-5.99923646590999i</v>
      </c>
      <c r="AT212" s="223" t="str">
        <f t="shared" ca="1" si="217"/>
        <v>-7.83838018389373+3.24676337920496i</v>
      </c>
      <c r="AU212" s="223" t="str">
        <f t="shared" ca="1" si="218"/>
        <v>8.48420157397291+1.49672094000778E-13i</v>
      </c>
      <c r="AV212" s="223" t="str">
        <f t="shared" ca="1" si="219"/>
        <v>-7.83838018389366-3.24676337920512i</v>
      </c>
      <c r="AW212" s="223" t="str">
        <f t="shared" ca="1" si="220"/>
        <v>5.99923646591011+5.99923646590953i</v>
      </c>
      <c r="AX212" s="223" t="str">
        <f t="shared" ca="1" si="221"/>
        <v>-3.24676337920511-7.83838018389367i</v>
      </c>
      <c r="AY212" s="223" t="str">
        <f t="shared" ca="1" si="222"/>
        <v>1.33038284104667E-13+8.48420157397291i</v>
      </c>
      <c r="AZ212" s="223" t="str">
        <f t="shared" ca="1" si="223"/>
        <v>3.24676337920175-7.83838018389506i</v>
      </c>
      <c r="BA212" s="223" t="str">
        <f t="shared" ca="1" si="224"/>
        <v>-5.99923646590753+5.99923646591211i</v>
      </c>
      <c r="BB212" s="223" t="str">
        <f t="shared" ca="1" si="225"/>
        <v>7.83838018389264-3.2467633792076i</v>
      </c>
      <c r="BC212" s="223" t="str">
        <f t="shared" ca="1" si="226"/>
        <v>-8.48420157397291+1.98312948945893E-12i</v>
      </c>
      <c r="BD212" s="223" t="str">
        <f t="shared" ca="1" si="227"/>
        <v>7.83838018389416+3.24676337920394i</v>
      </c>
      <c r="BE212" s="223" t="str">
        <f t="shared" ca="1" si="228"/>
        <v>-5.99923646591043-5.99923646590921i</v>
      </c>
      <c r="BF212" s="223" t="str">
        <f t="shared" ca="1" si="229"/>
        <v>3.24676337920552+7.83838018389349i</v>
      </c>
      <c r="BG212" s="223" t="str">
        <f t="shared" ca="1" si="230"/>
        <v>3.86650763164396E-13-8.48420157397291i</v>
      </c>
      <c r="BH212" s="223" t="str">
        <f t="shared" ca="1" si="231"/>
        <v>-3.24676337920612+7.83838018389325i</v>
      </c>
      <c r="BI212" s="223" t="str">
        <f t="shared" ca="1" si="232"/>
        <v>5.99923646591089-5.99923646590876i</v>
      </c>
      <c r="BJ212" s="223" t="str">
        <f t="shared" ca="1" si="233"/>
        <v>-7.83838018389445+3.24676337920322i</v>
      </c>
      <c r="BK212" s="223" t="str">
        <f t="shared" ca="1" si="234"/>
        <v>8.48420157397291+2.63586325984551E-12i</v>
      </c>
      <c r="BL212" s="223" t="str">
        <f t="shared" ca="1" si="235"/>
        <v>-7.83838018389234-3.24676337920831i</v>
      </c>
      <c r="BM212" s="223" t="str">
        <f t="shared" ca="1" si="236"/>
        <v>5.99923646590716+5.99923646591248i</v>
      </c>
      <c r="BN212" s="223" t="str">
        <f t="shared" ca="1" si="237"/>
        <v>-3.24676337920894-7.83838018389209i</v>
      </c>
      <c r="BO212" s="223" t="str">
        <f t="shared" ca="1" si="238"/>
        <v>3.55466715942858E-12+8.48420157397291i</v>
      </c>
      <c r="BP212" s="223" t="str">
        <f t="shared" ca="1" si="239"/>
        <v>3.24676337920259-7.83838018389471i</v>
      </c>
      <c r="BQ212" s="223" t="str">
        <f t="shared" ca="1" si="240"/>
        <v>-5.99923646590827+5.99923646591137i</v>
      </c>
      <c r="BR212" s="223" t="str">
        <f t="shared" ca="1" si="241"/>
        <v>7.83838018389294-3.24676337920686i</v>
      </c>
      <c r="BS212" s="223" t="str">
        <f t="shared" ca="1" si="242"/>
        <v>-8.48420157397291+1.06431915086302E-12i</v>
      </c>
      <c r="BT212" s="223" t="str">
        <f t="shared" ca="1" si="243"/>
        <v>7.83838018389385+3.24676337920467i</v>
      </c>
      <c r="BU212" s="223" t="str">
        <f t="shared" ca="1" si="244"/>
        <v>-5.99923646590977-5.99923646590987i</v>
      </c>
      <c r="BV212" s="223" t="str">
        <f t="shared" ca="1" si="245"/>
        <v>3.24676337920456+7.83838018389389i</v>
      </c>
      <c r="BW212" s="223" t="str">
        <f t="shared" ca="1" si="246"/>
        <v>1.18489334581809E-12-8.48420157397291i</v>
      </c>
      <c r="BX212" s="223" t="str">
        <f t="shared" ca="1" si="247"/>
        <v>-3.24676337920697+7.83838018389289i</v>
      </c>
      <c r="BY212" s="223" t="str">
        <f t="shared" ca="1" si="248"/>
        <v>5.99923646591145-5.99923646590819i</v>
      </c>
      <c r="BZ212" s="223" t="str">
        <f t="shared" ca="1" si="249"/>
        <v>-7.83838018389476+3.24676337920248i</v>
      </c>
      <c r="CA212" s="223" t="str">
        <f t="shared" ca="1" si="250"/>
        <v>8.48420157397291+3.67524135438363E-12i</v>
      </c>
      <c r="CB212" s="223" t="str">
        <f t="shared" ca="1" si="251"/>
        <v>-7.83838018389203-3.24676337920905i</v>
      </c>
      <c r="CC212" s="223" t="str">
        <f t="shared" ca="1" si="252"/>
        <v>5.9992364659124+5.99923646590725i</v>
      </c>
      <c r="CD212" s="223" t="str">
        <f t="shared" ca="1" si="253"/>
        <v>-3.2467633792082-7.83838018389239i</v>
      </c>
      <c r="CE212" s="223" t="str">
        <f t="shared" ca="1" si="254"/>
        <v>2.51528906489045E-12+8.48420157397291i</v>
      </c>
      <c r="CF212" s="223" t="str">
        <f t="shared" ca="1" si="255"/>
        <v>3.24676337920333-7.8383801838944i</v>
      </c>
      <c r="CG212" s="223" t="str">
        <f t="shared" ca="1" si="256"/>
        <v>-5.99923646590884+5.9992364659108i</v>
      </c>
      <c r="CH212" s="223" t="str">
        <f t="shared" ca="1" si="257"/>
        <v>7.83838018389334-3.2467633792059i</v>
      </c>
      <c r="CI212" s="223" t="str">
        <f t="shared" ca="1" si="258"/>
        <v>-8.48420157397291+2.66076568209334E-13i</v>
      </c>
      <c r="CJ212" s="223" t="str">
        <f t="shared" ca="1" si="259"/>
        <v>7.83838018389345+3.24676337920563i</v>
      </c>
      <c r="CK212" s="223" t="str">
        <f t="shared" ca="1" si="260"/>
        <v>-5.99923646590921-5.99923646591043i</v>
      </c>
      <c r="CL212" s="223" t="str">
        <f t="shared" ca="1" si="261"/>
        <v>3.24676337920383+7.8383801838942i</v>
      </c>
      <c r="CM212" s="223" t="str">
        <f t="shared" ca="1" si="262"/>
        <v>2.22427144035621E-12-8.48420157397291i</v>
      </c>
      <c r="CN212" s="223" t="str">
        <f t="shared" ca="1" si="263"/>
        <v>-3.24676337920771+7.83838018389259i</v>
      </c>
      <c r="CO212" s="223" t="str">
        <f t="shared" ca="1" si="264"/>
        <v>5.99923646591219-5.99923646590745i</v>
      </c>
      <c r="CP212" s="223" t="str">
        <f t="shared" ca="1" si="265"/>
        <v>-7.83838018389506+3.24676337920175i</v>
      </c>
      <c r="CQ212" s="223" t="str">
        <f t="shared" ca="1" si="266"/>
        <v>8.48420157397291-3.96625897891787E-12i</v>
      </c>
      <c r="CR212" s="223" t="str">
        <f t="shared" ca="1" si="267"/>
        <v>-7.83838018389496-3.24676337920199i</v>
      </c>
      <c r="CS212" s="223" t="str">
        <f t="shared" ca="1" si="268"/>
        <v>5.99923646591183+5.99923646590781i</v>
      </c>
      <c r="CT212" s="223" t="str">
        <f t="shared" ca="1" si="269"/>
        <v>-3.24676337920724-7.83838018389278i</v>
      </c>
      <c r="CU212" s="223" t="str">
        <f t="shared" ca="1" si="270"/>
        <v>1.71704648223675E-12+8.48420157397291i</v>
      </c>
      <c r="CV212" s="223" t="str">
        <f t="shared" ca="1" si="271"/>
        <v>3.24676337920429-7.838380183894i</v>
      </c>
      <c r="CW212" s="223" t="str">
        <f t="shared" ca="1" si="272"/>
        <v>-5.9992364659094+5.99923646591024i</v>
      </c>
      <c r="CX212" s="223" t="str">
        <f t="shared" ca="1" si="273"/>
        <v>7.83838018389365-3.24676337920517i</v>
      </c>
      <c r="CY212" s="223" t="str">
        <f t="shared" ca="1" si="274"/>
        <v>-8.48420157397291-7.73301526328792E-13i</v>
      </c>
      <c r="CZ212" s="223" t="str">
        <f t="shared" ca="1" si="275"/>
        <v>7.83838018389315+3.24676337920637i</v>
      </c>
      <c r="DA212" s="223" t="str">
        <f t="shared" ca="1" si="276"/>
        <v>-5.99923646590848-5.99923646591117i</v>
      </c>
      <c r="DB212" s="223" t="str">
        <f t="shared" ca="1" si="277"/>
        <v>3.24676337920309+7.8383801838945i</v>
      </c>
      <c r="DC212" s="223" t="str">
        <f t="shared" ca="1" si="278"/>
        <v>3.0225140230099E-12-8.48420157397291i</v>
      </c>
      <c r="DD212" s="223" t="str">
        <f t="shared" ca="1" si="279"/>
        <v>-3.24676337920867+7.8383801838922i</v>
      </c>
      <c r="DE212" s="223" t="str">
        <f t="shared" ca="1" si="280"/>
        <v>5.99923646591292-5.99923646590672i</v>
      </c>
      <c r="DF212" s="223" t="str">
        <f t="shared" ca="1" si="281"/>
        <v>-7.83838018389214+3.24676337920881i</v>
      </c>
      <c r="DG212" s="223" t="str">
        <f t="shared" ca="1" si="282"/>
        <v>8.48420157397291-2.92688088437975E-12i</v>
      </c>
      <c r="DH212" s="223" t="str">
        <f t="shared" ca="1" si="283"/>
        <v>-7.83838018389456-3.24676337920295i</v>
      </c>
      <c r="DI212" s="223" t="str">
        <f t="shared" ca="1" si="284"/>
        <v>5.99923646591127+5.99923646590837i</v>
      </c>
      <c r="DJ212" s="223" t="str">
        <f t="shared" ca="1" si="285"/>
        <v>-3.24676337920673-7.83838018389299i</v>
      </c>
      <c r="DK212" s="223" t="str">
        <f t="shared" ca="1" si="286"/>
        <v>6.7766838769863E-13+8.48420157397291i</v>
      </c>
      <c r="DL212" s="223" t="str">
        <f t="shared" ca="1" si="287"/>
        <v>3.24676337920503-7.8383801838937i</v>
      </c>
      <c r="DM212" s="223" t="str">
        <f t="shared" ca="1" si="288"/>
        <v>-5.99923646590997+5.99923646590967i</v>
      </c>
      <c r="DN212" s="223" t="str">
        <f t="shared" ca="1" si="289"/>
        <v>7.83838018389405-3.24676337920421i</v>
      </c>
      <c r="DO212" s="223" t="str">
        <f t="shared" ca="1" si="290"/>
        <v>-8.48420157397291-1.57154410898248E-12i</v>
      </c>
      <c r="DP212" s="223" t="str">
        <f t="shared" ca="1" si="291"/>
        <v>7.83838018389284+3.24676337920711i</v>
      </c>
      <c r="DQ212" s="223" t="str">
        <f t="shared" ca="1" si="292"/>
        <v>-5.99923646590775-5.9992364659119i</v>
      </c>
      <c r="DR212" s="223" t="str">
        <f t="shared" ca="1" si="293"/>
        <v>3.24676337920213+7.8383801838949i</v>
      </c>
      <c r="DS212" s="223" t="str">
        <f t="shared" ca="1" si="294"/>
        <v>3.8207566056636E-12-8.48420157397291i</v>
      </c>
      <c r="DT212" s="223" t="str">
        <f t="shared" ca="1" si="295"/>
        <v>-3.24676337920919+7.83838018389198i</v>
      </c>
      <c r="DU212" s="223" t="str">
        <f t="shared" ca="1" si="296"/>
        <v>5.99923646590735-5.99923646591229i</v>
      </c>
      <c r="DV212" s="223" t="str">
        <f t="shared" ca="1" si="297"/>
        <v>-7.83838018389244+3.24676337920807i</v>
      </c>
      <c r="DW212" s="223" t="str">
        <f t="shared" ca="1" si="298"/>
        <v>8.48420157397291-2.12863830172606E-12i</v>
      </c>
      <c r="DX212" s="223" t="str">
        <f t="shared" ca="1" si="299"/>
        <v>-7.83838018389426-3.24676337920369i</v>
      </c>
      <c r="DY212" s="223" t="str">
        <f t="shared" ca="1" si="300"/>
        <v>5.9992364659107+5.99923646590894i</v>
      </c>
      <c r="DZ212" s="223" t="str">
        <f t="shared" ca="1" si="301"/>
        <v>-3.24676337920555-7.83838018389349i</v>
      </c>
      <c r="EA212" s="223" t="str">
        <f t="shared" ca="1" si="302"/>
        <v>-1.20574194955062E-13+8.48420157397291i</v>
      </c>
      <c r="EB212" s="223" t="str">
        <f t="shared" ca="1" si="303"/>
        <v>3.24676337920577-7.83838018389339i</v>
      </c>
      <c r="EC212" s="223" t="str">
        <f t="shared" ca="1" si="304"/>
        <v>-5.99923646591087+5.99923646590877i</v>
      </c>
      <c r="ED212" s="223" t="str">
        <f t="shared" ca="1" si="305"/>
        <v>7.83838018389435-3.24676337920347i</v>
      </c>
      <c r="EE212" s="223" t="str">
        <f t="shared" ca="1" si="306"/>
        <v>-8.48420157397291-2.36978669163618E-12i</v>
      </c>
      <c r="EF212" s="223" t="str">
        <f t="shared" ca="1" si="307"/>
        <v>7.83838018389253+3.24676337920785i</v>
      </c>
      <c r="EG212" s="223" t="str">
        <f t="shared" ca="1" si="308"/>
        <v>-5.99923646590718-5.99923646591246i</v>
      </c>
      <c r="EH212" s="223" t="str">
        <f t="shared" ca="1" si="309"/>
        <v>3.24676337920139+7.83838018389521i</v>
      </c>
      <c r="EI212" s="223" t="str">
        <f t="shared" ca="1" si="310"/>
        <v>-3.57960821575348E-12-8.48420157397291i</v>
      </c>
      <c r="EJ212" s="223" t="str">
        <f t="shared" ca="1" si="311"/>
        <v>-3.24676337920235+7.83838018389481i</v>
      </c>
      <c r="EK212" s="223" t="str">
        <f t="shared" ca="1" si="312"/>
        <v>5.99923646590792-5.99923646591172i</v>
      </c>
      <c r="EL212" s="223" t="str">
        <f t="shared" ca="1" si="313"/>
        <v>-7.83838018389293+3.24676337920689i</v>
      </c>
      <c r="EM212" s="223" t="str">
        <f t="shared" ca="1" si="314"/>
        <v>8.48420157397291-1.33039571907236E-12i</v>
      </c>
      <c r="EN212" s="223"/>
      <c r="EO212" s="223"/>
      <c r="EP212" s="223"/>
    </row>
    <row r="213" spans="1:146" ht="15" thickBot="1">
      <c r="A213" s="257">
        <f t="shared" si="181"/>
        <v>2.2070312500000015E-3</v>
      </c>
      <c r="B213" s="256">
        <v>113</v>
      </c>
      <c r="C213" s="230">
        <f t="shared" si="182"/>
        <v>22600</v>
      </c>
      <c r="D213" s="229">
        <f t="shared" si="315"/>
        <v>141999.98794225865</v>
      </c>
      <c r="E213" s="229" t="str">
        <f t="shared" si="316"/>
        <v>141999.987942259i</v>
      </c>
      <c r="F213" s="229" t="str">
        <f t="shared" si="320"/>
        <v>0.618693084166816-0.497032275442395i</v>
      </c>
      <c r="G213" s="229" t="str">
        <f t="shared" si="321"/>
        <v>-3.83299231760857+2.49490855502914i</v>
      </c>
      <c r="H213" s="229" t="str">
        <f t="shared" si="319"/>
        <v>0.0357843825846497-0.00416230118699479i</v>
      </c>
      <c r="I213" s="229" t="str">
        <f t="shared" si="317"/>
        <v>-0.00551368921567317-0.00696856900655398i</v>
      </c>
      <c r="J213" s="255" t="str">
        <f ca="1">IMPRODUCT(1/N_FFT2,DX100)</f>
        <v>0.0229342122619375-0.00571629610852309i</v>
      </c>
      <c r="K213" s="254" t="str">
        <f t="shared" ca="1" si="318"/>
        <v>-0.000166286522712743-0.00012830076055111i</v>
      </c>
      <c r="N213" s="246">
        <f t="shared" ca="1" si="185"/>
        <v>24.484392036252885</v>
      </c>
      <c r="O213" s="223">
        <f t="shared" ca="1" si="186"/>
        <v>8.4843920362528849</v>
      </c>
      <c r="P213" s="223" t="str">
        <f t="shared" ca="1" si="187"/>
        <v>-7.91587667231475-3.05349058186439i</v>
      </c>
      <c r="Q213" s="223" t="str">
        <f t="shared" ca="1" si="188"/>
        <v>6.28651982721424+5.69776944837834i</v>
      </c>
      <c r="R213" s="223" t="str">
        <f t="shared" ca="1" si="189"/>
        <v>-3.81467878473063-7.57846514765077i</v>
      </c>
      <c r="S213" s="223" t="str">
        <f t="shared" ca="1" si="190"/>
        <v>0.831615844828759+8.44353736957806i</v>
      </c>
      <c r="T213" s="223" t="str">
        <f t="shared" ca="1" si="191"/>
        <v>2.26289559548705-8.17705397736598i</v>
      </c>
      <c r="U213" s="223" t="str">
        <f t="shared" ca="1" si="192"/>
        <v>-5.05414643503724+6.81472758355254i</v>
      </c>
      <c r="V213" s="223" t="str">
        <f t="shared" ca="1" si="193"/>
        <v>7.16806886080437-4.5391295455845i</v>
      </c>
      <c r="W213" s="223" t="str">
        <f t="shared" ca="1" si="194"/>
        <v>-8.32136682232725+1.65522277446352i</v>
      </c>
      <c r="X213" s="223" t="str">
        <f t="shared" ca="1" si="195"/>
        <v>8.35948178258282+1.45050768750028i</v>
      </c>
      <c r="Y213" s="223" t="str">
        <f t="shared" ca="1" si="196"/>
        <v>-7.27730578795259-4.36184922864868i</v>
      </c>
      <c r="Z213" s="223" t="str">
        <f t="shared" ca="1" si="197"/>
        <v>5.21986600757325+6.68864015236376i</v>
      </c>
      <c r="AA213" s="223" t="str">
        <f t="shared" ca="1" si="198"/>
        <v>-2.4628890039442-8.11905696365546i</v>
      </c>
      <c r="AB213" s="223" t="str">
        <f t="shared" ca="1" si="199"/>
        <v>-0.624150597555529+8.46140320847567i</v>
      </c>
      <c r="AC213" s="223" t="str">
        <f t="shared" ca="1" si="200"/>
        <v>3.62754502975965-7.66979955943423i</v>
      </c>
      <c r="AD213" s="223" t="str">
        <f t="shared" ca="1" si="201"/>
        <v>-6.14479618287274+5.85033230644072i</v>
      </c>
      <c r="AE213" s="223" t="str">
        <f t="shared" ca="1" si="202"/>
        <v>7.8385561480959-3.24683626596404i</v>
      </c>
      <c r="AF213" s="223" t="str">
        <f t="shared" ca="1" si="203"/>
        <v>-8.48183669599748+0.208217403839937i</v>
      </c>
      <c r="AG213" s="223" t="str">
        <f t="shared" ca="1" si="204"/>
        <v>7.98842896841996+2.85830558921543i</v>
      </c>
      <c r="AH213" s="223" t="str">
        <f t="shared" ca="1" si="205"/>
        <v>-6.4244567070796-5.54177446705397i</v>
      </c>
      <c r="AI213" s="223" t="str">
        <f t="shared" ca="1" si="206"/>
        <v>3.99951471984218+7.48256575183921i</v>
      </c>
      <c r="AJ213" s="223" t="str">
        <f t="shared" ca="1" si="207"/>
        <v>-1.03858015781237-8.42058545949329i</v>
      </c>
      <c r="AK213" s="223" t="str">
        <f t="shared" ca="1" si="208"/>
        <v>-2.06153910333827+8.23012543952026i</v>
      </c>
      <c r="AL213" s="223" t="str">
        <f t="shared" ca="1" si="209"/>
        <v>4.8853824336748-6.93671007766456i</v>
      </c>
      <c r="AM213" s="223" t="str">
        <f t="shared" ca="1" si="210"/>
        <v>-7.05451415700622+4.71367566061031i</v>
      </c>
      <c r="AN213" s="223" t="str">
        <f t="shared" ca="1" si="211"/>
        <v>8.27823938185385-1.85894081712019i</v>
      </c>
      <c r="AO213" s="223" t="str">
        <f t="shared" ca="1" si="212"/>
        <v>-8.39256130359358-1.24491886894486i</v>
      </c>
      <c r="AP213" s="223" t="str">
        <f t="shared" ca="1" si="213"/>
        <v>7.38215913821016+4.18194149683751i</v>
      </c>
      <c r="AQ213" s="223" t="str">
        <f t="shared" ca="1" si="214"/>
        <v>-5.3824413280103-6.55852373445107i</v>
      </c>
      <c r="AR213" s="223" t="str">
        <f t="shared" ca="1" si="215"/>
        <v>-5.3824413280103-6.55852373445107i</v>
      </c>
      <c r="AS213" s="223" t="str">
        <f t="shared" ca="1" si="216"/>
        <v>0.41630938530081-8.47417221447274i</v>
      </c>
      <c r="AT213" s="223" t="str">
        <f t="shared" ca="1" si="217"/>
        <v>-3.43822617730469+7.75651397075568i</v>
      </c>
      <c r="AU213" s="223" t="str">
        <f t="shared" ca="1" si="218"/>
        <v>5.99937114307934-5.99937114307977i</v>
      </c>
      <c r="AV213" s="223" t="str">
        <f t="shared" ca="1" si="219"/>
        <v>-7.75651397075573+3.4382261773046i</v>
      </c>
      <c r="AW213" s="223" t="str">
        <f t="shared" ca="1" si="220"/>
        <v>8.47417221447274-0.416309385300707i</v>
      </c>
      <c r="AX213" s="223" t="str">
        <f t="shared" ca="1" si="221"/>
        <v>-8.0561693336213-2.66139886015817i</v>
      </c>
      <c r="AY213" s="223" t="str">
        <f t="shared" ca="1" si="222"/>
        <v>6.55852373445094+5.38244132801047i</v>
      </c>
      <c r="AZ213" s="223" t="str">
        <f t="shared" ca="1" si="223"/>
        <v>-4.18194149683889-7.38215913820938i</v>
      </c>
      <c r="BA213" s="223" t="str">
        <f t="shared" ca="1" si="224"/>
        <v>1.24491886894393+8.39256130359372i</v>
      </c>
      <c r="BB213" s="223" t="str">
        <f t="shared" ca="1" si="225"/>
        <v>1.85894081712288-8.27823938185324i</v>
      </c>
      <c r="BC213" s="223" t="str">
        <f t="shared" ca="1" si="226"/>
        <v>-4.71367566060769+7.05451415700798i</v>
      </c>
      <c r="BD213" s="223" t="str">
        <f t="shared" ca="1" si="227"/>
        <v>6.93671007766368-4.88538243367605i</v>
      </c>
      <c r="BE213" s="223" t="str">
        <f t="shared" ca="1" si="228"/>
        <v>-8.23012543952029+2.06153910333816i</v>
      </c>
      <c r="BF213" s="223" t="str">
        <f t="shared" ca="1" si="229"/>
        <v>8.42058545949296+1.03858015781505i</v>
      </c>
      <c r="BG213" s="223" t="str">
        <f t="shared" ca="1" si="230"/>
        <v>-7.48256575184112-3.99951471983861i</v>
      </c>
      <c r="BH213" s="223" t="str">
        <f t="shared" ca="1" si="231"/>
        <v>5.54177446705517+6.42445670707856i</v>
      </c>
      <c r="BI213" s="223" t="str">
        <f t="shared" ca="1" si="232"/>
        <v>-2.85830558921522-7.98842896842003i</v>
      </c>
      <c r="BJ213" s="223" t="str">
        <f t="shared" ca="1" si="233"/>
        <v>-0.208217403841668+8.48183669599744i</v>
      </c>
      <c r="BK213" s="223" t="str">
        <f t="shared" ca="1" si="234"/>
        <v>3.2468362659682-7.83855614809418i</v>
      </c>
      <c r="BL213" s="223" t="str">
        <f t="shared" ca="1" si="235"/>
        <v>-5.85033230643904+6.14479618287434i</v>
      </c>
      <c r="BM213" s="223" t="str">
        <f t="shared" ca="1" si="236"/>
        <v>7.66979955943432-3.62754502975945i</v>
      </c>
      <c r="BN213" s="223" t="str">
        <f t="shared" ca="1" si="237"/>
        <v>-8.46140320847581+0.624150597553682i</v>
      </c>
      <c r="BO213" s="223" t="str">
        <f t="shared" ca="1" si="238"/>
        <v>8.11905696365443+2.46288900394759i</v>
      </c>
      <c r="BP213" s="223" t="str">
        <f t="shared" ca="1" si="239"/>
        <v>-6.68864015236526-5.21986600757133i</v>
      </c>
      <c r="BQ213" s="223" t="str">
        <f t="shared" ca="1" si="240"/>
        <v>4.36184922864934+7.27730578795219i</v>
      </c>
      <c r="BR213" s="223" t="str">
        <f t="shared" ca="1" si="241"/>
        <v>-1.45050768749916-8.35948178258301i</v>
      </c>
      <c r="BS213" s="223" t="str">
        <f t="shared" ca="1" si="242"/>
        <v>-1.65522277446708+8.32136682232654i</v>
      </c>
      <c r="BT213" s="223" t="str">
        <f t="shared" ca="1" si="243"/>
        <v>4.53912954558184-7.16806886080605i</v>
      </c>
      <c r="BU213" s="223" t="str">
        <f t="shared" ca="1" si="244"/>
        <v>-6.81472758355215+5.05414643503776i</v>
      </c>
      <c r="BV213" s="223" t="str">
        <f t="shared" ca="1" si="245"/>
        <v>8.17705397736624-2.2628955954861i</v>
      </c>
      <c r="BW213" s="223" t="str">
        <f t="shared" ca="1" si="246"/>
        <v>-8.4435373695778-0.831615844831397i</v>
      </c>
      <c r="BX213" s="223" t="str">
        <f t="shared" ca="1" si="247"/>
        <v>7.57846514765233+3.81467878472754i</v>
      </c>
      <c r="BY213" s="223" t="str">
        <f t="shared" ca="1" si="248"/>
        <v>-5.69776944837944-6.28651982721325i</v>
      </c>
      <c r="BZ213" s="223" t="str">
        <f t="shared" ca="1" si="249"/>
        <v>3.05349058186368+7.91587667231502i</v>
      </c>
      <c r="CA213" s="223" t="str">
        <f t="shared" ca="1" si="250"/>
        <v>2.75649381492981E-12-8.48439203625288i</v>
      </c>
      <c r="CB213" s="223" t="str">
        <f t="shared" ca="1" si="251"/>
        <v>-3.05349058186095+7.91587667231608i</v>
      </c>
      <c r="CC213" s="223" t="str">
        <f t="shared" ca="1" si="252"/>
        <v>5.69776944837709-6.28651982721537i</v>
      </c>
      <c r="CD213" s="223" t="str">
        <f t="shared" ca="1" si="253"/>
        <v>-7.5784651476509+3.81467878473036i</v>
      </c>
      <c r="CE213" s="223" t="str">
        <f t="shared" ca="1" si="254"/>
        <v>8.44353736957831-0.831615844826151i</v>
      </c>
      <c r="CF213" s="223" t="str">
        <f t="shared" ca="1" si="255"/>
        <v>-8.17705397736483-2.26289559549117i</v>
      </c>
      <c r="CG213" s="223" t="str">
        <f t="shared" ca="1" si="256"/>
        <v>6.81472758355403+5.05414643503522i</v>
      </c>
      <c r="CH213" s="223" t="str">
        <f t="shared" ca="1" si="257"/>
        <v>-4.53912954558431-7.16806886080449i</v>
      </c>
      <c r="CI213" s="223" t="str">
        <f t="shared" ca="1" si="258"/>
        <v>1.65522277446167+8.32136682232762i</v>
      </c>
      <c r="CJ213" s="223" t="str">
        <f t="shared" ca="1" si="259"/>
        <v>1.45050768750459-8.35948178258207i</v>
      </c>
      <c r="CK213" s="223" t="str">
        <f t="shared" ca="1" si="260"/>
        <v>-4.36184922864662+7.27730578795382i</v>
      </c>
      <c r="CL213" s="223" t="str">
        <f t="shared" ca="1" si="261"/>
        <v>6.68864015236331-5.21986600757383i</v>
      </c>
      <c r="CM213" s="223" t="str">
        <f t="shared" ca="1" si="262"/>
        <v>-8.11905696365596+2.46288900394254i</v>
      </c>
      <c r="CN213" s="223" t="str">
        <f t="shared" ca="1" si="263"/>
        <v>8.46140320847541+0.62415059755918i</v>
      </c>
      <c r="CO213" s="223" t="str">
        <f t="shared" ca="1" si="264"/>
        <v>-7.66979955943557-3.6275450297568i</v>
      </c>
      <c r="CP213" s="223" t="str">
        <f t="shared" ca="1" si="265"/>
        <v>5.85033230644116+6.14479618287232i</v>
      </c>
      <c r="CQ213" s="223" t="str">
        <f t="shared" ca="1" si="266"/>
        <v>-3.24683626596311-7.83855614809629i</v>
      </c>
      <c r="CR213" s="223" t="str">
        <f t="shared" ca="1" si="267"/>
        <v>0.208217403836398+8.48183669599758i</v>
      </c>
      <c r="CS213" s="223" t="str">
        <f t="shared" ca="1" si="268"/>
        <v>2.85830558921235-7.98842896842106i</v>
      </c>
      <c r="CT213" s="223" t="str">
        <f t="shared" ca="1" si="269"/>
        <v>-5.54177446705276+6.42445670708064i</v>
      </c>
      <c r="CU213" s="223" t="str">
        <f t="shared" ca="1" si="270"/>
        <v>7.48256575183963-3.9995147198414i</v>
      </c>
      <c r="CV213" s="223" t="str">
        <f t="shared" ca="1" si="271"/>
        <v>-8.42058545949363+1.03858015780958i</v>
      </c>
      <c r="CW213" s="223" t="str">
        <f t="shared" ca="1" si="272"/>
        <v>8.23012543952103+2.06153910333521i</v>
      </c>
      <c r="CX213" s="223" t="str">
        <f t="shared" ca="1" si="273"/>
        <v>-6.93671007766543-4.88538243367355i</v>
      </c>
      <c r="CY213" s="223" t="str">
        <f t="shared" ca="1" si="274"/>
        <v>4.71367566061023+7.05451415700628i</v>
      </c>
      <c r="CZ213" s="223" t="str">
        <f t="shared" ca="1" si="275"/>
        <v>-1.85894081711762-8.27823938185442i</v>
      </c>
      <c r="DA213" s="223" t="str">
        <f t="shared" ca="1" si="276"/>
        <v>-1.24491886894079+8.39256130359419i</v>
      </c>
      <c r="DB213" s="223" t="str">
        <f t="shared" ca="1" si="277"/>
        <v>4.18194149683613-7.38215913821094i</v>
      </c>
      <c r="DC213" s="223" t="str">
        <f t="shared" ca="1" si="278"/>
        <v>-6.55852373445122+5.38244132801013i</v>
      </c>
      <c r="DD213" s="223" t="str">
        <f t="shared" ca="1" si="279"/>
        <v>8.05616933362197-2.66139886015614i</v>
      </c>
      <c r="DE213" s="223" t="str">
        <f t="shared" ca="1" si="280"/>
        <v>-8.47417221447253-0.416309385305009i</v>
      </c>
      <c r="DF213" s="223" t="str">
        <f t="shared" ca="1" si="281"/>
        <v>7.75651397075672+3.43822617730237i</v>
      </c>
      <c r="DG213" s="223" t="str">
        <f t="shared" ca="1" si="282"/>
        <v>-5.9993711430797-5.99937114307941i</v>
      </c>
      <c r="DH213" s="223" t="str">
        <f t="shared" ca="1" si="283"/>
        <v>3.43822617730274+7.75651397075655i</v>
      </c>
      <c r="DI213" s="223" t="str">
        <f t="shared" ca="1" si="284"/>
        <v>-0.416309385297231-8.47417221447292i</v>
      </c>
      <c r="DJ213" s="223" t="str">
        <f t="shared" ca="1" si="285"/>
        <v>-2.66139886015575+8.05616933362209i</v>
      </c>
      <c r="DK213" s="223" t="str">
        <f t="shared" ca="1" si="286"/>
        <v>5.38244132801-6.55852373445133i</v>
      </c>
      <c r="DL213" s="223" t="str">
        <f t="shared" ca="1" si="287"/>
        <v>-7.38215913821062+4.1819414968367i</v>
      </c>
      <c r="DM213" s="223" t="str">
        <f t="shared" ca="1" si="288"/>
        <v>8.39256130359413-1.24491886894119i</v>
      </c>
      <c r="DN213" s="223" t="str">
        <f t="shared" ca="1" si="289"/>
        <v>-8.27823938185451-1.85894081711721i</v>
      </c>
      <c r="DO213" s="223" t="str">
        <f t="shared" ca="1" si="290"/>
        <v>7.05451415700638+4.71367566061009i</v>
      </c>
      <c r="DP213" s="223" t="str">
        <f t="shared" ca="1" si="291"/>
        <v>-4.88538243367389-6.9367100776652i</v>
      </c>
      <c r="DQ213" s="223" t="str">
        <f t="shared" ca="1" si="292"/>
        <v>2.06153910333537+8.23012543952099i</v>
      </c>
      <c r="DR213" s="223" t="str">
        <f t="shared" ca="1" si="293"/>
        <v>1.03858015780941-8.42058545949365i</v>
      </c>
      <c r="DS213" s="223" t="str">
        <f t="shared" ca="1" si="294"/>
        <v>-3.99951471984082+7.48256575183994i</v>
      </c>
      <c r="DT213" s="223" t="str">
        <f t="shared" ca="1" si="295"/>
        <v>6.42445670708036-5.54177446705308i</v>
      </c>
      <c r="DU213" s="223" t="str">
        <f t="shared" ca="1" si="296"/>
        <v>-7.98842896842101+2.85830558921251i</v>
      </c>
      <c r="DV213" s="223" t="str">
        <f t="shared" ca="1" si="297"/>
        <v>8.48183669599758+0.208217403836227i</v>
      </c>
      <c r="DW213" s="223" t="str">
        <f t="shared" ca="1" si="298"/>
        <v>-7.83855614809645-3.24683626596273i</v>
      </c>
      <c r="DX213" s="223" t="str">
        <f t="shared" ca="1" si="299"/>
        <v>6.14479618287244+5.85033230644104i</v>
      </c>
      <c r="DY213" s="223" t="str">
        <f t="shared" ca="1" si="300"/>
        <v>-3.62754502975717-7.6697995594354i</v>
      </c>
      <c r="DZ213" s="223" t="str">
        <f t="shared" ca="1" si="301"/>
        <v>0.624150597559591+8.46140320847537i</v>
      </c>
      <c r="EA213" s="223" t="str">
        <f t="shared" ca="1" si="302"/>
        <v>2.46288900394215-8.11905696365608i</v>
      </c>
      <c r="EB213" s="223" t="str">
        <f t="shared" ca="1" si="303"/>
        <v>-5.21986600757331+6.68864015236371i</v>
      </c>
      <c r="EC213" s="223" t="str">
        <f t="shared" ca="1" si="304"/>
        <v>7.27730578795362-4.36184922864698i</v>
      </c>
      <c r="ED213" s="223" t="str">
        <f t="shared" ca="1" si="305"/>
        <v>-8.35948178258348+1.45050768749645i</v>
      </c>
      <c r="EE213" s="223" t="str">
        <f t="shared" ca="1" si="306"/>
        <v>8.32136682232765+1.65522277446151i</v>
      </c>
      <c r="EF213" s="223" t="str">
        <f t="shared" ca="1" si="307"/>
        <v>-7.16806886080471-4.53912954558396i</v>
      </c>
      <c r="EG213" s="223" t="str">
        <f t="shared" ca="1" si="308"/>
        <v>5.05414643503555+6.81472758355379i</v>
      </c>
      <c r="EH213" s="223" t="str">
        <f t="shared" ca="1" si="309"/>
        <v>-2.26289559548367-8.17705397736691i</v>
      </c>
      <c r="EI213" s="223" t="str">
        <f t="shared" ca="1" si="310"/>
        <v>-0.831615844825501+8.44353736957838i</v>
      </c>
      <c r="EJ213" s="223" t="str">
        <f t="shared" ca="1" si="311"/>
        <v>3.81467878473-7.57846514765109i</v>
      </c>
      <c r="EK213" s="223" t="str">
        <f t="shared" ca="1" si="312"/>
        <v>-6.28651982721526+5.69776944837721i</v>
      </c>
      <c r="EL213" s="223" t="str">
        <f t="shared" ca="1" si="313"/>
        <v>7.91587667231593-3.05349058186133i</v>
      </c>
      <c r="EM213" s="223" t="str">
        <f t="shared" ca="1" si="314"/>
        <v>-8.48439203625288+3.16808567546887E-12i</v>
      </c>
      <c r="EN213" s="223"/>
      <c r="EO213" s="223"/>
      <c r="EP213" s="223"/>
    </row>
    <row r="214" spans="1:146" ht="15" thickBot="1">
      <c r="A214" s="257">
        <f t="shared" si="181"/>
        <v>2.2265625000000015E-3</v>
      </c>
      <c r="B214" s="256">
        <v>114</v>
      </c>
      <c r="C214" s="230">
        <f t="shared" si="182"/>
        <v>22800</v>
      </c>
      <c r="D214" s="229">
        <f t="shared" si="315"/>
        <v>143256.62500369456</v>
      </c>
      <c r="E214" s="229" t="str">
        <f t="shared" si="316"/>
        <v>143256.625003695i</v>
      </c>
      <c r="F214" s="229" t="str">
        <f t="shared" si="320"/>
        <v>0.615891827310337-0.498461208346185i</v>
      </c>
      <c r="G214" s="229" t="str">
        <f t="shared" si="321"/>
        <v>-3.80461112225442+2.50974260212165i</v>
      </c>
      <c r="H214" s="229" t="str">
        <f t="shared" si="319"/>
        <v>0.0357836808992385-0.00412566884507578i</v>
      </c>
      <c r="I214" s="229" t="str">
        <f t="shared" si="317"/>
        <v>-0.00548925524129165-0.00705917369731146i</v>
      </c>
      <c r="J214" s="255" t="str">
        <f ca="1">IMPRODUCT(1/N_FFT2,DY100)</f>
        <v>0.0216152946406327+0.000085221259051591i</v>
      </c>
      <c r="K214" s="254" t="str">
        <f t="shared" ca="1" si="318"/>
        <v>-0.000118050277727808-0.00015305392062971i</v>
      </c>
      <c r="N214" s="246">
        <f t="shared" ca="1" si="185"/>
        <v>24.484566065330107</v>
      </c>
      <c r="O214" s="223">
        <f t="shared" ca="1" si="186"/>
        <v>8.4845660653301067</v>
      </c>
      <c r="P214" s="223" t="str">
        <f t="shared" ca="1" si="187"/>
        <v>-7.98859282446482-2.85836421784566i</v>
      </c>
      <c r="Q214" s="223" t="str">
        <f t="shared" ca="1" si="188"/>
        <v>6.55865826074693+5.38255173088818i</v>
      </c>
      <c r="R214" s="223" t="str">
        <f t="shared" ca="1" si="189"/>
        <v>-4.3619386974749-7.27745505767106i</v>
      </c>
      <c r="S214" s="223" t="str">
        <f t="shared" ca="1" si="190"/>
        <v>1.65525672585205+8.32153750748459i</v>
      </c>
      <c r="T214" s="223" t="str">
        <f t="shared" ca="1" si="191"/>
        <v>1.24494440431415-8.39273344906879i</v>
      </c>
      <c r="U214" s="223" t="str">
        <f t="shared" ca="1" si="192"/>
        <v>-3.9995967565809+7.48271923178325i</v>
      </c>
      <c r="V214" s="223" t="str">
        <f t="shared" ca="1" si="193"/>
        <v>6.28664877425464-5.69788631916378i</v>
      </c>
      <c r="W214" s="223" t="str">
        <f t="shared" ca="1" si="194"/>
        <v>-7.83871692999823+3.24690286400907i</v>
      </c>
      <c r="X214" s="223" t="str">
        <f t="shared" ca="1" si="195"/>
        <v>8.4743460339243-0.416317924503206i</v>
      </c>
      <c r="Y214" s="223" t="str">
        <f t="shared" ca="1" si="196"/>
        <v>-8.11922349909911-2.46293952191849i</v>
      </c>
      <c r="Z214" s="223" t="str">
        <f t="shared" ca="1" si="197"/>
        <v>6.81486736501822+5.05425010403728i</v>
      </c>
      <c r="AA214" s="223" t="str">
        <f t="shared" ca="1" si="198"/>
        <v>-4.71377234598554-7.05465885689543i</v>
      </c>
      <c r="AB214" s="223" t="str">
        <f t="shared" ca="1" si="199"/>
        <v>2.06158138895482+8.23029425316412i</v>
      </c>
      <c r="AC214" s="223" t="str">
        <f t="shared" ca="1" si="200"/>
        <v>0.831632902661154-8.44371056065772i</v>
      </c>
      <c r="AD214" s="223" t="str">
        <f t="shared" ca="1" si="201"/>
        <v>-3.62761943677794+7.66995687985676i</v>
      </c>
      <c r="AE214" s="223" t="str">
        <f t="shared" ca="1" si="202"/>
        <v>5.99949420022051-5.99949420021986i</v>
      </c>
      <c r="AF214" s="223" t="str">
        <f t="shared" ca="1" si="203"/>
        <v>-7.6699568798568+3.62761943677788i</v>
      </c>
      <c r="AG214" s="223" t="str">
        <f t="shared" ca="1" si="204"/>
        <v>8.44371056065772-0.831632902661139i</v>
      </c>
      <c r="AH214" s="223" t="str">
        <f t="shared" ca="1" si="205"/>
        <v>-8.2302942531641-2.06158138895489i</v>
      </c>
      <c r="AI214" s="223" t="str">
        <f t="shared" ca="1" si="206"/>
        <v>7.05465885689539+4.71377234598561i</v>
      </c>
      <c r="AJ214" s="223" t="str">
        <f t="shared" ca="1" si="207"/>
        <v>-5.05425010403722-6.81486736501827i</v>
      </c>
      <c r="AK214" s="223" t="str">
        <f t="shared" ca="1" si="208"/>
        <v>2.46293952191844+8.11922349909912i</v>
      </c>
      <c r="AL214" s="223" t="str">
        <f t="shared" ca="1" si="209"/>
        <v>0.416317924503311-8.4743460339243i</v>
      </c>
      <c r="AM214" s="223" t="str">
        <f t="shared" ca="1" si="210"/>
        <v>-3.24690286400914+7.83871692999821i</v>
      </c>
      <c r="AN214" s="223" t="str">
        <f t="shared" ca="1" si="211"/>
        <v>5.69788631916379-6.28664877425464i</v>
      </c>
      <c r="AO214" s="223" t="str">
        <f t="shared" ca="1" si="212"/>
        <v>-7.4827192317829+3.99959675658155i</v>
      </c>
      <c r="AP214" s="223" t="str">
        <f t="shared" ca="1" si="213"/>
        <v>8.3927334490688-1.24494440431409i</v>
      </c>
      <c r="AQ214" s="223" t="str">
        <f t="shared" ca="1" si="214"/>
        <v>-8.32153750748459-1.65525672585206i</v>
      </c>
      <c r="AR214" s="223" t="str">
        <f t="shared" ca="1" si="215"/>
        <v>-8.32153750748459-1.65525672585206i</v>
      </c>
      <c r="AS214" s="223" t="str">
        <f t="shared" ca="1" si="216"/>
        <v>-5.38255173088828-6.55865826074684i</v>
      </c>
      <c r="AT214" s="223" t="str">
        <f t="shared" ca="1" si="217"/>
        <v>2.85836421784563+7.98859282446483i</v>
      </c>
      <c r="AU214" s="223" t="str">
        <f t="shared" ca="1" si="218"/>
        <v>7.48401819441787E-14-8.48456606533011i</v>
      </c>
      <c r="AV214" s="223" t="str">
        <f t="shared" ca="1" si="219"/>
        <v>-2.85836421784577+7.98859282446478i</v>
      </c>
      <c r="AW214" s="223" t="str">
        <f t="shared" ca="1" si="220"/>
        <v>5.38255173088839-6.55865826074675i</v>
      </c>
      <c r="AX214" s="223" t="str">
        <f t="shared" ca="1" si="221"/>
        <v>-7.27745505767123+4.36193869747463i</v>
      </c>
      <c r="AY214" s="223" t="str">
        <f t="shared" ca="1" si="222"/>
        <v>8.32153750748409-1.65525672585452i</v>
      </c>
      <c r="AZ214" s="223" t="str">
        <f t="shared" ca="1" si="223"/>
        <v>-8.39273344906865-1.24494440431507i</v>
      </c>
      <c r="BA214" s="223" t="str">
        <f t="shared" ca="1" si="224"/>
        <v>7.48271923178481+3.99959675657795i</v>
      </c>
      <c r="BB214" s="223" t="str">
        <f t="shared" ca="1" si="225"/>
        <v>-5.69788631916377-6.28664877425465i</v>
      </c>
      <c r="BC214" s="223" t="str">
        <f t="shared" ca="1" si="226"/>
        <v>3.24690286400588+7.83871692999956i</v>
      </c>
      <c r="BD214" s="223" t="str">
        <f t="shared" ca="1" si="227"/>
        <v>-0.416317924504847-8.47434603392422i</v>
      </c>
      <c r="BE214" s="223" t="str">
        <f t="shared" ca="1" si="228"/>
        <v>-2.4629395219202+8.11922349909859i</v>
      </c>
      <c r="BF214" s="223" t="str">
        <f t="shared" ca="1" si="229"/>
        <v>5.05425010403462-6.81486736502019i</v>
      </c>
      <c r="BG214" s="223" t="str">
        <f t="shared" ca="1" si="230"/>
        <v>-7.05465885689544+4.71377234598554i</v>
      </c>
      <c r="BH214" s="223" t="str">
        <f t="shared" ca="1" si="231"/>
        <v>8.23029425316496-2.06158138895147i</v>
      </c>
      <c r="BI214" s="223" t="str">
        <f t="shared" ca="1" si="232"/>
        <v>-8.44371056065786-0.831632902659669i</v>
      </c>
      <c r="BJ214" s="223" t="str">
        <f t="shared" ca="1" si="233"/>
        <v>7.66995687985603+3.62761943677948i</v>
      </c>
      <c r="BK214" s="223" t="str">
        <f t="shared" ca="1" si="234"/>
        <v>-5.99949420022219-5.99949420021818i</v>
      </c>
      <c r="BL214" s="223" t="str">
        <f t="shared" ca="1" si="235"/>
        <v>3.62761943677699+7.66995687985721i</v>
      </c>
      <c r="BM214" s="223" t="str">
        <f t="shared" ca="1" si="236"/>
        <v>-0.831632902656925-8.44371056065813i</v>
      </c>
      <c r="BN214" s="223" t="str">
        <f t="shared" ca="1" si="237"/>
        <v>-2.06158138895414+8.23029425316429i</v>
      </c>
      <c r="BO214" s="223" t="str">
        <f t="shared" ca="1" si="238"/>
        <v>4.71377234598783-7.0546588568939i</v>
      </c>
      <c r="BP214" s="223" t="str">
        <f t="shared" ca="1" si="239"/>
        <v>-6.81486736501673+5.05425010403929i</v>
      </c>
      <c r="BQ214" s="223" t="str">
        <f t="shared" ca="1" si="240"/>
        <v>8.11922349909939-2.46293952191756i</v>
      </c>
      <c r="BR214" s="223" t="str">
        <f t="shared" ca="1" si="241"/>
        <v>-8.4743460339245-0.41631792449917i</v>
      </c>
      <c r="BS214" s="223" t="str">
        <f t="shared" ca="1" si="242"/>
        <v>7.83871692999855+3.24690286400831i</v>
      </c>
      <c r="BT214" s="223" t="str">
        <f t="shared" ca="1" si="243"/>
        <v>-6.28664877425289-5.69788631916573i</v>
      </c>
      <c r="BU214" s="223" t="str">
        <f t="shared" ca="1" si="244"/>
        <v>3.99959675658297+7.48271923178213i</v>
      </c>
      <c r="BV214" s="223" t="str">
        <f t="shared" ca="1" si="245"/>
        <v>-1.24494440431247-8.39273344906904i</v>
      </c>
      <c r="BW214" s="223" t="str">
        <f t="shared" ca="1" si="246"/>
        <v>-1.65525672584882+8.32153750748522i</v>
      </c>
      <c r="BX214" s="223" t="str">
        <f t="shared" ca="1" si="247"/>
        <v>4.36193869747483-7.27745505767111i</v>
      </c>
      <c r="BY214" s="223" t="str">
        <f t="shared" ca="1" si="248"/>
        <v>-6.55865826074911+5.38255173088552i</v>
      </c>
      <c r="BZ214" s="223" t="str">
        <f t="shared" ca="1" si="249"/>
        <v>7.98859282446424-2.85836421784726i</v>
      </c>
      <c r="CA214" s="223" t="str">
        <f t="shared" ca="1" si="250"/>
        <v>-8.48456606533011-1.83770146335151E-12i</v>
      </c>
      <c r="CB214" s="223" t="str">
        <f t="shared" ca="1" si="251"/>
        <v>7.98859282446585+2.85836421784277i</v>
      </c>
      <c r="CC214" s="223" t="str">
        <f t="shared" ca="1" si="252"/>
        <v>-6.55865826074678-5.38255173088836i</v>
      </c>
      <c r="CD214" s="223" t="str">
        <f t="shared" ca="1" si="253"/>
        <v>4.36193869747167+7.277455057673i</v>
      </c>
      <c r="CE214" s="223" t="str">
        <f t="shared" ca="1" si="254"/>
        <v>-1.65525672585349-8.3215375074843i</v>
      </c>
      <c r="CF214" s="223" t="str">
        <f t="shared" ca="1" si="255"/>
        <v>-1.24494440431586+8.39273344906854i</v>
      </c>
      <c r="CG214" s="223" t="str">
        <f t="shared" ca="1" si="256"/>
        <v>3.99959675657877-7.48271923178438i</v>
      </c>
      <c r="CH214" s="223" t="str">
        <f t="shared" ca="1" si="257"/>
        <v>-6.28664877425536+5.697886319163i</v>
      </c>
      <c r="CI214" s="223" t="str">
        <f t="shared" ca="1" si="258"/>
        <v>7.83871692999986-3.24690286400514i</v>
      </c>
      <c r="CJ214" s="223" t="str">
        <f t="shared" ca="1" si="259"/>
        <v>-8.47434603392427+0.416317924503929i</v>
      </c>
      <c r="CK214" s="223" t="str">
        <f t="shared" ca="1" si="260"/>
        <v>8.11922349909832+2.46293952192108i</v>
      </c>
      <c r="CL214" s="223" t="str">
        <f t="shared" ca="1" si="261"/>
        <v>-6.81486736501971-5.05425010403527i</v>
      </c>
      <c r="CM214" s="223" t="str">
        <f t="shared" ca="1" si="262"/>
        <v>4.71377234598477+7.05465885689595i</v>
      </c>
      <c r="CN214" s="223" t="str">
        <f t="shared" ca="1" si="263"/>
        <v>-2.06158138895876-8.23029425316313i</v>
      </c>
      <c r="CO214" s="223" t="str">
        <f t="shared" ca="1" si="264"/>
        <v>-0.831632902660343+8.44371056065779i</v>
      </c>
      <c r="CP214" s="223" t="str">
        <f t="shared" ca="1" si="265"/>
        <v>3.62761943678031-7.66995687985564i</v>
      </c>
      <c r="CQ214" s="223" t="str">
        <f t="shared" ca="1" si="266"/>
        <v>-5.99949420021882+5.99949420022154i</v>
      </c>
      <c r="CR214" s="223" t="str">
        <f t="shared" ca="1" si="267"/>
        <v>7.6699568798576-3.62761943677616i</v>
      </c>
      <c r="CS214" s="223" t="str">
        <f t="shared" ca="1" si="268"/>
        <v>-8.44371056065739+0.83163290266441i</v>
      </c>
      <c r="CT214" s="223" t="str">
        <f t="shared" ca="1" si="269"/>
        <v>8.23029425316406+2.06158138895503i</v>
      </c>
      <c r="CU214" s="223" t="str">
        <f t="shared" ca="1" si="270"/>
        <v>-7.05465885689339-4.71377234598859i</v>
      </c>
      <c r="CV214" s="223" t="str">
        <f t="shared" ca="1" si="271"/>
        <v>5.05425010403855+6.81486736501728i</v>
      </c>
      <c r="CW214" s="223" t="str">
        <f t="shared" ca="1" si="272"/>
        <v>-2.46293952191669-8.11922349909965i</v>
      </c>
      <c r="CX214" s="223" t="str">
        <f t="shared" ca="1" si="273"/>
        <v>-0.416317924500088+8.47434603392446i</v>
      </c>
      <c r="CY214" s="223" t="str">
        <f t="shared" ca="1" si="274"/>
        <v>3.24690286400916-7.83871692999819i</v>
      </c>
      <c r="CZ214" s="223" t="str">
        <f t="shared" ca="1" si="275"/>
        <v>-5.6978863191664+6.28664877425227i</v>
      </c>
      <c r="DA214" s="223" t="str">
        <f t="shared" ca="1" si="276"/>
        <v>7.48271923178257-3.99959675658216i</v>
      </c>
      <c r="DB214" s="223" t="str">
        <f t="shared" ca="1" si="277"/>
        <v>-8.39273344906917+1.24494440431156i</v>
      </c>
      <c r="DC214" s="223" t="str">
        <f t="shared" ca="1" si="278"/>
        <v>8.321537507485+1.65525672584996i</v>
      </c>
      <c r="DD214" s="223" t="str">
        <f t="shared" ca="1" si="279"/>
        <v>-7.27745505767076-4.3619386974754i</v>
      </c>
      <c r="DE214" s="223" t="str">
        <f t="shared" ca="1" si="280"/>
        <v>5.38255173089133+6.55865826074434i</v>
      </c>
      <c r="DF214" s="223" t="str">
        <f t="shared" ca="1" si="281"/>
        <v>-2.85836421784617-7.98859282446463i</v>
      </c>
      <c r="DG214" s="223" t="str">
        <f t="shared" ca="1" si="282"/>
        <v>-2.51540632367538E-12+8.48456606533011i</v>
      </c>
      <c r="DH214" s="223" t="str">
        <f t="shared" ca="1" si="283"/>
        <v>2.85836421784364-7.98859282446554i</v>
      </c>
      <c r="DI214" s="223" t="str">
        <f t="shared" ca="1" si="284"/>
        <v>-5.38255173088925+6.55865826074605i</v>
      </c>
      <c r="DJ214" s="223" t="str">
        <f t="shared" ca="1" si="285"/>
        <v>7.27745505766914-4.36193869747812i</v>
      </c>
      <c r="DK214" s="223" t="str">
        <f t="shared" ca="1" si="286"/>
        <v>-8.32153750748448+1.65525672585259i</v>
      </c>
      <c r="DL214" s="223" t="str">
        <f t="shared" ca="1" si="287"/>
        <v>8.39273344906836+1.24494440431701i</v>
      </c>
      <c r="DM214" s="223" t="str">
        <f t="shared" ca="1" si="288"/>
        <v>-7.48271923178395-3.99959675657957i</v>
      </c>
      <c r="DN214" s="223" t="str">
        <f t="shared" ca="1" si="289"/>
        <v>5.69788631916231+6.28664877425597i</v>
      </c>
      <c r="DO214" s="223" t="str">
        <f t="shared" ca="1" si="290"/>
        <v>-3.24690286401209-7.83871692999698i</v>
      </c>
      <c r="DP214" s="223" t="str">
        <f t="shared" ca="1" si="291"/>
        <v>0.416317924503012+8.47434603392431i</v>
      </c>
      <c r="DQ214" s="223" t="str">
        <f t="shared" ca="1" si="292"/>
        <v>2.46293952192196-8.11922349909806i</v>
      </c>
      <c r="DR214" s="223" t="str">
        <f t="shared" ca="1" si="293"/>
        <v>-5.05425010403601+6.81486736501917i</v>
      </c>
      <c r="DS214" s="223" t="str">
        <f t="shared" ca="1" si="294"/>
        <v>7.05465885689646-4.71377234598401i</v>
      </c>
      <c r="DT214" s="223" t="str">
        <f t="shared" ca="1" si="295"/>
        <v>-8.23029425316329+2.0615813889581i</v>
      </c>
      <c r="DU214" s="223" t="str">
        <f t="shared" ca="1" si="296"/>
        <v>8.44371056065771+0.831632902661257i</v>
      </c>
      <c r="DV214" s="223" t="str">
        <f t="shared" ca="1" si="297"/>
        <v>-7.66995687985525-3.62761943678114i</v>
      </c>
      <c r="DW214" s="223" t="str">
        <f t="shared" ca="1" si="298"/>
        <v>5.99949420022106+5.9994942002193i</v>
      </c>
      <c r="DX214" s="223" t="str">
        <f t="shared" ca="1" si="299"/>
        <v>-3.62761943677554-7.6699568798579i</v>
      </c>
      <c r="DY214" s="223" t="str">
        <f t="shared" ca="1" si="300"/>
        <v>0.831632902663256+8.4437105606575i</v>
      </c>
      <c r="DZ214" s="223" t="str">
        <f t="shared" ca="1" si="301"/>
        <v>2.06158138895569-8.2302942531639i</v>
      </c>
      <c r="EA214" s="223" t="str">
        <f t="shared" ca="1" si="302"/>
        <v>-4.71377234598234+7.05465885689758i</v>
      </c>
      <c r="EB214" s="223" t="str">
        <f t="shared" ca="1" si="303"/>
        <v>6.81486736501797-5.05425010403762i</v>
      </c>
      <c r="EC214" s="223" t="str">
        <f t="shared" ca="1" si="304"/>
        <v>-8.11922349909985+2.46293952191603i</v>
      </c>
      <c r="ED214" s="223" t="str">
        <f t="shared" ca="1" si="305"/>
        <v>8.47434603392441+0.416317924501006i</v>
      </c>
      <c r="EE214" s="223" t="str">
        <f t="shared" ca="1" si="306"/>
        <v>-7.83871692999775-3.24690286401023i</v>
      </c>
      <c r="EF214" s="223" t="str">
        <f t="shared" ca="1" si="307"/>
        <v>6.28664877425732+5.69788631916083i</v>
      </c>
      <c r="EG214" s="223" t="str">
        <f t="shared" ca="1" si="308"/>
        <v>-3.99959675658135-7.482719231783i</v>
      </c>
      <c r="EH214" s="223" t="str">
        <f t="shared" ca="1" si="309"/>
        <v>1.24494440431041+8.39273344906934i</v>
      </c>
      <c r="EI214" s="223" t="str">
        <f t="shared" ca="1" si="310"/>
        <v>1.65525672585062-8.32153750748487i</v>
      </c>
      <c r="EJ214" s="223" t="str">
        <f t="shared" ca="1" si="311"/>
        <v>-4.3619386974764+7.27745505767017i</v>
      </c>
      <c r="EK214" s="223" t="str">
        <f t="shared" ca="1" si="312"/>
        <v>6.55865826074476-5.3825517308908i</v>
      </c>
      <c r="EL214" s="223" t="str">
        <f t="shared" ca="1" si="313"/>
        <v>-7.98859282446486+2.85836421784553i</v>
      </c>
      <c r="EM214" s="223" t="str">
        <f t="shared" ca="1" si="314"/>
        <v>8.48456606533011+3.67540292670301E-12i</v>
      </c>
      <c r="EN214" s="223"/>
      <c r="EO214" s="223"/>
      <c r="EP214" s="223"/>
    </row>
    <row r="215" spans="1:146" ht="15" thickBot="1">
      <c r="A215" s="257">
        <f t="shared" si="181"/>
        <v>2.2460937500000016E-3</v>
      </c>
      <c r="B215" s="256">
        <v>115</v>
      </c>
      <c r="C215" s="230">
        <f t="shared" si="182"/>
        <v>23000</v>
      </c>
      <c r="D215" s="229">
        <f t="shared" si="315"/>
        <v>144513.26206513049</v>
      </c>
      <c r="E215" s="229" t="str">
        <f t="shared" si="316"/>
        <v>144513.26206513i</v>
      </c>
      <c r="F215" s="229" t="str">
        <f t="shared" si="320"/>
        <v>0.61308123122449-0.499879860088476i</v>
      </c>
      <c r="G215" s="229" t="str">
        <f t="shared" si="321"/>
        <v>-3.77629331775764+2.52407160476159i</v>
      </c>
      <c r="H215" s="229" t="str">
        <f t="shared" ref="H215:H237" si="322">IF(freq_ratio2&gt;1,IMPRODUCT(M35,IMDIV((IMPRODUCT(COMPLEX(1,Rc_2*Coutput2*microF2*miliOhm2*D215),IMSUM(1,IMDIV(E215,omega4_2),IMDIV(IMPRODUCT(E215,E215),omega5_2)))),IMSUM(1,IMPRODUCT(E215,1/omega1_2),IMPRODUCT(E215,E215,1/omega2_2),IMPRODUCT(E215,E215,E215,1/omega3_2)))),IMPRODUCT(M35,(IMDIV(IMPRODUCT(COMPLEX(1,Rc_2*Coutput2*microF2*miliOhm2*D215),COMPLEX(1,-Kfeed2*effectiveL2*PI()^2*D215/(8*ratio2^2*Gdc_dcm2))),IMSUM(1,IMDIV(E215,omegat2),IMDIV(IMPRODUCT(E215,E215),omegapole0^2*(1-2*Gdc_dcm2/(Kfeed2*rload2))))))))</f>
        <v>0.0357829904964043-0.00408966763289062i</v>
      </c>
      <c r="I215" s="229" t="str">
        <f t="shared" si="317"/>
        <v>-0.0054646591023891-0.00715008139332542i</v>
      </c>
      <c r="J215" s="255" t="str">
        <f ca="1">IMPRODUCT(1/N_FFT2,DZ100)</f>
        <v>0.0418851250140367+0.00571650796216047i</v>
      </c>
      <c r="K215" s="254" t="str">
        <f t="shared" ca="1" si="318"/>
        <v>-0.000188014432447621-0.000330720820289273i</v>
      </c>
      <c r="N215" s="246">
        <f t="shared" ca="1" si="185"/>
        <v>24.484724312069588</v>
      </c>
      <c r="O215" s="223">
        <f t="shared" ca="1" si="186"/>
        <v>8.4847243120695897</v>
      </c>
      <c r="P215" s="223" t="str">
        <f t="shared" ca="1" si="187"/>
        <v>-8.05648483887295-2.66150308901477i</v>
      </c>
      <c r="Q215" s="223" t="str">
        <f t="shared" ca="1" si="188"/>
        <v>6.81499446999123+5.05434437150989i</v>
      </c>
      <c r="R215" s="223" t="str">
        <f t="shared" ca="1" si="189"/>
        <v>-4.88557376081182-6.93698174132612i</v>
      </c>
      <c r="S215" s="223" t="str">
        <f t="shared" ca="1" si="190"/>
        <v>2.46298545852206+8.11937493178715i</v>
      </c>
      <c r="T215" s="223" t="str">
        <f t="shared" ca="1" si="191"/>
        <v>0.208225558296406-8.48216887173893i</v>
      </c>
      <c r="U215" s="223" t="str">
        <f t="shared" ca="1" si="192"/>
        <v>-2.85841752956636+7.98874182074327i</v>
      </c>
      <c r="V215" s="223" t="str">
        <f t="shared" ca="1" si="193"/>
        <v>5.22007043415241-6.68890210081689i</v>
      </c>
      <c r="W215" s="223" t="str">
        <f t="shared" ca="1" si="194"/>
        <v>-7.05479043425067+4.71386026316331i</v>
      </c>
      <c r="X215" s="223" t="str">
        <f t="shared" ca="1" si="195"/>
        <v>8.17737421684539-2.26298421768623i</v>
      </c>
      <c r="Y215" s="223" t="str">
        <f t="shared" ca="1" si="196"/>
        <v>-8.47450409004866-0.41632568930255i</v>
      </c>
      <c r="Z215" s="223" t="str">
        <f t="shared" ca="1" si="197"/>
        <v>7.91618668325902+3.05361016628143i</v>
      </c>
      <c r="AA215" s="223" t="str">
        <f t="shared" ca="1" si="198"/>
        <v>-6.55878058713099-5.38265212155667i</v>
      </c>
      <c r="AB215" s="223" t="str">
        <f t="shared" ca="1" si="199"/>
        <v>4.53930731235516+7.16834958521302i</v>
      </c>
      <c r="AC215" s="223" t="str">
        <f t="shared" ca="1" si="200"/>
        <v>-2.06161983977613-8.23044775744711i</v>
      </c>
      <c r="AD215" s="223" t="str">
        <f t="shared" ca="1" si="201"/>
        <v>-0.624175041280862+8.46173458397666i</v>
      </c>
      <c r="AE215" s="223" t="str">
        <f t="shared" ca="1" si="202"/>
        <v>3.24696342241414-7.83886313092207i</v>
      </c>
      <c r="AF215" s="223" t="str">
        <f t="shared" ca="1" si="203"/>
        <v>-5.54199150059325+6.42470830926797i</v>
      </c>
      <c r="AG215" s="223" t="str">
        <f t="shared" ca="1" si="204"/>
        <v>7.27759079042712-4.36202005255764i</v>
      </c>
      <c r="AH215" s="223" t="str">
        <f t="shared" ca="1" si="205"/>
        <v>-8.27856358407602+1.85901361916344i</v>
      </c>
      <c r="AI215" s="223" t="str">
        <f t="shared" ca="1" si="206"/>
        <v>8.44386804539592+0.831648413553745i</v>
      </c>
      <c r="AJ215" s="223" t="str">
        <f t="shared" ca="1" si="207"/>
        <v>-7.75681774054902-3.438360829193i</v>
      </c>
      <c r="AK215" s="223" t="str">
        <f t="shared" ca="1" si="208"/>
        <v>6.28676602735421+5.69799259117891i</v>
      </c>
      <c r="AL215" s="223" t="str">
        <f t="shared" ca="1" si="209"/>
        <v>-4.18210527498691-7.38244824707573i</v>
      </c>
      <c r="AM215" s="223" t="str">
        <f t="shared" ca="1" si="210"/>
        <v>1.65528759825962+8.3216927135573i</v>
      </c>
      <c r="AN215" s="223" t="str">
        <f t="shared" ca="1" si="211"/>
        <v>1.03862083191964-8.42091523644119i</v>
      </c>
      <c r="AO215" s="223" t="str">
        <f t="shared" ca="1" si="212"/>
        <v>-3.62768709597689+7.67009993321518i</v>
      </c>
      <c r="AP215" s="223" t="str">
        <f t="shared" ca="1" si="213"/>
        <v>5.85056142408805-6.14503683266402i</v>
      </c>
      <c r="AQ215" s="223" t="str">
        <f t="shared" ca="1" si="214"/>
        <v>-7.48285879294778+3.99967135357756i</v>
      </c>
      <c r="AR215" s="223" t="str">
        <f t="shared" ca="1" si="215"/>
        <v>-7.48285879294778+3.99967135357756i</v>
      </c>
      <c r="AS215" s="223" t="str">
        <f t="shared" ca="1" si="216"/>
        <v>-8.39288998302633-1.24496762393286i</v>
      </c>
      <c r="AT215" s="223" t="str">
        <f t="shared" ca="1" si="217"/>
        <v>7.57876194448503+3.81482817970223i</v>
      </c>
      <c r="AU215" s="223" t="str">
        <f t="shared" ca="1" si="218"/>
        <v>-5.99960609756305-5.9996060975625i</v>
      </c>
      <c r="AV215" s="223" t="str">
        <f t="shared" ca="1" si="219"/>
        <v>3.81482817970206+7.57876194448512i</v>
      </c>
      <c r="AW215" s="223" t="str">
        <f t="shared" ca="1" si="220"/>
        <v>-1.24496762393279-8.39288998302634i</v>
      </c>
      <c r="AX215" s="223" t="str">
        <f t="shared" ca="1" si="221"/>
        <v>-1.45056449400177+8.35980916651607i</v>
      </c>
      <c r="AY215" s="223" t="str">
        <f t="shared" ca="1" si="222"/>
        <v>3.99967135357688-7.48285879294813i</v>
      </c>
      <c r="AZ215" s="223" t="str">
        <f t="shared" ca="1" si="223"/>
        <v>-6.14503683266648+5.85056142408547i</v>
      </c>
      <c r="BA215" s="223" t="str">
        <f t="shared" ca="1" si="224"/>
        <v>7.67009993321521-3.62768709597683i</v>
      </c>
      <c r="BB215" s="223" t="str">
        <f t="shared" ca="1" si="225"/>
        <v>-8.42091523644078+1.03862083192292i</v>
      </c>
      <c r="BC215" s="223" t="str">
        <f t="shared" ca="1" si="226"/>
        <v>8.32169271355695+1.65528759826136i</v>
      </c>
      <c r="BD215" s="223" t="str">
        <f t="shared" ca="1" si="227"/>
        <v>-7.38244824707652-4.18210527498551i</v>
      </c>
      <c r="BE215" s="223" t="str">
        <f t="shared" ca="1" si="228"/>
        <v>5.69799259117631+6.28676602735657i</v>
      </c>
      <c r="BF215" s="223" t="str">
        <f t="shared" ca="1" si="229"/>
        <v>-3.4383608291937-7.75681774054871i</v>
      </c>
      <c r="BG215" s="223" t="str">
        <f t="shared" ca="1" si="230"/>
        <v>0.831648413549411+8.44386804539634i</v>
      </c>
      <c r="BH215" s="223" t="str">
        <f t="shared" ca="1" si="231"/>
        <v>1.85901361916434-8.27856358407582i</v>
      </c>
      <c r="BI215" s="223" t="str">
        <f t="shared" ca="1" si="232"/>
        <v>-4.36202005255559+7.27759079042836i</v>
      </c>
      <c r="BJ215" s="223" t="str">
        <f t="shared" ca="1" si="233"/>
        <v>6.42470830926913-5.54199150059191i</v>
      </c>
      <c r="BK215" s="223" t="str">
        <f t="shared" ca="1" si="234"/>
        <v>-7.83886313092144+3.24696342241568i</v>
      </c>
      <c r="BL215" s="223" t="str">
        <f t="shared" ca="1" si="235"/>
        <v>8.46173458397693-0.6241750412773i</v>
      </c>
      <c r="BM215" s="223" t="str">
        <f t="shared" ca="1" si="236"/>
        <v>-8.23044775744708-2.06161983977626i</v>
      </c>
      <c r="BN215" s="223" t="str">
        <f t="shared" ca="1" si="237"/>
        <v>7.16834958521479+4.53930731235237i</v>
      </c>
      <c r="BO215" s="223" t="str">
        <f t="shared" ca="1" si="238"/>
        <v>-5.38265212155601-6.55878058713153i</v>
      </c>
      <c r="BP215" s="223" t="str">
        <f t="shared" ca="1" si="239"/>
        <v>3.0536101662838+7.9161866832581i</v>
      </c>
      <c r="BQ215" s="223" t="str">
        <f t="shared" ca="1" si="240"/>
        <v>-0.416325689299856-8.47450409004879i</v>
      </c>
      <c r="BR215" s="223" t="str">
        <f t="shared" ca="1" si="241"/>
        <v>-2.26298421768552+8.17737421684559i</v>
      </c>
      <c r="BS215" s="223" t="str">
        <f t="shared" ca="1" si="242"/>
        <v>4.71386026316686-7.05479043424829i</v>
      </c>
      <c r="BT215" s="223" t="str">
        <f t="shared" ca="1" si="243"/>
        <v>-6.68890210081689+5.22007043415243i</v>
      </c>
      <c r="BU215" s="223" t="str">
        <f t="shared" ca="1" si="244"/>
        <v>7.98874182074219-2.85841752956938i</v>
      </c>
      <c r="BV215" s="223" t="str">
        <f t="shared" ca="1" si="245"/>
        <v>-8.48216887173897+0.208225558294598i</v>
      </c>
      <c r="BW215" s="223" t="str">
        <f t="shared" ca="1" si="246"/>
        <v>8.11937493178763+2.46298545852049i</v>
      </c>
      <c r="BX215" s="223" t="str">
        <f t="shared" ca="1" si="247"/>
        <v>-6.93698174132436-4.8855737608143i</v>
      </c>
      <c r="BY215" s="223" t="str">
        <f t="shared" ca="1" si="248"/>
        <v>5.05434437151015+6.81499446999104i</v>
      </c>
      <c r="BZ215" s="223" t="str">
        <f t="shared" ca="1" si="249"/>
        <v>-2.6615030890185-8.05648483887171i</v>
      </c>
      <c r="CA215" s="223" t="str">
        <f t="shared" ca="1" si="250"/>
        <v>-9.18869709110946E-13+8.48472431206959i</v>
      </c>
      <c r="CB215" s="223" t="str">
        <f t="shared" ca="1" si="251"/>
        <v>2.66150308901223-8.05648483887379i</v>
      </c>
      <c r="CC215" s="223" t="str">
        <f t="shared" ca="1" si="252"/>
        <v>-5.05434437151182+6.8149944699898i</v>
      </c>
      <c r="CD215" s="223" t="str">
        <f t="shared" ca="1" si="253"/>
        <v>6.93698174132542-4.8855737608128i</v>
      </c>
      <c r="CE215" s="223" t="str">
        <f t="shared" ca="1" si="254"/>
        <v>-8.11937493178816+2.46298545851874i</v>
      </c>
      <c r="CF215" s="223" t="str">
        <f t="shared" ca="1" si="255"/>
        <v>8.48216887173893+0.208225558296436i</v>
      </c>
      <c r="CG215" s="223" t="str">
        <f t="shared" ca="1" si="256"/>
        <v>-7.98874182074442-2.85841752956316i</v>
      </c>
      <c r="CH215" s="223" t="str">
        <f t="shared" ca="1" si="257"/>
        <v>6.68890210081575+5.22007043415387i</v>
      </c>
      <c r="CI215" s="223" t="str">
        <f t="shared" ca="1" si="258"/>
        <v>-4.71386026316533-7.05479043424932i</v>
      </c>
      <c r="CJ215" s="223" t="str">
        <f t="shared" ca="1" si="259"/>
        <v>2.26298421768376+8.17737421684608i</v>
      </c>
      <c r="CK215" s="223" t="str">
        <f t="shared" ca="1" si="260"/>
        <v>0.416325689301691-8.4745040900487i</v>
      </c>
      <c r="CL215" s="223" t="str">
        <f t="shared" ca="1" si="261"/>
        <v>-3.05361016628551+7.91618668325744i</v>
      </c>
      <c r="CM215" s="223" t="str">
        <f t="shared" ca="1" si="262"/>
        <v>5.38265212155743-6.55878058713036i</v>
      </c>
      <c r="CN215" s="223" t="str">
        <f t="shared" ca="1" si="263"/>
        <v>-7.16834958521126+4.53930731235795i</v>
      </c>
      <c r="CO215" s="223" t="str">
        <f t="shared" ca="1" si="264"/>
        <v>8.23044775744753-2.06161983977448i</v>
      </c>
      <c r="CP215" s="223" t="str">
        <f t="shared" ca="1" si="265"/>
        <v>-8.46173458397677-0.624175041279373i</v>
      </c>
      <c r="CQ215" s="223" t="str">
        <f t="shared" ca="1" si="266"/>
        <v>7.83886313092073+3.24696342241738i</v>
      </c>
      <c r="CR215" s="223" t="str">
        <f t="shared" ca="1" si="267"/>
        <v>-6.42470830926792-5.5419915005933i</v>
      </c>
      <c r="CS215" s="223" t="str">
        <f t="shared" ca="1" si="268"/>
        <v>4.36202005256126+7.27759079042497i</v>
      </c>
      <c r="CT215" s="223" t="str">
        <f t="shared" ca="1" si="269"/>
        <v>-1.85901361916243-8.27856358407625i</v>
      </c>
      <c r="CU215" s="223" t="str">
        <f t="shared" ca="1" si="270"/>
        <v>-0.83164841355136+8.44386804539616i</v>
      </c>
      <c r="CV215" s="223" t="str">
        <f t="shared" ca="1" si="271"/>
        <v>3.43836082919538-7.75681774054797i</v>
      </c>
      <c r="CW215" s="223" t="str">
        <f t="shared" ca="1" si="272"/>
        <v>-5.69799259117767+6.28676602735533i</v>
      </c>
      <c r="CX215" s="223" t="str">
        <f t="shared" ca="1" si="273"/>
        <v>7.38244824707748-4.1821052749838i</v>
      </c>
      <c r="CY215" s="223" t="str">
        <f t="shared" ca="1" si="274"/>
        <v>-8.32169271355733+1.65528759825944i</v>
      </c>
      <c r="CZ215" s="223" t="str">
        <f t="shared" ca="1" si="275"/>
        <v>8.42091523644159+1.03862083191637i</v>
      </c>
      <c r="DA215" s="223" t="str">
        <f t="shared" ca="1" si="276"/>
        <v>-7.67009993321443-3.62768709597848i</v>
      </c>
      <c r="DB215" s="223" t="str">
        <f t="shared" ca="1" si="277"/>
        <v>6.14503683266522+5.8505614240868i</v>
      </c>
      <c r="DC215" s="223" t="str">
        <f t="shared" ca="1" si="278"/>
        <v>-3.99967135357537-7.48285879294895i</v>
      </c>
      <c r="DD215" s="223" t="str">
        <f t="shared" ca="1" si="279"/>
        <v>1.45056449400245+8.35980916651595i</v>
      </c>
      <c r="DE215" s="223" t="str">
        <f t="shared" ca="1" si="280"/>
        <v>1.244967623929-8.3928899830269i</v>
      </c>
      <c r="DF215" s="223" t="str">
        <f t="shared" ca="1" si="281"/>
        <v>-3.81482817970316+7.57876194448457i</v>
      </c>
      <c r="DG215" s="223" t="str">
        <f t="shared" ca="1" si="282"/>
        <v>5.99960609756068-5.99960609756486i</v>
      </c>
      <c r="DH215" s="223" t="str">
        <f t="shared" ca="1" si="283"/>
        <v>-7.5787619444858+3.8148281797007i</v>
      </c>
      <c r="DI215" s="223" t="str">
        <f t="shared" ca="1" si="284"/>
        <v>8.3928899830261-1.24496762393438i</v>
      </c>
      <c r="DJ215" s="223" t="str">
        <f t="shared" ca="1" si="285"/>
        <v>-8.35980916651549-1.45056449400516i</v>
      </c>
      <c r="DK215" s="223" t="str">
        <f t="shared" ca="1" si="286"/>
        <v>7.48285879294765+3.9996713535778i</v>
      </c>
      <c r="DL215" s="223" t="str">
        <f t="shared" ca="1" si="287"/>
        <v>-5.85056142409109-6.14503683266114i</v>
      </c>
      <c r="DM215" s="223" t="str">
        <f t="shared" ca="1" si="288"/>
        <v>3.62768709597577+7.67009993321571i</v>
      </c>
      <c r="DN215" s="223" t="str">
        <f t="shared" ca="1" si="289"/>
        <v>-1.03862083192201-8.4209152364409i</v>
      </c>
      <c r="DO215" s="223" t="str">
        <f t="shared" ca="1" si="290"/>
        <v>-1.65528759826214+8.3216927135568i</v>
      </c>
      <c r="DP215" s="223" t="str">
        <f t="shared" ca="1" si="291"/>
        <v>4.18210527498641-7.38244824707601i</v>
      </c>
      <c r="DQ215" s="223" t="str">
        <f t="shared" ca="1" si="292"/>
        <v>-6.28676602735718+5.69799259117563i</v>
      </c>
      <c r="DR215" s="223" t="str">
        <f t="shared" ca="1" si="293"/>
        <v>7.75681774054918-3.43836082919264i</v>
      </c>
      <c r="DS215" s="223" t="str">
        <f t="shared" ca="1" si="294"/>
        <v>-8.4438680453956+0.831648413557016i</v>
      </c>
      <c r="DT215" s="223" t="str">
        <f t="shared" ca="1" si="295"/>
        <v>8.27856358407564+1.85901361916512i</v>
      </c>
      <c r="DU215" s="223" t="str">
        <f t="shared" ca="1" si="296"/>
        <v>-7.27759079042789-4.36202005255638i</v>
      </c>
      <c r="DV215" s="223" t="str">
        <f t="shared" ca="1" si="297"/>
        <v>5.54199150059122+6.42470830926973i</v>
      </c>
      <c r="DW215" s="223" t="str">
        <f t="shared" ca="1" si="298"/>
        <v>-3.24696342241461-7.83886313092188i</v>
      </c>
      <c r="DX215" s="223" t="str">
        <f t="shared" ca="1" si="299"/>
        <v>0.624175041285042+8.46173458397636i</v>
      </c>
      <c r="DY215" s="223" t="str">
        <f t="shared" ca="1" si="300"/>
        <v>2.06161983977692-8.23044775744692i</v>
      </c>
      <c r="DZ215" s="223" t="str">
        <f t="shared" ca="1" si="301"/>
        <v>-4.53930731235314+7.1683495852143i</v>
      </c>
      <c r="EA215" s="223" t="str">
        <f t="shared" ca="1" si="302"/>
        <v>6.55878058713212-5.3826521215553i</v>
      </c>
      <c r="EB215" s="223" t="str">
        <f t="shared" ca="1" si="303"/>
        <v>-7.91618668325852+3.05361016628272i</v>
      </c>
      <c r="EC215" s="223" t="str">
        <f t="shared" ca="1" si="304"/>
        <v>8.47450409004884-0.416325689298938i</v>
      </c>
      <c r="ED215" s="223" t="str">
        <f t="shared" ca="1" si="305"/>
        <v>-8.17737421684528-2.26298421768664i</v>
      </c>
      <c r="EE215" s="223" t="str">
        <f t="shared" ca="1" si="306"/>
        <v>7.05479043425247+4.71386026316061i</v>
      </c>
      <c r="EF215" s="223" t="str">
        <f t="shared" ca="1" si="307"/>
        <v>-5.2200704341517-6.68890210081745i</v>
      </c>
      <c r="EG215" s="223" t="str">
        <f t="shared" ca="1" si="308"/>
        <v>2.85841752956851+7.9887418207425i</v>
      </c>
      <c r="EH215" s="223" t="str">
        <f t="shared" ca="1" si="309"/>
        <v>-0.20822555829368-8.482168871739i</v>
      </c>
      <c r="EI215" s="223" t="str">
        <f t="shared" ca="1" si="310"/>
        <v>-2.46298545852161+8.11937493178729i</v>
      </c>
      <c r="EJ215" s="223" t="str">
        <f t="shared" ca="1" si="311"/>
        <v>4.88557376081525-6.93698174132369i</v>
      </c>
      <c r="EK215" s="223" t="str">
        <f t="shared" ca="1" si="312"/>
        <v>-6.81499446999144+5.0543443715096i</v>
      </c>
      <c r="EL215" s="223" t="str">
        <f t="shared" ca="1" si="313"/>
        <v>8.056484838872-2.66150308901762i</v>
      </c>
      <c r="EM215" s="223" t="str">
        <f t="shared" ca="1" si="314"/>
        <v>-8.48472431206959-1.83773941822189E-12i</v>
      </c>
      <c r="EN215" s="223"/>
      <c r="EO215" s="223"/>
      <c r="EP215" s="223"/>
    </row>
    <row r="216" spans="1:146" ht="15" thickBot="1">
      <c r="A216" s="257">
        <f t="shared" si="181"/>
        <v>2.2656250000000016E-3</v>
      </c>
      <c r="B216" s="256">
        <v>116</v>
      </c>
      <c r="C216" s="230">
        <f t="shared" si="182"/>
        <v>23200</v>
      </c>
      <c r="D216" s="229">
        <f t="shared" si="315"/>
        <v>145769.89912656639</v>
      </c>
      <c r="E216" s="229" t="str">
        <f t="shared" si="316"/>
        <v>145769.899126566i</v>
      </c>
      <c r="F216" s="229" t="str">
        <f t="shared" si="320"/>
        <v>0.610261569190591-0.501287831899732i</v>
      </c>
      <c r="G216" s="229" t="str">
        <f t="shared" si="321"/>
        <v>-3.74804675641078+2.53790507381687i</v>
      </c>
      <c r="H216" s="229" t="str">
        <f t="shared" si="322"/>
        <v>0.0357823110298338-0.00405428114955314i</v>
      </c>
      <c r="I216" s="229" t="str">
        <f t="shared" si="317"/>
        <v>-0.00543989901025354-0.00724130088972742i</v>
      </c>
      <c r="J216" s="255" t="str">
        <f ca="1">IMPRODUCT(1/N_FFT2,EA100)</f>
        <v>0.0445901205415215-0.0000730478717477621i</v>
      </c>
      <c r="K216" s="254" t="str">
        <f t="shared" ca="1" si="318"/>
        <v>-0.000243094714219589-0.000322493106505151i</v>
      </c>
      <c r="N216" s="246">
        <f t="shared" ca="1" si="185"/>
        <v>24.484867359820807</v>
      </c>
      <c r="O216" s="223">
        <f t="shared" ca="1" si="186"/>
        <v>8.4848673598208073</v>
      </c>
      <c r="P216" s="223" t="str">
        <f t="shared" ca="1" si="187"/>
        <v>-8.11951181995019-2.4630269830925i</v>
      </c>
      <c r="Q216" s="223" t="str">
        <f t="shared" ca="1" si="188"/>
        <v>7.05490937410873+4.71393973623606i</v>
      </c>
      <c r="R216" s="223" t="str">
        <f t="shared" ca="1" si="189"/>
        <v>-5.38274287008964-6.55889116453778i</v>
      </c>
      <c r="S216" s="223" t="str">
        <f t="shared" ca="1" si="190"/>
        <v>3.24701816441875+7.83899528981152i</v>
      </c>
      <c r="T216" s="223" t="str">
        <f t="shared" ca="1" si="191"/>
        <v>-0.831662434684837-8.44401040433316i</v>
      </c>
      <c r="U216" s="223" t="str">
        <f t="shared" ca="1" si="192"/>
        <v>-1.65531550549159+8.32183301268606i</v>
      </c>
      <c r="V216" s="223" t="str">
        <f t="shared" ca="1" si="193"/>
        <v>3.99973878582132-7.48298494980105i</v>
      </c>
      <c r="W216" s="223" t="str">
        <f t="shared" ca="1" si="194"/>
        <v>-5.9997072475977+5.9997072475977i</v>
      </c>
      <c r="X216" s="223" t="str">
        <f t="shared" ca="1" si="195"/>
        <v>7.48298494980147-3.99973878582055i</v>
      </c>
      <c r="Y216" s="223" t="str">
        <f t="shared" ca="1" si="196"/>
        <v>-8.32183301268607+1.65531550549157i</v>
      </c>
      <c r="Z216" s="223" t="str">
        <f t="shared" ca="1" si="197"/>
        <v>8.44401040433307+0.831662434685692i</v>
      </c>
      <c r="AA216" s="223" t="str">
        <f t="shared" ca="1" si="198"/>
        <v>-7.83899528981151-3.24701816441877i</v>
      </c>
      <c r="AB216" s="223" t="str">
        <f t="shared" ca="1" si="199"/>
        <v>6.55889116453803+5.38274287008933i</v>
      </c>
      <c r="AC216" s="223" t="str">
        <f t="shared" ca="1" si="200"/>
        <v>-4.71393973623605-7.05490937410873i</v>
      </c>
      <c r="AD216" s="223" t="str">
        <f t="shared" ca="1" si="201"/>
        <v>2.46302698309209+8.11951181995031i</v>
      </c>
      <c r="AE216" s="223" t="str">
        <f t="shared" ca="1" si="202"/>
        <v>9.19931162476903E-19-8.48486735982081i</v>
      </c>
      <c r="AF216" s="223" t="str">
        <f t="shared" ca="1" si="203"/>
        <v>-2.46302698309209+8.11951181995031i</v>
      </c>
      <c r="AG216" s="223" t="str">
        <f t="shared" ca="1" si="204"/>
        <v>4.7139397362361-7.0549093741087i</v>
      </c>
      <c r="AH216" s="223" t="str">
        <f t="shared" ca="1" si="205"/>
        <v>-6.55889116453806+5.38274287008929i</v>
      </c>
      <c r="AI216" s="223" t="str">
        <f t="shared" ca="1" si="206"/>
        <v>7.83899528981153-3.24701816441872i</v>
      </c>
      <c r="AJ216" s="223" t="str">
        <f t="shared" ca="1" si="207"/>
        <v>-8.44401040433307+0.831662434685662i</v>
      </c>
      <c r="AK216" s="223" t="str">
        <f t="shared" ca="1" si="208"/>
        <v>8.32183301268606+1.65531550549159i</v>
      </c>
      <c r="AL216" s="223" t="str">
        <f t="shared" ca="1" si="209"/>
        <v>-7.48298494980105-3.99973878582132i</v>
      </c>
      <c r="AM216" s="223" t="str">
        <f t="shared" ca="1" si="210"/>
        <v>5.99970724759764+5.99970724759774i</v>
      </c>
      <c r="AN216" s="223" t="str">
        <f t="shared" ca="1" si="211"/>
        <v>-3.99973878582058-7.48298494980145i</v>
      </c>
      <c r="AO216" s="223" t="str">
        <f t="shared" ca="1" si="212"/>
        <v>1.65531550549153+8.32183301268608i</v>
      </c>
      <c r="AP216" s="223" t="str">
        <f t="shared" ca="1" si="213"/>
        <v>0.831662434685662-8.44401040433307i</v>
      </c>
      <c r="AQ216" s="223" t="str">
        <f t="shared" ca="1" si="214"/>
        <v>-3.24701816441877+7.83899528981151i</v>
      </c>
      <c r="AR216" s="223" t="str">
        <f t="shared" ca="1" si="215"/>
        <v>-3.24701816441877+7.83899528981151i</v>
      </c>
      <c r="AS216" s="223" t="str">
        <f t="shared" ca="1" si="216"/>
        <v>-7.05490937410873+4.71393973623605i</v>
      </c>
      <c r="AT216" s="223" t="str">
        <f t="shared" ca="1" si="217"/>
        <v>8.11951181995008-2.46302698309284i</v>
      </c>
      <c r="AU216" s="223" t="str">
        <f t="shared" ca="1" si="218"/>
        <v>-8.48486735982081-1.83986232495381E-18i</v>
      </c>
      <c r="AV216" s="223" t="str">
        <f t="shared" ca="1" si="219"/>
        <v>8.11951181995029+2.46302698309215i</v>
      </c>
      <c r="AW216" s="223" t="str">
        <f t="shared" ca="1" si="220"/>
        <v>-7.05490937410873-4.71393973623605i</v>
      </c>
      <c r="AX216" s="223" t="str">
        <f t="shared" ca="1" si="221"/>
        <v>5.38274287008929+6.55889116453806i</v>
      </c>
      <c r="AY216" s="223" t="str">
        <f t="shared" ca="1" si="222"/>
        <v>-3.24701816441866-7.83899528981156i</v>
      </c>
      <c r="AZ216" s="223" t="str">
        <f t="shared" ca="1" si="223"/>
        <v>0.831662434687341+8.44401040433291i</v>
      </c>
      <c r="BA216" s="223" t="str">
        <f t="shared" ca="1" si="224"/>
        <v>1.65531550549579-8.32183301268523i</v>
      </c>
      <c r="BB216" s="223" t="str">
        <f t="shared" ca="1" si="225"/>
        <v>-3.99973878582282+7.48298494980025i</v>
      </c>
      <c r="BC216" s="223" t="str">
        <f t="shared" ca="1" si="226"/>
        <v>5.99970724759774-5.99970724759764i</v>
      </c>
      <c r="BD216" s="223" t="str">
        <f t="shared" ca="1" si="227"/>
        <v>-7.48298494980025+3.99973878582282i</v>
      </c>
      <c r="BE216" s="223" t="str">
        <f t="shared" ca="1" si="228"/>
        <v>8.32183301268526-1.65531550549567i</v>
      </c>
      <c r="BF216" s="223" t="str">
        <f t="shared" ca="1" si="229"/>
        <v>-8.44401040433289-0.831662434687462i</v>
      </c>
      <c r="BG216" s="223" t="str">
        <f t="shared" ca="1" si="230"/>
        <v>7.83899528981151+3.24701816441877i</v>
      </c>
      <c r="BH216" s="223" t="str">
        <f t="shared" ca="1" si="231"/>
        <v>-6.55889116453914-5.38274287008798i</v>
      </c>
      <c r="BI216" s="223" t="str">
        <f t="shared" ca="1" si="232"/>
        <v>4.71393973623254+7.05490937411108i</v>
      </c>
      <c r="BJ216" s="223" t="str">
        <f t="shared" ca="1" si="233"/>
        <v>-2.46302698309042-8.11951181995081i</v>
      </c>
      <c r="BK216" s="223" t="str">
        <f t="shared" ca="1" si="234"/>
        <v>-1.2057997712166E-13+8.48486735982081i</v>
      </c>
      <c r="BL216" s="223" t="str">
        <f t="shared" ca="1" si="235"/>
        <v>2.46302698309042-8.11951181995081i</v>
      </c>
      <c r="BM216" s="223" t="str">
        <f t="shared" ca="1" si="236"/>
        <v>-4.71393973623956+7.05490937410639i</v>
      </c>
      <c r="BN216" s="223" t="str">
        <f t="shared" ca="1" si="237"/>
        <v>6.55889116453914-5.38274287008798i</v>
      </c>
      <c r="BO216" s="223" t="str">
        <f t="shared" ca="1" si="238"/>
        <v>-7.83899528981156+3.24701816441866i</v>
      </c>
      <c r="BP216" s="223" t="str">
        <f t="shared" ca="1" si="239"/>
        <v>8.44401040433292-0.831662434687222i</v>
      </c>
      <c r="BQ216" s="223" t="str">
        <f t="shared" ca="1" si="240"/>
        <v>-8.32183301268521-1.65531550549591i</v>
      </c>
      <c r="BR216" s="223" t="str">
        <f t="shared" ca="1" si="241"/>
        <v>7.48298494980025+3.99973878582282i</v>
      </c>
      <c r="BS216" s="223" t="str">
        <f t="shared" ca="1" si="242"/>
        <v>-5.99970724759764-5.99970724759774i</v>
      </c>
      <c r="BT216" s="223" t="str">
        <f t="shared" ca="1" si="243"/>
        <v>3.99973878582271+7.48298494980031i</v>
      </c>
      <c r="BU216" s="223" t="str">
        <f t="shared" ca="1" si="244"/>
        <v>-1.65531550549579-8.32183301268523i</v>
      </c>
      <c r="BV216" s="223" t="str">
        <f t="shared" ca="1" si="245"/>
        <v>-0.831662434687341+8.44401040433291i</v>
      </c>
      <c r="BW216" s="223" t="str">
        <f t="shared" ca="1" si="246"/>
        <v>3.24701816441877-7.83899528981151i</v>
      </c>
      <c r="BX216" s="223" t="str">
        <f t="shared" ca="1" si="247"/>
        <v>-5.38274287008808+6.55889116453906i</v>
      </c>
      <c r="BY216" s="223" t="str">
        <f t="shared" ca="1" si="248"/>
        <v>7.05490937410646-4.71393973623946i</v>
      </c>
      <c r="BZ216" s="223" t="str">
        <f t="shared" ca="1" si="249"/>
        <v>-8.11951181995085+2.4630269830903i</v>
      </c>
      <c r="CA216" s="223" t="str">
        <f t="shared" ca="1" si="250"/>
        <v>8.48486735982081+3.67972464990763E-18i</v>
      </c>
      <c r="CB216" s="223" t="str">
        <f t="shared" ca="1" si="251"/>
        <v>-8.11951181995078-2.46302698309053i</v>
      </c>
      <c r="CC216" s="223" t="str">
        <f t="shared" ca="1" si="252"/>
        <v>7.05490937411102+4.71393973623264i</v>
      </c>
      <c r="CD216" s="223" t="str">
        <f t="shared" ca="1" si="253"/>
        <v>-5.38274287008789-6.55889116453921i</v>
      </c>
      <c r="CE216" s="223" t="str">
        <f t="shared" ca="1" si="254"/>
        <v>3.24701816441877+7.83899528981151i</v>
      </c>
      <c r="CF216" s="223" t="str">
        <f t="shared" ca="1" si="255"/>
        <v>-0.831662434687341-8.44401040433291i</v>
      </c>
      <c r="CG216" s="223" t="str">
        <f t="shared" ca="1" si="256"/>
        <v>-1.65531550549579+8.32183301268523i</v>
      </c>
      <c r="CH216" s="223" t="str">
        <f t="shared" ca="1" si="257"/>
        <v>3.99973878582292-7.4829849498002i</v>
      </c>
      <c r="CI216" s="223" t="str">
        <f t="shared" ca="1" si="258"/>
        <v>-5.99970724759782+5.99970724759756i</v>
      </c>
      <c r="CJ216" s="223" t="str">
        <f t="shared" ca="1" si="259"/>
        <v>7.48298494980025-3.99973878582282i</v>
      </c>
      <c r="CK216" s="223" t="str">
        <f t="shared" ca="1" si="260"/>
        <v>-8.32183301268526+1.65531550549567i</v>
      </c>
      <c r="CL216" s="223" t="str">
        <f t="shared" ca="1" si="261"/>
        <v>8.44401040433289+0.831662434687462i</v>
      </c>
      <c r="CM216" s="223" t="str">
        <f t="shared" ca="1" si="262"/>
        <v>-7.83899528981147-3.24701816441888i</v>
      </c>
      <c r="CN216" s="223" t="str">
        <f t="shared" ca="1" si="263"/>
        <v>6.55889116453914+5.38274287008798i</v>
      </c>
      <c r="CO216" s="223" t="str">
        <f t="shared" ca="1" si="264"/>
        <v>-4.71393973623254-7.05490937411108i</v>
      </c>
      <c r="CP216" s="223" t="str">
        <f t="shared" ca="1" si="265"/>
        <v>2.46302698309042+8.11951181995081i</v>
      </c>
      <c r="CQ216" s="223" t="str">
        <f t="shared" ca="1" si="266"/>
        <v>1.20581816983985E-13-8.48486735982081i</v>
      </c>
      <c r="CR216" s="223" t="str">
        <f t="shared" ca="1" si="267"/>
        <v>-2.46302698309065+8.11951181995074i</v>
      </c>
      <c r="CS216" s="223" t="str">
        <f t="shared" ca="1" si="268"/>
        <v>4.71393973623976-7.05490937410626i</v>
      </c>
      <c r="CT216" s="223" t="str">
        <f t="shared" ca="1" si="269"/>
        <v>-6.55889116453914+5.38274287008798i</v>
      </c>
      <c r="CU216" s="223" t="str">
        <f t="shared" ca="1" si="270"/>
        <v>7.83899528981156-3.24701816441866i</v>
      </c>
      <c r="CV216" s="223" t="str">
        <f t="shared" ca="1" si="271"/>
        <v>-8.44401040433292+0.831662434687222i</v>
      </c>
      <c r="CW216" s="223" t="str">
        <f t="shared" ca="1" si="272"/>
        <v>8.3218330126869+1.65531550548739i</v>
      </c>
      <c r="CX216" s="223" t="str">
        <f t="shared" ca="1" si="273"/>
        <v>-7.48298494980025-3.99973878582282i</v>
      </c>
      <c r="CY216" s="223" t="str">
        <f t="shared" ca="1" si="274"/>
        <v>5.99970724759764+5.99970724759774i</v>
      </c>
      <c r="CZ216" s="223" t="str">
        <f t="shared" ca="1" si="275"/>
        <v>-3.99973878582271-7.48298494980031i</v>
      </c>
      <c r="DA216" s="223" t="str">
        <f t="shared" ca="1" si="276"/>
        <v>1.65531550549579+8.32183301268523i</v>
      </c>
      <c r="DB216" s="223" t="str">
        <f t="shared" ca="1" si="277"/>
        <v>0.831662434687582-8.44401040433289i</v>
      </c>
      <c r="DC216" s="223" t="str">
        <f t="shared" ca="1" si="278"/>
        <v>-3.24701816441899+7.83899528981142i</v>
      </c>
      <c r="DD216" s="223" t="str">
        <f t="shared" ca="1" si="279"/>
        <v>5.38274287008826-6.55889116453891i</v>
      </c>
      <c r="DE216" s="223" t="str">
        <f t="shared" ca="1" si="280"/>
        <v>-7.05490937410632+4.71393973623966i</v>
      </c>
      <c r="DF216" s="223" t="str">
        <f t="shared" ca="1" si="281"/>
        <v>8.11951181995085-2.4630269830903i</v>
      </c>
      <c r="DG216" s="223" t="str">
        <f t="shared" ca="1" si="282"/>
        <v>-8.48486735982081-2.41159954243321E-13i</v>
      </c>
      <c r="DH216" s="223" t="str">
        <f t="shared" ca="1" si="283"/>
        <v>8.11951181995071+2.46302698309077i</v>
      </c>
      <c r="DI216" s="223" t="str">
        <f t="shared" ca="1" si="284"/>
        <v>-7.05490937410632-4.71393973623966i</v>
      </c>
      <c r="DJ216" s="223" t="str">
        <f t="shared" ca="1" si="285"/>
        <v>5.38274287008789+6.55889116453921i</v>
      </c>
      <c r="DK216" s="223" t="str">
        <f t="shared" ca="1" si="286"/>
        <v>-3.24701816441855-7.8389952898116i</v>
      </c>
      <c r="DL216" s="223" t="str">
        <f t="shared" ca="1" si="287"/>
        <v>0.831662434687102+8.44401040433294i</v>
      </c>
      <c r="DM216" s="223" t="str">
        <f t="shared" ca="1" si="288"/>
        <v>1.65531550548775-8.32183301268683i</v>
      </c>
      <c r="DN216" s="223" t="str">
        <f t="shared" ca="1" si="289"/>
        <v>-3.99973878582292+7.4829849498002i</v>
      </c>
      <c r="DO216" s="223" t="str">
        <f t="shared" ca="1" si="290"/>
        <v>5.99970724759782-5.99970724759756i</v>
      </c>
      <c r="DP216" s="223" t="str">
        <f t="shared" ca="1" si="291"/>
        <v>-7.48298494980037+3.9997387858226i</v>
      </c>
      <c r="DQ216" s="223" t="str">
        <f t="shared" ca="1" si="292"/>
        <v>8.3218330126853-1.65531550549544i</v>
      </c>
      <c r="DR216" s="223" t="str">
        <f t="shared" ca="1" si="293"/>
        <v>-8.44401040433289-0.831662434687462i</v>
      </c>
      <c r="DS216" s="223" t="str">
        <f t="shared" ca="1" si="294"/>
        <v>7.83899528981147+3.24701816441888i</v>
      </c>
      <c r="DT216" s="223" t="str">
        <f t="shared" ca="1" si="295"/>
        <v>-6.55889116453899-5.38274287008817i</v>
      </c>
      <c r="DU216" s="223" t="str">
        <f t="shared" ca="1" si="296"/>
        <v>4.71393973623936+7.05490937410653i</v>
      </c>
      <c r="DV216" s="223" t="str">
        <f t="shared" ca="1" si="297"/>
        <v>-2.46302698309042-8.11951181995081i</v>
      </c>
      <c r="DW216" s="223" t="str">
        <f t="shared" ca="1" si="298"/>
        <v>-1.2058365684631E-13+8.48486735982081i</v>
      </c>
      <c r="DX216" s="223" t="str">
        <f t="shared" ca="1" si="299"/>
        <v>2.46302698309065-8.11951181995074i</v>
      </c>
      <c r="DY216" s="223" t="str">
        <f t="shared" ca="1" si="300"/>
        <v>-4.71393973623956+7.05490937410639i</v>
      </c>
      <c r="DZ216" s="223" t="str">
        <f t="shared" ca="1" si="301"/>
        <v>6.55889116453914-5.38274287008798i</v>
      </c>
      <c r="EA216" s="223" t="str">
        <f t="shared" ca="1" si="302"/>
        <v>-7.83899528981156+3.24701816441866i</v>
      </c>
      <c r="EB216" s="223" t="str">
        <f t="shared" ca="1" si="303"/>
        <v>8.44401040433292-0.831662434687222i</v>
      </c>
      <c r="EC216" s="223" t="str">
        <f t="shared" ca="1" si="304"/>
        <v>-8.32183301268526-1.65531550549567i</v>
      </c>
      <c r="ED216" s="223" t="str">
        <f t="shared" ca="1" si="305"/>
        <v>7.48298494980025+3.99973878582282i</v>
      </c>
      <c r="EE216" s="223" t="str">
        <f t="shared" ca="1" si="306"/>
        <v>-5.99970724759764-5.99970724759774i</v>
      </c>
      <c r="EF216" s="223" t="str">
        <f t="shared" ca="1" si="307"/>
        <v>3.99973878582271+7.48298494980031i</v>
      </c>
      <c r="EG216" s="223" t="str">
        <f t="shared" ca="1" si="308"/>
        <v>-1.65531550548751-8.32183301268688i</v>
      </c>
      <c r="EH216" s="223" t="str">
        <f t="shared" ca="1" si="309"/>
        <v>-0.831662434687341+8.44401040433291i</v>
      </c>
      <c r="EI216" s="223" t="str">
        <f t="shared" ca="1" si="310"/>
        <v>3.24701816441877-7.83899528981151i</v>
      </c>
      <c r="EJ216" s="223" t="str">
        <f t="shared" ca="1" si="311"/>
        <v>-5.38274287008808+6.55889116453906i</v>
      </c>
      <c r="EK216" s="223" t="str">
        <f t="shared" ca="1" si="312"/>
        <v>7.05490937410646-4.71393973623946i</v>
      </c>
      <c r="EL216" s="223" t="str">
        <f t="shared" ca="1" si="313"/>
        <v>-8.11951181995078+2.46302698309053i</v>
      </c>
      <c r="EM216" s="223" t="str">
        <f t="shared" ca="1" si="314"/>
        <v>8.48486735982081+7.35944929981526E-18i</v>
      </c>
      <c r="EN216" s="223"/>
      <c r="EO216" s="223"/>
      <c r="EP216" s="223"/>
    </row>
    <row r="217" spans="1:146" ht="15" thickBot="1">
      <c r="A217" s="257">
        <f t="shared" si="181"/>
        <v>2.2851562500000016E-3</v>
      </c>
      <c r="B217" s="256">
        <v>117</v>
      </c>
      <c r="C217" s="230">
        <f t="shared" si="182"/>
        <v>23400</v>
      </c>
      <c r="D217" s="229">
        <f t="shared" si="315"/>
        <v>147026.53618800233</v>
      </c>
      <c r="E217" s="229" t="str">
        <f t="shared" si="316"/>
        <v>147026.536188002i</v>
      </c>
      <c r="F217" s="229" t="str">
        <f t="shared" si="320"/>
        <v>0.607433113585477-0.502684742066473i</v>
      </c>
      <c r="G217" s="229" t="str">
        <f t="shared" si="321"/>
        <v>-3.71987891657738+2.55125244925942i</v>
      </c>
      <c r="H217" s="229" t="str">
        <f t="shared" si="322"/>
        <v>0.0357816421694818-0.00401949355557142i</v>
      </c>
      <c r="I217" s="229" t="str">
        <f t="shared" si="317"/>
        <v>-0.00541497325352059-0.00733284097059822i</v>
      </c>
      <c r="J217" s="255" t="str">
        <f ca="1">IMPRODUCT(1/N_FFT2,EB100)</f>
        <v>0.0256928917896364-0.00571668955414449i</v>
      </c>
      <c r="K217" s="254" t="str">
        <f t="shared" ca="1" si="318"/>
        <v>-0.000181045897225301-0.000157446168533819i</v>
      </c>
      <c r="N217" s="246">
        <f t="shared" ca="1" si="185"/>
        <v>24.484995729661179</v>
      </c>
      <c r="O217" s="223">
        <f t="shared" ca="1" si="186"/>
        <v>8.4849957296611791</v>
      </c>
      <c r="P217" s="223" t="str">
        <f t="shared" ca="1" si="187"/>
        <v>-8.17763580262396-2.26305660822068i</v>
      </c>
      <c r="Q217" s="223" t="str">
        <f t="shared" ca="1" si="188"/>
        <v>7.27782359306053+4.36215958908659i</v>
      </c>
      <c r="R217" s="223" t="str">
        <f t="shared" ca="1" si="189"/>
        <v>-5.85074857752224-6.14523340606277i</v>
      </c>
      <c r="S217" s="223" t="str">
        <f t="shared" ca="1" si="190"/>
        <v>3.99979929894495+7.4830981618931i</v>
      </c>
      <c r="T217" s="223" t="str">
        <f t="shared" ca="1" si="191"/>
        <v>-1.85907308709449-8.27882840679823i</v>
      </c>
      <c r="U217" s="223" t="str">
        <f t="shared" ca="1" si="192"/>
        <v>-0.416339007132732+8.47477518070587i</v>
      </c>
      <c r="V217" s="223" t="str">
        <f t="shared" ca="1" si="193"/>
        <v>2.66158822775763-8.05674255752475i</v>
      </c>
      <c r="W217" s="223" t="str">
        <f t="shared" ca="1" si="194"/>
        <v>-4.71401105469792+7.05501610973032i</v>
      </c>
      <c r="X217" s="223" t="str">
        <f t="shared" ca="1" si="195"/>
        <v>6.42491382906909-5.54216878319356i</v>
      </c>
      <c r="Y217" s="223" t="str">
        <f t="shared" ca="1" si="196"/>
        <v>-7.67034529181186+3.6278031419508i</v>
      </c>
      <c r="Z217" s="223" t="str">
        <f t="shared" ca="1" si="197"/>
        <v>8.36007658820084-1.45061089606575i</v>
      </c>
      <c r="AA217" s="223" t="str">
        <f t="shared" ca="1" si="198"/>
        <v>-8.44413815603759-0.83167501713029i</v>
      </c>
      <c r="AB217" s="223" t="str">
        <f t="shared" ca="1" si="199"/>
        <v>7.91643991391751+3.05370784812533i</v>
      </c>
      <c r="AC217" s="223" t="str">
        <f t="shared" ca="1" si="200"/>
        <v>-6.81521247464504-5.05450605478034i</v>
      </c>
      <c r="AD217" s="223" t="str">
        <f t="shared" ca="1" si="201"/>
        <v>5.22023741882924+6.68911607190542i</v>
      </c>
      <c r="AE217" s="223" t="str">
        <f t="shared" ca="1" si="202"/>
        <v>-3.24706728942969-7.8391138880797i</v>
      </c>
      <c r="AF217" s="223" t="str">
        <f t="shared" ca="1" si="203"/>
        <v>1.03865405632989+8.42118461284622i</v>
      </c>
      <c r="AG217" s="223" t="str">
        <f t="shared" ca="1" si="204"/>
        <v>1.24500744916462-8.39315846293236i</v>
      </c>
      <c r="AH217" s="223" t="str">
        <f t="shared" ca="1" si="205"/>
        <v>-3.4384708188145+7.7570658731591i</v>
      </c>
      <c r="AI217" s="223" t="str">
        <f t="shared" ca="1" si="206"/>
        <v>5.38282430705432-6.55899039576622i</v>
      </c>
      <c r="AJ217" s="223" t="str">
        <f t="shared" ca="1" si="207"/>
        <v>-6.93720364822715+4.88573004528415i</v>
      </c>
      <c r="AK217" s="223" t="str">
        <f t="shared" ca="1" si="208"/>
        <v>7.9889973723659-2.85850896739875i</v>
      </c>
      <c r="AL217" s="223" t="str">
        <f t="shared" ca="1" si="209"/>
        <v>-8.46200526615051+0.624195007997881i</v>
      </c>
      <c r="AM217" s="223" t="str">
        <f t="shared" ca="1" si="210"/>
        <v>8.32195891593597+1.65534054920497i</v>
      </c>
      <c r="AN217" s="223" t="str">
        <f t="shared" ca="1" si="211"/>
        <v>-7.57900438127349-3.81495021212672i</v>
      </c>
      <c r="AO217" s="223" t="str">
        <f t="shared" ca="1" si="212"/>
        <v>6.28696713452434+5.69817486409282i</v>
      </c>
      <c r="AP217" s="223" t="str">
        <f t="shared" ca="1" si="213"/>
        <v>-4.53945252012056-7.16857889333301i</v>
      </c>
      <c r="AQ217" s="223" t="str">
        <f t="shared" ca="1" si="214"/>
        <v>2.4630642468904+8.11963466222826i</v>
      </c>
      <c r="AR217" s="223" t="str">
        <f t="shared" ca="1" si="215"/>
        <v>2.4630642468904+8.11963466222826i</v>
      </c>
      <c r="AS217" s="223" t="str">
        <f t="shared" ca="1" si="216"/>
        <v>-2.06168578887158+8.23071104099357i</v>
      </c>
      <c r="AT217" s="223" t="str">
        <f t="shared" ca="1" si="217"/>
        <v>4.18223905622769-7.38268440399101i</v>
      </c>
      <c r="AU217" s="223" t="str">
        <f t="shared" ca="1" si="218"/>
        <v>-5.99979801878259+5.99979801878204i</v>
      </c>
      <c r="AV217" s="223" t="str">
        <f t="shared" ca="1" si="219"/>
        <v>7.38268440399104-4.18223905622764i</v>
      </c>
      <c r="AW217" s="223" t="str">
        <f t="shared" ca="1" si="220"/>
        <v>-8.23071104099358+2.06168578887153i</v>
      </c>
      <c r="AX217" s="223" t="str">
        <f t="shared" ca="1" si="221"/>
        <v>8.48244020758457+0.208232219219413i</v>
      </c>
      <c r="AY217" s="223" t="str">
        <f t="shared" ca="1" si="222"/>
        <v>-8.11963466222801-2.46306424689125i</v>
      </c>
      <c r="AZ217" s="223" t="str">
        <f t="shared" ca="1" si="223"/>
        <v>7.16857889333253+4.53945252012132i</v>
      </c>
      <c r="BA217" s="223" t="str">
        <f t="shared" ca="1" si="224"/>
        <v>-5.69817486409288-6.28696713452429i</v>
      </c>
      <c r="BB217" s="223" t="str">
        <f t="shared" ca="1" si="225"/>
        <v>3.81495021212743+7.57900438127313i</v>
      </c>
      <c r="BC217" s="223" t="str">
        <f t="shared" ca="1" si="226"/>
        <v>-1.65534054920658-8.32195891593565i</v>
      </c>
      <c r="BD217" s="223" t="str">
        <f t="shared" ca="1" si="227"/>
        <v>-0.62419500799528+8.4620052661507i</v>
      </c>
      <c r="BE217" s="223" t="str">
        <f t="shared" ca="1" si="228"/>
        <v>2.85850896739642-7.98899737236674i</v>
      </c>
      <c r="BF217" s="223" t="str">
        <f t="shared" ca="1" si="229"/>
        <v>-4.88573004528144+6.93720364822907i</v>
      </c>
      <c r="BG217" s="223" t="str">
        <f t="shared" ca="1" si="230"/>
        <v>6.55899039576897-5.38282430705098i</v>
      </c>
      <c r="BH217" s="223" t="str">
        <f t="shared" ca="1" si="231"/>
        <v>-7.75706587316047+3.43847081881143i</v>
      </c>
      <c r="BI217" s="223" t="str">
        <f t="shared" ca="1" si="232"/>
        <v>8.39315846293271-1.24500744916219i</v>
      </c>
      <c r="BJ217" s="223" t="str">
        <f t="shared" ca="1" si="233"/>
        <v>-8.4211846128459-1.03865405633251i</v>
      </c>
      <c r="BK217" s="223" t="str">
        <f t="shared" ca="1" si="234"/>
        <v>7.83911388807907+3.24706728943124i</v>
      </c>
      <c r="BL217" s="223" t="str">
        <f t="shared" ca="1" si="235"/>
        <v>-6.68911607190495-5.22023741882985i</v>
      </c>
      <c r="BM217" s="223" t="str">
        <f t="shared" ca="1" si="236"/>
        <v>5.05450605478026+6.8152124746451i</v>
      </c>
      <c r="BN217" s="223" t="str">
        <f t="shared" ca="1" si="237"/>
        <v>-3.05370784812613-7.9164399139172i</v>
      </c>
      <c r="BO217" s="223" t="str">
        <f t="shared" ca="1" si="238"/>
        <v>0.831675017131205+8.44413815603749i</v>
      </c>
      <c r="BP217" s="223" t="str">
        <f t="shared" ca="1" si="239"/>
        <v>1.45061089606419-8.36007658820111i</v>
      </c>
      <c r="BQ217" s="223" t="str">
        <f t="shared" ca="1" si="240"/>
        <v>-3.62780314194852+7.67034529181294i</v>
      </c>
      <c r="BR217" s="223" t="str">
        <f t="shared" ca="1" si="241"/>
        <v>5.54216878319095-6.42491382907135i</v>
      </c>
      <c r="BS217" s="223" t="str">
        <f t="shared" ca="1" si="242"/>
        <v>-7.05501610972801+4.71401105470136i</v>
      </c>
      <c r="BT217" s="223" t="str">
        <f t="shared" ca="1" si="243"/>
        <v>8.05674255752608-2.6615882277536i</v>
      </c>
      <c r="BU217" s="223" t="str">
        <f t="shared" ca="1" si="244"/>
        <v>-8.47477518070604+0.416339007129194i</v>
      </c>
      <c r="BV217" s="223" t="str">
        <f t="shared" ca="1" si="245"/>
        <v>8.27882840679766+1.85907308709705i</v>
      </c>
      <c r="BW217" s="223" t="str">
        <f t="shared" ca="1" si="246"/>
        <v>-7.48309816189231-3.99979929894644i</v>
      </c>
      <c r="BX217" s="223" t="str">
        <f t="shared" ca="1" si="247"/>
        <v>6.14523340606201+5.85074857752305i</v>
      </c>
      <c r="BY217" s="223" t="str">
        <f t="shared" ca="1" si="248"/>
        <v>-4.36215958908607-7.27782359306083i</v>
      </c>
      <c r="BZ217" s="223" t="str">
        <f t="shared" ca="1" si="249"/>
        <v>2.26305660822083+8.17763580262392i</v>
      </c>
      <c r="CA217" s="223" t="str">
        <f t="shared" ca="1" si="250"/>
        <v>-9.18891743245874E-13-8.48499572966118i</v>
      </c>
      <c r="CB217" s="223" t="str">
        <f t="shared" ca="1" si="251"/>
        <v>-2.26305660821929+8.17763580262434i</v>
      </c>
      <c r="CC217" s="223" t="str">
        <f t="shared" ca="1" si="252"/>
        <v>4.36215958908471-7.27782359306165i</v>
      </c>
      <c r="CD217" s="223" t="str">
        <f t="shared" ca="1" si="253"/>
        <v>-6.14523340606074+5.85074857752439i</v>
      </c>
      <c r="CE217" s="223" t="str">
        <f t="shared" ca="1" si="254"/>
        <v>7.48309816189155-3.99979929894785i</v>
      </c>
      <c r="CF217" s="223" t="str">
        <f t="shared" ca="1" si="255"/>
        <v>-8.27882840679916+1.85907308709037i</v>
      </c>
      <c r="CG217" s="223" t="str">
        <f t="shared" ca="1" si="256"/>
        <v>8.4747751807057+0.41633900713627i</v>
      </c>
      <c r="CH217" s="223" t="str">
        <f t="shared" ca="1" si="257"/>
        <v>-8.05674255752393-2.6615882277601i</v>
      </c>
      <c r="CI217" s="223" t="str">
        <f t="shared" ca="1" si="258"/>
        <v>7.0550161097289+4.71401105470004i</v>
      </c>
      <c r="CJ217" s="223" t="str">
        <f t="shared" ca="1" si="259"/>
        <v>-5.54216878319215-6.4249138290703i</v>
      </c>
      <c r="CK217" s="223" t="str">
        <f t="shared" ca="1" si="260"/>
        <v>3.62780314194996+7.67034529181226i</v>
      </c>
      <c r="CL217" s="223" t="str">
        <f t="shared" ca="1" si="261"/>
        <v>-1.45061089606576-8.36007658820083i</v>
      </c>
      <c r="CM217" s="223" t="str">
        <f t="shared" ca="1" si="262"/>
        <v>-0.831675017129377+8.44413815603767i</v>
      </c>
      <c r="CN217" s="223" t="str">
        <f t="shared" ca="1" si="263"/>
        <v>3.05370784812464-7.91643991391777i</v>
      </c>
      <c r="CO217" s="223" t="str">
        <f t="shared" ca="1" si="264"/>
        <v>-5.05450605477898+6.81521247464605i</v>
      </c>
      <c r="CP217" s="223" t="str">
        <f t="shared" ca="1" si="265"/>
        <v>6.68911607190382-5.22023741883129i</v>
      </c>
      <c r="CQ217" s="223" t="str">
        <f t="shared" ca="1" si="266"/>
        <v>-7.83911388807846+3.24706728943271i</v>
      </c>
      <c r="CR217" s="223" t="str">
        <f t="shared" ca="1" si="267"/>
        <v>8.4211846128457-1.03865405633409i</v>
      </c>
      <c r="CS217" s="223" t="str">
        <f t="shared" ca="1" si="268"/>
        <v>-8.39315846293171-1.24500744916896i</v>
      </c>
      <c r="CT217" s="223" t="str">
        <f t="shared" ca="1" si="269"/>
        <v>7.75706587315769+3.43847081881768i</v>
      </c>
      <c r="CU217" s="223" t="str">
        <f t="shared" ca="1" si="270"/>
        <v>-6.55899039576463-5.38282430705627i</v>
      </c>
      <c r="CV217" s="223" t="str">
        <f t="shared" ca="1" si="271"/>
        <v>4.88573004528264+6.93720364822822i</v>
      </c>
      <c r="CW217" s="223" t="str">
        <f t="shared" ca="1" si="272"/>
        <v>-2.85850896739792-7.98899737236621i</v>
      </c>
      <c r="CX217" s="223" t="str">
        <f t="shared" ca="1" si="273"/>
        <v>0.624195007996993+8.46200526615057i</v>
      </c>
      <c r="CY217" s="223" t="str">
        <f t="shared" ca="1" si="274"/>
        <v>1.65534054920514-8.32195891593594i</v>
      </c>
      <c r="CZ217" s="223" t="str">
        <f t="shared" ca="1" si="275"/>
        <v>-3.81495021212601+7.57900438127385i</v>
      </c>
      <c r="DA217" s="223" t="str">
        <f t="shared" ca="1" si="276"/>
        <v>5.69817486409178-6.28696713452528i</v>
      </c>
      <c r="DB217" s="223" t="str">
        <f t="shared" ca="1" si="277"/>
        <v>-7.16857889333174+4.53945252012257i</v>
      </c>
      <c r="DC217" s="223" t="str">
        <f t="shared" ca="1" si="278"/>
        <v>8.11963466222754-2.46306424689278i</v>
      </c>
      <c r="DD217" s="223" t="str">
        <f t="shared" ca="1" si="279"/>
        <v>-8.48244020758453+0.208232219221009i</v>
      </c>
      <c r="DE217" s="223" t="str">
        <f t="shared" ca="1" si="280"/>
        <v>8.23071104099462+2.06168578886741i</v>
      </c>
      <c r="DF217" s="223" t="str">
        <f t="shared" ca="1" si="281"/>
        <v>-7.38268440398933-4.18223905623067i</v>
      </c>
      <c r="DG217" s="223" t="str">
        <f t="shared" ca="1" si="282"/>
        <v>5.99979801878023+5.99979801878441i</v>
      </c>
      <c r="DH217" s="223" t="str">
        <f t="shared" ca="1" si="283"/>
        <v>-4.18223905622551-7.38268440399225i</v>
      </c>
      <c r="DI217" s="223" t="str">
        <f t="shared" ca="1" si="284"/>
        <v>2.06168578887008+8.23071104099395i</v>
      </c>
      <c r="DJ217" s="223" t="str">
        <f t="shared" ca="1" si="285"/>
        <v>0.208232219218735-8.48244020758459i</v>
      </c>
      <c r="DK217" s="223" t="str">
        <f t="shared" ca="1" si="286"/>
        <v>-2.4630642468906+8.1196346622282i</v>
      </c>
      <c r="DL217" s="223" t="str">
        <f t="shared" ca="1" si="287"/>
        <v>4.53945252012064-7.16857889333296i</v>
      </c>
      <c r="DM217" s="223" t="str">
        <f t="shared" ca="1" si="288"/>
        <v>-6.28696713452375+5.69817486409347i</v>
      </c>
      <c r="DN217" s="223" t="str">
        <f t="shared" ca="1" si="289"/>
        <v>7.57900438127272-3.81495021212825i</v>
      </c>
      <c r="DO217" s="223" t="str">
        <f t="shared" ca="1" si="290"/>
        <v>-8.32195891593545+1.6553405492076i</v>
      </c>
      <c r="DP217" s="223" t="str">
        <f t="shared" ca="1" si="291"/>
        <v>8.46200526615074+0.624195007994725i</v>
      </c>
      <c r="DQ217" s="223" t="str">
        <f t="shared" ca="1" si="292"/>
        <v>-7.98899737236697-2.85850896739577i</v>
      </c>
      <c r="DR217" s="223" t="str">
        <f t="shared" ca="1" si="293"/>
        <v>6.93720364822481+4.88573004528749i</v>
      </c>
      <c r="DS217" s="223" t="str">
        <f t="shared" ca="1" si="294"/>
        <v>-5.3828243070515-6.55899039576854i</v>
      </c>
      <c r="DT217" s="223" t="str">
        <f t="shared" ca="1" si="295"/>
        <v>3.43847081881205+7.75706587316019i</v>
      </c>
      <c r="DU217" s="223" t="str">
        <f t="shared" ca="1" si="296"/>
        <v>-1.24500744916286-8.39315846293262i</v>
      </c>
      <c r="DV217" s="223" t="str">
        <f t="shared" ca="1" si="297"/>
        <v>-1.0386540563316+8.42118461284601i</v>
      </c>
      <c r="DW217" s="223" t="str">
        <f t="shared" ca="1" si="298"/>
        <v>3.24706728943039-7.83911388807942i</v>
      </c>
      <c r="DX217" s="223" t="str">
        <f t="shared" ca="1" si="299"/>
        <v>-5.22023741882912+6.68911607190552i</v>
      </c>
      <c r="DY217" s="223" t="str">
        <f t="shared" ca="1" si="300"/>
        <v>6.8152124746447-5.0545060547808i</v>
      </c>
      <c r="DZ217" s="223" t="str">
        <f t="shared" ca="1" si="301"/>
        <v>-7.91643991391695+3.05370784812676i</v>
      </c>
      <c r="EA217" s="223" t="str">
        <f t="shared" ca="1" si="302"/>
        <v>8.44413815603742-0.83167501713188i</v>
      </c>
      <c r="EB217" s="223" t="str">
        <f t="shared" ca="1" si="303"/>
        <v>-8.36007658820126-1.45061089606328i</v>
      </c>
      <c r="EC217" s="223" t="str">
        <f t="shared" ca="1" si="304"/>
        <v>7.67034529181333+3.62780314194769i</v>
      </c>
      <c r="ED217" s="223" t="str">
        <f t="shared" ca="1" si="305"/>
        <v>-6.42491382907195-5.54216878319025i</v>
      </c>
      <c r="EE217" s="223" t="str">
        <f t="shared" ca="1" si="306"/>
        <v>4.71401105469511+7.05501610973219i</v>
      </c>
      <c r="EF217" s="223" t="str">
        <f t="shared" ca="1" si="307"/>
        <v>-2.66158822775448-8.05674255752579i</v>
      </c>
      <c r="EG217" s="223" t="str">
        <f t="shared" ca="1" si="308"/>
        <v>0.416339007130353+8.47477518070598i</v>
      </c>
      <c r="EH217" s="223" t="str">
        <f t="shared" ca="1" si="309"/>
        <v>1.85907308709639-8.27882840679781i</v>
      </c>
      <c r="EI217" s="223" t="str">
        <f t="shared" ca="1" si="310"/>
        <v>-3.99979929894584+7.48309816189263i</v>
      </c>
      <c r="EJ217" s="223" t="str">
        <f t="shared" ca="1" si="311"/>
        <v>5.85074857752256-6.14523340606248i</v>
      </c>
      <c r="EK217" s="223" t="str">
        <f t="shared" ca="1" si="312"/>
        <v>-7.27782359306036+4.36215958908686i</v>
      </c>
      <c r="EL217" s="223" t="str">
        <f t="shared" ca="1" si="313"/>
        <v>8.17763580262367-2.26305660822172i</v>
      </c>
      <c r="EM217" s="223" t="str">
        <f t="shared" ca="1" si="314"/>
        <v>-8.48499572966118+1.83778348649175E-12i</v>
      </c>
      <c r="EN217" s="223"/>
      <c r="EO217" s="223"/>
      <c r="EP217" s="223"/>
    </row>
    <row r="218" spans="1:146" ht="15" thickBot="1">
      <c r="A218" s="257">
        <f t="shared" si="181"/>
        <v>2.3046875000000016E-3</v>
      </c>
      <c r="B218" s="256">
        <v>118</v>
      </c>
      <c r="C218" s="230">
        <f t="shared" si="182"/>
        <v>23600</v>
      </c>
      <c r="D218" s="229">
        <f t="shared" si="315"/>
        <v>148283.17324943823</v>
      </c>
      <c r="E218" s="229" t="str">
        <f t="shared" si="316"/>
        <v>148283.173249438i</v>
      </c>
      <c r="F218" s="229" t="str">
        <f t="shared" si="320"/>
        <v>0.604596135815914-0.504070225316773i</v>
      </c>
      <c r="G218" s="229" t="str">
        <f t="shared" si="321"/>
        <v>-3.6917969153804+2.56412309465812i</v>
      </c>
      <c r="H218" s="229" t="str">
        <f t="shared" si="322"/>
        <v>0.0357809836007258-0.00398528954908039i</v>
      </c>
      <c r="I218" s="229" t="str">
        <f t="shared" si="317"/>
        <v>-0.00538988019564777-0.00742471041356911i</v>
      </c>
      <c r="J218" s="255" t="str">
        <f ca="1">IMPRODUCT(1/N_FFT2,EC100)</f>
        <v>0.0216148788983191+0.0000608739868376805i</v>
      </c>
      <c r="K218" s="254" t="str">
        <f t="shared" ca="1" si="318"/>
        <v>-0.000116049635981386-0.000160812319940472i</v>
      </c>
      <c r="N218" s="246">
        <f t="shared" ca="1" si="185"/>
        <v>24.485109884965226</v>
      </c>
      <c r="O218" s="223">
        <f t="shared" ca="1" si="186"/>
        <v>8.4851098849652278</v>
      </c>
      <c r="P218" s="223" t="str">
        <f t="shared" ca="1" si="187"/>
        <v>-8.23082177520623-2.06171352634781i</v>
      </c>
      <c r="Q218" s="223" t="str">
        <f t="shared" ca="1" si="188"/>
        <v>7.48319883788325+3.99985311138264i</v>
      </c>
      <c r="R218" s="223" t="str">
        <f t="shared" ca="1" si="189"/>
        <v>-6.28705171802546-5.69825152610936i</v>
      </c>
      <c r="S218" s="223" t="str">
        <f t="shared" ca="1" si="190"/>
        <v>4.71407447598732+7.05511102639636i</v>
      </c>
      <c r="T218" s="223" t="str">
        <f t="shared" ca="1" si="191"/>
        <v>-2.85854742516319-7.98910485461466i</v>
      </c>
      <c r="U218" s="223" t="str">
        <f t="shared" ca="1" si="192"/>
        <v>0.831686206305995+8.44425176165271i</v>
      </c>
      <c r="V218" s="223" t="str">
        <f t="shared" ca="1" si="193"/>
        <v>1.24502419922713-8.39327138267753i</v>
      </c>
      <c r="W218" s="223" t="str">
        <f t="shared" ca="1" si="194"/>
        <v>-3.24711097477365+7.83921935382849i</v>
      </c>
      <c r="X218" s="223" t="str">
        <f t="shared" ca="1" si="195"/>
        <v>5.05457405701577-6.81530416504486i</v>
      </c>
      <c r="Y218" s="223" t="str">
        <f t="shared" ca="1" si="196"/>
        <v>-6.55907863900965+5.38289672641246i</v>
      </c>
      <c r="Z218" s="223" t="str">
        <f t="shared" ca="1" si="197"/>
        <v>7.67044848698445-3.62785194963253i</v>
      </c>
      <c r="AA218" s="223" t="str">
        <f t="shared" ca="1" si="198"/>
        <v>-8.32207087777781+1.65536281980023i</v>
      </c>
      <c r="AB218" s="223" t="str">
        <f t="shared" ca="1" si="199"/>
        <v>8.47488919850488+0.416344608467644i</v>
      </c>
      <c r="AC218" s="223" t="str">
        <f t="shared" ca="1" si="200"/>
        <v>-8.11974390204338-2.46309738442556i</v>
      </c>
      <c r="AD218" s="223" t="str">
        <f t="shared" ca="1" si="201"/>
        <v>7.27792150733097+4.36221827664136i</v>
      </c>
      <c r="AE218" s="223" t="str">
        <f t="shared" ca="1" si="202"/>
        <v>-5.9998787387716-5.99987873877224i</v>
      </c>
      <c r="AF218" s="223" t="str">
        <f t="shared" ca="1" si="203"/>
        <v>4.36221827664137+7.27792150733096i</v>
      </c>
      <c r="AG218" s="223" t="str">
        <f t="shared" ca="1" si="204"/>
        <v>-2.46309738442551-8.11974390204339i</v>
      </c>
      <c r="AH218" s="223" t="str">
        <f t="shared" ca="1" si="205"/>
        <v>0.416344608467659+8.47488919850487i</v>
      </c>
      <c r="AI218" s="223" t="str">
        <f t="shared" ca="1" si="206"/>
        <v>1.65536281980022-8.32207087777782i</v>
      </c>
      <c r="AJ218" s="223" t="str">
        <f t="shared" ca="1" si="207"/>
        <v>-3.62785194963253+7.67044848698445i</v>
      </c>
      <c r="AK218" s="223" t="str">
        <f t="shared" ca="1" si="208"/>
        <v>5.38289672641246-6.55907863900964i</v>
      </c>
      <c r="AL218" s="223" t="str">
        <f t="shared" ca="1" si="209"/>
        <v>-6.81530416504488+5.05457405701573i</v>
      </c>
      <c r="AM218" s="223" t="str">
        <f t="shared" ca="1" si="210"/>
        <v>7.83921935382847-3.24711097477369i</v>
      </c>
      <c r="AN218" s="223" t="str">
        <f t="shared" ca="1" si="211"/>
        <v>-8.39327138267752+1.24502419922714i</v>
      </c>
      <c r="AO218" s="223" t="str">
        <f t="shared" ca="1" si="212"/>
        <v>8.44425176165271+0.83168620630601i</v>
      </c>
      <c r="AP218" s="223" t="str">
        <f t="shared" ca="1" si="213"/>
        <v>-7.98910485461465-2.85854742516321i</v>
      </c>
      <c r="AQ218" s="223" t="str">
        <f t="shared" ca="1" si="214"/>
        <v>7.05511102639633+4.71407447598737i</v>
      </c>
      <c r="AR218" s="223" t="str">
        <f t="shared" ca="1" si="215"/>
        <v>7.05511102639633+4.71407447598737i</v>
      </c>
      <c r="AS218" s="223" t="str">
        <f t="shared" ca="1" si="216"/>
        <v>3.99985311138249+7.48319883788333i</v>
      </c>
      <c r="AT218" s="223" t="str">
        <f t="shared" ca="1" si="217"/>
        <v>-2.06171352634772-8.23082177520626i</v>
      </c>
      <c r="AU218" s="223" t="str">
        <f t="shared" ca="1" si="218"/>
        <v>-4.57393648098409E-14+8.48510988496523i</v>
      </c>
      <c r="AV218" s="223" t="str">
        <f t="shared" ca="1" si="219"/>
        <v>2.06171352634769-8.23082177520627i</v>
      </c>
      <c r="AW218" s="223" t="str">
        <f t="shared" ca="1" si="220"/>
        <v>-3.99985311138247+7.48319883788334i</v>
      </c>
      <c r="AX218" s="223" t="str">
        <f t="shared" ca="1" si="221"/>
        <v>5.69825152611044-6.2870517180245i</v>
      </c>
      <c r="AY218" s="223" t="str">
        <f t="shared" ca="1" si="222"/>
        <v>-7.05511102639779+4.71407447598519i</v>
      </c>
      <c r="AZ218" s="223" t="str">
        <f t="shared" ca="1" si="223"/>
        <v>7.98910485461582-2.85854742515994i</v>
      </c>
      <c r="BA218" s="223" t="str">
        <f t="shared" ca="1" si="224"/>
        <v>-8.44425176165304+0.83168620630268i</v>
      </c>
      <c r="BB218" s="223" t="str">
        <f t="shared" ca="1" si="225"/>
        <v>8.39327138267815+1.24502419922294i</v>
      </c>
      <c r="BC218" s="223" t="str">
        <f t="shared" ca="1" si="226"/>
        <v>-7.83921935382977-3.24711097477055i</v>
      </c>
      <c r="BD218" s="223" t="str">
        <f t="shared" ca="1" si="227"/>
        <v>6.81530416504641+5.05457405701368i</v>
      </c>
      <c r="BE218" s="223" t="str">
        <f t="shared" ca="1" si="228"/>
        <v>-5.3828967264138-6.55907863900855i</v>
      </c>
      <c r="BF218" s="223" t="str">
        <f t="shared" ca="1" si="229"/>
        <v>3.62785194963331+7.67044848698408i</v>
      </c>
      <c r="BG218" s="223" t="str">
        <f t="shared" ca="1" si="230"/>
        <v>-1.65536281980018-8.32207087777782i</v>
      </c>
      <c r="BH218" s="223" t="str">
        <f t="shared" ca="1" si="231"/>
        <v>-0.416344608468533+8.47488919850482i</v>
      </c>
      <c r="BI218" s="223" t="str">
        <f t="shared" ca="1" si="232"/>
        <v>2.46309738442721-8.11974390204288i</v>
      </c>
      <c r="BJ218" s="223" t="str">
        <f t="shared" ca="1" si="233"/>
        <v>-4.36221827664362+7.27792150732961i</v>
      </c>
      <c r="BK218" s="223" t="str">
        <f t="shared" ca="1" si="234"/>
        <v>5.9998787387741-5.99987873876974i</v>
      </c>
      <c r="BL218" s="223" t="str">
        <f t="shared" ca="1" si="235"/>
        <v>-7.27792150733266+4.36221827663853i</v>
      </c>
      <c r="BM218" s="223" t="str">
        <f t="shared" ca="1" si="236"/>
        <v>8.11974390204215-2.46309738442962i</v>
      </c>
      <c r="BN218" s="223" t="str">
        <f t="shared" ca="1" si="237"/>
        <v>-8.47488919850471+0.416344608471046i</v>
      </c>
      <c r="BO218" s="223" t="str">
        <f t="shared" ca="1" si="238"/>
        <v>8.32207087777832+1.65536281979772i</v>
      </c>
      <c r="BP218" s="223" t="str">
        <f t="shared" ca="1" si="239"/>
        <v>-7.67044848698516-3.62785194963104i</v>
      </c>
      <c r="BQ218" s="223" t="str">
        <f t="shared" ca="1" si="240"/>
        <v>6.55907863901015+5.38289672641185i</v>
      </c>
      <c r="BR218" s="223" t="str">
        <f t="shared" ca="1" si="241"/>
        <v>-5.0545740570157-6.81530416504491i</v>
      </c>
      <c r="BS218" s="223" t="str">
        <f t="shared" ca="1" si="242"/>
        <v>3.24711097477276+7.83921935382886i</v>
      </c>
      <c r="BT218" s="223" t="str">
        <f t="shared" ca="1" si="243"/>
        <v>-1.24502419922555-8.39327138267775i</v>
      </c>
      <c r="BU218" s="223" t="str">
        <f t="shared" ca="1" si="244"/>
        <v>-0.831686206308456+8.44425176165247i</v>
      </c>
      <c r="BV218" s="223" t="str">
        <f t="shared" ca="1" si="245"/>
        <v>2.85854742516553-7.98910485461382i</v>
      </c>
      <c r="BW218" s="223" t="str">
        <f t="shared" ca="1" si="246"/>
        <v>-4.71407447599011+7.05511102639449i</v>
      </c>
      <c r="BX218" s="223" t="str">
        <f t="shared" ca="1" si="247"/>
        <v>6.2870517180228-5.69825152611229i</v>
      </c>
      <c r="BY218" s="223" t="str">
        <f t="shared" ca="1" si="248"/>
        <v>-7.48319883788176+3.99985311138543i</v>
      </c>
      <c r="BZ218" s="223" t="str">
        <f t="shared" ca="1" si="249"/>
        <v>8.23082177520566-2.06171352635013i</v>
      </c>
      <c r="CA218" s="223" t="str">
        <f t="shared" ca="1" si="250"/>
        <v>-8.48510988496523+1.59665056382903E-12i</v>
      </c>
      <c r="CB218" s="223" t="str">
        <f t="shared" ca="1" si="251"/>
        <v>8.23082177520643+2.06171352634703i</v>
      </c>
      <c r="CC218" s="223" t="str">
        <f t="shared" ca="1" si="252"/>
        <v>-7.48319883788338-3.9998531113824i</v>
      </c>
      <c r="CD218" s="223" t="str">
        <f t="shared" ca="1" si="253"/>
        <v>6.28705171802511+5.69825152610976i</v>
      </c>
      <c r="CE218" s="223" t="str">
        <f t="shared" ca="1" si="254"/>
        <v>-4.71407447598596-7.05511102639727i</v>
      </c>
      <c r="CF218" s="223" t="str">
        <f t="shared" ca="1" si="255"/>
        <v>2.85854742516081+7.98910485461551i</v>
      </c>
      <c r="CG218" s="223" t="str">
        <f t="shared" ca="1" si="256"/>
        <v>-0.831686206303474-8.44425176165297i</v>
      </c>
      <c r="CH218" s="223" t="str">
        <f t="shared" ca="1" si="257"/>
        <v>-1.2450241992305+8.39327138267702i</v>
      </c>
      <c r="CI218" s="223" t="str">
        <f t="shared" ca="1" si="258"/>
        <v>3.24711097476981-7.83921935383008i</v>
      </c>
      <c r="CJ218" s="223" t="str">
        <f t="shared" ca="1" si="259"/>
        <v>-5.05457405701313+6.81530416504682i</v>
      </c>
      <c r="CK218" s="223" t="str">
        <f t="shared" ca="1" si="260"/>
        <v>6.55907863900797-5.38289672641451i</v>
      </c>
      <c r="CL218" s="223" t="str">
        <f t="shared" ca="1" si="261"/>
        <v>-7.67044848698369+3.62785194963415i</v>
      </c>
      <c r="CM218" s="223" t="str">
        <f t="shared" ca="1" si="262"/>
        <v>8.32207087777764-1.65536281980109i</v>
      </c>
      <c r="CN218" s="223" t="str">
        <f t="shared" ca="1" si="263"/>
        <v>-8.47488919850488-0.416344608467615i</v>
      </c>
      <c r="CO218" s="223" t="str">
        <f t="shared" ca="1" si="264"/>
        <v>8.11974390204314+2.46309738442634i</v>
      </c>
      <c r="CP218" s="223" t="str">
        <f t="shared" ca="1" si="265"/>
        <v>-7.27792150733009-4.36221827664283i</v>
      </c>
      <c r="CQ218" s="223" t="str">
        <f t="shared" ca="1" si="266"/>
        <v>5.99987873877039+5.99987873877345i</v>
      </c>
      <c r="CR218" s="223" t="str">
        <f t="shared" ca="1" si="267"/>
        <v>-4.36221827663912-7.27792150733231i</v>
      </c>
      <c r="CS218" s="223" t="str">
        <f t="shared" ca="1" si="268"/>
        <v>2.4630973844222+8.1197439020444i</v>
      </c>
      <c r="CT218" s="223" t="str">
        <f t="shared" ca="1" si="269"/>
        <v>-0.416344608471964-8.47488919850466i</v>
      </c>
      <c r="CU218" s="223" t="str">
        <f t="shared" ca="1" si="270"/>
        <v>-1.65536281979681+8.32207087777849i</v>
      </c>
      <c r="CV218" s="223" t="str">
        <f t="shared" ca="1" si="271"/>
        <v>3.62785194963021-7.67044848698555i</v>
      </c>
      <c r="CW218" s="223" t="str">
        <f t="shared" ca="1" si="272"/>
        <v>-5.38289672641114+6.55907863901073i</v>
      </c>
      <c r="CX218" s="223" t="str">
        <f t="shared" ca="1" si="273"/>
        <v>6.81530416504436-5.05457405701643i</v>
      </c>
      <c r="CY218" s="223" t="str">
        <f t="shared" ca="1" si="274"/>
        <v>-7.83921935382851+3.24711097477361i</v>
      </c>
      <c r="CZ218" s="223" t="str">
        <f t="shared" ca="1" si="275"/>
        <v>8.39327138267762-1.24502419922646i</v>
      </c>
      <c r="DA218" s="223" t="str">
        <f t="shared" ca="1" si="276"/>
        <v>-8.44425176165254-0.831686206307782i</v>
      </c>
      <c r="DB218" s="223" t="str">
        <f t="shared" ca="1" si="277"/>
        <v>7.98910485461413+2.85854742516466i</v>
      </c>
      <c r="DC218" s="223" t="str">
        <f t="shared" ca="1" si="278"/>
        <v>-7.05511102639487-4.71407447598956i</v>
      </c>
      <c r="DD218" s="223" t="str">
        <f t="shared" ca="1" si="279"/>
        <v>5.69825152610673+6.28705171802786i</v>
      </c>
      <c r="DE218" s="223" t="str">
        <f t="shared" ca="1" si="280"/>
        <v>-3.99985311138624-7.48319883788132i</v>
      </c>
      <c r="DF218" s="223" t="str">
        <f t="shared" ca="1" si="281"/>
        <v>2.06171352635079+8.23082177520549i</v>
      </c>
      <c r="DG218" s="223" t="str">
        <f t="shared" ca="1" si="282"/>
        <v>-2.51555650956131E-12-8.48510988496523i</v>
      </c>
      <c r="DH218" s="223" t="str">
        <f t="shared" ca="1" si="283"/>
        <v>-2.06171352634591+8.23082177520671i</v>
      </c>
      <c r="DI218" s="223" t="str">
        <f t="shared" ca="1" si="284"/>
        <v>3.9998531113818-7.4831988378837i</v>
      </c>
      <c r="DJ218" s="223" t="str">
        <f t="shared" ca="1" si="285"/>
        <v>-5.69825152610907+6.28705171802573i</v>
      </c>
      <c r="DK218" s="223" t="str">
        <f t="shared" ca="1" si="286"/>
        <v>7.05511102639689-4.71407447598652i</v>
      </c>
      <c r="DL218" s="223" t="str">
        <f t="shared" ca="1" si="287"/>
        <v>-7.9891048546152+2.85854742516168i</v>
      </c>
      <c r="DM218" s="223" t="str">
        <f t="shared" ca="1" si="288"/>
        <v>8.4442517616529-0.831686206304149i</v>
      </c>
      <c r="DN218" s="223" t="str">
        <f t="shared" ca="1" si="289"/>
        <v>-8.39327138267716-1.24502419922959i</v>
      </c>
      <c r="DO218" s="223" t="str">
        <f t="shared" ca="1" si="290"/>
        <v>7.83921935382711+3.24711097477698i</v>
      </c>
      <c r="DP218" s="223" t="str">
        <f t="shared" ca="1" si="291"/>
        <v>-6.8153041650475-5.0545740570122i</v>
      </c>
      <c r="DQ218" s="223" t="str">
        <f t="shared" ca="1" si="292"/>
        <v>5.38289672641503+6.55907863900754i</v>
      </c>
      <c r="DR218" s="223" t="str">
        <f t="shared" ca="1" si="293"/>
        <v>-3.62785194963498-7.67044848698329i</v>
      </c>
      <c r="DS218" s="223" t="str">
        <f t="shared" ca="1" si="294"/>
        <v>1.65536281980175+8.32207087777752i</v>
      </c>
      <c r="DT218" s="223" t="str">
        <f t="shared" ca="1" si="295"/>
        <v>0.416344608466698-8.47488919850492i</v>
      </c>
      <c r="DU218" s="223" t="str">
        <f t="shared" ca="1" si="296"/>
        <v>-2.46309738442568+8.11974390204334i</v>
      </c>
      <c r="DV218" s="223" t="str">
        <f t="shared" ca="1" si="297"/>
        <v>4.36221827664205-7.27792150733056i</v>
      </c>
      <c r="DW218" s="223" t="str">
        <f t="shared" ca="1" si="298"/>
        <v>-5.99987873877297+5.99987873877087i</v>
      </c>
      <c r="DX218" s="223" t="str">
        <f t="shared" ca="1" si="299"/>
        <v>7.27792150733185-4.36221827663991i</v>
      </c>
      <c r="DY218" s="223" t="str">
        <f t="shared" ca="1" si="300"/>
        <v>-8.11974390204406+2.4630973844233i</v>
      </c>
      <c r="DZ218" s="223" t="str">
        <f t="shared" ca="1" si="301"/>
        <v>8.47488919850504-0.41634460846421i</v>
      </c>
      <c r="EA218" s="223" t="str">
        <f t="shared" ca="1" si="302"/>
        <v>-8.32207087777863-1.65536281979615i</v>
      </c>
      <c r="EB218" s="223" t="str">
        <f t="shared" ca="1" si="303"/>
        <v>7.67044848698594+3.62785194962938i</v>
      </c>
      <c r="EC218" s="223" t="str">
        <f t="shared" ca="1" si="304"/>
        <v>-6.55907863901116-5.38289672641061i</v>
      </c>
      <c r="ED218" s="223" t="str">
        <f t="shared" ca="1" si="305"/>
        <v>5.05457405701717+6.81530416504381i</v>
      </c>
      <c r="EE218" s="223" t="str">
        <f t="shared" ca="1" si="306"/>
        <v>-3.24711097477424-7.83921935382824i</v>
      </c>
      <c r="EF218" s="223" t="str">
        <f t="shared" ca="1" si="307"/>
        <v>1.24502419922713+8.39327138267753i</v>
      </c>
      <c r="EG218" s="223" t="str">
        <f t="shared" ca="1" si="308"/>
        <v>0.831686206307107-8.4442517616526i</v>
      </c>
      <c r="EH218" s="223" t="str">
        <f t="shared" ca="1" si="309"/>
        <v>-2.85854742516402+7.98910485461436i</v>
      </c>
      <c r="EI218" s="223" t="str">
        <f t="shared" ca="1" si="310"/>
        <v>4.71407447598859-7.05511102639551i</v>
      </c>
      <c r="EJ218" s="223" t="str">
        <f t="shared" ca="1" si="311"/>
        <v>-6.2870517180274+5.69825152610723i</v>
      </c>
      <c r="EK218" s="223" t="str">
        <f t="shared" ca="1" si="312"/>
        <v>7.48319883788487-3.99985311137961i</v>
      </c>
      <c r="EL218" s="223" t="str">
        <f t="shared" ca="1" si="313"/>
        <v>-8.23082177520732+2.0617135263435i</v>
      </c>
      <c r="EM218" s="223" t="str">
        <f t="shared" ca="1" si="314"/>
        <v>8.48510988496523-3.19330112765806E-12i</v>
      </c>
      <c r="EN218" s="223"/>
      <c r="EO218" s="223"/>
      <c r="EP218" s="223"/>
    </row>
    <row r="219" spans="1:146" ht="15" thickBot="1">
      <c r="A219" s="257">
        <f t="shared" si="181"/>
        <v>2.3242187500000016E-3</v>
      </c>
      <c r="B219" s="256">
        <v>119</v>
      </c>
      <c r="C219" s="230">
        <f t="shared" si="182"/>
        <v>23800</v>
      </c>
      <c r="D219" s="229">
        <f t="shared" si="315"/>
        <v>149539.81031087416</v>
      </c>
      <c r="E219" s="229" t="str">
        <f t="shared" si="316"/>
        <v>149539.810310874i</v>
      </c>
      <c r="F219" s="229" t="str">
        <f t="shared" si="320"/>
        <v>0.60175090625532-0.505443932234173i</v>
      </c>
      <c r="G219" s="229" t="str">
        <f t="shared" si="321"/>
        <v>-3.66380752104304+2.57652629212517i</v>
      </c>
      <c r="H219" s="229" t="str">
        <f t="shared" si="322"/>
        <v>0.0357803350235705-0.00395165434327232i</v>
      </c>
      <c r="I219" s="229" t="str">
        <f t="shared" si="317"/>
        <v>-0.00536461827258261-0.00751691799430851i</v>
      </c>
      <c r="J219" s="255" t="str">
        <f ca="1">IMPRODUCT(1/N_FFT2,ED100)</f>
        <v>0.0391503853109598+0.00571684088309996i</v>
      </c>
      <c r="K219" s="254" t="str">
        <f t="shared" ca="1" si="318"/>
        <v>-0.000167053848313052-0.000324958904890991i</v>
      </c>
      <c r="N219" s="246">
        <f t="shared" ca="1" si="185"/>
        <v>24.485210235378496</v>
      </c>
      <c r="O219" s="223">
        <f t="shared" ca="1" si="186"/>
        <v>8.4852102353784975</v>
      </c>
      <c r="P219" s="223" t="str">
        <f t="shared" ca="1" si="187"/>
        <v>-8.27903770048352-1.8591200855632i</v>
      </c>
      <c r="Q219" s="223" t="str">
        <f t="shared" ca="1" si="188"/>
        <v>7.67053920268361+3.62789485496285i</v>
      </c>
      <c r="R219" s="223" t="str">
        <f t="shared" ca="1" si="189"/>
        <v>-6.68928517672134-5.22036938952295i</v>
      </c>
      <c r="S219" s="223" t="str">
        <f t="shared" ca="1" si="190"/>
        <v>5.38296038804046+6.55915621092831i</v>
      </c>
      <c r="T219" s="223" t="str">
        <f t="shared" ca="1" si="191"/>
        <v>-3.81504665632736-7.57919598299301i</v>
      </c>
      <c r="U219" s="223" t="str">
        <f t="shared" ca="1" si="192"/>
        <v>2.06173790950956+8.23091911824331i</v>
      </c>
      <c r="V219" s="223" t="str">
        <f t="shared" ca="1" si="193"/>
        <v>-0.208237483451167-8.48265464869683i</v>
      </c>
      <c r="W219" s="223" t="str">
        <f t="shared" ca="1" si="194"/>
        <v>-1.65538239719443+8.32216929998608i</v>
      </c>
      <c r="X219" s="223" t="str">
        <f t="shared" ca="1" si="195"/>
        <v>3.43855774539374-7.75726197637832i</v>
      </c>
      <c r="Y219" s="223" t="str">
        <f t="shared" ca="1" si="196"/>
        <v>-5.05463383568711+6.81538476725261i</v>
      </c>
      <c r="Z219" s="223" t="str">
        <f t="shared" ca="1" si="197"/>
        <v>6.42507625469579-5.54230889250285i</v>
      </c>
      <c r="AA219" s="223" t="str">
        <f t="shared" ca="1" si="198"/>
        <v>-7.48328733904674+3.99990041623974i</v>
      </c>
      <c r="AB219" s="223" t="str">
        <f t="shared" ca="1" si="199"/>
        <v>8.17784253810027-2.26311381963208i</v>
      </c>
      <c r="AC219" s="223" t="str">
        <f t="shared" ca="1" si="200"/>
        <v>-8.47498942804164+0.416349532429648i</v>
      </c>
      <c r="AD219" s="223" t="str">
        <f t="shared" ca="1" si="201"/>
        <v>8.36028793588822+1.45064756836866i</v>
      </c>
      <c r="AE219" s="223" t="str">
        <f t="shared" ca="1" si="202"/>
        <v>-7.83931206552155-3.24714937721384i</v>
      </c>
      <c r="AF219" s="223" t="str">
        <f t="shared" ca="1" si="203"/>
        <v>6.93737902484365+4.88585355943374i</v>
      </c>
      <c r="AG219" s="223" t="str">
        <f t="shared" ca="1" si="204"/>
        <v>-5.69831891732805-6.28712607277708i</v>
      </c>
      <c r="AH219" s="223" t="str">
        <f t="shared" ca="1" si="205"/>
        <v>4.18234478570804+7.38287104262514i</v>
      </c>
      <c r="AI219" s="223" t="str">
        <f t="shared" ca="1" si="206"/>
        <v>-2.46312651461295-8.11983993140152i</v>
      </c>
      <c r="AJ219" s="223" t="str">
        <f t="shared" ca="1" si="207"/>
        <v>0.624210788017201+8.46221919065531i</v>
      </c>
      <c r="AK219" s="223" t="str">
        <f t="shared" ca="1" si="208"/>
        <v>1.24503892369089-8.39337064694909i</v>
      </c>
      <c r="AL219" s="223" t="str">
        <f t="shared" ca="1" si="209"/>
        <v>-3.05378504766861+7.91664004620696i</v>
      </c>
      <c r="AM219" s="223" t="str">
        <f t="shared" ca="1" si="210"/>
        <v>4.71413022768929-7.05519446471592i</v>
      </c>
      <c r="AN219" s="223" t="str">
        <f t="shared" ca="1" si="211"/>
        <v>-6.14538876120296+5.85089648791126i</v>
      </c>
      <c r="AO219" s="223" t="str">
        <f t="shared" ca="1" si="212"/>
        <v>7.27800758075123-4.36226986706458i</v>
      </c>
      <c r="AP219" s="223" t="str">
        <f t="shared" ca="1" si="213"/>
        <v>-8.0569462367485+2.6616555142836i</v>
      </c>
      <c r="AQ219" s="223" t="str">
        <f t="shared" ca="1" si="214"/>
        <v>8.44435162885128-0.831696042366918i</v>
      </c>
      <c r="AR219" s="223" t="str">
        <f t="shared" ca="1" si="215"/>
        <v>8.44435162885128-0.831696042366918i</v>
      </c>
      <c r="AS219" s="223" t="str">
        <f t="shared" ca="1" si="216"/>
        <v>7.98919933895077+2.85858123219903i</v>
      </c>
      <c r="AT219" s="223" t="str">
        <f t="shared" ca="1" si="217"/>
        <v>-7.16876011925288-4.53956728016905i</v>
      </c>
      <c r="AU219" s="223" t="str">
        <f t="shared" ca="1" si="218"/>
        <v>5.99994969722934+5.99994969722994i</v>
      </c>
      <c r="AV219" s="223" t="str">
        <f t="shared" ca="1" si="219"/>
        <v>-4.53956728016904-7.16876011925289i</v>
      </c>
      <c r="AW219" s="223" t="str">
        <f t="shared" ca="1" si="220"/>
        <v>2.85858123219901+7.98919933895078i</v>
      </c>
      <c r="AX219" s="223" t="str">
        <f t="shared" ca="1" si="221"/>
        <v>-1.03868031411882-8.42139750538081i</v>
      </c>
      <c r="AY219" s="223" t="str">
        <f t="shared" ca="1" si="222"/>
        <v>-0.831696042370175+8.44435162885096i</v>
      </c>
      <c r="AZ219" s="223" t="str">
        <f t="shared" ca="1" si="223"/>
        <v>2.66165551428121-8.05694623674929i</v>
      </c>
      <c r="BA219" s="223" t="str">
        <f t="shared" ca="1" si="224"/>
        <v>-4.36226986706387+7.27800758075165i</v>
      </c>
      <c r="BB219" s="223" t="str">
        <f t="shared" ca="1" si="225"/>
        <v>5.8508964879125-6.14538876120178i</v>
      </c>
      <c r="BC219" s="223" t="str">
        <f t="shared" ca="1" si="226"/>
        <v>-7.05519446471781+4.71413022768646i</v>
      </c>
      <c r="BD219" s="223" t="str">
        <f t="shared" ca="1" si="227"/>
        <v>7.91664004620605-3.05378504767095i</v>
      </c>
      <c r="BE219" s="223" t="str">
        <f t="shared" ca="1" si="228"/>
        <v>-8.3933706469491+1.24503892369088i</v>
      </c>
      <c r="BF219" s="223" t="str">
        <f t="shared" ca="1" si="229"/>
        <v>8.46221919065518+0.624210788018961i</v>
      </c>
      <c r="BG219" s="223" t="str">
        <f t="shared" ca="1" si="230"/>
        <v>-8.11983993140031-2.46312651461695i</v>
      </c>
      <c r="BH219" s="223" t="str">
        <f t="shared" ca="1" si="231"/>
        <v>7.38287104262635+4.18234478570591i</v>
      </c>
      <c r="BI219" s="223" t="str">
        <f t="shared" ca="1" si="232"/>
        <v>-6.28712607277711-5.69831891732801i</v>
      </c>
      <c r="BJ219" s="223" t="str">
        <f t="shared" ca="1" si="233"/>
        <v>4.88585355943156+6.93737902484519i</v>
      </c>
      <c r="BK219" s="223" t="str">
        <f t="shared" ca="1" si="234"/>
        <v>-3.24714937721773-7.83931206551995i</v>
      </c>
      <c r="BL219" s="223" t="str">
        <f t="shared" ca="1" si="235"/>
        <v>1.45064756837042+8.36028793588791i</v>
      </c>
      <c r="BM219" s="223" t="str">
        <f t="shared" ca="1" si="236"/>
        <v>0.416349532429665-8.47498942804164i</v>
      </c>
      <c r="BN219" s="223" t="str">
        <f t="shared" ca="1" si="237"/>
        <v>-2.26311381963447+8.17784253809961i</v>
      </c>
      <c r="BO219" s="223" t="str">
        <f t="shared" ca="1" si="238"/>
        <v>3.99990041623683-7.48328733904829i</v>
      </c>
      <c r="BP219" s="223" t="str">
        <f t="shared" ca="1" si="239"/>
        <v>-5.54230889250155+6.42507625469693i</v>
      </c>
      <c r="BQ219" s="223" t="str">
        <f t="shared" ca="1" si="240"/>
        <v>6.81538476725318-5.05463383568635i</v>
      </c>
      <c r="BR219" s="223" t="str">
        <f t="shared" ca="1" si="241"/>
        <v>-7.75726197637967+3.43855774539066i</v>
      </c>
      <c r="BS219" s="223" t="str">
        <f t="shared" ca="1" si="242"/>
        <v>8.3221692999854-1.65538239719785i</v>
      </c>
      <c r="BT219" s="223" t="str">
        <f t="shared" ca="1" si="243"/>
        <v>-8.48265464869685-0.20823748345034i</v>
      </c>
      <c r="BU219" s="223" t="str">
        <f t="shared" ca="1" si="244"/>
        <v>8.23091911824312+2.06173790951031i</v>
      </c>
      <c r="BV219" s="223" t="str">
        <f t="shared" ca="1" si="245"/>
        <v>-7.57919598299146-3.81504665633044i</v>
      </c>
      <c r="BW219" s="223" t="str">
        <f t="shared" ca="1" si="246"/>
        <v>6.55915621092994+5.38296038803847i</v>
      </c>
      <c r="BX219" s="223" t="str">
        <f t="shared" ca="1" si="247"/>
        <v>-5.2203693895234-6.68928517672098i</v>
      </c>
      <c r="BY219" s="223" t="str">
        <f t="shared" ca="1" si="248"/>
        <v>3.62789485496149+7.67053920268425i</v>
      </c>
      <c r="BZ219" s="223" t="str">
        <f t="shared" ca="1" si="249"/>
        <v>-1.85912008555969-8.27903770048431i</v>
      </c>
      <c r="CA219" s="223" t="str">
        <f t="shared" ca="1" si="250"/>
        <v>2.51558810010096E-12+8.4852102353785i</v>
      </c>
      <c r="CB219" s="223" t="str">
        <f t="shared" ca="1" si="251"/>
        <v>1.85912008556279-8.27903770048361i</v>
      </c>
      <c r="CC219" s="223" t="str">
        <f t="shared" ca="1" si="252"/>
        <v>-3.62789485496458+7.6705392026828i</v>
      </c>
      <c r="CD219" s="223" t="str">
        <f t="shared" ca="1" si="253"/>
        <v>5.22036938952609-6.68928517671888i</v>
      </c>
      <c r="CE219" s="223" t="str">
        <f t="shared" ca="1" si="254"/>
        <v>-6.55915621092675+5.38296038804235i</v>
      </c>
      <c r="CF219" s="223" t="str">
        <f t="shared" ca="1" si="255"/>
        <v>7.579195982993-3.81504665632739i</v>
      </c>
      <c r="CG219" s="223" t="str">
        <f t="shared" ca="1" si="256"/>
        <v>-8.23091911824394+2.061737909507i</v>
      </c>
      <c r="CH219" s="223" t="str">
        <f t="shared" ca="1" si="257"/>
        <v>8.48265464869673-0.20823748345537i</v>
      </c>
      <c r="CI219" s="223" t="str">
        <f t="shared" ca="1" si="258"/>
        <v>-8.32216929998643-1.65538239719268i</v>
      </c>
      <c r="CJ219" s="223" t="str">
        <f t="shared" ca="1" si="259"/>
        <v>7.75726197637829+3.43855774539378i</v>
      </c>
      <c r="CK219" s="223" t="str">
        <f t="shared" ca="1" si="260"/>
        <v>-6.81538476725115-5.05463383568909i</v>
      </c>
      <c r="CL219" s="223" t="str">
        <f t="shared" ca="1" si="261"/>
        <v>5.54230889250536+6.42507625469364i</v>
      </c>
      <c r="CM219" s="223" t="str">
        <f t="shared" ca="1" si="262"/>
        <v>-3.99990041624127-7.48328733904592i</v>
      </c>
      <c r="CN219" s="223" t="str">
        <f t="shared" ca="1" si="263"/>
        <v>2.26311381963119+8.17784253810052i</v>
      </c>
      <c r="CO219" s="223" t="str">
        <f t="shared" ca="1" si="264"/>
        <v>-0.416349532426259-8.47498942804181i</v>
      </c>
      <c r="CP219" s="223" t="str">
        <f t="shared" ca="1" si="265"/>
        <v>-1.45064756836523+8.36028793588881i</v>
      </c>
      <c r="CQ219" s="223" t="str">
        <f t="shared" ca="1" si="266"/>
        <v>3.24714937721308-7.83931206552186i</v>
      </c>
      <c r="CR219" s="223" t="str">
        <f t="shared" ca="1" si="267"/>
        <v>-4.88585355943435+6.93737902484323i</v>
      </c>
      <c r="CS219" s="223" t="str">
        <f t="shared" ca="1" si="268"/>
        <v>6.2871260727794-5.69831891732548i</v>
      </c>
      <c r="CT219" s="223" t="str">
        <f t="shared" ca="1" si="269"/>
        <v>-7.38287104262386+4.18234478571028i</v>
      </c>
      <c r="CU219" s="223" t="str">
        <f t="shared" ca="1" si="270"/>
        <v>8.1198399314013-2.46312651461368i</v>
      </c>
      <c r="CV219" s="223" t="str">
        <f t="shared" ca="1" si="271"/>
        <v>-8.46221919065543+0.624210788015561i</v>
      </c>
      <c r="CW219" s="223" t="str">
        <f t="shared" ca="1" si="272"/>
        <v>8.39337064694858+1.24503892369437i</v>
      </c>
      <c r="CX219" s="223" t="str">
        <f t="shared" ca="1" si="273"/>
        <v>-7.91664004620786-3.05378504766626i</v>
      </c>
      <c r="CY219" s="223" t="str">
        <f t="shared" ca="1" si="274"/>
        <v>7.05519446471585+4.7141302276894i</v>
      </c>
      <c r="CZ219" s="223" t="str">
        <f t="shared" ca="1" si="275"/>
        <v>-5.8508964879102-6.14538876120397i</v>
      </c>
      <c r="DA219" s="223" t="str">
        <f t="shared" ca="1" si="276"/>
        <v>4.36226986706105+7.27800758075335i</v>
      </c>
      <c r="DB219" s="223" t="str">
        <f t="shared" ca="1" si="277"/>
        <v>-2.66165551428622-8.05694623674763i</v>
      </c>
      <c r="DC219" s="223" t="str">
        <f t="shared" ca="1" si="278"/>
        <v>0.831696042366902+8.44435162885128i</v>
      </c>
      <c r="DD219" s="223" t="str">
        <f t="shared" ca="1" si="279"/>
        <v>1.03868031412232-8.42139750538037i</v>
      </c>
      <c r="DE219" s="223" t="str">
        <f t="shared" ca="1" si="280"/>
        <v>-2.85858123219507+7.98919933895219i</v>
      </c>
      <c r="DF219" s="223" t="str">
        <f t="shared" ca="1" si="281"/>
        <v>4.53956728016774-7.16876011925371i</v>
      </c>
      <c r="DG219" s="223" t="str">
        <f t="shared" ca="1" si="282"/>
        <v>-5.99994969722978+5.99994969722949i</v>
      </c>
      <c r="DH219" s="223" t="str">
        <f t="shared" ca="1" si="283"/>
        <v>7.16876011925419-4.53956728016698i</v>
      </c>
      <c r="DI219" s="223" t="str">
        <f t="shared" ca="1" si="284"/>
        <v>-7.98919933894957+2.85858123220241i</v>
      </c>
      <c r="DJ219" s="223" t="str">
        <f t="shared" ca="1" si="285"/>
        <v>8.42139750538048-1.03868031412143i</v>
      </c>
      <c r="DK219" s="223" t="str">
        <f t="shared" ca="1" si="286"/>
        <v>-8.44435162885119-0.831696042367791i</v>
      </c>
      <c r="DL219" s="223" t="str">
        <f t="shared" ca="1" si="287"/>
        <v>8.05694623674735+2.66165551428707i</v>
      </c>
      <c r="DM219" s="223" t="str">
        <f t="shared" ca="1" si="288"/>
        <v>-7.27800758075289-4.36226986706182i</v>
      </c>
      <c r="DN219" s="223" t="str">
        <f t="shared" ca="1" si="289"/>
        <v>6.14538876120368+5.8508964879105i</v>
      </c>
      <c r="DO219" s="223" t="str">
        <f t="shared" ca="1" si="290"/>
        <v>-4.71413022768866-7.05519446471634i</v>
      </c>
      <c r="DP219" s="223" t="str">
        <f t="shared" ca="1" si="291"/>
        <v>3.05378504766543+7.91664004620818i</v>
      </c>
      <c r="DQ219" s="223" t="str">
        <f t="shared" ca="1" si="292"/>
        <v>-1.24503892369348-8.39337064694871i</v>
      </c>
      <c r="DR219" s="223" t="str">
        <f t="shared" ca="1" si="293"/>
        <v>-0.624210788016453+8.46221919065536i</v>
      </c>
      <c r="DS219" s="223" t="str">
        <f t="shared" ca="1" si="294"/>
        <v>2.46312651461477-8.11983993140097i</v>
      </c>
      <c r="DT219" s="223" t="str">
        <f t="shared" ca="1" si="295"/>
        <v>-4.18234478571085+7.38287104262355i</v>
      </c>
      <c r="DU219" s="223" t="str">
        <f t="shared" ca="1" si="296"/>
        <v>5.69831891732597-6.28712607277896i</v>
      </c>
      <c r="DV219" s="223" t="str">
        <f t="shared" ca="1" si="297"/>
        <v>-6.9373790248436+4.88585355943382i</v>
      </c>
      <c r="DW219" s="223" t="str">
        <f t="shared" ca="1" si="298"/>
        <v>7.83931206552221-3.24714937721225i</v>
      </c>
      <c r="DX219" s="223" t="str">
        <f t="shared" ca="1" si="299"/>
        <v>-8.36028793588897+1.45064756836435i</v>
      </c>
      <c r="DY219" s="223" t="str">
        <f t="shared" ca="1" si="300"/>
        <v>8.47498942804176+0.416349532427152i</v>
      </c>
      <c r="DZ219" s="223" t="str">
        <f t="shared" ca="1" si="301"/>
        <v>-8.17784253810022-2.26311381963228i</v>
      </c>
      <c r="EA219" s="223" t="str">
        <f t="shared" ca="1" si="302"/>
        <v>7.48328733904561+3.99990041624185i</v>
      </c>
      <c r="EB219" s="223" t="str">
        <f t="shared" ca="1" si="303"/>
        <v>-6.42507625469873-5.54230889249946i</v>
      </c>
      <c r="EC219" s="223" t="str">
        <f t="shared" ca="1" si="304"/>
        <v>5.05463383568856+6.81538476725154i</v>
      </c>
      <c r="ED219" s="223" t="str">
        <f t="shared" ca="1" si="305"/>
        <v>-3.43855774539296-7.75726197637865i</v>
      </c>
      <c r="EE219" s="223" t="str">
        <f t="shared" ca="1" si="306"/>
        <v>1.6553823971918+8.32216929998661i</v>
      </c>
      <c r="EF219" s="223" t="str">
        <f t="shared" ca="1" si="307"/>
        <v>0.208237483447825-8.48265464869691i</v>
      </c>
      <c r="EG219" s="223" t="str">
        <f t="shared" ca="1" si="308"/>
        <v>-2.06173790950811+8.23091911824367i</v>
      </c>
      <c r="EH219" s="223" t="str">
        <f t="shared" ca="1" si="309"/>
        <v>3.81504665632798-7.5791959829927i</v>
      </c>
      <c r="EI219" s="223" t="str">
        <f t="shared" ca="1" si="310"/>
        <v>-5.38296038804305+6.55915621092618i</v>
      </c>
      <c r="EJ219" s="223" t="str">
        <f t="shared" ca="1" si="311"/>
        <v>6.68928517671928-5.22036938952558i</v>
      </c>
      <c r="EK219" s="223" t="str">
        <f t="shared" ca="1" si="312"/>
        <v>-7.67053920268318+3.62789485496376i</v>
      </c>
      <c r="EL219" s="223" t="str">
        <f t="shared" ca="1" si="313"/>
        <v>8.27903770048381-1.85912008556191i</v>
      </c>
      <c r="EM219" s="223" t="str">
        <f t="shared" ca="1" si="314"/>
        <v>-8.4852102353785-3.16840591183589E-12i</v>
      </c>
      <c r="EN219" s="223"/>
      <c r="EO219" s="223"/>
      <c r="EP219" s="223"/>
    </row>
    <row r="220" spans="1:146" ht="15" thickBot="1">
      <c r="A220" s="257">
        <f t="shared" si="181"/>
        <v>2.3437500000000016E-3</v>
      </c>
      <c r="B220" s="256">
        <v>120</v>
      </c>
      <c r="C220" s="230">
        <f t="shared" si="182"/>
        <v>24000</v>
      </c>
      <c r="D220" s="229">
        <f t="shared" si="315"/>
        <v>150796.44737231007</v>
      </c>
      <c r="E220" s="229" t="str">
        <f t="shared" si="316"/>
        <v>150796.44737231i</v>
      </c>
      <c r="F220" s="229" t="str">
        <f t="shared" si="320"/>
        <v>0.598897694182638-0.506805528698396i</v>
      </c>
      <c r="G220" s="229" t="str">
        <f t="shared" si="321"/>
        <v>-3.63591716488862+2.58847123769069i</v>
      </c>
      <c r="H220" s="229" t="str">
        <f t="shared" si="322"/>
        <v>0.0357796961519012-0.00391857364495598i</v>
      </c>
      <c r="I220" s="229" t="str">
        <f t="shared" si="317"/>
        <v>-0.00533918599061304-0.00760947249090163i</v>
      </c>
      <c r="J220" s="255" t="str">
        <f ca="1">IMPRODUCT(1/N_FFT2,EE100)</f>
        <v>0.0445904669982184-0.000048699687124368i</v>
      </c>
      <c r="K220" s="254" t="str">
        <f t="shared" ca="1" si="318"/>
        <v>-0.000238447375641269-0.000339049915292158i</v>
      </c>
      <c r="N220" s="246">
        <f t="shared" ca="1" si="185"/>
        <v>24.485297140259487</v>
      </c>
      <c r="O220" s="223">
        <f t="shared" ca="1" si="186"/>
        <v>8.4852971402594868</v>
      </c>
      <c r="P220" s="223" t="str">
        <f t="shared" ca="1" si="187"/>
        <v>-8.32225453501413-1.65539935149576i</v>
      </c>
      <c r="Q220" s="223" t="str">
        <f t="shared" ca="1" si="188"/>
        <v>7.83939235516229+3.2471826342722i</v>
      </c>
      <c r="R220" s="223" t="str">
        <f t="shared" ca="1" si="189"/>
        <v>-7.05526672348343-4.71417850945455i</v>
      </c>
      <c r="S220" s="223" t="str">
        <f t="shared" ca="1" si="190"/>
        <v>6.00001114826015+6.00001114826045i</v>
      </c>
      <c r="T220" s="223" t="str">
        <f t="shared" ca="1" si="191"/>
        <v>-4.71417850945483-7.05526672348325i</v>
      </c>
      <c r="U220" s="223" t="str">
        <f t="shared" ca="1" si="192"/>
        <v>3.24718263427229+7.83939235516224i</v>
      </c>
      <c r="V220" s="223" t="str">
        <f t="shared" ca="1" si="193"/>
        <v>-1.65539935149561-8.32225453501416i</v>
      </c>
      <c r="W220" s="223" t="str">
        <f t="shared" ca="1" si="194"/>
        <v>-4.14765532965592E-13+8.48529714025949i</v>
      </c>
      <c r="X220" s="223" t="str">
        <f t="shared" ca="1" si="195"/>
        <v>1.65539935149559-8.32225453501416i</v>
      </c>
      <c r="Y220" s="223" t="str">
        <f t="shared" ca="1" si="196"/>
        <v>-3.24718263427228+7.83939235516225i</v>
      </c>
      <c r="Z220" s="223" t="str">
        <f t="shared" ca="1" si="197"/>
        <v>4.71417850945481-7.05526672348326i</v>
      </c>
      <c r="AA220" s="223" t="str">
        <f t="shared" ca="1" si="198"/>
        <v>-6.00001114826014+6.00001114826047i</v>
      </c>
      <c r="AB220" s="223" t="str">
        <f t="shared" ca="1" si="199"/>
        <v>7.05526672348347-4.7141785094545i</v>
      </c>
      <c r="AC220" s="223" t="str">
        <f t="shared" ca="1" si="200"/>
        <v>-7.83939235516241+3.24718263427191i</v>
      </c>
      <c r="AD220" s="223" t="str">
        <f t="shared" ca="1" si="201"/>
        <v>8.32225453501407-1.65539935149603i</v>
      </c>
      <c r="AE220" s="223" t="str">
        <f t="shared" ca="1" si="202"/>
        <v>-8.48529714025949+1.45522081976425E-14i</v>
      </c>
      <c r="AF220" s="223" t="str">
        <f t="shared" ca="1" si="203"/>
        <v>8.32225453501408+1.655399351496i</v>
      </c>
      <c r="AG220" s="223" t="str">
        <f t="shared" ca="1" si="204"/>
        <v>-7.83939235516241-3.24718263427188i</v>
      </c>
      <c r="AH220" s="223" t="str">
        <f t="shared" ca="1" si="205"/>
        <v>7.05526672348348+4.71417850945448i</v>
      </c>
      <c r="AI220" s="223" t="str">
        <f t="shared" ca="1" si="206"/>
        <v>-6.00001114826015-6.00001114826045i</v>
      </c>
      <c r="AJ220" s="223" t="str">
        <f t="shared" ca="1" si="207"/>
        <v>4.71417850945483+7.05526672348325i</v>
      </c>
      <c r="AK220" s="223" t="str">
        <f t="shared" ca="1" si="208"/>
        <v>-3.24718263427234-7.83939235516223i</v>
      </c>
      <c r="AL220" s="223" t="str">
        <f t="shared" ca="1" si="209"/>
        <v>1.65539935149565+8.32225453501415i</v>
      </c>
      <c r="AM220" s="223" t="str">
        <f t="shared" ca="1" si="210"/>
        <v>3.70067493549063E-13-8.48529714025949i</v>
      </c>
      <c r="AN220" s="223" t="str">
        <f t="shared" ca="1" si="211"/>
        <v>-1.65539935149555+8.32225453501417i</v>
      </c>
      <c r="AO220" s="223" t="str">
        <f t="shared" ca="1" si="212"/>
        <v>3.24718263427223-7.83939235516227i</v>
      </c>
      <c r="AP220" s="223" t="str">
        <f t="shared" ca="1" si="213"/>
        <v>-4.7141785094548+7.05526672348327i</v>
      </c>
      <c r="AQ220" s="223" t="str">
        <f t="shared" ca="1" si="214"/>
        <v>6.00001114826013-6.00001114826048i</v>
      </c>
      <c r="AR220" s="223" t="str">
        <f t="shared" ca="1" si="215"/>
        <v>6.00001114826013-6.00001114826048i</v>
      </c>
      <c r="AS220" s="223" t="str">
        <f t="shared" ca="1" si="216"/>
        <v>7.83939235516241-3.24718263427192i</v>
      </c>
      <c r="AT220" s="223" t="str">
        <f t="shared" ca="1" si="217"/>
        <v>-8.32225453501407+1.65539935149604i</v>
      </c>
      <c r="AU220" s="223" t="str">
        <f t="shared" ca="1" si="218"/>
        <v>8.48529714025949-2.9104416395285E-14i</v>
      </c>
      <c r="AV220" s="223" t="str">
        <f t="shared" ca="1" si="219"/>
        <v>-8.32225453501408-1.65539935149599i</v>
      </c>
      <c r="AW220" s="223" t="str">
        <f t="shared" ca="1" si="220"/>
        <v>7.83939235516339+3.24718263426953i</v>
      </c>
      <c r="AX220" s="223" t="str">
        <f t="shared" ca="1" si="221"/>
        <v>-7.05526672348303-4.71417850945517i</v>
      </c>
      <c r="AY220" s="223" t="str">
        <f t="shared" ca="1" si="222"/>
        <v>6.00001114826315+6.00001114825745i</v>
      </c>
      <c r="AZ220" s="223" t="str">
        <f t="shared" ca="1" si="223"/>
        <v>-4.71417850945485-7.05526672348324i</v>
      </c>
      <c r="BA220" s="223" t="str">
        <f t="shared" ca="1" si="224"/>
        <v>3.24718263426917+7.83939235516354i</v>
      </c>
      <c r="BB220" s="223" t="str">
        <f t="shared" ca="1" si="225"/>
        <v>-1.65539935149726-8.32225453501383i</v>
      </c>
      <c r="BC220" s="223" t="str">
        <f t="shared" ca="1" si="226"/>
        <v>-2.10397349604685E-12+8.48529714025949i</v>
      </c>
      <c r="BD220" s="223" t="str">
        <f t="shared" ca="1" si="227"/>
        <v>1.65539935149311-8.32225453501465i</v>
      </c>
      <c r="BE220" s="223" t="str">
        <f t="shared" ca="1" si="228"/>
        <v>-3.24718263427306+7.83939235516193i</v>
      </c>
      <c r="BF220" s="223" t="str">
        <f t="shared" ca="1" si="229"/>
        <v>4.71417850945133-7.05526672348559i</v>
      </c>
      <c r="BG220" s="223" t="str">
        <f t="shared" ca="1" si="230"/>
        <v>-6.00001114826007+6.00001114826054i</v>
      </c>
      <c r="BH220" s="223" t="str">
        <f t="shared" ca="1" si="231"/>
        <v>7.05526672348529-4.71417850945177i</v>
      </c>
      <c r="BI220" s="223" t="str">
        <f t="shared" ca="1" si="232"/>
        <v>-7.83939235516173+3.24718263427355i</v>
      </c>
      <c r="BJ220" s="223" t="str">
        <f t="shared" ca="1" si="233"/>
        <v>8.32225453501455-1.65539935149363i</v>
      </c>
      <c r="BK220" s="223" t="str">
        <f t="shared" ca="1" si="234"/>
        <v>-8.48529714025949+2.63619810941718E-12i</v>
      </c>
      <c r="BL220" s="223" t="str">
        <f t="shared" ca="1" si="235"/>
        <v>8.32225453501393+1.65539935149675i</v>
      </c>
      <c r="BM220" s="223" t="str">
        <f t="shared" ca="1" si="236"/>
        <v>-7.83939235516375-3.24718263426868i</v>
      </c>
      <c r="BN220" s="223" t="str">
        <f t="shared" ca="1" si="237"/>
        <v>7.05526672348353+4.71417850945441i</v>
      </c>
      <c r="BO220" s="223" t="str">
        <f t="shared" ca="1" si="238"/>
        <v>-6.00001114825783-6.00001114826278i</v>
      </c>
      <c r="BP220" s="223" t="str">
        <f t="shared" ca="1" si="239"/>
        <v>4.71417850945561+7.05526672348273i</v>
      </c>
      <c r="BQ220" s="223" t="str">
        <f t="shared" ca="1" si="240"/>
        <v>-3.24718263427002-7.83939235516319i</v>
      </c>
      <c r="BR220" s="223" t="str">
        <f t="shared" ca="1" si="241"/>
        <v>1.65539935149816+8.32225453501365i</v>
      </c>
      <c r="BS220" s="223" t="str">
        <f t="shared" ca="1" si="242"/>
        <v>1.1850463512826E-12-8.48529714025949i</v>
      </c>
      <c r="BT220" s="223" t="str">
        <f t="shared" ca="1" si="243"/>
        <v>-1.65539935149221+8.32225453501483i</v>
      </c>
      <c r="BU220" s="223" t="str">
        <f t="shared" ca="1" si="244"/>
        <v>3.24718263427221-7.83939235516228i</v>
      </c>
      <c r="BV220" s="223" t="str">
        <f t="shared" ca="1" si="245"/>
        <v>-4.71417850945758+7.05526672348141i</v>
      </c>
      <c r="BW220" s="223" t="str">
        <f t="shared" ca="1" si="246"/>
        <v>6.00001114825951-6.0000111482611i</v>
      </c>
      <c r="BX220" s="223" t="str">
        <f t="shared" ca="1" si="247"/>
        <v>-7.05526672348485+4.71417850945243i</v>
      </c>
      <c r="BY220" s="223" t="str">
        <f t="shared" ca="1" si="248"/>
        <v>7.83939235516142-3.24718263427429i</v>
      </c>
      <c r="BZ220" s="223" t="str">
        <f t="shared" ca="1" si="249"/>
        <v>-8.3222545350144+1.65539935149442i</v>
      </c>
      <c r="CA220" s="223" t="str">
        <f t="shared" ca="1" si="250"/>
        <v>8.48529714025949-3.43454192930587E-12i</v>
      </c>
      <c r="CB220" s="223" t="str">
        <f t="shared" ca="1" si="251"/>
        <v>-8.32225453501409-1.65539935149596i</v>
      </c>
      <c r="CC220" s="223" t="str">
        <f t="shared" ca="1" si="252"/>
        <v>7.83939235516082+3.24718263427574i</v>
      </c>
      <c r="CD220" s="223" t="str">
        <f t="shared" ca="1" si="253"/>
        <v>-7.05526672348398-4.71417850945374i</v>
      </c>
      <c r="CE220" s="223" t="str">
        <f t="shared" ca="1" si="254"/>
        <v>6.0000111482584+6.00001114826221i</v>
      </c>
      <c r="CF220" s="223" t="str">
        <f t="shared" ca="1" si="255"/>
        <v>-4.71417850945627-7.05526672348229i</v>
      </c>
      <c r="CG220" s="223" t="str">
        <f t="shared" ca="1" si="256"/>
        <v>3.24718263427076+7.83939235516288i</v>
      </c>
      <c r="CH220" s="223" t="str">
        <f t="shared" ca="1" si="257"/>
        <v>-1.65539935149895-8.3222545350135i</v>
      </c>
      <c r="CI220" s="223" t="str">
        <f t="shared" ca="1" si="258"/>
        <v>-3.86702531393908E-13+8.48529714025949i</v>
      </c>
      <c r="CJ220" s="223" t="str">
        <f t="shared" ca="1" si="259"/>
        <v>1.65539935149971-8.32225453501334i</v>
      </c>
      <c r="CK220" s="223" t="str">
        <f t="shared" ca="1" si="260"/>
        <v>-3.24718263427147+7.83939235516258i</v>
      </c>
      <c r="CL220" s="223" t="str">
        <f t="shared" ca="1" si="261"/>
        <v>4.71417850945692-7.05526672348185i</v>
      </c>
      <c r="CM220" s="223" t="str">
        <f t="shared" ca="1" si="262"/>
        <v>-6.00001114825894+6.00001114826166i</v>
      </c>
      <c r="CN220" s="223" t="str">
        <f t="shared" ca="1" si="263"/>
        <v>7.05526672348441-4.7141785094531i</v>
      </c>
      <c r="CO220" s="223" t="str">
        <f t="shared" ca="1" si="264"/>
        <v>-7.83939235516112+3.24718263427503i</v>
      </c>
      <c r="CP220" s="223" t="str">
        <f t="shared" ca="1" si="265"/>
        <v>8.32225453501424-1.6553993514952i</v>
      </c>
      <c r="CQ220" s="223" t="str">
        <f t="shared" ca="1" si="266"/>
        <v>-8.48529714025949-4.20794699209369E-12i</v>
      </c>
      <c r="CR220" s="223" t="str">
        <f t="shared" ca="1" si="267"/>
        <v>8.32225453501425+1.65539935149518i</v>
      </c>
      <c r="CS220" s="223" t="str">
        <f t="shared" ca="1" si="268"/>
        <v>-7.83939235516112-3.247182634275i</v>
      </c>
      <c r="CT220" s="223" t="str">
        <f t="shared" ca="1" si="269"/>
        <v>7.05526672348442+4.71417850945307i</v>
      </c>
      <c r="CU220" s="223" t="str">
        <f t="shared" ca="1" si="270"/>
        <v>-6.00001114825896-6.00001114826165i</v>
      </c>
      <c r="CV220" s="223" t="str">
        <f t="shared" ca="1" si="271"/>
        <v>4.71417850945693+7.05526672348184i</v>
      </c>
      <c r="CW220" s="223" t="str">
        <f t="shared" ca="1" si="272"/>
        <v>-3.2471826342715-7.83939235516258i</v>
      </c>
      <c r="CX220" s="223" t="str">
        <f t="shared" ca="1" si="273"/>
        <v>1.65539935149997+8.3222545350133i</v>
      </c>
      <c r="CY220" s="223" t="str">
        <f t="shared" ca="1" si="274"/>
        <v>-6.5280793824588E-13-8.48529714025949i</v>
      </c>
      <c r="CZ220" s="223" t="str">
        <f t="shared" ca="1" si="275"/>
        <v>-1.65539935149869+8.32225453501355i</v>
      </c>
      <c r="DA220" s="223" t="str">
        <f t="shared" ca="1" si="276"/>
        <v>3.24718263427073-7.83939235516289i</v>
      </c>
      <c r="DB220" s="223" t="str">
        <f t="shared" ca="1" si="277"/>
        <v>-4.71417850945626+7.05526672348229i</v>
      </c>
      <c r="DC220" s="223" t="str">
        <f t="shared" ca="1" si="278"/>
        <v>6.00001114825821-6.00001114826239i</v>
      </c>
      <c r="DD220" s="223" t="str">
        <f t="shared" ca="1" si="279"/>
        <v>-7.05526672348383+4.71417850945397i</v>
      </c>
      <c r="DE220" s="223" t="str">
        <f t="shared" ca="1" si="280"/>
        <v>7.83939235516081-3.24718263427576i</v>
      </c>
      <c r="DF220" s="223" t="str">
        <f t="shared" ca="1" si="281"/>
        <v>-8.32225453501408+1.65539935149598i</v>
      </c>
      <c r="DG220" s="223" t="str">
        <f t="shared" ca="1" si="282"/>
        <v>8.48529714025949+3.409603172205E-12i</v>
      </c>
      <c r="DH220" s="223" t="str">
        <f t="shared" ca="1" si="283"/>
        <v>-8.32225453501445-1.65539935149416i</v>
      </c>
      <c r="DI220" s="223" t="str">
        <f t="shared" ca="1" si="284"/>
        <v>7.83939235516152+3.24718263427404i</v>
      </c>
      <c r="DJ220" s="223" t="str">
        <f t="shared" ca="1" si="285"/>
        <v>-7.05526672348487-4.71417850945241i</v>
      </c>
      <c r="DK220" s="223" t="str">
        <f t="shared" ca="1" si="286"/>
        <v>6.00001114825953+6.00001114826108i</v>
      </c>
      <c r="DL220" s="223" t="str">
        <f t="shared" ca="1" si="287"/>
        <v>-4.7141785094578-7.05526672348126i</v>
      </c>
      <c r="DM220" s="223" t="str">
        <f t="shared" ca="1" si="288"/>
        <v>3.24718263427245+7.83939235516218i</v>
      </c>
      <c r="DN220" s="223" t="str">
        <f t="shared" ca="1" si="289"/>
        <v>-1.65539935149247-8.32225453501478i</v>
      </c>
      <c r="DO220" s="223" t="str">
        <f t="shared" ca="1" si="290"/>
        <v>1.20998510838348E-12+8.48529714025949i</v>
      </c>
      <c r="DP220" s="223" t="str">
        <f t="shared" ca="1" si="291"/>
        <v>1.65539935149814-8.32225453501365i</v>
      </c>
      <c r="DQ220" s="223" t="str">
        <f t="shared" ca="1" si="292"/>
        <v>-3.24718263426977+7.83939235516329i</v>
      </c>
      <c r="DR220" s="223" t="str">
        <f t="shared" ca="1" si="293"/>
        <v>4.71417850945539-7.05526672348287i</v>
      </c>
      <c r="DS220" s="223" t="str">
        <f t="shared" ca="1" si="294"/>
        <v>-6.00001114825781+6.00001114826279i</v>
      </c>
      <c r="DT220" s="223" t="str">
        <f t="shared" ca="1" si="295"/>
        <v>7.05526672348352-4.71417850945442i</v>
      </c>
      <c r="DU220" s="223" t="str">
        <f t="shared" ca="1" si="296"/>
        <v>-7.83939235516374+3.2471826342687i</v>
      </c>
      <c r="DV220" s="223" t="str">
        <f t="shared" ca="1" si="297"/>
        <v>8.32225453501388-1.655399351497i</v>
      </c>
      <c r="DW220" s="223" t="str">
        <f t="shared" ca="1" si="298"/>
        <v>-8.48529714025949-2.37009270256521E-12i</v>
      </c>
      <c r="DX220" s="223" t="str">
        <f t="shared" ca="1" si="299"/>
        <v>8.32225453501456+1.65539935149362i</v>
      </c>
      <c r="DY220" s="223" t="str">
        <f t="shared" ca="1" si="300"/>
        <v>-7.83939235516173-3.24718263427352i</v>
      </c>
      <c r="DZ220" s="223" t="str">
        <f t="shared" ca="1" si="301"/>
        <v>7.05526672348544+4.71417850945155i</v>
      </c>
      <c r="EA220" s="223" t="str">
        <f t="shared" ca="1" si="302"/>
        <v>-6.00001114826026-6.00001114826035i</v>
      </c>
      <c r="EB220" s="223" t="str">
        <f t="shared" ca="1" si="303"/>
        <v>4.71417850945145+7.05526672348551i</v>
      </c>
      <c r="EC220" s="223" t="str">
        <f t="shared" ca="1" si="304"/>
        <v>-3.24718263427297-7.83939235516196i</v>
      </c>
      <c r="ED220" s="223" t="str">
        <f t="shared" ca="1" si="305"/>
        <v>1.65539935149302+8.32225453501468i</v>
      </c>
      <c r="EE220" s="223" t="str">
        <f t="shared" ca="1" si="306"/>
        <v>-2.24949557802327E-12-8.48529714025949i</v>
      </c>
      <c r="EF220" s="223" t="str">
        <f t="shared" ca="1" si="307"/>
        <v>-1.65539935149712+8.32225453501385i</v>
      </c>
      <c r="EG220" s="223" t="str">
        <f t="shared" ca="1" si="308"/>
        <v>3.24718263426926-7.8393923551635i</v>
      </c>
      <c r="EH220" s="223" t="str">
        <f t="shared" ca="1" si="309"/>
        <v>-4.71417850945492+7.05526672348319i</v>
      </c>
      <c r="EI220" s="223" t="str">
        <f t="shared" ca="1" si="310"/>
        <v>6.00001114826322-6.00001114825739i</v>
      </c>
      <c r="EJ220" s="223" t="str">
        <f t="shared" ca="1" si="311"/>
        <v>-7.05526672348294+4.71417850945529i</v>
      </c>
      <c r="EK220" s="223" t="str">
        <f t="shared" ca="1" si="312"/>
        <v>7.83939235516334-3.24718263426966i</v>
      </c>
      <c r="EL220" s="223" t="str">
        <f t="shared" ca="1" si="313"/>
        <v>-8.32225453501377+1.65539935149755i</v>
      </c>
      <c r="EM220" s="223" t="str">
        <f t="shared" ca="1" si="314"/>
        <v>8.48529714025949+1.8129155324276E-12i</v>
      </c>
      <c r="EN220" s="223"/>
      <c r="EO220" s="223"/>
      <c r="EP220" s="223"/>
    </row>
    <row r="221" spans="1:146" ht="15" thickBot="1">
      <c r="A221" s="257">
        <f t="shared" si="181"/>
        <v>2.3632812500000017E-3</v>
      </c>
      <c r="B221" s="256">
        <v>121</v>
      </c>
      <c r="C221" s="230">
        <f t="shared" si="182"/>
        <v>24200</v>
      </c>
      <c r="D221" s="229">
        <f t="shared" si="315"/>
        <v>152053.084433746</v>
      </c>
      <c r="E221" s="229" t="str">
        <f t="shared" si="316"/>
        <v>152053.084433746i</v>
      </c>
      <c r="F221" s="229" t="str">
        <f t="shared" si="320"/>
        <v>0.596036767723263-0.508154695351199i</v>
      </c>
      <c r="G221" s="229" t="str">
        <f t="shared" si="321"/>
        <v>-3.60813195300606+2.59996703708086i</v>
      </c>
      <c r="H221" s="229" t="str">
        <f t="shared" si="322"/>
        <v>0.0357790667127749-0.00388603363417788i</v>
      </c>
      <c r="I221" s="229" t="str">
        <f t="shared" si="317"/>
        <v>-0.00531358192439151-0.00770238268812827i</v>
      </c>
      <c r="J221" s="255" t="str">
        <f ca="1">IMPRODUCT(1/N_FFT2,ED102)</f>
        <v>-0.0299244405840494-0.014153206334508i</v>
      </c>
      <c r="K221" s="254" t="str">
        <f t="shared" ca="1" si="318"/>
        <v>0.0000499925551325108+0.00030569371445773i</v>
      </c>
      <c r="N221" s="246">
        <f t="shared" ca="1" si="185"/>
        <v>24.485370911646914</v>
      </c>
      <c r="O221" s="223">
        <f t="shared" ca="1" si="186"/>
        <v>8.485370911646914</v>
      </c>
      <c r="P221" s="223" t="str">
        <f t="shared" ca="1" si="187"/>
        <v>-8.36044624662317-1.45067503788689i</v>
      </c>
      <c r="Q221" s="223" t="str">
        <f t="shared" ca="1" si="188"/>
        <v>7.98935062273778+2.85863536240335i</v>
      </c>
      <c r="R221" s="223" t="str">
        <f t="shared" ca="1" si="189"/>
        <v>-7.38301084495623-4.18242398274999i</v>
      </c>
      <c r="S221" s="223" t="str">
        <f t="shared" ca="1" si="190"/>
        <v>6.55928041536314+5.38306231998639i</v>
      </c>
      <c r="T221" s="223" t="str">
        <f t="shared" ca="1" si="191"/>
        <v>-5.54241384187765-6.42519792018788i</v>
      </c>
      <c r="U221" s="223" t="str">
        <f t="shared" ca="1" si="192"/>
        <v>4.36235247117494+7.27814539738369i</v>
      </c>
      <c r="V221" s="223" t="str">
        <f t="shared" ca="1" si="193"/>
        <v>-3.05384287426001-7.91678995600837i</v>
      </c>
      <c r="W221" s="223" t="str">
        <f t="shared" ca="1" si="194"/>
        <v>1.6554137435794+8.32232688890505i</v>
      </c>
      <c r="X221" s="223" t="str">
        <f t="shared" ca="1" si="195"/>
        <v>-0.208241426644277-8.48281527657256i</v>
      </c>
      <c r="Y221" s="223" t="str">
        <f t="shared" ca="1" si="196"/>
        <v>-1.2450624997958+8.39352958413955i</v>
      </c>
      <c r="Z221" s="223" t="str">
        <f t="shared" ca="1" si="197"/>
        <v>2.66170591549568-8.05709880339312i</v>
      </c>
      <c r="AA221" s="223" t="str">
        <f t="shared" ca="1" si="198"/>
        <v>-3.99997615850874+7.48342904286432i</v>
      </c>
      <c r="AB221" s="223" t="str">
        <f t="shared" ca="1" si="199"/>
        <v>5.22046824263924-6.68941184528346i</v>
      </c>
      <c r="AC221" s="223" t="str">
        <f t="shared" ca="1" si="200"/>
        <v>-6.28724512603913+5.69842682091476i</v>
      </c>
      <c r="AD221" s="223" t="str">
        <f t="shared" ca="1" si="201"/>
        <v>7.16889586717115-4.53965324159016i</v>
      </c>
      <c r="AE221" s="223" t="str">
        <f t="shared" ca="1" si="202"/>
        <v>-7.83946051103729+3.24721086535976i</v>
      </c>
      <c r="AF221" s="223" t="str">
        <f t="shared" ca="1" si="203"/>
        <v>8.2791944726609-1.85915528993269i</v>
      </c>
      <c r="AG221" s="223" t="str">
        <f t="shared" ca="1" si="204"/>
        <v>-8.47514991076849+0.416357416439792i</v>
      </c>
      <c r="AH221" s="223" t="str">
        <f t="shared" ca="1" si="205"/>
        <v>8.42155697328873+1.03869998261073i</v>
      </c>
      <c r="AI221" s="223" t="str">
        <f t="shared" ca="1" si="206"/>
        <v>-8.11999368900364-2.46317315647207i</v>
      </c>
      <c r="AJ221" s="223" t="str">
        <f t="shared" ca="1" si="207"/>
        <v>7.57933950294045+3.81511889819832i</v>
      </c>
      <c r="AK221" s="223" t="str">
        <f t="shared" ca="1" si="208"/>
        <v>-6.81551382364139-5.05472955042865i</v>
      </c>
      <c r="AL221" s="223" t="str">
        <f t="shared" ca="1" si="209"/>
        <v>5.85100728071284+6.14550513052173i</v>
      </c>
      <c r="AM221" s="223" t="str">
        <f t="shared" ca="1" si="210"/>
        <v>-4.71421949464116-7.05532806215054i</v>
      </c>
      <c r="AN221" s="223" t="str">
        <f t="shared" ca="1" si="211"/>
        <v>3.43862285805521+7.7574088681907i</v>
      </c>
      <c r="AO221" s="223" t="str">
        <f t="shared" ca="1" si="212"/>
        <v>-2.06177695065757-8.23107497924547i</v>
      </c>
      <c r="AP221" s="223" t="str">
        <f t="shared" ca="1" si="213"/>
        <v>0.62422260809628+8.46237943156445i</v>
      </c>
      <c r="AQ221" s="223" t="str">
        <f t="shared" ca="1" si="214"/>
        <v>0.831711791395607-8.44451153141951i</v>
      </c>
      <c r="AR221" s="223" t="str">
        <f t="shared" ca="1" si="215"/>
        <v>0.831711791395607-8.44451153141951i</v>
      </c>
      <c r="AS221" s="223" t="str">
        <f t="shared" ca="1" si="216"/>
        <v>3.62796355292011-7.67068445230978i</v>
      </c>
      <c r="AT221" s="223" t="str">
        <f t="shared" ca="1" si="217"/>
        <v>-4.88594607814529+6.93751039132052i</v>
      </c>
      <c r="AU221" s="223" t="str">
        <f t="shared" ca="1" si="218"/>
        <v>6.00006331250886-6.00006331250836i</v>
      </c>
      <c r="AV221" s="223" t="str">
        <f t="shared" ca="1" si="219"/>
        <v>-6.93751039132093+4.88594607814471i</v>
      </c>
      <c r="AW221" s="223" t="str">
        <f t="shared" ca="1" si="220"/>
        <v>7.67068445231157-3.62796355291631i</v>
      </c>
      <c r="AX221" s="223" t="str">
        <f t="shared" ca="1" si="221"/>
        <v>-8.17799739404222+2.26315667404229i</v>
      </c>
      <c r="AY221" s="223" t="str">
        <f t="shared" ca="1" si="222"/>
        <v>8.44451153141925-0.831711791398259i</v>
      </c>
      <c r="AZ221" s="223" t="str">
        <f t="shared" ca="1" si="223"/>
        <v>-8.46237943156426-0.624222608098794i</v>
      </c>
      <c r="BA221" s="223" t="str">
        <f t="shared" ca="1" si="224"/>
        <v>8.23107497924567+2.06177695065674i</v>
      </c>
      <c r="BB221" s="223" t="str">
        <f t="shared" ca="1" si="225"/>
        <v>-7.757408868189-3.43862285805906i</v>
      </c>
      <c r="BC221" s="223" t="str">
        <f t="shared" ca="1" si="226"/>
        <v>7.05532806215007+4.71421949464185i</v>
      </c>
      <c r="BD221" s="223" t="str">
        <f t="shared" ca="1" si="227"/>
        <v>-6.14550513052349-5.851007280711i</v>
      </c>
      <c r="BE221" s="223" t="str">
        <f t="shared" ca="1" si="228"/>
        <v>5.05472955042662+6.8155138236429i</v>
      </c>
      <c r="BF221" s="223" t="str">
        <f t="shared" ca="1" si="229"/>
        <v>-3.81511889819914-7.57933950294004i</v>
      </c>
      <c r="BG221" s="223" t="str">
        <f t="shared" ca="1" si="230"/>
        <v>2.46317315646798+8.11999368900488i</v>
      </c>
      <c r="BH221" s="223" t="str">
        <f t="shared" ca="1" si="231"/>
        <v>-1.03869998260997-8.42155697328883i</v>
      </c>
      <c r="BI221" s="223" t="str">
        <f t="shared" ca="1" si="232"/>
        <v>-0.41635741643731+8.47514991076861i</v>
      </c>
      <c r="BJ221" s="223" t="str">
        <f t="shared" ca="1" si="233"/>
        <v>1.85915528993503-8.27919447266038i</v>
      </c>
      <c r="BK221" s="223" t="str">
        <f t="shared" ca="1" si="234"/>
        <v>-3.24721086535898+7.83946051103761i</v>
      </c>
      <c r="BL221" s="223" t="str">
        <f t="shared" ca="1" si="235"/>
        <v>4.53965324159361-7.16889586716896i</v>
      </c>
      <c r="BM221" s="223" t="str">
        <f t="shared" ca="1" si="236"/>
        <v>-5.69842682091538+6.28724512603857i</v>
      </c>
      <c r="BN221" s="223" t="str">
        <f t="shared" ca="1" si="237"/>
        <v>6.68941184528182-5.22046824264135i</v>
      </c>
      <c r="BO221" s="223" t="str">
        <f t="shared" ca="1" si="238"/>
        <v>-7.48342904286551+3.99997615850652i</v>
      </c>
      <c r="BP221" s="223" t="str">
        <f t="shared" ca="1" si="239"/>
        <v>8.05709880339282-2.66170591549661i</v>
      </c>
      <c r="BQ221" s="223" t="str">
        <f t="shared" ca="1" si="240"/>
        <v>-8.39352958414016+1.24506249979167i</v>
      </c>
      <c r="BR221" s="223" t="str">
        <f t="shared" ca="1" si="241"/>
        <v>8.48281527657254+0.208241426644958i</v>
      </c>
      <c r="BS221" s="223" t="str">
        <f t="shared" ca="1" si="242"/>
        <v>-8.32232688890556-1.65541374357684i</v>
      </c>
      <c r="BT221" s="223" t="str">
        <f t="shared" ca="1" si="243"/>
        <v>7.91678995600744+3.05384287426242i</v>
      </c>
      <c r="BU221" s="223" t="str">
        <f t="shared" ca="1" si="244"/>
        <v>-7.27814539738417-4.36235247117416i</v>
      </c>
      <c r="BV221" s="223" t="str">
        <f t="shared" ca="1" si="245"/>
        <v>6.4251979201851+5.54241384188087i</v>
      </c>
      <c r="BW221" s="223" t="str">
        <f t="shared" ca="1" si="246"/>
        <v>-5.38306231998581-6.5592804153636i</v>
      </c>
      <c r="BX221" s="223" t="str">
        <f t="shared" ca="1" si="247"/>
        <v>4.18242398275218+7.38301084495499i</v>
      </c>
      <c r="BY221" s="223" t="str">
        <f t="shared" ca="1" si="248"/>
        <v>-2.85863536240109-7.9893506227386i</v>
      </c>
      <c r="BZ221" s="223" t="str">
        <f t="shared" ca="1" si="249"/>
        <v>1.45067503788772+8.36044624662303i</v>
      </c>
      <c r="CA221" s="223" t="str">
        <f t="shared" ca="1" si="250"/>
        <v>4.08739828287524E-12-8.48537091164691i</v>
      </c>
      <c r="CB221" s="223" t="str">
        <f t="shared" ca="1" si="251"/>
        <v>-1.4506750378877+8.36044624662303i</v>
      </c>
      <c r="CC221" s="223" t="str">
        <f t="shared" ca="1" si="252"/>
        <v>2.85863536240083-7.98935062273868i</v>
      </c>
      <c r="CD221" s="223" t="str">
        <f t="shared" ca="1" si="253"/>
        <v>-4.18242398275216+7.383010844955i</v>
      </c>
      <c r="CE221" s="223" t="str">
        <f t="shared" ca="1" si="254"/>
        <v>5.38306231998561-6.55928041536377i</v>
      </c>
      <c r="CF221" s="223" t="str">
        <f t="shared" ca="1" si="255"/>
        <v>-6.4251979201906+5.5424138418745i</v>
      </c>
      <c r="CG221" s="223" t="str">
        <f t="shared" ca="1" si="256"/>
        <v>7.27814539738402-4.36235247117439i</v>
      </c>
      <c r="CH221" s="223" t="str">
        <f t="shared" ca="1" si="257"/>
        <v>-7.91678995600743+3.05384287426244i</v>
      </c>
      <c r="CI221" s="223" t="str">
        <f t="shared" ca="1" si="258"/>
        <v>8.32232688890556-1.65541374357687i</v>
      </c>
      <c r="CJ221" s="223" t="str">
        <f t="shared" ca="1" si="259"/>
        <v>-8.48281527657253+0.208241426645224i</v>
      </c>
      <c r="CK221" s="223" t="str">
        <f t="shared" ca="1" si="260"/>
        <v>8.3935295841402+1.2450624997914i</v>
      </c>
      <c r="CL221" s="223" t="str">
        <f t="shared" ca="1" si="261"/>
        <v>-8.05709880339289-2.66170591549636i</v>
      </c>
      <c r="CM221" s="223" t="str">
        <f t="shared" ca="1" si="262"/>
        <v>7.48342904286552+3.99997615850649i</v>
      </c>
      <c r="CN221" s="223" t="str">
        <f t="shared" ca="1" si="263"/>
        <v>-6.68941184528198-5.22046824264114i</v>
      </c>
      <c r="CO221" s="223" t="str">
        <f t="shared" ca="1" si="264"/>
        <v>5.6984268209154+6.28724512603856i</v>
      </c>
      <c r="CP221" s="223" t="str">
        <f t="shared" ca="1" si="265"/>
        <v>-4.53965324159384-7.16889586716882i</v>
      </c>
      <c r="CQ221" s="223" t="str">
        <f t="shared" ca="1" si="266"/>
        <v>3.247210865359+7.83946051103761i</v>
      </c>
      <c r="CR221" s="223" t="str">
        <f t="shared" ca="1" si="267"/>
        <v>-1.85915528993529-8.27919447266032i</v>
      </c>
      <c r="CS221" s="223" t="str">
        <f t="shared" ca="1" si="268"/>
        <v>0.416357416437336+8.47514991076861i</v>
      </c>
      <c r="CT221" s="223" t="str">
        <f t="shared" ca="1" si="269"/>
        <v>1.03869998260971-8.42155697328885i</v>
      </c>
      <c r="CU221" s="223" t="str">
        <f t="shared" ca="1" si="270"/>
        <v>-2.46317315646796+8.11999368900489i</v>
      </c>
      <c r="CV221" s="223" t="str">
        <f t="shared" ca="1" si="271"/>
        <v>3.8151188981989-7.57933950294016i</v>
      </c>
      <c r="CW221" s="223" t="str">
        <f t="shared" ca="1" si="272"/>
        <v>-5.05472955042651+6.81551382364299i</v>
      </c>
      <c r="CX221" s="223" t="str">
        <f t="shared" ca="1" si="273"/>
        <v>6.1455051305233-5.85100728071119i</v>
      </c>
      <c r="CY221" s="223" t="str">
        <f t="shared" ca="1" si="274"/>
        <v>-7.05532806215+4.71421949464197i</v>
      </c>
      <c r="CZ221" s="223" t="str">
        <f t="shared" ca="1" si="275"/>
        <v>7.75740886818899-3.43862285805908i</v>
      </c>
      <c r="DA221" s="223" t="str">
        <f t="shared" ca="1" si="276"/>
        <v>-8.23107497924564+2.06177695065687i</v>
      </c>
      <c r="DB221" s="223" t="str">
        <f t="shared" ca="1" si="277"/>
        <v>8.46237943156426-0.624222608098818i</v>
      </c>
      <c r="DC221" s="223" t="str">
        <f t="shared" ca="1" si="278"/>
        <v>-8.44451153141927-0.831711791397994i</v>
      </c>
      <c r="DD221" s="223" t="str">
        <f t="shared" ca="1" si="279"/>
        <v>8.17799739404227+2.26315667404215i</v>
      </c>
      <c r="DE221" s="223" t="str">
        <f t="shared" ca="1" si="280"/>
        <v>-7.67068445231153-3.62796355291639i</v>
      </c>
      <c r="DF221" s="223" t="str">
        <f t="shared" ca="1" si="281"/>
        <v>6.93751039132004+4.88594607814597i</v>
      </c>
      <c r="DG221" s="223" t="str">
        <f t="shared" ca="1" si="282"/>
        <v>-6.00006331251007-6.00006331250715i</v>
      </c>
      <c r="DH221" s="223" t="str">
        <f t="shared" ca="1" si="283"/>
        <v>4.88594607814265+6.93751039132238i</v>
      </c>
      <c r="DI221" s="223" t="str">
        <f t="shared" ca="1" si="284"/>
        <v>-3.62796355292013-7.67068445230977i</v>
      </c>
      <c r="DJ221" s="223" t="str">
        <f t="shared" ca="1" si="285"/>
        <v>2.2631566740466+8.17799739404103i</v>
      </c>
      <c r="DK221" s="223" t="str">
        <f t="shared" ca="1" si="286"/>
        <v>-0.831711791393951-8.44451153141967i</v>
      </c>
      <c r="DL221" s="223" t="str">
        <f t="shared" ca="1" si="287"/>
        <v>-0.624222608094212+8.4623794315646i</v>
      </c>
      <c r="DM221" s="223" t="str">
        <f t="shared" ca="1" si="288"/>
        <v>2.06177695066082-8.23107497924466i</v>
      </c>
      <c r="DN221" s="223" t="str">
        <f t="shared" ca="1" si="289"/>
        <v>-3.4386228580553+7.75740886819067i</v>
      </c>
      <c r="DO221" s="223" t="str">
        <f t="shared" ca="1" si="290"/>
        <v>4.71421949463813-7.05532806215256i</v>
      </c>
      <c r="DP221" s="223" t="str">
        <f t="shared" ca="1" si="291"/>
        <v>-5.85100728071414+6.1455051305205i</v>
      </c>
      <c r="DQ221" s="223" t="str">
        <f t="shared" ca="1" si="292"/>
        <v>6.81551382364023-5.05472955043022i</v>
      </c>
      <c r="DR221" s="223" t="str">
        <f t="shared" ca="1" si="293"/>
        <v>-7.57933950294199+3.81511889819527i</v>
      </c>
      <c r="DS221" s="223" t="str">
        <f t="shared" ca="1" si="294"/>
        <v>8.11999368900355-2.46317315647238i</v>
      </c>
      <c r="DT221" s="223" t="str">
        <f t="shared" ca="1" si="295"/>
        <v>-8.42155697328936+1.03869998260567i</v>
      </c>
      <c r="DU221" s="223" t="str">
        <f t="shared" ca="1" si="296"/>
        <v>8.47514991076842+0.416357416441152i</v>
      </c>
      <c r="DV221" s="223" t="str">
        <f t="shared" ca="1" si="297"/>
        <v>-8.27919447266133-1.85915528993078i</v>
      </c>
      <c r="DW221" s="223" t="str">
        <f t="shared" ca="1" si="298"/>
        <v>7.83946051103615+3.24721086536253i</v>
      </c>
      <c r="DX221" s="223" t="str">
        <f t="shared" ca="1" si="299"/>
        <v>-7.16889586717129-4.53965324158993i</v>
      </c>
      <c r="DY221" s="223" t="str">
        <f t="shared" ca="1" si="300"/>
        <v>6.28724512604149+5.69842682091216i</v>
      </c>
      <c r="DZ221" s="223" t="str">
        <f t="shared" ca="1" si="301"/>
        <v>-5.22046824263812-6.68941184528433i</v>
      </c>
      <c r="EA221" s="223" t="str">
        <f t="shared" ca="1" si="302"/>
        <v>3.99997615851036+7.48342904286346i</v>
      </c>
      <c r="EB221" s="223" t="str">
        <f t="shared" ca="1" si="303"/>
        <v>-2.66170591549273-8.0570988033941i</v>
      </c>
      <c r="EC221" s="223" t="str">
        <f t="shared" ca="1" si="304"/>
        <v>1.24506249979598+8.39352958413952i</v>
      </c>
      <c r="ED221" s="223" t="str">
        <f t="shared" ca="1" si="305"/>
        <v>0.208241426640847-8.48281527657264i</v>
      </c>
      <c r="EE221" s="223" t="str">
        <f t="shared" ca="1" si="306"/>
        <v>-1.65541374358085+8.32232688890476i</v>
      </c>
      <c r="EF221" s="223" t="str">
        <f t="shared" ca="1" si="307"/>
        <v>3.05384287425836-7.91678995600901i</v>
      </c>
      <c r="EG221" s="223" t="str">
        <f t="shared" ca="1" si="308"/>
        <v>-4.36235247117767+7.27814539738206i</v>
      </c>
      <c r="EH221" s="223" t="str">
        <f t="shared" ca="1" si="309"/>
        <v>5.54241384187757-6.42519792018794i</v>
      </c>
      <c r="EI221" s="223" t="str">
        <f t="shared" ca="1" si="310"/>
        <v>-6.559280415361+5.383062319989i</v>
      </c>
      <c r="EJ221" s="223" t="str">
        <f t="shared" ca="1" si="311"/>
        <v>7.383010844957-4.18242398274863i</v>
      </c>
      <c r="EK221" s="223" t="str">
        <f t="shared" ca="1" si="312"/>
        <v>-7.98935062273722+2.85863536240496i</v>
      </c>
      <c r="EL221" s="223" t="str">
        <f t="shared" ca="1" si="313"/>
        <v>8.36044624662372-1.45067503788369i</v>
      </c>
      <c r="EM221" s="223" t="str">
        <f t="shared" ca="1" si="314"/>
        <v>-8.48537091164691+2.49408138905771E-14i</v>
      </c>
      <c r="EN221" s="223"/>
      <c r="EO221" s="223"/>
      <c r="EP221" s="223"/>
    </row>
    <row r="222" spans="1:146" ht="15" thickBot="1">
      <c r="A222" s="257">
        <f t="shared" si="181"/>
        <v>2.3828125000000017E-3</v>
      </c>
      <c r="B222" s="256">
        <v>122</v>
      </c>
      <c r="C222" s="230">
        <f t="shared" si="182"/>
        <v>24400</v>
      </c>
      <c r="D222" s="229">
        <f t="shared" si="315"/>
        <v>153309.7214951819</v>
      </c>
      <c r="E222" s="229" t="str">
        <f t="shared" si="316"/>
        <v>153309.721495182i</v>
      </c>
      <c r="F222" s="229" t="str">
        <f t="shared" si="320"/>
        <v>0.59316839379206-0.509491127085979i</v>
      </c>
      <c r="G222" s="229" t="str">
        <f t="shared" si="321"/>
        <v>-3.58045767758711+2.61102270187664i</v>
      </c>
      <c r="H222" s="229" t="str">
        <f t="shared" si="322"/>
        <v>0.0357784464457564-0.00385402094484342i</v>
      </c>
      <c r="I222" s="229" t="str">
        <f t="shared" si="317"/>
        <v>-0.00528780471512436-0.00779565738164701i</v>
      </c>
      <c r="J222" s="255" t="str">
        <f ca="1">IMPRODUCT(1/N_FFT2,EE100)</f>
        <v>0.0445904669982184-0.000048699687124368i</v>
      </c>
      <c r="K222" s="254" t="str">
        <f t="shared" ca="1" si="318"/>
        <v>-0.000236165327718191-0.000347354488770547i</v>
      </c>
      <c r="N222" s="246">
        <f t="shared" ca="1" si="185"/>
        <v>24.485431816796964</v>
      </c>
      <c r="O222" s="223">
        <f t="shared" ca="1" si="186"/>
        <v>8.4854318167969645</v>
      </c>
      <c r="P222" s="223" t="str">
        <f t="shared" ca="1" si="187"/>
        <v>-8.39358983008333-1.24507143643726i</v>
      </c>
      <c r="Q222" s="223" t="str">
        <f t="shared" ca="1" si="188"/>
        <v>8.12005197159845+2.46319083630368i</v>
      </c>
      <c r="R222" s="223" t="str">
        <f t="shared" ca="1" si="189"/>
        <v>-7.67073950991345-3.62798959322695i</v>
      </c>
      <c r="S222" s="223" t="str">
        <f t="shared" ca="1" si="190"/>
        <v>7.05537870293192+4.71425333172974i</v>
      </c>
      <c r="T222" s="223" t="str">
        <f t="shared" ca="1" si="191"/>
        <v>-6.28729025377872-5.69846772231355i</v>
      </c>
      <c r="U222" s="223" t="str">
        <f t="shared" ca="1" si="192"/>
        <v>5.38310095780432+6.55932749568098i</v>
      </c>
      <c r="V222" s="223" t="str">
        <f t="shared" ca="1" si="193"/>
        <v>-4.36238378267977-7.27819763747335i</v>
      </c>
      <c r="W222" s="223" t="str">
        <f t="shared" ca="1" si="194"/>
        <v>3.24723417275202+7.83951678005869i</v>
      </c>
      <c r="X222" s="223" t="str">
        <f t="shared" ca="1" si="195"/>
        <v>-2.06179174940184-8.23113405914451i</v>
      </c>
      <c r="Y222" s="223" t="str">
        <f t="shared" ca="1" si="196"/>
        <v>0.831717761143759+8.44457214329467i</v>
      </c>
      <c r="Z222" s="223" t="str">
        <f t="shared" ca="1" si="197"/>
        <v>0.416360404914024-8.47521074255561i</v>
      </c>
      <c r="AA222" s="223" t="str">
        <f t="shared" ca="1" si="198"/>
        <v>-1.65542562558449+8.32238662377977i</v>
      </c>
      <c r="AB222" s="223" t="str">
        <f t="shared" ca="1" si="199"/>
        <v>2.85865588073064-7.98940796762028i</v>
      </c>
      <c r="AC222" s="223" t="str">
        <f t="shared" ca="1" si="200"/>
        <v>-4.00000486899762+7.48348275641131i</v>
      </c>
      <c r="AD222" s="223" t="str">
        <f t="shared" ca="1" si="201"/>
        <v>5.05476583158374-6.81556274311694i</v>
      </c>
      <c r="AE222" s="223" t="str">
        <f t="shared" ca="1" si="202"/>
        <v>-6.00010637895348+6.00010637895296i</v>
      </c>
      <c r="AF222" s="223" t="str">
        <f t="shared" ca="1" si="203"/>
        <v>6.81556274311692-5.05476583158378i</v>
      </c>
      <c r="AG222" s="223" t="str">
        <f t="shared" ca="1" si="204"/>
        <v>-7.4834827564113+4.00000486899767i</v>
      </c>
      <c r="AH222" s="223" t="str">
        <f t="shared" ca="1" si="205"/>
        <v>7.98940796762024-2.85865588073074i</v>
      </c>
      <c r="AI222" s="223" t="str">
        <f t="shared" ca="1" si="206"/>
        <v>-8.32238662377976+1.65542562558453i</v>
      </c>
      <c r="AJ222" s="223" t="str">
        <f t="shared" ca="1" si="207"/>
        <v>8.47521074255561-0.416360404914067i</v>
      </c>
      <c r="AK222" s="223" t="str">
        <f t="shared" ca="1" si="208"/>
        <v>-8.44457214329467-0.831717761143745i</v>
      </c>
      <c r="AL222" s="223" t="str">
        <f t="shared" ca="1" si="209"/>
        <v>8.23113405914431+2.06179174940261i</v>
      </c>
      <c r="AM222" s="223" t="str">
        <f t="shared" ca="1" si="210"/>
        <v>-7.83951678005871-3.24723417275196i</v>
      </c>
      <c r="AN222" s="223" t="str">
        <f t="shared" ca="1" si="211"/>
        <v>7.27819763747339+4.36238378267971i</v>
      </c>
      <c r="AO222" s="223" t="str">
        <f t="shared" ca="1" si="212"/>
        <v>-6.55932749568104-5.38310095780424i</v>
      </c>
      <c r="AP222" s="223" t="str">
        <f t="shared" ca="1" si="213"/>
        <v>5.69846772231355+6.28729025377872i</v>
      </c>
      <c r="AQ222" s="223" t="str">
        <f t="shared" ca="1" si="214"/>
        <v>-4.71425333172976-7.0553787029319i</v>
      </c>
      <c r="AR222" s="223" t="str">
        <f t="shared" ca="1" si="215"/>
        <v>-4.71425333172976-7.0553787029319i</v>
      </c>
      <c r="AS222" s="223" t="str">
        <f t="shared" ca="1" si="216"/>
        <v>-2.46319083630326-8.12005197159857i</v>
      </c>
      <c r="AT222" s="223" t="str">
        <f t="shared" ca="1" si="217"/>
        <v>1.24507143643709+8.39358983008336i</v>
      </c>
      <c r="AU222" s="223" t="str">
        <f t="shared" ca="1" si="218"/>
        <v>-1.03950856864564E-13-8.48543181679696i</v>
      </c>
      <c r="AV222" s="223" t="str">
        <f t="shared" ca="1" si="219"/>
        <v>-1.245071436437+8.39358983008337i</v>
      </c>
      <c r="AW222" s="223" t="str">
        <f t="shared" ca="1" si="220"/>
        <v>2.46319083630559-8.12005197159786i</v>
      </c>
      <c r="AX222" s="223" t="str">
        <f t="shared" ca="1" si="221"/>
        <v>-3.62798959322699+7.67073950991343i</v>
      </c>
      <c r="AY222" s="223" t="str">
        <f t="shared" ca="1" si="222"/>
        <v>4.71425333172828-7.05537870293289i</v>
      </c>
      <c r="AZ222" s="223" t="str">
        <f t="shared" ca="1" si="223"/>
        <v>-5.69846772231098+6.28729025378105i</v>
      </c>
      <c r="BA222" s="223" t="str">
        <f t="shared" ca="1" si="224"/>
        <v>6.55932749568259-5.38310095780235i</v>
      </c>
      <c r="BB222" s="223" t="str">
        <f t="shared" ca="1" si="225"/>
        <v>-7.27819763747378+4.36238378267907i</v>
      </c>
      <c r="BC222" s="223" t="str">
        <f t="shared" ca="1" si="226"/>
        <v>7.83951678005836-3.24723417275281i</v>
      </c>
      <c r="BD222" s="223" t="str">
        <f t="shared" ca="1" si="227"/>
        <v>-8.23113405914368+2.06179174940516i</v>
      </c>
      <c r="BE222" s="223" t="str">
        <f t="shared" ca="1" si="228"/>
        <v>8.44457214329499-0.831717761140472i</v>
      </c>
      <c r="BF222" s="223" t="str">
        <f t="shared" ca="1" si="229"/>
        <v>-8.47521074255553-0.416360404915727i</v>
      </c>
      <c r="BG222" s="223" t="str">
        <f t="shared" ca="1" si="230"/>
        <v>8.32238662377977+1.6554256255845i</v>
      </c>
      <c r="BH222" s="223" t="str">
        <f t="shared" ca="1" si="231"/>
        <v>-7.98940796762112-2.85865588072827i</v>
      </c>
      <c r="BI222" s="223" t="str">
        <f t="shared" ca="1" si="232"/>
        <v>7.48348275640934+4.00000486900131i</v>
      </c>
      <c r="BJ222" s="223" t="str">
        <f t="shared" ca="1" si="233"/>
        <v>-6.81556274311546-5.05476583158575i</v>
      </c>
      <c r="BK222" s="223" t="str">
        <f t="shared" ca="1" si="234"/>
        <v>6.00010637895299+6.00010637895345i</v>
      </c>
      <c r="BL222" s="223" t="str">
        <f t="shared" ca="1" si="235"/>
        <v>-5.05476583158522-6.81556274311585i</v>
      </c>
      <c r="BM222" s="223" t="str">
        <f t="shared" ca="1" si="236"/>
        <v>4.00000486900074+7.48348275640966i</v>
      </c>
      <c r="BN222" s="223" t="str">
        <f t="shared" ca="1" si="237"/>
        <v>-2.85865588072766-7.98940796762135i</v>
      </c>
      <c r="BO222" s="223" t="str">
        <f t="shared" ca="1" si="238"/>
        <v>1.65542562558386+8.3223866237799i</v>
      </c>
      <c r="BP222" s="223" t="str">
        <f t="shared" ca="1" si="239"/>
        <v>-0.416360404915074-8.47521074255556i</v>
      </c>
      <c r="BQ222" s="223" t="str">
        <f t="shared" ca="1" si="240"/>
        <v>-0.831717761141242+8.44457214329491i</v>
      </c>
      <c r="BR222" s="223" t="str">
        <f t="shared" ca="1" si="241"/>
        <v>2.06179174940591-8.23113405914349i</v>
      </c>
      <c r="BS222" s="223" t="str">
        <f t="shared" ca="1" si="242"/>
        <v>-3.24723417275353+7.83951678005806i</v>
      </c>
      <c r="BT222" s="223" t="str">
        <f t="shared" ca="1" si="243"/>
        <v>4.36238378267973-7.27819763747339i</v>
      </c>
      <c r="BU222" s="223" t="str">
        <f t="shared" ca="1" si="244"/>
        <v>-5.38310095780295+6.5593274956821i</v>
      </c>
      <c r="BV222" s="223" t="str">
        <f t="shared" ca="1" si="245"/>
        <v>6.28729025377581-5.69846772231675i</v>
      </c>
      <c r="BW222" s="223" t="str">
        <f t="shared" ca="1" si="246"/>
        <v>-7.05537870293325+4.71425333172774i</v>
      </c>
      <c r="BX222" s="223" t="str">
        <f t="shared" ca="1" si="247"/>
        <v>7.67073950991371-3.6279895932264i</v>
      </c>
      <c r="BY222" s="223" t="str">
        <f t="shared" ca="1" si="248"/>
        <v>-8.12005197159806+2.46319083630497i</v>
      </c>
      <c r="BZ222" s="223" t="str">
        <f t="shared" ca="1" si="249"/>
        <v>8.39358983008285-1.24507143644053i</v>
      </c>
      <c r="CA222" s="223" t="str">
        <f t="shared" ca="1" si="250"/>
        <v>-8.48543181679696-3.16848497110999E-12i</v>
      </c>
      <c r="CB222" s="223" t="str">
        <f t="shared" ca="1" si="251"/>
        <v>8.39358983008312+1.24507143643869i</v>
      </c>
      <c r="CC222" s="223" t="str">
        <f t="shared" ca="1" si="252"/>
        <v>-8.12005197159859-2.46319083630319i</v>
      </c>
      <c r="CD222" s="223" t="str">
        <f t="shared" ca="1" si="253"/>
        <v>7.6707395099145+3.62798959322472i</v>
      </c>
      <c r="CE222" s="223" t="str">
        <f t="shared" ca="1" si="254"/>
        <v>-7.05537870292959-4.71425333173321i</v>
      </c>
      <c r="CF222" s="223" t="str">
        <f t="shared" ca="1" si="255"/>
        <v>6.28729025377707+5.69846772231537i</v>
      </c>
      <c r="CG222" s="223" t="str">
        <f t="shared" ca="1" si="256"/>
        <v>-5.38310095780438-6.55932749568092i</v>
      </c>
      <c r="CH222" s="223" t="str">
        <f t="shared" ca="1" si="257"/>
        <v>4.36238378268132+7.27819763747243i</v>
      </c>
      <c r="CI222" s="223" t="str">
        <f t="shared" ca="1" si="258"/>
        <v>-3.24723417275525-7.83951678005735i</v>
      </c>
      <c r="CJ222" s="223" t="str">
        <f t="shared" ca="1" si="259"/>
        <v>2.06179174939953+8.23113405914509i</v>
      </c>
      <c r="CK222" s="223" t="str">
        <f t="shared" ca="1" si="260"/>
        <v>-0.831717761143096-8.44457214329473i</v>
      </c>
      <c r="CL222" s="223" t="str">
        <f t="shared" ca="1" si="261"/>
        <v>-0.416360404912973+8.47521074255566i</v>
      </c>
      <c r="CM222" s="223" t="str">
        <f t="shared" ca="1" si="262"/>
        <v>1.6554256255818-8.3223866237803i</v>
      </c>
      <c r="CN222" s="223" t="str">
        <f t="shared" ca="1" si="263"/>
        <v>-2.85865588073385+7.98940796761913i</v>
      </c>
      <c r="CO222" s="223" t="str">
        <f t="shared" ca="1" si="264"/>
        <v>4.00000486899909-7.48348275641053i</v>
      </c>
      <c r="CP222" s="223" t="str">
        <f t="shared" ca="1" si="265"/>
        <v>-5.05476583158372+6.81556274311696i</v>
      </c>
      <c r="CQ222" s="223" t="str">
        <f t="shared" ca="1" si="266"/>
        <v>6.00010637895167-6.00010637895477i</v>
      </c>
      <c r="CR222" s="223" t="str">
        <f t="shared" ca="1" si="267"/>
        <v>-6.81556274311938+5.05476583158046i</v>
      </c>
      <c r="CS222" s="223" t="str">
        <f t="shared" ca="1" si="268"/>
        <v>7.48348275641245-4.00000486899551i</v>
      </c>
      <c r="CT222" s="223" t="str">
        <f t="shared" ca="1" si="269"/>
        <v>-7.9894079676205+2.85865588073003i</v>
      </c>
      <c r="CU222" s="223" t="str">
        <f t="shared" ca="1" si="270"/>
        <v>8.3223866237794-1.65542562558633i</v>
      </c>
      <c r="CV222" s="223" t="str">
        <f t="shared" ca="1" si="271"/>
        <v>-8.47521074255544+0.416360404917587i</v>
      </c>
      <c r="CW222" s="223" t="str">
        <f t="shared" ca="1" si="272"/>
        <v>8.44457214329433+0.831717761147138i</v>
      </c>
      <c r="CX222" s="223" t="str">
        <f t="shared" ca="1" si="273"/>
        <v>-8.2311340591441-2.06179174940347i</v>
      </c>
      <c r="CY222" s="223" t="str">
        <f t="shared" ca="1" si="274"/>
        <v>7.83951678005903+3.2472341727512i</v>
      </c>
      <c r="CZ222" s="223" t="str">
        <f t="shared" ca="1" si="275"/>
        <v>-7.27819763747468-4.36238378267756i</v>
      </c>
      <c r="DA222" s="223" t="str">
        <f t="shared" ca="1" si="276"/>
        <v>6.5593274956785+5.38310095780735i</v>
      </c>
      <c r="DB222" s="223" t="str">
        <f t="shared" ca="1" si="277"/>
        <v>-5.69846772231254-6.28729025377963i</v>
      </c>
      <c r="DC222" s="223" t="str">
        <f t="shared" ca="1" si="278"/>
        <v>4.71425333173004+7.05537870293173i</v>
      </c>
      <c r="DD222" s="223" t="str">
        <f t="shared" ca="1" si="279"/>
        <v>-3.62798959322889-7.67073950991253i</v>
      </c>
      <c r="DE222" s="223" t="str">
        <f t="shared" ca="1" si="280"/>
        <v>2.46319083630761+8.12005197159725i</v>
      </c>
      <c r="DF222" s="223" t="str">
        <f t="shared" ca="1" si="281"/>
        <v>-1.24507143643467-8.39358983008371i</v>
      </c>
      <c r="DG222" s="223" t="str">
        <f t="shared" ca="1" si="282"/>
        <v>-6.52829339360344E-13+8.48543181679696i</v>
      </c>
      <c r="DH222" s="223" t="str">
        <f t="shared" ca="1" si="283"/>
        <v>1.24507143643596-8.39358983008352i</v>
      </c>
      <c r="DI222" s="223" t="str">
        <f t="shared" ca="1" si="284"/>
        <v>-2.46319083630055+8.1200519715994i</v>
      </c>
      <c r="DJ222" s="223" t="str">
        <f t="shared" ca="1" si="285"/>
        <v>3.62798959323007-7.67073950991197i</v>
      </c>
      <c r="DK222" s="223" t="str">
        <f t="shared" ca="1" si="286"/>
        <v>-4.71425333173112+7.055378702931i</v>
      </c>
      <c r="DL222" s="223" t="str">
        <f t="shared" ca="1" si="287"/>
        <v>5.69846772231351-6.28729025377876i</v>
      </c>
      <c r="DM222" s="223" t="str">
        <f t="shared" ca="1" si="288"/>
        <v>-6.55932749567932+5.38310095780634i</v>
      </c>
      <c r="DN222" s="223" t="str">
        <f t="shared" ca="1" si="289"/>
        <v>7.27819763747535-4.36238378267644i</v>
      </c>
      <c r="DO222" s="223" t="str">
        <f t="shared" ca="1" si="290"/>
        <v>-7.83951678005953+3.24723417275i</v>
      </c>
      <c r="DP222" s="223" t="str">
        <f t="shared" ca="1" si="291"/>
        <v>8.23113405914441-2.0617917494022i</v>
      </c>
      <c r="DQ222" s="223" t="str">
        <f t="shared" ca="1" si="292"/>
        <v>-8.44457214329446+0.831717761145839i</v>
      </c>
      <c r="DR222" s="223" t="str">
        <f t="shared" ca="1" si="293"/>
        <v>8.4752107425558+0.41636040491022i</v>
      </c>
      <c r="DS222" s="223" t="str">
        <f t="shared" ca="1" si="294"/>
        <v>-8.32238662377915-1.65542562558761i</v>
      </c>
      <c r="DT222" s="223" t="str">
        <f t="shared" ca="1" si="295"/>
        <v>7.98940796762006+2.85865588073126i</v>
      </c>
      <c r="DU222" s="223" t="str">
        <f t="shared" ca="1" si="296"/>
        <v>-7.48348275641183-4.00000486899666i</v>
      </c>
      <c r="DV222" s="223" t="str">
        <f t="shared" ca="1" si="297"/>
        <v>6.8155627431186+5.0547658315815i</v>
      </c>
      <c r="DW222" s="223" t="str">
        <f t="shared" ca="1" si="298"/>
        <v>-6.00010637895058-6.00010637895586i</v>
      </c>
      <c r="DX222" s="223" t="str">
        <f t="shared" ca="1" si="299"/>
        <v>5.05476583158248+6.81556274311788i</v>
      </c>
      <c r="DY222" s="223" t="str">
        <f t="shared" ca="1" si="300"/>
        <v>-4.00000486899773-7.48348275641126i</v>
      </c>
      <c r="DZ222" s="223" t="str">
        <f t="shared" ca="1" si="301"/>
        <v>2.85865588073239+7.98940796761965i</v>
      </c>
      <c r="EA222" s="223" t="str">
        <f t="shared" ca="1" si="302"/>
        <v>-1.6554256255888-8.32238662377891i</v>
      </c>
      <c r="EB222" s="223" t="str">
        <f t="shared" ca="1" si="303"/>
        <v>0.41636040491191+8.47521074255572i</v>
      </c>
      <c r="EC222" s="223" t="str">
        <f t="shared" ca="1" si="304"/>
        <v>0.831717761144635-8.44457214329458i</v>
      </c>
      <c r="ED222" s="223" t="str">
        <f t="shared" ca="1" si="305"/>
        <v>-2.06179174940103+8.23113405914471i</v>
      </c>
      <c r="EE222" s="223" t="str">
        <f t="shared" ca="1" si="306"/>
        <v>3.24723417274888-7.83951678005999i</v>
      </c>
      <c r="EF222" s="223" t="str">
        <f t="shared" ca="1" si="307"/>
        <v>-4.36238378268244+7.27819763747176i</v>
      </c>
      <c r="EG222" s="223" t="str">
        <f t="shared" ca="1" si="308"/>
        <v>5.38310095780539-6.55932749568009i</v>
      </c>
      <c r="EH222" s="223" t="str">
        <f t="shared" ca="1" si="309"/>
        <v>-6.28729025377794+5.69846772231441i</v>
      </c>
      <c r="EI222" s="223" t="str">
        <f t="shared" ca="1" si="310"/>
        <v>7.05537870293032-4.71425333173212i</v>
      </c>
      <c r="EJ222" s="223" t="str">
        <f t="shared" ca="1" si="311"/>
        <v>-7.67073950991517+3.62798959322332i</v>
      </c>
      <c r="EK222" s="223" t="str">
        <f t="shared" ca="1" si="312"/>
        <v>8.12005197159904-2.46319083630171i</v>
      </c>
      <c r="EL222" s="223" t="str">
        <f t="shared" ca="1" si="313"/>
        <v>-8.39358983008334+1.24507143643716i</v>
      </c>
      <c r="EM222" s="223" t="str">
        <f t="shared" ca="1" si="314"/>
        <v>8.48543181679696-1.8628262923893E-12i</v>
      </c>
      <c r="EN222" s="223"/>
      <c r="EO222" s="223"/>
      <c r="EP222" s="223"/>
    </row>
    <row r="223" spans="1:146" ht="15" thickBot="1">
      <c r="A223" s="257">
        <f t="shared" si="181"/>
        <v>2.4023437500000017E-3</v>
      </c>
      <c r="B223" s="256">
        <v>123</v>
      </c>
      <c r="C223" s="230">
        <f t="shared" si="182"/>
        <v>24600</v>
      </c>
      <c r="D223" s="229">
        <f t="shared" si="315"/>
        <v>154566.35855661781</v>
      </c>
      <c r="E223" s="229" t="str">
        <f t="shared" si="316"/>
        <v>154566.358556618i</v>
      </c>
      <c r="F223" s="229" t="str">
        <f t="shared" si="320"/>
        <v>0.590292838038278-0.510814532559838i</v>
      </c>
      <c r="G223" s="229" t="str">
        <f t="shared" si="321"/>
        <v>-3.55289982794211+2.62164714603113i</v>
      </c>
      <c r="H223" s="229" t="str">
        <f t="shared" si="322"/>
        <v>0.0357778351022892-0.00382252264628596i</v>
      </c>
      <c r="I223" s="229" t="str">
        <f t="shared" si="317"/>
        <v>-0.005261853068918-0.00788930538209086i</v>
      </c>
      <c r="J223" s="255" t="str">
        <f ca="1">IMPRODUCT(1/N_FFT2,ED100)</f>
        <v>0.0391503853109598+0.00571684088309996i</v>
      </c>
      <c r="K223" s="254" t="str">
        <f t="shared" ca="1" si="318"/>
        <v>-0.000160901671550198-0.000338950522289942i</v>
      </c>
      <c r="N223" s="246">
        <f t="shared" ca="1" si="185"/>
        <v>24.485480080329683</v>
      </c>
      <c r="O223" s="223">
        <f t="shared" ca="1" si="186"/>
        <v>8.4854800803296833</v>
      </c>
      <c r="P223" s="223" t="str">
        <f t="shared" ca="1" si="187"/>
        <v>-8.42166532097223-1.03871334602267i</v>
      </c>
      <c r="Q223" s="223" t="str">
        <f t="shared" ca="1" si="188"/>
        <v>8.23118087627953+2.0618034764841i</v>
      </c>
      <c r="R223" s="223" t="str">
        <f t="shared" ca="1" si="189"/>
        <v>-7.91689180960323-3.05388216352714i</v>
      </c>
      <c r="S223" s="223" t="str">
        <f t="shared" ca="1" si="190"/>
        <v>7.48352532104726+4.00002762026918i</v>
      </c>
      <c r="T223" s="223" t="str">
        <f t="shared" ca="1" si="191"/>
        <v>-6.93759964597778-4.88600893836686i</v>
      </c>
      <c r="U223" s="223" t="str">
        <f t="shared" ca="1" si="192"/>
        <v>6.28732601469765+5.69850013412109i</v>
      </c>
      <c r="V223" s="223" t="str">
        <f t="shared" ca="1" si="193"/>
        <v>-5.54248514789661-6.42528058368016i</v>
      </c>
      <c r="W223" s="223" t="str">
        <f t="shared" ca="1" si="194"/>
        <v>4.7142801455117+7.05541883259287i</v>
      </c>
      <c r="X223" s="223" t="str">
        <f t="shared" ca="1" si="195"/>
        <v>-3.81516798167487-7.57943701506087i</v>
      </c>
      <c r="Y223" s="223" t="str">
        <f t="shared" ca="1" si="196"/>
        <v>2.85867214022471+7.98945340986322i</v>
      </c>
      <c r="Z223" s="223" t="str">
        <f t="shared" ca="1" si="197"/>
        <v>-1.85917920892696-8.2793009887771i</v>
      </c>
      <c r="AA223" s="223" t="str">
        <f t="shared" ca="1" si="198"/>
        <v>0.831722491797366+8.44462017442527i</v>
      </c>
      <c r="AB223" s="223" t="str">
        <f t="shared" ca="1" si="199"/>
        <v>0.208244105778372-8.48292441237575i</v>
      </c>
      <c r="AC223" s="223" t="str">
        <f t="shared" ca="1" si="200"/>
        <v>-1.24507851816821+8.39363757123619i</v>
      </c>
      <c r="AD223" s="223" t="str">
        <f t="shared" ca="1" si="201"/>
        <v>2.26318579072329-8.17810260820565i</v>
      </c>
      <c r="AE223" s="223" t="str">
        <f t="shared" ca="1" si="202"/>
        <v>-3.24725264240596+7.83956136974891i</v>
      </c>
      <c r="AF223" s="223" t="str">
        <f t="shared" ca="1" si="203"/>
        <v>4.18247779179643-7.38310583120692i</v>
      </c>
      <c r="AG223" s="223" t="str">
        <f t="shared" ca="1" si="204"/>
        <v>-5.0547945821365+6.81560150875i</v>
      </c>
      <c r="AH223" s="223" t="str">
        <f t="shared" ca="1" si="205"/>
        <v>5.85108255694603-6.14558419562158i</v>
      </c>
      <c r="AI223" s="223" t="str">
        <f t="shared" ca="1" si="206"/>
        <v>-6.55936480389633+5.38313157586527i</v>
      </c>
      <c r="AJ223" s="223" t="str">
        <f t="shared" ca="1" si="207"/>
        <v>7.16898809872181-4.53971164657591i</v>
      </c>
      <c r="AK223" s="223" t="str">
        <f t="shared" ca="1" si="208"/>
        <v>-7.67078313963037+3.62801022854598i</v>
      </c>
      <c r="AL223" s="223" t="str">
        <f t="shared" ca="1" si="209"/>
        <v>8.0572024621338-2.66174015971824i</v>
      </c>
      <c r="AM223" s="223" t="str">
        <f t="shared" ca="1" si="210"/>
        <v>-8.32243395994217+1.65543504133296i</v>
      </c>
      <c r="AN223" s="223" t="str">
        <f t="shared" ca="1" si="211"/>
        <v>8.46248830444989-0.624230639043525i</v>
      </c>
      <c r="AO223" s="223" t="str">
        <f t="shared" ca="1" si="212"/>
        <v>-8.47525894795279-0.416362773093329i</v>
      </c>
      <c r="AP223" s="223" t="str">
        <f t="shared" ca="1" si="213"/>
        <v>8.36055380808551+1.45069370157131i</v>
      </c>
      <c r="AQ223" s="223" t="str">
        <f t="shared" ca="1" si="214"/>
        <v>-8.1200981569197-2.46320484646752i</v>
      </c>
      <c r="AR223" s="223" t="str">
        <f t="shared" ca="1" si="215"/>
        <v>-8.1200981569197-2.46320484646752i</v>
      </c>
      <c r="AS223" s="223" t="str">
        <f t="shared" ca="1" si="216"/>
        <v>-7.27823903448593-4.36240859509482i</v>
      </c>
      <c r="AT223" s="223" t="str">
        <f t="shared" ca="1" si="217"/>
        <v>6.68949790802466+5.22053540666142i</v>
      </c>
      <c r="AU223" s="223" t="str">
        <f t="shared" ca="1" si="218"/>
        <v>-6.0001405064242-6.00014050642477i</v>
      </c>
      <c r="AV223" s="223" t="str">
        <f t="shared" ca="1" si="219"/>
        <v>5.22053540666155+6.68949790802456i</v>
      </c>
      <c r="AW223" s="223" t="str">
        <f t="shared" ca="1" si="220"/>
        <v>-4.36240859509423-7.27823903448628i</v>
      </c>
      <c r="AX223" s="223" t="str">
        <f t="shared" ca="1" si="221"/>
        <v>3.43866709771627+7.75750867126524i</v>
      </c>
      <c r="AY223" s="223" t="str">
        <f t="shared" ca="1" si="222"/>
        <v>-2.46320484646836-8.12009815691945i</v>
      </c>
      <c r="AZ223" s="223" t="str">
        <f t="shared" ca="1" si="223"/>
        <v>1.4506937015723+8.36055380808534i</v>
      </c>
      <c r="BA223" s="223" t="str">
        <f t="shared" ca="1" si="224"/>
        <v>-0.416362773095177-8.4752589479527i</v>
      </c>
      <c r="BB223" s="223" t="str">
        <f t="shared" ca="1" si="225"/>
        <v>-0.624230639040838+8.46248830445009i</v>
      </c>
      <c r="BC223" s="223" t="str">
        <f t="shared" ca="1" si="226"/>
        <v>1.65543504133032-8.3224339599427i</v>
      </c>
      <c r="BD223" s="223" t="str">
        <f t="shared" ca="1" si="227"/>
        <v>-2.66174015971489+8.05720246213491i</v>
      </c>
      <c r="BE223" s="223" t="str">
        <f t="shared" ca="1" si="228"/>
        <v>3.62801022854278-7.67078313963189i</v>
      </c>
      <c r="BF223" s="223" t="str">
        <f t="shared" ca="1" si="229"/>
        <v>-4.53971164657928+7.16898809871967i</v>
      </c>
      <c r="BG223" s="223" t="str">
        <f t="shared" ca="1" si="230"/>
        <v>5.38313157586847-6.55936480389373i</v>
      </c>
      <c r="BH223" s="223" t="str">
        <f t="shared" ca="1" si="231"/>
        <v>-6.14558419562388+5.85108255694362i</v>
      </c>
      <c r="BI223" s="223" t="str">
        <f t="shared" ca="1" si="232"/>
        <v>6.81560150875142-5.0547945821346i</v>
      </c>
      <c r="BJ223" s="223" t="str">
        <f t="shared" ca="1" si="233"/>
        <v>-7.38310583120811+4.18247779179432i</v>
      </c>
      <c r="BK223" s="223" t="str">
        <f t="shared" ca="1" si="234"/>
        <v>7.83956136974956-3.24725264240438i</v>
      </c>
      <c r="BL223" s="223" t="str">
        <f t="shared" ca="1" si="235"/>
        <v>-8.17810260820606+2.26318579072181i</v>
      </c>
      <c r="BM223" s="223" t="str">
        <f t="shared" ca="1" si="236"/>
        <v>8.39363757123631-1.24507851816742i</v>
      </c>
      <c r="BN223" s="223" t="str">
        <f t="shared" ca="1" si="237"/>
        <v>-8.48292441237576+0.208244105777751i</v>
      </c>
      <c r="BO223" s="223" t="str">
        <f t="shared" ca="1" si="238"/>
        <v>8.44462017442529+0.831722491797205i</v>
      </c>
      <c r="BP223" s="223" t="str">
        <f t="shared" ca="1" si="239"/>
        <v>-8.2793009887773-1.8591792089261i</v>
      </c>
      <c r="BQ223" s="223" t="str">
        <f t="shared" ca="1" si="240"/>
        <v>7.98945340986356+2.85867214022373i</v>
      </c>
      <c r="BR223" s="223" t="str">
        <f t="shared" ca="1" si="241"/>
        <v>-7.57943701506167-3.81516798167327i</v>
      </c>
      <c r="BS223" s="223" t="str">
        <f t="shared" ca="1" si="242"/>
        <v>7.05541883259395+4.71428014551009i</v>
      </c>
      <c r="BT223" s="223" t="str">
        <f t="shared" ca="1" si="243"/>
        <v>-6.42528058368193-5.54248514789457i</v>
      </c>
      <c r="BU223" s="223" t="str">
        <f t="shared" ca="1" si="244"/>
        <v>5.69850013412366+6.28732601469531i</v>
      </c>
      <c r="BV223" s="223" t="str">
        <f t="shared" ca="1" si="245"/>
        <v>-4.88600893836982-6.9375996459757i</v>
      </c>
      <c r="BW223" s="223" t="str">
        <f t="shared" ca="1" si="246"/>
        <v>4.00002762026559+7.48352532104918i</v>
      </c>
      <c r="BX223" s="223" t="str">
        <f t="shared" ca="1" si="247"/>
        <v>-3.05388216352349-7.91689180960463i</v>
      </c>
      <c r="BY223" s="223" t="str">
        <f t="shared" ca="1" si="248"/>
        <v>2.06180347648087+8.23118087628034i</v>
      </c>
      <c r="BZ223" s="223" t="str">
        <f t="shared" ca="1" si="249"/>
        <v>-1.03871334601979-8.42166532097258i</v>
      </c>
      <c r="CA223" s="223" t="str">
        <f t="shared" ca="1" si="250"/>
        <v>-2.49072696556128E-12+8.48548008032968i</v>
      </c>
      <c r="CB223" s="223" t="str">
        <f t="shared" ca="1" si="251"/>
        <v>1.03871334602449-8.421665320972i</v>
      </c>
      <c r="CC223" s="223" t="str">
        <f t="shared" ca="1" si="252"/>
        <v>-2.06180347648547+8.2311808762792i</v>
      </c>
      <c r="CD223" s="223" t="str">
        <f t="shared" ca="1" si="253"/>
        <v>3.05388216352814-7.91689180960284i</v>
      </c>
      <c r="CE223" s="223" t="str">
        <f t="shared" ca="1" si="254"/>
        <v>-4.00002762026977+7.48352532104695i</v>
      </c>
      <c r="CF223" s="223" t="str">
        <f t="shared" ca="1" si="255"/>
        <v>4.88600893836679-6.93759964597783i</v>
      </c>
      <c r="CG223" s="223" t="str">
        <f t="shared" ca="1" si="256"/>
        <v>-5.69850013412092+6.2873260146978i</v>
      </c>
      <c r="CH223" s="223" t="str">
        <f t="shared" ca="1" si="257"/>
        <v>6.42528058367951-5.54248514789737i</v>
      </c>
      <c r="CI223" s="223" t="str">
        <f t="shared" ca="1" si="258"/>
        <v>-7.05541883259188+4.71428014551316i</v>
      </c>
      <c r="CJ223" s="223" t="str">
        <f t="shared" ca="1" si="259"/>
        <v>7.57943701506001-3.81516798167658i</v>
      </c>
      <c r="CK223" s="223" t="str">
        <f t="shared" ca="1" si="260"/>
        <v>-7.98945340986232+2.85867214022722i</v>
      </c>
      <c r="CL223" s="223" t="str">
        <f t="shared" ca="1" si="261"/>
        <v>8.27930098877654-1.85917920892948i</v>
      </c>
      <c r="CM223" s="223" t="str">
        <f t="shared" ca="1" si="262"/>
        <v>-8.44462017442492+0.831722491800887i</v>
      </c>
      <c r="CN223" s="223" t="str">
        <f t="shared" ca="1" si="263"/>
        <v>8.48292441237586+0.208244105774051i</v>
      </c>
      <c r="CO223" s="223" t="str">
        <f t="shared" ca="1" si="264"/>
        <v>-8.39363757123558-1.24507851817235i</v>
      </c>
      <c r="CP223" s="223" t="str">
        <f t="shared" ca="1" si="265"/>
        <v>8.17810260820479+2.26318579072638i</v>
      </c>
      <c r="CQ223" s="223" t="str">
        <f t="shared" ca="1" si="266"/>
        <v>-7.83956136974765-3.24725264240898i</v>
      </c>
      <c r="CR223" s="223" t="str">
        <f t="shared" ca="1" si="267"/>
        <v>7.38310583120577+4.18247779179844i</v>
      </c>
      <c r="CS223" s="223" t="str">
        <f t="shared" ca="1" si="268"/>
        <v>-6.81560150874859-5.0547945821384i</v>
      </c>
      <c r="CT223" s="223" t="str">
        <f t="shared" ca="1" si="269"/>
        <v>6.14558419562044+5.85108255694722i</v>
      </c>
      <c r="CU223" s="223" t="str">
        <f t="shared" ca="1" si="270"/>
        <v>-5.3831315758648-6.55936480389673i</v>
      </c>
      <c r="CV223" s="223" t="str">
        <f t="shared" ca="1" si="271"/>
        <v>4.53971164657548+7.16898809872207i</v>
      </c>
      <c r="CW223" s="223" t="str">
        <f t="shared" ca="1" si="272"/>
        <v>-3.62801022854601-7.67078313963035i</v>
      </c>
      <c r="CX223" s="223" t="str">
        <f t="shared" ca="1" si="273"/>
        <v>2.6617401597184+8.05720246213375i</v>
      </c>
      <c r="CY223" s="223" t="str">
        <f t="shared" ca="1" si="274"/>
        <v>-1.65543504133407-8.32243395994196i</v>
      </c>
      <c r="CZ223" s="223" t="str">
        <f t="shared" ca="1" si="275"/>
        <v>0.624230639044409+8.46248830444982i</v>
      </c>
      <c r="DA223" s="223" t="str">
        <f t="shared" ca="1" si="276"/>
        <v>0.416362773091481-8.47525894795289i</v>
      </c>
      <c r="DB223" s="223" t="str">
        <f t="shared" ca="1" si="277"/>
        <v>-1.45069370156854+8.36055380808599i</v>
      </c>
      <c r="DC223" s="223" t="str">
        <f t="shared" ca="1" si="278"/>
        <v>2.46320484646506-8.12009815692045i</v>
      </c>
      <c r="DD223" s="223" t="str">
        <f t="shared" ca="1" si="279"/>
        <v>-3.43866709771288+7.75750867126674i</v>
      </c>
      <c r="DE223" s="223" t="str">
        <f t="shared" ca="1" si="280"/>
        <v>4.36240859509096-7.27823903448825i</v>
      </c>
      <c r="DF223" s="223" t="str">
        <f t="shared" ca="1" si="281"/>
        <v>-5.22053540666462+6.68949790802216i</v>
      </c>
      <c r="DG223" s="223" t="str">
        <f t="shared" ca="1" si="282"/>
        <v>6.00014050642722-6.00014050642176i</v>
      </c>
      <c r="DH223" s="223" t="str">
        <f t="shared" ca="1" si="283"/>
        <v>-6.68949790802661+5.22053540665892i</v>
      </c>
      <c r="DI223" s="223" t="str">
        <f t="shared" ca="1" si="284"/>
        <v>7.2782390344875-4.36240859509221i</v>
      </c>
      <c r="DJ223" s="223" t="str">
        <f t="shared" ca="1" si="285"/>
        <v>-7.75750867126616+3.4386670977142i</v>
      </c>
      <c r="DK223" s="223" t="str">
        <f t="shared" ca="1" si="286"/>
        <v>8.12009815692017-2.46320484646598i</v>
      </c>
      <c r="DL223" s="223" t="str">
        <f t="shared" ca="1" si="287"/>
        <v>-8.36055380808575+1.45069370156997i</v>
      </c>
      <c r="DM223" s="223" t="str">
        <f t="shared" ca="1" si="288"/>
        <v>8.47525894795281-0.41636277309293i</v>
      </c>
      <c r="DN223" s="223" t="str">
        <f t="shared" ca="1" si="289"/>
        <v>-8.46248830444989-0.624230639043443i</v>
      </c>
      <c r="DO223" s="223" t="str">
        <f t="shared" ca="1" si="290"/>
        <v>8.32243395994224+1.65543504133264i</v>
      </c>
      <c r="DP223" s="223" t="str">
        <f t="shared" ca="1" si="291"/>
        <v>-8.0572024621342-2.66174015971702i</v>
      </c>
      <c r="DQ223" s="223" t="str">
        <f t="shared" ca="1" si="292"/>
        <v>7.67078313963077+3.62801022854514i</v>
      </c>
      <c r="DR223" s="223" t="str">
        <f t="shared" ca="1" si="293"/>
        <v>-7.16898809872285-4.53971164657426i</v>
      </c>
      <c r="DS223" s="223" t="str">
        <f t="shared" ca="1" si="294"/>
        <v>6.55936480389765+5.38313157586368i</v>
      </c>
      <c r="DT223" s="223" t="str">
        <f t="shared" ca="1" si="295"/>
        <v>-5.85108255694793-6.14558419561978i</v>
      </c>
      <c r="DU223" s="223" t="str">
        <f t="shared" ca="1" si="296"/>
        <v>5.05479458213938+6.81560150874787i</v>
      </c>
      <c r="DV223" s="223" t="str">
        <f t="shared" ca="1" si="297"/>
        <v>-4.1824777917997-7.38310583120506i</v>
      </c>
      <c r="DW223" s="223" t="str">
        <f t="shared" ca="1" si="298"/>
        <v>3.2472526424023+7.83956136975042i</v>
      </c>
      <c r="DX223" s="223" t="str">
        <f t="shared" ca="1" si="299"/>
        <v>-2.26318579071965-8.17810260820666i</v>
      </c>
      <c r="DY223" s="223" t="str">
        <f t="shared" ca="1" si="300"/>
        <v>1.24507851816495+8.39363757123668i</v>
      </c>
      <c r="DZ223" s="223" t="str">
        <f t="shared" ca="1" si="301"/>
        <v>-0.208244105775261-8.48292441237582i</v>
      </c>
      <c r="EA223" s="223" t="str">
        <f t="shared" ca="1" si="302"/>
        <v>-0.831722491799443+8.44462017442506i</v>
      </c>
      <c r="EB223" s="223" t="str">
        <f t="shared" ca="1" si="303"/>
        <v>1.85917920892853-8.27930098877676i</v>
      </c>
      <c r="EC223" s="223" t="str">
        <f t="shared" ca="1" si="304"/>
        <v>-2.85867214022608+7.98945340986272i</v>
      </c>
      <c r="ED223" s="223" t="str">
        <f t="shared" ca="1" si="305"/>
        <v>3.81516798167528-7.57943701506066i</v>
      </c>
      <c r="EE223" s="223" t="str">
        <f t="shared" ca="1" si="306"/>
        <v>-4.71428014551235+7.05541883259243i</v>
      </c>
      <c r="EF223" s="223" t="str">
        <f t="shared" ca="1" si="307"/>
        <v>5.54248514789646-6.4252805836803i</v>
      </c>
      <c r="EG223" s="223" t="str">
        <f t="shared" ca="1" si="308"/>
        <v>-6.28732601469682+5.698500134122i</v>
      </c>
      <c r="EH223" s="223" t="str">
        <f t="shared" ca="1" si="309"/>
        <v>6.93759964597727-4.88600893836757i</v>
      </c>
      <c r="EI223" s="223" t="str">
        <f t="shared" ca="1" si="310"/>
        <v>-7.48352532104638+4.00002762027084i</v>
      </c>
      <c r="EJ223" s="223" t="str">
        <f t="shared" ca="1" si="311"/>
        <v>7.9168918096024-3.05388216352927i</v>
      </c>
      <c r="EK223" s="223" t="str">
        <f t="shared" ca="1" si="312"/>
        <v>-8.23118087627884+2.06180347648688i</v>
      </c>
      <c r="EL223" s="223" t="str">
        <f t="shared" ca="1" si="313"/>
        <v>8.42166532097185-1.03871334602569i</v>
      </c>
      <c r="EM223" s="223" t="str">
        <f t="shared" ca="1" si="314"/>
        <v>-8.48548008032968+3.70073264081945E-12i</v>
      </c>
      <c r="EN223" s="223"/>
      <c r="EO223" s="223"/>
      <c r="EP223" s="223"/>
    </row>
    <row r="224" spans="1:146" ht="15" thickBot="1">
      <c r="A224" s="257">
        <f t="shared" si="181"/>
        <v>2.4218750000000017E-3</v>
      </c>
      <c r="B224" s="256">
        <v>124</v>
      </c>
      <c r="C224" s="230">
        <f t="shared" si="182"/>
        <v>24800</v>
      </c>
      <c r="D224" s="229">
        <f t="shared" si="315"/>
        <v>155822.99561805374</v>
      </c>
      <c r="E224" s="229" t="str">
        <f t="shared" si="316"/>
        <v>155822.995618054i</v>
      </c>
      <c r="F224" s="229" t="str">
        <f t="shared" si="320"/>
        <v>0.587410364792398-0.512124633726731i</v>
      </c>
      <c r="G224" s="229" t="str">
        <f t="shared" si="321"/>
        <v>-3.52546360120061+2.63184918272518i</v>
      </c>
      <c r="H224" s="229" t="str">
        <f t="shared" si="322"/>
        <v>0.0357772324451021-0.00379152622572488i</v>
      </c>
      <c r="I224" s="229" t="str">
        <f t="shared" si="317"/>
        <v>-0.00523572575527498-0.00798333551908065i</v>
      </c>
      <c r="J224" s="255" t="str">
        <f ca="1">IMPRODUCT(1/N_FFT2,EE100)</f>
        <v>0.0445904669982184-0.000048699687124368i</v>
      </c>
      <c r="K224" s="254" t="str">
        <f t="shared" ca="1" si="318"/>
        <v>-0.000233852242444299-0.00035572568079312i</v>
      </c>
      <c r="N224" s="246">
        <f t="shared" ca="1" si="185"/>
        <v>24.485515886016806</v>
      </c>
      <c r="O224" s="223">
        <f t="shared" ca="1" si="186"/>
        <v>8.4855158860168078</v>
      </c>
      <c r="P224" s="223" t="str">
        <f t="shared" ca="1" si="187"/>
        <v>-8.44465580769822-0.831726001368442i</v>
      </c>
      <c r="Q224" s="223" t="str">
        <f t="shared" ca="1" si="188"/>
        <v>8.32246907763306+1.65544202667602i</v>
      </c>
      <c r="R224" s="223" t="str">
        <f t="shared" ca="1" si="189"/>
        <v>-8.12013242082593-2.46321524030997i</v>
      </c>
      <c r="S224" s="223" t="str">
        <f t="shared" ca="1" si="190"/>
        <v>7.83959444989015+3.24726634464979i</v>
      </c>
      <c r="T224" s="223" t="str">
        <f t="shared" ca="1" si="191"/>
        <v>-7.48355689884415-4.0000444989532i</v>
      </c>
      <c r="U224" s="223" t="str">
        <f t="shared" ca="1" si="192"/>
        <v>7.05544860393361+4.71430003808571i</v>
      </c>
      <c r="V224" s="223" t="str">
        <f t="shared" ca="1" si="193"/>
        <v>-6.55939248206664-5.38315429075288i</v>
      </c>
      <c r="W224" s="223" t="str">
        <f t="shared" ca="1" si="194"/>
        <v>6.00016582486867+6.00016582486865i</v>
      </c>
      <c r="X224" s="223" t="str">
        <f t="shared" ca="1" si="195"/>
        <v>-5.38315429075293-6.55939248206661i</v>
      </c>
      <c r="Y224" s="223" t="str">
        <f t="shared" ca="1" si="196"/>
        <v>4.71430003808573+7.05544860393359i</v>
      </c>
      <c r="Z224" s="223" t="str">
        <f t="shared" ca="1" si="197"/>
        <v>-4.00004449895324-7.48355689884413i</v>
      </c>
      <c r="AA224" s="223" t="str">
        <f t="shared" ca="1" si="198"/>
        <v>3.24726634464904+7.83959444989046i</v>
      </c>
      <c r="AB224" s="223" t="str">
        <f t="shared" ca="1" si="199"/>
        <v>-2.46321524031031-8.12013242082582i</v>
      </c>
      <c r="AC224" s="223" t="str">
        <f t="shared" ca="1" si="200"/>
        <v>1.65544202667625+8.32246907763301i</v>
      </c>
      <c r="AD224" s="223" t="str">
        <f t="shared" ca="1" si="201"/>
        <v>-0.831726001368573-8.44465580769821i</v>
      </c>
      <c r="AE224" s="223" t="str">
        <f t="shared" ca="1" si="202"/>
        <v>2.91060866907694E-14+8.48551588601681i</v>
      </c>
      <c r="AF224" s="223" t="str">
        <f t="shared" ca="1" si="203"/>
        <v>0.831726001368514-8.44465580769822i</v>
      </c>
      <c r="AG224" s="223" t="str">
        <f t="shared" ca="1" si="204"/>
        <v>-1.65544202667613+8.32246907763303i</v>
      </c>
      <c r="AH224" s="223" t="str">
        <f t="shared" ca="1" si="205"/>
        <v>2.46321524031025-8.12013242082584i</v>
      </c>
      <c r="AI224" s="223" t="str">
        <f t="shared" ca="1" si="206"/>
        <v>-3.24726634464977+7.83959444989015i</v>
      </c>
      <c r="AJ224" s="223" t="str">
        <f t="shared" ca="1" si="207"/>
        <v>4.00004449895313-7.48355689884418i</v>
      </c>
      <c r="AK224" s="223" t="str">
        <f t="shared" ca="1" si="208"/>
        <v>-4.71430003808566+7.05544860393364i</v>
      </c>
      <c r="AL224" s="223" t="str">
        <f t="shared" ca="1" si="209"/>
        <v>5.38315429075281-6.5593924820667i</v>
      </c>
      <c r="AM224" s="223" t="str">
        <f t="shared" ca="1" si="210"/>
        <v>-6.00016582486863+6.00016582486869i</v>
      </c>
      <c r="AN224" s="223" t="str">
        <f t="shared" ca="1" si="211"/>
        <v>6.55939248206657-5.38315429075298i</v>
      </c>
      <c r="AO224" s="223" t="str">
        <f t="shared" ca="1" si="212"/>
        <v>-7.05544860393359+4.71430003808573i</v>
      </c>
      <c r="AP224" s="223" t="str">
        <f t="shared" ca="1" si="213"/>
        <v>7.48355689884411-4.00004449895326i</v>
      </c>
      <c r="AQ224" s="223" t="str">
        <f t="shared" ca="1" si="214"/>
        <v>-7.83959444989043+3.24726634464912i</v>
      </c>
      <c r="AR224" s="223" t="str">
        <f t="shared" ca="1" si="215"/>
        <v>-7.83959444989043+3.24726634464912i</v>
      </c>
      <c r="AS224" s="223" t="str">
        <f t="shared" ca="1" si="216"/>
        <v>-8.32246907763301+1.65544202667628i</v>
      </c>
      <c r="AT224" s="223" t="str">
        <f t="shared" ca="1" si="217"/>
        <v>8.4446558076982-0.831726001368661i</v>
      </c>
      <c r="AU224" s="223" t="str">
        <f t="shared" ca="1" si="218"/>
        <v>-8.48551588601681+5.82121733815389E-14i</v>
      </c>
      <c r="AV224" s="223" t="str">
        <f t="shared" ca="1" si="219"/>
        <v>8.44465580769847+0.831726001365905i</v>
      </c>
      <c r="AW224" s="223" t="str">
        <f t="shared" ca="1" si="220"/>
        <v>-8.32246907763338-1.65544202667439i</v>
      </c>
      <c r="AX224" s="223" t="str">
        <f t="shared" ca="1" si="221"/>
        <v>8.1201324208261+2.46321524030942i</v>
      </c>
      <c r="AY224" s="223" t="str">
        <f t="shared" ca="1" si="222"/>
        <v>-7.83959444989019-3.24726634464968i</v>
      </c>
      <c r="AZ224" s="223" t="str">
        <f t="shared" ca="1" si="223"/>
        <v>7.48355689884338+4.00004449895465i</v>
      </c>
      <c r="BA224" s="223" t="str">
        <f t="shared" ca="1" si="224"/>
        <v>-7.05544860393225-4.71430003808774i</v>
      </c>
      <c r="BB224" s="223" t="str">
        <f t="shared" ca="1" si="225"/>
        <v>6.5593924820645+5.3831542907555i</v>
      </c>
      <c r="BC224" s="223" t="str">
        <f t="shared" ca="1" si="226"/>
        <v>-6.00016582486573-6.00016582487159i</v>
      </c>
      <c r="BD224" s="223" t="str">
        <f t="shared" ca="1" si="227"/>
        <v>5.38315429075561+6.5593924820644i</v>
      </c>
      <c r="BE224" s="223" t="str">
        <f t="shared" ca="1" si="228"/>
        <v>-4.71430003808796-7.0554486039321i</v>
      </c>
      <c r="BF224" s="223" t="str">
        <f t="shared" ca="1" si="229"/>
        <v>4.00004449895478+7.48355689884331i</v>
      </c>
      <c r="BG224" s="223" t="str">
        <f t="shared" ca="1" si="230"/>
        <v>-3.24726634464993-7.83959444989009i</v>
      </c>
      <c r="BH224" s="223" t="str">
        <f t="shared" ca="1" si="231"/>
        <v>2.46321524030968+8.12013242082601i</v>
      </c>
      <c r="BI224" s="223" t="str">
        <f t="shared" ca="1" si="232"/>
        <v>-1.65544202667454-8.32246907763335i</v>
      </c>
      <c r="BJ224" s="223" t="str">
        <f t="shared" ca="1" si="233"/>
        <v>0.83172600136605+8.44465580769845i</v>
      </c>
      <c r="BK224" s="223" t="str">
        <f t="shared" ca="1" si="234"/>
        <v>3.28910187623995E-12-8.48551588601681i</v>
      </c>
      <c r="BL224" s="223" t="str">
        <f t="shared" ca="1" si="235"/>
        <v>-0.831726001372597+8.44465580769782i</v>
      </c>
      <c r="BM224" s="223" t="str">
        <f t="shared" ca="1" si="236"/>
        <v>1.6554420266727-8.32246907763371i</v>
      </c>
      <c r="BN224" s="223" t="str">
        <f t="shared" ca="1" si="237"/>
        <v>-2.46321524030767+8.12013242082663i</v>
      </c>
      <c r="BO224" s="223" t="str">
        <f t="shared" ca="1" si="238"/>
        <v>3.2472663446482-7.8395944498908i</v>
      </c>
      <c r="BP224" s="223" t="str">
        <f t="shared" ca="1" si="239"/>
        <v>-4.00004449895313+7.48355689884418i</v>
      </c>
      <c r="BQ224" s="223" t="str">
        <f t="shared" ca="1" si="240"/>
        <v>4.71430003808632-7.0554486039332i</v>
      </c>
      <c r="BR224" s="223" t="str">
        <f t="shared" ca="1" si="241"/>
        <v>-5.38315429075408+6.55939248206567i</v>
      </c>
      <c r="BS224" s="223" t="str">
        <f t="shared" ca="1" si="242"/>
        <v>6.00016582487029-6.00016582486703i</v>
      </c>
      <c r="BT224" s="223" t="str">
        <f t="shared" ca="1" si="243"/>
        <v>-6.55939248206875+5.38315429075032i</v>
      </c>
      <c r="BU224" s="223" t="str">
        <f t="shared" ca="1" si="244"/>
        <v>7.05544860393122-4.71430003808929i</v>
      </c>
      <c r="BV224" s="223" t="str">
        <f t="shared" ca="1" si="245"/>
        <v>-7.48355689884249+4.00004449895629i</v>
      </c>
      <c r="BW224" s="223" t="str">
        <f t="shared" ca="1" si="246"/>
        <v>7.83959444988943-3.24726634465151i</v>
      </c>
      <c r="BX224" s="223" t="str">
        <f t="shared" ca="1" si="247"/>
        <v>-8.12013242082552+2.46321524031132i</v>
      </c>
      <c r="BY224" s="223" t="str">
        <f t="shared" ca="1" si="248"/>
        <v>8.32246907763297-1.65544202667646i</v>
      </c>
      <c r="BZ224" s="223" t="str">
        <f t="shared" ca="1" si="249"/>
        <v>-8.44465580769829+0.831726001367759i</v>
      </c>
      <c r="CA224" s="223" t="str">
        <f t="shared" ca="1" si="250"/>
        <v>8.48551588601681+1.57178572139305E-12i</v>
      </c>
      <c r="CB224" s="223" t="str">
        <f t="shared" ca="1" si="251"/>
        <v>-8.44465580769798-0.831726001370888i</v>
      </c>
      <c r="CC224" s="223" t="str">
        <f t="shared" ca="1" si="252"/>
        <v>8.32246907763241+1.65544202667931i</v>
      </c>
      <c r="CD224" s="223" t="str">
        <f t="shared" ca="1" si="253"/>
        <v>-8.12013242082467-2.4632152403141i</v>
      </c>
      <c r="CE224" s="223" t="str">
        <f t="shared" ca="1" si="254"/>
        <v>7.83959444989156+3.2472663446464i</v>
      </c>
      <c r="CF224" s="223" t="str">
        <f t="shared" ca="1" si="255"/>
        <v>-7.483556898845-4.00004449895162i</v>
      </c>
      <c r="CG224" s="223" t="str">
        <f t="shared" ca="1" si="256"/>
        <v>7.05544860393416+4.71430003808488i</v>
      </c>
      <c r="CH224" s="223" t="str">
        <f t="shared" ca="1" si="257"/>
        <v>-6.55939248206675-5.38315429075275i</v>
      </c>
      <c r="CI224" s="223" t="str">
        <f t="shared" ca="1" si="258"/>
        <v>6.00016582486824+6.00016582486908i</v>
      </c>
      <c r="CJ224" s="223" t="str">
        <f t="shared" ca="1" si="259"/>
        <v>-5.38315429075164-6.55939248206766i</v>
      </c>
      <c r="CK224" s="223" t="str">
        <f t="shared" ca="1" si="260"/>
        <v>4.7143000380837+7.05544860393495i</v>
      </c>
      <c r="CL224" s="223" t="str">
        <f t="shared" ca="1" si="261"/>
        <v>-4.00004449895037-7.48355689884567i</v>
      </c>
      <c r="CM224" s="223" t="str">
        <f t="shared" ca="1" si="262"/>
        <v>3.2472663446531+7.83959444988878i</v>
      </c>
      <c r="CN224" s="223" t="str">
        <f t="shared" ca="1" si="263"/>
        <v>-2.46321524031296-8.12013242082502i</v>
      </c>
      <c r="CO224" s="223" t="str">
        <f t="shared" ca="1" si="264"/>
        <v>1.65544202667814+8.32246907763263i</v>
      </c>
      <c r="CP224" s="223" t="str">
        <f t="shared" ca="1" si="265"/>
        <v>-0.831726001369468-8.44465580769812i</v>
      </c>
      <c r="CQ224" s="223" t="str">
        <f t="shared" ca="1" si="266"/>
        <v>1.45530433453848E-13+8.48551588601681i</v>
      </c>
      <c r="CR224" s="223" t="str">
        <f t="shared" ca="1" si="267"/>
        <v>0.831726001369179-8.44465580769815i</v>
      </c>
      <c r="CS224" s="223" t="str">
        <f t="shared" ca="1" si="268"/>
        <v>-1.65544202667762+8.32246907763274i</v>
      </c>
      <c r="CT224" s="223" t="str">
        <f t="shared" ca="1" si="269"/>
        <v>2.46321524031245-8.12013242082517i</v>
      </c>
      <c r="CU224" s="223" t="str">
        <f t="shared" ca="1" si="270"/>
        <v>-3.24726634465283+7.83959444988889i</v>
      </c>
      <c r="CV224" s="223" t="str">
        <f t="shared" ca="1" si="271"/>
        <v>4.00004449894989-7.48355689884591i</v>
      </c>
      <c r="CW224" s="223" t="str">
        <f t="shared" ca="1" si="272"/>
        <v>-4.71430003808346+7.05544860393511i</v>
      </c>
      <c r="CX224" s="223" t="str">
        <f t="shared" ca="1" si="273"/>
        <v>5.38315429075161-6.5593924820677i</v>
      </c>
      <c r="CY224" s="223" t="str">
        <f t="shared" ca="1" si="274"/>
        <v>-6.00016582486787+6.00016582486945i</v>
      </c>
      <c r="CZ224" s="223" t="str">
        <f t="shared" ca="1" si="275"/>
        <v>6.55939248206657-5.38315429075298i</v>
      </c>
      <c r="DA224" s="223" t="str">
        <f t="shared" ca="1" si="276"/>
        <v>-7.05544860393386+4.71430003808533i</v>
      </c>
      <c r="DB224" s="223" t="str">
        <f t="shared" ca="1" si="277"/>
        <v>7.48355689884485-4.00004449895188i</v>
      </c>
      <c r="DC224" s="223" t="str">
        <f t="shared" ca="1" si="278"/>
        <v>-7.83959444989144+3.24726634464667i</v>
      </c>
      <c r="DD224" s="223" t="str">
        <f t="shared" ca="1" si="279"/>
        <v>8.12013242082697-2.46321524030653i</v>
      </c>
      <c r="DE224" s="223" t="str">
        <f t="shared" ca="1" si="280"/>
        <v>-8.3224690776323+1.65544202667982i</v>
      </c>
      <c r="DF224" s="223" t="str">
        <f t="shared" ca="1" si="281"/>
        <v>8.44465580769795-0.831726001371177i</v>
      </c>
      <c r="DG224" s="223" t="str">
        <f t="shared" ca="1" si="282"/>
        <v>-8.48551588601681+2.10401945518019E-12i</v>
      </c>
      <c r="DH224" s="223" t="str">
        <f t="shared" ca="1" si="283"/>
        <v>8.44465580769832+0.83172600136747i</v>
      </c>
      <c r="DI224" s="223" t="str">
        <f t="shared" ca="1" si="284"/>
        <v>-8.32246907763302-1.65544202667617i</v>
      </c>
      <c r="DJ224" s="223" t="str">
        <f t="shared" ca="1" si="285"/>
        <v>8.12013242082567+2.46321524031081i</v>
      </c>
      <c r="DK224" s="223" t="str">
        <f t="shared" ca="1" si="286"/>
        <v>-7.83959444988954-3.24726634465124i</v>
      </c>
      <c r="DL224" s="223" t="str">
        <f t="shared" ca="1" si="287"/>
        <v>7.48355689884275+4.00004449895582i</v>
      </c>
      <c r="DM224" s="223" t="str">
        <f t="shared" ca="1" si="288"/>
        <v>-7.05544860393138-4.71430003808905i</v>
      </c>
      <c r="DN224" s="223" t="str">
        <f t="shared" ca="1" si="289"/>
        <v>6.55939248206894+5.38315429075009i</v>
      </c>
      <c r="DO224" s="223" t="str">
        <f t="shared" ca="1" si="290"/>
        <v>-6.0001658248705-6.00016582486682i</v>
      </c>
      <c r="DP224" s="223" t="str">
        <f t="shared" ca="1" si="291"/>
        <v>5.38315429075449+6.55939248206533i</v>
      </c>
      <c r="DQ224" s="223" t="str">
        <f t="shared" ca="1" si="292"/>
        <v>-4.71430003808655-7.05544860393304i</v>
      </c>
      <c r="DR224" s="223" t="str">
        <f t="shared" ca="1" si="293"/>
        <v>4.00004449895361+7.48355689884394i</v>
      </c>
      <c r="DS224" s="223" t="str">
        <f t="shared" ca="1" si="294"/>
        <v>-3.24726634464848-7.83959444989069i</v>
      </c>
      <c r="DT224" s="223" t="str">
        <f t="shared" ca="1" si="295"/>
        <v>2.46321524030795+8.12013242082655i</v>
      </c>
      <c r="DU224" s="223" t="str">
        <f t="shared" ca="1" si="296"/>
        <v>-1.65544202667323-8.32246907763361i</v>
      </c>
      <c r="DV224" s="223" t="str">
        <f t="shared" ca="1" si="297"/>
        <v>0.831726001364486+8.44465580769861i</v>
      </c>
      <c r="DW224" s="223" t="str">
        <f t="shared" ca="1" si="298"/>
        <v>-3.58016274314764E-12-8.48551588601681i</v>
      </c>
      <c r="DX224" s="223" t="str">
        <f t="shared" ca="1" si="299"/>
        <v>-0.831726001365521+8.44465580769851i</v>
      </c>
      <c r="DY224" s="223" t="str">
        <f t="shared" ca="1" si="300"/>
        <v>1.65544202667425-8.32246907763341i</v>
      </c>
      <c r="DZ224" s="223" t="str">
        <f t="shared" ca="1" si="301"/>
        <v>-2.4632152403094+8.1201324208261i</v>
      </c>
      <c r="EA224" s="223" t="str">
        <f t="shared" ca="1" si="302"/>
        <v>3.24726634464944-7.83959444989029i</v>
      </c>
      <c r="EB224" s="223" t="str">
        <f t="shared" ca="1" si="303"/>
        <v>-4.00004449895453+7.48355689884344i</v>
      </c>
      <c r="EC224" s="223" t="str">
        <f t="shared" ca="1" si="304"/>
        <v>4.71430003808742-7.05544860393246i</v>
      </c>
      <c r="ED224" s="223" t="str">
        <f t="shared" ca="1" si="305"/>
        <v>-5.38315429075529+6.55939248206467i</v>
      </c>
      <c r="EE224" s="223" t="str">
        <f t="shared" ca="1" si="306"/>
        <v>6.00016582487157-6.00016582486574i</v>
      </c>
      <c r="EF224" s="223" t="str">
        <f t="shared" ca="1" si="307"/>
        <v>-6.5593924820644+5.38315429075563i</v>
      </c>
      <c r="EG224" s="223" t="str">
        <f t="shared" ca="1" si="308"/>
        <v>7.05544860393196-4.71430003808818i</v>
      </c>
      <c r="EH224" s="223" t="str">
        <f t="shared" ca="1" si="309"/>
        <v>-7.48355689884324+4.00004449895491i</v>
      </c>
      <c r="EI224" s="223" t="str">
        <f t="shared" ca="1" si="310"/>
        <v>7.83959444988994-3.24726634465028i</v>
      </c>
      <c r="EJ224" s="223" t="str">
        <f t="shared" ca="1" si="311"/>
        <v>-8.12013242082597+2.46321524030981i</v>
      </c>
      <c r="EK224" s="223" t="str">
        <f t="shared" ca="1" si="312"/>
        <v>8.32246907763332-1.65544202667468i</v>
      </c>
      <c r="EL224" s="223" t="str">
        <f t="shared" ca="1" si="313"/>
        <v>-8.44465580769842+0.831726001366435i</v>
      </c>
      <c r="EM224" s="223" t="str">
        <f t="shared" ca="1" si="314"/>
        <v>8.48551588601681+3.1435714427861E-12i</v>
      </c>
      <c r="EN224" s="223"/>
      <c r="EO224" s="223"/>
      <c r="EP224" s="223"/>
    </row>
    <row r="225" spans="1:146" ht="15" thickBot="1">
      <c r="A225" s="257">
        <f t="shared" si="181"/>
        <v>2.4414062500000017E-3</v>
      </c>
      <c r="B225" s="256">
        <v>125</v>
      </c>
      <c r="C225" s="230">
        <f t="shared" si="182"/>
        <v>25000</v>
      </c>
      <c r="D225" s="229">
        <f t="shared" si="315"/>
        <v>157079.63267948964</v>
      </c>
      <c r="E225" s="229" t="str">
        <f t="shared" si="316"/>
        <v>157079.63267949i</v>
      </c>
      <c r="F225" s="229" t="str">
        <f t="shared" si="320"/>
        <v>0.584521237014845-0.513421165390571i</v>
      </c>
      <c r="G225" s="229" t="str">
        <f t="shared" si="321"/>
        <v>-3.49815391270344+2.64163752154117i</v>
      </c>
      <c r="H225" s="229" t="str">
        <f t="shared" si="322"/>
        <v>0.0357766382476492-0.00376101957156417i</v>
      </c>
      <c r="I225" s="229" t="str">
        <f t="shared" si="317"/>
        <v>-0.00520942160573342-0.00807775664516205i</v>
      </c>
      <c r="J225" s="255" t="str">
        <f ca="1">IMPRODUCT(1/N_FFT2,ED100)</f>
        <v>0.0391503853109598+0.00571684088309996i</v>
      </c>
      <c r="K225" s="254" t="str">
        <f t="shared" ca="1" si="318"/>
        <v>-0.000157771613678908-0.000346028719519221i</v>
      </c>
      <c r="N225" s="246">
        <f t="shared" ca="1" si="185"/>
        <v>24.485539378237466</v>
      </c>
      <c r="O225" s="223">
        <f t="shared" ca="1" si="186"/>
        <v>8.4855393782374655</v>
      </c>
      <c r="P225" s="223" t="str">
        <f t="shared" ca="1" si="187"/>
        <v>-8.46254744168745-0.624235001267854i</v>
      </c>
      <c r="Q225" s="223" t="str">
        <f t="shared" ca="1" si="188"/>
        <v>8.39369622733365+1.24508721897848i</v>
      </c>
      <c r="R225" s="223" t="str">
        <f t="shared" ca="1" si="189"/>
        <v>-8.27935884587211-1.85919220117176i</v>
      </c>
      <c r="S225" s="223" t="str">
        <f t="shared" ca="1" si="190"/>
        <v>8.12015490147936+2.46322205974194i</v>
      </c>
      <c r="T225" s="223" t="str">
        <f t="shared" ca="1" si="191"/>
        <v>-7.91694713412412-3.05390350454995i</v>
      </c>
      <c r="U225" s="223" t="str">
        <f t="shared" ca="1" si="192"/>
        <v>7.67083674430405+3.62803558166861i</v>
      </c>
      <c r="V225" s="223" t="str">
        <f t="shared" ca="1" si="193"/>
        <v>-7.38315742554522-4.18250701962772i</v>
      </c>
      <c r="W225" s="223" t="str">
        <f t="shared" ca="1" si="194"/>
        <v>7.05546813700128+4.71431308966412i</v>
      </c>
      <c r="X225" s="223" t="str">
        <f t="shared" ca="1" si="195"/>
        <v>-6.68954465531818-5.22057188860786i</v>
      </c>
      <c r="Y225" s="223" t="str">
        <f t="shared" ca="1" si="196"/>
        <v>6.28736995154873+5.69853995616253i</v>
      </c>
      <c r="Z225" s="223" t="str">
        <f t="shared" ca="1" si="197"/>
        <v>-5.85112344525766-6.14562714195831i</v>
      </c>
      <c r="AA225" s="223" t="str">
        <f t="shared" ca="1" si="198"/>
        <v>5.38316919406008+6.55941064179863i</v>
      </c>
      <c r="AB225" s="223" t="str">
        <f t="shared" ca="1" si="199"/>
        <v>-4.88604308258802-6.93764812704654i</v>
      </c>
      <c r="AC225" s="223" t="str">
        <f t="shared" ca="1" si="200"/>
        <v>4.36243908031186+7.27828989599799i</v>
      </c>
      <c r="AD225" s="223" t="str">
        <f t="shared" ca="1" si="201"/>
        <v>-3.81519464268559-7.57948998139333i</v>
      </c>
      <c r="AE225" s="223" t="str">
        <f t="shared" ca="1" si="202"/>
        <v>3.24727533473289+7.83961615387221i</v>
      </c>
      <c r="AF225" s="223" t="str">
        <f t="shared" ca="1" si="203"/>
        <v>-2.66175876038883-8.05725876716839i</v>
      </c>
      <c r="AG225" s="223" t="str">
        <f t="shared" ca="1" si="204"/>
        <v>2.06181788470049+8.23123839710331i</v>
      </c>
      <c r="AH225" s="223" t="str">
        <f t="shared" ca="1" si="205"/>
        <v>-1.45070383925366-8.36061223298829i</v>
      </c>
      <c r="AI225" s="223" t="str">
        <f t="shared" ca="1" si="206"/>
        <v>0.831728304008286+8.44467918679746i</v>
      </c>
      <c r="AJ225" s="223" t="str">
        <f t="shared" ca="1" si="207"/>
        <v>-0.208245561021211-8.48298369242412i</v>
      </c>
      <c r="AK225" s="223" t="str">
        <f t="shared" ca="1" si="208"/>
        <v>-0.416365682703918+8.47531817443364i</v>
      </c>
      <c r="AL225" s="223" t="str">
        <f t="shared" ca="1" si="209"/>
        <v>1.03872060471958-8.42172417293215i</v>
      </c>
      <c r="AM225" s="223" t="str">
        <f t="shared" ca="1" si="210"/>
        <v>-1.65544660978068+8.32249211845732i</v>
      </c>
      <c r="AN225" s="223" t="str">
        <f t="shared" ca="1" si="211"/>
        <v>2.26320160623127-8.17815975811007i</v>
      </c>
      <c r="AO225" s="223" t="str">
        <f t="shared" ca="1" si="212"/>
        <v>-2.85869211708866+7.98950924145619i</v>
      </c>
      <c r="AP225" s="223" t="str">
        <f t="shared" ca="1" si="213"/>
        <v>3.43869112767827-7.75756288199106i</v>
      </c>
      <c r="AQ225" s="223" t="str">
        <f t="shared" ca="1" si="214"/>
        <v>-4.0000555731097+7.48357761713291i</v>
      </c>
      <c r="AR225" s="223" t="str">
        <f t="shared" ca="1" si="215"/>
        <v>-4.0000555731097+7.48357761713291i</v>
      </c>
      <c r="AS225" s="223" t="str">
        <f t="shared" ca="1" si="216"/>
        <v>-5.05482990585903+6.81564913727606i</v>
      </c>
      <c r="AT225" s="223" t="str">
        <f t="shared" ca="1" si="217"/>
        <v>5.54252387967935-6.42532548458075i</v>
      </c>
      <c r="AU225" s="223" t="str">
        <f t="shared" ca="1" si="218"/>
        <v>-6.00018243637743+6.00018243637696i</v>
      </c>
      <c r="AV225" s="223" t="str">
        <f t="shared" ca="1" si="219"/>
        <v>6.42532548458235-5.54252387967749i</v>
      </c>
      <c r="AW225" s="223" t="str">
        <f t="shared" ca="1" si="220"/>
        <v>-6.81564913727394+5.05482990586189i</v>
      </c>
      <c r="AX225" s="223" t="str">
        <f t="shared" ca="1" si="221"/>
        <v>7.16903819677016-4.53974337081614i</v>
      </c>
      <c r="AY225" s="223" t="str">
        <f t="shared" ca="1" si="222"/>
        <v>-7.48357761713362+4.00005557310838i</v>
      </c>
      <c r="AZ225" s="223" t="str">
        <f t="shared" ca="1" si="223"/>
        <v>7.75756288199274-3.43869112767448i</v>
      </c>
      <c r="BA225" s="223" t="str">
        <f t="shared" ca="1" si="224"/>
        <v>-7.98950924145555+2.85869211709043i</v>
      </c>
      <c r="BB225" s="223" t="str">
        <f t="shared" ca="1" si="225"/>
        <v>8.17815975811001-2.26320160623145i</v>
      </c>
      <c r="BC225" s="223" t="str">
        <f t="shared" ca="1" si="226"/>
        <v>-8.32249211845778+1.65544660977839i</v>
      </c>
      <c r="BD225" s="223" t="str">
        <f t="shared" ca="1" si="227"/>
        <v>8.42172417293171-1.03872060472312i</v>
      </c>
      <c r="BE225" s="223" t="str">
        <f t="shared" ca="1" si="228"/>
        <v>-8.47531817443359+0.416365682704952i</v>
      </c>
      <c r="BF225" s="223" t="str">
        <f t="shared" ca="1" si="229"/>
        <v>8.48298369242408+0.208245561022828i</v>
      </c>
      <c r="BG225" s="223" t="str">
        <f t="shared" ca="1" si="230"/>
        <v>-8.44467918679707-0.831728304012236i</v>
      </c>
      <c r="BH225" s="223" t="str">
        <f t="shared" ca="1" si="231"/>
        <v>8.36061223298876+1.45070383925097i</v>
      </c>
      <c r="BI225" s="223" t="str">
        <f t="shared" ca="1" si="232"/>
        <v>-8.23123839710334-2.06181788470036i</v>
      </c>
      <c r="BJ225" s="223" t="str">
        <f t="shared" ca="1" si="233"/>
        <v>8.05725876716762+2.66175876039118i</v>
      </c>
      <c r="BK225" s="223" t="str">
        <f t="shared" ca="1" si="234"/>
        <v>-7.8396161538736-3.24727533472954i</v>
      </c>
      <c r="BL225" s="223" t="str">
        <f t="shared" ca="1" si="235"/>
        <v>7.57948998139379+3.81519464268467i</v>
      </c>
      <c r="BM225" s="223" t="str">
        <f t="shared" ca="1" si="236"/>
        <v>-7.27828989599762-4.36243908031247i</v>
      </c>
      <c r="BN225" s="223" t="str">
        <f t="shared" ca="1" si="237"/>
        <v>6.93764812704464+4.88604308259073i</v>
      </c>
      <c r="BO225" s="223" t="str">
        <f t="shared" ca="1" si="238"/>
        <v>-6.5594106418004-5.38316919405793i</v>
      </c>
      <c r="BP225" s="223" t="str">
        <f t="shared" ca="1" si="239"/>
        <v>6.14562714195845+5.85112344525752i</v>
      </c>
      <c r="BQ225" s="223" t="str">
        <f t="shared" ca="1" si="240"/>
        <v>-5.69853995616073-6.28736995155036i</v>
      </c>
      <c r="BR225" s="223" t="str">
        <f t="shared" ca="1" si="241"/>
        <v>5.22057188861075+6.68954465531593i</v>
      </c>
      <c r="BS225" s="223" t="str">
        <f t="shared" ca="1" si="242"/>
        <v>-4.7143130896657-7.05546813700022i</v>
      </c>
      <c r="BT225" s="223" t="str">
        <f t="shared" ca="1" si="243"/>
        <v>4.18250701962713+7.38315742554556i</v>
      </c>
      <c r="BU225" s="223" t="str">
        <f t="shared" ca="1" si="244"/>
        <v>-3.62803558166565-7.67083674430545i</v>
      </c>
      <c r="BV225" s="223" t="str">
        <f t="shared" ca="1" si="245"/>
        <v>3.05390350455257+7.91694713412312i</v>
      </c>
      <c r="BW225" s="223" t="str">
        <f t="shared" ca="1" si="246"/>
        <v>-2.46322205974213-8.1201549014793i</v>
      </c>
      <c r="BX225" s="223" t="str">
        <f t="shared" ca="1" si="247"/>
        <v>1.85919220116984+8.27935884587254i</v>
      </c>
      <c r="BY225" s="223" t="str">
        <f t="shared" ca="1" si="248"/>
        <v>-1.24508721898263-8.39369622733303i</v>
      </c>
      <c r="BZ225" s="223" t="str">
        <f t="shared" ca="1" si="249"/>
        <v>0.624235001269623+8.46254744168732i</v>
      </c>
      <c r="CA225" s="223" t="str">
        <f t="shared" ca="1" si="250"/>
        <v>6.5283577462522E-13-8.48553937823747i</v>
      </c>
      <c r="CB225" s="223" t="str">
        <f t="shared" ca="1" si="251"/>
        <v>-0.624235001270925+8.46254744168722i</v>
      </c>
      <c r="CC225" s="223" t="str">
        <f t="shared" ca="1" si="252"/>
        <v>1.24508721897534-8.39369622733411i</v>
      </c>
      <c r="CD225" s="223" t="str">
        <f t="shared" ca="1" si="253"/>
        <v>-1.85919220117111+8.27935884587225i</v>
      </c>
      <c r="CE225" s="223" t="str">
        <f t="shared" ca="1" si="254"/>
        <v>2.46322205974338-8.12015490147893i</v>
      </c>
      <c r="CF225" s="223" t="str">
        <f t="shared" ca="1" si="255"/>
        <v>-3.05390350455378+7.91694713412264i</v>
      </c>
      <c r="CG225" s="223" t="str">
        <f t="shared" ca="1" si="256"/>
        <v>3.62803558166683-7.67083674430489i</v>
      </c>
      <c r="CH225" s="223" t="str">
        <f t="shared" ca="1" si="257"/>
        <v>-4.18250701962827+7.38315742554492i</v>
      </c>
      <c r="CI225" s="223" t="str">
        <f t="shared" ca="1" si="258"/>
        <v>4.71431308966679-7.05546813699949i</v>
      </c>
      <c r="CJ225" s="223" t="str">
        <f t="shared" ca="1" si="259"/>
        <v>-5.22057188860512+6.68954465532032i</v>
      </c>
      <c r="CK225" s="223" t="str">
        <f t="shared" ca="1" si="260"/>
        <v>5.6985399561617-6.28736995154948i</v>
      </c>
      <c r="CL225" s="223" t="str">
        <f t="shared" ca="1" si="261"/>
        <v>-6.14562714195935+5.85112344525658i</v>
      </c>
      <c r="CM225" s="223" t="str">
        <f t="shared" ca="1" si="262"/>
        <v>6.55941064180123-5.38316919405692i</v>
      </c>
      <c r="CN225" s="223" t="str">
        <f t="shared" ca="1" si="263"/>
        <v>-6.93764812704552+4.88604308258947i</v>
      </c>
      <c r="CO225" s="223" t="str">
        <f t="shared" ca="1" si="264"/>
        <v>7.2782898959983-4.36243908031135i</v>
      </c>
      <c r="CP225" s="223" t="str">
        <f t="shared" ca="1" si="265"/>
        <v>-7.57948998139438+3.81519464268351i</v>
      </c>
      <c r="CQ225" s="223" t="str">
        <f t="shared" ca="1" si="266"/>
        <v>7.83961615387086-3.24727533473613i</v>
      </c>
      <c r="CR225" s="223" t="str">
        <f t="shared" ca="1" si="267"/>
        <v>-8.05725876716803+2.66175876038994i</v>
      </c>
      <c r="CS225" s="223" t="str">
        <f t="shared" ca="1" si="268"/>
        <v>8.23123839710365-2.0618178846991i</v>
      </c>
      <c r="CT225" s="223" t="str">
        <f t="shared" ca="1" si="269"/>
        <v>-8.36061223298898+1.45070383924969i</v>
      </c>
      <c r="CU225" s="223" t="str">
        <f t="shared" ca="1" si="270"/>
        <v>8.4446791867972-0.831728304010936i</v>
      </c>
      <c r="CV225" s="223" t="str">
        <f t="shared" ca="1" si="271"/>
        <v>-8.48298369242412+0.208245561021281i</v>
      </c>
      <c r="CW225" s="223" t="str">
        <f t="shared" ca="1" si="272"/>
        <v>8.47531817443351+0.416365682706497i</v>
      </c>
      <c r="CX225" s="223" t="str">
        <f t="shared" ca="1" si="273"/>
        <v>-8.42172417293258-1.03872060471605i</v>
      </c>
      <c r="CY225" s="223" t="str">
        <f t="shared" ca="1" si="274"/>
        <v>8.3224921184575+1.65544660977979i</v>
      </c>
      <c r="CZ225" s="223" t="str">
        <f t="shared" ca="1" si="275"/>
        <v>-8.17815975810963-2.26320160623283i</v>
      </c>
      <c r="DA225" s="223" t="str">
        <f t="shared" ca="1" si="276"/>
        <v>7.98950924145504+2.85869211709188i</v>
      </c>
      <c r="DB225" s="223" t="str">
        <f t="shared" ca="1" si="277"/>
        <v>-7.75756288199216-3.43869112767579i</v>
      </c>
      <c r="DC225" s="223" t="str">
        <f t="shared" ca="1" si="278"/>
        <v>7.48357761713295+4.00005557310963i</v>
      </c>
      <c r="DD225" s="223" t="str">
        <f t="shared" ca="1" si="279"/>
        <v>-7.1690381967694-4.53974337081734i</v>
      </c>
      <c r="DE225" s="223" t="str">
        <f t="shared" ca="1" si="280"/>
        <v>6.81564913727818+5.05482990585616i</v>
      </c>
      <c r="DF225" s="223" t="str">
        <f t="shared" ca="1" si="281"/>
        <v>-6.42532548458142-5.54252387967856i</v>
      </c>
      <c r="DG225" s="223" t="str">
        <f t="shared" ca="1" si="282"/>
        <v>6.00018243637642+6.00018243637797i</v>
      </c>
      <c r="DH225" s="223" t="str">
        <f t="shared" ca="1" si="283"/>
        <v>-5.5425238796769-6.42532548458286i</v>
      </c>
      <c r="DI225" s="223" t="str">
        <f t="shared" ca="1" si="284"/>
        <v>5.05482990586138+6.81564913727432i</v>
      </c>
      <c r="DJ225" s="223" t="str">
        <f t="shared" ca="1" si="285"/>
        <v>-4.53974337081548-7.16903819677058i</v>
      </c>
      <c r="DK225" s="223" t="str">
        <f t="shared" ca="1" si="286"/>
        <v>4.0000555731077+7.48357761713398i</v>
      </c>
      <c r="DL225" s="223" t="str">
        <f t="shared" ca="1" si="287"/>
        <v>-3.43869112768171-7.75756288198954i</v>
      </c>
      <c r="DM225" s="223" t="str">
        <f t="shared" ca="1" si="288"/>
        <v>2.85869211708981+7.98950924145577i</v>
      </c>
      <c r="DN225" s="223" t="str">
        <f t="shared" ca="1" si="289"/>
        <v>-2.26320160623071-8.17815975811022i</v>
      </c>
      <c r="DO225" s="223" t="str">
        <f t="shared" ca="1" si="290"/>
        <v>1.65544660977762+8.32249211845794i</v>
      </c>
      <c r="DP225" s="223" t="str">
        <f t="shared" ca="1" si="291"/>
        <v>-1.03872060472248-8.42172417293179i</v>
      </c>
      <c r="DQ225" s="223" t="str">
        <f t="shared" ca="1" si="292"/>
        <v>0.4163656827043+8.47531817443362i</v>
      </c>
      <c r="DR225" s="223" t="str">
        <f t="shared" ca="1" si="293"/>
        <v>0.208245561023481-8.48298369242407i</v>
      </c>
      <c r="DS225" s="223" t="str">
        <f t="shared" ca="1" si="294"/>
        <v>-0.831728304013126+8.44467918679698i</v>
      </c>
      <c r="DT225" s="223" t="str">
        <f t="shared" ca="1" si="295"/>
        <v>1.45070383925161-8.36061223298864i</v>
      </c>
      <c r="DU225" s="223" t="str">
        <f t="shared" ca="1" si="296"/>
        <v>-2.061817884701+8.23123839710318i</v>
      </c>
      <c r="DV225" s="223" t="str">
        <f t="shared" ca="1" si="297"/>
        <v>2.6617587603918-8.05725876716741i</v>
      </c>
      <c r="DW225" s="223" t="str">
        <f t="shared" ca="1" si="298"/>
        <v>-3.24727533473014+7.83961615387334i</v>
      </c>
      <c r="DX225" s="223" t="str">
        <f t="shared" ca="1" si="299"/>
        <v>3.81519464268525-7.5794899813935i</v>
      </c>
      <c r="DY225" s="223" t="str">
        <f t="shared" ca="1" si="300"/>
        <v>-4.36243908031303+7.27828989599729i</v>
      </c>
      <c r="DZ225" s="223" t="str">
        <f t="shared" ca="1" si="301"/>
        <v>4.88604308259127-6.93764812704426i</v>
      </c>
      <c r="EA225" s="223" t="str">
        <f t="shared" ca="1" si="302"/>
        <v>-5.38316919405844+6.55941064179999i</v>
      </c>
      <c r="EB225" s="223" t="str">
        <f t="shared" ca="1" si="303"/>
        <v>5.851123445258-6.145627141958i</v>
      </c>
      <c r="EC225" s="223" t="str">
        <f t="shared" ca="1" si="304"/>
        <v>-6.2873699515508+5.69853995616025i</v>
      </c>
      <c r="ED225" s="223" t="str">
        <f t="shared" ca="1" si="305"/>
        <v>6.68954465531633-5.22057188861023i</v>
      </c>
      <c r="EE225" s="223" t="str">
        <f t="shared" ca="1" si="306"/>
        <v>-7.05546813700057+4.71431308966516i</v>
      </c>
      <c r="EF225" s="223" t="str">
        <f t="shared" ca="1" si="307"/>
        <v>7.38315742554587-4.18250701962656i</v>
      </c>
      <c r="EG225" s="223" t="str">
        <f t="shared" ca="1" si="308"/>
        <v>-7.67083674430573+3.62803558166506i</v>
      </c>
      <c r="EH225" s="223" t="str">
        <f t="shared" ca="1" si="309"/>
        <v>7.91694713412335-3.05390350455196i</v>
      </c>
      <c r="EI225" s="223" t="str">
        <f t="shared" ca="1" si="310"/>
        <v>-8.12015490147949+2.4632220597415i</v>
      </c>
      <c r="EJ225" s="223" t="str">
        <f t="shared" ca="1" si="311"/>
        <v>8.27935884587269-1.8591922011692i</v>
      </c>
      <c r="EK225" s="223" t="str">
        <f t="shared" ca="1" si="312"/>
        <v>-8.39369622733313+1.24508721898199i</v>
      </c>
      <c r="EL225" s="223" t="str">
        <f t="shared" ca="1" si="313"/>
        <v>8.46254744168736-0.624235001268972i</v>
      </c>
      <c r="EM225" s="223" t="str">
        <f t="shared" ca="1" si="314"/>
        <v>-8.48553937823747-1.30567154925044E-12i</v>
      </c>
      <c r="EN225" s="223"/>
      <c r="EO225" s="223"/>
      <c r="EP225" s="223"/>
    </row>
    <row r="226" spans="1:146" ht="15" thickBot="1">
      <c r="A226" s="257">
        <f t="shared" si="181"/>
        <v>2.4609375000000018E-3</v>
      </c>
      <c r="B226" s="256">
        <v>126</v>
      </c>
      <c r="C226" s="230">
        <f t="shared" si="182"/>
        <v>25200</v>
      </c>
      <c r="D226" s="229">
        <f t="shared" si="315"/>
        <v>158336.26974092558</v>
      </c>
      <c r="E226" s="229" t="str">
        <f t="shared" si="316"/>
        <v>158336.269740926i</v>
      </c>
      <c r="F226" s="229" t="str">
        <f t="shared" si="320"/>
        <v>0.581625716246456-0.514703874777237i</v>
      </c>
      <c r="G226" s="229" t="str">
        <f t="shared" si="321"/>
        <v>-3.47097540609335+2.65102076593704i</v>
      </c>
      <c r="H226" s="229" t="str">
        <f t="shared" si="322"/>
        <v>0.0357760522935804-0.0037309909574889i</v>
      </c>
      <c r="I226" s="229" t="str">
        <f t="shared" si="317"/>
        <v>-0.00518293951264283-0.00817257763967042i</v>
      </c>
      <c r="J226" s="255" t="str">
        <f ca="1">IMPRODUCT(1/N_FFT2,EE100)</f>
        <v>0.0445904669982184-0.000048699687124368i</v>
      </c>
      <c r="K226" s="254" t="str">
        <f t="shared" ca="1" si="318"/>
        <v>-0.000231507695266314-0.000364166645999451i</v>
      </c>
      <c r="N226" s="246">
        <f t="shared" ca="1" si="185"/>
        <v>24.485550663122559</v>
      </c>
      <c r="O226" s="223">
        <f t="shared" ca="1" si="186"/>
        <v>8.4855506631225577</v>
      </c>
      <c r="P226" s="223" t="str">
        <f t="shared" ca="1" si="187"/>
        <v>-8.47532944572559-0.416366236426926i</v>
      </c>
      <c r="Q226" s="223" t="str">
        <f t="shared" ca="1" si="188"/>
        <v>8.4446904173427+0.831729410120841i</v>
      </c>
      <c r="R226" s="223" t="str">
        <f t="shared" ca="1" si="189"/>
        <v>-8.39370739007691-1.24508887481497i</v>
      </c>
      <c r="S226" s="223" t="str">
        <f t="shared" ca="1" si="190"/>
        <v>8.32250318650645+1.65544881135284i</v>
      </c>
      <c r="T226" s="223" t="str">
        <f t="shared" ca="1" si="191"/>
        <v>-8.23124934379464-2.06182062670348i</v>
      </c>
      <c r="U226" s="223" t="str">
        <f t="shared" ca="1" si="192"/>
        <v>8.12016570044113+2.46322533557106i</v>
      </c>
      <c r="V226" s="223" t="str">
        <f t="shared" ca="1" si="193"/>
        <v>-7.98951986667298-2.85869591885137i</v>
      </c>
      <c r="W226" s="223" t="str">
        <f t="shared" ca="1" si="194"/>
        <v>7.83962657974644+3.24727965327177i</v>
      </c>
      <c r="X226" s="223" t="str">
        <f t="shared" ca="1" si="195"/>
        <v>-7.67084694571943-3.62804040657855i</v>
      </c>
      <c r="Y226" s="223" t="str">
        <f t="shared" ca="1" si="196"/>
        <v>7.48358756951296+4.00006089276786i</v>
      </c>
      <c r="Z226" s="223" t="str">
        <f t="shared" ca="1" si="197"/>
        <v>-7.2782995753671-4.36244488190174i</v>
      </c>
      <c r="AA226" s="223" t="str">
        <f t="shared" ca="1" si="198"/>
        <v>7.05547752003996+4.71431935921088i</v>
      </c>
      <c r="AB226" s="223" t="str">
        <f t="shared" ca="1" si="199"/>
        <v>-6.81565820138069-5.05483662825733i</v>
      </c>
      <c r="AC226" s="223" t="str">
        <f t="shared" ca="1" si="200"/>
        <v>6.55941936513264+5.38317635311557i</v>
      </c>
      <c r="AD226" s="223" t="str">
        <f t="shared" ca="1" si="201"/>
        <v>-6.28737831309724-5.69854753462795i</v>
      </c>
      <c r="AE226" s="223" t="str">
        <f t="shared" ca="1" si="202"/>
        <v>6.00019041599572+6.00019041599622i</v>
      </c>
      <c r="AF226" s="223" t="str">
        <f t="shared" ca="1" si="203"/>
        <v>-5.69854753462805-6.28737831309714i</v>
      </c>
      <c r="AG226" s="223" t="str">
        <f t="shared" ca="1" si="204"/>
        <v>5.38317635311498+6.55941936513312i</v>
      </c>
      <c r="AH226" s="223" t="str">
        <f t="shared" ca="1" si="205"/>
        <v>-5.05483662825739-6.81565820138065i</v>
      </c>
      <c r="AI226" s="223" t="str">
        <f t="shared" ca="1" si="206"/>
        <v>4.71431935921094+7.05547752003991i</v>
      </c>
      <c r="AJ226" s="223" t="str">
        <f t="shared" ca="1" si="207"/>
        <v>-4.36244488190186-7.27829957536703i</v>
      </c>
      <c r="AK226" s="223" t="str">
        <f t="shared" ca="1" si="208"/>
        <v>4.000060892768+7.48358756951288i</v>
      </c>
      <c r="AL226" s="223" t="str">
        <f t="shared" ca="1" si="209"/>
        <v>-3.62804040657867-7.67084694571937i</v>
      </c>
      <c r="AM226" s="223" t="str">
        <f t="shared" ca="1" si="210"/>
        <v>3.24727965327183+7.83962657974641i</v>
      </c>
      <c r="AN226" s="223" t="str">
        <f t="shared" ca="1" si="211"/>
        <v>-2.85869591885149-7.98951986667293i</v>
      </c>
      <c r="AO226" s="223" t="str">
        <f t="shared" ca="1" si="212"/>
        <v>2.46322533557113+8.1201657004411i</v>
      </c>
      <c r="AP226" s="223" t="str">
        <f t="shared" ca="1" si="213"/>
        <v>-2.06182062670363-8.2312493437946i</v>
      </c>
      <c r="AQ226" s="223" t="str">
        <f t="shared" ca="1" si="214"/>
        <v>1.65544881135294+8.32250318650644i</v>
      </c>
      <c r="AR226" s="223" t="str">
        <f t="shared" ca="1" si="215"/>
        <v>1.65544881135294+8.32250318650644i</v>
      </c>
      <c r="AS226" s="223" t="str">
        <f t="shared" ca="1" si="216"/>
        <v>0.831729410121042+8.44469041734269i</v>
      </c>
      <c r="AT226" s="223" t="str">
        <f t="shared" ca="1" si="217"/>
        <v>-0.416366236426569-8.47532944572561i</v>
      </c>
      <c r="AU226" s="223" t="str">
        <f t="shared" ca="1" si="218"/>
        <v>1.3305943877715E-13+8.48555066312256i</v>
      </c>
      <c r="AV226" s="223" t="str">
        <f t="shared" ca="1" si="219"/>
        <v>0.416366236426424-8.47532944572562i</v>
      </c>
      <c r="AW226" s="223" t="str">
        <f t="shared" ca="1" si="220"/>
        <v>-0.831729410124136+8.44469041734238i</v>
      </c>
      <c r="AX226" s="223" t="str">
        <f t="shared" ca="1" si="221"/>
        <v>1.2450888748137-8.39370739007709i</v>
      </c>
      <c r="AY226" s="223" t="str">
        <f t="shared" ca="1" si="222"/>
        <v>-1.65544881135528+8.32250318650597i</v>
      </c>
      <c r="AZ226" s="223" t="str">
        <f t="shared" ca="1" si="223"/>
        <v>2.06182062670174-8.23124934379508i</v>
      </c>
      <c r="BA226" s="223" t="str">
        <f t="shared" ca="1" si="224"/>
        <v>-2.46322533557261+8.12016570044066i</v>
      </c>
      <c r="BB226" s="223" t="str">
        <f t="shared" ca="1" si="225"/>
        <v>2.85869591884886-7.98951986667388i</v>
      </c>
      <c r="BC226" s="223" t="str">
        <f t="shared" ca="1" si="226"/>
        <v>-3.24727965327248+7.83962657974615i</v>
      </c>
      <c r="BD226" s="223" t="str">
        <f t="shared" ca="1" si="227"/>
        <v>3.62804040657538-7.67084694572093i</v>
      </c>
      <c r="BE226" s="223" t="str">
        <f t="shared" ca="1" si="228"/>
        <v>-4.00006089276778+7.48358756951301i</v>
      </c>
      <c r="BF226" s="223" t="str">
        <f t="shared" ca="1" si="229"/>
        <v>4.36244488190526-7.278299575365i</v>
      </c>
      <c r="BG226" s="223" t="str">
        <f t="shared" ca="1" si="230"/>
        <v>-4.71431935920998+7.05547752004057i</v>
      </c>
      <c r="BH226" s="223" t="str">
        <f t="shared" ca="1" si="231"/>
        <v>5.05483662825998-6.81565820137872i</v>
      </c>
      <c r="BI226" s="223" t="str">
        <f t="shared" ca="1" si="232"/>
        <v>-5.38317635311416+6.55941936513379i</v>
      </c>
      <c r="BJ226" s="223" t="str">
        <f t="shared" ca="1" si="233"/>
        <v>5.69854753462968-6.28737831309566i</v>
      </c>
      <c r="BK226" s="223" t="str">
        <f t="shared" ca="1" si="234"/>
        <v>-6.00019041599442+6.00019041599751i</v>
      </c>
      <c r="BL226" s="223" t="str">
        <f t="shared" ca="1" si="235"/>
        <v>6.28737831309823-5.69854753462685i</v>
      </c>
      <c r="BM226" s="223" t="str">
        <f t="shared" ca="1" si="236"/>
        <v>-6.55941936513086+5.38317635311773i</v>
      </c>
      <c r="BN226" s="223" t="str">
        <f t="shared" ca="1" si="237"/>
        <v>6.81565820138114-5.05483662825671i</v>
      </c>
      <c r="BO226" s="223" t="str">
        <f t="shared" ca="1" si="238"/>
        <v>-7.055477520038+4.71431935921381i</v>
      </c>
      <c r="BP226" s="223" t="str">
        <f t="shared" ca="1" si="239"/>
        <v>7.27829957536696-4.36244488190197i</v>
      </c>
      <c r="BQ226" s="223" t="str">
        <f t="shared" ca="1" si="240"/>
        <v>-7.48358756951481+4.0000608927644i</v>
      </c>
      <c r="BR226" s="223" t="str">
        <f t="shared" ca="1" si="241"/>
        <v>7.670846945719-3.62804040657944i</v>
      </c>
      <c r="BS226" s="223" t="str">
        <f t="shared" ca="1" si="242"/>
        <v>-7.83962657974766+3.24727965326884i</v>
      </c>
      <c r="BT226" s="223" t="str">
        <f t="shared" ca="1" si="243"/>
        <v>7.98951986667231-2.85869591885321i</v>
      </c>
      <c r="BU226" s="223" t="str">
        <f t="shared" ca="1" si="244"/>
        <v>-8.12016570044184+2.46322533556872i</v>
      </c>
      <c r="BV226" s="223" t="str">
        <f t="shared" ca="1" si="245"/>
        <v>8.23124934379399-2.0618206267061i</v>
      </c>
      <c r="BW226" s="223" t="str">
        <f t="shared" ca="1" si="246"/>
        <v>-8.32250318650674+1.65544881135142i</v>
      </c>
      <c r="BX226" s="223" t="str">
        <f t="shared" ca="1" si="247"/>
        <v>8.39370739007642-1.24508887481827i</v>
      </c>
      <c r="BY226" s="223" t="str">
        <f t="shared" ca="1" si="248"/>
        <v>-8.44469041734277+0.831729410120214i</v>
      </c>
      <c r="BZ226" s="223" t="str">
        <f t="shared" ca="1" si="249"/>
        <v>8.4753294457254-0.416366236430918i</v>
      </c>
      <c r="CA226" s="223" t="str">
        <f t="shared" ca="1" si="250"/>
        <v>-8.48555066312256+2.66118877554299E-13i</v>
      </c>
      <c r="CB226" s="223" t="str">
        <f t="shared" ca="1" si="251"/>
        <v>8.47532944572542+0.416366236430627i</v>
      </c>
      <c r="CC226" s="223" t="str">
        <f t="shared" ca="1" si="252"/>
        <v>-8.4446904173428-0.831729410119924i</v>
      </c>
      <c r="CD226" s="223" t="str">
        <f t="shared" ca="1" si="253"/>
        <v>8.3937073900765+1.24508887481774i</v>
      </c>
      <c r="CE226" s="223" t="str">
        <f t="shared" ca="1" si="254"/>
        <v>-8.32250318650684-1.65544881135089i</v>
      </c>
      <c r="CF226" s="223" t="str">
        <f t="shared" ca="1" si="255"/>
        <v>8.23124934379406+2.06182062670582i</v>
      </c>
      <c r="CG226" s="223" t="str">
        <f t="shared" ca="1" si="256"/>
        <v>-8.12016570044192-2.46322533556844i</v>
      </c>
      <c r="CH226" s="223" t="str">
        <f t="shared" ca="1" si="257"/>
        <v>7.9895198666725+2.85869591885271i</v>
      </c>
      <c r="CI226" s="223" t="str">
        <f t="shared" ca="1" si="258"/>
        <v>-7.83962657974786-3.24727965326835i</v>
      </c>
      <c r="CJ226" s="223" t="str">
        <f t="shared" ca="1" si="259"/>
        <v>7.67084694571913+3.62804040657918i</v>
      </c>
      <c r="CK226" s="223" t="str">
        <f t="shared" ca="1" si="260"/>
        <v>-7.48358756951107-4.00006089277137i</v>
      </c>
      <c r="CL226" s="223" t="str">
        <f t="shared" ca="1" si="261"/>
        <v>7.27829957536724+4.36244488190152i</v>
      </c>
      <c r="CM226" s="223" t="str">
        <f t="shared" ca="1" si="262"/>
        <v>-7.05547752003816-4.71431935921357i</v>
      </c>
      <c r="CN226" s="223" t="str">
        <f t="shared" ca="1" si="263"/>
        <v>6.81565820138131+5.05483662825648i</v>
      </c>
      <c r="CO226" s="223" t="str">
        <f t="shared" ca="1" si="264"/>
        <v>-6.5594193651312-5.38317635311733i</v>
      </c>
      <c r="CP226" s="223" t="str">
        <f t="shared" ca="1" si="265"/>
        <v>6.28737831309859+5.69854753462645i</v>
      </c>
      <c r="CQ226" s="223" t="str">
        <f t="shared" ca="1" si="266"/>
        <v>-6.00019041599462-6.00019041599731i</v>
      </c>
      <c r="CR226" s="223" t="str">
        <f t="shared" ca="1" si="267"/>
        <v>5.69854753463008+6.2873783130953i</v>
      </c>
      <c r="CS226" s="223" t="str">
        <f t="shared" ca="1" si="268"/>
        <v>-5.38317635311458-6.55941936513345i</v>
      </c>
      <c r="CT226" s="223" t="str">
        <f t="shared" ca="1" si="269"/>
        <v>5.05483662826021+6.81565820137854i</v>
      </c>
      <c r="CU226" s="223" t="str">
        <f t="shared" ca="1" si="270"/>
        <v>-4.71431935921042-7.05547752004027i</v>
      </c>
      <c r="CV226" s="223" t="str">
        <f t="shared" ca="1" si="271"/>
        <v>4.36244488189847+7.27829957536907i</v>
      </c>
      <c r="CW226" s="223" t="str">
        <f t="shared" ca="1" si="272"/>
        <v>-4.00006089276803-7.48358756951286i</v>
      </c>
      <c r="CX226" s="223" t="str">
        <f t="shared" ca="1" si="273"/>
        <v>3.62804040657575+7.67084694572075i</v>
      </c>
      <c r="CY226" s="223" t="str">
        <f t="shared" ca="1" si="274"/>
        <v>-3.24727965327308-7.83962657974589i</v>
      </c>
      <c r="CZ226" s="223" t="str">
        <f t="shared" ca="1" si="275"/>
        <v>2.85869591884914+7.98951986667377i</v>
      </c>
      <c r="DA226" s="223" t="str">
        <f t="shared" ca="1" si="276"/>
        <v>-2.46322533557312-8.1201657004405i</v>
      </c>
      <c r="DB226" s="223" t="str">
        <f t="shared" ca="1" si="277"/>
        <v>2.06182062670236+8.23124934379493i</v>
      </c>
      <c r="DC226" s="223" t="str">
        <f t="shared" ca="1" si="278"/>
        <v>-1.65544881135568-8.32250318650589i</v>
      </c>
      <c r="DD226" s="223" t="str">
        <f t="shared" ca="1" si="279"/>
        <v>1.24508887481423+8.39370739007702i</v>
      </c>
      <c r="DE226" s="223" t="str">
        <f t="shared" ca="1" si="280"/>
        <v>-0.831729410124546-8.44469041734234i</v>
      </c>
      <c r="DF226" s="223" t="str">
        <f t="shared" ca="1" si="281"/>
        <v>0.416366236426836+8.4753294457256i</v>
      </c>
      <c r="DG226" s="223" t="str">
        <f t="shared" ca="1" si="282"/>
        <v>3.82136415149277E-12-8.48555066312256i</v>
      </c>
      <c r="DH226" s="223" t="str">
        <f t="shared" ca="1" si="283"/>
        <v>-0.416366236426279+8.47532944572563i</v>
      </c>
      <c r="DI226" s="223" t="str">
        <f t="shared" ca="1" si="284"/>
        <v>0.831729410123992-8.4446904173424i</v>
      </c>
      <c r="DJ226" s="223" t="str">
        <f t="shared" ca="1" si="285"/>
        <v>-1.24508887481368+8.3937073900771i</v>
      </c>
      <c r="DK226" s="223" t="str">
        <f t="shared" ca="1" si="286"/>
        <v>1.65544881135513-8.322503186506i</v>
      </c>
      <c r="DL226" s="223" t="str">
        <f t="shared" ca="1" si="287"/>
        <v>-2.06182062670136+8.23124934379517i</v>
      </c>
      <c r="DM226" s="223" t="str">
        <f t="shared" ca="1" si="288"/>
        <v>2.46322533557258-8.12016570044066i</v>
      </c>
      <c r="DN226" s="223" t="str">
        <f t="shared" ca="1" si="289"/>
        <v>-2.85869591884861+7.98951986667396i</v>
      </c>
      <c r="DO226" s="223" t="str">
        <f t="shared" ca="1" si="290"/>
        <v>3.24727965327212-7.83962657974629i</v>
      </c>
      <c r="DP226" s="223" t="str">
        <f t="shared" ca="1" si="291"/>
        <v>-3.62804040657524+7.67084694572099i</v>
      </c>
      <c r="DQ226" s="223" t="str">
        <f t="shared" ca="1" si="292"/>
        <v>4.00006089276754-7.48358756951313i</v>
      </c>
      <c r="DR226" s="223" t="str">
        <f t="shared" ca="1" si="293"/>
        <v>-4.36244488190503+7.27829957536514i</v>
      </c>
      <c r="DS226" s="223" t="str">
        <f t="shared" ca="1" si="294"/>
        <v>4.71431935920995-7.05547752004057i</v>
      </c>
      <c r="DT226" s="223" t="str">
        <f t="shared" ca="1" si="295"/>
        <v>-5.05483662825976+6.81565820137887i</v>
      </c>
      <c r="DU226" s="223" t="str">
        <f t="shared" ca="1" si="296"/>
        <v>5.38317635311414-6.55941936513381i</v>
      </c>
      <c r="DV226" s="223" t="str">
        <f t="shared" ca="1" si="297"/>
        <v>-5.69854753462966+6.28737831309568i</v>
      </c>
      <c r="DW226" s="223" t="str">
        <f t="shared" ca="1" si="298"/>
        <v>6.00019041599406-6.00019041599787i</v>
      </c>
      <c r="DX226" s="223" t="str">
        <f t="shared" ca="1" si="299"/>
        <v>-6.28737831309821+5.69854753462687i</v>
      </c>
      <c r="DY226" s="223" t="str">
        <f t="shared" ca="1" si="300"/>
        <v>6.55941936513069-5.38317635311794i</v>
      </c>
      <c r="DZ226" s="223" t="str">
        <f t="shared" ca="1" si="301"/>
        <v>-6.81565820138083+5.05483662825712i</v>
      </c>
      <c r="EA226" s="223" t="str">
        <f t="shared" ca="1" si="302"/>
        <v>7.05547752003785-4.71431935921404i</v>
      </c>
      <c r="EB226" s="223" t="str">
        <f t="shared" ca="1" si="303"/>
        <v>-7.27829957536683+4.3624448819022i</v>
      </c>
      <c r="EC226" s="223" t="str">
        <f t="shared" ca="1" si="304"/>
        <v>7.48358756951468-4.00006089276464i</v>
      </c>
      <c r="ED226" s="223" t="str">
        <f t="shared" ca="1" si="305"/>
        <v>-7.67084694571889+3.62804040657968i</v>
      </c>
      <c r="EE226" s="223" t="str">
        <f t="shared" ca="1" si="306"/>
        <v>7.83962657974755-3.24727965326909i</v>
      </c>
      <c r="EF226" s="223" t="str">
        <f t="shared" ca="1" si="307"/>
        <v>-7.98951986667231+2.85869591885323i</v>
      </c>
      <c r="EG226" s="223" t="str">
        <f t="shared" ca="1" si="308"/>
        <v>8.12016570044175-2.46322533556897i</v>
      </c>
      <c r="EH226" s="223" t="str">
        <f t="shared" ca="1" si="309"/>
        <v>-8.23124934379386+2.06182062670659i</v>
      </c>
      <c r="EI226" s="223" t="str">
        <f t="shared" ca="1" si="310"/>
        <v>8.32250318650673-1.65544881135144i</v>
      </c>
      <c r="EJ226" s="223" t="str">
        <f t="shared" ca="1" si="311"/>
        <v>-8.39370739007638+1.24508887481853i</v>
      </c>
      <c r="EK226" s="223" t="str">
        <f t="shared" ca="1" si="312"/>
        <v>8.44469041734272-0.831729410120719i</v>
      </c>
      <c r="EL226" s="223" t="str">
        <f t="shared" ca="1" si="313"/>
        <v>-8.47532944572582+0.416366236422511i</v>
      </c>
      <c r="EM226" s="223" t="str">
        <f t="shared" ca="1" si="314"/>
        <v>8.48555066312256-5.32237755108599E-13i</v>
      </c>
      <c r="EN226" s="223"/>
      <c r="EO226" s="223"/>
      <c r="EP226" s="223"/>
    </row>
    <row r="227" spans="1:146" ht="15" thickBot="1">
      <c r="A227" s="257">
        <f t="shared" si="181"/>
        <v>2.4804687500000018E-3</v>
      </c>
      <c r="B227" s="256">
        <v>127</v>
      </c>
      <c r="C227" s="230">
        <f t="shared" si="182"/>
        <v>25400</v>
      </c>
      <c r="D227" s="229">
        <f t="shared" si="315"/>
        <v>159592.90680236148</v>
      </c>
      <c r="E227" s="229" t="str">
        <f t="shared" si="316"/>
        <v>159592.906802361i</v>
      </c>
      <c r="F227" s="229" t="str">
        <f t="shared" si="320"/>
        <v>0.57872406256074-0.515972521124359i</v>
      </c>
      <c r="G227" s="229" t="str">
        <f t="shared" si="321"/>
        <v>-3.4439324631096+2.66000741100254i</v>
      </c>
      <c r="H227" s="229" t="str">
        <f t="shared" si="322"/>
        <v>0.0357754743762411-0.0037014290273096i</v>
      </c>
      <c r="I227" s="229" t="str">
        <f t="shared" si="317"/>
        <v>-0.00515627842807148-0.00826780741253069i</v>
      </c>
      <c r="J227" s="255" t="str">
        <f ca="1">IMPRODUCT(1/N_FFT2,ED100)</f>
        <v>0.0391503853109598+0.00571684088309996i</v>
      </c>
      <c r="K227" s="254" t="str">
        <f t="shared" ca="1" si="318"/>
        <v>-0.000154604547800036-0.000353165469199632i</v>
      </c>
      <c r="N227" s="246">
        <f t="shared" ca="1" si="185"/>
        <v>24.48554980940488</v>
      </c>
      <c r="O227" s="223">
        <f t="shared" ca="1" si="186"/>
        <v>8.4855498094048816</v>
      </c>
      <c r="P227" s="223" t="str">
        <f t="shared" ca="1" si="187"/>
        <v>-8.48299412044986-0.208245817015186i</v>
      </c>
      <c r="Q227" s="223" t="str">
        <f t="shared" ca="1" si="188"/>
        <v>8.47532859303627+0.416366194536926i</v>
      </c>
      <c r="R227" s="223" t="str">
        <f t="shared" ca="1" si="189"/>
        <v>-8.46255784459117-0.624235768632104i</v>
      </c>
      <c r="S227" s="223" t="str">
        <f t="shared" ca="1" si="190"/>
        <v>8.44468956773592+0.831729326441841i</v>
      </c>
      <c r="T227" s="223" t="str">
        <f t="shared" ca="1" si="191"/>
        <v>-8.42173452565231-1.03872188160596i</v>
      </c>
      <c r="U227" s="223" t="str">
        <f t="shared" ca="1" si="192"/>
        <v>8.39370654559938+1.2450887495489i</v>
      </c>
      <c r="V227" s="223" t="str">
        <f t="shared" ca="1" si="193"/>
        <v>-8.36062251058443-1.45070562258516i</v>
      </c>
      <c r="W227" s="223" t="str">
        <f t="shared" ca="1" si="194"/>
        <v>8.32250234919278+1.65544864480055i</v>
      </c>
      <c r="X227" s="223" t="str">
        <f t="shared" ca="1" si="195"/>
        <v>-8.27936902358436-1.85919448665355i</v>
      </c>
      <c r="Y227" s="223" t="str">
        <f t="shared" ca="1" si="196"/>
        <v>8.23124851566168+2.06182041926756i</v>
      </c>
      <c r="Z227" s="223" t="str">
        <f t="shared" ca="1" si="197"/>
        <v>-8.17816981141936-2.26320438835742i</v>
      </c>
      <c r="AA227" s="223" t="str">
        <f t="shared" ca="1" si="198"/>
        <v>8.12016488348435+2.46322508774956i</v>
      </c>
      <c r="AB227" s="223" t="str">
        <f t="shared" ca="1" si="199"/>
        <v>-8.05726867185582-2.66176203245558i</v>
      </c>
      <c r="AC227" s="223" t="str">
        <f t="shared" ca="1" si="200"/>
        <v>7.98951906286001+2.85869563124298i</v>
      </c>
      <c r="AD227" s="223" t="str">
        <f t="shared" ca="1" si="201"/>
        <v>-7.91695686632811-3.05390725867558i</v>
      </c>
      <c r="AE227" s="223" t="str">
        <f t="shared" ca="1" si="202"/>
        <v>7.83962579101433+3.24727932656772i</v>
      </c>
      <c r="AF227" s="223" t="str">
        <f t="shared" ca="1" si="203"/>
        <v>-7.75757241826621-3.43869535481797i</v>
      </c>
      <c r="AG227" s="223" t="str">
        <f t="shared" ca="1" si="204"/>
        <v>7.67084617396764+3.62804004156752i</v>
      </c>
      <c r="AH227" s="223" t="str">
        <f t="shared" ca="1" si="205"/>
        <v>-7.57949929876528-3.81519933265718i</v>
      </c>
      <c r="AI227" s="223" t="str">
        <f t="shared" ca="1" si="206"/>
        <v>7.48358681660145+4.00006049032764i</v>
      </c>
      <c r="AJ227" s="223" t="str">
        <f t="shared" ca="1" si="207"/>
        <v>-7.38316650156827-4.18251216113132i</v>
      </c>
      <c r="AK227" s="223" t="str">
        <f t="shared" ca="1" si="208"/>
        <v>7.27829884310888+4.36244444300339i</v>
      </c>
      <c r="AL227" s="223" t="str">
        <f t="shared" ca="1" si="209"/>
        <v>-7.16904700957958-4.53974895146519i</v>
      </c>
      <c r="AM227" s="223" t="str">
        <f t="shared" ca="1" si="210"/>
        <v>7.05547681019957+4.71431888491087i</v>
      </c>
      <c r="AN227" s="223" t="str">
        <f t="shared" ca="1" si="211"/>
        <v>-6.93765665541085-4.88604908893932i</v>
      </c>
      <c r="AO227" s="223" t="str">
        <f t="shared" ca="1" si="212"/>
        <v>6.8156575156682+5.05483611969833i</v>
      </c>
      <c r="AP227" s="223" t="str">
        <f t="shared" ca="1" si="213"/>
        <v>-6.68955287869186-5.22057830619143i</v>
      </c>
      <c r="AQ227" s="223" t="str">
        <f t="shared" ca="1" si="214"/>
        <v>6.5594187051999+5.38317581152287i</v>
      </c>
      <c r="AR227" s="223" t="str">
        <f t="shared" ca="1" si="215"/>
        <v>6.5594187051999+5.38317581152287i</v>
      </c>
      <c r="AS227" s="223" t="str">
        <f t="shared" ca="1" si="216"/>
        <v>6.28737768053417+5.69854696130619i</v>
      </c>
      <c r="AT227" s="223" t="str">
        <f t="shared" ca="1" si="217"/>
        <v>-6.14563469670077-5.85113063797066i</v>
      </c>
      <c r="AU227" s="223" t="str">
        <f t="shared" ca="1" si="218"/>
        <v>6.00018981232623+6.00018981232658i</v>
      </c>
      <c r="AV227" s="223" t="str">
        <f t="shared" ca="1" si="219"/>
        <v>-5.85113063797326-6.14563469669828i</v>
      </c>
      <c r="AW227" s="223" t="str">
        <f t="shared" ca="1" si="220"/>
        <v>5.6985469613051+6.28737768053516i</v>
      </c>
      <c r="AX227" s="223" t="str">
        <f t="shared" ca="1" si="221"/>
        <v>-5.54253069303615-6.42533338315168i</v>
      </c>
      <c r="AY227" s="223" t="str">
        <f t="shared" ca="1" si="222"/>
        <v>5.38317581151978+6.55941870520244i</v>
      </c>
      <c r="AZ227" s="223" t="str">
        <f t="shared" ca="1" si="223"/>
        <v>-5.22057830619094-6.68955287869225i</v>
      </c>
      <c r="BA227" s="223" t="str">
        <f t="shared" ca="1" si="224"/>
        <v>5.05483611970064+6.81565751566648i</v>
      </c>
      <c r="BB227" s="223" t="str">
        <f t="shared" ca="1" si="225"/>
        <v>-4.88604908893743-6.93765665541218i</v>
      </c>
      <c r="BC227" s="223" t="str">
        <f t="shared" ca="1" si="226"/>
        <v>4.71431888491105+7.05547681019946i</v>
      </c>
      <c r="BD227" s="223" t="str">
        <f t="shared" ca="1" si="227"/>
        <v>-4.53974895146833-7.16904700957759i</v>
      </c>
      <c r="BE227" s="223" t="str">
        <f t="shared" ca="1" si="228"/>
        <v>4.36244444300213+7.27829884310963i</v>
      </c>
      <c r="BF227" s="223" t="str">
        <f t="shared" ca="1" si="229"/>
        <v>-4.18251216113298-7.38316650156732i</v>
      </c>
      <c r="BG227" s="223" t="str">
        <f t="shared" ca="1" si="230"/>
        <v>4.00006049032481+7.48358681660297i</v>
      </c>
      <c r="BH227" s="223" t="str">
        <f t="shared" ca="1" si="231"/>
        <v>-3.81519933265657-7.57949929876559i</v>
      </c>
      <c r="BI227" s="223" t="str">
        <f t="shared" ca="1" si="232"/>
        <v>3.62804004157011+7.67084617396641i</v>
      </c>
      <c r="BJ227" s="223" t="str">
        <f t="shared" ca="1" si="233"/>
        <v>-3.43869535481591-7.75757241826711i</v>
      </c>
      <c r="BK227" s="223" t="str">
        <f t="shared" ca="1" si="234"/>
        <v>3.24727932656876+7.8396257910139i</v>
      </c>
      <c r="BL227" s="223" t="str">
        <f t="shared" ca="1" si="235"/>
        <v>-3.05390725867894-7.91695686632681i</v>
      </c>
      <c r="BM227" s="223" t="str">
        <f t="shared" ca="1" si="236"/>
        <v>2.85869563124154+7.98951906286053i</v>
      </c>
      <c r="BN227" s="223" t="str">
        <f t="shared" ca="1" si="237"/>
        <v>-2.66176203245756-8.05726867185516i</v>
      </c>
      <c r="BO227" s="223" t="str">
        <f t="shared" ca="1" si="238"/>
        <v>2.46322508774666+8.12016488348523i</v>
      </c>
      <c r="BP227" s="223" t="str">
        <f t="shared" ca="1" si="239"/>
        <v>-2.26320438835688-8.17816981141951i</v>
      </c>
      <c r="BQ227" s="223" t="str">
        <f t="shared" ca="1" si="240"/>
        <v>2.06182041927026+8.231248515661i</v>
      </c>
      <c r="BR227" s="223" t="str">
        <f t="shared" ca="1" si="241"/>
        <v>-1.8591944866513-8.27936902358487i</v>
      </c>
      <c r="BS227" s="223" t="str">
        <f t="shared" ca="1" si="242"/>
        <v>1.65544864480157+8.32250234919257i</v>
      </c>
      <c r="BT227" s="223" t="str">
        <f t="shared" ca="1" si="243"/>
        <v>-1.45070562258968-8.36062251058364i</v>
      </c>
      <c r="BU227" s="223" t="str">
        <f t="shared" ca="1" si="244"/>
        <v>1.24508874954757+8.39370654559959i</v>
      </c>
      <c r="BV227" s="223" t="str">
        <f t="shared" ca="1" si="245"/>
        <v>-1.03872188160793-8.42173452565207i</v>
      </c>
      <c r="BW227" s="223" t="str">
        <f t="shared" ca="1" si="246"/>
        <v>0.831729326438745+8.44468956773622i</v>
      </c>
      <c r="BX227" s="223" t="str">
        <f t="shared" ca="1" si="247"/>
        <v>-0.624235768632069-8.46255784459117i</v>
      </c>
      <c r="BY227" s="223" t="str">
        <f t="shared" ca="1" si="248"/>
        <v>0.416366194540059+8.47532859303611i</v>
      </c>
      <c r="BZ227" s="223" t="str">
        <f t="shared" ca="1" si="249"/>
        <v>-0.208245817012962-8.48299412044992i</v>
      </c>
      <c r="CA227" s="223" t="str">
        <f t="shared" ca="1" si="250"/>
        <v>1.18507427870908E-12+8.48554980940488i</v>
      </c>
      <c r="CB227" s="223" t="str">
        <f t="shared" ca="1" si="251"/>
        <v>0.208245817019272-8.48299412044976i</v>
      </c>
      <c r="CC227" s="223" t="str">
        <f t="shared" ca="1" si="252"/>
        <v>-0.416366194537932+8.47532859303622i</v>
      </c>
      <c r="CD227" s="223" t="str">
        <f t="shared" ca="1" si="253"/>
        <v>0.624235768629945-8.46255784459133i</v>
      </c>
      <c r="CE227" s="223" t="str">
        <f t="shared" ca="1" si="254"/>
        <v>-0.831729326445027+8.4446895677356i</v>
      </c>
      <c r="CF227" s="223" t="str">
        <f t="shared" ca="1" si="255"/>
        <v>1.03872188160581-8.42173452565233i</v>
      </c>
      <c r="CG227" s="223" t="str">
        <f t="shared" ca="1" si="256"/>
        <v>-1.24508874954522+8.39370654559993i</v>
      </c>
      <c r="CH227" s="223" t="str">
        <f t="shared" ca="1" si="257"/>
        <v>1.45070562258735-8.36062251058405i</v>
      </c>
      <c r="CI227" s="223" t="str">
        <f t="shared" ca="1" si="258"/>
        <v>-1.65544864479948+8.32250234919299i</v>
      </c>
      <c r="CJ227" s="223" t="str">
        <f t="shared" ca="1" si="259"/>
        <v>1.85919448665746-8.27936902358349i</v>
      </c>
      <c r="CK227" s="223" t="str">
        <f t="shared" ca="1" si="260"/>
        <v>-2.06182041926819+8.23124851566152i</v>
      </c>
      <c r="CL227" s="223" t="str">
        <f t="shared" ca="1" si="261"/>
        <v>2.26320438835482-8.17816981142008i</v>
      </c>
      <c r="CM227" s="223" t="str">
        <f t="shared" ca="1" si="262"/>
        <v>-2.46322508775246+8.12016488348347i</v>
      </c>
      <c r="CN227" s="223" t="str">
        <f t="shared" ca="1" si="263"/>
        <v>2.6617620324553-8.0572686718559i</v>
      </c>
      <c r="CO227" s="223" t="str">
        <f t="shared" ca="1" si="264"/>
        <v>-2.85869563123954+7.98951906286124i</v>
      </c>
      <c r="CP227" s="223" t="str">
        <f t="shared" ca="1" si="265"/>
        <v>3.05390725867695-7.91695686632758i</v>
      </c>
      <c r="CQ227" s="223" t="str">
        <f t="shared" ca="1" si="266"/>
        <v>-3.24727932656679+7.83962579101471i</v>
      </c>
      <c r="CR227" s="223" t="str">
        <f t="shared" ca="1" si="267"/>
        <v>3.43869535482168-7.75757241826456i</v>
      </c>
      <c r="CS227" s="223" t="str">
        <f t="shared" ca="1" si="268"/>
        <v>-3.62804004156798+7.67084617396742i</v>
      </c>
      <c r="CT227" s="223" t="str">
        <f t="shared" ca="1" si="269"/>
        <v>3.81519933265488-7.57949929876644i</v>
      </c>
      <c r="CU227" s="223" t="str">
        <f t="shared" ca="1" si="270"/>
        <v>-4.00006049033037+7.48358681659999i</v>
      </c>
      <c r="CV227" s="223" t="str">
        <f t="shared" ca="1" si="271"/>
        <v>4.18251216113113-7.38316650156838i</v>
      </c>
      <c r="CW227" s="223" t="str">
        <f t="shared" ca="1" si="272"/>
        <v>-4.36244444300031+7.27829884311073i</v>
      </c>
      <c r="CX227" s="223" t="str">
        <f t="shared" ca="1" si="273"/>
        <v>4.53974895146633-7.16904700957886i</v>
      </c>
      <c r="CY227" s="223" t="str">
        <f t="shared" ca="1" si="274"/>
        <v>-4.71431888490919+7.0554768102007i</v>
      </c>
      <c r="CZ227" s="223" t="str">
        <f t="shared" ca="1" si="275"/>
        <v>4.88604908894269-6.93765665540848i</v>
      </c>
      <c r="DA227" s="223" t="str">
        <f t="shared" ca="1" si="276"/>
        <v>-5.05483611969903+6.81565751566768i</v>
      </c>
      <c r="DB227" s="223" t="str">
        <f t="shared" ca="1" si="277"/>
        <v>5.22057830618907-6.68955287869371i</v>
      </c>
      <c r="DC227" s="223" t="str">
        <f t="shared" ca="1" si="278"/>
        <v>-5.38317581152466+6.55941870519843i</v>
      </c>
      <c r="DD227" s="223" t="str">
        <f t="shared" ca="1" si="279"/>
        <v>5.54253069303454-6.42533338315307i</v>
      </c>
      <c r="DE227" s="223" t="str">
        <f t="shared" ca="1" si="280"/>
        <v>-5.69854696130361+6.28737768053651i</v>
      </c>
      <c r="DF227" s="223" t="str">
        <f t="shared" ca="1" si="281"/>
        <v>5.85113063797163-6.14563469669983i</v>
      </c>
      <c r="DG227" s="223" t="str">
        <f t="shared" ca="1" si="282"/>
        <v>-6.00018981232523+6.00018981232758i</v>
      </c>
      <c r="DH227" s="223" t="str">
        <f t="shared" ca="1" si="283"/>
        <v>6.1456346967032-5.8511306379681i</v>
      </c>
      <c r="DI227" s="223" t="str">
        <f t="shared" ca="1" si="284"/>
        <v>-6.28737768053428+5.69854696130607i</v>
      </c>
      <c r="DJ227" s="223" t="str">
        <f t="shared" ca="1" si="285"/>
        <v>6.42533338315091-5.54253069303705i</v>
      </c>
      <c r="DK227" s="223" t="str">
        <f t="shared" ca="1" si="286"/>
        <v>-6.55941870520184+5.38317581152051i</v>
      </c>
      <c r="DL227" s="223" t="str">
        <f t="shared" ca="1" si="287"/>
        <v>6.68955287869167-5.22057830619168i</v>
      </c>
      <c r="DM227" s="223" t="str">
        <f t="shared" ca="1" si="288"/>
        <v>-6.8156575156657+5.05483611970169i</v>
      </c>
      <c r="DN227" s="223" t="str">
        <f t="shared" ca="1" si="289"/>
        <v>6.93765665541157-4.8860490889383i</v>
      </c>
      <c r="DO227" s="223" t="str">
        <f t="shared" ca="1" si="290"/>
        <v>-7.05547681019886+4.71431888491194i</v>
      </c>
      <c r="DP227" s="223" t="str">
        <f t="shared" ca="1" si="291"/>
        <v>7.16904700958148-4.5397489514622i</v>
      </c>
      <c r="DQ227" s="223" t="str">
        <f t="shared" ca="1" si="292"/>
        <v>-7.27829884310902+4.36244444300314i</v>
      </c>
      <c r="DR227" s="223" t="str">
        <f t="shared" ca="1" si="293"/>
        <v>7.38316650156674-4.18251216113402i</v>
      </c>
      <c r="DS227" s="223" t="str">
        <f t="shared" ca="1" si="294"/>
        <v>-7.48358681660252+4.00006049032564i</v>
      </c>
      <c r="DT227" s="223" t="str">
        <f t="shared" ca="1" si="295"/>
        <v>7.57949929876495-3.81519933265784i</v>
      </c>
      <c r="DU227" s="223" t="str">
        <f t="shared" ca="1" si="296"/>
        <v>-7.6708461739659+3.62804004157118i</v>
      </c>
      <c r="DV227" s="223" t="str">
        <f t="shared" ca="1" si="297"/>
        <v>7.75757241826673-3.43869535481677i</v>
      </c>
      <c r="DW227" s="223" t="str">
        <f t="shared" ca="1" si="298"/>
        <v>-7.83962579101354+3.24727932656963i</v>
      </c>
      <c r="DX227" s="223" t="str">
        <f t="shared" ca="1" si="299"/>
        <v>7.91695686632943-3.05390725867217i</v>
      </c>
      <c r="DY227" s="223" t="str">
        <f t="shared" ca="1" si="300"/>
        <v>-7.98951906286012+2.85869563124266i</v>
      </c>
      <c r="DZ227" s="223" t="str">
        <f t="shared" ca="1" si="301"/>
        <v>8.05726867185487-2.66176203245845i</v>
      </c>
      <c r="EA227" s="223" t="str">
        <f t="shared" ca="1" si="302"/>
        <v>-8.12016488348488+2.46322508774779i</v>
      </c>
      <c r="EB227" s="223" t="str">
        <f t="shared" ca="1" si="303"/>
        <v>8.17816981141919-2.26320438835802i</v>
      </c>
      <c r="EC227" s="223" t="str">
        <f t="shared" ca="1" si="304"/>
        <v>-8.23124851566283+2.06182041926299i</v>
      </c>
      <c r="ED227" s="223" t="str">
        <f t="shared" ca="1" si="305"/>
        <v>8.27936902358466-1.85919448665222i</v>
      </c>
      <c r="EE227" s="223" t="str">
        <f t="shared" ca="1" si="306"/>
        <v>-8.32250234919239+1.65544864480249i</v>
      </c>
      <c r="EF227" s="223" t="str">
        <f t="shared" ca="1" si="307"/>
        <v>8.36062251058492-1.45070562258229i</v>
      </c>
      <c r="EG227" s="223" t="str">
        <f t="shared" ca="1" si="308"/>
        <v>-8.39370654559944+1.2450887495485i</v>
      </c>
      <c r="EH227" s="223" t="str">
        <f t="shared" ca="1" si="309"/>
        <v>8.42173452565196-1.03872188160887i</v>
      </c>
      <c r="EI227" s="223" t="str">
        <f t="shared" ca="1" si="310"/>
        <v>-8.44468956773611+0.831729326439925i</v>
      </c>
      <c r="EJ227" s="223" t="str">
        <f t="shared" ca="1" si="311"/>
        <v>8.46255784459108-0.624235768633251i</v>
      </c>
      <c r="EK227" s="223" t="str">
        <f t="shared" ca="1" si="312"/>
        <v>-8.47532859303648+0.416366194532571i</v>
      </c>
      <c r="EL227" s="223" t="str">
        <f t="shared" ca="1" si="313"/>
        <v>8.48299412044988-0.208245817014388i</v>
      </c>
      <c r="EM227" s="223" t="str">
        <f t="shared" ca="1" si="314"/>
        <v>-8.48554980940488+2.37014855741816E-12i</v>
      </c>
      <c r="EN227" s="223"/>
      <c r="EO227" s="223"/>
      <c r="EP227" s="223"/>
    </row>
    <row r="228" spans="1:146" ht="15" thickBot="1">
      <c r="A228" s="257">
        <f t="shared" si="181"/>
        <v>2.5000000000000018E-3</v>
      </c>
      <c r="B228" s="256">
        <v>128</v>
      </c>
      <c r="C228" s="230">
        <f t="shared" si="182"/>
        <v>25600</v>
      </c>
      <c r="D228" s="229">
        <f t="shared" si="315"/>
        <v>160849.54386379741</v>
      </c>
      <c r="E228" s="229" t="str">
        <f t="shared" si="316"/>
        <v>160849.543863797i</v>
      </c>
      <c r="F228" s="229" t="str">
        <f t="shared" si="320"/>
        <v>0.575816534517786-0.517226875287976i</v>
      </c>
      <c r="G228" s="229" t="str">
        <f t="shared" si="321"/>
        <v>-3.41702921309447+2.66860584148137i</v>
      </c>
      <c r="H228" s="229" t="str">
        <f t="shared" si="322"/>
        <v>0.035774904298198-0.0036723227805178i</v>
      </c>
      <c r="I228" s="229" t="str">
        <f t="shared" si="317"/>
        <v>-0.0051294373628391-0.00836345490799479i</v>
      </c>
      <c r="J228" s="255" t="str">
        <f ca="1">IMPRODUCT(1/N_FFT2,EE100)</f>
        <v>0.0445904669982184-0.000048699687124368i</v>
      </c>
      <c r="K228" s="254" t="str">
        <f t="shared" ca="1" si="318"/>
        <v>-0.000229131305084403-0.000372680558071335i</v>
      </c>
      <c r="N228" s="246">
        <f t="shared" ca="1" si="185"/>
        <v>24.485536848986825</v>
      </c>
      <c r="O228" s="223">
        <f t="shared" ca="1" si="186"/>
        <v>8.4855368489868273</v>
      </c>
      <c r="P228" s="223" t="str">
        <f t="shared" ca="1" si="187"/>
        <v>-8.48553684898683-2.74179517169017E-14i</v>
      </c>
      <c r="Q228" s="223" t="str">
        <f t="shared" ca="1" si="188"/>
        <v>8.48553684898683-2.806747436344E-14i</v>
      </c>
      <c r="R228" s="223" t="str">
        <f t="shared" ca="1" si="189"/>
        <v>-8.48553684898683-3.11881270788191E-15i</v>
      </c>
      <c r="S228" s="223" t="str">
        <f t="shared" ca="1" si="190"/>
        <v>8.48553684898683-2.37015045739047E-13i</v>
      </c>
      <c r="T228" s="223" t="str">
        <f t="shared" ca="1" si="191"/>
        <v>-8.48553684898683+2.81195465756128E-13i</v>
      </c>
      <c r="U228" s="223" t="str">
        <f t="shared" ca="1" si="192"/>
        <v>8.48553684898683-3.5552256860857E-13i</v>
      </c>
      <c r="V228" s="223" t="str">
        <f t="shared" ca="1" si="193"/>
        <v>-8.48553684898683+4.14776330043333E-13i</v>
      </c>
      <c r="W228" s="223" t="str">
        <f t="shared" ca="1" si="194"/>
        <v>8.48553684898683+4.00223710747381E-13i</v>
      </c>
      <c r="X228" s="223" t="str">
        <f t="shared" ca="1" si="195"/>
        <v>-8.48553684898683-3.40969949312619E-13i</v>
      </c>
      <c r="Y228" s="223" t="str">
        <f t="shared" ca="1" si="196"/>
        <v>8.48553684898683+2.81716187877857E-13i</v>
      </c>
      <c r="Z228" s="223" t="str">
        <f t="shared" ca="1" si="197"/>
        <v>-8.48553684898683-2.22462426443096E-13i</v>
      </c>
      <c r="AA228" s="223" t="str">
        <f t="shared" ca="1" si="198"/>
        <v>8.48553684898683+1.33061982172972E-13i</v>
      </c>
      <c r="AB228" s="223" t="str">
        <f t="shared" ca="1" si="199"/>
        <v>-8.48553684898683-1.03954903573572E-13i</v>
      </c>
      <c r="AC228" s="223" t="str">
        <f t="shared" ca="1" si="200"/>
        <v>8.48553684898683+7.48478249741713E-14i</v>
      </c>
      <c r="AD228" s="223" t="str">
        <f t="shared" ca="1" si="201"/>
        <v>-8.48553684898683+1.45526192959516E-14i</v>
      </c>
      <c r="AE228" s="223" t="str">
        <f t="shared" ca="1" si="202"/>
        <v>8.48553684898683-4.36596978953522E-14i</v>
      </c>
      <c r="AF228" s="223" t="str">
        <f t="shared" ca="1" si="203"/>
        <v>-8.48553684898683+1.33060142165476E-13i</v>
      </c>
      <c r="AG228" s="223" t="str">
        <f t="shared" ca="1" si="204"/>
        <v>8.48553684898683-1.62167220764876E-13i</v>
      </c>
      <c r="AH228" s="223" t="str">
        <f t="shared" ca="1" si="205"/>
        <v>-8.48553684898683+2.51567665034998E-13i</v>
      </c>
      <c r="AI228" s="223" t="str">
        <f t="shared" ca="1" si="206"/>
        <v>8.48553684898683-2.806747436344E-13i</v>
      </c>
      <c r="AJ228" s="223" t="str">
        <f t="shared" ca="1" si="207"/>
        <v>-8.48553684898683+3.70075187904522E-13i</v>
      </c>
      <c r="AK228" s="223" t="str">
        <f t="shared" ca="1" si="208"/>
        <v>8.48553684898683+4.44924852886191E-13i</v>
      </c>
      <c r="AL228" s="223" t="str">
        <f t="shared" ca="1" si="209"/>
        <v>-8.48553684898683-4.1581777428679E-13i</v>
      </c>
      <c r="AM228" s="223" t="str">
        <f t="shared" ca="1" si="210"/>
        <v>8.48553684898683+2.66123964345945E-13i</v>
      </c>
      <c r="AN228" s="223" t="str">
        <f t="shared" ca="1" si="211"/>
        <v>-8.48553684898683-2.37016885746545E-13i</v>
      </c>
      <c r="AO228" s="223" t="str">
        <f t="shared" ca="1" si="212"/>
        <v>8.48553684898683+2.07909807147144E-13i</v>
      </c>
      <c r="AP228" s="223" t="str">
        <f t="shared" ca="1" si="213"/>
        <v>-8.48553684898683-1.78802728547743E-13i</v>
      </c>
      <c r="AQ228" s="223" t="str">
        <f t="shared" ca="1" si="214"/>
        <v>8.48553684898683+1.49695649948342E-13i</v>
      </c>
      <c r="AR228" s="223" t="str">
        <f t="shared" ca="1" si="215"/>
        <v>8.48553684898683+1.49695649948342E-13i</v>
      </c>
      <c r="AS228" s="223" t="str">
        <f t="shared" ca="1" si="216"/>
        <v>8.48553684898683-2.91052385919033E-14i</v>
      </c>
      <c r="AT228" s="223" t="str">
        <f t="shared" ca="1" si="217"/>
        <v>-8.48553684898683+5.82123171913038E-14i</v>
      </c>
      <c r="AU228" s="223" t="str">
        <f t="shared" ca="1" si="218"/>
        <v>8.48553684898683+3.28910908176975E-12i</v>
      </c>
      <c r="AV228" s="223" t="str">
        <f t="shared" ca="1" si="219"/>
        <v>-8.48553684898683-1.45120103304868E-12i</v>
      </c>
      <c r="AW228" s="223" t="str">
        <f t="shared" ca="1" si="220"/>
        <v>8.48553684898683-2.6612028433095E-13i</v>
      </c>
      <c r="AX228" s="223" t="str">
        <f t="shared" ca="1" si="221"/>
        <v>-8.48553684898683+1.98344160171057E-12i</v>
      </c>
      <c r="AY228" s="223" t="str">
        <f t="shared" ca="1" si="222"/>
        <v>8.48553684898683-3.82134965043165E-12i</v>
      </c>
      <c r="AZ228" s="223" t="str">
        <f t="shared" ca="1" si="223"/>
        <v>-8.48553684898683-3.0229869574313E-12i</v>
      </c>
      <c r="BA228" s="223" t="str">
        <f t="shared" ca="1" si="224"/>
        <v>8.48553684898683+1.18507890871023E-12i</v>
      </c>
      <c r="BB228" s="223" t="str">
        <f t="shared" ca="1" si="225"/>
        <v>-8.48553684898683+5.32242408669398E-13i</v>
      </c>
      <c r="BC228" s="223" t="str">
        <f t="shared" ca="1" si="226"/>
        <v>8.48553684898683-2.24956372604903E-12i</v>
      </c>
      <c r="BD228" s="223" t="str">
        <f t="shared" ca="1" si="227"/>
        <v>-8.48553684898683+3.96688504342865E-12i</v>
      </c>
      <c r="BE228" s="223" t="str">
        <f t="shared" ca="1" si="228"/>
        <v>8.48553684898683+2.63627810175141E-12i</v>
      </c>
      <c r="BF228" s="223" t="str">
        <f t="shared" ca="1" si="229"/>
        <v>-8.48553684898683-1.03954351571323E-12i</v>
      </c>
      <c r="BG228" s="223" t="str">
        <f t="shared" ca="1" si="230"/>
        <v>8.48553684898683-7.98364533007846E-13i</v>
      </c>
      <c r="BH228" s="223" t="str">
        <f t="shared" ca="1" si="231"/>
        <v>-8.48553684898683+2.63627258172892E-12i</v>
      </c>
      <c r="BI228" s="223" t="str">
        <f t="shared" ca="1" si="232"/>
        <v>8.48553684898683+4.20806402613404E-12i</v>
      </c>
      <c r="BJ228" s="223" t="str">
        <f t="shared" ca="1" si="233"/>
        <v>-8.48553684898683-2.37015597741296E-12i</v>
      </c>
      <c r="BK228" s="223" t="str">
        <f t="shared" ca="1" si="234"/>
        <v>8.48553684898683+5.3224792869189E-13i</v>
      </c>
      <c r="BL228" s="223" t="str">
        <f t="shared" ca="1" si="235"/>
        <v>-8.48553684898683+1.06448665734629E-12i</v>
      </c>
      <c r="BM228" s="223" t="str">
        <f t="shared" ca="1" si="236"/>
        <v>8.48553684898683-2.90239470606737E-12i</v>
      </c>
      <c r="BN228" s="223" t="str">
        <f t="shared" ca="1" si="237"/>
        <v>-8.48553684898683-3.94194190179559E-12i</v>
      </c>
      <c r="BO228" s="223" t="str">
        <f t="shared" ca="1" si="238"/>
        <v>8.48553684898683+2.10403385307452E-12i</v>
      </c>
      <c r="BP228" s="223" t="str">
        <f t="shared" ca="1" si="239"/>
        <v>-8.48553684898683-2.66125804353442E-13i</v>
      </c>
      <c r="BQ228" s="223" t="str">
        <f t="shared" ca="1" si="240"/>
        <v>8.48553684898683-1.33060878168474E-12i</v>
      </c>
      <c r="BR228" s="223" t="str">
        <f t="shared" ca="1" si="241"/>
        <v>-8.48553684898683+3.16851683040581E-12i</v>
      </c>
      <c r="BS228" s="223" t="str">
        <f t="shared" ca="1" si="242"/>
        <v>8.48553684898683+3.67581977745714E-12i</v>
      </c>
      <c r="BT228" s="223" t="str">
        <f t="shared" ca="1" si="243"/>
        <v>-8.48553684898683-1.83791172873607E-12i</v>
      </c>
      <c r="BU228" s="223" t="str">
        <f t="shared" ca="1" si="244"/>
        <v>8.48553684898683+3.68001499455093E-18i</v>
      </c>
      <c r="BV228" s="223" t="str">
        <f t="shared" ca="1" si="245"/>
        <v>-8.48553684898683+1.59673090602319E-12i</v>
      </c>
      <c r="BW228" s="223" t="str">
        <f t="shared" ca="1" si="246"/>
        <v>8.48553684898683-3.43463895474426E-12i</v>
      </c>
      <c r="BX228" s="223" t="str">
        <f t="shared" ca="1" si="247"/>
        <v>-8.48553684898683-3.1685241904358E-12i</v>
      </c>
      <c r="BY228" s="223" t="str">
        <f t="shared" ca="1" si="248"/>
        <v>8.48553684898683+1.57178960439762E-12i</v>
      </c>
      <c r="BZ228" s="223" t="str">
        <f t="shared" ca="1" si="249"/>
        <v>-8.48553684898683+2.66118444323453E-13i</v>
      </c>
      <c r="CA228" s="223" t="str">
        <f t="shared" ca="1" si="250"/>
        <v>8.48553684898683-1.86285303036164E-12i</v>
      </c>
      <c r="CB228" s="223" t="str">
        <f t="shared" ca="1" si="251"/>
        <v>-8.48553684898683+3.70076107908271E-12i</v>
      </c>
      <c r="CC228" s="223" t="str">
        <f t="shared" ca="1" si="252"/>
        <v>8.48553684898683+2.90240206609735E-12i</v>
      </c>
      <c r="CD228" s="223" t="str">
        <f t="shared" ca="1" si="253"/>
        <v>-8.48553684898683-1.30566748005917E-12i</v>
      </c>
      <c r="CE228" s="223" t="str">
        <f t="shared" ca="1" si="254"/>
        <v>8.48553684898683-5.32240568661901E-13i</v>
      </c>
      <c r="CF228" s="223" t="str">
        <f t="shared" ca="1" si="255"/>
        <v>-8.48553684898683+2.37014861738297E-12i</v>
      </c>
      <c r="CG228" s="223" t="str">
        <f t="shared" ca="1" si="256"/>
        <v>8.48553684898683-3.96688320342116E-12i</v>
      </c>
      <c r="CH228" s="223" t="str">
        <f t="shared" ca="1" si="257"/>
        <v>-8.48553684898683-2.63627994175891E-12i</v>
      </c>
      <c r="CI228" s="223" t="str">
        <f t="shared" ca="1" si="258"/>
        <v>8.48553684898683+1.03954535572072E-12i</v>
      </c>
      <c r="CJ228" s="223" t="str">
        <f t="shared" ca="1" si="259"/>
        <v>-8.48553684898683+7.98362693000348E-13i</v>
      </c>
      <c r="CK228" s="223" t="str">
        <f t="shared" ca="1" si="260"/>
        <v>8.48553684898683-2.63627074172142E-12i</v>
      </c>
      <c r="CL228" s="223" t="str">
        <f t="shared" ca="1" si="261"/>
        <v>-8.48553684898683-4.20806586614153E-12i</v>
      </c>
      <c r="CM228" s="223" t="str">
        <f t="shared" ca="1" si="262"/>
        <v>8.48553684898683+2.37015781742046E-12i</v>
      </c>
      <c r="CN228" s="223" t="str">
        <f t="shared" ca="1" si="263"/>
        <v>-8.48553684898683-7.73423231382277E-13i</v>
      </c>
      <c r="CO228" s="223" t="str">
        <f t="shared" ca="1" si="264"/>
        <v>8.48553684898683-1.0644848173388E-12i</v>
      </c>
      <c r="CP228" s="223" t="str">
        <f t="shared" ca="1" si="265"/>
        <v>-8.48553684898683+2.90239286605986E-12i</v>
      </c>
      <c r="CQ228" s="223" t="str">
        <f t="shared" ca="1" si="266"/>
        <v>8.48553684898683+3.94194374180308E-12i</v>
      </c>
      <c r="CR228" s="223" t="str">
        <f t="shared" ca="1" si="267"/>
        <v>-8.48553684898683-2.10403569308201E-12i</v>
      </c>
      <c r="CS228" s="223" t="str">
        <f t="shared" ca="1" si="268"/>
        <v>8.48553684898683+2.6612764436094E-13i</v>
      </c>
      <c r="CT228" s="223" t="str">
        <f t="shared" ca="1" si="269"/>
        <v>-8.48553684898683+1.57178040436013E-12i</v>
      </c>
      <c r="CU228" s="223" t="str">
        <f t="shared" ca="1" si="270"/>
        <v>8.48553684898683-2.92734152771543E-12i</v>
      </c>
      <c r="CV228" s="223" t="str">
        <f t="shared" ca="1" si="271"/>
        <v>-8.48553684898683-3.43464815478175E-12i</v>
      </c>
      <c r="CW228" s="223" t="str">
        <f t="shared" ca="1" si="272"/>
        <v>8.48553684898683+2.07908703142645E-12i</v>
      </c>
      <c r="CX228" s="223" t="str">
        <f t="shared" ca="1" si="273"/>
        <v>-8.48553684898683-2.41178982705381E-13i</v>
      </c>
      <c r="CY228" s="223" t="str">
        <f t="shared" ca="1" si="274"/>
        <v>8.48553684898683-1.59672906601569E-12i</v>
      </c>
      <c r="CZ228" s="223" t="str">
        <f t="shared" ca="1" si="275"/>
        <v>-8.48553684898683+3.43463711473676E-12i</v>
      </c>
      <c r="DA228" s="223" t="str">
        <f t="shared" ca="1" si="276"/>
        <v>8.48553684898683+3.40969949312619E-12i</v>
      </c>
      <c r="DB228" s="223" t="str">
        <f t="shared" ca="1" si="277"/>
        <v>-8.48553684898683-1.57179144440512E-12i</v>
      </c>
      <c r="DC228" s="223" t="str">
        <f t="shared" ca="1" si="278"/>
        <v>8.48553684898683-2.66116604315956E-13i</v>
      </c>
      <c r="DD228" s="223" t="str">
        <f t="shared" ca="1" si="279"/>
        <v>-8.48553684898683+2.10402465303703E-12i</v>
      </c>
      <c r="DE228" s="223" t="str">
        <f t="shared" ca="1" si="280"/>
        <v>8.48553684898683-3.45958577639232E-12i</v>
      </c>
      <c r="DF228" s="223" t="str">
        <f t="shared" ca="1" si="281"/>
        <v>-8.48553684898683-2.90240390610485E-12i</v>
      </c>
      <c r="DG228" s="223" t="str">
        <f t="shared" ca="1" si="282"/>
        <v>8.48553684898683+1.06449585738378E-12i</v>
      </c>
      <c r="DH228" s="223" t="str">
        <f t="shared" ca="1" si="283"/>
        <v>-8.48553684898683+2.91065265971514E-13i</v>
      </c>
      <c r="DI228" s="223" t="str">
        <f t="shared" ca="1" si="284"/>
        <v>8.48553684898683-2.12897331469259E-12i</v>
      </c>
      <c r="DJ228" s="223" t="str">
        <f t="shared" ca="1" si="285"/>
        <v>-8.48553684898683+3.96688136341366E-12i</v>
      </c>
      <c r="DK228" s="223" t="str">
        <f t="shared" ca="1" si="286"/>
        <v>8.48553684898683+2.87745524444929E-12i</v>
      </c>
      <c r="DL228" s="223" t="str">
        <f t="shared" ca="1" si="287"/>
        <v>-8.48553684898683-1.03954719572822E-12i</v>
      </c>
      <c r="DM228" s="223" t="str">
        <f t="shared" ca="1" si="288"/>
        <v>8.48553684898683-7.98360852992851E-13i</v>
      </c>
      <c r="DN228" s="223" t="str">
        <f t="shared" ca="1" si="289"/>
        <v>-8.48553684898683+2.63626890171393E-12i</v>
      </c>
      <c r="DO228" s="223" t="str">
        <f t="shared" ca="1" si="290"/>
        <v>8.48553684898683-4.47417695043499E-12i</v>
      </c>
      <c r="DP228" s="223" t="str">
        <f t="shared" ca="1" si="291"/>
        <v>-8.48553684898683-2.37015965742796E-12i</v>
      </c>
      <c r="DQ228" s="223" t="str">
        <f t="shared" ca="1" si="292"/>
        <v>8.48553684898683+5.32251608706884E-13i</v>
      </c>
      <c r="DR228" s="223" t="str">
        <f t="shared" ca="1" si="293"/>
        <v>-8.48553684898683+8.23309514648409E-13i</v>
      </c>
      <c r="DS228" s="223" t="str">
        <f t="shared" ca="1" si="294"/>
        <v>8.48553684898683-2.66121756336948E-12i</v>
      </c>
      <c r="DT228" s="223" t="str">
        <f t="shared" ca="1" si="295"/>
        <v>-8.48553684898683-3.7007721191277E-12i</v>
      </c>
      <c r="DU228" s="223" t="str">
        <f t="shared" ca="1" si="296"/>
        <v>8.48553684898683+2.3452109957724E-12i</v>
      </c>
      <c r="DV228" s="223" t="str">
        <f t="shared" ca="1" si="297"/>
        <v>-8.48553684898683-5.07302947051326E-13i</v>
      </c>
      <c r="DW228" s="223" t="str">
        <f t="shared" ca="1" si="298"/>
        <v>8.48553684898683-1.33060510166975E-12i</v>
      </c>
      <c r="DX228" s="223" t="str">
        <f t="shared" ca="1" si="299"/>
        <v>-8.48553684898683+3.16851315039082E-12i</v>
      </c>
      <c r="DY228" s="223" t="str">
        <f t="shared" ca="1" si="300"/>
        <v>8.48553684898683+3.67582345747213E-12i</v>
      </c>
      <c r="DZ228" s="223" t="str">
        <f t="shared" ca="1" si="301"/>
        <v>-8.48553684898683-1.83791540875106E-12i</v>
      </c>
      <c r="EA228" s="223" t="str">
        <f t="shared" ca="1" si="302"/>
        <v>8.48553684898683+7.36002998910186E-18i</v>
      </c>
      <c r="EB228" s="223" t="str">
        <f t="shared" ca="1" si="303"/>
        <v>-8.48553684898683+1.83790068869109E-12i</v>
      </c>
      <c r="EC228" s="223" t="str">
        <f t="shared" ca="1" si="304"/>
        <v>8.48553684898683-3.19346181204637E-12i</v>
      </c>
      <c r="ED228" s="223" t="str">
        <f t="shared" ca="1" si="305"/>
        <v>-8.48553684898683-3.1685278704508E-12i</v>
      </c>
      <c r="EE228" s="223" t="str">
        <f t="shared" ca="1" si="306"/>
        <v>8.48553684898683+1.8129667470955E-12i</v>
      </c>
      <c r="EF228" s="223" t="str">
        <f t="shared" ca="1" si="307"/>
        <v>-8.48553684898683+2.49413016255689E-14i</v>
      </c>
      <c r="EG228" s="223" t="str">
        <f t="shared" ca="1" si="308"/>
        <v>8.48553684898683-1.86284935034664E-12i</v>
      </c>
      <c r="EH228" s="223" t="str">
        <f t="shared" ca="1" si="309"/>
        <v>-8.48553684898683+3.70075739906772E-12i</v>
      </c>
      <c r="EI228" s="223" t="str">
        <f t="shared" ca="1" si="310"/>
        <v>8.48553684898683+3.14357920879524E-12i</v>
      </c>
      <c r="EJ228" s="223" t="str">
        <f t="shared" ca="1" si="311"/>
        <v>-8.48553684898683-1.30567116007416E-12i</v>
      </c>
      <c r="EK228" s="223" t="str">
        <f t="shared" ca="1" si="312"/>
        <v>8.48553684898683-5.32236888646906E-13i</v>
      </c>
      <c r="EL228" s="223" t="str">
        <f t="shared" ca="1" si="313"/>
        <v>-8.48553684898683+2.37014493736798E-12i</v>
      </c>
      <c r="EM228" s="223" t="str">
        <f t="shared" ca="1" si="314"/>
        <v>8.48553684898683-3.72570606072327E-12i</v>
      </c>
      <c r="EN228" s="223"/>
      <c r="EO228" s="223"/>
      <c r="EP228" s="223"/>
    </row>
    <row r="229" spans="1:146" ht="15" thickBot="1">
      <c r="A229" s="257">
        <f t="shared" ref="A229:A292" si="323">A228+Div_Nt_load2</f>
        <v>2.5195312500000018E-3</v>
      </c>
      <c r="B229" s="256">
        <v>129</v>
      </c>
      <c r="C229" s="230">
        <f t="shared" ref="C229:C292" si="324">C228+1/time_load2</f>
        <v>25800</v>
      </c>
      <c r="D229" s="229">
        <f t="shared" si="315"/>
        <v>162106.18092523332</v>
      </c>
      <c r="E229" s="229" t="str">
        <f t="shared" si="316"/>
        <v>162106.180925233i</v>
      </c>
      <c r="F229" s="229" t="str">
        <f t="shared" ref="F229:F237" si="325">IF(freq_ratio2&gt;1,IMPRODUCT(Kth_2/(2/rload2-Kfeed2/Gdc_ccm2),IMDIV(COMPLEX(1,Rc_2*Coutput2*microF2*miliOhm2*D229),IMSUM(1,IMPRODUCT(E229,1/omega1_2),IMPRODUCT(E229,E229,1/omega2_2),IMPRODUCT(E229,E229,E229,1/omega3_2)))),IMPRODUCT(Kth_2/(2/rload2-Kfeed2/Gdc_dcm2),(IMDIV(COMPLEX(1,Rc_2*Coutput2*microF2*miliOhm2*D229),IMSUM(1,IMDIV(E229,omegat2),IMDIV(IMPRODUCT(E229,E229),omegapole0^2*(1-2*Gdc_dcm2/(Kfeed2*rload2))))))))</f>
        <v>0.572903389119892-0.518466719365135i</v>
      </c>
      <c r="G229" s="229" t="str">
        <f t="shared" ref="G229:G237" si="326">IMPRODUCT(IMPRODUCT(-currentransferratio2*RFB_2/(Rfeedforward2),IMDIV(COMPLEX(1,(Rfeedforward2*kiliOhm2+q_Rz_Cz_2*Rzero2)*q_Rz_Cz_2*Czero2*nanoF2*D229),IMPRODUCT(COMPLEX(1,q_Rz_Cz_2*Rzero2*Czero2*nanoF2*D229),COMPLEX(1,D229/(2*PI()*F_roll2*kilihertz2))))),IMSUM(feedtype2,IMDIV(COMPLEX(1,Rvolt2*Cvolt2*nanoF2*kiliOhm2*D229),IMPRODUCT(Rupper2*kiliOhm2*(Cvolt2*nanoF2+Cforward2*picoF2),COMPLEX(1,Rvolt2*Cvolt2*Cforward2*picoF2*nanoF2*kiliOhm2*D229/(Cvolt2*nanoF2+Cforward2*picoF2)),E229))))</f>
        <v>-3.39026954221705+2.67682433004325i</v>
      </c>
      <c r="H229" s="229" t="str">
        <f t="shared" si="322"/>
        <v>0.0357743418707923-0.00364366155851255i</v>
      </c>
      <c r="I229" s="229" t="str">
        <f t="shared" si="317"/>
        <v>-0.005102415385671-0.00845952910832344i</v>
      </c>
      <c r="J229" s="255" t="str">
        <f ca="1">IMPRODUCT(1/N_FFT2,ED100)</f>
        <v>0.0391503853109598+0.00571684088309996i</v>
      </c>
      <c r="K229" s="254" t="str">
        <f t="shared" ca="1" si="318"/>
        <v>-0.000151399746507352-0.000360363521019505i</v>
      </c>
      <c r="N229" s="246">
        <f t="shared" ref="N229:N292" ca="1" si="327">Ioutput2+O229</f>
        <v>24.485511777234127</v>
      </c>
      <c r="O229" s="223">
        <f t="shared" ref="O229:O292" ca="1" si="328">I_step2*(th_2/time_load2-0.5)+2*I_step2*(th_2/time_load2)*SUMPRODUCT((SIN(ROW(INDIRECT(1&amp;":"&amp;N_FFT2))*PI()*th_2/time_load2)/(ROW(INDIRECT(1&amp;":"&amp;N_FFT2))*PI()*th_2/time_load2))*(SIN(ROW(INDIRECT(1&amp;":"&amp;N_FFT2))*PI()*transient2/time_load2)/(ROW(INDIRECT(1&amp;":"&amp;N_FFT2))*PI()*transient2/time_load2))*COS(ROW(INDIRECT(1&amp;":"&amp;N_FFT2))*2*PI()*Div_Nt_load2*B229/time_load2-ROW(INDIRECT(1&amp;":"&amp;N_FFT2))*PI()*(time_load2-transient2)/time_load2))</f>
        <v>8.4855117772341266</v>
      </c>
      <c r="P229" s="223" t="str">
        <f t="shared" ref="P229:P292" ca="1" si="329">IMPRODUCT(O229,IMEXP(COMPLEX(0,-2*PI()*1*B229/Nt_load2)))</f>
        <v>-8.48295609973368+0.208244883658938i</v>
      </c>
      <c r="Q229" s="223" t="str">
        <f t="shared" ref="Q229:Q292" ca="1" si="330">IMPRODUCT(O229,IMEXP(COMPLEX(0,-2*PI()*2*B229/Nt_load2)))</f>
        <v>8.47529060667692-0.416364328386821i</v>
      </c>
      <c r="R229" s="223" t="str">
        <f t="shared" ref="R229:R292" ca="1" si="331">IMPRODUCT(O229,IMEXP(COMPLEX(0,-2*PI()*3*B229/Nt_load2)))</f>
        <v>-8.46251991547022+0.624232970812069i</v>
      </c>
      <c r="S229" s="223" t="str">
        <f t="shared" ref="S229:S292" ca="1" si="332">IMPRODUCT(O229,IMEXP(COMPLEX(0,-2*PI()*4*B229/Nt_load2)))</f>
        <v>8.44465171870041-0.831725598637679i</v>
      </c>
      <c r="T229" s="223" t="str">
        <f t="shared" ref="T229:T292" ca="1" si="333">IMPRODUCT(O229,IMEXP(COMPLEX(0,-2*PI()*5*B229/Nt_load2)))</f>
        <v>-8.42169677950121+1.03871722606198i</v>
      </c>
      <c r="U229" s="223" t="str">
        <f t="shared" ref="U229:U292" ca="1" si="334">IMPRODUCT(O229,IMEXP(COMPLEX(0,-2*PI()*6*B229/Nt_load2)))</f>
        <v>8.39366892506948-1.24508316907028i</v>
      </c>
      <c r="V229" s="223" t="str">
        <f t="shared" ref="V229:V292" ca="1" si="335">IMPRODUCT(O229,IMEXP(COMPLEX(0,-2*PI()*7*B229/Nt_load2)))</f>
        <v>-8.3605850383369+1.45069912053337i</v>
      </c>
      <c r="W229" s="223" t="str">
        <f t="shared" ref="W229:W292" ca="1" si="336">IMPRODUCT(O229,IMEXP(COMPLEX(0,-2*PI()*8*B229/Nt_load2)))</f>
        <v>8.3224650477995-1.65544122509218i</v>
      </c>
      <c r="X229" s="223" t="str">
        <f t="shared" ref="X229:X292" ca="1" si="337">IMPRODUCT(O229,IMEXP(COMPLEX(0,-2*PI()*9*B229/Nt_load2)))</f>
        <v>-8.2793319155143+1.85918615375796i</v>
      </c>
      <c r="Y229" s="223" t="str">
        <f t="shared" ref="Y229:Y292" ca="1" si="338">IMPRODUCT(O229,IMEXP(COMPLEX(0,-2*PI()*10*B229/Nt_load2)))</f>
        <v>8.23121162326756-2.06181117820332i</v>
      </c>
      <c r="Z229" s="223" t="str">
        <f t="shared" ref="Z229:Z292" ca="1" si="339">IMPRODUCT(O229,IMEXP(COMPLEX(0,-2*PI()*11*B229/Nt_load2)))</f>
        <v>-8.17813315692357+2.26319424469185i</v>
      </c>
      <c r="AA229" s="223" t="str">
        <f t="shared" ref="AA229:AA292" ca="1" si="340">IMPRODUCT(O229,IMEXP(COMPLEX(0,-2*PI()*12*B229/Nt_load2)))</f>
        <v>8.12012848896595-2.46321404759364i</v>
      </c>
      <c r="AB229" s="223" t="str">
        <f t="shared" ref="AB229:AB292" ca="1" si="341">IMPRODUCT(O229,IMEXP(COMPLEX(0,-2*PI()*13*B229/Nt_load2)))</f>
        <v>-8.05723255923798+2.66175010245786i</v>
      </c>
      <c r="AC229" s="223" t="str">
        <f t="shared" ref="AC229:AC292" ca="1" si="342">IMPRODUCT(O229,IMEXP(COMPLEX(0,-2*PI()*14*B229/Nt_load2)))</f>
        <v>7.98948325389538-2.85868281859046i</v>
      </c>
      <c r="AD229" s="223" t="str">
        <f t="shared" ref="AD229:AD292" ca="1" si="343">IMPRODUCT(O229,IMEXP(COMPLEX(0,-2*PI()*15*B229/Nt_load2)))</f>
        <v>-7.91692138258666+3.05389357108612i</v>
      </c>
      <c r="AE229" s="223" t="str">
        <f t="shared" ref="AE229:AE292" ca="1" si="344">IMPRODUCT(O229,IMEXP(COMPLEX(0,-2*PI()*16*B229/Nt_load2)))</f>
        <v>7.83959065387014-3.24726477228621i</v>
      </c>
      <c r="AF229" s="223" t="str">
        <f t="shared" ref="AF229:AF292" ca="1" si="345">IMPRODUCT(O229,IMEXP(COMPLEX(0,-2*PI()*17*B229/Nt_load2)))</f>
        <v>-7.75753764888456+3.43867994261136i</v>
      </c>
      <c r="AG229" s="223" t="str">
        <f t="shared" ref="AG229:AG292" ca="1" si="346">IMPRODUCT(O229,IMEXP(COMPLEX(0,-2*PI()*18*B229/Nt_load2)))</f>
        <v>7.67081179329268-3.62802378071878i</v>
      </c>
      <c r="AH229" s="223" t="str">
        <f t="shared" ref="AH229:AH292" ca="1" si="347">IMPRODUCT(O229,IMEXP(COMPLEX(0,-2*PI()*19*B229/Nt_load2)))</f>
        <v>-7.57946532750629+3.81518223296201i</v>
      </c>
      <c r="AI229" s="223" t="str">
        <f t="shared" ref="AI229:AI292" ca="1" si="348">IMPRODUCT(O229,IMEXP(COMPLEX(0,-2*PI()*20*B229/Nt_load2)))</f>
        <v>7.48355327522107-4.00004256208695i</v>
      </c>
      <c r="AJ229" s="223" t="str">
        <f t="shared" ref="AJ229:AJ292" ca="1" si="349">IMPRODUCT(O229,IMEXP(COMPLEX(0,-2*PI()*21*B229/Nt_load2)))</f>
        <v>-7.3831334102713+4.18249341514302i</v>
      </c>
      <c r="AK229" s="223" t="str">
        <f t="shared" ref="AK229:AK292" ca="1" si="350">IMPRODUCT(O229,IMEXP(COMPLEX(0,-2*PI()*22*B229/Nt_load2)))</f>
        <v>7.27826622182795-4.36242489055999i</v>
      </c>
      <c r="AL229" s="223" t="str">
        <f t="shared" ref="AL229:AL292" ca="1" si="351">IMPRODUCT(O229,IMEXP(COMPLEX(0,-2*PI()*23*B229/Nt_load2)))</f>
        <v>-7.16901487796445+4.53972860434447i</v>
      </c>
      <c r="AM229" s="223" t="str">
        <f t="shared" ref="AM229:AM292" ca="1" si="352">IMPRODUCT(O229,IMEXP(COMPLEX(0,-2*PI()*24*B229/Nt_load2)))</f>
        <v>7.05544518760567-4.71429775536835i</v>
      </c>
      <c r="AN229" s="223" t="str">
        <f t="shared" ref="AN229:AN292" ca="1" si="353">IMPRODUCT(O229,IMEXP(COMPLEX(0,-2*PI()*25*B229/Nt_load2)))</f>
        <v>-6.93762556088549+4.88602718970407i</v>
      </c>
      <c r="AO229" s="223" t="str">
        <f t="shared" ref="AO229:AO292" ca="1" si="354">IMPRODUCT(O229,IMEXP(COMPLEX(0,-2*PI()*26*B229/Nt_load2)))</f>
        <v>6.81562696794195-5.05481346396102i</v>
      </c>
      <c r="AP229" s="223" t="str">
        <f t="shared" ref="AP229:AP292" ca="1" si="355">IMPRODUCT(O229,IMEXP(COMPLEX(0,-2*PI()*27*B229/Nt_load2)))</f>
        <v>-6.68952289616606+5.22055490759834i</v>
      </c>
      <c r="AQ229" s="223" t="str">
        <f t="shared" ref="AQ229:AQ292" ca="1" si="356">IMPRODUCT(O229,IMEXP(COMPLEX(0,-2*PI()*28*B229/Nt_load2)))</f>
        <v>6.55938930593445-5.38315168416902i</v>
      </c>
      <c r="AR229" s="223" t="str">
        <f t="shared" ref="AR229:AR292" ca="1" si="357">IMPRODUCT(O229,IMEXP(COMPLEX(0,-2*PI()*28*B229/Nt_load2)))</f>
        <v>6.55938930593445-5.38315168416902i</v>
      </c>
      <c r="AS229" s="223" t="str">
        <f t="shared" ref="AS229:AS292" ca="1" si="358">IMPRODUCT(O229,IMEXP(COMPLEX(0,-2*PI()*30*B229/Nt_load2)))</f>
        <v>6.28734950055441-5.69852142046139i</v>
      </c>
      <c r="AT229" s="223" t="str">
        <f t="shared" ref="AT229:AT292" ca="1" si="359">IMPRODUCT(O229,IMEXP(COMPLEX(0,-2*PI()*31*B229/Nt_load2)))</f>
        <v>-6.14560715201196+5.851104413247i</v>
      </c>
      <c r="AU229" s="223" t="str">
        <f t="shared" ref="AU229:AU292" ca="1" si="360">IMPRODUCT(O229,IMEXP(COMPLEX(0,-2*PI()*32*B229/Nt_load2)))</f>
        <v>6.00016291951958-6.00016291952154i</v>
      </c>
      <c r="AV229" s="223" t="str">
        <f t="shared" ref="AV229:AV292" ca="1" si="361">IMPRODUCT(O229,IMEXP(COMPLEX(0,-2*PI()*33*B229/Nt_load2)))</f>
        <v>-5.85110441324559+6.1456071520133i</v>
      </c>
      <c r="AW229" s="223" t="str">
        <f t="shared" ref="AW229:AW292" ca="1" si="362">IMPRODUCT(O229,IMEXP(COMPLEX(0,-2*PI()*34*B229/Nt_load2)))</f>
        <v>5.69852142045986-6.28734950055579i</v>
      </c>
      <c r="AX229" s="223" t="str">
        <f t="shared" ref="AX229:AX292" ca="1" si="363">IMPRODUCT(O229,IMEXP(COMPLEX(0,-2*PI()*35*B229/Nt_load2)))</f>
        <v>-5.54250585145196+6.4253045848582i</v>
      </c>
      <c r="AY229" s="223" t="str">
        <f t="shared" ref="AY229:AY292" ca="1" si="364">IMPRODUCT(O229,IMEXP(COMPLEX(0,-2*PI()*36*B229/Nt_load2)))</f>
        <v>5.38315168416678-6.55938930593629i</v>
      </c>
      <c r="AZ229" s="223" t="str">
        <f t="shared" ref="AZ229:AZ292" ca="1" si="365">IMPRODUCT(O229,IMEXP(COMPLEX(0,-2*PI()*37*B229/Nt_load2)))</f>
        <v>-5.22055490759605+6.68952289616785i</v>
      </c>
      <c r="BA229" s="223" t="str">
        <f t="shared" ref="BA229:BA292" ca="1" si="366">IMPRODUCT(O229,IMEXP(COMPLEX(0,-2*PI()*38*B229/Nt_load2)))</f>
        <v>5.0548134639581-6.81562696794411i</v>
      </c>
      <c r="BB229" s="223" t="str">
        <f t="shared" ref="BB229:BB292" ca="1" si="367">IMPRODUCT(O229,IMEXP(COMPLEX(0,-2*PI()*39*B229/Nt_load2)))</f>
        <v>-4.8860271897011+6.93762556088757i</v>
      </c>
      <c r="BC229" s="223" t="str">
        <f t="shared" ref="BC229:BC292" ca="1" si="368">IMPRODUCT(O229,IMEXP(COMPLEX(0,-2*PI()*40*B229/Nt_load2)))</f>
        <v>4.71429775536534-7.05544518760768i</v>
      </c>
      <c r="BD229" s="223" t="str">
        <f t="shared" ref="BD229:BD292" ca="1" si="369">IMPRODUCT(O229,IMEXP(COMPLEX(0,-2*PI()*41*B229/Nt_load2)))</f>
        <v>-4.53972860434772+7.1690148779624i</v>
      </c>
      <c r="BE229" s="223" t="str">
        <f t="shared" ref="BE229:BE292" ca="1" si="370">IMPRODUCT(O229,IMEXP(COMPLEX(0,-2*PI()*42*B229/Nt_load2)))</f>
        <v>4.3624248905633-7.27826622182597i</v>
      </c>
      <c r="BF229" s="223" t="str">
        <f t="shared" ref="BF229:BF292" ca="1" si="371">IMPRODUCT(O229,IMEXP(COMPLEX(0,-2*PI()*43*B229/Nt_load2)))</f>
        <v>-4.18249341514637+7.38313341026941i</v>
      </c>
      <c r="BG229" s="223" t="str">
        <f t="shared" ref="BG229:BG292" ca="1" si="372">IMPRODUCT(O229,IMEXP(COMPLEX(0,-2*PI()*44*B229/Nt_load2)))</f>
        <v>4.00004256208965-7.48355327521962i</v>
      </c>
      <c r="BH229" s="223" t="str">
        <f t="shared" ref="BH229:BH292" ca="1" si="373">IMPRODUCT(O229,IMEXP(COMPLEX(0,-2*PI()*45*B229/Nt_load2)))</f>
        <v>-3.81518223296475+7.57946532750492i</v>
      </c>
      <c r="BI229" s="223" t="str">
        <f t="shared" ref="BI229:BI292" ca="1" si="374">IMPRODUCT(O229,IMEXP(COMPLEX(0,-2*PI()*46*B229/Nt_load2)))</f>
        <v>3.62802378072156-7.67081179329137i</v>
      </c>
      <c r="BJ229" s="223" t="str">
        <f t="shared" ref="BJ229:BJ292" ca="1" si="375">IMPRODUCT(O229,IMEXP(COMPLEX(0,-2*PI()*47*B229/Nt_load2)))</f>
        <v>-3.43867994261339+7.75753764888366i</v>
      </c>
      <c r="BK229" s="223" t="str">
        <f t="shared" ref="BK229:BK292" ca="1" si="376">IMPRODUCT(O229,IMEXP(COMPLEX(0,-2*PI()*48*B229/Nt_load2)))</f>
        <v>3.24726477228832-7.83959065386926i</v>
      </c>
      <c r="BL229" s="223" t="str">
        <f t="shared" ref="BL229:BL292" ca="1" si="377">IMPRODUCT(O229,IMEXP(COMPLEX(0,-2*PI()*49*B229/Nt_load2)))</f>
        <v>-3.05389357108747+7.91692138258615i</v>
      </c>
      <c r="BM229" s="223" t="str">
        <f t="shared" ref="BM229:BM292" ca="1" si="378">IMPRODUCT(O229,IMEXP(COMPLEX(0,-2*PI()*50*B229/Nt_load2)))</f>
        <v>2.85868281859182-7.98948325389489i</v>
      </c>
      <c r="BN229" s="223" t="str">
        <f t="shared" ref="BN229:BN292" ca="1" si="379">IMPRODUCT(O229,IMEXP(COMPLEX(0,-2*PI()*51*B229/Nt_load2)))</f>
        <v>-2.66175010245928+8.05723255923751i</v>
      </c>
      <c r="BO229" s="223" t="str">
        <f t="shared" ref="BO229:BO292" ca="1" si="380">IMPRODUCT(O229,IMEXP(COMPLEX(0,-2*PI()*52*B229/Nt_load2)))</f>
        <v>2.46321404759427-8.12012848896576i</v>
      </c>
      <c r="BP229" s="223" t="str">
        <f t="shared" ref="BP229:BP292" ca="1" si="381">IMPRODUCT(O229,IMEXP(COMPLEX(0,-2*PI()*53*B229/Nt_load2)))</f>
        <v>-2.26319424469249+8.1781331569234i</v>
      </c>
      <c r="BQ229" s="223" t="str">
        <f t="shared" ref="BQ229:BQ292" ca="1" si="382">IMPRODUCT(O229,IMEXP(COMPLEX(0,-2*PI()*54*B229/Nt_load2)))</f>
        <v>2.06181117820375-8.23121162326745i</v>
      </c>
      <c r="BR229" s="223" t="str">
        <f t="shared" ref="BR229:BR292" ca="1" si="383">IMPRODUCT(O229,IMEXP(COMPLEX(0,-2*PI()*55*B229/Nt_load2)))</f>
        <v>-1.85918615375757+8.27933191551439i</v>
      </c>
      <c r="BS229" s="223" t="str">
        <f t="shared" ref="BS229:BS292" ca="1" si="384">IMPRODUCT(O229,IMEXP(COMPLEX(0,-2*PI()*56*B229/Nt_load2)))</f>
        <v>1.65544122509182-8.32246504779958i</v>
      </c>
      <c r="BT229" s="223" t="str">
        <f t="shared" ref="BT229:BT292" ca="1" si="385">IMPRODUCT(O229,IMEXP(COMPLEX(0,-2*PI()*57*B229/Nt_load2)))</f>
        <v>-1.450699120533+8.36058503833696i</v>
      </c>
      <c r="BU229" s="223" t="str">
        <f t="shared" ref="BU229:BU292" ca="1" si="386">IMPRODUCT(O229,IMEXP(COMPLEX(0,-2*PI()*58*B229/Nt_load2)))</f>
        <v>1.24508316906911-8.39366892506965i</v>
      </c>
      <c r="BV229" s="223" t="str">
        <f t="shared" ref="BV229:BV292" ca="1" si="387">IMPRODUCT(O229,IMEXP(COMPLEX(0,-2*PI()*59*B229/Nt_load2)))</f>
        <v>-1.03871722606082+8.42169677950136i</v>
      </c>
      <c r="BW229" s="223" t="str">
        <f t="shared" ref="BW229:BW292" ca="1" si="388">IMPRODUCT(O229,IMEXP(COMPLEX(0,-2*PI()*60*B229/Nt_load2)))</f>
        <v>0.831725598635691-8.44465171870061i</v>
      </c>
      <c r="BX229" s="223" t="str">
        <f t="shared" ref="BX229:BX292" ca="1" si="389">IMPRODUCT(O229,IMEXP(COMPLEX(0,-2*PI()*61*B229/Nt_load2)))</f>
        <v>-0.624232970810167+8.46251991547037i</v>
      </c>
      <c r="BY229" s="223" t="str">
        <f t="shared" ref="BY229:BY292" ca="1" si="390">IMPRODUCT(O229,IMEXP(COMPLEX(0,-2*PI()*62*B229/Nt_load2)))</f>
        <v>0.4163643283846-8.47529060667703i</v>
      </c>
      <c r="BZ229" s="223" t="str">
        <f t="shared" ref="BZ229:BZ292" ca="1" si="391">IMPRODUCT(O229,IMEXP(COMPLEX(0,-2*PI()*63*B229/Nt_load2)))</f>
        <v>-0.208244883656478+8.48295609973374i</v>
      </c>
      <c r="CA229" s="223" t="str">
        <f t="shared" ref="CA229:CA292" ca="1" si="392">IMPRODUCT(O229,IMEXP(COMPLEX(0,-2*PI()*64*B229/Nt_load2)))</f>
        <v>-2.78179883546866E-12-8.48551177723413i</v>
      </c>
      <c r="CB229" s="223" t="str">
        <f t="shared" ref="CB229:CB292" ca="1" si="393">IMPRODUCT(O229,IMEXP(COMPLEX(0,-2*PI()*65*B229/Nt_load2)))</f>
        <v>0.208244883662039+8.48295609973361i</v>
      </c>
      <c r="CC229" s="223" t="str">
        <f t="shared" ref="CC229:CC292" ca="1" si="394">IMPRODUCT(O229,IMEXP(COMPLEX(0,-2*PI()*66*B229/Nt_load2)))</f>
        <v>-0.416364328390156-8.47529060667676i</v>
      </c>
      <c r="CD229" s="223" t="str">
        <f t="shared" ref="CD229:CD292" ca="1" si="395">IMPRODUCT(O229,IMEXP(COMPLEX(0,-2*PI()*67*B229/Nt_load2)))</f>
        <v>0.624232970815956+8.46251991546994i</v>
      </c>
      <c r="CE229" s="223" t="str">
        <f t="shared" ref="CE229:CE292" ca="1" si="396">IMPRODUCT(O229,IMEXP(COMPLEX(0,-2*PI()*68*B229/Nt_load2)))</f>
        <v>-0.831725598641468-8.44465171870005i</v>
      </c>
      <c r="CF229" s="223" t="str">
        <f t="shared" ref="CF229:CF292" ca="1" si="397">IMPRODUCT(O229,IMEXP(COMPLEX(0,-2*PI()*69*B229/Nt_load2)))</f>
        <v>1.03871722605796+8.42169677950172i</v>
      </c>
      <c r="CG229" s="223" t="str">
        <f t="shared" ref="CG229:CG292" ca="1" si="398">IMPRODUCT(O229,IMEXP(COMPLEX(0,-2*PI()*70*B229/Nt_load2)))</f>
        <v>-1.2450831690665-8.39366892507003i</v>
      </c>
      <c r="CH229" s="223" t="str">
        <f t="shared" ref="CH229:CH292" ca="1" si="399">IMPRODUCT(O229,IMEXP(COMPLEX(0,-2*PI()*71*B229/Nt_load2)))</f>
        <v>1.45069912053041+8.36058503833741i</v>
      </c>
      <c r="CI229" s="223" t="str">
        <f t="shared" ref="CI229:CI292" ca="1" si="400">IMPRODUCT(O229,IMEXP(COMPLEX(0,-2*PI()*72*B229/Nt_load2)))</f>
        <v>-1.65544122508923-8.32246504780009i</v>
      </c>
      <c r="CJ229" s="223" t="str">
        <f t="shared" ref="CJ229:CJ292" ca="1" si="401">IMPRODUCT(O229,IMEXP(COMPLEX(0,-2*PI()*73*B229/Nt_load2)))</f>
        <v>1.859186153755+8.27933191551497i</v>
      </c>
      <c r="CK229" s="223" t="str">
        <f t="shared" ref="CK229:CK292" ca="1" si="402">IMPRODUCT(O229,IMEXP(COMPLEX(0,-2*PI()*74*B229/Nt_load2)))</f>
        <v>-2.0618111782012-8.23121162326808i</v>
      </c>
      <c r="CL229" s="223" t="str">
        <f t="shared" ref="CL229:CL292" ca="1" si="403">IMPRODUCT(O229,IMEXP(COMPLEX(0,-2*PI()*75*B229/Nt_load2)))</f>
        <v>2.26319424468972+8.17813315692417i</v>
      </c>
      <c r="CM229" s="223" t="str">
        <f t="shared" ref="CM229:CM292" ca="1" si="404">IMPRODUCT(O229,IMEXP(COMPLEX(0,-2*PI()*76*B229/Nt_load2)))</f>
        <v>-2.46321404759152-8.12012848896659i</v>
      </c>
      <c r="CN229" s="223" t="str">
        <f t="shared" ref="CN229:CN292" ca="1" si="405">IMPRODUCT(O229,IMEXP(COMPLEX(0,-2*PI()*77*B229/Nt_load2)))</f>
        <v>2.66175010245655+8.05723255923842i</v>
      </c>
      <c r="CO229" s="223" t="str">
        <f t="shared" ref="CO229:CO292" ca="1" si="406">IMPRODUCT(O229,IMEXP(COMPLEX(0,-2*PI()*78*B229/Nt_load2)))</f>
        <v>-2.85868281858911-7.98948325389587i</v>
      </c>
      <c r="CP229" s="223" t="str">
        <f t="shared" ref="CP229:CP292" ca="1" si="407">IMPRODUCT(O229,IMEXP(COMPLEX(0,-2*PI()*79*B229/Nt_load2)))</f>
        <v>3.05389357108478+7.91692138258718i</v>
      </c>
      <c r="CQ229" s="223" t="str">
        <f t="shared" ref="CQ229:CQ292" ca="1" si="408">IMPRODUCT(O229,IMEXP(COMPLEX(0,-2*PI()*80*B229/Nt_load2)))</f>
        <v>-3.24726477228566-7.83959065387037i</v>
      </c>
      <c r="CR229" s="223" t="str">
        <f t="shared" ref="CR229:CR292" ca="1" si="409">IMPRODUCT(O229,IMEXP(COMPLEX(0,-2*PI()*81*B229/Nt_load2)))</f>
        <v>3.43867994261098+7.75753764888473i</v>
      </c>
      <c r="CS229" s="223" t="str">
        <f t="shared" ref="CS229:CS292" ca="1" si="410">IMPRODUCT(O229,IMEXP(COMPLEX(0,-2*PI()*82*B229/Nt_load2)))</f>
        <v>-3.62802378071895-7.6708117932926i</v>
      </c>
      <c r="CT229" s="223" t="str">
        <f t="shared" ref="CT229:CT292" ca="1" si="411">IMPRODUCT(O229,IMEXP(COMPLEX(0,-2*PI()*83*B229/Nt_load2)))</f>
        <v>3.81518223296239+7.5794653275061i</v>
      </c>
      <c r="CU229" s="223" t="str">
        <f t="shared" ref="CU229:CU292" ca="1" si="412">IMPRODUCT(O229,IMEXP(COMPLEX(0,-2*PI()*84*B229/Nt_load2)))</f>
        <v>-4.00004256208712-7.48355327522097i</v>
      </c>
      <c r="CV229" s="223" t="str">
        <f t="shared" ref="CV229:CV292" ca="1" si="413">IMPRODUCT(O229,IMEXP(COMPLEX(0,-2*PI()*85*B229/Nt_load2)))</f>
        <v>4.18249341514407+7.3831334102707i</v>
      </c>
      <c r="CW229" s="223" t="str">
        <f t="shared" ref="CW229:CW292" ca="1" si="414">IMPRODUCT(O229,IMEXP(COMPLEX(0,-2*PI()*86*B229/Nt_load2)))</f>
        <v>-4.36242489056083-7.27826622182745i</v>
      </c>
      <c r="CX229" s="223" t="str">
        <f t="shared" ref="CX229:CX292" ca="1" si="415">IMPRODUCT(O229,IMEXP(COMPLEX(0,-2*PI()*87*B229/Nt_load2)))</f>
        <v>4.5397286043455+7.16901487796381i</v>
      </c>
      <c r="CY229" s="223" t="str">
        <f t="shared" ref="CY229:CY292" ca="1" si="416">IMPRODUCT(O229,IMEXP(COMPLEX(0,-2*PI()*88*B229/Nt_load2)))</f>
        <v>-4.71429775536986-7.05544518760466i</v>
      </c>
      <c r="CZ229" s="223" t="str">
        <f t="shared" ref="CZ229:CZ292" ca="1" si="417">IMPRODUCT(O229,IMEXP(COMPLEX(0,-2*PI()*89*B229/Nt_load2)))</f>
        <v>4.88602718970575+6.9376255608843i</v>
      </c>
      <c r="DA229" s="223" t="str">
        <f t="shared" ref="DA229:DA292" ca="1" si="418">IMPRODUCT(O229,IMEXP(COMPLEX(0,-2*PI()*90*B229/Nt_load2)))</f>
        <v>-5.05481346396286-6.81562696794058i</v>
      </c>
      <c r="DB229" s="223" t="str">
        <f t="shared" ref="DB229:DB292" ca="1" si="419">IMPRODUCT(O229,IMEXP(COMPLEX(0,-2*PI()*91*B229/Nt_load2)))</f>
        <v>5.22055490760053+6.68952289616435i</v>
      </c>
      <c r="DC229" s="223" t="str">
        <f t="shared" ref="DC229:DC292" ca="1" si="420">IMPRODUCT(O229,IMEXP(COMPLEX(0,-2*PI()*92*B229/Nt_load2)))</f>
        <v>-5.38315168417136-6.55938930593253i</v>
      </c>
      <c r="DD229" s="223" t="str">
        <f t="shared" ref="DD229:DD292" ca="1" si="421">IMPRODUCT(O229,IMEXP(COMPLEX(0,-2*PI()*93*B229/Nt_load2)))</f>
        <v>5.54250585145627+6.42530458485449i</v>
      </c>
      <c r="DE229" s="223" t="str">
        <f t="shared" ref="DE229:DE292" ca="1" si="422">IMPRODUCT(O229,IMEXP(COMPLEX(0,-2*PI()*94*B229/Nt_load2)))</f>
        <v>-5.69852142046425-6.28734950055181i</v>
      </c>
      <c r="DF229" s="223" t="str">
        <f t="shared" ref="DF229:DF292" ca="1" si="423">IMPRODUCT(O229,IMEXP(COMPLEX(0,-2*PI()*95*B229/Nt_load2)))</f>
        <v>5.85110441324963+6.14560715200946i</v>
      </c>
      <c r="DG229" s="223" t="str">
        <f t="shared" ref="DG229:DG292" ca="1" si="424">IMPRODUCT(O229,IMEXP(COMPLEX(0,-2*PI()*96*B229/Nt_load2)))</f>
        <v>-6.00016291952368-6.00016291951744i</v>
      </c>
      <c r="DH229" s="223" t="str">
        <f t="shared" ref="DH229:DH292" ca="1" si="425">IMPRODUCT(O229,IMEXP(COMPLEX(0,-2*PI()*97*B229/Nt_load2)))</f>
        <v>6.14560715200956+5.85110441324952i</v>
      </c>
      <c r="DI229" s="223" t="str">
        <f t="shared" ref="DI229:DI292" ca="1" si="426">IMPRODUCT(O229,IMEXP(COMPLEX(0,-2*PI()*98*B229/Nt_load2)))</f>
        <v>-6.28734950055192-5.69852142046414i</v>
      </c>
      <c r="DJ229" s="223" t="str">
        <f t="shared" ref="DJ229:DJ292" ca="1" si="427">IMPRODUCT(O229,IMEXP(COMPLEX(0,-2*PI()*99*B229/Nt_load2)))</f>
        <v>6.42530458485458+5.54250585145616i</v>
      </c>
      <c r="DK229" s="223" t="str">
        <f t="shared" ref="DK229:DK292" ca="1" si="428">IMPRODUCT(O229,IMEXP(COMPLEX(0,-2*PI()*100*B229/Nt_load2)))</f>
        <v>-6.55938930593263-5.38315168417125i</v>
      </c>
      <c r="DL229" s="223" t="str">
        <f t="shared" ref="DL229:DL292" ca="1" si="429">IMPRODUCT(O229,IMEXP(COMPLEX(0,-2*PI()*101*B229/Nt_load2)))</f>
        <v>6.68952289616444+5.22055490760041i</v>
      </c>
      <c r="DM229" s="223" t="str">
        <f t="shared" ref="DM229:DM292" ca="1" si="430">IMPRODUCT(O229,IMEXP(COMPLEX(0,-2*PI()*102*B229/Nt_load2)))</f>
        <v>-6.81562696794066-5.05481346396274i</v>
      </c>
      <c r="DN229" s="223" t="str">
        <f t="shared" ref="DN229:DN292" ca="1" si="431">IMPRODUCT(O229,IMEXP(COMPLEX(0,-2*PI()*103*B229/Nt_load2)))</f>
        <v>6.93762556088438+4.88602718970563i</v>
      </c>
      <c r="DO229" s="223" t="str">
        <f t="shared" ref="DO229:DO292" ca="1" si="432">IMPRODUCT(O229,IMEXP(COMPLEX(0,-2*PI()*104*B229/Nt_load2)))</f>
        <v>-7.05544518760447-4.71429775537014i</v>
      </c>
      <c r="DP229" s="223" t="str">
        <f t="shared" ref="DP229:DP292" ca="1" si="433">IMPRODUCT(O229,IMEXP(COMPLEX(0,-2*PI()*105*B229/Nt_load2)))</f>
        <v>7.16901487796388+4.53972860434537i</v>
      </c>
      <c r="DQ229" s="223" t="str">
        <f t="shared" ref="DQ229:DQ292" ca="1" si="434">IMPRODUCT(O229,IMEXP(COMPLEX(0,-2*PI()*106*B229/Nt_load2)))</f>
        <v>-7.27826622182728-4.36242489056112i</v>
      </c>
      <c r="DR229" s="223" t="str">
        <f t="shared" ref="DR229:DR292" ca="1" si="435">IMPRODUCT(O229,IMEXP(COMPLEX(0,-2*PI()*107*B229/Nt_load2)))</f>
        <v>7.38313341027077+4.18249341514395i</v>
      </c>
      <c r="DS229" s="223" t="str">
        <f t="shared" ref="DS229:DS292" ca="1" si="436">IMPRODUCT(O229,IMEXP(COMPLEX(0,-2*PI()*108*B229/Nt_load2)))</f>
        <v>-7.48355327522105-4.00004256208699i</v>
      </c>
      <c r="DT229" s="223" t="str">
        <f t="shared" ref="DT229:DT292" ca="1" si="437">IMPRODUCT(O229,IMEXP(COMPLEX(0,-2*PI()*109*B229/Nt_load2)))</f>
        <v>7.57946532750616+3.81518223296227i</v>
      </c>
      <c r="DU229" s="223" t="str">
        <f t="shared" ref="DU229:DU292" ca="1" si="438">IMPRODUCT(O229,IMEXP(COMPLEX(0,-2*PI()*110*B229/Nt_load2)))</f>
        <v>-7.67081179329266-3.62802378071882i</v>
      </c>
      <c r="DV229" s="223" t="str">
        <f t="shared" ref="DV229:DV292" ca="1" si="439">IMPRODUCT(O229,IMEXP(COMPLEX(0,-2*PI()*111*B229/Nt_load2)))</f>
        <v>7.75753764888479+3.43867994261085i</v>
      </c>
      <c r="DW229" s="223" t="str">
        <f t="shared" ref="DW229:DW292" ca="1" si="440">IMPRODUCT(O229,IMEXP(COMPLEX(0,-2*PI()*112*B229/Nt_load2)))</f>
        <v>-7.83959065387042-3.24726477228553i</v>
      </c>
      <c r="DX229" s="223" t="str">
        <f t="shared" ref="DX229:DX292" ca="1" si="441">IMPRODUCT(O229,IMEXP(COMPLEX(0,-2*PI()*113*B229/Nt_load2)))</f>
        <v>7.91692138258715+3.05389357108487i</v>
      </c>
      <c r="DY229" s="223" t="str">
        <f t="shared" ref="DY229:DY292" ca="1" si="442">IMPRODUCT(O229,IMEXP(COMPLEX(0,-2*PI()*114*B229/Nt_load2)))</f>
        <v>-7.98948325389591-2.85868281858898i</v>
      </c>
      <c r="DZ229" s="223" t="str">
        <f t="shared" ref="DZ229:DZ292" ca="1" si="443">IMPRODUCT(O229,IMEXP(COMPLEX(0,-2*PI()*115*B229/Nt_load2)))</f>
        <v>8.05723255923838+2.66175010245665i</v>
      </c>
      <c r="EA229" s="223" t="str">
        <f t="shared" ref="EA229:EA292" ca="1" si="444">IMPRODUCT(O229,IMEXP(COMPLEX(0,-2*PI()*116*B229/Nt_load2)))</f>
        <v>-8.12012848896663-2.46321404759138i</v>
      </c>
      <c r="EB229" s="223" t="str">
        <f t="shared" ref="EB229:EB292" ca="1" si="445">IMPRODUCT(O229,IMEXP(COMPLEX(0,-2*PI()*117*B229/Nt_load2)))</f>
        <v>8.17813315692414+2.26319424468981i</v>
      </c>
      <c r="EC229" s="223" t="str">
        <f t="shared" ref="EC229:EC292" ca="1" si="446">IMPRODUCT(O229,IMEXP(COMPLEX(0,-2*PI()*118*B229/Nt_load2)))</f>
        <v>-8.23121162326813-2.06181117820105i</v>
      </c>
      <c r="ED229" s="223" t="str">
        <f t="shared" ref="ED229:ED292" ca="1" si="447">IMPRODUCT(O229,IMEXP(COMPLEX(0,-2*PI()*119*B229/Nt_load2)))</f>
        <v>8.27933191551495+1.85918615375509i</v>
      </c>
      <c r="EE229" s="223" t="str">
        <f t="shared" ref="EE229:EE292" ca="1" si="448">IMPRODUCT(O229,IMEXP(COMPLEX(0,-2*PI()*120*B229/Nt_load2)))</f>
        <v>-8.32246504780012-1.65544122508909i</v>
      </c>
      <c r="EF229" s="223" t="str">
        <f t="shared" ref="EF229:EF292" ca="1" si="449">IMPRODUCT(O229,IMEXP(COMPLEX(0,-2*PI()*121*B229/Nt_load2)))</f>
        <v>8.36058503833748+1.45069912053003i</v>
      </c>
      <c r="EG229" s="223" t="str">
        <f t="shared" ref="EG229:EG292" ca="1" si="450">IMPRODUCT(O229,IMEXP(COMPLEX(0,-2*PI()*122*B229/Nt_load2)))</f>
        <v>-8.39366892507006-1.24508316906636i</v>
      </c>
      <c r="EH229" s="223" t="str">
        <f t="shared" ref="EH229:EH292" ca="1" si="451">IMPRODUCT(O229,IMEXP(COMPLEX(0,-2*PI()*123*B229/Nt_load2)))</f>
        <v>8.42169677950173+1.03871722605782i</v>
      </c>
      <c r="EI229" s="223" t="str">
        <f t="shared" ref="EI229:EI292" ca="1" si="452">IMPRODUCT(O229,IMEXP(COMPLEX(0,-2*PI()*124*B229/Nt_load2)))</f>
        <v>-8.44465171870008-0.831725598641084i</v>
      </c>
      <c r="EJ229" s="223" t="str">
        <f t="shared" ref="EJ229:EJ292" ca="1" si="453">IMPRODUCT(O229,IMEXP(COMPLEX(0,-2*PI()*125*B229/Nt_load2)))</f>
        <v>8.46251991546995+0.624232970815811i</v>
      </c>
      <c r="EK229" s="223" t="str">
        <f t="shared" ref="EK229:EK292" ca="1" si="454">IMPRODUCT(O229,IMEXP(COMPLEX(0,-2*PI()*126*B229/Nt_load2)))</f>
        <v>-8.47529060667677-0.416364328390011i</v>
      </c>
      <c r="EL229" s="223" t="str">
        <f t="shared" ref="EL229:EL292" ca="1" si="455">IMPRODUCT(O229,IMEXP(COMPLEX(0,-2*PI()*127*B229/Nt_load2)))</f>
        <v>8.48295609973361+0.208244883662135i</v>
      </c>
      <c r="EM229" s="223" t="str">
        <f t="shared" ref="EM229:EM292" ca="1" si="456">IMPRODUCT(O229,IMEXP(COMPLEX(0,-2*PI()*128*B229/Nt_load2)))</f>
        <v>-8.48551177723413-2.63627583249054E-12i</v>
      </c>
      <c r="EN229" s="223"/>
      <c r="EO229" s="223"/>
      <c r="EP229" s="223"/>
    </row>
    <row r="230" spans="1:146" ht="15" thickBot="1">
      <c r="A230" s="257">
        <f t="shared" si="323"/>
        <v>2.5390625000000018E-3</v>
      </c>
      <c r="B230" s="256">
        <v>130</v>
      </c>
      <c r="C230" s="230">
        <f t="shared" si="324"/>
        <v>26000</v>
      </c>
      <c r="D230" s="229">
        <f t="shared" ref="D230:D237" si="457">2*PI()*C230</f>
        <v>163362.81798666925</v>
      </c>
      <c r="E230" s="229" t="str">
        <f t="shared" ref="E230:E237" si="458">COMPLEX(0,D230)</f>
        <v>163362.817986669i</v>
      </c>
      <c r="F230" s="229" t="str">
        <f t="shared" si="325"/>
        <v>0.569984881768753-0.51969184633159i</v>
      </c>
      <c r="G230" s="229" t="str">
        <f t="shared" si="326"/>
        <v>-3.36365710242147+2.68467103579114i</v>
      </c>
      <c r="H230" s="229" t="str">
        <f t="shared" si="322"/>
        <v>0.0357737869137147-0.003615435031462i</v>
      </c>
      <c r="I230" s="229" t="str">
        <f t="shared" ref="I230:I237" si="459">IMDIV(IMPRODUCT(-1,H230),IMSUM(1,IMPRODUCT(F230,G230,-1)))</f>
        <v>-0.00507521162246828-0.0085560390374149i</v>
      </c>
      <c r="J230" s="255" t="str">
        <f ca="1">IMPRODUCT(1/N_FFT2,EE100)</f>
        <v>0.0445904669982184-0.000048699687124368i</v>
      </c>
      <c r="K230" s="254" t="str">
        <f t="shared" ref="K230:K237" ca="1" si="460">IMPRODUCT(I230,J230)</f>
        <v>-0.000226722732784792-0.000381270615115213i</v>
      </c>
      <c r="N230" s="246">
        <f t="shared" ca="1" si="327"/>
        <v>24.485474552999783</v>
      </c>
      <c r="O230" s="223">
        <f t="shared" ca="1" si="328"/>
        <v>8.4854745529997846</v>
      </c>
      <c r="P230" s="223" t="str">
        <f t="shared" ca="1" si="329"/>
        <v>-8.47525342728081+0.416362501880154i</v>
      </c>
      <c r="Q230" s="223" t="str">
        <f t="shared" ca="1" si="330"/>
        <v>8.44461467371097-0.831721950024313i</v>
      </c>
      <c r="R230" s="223" t="str">
        <f t="shared" ca="1" si="331"/>
        <v>-8.39363210373129+1.24507770714055i</v>
      </c>
      <c r="S230" s="223" t="str">
        <f t="shared" ca="1" si="332"/>
        <v>8.32242853881842-1.6554339630041i</v>
      </c>
      <c r="T230" s="223" t="str">
        <f t="shared" ca="1" si="333"/>
        <v>-8.23117551459674+2.0618021334527i</v>
      </c>
      <c r="U230" s="223" t="str">
        <f t="shared" ca="1" si="334"/>
        <v>8.12009286759473-2.46320324196848i</v>
      </c>
      <c r="V230" s="223" t="str">
        <f t="shared" ca="1" si="335"/>
        <v>-7.9894482056386+2.85867027812322i</v>
      </c>
      <c r="W230" s="223" t="str">
        <f t="shared" ca="1" si="336"/>
        <v>7.83955626316176-3.24725052718881i</v>
      </c>
      <c r="X230" s="223" t="str">
        <f t="shared" ca="1" si="337"/>
        <v>-7.67077814298326+3.62800786530807i</v>
      </c>
      <c r="Y230" s="223" t="str">
        <f t="shared" ca="1" si="338"/>
        <v>7.48352044637752-4.00002501470385i</v>
      </c>
      <c r="Z230" s="223" t="str">
        <f t="shared" ca="1" si="339"/>
        <v>-7.27823429353705+4.36240575347916i</v>
      </c>
      <c r="AA230" s="223" t="str">
        <f t="shared" ca="1" si="340"/>
        <v>7.05541423678586-4.71427707469197i</v>
      </c>
      <c r="AB230" s="223" t="str">
        <f t="shared" ca="1" si="341"/>
        <v>-6.81559706915697+5.05479128950996i</v>
      </c>
      <c r="AC230" s="223" t="str">
        <f t="shared" ca="1" si="342"/>
        <v>6.55936053121218-5.38312806936476i</v>
      </c>
      <c r="AD230" s="223" t="str">
        <f t="shared" ca="1" si="343"/>
        <v>-6.28732191921609+5.69849642219347i</v>
      </c>
      <c r="AE230" s="223" t="str">
        <f t="shared" ca="1" si="344"/>
        <v>6.00013659801228-6.00013659801179i</v>
      </c>
      <c r="AF230" s="223" t="str">
        <f t="shared" ca="1" si="345"/>
        <v>-5.69849642219335+6.2873219192162i</v>
      </c>
      <c r="AG230" s="223" t="str">
        <f t="shared" ca="1" si="346"/>
        <v>5.38312806936463-6.55936053121228i</v>
      </c>
      <c r="AH230" s="223" t="str">
        <f t="shared" ca="1" si="347"/>
        <v>-5.05479128951051+6.81559706915657i</v>
      </c>
      <c r="AI230" s="223" t="str">
        <f t="shared" ca="1" si="348"/>
        <v>4.71427707469183-7.05541423678595i</v>
      </c>
      <c r="AJ230" s="223" t="str">
        <f t="shared" ca="1" si="349"/>
        <v>-4.36240575347897+7.27823429353717i</v>
      </c>
      <c r="AK230" s="223" t="str">
        <f t="shared" ca="1" si="350"/>
        <v>4.00002501470443-7.48352044637721i</v>
      </c>
      <c r="AL230" s="223" t="str">
        <f t="shared" ca="1" si="351"/>
        <v>-3.6280078653079+7.67077814298334i</v>
      </c>
      <c r="AM230" s="223" t="str">
        <f t="shared" ca="1" si="352"/>
        <v>3.24725052718864-7.83955626316184i</v>
      </c>
      <c r="AN230" s="223" t="str">
        <f t="shared" ca="1" si="353"/>
        <v>-2.85867027812384+7.98944820563838i</v>
      </c>
      <c r="AO230" s="223" t="str">
        <f t="shared" ca="1" si="354"/>
        <v>2.4632032419683-8.12009286759479i</v>
      </c>
      <c r="AP230" s="223" t="str">
        <f t="shared" ca="1" si="355"/>
        <v>-2.06180213345253+8.23117551459678i</v>
      </c>
      <c r="AQ230" s="223" t="str">
        <f t="shared" ca="1" si="356"/>
        <v>1.65543396300475-8.3224285388183i</v>
      </c>
      <c r="AR230" s="223" t="str">
        <f t="shared" ca="1" si="357"/>
        <v>1.65543396300475-8.3224285388183i</v>
      </c>
      <c r="AS230" s="223" t="str">
        <f t="shared" ca="1" si="358"/>
        <v>0.831721950024399-8.44461467371097i</v>
      </c>
      <c r="AT230" s="223" t="str">
        <f t="shared" ca="1" si="359"/>
        <v>-0.416362501880579+8.47525342728078i</v>
      </c>
      <c r="AU230" s="223" t="str">
        <f t="shared" ca="1" si="360"/>
        <v>2.37013765707835E-12-8.48547455299978i</v>
      </c>
      <c r="AV230" s="223" t="str">
        <f t="shared" ca="1" si="361"/>
        <v>0.416362501876688+8.47525342728098i</v>
      </c>
      <c r="AW230" s="223" t="str">
        <f t="shared" ca="1" si="362"/>
        <v>-0.831721950028082-8.4446146737106i</v>
      </c>
      <c r="AX230" s="223" t="str">
        <f t="shared" ca="1" si="363"/>
        <v>1.2450777071432+8.3936321037309i</v>
      </c>
      <c r="AY230" s="223" t="str">
        <f t="shared" ca="1" si="364"/>
        <v>-1.6554339630059-8.32242853881807i</v>
      </c>
      <c r="AZ230" s="223" t="str">
        <f t="shared" ca="1" si="365"/>
        <v>2.06180213345285+8.23117551459669i</v>
      </c>
      <c r="BA230" s="223" t="str">
        <f t="shared" ca="1" si="366"/>
        <v>-2.4632032419678-8.12009286759494i</v>
      </c>
      <c r="BB230" s="223" t="str">
        <f t="shared" ca="1" si="367"/>
        <v>2.85867027812176+7.98944820563912i</v>
      </c>
      <c r="BC230" s="223" t="str">
        <f t="shared" ca="1" si="368"/>
        <v>-3.24725052718582-7.83955626316301i</v>
      </c>
      <c r="BD230" s="223" t="str">
        <f t="shared" ca="1" si="369"/>
        <v>3.62800786530438+7.670778142985i</v>
      </c>
      <c r="BE230" s="223" t="str">
        <f t="shared" ca="1" si="370"/>
        <v>-4.00002501470705-7.48352044637581i</v>
      </c>
      <c r="BF230" s="223" t="str">
        <f t="shared" ca="1" si="371"/>
        <v>4.3624057534807+7.27823429353613i</v>
      </c>
      <c r="BG230" s="223" t="str">
        <f t="shared" ca="1" si="372"/>
        <v>-4.71427707469286-7.05541423678527i</v>
      </c>
      <c r="BH230" s="223" t="str">
        <f t="shared" ca="1" si="373"/>
        <v>5.05479128951004+6.81559706915691i</v>
      </c>
      <c r="BI230" s="223" t="str">
        <f t="shared" ca="1" si="374"/>
        <v>-5.38312806936363-6.55936053121311i</v>
      </c>
      <c r="BJ230" s="223" t="str">
        <f t="shared" ca="1" si="375"/>
        <v>5.69849642219167+6.28732191921773i</v>
      </c>
      <c r="BK230" s="223" t="str">
        <f t="shared" ca="1" si="376"/>
        <v>-6.00013659800956-6.00013659801451i</v>
      </c>
      <c r="BL230" s="223" t="str">
        <f t="shared" ca="1" si="377"/>
        <v>6.28732191921854+5.69849642219077i</v>
      </c>
      <c r="BM230" s="223" t="str">
        <f t="shared" ca="1" si="378"/>
        <v>-6.55936053121403-5.3831280693625i</v>
      </c>
      <c r="BN230" s="223" t="str">
        <f t="shared" ca="1" si="379"/>
        <v>6.81559706915763+5.05479128950907i</v>
      </c>
      <c r="BO230" s="223" t="str">
        <f t="shared" ca="1" si="380"/>
        <v>-7.05541423678607-4.71427707469165i</v>
      </c>
      <c r="BP230" s="223" t="str">
        <f t="shared" ca="1" si="381"/>
        <v>7.27823429353675+4.36240575347966i</v>
      </c>
      <c r="BQ230" s="223" t="str">
        <f t="shared" ca="1" si="382"/>
        <v>-7.48352044637649-4.00002501470577i</v>
      </c>
      <c r="BR230" s="223" t="str">
        <f t="shared" ca="1" si="383"/>
        <v>7.67077814298192+3.62800786531091i</v>
      </c>
      <c r="BS230" s="223" t="str">
        <f t="shared" ca="1" si="384"/>
        <v>-7.83955626316028-3.24725052719239i</v>
      </c>
      <c r="BT230" s="223" t="str">
        <f t="shared" ca="1" si="385"/>
        <v>7.98944820563953+2.85867027812062i</v>
      </c>
      <c r="BU230" s="223" t="str">
        <f t="shared" ca="1" si="386"/>
        <v>-8.12009286759532-2.46320324196652i</v>
      </c>
      <c r="BV230" s="223" t="str">
        <f t="shared" ca="1" si="387"/>
        <v>8.23117551459699+2.06180213345168i</v>
      </c>
      <c r="BW230" s="223" t="str">
        <f t="shared" ca="1" si="388"/>
        <v>-8.32242853881833-1.65543396300459i</v>
      </c>
      <c r="BX230" s="223" t="str">
        <f t="shared" ca="1" si="389"/>
        <v>8.39363210373108+1.245077707142i</v>
      </c>
      <c r="BY230" s="223" t="str">
        <f t="shared" ca="1" si="390"/>
        <v>-8.44461467371073-0.831721950026758i</v>
      </c>
      <c r="BZ230" s="223" t="str">
        <f t="shared" ca="1" si="391"/>
        <v>8.47525342728062+0.41636250188391i</v>
      </c>
      <c r="CA230" s="223" t="str">
        <f t="shared" ca="1" si="392"/>
        <v>-8.48547455299978+3.70073391019896E-12i</v>
      </c>
      <c r="CB230" s="223" t="str">
        <f t="shared" ca="1" si="393"/>
        <v>8.47525342728067-0.416362501882871i</v>
      </c>
      <c r="CC230" s="223" t="str">
        <f t="shared" ca="1" si="394"/>
        <v>-8.44461467371083+0.831721950025723i</v>
      </c>
      <c r="CD230" s="223" t="str">
        <f t="shared" ca="1" si="395"/>
        <v>8.39363210373123-1.24507770714097i</v>
      </c>
      <c r="CE230" s="223" t="str">
        <f t="shared" ca="1" si="396"/>
        <v>-8.32242853881854+1.65543396300357i</v>
      </c>
      <c r="CF230" s="223" t="str">
        <f t="shared" ca="1" si="397"/>
        <v>8.23117551459724-2.06180213345067i</v>
      </c>
      <c r="CG230" s="223" t="str">
        <f t="shared" ca="1" si="398"/>
        <v>-8.12009286759563+2.46320324196553i</v>
      </c>
      <c r="CH230" s="223" t="str">
        <f t="shared" ca="1" si="399"/>
        <v>7.98944820563988-2.85867027811964i</v>
      </c>
      <c r="CI230" s="223" t="str">
        <f t="shared" ca="1" si="400"/>
        <v>-7.83955626316068+3.24725052719143i</v>
      </c>
      <c r="CJ230" s="223" t="str">
        <f t="shared" ca="1" si="401"/>
        <v>7.67077814298236-3.62800786530997i</v>
      </c>
      <c r="CK230" s="223" t="str">
        <f t="shared" ca="1" si="402"/>
        <v>-7.48352044637698+4.00002501470486i</v>
      </c>
      <c r="CL230" s="223" t="str">
        <f t="shared" ca="1" si="403"/>
        <v>7.27823429353729-4.36240575347876i</v>
      </c>
      <c r="CM230" s="223" t="str">
        <f t="shared" ca="1" si="404"/>
        <v>-7.05541423678665+4.71427707469079i</v>
      </c>
      <c r="CN230" s="223" t="str">
        <f t="shared" ca="1" si="405"/>
        <v>6.81559706915825-5.05479128950823i</v>
      </c>
      <c r="CO230" s="223" t="str">
        <f t="shared" ca="1" si="406"/>
        <v>-6.55936053121469+5.3831280693617i</v>
      </c>
      <c r="CP230" s="223" t="str">
        <f t="shared" ca="1" si="407"/>
        <v>6.28732191921357-5.69849642219625i</v>
      </c>
      <c r="CQ230" s="223" t="str">
        <f t="shared" ca="1" si="408"/>
        <v>-6.0001365980103+6.00013659801377i</v>
      </c>
      <c r="CR230" s="223" t="str">
        <f t="shared" ca="1" si="409"/>
        <v>5.69849642219261-6.28732191921686i</v>
      </c>
      <c r="CS230" s="223" t="str">
        <f t="shared" ca="1" si="410"/>
        <v>-5.38312806936424+6.5593605312126i</v>
      </c>
      <c r="CT230" s="223" t="str">
        <f t="shared" ca="1" si="411"/>
        <v>5.05479128951087-6.81559706915629i</v>
      </c>
      <c r="CU230" s="223" t="str">
        <f t="shared" ca="1" si="412"/>
        <v>-4.71427707469373+7.05541423678469i</v>
      </c>
      <c r="CV230" s="223" t="str">
        <f t="shared" ca="1" si="413"/>
        <v>4.36240575348179-7.27823429353547i</v>
      </c>
      <c r="CW230" s="223" t="str">
        <f t="shared" ca="1" si="414"/>
        <v>-4.00002501470776+7.48352044637543i</v>
      </c>
      <c r="CX230" s="223" t="str">
        <f t="shared" ca="1" si="415"/>
        <v>3.62800786530553-7.67077814298446i</v>
      </c>
      <c r="CY230" s="223" t="str">
        <f t="shared" ca="1" si="416"/>
        <v>-3.24725052718667+7.83955626316265i</v>
      </c>
      <c r="CZ230" s="223" t="str">
        <f t="shared" ca="1" si="417"/>
        <v>2.85867027812274-7.98944820563877i</v>
      </c>
      <c r="DA230" s="223" t="str">
        <f t="shared" ca="1" si="418"/>
        <v>-2.46320324196891+8.1200928675946i</v>
      </c>
      <c r="DB230" s="223" t="str">
        <f t="shared" ca="1" si="419"/>
        <v>2.06180213345409-8.23117551459639i</v>
      </c>
      <c r="DC230" s="223" t="str">
        <f t="shared" ca="1" si="420"/>
        <v>-1.6554339630068+8.32242853881789i</v>
      </c>
      <c r="DD230" s="223" t="str">
        <f t="shared" ca="1" si="421"/>
        <v>1.24507770714422-8.39363210373074i</v>
      </c>
      <c r="DE230" s="223" t="str">
        <f t="shared" ca="1" si="422"/>
        <v>-0.831721950020597+8.44461467371134i</v>
      </c>
      <c r="DF230" s="223" t="str">
        <f t="shared" ca="1" si="423"/>
        <v>0.416362501877725-8.47525342728092i</v>
      </c>
      <c r="DG230" s="223" t="str">
        <f t="shared" ca="1" si="424"/>
        <v>1.21001040705839E-12+8.48547455299978i</v>
      </c>
      <c r="DH230" s="223" t="str">
        <f t="shared" ca="1" si="425"/>
        <v>-0.416362501880625-8.47525342728078i</v>
      </c>
      <c r="DI230" s="223" t="str">
        <f t="shared" ca="1" si="426"/>
        <v>0.831721950023485+8.44461467371105i</v>
      </c>
      <c r="DJ230" s="223" t="str">
        <f t="shared" ca="1" si="427"/>
        <v>-1.24507770713851-8.39363210373159i</v>
      </c>
      <c r="DK230" s="223" t="str">
        <f t="shared" ca="1" si="428"/>
        <v>1.65543396300113+8.32242853881902i</v>
      </c>
      <c r="DL230" s="223" t="str">
        <f t="shared" ca="1" si="429"/>
        <v>-2.06180213344849-8.23117551459779i</v>
      </c>
      <c r="DM230" s="223" t="str">
        <f t="shared" ca="1" si="430"/>
        <v>2.46320324197123+8.1200928675939i</v>
      </c>
      <c r="DN230" s="223" t="str">
        <f t="shared" ca="1" si="431"/>
        <v>-2.85867027812547-7.98944820563779i</v>
      </c>
      <c r="DO230" s="223" t="str">
        <f t="shared" ca="1" si="432"/>
        <v>3.24725052718935+7.83955626316154i</v>
      </c>
      <c r="DP230" s="223" t="str">
        <f t="shared" ca="1" si="433"/>
        <v>-3.62800786530772-7.67077814298343i</v>
      </c>
      <c r="DQ230" s="223" t="str">
        <f t="shared" ca="1" si="434"/>
        <v>4.00002501470266+7.48352044637815i</v>
      </c>
      <c r="DR230" s="223" t="str">
        <f t="shared" ca="1" si="435"/>
        <v>-4.36240575347684-7.27823429353844i</v>
      </c>
      <c r="DS230" s="223" t="str">
        <f t="shared" ca="1" si="436"/>
        <v>4.71427707468891+7.0554142367879i</v>
      </c>
      <c r="DT230" s="223" t="str">
        <f t="shared" ca="1" si="437"/>
        <v>-5.05479128951321-6.81559706915456i</v>
      </c>
      <c r="DU230" s="223" t="str">
        <f t="shared" ca="1" si="438"/>
        <v>5.38312806936649+6.55936053121076i</v>
      </c>
      <c r="DV230" s="223" t="str">
        <f t="shared" ca="1" si="439"/>
        <v>-5.69849642219441-6.28732191921524i</v>
      </c>
      <c r="DW230" s="223" t="str">
        <f t="shared" ca="1" si="440"/>
        <v>6.00013659801201+6.00013659801206i</v>
      </c>
      <c r="DX230" s="223" t="str">
        <f t="shared" ca="1" si="441"/>
        <v>-6.28732191921552-5.69849642219411i</v>
      </c>
      <c r="DY230" s="223" t="str">
        <f t="shared" ca="1" si="442"/>
        <v>6.55936053121103+5.38312806936617i</v>
      </c>
      <c r="DZ230" s="223" t="str">
        <f t="shared" ca="1" si="443"/>
        <v>-6.81559706915481-5.05479128951287i</v>
      </c>
      <c r="EA230" s="223" t="str">
        <f t="shared" ca="1" si="444"/>
        <v>7.05541423678331+4.7142770746958i</v>
      </c>
      <c r="EB230" s="223" t="str">
        <f t="shared" ca="1" si="445"/>
        <v>-7.27823429353865-4.36240575347648i</v>
      </c>
      <c r="EC230" s="223" t="str">
        <f t="shared" ca="1" si="446"/>
        <v>7.48352044637812+4.00002501470273i</v>
      </c>
      <c r="ED230" s="223" t="str">
        <f t="shared" ca="1" si="447"/>
        <v>-7.6707781429836-3.62800786530735i</v>
      </c>
      <c r="EE230" s="223" t="str">
        <f t="shared" ca="1" si="448"/>
        <v>7.8395562631617+3.24725052718897i</v>
      </c>
      <c r="EF230" s="223" t="str">
        <f t="shared" ca="1" si="449"/>
        <v>-7.98944820563793-2.85867027812508i</v>
      </c>
      <c r="EG230" s="223" t="str">
        <f t="shared" ca="1" si="450"/>
        <v>8.12009286759388+2.46320324197129i</v>
      </c>
      <c r="EH230" s="223" t="str">
        <f t="shared" ca="1" si="451"/>
        <v>-8.23117551459589-2.06180213345604i</v>
      </c>
      <c r="EI230" s="223" t="str">
        <f t="shared" ca="1" si="452"/>
        <v>8.3224285388191+1.65543396300073i</v>
      </c>
      <c r="EJ230" s="223" t="str">
        <f t="shared" ca="1" si="453"/>
        <v>-8.39363210373165-1.24507770713811i</v>
      </c>
      <c r="EK230" s="223" t="str">
        <f t="shared" ca="1" si="454"/>
        <v>8.44461467371109+0.831721950023075i</v>
      </c>
      <c r="EL230" s="223" t="str">
        <f t="shared" ca="1" si="455"/>
        <v>-8.4752534272808-0.416362501880213i</v>
      </c>
      <c r="EM230" s="223" t="str">
        <f t="shared" ca="1" si="456"/>
        <v>8.48547455299978+7.98369711833293E-13i</v>
      </c>
      <c r="EN230" s="223"/>
      <c r="EO230" s="223"/>
      <c r="EP230" s="223"/>
    </row>
    <row r="231" spans="1:146" ht="15" thickBot="1">
      <c r="A231" s="257">
        <f t="shared" si="323"/>
        <v>2.5585937500000018E-3</v>
      </c>
      <c r="B231" s="256">
        <v>131</v>
      </c>
      <c r="C231" s="230">
        <f t="shared" si="324"/>
        <v>26200</v>
      </c>
      <c r="D231" s="229">
        <f t="shared" si="457"/>
        <v>164619.45504810516</v>
      </c>
      <c r="E231" s="229" t="str">
        <f t="shared" si="458"/>
        <v>164619.455048105i</v>
      </c>
      <c r="F231" s="229" t="str">
        <f t="shared" si="325"/>
        <v>0.567061266224268-0.52090205969381i</v>
      </c>
      <c r="G231" s="229" t="str">
        <f t="shared" si="326"/>
        <v>-3.33719532010561+2.69215400298947i</v>
      </c>
      <c r="H231" s="229" t="str">
        <f t="shared" si="322"/>
        <v>0.0357732392546047-0.00358763318576661i</v>
      </c>
      <c r="I231" s="229" t="str">
        <f t="shared" si="459"/>
        <v>-0.00504782525569059-0.00865299376438685i</v>
      </c>
      <c r="J231" s="255" t="str">
        <f ca="1">IMPRODUCT(1/N_FFT2,EF100)</f>
        <v>0.0284078607919046-0.00571696194750562i</v>
      </c>
      <c r="K231" s="254" t="str">
        <f t="shared" ca="1" si="460"/>
        <v>-0.000192866753248522-0.000216954817387479i</v>
      </c>
      <c r="N231" s="246">
        <f t="shared" ca="1" si="327"/>
        <v>24.485425098379327</v>
      </c>
      <c r="O231" s="223">
        <f t="shared" ca="1" si="328"/>
        <v>8.4854250983793271</v>
      </c>
      <c r="P231" s="223" t="str">
        <f t="shared" ca="1" si="329"/>
        <v>-8.46243347147555+0.624226594319907i</v>
      </c>
      <c r="Q231" s="223" t="str">
        <f t="shared" ca="1" si="330"/>
        <v>8.39358318438242-1.24507045064065i</v>
      </c>
      <c r="R231" s="223" t="str">
        <f t="shared" ca="1" si="331"/>
        <v>-8.2792473427711+1.85916716231312i</v>
      </c>
      <c r="S231" s="223" t="str">
        <f t="shared" ca="1" si="332"/>
        <v>8.12004554247366-2.46318888604983i</v>
      </c>
      <c r="T231" s="223" t="str">
        <f t="shared" ca="1" si="333"/>
        <v>-7.91684051183953+3.05386237579599i</v>
      </c>
      <c r="U231" s="223" t="str">
        <f t="shared" ca="1" si="334"/>
        <v>7.67073343653594-3.62798672073304i</v>
      </c>
      <c r="V231" s="223" t="str">
        <f t="shared" ca="1" si="335"/>
        <v>-7.38305799212733+4.1824506912922i</v>
      </c>
      <c r="W231" s="223" t="str">
        <f t="shared" ca="1" si="336"/>
        <v>7.0553731167719-4.71424959917676i</v>
      </c>
      <c r="X231" s="223" t="str">
        <f t="shared" ca="1" si="337"/>
        <v>-6.68945456320066+5.22050158002846i</v>
      </c>
      <c r="Y231" s="223" t="str">
        <f t="shared" ca="1" si="338"/>
        <v>6.28728527575959-5.69846321050005i</v>
      </c>
      <c r="Z231" s="223" t="str">
        <f t="shared" ca="1" si="339"/>
        <v>-5.85104464466235+6.14554437510411i</v>
      </c>
      <c r="AA231" s="223" t="str">
        <f t="shared" ca="1" si="340"/>
        <v>5.38309669568582-6.55932230227348i</v>
      </c>
      <c r="AB231" s="223" t="str">
        <f t="shared" ca="1" si="341"/>
        <v>-4.88597727930908+6.93755469357044i</v>
      </c>
      <c r="AC231" s="223" t="str">
        <f t="shared" ca="1" si="342"/>
        <v>4.36238032872254-7.27819187489451i</v>
      </c>
      <c r="AD231" s="223" t="str">
        <f t="shared" ca="1" si="343"/>
        <v>-3.8151432611666+7.57938790384691i</v>
      </c>
      <c r="AE231" s="223" t="str">
        <f t="shared" ca="1" si="344"/>
        <v>3.24723160172439-7.83951057305035i</v>
      </c>
      <c r="AF231" s="223" t="str">
        <f t="shared" ca="1" si="345"/>
        <v>-2.66172291288379+8.0571502552227i</v>
      </c>
      <c r="AG231" s="223" t="str">
        <f t="shared" ca="1" si="346"/>
        <v>2.06179011695963-8.23112754206939i</v>
      </c>
      <c r="AH231" s="223" t="str">
        <f t="shared" ca="1" si="347"/>
        <v>-1.45068430175282+8.36049963559917i</v>
      </c>
      <c r="AI231" s="223" t="str">
        <f t="shared" ca="1" si="348"/>
        <v>0.831717102623615-8.44456545722805i</v>
      </c>
      <c r="AJ231" s="223" t="str">
        <f t="shared" ca="1" si="349"/>
        <v>-0.208242756453201+8.48286944698494i</v>
      </c>
      <c r="AK231" s="223" t="str">
        <f t="shared" ca="1" si="350"/>
        <v>-0.416360075257132-8.4752040322306i</v>
      </c>
      <c r="AL231" s="223" t="str">
        <f t="shared" ca="1" si="351"/>
        <v>1.038706615645+8.42161075251173i</v>
      </c>
      <c r="AM231" s="223" t="str">
        <f t="shared" ca="1" si="352"/>
        <v>-1.65542431488654-8.32238003445458i</v>
      </c>
      <c r="AN231" s="223" t="str">
        <f t="shared" ca="1" si="353"/>
        <v>2.26317112633542+8.17804961791792i</v>
      </c>
      <c r="AO231" s="223" t="str">
        <f t="shared" ca="1" si="354"/>
        <v>-2.85865361736362-7.98940164193412i</v>
      </c>
      <c r="AP231" s="223" t="str">
        <f t="shared" ca="1" si="355"/>
        <v>3.43864481675807+7.75745840623001i</v>
      </c>
      <c r="AQ231" s="223" t="str">
        <f t="shared" ca="1" si="356"/>
        <v>-4.00000170195733-7.48347683129602i</v>
      </c>
      <c r="AR231" s="223" t="str">
        <f t="shared" ca="1" si="357"/>
        <v>-4.00000170195733-7.48347683129602i</v>
      </c>
      <c r="AS231" s="223" t="str">
        <f t="shared" ca="1" si="358"/>
        <v>-5.05476182942706-6.81555734683327i</v>
      </c>
      <c r="AT231" s="223" t="str">
        <f t="shared" ca="1" si="359"/>
        <v>5.54244923517961+6.42523895086111i</v>
      </c>
      <c r="AU231" s="223" t="str">
        <f t="shared" ca="1" si="360"/>
        <v>-6.00010162831618-6.00010162831292i</v>
      </c>
      <c r="AV231" s="223" t="str">
        <f t="shared" ca="1" si="361"/>
        <v>6.42523895086082+5.54244923517994i</v>
      </c>
      <c r="AW231" s="223" t="str">
        <f t="shared" ca="1" si="362"/>
        <v>-6.8155573468315-5.05476182942946i</v>
      </c>
      <c r="AX231" s="223" t="str">
        <f t="shared" ca="1" si="363"/>
        <v>7.16894164702677+4.53968223136058i</v>
      </c>
      <c r="AY231" s="223" t="str">
        <f t="shared" ca="1" si="364"/>
        <v>-7.48347683129621-4.00000170195698i</v>
      </c>
      <c r="AZ231" s="223" t="str">
        <f t="shared" ca="1" si="365"/>
        <v>7.75745840622909+3.43864481676014i</v>
      </c>
      <c r="BA231" s="223" t="str">
        <f t="shared" ca="1" si="366"/>
        <v>-7.9894016419354-2.85865361736006i</v>
      </c>
      <c r="BB231" s="223" t="str">
        <f t="shared" ca="1" si="367"/>
        <v>8.17804961791822+2.26317112633434i</v>
      </c>
      <c r="BC231" s="223" t="str">
        <f t="shared" ca="1" si="368"/>
        <v>-8.32238003445433-1.6554243148878i</v>
      </c>
      <c r="BD231" s="223" t="str">
        <f t="shared" ca="1" si="369"/>
        <v>8.42161075251126+1.03870661564879i</v>
      </c>
      <c r="BE231" s="223" t="str">
        <f t="shared" ca="1" si="370"/>
        <v>-8.4752040322307-0.416360075254926i</v>
      </c>
      <c r="BF231" s="223" t="str">
        <f t="shared" ca="1" si="371"/>
        <v>8.48286944698495-0.208242756452877i</v>
      </c>
      <c r="BG231" s="223" t="str">
        <f t="shared" ca="1" si="372"/>
        <v>-8.44456545722835+0.831717102620532i</v>
      </c>
      <c r="BH231" s="223" t="str">
        <f t="shared" ca="1" si="373"/>
        <v>8.36049963559865-1.45068430175578i</v>
      </c>
      <c r="BI231" s="223" t="str">
        <f t="shared" ca="1" si="374"/>
        <v>-8.23112754206933+2.0617901169599i</v>
      </c>
      <c r="BJ231" s="223" t="str">
        <f t="shared" ca="1" si="375"/>
        <v>8.0571502552234-2.66172291288165i</v>
      </c>
      <c r="BK231" s="223" t="str">
        <f t="shared" ca="1" si="376"/>
        <v>-7.83951057304895+3.24723160172777i</v>
      </c>
      <c r="BL231" s="223" t="str">
        <f t="shared" ca="1" si="377"/>
        <v>7.57938790384641-3.8151432611676i</v>
      </c>
      <c r="BM231" s="223" t="str">
        <f t="shared" ca="1" si="378"/>
        <v>-7.27819187489523+4.36238032872133i</v>
      </c>
      <c r="BN231" s="223" t="str">
        <f t="shared" ca="1" si="379"/>
        <v>6.93755469356786-4.88597727931275i</v>
      </c>
      <c r="BO231" s="223" t="str">
        <f t="shared" ca="1" si="380"/>
        <v>-6.55932230227277+5.38309669568669i</v>
      </c>
      <c r="BP231" s="223" t="str">
        <f t="shared" ca="1" si="381"/>
        <v>6.14554437510509-5.85104464466133i</v>
      </c>
      <c r="BQ231" s="223" t="str">
        <f t="shared" ca="1" si="382"/>
        <v>-5.69846321050292+6.28728527575698i</v>
      </c>
      <c r="BR231" s="223" t="str">
        <f t="shared" ca="1" si="383"/>
        <v>5.22050158002685-6.68945456320191i</v>
      </c>
      <c r="BS231" s="223" t="str">
        <f t="shared" ca="1" si="384"/>
        <v>-4.71424959917719+7.05537311677162i</v>
      </c>
      <c r="BT231" s="223" t="str">
        <f t="shared" ca="1" si="385"/>
        <v>4.18245069129484-7.38305799212583i</v>
      </c>
      <c r="BU231" s="223" t="str">
        <f t="shared" ca="1" si="386"/>
        <v>-3.62798672073044+7.67073343653717i</v>
      </c>
      <c r="BV231" s="223" t="str">
        <f t="shared" ca="1" si="387"/>
        <v>3.05386237579564-7.91684051183966i</v>
      </c>
      <c r="BW231" s="223" t="str">
        <f t="shared" ca="1" si="388"/>
        <v>-2.4631888860519+8.12004554247303i</v>
      </c>
      <c r="BX231" s="223" t="str">
        <f t="shared" ca="1" si="389"/>
        <v>1.85916716230938-8.27924734277194i</v>
      </c>
      <c r="BY231" s="223" t="str">
        <f t="shared" ca="1" si="390"/>
        <v>-1.24507045063935+8.39358318438261i</v>
      </c>
      <c r="BZ231" s="223" t="str">
        <f t="shared" ca="1" si="391"/>
        <v>0.6242265943212-8.46243347147544i</v>
      </c>
      <c r="CA231" s="223" t="str">
        <f t="shared" ca="1" si="392"/>
        <v>-3.82130576496026E-12+8.48542509837933i</v>
      </c>
      <c r="CB231" s="223" t="str">
        <f t="shared" ca="1" si="393"/>
        <v>-0.624226594321996-8.46243347147538i</v>
      </c>
      <c r="CC231" s="223" t="str">
        <f t="shared" ca="1" si="394"/>
        <v>1.24507045064014+8.3935831843825i</v>
      </c>
      <c r="CD231" s="223" t="str">
        <f t="shared" ca="1" si="395"/>
        <v>-1.85916716231016-8.27924734277176i</v>
      </c>
      <c r="CE231" s="223" t="str">
        <f t="shared" ca="1" si="396"/>
        <v>2.46318888605266+8.1200455424728i</v>
      </c>
      <c r="CF231" s="223" t="str">
        <f t="shared" ca="1" si="397"/>
        <v>-3.05386237579639-7.91684051183937i</v>
      </c>
      <c r="CG231" s="223" t="str">
        <f t="shared" ca="1" si="398"/>
        <v>3.62798672073116+7.67073343653683i</v>
      </c>
      <c r="CH231" s="223" t="str">
        <f t="shared" ca="1" si="399"/>
        <v>-4.18245069129554-7.38305799212544i</v>
      </c>
      <c r="CI231" s="223" t="str">
        <f t="shared" ca="1" si="400"/>
        <v>4.71424959917785+7.05537311677117i</v>
      </c>
      <c r="CJ231" s="223" t="str">
        <f t="shared" ca="1" si="401"/>
        <v>-5.22050158002748-6.68945456320143i</v>
      </c>
      <c r="CK231" s="223" t="str">
        <f t="shared" ca="1" si="402"/>
        <v>5.69846321049708+6.28728527576228i</v>
      </c>
      <c r="CL231" s="223" t="str">
        <f t="shared" ca="1" si="403"/>
        <v>-6.14554437510563-5.85104464466075i</v>
      </c>
      <c r="CM231" s="223" t="str">
        <f t="shared" ca="1" si="404"/>
        <v>6.55932230227311+5.38309669568625i</v>
      </c>
      <c r="CN231" s="223" t="str">
        <f t="shared" ca="1" si="405"/>
        <v>-6.93755469356818-4.8859772793123i</v>
      </c>
      <c r="CO231" s="223" t="str">
        <f t="shared" ca="1" si="406"/>
        <v>7.27819187489552+4.36238032872085i</v>
      </c>
      <c r="CP231" s="223" t="str">
        <f t="shared" ca="1" si="407"/>
        <v>-7.57938790384666-3.81514326116711i</v>
      </c>
      <c r="CQ231" s="223" t="str">
        <f t="shared" ca="1" si="408"/>
        <v>7.83951057304926+3.24723160172703i</v>
      </c>
      <c r="CR231" s="223" t="str">
        <f t="shared" ca="1" si="409"/>
        <v>-8.05715025522358-2.66172291288112i</v>
      </c>
      <c r="CS231" s="223" t="str">
        <f t="shared" ca="1" si="410"/>
        <v>8.23112754206946+2.06179011695935i</v>
      </c>
      <c r="CT231" s="223" t="str">
        <f t="shared" ca="1" si="411"/>
        <v>-8.36049963559879-1.45068430175499i</v>
      </c>
      <c r="CU231" s="223" t="str">
        <f t="shared" ca="1" si="412"/>
        <v>8.44456545722843+0.831717102619738i</v>
      </c>
      <c r="CV231" s="223" t="str">
        <f t="shared" ca="1" si="413"/>
        <v>-8.48286944698498-0.208242756451837i</v>
      </c>
      <c r="CW231" s="223" t="str">
        <f t="shared" ca="1" si="414"/>
        <v>8.47520403223065-0.416360075255965i</v>
      </c>
      <c r="CX231" s="223" t="str">
        <f t="shared" ca="1" si="415"/>
        <v>-8.42161075251222+1.03870661564097i</v>
      </c>
      <c r="CY231" s="223" t="str">
        <f t="shared" ca="1" si="416"/>
        <v>8.32238003445418-1.65542431488859i</v>
      </c>
      <c r="CZ231" s="223" t="str">
        <f t="shared" ca="1" si="417"/>
        <v>-8.17804961791804+2.26317112633499i</v>
      </c>
      <c r="DA231" s="223" t="str">
        <f t="shared" ca="1" si="418"/>
        <v>7.98940164193513-2.85865361736081i</v>
      </c>
      <c r="DB231" s="223" t="str">
        <f t="shared" ca="1" si="419"/>
        <v>-7.75745840622892+3.43864481676054i</v>
      </c>
      <c r="DC231" s="223" t="str">
        <f t="shared" ca="1" si="420"/>
        <v>7.48347683129594-4.00000170195747i</v>
      </c>
      <c r="DD231" s="223" t="str">
        <f t="shared" ca="1" si="421"/>
        <v>-7.16894164702647+4.53968223136105i</v>
      </c>
      <c r="DE231" s="223" t="str">
        <f t="shared" ca="1" si="422"/>
        <v>6.81555734683102-5.0547618294301i</v>
      </c>
      <c r="DF231" s="223" t="str">
        <f t="shared" ca="1" si="423"/>
        <v>-6.4252389508603+5.54244923518055i</v>
      </c>
      <c r="DG231" s="223" t="str">
        <f t="shared" ca="1" si="424"/>
        <v>6.00010162831561-6.00010162831348i</v>
      </c>
      <c r="DH231" s="223" t="str">
        <f t="shared" ca="1" si="425"/>
        <v>-5.54244923518284+6.42523895085832i</v>
      </c>
      <c r="DI231" s="223" t="str">
        <f t="shared" ca="1" si="426"/>
        <v>5.05476182942594-6.8155573468341i</v>
      </c>
      <c r="DJ231" s="223" t="str">
        <f t="shared" ca="1" si="427"/>
        <v>-4.53968223136401+7.1689416470246i</v>
      </c>
      <c r="DK231" s="223" t="str">
        <f t="shared" ca="1" si="428"/>
        <v>4.00000170196056-7.48347683129429i</v>
      </c>
      <c r="DL231" s="223" t="str">
        <f t="shared" ca="1" si="429"/>
        <v>-3.4386448167558+7.75745840623102i</v>
      </c>
      <c r="DM231" s="223" t="str">
        <f t="shared" ca="1" si="430"/>
        <v>2.85865361736366-7.98940164193412i</v>
      </c>
      <c r="DN231" s="223" t="str">
        <f t="shared" ca="1" si="431"/>
        <v>-2.2631711263379+8.17804961791723i</v>
      </c>
      <c r="DO231" s="223" t="str">
        <f t="shared" ca="1" si="432"/>
        <v>1.65542431488351-8.32238003445518i</v>
      </c>
      <c r="DP231" s="223" t="str">
        <f t="shared" ca="1" si="433"/>
        <v>-1.03870661564444+8.42161075251179i</v>
      </c>
      <c r="DQ231" s="223" t="str">
        <f t="shared" ca="1" si="434"/>
        <v>0.416360075258984-8.4752040322305i</v>
      </c>
      <c r="DR231" s="223" t="str">
        <f t="shared" ca="1" si="435"/>
        <v>0.208242756457495+8.48286944698483i</v>
      </c>
      <c r="DS231" s="223" t="str">
        <f t="shared" ca="1" si="436"/>
        <v>-0.83171710262537-8.44456545722788i</v>
      </c>
      <c r="DT231" s="223" t="str">
        <f t="shared" ca="1" si="437"/>
        <v>1.45068430175201+8.3604996355993i</v>
      </c>
      <c r="DU231" s="223" t="str">
        <f t="shared" ca="1" si="438"/>
        <v>-2.06179011695643-8.2311275420702i</v>
      </c>
      <c r="DV231" s="223" t="str">
        <f t="shared" ca="1" si="439"/>
        <v>2.66172291288604+8.05715025522196i</v>
      </c>
      <c r="DW231" s="223" t="str">
        <f t="shared" ca="1" si="440"/>
        <v>-3.24723160172424-7.83951057305041i</v>
      </c>
      <c r="DX231" s="223" t="str">
        <f t="shared" ca="1" si="441"/>
        <v>3.81514326116419+7.57938790384812i</v>
      </c>
      <c r="DY231" s="223" t="str">
        <f t="shared" ca="1" si="442"/>
        <v>-4.3623803287255-7.27819187489273i</v>
      </c>
      <c r="DZ231" s="223" t="str">
        <f t="shared" ca="1" si="443"/>
        <v>4.88597727930982+6.93755469356992i</v>
      </c>
      <c r="EA231" s="223" t="str">
        <f t="shared" ca="1" si="444"/>
        <v>-5.38309669568392-6.55932230227504i</v>
      </c>
      <c r="EB231" s="223" t="str">
        <f t="shared" ca="1" si="445"/>
        <v>5.85104464466468+6.1455443751019i</v>
      </c>
      <c r="EC231" s="223" t="str">
        <f t="shared" ca="1" si="446"/>
        <v>-6.28728527576009-5.69846321049949i</v>
      </c>
      <c r="ED231" s="223" t="str">
        <f t="shared" ca="1" si="447"/>
        <v>6.68945456319956+5.22050158002987i</v>
      </c>
      <c r="EE231" s="223" t="str">
        <f t="shared" ca="1" si="448"/>
        <v>-7.05537311676949-4.71424959918036i</v>
      </c>
      <c r="EF231" s="223" t="str">
        <f t="shared" ca="1" si="449"/>
        <v>7.38305799212799+4.18245069129103i</v>
      </c>
      <c r="EG231" s="223" t="str">
        <f t="shared" ca="1" si="450"/>
        <v>-7.67073343653543-3.62798672073412i</v>
      </c>
      <c r="EH231" s="223" t="str">
        <f t="shared" ca="1" si="451"/>
        <v>7.9168405118382+3.05386237579943i</v>
      </c>
      <c r="EI231" s="223" t="str">
        <f t="shared" ca="1" si="452"/>
        <v>-8.12004554247437-2.46318888604748i</v>
      </c>
      <c r="EJ231" s="223" t="str">
        <f t="shared" ca="1" si="453"/>
        <v>8.2792473427711+1.85916716231311i</v>
      </c>
      <c r="EK231" s="223" t="str">
        <f t="shared" ca="1" si="454"/>
        <v>-8.39358318438205-1.24507045064313i</v>
      </c>
      <c r="EL231" s="223" t="str">
        <f t="shared" ca="1" si="455"/>
        <v>8.46243347147577+0.624226594316833i</v>
      </c>
      <c r="EM231" s="223" t="str">
        <f t="shared" ca="1" si="456"/>
        <v>-8.48542509837933+5.57178212425693E-13i</v>
      </c>
      <c r="EN231" s="223"/>
      <c r="EO231" s="223"/>
      <c r="EP231" s="223"/>
    </row>
    <row r="232" spans="1:146" ht="15" thickBot="1">
      <c r="A232" s="257">
        <f t="shared" si="323"/>
        <v>2.5781250000000019E-3</v>
      </c>
      <c r="B232" s="256">
        <v>132</v>
      </c>
      <c r="C232" s="230">
        <f t="shared" si="324"/>
        <v>26400</v>
      </c>
      <c r="D232" s="229">
        <f t="shared" si="457"/>
        <v>165876.09210954109</v>
      </c>
      <c r="E232" s="229" t="str">
        <f t="shared" si="458"/>
        <v>165876.092109541i</v>
      </c>
      <c r="F232" s="229" t="str">
        <f t="shared" si="325"/>
        <v>0.564132794564855-0.522097173154536i</v>
      </c>
      <c r="G232" s="229" t="str">
        <f t="shared" si="326"/>
        <v>-3.31088740453684+2.69928115999964i</v>
      </c>
      <c r="H232" s="229" t="str">
        <f t="shared" si="322"/>
        <v>0.0357726987286694-0.0035602463120916i</v>
      </c>
      <c r="I232" s="229" t="str">
        <f t="shared" si="459"/>
        <v>-0.00502025552384785-0.0087504024071138i</v>
      </c>
      <c r="J232" s="255" t="str">
        <f ca="1">IMPRODUCT(1/N_FFT2,EG100)</f>
        <v>0.0216146017300768+0.0000365250556861197i</v>
      </c>
      <c r="K232" s="254" t="str">
        <f t="shared" ca="1" si="460"/>
        <v>-0.000108191214795994-0.000189319828120237i</v>
      </c>
      <c r="N232" s="246">
        <f t="shared" ca="1" si="327"/>
        <v>24.485363298194251</v>
      </c>
      <c r="O232" s="223">
        <f t="shared" ca="1" si="328"/>
        <v>8.4853632981942493</v>
      </c>
      <c r="P232" s="223" t="str">
        <f t="shared" ca="1" si="329"/>
        <v>-8.44450395462774+0.831711045146372i</v>
      </c>
      <c r="Q232" s="223" t="str">
        <f t="shared" ca="1" si="330"/>
        <v>8.32231942174272-1.65541225826857i</v>
      </c>
      <c r="R232" s="223" t="str">
        <f t="shared" ca="1" si="331"/>
        <v>-8.11998640338378+2.46317094640315i</v>
      </c>
      <c r="S232" s="223" t="str">
        <f t="shared" ca="1" si="332"/>
        <v>7.83945347712412-3.24720795181776i</v>
      </c>
      <c r="T232" s="223" t="str">
        <f t="shared" ca="1" si="333"/>
        <v>-7.48342232839848+3.99997256955208i</v>
      </c>
      <c r="U232" s="223" t="str">
        <f t="shared" ca="1" si="334"/>
        <v>7.05532173179603-4.71421526483344i</v>
      </c>
      <c r="V232" s="223" t="str">
        <f t="shared" ca="1" si="335"/>
        <v>-6.55927453008478+5.38305749006297i</v>
      </c>
      <c r="W232" s="223" t="str">
        <f t="shared" ca="1" si="336"/>
        <v>6.00005792898456-6.00005792898464i</v>
      </c>
      <c r="X232" s="223" t="str">
        <f t="shared" ca="1" si="337"/>
        <v>-5.3830574900629+6.55927453008484i</v>
      </c>
      <c r="Y232" s="223" t="str">
        <f t="shared" ca="1" si="338"/>
        <v>4.71421526483405-7.05532173179563i</v>
      </c>
      <c r="Z232" s="223" t="str">
        <f t="shared" ca="1" si="339"/>
        <v>-3.999972569552+7.48342232839852i</v>
      </c>
      <c r="AA232" s="223" t="str">
        <f t="shared" ca="1" si="340"/>
        <v>3.24720795181767-7.83945347712416i</v>
      </c>
      <c r="AB232" s="223" t="str">
        <f t="shared" ca="1" si="341"/>
        <v>-2.46317094640288+8.11998640338386i</v>
      </c>
      <c r="AC232" s="223" t="str">
        <f t="shared" ca="1" si="342"/>
        <v>1.6554122582689-8.32231942174266i</v>
      </c>
      <c r="AD232" s="223" t="str">
        <f t="shared" ca="1" si="343"/>
        <v>-0.831711045146527+8.44450395462772i</v>
      </c>
      <c r="AE232" s="223" t="str">
        <f t="shared" ca="1" si="344"/>
        <v>-1.18504179104589E-13-8.48536329819425i</v>
      </c>
      <c r="AF232" s="223" t="str">
        <f t="shared" ca="1" si="345"/>
        <v>0.831711045146703+8.4445039546277i</v>
      </c>
      <c r="AG232" s="223" t="str">
        <f t="shared" ca="1" si="346"/>
        <v>-1.65541225826824-8.32231942174279i</v>
      </c>
      <c r="AH232" s="223" t="str">
        <f t="shared" ca="1" si="347"/>
        <v>2.46317094640311+8.11998640338379i</v>
      </c>
      <c r="AI232" s="223" t="str">
        <f t="shared" ca="1" si="348"/>
        <v>-3.24720795181789-7.83945347712407i</v>
      </c>
      <c r="AJ232" s="223" t="str">
        <f t="shared" ca="1" si="349"/>
        <v>3.9999725695522+7.48342232839841i</v>
      </c>
      <c r="AK232" s="223" t="str">
        <f t="shared" ca="1" si="350"/>
        <v>-4.71421526483349-7.055321731796i</v>
      </c>
      <c r="AL232" s="223" t="str">
        <f t="shared" ca="1" si="351"/>
        <v>5.38305749006304+6.55927453008472i</v>
      </c>
      <c r="AM232" s="223" t="str">
        <f t="shared" ca="1" si="352"/>
        <v>-6.00005792898471-6.0000579289845i</v>
      </c>
      <c r="AN232" s="223" t="str">
        <f t="shared" ca="1" si="353"/>
        <v>6.55927453008491+5.38305749006281i</v>
      </c>
      <c r="AO232" s="223" t="str">
        <f t="shared" ca="1" si="354"/>
        <v>-7.0553217317957-4.71421526483394i</v>
      </c>
      <c r="AP232" s="223" t="str">
        <f t="shared" ca="1" si="355"/>
        <v>7.48342232839855+3.99997256955195i</v>
      </c>
      <c r="AQ232" s="223" t="str">
        <f t="shared" ca="1" si="356"/>
        <v>-7.83945347712419-3.24720795181761i</v>
      </c>
      <c r="AR232" s="223" t="str">
        <f t="shared" ca="1" si="357"/>
        <v>-7.83945347712419-3.24720795181761i</v>
      </c>
      <c r="AS232" s="223" t="str">
        <f t="shared" ca="1" si="358"/>
        <v>-8.32231942174268-1.65541225826879i</v>
      </c>
      <c r="AT232" s="223" t="str">
        <f t="shared" ca="1" si="359"/>
        <v>8.44450395462798+0.831711045143889i</v>
      </c>
      <c r="AU232" s="223" t="str">
        <f t="shared" ca="1" si="360"/>
        <v>-8.48536329819425-1.45117135229966E-12i</v>
      </c>
      <c r="AV232" s="223" t="str">
        <f t="shared" ca="1" si="361"/>
        <v>8.44450395462744-0.831711045149401i</v>
      </c>
      <c r="AW232" s="223" t="str">
        <f t="shared" ca="1" si="362"/>
        <v>-8.32231942174294+1.65541225826747i</v>
      </c>
      <c r="AX232" s="223" t="str">
        <f t="shared" ca="1" si="363"/>
        <v>8.11998640338279-2.46317094640639i</v>
      </c>
      <c r="AY232" s="223" t="str">
        <f t="shared" ca="1" si="364"/>
        <v>-7.83945347712437+3.24720795181716i</v>
      </c>
      <c r="AZ232" s="223" t="str">
        <f t="shared" ca="1" si="365"/>
        <v>7.48342232839679-3.99997256955523i</v>
      </c>
      <c r="BA232" s="223" t="str">
        <f t="shared" ca="1" si="366"/>
        <v>-7.0553217317959+4.71421526483364i</v>
      </c>
      <c r="BB232" s="223" t="str">
        <f t="shared" ca="1" si="367"/>
        <v>6.55927453008736-5.38305749005982i</v>
      </c>
      <c r="BC232" s="223" t="str">
        <f t="shared" ca="1" si="368"/>
        <v>-6.00005792898437+6.00005792898484i</v>
      </c>
      <c r="BD232" s="223" t="str">
        <f t="shared" ca="1" si="369"/>
        <v>5.38305749006604-6.55927453008227i</v>
      </c>
      <c r="BE232" s="223" t="str">
        <f t="shared" ca="1" si="370"/>
        <v>-4.7142152648331+7.05532173179627i</v>
      </c>
      <c r="BF232" s="223" t="str">
        <f t="shared" ca="1" si="371"/>
        <v>3.99997256955477-7.48342232839705i</v>
      </c>
      <c r="BG232" s="223" t="str">
        <f t="shared" ca="1" si="372"/>
        <v>-3.24720795181678+7.83945347712453i</v>
      </c>
      <c r="BH232" s="223" t="str">
        <f t="shared" ca="1" si="373"/>
        <v>2.46317094640588-8.11998640338295i</v>
      </c>
      <c r="BI232" s="223" t="str">
        <f t="shared" ca="1" si="374"/>
        <v>-1.65541225826707+8.32231942174302i</v>
      </c>
      <c r="BJ232" s="223" t="str">
        <f t="shared" ca="1" si="375"/>
        <v>0.831711045148752-8.44450395462751i</v>
      </c>
      <c r="BK232" s="223" t="str">
        <f t="shared" ca="1" si="376"/>
        <v>1.98340011530443E-12+8.48536329819425i</v>
      </c>
      <c r="BL232" s="223" t="str">
        <f t="shared" ca="1" si="377"/>
        <v>-0.831711045144299-8.44450395462794i</v>
      </c>
      <c r="BM232" s="223" t="str">
        <f t="shared" ca="1" si="378"/>
        <v>1.65541225827096+8.32231942174225i</v>
      </c>
      <c r="BN232" s="223" t="str">
        <f t="shared" ca="1" si="379"/>
        <v>-2.4631709464016-8.11998640338424i</v>
      </c>
      <c r="BO232" s="223" t="str">
        <f t="shared" ca="1" si="380"/>
        <v>3.24720795182044+7.83945347712301i</v>
      </c>
      <c r="BP232" s="223" t="str">
        <f t="shared" ca="1" si="381"/>
        <v>-3.99997256955082-7.48342232839915i</v>
      </c>
      <c r="BQ232" s="223" t="str">
        <f t="shared" ca="1" si="382"/>
        <v>4.71421526483659+7.05532173179392i</v>
      </c>
      <c r="BR232" s="223" t="str">
        <f t="shared" ca="1" si="383"/>
        <v>-5.38305749006257-6.55927453008511i</v>
      </c>
      <c r="BS232" s="223" t="str">
        <f t="shared" ca="1" si="384"/>
        <v>6.00005792898718+6.00005792898203i</v>
      </c>
      <c r="BT232" s="223" t="str">
        <f t="shared" ca="1" si="385"/>
        <v>-6.55927453008452-5.38305749006329i</v>
      </c>
      <c r="BU232" s="223" t="str">
        <f t="shared" ca="1" si="386"/>
        <v>7.05532173179811+4.71421526483034i</v>
      </c>
      <c r="BV232" s="223" t="str">
        <f t="shared" ca="1" si="387"/>
        <v>-7.48342232839872-3.99997256955163i</v>
      </c>
      <c r="BW232" s="223" t="str">
        <f t="shared" ca="1" si="388"/>
        <v>7.83945347712266+3.24720795182129i</v>
      </c>
      <c r="BX232" s="223" t="str">
        <f t="shared" ca="1" si="389"/>
        <v>-8.1199864033839-2.46317094640272i</v>
      </c>
      <c r="BY232" s="223" t="str">
        <f t="shared" ca="1" si="390"/>
        <v>8.32231942174207+1.65541225827187i</v>
      </c>
      <c r="BZ232" s="223" t="str">
        <f t="shared" ca="1" si="391"/>
        <v>-8.44450395462783-0.831711045145453i</v>
      </c>
      <c r="CA232" s="223" t="str">
        <f t="shared" ca="1" si="392"/>
        <v>8.48536329819425+2.90234270459932E-12i</v>
      </c>
      <c r="CB232" s="223" t="str">
        <f t="shared" ca="1" si="393"/>
        <v>-8.44450395462759+0.831711045147837i</v>
      </c>
      <c r="CC232" s="223" t="str">
        <f t="shared" ca="1" si="394"/>
        <v>8.32231942174325-1.65541225826594i</v>
      </c>
      <c r="CD232" s="223" t="str">
        <f t="shared" ca="1" si="395"/>
        <v>-8.11998640338322+2.46317094640501i</v>
      </c>
      <c r="CE232" s="223" t="str">
        <f t="shared" ca="1" si="396"/>
        <v>7.83945347712498-3.24720795181571i</v>
      </c>
      <c r="CF232" s="223" t="str">
        <f t="shared" ca="1" si="397"/>
        <v>-7.48342232839748+3.99997256955395i</v>
      </c>
      <c r="CG232" s="223" t="str">
        <f t="shared" ca="1" si="398"/>
        <v>7.05532173179678-4.71421526483233i</v>
      </c>
      <c r="CH232" s="223" t="str">
        <f t="shared" ca="1" si="399"/>
        <v>-6.55927453008285+5.38305749006532i</v>
      </c>
      <c r="CI232" s="223" t="str">
        <f t="shared" ca="1" si="400"/>
        <v>6.00005792898548-6.00005792898372i</v>
      </c>
      <c r="CJ232" s="223" t="str">
        <f t="shared" ca="1" si="401"/>
        <v>-5.38305749006072+6.55927453008663i</v>
      </c>
      <c r="CK232" s="223" t="str">
        <f t="shared" ca="1" si="402"/>
        <v>4.7142152648344-7.05532173179539i</v>
      </c>
      <c r="CL232" s="223" t="str">
        <f t="shared" ca="1" si="403"/>
        <v>-3.99997256954871+7.48342232840028i</v>
      </c>
      <c r="CM232" s="223" t="str">
        <f t="shared" ca="1" si="404"/>
        <v>3.24720795181801-7.83945347712402i</v>
      </c>
      <c r="CN232" s="223" t="str">
        <f t="shared" ca="1" si="405"/>
        <v>-2.46317094639931+8.11998640338494i</v>
      </c>
      <c r="CO232" s="223" t="str">
        <f t="shared" ca="1" si="406"/>
        <v>1.65541225826862-8.32231942174271i</v>
      </c>
      <c r="CP232" s="223" t="str">
        <f t="shared" ca="1" si="407"/>
        <v>-0.831711045150316+8.44450395462735i</v>
      </c>
      <c r="CQ232" s="223" t="str">
        <f t="shared" ca="1" si="408"/>
        <v>-6.5281302804112E-13-8.48536329819425i</v>
      </c>
      <c r="CR232" s="223" t="str">
        <f t="shared" ca="1" si="409"/>
        <v>0.831711045142735+8.4445039546281i</v>
      </c>
      <c r="CS232" s="223" t="str">
        <f t="shared" ca="1" si="410"/>
        <v>-1.65541225826966-8.32231942174251i</v>
      </c>
      <c r="CT232" s="223" t="str">
        <f t="shared" ca="1" si="411"/>
        <v>2.4631709464001+8.1199864033847i</v>
      </c>
      <c r="CU232" s="223" t="str">
        <f t="shared" ca="1" si="412"/>
        <v>-3.24720795181921-7.83945347712352i</v>
      </c>
      <c r="CV232" s="223" t="str">
        <f t="shared" ca="1" si="413"/>
        <v>3.99997256954944+7.48342232839989i</v>
      </c>
      <c r="CW232" s="223" t="str">
        <f t="shared" ca="1" si="414"/>
        <v>-4.71421526483508-7.05532173179493i</v>
      </c>
      <c r="CX232" s="223" t="str">
        <f t="shared" ca="1" si="415"/>
        <v>5.38305749006136+6.55927453008611i</v>
      </c>
      <c r="CY232" s="223" t="str">
        <f t="shared" ca="1" si="416"/>
        <v>-6.00005792898607-6.00005792898314i</v>
      </c>
      <c r="CZ232" s="223" t="str">
        <f t="shared" ca="1" si="417"/>
        <v>6.55927453008353+5.3830574900645i</v>
      </c>
      <c r="DA232" s="223" t="str">
        <f t="shared" ca="1" si="418"/>
        <v>-7.05532173179723-4.71421526483164i</v>
      </c>
      <c r="DB232" s="223" t="str">
        <f t="shared" ca="1" si="419"/>
        <v>7.48342232839798+3.99997256955302i</v>
      </c>
      <c r="DC232" s="223" t="str">
        <f t="shared" ca="1" si="420"/>
        <v>-7.83945347712529-3.24720795181494i</v>
      </c>
      <c r="DD232" s="223" t="str">
        <f t="shared" ca="1" si="421"/>
        <v>8.11998640338352+2.46317094640399i</v>
      </c>
      <c r="DE232" s="223" t="str">
        <f t="shared" ca="1" si="422"/>
        <v>-8.32231942174341-1.65541225826513i</v>
      </c>
      <c r="DF232" s="223" t="str">
        <f t="shared" ca="1" si="423"/>
        <v>8.4445039546277+0.831711045146777i</v>
      </c>
      <c r="DG232" s="223" t="str">
        <f t="shared" ca="1" si="424"/>
        <v>-8.48536329819425+3.96680023060887E-12i</v>
      </c>
      <c r="DH232" s="223" t="str">
        <f t="shared" ca="1" si="425"/>
        <v>8.44450395462773-0.831711045146512i</v>
      </c>
      <c r="DI232" s="223" t="str">
        <f t="shared" ca="1" si="426"/>
        <v>-8.32231942174356+1.65541225826439i</v>
      </c>
      <c r="DJ232" s="223" t="str">
        <f t="shared" ca="1" si="427"/>
        <v>8.1199864033836-2.46317094640373i</v>
      </c>
      <c r="DK232" s="223" t="str">
        <f t="shared" ca="1" si="428"/>
        <v>-7.83945347712558+3.24720795181426i</v>
      </c>
      <c r="DL232" s="223" t="str">
        <f t="shared" ca="1" si="429"/>
        <v>7.48342232839811-3.99997256955278i</v>
      </c>
      <c r="DM232" s="223" t="str">
        <f t="shared" ca="1" si="430"/>
        <v>-7.05532173179765+4.71421526483102i</v>
      </c>
      <c r="DN232" s="223" t="str">
        <f t="shared" ca="1" si="431"/>
        <v>6.559274530084-5.38305749006392i</v>
      </c>
      <c r="DO232" s="223" t="str">
        <f t="shared" ca="1" si="432"/>
        <v>-6.00005792898659+6.00005792898261i</v>
      </c>
      <c r="DP232" s="223" t="str">
        <f t="shared" ca="1" si="433"/>
        <v>5.38305749006194-6.55927453008563i</v>
      </c>
      <c r="DQ232" s="223" t="str">
        <f t="shared" ca="1" si="434"/>
        <v>-4.71421526483571+7.05532173179452i</v>
      </c>
      <c r="DR232" s="223" t="str">
        <f t="shared" ca="1" si="435"/>
        <v>3.99997256955009-7.48342232839954i</v>
      </c>
      <c r="DS232" s="223" t="str">
        <f t="shared" ca="1" si="436"/>
        <v>-3.24720795181946+7.83945347712341i</v>
      </c>
      <c r="DT232" s="223" t="str">
        <f t="shared" ca="1" si="437"/>
        <v>2.46317094640082-8.11998640338448i</v>
      </c>
      <c r="DU232" s="223" t="str">
        <f t="shared" ca="1" si="438"/>
        <v>-1.65541225826992+8.32231942174245i</v>
      </c>
      <c r="DV232" s="223" t="str">
        <f t="shared" ca="1" si="439"/>
        <v>0.83171104514348-8.44450395462802i</v>
      </c>
      <c r="DW232" s="223" t="str">
        <f t="shared" ca="1" si="440"/>
        <v>-9.1894258929489E-13+8.48536329819425i</v>
      </c>
      <c r="DX232" s="223" t="str">
        <f t="shared" ca="1" si="441"/>
        <v>-0.831711045149811-8.4445039546274i</v>
      </c>
      <c r="DY232" s="223" t="str">
        <f t="shared" ca="1" si="442"/>
        <v>1.65541225826812+8.32231942174282i</v>
      </c>
      <c r="DZ232" s="223" t="str">
        <f t="shared" ca="1" si="443"/>
        <v>-2.4631709464069-8.11998640338264i</v>
      </c>
      <c r="EA232" s="223" t="str">
        <f t="shared" ca="1" si="444"/>
        <v>3.24720795181776+7.83945347712412i</v>
      </c>
      <c r="EB232" s="223" t="str">
        <f t="shared" ca="1" si="445"/>
        <v>-3.99997256954805-7.48342232840064i</v>
      </c>
      <c r="EC232" s="223" t="str">
        <f t="shared" ca="1" si="446"/>
        <v>4.71421526483418+7.05532173179554i</v>
      </c>
      <c r="ED232" s="223" t="str">
        <f t="shared" ca="1" si="447"/>
        <v>-5.38305749006015-6.5592745300871i</v>
      </c>
      <c r="EE232" s="223" t="str">
        <f t="shared" ca="1" si="448"/>
        <v>6.00005792898495+6.00005792898425i</v>
      </c>
      <c r="EF232" s="223" t="str">
        <f t="shared" ca="1" si="449"/>
        <v>-6.55927453008253-5.38305749006571i</v>
      </c>
      <c r="EG232" s="223" t="str">
        <f t="shared" ca="1" si="450"/>
        <v>7.05532173179636+4.71421526483295i</v>
      </c>
      <c r="EH232" s="223" t="str">
        <f t="shared" ca="1" si="451"/>
        <v>-7.48342232839723-3.9999725695544i</v>
      </c>
      <c r="EI232" s="223" t="str">
        <f t="shared" ca="1" si="452"/>
        <v>7.83945347712469+3.2472079518164i</v>
      </c>
      <c r="EJ232" s="223" t="str">
        <f t="shared" ca="1" si="453"/>
        <v>-8.11998640338306-2.46317094640549i</v>
      </c>
      <c r="EK232" s="223" t="str">
        <f t="shared" ca="1" si="454"/>
        <v>8.3223194217431+1.65541225826667i</v>
      </c>
      <c r="EL232" s="223" t="str">
        <f t="shared" ca="1" si="455"/>
        <v>-8.44450395462755-0.831711045148342i</v>
      </c>
      <c r="EM232" s="223" t="str">
        <f t="shared" ca="1" si="456"/>
        <v>8.48536329819425-2.39504461327286E-12i</v>
      </c>
      <c r="EN232" s="223"/>
      <c r="EO232" s="223"/>
      <c r="EP232" s="223"/>
    </row>
    <row r="233" spans="1:146" ht="15" thickBot="1">
      <c r="A233" s="257">
        <f t="shared" si="323"/>
        <v>2.5976562500000019E-3</v>
      </c>
      <c r="B233" s="256">
        <v>133</v>
      </c>
      <c r="C233" s="230">
        <f t="shared" si="324"/>
        <v>26600</v>
      </c>
      <c r="D233" s="229">
        <f t="shared" si="457"/>
        <v>167132.72917097699</v>
      </c>
      <c r="E233" s="229" t="str">
        <f t="shared" si="458"/>
        <v>167132.729170977i</v>
      </c>
      <c r="F233" s="229" t="str">
        <f t="shared" si="325"/>
        <v>0.561199717149278-0.523277010291191i</v>
      </c>
      <c r="G233" s="229" t="str">
        <f t="shared" si="326"/>
        <v>-3.28473635601091+2.70606031841069i</v>
      </c>
      <c r="H233" s="229" t="str">
        <f t="shared" si="322"/>
        <v>0.0357721651783236-0.00353326499393836i</v>
      </c>
      <c r="I233" s="229" t="str">
        <f t="shared" si="459"/>
        <v>-0.00499250172109645-0.00884827413572555i</v>
      </c>
      <c r="J233" s="255" t="str">
        <f ca="1">IMPRODUCT(1/N_FFT2,EH100)</f>
        <v>0.0364511168108651+0.00571705274688539i</v>
      </c>
      <c r="K233" s="254" t="str">
        <f t="shared" ca="1" si="460"/>
        <v>-0.000131396213461287-0.000351071869774313i</v>
      </c>
      <c r="N233" s="246">
        <f t="shared" ca="1" si="327"/>
        <v>24.485288999196356</v>
      </c>
      <c r="O233" s="223">
        <f t="shared" ca="1" si="328"/>
        <v>8.4852889991963547</v>
      </c>
      <c r="P233" s="223" t="str">
        <f t="shared" ca="1" si="329"/>
        <v>-8.42147567685796+1.03868995565207i</v>
      </c>
      <c r="Q233" s="223" t="str">
        <f t="shared" ca="1" si="330"/>
        <v>8.23099552160832-2.06175704755593i</v>
      </c>
      <c r="R233" s="223" t="str">
        <f t="shared" ca="1" si="331"/>
        <v>-7.91671353228184+3.05381339437567i</v>
      </c>
      <c r="S233" s="223" t="str">
        <f t="shared" ca="1" si="332"/>
        <v>7.48335680253234-3.99993754524687i</v>
      </c>
      <c r="T233" s="223" t="str">
        <f t="shared" ca="1" si="333"/>
        <v>-6.93744342094524+4.88589891228485i</v>
      </c>
      <c r="U233" s="223" t="str">
        <f t="shared" ca="1" si="334"/>
        <v>6.2871844329164-5.69837181187542i</v>
      </c>
      <c r="V233" s="223" t="str">
        <f t="shared" ca="1" si="335"/>
        <v>-5.54236033888955+6.42513589535558i</v>
      </c>
      <c r="W233" s="223" t="str">
        <f t="shared" ca="1" si="336"/>
        <v>4.71417398652186-7.05525995443706i</v>
      </c>
      <c r="X233" s="223" t="str">
        <f t="shared" ca="1" si="337"/>
        <v>-3.8150820694323+7.57926633674915i</v>
      </c>
      <c r="Y233" s="223" t="str">
        <f t="shared" ca="1" si="338"/>
        <v>2.85860776693022-7.98927349855598i</v>
      </c>
      <c r="Z233" s="223" t="str">
        <f t="shared" ca="1" si="339"/>
        <v>-1.85913734281329+8.2791145505084i</v>
      </c>
      <c r="AA233" s="223" t="str">
        <f t="shared" ca="1" si="340"/>
        <v>0.831703762571371-8.4444300133998i</v>
      </c>
      <c r="AB233" s="223" t="str">
        <f t="shared" ca="1" si="341"/>
        <v>0.208239416412405+8.48273338879249i</v>
      </c>
      <c r="AC233" s="223" t="str">
        <f t="shared" ca="1" si="342"/>
        <v>-1.24505048074278-8.39344855826763i</v>
      </c>
      <c r="AD233" s="223" t="str">
        <f t="shared" ca="1" si="343"/>
        <v>2.26313482694734+8.17791844878271i</v>
      </c>
      <c r="AE233" s="223" t="str">
        <f t="shared" ca="1" si="344"/>
        <v>-3.24717951882207-7.83938483380074i</v>
      </c>
      <c r="AF233" s="223" t="str">
        <f t="shared" ca="1" si="345"/>
        <v>4.18238360825148+7.38293957399842i</v>
      </c>
      <c r="AG233" s="223" t="str">
        <f t="shared" ca="1" si="346"/>
        <v>-5.05468075523854-6.8154480309444i</v>
      </c>
      <c r="AH233" s="223" t="str">
        <f t="shared" ca="1" si="347"/>
        <v>5.85095079875702+6.1454458056684i</v>
      </c>
      <c r="AI233" s="223" t="str">
        <f t="shared" ca="1" si="348"/>
        <v>-6.55921709618269-5.38301035527774i</v>
      </c>
      <c r="AJ233" s="223" t="str">
        <f t="shared" ca="1" si="349"/>
        <v>7.16882666314497+4.53960941862451i</v>
      </c>
      <c r="AK233" s="223" t="str">
        <f t="shared" ca="1" si="350"/>
        <v>-7.67061040433171-3.62792853083421i</v>
      </c>
      <c r="AL233" s="223" t="str">
        <f t="shared" ca="1" si="351"/>
        <v>8.05702102521297+2.66168022105566i</v>
      </c>
      <c r="AM233" s="223" t="str">
        <f t="shared" ca="1" si="352"/>
        <v>-8.32224655037931-1.65539776325282i</v>
      </c>
      <c r="AN233" s="223" t="str">
        <f t="shared" ca="1" si="353"/>
        <v>8.46229774105919+0.624216582243091i</v>
      </c>
      <c r="AO233" s="223" t="str">
        <f t="shared" ca="1" si="354"/>
        <v>-8.47506809698503+0.416353397186936i</v>
      </c>
      <c r="AP233" s="223" t="str">
        <f t="shared" ca="1" si="355"/>
        <v>8.360365540117-1.45066103397962i</v>
      </c>
      <c r="AQ233" s="223" t="str">
        <f t="shared" ca="1" si="356"/>
        <v>-8.11991530367587+2.46314937854223i</v>
      </c>
      <c r="AR233" s="223" t="str">
        <f t="shared" ca="1" si="357"/>
        <v>-8.11991530367587+2.46314937854223i</v>
      </c>
      <c r="AS233" s="223" t="str">
        <f t="shared" ca="1" si="358"/>
        <v>-7.27807513873145+4.36231035975914i</v>
      </c>
      <c r="AT233" s="223" t="str">
        <f t="shared" ca="1" si="359"/>
        <v>6.68934726989567-5.22041784751202i</v>
      </c>
      <c r="AU233" s="223" t="str">
        <f t="shared" ca="1" si="360"/>
        <v>-6.00000539165707+6.00000539166164i</v>
      </c>
      <c r="AV233" s="223" t="str">
        <f t="shared" ca="1" si="361"/>
        <v>5.22041784751369-6.68934726989437i</v>
      </c>
      <c r="AW233" s="223" t="str">
        <f t="shared" ca="1" si="362"/>
        <v>-4.36231035975878+7.27807513873166i</v>
      </c>
      <c r="AX233" s="223" t="str">
        <f t="shared" ca="1" si="363"/>
        <v>3.43858966374297-7.75733398303068i</v>
      </c>
      <c r="AY233" s="223" t="str">
        <f t="shared" ca="1" si="364"/>
        <v>-2.46314937854424+8.11991530367527i</v>
      </c>
      <c r="AZ233" s="223" t="str">
        <f t="shared" ca="1" si="365"/>
        <v>1.45066103397837-8.36036554011722i</v>
      </c>
      <c r="BA233" s="223" t="str">
        <f t="shared" ca="1" si="366"/>
        <v>-0.416353397190724+8.47506809698485i</v>
      </c>
      <c r="BB233" s="223" t="str">
        <f t="shared" ca="1" si="367"/>
        <v>-0.624216582241834-8.46229774105928i</v>
      </c>
      <c r="BC233" s="223" t="str">
        <f t="shared" ca="1" si="368"/>
        <v>1.65539776325502+8.32224655037887i</v>
      </c>
      <c r="BD233" s="223" t="str">
        <f t="shared" ca="1" si="369"/>
        <v>-2.66168022105195-8.05702102521419i</v>
      </c>
      <c r="BE233" s="223" t="str">
        <f t="shared" ca="1" si="370"/>
        <v>3.62792853083371+7.67061040433194i</v>
      </c>
      <c r="BF233" s="223" t="str">
        <f t="shared" ca="1" si="371"/>
        <v>-4.53960941862619-7.1688266631439i</v>
      </c>
      <c r="BG233" s="223" t="str">
        <f t="shared" ca="1" si="372"/>
        <v>5.38301035527546+6.55921709618456i</v>
      </c>
      <c r="BH233" s="223" t="str">
        <f t="shared" ca="1" si="373"/>
        <v>-6.14544580566811-5.85095079875732i</v>
      </c>
      <c r="BI233" s="223" t="str">
        <f t="shared" ca="1" si="374"/>
        <v>6.81544803094616+5.05468075523615i</v>
      </c>
      <c r="BJ233" s="223" t="str">
        <f t="shared" ca="1" si="375"/>
        <v>-7.38293957399741-4.18238360825325i</v>
      </c>
      <c r="BK233" s="223" t="str">
        <f t="shared" ca="1" si="376"/>
        <v>7.83938483380093+3.24717951882162i</v>
      </c>
      <c r="BL233" s="223" t="str">
        <f t="shared" ca="1" si="377"/>
        <v>-8.17791844878376-2.26313482694356i</v>
      </c>
      <c r="BM233" s="223" t="str">
        <f t="shared" ca="1" si="378"/>
        <v>8.3934485582673+1.24505048074491i</v>
      </c>
      <c r="BN233" s="223" t="str">
        <f t="shared" ca="1" si="379"/>
        <v>-8.48273338879252-0.208239416411193i</v>
      </c>
      <c r="BO233" s="223" t="str">
        <f t="shared" ca="1" si="380"/>
        <v>8.44443001339942-0.831703762575158i</v>
      </c>
      <c r="BP233" s="223" t="str">
        <f t="shared" ca="1" si="381"/>
        <v>-8.27911455050867+1.85913734281206i</v>
      </c>
      <c r="BQ233" s="223" t="str">
        <f t="shared" ca="1" si="382"/>
        <v>7.98927349855553-2.85860776693147i</v>
      </c>
      <c r="BR233" s="223" t="str">
        <f t="shared" ca="1" si="383"/>
        <v>-7.57926633675083+3.81508206942897i</v>
      </c>
      <c r="BS233" s="223" t="str">
        <f t="shared" ca="1" si="384"/>
        <v>7.05525995443722-4.71417398652162i</v>
      </c>
      <c r="BT233" s="223" t="str">
        <f t="shared" ca="1" si="385"/>
        <v>-6.42513589535426+5.54236033889109i</v>
      </c>
      <c r="BU233" s="223" t="str">
        <f t="shared" ca="1" si="386"/>
        <v>5.69837181187765-6.28718443291438i</v>
      </c>
      <c r="BV233" s="223" t="str">
        <f t="shared" ca="1" si="387"/>
        <v>-4.88589891228521+6.93744342094499i</v>
      </c>
      <c r="BW233" s="223" t="str">
        <f t="shared" ca="1" si="388"/>
        <v>3.99993754524426-7.48335680253374i</v>
      </c>
      <c r="BX233" s="223" t="str">
        <f t="shared" ca="1" si="389"/>
        <v>-3.05381339437816+7.91671353228088i</v>
      </c>
      <c r="BY233" s="223" t="str">
        <f t="shared" ca="1" si="390"/>
        <v>2.06175704755554-8.23099552160841i</v>
      </c>
      <c r="BZ233" s="223" t="str">
        <f t="shared" ca="1" si="391"/>
        <v>-1.03868995564871+8.42147567685837i</v>
      </c>
      <c r="CA233" s="223" t="str">
        <f t="shared" ca="1" si="392"/>
        <v>2.22455652656579E-12-8.48528899919635i</v>
      </c>
      <c r="CB233" s="223" t="str">
        <f t="shared" ca="1" si="393"/>
        <v>1.03868995565291+8.42147567685785i</v>
      </c>
      <c r="CC233" s="223" t="str">
        <f t="shared" ca="1" si="394"/>
        <v>-2.06175704755964-8.23099552160738i</v>
      </c>
      <c r="CD233" s="223" t="str">
        <f t="shared" ca="1" si="395"/>
        <v>3.05381339437424+7.91671353228239i</v>
      </c>
      <c r="CE233" s="223" t="str">
        <f t="shared" ca="1" si="396"/>
        <v>-3.99993754524799-7.48335680253175i</v>
      </c>
      <c r="CF233" s="223" t="str">
        <f t="shared" ca="1" si="397"/>
        <v>4.88589891228176+6.93744342094741i</v>
      </c>
      <c r="CG233" s="223" t="str">
        <f t="shared" ca="1" si="398"/>
        <v>-5.69837181187453-6.2871844329172i</v>
      </c>
      <c r="CH233" s="223" t="str">
        <f t="shared" ca="1" si="399"/>
        <v>6.42513589535702+5.54236033888788i</v>
      </c>
      <c r="CI233" s="223" t="str">
        <f t="shared" ca="1" si="400"/>
        <v>-7.05525995443488-4.71417398652512i</v>
      </c>
      <c r="CJ233" s="223" t="str">
        <f t="shared" ca="1" si="401"/>
        <v>7.57926633674893+3.81508206943272i</v>
      </c>
      <c r="CK233" s="223" t="str">
        <f t="shared" ca="1" si="402"/>
        <v>-7.98927349855696-2.85860776692748i</v>
      </c>
      <c r="CL233" s="223" t="str">
        <f t="shared" ca="1" si="403"/>
        <v>8.27911455050774+1.85913734281617i</v>
      </c>
      <c r="CM233" s="223" t="str">
        <f t="shared" ca="1" si="404"/>
        <v>-8.44443001339984-0.831703762570945i</v>
      </c>
      <c r="CN233" s="223" t="str">
        <f t="shared" ca="1" si="405"/>
        <v>8.48273338879241-0.208239416415425i</v>
      </c>
      <c r="CO233" s="223" t="str">
        <f t="shared" ca="1" si="406"/>
        <v>-8.39344855826792+1.24505048074076i</v>
      </c>
      <c r="CP233" s="223" t="str">
        <f t="shared" ca="1" si="407"/>
        <v>8.17791844878257-2.26313482694787i</v>
      </c>
      <c r="CQ233" s="223" t="str">
        <f t="shared" ca="1" si="408"/>
        <v>-7.83938483379922+3.24717951882576i</v>
      </c>
      <c r="CR233" s="223" t="str">
        <f t="shared" ca="1" si="409"/>
        <v>7.38293957399949-4.1823836082496i</v>
      </c>
      <c r="CS233" s="223" t="str">
        <f t="shared" ca="1" si="410"/>
        <v>-6.81544803094364+5.05468075523955i</v>
      </c>
      <c r="CT233" s="223" t="str">
        <f t="shared" ca="1" si="411"/>
        <v>6.14544580567118-5.8509507987541i</v>
      </c>
      <c r="CU233" s="223" t="str">
        <f t="shared" ca="1" si="412"/>
        <v>-5.38301035527889+6.55921709618174i</v>
      </c>
      <c r="CV233" s="223" t="str">
        <f t="shared" ca="1" si="413"/>
        <v>4.53960941862282-7.16882666314604i</v>
      </c>
      <c r="CW233" s="223" t="str">
        <f t="shared" ca="1" si="414"/>
        <v>-3.62792853083752+7.67061040433014i</v>
      </c>
      <c r="CX233" s="223" t="str">
        <f t="shared" ca="1" si="415"/>
        <v>2.66168022105594-8.05702102521287i</v>
      </c>
      <c r="CY233" s="223" t="str">
        <f t="shared" ca="1" si="416"/>
        <v>-1.65539776325063+8.32224655037974i</v>
      </c>
      <c r="CZ233" s="223" t="str">
        <f t="shared" ca="1" si="417"/>
        <v>0.624216582246031-8.46229774105897i</v>
      </c>
      <c r="DA233" s="223" t="str">
        <f t="shared" ca="1" si="418"/>
        <v>0.416353397186521+8.47506809698506i</v>
      </c>
      <c r="DB233" s="223" t="str">
        <f t="shared" ca="1" si="419"/>
        <v>-1.45066103398253-8.36036554011649i</v>
      </c>
      <c r="DC233" s="223" t="str">
        <f t="shared" ca="1" si="420"/>
        <v>2.46314937853999+8.11991530367656i</v>
      </c>
      <c r="DD233" s="223" t="str">
        <f t="shared" ca="1" si="421"/>
        <v>-3.43858966374673-7.75733398302901i</v>
      </c>
      <c r="DE233" s="223" t="str">
        <f t="shared" ca="1" si="422"/>
        <v>4.3623103597623+7.27807513872955i</v>
      </c>
      <c r="DF233" s="223" t="str">
        <f t="shared" ca="1" si="423"/>
        <v>-5.22041784751046-6.68934726989689i</v>
      </c>
      <c r="DG233" s="223" t="str">
        <f t="shared" ca="1" si="424"/>
        <v>6.00000539166023+6.00000539165848i</v>
      </c>
      <c r="DH233" s="223" t="str">
        <f t="shared" ca="1" si="425"/>
        <v>-6.68934726989842-5.22041784750849i</v>
      </c>
      <c r="DI233" s="223" t="str">
        <f t="shared" ca="1" si="426"/>
        <v>7.27807513873058+4.36231035976058i</v>
      </c>
      <c r="DJ233" s="223" t="str">
        <f t="shared" ca="1" si="427"/>
        <v>-7.75733398302983-3.4385896637449i</v>
      </c>
      <c r="DK233" s="223" t="str">
        <f t="shared" ca="1" si="428"/>
        <v>8.11991530367462+2.46314937854637i</v>
      </c>
      <c r="DL233" s="223" t="str">
        <f t="shared" ca="1" si="429"/>
        <v>-8.36036554011684-1.45066103398055i</v>
      </c>
      <c r="DM233" s="223" t="str">
        <f t="shared" ca="1" si="430"/>
        <v>8.47506809698515+0.416353397184516i</v>
      </c>
      <c r="DN233" s="223" t="str">
        <f t="shared" ca="1" si="431"/>
        <v>-8.46229774105943+0.624216582239857i</v>
      </c>
      <c r="DO233" s="223" t="str">
        <f t="shared" ca="1" si="432"/>
        <v>8.32224655037926-1.65539776325307i</v>
      </c>
      <c r="DP233" s="223" t="str">
        <f t="shared" ca="1" si="433"/>
        <v>-8.05702102521209+2.6616802210583i</v>
      </c>
      <c r="DQ233" s="223" t="str">
        <f t="shared" ca="1" si="434"/>
        <v>7.67061040433278-3.62792853083192i</v>
      </c>
      <c r="DR233" s="223" t="str">
        <f t="shared" ca="1" si="435"/>
        <v>-7.16882666314496+4.53960941862452i</v>
      </c>
      <c r="DS233" s="223" t="str">
        <f t="shared" ca="1" si="436"/>
        <v>6.55921709618046-5.38301035528045i</v>
      </c>
      <c r="DT233" s="223" t="str">
        <f t="shared" ca="1" si="437"/>
        <v>-5.85095079875893+6.14544580566657i</v>
      </c>
      <c r="DU233" s="223" t="str">
        <f t="shared" ca="1" si="438"/>
        <v>5.05468075523794-6.81544803094484i</v>
      </c>
      <c r="DV233" s="223" t="str">
        <f t="shared" ca="1" si="439"/>
        <v>-4.18238360824785+7.38293957400048i</v>
      </c>
      <c r="DW233" s="223" t="str">
        <f t="shared" ca="1" si="440"/>
        <v>3.24717951882346-7.83938483380017i</v>
      </c>
      <c r="DX233" s="223" t="str">
        <f t="shared" ca="1" si="441"/>
        <v>-2.26313482694593+8.1779184487831i</v>
      </c>
      <c r="DY233" s="223" t="str">
        <f t="shared" ca="1" si="442"/>
        <v>1.24505048074687-8.39344855826701i</v>
      </c>
      <c r="DZ233" s="223" t="str">
        <f t="shared" ca="1" si="443"/>
        <v>-0.208239416413176+8.48273338879247i</v>
      </c>
      <c r="EA233" s="223" t="str">
        <f t="shared" ca="1" si="444"/>
        <v>-0.831703762573183-8.44443001339962i</v>
      </c>
      <c r="EB233" s="223" t="str">
        <f t="shared" ca="1" si="445"/>
        <v>1.85913734280989+8.27911455050915i</v>
      </c>
      <c r="EC233" s="223" t="str">
        <f t="shared" ca="1" si="446"/>
        <v>-2.85860776692938-7.98927349855628i</v>
      </c>
      <c r="ED233" s="223" t="str">
        <f t="shared" ca="1" si="447"/>
        <v>3.81508206943451+7.57926633674803i</v>
      </c>
      <c r="EE233" s="223" t="str">
        <f t="shared" ca="1" si="448"/>
        <v>-4.71417398651957-7.05525995443859i</v>
      </c>
      <c r="EF233" s="223" t="str">
        <f t="shared" ca="1" si="449"/>
        <v>5.54236033888941+6.42513589535571i</v>
      </c>
      <c r="EG233" s="223" t="str">
        <f t="shared" ca="1" si="450"/>
        <v>-6.28718443291855-5.69837181187305i</v>
      </c>
      <c r="EH233" s="223" t="str">
        <f t="shared" ca="1" si="451"/>
        <v>6.93744342094384+4.88589891228683i</v>
      </c>
      <c r="EI233" s="223" t="str">
        <f t="shared" ca="1" si="452"/>
        <v>-7.48335680253281-3.999937545246i</v>
      </c>
      <c r="EJ233" s="223" t="str">
        <f t="shared" ca="1" si="453"/>
        <v>7.9167135322832+3.05381339437214i</v>
      </c>
      <c r="EK233" s="223" t="str">
        <f t="shared" ca="1" si="454"/>
        <v>-8.23099552160788-2.06175704755769i</v>
      </c>
      <c r="EL233" s="223" t="str">
        <f t="shared" ca="1" si="455"/>
        <v>8.4214756768581+1.03868995565092i</v>
      </c>
      <c r="EM233" s="223" t="str">
        <f t="shared" ca="1" si="456"/>
        <v>-8.48528899919635-4.44911305313159E-12i</v>
      </c>
      <c r="EN233" s="223"/>
      <c r="EO233" s="223"/>
      <c r="EP233" s="223"/>
    </row>
    <row r="234" spans="1:146" ht="15" thickBot="1">
      <c r="A234" s="257">
        <f t="shared" si="323"/>
        <v>2.6171875000000019E-3</v>
      </c>
      <c r="B234" s="256">
        <v>134</v>
      </c>
      <c r="C234" s="230">
        <f t="shared" si="324"/>
        <v>26800</v>
      </c>
      <c r="D234" s="229">
        <f t="shared" si="457"/>
        <v>168389.36623241293</v>
      </c>
      <c r="E234" s="229" t="str">
        <f t="shared" si="458"/>
        <v>168389.366232413i</v>
      </c>
      <c r="F234" s="229" t="str">
        <f t="shared" si="325"/>
        <v>0.558262282579965-0.524441404246487i</v>
      </c>
      <c r="G234" s="229" t="str">
        <f t="shared" si="326"/>
        <v>-3.25874497376037+2.71249917235239i</v>
      </c>
      <c r="H234" s="229" t="str">
        <f t="shared" si="322"/>
        <v>0.0357716384528476-0.00350668009672777i</v>
      </c>
      <c r="I234" s="229" t="str">
        <f t="shared" si="459"/>
        <v>-0.0049645631969385-0.00894661817606904i</v>
      </c>
      <c r="J234" s="255" t="str">
        <f ca="1">IMPRODUCT(1/N_FFT2,EI100)</f>
        <v>0.0445906748760496-0.0000243501754197085i</v>
      </c>
      <c r="K234" s="254" t="str">
        <f t="shared" ca="1" si="460"/>
        <v>-0.000221591075138287-0.000398814854344523i</v>
      </c>
      <c r="N234" s="246">
        <f t="shared" ca="1" si="327"/>
        <v>24.485202008983556</v>
      </c>
      <c r="O234" s="223">
        <f t="shared" ca="1" si="328"/>
        <v>8.485202008983558</v>
      </c>
      <c r="P234" s="223" t="str">
        <f t="shared" ca="1" si="329"/>
        <v>-8.39336250959251+1.24503771662771i</v>
      </c>
      <c r="Q234" s="223" t="str">
        <f t="shared" ca="1" si="330"/>
        <v>8.11983205923234-2.46312412661671i</v>
      </c>
      <c r="R234" s="223" t="str">
        <f t="shared" ca="1" si="331"/>
        <v>-7.67053176611068+3.62789133772576i</v>
      </c>
      <c r="S234" s="223" t="str">
        <f t="shared" ca="1" si="332"/>
        <v>7.05518762471815-4.71412565734968i</v>
      </c>
      <c r="T234" s="223" t="str">
        <f t="shared" ca="1" si="333"/>
        <v>-6.28711997742037+5.69831339281899i</v>
      </c>
      <c r="U234" s="223" t="str">
        <f t="shared" ca="1" si="334"/>
        <v>5.38295516927097-6.55914985183885i</v>
      </c>
      <c r="V234" s="223" t="str">
        <f t="shared" ca="1" si="335"/>
        <v>-4.3622656378523+7.27800052473697i</v>
      </c>
      <c r="W234" s="223" t="str">
        <f t="shared" ca="1" si="336"/>
        <v>3.24714622910914-7.83930446532349i</v>
      </c>
      <c r="X234" s="223" t="str">
        <f t="shared" ca="1" si="337"/>
        <v>-2.06173591065863+8.23091113838312i</v>
      </c>
      <c r="Y234" s="223" t="str">
        <f t="shared" ca="1" si="338"/>
        <v>0.831695236039594-8.44434344206864i</v>
      </c>
      <c r="Z234" s="223" t="str">
        <f t="shared" ca="1" si="339"/>
        <v>0.416349128779476+8.47498121155577i</v>
      </c>
      <c r="AA234" s="223" t="str">
        <f t="shared" ca="1" si="340"/>
        <v>-1.65538079230468-8.32216123165895i</v>
      </c>
      <c r="AB234" s="223" t="str">
        <f t="shared" ca="1" si="341"/>
        <v>2.85857846080988+7.9891915934375i</v>
      </c>
      <c r="AC234" s="223" t="str">
        <f t="shared" ca="1" si="342"/>
        <v>-3.99989653834421-7.483280084014i</v>
      </c>
      <c r="AD234" s="223" t="str">
        <f t="shared" ca="1" si="343"/>
        <v>5.05462893522916+6.8153781597504i</v>
      </c>
      <c r="AE234" s="223" t="str">
        <f t="shared" ca="1" si="344"/>
        <v>-5.99994388028976-5.99994388029022i</v>
      </c>
      <c r="AF234" s="223" t="str">
        <f t="shared" ca="1" si="345"/>
        <v>6.81537815975056+5.05462893522895i</v>
      </c>
      <c r="AG234" s="223" t="str">
        <f t="shared" ca="1" si="346"/>
        <v>-7.48328008401412-3.99989653834399i</v>
      </c>
      <c r="AH234" s="223" t="str">
        <f t="shared" ca="1" si="347"/>
        <v>7.98919159343757+2.8585784608097i</v>
      </c>
      <c r="AI234" s="223" t="str">
        <f t="shared" ca="1" si="348"/>
        <v>-8.32216123165901-1.65538079230443i</v>
      </c>
      <c r="AJ234" s="223" t="str">
        <f t="shared" ca="1" si="349"/>
        <v>8.47498121155578+0.416349128779285i</v>
      </c>
      <c r="AK234" s="223" t="str">
        <f t="shared" ca="1" si="350"/>
        <v>-8.4443434420687+0.831695236039004i</v>
      </c>
      <c r="AL234" s="223" t="str">
        <f t="shared" ca="1" si="351"/>
        <v>8.23091113838325-2.06173591065808i</v>
      </c>
      <c r="AM234" s="223" t="str">
        <f t="shared" ca="1" si="352"/>
        <v>-7.83930446532343+3.24714622910931i</v>
      </c>
      <c r="AN234" s="223" t="str">
        <f t="shared" ca="1" si="353"/>
        <v>7.27800052473684-4.36226563785252i</v>
      </c>
      <c r="AO234" s="223" t="str">
        <f t="shared" ca="1" si="354"/>
        <v>-6.55914985183874+5.3829551692711i</v>
      </c>
      <c r="AP234" s="223" t="str">
        <f t="shared" ca="1" si="355"/>
        <v>5.69831339281882-6.28711997742052i</v>
      </c>
      <c r="AQ234" s="223" t="str">
        <f t="shared" ca="1" si="356"/>
        <v>-4.71412565734947+7.05518762471828i</v>
      </c>
      <c r="AR234" s="223" t="str">
        <f t="shared" ca="1" si="357"/>
        <v>-4.71412565734947+7.05518762471828i</v>
      </c>
      <c r="AS234" s="223" t="str">
        <f t="shared" ca="1" si="358"/>
        <v>-2.46312412661706+8.11983205923223i</v>
      </c>
      <c r="AT234" s="223" t="str">
        <f t="shared" ca="1" si="359"/>
        <v>1.24503771662986-8.39336250959219i</v>
      </c>
      <c r="AU234" s="223" t="str">
        <f t="shared" ca="1" si="360"/>
        <v>-6.52807979154872E-13+8.48520200898356i</v>
      </c>
      <c r="AV234" s="223" t="str">
        <f t="shared" ca="1" si="361"/>
        <v>-1.24503771662869-8.39336250959236i</v>
      </c>
      <c r="AW234" s="223" t="str">
        <f t="shared" ca="1" si="362"/>
        <v>2.46312412661916+8.11983205923159i</v>
      </c>
      <c r="AX234" s="223" t="str">
        <f t="shared" ca="1" si="363"/>
        <v>-3.62789133772944-7.67053176610893i</v>
      </c>
      <c r="AY234" s="223" t="str">
        <f t="shared" ca="1" si="364"/>
        <v>4.71412565734707+7.05518762471989i</v>
      </c>
      <c r="AZ234" s="223" t="str">
        <f t="shared" ca="1" si="365"/>
        <v>-5.69831339281786-6.2871199774214i</v>
      </c>
      <c r="BA234" s="223" t="str">
        <f t="shared" ca="1" si="366"/>
        <v>6.55914985183898+5.3829551692708i</v>
      </c>
      <c r="BB234" s="223" t="str">
        <f t="shared" ca="1" si="367"/>
        <v>-7.27800052473791-4.36226563785074i</v>
      </c>
      <c r="BC234" s="223" t="str">
        <f t="shared" ca="1" si="368"/>
        <v>7.83930446532491+3.24714622910573i</v>
      </c>
      <c r="BD234" s="223" t="str">
        <f t="shared" ca="1" si="369"/>
        <v>-8.23091113838235-2.06173591066169i</v>
      </c>
      <c r="BE234" s="223" t="str">
        <f t="shared" ca="1" si="370"/>
        <v>8.44434344206849+0.831695236041144i</v>
      </c>
      <c r="BF234" s="223" t="str">
        <f t="shared" ca="1" si="371"/>
        <v>-8.47498121155579+0.416349128778944i</v>
      </c>
      <c r="BG234" s="223" t="str">
        <f t="shared" ca="1" si="372"/>
        <v>8.32216123165874-1.65538079230575i</v>
      </c>
      <c r="BH234" s="223" t="str">
        <f t="shared" ca="1" si="373"/>
        <v>-7.98919159343658+2.85857846081244i</v>
      </c>
      <c r="BI234" s="223" t="str">
        <f t="shared" ca="1" si="374"/>
        <v>7.48328008401596-3.99989653834055i</v>
      </c>
      <c r="BJ234" s="223" t="str">
        <f t="shared" ca="1" si="375"/>
        <v>-6.81537815975176+5.05462893522732i</v>
      </c>
      <c r="BK234" s="223" t="str">
        <f t="shared" ca="1" si="376"/>
        <v>5.99994388029068-5.9999438802893i</v>
      </c>
      <c r="BL234" s="223" t="str">
        <f t="shared" ca="1" si="377"/>
        <v>-5.0546289352287+6.81537815975073i</v>
      </c>
      <c r="BM234" s="223" t="str">
        <f t="shared" ca="1" si="378"/>
        <v>3.99989653834227-7.48328008401503i</v>
      </c>
      <c r="BN234" s="223" t="str">
        <f t="shared" ca="1" si="379"/>
        <v>-2.85857846080634+7.98919159343877i</v>
      </c>
      <c r="BO234" s="223" t="str">
        <f t="shared" ca="1" si="380"/>
        <v>1.65538079230767-8.32216123165836i</v>
      </c>
      <c r="BP234" s="223" t="str">
        <f t="shared" ca="1" si="381"/>
        <v>-0.41634912878066+8.47498121155571i</v>
      </c>
      <c r="BQ234" s="223" t="str">
        <f t="shared" ca="1" si="382"/>
        <v>-0.831695236039195-8.44434344206868i</v>
      </c>
      <c r="BR234" s="223" t="str">
        <f t="shared" ca="1" si="383"/>
        <v>2.06173591065979+8.23091113838283i</v>
      </c>
      <c r="BS234" s="223" t="str">
        <f t="shared" ca="1" si="384"/>
        <v>-3.24714622911194-7.83930446532234i</v>
      </c>
      <c r="BT234" s="223" t="str">
        <f t="shared" ca="1" si="385"/>
        <v>4.36226563784906+7.27800052473892i</v>
      </c>
      <c r="BU234" s="223" t="str">
        <f t="shared" ca="1" si="386"/>
        <v>-5.38295516926929-6.55914985184023i</v>
      </c>
      <c r="BV234" s="223" t="str">
        <f t="shared" ca="1" si="387"/>
        <v>6.28711997742016+5.69831339281922i</v>
      </c>
      <c r="BW234" s="223" t="str">
        <f t="shared" ca="1" si="388"/>
        <v>-7.05518762471886-4.7141256573486i</v>
      </c>
      <c r="BX234" s="223" t="str">
        <f t="shared" ca="1" si="389"/>
        <v>7.67053176611171+3.62789133772358i</v>
      </c>
      <c r="BY234" s="223" t="str">
        <f t="shared" ca="1" si="390"/>
        <v>-8.11983205923109-2.4631241266208i</v>
      </c>
      <c r="BZ234" s="223" t="str">
        <f t="shared" ca="1" si="391"/>
        <v>8.3933625095921+1.24503771663051i</v>
      </c>
      <c r="CA234" s="223" t="str">
        <f t="shared" ca="1" si="392"/>
        <v>-8.48520200898356-1.30561595830974E-12i</v>
      </c>
      <c r="CB234" s="223" t="str">
        <f t="shared" ca="1" si="393"/>
        <v>8.39336250959244-1.24503771662816i</v>
      </c>
      <c r="CC234" s="223" t="str">
        <f t="shared" ca="1" si="394"/>
        <v>-8.11983205923179+2.46312412661854i</v>
      </c>
      <c r="CD234" s="223" t="str">
        <f t="shared" ca="1" si="395"/>
        <v>7.67053176610921-3.62789133772885i</v>
      </c>
      <c r="CE234" s="223" t="str">
        <f t="shared" ca="1" si="396"/>
        <v>-7.05518762472031+4.71412565734644i</v>
      </c>
      <c r="CF234" s="223" t="str">
        <f t="shared" ca="1" si="397"/>
        <v>6.28711997742176-5.69831339281747i</v>
      </c>
      <c r="CG234" s="223" t="str">
        <f t="shared" ca="1" si="398"/>
        <v>-5.38295516927131+6.55914985183857i</v>
      </c>
      <c r="CH234" s="223" t="str">
        <f t="shared" ca="1" si="399"/>
        <v>4.3622656378511-7.2780005247377i</v>
      </c>
      <c r="CI234" s="223" t="str">
        <f t="shared" ca="1" si="400"/>
        <v>-3.24714622910633+7.83930446532466i</v>
      </c>
      <c r="CJ234" s="223" t="str">
        <f t="shared" ca="1" si="401"/>
        <v>2.06173591066232-8.23091113838219i</v>
      </c>
      <c r="CK234" s="223" t="str">
        <f t="shared" ca="1" si="402"/>
        <v>-0.831695236041793+8.44434344206842i</v>
      </c>
      <c r="CL234" s="223" t="str">
        <f t="shared" ca="1" si="403"/>
        <v>-0.416349128778293-8.47498121155582i</v>
      </c>
      <c r="CM234" s="223" t="str">
        <f t="shared" ca="1" si="404"/>
        <v>1.65538079230511+8.32216123165887i</v>
      </c>
      <c r="CN234" s="223" t="str">
        <f t="shared" ca="1" si="405"/>
        <v>-2.85857846081183-7.9891915934368i</v>
      </c>
      <c r="CO234" s="223" t="str">
        <f t="shared" ca="1" si="406"/>
        <v>3.99989653834742+7.48328008401228i</v>
      </c>
      <c r="CP234" s="223" t="str">
        <f t="shared" ca="1" si="407"/>
        <v>-5.0546289352266-6.8153781597523i</v>
      </c>
      <c r="CQ234" s="223" t="str">
        <f t="shared" ca="1" si="408"/>
        <v>5.99994388028884+5.99994388029115i</v>
      </c>
      <c r="CR234" s="223" t="str">
        <f t="shared" ca="1" si="409"/>
        <v>-6.81537815975035-5.05462893522922i</v>
      </c>
      <c r="CS234" s="223" t="str">
        <f t="shared" ca="1" si="410"/>
        <v>7.48328008401484+3.99989653834264i</v>
      </c>
      <c r="CT234" s="223" t="str">
        <f t="shared" ca="1" si="411"/>
        <v>-7.98919159343855-2.85857846080695i</v>
      </c>
      <c r="CU234" s="223" t="str">
        <f t="shared" ca="1" si="412"/>
        <v>8.32216123165823+1.65538079230831i</v>
      </c>
      <c r="CV234" s="223" t="str">
        <f t="shared" ca="1" si="413"/>
        <v>-8.47498121155567-0.416349128781312i</v>
      </c>
      <c r="CW234" s="223" t="str">
        <f t="shared" ca="1" si="414"/>
        <v>8.44434344206872-0.831695236038785i</v>
      </c>
      <c r="CX234" s="223" t="str">
        <f t="shared" ca="1" si="415"/>
        <v>-8.23091113838299+2.06173591065915i</v>
      </c>
      <c r="CY234" s="223" t="str">
        <f t="shared" ca="1" si="416"/>
        <v>7.83930446532259-3.24714622911134i</v>
      </c>
      <c r="CZ234" s="223" t="str">
        <f t="shared" ca="1" si="417"/>
        <v>-7.27800052473478+4.36226563785595i</v>
      </c>
      <c r="DA234" s="223" t="str">
        <f t="shared" ca="1" si="418"/>
        <v>6.55914985184048-5.38295516926897i</v>
      </c>
      <c r="DB234" s="223" t="str">
        <f t="shared" ca="1" si="419"/>
        <v>-5.69831339281988+6.28711997741957i</v>
      </c>
      <c r="DC234" s="223" t="str">
        <f t="shared" ca="1" si="420"/>
        <v>4.71412565734914-7.0551876247185i</v>
      </c>
      <c r="DD234" s="223" t="str">
        <f t="shared" ca="1" si="421"/>
        <v>-3.62789133772396+7.67053176611153i</v>
      </c>
      <c r="DE234" s="223" t="str">
        <f t="shared" ca="1" si="422"/>
        <v>2.46312412661358-8.11983205923329i</v>
      </c>
      <c r="DF234" s="223" t="str">
        <f t="shared" ca="1" si="423"/>
        <v>-1.24503771663091+8.39336250959204i</v>
      </c>
      <c r="DG234" s="223" t="str">
        <f t="shared" ca="1" si="424"/>
        <v>1.95842393746461E-12-8.48520200898356i</v>
      </c>
      <c r="DH234" s="223" t="str">
        <f t="shared" ca="1" si="425"/>
        <v>1.24503771662752+8.39336250959254i</v>
      </c>
      <c r="DI234" s="223" t="str">
        <f t="shared" ca="1" si="426"/>
        <v>-2.46312412661814-8.11983205923191i</v>
      </c>
      <c r="DJ234" s="223" t="str">
        <f t="shared" ca="1" si="427"/>
        <v>3.62789133772826+7.67053176610949i</v>
      </c>
      <c r="DK234" s="223" t="str">
        <f t="shared" ca="1" si="428"/>
        <v>-4.71412565734589-7.05518762472068i</v>
      </c>
      <c r="DL234" s="223" t="str">
        <f t="shared" ca="1" si="429"/>
        <v>5.69831339281698+6.2871199774222i</v>
      </c>
      <c r="DM234" s="223" t="str">
        <f t="shared" ca="1" si="430"/>
        <v>-6.55914985183831-5.38295516927162i</v>
      </c>
      <c r="DN234" s="223" t="str">
        <f t="shared" ca="1" si="431"/>
        <v>7.27800052473724+4.36226563785186i</v>
      </c>
      <c r="DO234" s="223" t="str">
        <f t="shared" ca="1" si="432"/>
        <v>-7.83930446532441-3.24714622910693i</v>
      </c>
      <c r="DP234" s="223" t="str">
        <f t="shared" ca="1" si="433"/>
        <v>8.23091113838414+2.06173591065454i</v>
      </c>
      <c r="DQ234" s="223" t="str">
        <f t="shared" ca="1" si="434"/>
        <v>-8.44434344206838-0.831695236042203i</v>
      </c>
      <c r="DR234" s="223" t="str">
        <f t="shared" ca="1" si="435"/>
        <v>8.47498121155587-0.4163491287774i</v>
      </c>
      <c r="DS234" s="223" t="str">
        <f t="shared" ca="1" si="436"/>
        <v>-8.322161231659+1.65538079230446i</v>
      </c>
      <c r="DT234" s="223" t="str">
        <f t="shared" ca="1" si="437"/>
        <v>7.98919159343694-2.85857846081144i</v>
      </c>
      <c r="DU234" s="223" t="str">
        <f t="shared" ca="1" si="438"/>
        <v>-7.4832800840126+3.99989653834684i</v>
      </c>
      <c r="DV234" s="223" t="str">
        <f t="shared" ca="1" si="439"/>
        <v>6.8153781597524-5.05462893522647i</v>
      </c>
      <c r="DW234" s="223" t="str">
        <f t="shared" ca="1" si="440"/>
        <v>-5.99994388029161+5.99994388028837i</v>
      </c>
      <c r="DX234" s="223" t="str">
        <f t="shared" ca="1" si="441"/>
        <v>5.05462893522975-6.81537815974996i</v>
      </c>
      <c r="DY234" s="223" t="str">
        <f t="shared" ca="1" si="442"/>
        <v>-3.99989653834322+7.48328008401453i</v>
      </c>
      <c r="DZ234" s="223" t="str">
        <f t="shared" ca="1" si="443"/>
        <v>2.85857846080757-7.98919159343833i</v>
      </c>
      <c r="EA234" s="223" t="str">
        <f t="shared" ca="1" si="444"/>
        <v>-1.65538079230895+8.32216123165811i</v>
      </c>
      <c r="EB234" s="223" t="str">
        <f t="shared" ca="1" si="445"/>
        <v>0.416349128781963-8.47498121155564i</v>
      </c>
      <c r="EC234" s="223" t="str">
        <f t="shared" ca="1" si="446"/>
        <v>0.831695236038135+8.44434344206878i</v>
      </c>
      <c r="ED234" s="223" t="str">
        <f t="shared" ca="1" si="447"/>
        <v>-2.06173591065852-8.23091113838314i</v>
      </c>
      <c r="EE234" s="223" t="str">
        <f t="shared" ca="1" si="448"/>
        <v>3.24714622911073+7.83930446532283i</v>
      </c>
      <c r="EF234" s="223" t="str">
        <f t="shared" ca="1" si="449"/>
        <v>-4.36226563785539-7.27800052473512i</v>
      </c>
      <c r="EG234" s="223" t="str">
        <f t="shared" ca="1" si="450"/>
        <v>5.38295516926847+6.5591498518409i</v>
      </c>
      <c r="EH234" s="223" t="str">
        <f t="shared" ca="1" si="451"/>
        <v>-6.28711997741913-5.69831339282037i</v>
      </c>
      <c r="EI234" s="223" t="str">
        <f t="shared" ca="1" si="452"/>
        <v>7.05518762471814+4.71412565734969i</v>
      </c>
      <c r="EJ234" s="223" t="str">
        <f t="shared" ca="1" si="453"/>
        <v>-7.67053176611125-3.62789133772454i</v>
      </c>
      <c r="EK234" s="223" t="str">
        <f t="shared" ca="1" si="454"/>
        <v>8.1198320592331+2.46312412661421i</v>
      </c>
      <c r="EL234" s="223" t="str">
        <f t="shared" ca="1" si="455"/>
        <v>-8.39336250959193-1.24503771663156i</v>
      </c>
      <c r="EM234" s="223" t="str">
        <f t="shared" ca="1" si="456"/>
        <v>8.48520200898356+2.61123191661949E-12i</v>
      </c>
      <c r="EN234" s="223"/>
      <c r="EO234" s="223"/>
      <c r="EP234" s="223"/>
    </row>
    <row r="235" spans="1:146" ht="15" thickBot="1">
      <c r="A235" s="257">
        <f t="shared" si="323"/>
        <v>2.6367187500000019E-3</v>
      </c>
      <c r="B235" s="256">
        <v>135</v>
      </c>
      <c r="C235" s="230">
        <f t="shared" si="324"/>
        <v>27000</v>
      </c>
      <c r="D235" s="229">
        <f t="shared" si="457"/>
        <v>169646.00329384883</v>
      </c>
      <c r="E235" s="229" t="str">
        <f t="shared" si="458"/>
        <v>169646.003293849i</v>
      </c>
      <c r="F235" s="229" t="str">
        <f t="shared" si="325"/>
        <v>0.555320737667736-0.52559019743062i</v>
      </c>
      <c r="G235" s="229" t="str">
        <f t="shared" si="326"/>
        <v>-3.23291586361862+2.71860529797979i</v>
      </c>
      <c r="H235" s="229" t="str">
        <f t="shared" si="322"/>
        <v>0.0357711184080633-0.00348048275736766i</v>
      </c>
      <c r="I235" s="229" t="str">
        <f t="shared" si="459"/>
        <v>-0.00493643935601981-0.00904544381313831i</v>
      </c>
      <c r="J235" s="255" t="str">
        <f ca="1">IMPRODUCT(1/N_FFT2,EJ100)</f>
        <v>0.0310954210598052-0.00571711328014102i</v>
      </c>
      <c r="K235" s="254" t="str">
        <f t="shared" ca="1" si="460"/>
        <v>-0.000205214487260492-0.000253049701043434i</v>
      </c>
      <c r="N235" s="246">
        <f t="shared" ca="1" si="327"/>
        <v>24.485102094611065</v>
      </c>
      <c r="O235" s="223">
        <f t="shared" ca="1" si="328"/>
        <v>8.4851020946110669</v>
      </c>
      <c r="P235" s="223" t="str">
        <f t="shared" ca="1" si="329"/>
        <v>-8.36018138720786+1.45062908041865i</v>
      </c>
      <c r="Q235" s="223" t="str">
        <f t="shared" ca="1" si="330"/>
        <v>7.98909751965307-2.85854480067154i</v>
      </c>
      <c r="R235" s="223" t="str">
        <f t="shared" ca="1" si="331"/>
        <v>-7.38277695075039+4.18229148331891i</v>
      </c>
      <c r="S235" s="223" t="str">
        <f t="shared" ca="1" si="332"/>
        <v>6.55907261698462-5.38289178426388i</v>
      </c>
      <c r="T235" s="223" t="str">
        <f t="shared" ca="1" si="333"/>
        <v>-5.54223825789031+6.42499436955007i</v>
      </c>
      <c r="U235" s="223" t="str">
        <f t="shared" ca="1" si="334"/>
        <v>4.36221427159927-7.2779148253211i</v>
      </c>
      <c r="V235" s="223" t="str">
        <f t="shared" ca="1" si="335"/>
        <v>-3.05374612834312+7.9165391516497i</v>
      </c>
      <c r="W235" s="223" t="str">
        <f t="shared" ca="1" si="336"/>
        <v>1.65536129997723-8.32206323711318i</v>
      </c>
      <c r="X235" s="223" t="str">
        <f t="shared" ca="1" si="337"/>
        <v>-0.208234829543807+8.48254654049938i</v>
      </c>
      <c r="Y235" s="223" t="str">
        <f t="shared" ca="1" si="338"/>
        <v>-1.2450230561449-8.39326367664216i</v>
      </c>
      <c r="Z235" s="223" t="str">
        <f t="shared" ca="1" si="339"/>
        <v>2.66162159249961+8.0568435540423i</v>
      </c>
      <c r="AA235" s="223" t="str">
        <f t="shared" ca="1" si="340"/>
        <v>-3.99984943903495-7.48319196740434i</v>
      </c>
      <c r="AB235" s="223" t="str">
        <f t="shared" ca="1" si="341"/>
        <v>5.22030285790654+6.68919992433369i</v>
      </c>
      <c r="AC235" s="223" t="str">
        <f t="shared" ca="1" si="342"/>
        <v>-6.28704594575385-5.69824629442719i</v>
      </c>
      <c r="AD235" s="223" t="str">
        <f t="shared" ca="1" si="343"/>
        <v>7.16866875614003+4.53950942511577i</v>
      </c>
      <c r="AE235" s="223" t="str">
        <f t="shared" ca="1" si="344"/>
        <v>-7.83921215647993-3.24710799353367i</v>
      </c>
      <c r="AF235" s="223" t="str">
        <f t="shared" ca="1" si="345"/>
        <v>8.27893218730631+1.85909639178732i</v>
      </c>
      <c r="AG235" s="223" t="str">
        <f t="shared" ca="1" si="346"/>
        <v>-8.47488141753451-0.416344226213542i</v>
      </c>
      <c r="AH235" s="223" t="str">
        <f t="shared" ca="1" si="347"/>
        <v>8.42129017788215-1.03866707653547i</v>
      </c>
      <c r="AI235" s="223" t="str">
        <f t="shared" ca="1" si="348"/>
        <v>-8.11973644713918+2.46309512300537i</v>
      </c>
      <c r="AJ235" s="223" t="str">
        <f t="shared" ca="1" si="349"/>
        <v>7.57909938903153-3.81499803501325i</v>
      </c>
      <c r="AK235" s="223" t="str">
        <f t="shared" ca="1" si="350"/>
        <v>-6.81529790777364+5.05456941630732i</v>
      </c>
      <c r="AL235" s="223" t="str">
        <f t="shared" ca="1" si="351"/>
        <v>5.8508219204675-6.14531044056768i</v>
      </c>
      <c r="AM235" s="223" t="str">
        <f t="shared" ca="1" si="352"/>
        <v>-4.71407014789846+7.0551045489536i</v>
      </c>
      <c r="AN235" s="223" t="str">
        <f t="shared" ca="1" si="353"/>
        <v>3.43851392228692-7.75716311303379i</v>
      </c>
      <c r="AO235" s="223" t="str">
        <f t="shared" ca="1" si="354"/>
        <v>-2.06171163344624+8.23081421831921i</v>
      </c>
      <c r="AP235" s="223" t="str">
        <f t="shared" ca="1" si="355"/>
        <v>0.624202832688707-8.46211134289998i</v>
      </c>
      <c r="AQ235" s="223" t="str">
        <f t="shared" ca="1" si="356"/>
        <v>0.831685442718304+8.44424400881118i</v>
      </c>
      <c r="AR235" s="223" t="str">
        <f t="shared" ca="1" si="357"/>
        <v>0.831685442718304+8.44424400881118i</v>
      </c>
      <c r="AS235" s="223" t="str">
        <f t="shared" ca="1" si="358"/>
        <v>3.62784861882653+7.67044144458789i</v>
      </c>
      <c r="AT235" s="223" t="str">
        <f t="shared" ca="1" si="359"/>
        <v>-4.88579129109701-6.93729061059242i</v>
      </c>
      <c r="AU235" s="223" t="str">
        <f t="shared" ca="1" si="360"/>
        <v>5.99987323016251+5.99987323015682i</v>
      </c>
      <c r="AV235" s="223" t="str">
        <f t="shared" ca="1" si="361"/>
        <v>-6.93729061059712-4.88579129109033i</v>
      </c>
      <c r="AW235" s="223" t="str">
        <f t="shared" ca="1" si="362"/>
        <v>7.67044144458592+3.62784861883068i</v>
      </c>
      <c r="AX235" s="223" t="str">
        <f t="shared" ca="1" si="363"/>
        <v>-8.17773831461583-2.26308497711359i</v>
      </c>
      <c r="AY235" s="223" t="str">
        <f t="shared" ca="1" si="364"/>
        <v>8.44424400881082+0.831685442722048i</v>
      </c>
      <c r="AZ235" s="223" t="str">
        <f t="shared" ca="1" si="365"/>
        <v>-8.46211134290026+0.624202832684954i</v>
      </c>
      <c r="BA235" s="223" t="str">
        <f t="shared" ca="1" si="366"/>
        <v>8.23081421832011-2.06171163344259i</v>
      </c>
      <c r="BB235" s="223" t="str">
        <f t="shared" ca="1" si="367"/>
        <v>-7.75716311303532+3.43851392228348i</v>
      </c>
      <c r="BC235" s="223" t="str">
        <f t="shared" ca="1" si="368"/>
        <v>7.05510454895562-4.71407014789543i</v>
      </c>
      <c r="BD235" s="223" t="str">
        <f t="shared" ca="1" si="369"/>
        <v>-6.14531044056977+5.8508219204653i</v>
      </c>
      <c r="BE235" s="223" t="str">
        <f t="shared" ca="1" si="370"/>
        <v>5.05456941630967-6.8152979077719i</v>
      </c>
      <c r="BF235" s="223" t="str">
        <f t="shared" ca="1" si="371"/>
        <v>-3.81499803501586+7.57909938903022i</v>
      </c>
      <c r="BG235" s="223" t="str">
        <f t="shared" ca="1" si="372"/>
        <v>2.46309512300804-8.11973644713836i</v>
      </c>
      <c r="BH235" s="223" t="str">
        <f t="shared" ca="1" si="373"/>
        <v>-1.03866707653849+8.42129017788177i</v>
      </c>
      <c r="BI235" s="223" t="str">
        <f t="shared" ca="1" si="374"/>
        <v>-0.416344226210567-8.47488141753466i</v>
      </c>
      <c r="BJ235" s="223" t="str">
        <f t="shared" ca="1" si="375"/>
        <v>1.85909639178448+8.27893218730695i</v>
      </c>
      <c r="BK235" s="223" t="str">
        <f t="shared" ca="1" si="376"/>
        <v>-3.24710799353181-7.83921215648071i</v>
      </c>
      <c r="BL235" s="223" t="str">
        <f t="shared" ca="1" si="377"/>
        <v>4.53950942511412+7.16866875614107i</v>
      </c>
      <c r="BM235" s="223" t="str">
        <f t="shared" ca="1" si="378"/>
        <v>-5.69824629442561-6.28704594575528i</v>
      </c>
      <c r="BN235" s="223" t="str">
        <f t="shared" ca="1" si="379"/>
        <v>6.68919992433242+5.22030285790818i</v>
      </c>
      <c r="BO235" s="223" t="str">
        <f t="shared" ca="1" si="380"/>
        <v>-7.48319196740339-3.99984943903673i</v>
      </c>
      <c r="BP235" s="223" t="str">
        <f t="shared" ca="1" si="381"/>
        <v>8.05684355404169+2.66162159250146i</v>
      </c>
      <c r="BQ235" s="223" t="str">
        <f t="shared" ca="1" si="382"/>
        <v>-8.39326367664197-1.24502305614617i</v>
      </c>
      <c r="BR235" s="223" t="str">
        <f t="shared" ca="1" si="383"/>
        <v>8.48254654049941-0.208234829542547i</v>
      </c>
      <c r="BS235" s="223" t="str">
        <f t="shared" ca="1" si="384"/>
        <v>-8.32206323711342+1.65536129997606i</v>
      </c>
      <c r="BT235" s="223" t="str">
        <f t="shared" ca="1" si="385"/>
        <v>7.91653915165011-3.05374612834205i</v>
      </c>
      <c r="BU235" s="223" t="str">
        <f t="shared" ca="1" si="386"/>
        <v>-7.27791482532178+4.36221427159814i</v>
      </c>
      <c r="BV235" s="223" t="str">
        <f t="shared" ca="1" si="387"/>
        <v>6.42499436955089-5.54223825788935i</v>
      </c>
      <c r="BW235" s="223" t="str">
        <f t="shared" ca="1" si="388"/>
        <v>-5.38289178426482+6.55907261698385i</v>
      </c>
      <c r="BX235" s="223" t="str">
        <f t="shared" ca="1" si="389"/>
        <v>4.18229148331955-7.38277695075003i</v>
      </c>
      <c r="BY235" s="223" t="str">
        <f t="shared" ca="1" si="390"/>
        <v>-2.85854480067202+7.98909751965289i</v>
      </c>
      <c r="BZ235" s="223" t="str">
        <f t="shared" ca="1" si="391"/>
        <v>1.45062908041925-8.36018138720776i</v>
      </c>
      <c r="CA235" s="223" t="str">
        <f t="shared" ca="1" si="392"/>
        <v>-3.8669364253065E-13+8.48510209461107i</v>
      </c>
      <c r="CB235" s="223" t="str">
        <f t="shared" ca="1" si="393"/>
        <v>-1.45062908041849-8.36018138720789i</v>
      </c>
      <c r="CC235" s="223" t="str">
        <f t="shared" ca="1" si="394"/>
        <v>2.85854480067152+7.98909751965308i</v>
      </c>
      <c r="CD235" s="223" t="str">
        <f t="shared" ca="1" si="395"/>
        <v>-4.18229148331888-7.38277695075041i</v>
      </c>
      <c r="CE235" s="223" t="str">
        <f t="shared" ca="1" si="396"/>
        <v>5.38289178426422+6.55907261698434i</v>
      </c>
      <c r="CF235" s="223" t="str">
        <f t="shared" ca="1" si="397"/>
        <v>-6.42499436955038-5.54223825788994i</v>
      </c>
      <c r="CG235" s="223" t="str">
        <f t="shared" ca="1" si="398"/>
        <v>7.27791482532138+4.36221427159881i</v>
      </c>
      <c r="CH235" s="223" t="str">
        <f t="shared" ca="1" si="399"/>
        <v>-7.91653915164983-3.05374612834277i</v>
      </c>
      <c r="CI235" s="223" t="str">
        <f t="shared" ca="1" si="400"/>
        <v>8.32206323711327+1.65536129997682i</v>
      </c>
      <c r="CJ235" s="223" t="str">
        <f t="shared" ca="1" si="401"/>
        <v>-8.48254654049939-0.20823482954332i</v>
      </c>
      <c r="CK235" s="223" t="str">
        <f t="shared" ca="1" si="402"/>
        <v>8.39326367664208-1.24502305614541i</v>
      </c>
      <c r="CL235" s="223" t="str">
        <f t="shared" ca="1" si="403"/>
        <v>-8.05684355404186+2.66162159250096i</v>
      </c>
      <c r="CM235" s="223" t="str">
        <f t="shared" ca="1" si="404"/>
        <v>7.48319196740376-3.99984943903605i</v>
      </c>
      <c r="CN235" s="223" t="str">
        <f t="shared" ca="1" si="405"/>
        <v>-6.68919992433289+5.22030285790757i</v>
      </c>
      <c r="CO235" s="223" t="str">
        <f t="shared" ca="1" si="406"/>
        <v>5.69824629442636-6.2870459457546i</v>
      </c>
      <c r="CP235" s="223" t="str">
        <f t="shared" ca="1" si="407"/>
        <v>-4.53950942511457+7.16866875614079i</v>
      </c>
      <c r="CQ235" s="223" t="str">
        <f t="shared" ca="1" si="408"/>
        <v>3.24710799353253-7.83921215648041i</v>
      </c>
      <c r="CR235" s="223" t="str">
        <f t="shared" ca="1" si="409"/>
        <v>-1.859096391785+8.27893218730683i</v>
      </c>
      <c r="CS235" s="223" t="str">
        <f t="shared" ca="1" si="410"/>
        <v>0.416344226211339-8.47488141753462i</v>
      </c>
      <c r="CT235" s="223" t="str">
        <f t="shared" ca="1" si="411"/>
        <v>1.03866707653748+8.4212901778819i</v>
      </c>
      <c r="CU235" s="223" t="str">
        <f t="shared" ca="1" si="412"/>
        <v>-2.46309512300753-8.11973644713851i</v>
      </c>
      <c r="CV235" s="223" t="str">
        <f t="shared" ca="1" si="413"/>
        <v>3.81499803501517+7.57909938903057i</v>
      </c>
      <c r="CW235" s="223" t="str">
        <f t="shared" ca="1" si="414"/>
        <v>-5.05456941630924-6.81529790777222i</v>
      </c>
      <c r="CX235" s="223" t="str">
        <f t="shared" ca="1" si="415"/>
        <v>6.14531044056924+5.85082192046586i</v>
      </c>
      <c r="CY235" s="223" t="str">
        <f t="shared" ca="1" si="416"/>
        <v>-7.05510454895519-4.71407014789607i</v>
      </c>
      <c r="CZ235" s="223" t="str">
        <f t="shared" ca="1" si="417"/>
        <v>7.7571631130351+3.43851392228397i</v>
      </c>
      <c r="DA235" s="223" t="str">
        <f t="shared" ca="1" si="418"/>
        <v>-8.23081421831993-2.06171163344333i</v>
      </c>
      <c r="DB235" s="223" t="str">
        <f t="shared" ca="1" si="419"/>
        <v>8.46211134290019+0.624202832685846i</v>
      </c>
      <c r="DC235" s="223" t="str">
        <f t="shared" ca="1" si="420"/>
        <v>-8.44424400881088+0.831685442721398i</v>
      </c>
      <c r="DD235" s="223" t="str">
        <f t="shared" ca="1" si="421"/>
        <v>8.17773831461604-2.26308497711285i</v>
      </c>
      <c r="DE235" s="223" t="str">
        <f t="shared" ca="1" si="422"/>
        <v>-7.67044144458615+3.62784861883021i</v>
      </c>
      <c r="DF235" s="223" t="str">
        <f t="shared" ca="1" si="423"/>
        <v>6.93729061059264-4.88579129109669i</v>
      </c>
      <c r="DG235" s="223" t="str">
        <f t="shared" ca="1" si="424"/>
        <v>-5.99987323015717+5.99987323016215i</v>
      </c>
      <c r="DH235" s="223" t="str">
        <f t="shared" ca="1" si="425"/>
        <v>4.88579129109054-6.93729061059697i</v>
      </c>
      <c r="DI235" s="223" t="str">
        <f t="shared" ca="1" si="426"/>
        <v>-3.62784861883082+7.67044144458586i</v>
      </c>
      <c r="DJ235" s="223" t="str">
        <f t="shared" ca="1" si="427"/>
        <v>2.2630849771056-8.17773831461805i</v>
      </c>
      <c r="DK235" s="223" t="str">
        <f t="shared" ca="1" si="428"/>
        <v>-0.831685442722553+8.44424400881077i</v>
      </c>
      <c r="DL235" s="223" t="str">
        <f t="shared" ca="1" si="429"/>
        <v>-0.624202832684689-8.46211134290028i</v>
      </c>
      <c r="DM235" s="223" t="str">
        <f t="shared" ca="1" si="430"/>
        <v>2.06171163344221+8.23081421832021i</v>
      </c>
      <c r="DN235" s="223" t="str">
        <f t="shared" ca="1" si="431"/>
        <v>-3.43851392228291-7.75716311303557i</v>
      </c>
      <c r="DO235" s="223" t="str">
        <f t="shared" ca="1" si="432"/>
        <v>4.7140701478951+7.05510454895584i</v>
      </c>
      <c r="DP235" s="223" t="str">
        <f t="shared" ca="1" si="433"/>
        <v>-5.85082192046502-6.14531044057004i</v>
      </c>
      <c r="DQ235" s="223" t="str">
        <f t="shared" ca="1" si="434"/>
        <v>6.81529790777182+5.05456941630978i</v>
      </c>
      <c r="DR235" s="223" t="str">
        <f t="shared" ca="1" si="435"/>
        <v>-7.57909938903004-3.8149980350162i</v>
      </c>
      <c r="DS235" s="223" t="str">
        <f t="shared" ca="1" si="436"/>
        <v>8.11973644713818+2.46309512300864i</v>
      </c>
      <c r="DT235" s="223" t="str">
        <f t="shared" ca="1" si="437"/>
        <v>-8.42129017788176-1.03866707653863i</v>
      </c>
      <c r="DU235" s="223" t="str">
        <f t="shared" ca="1" si="438"/>
        <v>8.47488141753467-0.41634422621018i</v>
      </c>
      <c r="DV235" s="223" t="str">
        <f t="shared" ca="1" si="439"/>
        <v>-8.27893218730698+1.85909639178434i</v>
      </c>
      <c r="DW235" s="223" t="str">
        <f t="shared" ca="1" si="440"/>
        <v>7.83921215648086-3.24710799353146i</v>
      </c>
      <c r="DX235" s="223" t="str">
        <f t="shared" ca="1" si="441"/>
        <v>-7.16866875614141+4.53950942511359i</v>
      </c>
      <c r="DY235" s="223" t="str">
        <f t="shared" ca="1" si="442"/>
        <v>6.28704594575538-5.6982462944255i</v>
      </c>
      <c r="DZ235" s="223" t="str">
        <f t="shared" ca="1" si="443"/>
        <v>-5.22030285790849+6.68919992433218i</v>
      </c>
      <c r="EA235" s="223" t="str">
        <f t="shared" ca="1" si="444"/>
        <v>3.99984943903728-7.4831919674031i</v>
      </c>
      <c r="EB235" s="223" t="str">
        <f t="shared" ca="1" si="445"/>
        <v>-2.66162159250183+8.05684355404157i</v>
      </c>
      <c r="EC235" s="223" t="str">
        <f t="shared" ca="1" si="446"/>
        <v>1.24502305614655-8.39326367664192i</v>
      </c>
      <c r="ED235" s="223" t="str">
        <f t="shared" ca="1" si="447"/>
        <v>0.208234829542401+8.48254654049941i</v>
      </c>
      <c r="EE235" s="223" t="str">
        <f t="shared" ca="1" si="448"/>
        <v>-1.65536129997568-8.3220632371135i</v>
      </c>
      <c r="EF235" s="223" t="str">
        <f t="shared" ca="1" si="449"/>
        <v>3.05374612834146+7.91653915165034i</v>
      </c>
      <c r="EG235" s="223" t="str">
        <f t="shared" ca="1" si="450"/>
        <v>-4.36221427159802-7.27791482532186i</v>
      </c>
      <c r="EH235" s="223" t="str">
        <f t="shared" ca="1" si="451"/>
        <v>5.54223825788906+6.42499436955115i</v>
      </c>
      <c r="EI235" s="223" t="str">
        <f t="shared" ca="1" si="452"/>
        <v>-6.55907261698377-5.38289178426494i</v>
      </c>
      <c r="EJ235" s="223" t="str">
        <f t="shared" ca="1" si="453"/>
        <v>7.38277695074984+4.18229148331989i</v>
      </c>
      <c r="EK235" s="223" t="str">
        <f t="shared" ca="1" si="454"/>
        <v>-7.98909751965269-2.85854480067261i</v>
      </c>
      <c r="EL235" s="223" t="str">
        <f t="shared" ca="1" si="455"/>
        <v>8.36018138720774+1.4506290804194i</v>
      </c>
      <c r="EM235" s="223" t="str">
        <f t="shared" ca="1" si="456"/>
        <v>-8.48510209461107-7.73387285061302E-13i</v>
      </c>
      <c r="EN235" s="223"/>
      <c r="EO235" s="223"/>
      <c r="EP235" s="223"/>
    </row>
    <row r="236" spans="1:146" ht="15" thickBot="1">
      <c r="A236" s="257">
        <f t="shared" si="323"/>
        <v>2.6562500000000019E-3</v>
      </c>
      <c r="B236" s="256">
        <v>136</v>
      </c>
      <c r="C236" s="230">
        <f t="shared" si="324"/>
        <v>27200</v>
      </c>
      <c r="D236" s="229">
        <f t="shared" si="457"/>
        <v>170902.64035528473</v>
      </c>
      <c r="E236" s="229" t="str">
        <f t="shared" si="458"/>
        <v>170902.640355285i</v>
      </c>
      <c r="F236" s="229" t="str">
        <f t="shared" si="325"/>
        <v>0.552375327397929-0.526723241234441i</v>
      </c>
      <c r="G236" s="229" t="str">
        <f t="shared" si="326"/>
        <v>-3.20725144544553+2.72438615311832i</v>
      </c>
      <c r="H236" s="229" t="str">
        <f t="shared" si="322"/>
        <v>0.0357706049060262-0.00345466437428065i</v>
      </c>
      <c r="I236" s="229" t="str">
        <f t="shared" si="459"/>
        <v>-0.00490812965802475-0.0091447603944758i</v>
      </c>
      <c r="J236" s="255" t="str">
        <f ca="1">IMPRODUCT(1/N_FFT2,EL100)</f>
        <v>0.0337713302547005+0.00571714354676445i</v>
      </c>
      <c r="K236" s="254" t="str">
        <f t="shared" ca="1" si="460"/>
        <v>-0.00011347215973806-0.000336891205183007i</v>
      </c>
      <c r="N236" s="246">
        <f t="shared" ca="1" si="327"/>
        <v>24.484988980879514</v>
      </c>
      <c r="O236" s="223">
        <f t="shared" ca="1" si="328"/>
        <v>8.4849889808795123</v>
      </c>
      <c r="P236" s="223" t="str">
        <f t="shared" ca="1" si="329"/>
        <v>-8.32195229683023+1.65533923258312i</v>
      </c>
      <c r="Q236" s="223" t="str">
        <f t="shared" ca="1" si="330"/>
        <v>7.83910765301838-3.24706470678293i</v>
      </c>
      <c r="R236" s="223" t="str">
        <f t="shared" ca="1" si="331"/>
        <v>-7.05501049832309+4.71400730527623i</v>
      </c>
      <c r="S236" s="223" t="str">
        <f t="shared" ca="1" si="332"/>
        <v>5.99979324667316-5.99979324667291i</v>
      </c>
      <c r="T236" s="223" t="str">
        <f t="shared" ca="1" si="333"/>
        <v>-4.71400730527582+7.05501049832337i</v>
      </c>
      <c r="U236" s="223" t="str">
        <f t="shared" ca="1" si="334"/>
        <v>3.24706470678319-7.83910765301827i</v>
      </c>
      <c r="V236" s="223" t="str">
        <f t="shared" ca="1" si="335"/>
        <v>-1.65533923258298+8.32195229683025i</v>
      </c>
      <c r="W236" s="223" t="str">
        <f t="shared" ca="1" si="336"/>
        <v>3.5550053426255E-13-8.48498898087951i</v>
      </c>
      <c r="X236" s="223" t="str">
        <f t="shared" ca="1" si="337"/>
        <v>1.65533923258312+8.32195229683023i</v>
      </c>
      <c r="Y236" s="223" t="str">
        <f t="shared" ca="1" si="338"/>
        <v>-3.24706470678332-7.83910765301822i</v>
      </c>
      <c r="Z236" s="223" t="str">
        <f t="shared" ca="1" si="339"/>
        <v>4.71400730527595+7.05501049832328i</v>
      </c>
      <c r="AA236" s="223" t="str">
        <f t="shared" ca="1" si="340"/>
        <v>-5.99979324667324-5.99979324667284i</v>
      </c>
      <c r="AB236" s="223" t="str">
        <f t="shared" ca="1" si="341"/>
        <v>7.05501049832316+4.71400730527614i</v>
      </c>
      <c r="AC236" s="223" t="str">
        <f t="shared" ca="1" si="342"/>
        <v>-7.83910765301846-3.24706470678274i</v>
      </c>
      <c r="AD236" s="223" t="str">
        <f t="shared" ca="1" si="343"/>
        <v>8.32195229683019+1.65533923258333i</v>
      </c>
      <c r="AE236" s="223" t="str">
        <f t="shared" ca="1" si="344"/>
        <v>-8.48498898087951+1.33051551146481E-13i</v>
      </c>
      <c r="AF236" s="223" t="str">
        <f t="shared" ca="1" si="345"/>
        <v>8.3219522968303-1.65533923258277i</v>
      </c>
      <c r="AG236" s="223" t="str">
        <f t="shared" ca="1" si="346"/>
        <v>-7.83910765301836+3.24706470678299i</v>
      </c>
      <c r="AH236" s="223" t="str">
        <f t="shared" ca="1" si="347"/>
        <v>7.05501049832351-4.7140073052756i</v>
      </c>
      <c r="AI236" s="223" t="str">
        <f t="shared" ca="1" si="348"/>
        <v>-5.99979324667305+5.99979324667302i</v>
      </c>
      <c r="AJ236" s="223" t="str">
        <f t="shared" ca="1" si="349"/>
        <v>4.71400730527573-7.05501049832343i</v>
      </c>
      <c r="AK236" s="223" t="str">
        <f t="shared" ca="1" si="350"/>
        <v>-3.24706470678302+7.83910765301835i</v>
      </c>
      <c r="AL236" s="223" t="str">
        <f t="shared" ca="1" si="351"/>
        <v>1.65533923258285-8.32195229683028i</v>
      </c>
      <c r="AM236" s="223" t="str">
        <f t="shared" ca="1" si="352"/>
        <v>-2.82738455949753E-13+8.48498898087951i</v>
      </c>
      <c r="AN236" s="223" t="str">
        <f t="shared" ca="1" si="353"/>
        <v>-1.65533923258324-8.3219522968302i</v>
      </c>
      <c r="AO236" s="223" t="str">
        <f t="shared" ca="1" si="354"/>
        <v>3.24706470678261+7.83910765301852i</v>
      </c>
      <c r="AP236" s="223" t="str">
        <f t="shared" ca="1" si="355"/>
        <v>-4.71400730527606-7.0550104983232i</v>
      </c>
      <c r="AQ236" s="223" t="str">
        <f t="shared" ca="1" si="356"/>
        <v>5.99979324667274+5.99979324667334i</v>
      </c>
      <c r="AR236" s="223" t="str">
        <f t="shared" ca="1" si="357"/>
        <v>5.99979324667274+5.99979324667334i</v>
      </c>
      <c r="AS236" s="223" t="str">
        <f t="shared" ca="1" si="358"/>
        <v>7.83910765301948+3.24706470678028i</v>
      </c>
      <c r="AT236" s="223" t="str">
        <f t="shared" ca="1" si="359"/>
        <v>-8.32195229683055-1.65533923258149i</v>
      </c>
      <c r="AU236" s="223" t="str">
        <f t="shared" ca="1" si="360"/>
        <v>8.48498898087951-2.66103102292962E-13i</v>
      </c>
      <c r="AV236" s="223" t="str">
        <f t="shared" ca="1" si="361"/>
        <v>-8.32195229683045+1.655339232582i</v>
      </c>
      <c r="AW236" s="223" t="str">
        <f t="shared" ca="1" si="362"/>
        <v>7.83910765301928-3.24706470678077i</v>
      </c>
      <c r="AX236" s="223" t="str">
        <f t="shared" ca="1" si="363"/>
        <v>-7.05501049832532+4.71400730527291i</v>
      </c>
      <c r="AY236" s="223" t="str">
        <f t="shared" ca="1" si="364"/>
        <v>5.99979324667056-5.99979324667551i</v>
      </c>
      <c r="AZ236" s="223" t="str">
        <f t="shared" ca="1" si="365"/>
        <v>-4.71400730527421+7.05501049832444i</v>
      </c>
      <c r="BA236" s="223" t="str">
        <f t="shared" ca="1" si="366"/>
        <v>3.24706470678212-7.83910765301872i</v>
      </c>
      <c r="BB236" s="223" t="str">
        <f t="shared" ca="1" si="367"/>
        <v>-1.65533923258367+8.32195229683012i</v>
      </c>
      <c r="BC236" s="223" t="str">
        <f t="shared" ca="1" si="368"/>
        <v>1.71721319847906E-12-8.48498898087951i</v>
      </c>
      <c r="BD236" s="223" t="str">
        <f t="shared" ca="1" si="369"/>
        <v>1.65533923258006+8.32195229683083i</v>
      </c>
      <c r="BE236" s="223" t="str">
        <f t="shared" ca="1" si="370"/>
        <v>-3.24706470678663-7.83910765301686i</v>
      </c>
      <c r="BF236" s="223" t="str">
        <f t="shared" ca="1" si="371"/>
        <v>4.71400730527817+7.0550104983218i</v>
      </c>
      <c r="BG236" s="223" t="str">
        <f t="shared" ca="1" si="372"/>
        <v>-5.9997932466741-5.99979324667197i</v>
      </c>
      <c r="BH236" s="223" t="str">
        <f t="shared" ca="1" si="373"/>
        <v>7.05501049832334+4.71400730527587i</v>
      </c>
      <c r="BI236" s="223" t="str">
        <f t="shared" ca="1" si="374"/>
        <v>-7.83910765301792-3.24706470678406i</v>
      </c>
      <c r="BJ236" s="223" t="str">
        <f t="shared" ca="1" si="375"/>
        <v>8.32195229682973+1.65533923258561i</v>
      </c>
      <c r="BK236" s="223" t="str">
        <f t="shared" ca="1" si="376"/>
        <v>-8.48498898087951-3.94168739058583E-12i</v>
      </c>
      <c r="BL236" s="223" t="str">
        <f t="shared" ca="1" si="377"/>
        <v>8.32195229682958-1.6553392325864i</v>
      </c>
      <c r="BM236" s="223" t="str">
        <f t="shared" ca="1" si="378"/>
        <v>-7.83910765301761+3.2470647067848i</v>
      </c>
      <c r="BN236" s="223" t="str">
        <f t="shared" ca="1" si="379"/>
        <v>7.0550104983229-4.71400730527653i</v>
      </c>
      <c r="BO236" s="223" t="str">
        <f t="shared" ca="1" si="380"/>
        <v>-5.99979324667354+5.99979324667253i</v>
      </c>
      <c r="BP236" s="223" t="str">
        <f t="shared" ca="1" si="381"/>
        <v>4.71400730527772-7.0550104983221i</v>
      </c>
      <c r="BQ236" s="223" t="str">
        <f t="shared" ca="1" si="382"/>
        <v>-3.24706470678589+7.83910765301716i</v>
      </c>
      <c r="BR236" s="223" t="str">
        <f t="shared" ca="1" si="383"/>
        <v>1.65533923257928-8.32195229683099i</v>
      </c>
      <c r="BS236" s="223" t="str">
        <f t="shared" ca="1" si="384"/>
        <v>2.51552250535795E-12+8.48498898087951i</v>
      </c>
      <c r="BT236" s="223" t="str">
        <f t="shared" ca="1" si="385"/>
        <v>-1.65533923258421-8.32195229683001i</v>
      </c>
      <c r="BU236" s="223" t="str">
        <f t="shared" ca="1" si="386"/>
        <v>3.24706470678296+7.83910765301837i</v>
      </c>
      <c r="BV236" s="223" t="str">
        <f t="shared" ca="1" si="387"/>
        <v>-4.71400730527488-7.05501049832399i</v>
      </c>
      <c r="BW236" s="223" t="str">
        <f t="shared" ca="1" si="388"/>
        <v>5.99979324667113+5.99979324667494i</v>
      </c>
      <c r="BX236" s="223" t="str">
        <f t="shared" ca="1" si="389"/>
        <v>-7.055010498321-4.71400730527936i</v>
      </c>
      <c r="BY236" s="223" t="str">
        <f t="shared" ca="1" si="390"/>
        <v>7.83910765301963+3.24706470677993i</v>
      </c>
      <c r="BZ236" s="223" t="str">
        <f t="shared" ca="1" si="391"/>
        <v>-8.3219522968306-1.65533923258122i</v>
      </c>
      <c r="CA236" s="223" t="str">
        <f t="shared" ca="1" si="392"/>
        <v>8.48498898087951-5.32206204585923E-13i</v>
      </c>
      <c r="CB236" s="223" t="str">
        <f t="shared" ca="1" si="393"/>
        <v>-8.3219522968304+1.65533923258227i</v>
      </c>
      <c r="CC236" s="223" t="str">
        <f t="shared" ca="1" si="394"/>
        <v>7.83910765301923-3.24706470678091i</v>
      </c>
      <c r="CD236" s="223" t="str">
        <f t="shared" ca="1" si="395"/>
        <v>-7.05501049832523+4.71400730527303i</v>
      </c>
      <c r="CE236" s="223" t="str">
        <f t="shared" ca="1" si="396"/>
        <v>5.99979324667038-5.9997932466757i</v>
      </c>
      <c r="CF236" s="223" t="str">
        <f t="shared" ca="1" si="397"/>
        <v>-4.71400730527399+7.05501049832459i</v>
      </c>
      <c r="CG236" s="223" t="str">
        <f t="shared" ca="1" si="398"/>
        <v>3.24706470678198-7.83910765301878i</v>
      </c>
      <c r="CH236" s="223" t="str">
        <f t="shared" ca="1" si="399"/>
        <v>-1.6553392325834+8.32195229683017i</v>
      </c>
      <c r="CI236" s="223" t="str">
        <f t="shared" ca="1" si="400"/>
        <v>1.45111009618611E-12-8.48498898087951i</v>
      </c>
      <c r="CJ236" s="223" t="str">
        <f t="shared" ca="1" si="401"/>
        <v>1.65533923258032+8.32195229683078i</v>
      </c>
      <c r="CK236" s="223" t="str">
        <f t="shared" ca="1" si="402"/>
        <v>-3.24706470677908-7.83910765301998i</v>
      </c>
      <c r="CL236" s="223" t="str">
        <f t="shared" ca="1" si="403"/>
        <v>4.7140073052784+7.05501049832164i</v>
      </c>
      <c r="CM236" s="223" t="str">
        <f t="shared" ca="1" si="404"/>
        <v>-5.9997932466743-5.99979324667178i</v>
      </c>
      <c r="CN236" s="223" t="str">
        <f t="shared" ca="1" si="405"/>
        <v>7.05501049832336+4.71400730527584i</v>
      </c>
      <c r="CO236" s="223" t="str">
        <f t="shared" ca="1" si="406"/>
        <v>-7.83910765301793-3.24706470678403i</v>
      </c>
      <c r="CP236" s="223" t="str">
        <f t="shared" ca="1" si="407"/>
        <v>8.32195229682983+1.65533923258512i</v>
      </c>
      <c r="CQ236" s="223" t="str">
        <f t="shared" ca="1" si="408"/>
        <v>-8.48498898087951-3.43442639695813E-12i</v>
      </c>
      <c r="CR236" s="223" t="str">
        <f t="shared" ca="1" si="409"/>
        <v>8.32195229682957-1.65533923258642i</v>
      </c>
      <c r="CS236" s="223" t="str">
        <f t="shared" ca="1" si="410"/>
        <v>-7.8391076530176+3.24706470678482i</v>
      </c>
      <c r="CT236" s="223" t="str">
        <f t="shared" ca="1" si="411"/>
        <v>7.05501049832261-4.71400730527695i</v>
      </c>
      <c r="CU236" s="223" t="str">
        <f t="shared" ca="1" si="412"/>
        <v>-5.99979324667318+5.99979324667289i</v>
      </c>
      <c r="CV236" s="223" t="str">
        <f t="shared" ca="1" si="413"/>
        <v>4.71400730527729-7.05501049832239i</v>
      </c>
      <c r="CW236" s="223" t="str">
        <f t="shared" ca="1" si="414"/>
        <v>-3.24706470678565+7.83910765301726i</v>
      </c>
      <c r="CX236" s="223" t="str">
        <f t="shared" ca="1" si="415"/>
        <v>1.6553392325873-8.3219522968294i</v>
      </c>
      <c r="CY236" s="223" t="str">
        <f t="shared" ca="1" si="416"/>
        <v>3.02278349898565E-12+8.48498898087951i</v>
      </c>
      <c r="CZ236" s="223" t="str">
        <f t="shared" ca="1" si="417"/>
        <v>-1.65533923258471-8.32195229682991i</v>
      </c>
      <c r="DA236" s="223" t="str">
        <f t="shared" ca="1" si="418"/>
        <v>3.24706470678321+7.83910765301827i</v>
      </c>
      <c r="DB236" s="223" t="str">
        <f t="shared" ca="1" si="419"/>
        <v>-4.7140073052751-7.05501049832385i</v>
      </c>
      <c r="DC236" s="223" t="str">
        <f t="shared" ca="1" si="420"/>
        <v>5.99979324667132+5.99979324667475i</v>
      </c>
      <c r="DD236" s="223" t="str">
        <f t="shared" ca="1" si="421"/>
        <v>-7.05501049832115-4.71400730527914i</v>
      </c>
      <c r="DE236" s="223" t="str">
        <f t="shared" ca="1" si="422"/>
        <v>7.83910765301973+3.24706470677968i</v>
      </c>
      <c r="DF236" s="223" t="str">
        <f t="shared" ca="1" si="423"/>
        <v>-8.32195229683065-1.65533923258096i</v>
      </c>
      <c r="DG236" s="223" t="str">
        <f t="shared" ca="1" si="424"/>
        <v>8.48498898087951-7.98309306878885E-13i</v>
      </c>
      <c r="DH236" s="223" t="str">
        <f t="shared" ca="1" si="425"/>
        <v>-8.32195229683034+1.65533923258253i</v>
      </c>
      <c r="DI236" s="223" t="str">
        <f t="shared" ca="1" si="426"/>
        <v>7.83910765301912-3.24706470678116i</v>
      </c>
      <c r="DJ236" s="223" t="str">
        <f t="shared" ca="1" si="427"/>
        <v>-7.05501049832509+4.71400730527325i</v>
      </c>
      <c r="DK236" s="223" t="str">
        <f t="shared" ca="1" si="428"/>
        <v>5.99979324667019-5.99979324667588i</v>
      </c>
      <c r="DL236" s="223" t="str">
        <f t="shared" ca="1" si="429"/>
        <v>-4.71400730527377+7.05501049832474i</v>
      </c>
      <c r="DM236" s="223" t="str">
        <f t="shared" ca="1" si="430"/>
        <v>3.24706470678173-7.83910765301888i</v>
      </c>
      <c r="DN236" s="223" t="str">
        <f t="shared" ca="1" si="431"/>
        <v>-1.65533923258315+8.32195229683022i</v>
      </c>
      <c r="DO236" s="223" t="str">
        <f t="shared" ca="1" si="432"/>
        <v>1.42616488522788E-12-8.48498898087951i</v>
      </c>
      <c r="DP236" s="223" t="str">
        <f t="shared" ca="1" si="433"/>
        <v>1.65533923258035+8.32195229683078i</v>
      </c>
      <c r="DQ236" s="223" t="str">
        <f t="shared" ca="1" si="434"/>
        <v>-3.2470647067791-7.83910765301997i</v>
      </c>
      <c r="DR236" s="223" t="str">
        <f t="shared" ca="1" si="435"/>
        <v>4.71400730527862+7.0550104983215i</v>
      </c>
      <c r="DS236" s="223" t="str">
        <f t="shared" ca="1" si="436"/>
        <v>-5.99979324667431-5.99979324667176i</v>
      </c>
      <c r="DT236" s="223" t="str">
        <f t="shared" ca="1" si="437"/>
        <v>7.0550104983235+4.71400730527562i</v>
      </c>
      <c r="DU236" s="223" t="str">
        <f t="shared" ca="1" si="438"/>
        <v>-7.83910765301803-3.24706470678379i</v>
      </c>
      <c r="DV236" s="223" t="str">
        <f t="shared" ca="1" si="439"/>
        <v>8.32195229682988+1.65533923258486i</v>
      </c>
      <c r="DW236" s="223" t="str">
        <f t="shared" ca="1" si="440"/>
        <v>-8.48498898087951-3.16832329466517E-12i</v>
      </c>
      <c r="DX236" s="223" t="str">
        <f t="shared" ca="1" si="441"/>
        <v>8.32195229682952-1.65533923258668i</v>
      </c>
      <c r="DY236" s="223" t="str">
        <f t="shared" ca="1" si="442"/>
        <v>-7.8391076530175+3.24706470678507i</v>
      </c>
      <c r="DZ236" s="223" t="str">
        <f t="shared" ca="1" si="443"/>
        <v>7.05501049832274-4.71400730527677i</v>
      </c>
      <c r="EA236" s="223" t="str">
        <f t="shared" ca="1" si="444"/>
        <v>-5.99979324667299+5.99979324667308i</v>
      </c>
      <c r="EB236" s="223" t="str">
        <f t="shared" ca="1" si="445"/>
        <v>4.71400730527707-7.05501049832253i</v>
      </c>
      <c r="EC236" s="223" t="str">
        <f t="shared" ca="1" si="446"/>
        <v>-3.2470647067854+7.83910765301737i</v>
      </c>
      <c r="ED236" s="223" t="str">
        <f t="shared" ca="1" si="447"/>
        <v>1.65533923258704-8.32195229682945i</v>
      </c>
      <c r="EE236" s="223" t="str">
        <f t="shared" ca="1" si="448"/>
        <v>3.28888660127861E-12+8.48498898087951i</v>
      </c>
      <c r="EF236" s="223" t="str">
        <f t="shared" ca="1" si="449"/>
        <v>-1.65533923258497-8.32195229682986i</v>
      </c>
      <c r="EG236" s="223" t="str">
        <f t="shared" ca="1" si="450"/>
        <v>3.24706470678346+7.83910765301816i</v>
      </c>
      <c r="EH236" s="223" t="str">
        <f t="shared" ca="1" si="451"/>
        <v>-4.71400730527532-7.0550104983237i</v>
      </c>
      <c r="EI236" s="223" t="str">
        <f t="shared" ca="1" si="452"/>
        <v>5.9997932466715+5.99979324667457i</v>
      </c>
      <c r="EJ236" s="223" t="str">
        <f t="shared" ca="1" si="453"/>
        <v>-7.05501049832129-4.71400730527892i</v>
      </c>
      <c r="EK236" s="223" t="str">
        <f t="shared" ca="1" si="454"/>
        <v>7.83910765301984+3.24706470677943i</v>
      </c>
      <c r="EL236" s="223" t="str">
        <f t="shared" ca="1" si="455"/>
        <v>-8.32195229683071-1.65533923258071i</v>
      </c>
      <c r="EM236" s="223" t="str">
        <f t="shared" ca="1" si="456"/>
        <v>8.48498898087951-1.06441240917185E-12i</v>
      </c>
      <c r="EN236" s="223"/>
      <c r="EO236" s="223"/>
      <c r="EP236" s="223"/>
    </row>
    <row r="237" spans="1:146" ht="15" thickBot="1">
      <c r="A237" s="257">
        <f t="shared" si="323"/>
        <v>2.6757812500000019E-3</v>
      </c>
      <c r="B237" s="256">
        <v>137</v>
      </c>
      <c r="C237" s="230">
        <f t="shared" si="324"/>
        <v>27400</v>
      </c>
      <c r="D237" s="229">
        <f t="shared" si="457"/>
        <v>172159.27741672067</v>
      </c>
      <c r="E237" s="229" t="str">
        <f t="shared" si="458"/>
        <v>172159.277416721i</v>
      </c>
      <c r="F237" s="229" t="str">
        <f t="shared" si="325"/>
        <v>0.54942629489794-0.527840395753092i</v>
      </c>
      <c r="G237" s="229" t="str">
        <f t="shared" si="326"/>
        <v>-3.18175396032082+2.72984907705889i</v>
      </c>
      <c r="H237" s="229" t="str">
        <f t="shared" si="322"/>
        <v>0.0357700978147334-0.00342921659786763i</v>
      </c>
      <c r="I237" s="229" t="str">
        <f t="shared" si="459"/>
        <v>-0.00487963361766582-0.00924457733354751i</v>
      </c>
      <c r="J237" s="255" t="str">
        <f ca="1">IMPRODUCT(1/N_FFT2,EM100)</f>
        <v>0.044590744169366-2.792441592005E-14i</v>
      </c>
      <c r="K237" s="254" t="str">
        <f t="shared" ca="1" si="460"/>
        <v>-0.000217586494285833-0.000412222582834i</v>
      </c>
      <c r="N237" s="246">
        <f t="shared" ca="1" si="327"/>
        <v>24.484862348276522</v>
      </c>
      <c r="O237" s="223">
        <f t="shared" ca="1" si="328"/>
        <v>8.4848623482765202</v>
      </c>
      <c r="P237" s="223" t="str">
        <f t="shared" ca="1" si="329"/>
        <v>-8.27869826629711+1.85904386306775i</v>
      </c>
      <c r="Q237" s="223" t="str">
        <f t="shared" ca="1" si="330"/>
        <v>7.67022471646822-3.62774611406044i</v>
      </c>
      <c r="R237" s="223" t="str">
        <f t="shared" ca="1" si="331"/>
        <v>-6.68901092116717+5.22015535838799i</v>
      </c>
      <c r="S237" s="223" t="str">
        <f t="shared" ca="1" si="332"/>
        <v>5.38273969079962-6.55888729056164i</v>
      </c>
      <c r="T237" s="223" t="str">
        <f t="shared" ca="1" si="333"/>
        <v>-3.81489024234511+7.57888524177933i</v>
      </c>
      <c r="U237" s="223" t="str">
        <f t="shared" ca="1" si="334"/>
        <v>2.06165337983828-8.23058165688197i</v>
      </c>
      <c r="V237" s="223" t="str">
        <f t="shared" ca="1" si="335"/>
        <v>-0.208228945874342+8.48230686637195i</v>
      </c>
      <c r="W237" s="223" t="str">
        <f t="shared" ca="1" si="336"/>
        <v>-1.65531452778776-8.3218280974372i</v>
      </c>
      <c r="X237" s="223" t="str">
        <f t="shared" ca="1" si="337"/>
        <v>3.4384167671668+7.75694393459607i</v>
      </c>
      <c r="Y237" s="223" t="str">
        <f t="shared" ca="1" si="338"/>
        <v>-5.05442659958268-6.81510534171202i</v>
      </c>
      <c r="Z237" s="223" t="str">
        <f t="shared" ca="1" si="339"/>
        <v>6.42481283150485+5.54208166209513i</v>
      </c>
      <c r="AA237" s="223" t="str">
        <f t="shared" ca="1" si="340"/>
        <v>-7.48298053001376-3.99973642339538i</v>
      </c>
      <c r="AB237" s="223" t="str">
        <f t="shared" ca="1" si="341"/>
        <v>8.17750725283774+2.26302103370402i</v>
      </c>
      <c r="AC237" s="223" t="str">
        <f t="shared" ca="1" si="342"/>
        <v>-8.47464195998495-0.416332462417872i</v>
      </c>
      <c r="AD237" s="223" t="str">
        <f t="shared" ca="1" si="343"/>
        <v>8.35994517050456-1.45058809293265i</v>
      </c>
      <c r="AE237" s="223" t="str">
        <f t="shared" ca="1" si="344"/>
        <v>-7.83899065974835+3.24701624658372i</v>
      </c>
      <c r="AF237" s="223" t="str">
        <f t="shared" ca="1" si="345"/>
        <v>6.93709459763275-4.88565324319022i</v>
      </c>
      <c r="AG237" s="223" t="str">
        <f t="shared" ca="1" si="346"/>
        <v>-5.69808529062915+6.28686830543763i</v>
      </c>
      <c r="AH237" s="223" t="str">
        <f t="shared" ca="1" si="347"/>
        <v>4.18217331278394-7.38256835058358i</v>
      </c>
      <c r="AI237" s="223" t="str">
        <f t="shared" ca="1" si="348"/>
        <v>-2.46302552831805+8.1195070242013i</v>
      </c>
      <c r="AJ237" s="223" t="str">
        <f t="shared" ca="1" si="349"/>
        <v>0.624185195854526-8.46187224616849i</v>
      </c>
      <c r="AK237" s="223" t="str">
        <f t="shared" ca="1" si="350"/>
        <v>1.24498787805132+8.3930265251997i</v>
      </c>
      <c r="AL237" s="223" t="str">
        <f t="shared" ca="1" si="351"/>
        <v>-3.05365984482745-7.91631547004596i</v>
      </c>
      <c r="AM237" s="223" t="str">
        <f t="shared" ca="1" si="352"/>
        <v>4.71393695197114+7.05490520716201i</v>
      </c>
      <c r="AN237" s="223" t="str">
        <f t="shared" ca="1" si="353"/>
        <v>-6.14513680498374-5.85065660564989i</v>
      </c>
      <c r="AO237" s="223" t="str">
        <f t="shared" ca="1" si="354"/>
        <v>7.27770918803103+4.36209101735042i</v>
      </c>
      <c r="AP237" s="223" t="str">
        <f t="shared" ca="1" si="355"/>
        <v>-8.05661590814139-2.66154638845233i</v>
      </c>
      <c r="AQ237" s="223" t="str">
        <f t="shared" ca="1" si="356"/>
        <v>8.44400541692077+0.831661943468203i</v>
      </c>
      <c r="AR237" s="223" t="str">
        <f t="shared" ca="1" si="357"/>
        <v>8.44400541692077+0.831661943468203i</v>
      </c>
      <c r="AS237" s="223" t="str">
        <f t="shared" ca="1" si="358"/>
        <v>7.98887178791397-2.85846403256589i</v>
      </c>
      <c r="AT237" s="223" t="str">
        <f t="shared" ca="1" si="359"/>
        <v>-7.16846620559486+4.53938116139689i</v>
      </c>
      <c r="AU237" s="223" t="str">
        <f t="shared" ca="1" si="360"/>
        <v>5.99970370390321-5.99970370389827i</v>
      </c>
      <c r="AV237" s="223" t="str">
        <f t="shared" ca="1" si="361"/>
        <v>-4.53938116139576+7.16846620559557i</v>
      </c>
      <c r="AW237" s="223" t="str">
        <f t="shared" ca="1" si="362"/>
        <v>2.85846403256464-7.98887178791442i</v>
      </c>
      <c r="AX237" s="223" t="str">
        <f t="shared" ca="1" si="363"/>
        <v>-1.03863772902821+8.42105223455119i</v>
      </c>
      <c r="AY237" s="223" t="str">
        <f t="shared" ca="1" si="364"/>
        <v>-0.831661943470367-8.44400541692056i</v>
      </c>
      <c r="AZ237" s="223" t="str">
        <f t="shared" ca="1" si="365"/>
        <v>2.66154638845199+8.0566159081415i</v>
      </c>
      <c r="BA237" s="223" t="str">
        <f t="shared" ca="1" si="366"/>
        <v>-4.36209101734804-7.27770918803246i</v>
      </c>
      <c r="BB237" s="223" t="str">
        <f t="shared" ca="1" si="367"/>
        <v>5.85065660565147+6.14513680498225i</v>
      </c>
      <c r="BC237" s="223" t="str">
        <f t="shared" ca="1" si="368"/>
        <v>-7.05490520716187-4.71393695197133i</v>
      </c>
      <c r="BD237" s="223" t="str">
        <f t="shared" ca="1" si="369"/>
        <v>7.91631547004492+3.05365984483015i</v>
      </c>
      <c r="BE237" s="223" t="str">
        <f t="shared" ca="1" si="370"/>
        <v>-8.39302652520014-1.24498787804834i</v>
      </c>
      <c r="BF237" s="223" t="str">
        <f t="shared" ca="1" si="371"/>
        <v>8.46187224616851-0.624185195854289i</v>
      </c>
      <c r="BG237" s="223" t="str">
        <f t="shared" ca="1" si="372"/>
        <v>-8.11950702420214+2.46302552831528i</v>
      </c>
      <c r="BH237" s="223" t="str">
        <f t="shared" ca="1" si="373"/>
        <v>7.38256835058206-4.18217331278662i</v>
      </c>
      <c r="BI237" s="223" t="str">
        <f t="shared" ca="1" si="374"/>
        <v>-6.28686830543722+5.6980852906296i</v>
      </c>
      <c r="BJ237" s="223" t="str">
        <f t="shared" ca="1" si="375"/>
        <v>4.88565324319263-6.93709459763105i</v>
      </c>
      <c r="BK237" s="223" t="str">
        <f t="shared" ca="1" si="376"/>
        <v>-3.24701624658087+7.83899065974953i</v>
      </c>
      <c r="BL237" s="223" t="str">
        <f t="shared" ca="1" si="377"/>
        <v>1.45058809293206-8.35994517050467i</v>
      </c>
      <c r="BM237" s="223" t="str">
        <f t="shared" ca="1" si="378"/>
        <v>0.416332462415768+8.47464195998506i</v>
      </c>
      <c r="BN237" s="223" t="str">
        <f t="shared" ca="1" si="379"/>
        <v>-2.26302103370698-8.17750725283691i</v>
      </c>
      <c r="BO237" s="223" t="str">
        <f t="shared" ca="1" si="380"/>
        <v>3.99973642339591+7.48298053001347i</v>
      </c>
      <c r="BP237" s="223" t="str">
        <f t="shared" ca="1" si="381"/>
        <v>-5.54208166209354-6.42481283150623i</v>
      </c>
      <c r="BQ237" s="223" t="str">
        <f t="shared" ca="1" si="382"/>
        <v>6.81510534171436+5.05442659957952i</v>
      </c>
      <c r="BR237" s="223" t="str">
        <f t="shared" ca="1" si="383"/>
        <v>-7.75694393459631-3.43841676716625i</v>
      </c>
      <c r="BS237" s="223" t="str">
        <f t="shared" ca="1" si="384"/>
        <v>8.3218280974368+1.6553145277898i</v>
      </c>
      <c r="BT237" s="223" t="str">
        <f t="shared" ca="1" si="385"/>
        <v>-8.48230686637184+0.208228945878234i</v>
      </c>
      <c r="BU237" s="223" t="str">
        <f t="shared" ca="1" si="386"/>
        <v>8.23058165688162-2.06165337983969i</v>
      </c>
      <c r="BV237" s="223" t="str">
        <f t="shared" ca="1" si="387"/>
        <v>-7.57888524178026+3.81489024234326i</v>
      </c>
      <c r="BW237" s="223" t="str">
        <f t="shared" ca="1" si="388"/>
        <v>6.55888729055916-5.38273969080264i</v>
      </c>
      <c r="BX237" s="223" t="str">
        <f t="shared" ca="1" si="389"/>
        <v>-5.22015535838684+6.68901092116806i</v>
      </c>
      <c r="BY237" s="223" t="str">
        <f t="shared" ca="1" si="390"/>
        <v>3.62774611406194-7.6702247164675i</v>
      </c>
      <c r="BZ237" s="223" t="str">
        <f t="shared" ca="1" si="391"/>
        <v>-1.8590438630637+8.27869826629802i</v>
      </c>
      <c r="CA237" s="223" t="str">
        <f t="shared" ca="1" si="392"/>
        <v>-1.45107924006349E-12-8.48486234827652i</v>
      </c>
      <c r="CB237" s="223" t="str">
        <f t="shared" ca="1" si="393"/>
        <v>1.85904386306629+8.27869826629743i</v>
      </c>
      <c r="CC237" s="223" t="str">
        <f t="shared" ca="1" si="394"/>
        <v>-3.62774611405672-7.67022471646997i</v>
      </c>
      <c r="CD237" s="223" t="str">
        <f t="shared" ca="1" si="395"/>
        <v>5.22015535838914+6.68901092116628i</v>
      </c>
      <c r="CE237" s="223" t="str">
        <f t="shared" ca="1" si="396"/>
        <v>-6.55888729056085-5.38273969080057i</v>
      </c>
      <c r="CF237" s="223" t="str">
        <f t="shared" ca="1" si="397"/>
        <v>7.57888524177767+3.81489024234842i</v>
      </c>
      <c r="CG237" s="223" t="str">
        <f t="shared" ca="1" si="398"/>
        <v>-8.23058165688232-2.06165337983687i</v>
      </c>
      <c r="CH237" s="223" t="str">
        <f t="shared" ca="1" si="399"/>
        <v>8.48230686637191+0.208228945875573i</v>
      </c>
      <c r="CI237" s="223" t="str">
        <f t="shared" ca="1" si="400"/>
        <v>-8.32182809743793+1.65531452778413i</v>
      </c>
      <c r="CJ237" s="223" t="str">
        <f t="shared" ca="1" si="401"/>
        <v>7.75694393459513-3.43841676716891i</v>
      </c>
      <c r="CK237" s="223" t="str">
        <f t="shared" ca="1" si="402"/>
        <v>-6.81510534171277+5.05442659958166i</v>
      </c>
      <c r="CL237" s="223" t="str">
        <f t="shared" ca="1" si="403"/>
        <v>5.54208166209791-6.42481283150245i</v>
      </c>
      <c r="CM237" s="223" t="str">
        <f t="shared" ca="1" si="404"/>
        <v>-3.99973642339335+7.48298053001483i</v>
      </c>
      <c r="CN237" s="223" t="str">
        <f t="shared" ca="1" si="405"/>
        <v>2.26302103370418-8.17750725283768i</v>
      </c>
      <c r="CO237" s="223" t="str">
        <f t="shared" ca="1" si="406"/>
        <v>-0.416332462421781+8.47464195998476i</v>
      </c>
      <c r="CP237" s="223" t="str">
        <f t="shared" ca="1" si="407"/>
        <v>-1.45058809293492-8.35994517050417i</v>
      </c>
      <c r="CQ237" s="223" t="str">
        <f t="shared" ca="1" si="408"/>
        <v>3.24701624658356+7.83899065974842i</v>
      </c>
      <c r="CR237" s="223" t="str">
        <f t="shared" ca="1" si="409"/>
        <v>-4.88565324318771-6.93709459763452i</v>
      </c>
      <c r="CS237" s="223" t="str">
        <f t="shared" ca="1" si="410"/>
        <v>6.28686830543917+5.69808529062745i</v>
      </c>
      <c r="CT237" s="223" t="str">
        <f t="shared" ca="1" si="411"/>
        <v>-7.38256835058349-4.18217331278409i</v>
      </c>
      <c r="CU237" s="223" t="str">
        <f t="shared" ca="1" si="412"/>
        <v>8.11950702420039+2.46302552832104i</v>
      </c>
      <c r="CV237" s="223" t="str">
        <f t="shared" ca="1" si="413"/>
        <v>-8.46187224616872-0.624185195851395i</v>
      </c>
      <c r="CW237" s="223" t="str">
        <f t="shared" ca="1" si="414"/>
        <v>8.39302652519972-1.2449878780512i</v>
      </c>
      <c r="CX237" s="223" t="str">
        <f t="shared" ca="1" si="415"/>
        <v>-7.91631547004708+3.05365984482453i</v>
      </c>
      <c r="CY237" s="223" t="str">
        <f t="shared" ca="1" si="416"/>
        <v>7.05490520716027-4.71393695197375i</v>
      </c>
      <c r="CZ237" s="223" t="str">
        <f t="shared" ca="1" si="417"/>
        <v>-5.85065660564937+6.14513680498425i</v>
      </c>
      <c r="DA237" s="223" t="str">
        <f t="shared" ca="1" si="418"/>
        <v>4.36209101735311-7.27770918802943i</v>
      </c>
      <c r="DB237" s="223" t="str">
        <f t="shared" ca="1" si="419"/>
        <v>-2.66154638844935+8.05661590814238i</v>
      </c>
      <c r="DC237" s="223" t="str">
        <f t="shared" ca="1" si="420"/>
        <v>0.831661943467479-8.44400541692084i</v>
      </c>
      <c r="DD237" s="223" t="str">
        <f t="shared" ca="1" si="421"/>
        <v>1.03863772902235+8.42105223455191i</v>
      </c>
      <c r="DE237" s="223" t="str">
        <f t="shared" ca="1" si="422"/>
        <v>-2.85846403256726-7.98887178791347i</v>
      </c>
      <c r="DF237" s="223" t="str">
        <f t="shared" ca="1" si="423"/>
        <v>4.53938116139821+7.16846620559402i</v>
      </c>
      <c r="DG237" s="223" t="str">
        <f t="shared" ca="1" si="424"/>
        <v>-5.99970370389904-5.99970370390244i</v>
      </c>
      <c r="DH237" s="223" t="str">
        <f t="shared" ca="1" si="425"/>
        <v>7.16846620559635+4.53938116139454i</v>
      </c>
      <c r="DI237" s="223" t="str">
        <f t="shared" ca="1" si="426"/>
        <v>-7.98887178791494-2.85846403256316i</v>
      </c>
      <c r="DJ237" s="223" t="str">
        <f t="shared" ca="1" si="427"/>
        <v>8.42105223455133+1.03863772902713i</v>
      </c>
      <c r="DK237" s="223" t="str">
        <f t="shared" ca="1" si="428"/>
        <v>-8.44400541692041+0.831661943471811i</v>
      </c>
      <c r="DL237" s="223" t="str">
        <f t="shared" ca="1" si="429"/>
        <v>8.05661590814101-2.66154638845349i</v>
      </c>
      <c r="DM237" s="223" t="str">
        <f t="shared" ca="1" si="430"/>
        <v>-7.27770918803165+4.36209101734939i</v>
      </c>
      <c r="DN237" s="223" t="str">
        <f t="shared" ca="1" si="431"/>
        <v>6.14513680498723-5.85065660564623i</v>
      </c>
      <c r="DO237" s="223" t="str">
        <f t="shared" ca="1" si="432"/>
        <v>-4.71393695197013+7.05490520716268i</v>
      </c>
      <c r="DP237" s="223" t="str">
        <f t="shared" ca="1" si="433"/>
        <v>3.05365984482857-7.91631547004552i</v>
      </c>
      <c r="DQ237" s="223" t="str">
        <f t="shared" ca="1" si="434"/>
        <v>-1.24498787805549+8.39302652519908i</v>
      </c>
      <c r="DR237" s="223" t="str">
        <f t="shared" ca="1" si="435"/>
        <v>-0.624185195855737-8.4618722461684i</v>
      </c>
      <c r="DS237" s="223" t="str">
        <f t="shared" ca="1" si="436"/>
        <v>2.4630255283169+8.11950702420164i</v>
      </c>
      <c r="DT237" s="223" t="str">
        <f t="shared" ca="1" si="437"/>
        <v>-4.18217331278032-7.38256835058563i</v>
      </c>
      <c r="DU237" s="223" t="str">
        <f t="shared" ca="1" si="438"/>
        <v>5.69808529063068+6.28686830543625i</v>
      </c>
      <c r="DV237" s="223" t="str">
        <f t="shared" ca="1" si="439"/>
        <v>-6.93709459763203-4.88565324319124i</v>
      </c>
      <c r="DW237" s="223" t="str">
        <f t="shared" ca="1" si="440"/>
        <v>7.83899065974676+3.24701624658755i</v>
      </c>
      <c r="DX237" s="223" t="str">
        <f t="shared" ca="1" si="441"/>
        <v>-8.35994517050491-1.45058809293062i</v>
      </c>
      <c r="DY237" s="223" t="str">
        <f t="shared" ca="1" si="442"/>
        <v>8.47464195998498-0.416332462417458i</v>
      </c>
      <c r="DZ237" s="223" t="str">
        <f t="shared" ca="1" si="443"/>
        <v>-8.17750725283884+2.26302103370002i</v>
      </c>
      <c r="EA237" s="223" t="str">
        <f t="shared" ca="1" si="444"/>
        <v>7.48298053001278-3.99973642339719i</v>
      </c>
      <c r="EB237" s="223" t="str">
        <f t="shared" ca="1" si="445"/>
        <v>-6.42481283150513+5.54208166209482i</v>
      </c>
      <c r="EC237" s="223" t="str">
        <f t="shared" ca="1" si="446"/>
        <v>5.05442659958533-6.81510534171005i</v>
      </c>
      <c r="ED237" s="223" t="str">
        <f t="shared" ca="1" si="447"/>
        <v>-3.43841676716493+7.7569439345969i</v>
      </c>
      <c r="EE237" s="223" t="str">
        <f t="shared" ca="1" si="448"/>
        <v>1.65531452778813-8.32182809743713i</v>
      </c>
      <c r="EF237" s="223" t="str">
        <f t="shared" ca="1" si="449"/>
        <v>0.208228945871005+8.48230686637202i</v>
      </c>
      <c r="EG237" s="223" t="str">
        <f t="shared" ca="1" si="450"/>
        <v>-2.0616533798411-8.23058165688126i</v>
      </c>
      <c r="EH237" s="223" t="str">
        <f t="shared" ca="1" si="451"/>
        <v>3.81489024234477+7.57888524177951i</v>
      </c>
      <c r="EI237" s="223" t="str">
        <f t="shared" ca="1" si="452"/>
        <v>-5.38273969079704-6.55888729056375i</v>
      </c>
      <c r="EJ237" s="223" t="str">
        <f t="shared" ca="1" si="453"/>
        <v>6.68901092116896+5.2201553583857i</v>
      </c>
      <c r="EK237" s="223" t="str">
        <f t="shared" ca="1" si="454"/>
        <v>-7.67022471646823-3.62774611406042i</v>
      </c>
      <c r="EL237" s="223" t="str">
        <f t="shared" ca="1" si="455"/>
        <v>8.27869826629643+1.85904386307076i</v>
      </c>
      <c r="EM237" s="223" t="str">
        <f t="shared" ca="1" si="456"/>
        <v>-8.48486234827652+2.90215848012698E-12i</v>
      </c>
      <c r="EN237" s="223"/>
      <c r="EO237" s="223"/>
      <c r="EP237" s="223"/>
    </row>
    <row r="238" spans="1:146" s="250" customFormat="1">
      <c r="A238" s="253">
        <f t="shared" si="323"/>
        <v>2.695312500000002E-3</v>
      </c>
      <c r="B238" s="252">
        <v>138</v>
      </c>
      <c r="C238" s="251">
        <f t="shared" si="324"/>
        <v>27600</v>
      </c>
      <c r="N238" s="246">
        <f t="shared" ca="1" si="327"/>
        <v>24.484721830540039</v>
      </c>
      <c r="O238" s="250">
        <f t="shared" ca="1" si="328"/>
        <v>8.4847218305400371</v>
      </c>
      <c r="P238" s="250" t="str">
        <f t="shared" ca="1" si="329"/>
        <v>-8.23044535028585+2.0616192368138i</v>
      </c>
      <c r="Q238" s="250" t="str">
        <f t="shared" ca="1" si="330"/>
        <v>7.48285660443397-3.99967018379286i</v>
      </c>
      <c r="R238" s="250" t="str">
        <f t="shared" ca="1" si="331"/>
        <v>-6.28676418866235+5.69799092468523i</v>
      </c>
      <c r="S238" s="250" t="str">
        <f t="shared" ca="1" si="332"/>
        <v>4.71385888449951-7.05478837093415i</v>
      </c>
      <c r="T238" s="250" t="str">
        <f t="shared" ca="1" si="333"/>
        <v>-2.85841669356423+7.98873948427385i</v>
      </c>
      <c r="U238" s="250" t="str">
        <f t="shared" ca="1" si="334"/>
        <v>0.831648170321108-8.44386557581563i</v>
      </c>
      <c r="V238" s="250" t="str">
        <f t="shared" ca="1" si="335"/>
        <v>1.24496725981716+8.39288752835554i</v>
      </c>
      <c r="W238" s="250" t="str">
        <f t="shared" ca="1" si="336"/>
        <v>-3.24696247277434-7.83886083828752i</v>
      </c>
      <c r="X238" s="250" t="str">
        <f t="shared" ca="1" si="337"/>
        <v>5.05434289326471+6.81499247680782i</v>
      </c>
      <c r="Y238" s="250" t="str">
        <f t="shared" ca="1" si="338"/>
        <v>-6.5587786688827-5.38265054729099i</v>
      </c>
      <c r="Z238" s="250" t="str">
        <f t="shared" ca="1" si="339"/>
        <v>7.67009768993874+3.62768603498692i</v>
      </c>
      <c r="AA238" s="250" t="str">
        <f t="shared" ca="1" si="340"/>
        <v>-8.32169027970954-1.65528711413772i</v>
      </c>
      <c r="AB238" s="250" t="str">
        <f t="shared" ca="1" si="341"/>
        <v>8.47450161150824-0.41632556753928i</v>
      </c>
      <c r="AC238" s="250" t="str">
        <f t="shared" ca="1" si="342"/>
        <v>-8.11937255711148+2.4629847381719i</v>
      </c>
      <c r="AD238" s="250" t="str">
        <f t="shared" ca="1" si="343"/>
        <v>7.27758866194823-4.36201877679649i</v>
      </c>
      <c r="AE238" s="250" t="str">
        <f t="shared" ca="1" si="344"/>
        <v>-5.99960434285662+5.99960434285617i</v>
      </c>
      <c r="AF238" s="250" t="str">
        <f t="shared" ca="1" si="345"/>
        <v>4.36201877679697-7.27758866194794i</v>
      </c>
      <c r="AG238" s="250" t="str">
        <f t="shared" ca="1" si="346"/>
        <v>-2.46298473817243+8.11937255711132i</v>
      </c>
      <c r="AH238" s="250" t="str">
        <f t="shared" ca="1" si="347"/>
        <v>0.416325567539903-8.47450161150821i</v>
      </c>
      <c r="AI238" s="250" t="str">
        <f t="shared" ca="1" si="348"/>
        <v>1.65528711413723+8.32169027970964i</v>
      </c>
      <c r="AJ238" s="250" t="str">
        <f t="shared" ca="1" si="349"/>
        <v>-3.62768603498641-7.67009768993898i</v>
      </c>
      <c r="AK238" s="250" t="str">
        <f t="shared" ca="1" si="350"/>
        <v>5.3826505472912+6.55877866888253i</v>
      </c>
      <c r="AL238" s="250" t="str">
        <f t="shared" ca="1" si="351"/>
        <v>-6.81499247680795-5.05434289326453i</v>
      </c>
      <c r="AM238" s="250" t="str">
        <f t="shared" ca="1" si="352"/>
        <v>7.83886083828766+3.24696247277403i</v>
      </c>
      <c r="AN238" s="250" t="str">
        <f t="shared" ca="1" si="353"/>
        <v>-8.39288752835559-1.24496725981686i</v>
      </c>
      <c r="AO238" s="250" t="str">
        <f t="shared" ca="1" si="354"/>
        <v>8.4438655758156-0.831648170321388i</v>
      </c>
      <c r="AP238" s="250" t="str">
        <f t="shared" ca="1" si="355"/>
        <v>-7.98873948427376+2.85841669356446i</v>
      </c>
      <c r="AQ238" s="250" t="str">
        <f t="shared" ca="1" si="356"/>
        <v>7.05478837093396-4.71385888449979i</v>
      </c>
      <c r="AR238" s="250" t="str">
        <f t="shared" ca="1" si="357"/>
        <v>7.05478837093396-4.71385888449979i</v>
      </c>
      <c r="AS238" s="250" t="str">
        <f t="shared" ca="1" si="358"/>
        <v>3.99967018379195-7.48285660443445i</v>
      </c>
      <c r="AT238" s="250" t="str">
        <f t="shared" ca="1" si="359"/>
        <v>-2.06161923681683+8.23044535028509i</v>
      </c>
      <c r="AU238" s="250" t="str">
        <f t="shared" ca="1" si="360"/>
        <v>-1.18496048472966E-12-8.48472183054004i</v>
      </c>
      <c r="AV238" s="250" t="str">
        <f t="shared" ca="1" si="361"/>
        <v>2.06161923681083+8.2304453502866i</v>
      </c>
      <c r="AW238" s="250" t="str">
        <f t="shared" ca="1" si="362"/>
        <v>-3.99967018379393-7.48285660443339i</v>
      </c>
      <c r="AX238" s="250" t="str">
        <f t="shared" ca="1" si="363"/>
        <v>5.69799092468291+6.28676418866446i</v>
      </c>
      <c r="AY238" s="250" t="str">
        <f t="shared" ca="1" si="364"/>
        <v>-7.05478837093474-4.71385888449862i</v>
      </c>
      <c r="AZ238" s="250" t="str">
        <f t="shared" ca="1" si="365"/>
        <v>7.98873948427281+2.85841669356712i</v>
      </c>
      <c r="BA238" s="250" t="str">
        <f t="shared" ca="1" si="366"/>
        <v>-8.44386557581573-0.831648170320109i</v>
      </c>
      <c r="BB238" s="250" t="str">
        <f t="shared" ca="1" si="367"/>
        <v>8.39288752835598-1.24496725981419i</v>
      </c>
      <c r="BC238" s="250" t="str">
        <f t="shared" ca="1" si="368"/>
        <v>-7.83886083828707+3.24696247277544i</v>
      </c>
      <c r="BD238" s="250" t="str">
        <f t="shared" ca="1" si="369"/>
        <v>6.81499247680963-5.05434289326227i</v>
      </c>
      <c r="BE238" s="250" t="str">
        <f t="shared" ca="1" si="370"/>
        <v>-5.38265054729011+6.55877866888342i</v>
      </c>
      <c r="BF238" s="250" t="str">
        <f t="shared" ca="1" si="371"/>
        <v>3.62768603498896-7.67009768993777i</v>
      </c>
      <c r="BG238" s="250" t="str">
        <f t="shared" ca="1" si="372"/>
        <v>-1.65528711413585+8.32169027970991i</v>
      </c>
      <c r="BH238" s="250" t="str">
        <f t="shared" ca="1" si="373"/>
        <v>-0.416325567536972-8.47450161150835i</v>
      </c>
      <c r="BI238" s="250" t="str">
        <f t="shared" ca="1" si="374"/>
        <v>2.46298473817366+8.11937255711094i</v>
      </c>
      <c r="BJ238" s="250" t="str">
        <f t="shared" ca="1" si="375"/>
        <v>-4.36201877679446-7.27758866194945i</v>
      </c>
      <c r="BK238" s="250" t="str">
        <f t="shared" ca="1" si="376"/>
        <v>5.99960434285766+5.99960434285514i</v>
      </c>
      <c r="BL238" s="250" t="str">
        <f t="shared" ca="1" si="377"/>
        <v>-7.27758866194681-4.36201877679886i</v>
      </c>
      <c r="BM238" s="250" t="str">
        <f t="shared" ca="1" si="378"/>
        <v>8.1193725571119+2.46298473817049i</v>
      </c>
      <c r="BN238" s="250" t="str">
        <f t="shared" ca="1" si="379"/>
        <v>-8.4745016115081-0.416325567542091i</v>
      </c>
      <c r="BO238" s="250" t="str">
        <f t="shared" ca="1" si="380"/>
        <v>8.32169027970927-1.6552871141391i</v>
      </c>
      <c r="BP238" s="250" t="str">
        <f t="shared" ca="1" si="381"/>
        <v>-7.67009768993997+3.62768603498433i</v>
      </c>
      <c r="BQ238" s="250" t="str">
        <f t="shared" ca="1" si="382"/>
        <v>6.55877866888131-5.38265054729268i</v>
      </c>
      <c r="BR238" s="250" t="str">
        <f t="shared" ca="1" si="383"/>
        <v>-5.05434289326639+6.81499247680658i</v>
      </c>
      <c r="BS238" s="250" t="str">
        <f t="shared" ca="1" si="384"/>
        <v>3.24696247277215-7.83886083828843i</v>
      </c>
      <c r="BT238" s="250" t="str">
        <f t="shared" ca="1" si="385"/>
        <v>-1.24496725981902+8.39288752835527i</v>
      </c>
      <c r="BU238" s="250" t="str">
        <f t="shared" ca="1" si="386"/>
        <v>-0.831648170323406-8.44386557581541i</v>
      </c>
      <c r="BV238" s="250" t="str">
        <f t="shared" ca="1" si="387"/>
        <v>2.8584166935624+7.9887394842745i</v>
      </c>
      <c r="BW238" s="250" t="str">
        <f t="shared" ca="1" si="388"/>
        <v>-4.71385888450138-7.0547883709329i</v>
      </c>
      <c r="BX238" s="250" t="str">
        <f t="shared" ca="1" si="389"/>
        <v>6.28676418866101+5.69799092468671i</v>
      </c>
      <c r="BY238" s="250" t="str">
        <f t="shared" ca="1" si="390"/>
        <v>-7.48285660443496-3.99967018379101i</v>
      </c>
      <c r="BZ238" s="250" t="str">
        <f t="shared" ca="1" si="391"/>
        <v>8.23044535028535+2.06161923681581i</v>
      </c>
      <c r="CA238" s="250" t="str">
        <f t="shared" ca="1" si="392"/>
        <v>-8.48472183054004+2.36992096945931E-12i</v>
      </c>
      <c r="CB238" s="250" t="str">
        <f t="shared" ca="1" si="393"/>
        <v>8.23044535028631-2.06161923681198i</v>
      </c>
      <c r="CC238" s="250" t="str">
        <f t="shared" ca="1" si="394"/>
        <v>-7.48285660443284+3.99967018379498i</v>
      </c>
      <c r="CD238" s="250" t="str">
        <f t="shared" ca="1" si="395"/>
        <v>6.28676418866366-5.6979909246838i</v>
      </c>
      <c r="CE238" s="250" t="str">
        <f t="shared" ca="1" si="396"/>
        <v>-4.71385888449764+7.0547883709354i</v>
      </c>
      <c r="CF238" s="250" t="str">
        <f t="shared" ca="1" si="397"/>
        <v>2.85841669356612-7.98873948427318i</v>
      </c>
      <c r="CG238" s="250" t="str">
        <f t="shared" ca="1" si="398"/>
        <v>-0.83164817031893+8.44386557581585i</v>
      </c>
      <c r="CH238" s="250" t="str">
        <f t="shared" ca="1" si="399"/>
        <v>-1.24496725981513-8.39288752835584i</v>
      </c>
      <c r="CI238" s="250" t="str">
        <f t="shared" ca="1" si="400"/>
        <v>3.24696247277631+7.83886083828671i</v>
      </c>
      <c r="CJ238" s="250" t="str">
        <f t="shared" ca="1" si="401"/>
        <v>-5.05434289326322-6.81499247680893i</v>
      </c>
      <c r="CK238" s="250" t="str">
        <f t="shared" ca="1" si="402"/>
        <v>6.55877866888416+5.3826505472892i</v>
      </c>
      <c r="CL238" s="250" t="str">
        <f t="shared" ca="1" si="403"/>
        <v>-7.67009768993828-3.62768603498788i</v>
      </c>
      <c r="CM238" s="250" t="str">
        <f t="shared" ca="1" si="404"/>
        <v>8.3216902797101+1.65528711413493i</v>
      </c>
      <c r="CN238" s="250" t="str">
        <f t="shared" ca="1" si="405"/>
        <v>-8.47450161150829+0.416325567538155i</v>
      </c>
      <c r="CO238" s="250" t="str">
        <f t="shared" ca="1" si="406"/>
        <v>8.1193725571106-2.4629847381748i</v>
      </c>
      <c r="CP238" s="250" t="str">
        <f t="shared" ca="1" si="407"/>
        <v>-7.27758866194872+4.36201877679568i</v>
      </c>
      <c r="CQ238" s="250" t="str">
        <f t="shared" ca="1" si="408"/>
        <v>5.99960434285431-5.99960434285849i</v>
      </c>
      <c r="CR238" s="250" t="str">
        <f t="shared" ca="1" si="409"/>
        <v>-4.36201877679805+7.27758866194731i</v>
      </c>
      <c r="CS238" s="250" t="str">
        <f t="shared" ca="1" si="410"/>
        <v>2.46298473816959-8.11937255711218i</v>
      </c>
      <c r="CT238" s="250" t="str">
        <f t="shared" ca="1" si="411"/>
        <v>-0.416325567540908+8.47450161150816i</v>
      </c>
      <c r="CU238" s="250" t="str">
        <f t="shared" ca="1" si="412"/>
        <v>-1.65528711414026-8.32169027970904i</v>
      </c>
      <c r="CV238" s="250" t="str">
        <f t="shared" ca="1" si="413"/>
        <v>3.62768603498518+7.67009768993956i</v>
      </c>
      <c r="CW238" s="250" t="str">
        <f t="shared" ca="1" si="414"/>
        <v>-5.38265054729378-6.5587786688804i</v>
      </c>
      <c r="CX238" s="250" t="str">
        <f t="shared" ca="1" si="415"/>
        <v>6.81499247680728+5.05434289326544i</v>
      </c>
      <c r="CY238" s="250" t="str">
        <f t="shared" ca="1" si="416"/>
        <v>-7.83886083828879-3.24696247277128i</v>
      </c>
      <c r="CZ238" s="250" t="str">
        <f t="shared" ca="1" si="417"/>
        <v>8.39288752835544+1.24496725981785i</v>
      </c>
      <c r="DA238" s="250" t="str">
        <f t="shared" ca="1" si="418"/>
        <v>-8.44386557581529+0.831648170324585i</v>
      </c>
      <c r="DB238" s="250" t="str">
        <f t="shared" ca="1" si="419"/>
        <v>7.98873948427419-2.85841669356329i</v>
      </c>
      <c r="DC238" s="250" t="str">
        <f t="shared" ca="1" si="420"/>
        <v>-7.05478837093238+4.71385888450217i</v>
      </c>
      <c r="DD238" s="250" t="str">
        <f t="shared" ca="1" si="421"/>
        <v>5.69799092468583-6.28676418866181i</v>
      </c>
      <c r="DE238" s="250" t="str">
        <f t="shared" ca="1" si="422"/>
        <v>-3.99967018378997+7.48285660443551i</v>
      </c>
      <c r="DF238" s="250" t="str">
        <f t="shared" ca="1" si="423"/>
        <v>2.06161923681442-8.2304453502857i</v>
      </c>
      <c r="DG238" s="250" t="str">
        <f t="shared" ca="1" si="424"/>
        <v>3.55488145418898E-12+8.48472183054004i</v>
      </c>
      <c r="DH238" s="250" t="str">
        <f t="shared" ca="1" si="425"/>
        <v>-2.0616192368129-8.23044535028608i</v>
      </c>
      <c r="DI238" s="250" t="str">
        <f t="shared" ca="1" si="426"/>
        <v>3.99967018379582+7.48285660443239i</v>
      </c>
      <c r="DJ238" s="250" t="str">
        <f t="shared" ca="1" si="427"/>
        <v>-5.69799092468467-6.28676418866286i</v>
      </c>
      <c r="DK238" s="250" t="str">
        <f t="shared" ca="1" si="428"/>
        <v>7.05478837093606+4.71385888449665i</v>
      </c>
      <c r="DL238" s="250" t="str">
        <f t="shared" ca="1" si="429"/>
        <v>-7.98873948427349-2.85841669356522i</v>
      </c>
      <c r="DM238" s="250" t="str">
        <f t="shared" ca="1" si="430"/>
        <v>8.44386557581598+0.83164817031751i</v>
      </c>
      <c r="DN238" s="250" t="str">
        <f t="shared" ca="1" si="431"/>
        <v>-8.39288752835568+1.2449672598163i</v>
      </c>
      <c r="DO238" s="250" t="str">
        <f t="shared" ca="1" si="432"/>
        <v>7.83886083828626-3.24696247277741i</v>
      </c>
      <c r="DP238" s="250" t="str">
        <f t="shared" ca="1" si="433"/>
        <v>-6.81499247680822+5.05434289326417i</v>
      </c>
      <c r="DQ238" s="250" t="str">
        <f t="shared" ca="1" si="434"/>
        <v>5.38265054728828-6.55877866888492i</v>
      </c>
      <c r="DR238" s="250" t="str">
        <f t="shared" ca="1" si="435"/>
        <v>-3.62768603498703+7.67009768993869i</v>
      </c>
      <c r="DS238" s="250" t="str">
        <f t="shared" ca="1" si="436"/>
        <v>1.65528711413376-8.32169027971033i</v>
      </c>
      <c r="DT238" s="250" t="str">
        <f t="shared" ca="1" si="437"/>
        <v>0.416325567539338+8.47450161150823i</v>
      </c>
      <c r="DU238" s="250" t="str">
        <f t="shared" ca="1" si="438"/>
        <v>-2.46298473817593-8.11937255711026i</v>
      </c>
      <c r="DV238" s="250" t="str">
        <f t="shared" ca="1" si="439"/>
        <v>4.3620187767967+7.27758866194811i</v>
      </c>
      <c r="DW238" s="250" t="str">
        <f t="shared" ca="1" si="440"/>
        <v>-5.99960434285933-5.99960434285347i</v>
      </c>
      <c r="DX238" s="250" t="str">
        <f t="shared" ca="1" si="441"/>
        <v>7.27758866194791+4.36201877679703i</v>
      </c>
      <c r="DY238" s="250" t="str">
        <f t="shared" ca="1" si="442"/>
        <v>-8.11937255711014-2.4629847381763i</v>
      </c>
      <c r="DZ238" s="250" t="str">
        <f t="shared" ca="1" si="443"/>
        <v>8.47450161150822+0.416325567539724i</v>
      </c>
      <c r="EA238" s="250" t="str">
        <f t="shared" ca="1" si="444"/>
        <v>-8.3216902797105+1.65528711413291i</v>
      </c>
      <c r="EB238" s="250" t="str">
        <f t="shared" ca="1" si="445"/>
        <v>7.67009768993905-3.62768603498624i</v>
      </c>
      <c r="EC238" s="250" t="str">
        <f t="shared" ca="1" si="446"/>
        <v>-6.55877866888516+5.38265054728798i</v>
      </c>
      <c r="ED238" s="250" t="str">
        <f t="shared" ca="1" si="447"/>
        <v>5.05434289326449-6.81499247680799i</v>
      </c>
      <c r="EE238" s="250" t="str">
        <f t="shared" ca="1" si="448"/>
        <v>-3.2469624727782+7.83886083828593i</v>
      </c>
      <c r="EF238" s="250" t="str">
        <f t="shared" ca="1" si="449"/>
        <v>1.24496725981668-8.39288752835562i</v>
      </c>
      <c r="EG238" s="250" t="str">
        <f t="shared" ca="1" si="450"/>
        <v>0.831648170325765+8.44386557581517i</v>
      </c>
      <c r="EH238" s="250" t="str">
        <f t="shared" ca="1" si="451"/>
        <v>-2.8584166935644-7.98873948427379i</v>
      </c>
      <c r="EI238" s="250" t="str">
        <f t="shared" ca="1" si="452"/>
        <v>4.71385888449633+7.05478837093627i</v>
      </c>
      <c r="EJ238" s="250" t="str">
        <f t="shared" ca="1" si="453"/>
        <v>-6.28676418866261-5.69799092468496i</v>
      </c>
      <c r="EK238" s="250" t="str">
        <f t="shared" ca="1" si="454"/>
        <v>7.48285660443198+3.99967018379658i</v>
      </c>
      <c r="EL238" s="250" t="str">
        <f t="shared" ca="1" si="455"/>
        <v>-8.23044535028587-2.06161923681374i</v>
      </c>
      <c r="EM238" s="250" t="str">
        <f t="shared" ca="1" si="456"/>
        <v>8.48472183054004+3.94156880583629E-12i</v>
      </c>
    </row>
    <row r="239" spans="1:146">
      <c r="A239" s="249">
        <f t="shared" si="323"/>
        <v>2.714843750000002E-3</v>
      </c>
      <c r="B239" s="248">
        <v>139</v>
      </c>
      <c r="C239" s="247">
        <f t="shared" si="324"/>
        <v>27800</v>
      </c>
      <c r="N239" s="246">
        <f t="shared" ca="1" si="327"/>
        <v>24.484567011809837</v>
      </c>
      <c r="O239" s="223">
        <f t="shared" ca="1" si="328"/>
        <v>8.4845670118098369</v>
      </c>
      <c r="P239" s="223" t="str">
        <f t="shared" ca="1" si="329"/>
        <v>-8.17722261461985+2.26294226370039i</v>
      </c>
      <c r="Q239" s="223" t="str">
        <f t="shared" ca="1" si="330"/>
        <v>7.27745586949382-4.36193918406271i</v>
      </c>
      <c r="R239" s="223" t="str">
        <f t="shared" ca="1" si="331"/>
        <v>-5.8504529591815+6.14492290840953i</v>
      </c>
      <c r="S239" s="223" t="str">
        <f t="shared" ca="1" si="332"/>
        <v>3.9995972027484-7.48272006650381i</v>
      </c>
      <c r="T239" s="223" t="str">
        <f t="shared" ca="1" si="333"/>
        <v>-1.85897915448184+8.27841010587744i</v>
      </c>
      <c r="U239" s="223" t="str">
        <f t="shared" ca="1" si="334"/>
        <v>-0.416317970944661-8.47434697926396i</v>
      </c>
      <c r="V239" s="223" t="str">
        <f t="shared" ca="1" si="335"/>
        <v>2.66145374679583+8.05633547784339i</v>
      </c>
      <c r="W239" s="223" t="str">
        <f t="shared" ca="1" si="336"/>
        <v>-4.71377287182142-7.05465964386463i</v>
      </c>
      <c r="X239" s="223" t="str">
        <f t="shared" ca="1" si="337"/>
        <v>6.42458920011953+5.54188875633562i</v>
      </c>
      <c r="Y239" s="223" t="str">
        <f t="shared" ca="1" si="338"/>
        <v>-7.66995773546461-3.62761984144953i</v>
      </c>
      <c r="Z239" s="223" t="str">
        <f t="shared" ca="1" si="339"/>
        <v>8.35965418208694+1.45053760165257i</v>
      </c>
      <c r="AA239" s="223" t="str">
        <f t="shared" ca="1" si="340"/>
        <v>-8.4437115025799+0.83163299543217i</v>
      </c>
      <c r="AB239" s="223" t="str">
        <f t="shared" ca="1" si="341"/>
        <v>7.91603992324922-3.0535535546992i</v>
      </c>
      <c r="AC239" s="223" t="str">
        <f t="shared" ca="1" si="342"/>
        <v>-6.81486812523801+5.0542506678544i</v>
      </c>
      <c r="AD239" s="223" t="str">
        <f t="shared" ca="1" si="343"/>
        <v>5.21997365806362-6.68877809371887i</v>
      </c>
      <c r="AE239" s="223" t="str">
        <f t="shared" ca="1" si="344"/>
        <v>-3.24690322621069+7.83871780443169i</v>
      </c>
      <c r="AF239" s="223" t="str">
        <f t="shared" ca="1" si="345"/>
        <v>1.03860157668881-8.42075911915258i</v>
      </c>
      <c r="AG239" s="223" t="str">
        <f t="shared" ca="1" si="346"/>
        <v>1.24494454319126+8.39273438530435i</v>
      </c>
      <c r="AH239" s="223" t="str">
        <f t="shared" ca="1" si="347"/>
        <v>-3.43829708462883-7.75667393511708i</v>
      </c>
      <c r="AI239" s="223" t="str">
        <f t="shared" ca="1" si="348"/>
        <v>5.38255233132846+6.55865899238574i</v>
      </c>
      <c r="AJ239" s="223" t="str">
        <f t="shared" ca="1" si="349"/>
        <v>-6.93685313502271-4.88548318603364i</v>
      </c>
      <c r="AK239" s="223" t="str">
        <f t="shared" ca="1" si="350"/>
        <v>7.98859371561704+2.85836453670551i</v>
      </c>
      <c r="AL239" s="223" t="str">
        <f t="shared" ca="1" si="351"/>
        <v>-8.46157770992877-0.624163469556106i</v>
      </c>
      <c r="AM239" s="223" t="str">
        <f t="shared" ca="1" si="352"/>
        <v>8.32153843577789-1.65525691050148i</v>
      </c>
      <c r="AN239" s="223" t="str">
        <f t="shared" ca="1" si="353"/>
        <v>-7.5786214400702+3.81475745572375i</v>
      </c>
      <c r="AO239" s="223" t="str">
        <f t="shared" ca="1" si="354"/>
        <v>6.2866494755502-5.69788695478034i</v>
      </c>
      <c r="AP239" s="223" t="str">
        <f t="shared" ca="1" si="355"/>
        <v>-4.5392231570907+7.16821668952769i</v>
      </c>
      <c r="AQ239" s="223" t="str">
        <f t="shared" ca="1" si="356"/>
        <v>2.46293979666746-8.11922440482361i</v>
      </c>
      <c r="AR239" s="223" t="str">
        <f t="shared" ca="1" si="357"/>
        <v>2.46293979666746-8.11922440482361i</v>
      </c>
      <c r="AS239" s="223" t="str">
        <f t="shared" ca="1" si="358"/>
        <v>-2.06158161893099-8.23029517127895i</v>
      </c>
      <c r="AT239" s="223" t="str">
        <f t="shared" ca="1" si="359"/>
        <v>4.18202774197609+7.3823113821644i</v>
      </c>
      <c r="AU239" s="223" t="str">
        <f t="shared" ca="1" si="360"/>
        <v>-5.99949486948051-5.99949486948432i</v>
      </c>
      <c r="AV239" s="223" t="str">
        <f t="shared" ca="1" si="361"/>
        <v>7.38231138216591+4.18202774197344i</v>
      </c>
      <c r="AW239" s="223" t="str">
        <f t="shared" ca="1" si="362"/>
        <v>-8.23029517127972-2.06158161892792i</v>
      </c>
      <c r="AX239" s="223" t="str">
        <f t="shared" ca="1" si="363"/>
        <v>8.48201161885514-0.208221697952179i</v>
      </c>
      <c r="AY239" s="223" t="str">
        <f t="shared" ca="1" si="364"/>
        <v>-8.11922440482367+2.46293979666726i</v>
      </c>
      <c r="AZ239" s="223" t="str">
        <f t="shared" ca="1" si="365"/>
        <v>7.16821668952599-4.53922315709337i</v>
      </c>
      <c r="BA239" s="223" t="str">
        <f t="shared" ca="1" si="366"/>
        <v>-5.69788695478238+6.28664947554836i</v>
      </c>
      <c r="BB239" s="223" t="str">
        <f t="shared" ca="1" si="367"/>
        <v>3.81475745572329-7.57862144007044i</v>
      </c>
      <c r="BC239" s="223" t="str">
        <f t="shared" ca="1" si="368"/>
        <v>-1.65525691049838+8.32153843577851i</v>
      </c>
      <c r="BD239" s="223" t="str">
        <f t="shared" ca="1" si="369"/>
        <v>-0.624163469553254-8.46157770992897i</v>
      </c>
      <c r="BE239" s="223" t="str">
        <f t="shared" ca="1" si="370"/>
        <v>2.85836453670531+7.98859371561711i</v>
      </c>
      <c r="BF239" s="223" t="str">
        <f t="shared" ca="1" si="371"/>
        <v>-4.88548318603612-6.93685313502095i</v>
      </c>
      <c r="BG239" s="223" t="str">
        <f t="shared" ca="1" si="372"/>
        <v>6.558658992384+5.38255233133058i</v>
      </c>
      <c r="BH239" s="223" t="str">
        <f t="shared" ca="1" si="373"/>
        <v>-7.75667393511704-3.4382970846289i</v>
      </c>
      <c r="BI239" s="223" t="str">
        <f t="shared" ca="1" si="374"/>
        <v>8.39273438530481+1.24494454318819i</v>
      </c>
      <c r="BJ239" s="223" t="str">
        <f t="shared" ca="1" si="375"/>
        <v>-8.4207591191529+1.03860157668615i</v>
      </c>
      <c r="BK239" s="223" t="str">
        <f t="shared" ca="1" si="376"/>
        <v>7.83871780443149-3.24690322621116i</v>
      </c>
      <c r="BL239" s="223" t="str">
        <f t="shared" ca="1" si="377"/>
        <v>-6.68877809371693+5.21997365806613i</v>
      </c>
      <c r="BM239" s="223" t="str">
        <f t="shared" ca="1" si="378"/>
        <v>5.0542506678567-6.8148681252363i</v>
      </c>
      <c r="BN239" s="223" t="str">
        <f t="shared" ca="1" si="379"/>
        <v>-3.05355355469861+7.91603992324945i</v>
      </c>
      <c r="BO239" s="223" t="str">
        <f t="shared" ca="1" si="380"/>
        <v>0.831632995428956-8.44371150258022i</v>
      </c>
      <c r="BP239" s="223" t="str">
        <f t="shared" ca="1" si="381"/>
        <v>1.45053760164982+8.35965418208742i</v>
      </c>
      <c r="BQ239" s="223" t="str">
        <f t="shared" ca="1" si="382"/>
        <v>-3.62761984145016-7.66995773546431i</v>
      </c>
      <c r="BR239" s="223" t="str">
        <f t="shared" ca="1" si="383"/>
        <v>5.54188875633795+6.42458920011752i</v>
      </c>
      <c r="BS239" s="223" t="str">
        <f t="shared" ca="1" si="384"/>
        <v>-7.05465964386311-4.71377287182369i</v>
      </c>
      <c r="BT239" s="223" t="str">
        <f t="shared" ca="1" si="385"/>
        <v>8.05633547784355+2.66145374679535i</v>
      </c>
      <c r="BU239" s="223" t="str">
        <f t="shared" ca="1" si="386"/>
        <v>-8.47434697926411-0.416317970941527i</v>
      </c>
      <c r="BV239" s="223" t="str">
        <f t="shared" ca="1" si="387"/>
        <v>8.27841010587807-1.85897915447902i</v>
      </c>
      <c r="BW239" s="223" t="str">
        <f t="shared" ca="1" si="388"/>
        <v>-7.48272006650355+3.99959720274891i</v>
      </c>
      <c r="BX239" s="223" t="str">
        <f t="shared" ca="1" si="389"/>
        <v>6.14492290840731-5.85045295918382i</v>
      </c>
      <c r="BY239" s="223" t="str">
        <f t="shared" ca="1" si="390"/>
        <v>-4.36193918406491+7.2774558694925i</v>
      </c>
      <c r="BZ239" s="223" t="str">
        <f t="shared" ca="1" si="391"/>
        <v>2.26294226370001-8.17722261461995i</v>
      </c>
      <c r="CA239" s="223" t="str">
        <f t="shared" ca="1" si="392"/>
        <v>3.04758082219372E-12+8.48456701180984i</v>
      </c>
      <c r="CB239" s="223" t="str">
        <f t="shared" ca="1" si="393"/>
        <v>-2.26294226369798-8.17722261462052i</v>
      </c>
      <c r="CC239" s="223" t="str">
        <f t="shared" ca="1" si="394"/>
        <v>4.3619391840629+7.2774558694937i</v>
      </c>
      <c r="CD239" s="223" t="str">
        <f t="shared" ca="1" si="395"/>
        <v>-6.14492290841168-5.85045295917923i</v>
      </c>
      <c r="CE239" s="223" t="str">
        <f t="shared" ca="1" si="396"/>
        <v>7.48272006650256+3.99959720275076i</v>
      </c>
      <c r="CF239" s="223" t="str">
        <f t="shared" ca="1" si="397"/>
        <v>-8.27841010587755-1.85897915448132i</v>
      </c>
      <c r="CG239" s="223" t="str">
        <f t="shared" ca="1" si="398"/>
        <v>8.47434697926381-0.416317970947856i</v>
      </c>
      <c r="CH239" s="223" t="str">
        <f t="shared" ca="1" si="399"/>
        <v>-8.05633547784428+2.66145374679312i</v>
      </c>
      <c r="CI239" s="223" t="str">
        <f t="shared" ca="1" si="400"/>
        <v>7.05465964386428-4.71377287182194i</v>
      </c>
      <c r="CJ239" s="223" t="str">
        <f t="shared" ca="1" si="401"/>
        <v>-5.54188875633334+6.4245892001215i</v>
      </c>
      <c r="CK239" s="223" t="str">
        <f t="shared" ca="1" si="402"/>
        <v>3.62761984145206-7.66995773546341i</v>
      </c>
      <c r="CL239" s="223" t="str">
        <f t="shared" ca="1" si="403"/>
        <v>-1.45053760165189+8.35965418208706i</v>
      </c>
      <c r="CM239" s="223" t="str">
        <f t="shared" ca="1" si="404"/>
        <v>-0.831632995435262-8.44371150257961i</v>
      </c>
      <c r="CN239" s="223" t="str">
        <f t="shared" ca="1" si="405"/>
        <v>3.05355355469643+7.91603992325029i</v>
      </c>
      <c r="CO239" s="223" t="str">
        <f t="shared" ca="1" si="406"/>
        <v>-5.05425066785481-6.8148681252377i</v>
      </c>
      <c r="CP239" s="223" t="str">
        <f t="shared" ca="1" si="407"/>
        <v>6.68877809372083+5.21997365806113i</v>
      </c>
      <c r="CQ239" s="223" t="str">
        <f t="shared" ca="1" si="408"/>
        <v>-7.83871780443059-3.24690322621333i</v>
      </c>
      <c r="CR239" s="223" t="str">
        <f t="shared" ca="1" si="409"/>
        <v>8.42075911915265+1.03860157668824i</v>
      </c>
      <c r="CS239" s="223" t="str">
        <f t="shared" ca="1" si="410"/>
        <v>-8.39273438530388+1.24494454319445i</v>
      </c>
      <c r="CT239" s="223" t="str">
        <f t="shared" ca="1" si="411"/>
        <v>7.75667393511789-3.43829708462699i</v>
      </c>
      <c r="CU239" s="223" t="str">
        <f t="shared" ca="1" si="412"/>
        <v>-6.55865899238533+5.38255233132895i</v>
      </c>
      <c r="CV239" s="223" t="str">
        <f t="shared" ca="1" si="413"/>
        <v>4.88548318603095-6.9368531350246i</v>
      </c>
      <c r="CW239" s="223" t="str">
        <f t="shared" ca="1" si="414"/>
        <v>-2.8583645367073+7.9885937156164i</v>
      </c>
      <c r="CX239" s="223" t="str">
        <f t="shared" ca="1" si="415"/>
        <v>0.624163469555352-8.46157770992882i</v>
      </c>
      <c r="CY239" s="223" t="str">
        <f t="shared" ca="1" si="416"/>
        <v>1.65525691050436+8.32153843577732i</v>
      </c>
      <c r="CZ239" s="223" t="str">
        <f t="shared" ca="1" si="417"/>
        <v>-3.81475745572142-7.57862144007138i</v>
      </c>
      <c r="DA239" s="223" t="str">
        <f t="shared" ca="1" si="418"/>
        <v>5.69788695478099+6.28664947554962i</v>
      </c>
      <c r="DB239" s="223" t="str">
        <f t="shared" ca="1" si="419"/>
        <v>-7.16821668952926-4.53922315708822i</v>
      </c>
      <c r="DC239" s="223" t="str">
        <f t="shared" ca="1" si="420"/>
        <v>8.1192244048231+2.46293979666916i</v>
      </c>
      <c r="DD239" s="223" t="str">
        <f t="shared" ca="1" si="421"/>
        <v>-8.48201161885508-0.208221697954524i</v>
      </c>
      <c r="DE239" s="223" t="str">
        <f t="shared" ca="1" si="422"/>
        <v>8.23029517127821-2.06158161893394i</v>
      </c>
      <c r="DF239" s="223" t="str">
        <f t="shared" ca="1" si="423"/>
        <v>-7.38231138216712+4.18202774197129i</v>
      </c>
      <c r="DG239" s="223" t="str">
        <f t="shared" ca="1" si="424"/>
        <v>5.99949486948217-5.99949486948267i</v>
      </c>
      <c r="DH239" s="223" t="str">
        <f t="shared" ca="1" si="425"/>
        <v>-4.18202774197068+7.38231138216747i</v>
      </c>
      <c r="DI239" s="223" t="str">
        <f t="shared" ca="1" si="426"/>
        <v>2.06158161893326-8.23029517127838i</v>
      </c>
      <c r="DJ239" s="223" t="str">
        <f t="shared" ca="1" si="427"/>
        <v>0.208221697955226+8.48201161885507i</v>
      </c>
      <c r="DK239" s="223" t="str">
        <f t="shared" ca="1" si="428"/>
        <v>-2.46293979667029-8.11922440482276i</v>
      </c>
      <c r="DL239" s="223" t="str">
        <f t="shared" ca="1" si="429"/>
        <v>4.53922315708881+7.16821668952888i</v>
      </c>
      <c r="DM239" s="223" t="str">
        <f t="shared" ca="1" si="430"/>
        <v>-6.28664947555042-5.69788695478012i</v>
      </c>
      <c r="DN239" s="223" t="str">
        <f t="shared" ca="1" si="431"/>
        <v>7.57862144007191+3.81475745572036i</v>
      </c>
      <c r="DO239" s="223" t="str">
        <f t="shared" ca="1" si="432"/>
        <v>-8.32153843577746-1.65525691050367i</v>
      </c>
      <c r="DP239" s="223" t="str">
        <f t="shared" ca="1" si="433"/>
        <v>8.46157770992874-0.624163469556534i</v>
      </c>
      <c r="DQ239" s="223" t="str">
        <f t="shared" ca="1" si="434"/>
        <v>-7.98859371561599+2.85836453670841i</v>
      </c>
      <c r="DR239" s="223" t="str">
        <f t="shared" ca="1" si="435"/>
        <v>6.93685313502392-4.88548318603192i</v>
      </c>
      <c r="DS239" s="223" t="str">
        <f t="shared" ca="1" si="436"/>
        <v>-5.38255233132803+6.55865899238609i</v>
      </c>
      <c r="DT239" s="223" t="str">
        <f t="shared" ca="1" si="437"/>
        <v>3.43829708462634-7.75667393511817i</v>
      </c>
      <c r="DU239" s="223" t="str">
        <f t="shared" ca="1" si="438"/>
        <v>-1.24494454319328+8.39273438530405i</v>
      </c>
      <c r="DV239" s="223" t="str">
        <f t="shared" ca="1" si="439"/>
        <v>-1.03860157668893-8.42075911915256i</v>
      </c>
      <c r="DW239" s="223" t="str">
        <f t="shared" ca="1" si="440"/>
        <v>3.24690322621398+7.83871780443032i</v>
      </c>
      <c r="DX239" s="223" t="str">
        <f t="shared" ca="1" si="441"/>
        <v>-5.21997365806206-6.6887780937201i</v>
      </c>
      <c r="DY239" s="223" t="str">
        <f t="shared" ca="1" si="442"/>
        <v>6.81486812523812+5.05425066785426i</v>
      </c>
      <c r="DZ239" s="223" t="str">
        <f t="shared" ca="1" si="443"/>
        <v>-7.91603992325054-3.05355355469577i</v>
      </c>
      <c r="EA239" s="223" t="str">
        <f t="shared" ca="1" si="444"/>
        <v>8.44371150257967+0.831632995434563i</v>
      </c>
      <c r="EB239" s="223" t="str">
        <f t="shared" ca="1" si="445"/>
        <v>-8.3596541820869+1.45053760165282i</v>
      </c>
      <c r="EC239" s="223" t="str">
        <f t="shared" ca="1" si="446"/>
        <v>7.66995773546301-3.62761984145292i</v>
      </c>
      <c r="ED239" s="223" t="str">
        <f t="shared" ca="1" si="447"/>
        <v>-6.42458920012104+5.54188875633387i</v>
      </c>
      <c r="EE239" s="223" t="str">
        <f t="shared" ca="1" si="448"/>
        <v>4.71377287182115-7.0546596438648i</v>
      </c>
      <c r="EF239" s="223" t="str">
        <f t="shared" ca="1" si="449"/>
        <v>-2.66145374679223+8.05633547784458i</v>
      </c>
      <c r="EG239" s="223" t="str">
        <f t="shared" ca="1" si="450"/>
        <v>0.416317970946913-8.47434697926385i</v>
      </c>
      <c r="EH239" s="223" t="str">
        <f t="shared" ca="1" si="451"/>
        <v>1.85897915448223+8.27841010587735i</v>
      </c>
      <c r="EI239" s="223" t="str">
        <f t="shared" ca="1" si="452"/>
        <v>-3.99959720275181-7.482720066502i</v>
      </c>
      <c r="EJ239" s="223" t="str">
        <f t="shared" ca="1" si="453"/>
        <v>5.85045295917992+6.14492290841103i</v>
      </c>
      <c r="EK239" s="223" t="str">
        <f t="shared" ca="1" si="454"/>
        <v>-7.27745586949419-4.36193918406209i</v>
      </c>
      <c r="EL239" s="223" t="str">
        <f t="shared" ca="1" si="455"/>
        <v>8.17722261462083+2.26294226369684i</v>
      </c>
      <c r="EM239" s="223" t="str">
        <f t="shared" ca="1" si="456"/>
        <v>-8.48456701180984-2.10379889619587E-12i</v>
      </c>
      <c r="EN239" s="223"/>
      <c r="EO239" s="223"/>
      <c r="EP239" s="223"/>
    </row>
    <row r="240" spans="1:146">
      <c r="A240" s="249">
        <f t="shared" si="323"/>
        <v>2.734375000000002E-3</v>
      </c>
      <c r="B240" s="248">
        <v>140</v>
      </c>
      <c r="C240" s="247">
        <f t="shared" si="324"/>
        <v>28000</v>
      </c>
      <c r="N240" s="246">
        <f t="shared" ca="1" si="327"/>
        <v>24.484397423324317</v>
      </c>
      <c r="O240" s="223">
        <f t="shared" ca="1" si="328"/>
        <v>8.4843974233243156</v>
      </c>
      <c r="P240" s="223" t="str">
        <f t="shared" ca="1" si="329"/>
        <v>-8.11906211876145+2.46289056772832i</v>
      </c>
      <c r="Q240" s="223" t="str">
        <f t="shared" ca="1" si="330"/>
        <v>7.05451863619219-4.71367865350718i</v>
      </c>
      <c r="R240" s="223" t="str">
        <f t="shared" ca="1" si="331"/>
        <v>-5.38244474553234+6.55852789871352i</v>
      </c>
      <c r="S240" s="223" t="str">
        <f t="shared" ca="1" si="332"/>
        <v>3.24683832750763-7.83856112510068i</v>
      </c>
      <c r="T240" s="223" t="str">
        <f t="shared" ca="1" si="333"/>
        <v>-0.83161637285358+8.44354273070932i</v>
      </c>
      <c r="U240" s="223" t="str">
        <f t="shared" ca="1" si="334"/>
        <v>-1.655223825429-8.32137210588762i</v>
      </c>
      <c r="V240" s="223" t="str">
        <f t="shared" ca="1" si="335"/>
        <v>3.99951725929033+7.48257050281193i</v>
      </c>
      <c r="W240" s="223" t="str">
        <f t="shared" ca="1" si="336"/>
        <v>-5.99937495231435-5.99937495231424i</v>
      </c>
      <c r="X240" s="223" t="str">
        <f t="shared" ca="1" si="337"/>
        <v>7.48257050281199+3.99951725929019i</v>
      </c>
      <c r="Y240" s="223" t="str">
        <f t="shared" ca="1" si="338"/>
        <v>-8.32137210588765-1.65522382542883i</v>
      </c>
      <c r="Z240" s="223" t="str">
        <f t="shared" ca="1" si="339"/>
        <v>8.4435427307093-0.831616372853756i</v>
      </c>
      <c r="AA240" s="223" t="str">
        <f t="shared" ca="1" si="340"/>
        <v>-7.83856112510095+3.246838327507i</v>
      </c>
      <c r="AB240" s="223" t="str">
        <f t="shared" ca="1" si="341"/>
        <v>6.55852789871341-5.38244474553247i</v>
      </c>
      <c r="AC240" s="223" t="str">
        <f t="shared" ca="1" si="342"/>
        <v>-4.71367865350727+7.05451863619214i</v>
      </c>
      <c r="AD240" s="223" t="str">
        <f t="shared" ca="1" si="343"/>
        <v>2.46289056772866-8.11906211876135i</v>
      </c>
      <c r="AE240" s="223" t="str">
        <f t="shared" ca="1" si="344"/>
        <v>1.47593860112704E-13+8.48439742332432i</v>
      </c>
      <c r="AF240" s="223" t="str">
        <f t="shared" ca="1" si="345"/>
        <v>-2.46289056772814-8.1190621187615i</v>
      </c>
      <c r="AG240" s="223" t="str">
        <f t="shared" ca="1" si="346"/>
        <v>4.71367865350751+7.05451863619198i</v>
      </c>
      <c r="AH240" s="223" t="str">
        <f t="shared" ca="1" si="347"/>
        <v>-6.55852789871364-5.3824447455322i</v>
      </c>
      <c r="AI240" s="223" t="str">
        <f t="shared" ca="1" si="348"/>
        <v>7.83856112510076+3.24683832750745i</v>
      </c>
      <c r="AJ240" s="223" t="str">
        <f t="shared" ca="1" si="349"/>
        <v>-8.44354273070934-0.831616372853402i</v>
      </c>
      <c r="AK240" s="223" t="str">
        <f t="shared" ca="1" si="350"/>
        <v>8.32137210588758-1.65522382542918i</v>
      </c>
      <c r="AL240" s="223" t="str">
        <f t="shared" ca="1" si="351"/>
        <v>-7.48257050281224+3.99951725928973i</v>
      </c>
      <c r="AM240" s="223" t="str">
        <f t="shared" ca="1" si="352"/>
        <v>5.99937495231412-5.99937495231447i</v>
      </c>
      <c r="AN240" s="223" t="str">
        <f t="shared" ca="1" si="353"/>
        <v>-3.99951725929004+7.48257050281208i</v>
      </c>
      <c r="AO240" s="223" t="str">
        <f t="shared" ca="1" si="354"/>
        <v>1.65522382542951-8.32137210588751i</v>
      </c>
      <c r="AP240" s="223" t="str">
        <f t="shared" ca="1" si="355"/>
        <v>0.831616372853904+8.44354273070928i</v>
      </c>
      <c r="AQ240" s="223" t="str">
        <f t="shared" ca="1" si="356"/>
        <v>-3.24683832750714-7.8385611251009i</v>
      </c>
      <c r="AR240" s="223" t="str">
        <f t="shared" ca="1" si="357"/>
        <v>-3.24683832750714-7.8385611251009i</v>
      </c>
      <c r="AS240" s="223" t="str">
        <f t="shared" ca="1" si="358"/>
        <v>-7.05451863619176-4.71367865350785i</v>
      </c>
      <c r="AT240" s="223" t="str">
        <f t="shared" ca="1" si="359"/>
        <v>8.11906211876164+2.46289056772771i</v>
      </c>
      <c r="AU240" s="223" t="str">
        <f t="shared" ca="1" si="360"/>
        <v>-8.48439742332432+1.98317526802995E-12i</v>
      </c>
      <c r="AV240" s="223" t="str">
        <f t="shared" ca="1" si="361"/>
        <v>8.11906211876048-2.4628905677315i</v>
      </c>
      <c r="AW240" s="223" t="str">
        <f t="shared" ca="1" si="362"/>
        <v>-7.05451863619424+4.71367865350412i</v>
      </c>
      <c r="AX240" s="223" t="str">
        <f t="shared" ca="1" si="363"/>
        <v>5.38244474553408-6.55852789871209i</v>
      </c>
      <c r="AY240" s="223" t="str">
        <f t="shared" ca="1" si="364"/>
        <v>-3.24683832750815+7.83856112510047i</v>
      </c>
      <c r="AZ240" s="223" t="str">
        <f t="shared" ca="1" si="365"/>
        <v>0.831616372853316-8.44354273070934i</v>
      </c>
      <c r="BA240" s="223" t="str">
        <f t="shared" ca="1" si="366"/>
        <v>1.65522382543104+8.32137210588721i</v>
      </c>
      <c r="BB240" s="223" t="str">
        <f t="shared" ca="1" si="367"/>
        <v>-3.9995172592929-7.48257050281055i</v>
      </c>
      <c r="BC240" s="223" t="str">
        <f t="shared" ca="1" si="368"/>
        <v>5.99937495231163+5.99937495231695i</v>
      </c>
      <c r="BD240" s="223" t="str">
        <f t="shared" ca="1" si="369"/>
        <v>-7.48257050281099-3.99951725929208i</v>
      </c>
      <c r="BE240" s="223" t="str">
        <f t="shared" ca="1" si="370"/>
        <v>8.32137210588739+1.65522382543014i</v>
      </c>
      <c r="BF240" s="223" t="str">
        <f t="shared" ca="1" si="371"/>
        <v>-8.44354273070927+0.83161637285411i</v>
      </c>
      <c r="BG240" s="223" t="str">
        <f t="shared" ca="1" si="372"/>
        <v>7.83856112510017-3.24683832750889i</v>
      </c>
      <c r="BH240" s="223" t="str">
        <f t="shared" ca="1" si="373"/>
        <v>-6.55852789871158+5.3824447455347i</v>
      </c>
      <c r="BI240" s="223" t="str">
        <f t="shared" ca="1" si="374"/>
        <v>4.71367865351048-7.05451863618999i</v>
      </c>
      <c r="BJ240" s="223" t="str">
        <f t="shared" ca="1" si="375"/>
        <v>-2.46289056773074+8.11906211876071i</v>
      </c>
      <c r="BK240" s="223" t="str">
        <f t="shared" ca="1" si="376"/>
        <v>1.18492069790199E-12-8.48439742332432i</v>
      </c>
      <c r="BL240" s="223" t="str">
        <f t="shared" ca="1" si="377"/>
        <v>2.46289056772847+8.1190621187614i</v>
      </c>
      <c r="BM240" s="223" t="str">
        <f t="shared" ca="1" si="378"/>
        <v>-4.71367865350851-7.05451863619131i</v>
      </c>
      <c r="BN240" s="223" t="str">
        <f t="shared" ca="1" si="379"/>
        <v>6.55852789871543+5.38244474553001i</v>
      </c>
      <c r="BO240" s="223" t="str">
        <f t="shared" ca="1" si="380"/>
        <v>-7.83856112509926-3.24683832751108i</v>
      </c>
      <c r="BP240" s="223" t="str">
        <f t="shared" ca="1" si="381"/>
        <v>8.44354273070903+0.831616372856469i</v>
      </c>
      <c r="BQ240" s="223" t="str">
        <f t="shared" ca="1" si="382"/>
        <v>-8.32137210588785+1.65522382542782i</v>
      </c>
      <c r="BR240" s="223" t="str">
        <f t="shared" ca="1" si="383"/>
        <v>7.4825705028121-3.99951725929i</v>
      </c>
      <c r="BS240" s="223" t="str">
        <f t="shared" ca="1" si="384"/>
        <v>-5.99937495231331+5.99937495231527i</v>
      </c>
      <c r="BT240" s="223" t="str">
        <f t="shared" ca="1" si="385"/>
        <v>3.99951725928754-7.48257050281341i</v>
      </c>
      <c r="BU240" s="223" t="str">
        <f t="shared" ca="1" si="386"/>
        <v>-1.65522382542508+8.3213721058884i</v>
      </c>
      <c r="BV240" s="223" t="str">
        <f t="shared" ca="1" si="387"/>
        <v>-0.831616372850838-8.44354273070959i</v>
      </c>
      <c r="BW240" s="223" t="str">
        <f t="shared" ca="1" si="388"/>
        <v>3.24683832750585+7.83856112510142i</v>
      </c>
      <c r="BX240" s="223" t="str">
        <f t="shared" ca="1" si="389"/>
        <v>-5.38244474553215-6.55852789871367i</v>
      </c>
      <c r="BY240" s="223" t="str">
        <f t="shared" ca="1" si="390"/>
        <v>7.05451863619286+4.71367865350619i</v>
      </c>
      <c r="BZ240" s="223" t="str">
        <f t="shared" ca="1" si="391"/>
        <v>-8.11906211876221-2.46289056772581i</v>
      </c>
      <c r="CA240" s="223" t="str">
        <f t="shared" ca="1" si="392"/>
        <v>8.48439742332432-3.96635053605991E-12i</v>
      </c>
      <c r="CB240" s="223" t="str">
        <f t="shared" ca="1" si="393"/>
        <v>-8.11906211876236+2.46289056772533i</v>
      </c>
      <c r="CC240" s="223" t="str">
        <f t="shared" ca="1" si="394"/>
        <v>7.05451863619314-4.71367865350578i</v>
      </c>
      <c r="CD240" s="223" t="str">
        <f t="shared" ca="1" si="395"/>
        <v>-5.38244474553255+6.55852789871335i</v>
      </c>
      <c r="CE240" s="223" t="str">
        <f t="shared" ca="1" si="396"/>
        <v>3.24683832750632-7.83856112510123i</v>
      </c>
      <c r="CF240" s="223" t="str">
        <f t="shared" ca="1" si="397"/>
        <v>-0.831616372851342+8.44354273070954i</v>
      </c>
      <c r="CG240" s="223" t="str">
        <f t="shared" ca="1" si="398"/>
        <v>-1.65522382543286-8.32137210588684i</v>
      </c>
      <c r="CH240" s="223" t="str">
        <f t="shared" ca="1" si="399"/>
        <v>3.99951725928709+7.48257050281365i</v>
      </c>
      <c r="CI240" s="223" t="str">
        <f t="shared" ca="1" si="400"/>
        <v>-5.99937495231295-5.99937495231564i</v>
      </c>
      <c r="CJ240" s="223" t="str">
        <f t="shared" ca="1" si="401"/>
        <v>7.48257050281186+3.99951725929045i</v>
      </c>
      <c r="CK240" s="223" t="str">
        <f t="shared" ca="1" si="402"/>
        <v>-8.32137210588775-1.65522382542831i</v>
      </c>
      <c r="CL240" s="223" t="str">
        <f t="shared" ca="1" si="403"/>
        <v>8.44354273070908-0.831616372855964i</v>
      </c>
      <c r="CM240" s="223" t="str">
        <f t="shared" ca="1" si="404"/>
        <v>-7.83856112509936+3.24683832751083i</v>
      </c>
      <c r="CN240" s="223" t="str">
        <f t="shared" ca="1" si="405"/>
        <v>6.5585278987156-5.3824447455298i</v>
      </c>
      <c r="CO240" s="223" t="str">
        <f t="shared" ca="1" si="406"/>
        <v>-4.71367865350893+7.05451863619103i</v>
      </c>
      <c r="CP240" s="223" t="str">
        <f t="shared" ca="1" si="407"/>
        <v>2.46289056772873-8.11906211876132i</v>
      </c>
      <c r="CQ240" s="223" t="str">
        <f t="shared" ca="1" si="408"/>
        <v>6.77684030999068E-13+8.48439742332432i</v>
      </c>
      <c r="CR240" s="223" t="str">
        <f t="shared" ca="1" si="409"/>
        <v>-2.46289056773049-8.11906211876079i</v>
      </c>
      <c r="CS240" s="223" t="str">
        <f t="shared" ca="1" si="410"/>
        <v>4.71367865351005+7.05451863619028i</v>
      </c>
      <c r="CT240" s="223" t="str">
        <f t="shared" ca="1" si="411"/>
        <v>-6.55852789871126-5.38244474553509i</v>
      </c>
      <c r="CU240" s="223" t="str">
        <f t="shared" ca="1" si="412"/>
        <v>7.83856112510006+3.24683832750913i</v>
      </c>
      <c r="CV240" s="223" t="str">
        <f t="shared" ca="1" si="413"/>
        <v>-8.44354273070922-0.831616372854615i</v>
      </c>
      <c r="CW240" s="223" t="str">
        <f t="shared" ca="1" si="414"/>
        <v>8.32137210588744-1.65522382542988i</v>
      </c>
      <c r="CX240" s="223" t="str">
        <f t="shared" ca="1" si="415"/>
        <v>-7.48257050281122+3.99951725929164i</v>
      </c>
      <c r="CY240" s="223" t="str">
        <f t="shared" ca="1" si="416"/>
        <v>5.99937495231182-5.99937495231677i</v>
      </c>
      <c r="CZ240" s="223" t="str">
        <f t="shared" ca="1" si="417"/>
        <v>-3.99951725929314+7.48257050281043i</v>
      </c>
      <c r="DA240" s="223" t="str">
        <f t="shared" ca="1" si="418"/>
        <v>1.65522382543153-8.32137210588711i</v>
      </c>
      <c r="DB240" s="223" t="str">
        <f t="shared" ca="1" si="419"/>
        <v>0.831616372852932+8.44354273070938i</v>
      </c>
      <c r="DC240" s="223" t="str">
        <f t="shared" ca="1" si="420"/>
        <v>-3.24683832750757-7.83856112510071i</v>
      </c>
      <c r="DD240" s="223" t="str">
        <f t="shared" ca="1" si="421"/>
        <v>5.38244474553378+6.55852789871234i</v>
      </c>
      <c r="DE240" s="223" t="str">
        <f t="shared" ca="1" si="422"/>
        <v>-7.05451863619389-4.71367865350465i</v>
      </c>
      <c r="DF240" s="223" t="str">
        <f t="shared" ca="1" si="423"/>
        <v>8.1190621187603+2.46289056773211i</v>
      </c>
      <c r="DG240" s="223" t="str">
        <f t="shared" ca="1" si="424"/>
        <v>-8.48439742332432-2.36984139580397E-12i</v>
      </c>
      <c r="DH240" s="223" t="str">
        <f t="shared" ca="1" si="425"/>
        <v>8.11906211876182-2.46289056772711i</v>
      </c>
      <c r="DI240" s="223" t="str">
        <f t="shared" ca="1" si="426"/>
        <v>-7.05451863619197+4.71367865350752i</v>
      </c>
      <c r="DJ240" s="223" t="str">
        <f t="shared" ca="1" si="427"/>
        <v>5.38244474553111-6.55852789871453i</v>
      </c>
      <c r="DK240" s="223" t="str">
        <f t="shared" ca="1" si="428"/>
        <v>-3.24683832750437+7.83856112510203i</v>
      </c>
      <c r="DL240" s="223" t="str">
        <f t="shared" ca="1" si="429"/>
        <v>0.831616372857648-8.44354273070892i</v>
      </c>
      <c r="DM240" s="223" t="str">
        <f t="shared" ca="1" si="430"/>
        <v>1.65522382542642+8.32137210588813i</v>
      </c>
      <c r="DN240" s="223" t="str">
        <f t="shared" ca="1" si="431"/>
        <v>-3.99951725928895-7.48257050281266i</v>
      </c>
      <c r="DO240" s="223" t="str">
        <f t="shared" ca="1" si="432"/>
        <v>5.99937495231427+5.99937495231432i</v>
      </c>
      <c r="DP240" s="223" t="str">
        <f t="shared" ca="1" si="433"/>
        <v>-7.48257050281285-3.99951725928859i</v>
      </c>
      <c r="DQ240" s="223" t="str">
        <f t="shared" ca="1" si="434"/>
        <v>8.32137210588812+1.65522382542648i</v>
      </c>
      <c r="DR240" s="223" t="str">
        <f t="shared" ca="1" si="435"/>
        <v>-8.44354273070973+0.831616372849418i</v>
      </c>
      <c r="DS240" s="223" t="str">
        <f t="shared" ca="1" si="436"/>
        <v>7.83856112510188-3.24683832750475i</v>
      </c>
      <c r="DT240" s="223" t="str">
        <f t="shared" ca="1" si="437"/>
        <v>-6.55852789871458+5.38244474553106i</v>
      </c>
      <c r="DU240" s="223" t="str">
        <f t="shared" ca="1" si="438"/>
        <v>4.71367865350718-7.0545186361922i</v>
      </c>
      <c r="DV240" s="223" t="str">
        <f t="shared" ca="1" si="439"/>
        <v>-2.46289056772718+8.1190621187618i</v>
      </c>
      <c r="DW240" s="223" t="str">
        <f t="shared" ca="1" si="440"/>
        <v>-2.78142983815792E-12-8.48439742332432i</v>
      </c>
      <c r="DX240" s="223" t="str">
        <f t="shared" ca="1" si="441"/>
        <v>2.46289056772419+8.1190621187627i</v>
      </c>
      <c r="DY240" s="223" t="str">
        <f t="shared" ca="1" si="442"/>
        <v>-4.71367865350459-7.05451863619393i</v>
      </c>
      <c r="DZ240" s="223" t="str">
        <f t="shared" ca="1" si="443"/>
        <v>6.5585278987126+5.38244474553347i</v>
      </c>
      <c r="EA240" s="223" t="str">
        <f t="shared" ca="1" si="444"/>
        <v>-7.83856112510087-3.24683832750719i</v>
      </c>
      <c r="EB240" s="223" t="str">
        <f t="shared" ca="1" si="445"/>
        <v>8.44354273070942+0.831616372852522i</v>
      </c>
      <c r="EC240" s="223" t="str">
        <f t="shared" ca="1" si="446"/>
        <v>-8.32137210588703+1.65522382543194i</v>
      </c>
      <c r="ED240" s="223" t="str">
        <f t="shared" ca="1" si="447"/>
        <v>7.48257050281432-3.99951725928584i</v>
      </c>
      <c r="EE240" s="223" t="str">
        <f t="shared" ca="1" si="448"/>
        <v>-5.99937495231647+5.99937495231212i</v>
      </c>
      <c r="EF240" s="223" t="str">
        <f t="shared" ca="1" si="449"/>
        <v>3.99951725929128-7.48257050281142i</v>
      </c>
      <c r="EG240" s="223" t="str">
        <f t="shared" ca="1" si="450"/>
        <v>-1.65522382542947+8.32137210588752i</v>
      </c>
      <c r="EH240" s="223" t="str">
        <f t="shared" ca="1" si="451"/>
        <v>-0.831616372855025-8.44354273070917i</v>
      </c>
      <c r="EI240" s="223" t="str">
        <f t="shared" ca="1" si="452"/>
        <v>3.24683832750951+7.8385611250999i</v>
      </c>
      <c r="EJ240" s="223" t="str">
        <f t="shared" ca="1" si="453"/>
        <v>-5.38244474553541-6.558527898711i</v>
      </c>
      <c r="EK240" s="223" t="str">
        <f t="shared" ca="1" si="454"/>
        <v>7.05451863619051+4.71367865350971i</v>
      </c>
      <c r="EL240" s="223" t="str">
        <f t="shared" ca="1" si="455"/>
        <v>-8.11906211876091-2.4628905677301i</v>
      </c>
      <c r="EM240" s="223" t="str">
        <f t="shared" ca="1" si="456"/>
        <v>8.48439742332432+2.66095588645127E-13i</v>
      </c>
      <c r="EN240" s="223"/>
      <c r="EO240" s="223"/>
      <c r="EP240" s="223"/>
    </row>
    <row r="241" spans="1:146">
      <c r="A241" s="249">
        <f t="shared" si="323"/>
        <v>2.753906250000002E-3</v>
      </c>
      <c r="B241" s="248">
        <v>141</v>
      </c>
      <c r="C241" s="247">
        <f t="shared" si="324"/>
        <v>28200</v>
      </c>
      <c r="N241" s="246">
        <f t="shared" ca="1" si="327"/>
        <v>24.484212539610134</v>
      </c>
      <c r="O241" s="223">
        <f t="shared" ca="1" si="328"/>
        <v>8.4842125396101338</v>
      </c>
      <c r="P241" s="223" t="str">
        <f t="shared" ca="1" si="329"/>
        <v>-8.05599889650063+2.66134255533904i</v>
      </c>
      <c r="Q241" s="223" t="str">
        <f t="shared" ca="1" si="330"/>
        <v>6.81458341049741-5.05403950901172i</v>
      </c>
      <c r="R241" s="223" t="str">
        <f t="shared" ca="1" si="331"/>
        <v>-4.88527907803766+6.93656332393538i</v>
      </c>
      <c r="S241" s="223" t="str">
        <f t="shared" ca="1" si="332"/>
        <v>2.4628368988192-8.11888519607787i</v>
      </c>
      <c r="T241" s="223" t="str">
        <f t="shared" ca="1" si="333"/>
        <v>0.208212998771261+8.48165725341578i</v>
      </c>
      <c r="U241" s="223" t="str">
        <f t="shared" ca="1" si="334"/>
        <v>-2.85824511861736-7.98825996442141i</v>
      </c>
      <c r="V241" s="223" t="str">
        <f t="shared" ca="1" si="335"/>
        <v>5.21975557556813+6.68849864682675i</v>
      </c>
      <c r="W241" s="223" t="str">
        <f t="shared" ca="1" si="336"/>
        <v>-7.05436491100225-4.7135759376187i</v>
      </c>
      <c r="X241" s="223" t="str">
        <f t="shared" ca="1" si="337"/>
        <v>8.17688098279789+2.26284772144219i</v>
      </c>
      <c r="Y241" s="223" t="str">
        <f t="shared" ca="1" si="338"/>
        <v>-8.47399293404154+0.41630057781849i</v>
      </c>
      <c r="Z241" s="223" t="str">
        <f t="shared" ca="1" si="339"/>
        <v>7.91570920323955-3.05342598191383i</v>
      </c>
      <c r="AA241" s="223" t="str">
        <f t="shared" ca="1" si="340"/>
        <v>-6.55838498166975+5.38232745654577i</v>
      </c>
      <c r="AB241" s="223" t="str">
        <f t="shared" ca="1" si="341"/>
        <v>4.5390335153076-7.16791721242594i</v>
      </c>
      <c r="AC241" s="223" t="str">
        <f t="shared" ca="1" si="342"/>
        <v>-2.06149548921195+8.22995132216689i</v>
      </c>
      <c r="AD241" s="223" t="str">
        <f t="shared" ca="1" si="343"/>
        <v>-0.624137392963249-8.46122419818686i</v>
      </c>
      <c r="AE241" s="223" t="str">
        <f t="shared" ca="1" si="344"/>
        <v>3.2467675755729+7.83839031482143i</v>
      </c>
      <c r="AF241" s="223" t="str">
        <f t="shared" ca="1" si="345"/>
        <v>-5.54165722472117-6.4243207906341i</v>
      </c>
      <c r="AG241" s="223" t="str">
        <f t="shared" ca="1" si="346"/>
        <v>7.27715182854661+4.36175694893223i</v>
      </c>
      <c r="AH241" s="223" t="str">
        <f t="shared" ca="1" si="347"/>
        <v>-8.27806424659716-1.85890148918323i</v>
      </c>
      <c r="AI241" s="223" t="str">
        <f t="shared" ca="1" si="348"/>
        <v>8.44335873726076-0.831598251080548i</v>
      </c>
      <c r="AJ241" s="223" t="str">
        <f t="shared" ca="1" si="349"/>
        <v>-7.75634987317393+3.43815343784896i</v>
      </c>
      <c r="AK241" s="223" t="str">
        <f t="shared" ca="1" si="350"/>
        <v>6.286386828975-5.6976489058003i</v>
      </c>
      <c r="AL241" s="223" t="str">
        <f t="shared" ca="1" si="351"/>
        <v>-4.18185302326753+7.38200296051593i</v>
      </c>
      <c r="AM241" s="223" t="str">
        <f t="shared" ca="1" si="352"/>
        <v>1.65518775640552-8.32119077466218i</v>
      </c>
      <c r="AN241" s="223" t="str">
        <f t="shared" ca="1" si="353"/>
        <v>1.03855818550758+8.42040731274877i</v>
      </c>
      <c r="AO241" s="223" t="str">
        <f t="shared" ca="1" si="354"/>
        <v>-3.62746828505556-7.66963729639113i</v>
      </c>
      <c r="AP241" s="223" t="str">
        <f t="shared" ca="1" si="355"/>
        <v>5.85020853622794+6.1446661829528i</v>
      </c>
      <c r="AQ241" s="223" t="str">
        <f t="shared" ca="1" si="356"/>
        <v>-7.48240744993319-3.99943010571034i</v>
      </c>
      <c r="AR241" s="223" t="str">
        <f t="shared" ca="1" si="357"/>
        <v>-7.48240744993319-3.99943010571034i</v>
      </c>
      <c r="AS241" s="223" t="str">
        <f t="shared" ca="1" si="358"/>
        <v>-8.39238374973123+1.24489253131546i</v>
      </c>
      <c r="AT241" s="223" t="str">
        <f t="shared" ca="1" si="359"/>
        <v>7.57830481688827-3.81459808100486i</v>
      </c>
      <c r="AU241" s="223" t="str">
        <f t="shared" ca="1" si="360"/>
        <v>-5.99924421978753+5.99924421978501i</v>
      </c>
      <c r="AV241" s="223" t="str">
        <f t="shared" ca="1" si="361"/>
        <v>3.81459808100803-7.57830481688667i</v>
      </c>
      <c r="AW241" s="223" t="str">
        <f t="shared" ca="1" si="362"/>
        <v>-1.24489253131898+8.39238374973071i</v>
      </c>
      <c r="AX241" s="223" t="str">
        <f t="shared" ca="1" si="363"/>
        <v>-1.45047700041369-8.35930492855409i</v>
      </c>
      <c r="AY241" s="223" t="str">
        <f t="shared" ca="1" si="364"/>
        <v>3.99943010570869+7.48240744993406i</v>
      </c>
      <c r="AZ241" s="223" t="str">
        <f t="shared" ca="1" si="365"/>
        <v>-6.14466618295142-5.85020853622937i</v>
      </c>
      <c r="BA241" s="223" t="str">
        <f t="shared" ca="1" si="366"/>
        <v>7.66963729639033+3.62746828505725i</v>
      </c>
      <c r="BB241" s="223" t="str">
        <f t="shared" ca="1" si="367"/>
        <v>-8.42040731274853-1.03855818550955i</v>
      </c>
      <c r="BC241" s="223" t="str">
        <f t="shared" ca="1" si="368"/>
        <v>8.32119077466255-1.65518775640369i</v>
      </c>
      <c r="BD241" s="223" t="str">
        <f t="shared" ca="1" si="369"/>
        <v>-7.38200296051733+4.18185302326507i</v>
      </c>
      <c r="BE241" s="223" t="str">
        <f t="shared" ca="1" si="370"/>
        <v>5.69764890580223-6.28638682897326i</v>
      </c>
      <c r="BF241" s="223" t="str">
        <f t="shared" ca="1" si="371"/>
        <v>-3.43815343785144+7.75634987317283i</v>
      </c>
      <c r="BG241" s="223" t="str">
        <f t="shared" ca="1" si="372"/>
        <v>0.831598251083127-8.44335873726051i</v>
      </c>
      <c r="BH241" s="223" t="str">
        <f t="shared" ca="1" si="373"/>
        <v>1.85890148918059+8.27806424659776i</v>
      </c>
      <c r="BI241" s="223" t="str">
        <f t="shared" ca="1" si="374"/>
        <v>-4.36175694892981-7.27715182854806i</v>
      </c>
      <c r="BJ241" s="223" t="str">
        <f t="shared" ca="1" si="375"/>
        <v>6.42432079063233+5.54165722472321i</v>
      </c>
      <c r="BK241" s="223" t="str">
        <f t="shared" ca="1" si="376"/>
        <v>-7.83839031482034-3.24676757557551i</v>
      </c>
      <c r="BL241" s="223" t="str">
        <f t="shared" ca="1" si="377"/>
        <v>8.46122419818666+0.624137392965952i</v>
      </c>
      <c r="BM241" s="223" t="str">
        <f t="shared" ca="1" si="378"/>
        <v>-8.22995132216759+2.0614954892092i</v>
      </c>
      <c r="BN241" s="223" t="str">
        <f t="shared" ca="1" si="379"/>
        <v>7.16791721242739-4.53903351530531i</v>
      </c>
      <c r="BO241" s="223" t="str">
        <f t="shared" ca="1" si="380"/>
        <v>-5.38232745654796+6.55838498166796i</v>
      </c>
      <c r="BP241" s="223" t="str">
        <f t="shared" ca="1" si="381"/>
        <v>3.05342598191631-7.9157092032386i</v>
      </c>
      <c r="BQ241" s="223" t="str">
        <f t="shared" ca="1" si="382"/>
        <v>-0.416300577821257+8.4739929340414i</v>
      </c>
      <c r="BR241" s="223" t="str">
        <f t="shared" ca="1" si="383"/>
        <v>-2.26284772143963-8.17688098279859i</v>
      </c>
      <c r="BS241" s="223" t="str">
        <f t="shared" ca="1" si="384"/>
        <v>4.7135759376164+7.05436491100379i</v>
      </c>
      <c r="BT241" s="223" t="str">
        <f t="shared" ca="1" si="385"/>
        <v>-6.6884986468246-5.21975557557089i</v>
      </c>
      <c r="BU241" s="223" t="str">
        <f t="shared" ca="1" si="386"/>
        <v>7.98825996442018+2.85824511862077i</v>
      </c>
      <c r="BV241" s="223" t="str">
        <f t="shared" ca="1" si="387"/>
        <v>-8.4816572534157-0.208212998774723i</v>
      </c>
      <c r="BW241" s="223" t="str">
        <f t="shared" ca="1" si="388"/>
        <v>8.11888519607891-2.46283689881577i</v>
      </c>
      <c r="BX241" s="223" t="str">
        <f t="shared" ca="1" si="389"/>
        <v>-6.9365633239375+4.88527907803463i</v>
      </c>
      <c r="BY241" s="223" t="str">
        <f t="shared" ca="1" si="390"/>
        <v>5.05403950901452-6.81458341049533i</v>
      </c>
      <c r="BZ241" s="223" t="str">
        <f t="shared" ca="1" si="391"/>
        <v>-2.66134255534245+8.0559988964995i</v>
      </c>
      <c r="CA241" s="223" t="str">
        <f t="shared" ca="1" si="392"/>
        <v>3.55467911263622E-12-8.48421253961013i</v>
      </c>
      <c r="CB241" s="223" t="str">
        <f t="shared" ca="1" si="393"/>
        <v>2.66134255533547+8.0559988965018i</v>
      </c>
      <c r="CC241" s="223" t="str">
        <f t="shared" ca="1" si="394"/>
        <v>-5.05403950900881-6.81458341049956i</v>
      </c>
      <c r="CD241" s="223" t="str">
        <f t="shared" ca="1" si="395"/>
        <v>6.93656332393327+4.88527907804063i</v>
      </c>
      <c r="CE241" s="223" t="str">
        <f t="shared" ca="1" si="396"/>
        <v>-8.11888519607685-2.46283689882258i</v>
      </c>
      <c r="CF241" s="223" t="str">
        <f t="shared" ca="1" si="397"/>
        <v>8.48165725341587-0.208212998767616i</v>
      </c>
      <c r="CG241" s="223" t="str">
        <f t="shared" ca="1" si="398"/>
        <v>-7.98825996442258+2.85824511861408i</v>
      </c>
      <c r="CH241" s="223" t="str">
        <f t="shared" ca="1" si="399"/>
        <v>6.68849864682897-5.21975557556528i</v>
      </c>
      <c r="CI241" s="223" t="str">
        <f t="shared" ca="1" si="400"/>
        <v>-4.71357593762231+7.05436491099984i</v>
      </c>
      <c r="CJ241" s="223" t="str">
        <f t="shared" ca="1" si="401"/>
        <v>2.26284772144649-8.1768809827967i</v>
      </c>
      <c r="CK241" s="223" t="str">
        <f t="shared" ca="1" si="402"/>
        <v>0.416300577813915+8.47399293404176i</v>
      </c>
      <c r="CL241" s="223" t="str">
        <f t="shared" ca="1" si="403"/>
        <v>-3.05342598190944-7.91570920324124i</v>
      </c>
      <c r="CM241" s="223" t="str">
        <f t="shared" ca="1" si="404"/>
        <v>5.38232745654246+6.55838498167247i</v>
      </c>
      <c r="CN241" s="223" t="str">
        <f t="shared" ca="1" si="405"/>
        <v>-7.16791721242823-4.53903351530398i</v>
      </c>
      <c r="CO241" s="223" t="str">
        <f t="shared" ca="1" si="406"/>
        <v>8.22995132216791+2.06149548920791i</v>
      </c>
      <c r="CP241" s="223" t="str">
        <f t="shared" ca="1" si="407"/>
        <v>-8.46122419818656+0.624137392967279i</v>
      </c>
      <c r="CQ241" s="223" t="str">
        <f t="shared" ca="1" si="408"/>
        <v>7.83839031481992-3.24676757557652i</v>
      </c>
      <c r="CR241" s="223" t="str">
        <f t="shared" ca="1" si="409"/>
        <v>-6.42432079063162+5.54165722472404i</v>
      </c>
      <c r="CS241" s="223" t="str">
        <f t="shared" ca="1" si="410"/>
        <v>4.36175694892866-7.27715182854875i</v>
      </c>
      <c r="CT241" s="223" t="str">
        <f t="shared" ca="1" si="411"/>
        <v>-1.85890148917929+8.27806424659805i</v>
      </c>
      <c r="CU241" s="223" t="str">
        <f t="shared" ca="1" si="412"/>
        <v>-0.83159825108445-8.44335873726037i</v>
      </c>
      <c r="CV241" s="223" t="str">
        <f t="shared" ca="1" si="413"/>
        <v>3.43815343785244+7.75634987317239i</v>
      </c>
      <c r="CW241" s="223" t="str">
        <f t="shared" ca="1" si="414"/>
        <v>-5.69764890580339-6.28638682897221i</v>
      </c>
      <c r="CX241" s="223" t="str">
        <f t="shared" ca="1" si="415"/>
        <v>7.38200296051798+4.18185302326392i</v>
      </c>
      <c r="CY241" s="223" t="str">
        <f t="shared" ca="1" si="416"/>
        <v>-8.32119077466281-1.65518775640239i</v>
      </c>
      <c r="CZ241" s="223" t="str">
        <f t="shared" ca="1" si="417"/>
        <v>8.4204073127484-1.03855818551063i</v>
      </c>
      <c r="DA241" s="223" t="str">
        <f t="shared" ca="1" si="418"/>
        <v>-7.66963729638966+3.62746828505867i</v>
      </c>
      <c r="DB241" s="223" t="str">
        <f t="shared" ca="1" si="419"/>
        <v>6.1446661829505-5.85020853623034i</v>
      </c>
      <c r="DC241" s="223" t="str">
        <f t="shared" ca="1" si="420"/>
        <v>-3.99943010570752+7.48240744993469i</v>
      </c>
      <c r="DD241" s="223" t="str">
        <f t="shared" ca="1" si="421"/>
        <v>1.4504770004125-8.3593049285543i</v>
      </c>
      <c r="DE241" s="223" t="str">
        <f t="shared" ca="1" si="422"/>
        <v>1.24489253132053+8.39238374973047i</v>
      </c>
      <c r="DF241" s="223" t="str">
        <f t="shared" ca="1" si="423"/>
        <v>-3.81459808100933-7.57830481688602i</v>
      </c>
      <c r="DG241" s="223" t="str">
        <f t="shared" ca="1" si="424"/>
        <v>5.99924421978847+5.99924421978407i</v>
      </c>
      <c r="DH241" s="223" t="str">
        <f t="shared" ca="1" si="425"/>
        <v>-7.57830481688881-3.81459808100377i</v>
      </c>
      <c r="DI241" s="223" t="str">
        <f t="shared" ca="1" si="426"/>
        <v>8.39238374973139+1.24489253131439i</v>
      </c>
      <c r="DJ241" s="223" t="str">
        <f t="shared" ca="1" si="427"/>
        <v>-8.35930492855324+1.45047700041862i</v>
      </c>
      <c r="DK241" s="223" t="str">
        <f t="shared" ca="1" si="428"/>
        <v>7.48240744993176-3.999430105713i</v>
      </c>
      <c r="DL241" s="223" t="str">
        <f t="shared" ca="1" si="429"/>
        <v>-5.85020853622583+6.14466618295479i</v>
      </c>
      <c r="DM241" s="223" t="str">
        <f t="shared" ca="1" si="430"/>
        <v>3.62746828505305-7.66963729639232i</v>
      </c>
      <c r="DN241" s="223" t="str">
        <f t="shared" ca="1" si="431"/>
        <v>-1.03855818550446+8.42040731274916i</v>
      </c>
      <c r="DO241" s="223" t="str">
        <f t="shared" ca="1" si="432"/>
        <v>-1.65518775640848-8.3211907746616i</v>
      </c>
      <c r="DP241" s="223" t="str">
        <f t="shared" ca="1" si="433"/>
        <v>4.18185302326932+7.38200296051492i</v>
      </c>
      <c r="DQ241" s="223" t="str">
        <f t="shared" ca="1" si="434"/>
        <v>-6.28638682897639-5.69764890579878i</v>
      </c>
      <c r="DR241" s="223" t="str">
        <f t="shared" ca="1" si="435"/>
        <v>7.75634987317491+3.43815343784675i</v>
      </c>
      <c r="DS241" s="223" t="str">
        <f t="shared" ca="1" si="436"/>
        <v>-8.44335873726098-0.831598251078264i</v>
      </c>
      <c r="DT241" s="223" t="str">
        <f t="shared" ca="1" si="437"/>
        <v>8.27806424659669-1.85890148918536i</v>
      </c>
      <c r="DU241" s="223" t="str">
        <f t="shared" ca="1" si="438"/>
        <v>-7.27715182854555+4.361756948934i</v>
      </c>
      <c r="DV241" s="223" t="str">
        <f t="shared" ca="1" si="439"/>
        <v>5.5416572247197-6.42432079063537i</v>
      </c>
      <c r="DW241" s="223" t="str">
        <f t="shared" ca="1" si="440"/>
        <v>-3.24676757557078+7.8383903148223i</v>
      </c>
      <c r="DX241" s="223" t="str">
        <f t="shared" ca="1" si="441"/>
        <v>0.62413739296108-8.46122419818702i</v>
      </c>
      <c r="DY241" s="223" t="str">
        <f t="shared" ca="1" si="442"/>
        <v>2.06149548921394+8.2299513221664i</v>
      </c>
      <c r="DZ241" s="223" t="str">
        <f t="shared" ca="1" si="443"/>
        <v>-4.53903351530924-7.16791721242491i</v>
      </c>
      <c r="EA241" s="223" t="str">
        <f t="shared" ca="1" si="444"/>
        <v>6.55838498167121+5.382327456544i</v>
      </c>
      <c r="EB241" s="223" t="str">
        <f t="shared" ca="1" si="445"/>
        <v>-7.91570920324036-3.05342598191175i</v>
      </c>
      <c r="EC241" s="223" t="str">
        <f t="shared" ca="1" si="446"/>
        <v>8.47399293404164+0.416300577816378i</v>
      </c>
      <c r="ED241" s="223" t="str">
        <f t="shared" ca="1" si="447"/>
        <v>-8.17688098279735+2.26284772144411i</v>
      </c>
      <c r="EE241" s="223" t="str">
        <f t="shared" ca="1" si="448"/>
        <v>7.05436491100094-4.71357593762066i</v>
      </c>
      <c r="EF241" s="223" t="str">
        <f t="shared" ca="1" si="449"/>
        <v>-5.21975557556704+6.68849864682761i</v>
      </c>
      <c r="EG241" s="223" t="str">
        <f t="shared" ca="1" si="450"/>
        <v>2.85824511861617-7.98825996442183i</v>
      </c>
      <c r="EH241" s="223" t="str">
        <f t="shared" ca="1" si="451"/>
        <v>-0.20821299877008+8.48165725341581i</v>
      </c>
      <c r="EI241" s="223" t="str">
        <f t="shared" ca="1" si="452"/>
        <v>-2.46283689882068-8.11888519607743i</v>
      </c>
      <c r="EJ241" s="223" t="str">
        <f t="shared" ca="1" si="453"/>
        <v>4.88527907803882+6.93656332393455i</v>
      </c>
      <c r="EK241" s="223" t="str">
        <f t="shared" ca="1" si="454"/>
        <v>-6.81458341049824-5.05403950901059i</v>
      </c>
      <c r="EL241" s="223" t="str">
        <f t="shared" ca="1" si="455"/>
        <v>8.05599889650103+2.66134255533781i</v>
      </c>
      <c r="EM241" s="223" t="str">
        <f t="shared" ca="1" si="456"/>
        <v>-8.48421253961013+1.08925977531159E-12i</v>
      </c>
      <c r="EN241" s="223"/>
      <c r="EO241" s="223"/>
      <c r="EP241" s="223"/>
    </row>
    <row r="242" spans="1:146">
      <c r="A242" s="249">
        <f t="shared" si="323"/>
        <v>2.773437500000002E-3</v>
      </c>
      <c r="B242" s="248">
        <v>142</v>
      </c>
      <c r="C242" s="247">
        <f t="shared" si="324"/>
        <v>28400</v>
      </c>
      <c r="N242" s="246">
        <f t="shared" ca="1" si="327"/>
        <v>24.484011774106754</v>
      </c>
      <c r="O242" s="223">
        <f t="shared" ca="1" si="328"/>
        <v>8.4840117741067544</v>
      </c>
      <c r="P242" s="223" t="str">
        <f t="shared" ca="1" si="329"/>
        <v>-7.98807093485308+2.85817748275672i</v>
      </c>
      <c r="Q242" s="223" t="str">
        <f t="shared" ca="1" si="330"/>
        <v>6.55822978783708-5.3822000922586i</v>
      </c>
      <c r="R242" s="223" t="str">
        <f t="shared" ca="1" si="331"/>
        <v>-4.36165373483611+7.27697962623039i</v>
      </c>
      <c r="S242" s="223" t="str">
        <f t="shared" ca="1" si="332"/>
        <v>1.65514858899917-8.32099386681159i</v>
      </c>
      <c r="T242" s="223" t="str">
        <f t="shared" ca="1" si="333"/>
        <v>1.2448630728997+8.39218515721101i</v>
      </c>
      <c r="U242" s="223" t="str">
        <f t="shared" ca="1" si="334"/>
        <v>-3.99933546550756-7.48223039056641i</v>
      </c>
      <c r="V242" s="223" t="str">
        <f t="shared" ca="1" si="335"/>
        <v>6.2862380715489+5.69751407992918i</v>
      </c>
      <c r="W242" s="223" t="str">
        <f t="shared" ca="1" si="336"/>
        <v>-7.83820483168195-3.24669074594112i</v>
      </c>
      <c r="X242" s="223" t="str">
        <f t="shared" ca="1" si="337"/>
        <v>8.47379241036901+0.416290726721784i</v>
      </c>
      <c r="Y242" s="223" t="str">
        <f t="shared" ca="1" si="338"/>
        <v>-8.11869307546965+2.46277861966991i</v>
      </c>
      <c r="Z242" s="223" t="str">
        <f t="shared" ca="1" si="339"/>
        <v>6.81442215413326-5.05391991314068i</v>
      </c>
      <c r="AA242" s="223" t="str">
        <f t="shared" ca="1" si="340"/>
        <v>-4.7134643982817+7.05419798058667i</v>
      </c>
      <c r="AB242" s="223" t="str">
        <f t="shared" ca="1" si="341"/>
        <v>2.06144670717384-8.22975657335405i</v>
      </c>
      <c r="AC242" s="223" t="str">
        <f t="shared" ca="1" si="342"/>
        <v>0.831578572620443+8.44315893849812i</v>
      </c>
      <c r="AD242" s="223" t="str">
        <f t="shared" ca="1" si="343"/>
        <v>-3.62738244674142-7.66945580652593i</v>
      </c>
      <c r="AE242" s="223" t="str">
        <f t="shared" ca="1" si="344"/>
        <v>5.99910225713723+5.99910225713756i</v>
      </c>
      <c r="AF242" s="223" t="str">
        <f t="shared" ca="1" si="345"/>
        <v>-7.6694558065257-3.6273824467419i</v>
      </c>
      <c r="AG242" s="223" t="str">
        <f t="shared" ca="1" si="346"/>
        <v>8.44315893849814+0.831578572620134i</v>
      </c>
      <c r="AH242" s="223" t="str">
        <f t="shared" ca="1" si="347"/>
        <v>-8.22975657335396+2.06144670717421i</v>
      </c>
      <c r="AI242" s="223" t="str">
        <f t="shared" ca="1" si="348"/>
        <v>7.05419798058693-4.71346439828131i</v>
      </c>
      <c r="AJ242" s="223" t="str">
        <f t="shared" ca="1" si="349"/>
        <v>-5.05391991314107+6.81442215413297i</v>
      </c>
      <c r="AK242" s="223" t="str">
        <f t="shared" ca="1" si="350"/>
        <v>2.46277861966961-8.11869307546974i</v>
      </c>
      <c r="AL242" s="223" t="str">
        <f t="shared" ca="1" si="351"/>
        <v>0.416290726722094+8.473792410369i</v>
      </c>
      <c r="AM242" s="223" t="str">
        <f t="shared" ca="1" si="352"/>
        <v>-3.24669074594065-7.83820483168215i</v>
      </c>
      <c r="AN242" s="223" t="str">
        <f t="shared" ca="1" si="353"/>
        <v>5.6975140799288+6.28623807154924i</v>
      </c>
      <c r="AO242" s="223" t="str">
        <f t="shared" ca="1" si="354"/>
        <v>-7.48223039056658-3.99933546550723i</v>
      </c>
      <c r="AP242" s="223" t="str">
        <f t="shared" ca="1" si="355"/>
        <v>8.39218515721106+1.2448630728993i</v>
      </c>
      <c r="AQ242" s="223" t="str">
        <f t="shared" ca="1" si="356"/>
        <v>-8.32099386681153+1.65514858899946i</v>
      </c>
      <c r="AR242" s="223" t="str">
        <f t="shared" ca="1" si="357"/>
        <v>-8.32099386681153+1.65514858899946i</v>
      </c>
      <c r="AS242" s="223" t="str">
        <f t="shared" ca="1" si="358"/>
        <v>-5.38220009226063+6.55822978783542i</v>
      </c>
      <c r="AT242" s="223" t="str">
        <f t="shared" ca="1" si="359"/>
        <v>2.85817748276052-7.98807093485171i</v>
      </c>
      <c r="AU242" s="223" t="str">
        <f t="shared" ca="1" si="360"/>
        <v>2.90187398899144E-12+8.48401177410675i</v>
      </c>
      <c r="AV242" s="223" t="str">
        <f t="shared" ca="1" si="361"/>
        <v>-2.85817748275804-7.9880709348526i</v>
      </c>
      <c r="AW242" s="223" t="str">
        <f t="shared" ca="1" si="362"/>
        <v>5.38220009225849+6.55822978783716i</v>
      </c>
      <c r="AX242" s="223" t="str">
        <f t="shared" ca="1" si="363"/>
        <v>-7.27697962622969-4.36165373483729i</v>
      </c>
      <c r="AY242" s="223" t="str">
        <f t="shared" ca="1" si="364"/>
        <v>8.320993866811+1.65514858900216i</v>
      </c>
      <c r="AZ242" s="223" t="str">
        <f t="shared" ca="1" si="365"/>
        <v>-8.39218515721046+1.24486307290337i</v>
      </c>
      <c r="BA242" s="223" t="str">
        <f t="shared" ca="1" si="366"/>
        <v>7.48223039056544-3.99933546550937i</v>
      </c>
      <c r="BB242" s="223" t="str">
        <f t="shared" ca="1" si="367"/>
        <v>-5.69751407992826+6.28623807154973i</v>
      </c>
      <c r="BC242" s="223" t="str">
        <f t="shared" ca="1" si="368"/>
        <v>3.24669074594153-7.83820483168178i</v>
      </c>
      <c r="BD242" s="223" t="str">
        <f t="shared" ca="1" si="369"/>
        <v>-0.416290726723883+8.47379241036891i</v>
      </c>
      <c r="BE242" s="223" t="str">
        <f t="shared" ca="1" si="370"/>
        <v>-2.46277861966605-8.11869307547082i</v>
      </c>
      <c r="BF242" s="223" t="str">
        <f t="shared" ca="1" si="371"/>
        <v>5.05391991314379+6.81442215413095i</v>
      </c>
      <c r="BG242" s="223" t="str">
        <f t="shared" ca="1" si="372"/>
        <v>-7.05419798058774-4.71346439828009i</v>
      </c>
      <c r="BH242" s="223" t="str">
        <f t="shared" ca="1" si="373"/>
        <v>8.22975657335411+2.06144670717361i</v>
      </c>
      <c r="BI242" s="223" t="str">
        <f t="shared" ca="1" si="374"/>
        <v>-8.44315893849825+0.831578572619071i</v>
      </c>
      <c r="BJ242" s="223" t="str">
        <f t="shared" ca="1" si="375"/>
        <v>7.66945580652688-3.62738244673941i</v>
      </c>
      <c r="BK242" s="223" t="str">
        <f t="shared" ca="1" si="376"/>
        <v>-5.99910225714033+5.99910225713447i</v>
      </c>
      <c r="BL242" s="223" t="str">
        <f t="shared" ca="1" si="377"/>
        <v>3.62738244673928-7.66945580652694i</v>
      </c>
      <c r="BM242" s="223" t="str">
        <f t="shared" ca="1" si="378"/>
        <v>-0.831578572618926+8.44315893849826i</v>
      </c>
      <c r="BN242" s="223" t="str">
        <f t="shared" ca="1" si="379"/>
        <v>-2.06144670717374-8.22975657335408i</v>
      </c>
      <c r="BO242" s="223" t="str">
        <f t="shared" ca="1" si="380"/>
        <v>4.71346439828021+7.05419798058766i</v>
      </c>
      <c r="BP242" s="223" t="str">
        <f t="shared" ca="1" si="381"/>
        <v>-6.81442215413118-5.05391991314348i</v>
      </c>
      <c r="BQ242" s="223" t="str">
        <f t="shared" ca="1" si="382"/>
        <v>8.11869307547086+2.46277861966591i</v>
      </c>
      <c r="BR242" s="223" t="str">
        <f t="shared" ca="1" si="383"/>
        <v>-8.47379241036889+0.416290726724269i</v>
      </c>
      <c r="BS242" s="223" t="str">
        <f t="shared" ca="1" si="384"/>
        <v>7.83820483168173-3.24669074594166i</v>
      </c>
      <c r="BT242" s="223" t="str">
        <f t="shared" ca="1" si="385"/>
        <v>-6.28623807154964+5.69751407992837i</v>
      </c>
      <c r="BU242" s="223" t="str">
        <f t="shared" ca="1" si="386"/>
        <v>3.99933546550924-7.48223039056551i</v>
      </c>
      <c r="BV242" s="223" t="str">
        <f t="shared" ca="1" si="387"/>
        <v>-1.24486307290323+8.39218515721049i</v>
      </c>
      <c r="BW242" s="223" t="str">
        <f t="shared" ca="1" si="388"/>
        <v>-1.65514858900231-8.32099386681097i</v>
      </c>
      <c r="BX242" s="223" t="str">
        <f t="shared" ca="1" si="389"/>
        <v>4.36165373483742+7.27697962622961i</v>
      </c>
      <c r="BY242" s="223" t="str">
        <f t="shared" ca="1" si="390"/>
        <v>-6.55822978783726-5.38220009225838i</v>
      </c>
      <c r="BZ242" s="223" t="str">
        <f t="shared" ca="1" si="391"/>
        <v>7.9880709348527+2.85817748275779i</v>
      </c>
      <c r="CA242" s="223" t="str">
        <f t="shared" ca="1" si="392"/>
        <v>-8.48401177410675-2.63580613268972E-12i</v>
      </c>
      <c r="CB242" s="223" t="str">
        <f t="shared" ca="1" si="393"/>
        <v>7.98807093485447-2.85817748275282i</v>
      </c>
      <c r="CC242" s="223" t="str">
        <f t="shared" ca="1" si="394"/>
        <v>-6.55822978783525+5.38220009226083i</v>
      </c>
      <c r="CD242" s="223" t="str">
        <f t="shared" ca="1" si="395"/>
        <v>4.3616537348347-7.27697962623124i</v>
      </c>
      <c r="CE242" s="223" t="str">
        <f t="shared" ca="1" si="396"/>
        <v>-1.65514858899943+8.32099386681154i</v>
      </c>
      <c r="CF242" s="223" t="str">
        <f t="shared" ca="1" si="397"/>
        <v>-1.24486307289778-8.39218515721129i</v>
      </c>
      <c r="CG242" s="223" t="str">
        <f t="shared" ca="1" si="398"/>
        <v>3.99933546550438+7.4822303905681i</v>
      </c>
      <c r="CH242" s="223" t="str">
        <f t="shared" ca="1" si="399"/>
        <v>-6.2862380715516-5.6975140799262i</v>
      </c>
      <c r="CI242" s="223" t="str">
        <f t="shared" ca="1" si="400"/>
        <v>7.83820483168285+3.24669074593896i</v>
      </c>
      <c r="CJ242" s="223" t="str">
        <f t="shared" ca="1" si="401"/>
        <v>-8.47379241036905-0.416290726721105i</v>
      </c>
      <c r="CK242" s="223" t="str">
        <f t="shared" ca="1" si="402"/>
        <v>8.11869307547001-2.46277861966871i</v>
      </c>
      <c r="CL242" s="223" t="str">
        <f t="shared" ca="1" si="403"/>
        <v>-6.81442215413446+5.05391991313905i</v>
      </c>
      <c r="CM242" s="223" t="str">
        <f t="shared" ca="1" si="404"/>
        <v>4.71346439828479-7.0541979805846i</v>
      </c>
      <c r="CN242" s="223" t="str">
        <f t="shared" ca="1" si="405"/>
        <v>-2.06144670717067+8.22975657335484i</v>
      </c>
      <c r="CO242" s="223" t="str">
        <f t="shared" ca="1" si="406"/>
        <v>-0.831578572622078-8.44315893849795i</v>
      </c>
      <c r="CP242" s="223" t="str">
        <f t="shared" ca="1" si="407"/>
        <v>3.62738244674214+7.66945580652559i</v>
      </c>
      <c r="CQ242" s="223" t="str">
        <f t="shared" ca="1" si="408"/>
        <v>-5.9991022571366-5.99910225713819i</v>
      </c>
      <c r="CR242" s="223" t="str">
        <f t="shared" ca="1" si="409"/>
        <v>7.66945580652462+3.62738244674418i</v>
      </c>
      <c r="CS242" s="223" t="str">
        <f t="shared" ca="1" si="410"/>
        <v>-8.44315893849773-0.831578572624317i</v>
      </c>
      <c r="CT242" s="223" t="str">
        <f t="shared" ca="1" si="411"/>
        <v>8.2297565733534-2.06144670717644i</v>
      </c>
      <c r="CU242" s="223" t="str">
        <f t="shared" ca="1" si="412"/>
        <v>-7.05419798058612+4.71346439828252i</v>
      </c>
      <c r="CV242" s="223" t="str">
        <f t="shared" ca="1" si="413"/>
        <v>5.05391991314124-6.81442215413284i</v>
      </c>
      <c r="CW242" s="223" t="str">
        <f t="shared" ca="1" si="414"/>
        <v>-2.46277861967132+8.11869307546922i</v>
      </c>
      <c r="CX242" s="223" t="str">
        <f t="shared" ca="1" si="415"/>
        <v>-0.416290726718618-8.47379241036917i</v>
      </c>
      <c r="CY242" s="223" t="str">
        <f t="shared" ca="1" si="416"/>
        <v>3.24669074594423+7.83820483168066i</v>
      </c>
      <c r="CZ242" s="223" t="str">
        <f t="shared" ca="1" si="417"/>
        <v>-5.69751407993043-6.28623807154776i</v>
      </c>
      <c r="DA242" s="223" t="str">
        <f t="shared" ca="1" si="418"/>
        <v>7.48223039056681+3.99933546550679i</v>
      </c>
      <c r="DB242" s="223" t="str">
        <f t="shared" ca="1" si="419"/>
        <v>-8.39218515721089-1.24486307290048i</v>
      </c>
      <c r="DC242" s="223" t="str">
        <f t="shared" ca="1" si="420"/>
        <v>8.32099386681207-1.65514858899676i</v>
      </c>
      <c r="DD242" s="223" t="str">
        <f t="shared" ca="1" si="421"/>
        <v>-7.27697962623252+4.36165373483256i</v>
      </c>
      <c r="DE242" s="223" t="str">
        <f t="shared" ca="1" si="422"/>
        <v>5.38220009225605-6.55822978783917i</v>
      </c>
      <c r="DF242" s="223" t="str">
        <f t="shared" ca="1" si="423"/>
        <v>-2.85817748275494+7.98807093485371i</v>
      </c>
      <c r="DG242" s="223" t="str">
        <f t="shared" ca="1" si="424"/>
        <v>-3.86632915025622E-13-8.48401177410675i</v>
      </c>
      <c r="DH242" s="223" t="str">
        <f t="shared" ca="1" si="425"/>
        <v>2.85817748275522+7.98807093485361i</v>
      </c>
      <c r="DI242" s="223" t="str">
        <f t="shared" ca="1" si="426"/>
        <v>-5.38220009225627-6.55822978783899i</v>
      </c>
      <c r="DJ242" s="223" t="str">
        <f t="shared" ca="1" si="427"/>
        <v>7.27697962623267+4.36165373483232i</v>
      </c>
      <c r="DK242" s="223" t="str">
        <f t="shared" ca="1" si="428"/>
        <v>-8.32099386681212-1.65514858899647i</v>
      </c>
      <c r="DL242" s="223" t="str">
        <f t="shared" ca="1" si="429"/>
        <v>8.39218515721085-1.24486307290077i</v>
      </c>
      <c r="DM242" s="223" t="str">
        <f t="shared" ca="1" si="430"/>
        <v>-7.48223039056668+3.99933546550704i</v>
      </c>
      <c r="DN242" s="223" t="str">
        <f t="shared" ca="1" si="431"/>
        <v>5.69751407993021-6.28623807154797i</v>
      </c>
      <c r="DO242" s="223" t="str">
        <f t="shared" ca="1" si="432"/>
        <v>-3.24669074594396+7.83820483168078i</v>
      </c>
      <c r="DP242" s="223" t="str">
        <f t="shared" ca="1" si="433"/>
        <v>0.416290726718327-8.47379241036919i</v>
      </c>
      <c r="DQ242" s="223" t="str">
        <f t="shared" ca="1" si="434"/>
        <v>2.4627786196716+8.11869307546914i</v>
      </c>
      <c r="DR242" s="223" t="str">
        <f t="shared" ca="1" si="435"/>
        <v>-5.05391991314147-6.81442215413267i</v>
      </c>
      <c r="DS242" s="223" t="str">
        <f t="shared" ca="1" si="436"/>
        <v>7.05419798058628+4.71346439828228i</v>
      </c>
      <c r="DT242" s="223" t="str">
        <f t="shared" ca="1" si="437"/>
        <v>-8.22975657335346-2.06144670717616i</v>
      </c>
      <c r="DU242" s="223" t="str">
        <f t="shared" ca="1" si="438"/>
        <v>8.4431589384985-0.831578572616448i</v>
      </c>
      <c r="DV242" s="223" t="str">
        <f t="shared" ca="1" si="439"/>
        <v>-7.6694558065245+3.62738244674444i</v>
      </c>
      <c r="DW242" s="223" t="str">
        <f t="shared" ca="1" si="440"/>
        <v>5.9991022571364-5.99910225713839i</v>
      </c>
      <c r="DX242" s="223" t="str">
        <f t="shared" ca="1" si="441"/>
        <v>-3.62738244674188+7.66945580652571i</v>
      </c>
      <c r="DY242" s="223" t="str">
        <f t="shared" ca="1" si="442"/>
        <v>0.831578572621789-8.44315893849798i</v>
      </c>
      <c r="DZ242" s="223" t="str">
        <f t="shared" ca="1" si="443"/>
        <v>2.06144670717096+8.22975657335477i</v>
      </c>
      <c r="EA242" s="223" t="str">
        <f t="shared" ca="1" si="444"/>
        <v>-4.71346439828503-7.05419798058444i</v>
      </c>
      <c r="EB242" s="223" t="str">
        <f t="shared" ca="1" si="445"/>
        <v>6.81442215413464+5.05391991313882i</v>
      </c>
      <c r="EC242" s="223" t="str">
        <f t="shared" ca="1" si="446"/>
        <v>-8.1186930754701-2.46277861966843i</v>
      </c>
      <c r="ED242" s="223" t="str">
        <f t="shared" ca="1" si="447"/>
        <v>8.47379241036902-0.416290726721636i</v>
      </c>
      <c r="EE242" s="223" t="str">
        <f t="shared" ca="1" si="448"/>
        <v>-7.83820483168265+3.24669074593945i</v>
      </c>
      <c r="EF242" s="223" t="str">
        <f t="shared" ca="1" si="449"/>
        <v>6.28623807155157-5.69751407992623i</v>
      </c>
      <c r="EG242" s="223" t="str">
        <f t="shared" ca="1" si="450"/>
        <v>-3.99933546550412+7.48223039056824i</v>
      </c>
      <c r="EH242" s="223" t="str">
        <f t="shared" ca="1" si="451"/>
        <v>1.24486307289749-8.39218515721134i</v>
      </c>
      <c r="EI242" s="223" t="str">
        <f t="shared" ca="1" si="452"/>
        <v>1.65514858899972+8.32099386681148i</v>
      </c>
      <c r="EJ242" s="223" t="str">
        <f t="shared" ca="1" si="453"/>
        <v>-4.36165373483516-7.27697962623097i</v>
      </c>
      <c r="EK242" s="223" t="str">
        <f t="shared" ca="1" si="454"/>
        <v>6.55822978783559+5.38220009226041i</v>
      </c>
      <c r="EL242" s="223" t="str">
        <f t="shared" ca="1" si="455"/>
        <v>-7.98807093485181-2.85817748276027i</v>
      </c>
      <c r="EM242" s="223" t="str">
        <f t="shared" ca="1" si="456"/>
        <v>8.48401177410675-2.92681172784538E-12i</v>
      </c>
      <c r="EN242" s="223"/>
      <c r="EO242" s="223"/>
      <c r="EP242" s="223"/>
    </row>
    <row r="243" spans="1:146">
      <c r="A243" s="249">
        <f t="shared" si="323"/>
        <v>2.792968750000002E-3</v>
      </c>
      <c r="B243" s="248">
        <v>143</v>
      </c>
      <c r="C243" s="247">
        <f t="shared" si="324"/>
        <v>28600</v>
      </c>
      <c r="N243" s="246">
        <f t="shared" ca="1" si="327"/>
        <v>24.483794474152837</v>
      </c>
      <c r="O243" s="223">
        <f t="shared" ca="1" si="328"/>
        <v>8.4837944741528375</v>
      </c>
      <c r="P243" s="223" t="str">
        <f t="shared" ca="1" si="329"/>
        <v>-7.91531915117854+3.05327552223059i</v>
      </c>
      <c r="Q243" s="223" t="str">
        <f t="shared" ca="1" si="330"/>
        <v>6.28607706290375-5.69736815019896i</v>
      </c>
      <c r="R243" s="223" t="str">
        <f t="shared" ca="1" si="331"/>
        <v>-3.81441011404057+7.57793139066139i</v>
      </c>
      <c r="S243" s="223" t="str">
        <f t="shared" ca="1" si="332"/>
        <v>0.831557273500086-8.4429426849029i</v>
      </c>
      <c r="T243" s="223" t="str">
        <f t="shared" ca="1" si="333"/>
        <v>2.26273621805133+8.17647806131619i</v>
      </c>
      <c r="U243" s="223" t="str">
        <f t="shared" ca="1" si="334"/>
        <v>-5.05379046770972-6.81424761717334i</v>
      </c>
      <c r="V243" s="223" t="str">
        <f t="shared" ca="1" si="335"/>
        <v>7.16756400833366+4.53880985128328i</v>
      </c>
      <c r="W243" s="223" t="str">
        <f t="shared" ca="1" si="336"/>
        <v>-8.32078074221541-1.65510619588092i</v>
      </c>
      <c r="X243" s="223" t="str">
        <f t="shared" ca="1" si="337"/>
        <v>8.35889301800568-1.45040552715516i</v>
      </c>
      <c r="Y243" s="223" t="str">
        <f t="shared" ca="1" si="338"/>
        <v>-7.27679324184297+4.36154202033349i</v>
      </c>
      <c r="Z243" s="223" t="str">
        <f t="shared" ca="1" si="339"/>
        <v>5.21949836849231-6.68816906641663i</v>
      </c>
      <c r="AA243" s="223" t="str">
        <f t="shared" ca="1" si="340"/>
        <v>-2.46271554082235+8.11848513237896i</v>
      </c>
      <c r="AB243" s="223" t="str">
        <f t="shared" ca="1" si="341"/>
        <v>-0.624106638160209-8.46080726549604i</v>
      </c>
      <c r="AC243" s="223" t="str">
        <f t="shared" ca="1" si="342"/>
        <v>3.62728953904006+7.66925936969384i</v>
      </c>
      <c r="AD243" s="223" t="str">
        <f t="shared" ca="1" si="343"/>
        <v>-6.14436340026493-5.84992026314471i</v>
      </c>
      <c r="AE243" s="223" t="str">
        <f t="shared" ca="1" si="344"/>
        <v>7.83800407270232+3.24660758884841i</v>
      </c>
      <c r="AF243" s="223" t="str">
        <f t="shared" ca="1" si="345"/>
        <v>-8.48123931387198-0.208202738931616i</v>
      </c>
      <c r="AG243" s="223" t="str">
        <f t="shared" ca="1" si="346"/>
        <v>7.98786633737126-2.85810427660666i</v>
      </c>
      <c r="AH243" s="223" t="str">
        <f t="shared" ca="1" si="347"/>
        <v>-6.42400422777133+5.54138415571798i</v>
      </c>
      <c r="AI243" s="223" t="str">
        <f t="shared" ca="1" si="348"/>
        <v>3.99923303101837-7.48203874911631i</v>
      </c>
      <c r="AJ243" s="223" t="str">
        <f t="shared" ca="1" si="349"/>
        <v>-1.03850700983239+8.41999239133832i</v>
      </c>
      <c r="AK243" s="223" t="str">
        <f t="shared" ca="1" si="350"/>
        <v>-2.06139390759165-8.22954578560751i</v>
      </c>
      <c r="AL243" s="223" t="str">
        <f t="shared" ca="1" si="351"/>
        <v>4.88503835252277+6.9362215199666i</v>
      </c>
      <c r="AM243" s="223" t="str">
        <f t="shared" ca="1" si="352"/>
        <v>-7.05401730227821-4.71334367289569i</v>
      </c>
      <c r="AN243" s="223" t="str">
        <f t="shared" ca="1" si="353"/>
        <v>8.27765633924005+1.85880989052275i</v>
      </c>
      <c r="AO243" s="223" t="str">
        <f t="shared" ca="1" si="354"/>
        <v>-8.39197020920103+1.244831188374i</v>
      </c>
      <c r="AP243" s="223" t="str">
        <f t="shared" ca="1" si="355"/>
        <v>7.38163920720023-4.18164695955918i</v>
      </c>
      <c r="AQ243" s="223" t="str">
        <f t="shared" ca="1" si="356"/>
        <v>-5.3820622386273+6.55806181270109i</v>
      </c>
      <c r="AR243" s="223" t="str">
        <f t="shared" ca="1" si="357"/>
        <v>-5.3820622386273+6.55806181270109i</v>
      </c>
      <c r="AS243" s="223" t="str">
        <f t="shared" ca="1" si="358"/>
        <v>0.416280064314982+8.47357537216258i</v>
      </c>
      <c r="AT243" s="223" t="str">
        <f t="shared" ca="1" si="359"/>
        <v>-3.43798402045584-7.7559676736534i</v>
      </c>
      <c r="AU243" s="223" t="str">
        <f t="shared" ca="1" si="360"/>
        <v>5.99894860286582+5.99894860286704i</v>
      </c>
      <c r="AV243" s="223" t="str">
        <f t="shared" ca="1" si="361"/>
        <v>-7.75596767365266-3.43798402045752i</v>
      </c>
      <c r="AW243" s="223" t="str">
        <f t="shared" ca="1" si="362"/>
        <v>8.47357537216248+0.416280064316817i</v>
      </c>
      <c r="AX243" s="223" t="str">
        <f t="shared" ca="1" si="363"/>
        <v>-8.05560193156799+2.66121141583759i</v>
      </c>
      <c r="AY243" s="223" t="str">
        <f t="shared" ca="1" si="364"/>
        <v>6.55806181270387-5.38206223862392i</v>
      </c>
      <c r="AZ243" s="223" t="str">
        <f t="shared" ca="1" si="365"/>
        <v>-4.18164695955773+7.38163920720105i</v>
      </c>
      <c r="BA243" s="223" t="str">
        <f t="shared" ca="1" si="366"/>
        <v>1.24483118837581-8.39197020920076i</v>
      </c>
      <c r="BB243" s="223" t="str">
        <f t="shared" ca="1" si="367"/>
        <v>1.8588098905266+8.27765633923919i</v>
      </c>
      <c r="BC243" s="223" t="str">
        <f t="shared" ca="1" si="368"/>
        <v>-4.71334367289637-7.05401730227776i</v>
      </c>
      <c r="BD243" s="223" t="str">
        <f t="shared" ca="1" si="369"/>
        <v>6.93622151996554+4.88503835252427i</v>
      </c>
      <c r="BE243" s="223" t="str">
        <f t="shared" ca="1" si="370"/>
        <v>-8.22954578560832-2.0613939075884i</v>
      </c>
      <c r="BF243" s="223" t="str">
        <f t="shared" ca="1" si="371"/>
        <v>8.41999239133823-1.03850700983309i</v>
      </c>
      <c r="BG243" s="223" t="str">
        <f t="shared" ca="1" si="372"/>
        <v>-7.48203874911757+3.999233031016i</v>
      </c>
      <c r="BH243" s="223" t="str">
        <f t="shared" ca="1" si="373"/>
        <v>5.54138415571545-6.42400422777352i</v>
      </c>
      <c r="BI243" s="223" t="str">
        <f t="shared" ca="1" si="374"/>
        <v>-2.8581042766068+7.98786633737121i</v>
      </c>
      <c r="BJ243" s="223" t="str">
        <f t="shared" ca="1" si="375"/>
        <v>-0.208202738928876-8.48123931387204i</v>
      </c>
      <c r="BK243" s="223" t="str">
        <f t="shared" ca="1" si="376"/>
        <v>3.2466075888515+7.83800407270104i</v>
      </c>
      <c r="BL243" s="223" t="str">
        <f t="shared" ca="1" si="377"/>
        <v>-5.84992026314461-6.14436340026503i</v>
      </c>
      <c r="BM243" s="223" t="str">
        <f t="shared" ca="1" si="378"/>
        <v>7.66925936969267+3.62728953904253i</v>
      </c>
      <c r="BN243" s="223" t="str">
        <f t="shared" ca="1" si="379"/>
        <v>-8.46080726549622-0.624106638157773i</v>
      </c>
      <c r="BO243" s="223" t="str">
        <f t="shared" ca="1" si="380"/>
        <v>8.11848513237901-2.4627155408222i</v>
      </c>
      <c r="BP243" s="223" t="str">
        <f t="shared" ca="1" si="381"/>
        <v>-6.68816906641888+5.21949836848944i</v>
      </c>
      <c r="BQ243" s="223" t="str">
        <f t="shared" ca="1" si="382"/>
        <v>4.36154202033139-7.27679324184422i</v>
      </c>
      <c r="BR243" s="223" t="str">
        <f t="shared" ca="1" si="383"/>
        <v>-1.4504055271562+8.35889301800549i</v>
      </c>
      <c r="BS243" s="223" t="str">
        <f t="shared" ca="1" si="384"/>
        <v>-1.65510619587759-8.32078074221607i</v>
      </c>
      <c r="BT243" s="223" t="str">
        <f t="shared" ca="1" si="385"/>
        <v>4.5388098512846+7.16756400833282i</v>
      </c>
      <c r="BU243" s="223" t="str">
        <f t="shared" ca="1" si="386"/>
        <v>-6.81424761717272-5.05379046771057i</v>
      </c>
      <c r="BV243" s="223" t="str">
        <f t="shared" ca="1" si="387"/>
        <v>8.17647806131505+2.26273621805545i</v>
      </c>
      <c r="BW243" s="223" t="str">
        <f t="shared" ca="1" si="388"/>
        <v>-8.44294268490274+0.831557273501617i</v>
      </c>
      <c r="BX243" s="223" t="str">
        <f t="shared" ca="1" si="389"/>
        <v>7.57793139066225-3.81441011403885i</v>
      </c>
      <c r="BY243" s="223" t="str">
        <f t="shared" ca="1" si="390"/>
        <v>-5.69736815019597+6.28607706290647i</v>
      </c>
      <c r="BZ243" s="223" t="str">
        <f t="shared" ca="1" si="391"/>
        <v>3.05327552222958-7.91531915117893i</v>
      </c>
      <c r="CA243" s="223" t="str">
        <f t="shared" ca="1" si="392"/>
        <v>-1.71697329086295E-12+8.48379447415284i</v>
      </c>
      <c r="CB243" s="223" t="str">
        <f t="shared" ca="1" si="393"/>
        <v>-3.05327552223403-7.91531915117722i</v>
      </c>
      <c r="CC243" s="223" t="str">
        <f t="shared" ca="1" si="394"/>
        <v>5.69736815019949+6.28607706290327i</v>
      </c>
      <c r="CD243" s="223" t="str">
        <f t="shared" ca="1" si="395"/>
        <v>-7.57793139066061-3.81441011404213i</v>
      </c>
      <c r="CE243" s="223" t="str">
        <f t="shared" ca="1" si="396"/>
        <v>8.44294268490321+0.831557273496876i</v>
      </c>
      <c r="CF243" s="223" t="str">
        <f t="shared" ca="1" si="397"/>
        <v>-8.17647806131603+2.26273621805191i</v>
      </c>
      <c r="CG243" s="223" t="str">
        <f t="shared" ca="1" si="398"/>
        <v>6.8142476171749-5.05379046770762i</v>
      </c>
      <c r="CH243" s="223" t="str">
        <f t="shared" ca="1" si="399"/>
        <v>-4.53880985128058+7.16756400833537i</v>
      </c>
      <c r="CI243" s="223" t="str">
        <f t="shared" ca="1" si="400"/>
        <v>1.65510619588119-8.32078074221536i</v>
      </c>
      <c r="CJ243" s="223" t="str">
        <f t="shared" ca="1" si="401"/>
        <v>1.45040552715234+8.35889301800616i</v>
      </c>
      <c r="CK243" s="223" t="str">
        <f t="shared" ca="1" si="402"/>
        <v>-4.36154202033568-7.27679324184165i</v>
      </c>
      <c r="CL243" s="223" t="str">
        <f t="shared" ca="1" si="403"/>
        <v>6.68816906641647+5.21949836849252i</v>
      </c>
      <c r="CM243" s="223" t="str">
        <f t="shared" ca="1" si="404"/>
        <v>-8.11848513237794-2.46271554082572i</v>
      </c>
      <c r="CN243" s="223" t="str">
        <f t="shared" ca="1" si="405"/>
        <v>8.46080726549587-0.624106638162524i</v>
      </c>
      <c r="CO243" s="223" t="str">
        <f t="shared" ca="1" si="406"/>
        <v>-7.66925936969424+3.62728953903921i</v>
      </c>
      <c r="CP243" s="223" t="str">
        <f t="shared" ca="1" si="407"/>
        <v>5.84992026314744-6.14436340026233i</v>
      </c>
      <c r="CQ243" s="223" t="str">
        <f t="shared" ca="1" si="408"/>
        <v>-3.24660758884687+7.83800407270295i</v>
      </c>
      <c r="CR243" s="223" t="str">
        <f t="shared" ca="1" si="409"/>
        <v>0.208202738932791-8.48123931387195i</v>
      </c>
      <c r="CS243" s="223" t="str">
        <f t="shared" ca="1" si="410"/>
        <v>2.85810427660334+7.98786633737245i</v>
      </c>
      <c r="CT243" s="223" t="str">
        <f t="shared" ca="1" si="411"/>
        <v>-5.54138415571906-6.4240042277704i</v>
      </c>
      <c r="CU243" s="223" t="str">
        <f t="shared" ca="1" si="412"/>
        <v>7.48203874911584+3.99923303101924i</v>
      </c>
      <c r="CV243" s="223" t="str">
        <f t="shared" ca="1" si="413"/>
        <v>-8.41999239133782-1.03850700983649i</v>
      </c>
      <c r="CW243" s="223" t="str">
        <f t="shared" ca="1" si="414"/>
        <v>8.2295457856071-2.06139390759325i</v>
      </c>
      <c r="CX243" s="223" t="str">
        <f t="shared" ca="1" si="415"/>
        <v>-6.9362215199678+4.88503835252108i</v>
      </c>
      <c r="CY243" s="223" t="str">
        <f t="shared" ca="1" si="416"/>
        <v>4.7133436728922-7.05401730228054i</v>
      </c>
      <c r="CZ243" s="223" t="str">
        <f t="shared" ca="1" si="417"/>
        <v>-1.85880989052219+8.27765633924018i</v>
      </c>
      <c r="DA243" s="223" t="str">
        <f t="shared" ca="1" si="418"/>
        <v>-1.24483118837218-8.3919702092013i</v>
      </c>
      <c r="DB243" s="223" t="str">
        <f t="shared" ca="1" si="419"/>
        <v>4.18164695956188+7.38163920719871i</v>
      </c>
      <c r="DC243" s="223" t="str">
        <f t="shared" ca="1" si="420"/>
        <v>-6.55806181270153-5.38206223862676i</v>
      </c>
      <c r="DD243" s="223" t="str">
        <f t="shared" ca="1" si="421"/>
        <v>8.05560193156691+2.66121141584085i</v>
      </c>
      <c r="DE243" s="223" t="str">
        <f t="shared" ca="1" si="422"/>
        <v>-8.47357537216225+0.416280064321696i</v>
      </c>
      <c r="DF243" s="223" t="str">
        <f t="shared" ca="1" si="423"/>
        <v>7.75596767365425-3.43798402045393i</v>
      </c>
      <c r="DG243" s="223" t="str">
        <f t="shared" ca="1" si="424"/>
        <v>-5.99894860286842+5.99894860286444i</v>
      </c>
      <c r="DH243" s="223" t="str">
        <f t="shared" ca="1" si="425"/>
        <v>3.43798402045159-7.75596767365528i</v>
      </c>
      <c r="DI243" s="223" t="str">
        <f t="shared" ca="1" si="426"/>
        <v>-0.416280064318652+8.47357537216239i</v>
      </c>
      <c r="DJ243" s="223" t="str">
        <f t="shared" ca="1" si="427"/>
        <v>-2.66121141583596-8.05560193156853i</v>
      </c>
      <c r="DK243" s="223" t="str">
        <f t="shared" ca="1" si="428"/>
        <v>5.38206223862912+6.5580618126996i</v>
      </c>
      <c r="DL243" s="223" t="str">
        <f t="shared" ca="1" si="429"/>
        <v>-7.38163920720021-4.18164695955923i</v>
      </c>
      <c r="DM243" s="223" t="str">
        <f t="shared" ca="1" si="430"/>
        <v>8.39197020920047+1.24483118837774i</v>
      </c>
      <c r="DN243" s="223" t="str">
        <f t="shared" ca="1" si="431"/>
        <v>-8.27765633923962+1.85880989052469i</v>
      </c>
      <c r="DO243" s="223" t="str">
        <f t="shared" ca="1" si="432"/>
        <v>7.05401730227885-4.71334367289474i</v>
      </c>
      <c r="DP243" s="223" t="str">
        <f t="shared" ca="1" si="433"/>
        <v>-4.88503835252568+6.93622151996456i</v>
      </c>
      <c r="DQ243" s="223" t="str">
        <f t="shared" ca="1" si="434"/>
        <v>2.0613939075903-8.22954578560784i</v>
      </c>
      <c r="DR243" s="223" t="str">
        <f t="shared" ca="1" si="435"/>
        <v>1.03850700983138+8.41999239133844i</v>
      </c>
      <c r="DS243" s="223" t="str">
        <f t="shared" ca="1" si="436"/>
        <v>-3.99923303101427-7.48203874911849i</v>
      </c>
      <c r="DT243" s="223" t="str">
        <f t="shared" ca="1" si="437"/>
        <v>6.4240042277724+5.54138415571675i</v>
      </c>
      <c r="DU243" s="223" t="str">
        <f t="shared" ca="1" si="438"/>
        <v>-7.98786633737054-2.85810427660865i</v>
      </c>
      <c r="DV243" s="223" t="str">
        <f t="shared" ca="1" si="439"/>
        <v>8.48123931387188-0.208202738935355i</v>
      </c>
      <c r="DW243" s="223" t="str">
        <f t="shared" ca="1" si="440"/>
        <v>-7.83800407270179+3.24660758884969i</v>
      </c>
      <c r="DX243" s="223" t="str">
        <f t="shared" ca="1" si="441"/>
        <v>6.14436340026621-5.84992026314336i</v>
      </c>
      <c r="DY243" s="223" t="str">
        <f t="shared" ca="1" si="442"/>
        <v>-3.62728953903646+7.66925936969555i</v>
      </c>
      <c r="DZ243" s="223" t="str">
        <f t="shared" ca="1" si="443"/>
        <v>0.624106638159485-8.4608072654961i</v>
      </c>
      <c r="EA243" s="223" t="str">
        <f t="shared" ca="1" si="444"/>
        <v>2.46271554082034+8.11848513237958i</v>
      </c>
      <c r="EB243" s="223" t="str">
        <f t="shared" ca="1" si="445"/>
        <v>-5.21949836849493-6.68816906641459i</v>
      </c>
      <c r="EC243" s="223" t="str">
        <f t="shared" ca="1" si="446"/>
        <v>7.27679324184322+4.36154202033307i</v>
      </c>
      <c r="ED243" s="223" t="str">
        <f t="shared" ca="1" si="447"/>
        <v>-8.3588930180052-1.45040552715789i</v>
      </c>
      <c r="EE243" s="223" t="str">
        <f t="shared" ca="1" si="448"/>
        <v>8.3207807422148-1.65510619588394i</v>
      </c>
      <c r="EF243" s="223" t="str">
        <f t="shared" ca="1" si="449"/>
        <v>-7.16756400833374+4.53880985128315i</v>
      </c>
      <c r="EG243" s="223" t="str">
        <f t="shared" ca="1" si="450"/>
        <v>5.05379046771214-6.81424761717155i</v>
      </c>
      <c r="EH243" s="223" t="str">
        <f t="shared" ca="1" si="451"/>
        <v>-2.26273621804898+8.17647806131684i</v>
      </c>
      <c r="EI243" s="223" t="str">
        <f t="shared" ca="1" si="452"/>
        <v>-0.831557273499668-8.44294268490294i</v>
      </c>
      <c r="EJ243" s="223" t="str">
        <f t="shared" ca="1" si="453"/>
        <v>3.81441011403731+7.57793139066302i</v>
      </c>
      <c r="EK243" s="223" t="str">
        <f t="shared" ca="1" si="454"/>
        <v>-6.28607706290515-5.69736815019742i</v>
      </c>
      <c r="EL243" s="223" t="str">
        <f t="shared" ca="1" si="455"/>
        <v>7.91531915117831+3.05327552223118i</v>
      </c>
      <c r="EM243" s="223" t="str">
        <f t="shared" ca="1" si="456"/>
        <v>-8.48379447415284-3.4339465817259E-12i</v>
      </c>
      <c r="EN243" s="223"/>
      <c r="EO243" s="223"/>
      <c r="EP243" s="223"/>
    </row>
    <row r="244" spans="1:146">
      <c r="A244" s="249">
        <f t="shared" si="323"/>
        <v>2.8125000000000021E-3</v>
      </c>
      <c r="B244" s="248">
        <v>144</v>
      </c>
      <c r="C244" s="247">
        <f t="shared" si="324"/>
        <v>28800</v>
      </c>
      <c r="N244" s="246">
        <f t="shared" ca="1" si="327"/>
        <v>24.483559915252592</v>
      </c>
      <c r="O244" s="223">
        <f t="shared" ca="1" si="328"/>
        <v>8.4835599152525916</v>
      </c>
      <c r="P244" s="223" t="str">
        <f t="shared" ca="1" si="329"/>
        <v>-7.83778736853505+3.24651782704377i</v>
      </c>
      <c r="Q244" s="223" t="str">
        <f t="shared" ca="1" si="330"/>
        <v>5.99878274467751-5.99878274467745i</v>
      </c>
      <c r="R244" s="223" t="str">
        <f t="shared" ca="1" si="331"/>
        <v>-3.24651782704338+7.83778736853521i</v>
      </c>
      <c r="S244" s="223" t="str">
        <f t="shared" ca="1" si="332"/>
        <v>-2.5150997537962E-13-8.48355991525259i</v>
      </c>
      <c r="T244" s="223" t="str">
        <f t="shared" ca="1" si="333"/>
        <v>3.24651782704386+7.83778736853501i</v>
      </c>
      <c r="U244" s="223" t="str">
        <f t="shared" ca="1" si="334"/>
        <v>-5.99878274467745-5.99878274467751i</v>
      </c>
      <c r="V244" s="223" t="str">
        <f t="shared" ca="1" si="335"/>
        <v>7.83778736853499+3.24651782704392i</v>
      </c>
      <c r="W244" s="223" t="str">
        <f t="shared" ca="1" si="336"/>
        <v>-8.48355991525259-3.40890511204324E-13i</v>
      </c>
      <c r="X244" s="223" t="str">
        <f t="shared" ca="1" si="337"/>
        <v>7.83778736853491-3.24651782704409i</v>
      </c>
      <c r="Y244" s="223" t="str">
        <f t="shared" ca="1" si="338"/>
        <v>-5.99878274467731+5.99878274467765i</v>
      </c>
      <c r="Z244" s="223" t="str">
        <f t="shared" ca="1" si="339"/>
        <v>3.24651782704369-7.83778736853508i</v>
      </c>
      <c r="AA244" s="223" t="str">
        <f t="shared" ca="1" si="340"/>
        <v>-8.9380535824704E-14+8.48355991525259i</v>
      </c>
      <c r="AB244" s="223" t="str">
        <f t="shared" ca="1" si="341"/>
        <v>-3.24651782704358-7.83778736853513i</v>
      </c>
      <c r="AC244" s="223" t="str">
        <f t="shared" ca="1" si="342"/>
        <v>5.99878274467723+5.99878274467773i</v>
      </c>
      <c r="AD244" s="223" t="str">
        <f t="shared" ca="1" si="343"/>
        <v>-7.83778736853518-3.24651782704345i</v>
      </c>
      <c r="AE244" s="223" t="str">
        <f t="shared" ca="1" si="344"/>
        <v>8.48355991525259-1.62129439554916E-13i</v>
      </c>
      <c r="AF244" s="223" t="str">
        <f t="shared" ca="1" si="345"/>
        <v>-7.83778736853503+3.2465178270438i</v>
      </c>
      <c r="AG244" s="223" t="str">
        <f t="shared" ca="1" si="346"/>
        <v>5.99878274467755-5.99878274467741i</v>
      </c>
      <c r="AH244" s="223" t="str">
        <f t="shared" ca="1" si="347"/>
        <v>-3.246517827044+7.83778736853496i</v>
      </c>
      <c r="AI244" s="223" t="str">
        <f t="shared" ca="1" si="348"/>
        <v>3.69991728317345E-13-8.48355991525259i</v>
      </c>
      <c r="AJ244" s="223" t="str">
        <f t="shared" ca="1" si="349"/>
        <v>3.24651782704398+7.83778736853496i</v>
      </c>
      <c r="AK244" s="223" t="str">
        <f t="shared" ca="1" si="350"/>
        <v>-5.99878274467759-5.99878274467737i</v>
      </c>
      <c r="AL244" s="223" t="str">
        <f t="shared" ca="1" si="351"/>
        <v>7.83778736853507+3.24651782704371i</v>
      </c>
      <c r="AM244" s="223" t="str">
        <f t="shared" ca="1" si="352"/>
        <v>-8.48355991525259-1.78761071649408E-13i</v>
      </c>
      <c r="AN244" s="223" t="str">
        <f t="shared" ca="1" si="353"/>
        <v>7.83778736853517-3.24651782704349i</v>
      </c>
      <c r="AO244" s="223" t="str">
        <f t="shared" ca="1" si="354"/>
        <v>-5.99878274467776+5.9987827446772i</v>
      </c>
      <c r="AP244" s="223" t="str">
        <f t="shared" ca="1" si="355"/>
        <v>3.24651782704353-7.83778736853514i</v>
      </c>
      <c r="AQ244" s="223" t="str">
        <f t="shared" ca="1" si="356"/>
        <v>1.33028222441895E-13+8.48355991525259i</v>
      </c>
      <c r="AR244" s="223" t="str">
        <f t="shared" ca="1" si="357"/>
        <v>1.33028222441895E-13+8.48355991525259i</v>
      </c>
      <c r="AS244" s="223" t="str">
        <f t="shared" ca="1" si="358"/>
        <v>5.99878274468033+5.99878274467463i</v>
      </c>
      <c r="AT244" s="223" t="str">
        <f t="shared" ca="1" si="359"/>
        <v>-7.83778736853494-3.24651782704403i</v>
      </c>
      <c r="AU244" s="223" t="str">
        <f t="shared" ca="1" si="360"/>
        <v>8.48355991525259-3.82045936438744E-12i</v>
      </c>
      <c r="AV244" s="223" t="str">
        <f t="shared" ca="1" si="361"/>
        <v>-7.8377873685353+3.24651782704318i</v>
      </c>
      <c r="AW244" s="223" t="str">
        <f t="shared" ca="1" si="362"/>
        <v>5.99878274467501-5.99878274467995i</v>
      </c>
      <c r="AX244" s="223" t="str">
        <f t="shared" ca="1" si="363"/>
        <v>-3.24651782704463+7.83778736853469i</v>
      </c>
      <c r="AY244" s="223" t="str">
        <f t="shared" ca="1" si="364"/>
        <v>-3.16777955909182E-12-8.48355991525259i</v>
      </c>
      <c r="AZ244" s="223" t="str">
        <f t="shared" ca="1" si="365"/>
        <v>3.24651782704257+7.83778736853554i</v>
      </c>
      <c r="BA244" s="223" t="str">
        <f t="shared" ca="1" si="366"/>
        <v>-5.99878274467949-5.99878274467547i</v>
      </c>
      <c r="BB244" s="223" t="str">
        <f t="shared" ca="1" si="367"/>
        <v>7.83778736853449+3.24651782704512i</v>
      </c>
      <c r="BC244" s="223" t="str">
        <f t="shared" ca="1" si="368"/>
        <v>-8.48355991525259+2.63565839121956E-12i</v>
      </c>
      <c r="BD244" s="223" t="str">
        <f t="shared" ca="1" si="369"/>
        <v>7.8377873685358-3.24651782704197i</v>
      </c>
      <c r="BE244" s="223" t="str">
        <f t="shared" ca="1" si="370"/>
        <v>-5.99878274467593+5.99878274467903i</v>
      </c>
      <c r="BF244" s="223" t="str">
        <f t="shared" ca="1" si="371"/>
        <v>3.24651782704572-7.83778736853424i</v>
      </c>
      <c r="BG244" s="223" t="str">
        <f t="shared" ca="1" si="372"/>
        <v>1.98297858592393E-12+8.48355991525259i</v>
      </c>
      <c r="BH244" s="223" t="str">
        <f t="shared" ca="1" si="373"/>
        <v>-3.24651782704159-7.83778736853595i</v>
      </c>
      <c r="BI244" s="223" t="str">
        <f t="shared" ca="1" si="374"/>
        <v>5.99878274467874+5.99878274467622i</v>
      </c>
      <c r="BJ244" s="223" t="str">
        <f t="shared" ca="1" si="375"/>
        <v>-7.83778736853399-3.24651782704632i</v>
      </c>
      <c r="BK244" s="223" t="str">
        <f t="shared" ca="1" si="376"/>
        <v>8.48355991525259-1.3302987806283E-12i</v>
      </c>
      <c r="BL244" s="223" t="str">
        <f t="shared" ca="1" si="377"/>
        <v>-7.8377873685362+3.24651782704099i</v>
      </c>
      <c r="BM244" s="223" t="str">
        <f t="shared" ca="1" si="378"/>
        <v>5.99878274467669-5.99878274467827i</v>
      </c>
      <c r="BN244" s="223" t="str">
        <f t="shared" ca="1" si="379"/>
        <v>-3.24651782704671+7.83778736853384i</v>
      </c>
      <c r="BO244" s="223" t="str">
        <f t="shared" ca="1" si="380"/>
        <v>-9.18736250179416E-13-8.48355991525259i</v>
      </c>
      <c r="BP244" s="223" t="str">
        <f t="shared" ca="1" si="381"/>
        <v>3.24651782704039+7.83778736853645i</v>
      </c>
      <c r="BQ244" s="223" t="str">
        <f t="shared" ca="1" si="382"/>
        <v>-5.99878274467781-5.99878274467715i</v>
      </c>
      <c r="BR244" s="223" t="str">
        <f t="shared" ca="1" si="383"/>
        <v>7.83778736853358+3.24651782704731i</v>
      </c>
      <c r="BS244" s="223" t="str">
        <f t="shared" ca="1" si="384"/>
        <v>-8.48355991525259+2.66056444883789E-13i</v>
      </c>
      <c r="BT244" s="223" t="str">
        <f t="shared" ca="1" si="385"/>
        <v>7.83778736853661-3.24651782704i</v>
      </c>
      <c r="BU244" s="223" t="str">
        <f t="shared" ca="1" si="386"/>
        <v>-5.99878274467761+5.99878274467735i</v>
      </c>
      <c r="BV244" s="223" t="str">
        <f t="shared" ca="1" si="387"/>
        <v>3.24651782704011-7.83778736853656i</v>
      </c>
      <c r="BW244" s="223" t="str">
        <f t="shared" ca="1" si="388"/>
        <v>-3.86623360411836E-13+8.48355991525259i</v>
      </c>
      <c r="BX244" s="223" t="str">
        <f t="shared" ca="1" si="389"/>
        <v>-3.2465178270472-7.83778736853363i</v>
      </c>
      <c r="BY244" s="223" t="str">
        <f t="shared" ca="1" si="390"/>
        <v>5.99878274467706+5.9987827446779i</v>
      </c>
      <c r="BZ244" s="223" t="str">
        <f t="shared" ca="1" si="391"/>
        <v>-7.83778736853641-3.2465178270405i</v>
      </c>
      <c r="CA244" s="223" t="str">
        <f t="shared" ca="1" si="392"/>
        <v>8.48355991525259+1.03930316570746E-12i</v>
      </c>
      <c r="CB244" s="223" t="str">
        <f t="shared" ca="1" si="393"/>
        <v>-7.83778736853388+3.2465178270466i</v>
      </c>
      <c r="CC244" s="223" t="str">
        <f t="shared" ca="1" si="394"/>
        <v>5.99878274467836-5.9987827446766i</v>
      </c>
      <c r="CD244" s="223" t="str">
        <f t="shared" ca="1" si="395"/>
        <v>-3.2465178270411+7.83778736853615i</v>
      </c>
      <c r="CE244" s="223" t="str">
        <f t="shared" ca="1" si="396"/>
        <v>1.45086569615636E-12-8.48355991525259i</v>
      </c>
      <c r="CF244" s="223" t="str">
        <f t="shared" ca="1" si="397"/>
        <v>3.24651782704599+7.83778736853413i</v>
      </c>
      <c r="CG244" s="223" t="str">
        <f t="shared" ca="1" si="398"/>
        <v>-5.99878274467614-5.99878274467882i</v>
      </c>
      <c r="CH244" s="223" t="str">
        <f t="shared" ca="1" si="399"/>
        <v>7.83778736853591+3.2465178270417i</v>
      </c>
      <c r="CI244" s="223" t="str">
        <f t="shared" ca="1" si="400"/>
        <v>-8.48355991525259-2.10354550145198E-12i</v>
      </c>
      <c r="CJ244" s="223" t="str">
        <f t="shared" ca="1" si="401"/>
        <v>7.83778736853429-3.24651782704561i</v>
      </c>
      <c r="CK244" s="223" t="str">
        <f t="shared" ca="1" si="402"/>
        <v>-5.99878274467928+5.99878274467568i</v>
      </c>
      <c r="CL244" s="223" t="str">
        <f t="shared" ca="1" si="403"/>
        <v>3.2465178270423-7.83778736853565i</v>
      </c>
      <c r="CM244" s="223" t="str">
        <f t="shared" ca="1" si="404"/>
        <v>-2.51510803190087E-12+8.48355991525259i</v>
      </c>
      <c r="CN244" s="223" t="str">
        <f t="shared" ca="1" si="405"/>
        <v>-3.24651782704523-7.83778736853444i</v>
      </c>
      <c r="CO244" s="223" t="str">
        <f t="shared" ca="1" si="406"/>
        <v>5.99878274467539+5.99878274467957i</v>
      </c>
      <c r="CP244" s="223" t="str">
        <f t="shared" ca="1" si="407"/>
        <v>-7.8377873685355-3.24651782704268i</v>
      </c>
      <c r="CQ244" s="223" t="str">
        <f t="shared" ca="1" si="408"/>
        <v>8.48355991525259+3.40890511204324E-12i</v>
      </c>
      <c r="CR244" s="223" t="str">
        <f t="shared" ca="1" si="409"/>
        <v>-7.83778736853479+3.24651782704441i</v>
      </c>
      <c r="CS244" s="223" t="str">
        <f t="shared" ca="1" si="410"/>
        <v>5.99878274468021-5.99878274467475i</v>
      </c>
      <c r="CT244" s="223" t="str">
        <f t="shared" ca="1" si="411"/>
        <v>-3.24651782704351+7.83778736853516i</v>
      </c>
      <c r="CU244" s="223" t="str">
        <f t="shared" ca="1" si="412"/>
        <v>3.82046764249212E-12-8.48355991525259i</v>
      </c>
      <c r="CV244" s="223" t="str">
        <f t="shared" ca="1" si="413"/>
        <v>3.24651782704403+7.83778736853494i</v>
      </c>
      <c r="CW244" s="223" t="str">
        <f t="shared" ca="1" si="414"/>
        <v>-5.9987827446806-5.99878274467436i</v>
      </c>
      <c r="CX244" s="223" t="str">
        <f t="shared" ca="1" si="415"/>
        <v>7.837787368535+3.24651782704389i</v>
      </c>
      <c r="CY244" s="223" t="str">
        <f t="shared" ca="1" si="416"/>
        <v>-8.48355991525259-4.71426472263448E-12i</v>
      </c>
      <c r="CZ244" s="223" t="str">
        <f t="shared" ca="1" si="417"/>
        <v>7.83778736853529-3.2465178270432i</v>
      </c>
      <c r="DA244" s="223" t="str">
        <f t="shared" ca="1" si="418"/>
        <v>-5.99878274467499+5.99878274467997i</v>
      </c>
      <c r="DB244" s="223" t="str">
        <f t="shared" ca="1" si="419"/>
        <v>3.24651782704427-7.83778736853484i</v>
      </c>
      <c r="DC244" s="223" t="str">
        <f t="shared" ca="1" si="420"/>
        <v>3.55439464139898E-12+8.48355991525259i</v>
      </c>
      <c r="DD244" s="223" t="str">
        <f t="shared" ca="1" si="421"/>
        <v>-3.24651782704282-7.83778736853544i</v>
      </c>
      <c r="DE244" s="223" t="str">
        <f t="shared" ca="1" si="422"/>
        <v>5.99878274467968+5.99878274467529i</v>
      </c>
      <c r="DF244" s="223" t="str">
        <f t="shared" ca="1" si="423"/>
        <v>-7.8377873685345-3.24651782704509i</v>
      </c>
      <c r="DG244" s="223" t="str">
        <f t="shared" ca="1" si="424"/>
        <v>8.48355991525259-2.66059756125662E-12i</v>
      </c>
      <c r="DH244" s="223" t="str">
        <f t="shared" ca="1" si="425"/>
        <v>-7.8377873685356+3.24651782704244i</v>
      </c>
      <c r="DI244" s="223" t="str">
        <f t="shared" ca="1" si="426"/>
        <v>5.99878274467557-5.99878274467938i</v>
      </c>
      <c r="DJ244" s="223" t="str">
        <f t="shared" ca="1" si="427"/>
        <v>-3.24651782704548+7.83778736853434i</v>
      </c>
      <c r="DK244" s="223" t="str">
        <f t="shared" ca="1" si="428"/>
        <v>-2.24903503080772E-12-8.48355991525259i</v>
      </c>
      <c r="DL244" s="223" t="str">
        <f t="shared" ca="1" si="429"/>
        <v>3.24651782704162+7.83778736853594i</v>
      </c>
      <c r="DM244" s="223" t="str">
        <f t="shared" ca="1" si="430"/>
        <v>-5.99878274467876-5.9987827446762i</v>
      </c>
      <c r="DN244" s="223" t="str">
        <f t="shared" ca="1" si="431"/>
        <v>7.83778736853418+3.24651782704586i</v>
      </c>
      <c r="DO244" s="223" t="str">
        <f t="shared" ca="1" si="432"/>
        <v>-8.48355991525259+1.83747250035883E-12i</v>
      </c>
      <c r="DP244" s="223" t="str">
        <f t="shared" ca="1" si="433"/>
        <v>7.8377873685361-3.24651782704123i</v>
      </c>
      <c r="DQ244" s="223" t="str">
        <f t="shared" ca="1" si="434"/>
        <v>-5.9987827446765+5.99878274467846i</v>
      </c>
      <c r="DR244" s="223" t="str">
        <f t="shared" ca="1" si="435"/>
        <v>3.24651782704668-7.83778736853384i</v>
      </c>
      <c r="DS244" s="223" t="str">
        <f t="shared" ca="1" si="436"/>
        <v>9.43675420216471E-13+8.48355991525259i</v>
      </c>
      <c r="DT244" s="223" t="str">
        <f t="shared" ca="1" si="437"/>
        <v>-3.24651782704085-7.83778736853625i</v>
      </c>
      <c r="DU244" s="223" t="str">
        <f t="shared" ca="1" si="438"/>
        <v>5.99878274467783+5.99878274467713i</v>
      </c>
      <c r="DV244" s="223" t="str">
        <f t="shared" ca="1" si="439"/>
        <v>-7.83778736853368-3.24651782704706i</v>
      </c>
      <c r="DW244" s="223" t="str">
        <f t="shared" ca="1" si="440"/>
        <v>8.48355991525259-5.32112889767578E-13i</v>
      </c>
      <c r="DX244" s="223" t="str">
        <f t="shared" ca="1" si="441"/>
        <v>-7.8377873685366+3.24651782704003i</v>
      </c>
      <c r="DY244" s="223" t="str">
        <f t="shared" ca="1" si="442"/>
        <v>5.99878274467742-5.99878274467754i</v>
      </c>
      <c r="DZ244" s="223" t="str">
        <f t="shared" ca="1" si="443"/>
        <v>-3.24651782704789+7.83778736853334i</v>
      </c>
      <c r="EA244" s="223" t="str">
        <f t="shared" ca="1" si="444"/>
        <v>3.61684190374779E-13-8.48355991525259i</v>
      </c>
      <c r="EB244" s="223" t="str">
        <f t="shared" ca="1" si="445"/>
        <v>3.24651782704722+7.83778736853362i</v>
      </c>
      <c r="EC244" s="223" t="str">
        <f t="shared" ca="1" si="446"/>
        <v>-5.99878274467725-5.99878274467771i</v>
      </c>
      <c r="ED244" s="223" t="str">
        <f t="shared" ca="1" si="447"/>
        <v>7.83778736853651+3.24651782704025i</v>
      </c>
      <c r="EE244" s="223" t="str">
        <f t="shared" ca="1" si="448"/>
        <v>-8.48355991525259-7.73246720823673E-13i</v>
      </c>
      <c r="EF244" s="223" t="str">
        <f t="shared" ca="1" si="449"/>
        <v>7.83778736853378-3.24651782704684i</v>
      </c>
      <c r="EG244" s="223" t="str">
        <f t="shared" ca="1" si="450"/>
        <v>-5.99878274467834+5.99878274467662i</v>
      </c>
      <c r="EH244" s="223" t="str">
        <f t="shared" ca="1" si="451"/>
        <v>3.24651782704107-7.83778736853616i</v>
      </c>
      <c r="EI244" s="223" t="str">
        <f t="shared" ca="1" si="452"/>
        <v>-1.18480925127257E-12+8.48355991525259i</v>
      </c>
      <c r="EJ244" s="223" t="str">
        <f t="shared" ca="1" si="453"/>
        <v>-3.24651782704646-7.83778736853394i</v>
      </c>
      <c r="EK244" s="223" t="str">
        <f t="shared" ca="1" si="454"/>
        <v>5.99878274467633+5.99878274467864i</v>
      </c>
      <c r="EL244" s="223" t="str">
        <f t="shared" ca="1" si="455"/>
        <v>-7.83778736853601-3.24651782704145i</v>
      </c>
      <c r="EM244" s="223" t="str">
        <f t="shared" ca="1" si="456"/>
        <v>8.48355991525259+2.07860633141492E-12i</v>
      </c>
      <c r="EN244" s="223"/>
      <c r="EO244" s="223"/>
      <c r="EP244" s="223"/>
    </row>
    <row r="245" spans="1:146">
      <c r="A245" s="249">
        <f t="shared" si="323"/>
        <v>2.8320312500000021E-3</v>
      </c>
      <c r="B245" s="248">
        <v>145</v>
      </c>
      <c r="C245" s="247">
        <f t="shared" si="324"/>
        <v>29000</v>
      </c>
      <c r="N245" s="246">
        <f t="shared" ca="1" si="327"/>
        <v>24.483307294521666</v>
      </c>
      <c r="O245" s="223">
        <f t="shared" ca="1" si="328"/>
        <v>8.4833072945216674</v>
      </c>
      <c r="P245" s="223" t="str">
        <f t="shared" ca="1" si="329"/>
        <v>-7.75552228928263+3.43778659514009i</v>
      </c>
      <c r="Q245" s="223" t="str">
        <f t="shared" ca="1" si="330"/>
        <v>5.69704098035509-6.28571608660774i</v>
      </c>
      <c r="R245" s="223" t="str">
        <f t="shared" ca="1" si="331"/>
        <v>-2.66105859648387+8.05513934077889i</v>
      </c>
      <c r="S245" s="223" t="str">
        <f t="shared" ca="1" si="332"/>
        <v>-0.831509521545488-8.44245785117484i</v>
      </c>
      <c r="T245" s="223" t="str">
        <f t="shared" ca="1" si="333"/>
        <v>4.1814068295992+7.3812153185411i</v>
      </c>
      <c r="U245" s="223" t="str">
        <f t="shared" ca="1" si="334"/>
        <v>-6.81385631082437-5.05350025514232i</v>
      </c>
      <c r="V245" s="223" t="str">
        <f t="shared" ca="1" si="335"/>
        <v>8.27718099703616+1.85870314886163i</v>
      </c>
      <c r="W245" s="223" t="str">
        <f t="shared" ca="1" si="336"/>
        <v>-8.32030292360421+1.65501115184999i</v>
      </c>
      <c r="X245" s="223" t="str">
        <f t="shared" ca="1" si="337"/>
        <v>6.9358232092989-4.88475783050043i</v>
      </c>
      <c r="Y245" s="223" t="str">
        <f t="shared" ca="1" si="338"/>
        <v>-4.36129155994778+7.27637537393535i</v>
      </c>
      <c r="Z245" s="223" t="str">
        <f t="shared" ca="1" si="339"/>
        <v>1.03844737384452-8.41950887552475i</v>
      </c>
      <c r="AA245" s="223" t="str">
        <f t="shared" ca="1" si="340"/>
        <v>2.46257412004104+8.11801893053894i</v>
      </c>
      <c r="AB245" s="223" t="str">
        <f t="shared" ca="1" si="341"/>
        <v>-5.54106594321298-6.42363533104501i</v>
      </c>
      <c r="AC245" s="223" t="str">
        <f t="shared" ca="1" si="342"/>
        <v>7.6688189645235+3.62708124290722i</v>
      </c>
      <c r="AD245" s="223" t="str">
        <f t="shared" ca="1" si="343"/>
        <v>-8.4807522809702-0.208190782945075i</v>
      </c>
      <c r="AE245" s="223" t="str">
        <f t="shared" ca="1" si="344"/>
        <v>7.83755397741228-3.24642115327533i</v>
      </c>
      <c r="AF245" s="223" t="str">
        <f t="shared" ca="1" si="345"/>
        <v>-5.84958433303635+6.14401056183827i</v>
      </c>
      <c r="AG245" s="223" t="str">
        <f t="shared" ca="1" si="346"/>
        <v>2.85794015073234-7.98740763628078i</v>
      </c>
      <c r="AH245" s="223" t="str">
        <f t="shared" ca="1" si="347"/>
        <v>0.62407079900363+8.46032140589916i</v>
      </c>
      <c r="AI245" s="223" t="str">
        <f t="shared" ca="1" si="348"/>
        <v>-3.99900337612933-7.48160909504037i</v>
      </c>
      <c r="AJ245" s="223" t="str">
        <f t="shared" ca="1" si="349"/>
        <v>6.68778500009466+5.2191986401931i</v>
      </c>
      <c r="AK245" s="223" t="str">
        <f t="shared" ca="1" si="350"/>
        <v>-8.22907320613922-2.06127553259775i</v>
      </c>
      <c r="AL245" s="223" t="str">
        <f t="shared" ca="1" si="351"/>
        <v>8.35841301080725-1.45032223800529i</v>
      </c>
      <c r="AM245" s="223" t="str">
        <f t="shared" ca="1" si="352"/>
        <v>-7.05361222721929+4.71307301039428i</v>
      </c>
      <c r="AN245" s="223" t="str">
        <f t="shared" ca="1" si="353"/>
        <v>4.53854921133992-7.16715241288549i</v>
      </c>
      <c r="AO245" s="223" t="str">
        <f t="shared" ca="1" si="354"/>
        <v>-1.24475970427561+8.39148830255374i</v>
      </c>
      <c r="AP245" s="223" t="str">
        <f t="shared" ca="1" si="355"/>
        <v>-2.26260628102901-8.17600852924779i</v>
      </c>
      <c r="AQ245" s="223" t="str">
        <f t="shared" ca="1" si="356"/>
        <v>5.3817531751413+6.55768521775336i</v>
      </c>
      <c r="AR245" s="223" t="str">
        <f t="shared" ca="1" si="357"/>
        <v>5.3817531751413+6.55768521775336i</v>
      </c>
      <c r="AS245" s="223" t="str">
        <f t="shared" ca="1" si="358"/>
        <v>8.47308877936058+0.416256159543887i</v>
      </c>
      <c r="AT245" s="223" t="str">
        <f t="shared" ca="1" si="359"/>
        <v>-7.91486461609188+3.05310018869695i</v>
      </c>
      <c r="AU245" s="223" t="str">
        <f t="shared" ca="1" si="360"/>
        <v>5.99860411484562-5.99860411484553i</v>
      </c>
      <c r="AV245" s="223" t="str">
        <f t="shared" ca="1" si="361"/>
        <v>-3.05310018869695+7.91486461609188i</v>
      </c>
      <c r="AW245" s="223" t="str">
        <f t="shared" ca="1" si="362"/>
        <v>-0.416256159543767-8.47308877936059i</v>
      </c>
      <c r="AX245" s="223" t="str">
        <f t="shared" ca="1" si="363"/>
        <v>3.81419107255802+7.57749622997618i</v>
      </c>
      <c r="AY245" s="223" t="str">
        <f t="shared" ca="1" si="364"/>
        <v>-6.55768521775497-5.38175317513935i</v>
      </c>
      <c r="AZ245" s="223" t="str">
        <f t="shared" ca="1" si="365"/>
        <v>8.17600852924686+2.26260628103238i</v>
      </c>
      <c r="BA245" s="223" t="str">
        <f t="shared" ca="1" si="366"/>
        <v>-8.39148830255388+1.24475970427466i</v>
      </c>
      <c r="BB245" s="223" t="str">
        <f t="shared" ca="1" si="367"/>
        <v>7.16715241288471-4.53854921134115i</v>
      </c>
      <c r="BC245" s="223" t="str">
        <f t="shared" ca="1" si="368"/>
        <v>-4.71307301039779+7.05361222721695i</v>
      </c>
      <c r="BD245" s="223" t="str">
        <f t="shared" ca="1" si="369"/>
        <v>1.45032223800708-8.35841301080693i</v>
      </c>
      <c r="BE245" s="223" t="str">
        <f t="shared" ca="1" si="370"/>
        <v>2.06127553259845+8.22907320613904i</v>
      </c>
      <c r="BF245" s="223" t="str">
        <f t="shared" ca="1" si="371"/>
        <v>-5.21919864019575-6.68778500009258i</v>
      </c>
      <c r="BG245" s="223" t="str">
        <f t="shared" ca="1" si="372"/>
        <v>7.48160909503917+3.99900337613157i</v>
      </c>
      <c r="BH245" s="223" t="str">
        <f t="shared" ca="1" si="373"/>
        <v>-8.46032140589921-0.624070799002909i</v>
      </c>
      <c r="BI245" s="223" t="str">
        <f t="shared" ca="1" si="374"/>
        <v>7.98740763627969-2.85794015073541i</v>
      </c>
      <c r="BJ245" s="223" t="str">
        <f t="shared" ca="1" si="375"/>
        <v>-6.14401056184001+5.84958433303452i</v>
      </c>
      <c r="BK245" s="223" t="str">
        <f t="shared" ca="1" si="376"/>
        <v>3.24642115327538-7.83755397741225i</v>
      </c>
      <c r="BL245" s="223" t="str">
        <f t="shared" ca="1" si="377"/>
        <v>0.208190782947485+8.48075228097014i</v>
      </c>
      <c r="BM245" s="223" t="str">
        <f t="shared" ca="1" si="378"/>
        <v>-3.627081242904-7.66881896452501i</v>
      </c>
      <c r="BN245" s="223" t="str">
        <f t="shared" ca="1" si="379"/>
        <v>6.42363533104446+5.54106594321362i</v>
      </c>
      <c r="BO245" s="223" t="str">
        <f t="shared" ca="1" si="380"/>
        <v>-8.11801893053966-2.46257412003868i</v>
      </c>
      <c r="BP245" s="223" t="str">
        <f t="shared" ca="1" si="381"/>
        <v>8.41950887552517-1.03844737384105i</v>
      </c>
      <c r="BQ245" s="223" t="str">
        <f t="shared" ca="1" si="382"/>
        <v>-7.27637537393587+4.3612915599469i</v>
      </c>
      <c r="BR245" s="223" t="str">
        <f t="shared" ca="1" si="383"/>
        <v>4.88475783049905-6.93582320929987i</v>
      </c>
      <c r="BS245" s="223" t="str">
        <f t="shared" ca="1" si="384"/>
        <v>-1.65501115184594+8.32030292360501i</v>
      </c>
      <c r="BT245" s="223" t="str">
        <f t="shared" ca="1" si="385"/>
        <v>-1.85870314885984-8.27718099703655i</v>
      </c>
      <c r="BU245" s="223" t="str">
        <f t="shared" ca="1" si="386"/>
        <v>5.05350025514301+6.81385631082384i</v>
      </c>
      <c r="BV245" s="223" t="str">
        <f t="shared" ca="1" si="387"/>
        <v>-7.38121531854274-4.18140682959629i</v>
      </c>
      <c r="BW245" s="223" t="str">
        <f t="shared" ca="1" si="388"/>
        <v>8.44245785117458+0.831509521548113i</v>
      </c>
      <c r="BX245" s="223" t="str">
        <f t="shared" ca="1" si="389"/>
        <v>-8.05513934077868+2.66105859648451i</v>
      </c>
      <c r="BY245" s="223" t="str">
        <f t="shared" ca="1" si="390"/>
        <v>6.28571608660563-5.69704098035741i</v>
      </c>
      <c r="BZ245" s="223" t="str">
        <f t="shared" ca="1" si="391"/>
        <v>-3.43778659514254+7.75552228928154i</v>
      </c>
      <c r="CA245" s="223" t="str">
        <f t="shared" ca="1" si="392"/>
        <v>1.2055964627696E-13-8.48330729452167i</v>
      </c>
      <c r="CB245" s="223" t="str">
        <f t="shared" ca="1" si="393"/>
        <v>3.43778659514232+7.75552228928164i</v>
      </c>
      <c r="CC245" s="223" t="str">
        <f t="shared" ca="1" si="394"/>
        <v>-6.28571608660563-5.69704098035741i</v>
      </c>
      <c r="CD245" s="223" t="str">
        <f t="shared" ca="1" si="395"/>
        <v>8.0551393407786+2.66105859648474i</v>
      </c>
      <c r="CE245" s="223" t="str">
        <f t="shared" ca="1" si="396"/>
        <v>-8.44245785117461+0.831509521547872i</v>
      </c>
      <c r="CF245" s="223" t="str">
        <f t="shared" ca="1" si="397"/>
        <v>7.38121531854286-4.18140682959608i</v>
      </c>
      <c r="CG245" s="223" t="str">
        <f t="shared" ca="1" si="398"/>
        <v>-5.05350025514301+6.81385631082384i</v>
      </c>
      <c r="CH245" s="223" t="str">
        <f t="shared" ca="1" si="399"/>
        <v>1.85870314886007-8.2771809970365i</v>
      </c>
      <c r="CI245" s="223" t="str">
        <f t="shared" ca="1" si="400"/>
        <v>1.65501115185422+8.32030292360337i</v>
      </c>
      <c r="CJ245" s="223" t="str">
        <f t="shared" ca="1" si="401"/>
        <v>-4.88475783049905-6.93582320929987i</v>
      </c>
      <c r="CK245" s="223" t="str">
        <f t="shared" ca="1" si="402"/>
        <v>7.27637537393563+4.36129155994731i</v>
      </c>
      <c r="CL245" s="223" t="str">
        <f t="shared" ca="1" si="403"/>
        <v>-8.41950887552514-1.03844737384129i</v>
      </c>
      <c r="CM245" s="223" t="str">
        <f t="shared" ca="1" si="404"/>
        <v>8.11801893053973-2.46257412003845i</v>
      </c>
      <c r="CN245" s="223" t="str">
        <f t="shared" ca="1" si="405"/>
        <v>-6.42363533104446+5.54106594321362i</v>
      </c>
      <c r="CO245" s="223" t="str">
        <f t="shared" ca="1" si="406"/>
        <v>3.62708124290443-7.66881896452481i</v>
      </c>
      <c r="CP245" s="223" t="str">
        <f t="shared" ca="1" si="407"/>
        <v>-0.208190782947485+8.48075228097014i</v>
      </c>
      <c r="CQ245" s="223" t="str">
        <f t="shared" ca="1" si="408"/>
        <v>-3.24642115327516-7.83755397741234i</v>
      </c>
      <c r="CR245" s="223" t="str">
        <f t="shared" ca="1" si="409"/>
        <v>6.14401056184001+5.84958433303452i</v>
      </c>
      <c r="CS245" s="223" t="str">
        <f t="shared" ca="1" si="410"/>
        <v>-7.9874076362796-2.85794015073563i</v>
      </c>
      <c r="CT245" s="223" t="str">
        <f t="shared" ca="1" si="411"/>
        <v>8.46032140589921-0.624070799002909i</v>
      </c>
      <c r="CU245" s="223" t="str">
        <f t="shared" ca="1" si="412"/>
        <v>-7.48160909503929+3.99900337613135i</v>
      </c>
      <c r="CV245" s="223" t="str">
        <f t="shared" ca="1" si="413"/>
        <v>5.21919864019595-6.68778500009243i</v>
      </c>
      <c r="CW245" s="223" t="str">
        <f t="shared" ca="1" si="414"/>
        <v>-2.06127553259869+8.22907320613898i</v>
      </c>
      <c r="CX245" s="223" t="str">
        <f t="shared" ca="1" si="415"/>
        <v>-1.45032223800708-8.35841301080693i</v>
      </c>
      <c r="CY245" s="223" t="str">
        <f t="shared" ca="1" si="416"/>
        <v>4.71307301039077+7.05361222722164i</v>
      </c>
      <c r="CZ245" s="223" t="str">
        <f t="shared" ca="1" si="417"/>
        <v>-7.16715241288446-4.53854921134155i</v>
      </c>
      <c r="DA245" s="223" t="str">
        <f t="shared" ca="1" si="418"/>
        <v>8.39148830255385+1.2447597042749i</v>
      </c>
      <c r="DB245" s="223" t="str">
        <f t="shared" ca="1" si="419"/>
        <v>-8.17600852924686+2.26260628103238i</v>
      </c>
      <c r="DC245" s="223" t="str">
        <f t="shared" ca="1" si="420"/>
        <v>6.55768521775497-5.38175317513935i</v>
      </c>
      <c r="DD245" s="223" t="str">
        <f t="shared" ca="1" si="421"/>
        <v>-3.81419107255834+7.57749622997602i</v>
      </c>
      <c r="DE245" s="223" t="str">
        <f t="shared" ca="1" si="422"/>
        <v>0.416256159544007-8.47308877936058i</v>
      </c>
      <c r="DF245" s="223" t="str">
        <f t="shared" ca="1" si="423"/>
        <v>3.05310018869672+7.91486461609196i</v>
      </c>
      <c r="DG245" s="223" t="str">
        <f t="shared" ca="1" si="424"/>
        <v>-5.99860411484553-5.99860411484562i</v>
      </c>
      <c r="DH245" s="223" t="str">
        <f t="shared" ca="1" si="425"/>
        <v>7.91486461609192+3.05310018869684i</v>
      </c>
      <c r="DI245" s="223" t="str">
        <f t="shared" ca="1" si="426"/>
        <v>-8.47308877936058+0.416256159543887i</v>
      </c>
      <c r="DJ245" s="223" t="str">
        <f t="shared" ca="1" si="427"/>
        <v>7.57749622997629-3.81419107255781i</v>
      </c>
      <c r="DK245" s="223" t="str">
        <f t="shared" ca="1" si="428"/>
        <v>-5.38175317513945+6.5576852177549i</v>
      </c>
      <c r="DL245" s="223" t="str">
        <f t="shared" ca="1" si="429"/>
        <v>2.2626062810325-8.17600852924683i</v>
      </c>
      <c r="DM245" s="223" t="str">
        <f t="shared" ca="1" si="430"/>
        <v>1.24475970427478+8.39148830255386i</v>
      </c>
      <c r="DN245" s="223" t="str">
        <f t="shared" ca="1" si="431"/>
        <v>-4.53854921134104-7.16715241288478i</v>
      </c>
      <c r="DO245" s="223" t="str">
        <f t="shared" ca="1" si="432"/>
        <v>7.05361222722157+4.71307301039087i</v>
      </c>
      <c r="DP245" s="223" t="str">
        <f t="shared" ca="1" si="433"/>
        <v>-8.35841301080692-1.45032223800719i</v>
      </c>
      <c r="DQ245" s="223" t="str">
        <f t="shared" ca="1" si="434"/>
        <v>8.22907320613901-2.06127553259857i</v>
      </c>
      <c r="DR245" s="223" t="str">
        <f t="shared" ca="1" si="435"/>
        <v>-6.68778500009281+5.21919864019547i</v>
      </c>
      <c r="DS245" s="223" t="str">
        <f t="shared" ca="1" si="436"/>
        <v>3.99900337613188-7.481609095039i</v>
      </c>
      <c r="DT245" s="223" t="str">
        <f t="shared" ca="1" si="437"/>
        <v>-0.624070799003029+8.4603214058992i</v>
      </c>
      <c r="DU245" s="223" t="str">
        <f t="shared" ca="1" si="438"/>
        <v>-2.85794015073552-7.98740763627965i</v>
      </c>
      <c r="DV245" s="223" t="str">
        <f t="shared" ca="1" si="439"/>
        <v>5.84958433303444+6.14401056184009i</v>
      </c>
      <c r="DW245" s="223" t="str">
        <f t="shared" ca="1" si="440"/>
        <v>-7.8375539774123-3.24642115327527i</v>
      </c>
      <c r="DX245" s="223" t="str">
        <f t="shared" ca="1" si="441"/>
        <v>8.48075228097014-0.208190782947365i</v>
      </c>
      <c r="DY245" s="223" t="str">
        <f t="shared" ca="1" si="442"/>
        <v>-7.66881896452507+3.62708124290389i</v>
      </c>
      <c r="DZ245" s="223" t="str">
        <f t="shared" ca="1" si="443"/>
        <v>5.54106594321371-6.42363533104439i</v>
      </c>
      <c r="EA245" s="223" t="str">
        <f t="shared" ca="1" si="444"/>
        <v>-2.46257412003857+8.11801893053969i</v>
      </c>
      <c r="EB245" s="223" t="str">
        <f t="shared" ca="1" si="445"/>
        <v>-1.03844737384117-8.41950887552516i</v>
      </c>
      <c r="EC245" s="223" t="str">
        <f t="shared" ca="1" si="446"/>
        <v>4.3612915599468+7.27637537393593i</v>
      </c>
      <c r="ED245" s="223" t="str">
        <f t="shared" ca="1" si="447"/>
        <v>-6.9358232092998-4.88475783049915i</v>
      </c>
      <c r="EE245" s="223" t="str">
        <f t="shared" ca="1" si="448"/>
        <v>8.32030292360334+1.65501115185433i</v>
      </c>
      <c r="EF245" s="223" t="str">
        <f t="shared" ca="1" si="449"/>
        <v>-8.27718099703653+1.85870314885995i</v>
      </c>
      <c r="EG245" s="223" t="str">
        <f t="shared" ca="1" si="450"/>
        <v>6.81385631082406-5.05350025514273i</v>
      </c>
      <c r="EH245" s="223" t="str">
        <f t="shared" ca="1" si="451"/>
        <v>-4.18140682959639+7.38121531854268i</v>
      </c>
      <c r="EI245" s="223" t="str">
        <f t="shared" ca="1" si="452"/>
        <v>0.831509521548232-8.44245785117457i</v>
      </c>
      <c r="EJ245" s="223" t="str">
        <f t="shared" ca="1" si="453"/>
        <v>2.66105859648463+8.05513934077864i</v>
      </c>
      <c r="EK245" s="223" t="str">
        <f t="shared" ca="1" si="454"/>
        <v>-5.69704098035714-6.28571608660587i</v>
      </c>
      <c r="EL245" s="223" t="str">
        <f t="shared" ca="1" si="455"/>
        <v>7.7555222892814+3.43778659514287i</v>
      </c>
      <c r="EM245" s="223" t="str">
        <f t="shared" ca="1" si="456"/>
        <v>-8.48330729452167-2.4111929255392E-13i</v>
      </c>
      <c r="EN245" s="223"/>
      <c r="EO245" s="223"/>
      <c r="EP245" s="223"/>
    </row>
    <row r="246" spans="1:146">
      <c r="A246" s="249">
        <f t="shared" si="323"/>
        <v>2.8515625000000021E-3</v>
      </c>
      <c r="B246" s="248">
        <v>146</v>
      </c>
      <c r="C246" s="247">
        <f t="shared" si="324"/>
        <v>29200</v>
      </c>
      <c r="N246" s="246">
        <f t="shared" ca="1" si="327"/>
        <v>24.483035723195663</v>
      </c>
      <c r="O246" s="223">
        <f t="shared" ca="1" si="328"/>
        <v>8.4830357231956643</v>
      </c>
      <c r="P246" s="223" t="str">
        <f t="shared" ca="1" si="329"/>
        <v>-7.66857346695256+3.62696513120336i</v>
      </c>
      <c r="Q246" s="223" t="str">
        <f t="shared" ca="1" si="330"/>
        <v>5.38158089211559-6.55747529027979i</v>
      </c>
      <c r="R246" s="223" t="str">
        <f t="shared" ca="1" si="331"/>
        <v>-2.06120954614768+8.22880977346563i</v>
      </c>
      <c r="S246" s="223" t="str">
        <f t="shared" ca="1" si="332"/>
        <v>-1.6549581709123-8.32003657044514i</v>
      </c>
      <c r="T246" s="223" t="str">
        <f t="shared" ca="1" si="333"/>
        <v>5.0533384802922+6.81363818269006i</v>
      </c>
      <c r="U246" s="223" t="str">
        <f t="shared" ca="1" si="334"/>
        <v>-7.48136959051279-3.99887535829317i</v>
      </c>
      <c r="V246" s="223" t="str">
        <f t="shared" ca="1" si="335"/>
        <v>8.47281753515398+0.416242834173669i</v>
      </c>
      <c r="W246" s="223" t="str">
        <f t="shared" ca="1" si="336"/>
        <v>-7.83730307822244+3.24631722742848i</v>
      </c>
      <c r="X246" s="223" t="str">
        <f t="shared" ca="1" si="337"/>
        <v>5.69685860419932-6.28551486552804i</v>
      </c>
      <c r="Y246" s="223" t="str">
        <f t="shared" ca="1" si="338"/>
        <v>-2.46249528704575+8.11775905298323i</v>
      </c>
      <c r="Z246" s="223" t="str">
        <f t="shared" ca="1" si="339"/>
        <v>-1.244719856486-8.39121967057729i</v>
      </c>
      <c r="AA246" s="223" t="str">
        <f t="shared" ca="1" si="340"/>
        <v>4.71292213344944+7.05338642391413i</v>
      </c>
      <c r="AB246" s="223" t="str">
        <f t="shared" ca="1" si="341"/>
        <v>-7.27614243943946-4.3611519443837i</v>
      </c>
      <c r="AC246" s="223" t="str">
        <f t="shared" ca="1" si="342"/>
        <v>8.44218758753895+0.831482902901248i</v>
      </c>
      <c r="AD246" s="223" t="str">
        <f t="shared" ca="1" si="343"/>
        <v>-7.98715193991034+2.8578486611086i</v>
      </c>
      <c r="AE246" s="223" t="str">
        <f t="shared" ca="1" si="344"/>
        <v>5.99841208491954-5.99841208491923i</v>
      </c>
      <c r="AF246" s="223" t="str">
        <f t="shared" ca="1" si="345"/>
        <v>-2.85784866110822+7.98715193991048i</v>
      </c>
      <c r="AG246" s="223" t="str">
        <f t="shared" ca="1" si="346"/>
        <v>-0.831482902900806-8.44218758753899i</v>
      </c>
      <c r="AH246" s="223" t="str">
        <f t="shared" ca="1" si="347"/>
        <v>4.36115194438399+7.27614243943929i</v>
      </c>
      <c r="AI246" s="223" t="str">
        <f t="shared" ca="1" si="348"/>
        <v>-7.05338642391435-4.7129221334491i</v>
      </c>
      <c r="AJ246" s="223" t="str">
        <f t="shared" ca="1" si="349"/>
        <v>8.39121967057722+1.24471985648644i</v>
      </c>
      <c r="AK246" s="223" t="str">
        <f t="shared" ca="1" si="350"/>
        <v>-8.11775905298311+2.46249528704618i</v>
      </c>
      <c r="AL246" s="223" t="str">
        <f t="shared" ca="1" si="351"/>
        <v>6.28551486552833-5.69685860419899i</v>
      </c>
      <c r="AM246" s="223" t="str">
        <f t="shared" ca="1" si="352"/>
        <v>-3.24631722742817+7.83730307822257i</v>
      </c>
      <c r="AN246" s="223" t="str">
        <f t="shared" ca="1" si="353"/>
        <v>-0.416242834173226-8.47281753515401i</v>
      </c>
      <c r="AO246" s="223" t="str">
        <f t="shared" ca="1" si="354"/>
        <v>3.99887535829272+7.48136959051303i</v>
      </c>
      <c r="AP246" s="223" t="str">
        <f t="shared" ca="1" si="355"/>
        <v>-6.81363818269031-5.05333848029186i</v>
      </c>
      <c r="AQ246" s="223" t="str">
        <f t="shared" ca="1" si="356"/>
        <v>8.32003657044504+1.65495817091276i</v>
      </c>
      <c r="AR246" s="223" t="str">
        <f t="shared" ca="1" si="357"/>
        <v>8.32003657044504+1.65495817091276i</v>
      </c>
      <c r="AS246" s="223" t="str">
        <f t="shared" ca="1" si="358"/>
        <v>6.55747529027837-5.38158089211732i</v>
      </c>
      <c r="AT246" s="223" t="str">
        <f t="shared" ca="1" si="359"/>
        <v>-3.6269651312002+7.66857346695405i</v>
      </c>
      <c r="AU246" s="223" t="str">
        <f t="shared" ca="1" si="360"/>
        <v>3.8202279000682E-12-8.48303572319566i</v>
      </c>
      <c r="AV246" s="223" t="str">
        <f t="shared" ca="1" si="361"/>
        <v>3.62696513120092+7.66857346695371i</v>
      </c>
      <c r="AW246" s="223" t="str">
        <f t="shared" ca="1" si="362"/>
        <v>-6.55747529027888-5.38158089211671i</v>
      </c>
      <c r="AX246" s="223" t="str">
        <f t="shared" ca="1" si="363"/>
        <v>8.22880977346552+2.06120954614815i</v>
      </c>
      <c r="AY246" s="223" t="str">
        <f t="shared" ca="1" si="364"/>
        <v>-8.32003657044488+1.65495817091355i</v>
      </c>
      <c r="AZ246" s="223" t="str">
        <f t="shared" ca="1" si="365"/>
        <v>6.81363818268876-5.05333848029395i</v>
      </c>
      <c r="BA246" s="223" t="str">
        <f t="shared" ca="1" si="366"/>
        <v>-3.9988753582899+7.48136959051453i</v>
      </c>
      <c r="BB246" s="223" t="str">
        <f t="shared" ca="1" si="367"/>
        <v>0.416242834177485-8.4728175351538i</v>
      </c>
      <c r="BC246" s="223" t="str">
        <f t="shared" ca="1" si="368"/>
        <v>3.24631722742578+7.83730307822355i</v>
      </c>
      <c r="BD246" s="223" t="str">
        <f t="shared" ca="1" si="369"/>
        <v>-6.28551486552709-5.69685860420037i</v>
      </c>
      <c r="BE246" s="223" t="str">
        <f t="shared" ca="1" si="370"/>
        <v>8.11775905298309+2.46249528704623i</v>
      </c>
      <c r="BF246" s="223" t="str">
        <f t="shared" ca="1" si="371"/>
        <v>-8.3912196705771+1.24471985648723i</v>
      </c>
      <c r="BG246" s="223" t="str">
        <f t="shared" ca="1" si="372"/>
        <v>7.05338642391291-4.71292213345127i</v>
      </c>
      <c r="BH246" s="223" t="str">
        <f t="shared" ca="1" si="373"/>
        <v>-4.36115194438123+7.27614243944094i</v>
      </c>
      <c r="BI246" s="223" t="str">
        <f t="shared" ca="1" si="374"/>
        <v>0.831482902905051-8.44218758753858i</v>
      </c>
      <c r="BJ246" s="223" t="str">
        <f t="shared" ca="1" si="375"/>
        <v>2.85784866110585+7.98715193991133i</v>
      </c>
      <c r="BK246" s="223" t="str">
        <f t="shared" ca="1" si="376"/>
        <v>-5.99841208491823-5.99841208492054i</v>
      </c>
      <c r="BL246" s="223" t="str">
        <f t="shared" ca="1" si="377"/>
        <v>7.98715193991031+2.8578486611087i</v>
      </c>
      <c r="BM246" s="223" t="str">
        <f t="shared" ca="1" si="378"/>
        <v>-8.44218758753887+0.831482902902043i</v>
      </c>
      <c r="BN246" s="223" t="str">
        <f t="shared" ca="1" si="379"/>
        <v>7.27614243943816-4.36115194438588i</v>
      </c>
      <c r="BO246" s="223" t="str">
        <f t="shared" ca="1" si="380"/>
        <v>-4.71292213344677+7.05338642391592i</v>
      </c>
      <c r="BP246" s="223" t="str">
        <f t="shared" ca="1" si="381"/>
        <v>1.24471985649021-8.39121967057666i</v>
      </c>
      <c r="BQ246" s="223" t="str">
        <f t="shared" ca="1" si="382"/>
        <v>2.46249528704334+8.11775905298397i</v>
      </c>
      <c r="BR246" s="223" t="str">
        <f t="shared" ca="1" si="383"/>
        <v>-5.69685860419795-6.28551486552927i</v>
      </c>
      <c r="BS246" s="223" t="str">
        <f t="shared" ca="1" si="384"/>
        <v>7.8373030782224+3.24631722742857i</v>
      </c>
      <c r="BT246" s="223" t="str">
        <f t="shared" ca="1" si="385"/>
        <v>-8.47281753515395+0.416242834174467i</v>
      </c>
      <c r="BU246" s="223" t="str">
        <f t="shared" ca="1" si="386"/>
        <v>7.48136959051198-3.99887535829467i</v>
      </c>
      <c r="BV246" s="223" t="str">
        <f t="shared" ca="1" si="387"/>
        <v>-5.0533384802896+6.81363818269199i</v>
      </c>
      <c r="BW246" s="223" t="str">
        <f t="shared" ca="1" si="388"/>
        <v>1.65495817091651-8.3200365704443i</v>
      </c>
      <c r="BX246" s="223" t="str">
        <f t="shared" ca="1" si="389"/>
        <v>2.06120954614522+8.22880977346625i</v>
      </c>
      <c r="BY246" s="223" t="str">
        <f t="shared" ca="1" si="390"/>
        <v>-5.38158089211428-6.55747529028088i</v>
      </c>
      <c r="BZ246" s="223" t="str">
        <f t="shared" ca="1" si="391"/>
        <v>7.66857346695237+3.62696513120377i</v>
      </c>
      <c r="CA246" s="223" t="str">
        <f t="shared" ca="1" si="392"/>
        <v>-8.48303572319566+7.98127374297749E-13i</v>
      </c>
      <c r="CB246" s="223" t="str">
        <f t="shared" ca="1" si="393"/>
        <v>7.66857346695168-3.62696513120521i</v>
      </c>
      <c r="CC246" s="223" t="str">
        <f t="shared" ca="1" si="394"/>
        <v>-5.38158089211324+6.55747529028173i</v>
      </c>
      <c r="CD246" s="223" t="str">
        <f t="shared" ca="1" si="395"/>
        <v>2.06120954615186-8.22880977346458i</v>
      </c>
      <c r="CE246" s="223" t="str">
        <f t="shared" ca="1" si="396"/>
        <v>1.6549581709098+8.32003657044563i</v>
      </c>
      <c r="CF246" s="223" t="str">
        <f t="shared" ca="1" si="397"/>
        <v>-5.05333848029088-6.81363818269104i</v>
      </c>
      <c r="CG246" s="223" t="str">
        <f t="shared" ca="1" si="398"/>
        <v>7.48136959051274+3.99887535829326i</v>
      </c>
      <c r="CH246" s="223" t="str">
        <f t="shared" ca="1" si="399"/>
        <v>-8.47281753515403-0.416242834172873i</v>
      </c>
      <c r="CI246" s="223" t="str">
        <f t="shared" ca="1" si="400"/>
        <v>7.83730307822179-3.24631722743005i</v>
      </c>
      <c r="CJ246" s="223" t="str">
        <f t="shared" ca="1" si="401"/>
        <v>-5.69685860419695+6.28551486553019i</v>
      </c>
      <c r="CK246" s="223" t="str">
        <f t="shared" ca="1" si="402"/>
        <v>2.46249528704157-8.1177590529845i</v>
      </c>
      <c r="CL246" s="223" t="str">
        <f t="shared" ca="1" si="403"/>
        <v>1.24471985648321+8.39121967057771i</v>
      </c>
      <c r="CM246" s="223" t="str">
        <f t="shared" ca="1" si="404"/>
        <v>-4.7129221334481-7.05338642391503i</v>
      </c>
      <c r="CN246" s="223" t="str">
        <f t="shared" ca="1" si="405"/>
        <v>7.27614243943897+4.36115194438452i</v>
      </c>
      <c r="CO246" s="223" t="str">
        <f t="shared" ca="1" si="406"/>
        <v>-8.44218758753905-0.831482902900214i</v>
      </c>
      <c r="CP246" s="223" t="str">
        <f t="shared" ca="1" si="407"/>
        <v>7.98715193990977-2.8578486611102i</v>
      </c>
      <c r="CQ246" s="223" t="str">
        <f t="shared" ca="1" si="408"/>
        <v>-5.99841208491727+5.99841208492149i</v>
      </c>
      <c r="CR246" s="223" t="str">
        <f t="shared" ca="1" si="409"/>
        <v>2.8578486611123-7.98715193990903i</v>
      </c>
      <c r="CS246" s="223" t="str">
        <f t="shared" ca="1" si="410"/>
        <v>0.831482902898001+8.44218758753927i</v>
      </c>
      <c r="CT246" s="223" t="str">
        <f t="shared" ca="1" si="411"/>
        <v>-4.36115194438261-7.27614243944012i</v>
      </c>
      <c r="CU246" s="223" t="str">
        <f t="shared" ca="1" si="412"/>
        <v>7.05338642391379+4.71292213344994i</v>
      </c>
      <c r="CV246" s="223" t="str">
        <f t="shared" ca="1" si="413"/>
        <v>-8.39121967057738-1.24471985648541i</v>
      </c>
      <c r="CW246" s="223" t="str">
        <f t="shared" ca="1" si="414"/>
        <v>8.11775905298263-2.46249528704776i</v>
      </c>
      <c r="CX246" s="223" t="str">
        <f t="shared" ca="1" si="415"/>
        <v>-6.28551486552618+5.69685860420138i</v>
      </c>
      <c r="CY246" s="223" t="str">
        <f t="shared" ca="1" si="416"/>
        <v>3.2463172274321-7.83730307822094i</v>
      </c>
      <c r="CZ246" s="223" t="str">
        <f t="shared" ca="1" si="417"/>
        <v>0.41624283417041+8.47281753515415i</v>
      </c>
      <c r="DA246" s="223" t="str">
        <f t="shared" ca="1" si="418"/>
        <v>-3.9988753582913-7.48136959051379i</v>
      </c>
      <c r="DB246" s="223" t="str">
        <f t="shared" ca="1" si="419"/>
        <v>6.81363818268971+5.05333848029266i</v>
      </c>
      <c r="DC246" s="223" t="str">
        <f t="shared" ca="1" si="420"/>
        <v>-8.32003657044525-1.65495817091174i</v>
      </c>
      <c r="DD246" s="223" t="str">
        <f t="shared" ca="1" si="421"/>
        <v>8.22880977346512-2.0612095461497i</v>
      </c>
      <c r="DE246" s="223" t="str">
        <f t="shared" ca="1" si="422"/>
        <v>-6.55747529027794+5.38158089211785i</v>
      </c>
      <c r="DF246" s="223" t="str">
        <f t="shared" ca="1" si="423"/>
        <v>3.62696513119937-7.66857346695445i</v>
      </c>
      <c r="DG246" s="223" t="str">
        <f t="shared" ca="1" si="424"/>
        <v>-3.26320290218286E-12+8.48303572319566i</v>
      </c>
      <c r="DH246" s="223" t="str">
        <f t="shared" ca="1" si="425"/>
        <v>-3.62696513120176-7.66857346695332i</v>
      </c>
      <c r="DI246" s="223" t="str">
        <f t="shared" ca="1" si="426"/>
        <v>6.55747529027931+5.38158089211619i</v>
      </c>
      <c r="DJ246" s="223" t="str">
        <f t="shared" ca="1" si="427"/>
        <v>-8.22880977346576-2.06120954614714i</v>
      </c>
      <c r="DK246" s="223" t="str">
        <f t="shared" ca="1" si="428"/>
        <v>8.32003657044473-1.65495817091433i</v>
      </c>
      <c r="DL246" s="223" t="str">
        <f t="shared" ca="1" si="429"/>
        <v>-6.81363818268843+5.05333848029439i</v>
      </c>
      <c r="DM246" s="223" t="str">
        <f t="shared" ca="1" si="430"/>
        <v>3.99887535828898-7.48136959051503i</v>
      </c>
      <c r="DN246" s="223" t="str">
        <f t="shared" ca="1" si="431"/>
        <v>-0.416242834176929+8.47281753515382i</v>
      </c>
      <c r="DO246" s="223" t="str">
        <f t="shared" ca="1" si="432"/>
        <v>-3.24631722742652-7.83730307822325i</v>
      </c>
      <c r="DP246" s="223" t="str">
        <f t="shared" ca="1" si="433"/>
        <v>6.28551486552762+5.69685860419978i</v>
      </c>
      <c r="DQ246" s="223" t="str">
        <f t="shared" ca="1" si="434"/>
        <v>-8.11775905298339-2.46249528704523i</v>
      </c>
      <c r="DR246" s="223" t="str">
        <f t="shared" ca="1" si="435"/>
        <v>8.39121967057699-1.24471985648802i</v>
      </c>
      <c r="DS246" s="223" t="str">
        <f t="shared" ca="1" si="436"/>
        <v>-7.0533864239126+4.71292213345174i</v>
      </c>
      <c r="DT246" s="223" t="str">
        <f t="shared" ca="1" si="437"/>
        <v>4.36115194438779-7.27614243943701i</v>
      </c>
      <c r="DU246" s="223" t="str">
        <f t="shared" ca="1" si="438"/>
        <v>-0.831482902904496+8.44218758753863i</v>
      </c>
      <c r="DV246" s="223" t="str">
        <f t="shared" ca="1" si="439"/>
        <v>-2.8578486611066-7.98715193991106i</v>
      </c>
      <c r="DW246" s="223" t="str">
        <f t="shared" ca="1" si="440"/>
        <v>5.99841208491879+5.99841208491997i</v>
      </c>
      <c r="DX246" s="223" t="str">
        <f t="shared" ca="1" si="441"/>
        <v>-7.98715193991066-2.85784866110772i</v>
      </c>
      <c r="DY246" s="223" t="str">
        <f t="shared" ca="1" si="442"/>
        <v>8.44218758753879-0.831482902902837i</v>
      </c>
      <c r="DZ246" s="223" t="str">
        <f t="shared" ca="1" si="443"/>
        <v>-7.27614243943787+4.36115194438636i</v>
      </c>
      <c r="EA246" s="223" t="str">
        <f t="shared" ca="1" si="444"/>
        <v>4.7129221334459-7.0533864239165i</v>
      </c>
      <c r="EB246" s="223" t="str">
        <f t="shared" ca="1" si="445"/>
        <v>-1.24471985648966+8.39121967057675i</v>
      </c>
      <c r="EC246" s="223" t="str">
        <f t="shared" ca="1" si="446"/>
        <v>-2.4624952870441-8.11775905298373i</v>
      </c>
      <c r="ED246" s="223" t="str">
        <f t="shared" ca="1" si="447"/>
        <v>5.69685860419854+6.28551486552874i</v>
      </c>
      <c r="EE246" s="223" t="str">
        <f t="shared" ca="1" si="448"/>
        <v>-7.8373030782228-3.24631722742761i</v>
      </c>
      <c r="EF246" s="223" t="str">
        <f t="shared" ca="1" si="449"/>
        <v>8.47281753515391-0.416242834175264i</v>
      </c>
      <c r="EG246" s="223" t="str">
        <f t="shared" ca="1" si="450"/>
        <v>-7.48136959051172+3.99887535829516i</v>
      </c>
      <c r="EH246" s="223" t="str">
        <f t="shared" ca="1" si="451"/>
        <v>5.05333848028876-6.81363818269261i</v>
      </c>
      <c r="EI246" s="223" t="str">
        <f t="shared" ca="1" si="452"/>
        <v>-1.65495817091597+8.32003657044441i</v>
      </c>
      <c r="EJ246" s="223" t="str">
        <f t="shared" ca="1" si="453"/>
        <v>-2.06120954614599-8.22880977346605i</v>
      </c>
      <c r="EK246" s="223" t="str">
        <f t="shared" ca="1" si="454"/>
        <v>5.3815808921149+6.55747529028037i</v>
      </c>
      <c r="EL246" s="223" t="str">
        <f t="shared" ca="1" si="455"/>
        <v>-7.66857346695281-3.62696513120282i</v>
      </c>
      <c r="EM246" s="223" t="str">
        <f t="shared" ca="1" si="456"/>
        <v>8.48303572319566-1.5962547485955E-12i</v>
      </c>
      <c r="EN246" s="223"/>
      <c r="EO246" s="223"/>
      <c r="EP246" s="223"/>
    </row>
    <row r="247" spans="1:146">
      <c r="A247" s="249">
        <f t="shared" si="323"/>
        <v>2.8710937500000021E-3</v>
      </c>
      <c r="B247" s="248">
        <v>147</v>
      </c>
      <c r="C247" s="247">
        <f t="shared" si="324"/>
        <v>29400</v>
      </c>
      <c r="N247" s="246">
        <f t="shared" ca="1" si="327"/>
        <v>24.482744218063281</v>
      </c>
      <c r="O247" s="223">
        <f t="shared" ca="1" si="328"/>
        <v>8.4827442180632797</v>
      </c>
      <c r="P247" s="223" t="str">
        <f t="shared" ca="1" si="329"/>
        <v>-7.57699327639987+3.81393790700337i</v>
      </c>
      <c r="Q247" s="223" t="str">
        <f t="shared" ca="1" si="330"/>
        <v>5.05316483088748-6.81340404357234i</v>
      </c>
      <c r="R247" s="223" t="str">
        <f t="shared" ca="1" si="331"/>
        <v>-1.45022597339049+8.35785822416183i</v>
      </c>
      <c r="S247" s="223" t="str">
        <f t="shared" ca="1" si="332"/>
        <v>-2.46241066757256-8.11748009996396i</v>
      </c>
      <c r="T247" s="223" t="str">
        <f t="shared" ca="1" si="333"/>
        <v>5.84919606898831+6.14360275535598i</v>
      </c>
      <c r="U247" s="223" t="str">
        <f t="shared" ca="1" si="334"/>
        <v>-7.98687747498315-2.85775045598679i</v>
      </c>
      <c r="V247" s="223" t="str">
        <f t="shared" ca="1" si="335"/>
        <v>8.41895003366334-1.03837844727538i</v>
      </c>
      <c r="W247" s="223" t="str">
        <f t="shared" ca="1" si="336"/>
        <v>-7.05314404625485+4.71276018187493i</v>
      </c>
      <c r="X247" s="223" t="str">
        <f t="shared" ca="1" si="337"/>
        <v>4.18112929023144-7.38072539303927i</v>
      </c>
      <c r="Y247" s="223" t="str">
        <f t="shared" ca="1" si="338"/>
        <v>-0.416228530694547+8.47252638115231i</v>
      </c>
      <c r="Z247" s="223" t="str">
        <f t="shared" ca="1" si="339"/>
        <v>-3.43755841329609-7.75500751929121i</v>
      </c>
      <c r="AA247" s="223" t="str">
        <f t="shared" ca="1" si="340"/>
        <v>6.55724995376503+5.38139596321759i</v>
      </c>
      <c r="AB247" s="223" t="str">
        <f t="shared" ca="1" si="341"/>
        <v>-8.27663160213642-1.85857977811089i</v>
      </c>
      <c r="AC247" s="223" t="str">
        <f t="shared" ca="1" si="342"/>
        <v>8.22852700437669-2.06113871617841i</v>
      </c>
      <c r="AD247" s="223" t="str">
        <f t="shared" ca="1" si="343"/>
        <v>-6.42320896456938+5.54069815696195i</v>
      </c>
      <c r="AE247" s="223" t="str">
        <f t="shared" ca="1" si="344"/>
        <v>3.24620567324318-7.83703376259729i</v>
      </c>
      <c r="AF247" s="223" t="str">
        <f t="shared" ca="1" si="345"/>
        <v>0.624029376529578+8.45975985512084i</v>
      </c>
      <c r="AG247" s="223" t="str">
        <f t="shared" ca="1" si="346"/>
        <v>-4.36100208079546-7.2758924071473i</v>
      </c>
      <c r="AH247" s="223" t="str">
        <f t="shared" ca="1" si="347"/>
        <v>7.16667669573191+4.53824796677519i</v>
      </c>
      <c r="AI247" s="223" t="str">
        <f t="shared" ca="1" si="348"/>
        <v>-8.4418974860835-0.831454330401338i</v>
      </c>
      <c r="AJ247" s="223" t="str">
        <f t="shared" ca="1" si="349"/>
        <v>7.91433926981003-3.0528975402769i</v>
      </c>
      <c r="AK247" s="223" t="str">
        <f t="shared" ca="1" si="350"/>
        <v>-5.69666284131732+6.28529887447211i</v>
      </c>
      <c r="AL247" s="223" t="str">
        <f t="shared" ca="1" si="351"/>
        <v>2.26245610135427-8.17546584963394i</v>
      </c>
      <c r="AM247" s="223" t="str">
        <f t="shared" ca="1" si="352"/>
        <v>1.6549013010826+8.31975066650204i</v>
      </c>
      <c r="AN247" s="223" t="str">
        <f t="shared" ca="1" si="353"/>
        <v>-5.21885221776762-6.68734110078049i</v>
      </c>
      <c r="AO247" s="223" t="str">
        <f t="shared" ca="1" si="354"/>
        <v>7.6683099494339+3.62684049669945i</v>
      </c>
      <c r="AP247" s="223" t="str">
        <f t="shared" ca="1" si="355"/>
        <v>-8.48018937409991+0.208176964357225i</v>
      </c>
      <c r="AQ247" s="223" t="str">
        <f t="shared" ca="1" si="356"/>
        <v>7.48111250593719-3.99873794372626i</v>
      </c>
      <c r="AR247" s="223" t="str">
        <f t="shared" ca="1" si="357"/>
        <v>7.48111250593719-3.99873794372626i</v>
      </c>
      <c r="AS247" s="223" t="str">
        <f t="shared" ca="1" si="358"/>
        <v>1.24467708379862-8.39093132054795i</v>
      </c>
      <c r="AT247" s="223" t="str">
        <f t="shared" ca="1" si="359"/>
        <v>2.66088196968169+8.05460468381341i</v>
      </c>
      <c r="AU247" s="223" t="str">
        <f t="shared" ca="1" si="360"/>
        <v>-5.99820595966413-5.99820595966292i</v>
      </c>
      <c r="AV247" s="223" t="str">
        <f t="shared" ca="1" si="361"/>
        <v>8.05460468381391+2.66088196968018i</v>
      </c>
      <c r="AW247" s="223" t="str">
        <f t="shared" ca="1" si="362"/>
        <v>-8.39093132054772+1.2446770838002i</v>
      </c>
      <c r="AX247" s="223" t="str">
        <f t="shared" ca="1" si="363"/>
        <v>6.93536284653786-4.88443360646332i</v>
      </c>
      <c r="AY247" s="223" t="str">
        <f t="shared" ca="1" si="364"/>
        <v>-3.99873794372475+7.48111250593801i</v>
      </c>
      <c r="AZ247" s="223" t="str">
        <f t="shared" ca="1" si="365"/>
        <v>0.208176964357316-8.48018937409991i</v>
      </c>
      <c r="BA247" s="223" t="str">
        <f t="shared" ca="1" si="366"/>
        <v>3.6268404966986+7.66830994943429i</v>
      </c>
      <c r="BB247" s="223" t="str">
        <f t="shared" ca="1" si="367"/>
        <v>-6.68734110077998-5.21885221776827i</v>
      </c>
      <c r="BC247" s="223" t="str">
        <f t="shared" ca="1" si="368"/>
        <v>8.31975066650188+1.65490130108341i</v>
      </c>
      <c r="BD247" s="223" t="str">
        <f t="shared" ca="1" si="369"/>
        <v>-8.17546584963438+2.26245610135267i</v>
      </c>
      <c r="BE247" s="223" t="str">
        <f t="shared" ca="1" si="370"/>
        <v>6.28529887447331-5.69666284131601i</v>
      </c>
      <c r="BF247" s="223" t="str">
        <f t="shared" ca="1" si="371"/>
        <v>-3.05289754027856+7.9143392698094i</v>
      </c>
      <c r="BG247" s="223" t="str">
        <f t="shared" ca="1" si="372"/>
        <v>-0.831454330399568-8.44189748608367i</v>
      </c>
      <c r="BH247" s="223" t="str">
        <f t="shared" ca="1" si="373"/>
        <v>4.53824796677306+7.16667669573325i</v>
      </c>
      <c r="BI247" s="223" t="str">
        <f t="shared" ca="1" si="374"/>
        <v>-7.27589240714601-4.36100208079761i</v>
      </c>
      <c r="BJ247" s="223" t="str">
        <f t="shared" ca="1" si="375"/>
        <v>8.45975985512065+0.624029376532133i</v>
      </c>
      <c r="BK247" s="223" t="str">
        <f t="shared" ca="1" si="376"/>
        <v>-7.83703376259827+3.24620567324081i</v>
      </c>
      <c r="BL247" s="223" t="str">
        <f t="shared" ca="1" si="377"/>
        <v>5.54069815696458-6.42320896456711i</v>
      </c>
      <c r="BM247" s="223" t="str">
        <f t="shared" ca="1" si="378"/>
        <v>-2.06113871618183+8.22852700437583i</v>
      </c>
      <c r="BN247" s="223" t="str">
        <f t="shared" ca="1" si="379"/>
        <v>-1.85857977810768-8.27663160213714i</v>
      </c>
      <c r="BO247" s="223" t="str">
        <f t="shared" ca="1" si="380"/>
        <v>5.38139596321435+6.55724995376768i</v>
      </c>
      <c r="BP247" s="223" t="str">
        <f t="shared" ca="1" si="381"/>
        <v>-7.75500751928949-3.43755841329998i</v>
      </c>
      <c r="BQ247" s="223" t="str">
        <f t="shared" ca="1" si="382"/>
        <v>8.4725263811521-0.41622853069873i</v>
      </c>
      <c r="BR247" s="223" t="str">
        <f t="shared" ca="1" si="383"/>
        <v>-7.38072539303765+4.1811292902343i</v>
      </c>
      <c r="BS247" s="223" t="str">
        <f t="shared" ca="1" si="384"/>
        <v>4.71276018187202-7.05314404625679i</v>
      </c>
      <c r="BT247" s="223" t="str">
        <f t="shared" ca="1" si="385"/>
        <v>-1.03837844727198+8.41895003366376i</v>
      </c>
      <c r="BU247" s="223" t="str">
        <f t="shared" ca="1" si="386"/>
        <v>-2.85775045599-7.98687747498201i</v>
      </c>
      <c r="BV247" s="223" t="str">
        <f t="shared" ca="1" si="387"/>
        <v>6.14360275535773+5.84919606898648i</v>
      </c>
      <c r="BW247" s="223" t="str">
        <f t="shared" ca="1" si="388"/>
        <v>-8.11748009996468-2.46241066757018i</v>
      </c>
      <c r="BX247" s="223" t="str">
        <f t="shared" ca="1" si="389"/>
        <v>8.35785822416142-1.4502259733929i</v>
      </c>
      <c r="BY247" s="223" t="str">
        <f t="shared" ca="1" si="390"/>
        <v>-6.81340404357111+5.05316483088914i</v>
      </c>
      <c r="BZ247" s="223" t="str">
        <f t="shared" ca="1" si="391"/>
        <v>3.81393790700158-7.57699327640077i</v>
      </c>
      <c r="CA247" s="223" t="str">
        <f t="shared" ca="1" si="392"/>
        <v>1.71675154018285E-12+8.48274421806328i</v>
      </c>
      <c r="CB247" s="223" t="str">
        <f t="shared" ca="1" si="393"/>
        <v>-3.81393790700464-7.57699327639922i</v>
      </c>
      <c r="CC247" s="223" t="str">
        <f t="shared" ca="1" si="394"/>
        <v>6.81340404357301+5.05316483088657i</v>
      </c>
      <c r="CD247" s="223" t="str">
        <f t="shared" ca="1" si="395"/>
        <v>-8.35785822416196-1.45022597338976i</v>
      </c>
      <c r="CE247" s="223" t="str">
        <f t="shared" ca="1" si="396"/>
        <v>8.11748009996375-2.46241066757323i</v>
      </c>
      <c r="CF247" s="223" t="str">
        <f t="shared" ca="1" si="397"/>
        <v>-6.14360275535536+5.84919606898897i</v>
      </c>
      <c r="CG247" s="223" t="str">
        <f t="shared" ca="1" si="398"/>
        <v>2.85775045598677-7.98687747498316i</v>
      </c>
      <c r="CH247" s="223" t="str">
        <f t="shared" ca="1" si="399"/>
        <v>1.03837844727538+8.41895003366334i</v>
      </c>
      <c r="CI247" s="223" t="str">
        <f t="shared" ca="1" si="400"/>
        <v>-4.71276018187488-7.05314404625488i</v>
      </c>
      <c r="CJ247" s="223" t="str">
        <f t="shared" ca="1" si="401"/>
        <v>7.38072539303923+4.18112929023152i</v>
      </c>
      <c r="CK247" s="223" t="str">
        <f t="shared" ca="1" si="402"/>
        <v>-8.47252638115226-0.416228530695542i</v>
      </c>
      <c r="CL247" s="223" t="str">
        <f t="shared" ca="1" si="403"/>
        <v>7.75500751929161-3.43755841329519i</v>
      </c>
      <c r="CM247" s="223" t="str">
        <f t="shared" ca="1" si="404"/>
        <v>-5.3813959632184+6.55724995376436i</v>
      </c>
      <c r="CN247" s="223" t="str">
        <f t="shared" ca="1" si="405"/>
        <v>1.8585797781128-8.27663160213599i</v>
      </c>
      <c r="CO247" s="223" t="str">
        <f t="shared" ca="1" si="406"/>
        <v>2.06113871617697+8.22852700437705i</v>
      </c>
      <c r="CP247" s="223" t="str">
        <f t="shared" ca="1" si="407"/>
        <v>-5.54069815696079-6.42320896457038i</v>
      </c>
      <c r="CQ247" s="223" t="str">
        <f t="shared" ca="1" si="408"/>
        <v>7.83703376259635+3.24620567324544i</v>
      </c>
      <c r="CR247" s="223" t="str">
        <f t="shared" ca="1" si="409"/>
        <v>-8.45975985512101+0.624029376527142i</v>
      </c>
      <c r="CS247" s="223" t="str">
        <f t="shared" ca="1" si="410"/>
        <v>7.27589240714858-4.36100208079331i</v>
      </c>
      <c r="CT247" s="223" t="str">
        <f t="shared" ca="1" si="411"/>
        <v>-4.5382479667773+7.16667669573057i</v>
      </c>
      <c r="CU247" s="223" t="str">
        <f t="shared" ca="1" si="412"/>
        <v>0.831454330404789-8.44189748608316i</v>
      </c>
      <c r="CV247" s="223" t="str">
        <f t="shared" ca="1" si="413"/>
        <v>3.05289754027367+7.91433926981128i</v>
      </c>
      <c r="CW247" s="223" t="str">
        <f t="shared" ca="1" si="414"/>
        <v>-6.28529887446979-5.69666284131989i</v>
      </c>
      <c r="CX247" s="223" t="str">
        <f t="shared" ca="1" si="415"/>
        <v>8.17546584963298+2.26245610135772i</v>
      </c>
      <c r="CY247" s="223" t="str">
        <f t="shared" ca="1" si="416"/>
        <v>-8.3197506665029+1.65490130107826i</v>
      </c>
      <c r="CZ247" s="223" t="str">
        <f t="shared" ca="1" si="417"/>
        <v>6.68734110077787-5.21885221777097i</v>
      </c>
      <c r="DA247" s="223" t="str">
        <f t="shared" ca="1" si="418"/>
        <v>-3.62684049669572+7.66830994943566i</v>
      </c>
      <c r="DB247" s="223" t="str">
        <f t="shared" ca="1" si="419"/>
        <v>-0.208176964360507-8.48018937409983i</v>
      </c>
      <c r="DC247" s="223" t="str">
        <f t="shared" ca="1" si="420"/>
        <v>3.99873794372757+7.4811125059365i</v>
      </c>
      <c r="DD247" s="223" t="str">
        <f t="shared" ca="1" si="421"/>
        <v>-6.9353628465397-4.88443360646071i</v>
      </c>
      <c r="DE247" s="223" t="str">
        <f t="shared" ca="1" si="422"/>
        <v>8.39093132054817+1.24467708379716i</v>
      </c>
      <c r="DF247" s="223" t="str">
        <f t="shared" ca="1" si="423"/>
        <v>-8.0546046838128+2.66088196968354i</v>
      </c>
      <c r="DG247" s="223" t="str">
        <f t="shared" ca="1" si="424"/>
        <v>5.99820595966162-5.99820595966543i</v>
      </c>
      <c r="DH247" s="223" t="str">
        <f t="shared" ca="1" si="425"/>
        <v>-2.66088196967843+8.05460468381449i</v>
      </c>
      <c r="DI247" s="223" t="str">
        <f t="shared" ca="1" si="426"/>
        <v>-1.24467708380202-8.39093132054745i</v>
      </c>
      <c r="DJ247" s="223" t="str">
        <f t="shared" ca="1" si="427"/>
        <v>4.88443360646473+6.93536284653687i</v>
      </c>
      <c r="DK247" s="223" t="str">
        <f t="shared" ca="1" si="428"/>
        <v>-7.48111250593881-3.99873794372323i</v>
      </c>
      <c r="DL247" s="223" t="str">
        <f t="shared" ca="1" si="429"/>
        <v>8.48018937409995+0.2081769643556i</v>
      </c>
      <c r="DM247" s="223" t="str">
        <f t="shared" ca="1" si="430"/>
        <v>-7.66830994943357+3.62684049670015i</v>
      </c>
      <c r="DN247" s="223" t="str">
        <f t="shared" ca="1" si="431"/>
        <v>5.2188522177671-6.6873411007809i</v>
      </c>
      <c r="DO247" s="223" t="str">
        <f t="shared" ca="1" si="432"/>
        <v>-1.65490130108196+8.31975066650216i</v>
      </c>
      <c r="DP247" s="223" t="str">
        <f t="shared" ca="1" si="433"/>
        <v>-2.26245610135409-8.17546584963399i</v>
      </c>
      <c r="DQ247" s="223" t="str">
        <f t="shared" ca="1" si="434"/>
        <v>5.6966628413171+6.28529887447232i</v>
      </c>
      <c r="DR247" s="223" t="str">
        <f t="shared" ca="1" si="435"/>
        <v>-7.9143392698101-3.05289754027673i</v>
      </c>
      <c r="DS247" s="223" t="str">
        <f t="shared" ca="1" si="436"/>
        <v>8.44189748608348-0.831454330401516i</v>
      </c>
      <c r="DT247" s="223" t="str">
        <f t="shared" ca="1" si="437"/>
        <v>-7.16667669573234+4.53824796677451i</v>
      </c>
      <c r="DU247" s="223" t="str">
        <f t="shared" ca="1" si="438"/>
        <v>4.36100208079613-7.27589240714689i</v>
      </c>
      <c r="DV247" s="223" t="str">
        <f t="shared" ca="1" si="439"/>
        <v>-0.624029376530421+8.45975985512078i</v>
      </c>
      <c r="DW247" s="223" t="str">
        <f t="shared" ca="1" si="440"/>
        <v>-3.2462056732424-7.83703376259761i</v>
      </c>
      <c r="DX247" s="223" t="str">
        <f t="shared" ca="1" si="441"/>
        <v>6.42320896456823+5.54069815696328i</v>
      </c>
      <c r="DY247" s="223" t="str">
        <f t="shared" ca="1" si="442"/>
        <v>-8.22852700437625-2.06113871618016i</v>
      </c>
      <c r="DZ247" s="223" t="str">
        <f t="shared" ca="1" si="443"/>
        <v>8.27663160213682-1.85857977810912i</v>
      </c>
      <c r="EA247" s="223" t="str">
        <f t="shared" ca="1" si="444"/>
        <v>-6.55724995376675+5.38139596321549i</v>
      </c>
      <c r="EB247" s="223" t="str">
        <f t="shared" ca="1" si="445"/>
        <v>3.43755841329863-7.75500751929009i</v>
      </c>
      <c r="EC247" s="223" t="str">
        <f t="shared" ca="1" si="446"/>
        <v>0.416228530691776+8.47252638115244i</v>
      </c>
      <c r="ED247" s="223" t="str">
        <f t="shared" ca="1" si="447"/>
        <v>-4.18112929022824-7.38072539304109i</v>
      </c>
      <c r="EE247" s="223" t="str">
        <f t="shared" ca="1" si="448"/>
        <v>7.05314404625306+4.71276018187761i</v>
      </c>
      <c r="EF247" s="223" t="str">
        <f t="shared" ca="1" si="449"/>
        <v>-8.41895003366293-1.03837844727865i</v>
      </c>
      <c r="EG247" s="223" t="str">
        <f t="shared" ca="1" si="450"/>
        <v>7.98687747498427-2.85775045598367i</v>
      </c>
      <c r="EH247" s="223" t="str">
        <f t="shared" ca="1" si="451"/>
        <v>-5.84919606899135+6.1436027553531i</v>
      </c>
      <c r="EI247" s="223" t="str">
        <f t="shared" ca="1" si="452"/>
        <v>2.46241066757661-8.11748009996272i</v>
      </c>
      <c r="EJ247" s="223" t="str">
        <f t="shared" ca="1" si="453"/>
        <v>1.45022597338628+8.35785822416256i</v>
      </c>
      <c r="EK247" s="223" t="str">
        <f t="shared" ca="1" si="454"/>
        <v>-5.05316483089071-6.81340404356995i</v>
      </c>
      <c r="EL247" s="223" t="str">
        <f t="shared" ca="1" si="455"/>
        <v>7.57699327640154+3.81393790700004i</v>
      </c>
      <c r="EM247" s="223" t="str">
        <f t="shared" ca="1" si="456"/>
        <v>-8.48274421806328+3.4335030803657E-12i</v>
      </c>
      <c r="EN247" s="223"/>
      <c r="EO247" s="223"/>
      <c r="EP247" s="223"/>
    </row>
    <row r="248" spans="1:146">
      <c r="A248" s="249">
        <f t="shared" si="323"/>
        <v>2.8906250000000021E-3</v>
      </c>
      <c r="B248" s="248">
        <v>148</v>
      </c>
      <c r="C248" s="247">
        <f t="shared" si="324"/>
        <v>29600</v>
      </c>
      <c r="N248" s="246">
        <f t="shared" ca="1" si="327"/>
        <v>24.482431691658377</v>
      </c>
      <c r="O248" s="223">
        <f t="shared" ca="1" si="328"/>
        <v>8.4824316916583768</v>
      </c>
      <c r="P248" s="223" t="str">
        <f t="shared" ca="1" si="329"/>
        <v>-7.4808368822559+3.9985906197972i</v>
      </c>
      <c r="Q248" s="223" t="str">
        <f t="shared" ca="1" si="330"/>
        <v>4.71258655150748-7.05288419004603i</v>
      </c>
      <c r="R248" s="223" t="str">
        <f t="shared" ca="1" si="331"/>
        <v>-0.831423697457147+8.44158646457862i</v>
      </c>
      <c r="S248" s="223" t="str">
        <f t="shared" ca="1" si="332"/>
        <v>-3.2460860745663-7.83674502584824i</v>
      </c>
      <c r="T248" s="223" t="str">
        <f t="shared" ca="1" si="333"/>
        <v>6.55700836758734+5.38119769856489i</v>
      </c>
      <c r="U248" s="223" t="str">
        <f t="shared" ca="1" si="334"/>
        <v>-8.31944414520443-1.65484033020536i</v>
      </c>
      <c r="V248" s="223" t="str">
        <f t="shared" ca="1" si="335"/>
        <v>8.11718103084106-2.46231994594617i</v>
      </c>
      <c r="W248" s="223" t="str">
        <f t="shared" ca="1" si="336"/>
        <v>-5.99798497012324+5.9979849701234i</v>
      </c>
      <c r="X248" s="223" t="str">
        <f t="shared" ca="1" si="337"/>
        <v>2.46231994594598-8.11718103084112i</v>
      </c>
      <c r="Y248" s="223" t="str">
        <f t="shared" ca="1" si="338"/>
        <v>1.65484033020559+8.31944414520438i</v>
      </c>
      <c r="Z248" s="223" t="str">
        <f t="shared" ca="1" si="339"/>
        <v>-5.38119769856505-6.5570083675872i</v>
      </c>
      <c r="AA248" s="223" t="str">
        <f t="shared" ca="1" si="340"/>
        <v>7.83674502584833+3.24608607456608i</v>
      </c>
      <c r="AB248" s="223" t="str">
        <f t="shared" ca="1" si="341"/>
        <v>-8.44158646457861+0.831423697457353i</v>
      </c>
      <c r="AC248" s="223" t="str">
        <f t="shared" ca="1" si="342"/>
        <v>7.0528841900459-4.71258655150767i</v>
      </c>
      <c r="AD248" s="223" t="str">
        <f t="shared" ca="1" si="343"/>
        <v>-3.99859061979702+7.48083688225601i</v>
      </c>
      <c r="AE248" s="223" t="str">
        <f t="shared" ca="1" si="344"/>
        <v>-2.36927393904117E-13-8.48243169165838i</v>
      </c>
      <c r="AF248" s="223" t="str">
        <f t="shared" ca="1" si="345"/>
        <v>3.99859061979738+7.48083688225581i</v>
      </c>
      <c r="AG248" s="223" t="str">
        <f t="shared" ca="1" si="346"/>
        <v>-7.05288419004613-4.71258655150733i</v>
      </c>
      <c r="AH248" s="223" t="str">
        <f t="shared" ca="1" si="347"/>
        <v>8.44158646457865+0.831423697456882i</v>
      </c>
      <c r="AI248" s="223" t="str">
        <f t="shared" ca="1" si="348"/>
        <v>-7.83674502584815+3.24608607456652i</v>
      </c>
      <c r="AJ248" s="223" t="str">
        <f t="shared" ca="1" si="349"/>
        <v>5.38119769856473-6.55700836758747i</v>
      </c>
      <c r="AK248" s="223" t="str">
        <f t="shared" ca="1" si="350"/>
        <v>-1.65484033020519+8.31944414520446i</v>
      </c>
      <c r="AL248" s="223" t="str">
        <f t="shared" ca="1" si="351"/>
        <v>-2.46231994594632-8.11718103084102i</v>
      </c>
      <c r="AM248" s="223" t="str">
        <f t="shared" ca="1" si="352"/>
        <v>5.99798497012357+5.99798497012307i</v>
      </c>
      <c r="AN248" s="223" t="str">
        <f t="shared" ca="1" si="353"/>
        <v>-8.11718103084119-2.46231994594575i</v>
      </c>
      <c r="AO248" s="223" t="str">
        <f t="shared" ca="1" si="354"/>
        <v>8.31944414520435-1.65484033020576i</v>
      </c>
      <c r="AP248" s="223" t="str">
        <f t="shared" ca="1" si="355"/>
        <v>-6.55700836758709+5.38119769856519i</v>
      </c>
      <c r="AQ248" s="223" t="str">
        <f t="shared" ca="1" si="356"/>
        <v>3.24608607456274-7.83674502584972i</v>
      </c>
      <c r="AR248" s="223" t="str">
        <f t="shared" ca="1" si="357"/>
        <v>3.24608607456274-7.83674502584972i</v>
      </c>
      <c r="AS248" s="223" t="str">
        <f t="shared" ca="1" si="358"/>
        <v>-4.71258655150782-7.0528841900458i</v>
      </c>
      <c r="AT248" s="223" t="str">
        <f t="shared" ca="1" si="359"/>
        <v>7.48083688225529+3.99859061979835i</v>
      </c>
      <c r="AU248" s="223" t="str">
        <f t="shared" ca="1" si="360"/>
        <v>-8.48243169165838-3.02188073984345E-12i</v>
      </c>
      <c r="AV248" s="223" t="str">
        <f t="shared" ca="1" si="361"/>
        <v>7.4808368822541-3.99859061980056i</v>
      </c>
      <c r="AW248" s="223" t="str">
        <f t="shared" ca="1" si="362"/>
        <v>-4.71258655150573+7.0528841900472i</v>
      </c>
      <c r="AX248" s="223" t="str">
        <f t="shared" ca="1" si="363"/>
        <v>0.831423697456765-8.44158646457867i</v>
      </c>
      <c r="AY248" s="223" t="str">
        <f t="shared" ca="1" si="364"/>
        <v>3.24608607456507+7.83674502584875i</v>
      </c>
      <c r="AZ248" s="223" t="str">
        <f t="shared" ca="1" si="365"/>
        <v>-6.55700836758548-5.38119769856715i</v>
      </c>
      <c r="BA248" s="223" t="str">
        <f t="shared" ca="1" si="366"/>
        <v>8.31944414520519+1.65484033020152i</v>
      </c>
      <c r="BB248" s="223" t="str">
        <f t="shared" ca="1" si="367"/>
        <v>-8.11718103084046+2.46231994594816i</v>
      </c>
      <c r="BC248" s="223" t="str">
        <f t="shared" ca="1" si="368"/>
        <v>5.9979849701229-5.99798497012374i</v>
      </c>
      <c r="BD248" s="223" t="str">
        <f t="shared" ca="1" si="369"/>
        <v>-2.46231994594725+8.11718103084074i</v>
      </c>
      <c r="BE248" s="223" t="str">
        <f t="shared" ca="1" si="370"/>
        <v>-1.65484033020269-8.31944414520496i</v>
      </c>
      <c r="BF248" s="223" t="str">
        <f t="shared" ca="1" si="371"/>
        <v>5.38119769856807+6.55700836758473i</v>
      </c>
      <c r="BG248" s="223" t="str">
        <f t="shared" ca="1" si="372"/>
        <v>-7.83674502584911-3.24608607456419i</v>
      </c>
      <c r="BH248" s="223" t="str">
        <f t="shared" ca="1" si="373"/>
        <v>8.44158646457856-0.831423697457825i</v>
      </c>
      <c r="BI248" s="223" t="str">
        <f t="shared" ca="1" si="374"/>
        <v>-7.05288419004667+4.71258655150652i</v>
      </c>
      <c r="BJ248" s="223" t="str">
        <f t="shared" ca="1" si="375"/>
        <v>3.99859061979963-7.4808368822546i</v>
      </c>
      <c r="BK248" s="223" t="str">
        <f t="shared" ca="1" si="376"/>
        <v>4.08597510496226E-12+8.48243169165838i</v>
      </c>
      <c r="BL248" s="223" t="str">
        <f t="shared" ca="1" si="377"/>
        <v>-3.99859061979918-7.48083688225484i</v>
      </c>
      <c r="BM248" s="223" t="str">
        <f t="shared" ca="1" si="378"/>
        <v>7.05288419004639+4.71258655150694i</v>
      </c>
      <c r="BN248" s="223" t="str">
        <f t="shared" ca="1" si="379"/>
        <v>-8.44158646457853-0.83142369745809i</v>
      </c>
      <c r="BO248" s="223" t="str">
        <f t="shared" ca="1" si="380"/>
        <v>7.83674502584931-3.24608607456373i</v>
      </c>
      <c r="BP248" s="223" t="str">
        <f t="shared" ca="1" si="381"/>
        <v>-5.38119769856175+6.55700836758991i</v>
      </c>
      <c r="BQ248" s="223" t="str">
        <f t="shared" ca="1" si="382"/>
        <v>1.65484033020319-8.31944414520486i</v>
      </c>
      <c r="BR248" s="223" t="str">
        <f t="shared" ca="1" si="383"/>
        <v>2.46231994594677+8.11718103084088i</v>
      </c>
      <c r="BS248" s="223" t="str">
        <f t="shared" ca="1" si="384"/>
        <v>-5.99798497012271-5.99798497012392i</v>
      </c>
      <c r="BT248" s="223" t="str">
        <f t="shared" ca="1" si="385"/>
        <v>8.11718103084032+2.46231994594864i</v>
      </c>
      <c r="BU248" s="223" t="str">
        <f t="shared" ca="1" si="386"/>
        <v>-8.3194441452036+1.65484033020954i</v>
      </c>
      <c r="BV248" s="223" t="str">
        <f t="shared" ca="1" si="387"/>
        <v>6.55700836758565-5.38119769856695i</v>
      </c>
      <c r="BW248" s="223" t="str">
        <f t="shared" ca="1" si="388"/>
        <v>-3.24608607456553+7.83674502584855i</v>
      </c>
      <c r="BX248" s="223" t="str">
        <f t="shared" ca="1" si="389"/>
        <v>-0.831423697456381-8.4415864645787i</v>
      </c>
      <c r="BY248" s="223" t="str">
        <f t="shared" ca="1" si="390"/>
        <v>4.71258655150531+7.05288419004748i</v>
      </c>
      <c r="BZ248" s="223" t="str">
        <f t="shared" ca="1" si="391"/>
        <v>-7.4808368822579-3.99859061979347i</v>
      </c>
      <c r="CA248" s="223" t="str">
        <f t="shared" ca="1" si="392"/>
        <v>8.48243169165838-2.63530603724142E-12i</v>
      </c>
      <c r="CB248" s="223" t="str">
        <f t="shared" ca="1" si="393"/>
        <v>-7.48083688225553+3.9985906197979i</v>
      </c>
      <c r="CC248" s="223" t="str">
        <f t="shared" ca="1" si="394"/>
        <v>4.71258655150815-7.05288419004559i</v>
      </c>
      <c r="CD248" s="223" t="str">
        <f t="shared" ca="1" si="395"/>
        <v>-0.831423697459772+8.44158646457837i</v>
      </c>
      <c r="CE248" s="223" t="str">
        <f t="shared" ca="1" si="396"/>
        <v>-3.24608607457018-7.83674502584663i</v>
      </c>
      <c r="CF248" s="223" t="str">
        <f t="shared" ca="1" si="397"/>
        <v>6.55700836758899+5.38119769856287i</v>
      </c>
      <c r="CG248" s="223" t="str">
        <f t="shared" ca="1" si="398"/>
        <v>-8.31944414520457-1.6548403302046i</v>
      </c>
      <c r="CH248" s="223" t="str">
        <f t="shared" ca="1" si="399"/>
        <v>8.11718103084138-2.46231994594515i</v>
      </c>
      <c r="CI248" s="223" t="str">
        <f t="shared" ca="1" si="400"/>
        <v>-5.99798497012512+5.99798497012151i</v>
      </c>
      <c r="CJ248" s="223" t="str">
        <f t="shared" ca="1" si="401"/>
        <v>2.46231994595003-8.11718103083989i</v>
      </c>
      <c r="CK248" s="223" t="str">
        <f t="shared" ca="1" si="402"/>
        <v>1.65484033020788+8.31944414520392i</v>
      </c>
      <c r="CL248" s="223" t="str">
        <f t="shared" ca="1" si="403"/>
        <v>-5.38119769856564-6.55700836758672i</v>
      </c>
      <c r="CM248" s="223" t="str">
        <f t="shared" ca="1" si="404"/>
        <v>7.836745025848+3.24608607456687i</v>
      </c>
      <c r="CN248" s="223" t="str">
        <f t="shared" ca="1" si="405"/>
        <v>-8.44158646457884+0.831423697454937i</v>
      </c>
      <c r="CO248" s="223" t="str">
        <f t="shared" ca="1" si="406"/>
        <v>7.05288419004815-4.7125865515043i</v>
      </c>
      <c r="CP248" s="223" t="str">
        <f t="shared" ca="1" si="407"/>
        <v>-3.99859061979475+7.48083688225722i</v>
      </c>
      <c r="CQ248" s="223" t="str">
        <f t="shared" ca="1" si="408"/>
        <v>-1.18463696952059E-12-8.48243169165838i</v>
      </c>
      <c r="CR248" s="223" t="str">
        <f t="shared" ca="1" si="409"/>
        <v>3.99859061979683+7.4808368822561i</v>
      </c>
      <c r="CS248" s="223" t="str">
        <f t="shared" ca="1" si="410"/>
        <v>-7.05288419004465-4.71258655150955i</v>
      </c>
      <c r="CT248" s="223" t="str">
        <f t="shared" ca="1" si="411"/>
        <v>8.44158646457907+0.831423697452579i</v>
      </c>
      <c r="CU248" s="223" t="str">
        <f t="shared" ca="1" si="412"/>
        <v>-7.8367450258471+3.24608607456906i</v>
      </c>
      <c r="CV248" s="223" t="str">
        <f t="shared" ca="1" si="413"/>
        <v>5.38119769856419-6.55700836758792i</v>
      </c>
      <c r="CW248" s="223" t="str">
        <f t="shared" ca="1" si="414"/>
        <v>-1.65484033020603+8.3194441452043i</v>
      </c>
      <c r="CX248" s="223" t="str">
        <f t="shared" ca="1" si="415"/>
        <v>-2.46231994594399-8.11718103084172i</v>
      </c>
      <c r="CY248" s="223" t="str">
        <f t="shared" ca="1" si="416"/>
        <v>5.99798497012066+5.99798497012597i</v>
      </c>
      <c r="CZ248" s="223" t="str">
        <f t="shared" ca="1" si="417"/>
        <v>-8.11718103084193-2.46231994594334i</v>
      </c>
      <c r="DA248" s="223" t="str">
        <f t="shared" ca="1" si="418"/>
        <v>8.31944414520416-1.65484033020669i</v>
      </c>
      <c r="DB248" s="223" t="str">
        <f t="shared" ca="1" si="419"/>
        <v>-6.55700836758748+5.3811976985647i</v>
      </c>
      <c r="DC248" s="223" t="str">
        <f t="shared" ca="1" si="420"/>
        <v>3.24608607456843-7.83674502584736i</v>
      </c>
      <c r="DD248" s="223" t="str">
        <f t="shared" ca="1" si="421"/>
        <v>0.831423697453254+8.44158646457901i</v>
      </c>
      <c r="DE248" s="223" t="str">
        <f t="shared" ca="1" si="422"/>
        <v>-4.71258655151011-7.05288419004427i</v>
      </c>
      <c r="DF248" s="223" t="str">
        <f t="shared" ca="1" si="423"/>
        <v>7.48083688225642+3.99859061979624i</v>
      </c>
      <c r="DG248" s="223" t="str">
        <f t="shared" ca="1" si="424"/>
        <v>-8.48243169165838-5.07117307003818E-13i</v>
      </c>
      <c r="DH248" s="223" t="str">
        <f t="shared" ca="1" si="425"/>
        <v>7.4808368822569-3.99859061979534i</v>
      </c>
      <c r="DI248" s="223" t="str">
        <f t="shared" ca="1" si="426"/>
        <v>-4.71258655151055+7.05288419004398i</v>
      </c>
      <c r="DJ248" s="223" t="str">
        <f t="shared" ca="1" si="427"/>
        <v>0.831423697454263-8.44158646457891i</v>
      </c>
      <c r="DK248" s="223" t="str">
        <f t="shared" ca="1" si="428"/>
        <v>3.2460860745675+7.83674502584774i</v>
      </c>
      <c r="DL248" s="223" t="str">
        <f t="shared" ca="1" si="429"/>
        <v>-6.55700836758715-5.38119769856512i</v>
      </c>
      <c r="DM248" s="223" t="str">
        <f t="shared" ca="1" si="430"/>
        <v>8.31944414520406+1.65484033020721i</v>
      </c>
      <c r="DN248" s="223" t="str">
        <f t="shared" ca="1" si="431"/>
        <v>-8.11718103084222+2.46231994594237i</v>
      </c>
      <c r="DO248" s="223" t="str">
        <f t="shared" ca="1" si="432"/>
        <v>5.99798497012103-5.9979849701256i</v>
      </c>
      <c r="DP248" s="223" t="str">
        <f t="shared" ca="1" si="433"/>
        <v>-2.46231994594496+8.11718103084144i</v>
      </c>
      <c r="DQ248" s="223" t="str">
        <f t="shared" ca="1" si="434"/>
        <v>-1.65484033020503-8.31944414520449i</v>
      </c>
      <c r="DR248" s="223" t="str">
        <f t="shared" ca="1" si="435"/>
        <v>5.3811976985634+6.55700836758856i</v>
      </c>
      <c r="DS248" s="223" t="str">
        <f t="shared" ca="1" si="436"/>
        <v>-7.83674502584689-3.24608607456955i</v>
      </c>
      <c r="DT248" s="223" t="str">
        <f t="shared" ca="1" si="437"/>
        <v>8.44158646457833-0.831423697460207i</v>
      </c>
      <c r="DU248" s="223" t="str">
        <f t="shared" ca="1" si="438"/>
        <v>-7.05288419004521+4.71258655150871i</v>
      </c>
      <c r="DV248" s="223" t="str">
        <f t="shared" ca="1" si="439"/>
        <v>3.99859061979731-7.48083688225585i</v>
      </c>
      <c r="DW248" s="223" t="str">
        <f t="shared" ca="1" si="440"/>
        <v>-1.71670116592109E-12+8.48243169165838i</v>
      </c>
      <c r="DX248" s="223" t="str">
        <f t="shared" ca="1" si="441"/>
        <v>-3.99859061979386-7.48083688225769i</v>
      </c>
      <c r="DY248" s="223" t="str">
        <f t="shared" ca="1" si="442"/>
        <v>7.05288419004785+4.71258655150474i</v>
      </c>
      <c r="DZ248" s="223" t="str">
        <f t="shared" ca="1" si="443"/>
        <v>-8.44158646457879-0.831423697455467i</v>
      </c>
      <c r="EA248" s="223" t="str">
        <f t="shared" ca="1" si="444"/>
        <v>7.83674502584839-3.24608607456594i</v>
      </c>
      <c r="EB248" s="223" t="str">
        <f t="shared" ca="1" si="445"/>
        <v>-5.38119769856643+6.55700836758608i</v>
      </c>
      <c r="EC248" s="223" t="str">
        <f t="shared" ca="1" si="446"/>
        <v>1.65484033020888-8.31944414520373i</v>
      </c>
      <c r="ED248" s="223" t="str">
        <f t="shared" ca="1" si="447"/>
        <v>2.46231994594906+8.11718103084019i</v>
      </c>
      <c r="EE248" s="223" t="str">
        <f t="shared" ca="1" si="448"/>
        <v>-5.99798497012441-5.99798497012223i</v>
      </c>
      <c r="EF248" s="223" t="str">
        <f t="shared" ca="1" si="449"/>
        <v>8.11718103084108+2.46231994594612i</v>
      </c>
      <c r="EG248" s="223" t="str">
        <f t="shared" ca="1" si="450"/>
        <v>-8.31944414520473+1.65484033020385i</v>
      </c>
      <c r="EH248" s="223" t="str">
        <f t="shared" ca="1" si="451"/>
        <v>6.55700836758963-5.38119769856209i</v>
      </c>
      <c r="EI248" s="223" t="str">
        <f t="shared" ca="1" si="452"/>
        <v>-3.2460860745631+7.83674502584956i</v>
      </c>
      <c r="EJ248" s="223" t="str">
        <f t="shared" ca="1" si="453"/>
        <v>-0.831423697459003-8.44158646457844i</v>
      </c>
      <c r="EK248" s="223" t="str">
        <f t="shared" ca="1" si="454"/>
        <v>4.7125865515073+7.05288419004615i</v>
      </c>
      <c r="EL248" s="223" t="str">
        <f t="shared" ca="1" si="455"/>
        <v>-7.48083688225505-3.99859061979879i</v>
      </c>
      <c r="EM248" s="223" t="str">
        <f t="shared" ca="1" si="456"/>
        <v>8.48243169165838+3.40845544244549E-12i</v>
      </c>
      <c r="EN248" s="223"/>
      <c r="EO248" s="223"/>
      <c r="EP248" s="223"/>
    </row>
    <row r="249" spans="1:146">
      <c r="A249" s="249">
        <f t="shared" si="323"/>
        <v>2.9101562500000022E-3</v>
      </c>
      <c r="B249" s="248">
        <v>149</v>
      </c>
      <c r="C249" s="247">
        <f t="shared" si="324"/>
        <v>29800</v>
      </c>
      <c r="N249" s="246">
        <f t="shared" ca="1" si="327"/>
        <v>24.482096941016685</v>
      </c>
      <c r="O249" s="223">
        <f t="shared" ca="1" si="328"/>
        <v>8.4820969410166871</v>
      </c>
      <c r="P249" s="223" t="str">
        <f t="shared" ca="1" si="329"/>
        <v>-7.38016220570161+4.18081024854491i</v>
      </c>
      <c r="Q249" s="223" t="str">
        <f t="shared" ca="1" si="330"/>
        <v>4.3606693138896-7.27533721910581i</v>
      </c>
      <c r="R249" s="223" t="str">
        <f t="shared" ca="1" si="331"/>
        <v>-0.208161079383041+8.47954229200107i</v>
      </c>
      <c r="S249" s="223" t="str">
        <f t="shared" ca="1" si="332"/>
        <v>-3.99843281943722-7.48054165854666i</v>
      </c>
      <c r="T249" s="223" t="str">
        <f t="shared" ca="1" si="333"/>
        <v>7.16612984141139+4.53790167509586i</v>
      </c>
      <c r="U249" s="223" t="str">
        <f t="shared" ca="1" si="334"/>
        <v>-8.47187988377926-0.416196770315506i</v>
      </c>
      <c r="V249" s="223" t="str">
        <f t="shared" ca="1" si="335"/>
        <v>7.57641511281217-3.81364688390993i</v>
      </c>
      <c r="W249" s="223" t="str">
        <f t="shared" ca="1" si="336"/>
        <v>-4.71240057401585+7.05260585505951i</v>
      </c>
      <c r="X249" s="223" t="str">
        <f t="shared" ca="1" si="337"/>
        <v>0.623981759876148-8.45911433189944i</v>
      </c>
      <c r="Y249" s="223" t="str">
        <f t="shared" ca="1" si="338"/>
        <v>3.62656375010122+7.66772481791414i</v>
      </c>
      <c r="Z249" s="223" t="str">
        <f t="shared" ca="1" si="339"/>
        <v>-6.93483364265448-4.88406089903804i</v>
      </c>
      <c r="AA249" s="223" t="str">
        <f t="shared" ca="1" si="340"/>
        <v>8.44125332585275+0.831390886156791i</v>
      </c>
      <c r="AB249" s="223" t="str">
        <f t="shared" ca="1" si="341"/>
        <v>-7.7544157723005+3.43729610989539i</v>
      </c>
      <c r="AC249" s="223" t="str">
        <f t="shared" ca="1" si="342"/>
        <v>5.05277924840077-6.81288414577374i</v>
      </c>
      <c r="AD249" s="223" t="str">
        <f t="shared" ca="1" si="343"/>
        <v>-1.03829921365532+8.41830762444135i</v>
      </c>
      <c r="AE249" s="223" t="str">
        <f t="shared" ca="1" si="344"/>
        <v>-3.24595797104168-7.83643575658191i</v>
      </c>
      <c r="AF249" s="223" t="str">
        <f t="shared" ca="1" si="345"/>
        <v>6.68683082223325+5.21845399248054i</v>
      </c>
      <c r="AG249" s="223" t="str">
        <f t="shared" ca="1" si="346"/>
        <v>-8.39029104929778-1.24458210853211i</v>
      </c>
      <c r="AH249" s="223" t="str">
        <f t="shared" ca="1" si="347"/>
        <v>7.91373536498674-3.05266458848052i</v>
      </c>
      <c r="AI249" s="223" t="str">
        <f t="shared" ca="1" si="348"/>
        <v>-5.3809853350058+6.55674960184215i</v>
      </c>
      <c r="AJ249" s="223" t="str">
        <f t="shared" ca="1" si="349"/>
        <v>1.45011531368452-8.35722047655931i</v>
      </c>
      <c r="AK249" s="223" t="str">
        <f t="shared" ca="1" si="350"/>
        <v>2.85753239491762+7.98626803512135i</v>
      </c>
      <c r="AL249" s="223" t="str">
        <f t="shared" ca="1" si="351"/>
        <v>-6.42271884066352-5.54027537317329i</v>
      </c>
      <c r="AM249" s="223" t="str">
        <f t="shared" ca="1" si="352"/>
        <v>8.31911582670235+1.6547750235954i</v>
      </c>
      <c r="AN249" s="223" t="str">
        <f t="shared" ca="1" si="353"/>
        <v>-8.0539900760174+2.66067893069004i</v>
      </c>
      <c r="AO249" s="223" t="str">
        <f t="shared" ca="1" si="354"/>
        <v>5.69622815662013-6.28481927381629i</v>
      </c>
      <c r="AP249" s="223" t="str">
        <f t="shared" ca="1" si="355"/>
        <v>-1.85843795890797+8.27600005254318i</v>
      </c>
      <c r="AQ249" s="223" t="str">
        <f t="shared" ca="1" si="356"/>
        <v>-2.4622227729615-8.11686069445044i</v>
      </c>
      <c r="AR249" s="223" t="str">
        <f t="shared" ca="1" si="357"/>
        <v>-2.4622227729615-8.11686069445044i</v>
      </c>
      <c r="AS249" s="223" t="str">
        <f t="shared" ca="1" si="358"/>
        <v>-8.2278991254119-2.06098144068567i</v>
      </c>
      <c r="AT249" s="223" t="str">
        <f t="shared" ca="1" si="359"/>
        <v>8.17484201950957-2.26228346430444i</v>
      </c>
      <c r="AU249" s="223" t="str">
        <f t="shared" ca="1" si="360"/>
        <v>-5.9977482656734+5.99774826567575i</v>
      </c>
      <c r="AV249" s="223" t="str">
        <f t="shared" ca="1" si="361"/>
        <v>2.26228346430938-8.17484201950821i</v>
      </c>
      <c r="AW249" s="223" t="str">
        <f t="shared" ca="1" si="362"/>
        <v>2.060981440689+8.22789912541107i</v>
      </c>
      <c r="AX249" s="223" t="str">
        <f t="shared" ca="1" si="363"/>
        <v>-5.84874974522186-6.14313396684232i</v>
      </c>
      <c r="AY249" s="223" t="str">
        <f t="shared" ca="1" si="364"/>
        <v>8.11686069444895+2.4622227729664i</v>
      </c>
      <c r="AZ249" s="223" t="str">
        <f t="shared" ca="1" si="365"/>
        <v>-8.27600005254259+1.8584379589106i</v>
      </c>
      <c r="BA249" s="223" t="str">
        <f t="shared" ca="1" si="366"/>
        <v>6.28481927381616-5.69622815662026i</v>
      </c>
      <c r="BB249" s="223" t="str">
        <f t="shared" ca="1" si="367"/>
        <v>-2.66067893069319+8.05399007601635i</v>
      </c>
      <c r="BC249" s="223" t="str">
        <f t="shared" ca="1" si="368"/>
        <v>-1.65477502359711-8.31911582670201i</v>
      </c>
      <c r="BD249" s="223" t="str">
        <f t="shared" ca="1" si="369"/>
        <v>5.54027537317269+6.42271884066404i</v>
      </c>
      <c r="BE249" s="223" t="str">
        <f t="shared" ca="1" si="370"/>
        <v>-7.98626803511995-2.85753239492153i</v>
      </c>
      <c r="BF249" s="223" t="str">
        <f t="shared" ca="1" si="371"/>
        <v>8.35722047655916-1.45011531368541i</v>
      </c>
      <c r="BG249" s="223" t="str">
        <f t="shared" ca="1" si="372"/>
        <v>-6.55674960184319+5.38098533500453i</v>
      </c>
      <c r="BH249" s="223" t="str">
        <f t="shared" ca="1" si="373"/>
        <v>3.05266458847731-7.91373536498797i</v>
      </c>
      <c r="BI249" s="223" t="str">
        <f t="shared" ca="1" si="374"/>
        <v>1.24458210853205+8.39029104929779i</v>
      </c>
      <c r="BJ249" s="223" t="str">
        <f t="shared" ca="1" si="375"/>
        <v>-5.21845399247854-6.68683082223481i</v>
      </c>
      <c r="BK249" s="223" t="str">
        <f t="shared" ca="1" si="376"/>
        <v>7.83643575658286+3.2459579710394i</v>
      </c>
      <c r="BL249" s="223" t="str">
        <f t="shared" ca="1" si="377"/>
        <v>-8.41830762444146+1.03829921365442i</v>
      </c>
      <c r="BM249" s="223" t="str">
        <f t="shared" ca="1" si="378"/>
        <v>6.81288414577579-5.05277924839801i</v>
      </c>
      <c r="BN249" s="223" t="str">
        <f t="shared" ca="1" si="379"/>
        <v>-3.43729610989368+7.75441577230125i</v>
      </c>
      <c r="BO249" s="223" t="str">
        <f t="shared" ca="1" si="380"/>
        <v>-0.831390886155229-8.4412533258529i</v>
      </c>
      <c r="BP249" s="223" t="str">
        <f t="shared" ca="1" si="381"/>
        <v>4.88406089904089+6.93483364265247i</v>
      </c>
      <c r="BQ249" s="223" t="str">
        <f t="shared" ca="1" si="382"/>
        <v>-7.66772481791456-3.62656375010034i</v>
      </c>
      <c r="BR249" s="223" t="str">
        <f t="shared" ca="1" si="383"/>
        <v>8.45911433189962-0.623981759873681i</v>
      </c>
      <c r="BS249" s="223" t="str">
        <f t="shared" ca="1" si="384"/>
        <v>-7.05260585505808+4.71240057401801i</v>
      </c>
      <c r="BT249" s="223" t="str">
        <f t="shared" ca="1" si="385"/>
        <v>3.81364688390988-7.5764151128122i</v>
      </c>
      <c r="BU249" s="223" t="str">
        <f t="shared" ca="1" si="386"/>
        <v>0.416196770312164+8.47187988377942i</v>
      </c>
      <c r="BV249" s="223" t="str">
        <f t="shared" ca="1" si="387"/>
        <v>-4.53790167509731-7.16612984141047i</v>
      </c>
      <c r="BW249" s="223" t="str">
        <f t="shared" ca="1" si="388"/>
        <v>7.48054165854626+3.99843281943797i</v>
      </c>
      <c r="BX249" s="223" t="str">
        <f t="shared" ca="1" si="389"/>
        <v>-8.47954229200117+0.208161079378807i</v>
      </c>
      <c r="BY249" s="223" t="str">
        <f t="shared" ca="1" si="390"/>
        <v>7.27533721910523-4.36066931389058i</v>
      </c>
      <c r="BZ249" s="223" t="str">
        <f t="shared" ca="1" si="391"/>
        <v>-4.18081024854664+7.38016220570063i</v>
      </c>
      <c r="CA249" s="223" t="str">
        <f t="shared" ca="1" si="392"/>
        <v>-3.3127078372525E-12-8.48209694101669i</v>
      </c>
      <c r="CB249" s="223" t="str">
        <f t="shared" ca="1" si="393"/>
        <v>4.18081024854507+7.38016220570153i</v>
      </c>
      <c r="CC249" s="223" t="str">
        <f t="shared" ca="1" si="394"/>
        <v>-7.27533721910429-4.36066931389213i</v>
      </c>
      <c r="CD249" s="223" t="str">
        <f t="shared" ca="1" si="395"/>
        <v>8.47954229200114+0.208161079380378i</v>
      </c>
      <c r="CE249" s="223" t="str">
        <f t="shared" ca="1" si="396"/>
        <v>-7.480541658547+3.99843281943659i</v>
      </c>
      <c r="CF249" s="223" t="str">
        <f t="shared" ca="1" si="397"/>
        <v>4.53790167509863-7.16612984140963i</v>
      </c>
      <c r="CG249" s="223" t="str">
        <f t="shared" ca="1" si="398"/>
        <v>-0.416196770313733+8.47187988377934i</v>
      </c>
      <c r="CH249" s="223" t="str">
        <f t="shared" ca="1" si="399"/>
        <v>-3.81364688390848-7.57641511281291i</v>
      </c>
      <c r="CI249" s="223" t="str">
        <f t="shared" ca="1" si="400"/>
        <v>7.05260585506189+4.7124005740123i</v>
      </c>
      <c r="CJ249" s="223" t="str">
        <f t="shared" ca="1" si="401"/>
        <v>-8.45911433189953-0.623981759875008i</v>
      </c>
      <c r="CK249" s="223" t="str">
        <f t="shared" ca="1" si="402"/>
        <v>7.66772481791523-3.62656375009893i</v>
      </c>
      <c r="CL249" s="223" t="str">
        <f t="shared" ca="1" si="403"/>
        <v>-4.88406089903529+6.93483364265642i</v>
      </c>
      <c r="CM249" s="223" t="str">
        <f t="shared" ca="1" si="404"/>
        <v>0.831390886156553-8.44125332585277i</v>
      </c>
      <c r="CN249" s="223" t="str">
        <f t="shared" ca="1" si="405"/>
        <v>3.43729610989225+7.75441577230189i</v>
      </c>
      <c r="CO249" s="223" t="str">
        <f t="shared" ca="1" si="406"/>
        <v>-6.81288414577471-5.05277924839946i</v>
      </c>
      <c r="CP249" s="223" t="str">
        <f t="shared" ca="1" si="407"/>
        <v>8.41830762444127+1.03829921365598i</v>
      </c>
      <c r="CQ249" s="223" t="str">
        <f t="shared" ca="1" si="408"/>
        <v>-7.83643575658023+3.24595797104574i</v>
      </c>
      <c r="CR249" s="223" t="str">
        <f t="shared" ca="1" si="409"/>
        <v>5.21845399247997-6.68683082223369i</v>
      </c>
      <c r="CS249" s="223" t="str">
        <f t="shared" ca="1" si="410"/>
        <v>-1.2445821085336+8.39029104929756i</v>
      </c>
      <c r="CT249" s="223" t="str">
        <f t="shared" ca="1" si="411"/>
        <v>-3.05266458848372-7.9137353649855i</v>
      </c>
      <c r="CU249" s="223" t="str">
        <f t="shared" ca="1" si="412"/>
        <v>6.55674960184204+5.38098533500593i</v>
      </c>
      <c r="CV249" s="223" t="str">
        <f t="shared" ca="1" si="413"/>
        <v>-8.35722047655889-1.45011531368697i</v>
      </c>
      <c r="CW249" s="223" t="str">
        <f t="shared" ca="1" si="414"/>
        <v>7.98626803512048-2.85753239492006i</v>
      </c>
      <c r="CX249" s="223" t="str">
        <f t="shared" ca="1" si="415"/>
        <v>-5.54027537317407+6.42271884066285i</v>
      </c>
      <c r="CY249" s="223" t="str">
        <f t="shared" ca="1" si="416"/>
        <v>1.65477502359865-8.3191158267017i</v>
      </c>
      <c r="CZ249" s="223" t="str">
        <f t="shared" ca="1" si="417"/>
        <v>2.6606789306917+8.05399007601685i</v>
      </c>
      <c r="DA249" s="223" t="str">
        <f t="shared" ca="1" si="418"/>
        <v>-6.28481927381527-5.69622815662125i</v>
      </c>
      <c r="DB249" s="223" t="str">
        <f t="shared" ca="1" si="419"/>
        <v>8.27600005254414+1.85843795890367i</v>
      </c>
      <c r="DC249" s="223" t="str">
        <f t="shared" ca="1" si="420"/>
        <v>-8.11686069444947+2.46222277296467i</v>
      </c>
      <c r="DD249" s="223" t="str">
        <f t="shared" ca="1" si="421"/>
        <v>5.84874974522291-6.14313396684132i</v>
      </c>
      <c r="DE249" s="223" t="str">
        <f t="shared" ca="1" si="422"/>
        <v>-2.06098144068223+8.22789912541276i</v>
      </c>
      <c r="DF249" s="223" t="str">
        <f t="shared" ca="1" si="423"/>
        <v>-2.26228346430764-8.17484201950869i</v>
      </c>
      <c r="DG249" s="223" t="str">
        <f t="shared" ca="1" si="424"/>
        <v>5.99774826567228+5.99774826567686i</v>
      </c>
      <c r="DH249" s="223" t="str">
        <f t="shared" ca="1" si="425"/>
        <v>-8.17484201950915-2.26228346430596i</v>
      </c>
      <c r="DI249" s="223" t="str">
        <f t="shared" ca="1" si="426"/>
        <v>8.22789912541234-2.06098144068391i</v>
      </c>
      <c r="DJ249" s="223" t="str">
        <f t="shared" ca="1" si="427"/>
        <v>-6.14313396684012+5.84874974522417i</v>
      </c>
      <c r="DK249" s="223" t="str">
        <f t="shared" ca="1" si="428"/>
        <v>2.462222772963-8.11686069444998i</v>
      </c>
      <c r="DL249" s="223" t="str">
        <f t="shared" ca="1" si="429"/>
        <v>1.85843795890537+8.27600005254376i</v>
      </c>
      <c r="DM249" s="223" t="str">
        <f t="shared" ca="1" si="430"/>
        <v>-5.6962281566229-6.28481927381378i</v>
      </c>
      <c r="DN249" s="223" t="str">
        <f t="shared" ca="1" si="431"/>
        <v>8.0539900760174+2.66067893069005i</v>
      </c>
      <c r="DO249" s="223" t="str">
        <f t="shared" ca="1" si="432"/>
        <v>-8.31911582670296+1.65477502359232i</v>
      </c>
      <c r="DP249" s="223" t="str">
        <f t="shared" ca="1" si="433"/>
        <v>6.42271884066172-5.54027537317538i</v>
      </c>
      <c r="DQ249" s="223" t="str">
        <f t="shared" ca="1" si="434"/>
        <v>-2.85753239491841+7.98626803512107i</v>
      </c>
      <c r="DR249" s="223" t="str">
        <f t="shared" ca="1" si="435"/>
        <v>-1.4501153136806-8.35722047656i</v>
      </c>
      <c r="DS249" s="223" t="str">
        <f t="shared" ca="1" si="436"/>
        <v>5.38098533500728+6.55674960184093i</v>
      </c>
      <c r="DT249" s="223" t="str">
        <f t="shared" ca="1" si="437"/>
        <v>-7.91373536498613-3.0526645884821i</v>
      </c>
      <c r="DU249" s="223" t="str">
        <f t="shared" ca="1" si="438"/>
        <v>8.3902910492973-1.24458210853532i</v>
      </c>
      <c r="DV249" s="223" t="str">
        <f t="shared" ca="1" si="439"/>
        <v>-6.68683082223262+5.21845399248134i</v>
      </c>
      <c r="DW249" s="223" t="str">
        <f t="shared" ca="1" si="440"/>
        <v>3.24595797104413-7.8364357565809i</v>
      </c>
      <c r="DX249" s="223" t="str">
        <f t="shared" ca="1" si="441"/>
        <v>1.03829921365771+8.41830762444105i</v>
      </c>
      <c r="DY249" s="223" t="str">
        <f t="shared" ca="1" si="442"/>
        <v>-5.05277924840086-6.81288414577367i</v>
      </c>
      <c r="DZ249" s="223" t="str">
        <f t="shared" ca="1" si="443"/>
        <v>7.75441577229907+3.43729610989858i</v>
      </c>
      <c r="EA249" s="223" t="str">
        <f t="shared" ca="1" si="444"/>
        <v>-8.4412533258526+0.831390886158286i</v>
      </c>
      <c r="EB249" s="223" t="str">
        <f t="shared" ca="1" si="445"/>
        <v>6.93483364265542-4.8840608990367i</v>
      </c>
      <c r="EC249" s="223" t="str">
        <f t="shared" ca="1" si="446"/>
        <v>-3.6265637501052+7.66772481791226i</v>
      </c>
      <c r="ED249" s="223" t="str">
        <f t="shared" ca="1" si="447"/>
        <v>-0.623981759877226-8.45911433189936i</v>
      </c>
      <c r="EE249" s="223" t="str">
        <f t="shared" ca="1" si="448"/>
        <v>4.71240057401375+7.05260585506092i</v>
      </c>
      <c r="EF249" s="223" t="str">
        <f t="shared" ca="1" si="449"/>
        <v>-7.57641511281369-3.81364688390692i</v>
      </c>
      <c r="EG249" s="223" t="str">
        <f t="shared" ca="1" si="450"/>
        <v>8.47187988377925-0.416196770315713i</v>
      </c>
      <c r="EH249" s="223" t="str">
        <f t="shared" ca="1" si="451"/>
        <v>-7.16612984141322+4.53790167509298i</v>
      </c>
      <c r="EI249" s="223" t="str">
        <f t="shared" ca="1" si="452"/>
        <v>3.99843281943505-7.48054165854782i</v>
      </c>
      <c r="EJ249" s="223" t="str">
        <f t="shared" ca="1" si="453"/>
        <v>0.208161079382359+8.47954229200109i</v>
      </c>
      <c r="EK249" s="223" t="str">
        <f t="shared" ca="1" si="454"/>
        <v>-4.36066931388619-7.27533721910785i</v>
      </c>
      <c r="EL249" s="223" t="str">
        <f t="shared" ca="1" si="455"/>
        <v>7.38016220570226+4.18081024854376i</v>
      </c>
      <c r="EM249" s="223" t="str">
        <f t="shared" ca="1" si="456"/>
        <v>-8.48209694101669-1.57115794251022E-12i</v>
      </c>
      <c r="EN249" s="223"/>
      <c r="EO249" s="223"/>
      <c r="EP249" s="223"/>
    </row>
    <row r="250" spans="1:146">
      <c r="A250" s="249">
        <f t="shared" si="323"/>
        <v>2.9296875000000022E-3</v>
      </c>
      <c r="B250" s="248">
        <v>150</v>
      </c>
      <c r="C250" s="247">
        <f t="shared" si="324"/>
        <v>30000</v>
      </c>
      <c r="N250" s="246">
        <f t="shared" ca="1" si="327"/>
        <v>24.481738634762007</v>
      </c>
      <c r="O250" s="223">
        <f t="shared" ca="1" si="328"/>
        <v>8.4817386347620065</v>
      </c>
      <c r="P250" s="223" t="str">
        <f t="shared" ca="1" si="329"/>
        <v>-7.27502988958001+4.36048510766083i</v>
      </c>
      <c r="Q250" s="223" t="str">
        <f t="shared" ca="1" si="330"/>
        <v>3.99826391503779-7.48022566064161i</v>
      </c>
      <c r="R250" s="223" t="str">
        <f t="shared" ca="1" si="331"/>
        <v>0.416179189060641+8.47152200912016i</v>
      </c>
      <c r="S250" s="223" t="str">
        <f t="shared" ca="1" si="332"/>
        <v>-4.71220150972639-7.05230793429688i</v>
      </c>
      <c r="T250" s="223" t="str">
        <f t="shared" ca="1" si="333"/>
        <v>7.66740091289633+3.62641055443686i</v>
      </c>
      <c r="U250" s="223" t="str">
        <f t="shared" ca="1" si="334"/>
        <v>-8.44089674494067+0.831355766001843i</v>
      </c>
      <c r="V250" s="223" t="str">
        <f t="shared" ca="1" si="335"/>
        <v>6.81259635149107-5.05256580561451i</v>
      </c>
      <c r="W250" s="223" t="str">
        <f t="shared" ca="1" si="336"/>
        <v>-3.24582085317441+7.8361047247668i</v>
      </c>
      <c r="X250" s="223" t="str">
        <f t="shared" ca="1" si="337"/>
        <v>-1.24452953408544-8.38993662116726i</v>
      </c>
      <c r="Y250" s="223" t="str">
        <f t="shared" ca="1" si="338"/>
        <v>5.38075802792442+6.55647262736155i</v>
      </c>
      <c r="Z250" s="223" t="str">
        <f t="shared" ca="1" si="339"/>
        <v>-7.98593067399363-2.85741168517632i</v>
      </c>
      <c r="AA250" s="223" t="str">
        <f t="shared" ca="1" si="340"/>
        <v>8.31876440520191-1.65470512151263i</v>
      </c>
      <c r="AB250" s="223" t="str">
        <f t="shared" ca="1" si="341"/>
        <v>-6.28455378639358+5.69598753284631i</v>
      </c>
      <c r="AC250" s="223" t="str">
        <f t="shared" ca="1" si="342"/>
        <v>2.46211876214896-8.11651781674189i</v>
      </c>
      <c r="AD250" s="223" t="str">
        <f t="shared" ca="1" si="343"/>
        <v>2.06089437936706+8.22755155714674i</v>
      </c>
      <c r="AE250" s="223" t="str">
        <f t="shared" ca="1" si="344"/>
        <v>-5.997494904892-5.99749490489229i</v>
      </c>
      <c r="AF250" s="223" t="str">
        <f t="shared" ca="1" si="345"/>
        <v>8.22755155714685+2.06089437936664i</v>
      </c>
      <c r="AG250" s="223" t="str">
        <f t="shared" ca="1" si="346"/>
        <v>-8.11651781674199+2.46211876214862i</v>
      </c>
      <c r="AH250" s="223" t="str">
        <f t="shared" ca="1" si="347"/>
        <v>5.69598753284658-6.28455378639334i</v>
      </c>
      <c r="AI250" s="223" t="str">
        <f t="shared" ca="1" si="348"/>
        <v>-1.65470512151215+8.31876440520201i</v>
      </c>
      <c r="AJ250" s="223" t="str">
        <f t="shared" ca="1" si="349"/>
        <v>-2.85741168517598-7.98593067399375i</v>
      </c>
      <c r="AK250" s="223" t="str">
        <f t="shared" ca="1" si="350"/>
        <v>6.55647262736133+5.3807580279247i</v>
      </c>
      <c r="AL250" s="223" t="str">
        <f t="shared" ca="1" si="351"/>
        <v>-8.38993662116734-1.24452953408495i</v>
      </c>
      <c r="AM250" s="223" t="str">
        <f t="shared" ca="1" si="352"/>
        <v>7.83610472476695-3.24582085317405i</v>
      </c>
      <c r="AN250" s="223" t="str">
        <f t="shared" ca="1" si="353"/>
        <v>-5.05256580561415+6.81259635149134i</v>
      </c>
      <c r="AO250" s="223" t="str">
        <f t="shared" ca="1" si="354"/>
        <v>0.831355766002227-8.44089674494063i</v>
      </c>
      <c r="AP250" s="223" t="str">
        <f t="shared" ca="1" si="355"/>
        <v>3.62641055443651+7.66740091289649i</v>
      </c>
      <c r="AQ250" s="223" t="str">
        <f t="shared" ca="1" si="356"/>
        <v>-7.05230793429666-4.71220150972673i</v>
      </c>
      <c r="AR250" s="223" t="str">
        <f t="shared" ca="1" si="357"/>
        <v>-7.05230793429666-4.71220150972673i</v>
      </c>
      <c r="AS250" s="223" t="str">
        <f t="shared" ca="1" si="358"/>
        <v>-7.48022566064228+3.99826391503653i</v>
      </c>
      <c r="AT250" s="223" t="str">
        <f t="shared" ca="1" si="359"/>
        <v>4.36048510765872-7.27502988958128i</v>
      </c>
      <c r="AU250" s="223" t="str">
        <f t="shared" ca="1" si="360"/>
        <v>-2.10309114612693E-12+8.48173863476201i</v>
      </c>
      <c r="AV250" s="223" t="str">
        <f t="shared" ca="1" si="361"/>
        <v>-4.36048510766235-7.2750298895791i</v>
      </c>
      <c r="AW250" s="223" t="str">
        <f t="shared" ca="1" si="362"/>
        <v>7.48022566064029+3.99826391504025i</v>
      </c>
      <c r="AX250" s="223" t="str">
        <f t="shared" ca="1" si="363"/>
        <v>-8.4715220091201+0.416179189061896i</v>
      </c>
      <c r="AY250" s="223" t="str">
        <f t="shared" ca="1" si="364"/>
        <v>7.05230793429892-4.71220150972333i</v>
      </c>
      <c r="AZ250" s="223" t="str">
        <f t="shared" ca="1" si="365"/>
        <v>-3.6264105544365+7.6674009128965i</v>
      </c>
      <c r="BA250" s="223" t="str">
        <f t="shared" ca="1" si="366"/>
        <v>-0.831355765998161-8.44089674494103i</v>
      </c>
      <c r="BB250" s="223" t="str">
        <f t="shared" ca="1" si="367"/>
        <v>5.05256580561416+6.81259635149133i</v>
      </c>
      <c r="BC250" s="223" t="str">
        <f t="shared" ca="1" si="368"/>
        <v>-7.83610472476829-3.24582085317081i</v>
      </c>
      <c r="BD250" s="223" t="str">
        <f t="shared" ca="1" si="369"/>
        <v>8.38993662116746-1.24452953408413i</v>
      </c>
      <c r="BE250" s="223" t="str">
        <f t="shared" ca="1" si="370"/>
        <v>-6.55647262735964+5.38075802792676i</v>
      </c>
      <c r="BF250" s="223" t="str">
        <f t="shared" ca="1" si="371"/>
        <v>2.85741168517756-7.98593067399318i</v>
      </c>
      <c r="BG250" s="223" t="str">
        <f t="shared" ca="1" si="372"/>
        <v>1.65470512151476+8.31876440520149i</v>
      </c>
      <c r="BH250" s="223" t="str">
        <f t="shared" ca="1" si="373"/>
        <v>-5.69598753284471-6.28455378639504i</v>
      </c>
      <c r="BI250" s="223" t="str">
        <f t="shared" ca="1" si="374"/>
        <v>8.11651781674252+2.46211876214688i</v>
      </c>
      <c r="BJ250" s="223" t="str">
        <f t="shared" ca="1" si="375"/>
        <v>-8.22755155714747+2.06089437936414i</v>
      </c>
      <c r="BK250" s="223" t="str">
        <f t="shared" ca="1" si="376"/>
        <v>5.99749490489135-5.99749490489294i</v>
      </c>
      <c r="BL250" s="223" t="str">
        <f t="shared" ca="1" si="377"/>
        <v>-2.06089437937038+8.2275515571459i</v>
      </c>
      <c r="BM250" s="223" t="str">
        <f t="shared" ca="1" si="378"/>
        <v>-2.46211876214903-8.11651781674187i</v>
      </c>
      <c r="BN250" s="223" t="str">
        <f t="shared" ca="1" si="379"/>
        <v>6.28455378639071+5.69598753284948i</v>
      </c>
      <c r="BO250" s="223" t="str">
        <f t="shared" ca="1" si="380"/>
        <v>-8.31876440520193-1.65470512151256i</v>
      </c>
      <c r="BP250" s="223" t="str">
        <f t="shared" ca="1" si="381"/>
        <v>7.98593067399243-2.85741168517968i</v>
      </c>
      <c r="BQ250" s="223" t="str">
        <f t="shared" ca="1" si="382"/>
        <v>-5.38075802792502+6.55647262736106i</v>
      </c>
      <c r="BR250" s="223" t="str">
        <f t="shared" ca="1" si="383"/>
        <v>1.24452953408191-8.38993662116779i</v>
      </c>
      <c r="BS250" s="223" t="str">
        <f t="shared" ca="1" si="384"/>
        <v>3.24582085317289+7.83610472476743i</v>
      </c>
      <c r="BT250" s="223" t="str">
        <f t="shared" ca="1" si="385"/>
        <v>-6.81259635149268-5.05256580561235i</v>
      </c>
      <c r="BU250" s="223" t="str">
        <f t="shared" ca="1" si="386"/>
        <v>8.44089674494042+0.83135576600432i</v>
      </c>
      <c r="BV250" s="223" t="str">
        <f t="shared" ca="1" si="387"/>
        <v>-7.66740091289554+3.62641055443853i</v>
      </c>
      <c r="BW250" s="223" t="str">
        <f t="shared" ca="1" si="388"/>
        <v>4.71220150972848-7.05230793429549i</v>
      </c>
      <c r="BX250" s="223" t="str">
        <f t="shared" ca="1" si="389"/>
        <v>-0.41617918905965+8.47152200912021i</v>
      </c>
      <c r="BY250" s="223" t="str">
        <f t="shared" ca="1" si="390"/>
        <v>-3.99826391503468-7.48022566064327i</v>
      </c>
      <c r="BZ250" s="223" t="str">
        <f t="shared" ca="1" si="391"/>
        <v>7.27502988958026+4.36048510766042i</v>
      </c>
      <c r="CA250" s="223" t="str">
        <f t="shared" ca="1" si="392"/>
        <v>-8.48173863476201-4.20618229225384E-12i</v>
      </c>
      <c r="CB250" s="223" t="str">
        <f t="shared" ca="1" si="393"/>
        <v>7.27502988958012-4.36048510766064i</v>
      </c>
      <c r="CC250" s="223" t="str">
        <f t="shared" ca="1" si="394"/>
        <v>-3.99826391503466+7.48022566064328i</v>
      </c>
      <c r="CD250" s="223" t="str">
        <f t="shared" ca="1" si="395"/>
        <v>-0.416179189059916-8.47152200912019i</v>
      </c>
      <c r="CE250" s="223" t="str">
        <f t="shared" ca="1" si="396"/>
        <v>4.7122015097285+7.05230793429547i</v>
      </c>
      <c r="CF250" s="223" t="str">
        <f t="shared" ca="1" si="397"/>
        <v>-7.66740091289565-3.62641055443828i</v>
      </c>
      <c r="CG250" s="223" t="str">
        <f t="shared" ca="1" si="398"/>
        <v>8.44089674494042-0.831355766004345i</v>
      </c>
      <c r="CH250" s="223" t="str">
        <f t="shared" ca="1" si="399"/>
        <v>-6.81259635149266+5.05256580561237i</v>
      </c>
      <c r="CI250" s="223" t="str">
        <f t="shared" ca="1" si="400"/>
        <v>3.24582085317287-7.83610472476744i</v>
      </c>
      <c r="CJ250" s="223" t="str">
        <f t="shared" ca="1" si="401"/>
        <v>1.24452953408192+8.38993662116779i</v>
      </c>
      <c r="CK250" s="223" t="str">
        <f t="shared" ca="1" si="402"/>
        <v>-5.38075802792504-6.55647262736105i</v>
      </c>
      <c r="CL250" s="223" t="str">
        <f t="shared" ca="1" si="403"/>
        <v>7.98593067399243+2.85741168517965i</v>
      </c>
      <c r="CM250" s="223" t="str">
        <f t="shared" ca="1" si="404"/>
        <v>-8.31876440520192+1.65470512151258i</v>
      </c>
      <c r="CN250" s="223" t="str">
        <f t="shared" ca="1" si="405"/>
        <v>6.28455378639653-5.69598753284306i</v>
      </c>
      <c r="CO250" s="223" t="str">
        <f t="shared" ca="1" si="406"/>
        <v>-2.46211876214901+8.11651781674187i</v>
      </c>
      <c r="CP250" s="223" t="str">
        <f t="shared" ca="1" si="407"/>
        <v>-2.06089437937041-8.2275515571459i</v>
      </c>
      <c r="CQ250" s="223" t="str">
        <f t="shared" ca="1" si="408"/>
        <v>5.99749490489137+5.99749490489292i</v>
      </c>
      <c r="CR250" s="223" t="str">
        <f t="shared" ca="1" si="409"/>
        <v>-8.22755155714747-2.06089437936411i</v>
      </c>
      <c r="CS250" s="223" t="str">
        <f t="shared" ca="1" si="410"/>
        <v>8.11651781674251-2.4621187621469i</v>
      </c>
      <c r="CT250" s="223" t="str">
        <f t="shared" ca="1" si="411"/>
        <v>-5.69598753284469+6.28455378639505i</v>
      </c>
      <c r="CU250" s="223" t="str">
        <f t="shared" ca="1" si="412"/>
        <v>1.65470512151474-8.31876440520149i</v>
      </c>
      <c r="CV250" s="223" t="str">
        <f t="shared" ca="1" si="413"/>
        <v>2.85741168517759+7.98593067399317i</v>
      </c>
      <c r="CW250" s="223" t="str">
        <f t="shared" ca="1" si="414"/>
        <v>-6.55647262735965-5.38075802792674i</v>
      </c>
      <c r="CX250" s="223" t="str">
        <f t="shared" ca="1" si="415"/>
        <v>8.38993662116746+1.2445295340841i</v>
      </c>
      <c r="CY250" s="223" t="str">
        <f t="shared" ca="1" si="416"/>
        <v>-7.83610472476829+3.24582085317084i</v>
      </c>
      <c r="CZ250" s="223" t="str">
        <f t="shared" ca="1" si="417"/>
        <v>5.05256580561413-6.81259635149135i</v>
      </c>
      <c r="DA250" s="223" t="str">
        <f t="shared" ca="1" si="418"/>
        <v>-0.831355766006533+8.44089674494021i</v>
      </c>
      <c r="DB250" s="223" t="str">
        <f t="shared" ca="1" si="419"/>
        <v>-3.62641055443652-7.66740091289649i</v>
      </c>
      <c r="DC250" s="223" t="str">
        <f t="shared" ca="1" si="420"/>
        <v>7.05230793429908+4.71220150972311i</v>
      </c>
      <c r="DD250" s="223" t="str">
        <f t="shared" ca="1" si="421"/>
        <v>-8.4715220091201-0.416179189061871i</v>
      </c>
      <c r="DE250" s="223" t="str">
        <f t="shared" ca="1" si="422"/>
        <v>7.48022566064023-3.99826391504038i</v>
      </c>
      <c r="DF250" s="223" t="str">
        <f t="shared" ca="1" si="423"/>
        <v>-4.36048510766232+7.27502988957912i</v>
      </c>
      <c r="DG250" s="223" t="str">
        <f t="shared" ca="1" si="424"/>
        <v>-2.24855220005445E-12-8.48173863476201i</v>
      </c>
      <c r="DH250" s="223" t="str">
        <f t="shared" ca="1" si="425"/>
        <v>4.36048510765874+7.27502988958127i</v>
      </c>
      <c r="DI250" s="223" t="str">
        <f t="shared" ca="1" si="426"/>
        <v>-7.48022566064235-3.99826391503641i</v>
      </c>
      <c r="DJ250" s="223" t="str">
        <f t="shared" ca="1" si="427"/>
        <v>8.4715220091203-0.416179189057695i</v>
      </c>
      <c r="DK250" s="223" t="str">
        <f t="shared" ca="1" si="428"/>
        <v>-7.05230793429657+4.71220150972685i</v>
      </c>
      <c r="DL250" s="223" t="str">
        <f t="shared" ca="1" si="429"/>
        <v>3.62641055444029-7.6674009128947i</v>
      </c>
      <c r="DM250" s="223" t="str">
        <f t="shared" ca="1" si="430"/>
        <v>0.831355766002372+8.44089674494062i</v>
      </c>
      <c r="DN250" s="223" t="str">
        <f t="shared" ca="1" si="431"/>
        <v>-5.05256580561774-6.81259635148867i</v>
      </c>
      <c r="DO250" s="223" t="str">
        <f t="shared" ca="1" si="432"/>
        <v>7.83610472476668+3.2458208531747i</v>
      </c>
      <c r="DP250" s="223" t="str">
        <f t="shared" ca="1" si="433"/>
        <v>-8.3899366211668+1.24452953408855i</v>
      </c>
      <c r="DQ250" s="223" t="str">
        <f t="shared" ca="1" si="434"/>
        <v>6.55647262736231-5.38075802792351i</v>
      </c>
      <c r="DR250" s="223" t="str">
        <f t="shared" ca="1" si="435"/>
        <v>-2.85741168517335+7.98593067399469i</v>
      </c>
      <c r="DS250" s="223" t="str">
        <f t="shared" ca="1" si="436"/>
        <v>-1.65470512151064-8.31876440520231i</v>
      </c>
      <c r="DT250" s="223" t="str">
        <f t="shared" ca="1" si="437"/>
        <v>5.69598753284802+6.28455378639202i</v>
      </c>
      <c r="DU250" s="223" t="str">
        <f t="shared" ca="1" si="438"/>
        <v>-8.1165178167413-2.46211876215091i</v>
      </c>
      <c r="DV250" s="223" t="str">
        <f t="shared" ca="1" si="439"/>
        <v>8.22755155714638-2.06089437936848i</v>
      </c>
      <c r="DW250" s="223" t="str">
        <f t="shared" ca="1" si="440"/>
        <v>-5.99749490489432+5.99749490488997i</v>
      </c>
      <c r="DX250" s="223" t="str">
        <f t="shared" ca="1" si="441"/>
        <v>2.06089437936604-8.227551557147i</v>
      </c>
      <c r="DY250" s="223" t="str">
        <f t="shared" ca="1" si="442"/>
        <v>2.46211876214501+8.11651781674309i</v>
      </c>
      <c r="DZ250" s="223" t="str">
        <f t="shared" ca="1" si="443"/>
        <v>-6.28455378639372-5.69598753284616i</v>
      </c>
      <c r="EA250" s="223" t="str">
        <f t="shared" ca="1" si="444"/>
        <v>8.3187644052028+1.65470512150817i</v>
      </c>
      <c r="EB250" s="223" t="str">
        <f t="shared" ca="1" si="445"/>
        <v>-7.98593067399384+2.85741168517572i</v>
      </c>
      <c r="EC250" s="223" t="str">
        <f t="shared" ca="1" si="446"/>
        <v>5.38075802792157-6.5564726273639i</v>
      </c>
      <c r="ED250" s="223" t="str">
        <f t="shared" ca="1" si="447"/>
        <v>-1.24452953408606+8.38993662116717i</v>
      </c>
      <c r="EE250" s="223" t="str">
        <f t="shared" ca="1" si="448"/>
        <v>-3.24582085317702-7.83610472476572i</v>
      </c>
      <c r="EF250" s="223" t="str">
        <f t="shared" ca="1" si="449"/>
        <v>6.81259635149017+5.05256580561572i</v>
      </c>
      <c r="EG250" s="223" t="str">
        <f t="shared" ca="1" si="450"/>
        <v>-8.44089674494086-0.83135576599987i</v>
      </c>
      <c r="EH250" s="223" t="str">
        <f t="shared" ca="1" si="451"/>
        <v>7.66740091289734-3.62641055443473i</v>
      </c>
      <c r="EI250" s="223" t="str">
        <f t="shared" ca="1" si="452"/>
        <v>-4.71220150972477+7.05230793429797i</v>
      </c>
      <c r="EJ250" s="223" t="str">
        <f t="shared" ca="1" si="453"/>
        <v>0.416179189063852-8.47152200912001i</v>
      </c>
      <c r="EK250" s="223" t="str">
        <f t="shared" ca="1" si="454"/>
        <v>3.99826391503863+7.48022566064116i</v>
      </c>
      <c r="EL250" s="223" t="str">
        <f t="shared" ca="1" si="455"/>
        <v>-7.27502988957809-4.36048510766403i</v>
      </c>
      <c r="EM250" s="223" t="str">
        <f t="shared" ca="1" si="456"/>
        <v>8.48173863476201-2.65993809398454E-13i</v>
      </c>
      <c r="EN250" s="223"/>
      <c r="EO250" s="223"/>
      <c r="EP250" s="223"/>
    </row>
    <row r="251" spans="1:146">
      <c r="A251" s="249">
        <f t="shared" si="323"/>
        <v>2.9492187500000022E-3</v>
      </c>
      <c r="B251" s="248">
        <v>151</v>
      </c>
      <c r="C251" s="247">
        <f t="shared" si="324"/>
        <v>30200</v>
      </c>
      <c r="N251" s="246">
        <f t="shared" ca="1" si="327"/>
        <v>24.481355298242633</v>
      </c>
      <c r="O251" s="223">
        <f t="shared" ca="1" si="328"/>
        <v>8.4813552982426348</v>
      </c>
      <c r="P251" s="223" t="str">
        <f t="shared" ca="1" si="329"/>
        <v>-7.16550326186978+4.53750489797664i</v>
      </c>
      <c r="Q251" s="223" t="str">
        <f t="shared" ca="1" si="330"/>
        <v>3.62624665695554-7.66705438078714i</v>
      </c>
      <c r="R251" s="223" t="str">
        <f t="shared" ca="1" si="331"/>
        <v>1.03820842866209+8.41757155916619i</v>
      </c>
      <c r="S251" s="223" t="str">
        <f t="shared" ca="1" si="332"/>
        <v>-5.38051484181064-6.55617630422519i</v>
      </c>
      <c r="T251" s="223" t="str">
        <f t="shared" ca="1" si="333"/>
        <v>8.05328586530332+2.66044629089447i</v>
      </c>
      <c r="U251" s="223" t="str">
        <f t="shared" ca="1" si="334"/>
        <v>-8.2271797087424+2.06080123619088i</v>
      </c>
      <c r="V251" s="223" t="str">
        <f t="shared" ca="1" si="335"/>
        <v>5.84823835245862-6.1425968342274i</v>
      </c>
      <c r="W251" s="223" t="str">
        <f t="shared" ca="1" si="336"/>
        <v>-1.65463033626714+8.31838843438637i</v>
      </c>
      <c r="X251" s="223" t="str">
        <f t="shared" ca="1" si="337"/>
        <v>-3.05239767492739-7.91304341761918i</v>
      </c>
      <c r="Y251" s="223" t="str">
        <f t="shared" ca="1" si="338"/>
        <v>6.81228845271181+5.05233745231629i</v>
      </c>
      <c r="Z251" s="223" t="str">
        <f t="shared" ca="1" si="339"/>
        <v>-8.45837469863862-0.623927201248935i</v>
      </c>
      <c r="AA251" s="223" t="str">
        <f t="shared" ca="1" si="340"/>
        <v>7.47988758801382-3.99808321145336i</v>
      </c>
      <c r="AB251" s="223" t="str">
        <f t="shared" ca="1" si="341"/>
        <v>-4.18044469416246+7.37951691197177i</v>
      </c>
      <c r="AC251" s="223" t="str">
        <f t="shared" ca="1" si="342"/>
        <v>-0.416160379629031-8.47113913434642i</v>
      </c>
      <c r="AD251" s="223" t="str">
        <f t="shared" ca="1" si="343"/>
        <v>4.88363385505298+6.93422728678609i</v>
      </c>
      <c r="AE251" s="223" t="str">
        <f t="shared" ca="1" si="344"/>
        <v>-7.83575056800238-3.2456741566397i</v>
      </c>
      <c r="AF251" s="223" t="str">
        <f t="shared" ca="1" si="345"/>
        <v>8.3564897525154-1.44998852103512i</v>
      </c>
      <c r="AG251" s="223" t="str">
        <f t="shared" ca="1" si="346"/>
        <v>-6.28426975276792+5.69573009977427i</v>
      </c>
      <c r="AH251" s="223" t="str">
        <f t="shared" ca="1" si="347"/>
        <v>2.26208565871841-8.17412724195366i</v>
      </c>
      <c r="AI251" s="223" t="str">
        <f t="shared" ca="1" si="348"/>
        <v>2.46200748543095+8.11615098656441i</v>
      </c>
      <c r="AJ251" s="223" t="str">
        <f t="shared" ca="1" si="349"/>
        <v>-6.42215726219403-5.53979095225415i</v>
      </c>
      <c r="AK251" s="223" t="str">
        <f t="shared" ca="1" si="350"/>
        <v>8.38955743368695+1.24447328693561i</v>
      </c>
      <c r="AL251" s="223" t="str">
        <f t="shared" ca="1" si="351"/>
        <v>-7.75373775524126+3.43699556560299i</v>
      </c>
      <c r="AM251" s="223" t="str">
        <f t="shared" ca="1" si="352"/>
        <v>4.7119885393669-7.05198920162981i</v>
      </c>
      <c r="AN251" s="223" t="str">
        <f t="shared" ca="1" si="353"/>
        <v>-0.208142878558494+8.47880087259595i</v>
      </c>
      <c r="AO251" s="223" t="str">
        <f t="shared" ca="1" si="354"/>
        <v>-4.36028803330393-7.27470109088029i</v>
      </c>
      <c r="AP251" s="223" t="str">
        <f t="shared" ca="1" si="355"/>
        <v>7.57575265946308+3.81331343291717i</v>
      </c>
      <c r="AQ251" s="223" t="str">
        <f t="shared" ca="1" si="356"/>
        <v>-8.44051525429127+0.831318192453873i</v>
      </c>
      <c r="AR251" s="223" t="str">
        <f t="shared" ca="1" si="357"/>
        <v>-8.44051525429127+0.831318192453873i</v>
      </c>
      <c r="AS251" s="223" t="str">
        <f t="shared" ca="1" si="358"/>
        <v>-2.8572825429945+7.98556974576814i</v>
      </c>
      <c r="AT251" s="223" t="str">
        <f t="shared" ca="1" si="359"/>
        <v>-1.85827546405611-8.27527643010888i</v>
      </c>
      <c r="AU251" s="223" t="str">
        <f t="shared" ca="1" si="360"/>
        <v>5.99722384504164+5.997223845038i</v>
      </c>
      <c r="AV251" s="223" t="str">
        <f t="shared" ca="1" si="361"/>
        <v>-8.27527643010816-1.85827546405932i</v>
      </c>
      <c r="AW251" s="223" t="str">
        <f t="shared" ca="1" si="362"/>
        <v>7.98556974576924-2.85728254299141i</v>
      </c>
      <c r="AX251" s="223" t="str">
        <f t="shared" ca="1" si="363"/>
        <v>-5.21799771041604+6.68624615080251i</v>
      </c>
      <c r="AY251" s="223" t="str">
        <f t="shared" ca="1" si="364"/>
        <v>0.831318192448748-8.44051525429178i</v>
      </c>
      <c r="AZ251" s="223" t="str">
        <f t="shared" ca="1" si="365"/>
        <v>3.81331343291424+7.57575265946456i</v>
      </c>
      <c r="BA251" s="223" t="str">
        <f t="shared" ca="1" si="366"/>
        <v>-7.27470109088033-4.36028803330386i</v>
      </c>
      <c r="BB251" s="223" t="str">
        <f t="shared" ca="1" si="367"/>
        <v>8.47880087259588-0.208142878561112i</v>
      </c>
      <c r="BC251" s="223" t="str">
        <f t="shared" ca="1" si="368"/>
        <v>-7.05198920163164+4.71198853936416i</v>
      </c>
      <c r="BD251" s="223" t="str">
        <f t="shared" ca="1" si="369"/>
        <v>3.43699556560356-7.75373775524101i</v>
      </c>
      <c r="BE251" s="223" t="str">
        <f t="shared" ca="1" si="370"/>
        <v>1.24447328693749+8.38955743368668i</v>
      </c>
      <c r="BF251" s="223" t="str">
        <f t="shared" ca="1" si="371"/>
        <v>-5.53979095225111-6.42215726219665i</v>
      </c>
      <c r="BG251" s="223" t="str">
        <f t="shared" ca="1" si="372"/>
        <v>8.11615098656398+2.46200748543236i</v>
      </c>
      <c r="BH251" s="223" t="str">
        <f t="shared" ca="1" si="373"/>
        <v>-8.17412724195338+2.26208565871942i</v>
      </c>
      <c r="BI251" s="223" t="str">
        <f t="shared" ca="1" si="374"/>
        <v>5.69573009977162-6.28426975277033i</v>
      </c>
      <c r="BJ251" s="223" t="str">
        <f t="shared" ca="1" si="375"/>
        <v>-1.44998852103764+8.35648975251496i</v>
      </c>
      <c r="BK251" s="223" t="str">
        <f t="shared" ca="1" si="376"/>
        <v>-3.24567415663889-7.83575056800271i</v>
      </c>
      <c r="BL251" s="223" t="str">
        <f t="shared" ca="1" si="377"/>
        <v>6.93422728678718+4.88363385505143i</v>
      </c>
      <c r="BM251" s="223" t="str">
        <f t="shared" ca="1" si="378"/>
        <v>-8.47113913434621-0.416160379633278i</v>
      </c>
      <c r="BN251" s="223" t="str">
        <f t="shared" ca="1" si="379"/>
        <v>7.37951691197261-4.18044469416096i</v>
      </c>
      <c r="BO251" s="223" t="str">
        <f t="shared" ca="1" si="380"/>
        <v>-3.99808321145264+7.47988758801421i</v>
      </c>
      <c r="BP251" s="223" t="str">
        <f t="shared" ca="1" si="381"/>
        <v>-0.623927201252328-8.45837469863838i</v>
      </c>
      <c r="BQ251" s="223" t="str">
        <f t="shared" ca="1" si="382"/>
        <v>5.05233745231427+6.81228845271329i</v>
      </c>
      <c r="BR251" s="223" t="str">
        <f t="shared" ca="1" si="383"/>
        <v>-7.9130434176192-3.05239767492737i</v>
      </c>
      <c r="BS251" s="223" t="str">
        <f t="shared" ca="1" si="384"/>
        <v>8.31838843438587-1.65463033626964i</v>
      </c>
      <c r="BT251" s="223" t="str">
        <f t="shared" ca="1" si="385"/>
        <v>-6.14259683422971+5.8482383524562i</v>
      </c>
      <c r="BU251" s="223" t="str">
        <f t="shared" ca="1" si="386"/>
        <v>2.06080123619164-8.2271797087422i</v>
      </c>
      <c r="BV251" s="223" t="str">
        <f t="shared" ca="1" si="387"/>
        <v>2.66044629089533+8.05328586530304i</v>
      </c>
      <c r="BW251" s="223" t="str">
        <f t="shared" ca="1" si="388"/>
        <v>-6.55617630422737-5.38051484180798i</v>
      </c>
      <c r="BX251" s="223" t="str">
        <f t="shared" ca="1" si="389"/>
        <v>8.41757155916588+1.03820842866455i</v>
      </c>
      <c r="BY251" s="223" t="str">
        <f t="shared" ca="1" si="390"/>
        <v>-7.66705438078703+3.62624665695575i</v>
      </c>
      <c r="BZ251" s="223" t="str">
        <f t="shared" ca="1" si="391"/>
        <v>4.53750489797436-7.16550326187122i</v>
      </c>
      <c r="CA251" s="223" t="str">
        <f t="shared" ca="1" si="392"/>
        <v>-3.28749101468254E-12+8.48135529824263i</v>
      </c>
      <c r="CB251" s="223" t="str">
        <f t="shared" ca="1" si="393"/>
        <v>-4.53750489797593-7.16550326187022i</v>
      </c>
      <c r="CC251" s="223" t="str">
        <f t="shared" ca="1" si="394"/>
        <v>7.66705438078783+3.62624665695407i</v>
      </c>
      <c r="CD251" s="223" t="str">
        <f t="shared" ca="1" si="395"/>
        <v>-8.41757155916565+1.03820842866639i</v>
      </c>
      <c r="CE251" s="223" t="str">
        <f t="shared" ca="1" si="396"/>
        <v>6.55617630422619-5.38051484180943i</v>
      </c>
      <c r="CF251" s="223" t="str">
        <f t="shared" ca="1" si="397"/>
        <v>-2.66044629089356+8.05328586530362i</v>
      </c>
      <c r="CG251" s="223" t="str">
        <f t="shared" ca="1" si="398"/>
        <v>-2.06080123619345-8.22717970874175i</v>
      </c>
      <c r="CH251" s="223" t="str">
        <f t="shared" ca="1" si="399"/>
        <v>6.14259683422517+5.84823835246096i</v>
      </c>
      <c r="CI251" s="223" t="str">
        <f t="shared" ca="1" si="400"/>
        <v>-8.31838843438619-1.65463033626805i</v>
      </c>
      <c r="CJ251" s="223" t="str">
        <f t="shared" ca="1" si="401"/>
        <v>7.91304341761853-3.0523976749291i</v>
      </c>
      <c r="CK251" s="223" t="str">
        <f t="shared" ca="1" si="402"/>
        <v>-5.05233745231956+6.81228845270938i</v>
      </c>
      <c r="CL251" s="223" t="str">
        <f t="shared" ca="1" si="403"/>
        <v>0.623927201250711-8.4583746986385i</v>
      </c>
      <c r="CM251" s="223" t="str">
        <f t="shared" ca="1" si="404"/>
        <v>3.99808321145429+7.47988758801332i</v>
      </c>
      <c r="CN251" s="223" t="str">
        <f t="shared" ca="1" si="405"/>
        <v>-7.37951691197342-4.18044469415956i</v>
      </c>
      <c r="CO251" s="223" t="str">
        <f t="shared" ca="1" si="406"/>
        <v>8.47113913434655-0.416160379626471i</v>
      </c>
      <c r="CP251" s="223" t="str">
        <f t="shared" ca="1" si="407"/>
        <v>-6.93422728678597+4.88363385505316i</v>
      </c>
      <c r="CQ251" s="223" t="str">
        <f t="shared" ca="1" si="408"/>
        <v>3.24567415663739-7.83575056800333i</v>
      </c>
      <c r="CR251" s="223" t="str">
        <f t="shared" ca="1" si="409"/>
        <v>1.44998852103093+8.35648975251612i</v>
      </c>
      <c r="CS251" s="223" t="str">
        <f t="shared" ca="1" si="410"/>
        <v>-5.69573009977318-6.28426975276891i</v>
      </c>
      <c r="CT251" s="223" t="str">
        <f t="shared" ca="1" si="411"/>
        <v>8.17412724195388+2.26208565871763i</v>
      </c>
      <c r="CU251" s="223" t="str">
        <f t="shared" ca="1" si="412"/>
        <v>-8.11615098656337+2.46200748543437i</v>
      </c>
      <c r="CV251" s="223" t="str">
        <f t="shared" ca="1" si="413"/>
        <v>5.53979095225591-6.42215726219251i</v>
      </c>
      <c r="CW251" s="223" t="str">
        <f t="shared" ca="1" si="414"/>
        <v>-1.24447328693565+8.38955743368695i</v>
      </c>
      <c r="CX251" s="223" t="str">
        <f t="shared" ca="1" si="415"/>
        <v>-3.43699556560549-7.75373775524015i</v>
      </c>
      <c r="CY251" s="223" t="str">
        <f t="shared" ca="1" si="416"/>
        <v>7.05198920162812+4.71198853936943i</v>
      </c>
      <c r="CZ251" s="223" t="str">
        <f t="shared" ca="1" si="417"/>
        <v>-8.47880087259593-0.20814287855925i</v>
      </c>
      <c r="DA251" s="223" t="str">
        <f t="shared" ca="1" si="418"/>
        <v>7.27470109087926-4.36028803330566i</v>
      </c>
      <c r="DB251" s="223" t="str">
        <f t="shared" ca="1" si="419"/>
        <v>-3.81331343291256+7.5757526594654i</v>
      </c>
      <c r="DC251" s="223" t="str">
        <f t="shared" ca="1" si="420"/>
        <v>-0.831318192450601-8.44051525429159i</v>
      </c>
      <c r="DD251" s="223" t="str">
        <f t="shared" ca="1" si="421"/>
        <v>5.2179977104177+6.68624615080121i</v>
      </c>
      <c r="DE251" s="223" t="str">
        <f t="shared" ca="1" si="422"/>
        <v>-7.98556974576987-2.85728254298965i</v>
      </c>
      <c r="DF251" s="223" t="str">
        <f t="shared" ca="1" si="423"/>
        <v>8.2752764301096-1.85827546405291i</v>
      </c>
      <c r="DG251" s="223" t="str">
        <f t="shared" ca="1" si="424"/>
        <v>-5.99722384504049+5.99722384503915i</v>
      </c>
      <c r="DH251" s="223" t="str">
        <f t="shared" ca="1" si="425"/>
        <v>1.8582754640543-8.27527643010928i</v>
      </c>
      <c r="DI251" s="223" t="str">
        <f t="shared" ca="1" si="426"/>
        <v>2.85728254298831+7.98556974577035i</v>
      </c>
      <c r="DJ251" s="223" t="str">
        <f t="shared" ca="1" si="427"/>
        <v>-6.68624615080034-5.21799771041882i</v>
      </c>
      <c r="DK251" s="223" t="str">
        <f t="shared" ca="1" si="428"/>
        <v>8.44051525429145+0.83131819245202i</v>
      </c>
      <c r="DL251" s="223" t="str">
        <f t="shared" ca="1" si="429"/>
        <v>-7.57575265946235+3.81331343291861i</v>
      </c>
      <c r="DM251" s="223" t="str">
        <f t="shared" ca="1" si="430"/>
        <v>4.36028803330688-7.27470109087852i</v>
      </c>
      <c r="DN251" s="223" t="str">
        <f t="shared" ca="1" si="431"/>
        <v>0.208142878557825+8.47880087259596i</v>
      </c>
      <c r="DO251" s="223" t="str">
        <f t="shared" ca="1" si="432"/>
        <v>-4.71198853936824-7.0519892016289i</v>
      </c>
      <c r="DP251" s="223" t="str">
        <f t="shared" ca="1" si="433"/>
        <v>7.75373775523958+3.43699556560679i</v>
      </c>
      <c r="DQ251" s="223" t="str">
        <f t="shared" ca="1" si="434"/>
        <v>-8.38955743368716+1.24447328693424i</v>
      </c>
      <c r="DR251" s="223" t="str">
        <f t="shared" ca="1" si="435"/>
        <v>6.42215726219344-5.53979095225483i</v>
      </c>
      <c r="DS251" s="223" t="str">
        <f t="shared" ca="1" si="436"/>
        <v>-2.46200748542743+8.11615098656547i</v>
      </c>
      <c r="DT251" s="223" t="str">
        <f t="shared" ca="1" si="437"/>
        <v>-2.26208565871625-8.17412724195426i</v>
      </c>
      <c r="DU251" s="223" t="str">
        <f t="shared" ca="1" si="438"/>
        <v>6.28426975276795+5.69573009977423i</v>
      </c>
      <c r="DV251" s="223" t="str">
        <f t="shared" ca="1" si="439"/>
        <v>-8.35648975251588-1.44998852103233i</v>
      </c>
      <c r="DW251" s="223" t="str">
        <f t="shared" ca="1" si="440"/>
        <v>7.83575056800388-3.24567415663608i</v>
      </c>
      <c r="DX251" s="223" t="str">
        <f t="shared" ca="1" si="441"/>
        <v>-4.88363385505432+6.93422728678515i</v>
      </c>
      <c r="DY251" s="223" t="str">
        <f t="shared" ca="1" si="442"/>
        <v>0.416160379627894-8.47113913434648i</v>
      </c>
      <c r="DZ251" s="223" t="str">
        <f t="shared" ca="1" si="443"/>
        <v>4.18044469416544+7.37951691197008i</v>
      </c>
      <c r="EA251" s="223" t="str">
        <f t="shared" ca="1" si="444"/>
        <v>-7.47988758801265-3.99808321145554i</v>
      </c>
      <c r="EB251" s="223" t="str">
        <f t="shared" ca="1" si="445"/>
        <v>8.4583746986386-0.62392720124929i</v>
      </c>
      <c r="EC251" s="223" t="str">
        <f t="shared" ca="1" si="446"/>
        <v>-6.81228845271023+5.05233745231841i</v>
      </c>
      <c r="ED251" s="223" t="str">
        <f t="shared" ca="1" si="447"/>
        <v>3.05239767493043-7.91304341761801i</v>
      </c>
      <c r="EE251" s="223" t="str">
        <f t="shared" ca="1" si="448"/>
        <v>1.65463033626665+8.31838843438647i</v>
      </c>
      <c r="EF251" s="223" t="str">
        <f t="shared" ca="1" si="449"/>
        <v>-5.84823835245993-6.14259683422615i</v>
      </c>
      <c r="EG251" s="223" t="str">
        <f t="shared" ca="1" si="450"/>
        <v>8.22717970874352+2.06080123618641i</v>
      </c>
      <c r="EH251" s="223" t="str">
        <f t="shared" ca="1" si="451"/>
        <v>-8.05328586530399+2.66044629089243i</v>
      </c>
      <c r="EI251" s="223" t="str">
        <f t="shared" ca="1" si="452"/>
        <v>5.38051484181053-6.55617630422528i</v>
      </c>
      <c r="EJ251" s="223" t="str">
        <f t="shared" ca="1" si="453"/>
        <v>-1.0382084286592+8.41757155916654i</v>
      </c>
      <c r="EK251" s="223" t="str">
        <f t="shared" ca="1" si="454"/>
        <v>-3.626246656953-7.66705438078833i</v>
      </c>
      <c r="EL251" s="223" t="str">
        <f t="shared" ca="1" si="455"/>
        <v>7.16550326186946+4.53750489797714i</v>
      </c>
      <c r="EM251" s="223" t="str">
        <f t="shared" ca="1" si="456"/>
        <v>-8.48135529824263+2.10298414169101E-12i</v>
      </c>
      <c r="EN251" s="223"/>
      <c r="EO251" s="223"/>
      <c r="EP251" s="223"/>
    </row>
    <row r="252" spans="1:146">
      <c r="A252" s="249">
        <f t="shared" si="323"/>
        <v>2.9687500000000022E-3</v>
      </c>
      <c r="B252" s="248">
        <v>152</v>
      </c>
      <c r="C252" s="247">
        <f t="shared" si="324"/>
        <v>30400</v>
      </c>
      <c r="N252" s="246">
        <f t="shared" ca="1" si="327"/>
        <v>24.480945296382298</v>
      </c>
      <c r="O252" s="223">
        <f t="shared" ca="1" si="328"/>
        <v>8.4809452963822984</v>
      </c>
      <c r="P252" s="223" t="str">
        <f t="shared" ca="1" si="329"/>
        <v>-7.05164829754208+4.71176075453762i</v>
      </c>
      <c r="Q252" s="223" t="str">
        <f t="shared" ca="1" si="330"/>
        <v>3.24551725572013-7.83537177567548i</v>
      </c>
      <c r="R252" s="223" t="str">
        <f t="shared" ca="1" si="331"/>
        <v>1.65455034887207+8.31798631059683i</v>
      </c>
      <c r="S252" s="223" t="str">
        <f t="shared" ca="1" si="332"/>
        <v>-5.99693392994397-5.99693392994418i</v>
      </c>
      <c r="T252" s="223" t="str">
        <f t="shared" ca="1" si="333"/>
        <v>8.31798631059678+1.65455034887236i</v>
      </c>
      <c r="U252" s="223" t="str">
        <f t="shared" ca="1" si="334"/>
        <v>-7.8353717756754+3.24551725572032i</v>
      </c>
      <c r="V252" s="223" t="str">
        <f t="shared" ca="1" si="335"/>
        <v>4.71176075453729-7.05164829754229i</v>
      </c>
      <c r="W252" s="223" t="str">
        <f t="shared" ca="1" si="336"/>
        <v>-2.96109414629079E-13+8.4809452963823i</v>
      </c>
      <c r="X252" s="223" t="str">
        <f t="shared" ca="1" si="337"/>
        <v>-4.7117607545375-7.05164829754216i</v>
      </c>
      <c r="Y252" s="223" t="str">
        <f t="shared" ca="1" si="338"/>
        <v>7.83537177567549+3.24551725572008i</v>
      </c>
      <c r="Z252" s="223" t="str">
        <f t="shared" ca="1" si="339"/>
        <v>-8.31798631059673+1.65455034887258i</v>
      </c>
      <c r="AA252" s="223" t="str">
        <f t="shared" ca="1" si="340"/>
        <v>5.9969339299444-5.99693392994375i</v>
      </c>
      <c r="AB252" s="223" t="str">
        <f t="shared" ca="1" si="341"/>
        <v>-1.65455034887265+8.31798631059672i</v>
      </c>
      <c r="AC252" s="223" t="str">
        <f t="shared" ca="1" si="342"/>
        <v>-3.24551725572002-7.83537177567553i</v>
      </c>
      <c r="AD252" s="223" t="str">
        <f t="shared" ca="1" si="343"/>
        <v>7.05164829754212+4.71176075453757i</v>
      </c>
      <c r="AE252" s="223" t="str">
        <f t="shared" ca="1" si="344"/>
        <v>-8.4809452963823+2.51431540923093E-13i</v>
      </c>
      <c r="AF252" s="223" t="str">
        <f t="shared" ca="1" si="345"/>
        <v>7.05164829754184-4.71176075453798i</v>
      </c>
      <c r="AG252" s="223" t="str">
        <f t="shared" ca="1" si="346"/>
        <v>-3.24551725572039+7.83537177567537i</v>
      </c>
      <c r="AH252" s="223" t="str">
        <f t="shared" ca="1" si="347"/>
        <v>-1.65455034887232-8.31798631059678i</v>
      </c>
      <c r="AI252" s="223" t="str">
        <f t="shared" ca="1" si="348"/>
        <v>5.99693392994416+5.996933929944i</v>
      </c>
      <c r="AJ252" s="223" t="str">
        <f t="shared" ca="1" si="349"/>
        <v>-8.31798631059683-1.65455034887208i</v>
      </c>
      <c r="AK252" s="223" t="str">
        <f t="shared" ca="1" si="350"/>
        <v>7.83537177567565-3.24551725571972i</v>
      </c>
      <c r="AL252" s="223" t="str">
        <f t="shared" ca="1" si="351"/>
        <v>-4.71176075453783+7.05164829754194i</v>
      </c>
      <c r="AM252" s="223" t="str">
        <f t="shared" ca="1" si="352"/>
        <v>7.48082440696021E-14-8.4809452963823i</v>
      </c>
      <c r="AN252" s="223" t="str">
        <f t="shared" ca="1" si="353"/>
        <v>4.71176075453771+7.05164829754201i</v>
      </c>
      <c r="AO252" s="223" t="str">
        <f t="shared" ca="1" si="354"/>
        <v>-7.83537177567559-3.24551725571986i</v>
      </c>
      <c r="AP252" s="223" t="str">
        <f t="shared" ca="1" si="355"/>
        <v>8.31798631059634-1.65455034887454i</v>
      </c>
      <c r="AQ252" s="223" t="str">
        <f t="shared" ca="1" si="356"/>
        <v>-5.99693392994179+5.99693392994636i</v>
      </c>
      <c r="AR252" s="223" t="str">
        <f t="shared" ca="1" si="357"/>
        <v>-5.99693392994179+5.99693392994636i</v>
      </c>
      <c r="AS252" s="223" t="str">
        <f t="shared" ca="1" si="358"/>
        <v>3.24551725571713+7.83537177567672i</v>
      </c>
      <c r="AT252" s="223" t="str">
        <f t="shared" ca="1" si="359"/>
        <v>-7.05164829754085-4.71176075453946i</v>
      </c>
      <c r="AU252" s="223" t="str">
        <f t="shared" ca="1" si="360"/>
        <v>8.4809452963823+1.18443765851632E-12i</v>
      </c>
      <c r="AV252" s="223" t="str">
        <f t="shared" ca="1" si="361"/>
        <v>-7.05164829754217+4.71176075453749i</v>
      </c>
      <c r="AW252" s="223" t="str">
        <f t="shared" ca="1" si="362"/>
        <v>3.24551725571932-7.83537177567582i</v>
      </c>
      <c r="AX252" s="223" t="str">
        <f t="shared" ca="1" si="363"/>
        <v>1.65455034887428+8.31798631059639i</v>
      </c>
      <c r="AY252" s="223" t="str">
        <f t="shared" ca="1" si="364"/>
        <v>-5.99693392994608-5.99693392994207i</v>
      </c>
      <c r="AZ252" s="223" t="str">
        <f t="shared" ca="1" si="365"/>
        <v>8.31798631059755+1.65455034886847i</v>
      </c>
      <c r="BA252" s="223" t="str">
        <f t="shared" ca="1" si="366"/>
        <v>-7.83537177567682+3.24551725571689i</v>
      </c>
      <c r="BB252" s="223" t="str">
        <f t="shared" ca="1" si="367"/>
        <v>4.71176075453978-7.05164829754063i</v>
      </c>
      <c r="BC252" s="223" t="str">
        <f t="shared" ca="1" si="368"/>
        <v>-1.45041670278178E-12+8.4809452963823i</v>
      </c>
      <c r="BD252" s="223" t="str">
        <f t="shared" ca="1" si="369"/>
        <v>-4.71176075453717-7.05164829754238i</v>
      </c>
      <c r="BE252" s="223" t="str">
        <f t="shared" ca="1" si="370"/>
        <v>7.83537177567571+3.24551725571957i</v>
      </c>
      <c r="BF252" s="223" t="str">
        <f t="shared" ca="1" si="371"/>
        <v>-8.31798631059647+1.6545503488739i</v>
      </c>
      <c r="BG252" s="223" t="str">
        <f t="shared" ca="1" si="372"/>
        <v>5.99693392994234-5.99693392994581i</v>
      </c>
      <c r="BH252" s="223" t="str">
        <f t="shared" ca="1" si="373"/>
        <v>-1.65455034886885+8.31798631059747i</v>
      </c>
      <c r="BI252" s="223" t="str">
        <f t="shared" ca="1" si="374"/>
        <v>-3.24551725571653-7.83537177567697i</v>
      </c>
      <c r="BJ252" s="223" t="str">
        <f t="shared" ca="1" si="375"/>
        <v>7.05164829754056+4.7117607545399i</v>
      </c>
      <c r="BK252" s="223" t="str">
        <f t="shared" ca="1" si="376"/>
        <v>-8.4809452963823-1.83691722850171E-12i</v>
      </c>
      <c r="BL252" s="223" t="str">
        <f t="shared" ca="1" si="377"/>
        <v>7.05164829754246-4.71176075453705i</v>
      </c>
      <c r="BM252" s="223" t="str">
        <f t="shared" ca="1" si="378"/>
        <v>-3.24551725571992+7.83537177567556i</v>
      </c>
      <c r="BN252" s="223" t="str">
        <f t="shared" ca="1" si="379"/>
        <v>-1.65455034887352-8.31798631059655i</v>
      </c>
      <c r="BO252" s="223" t="str">
        <f t="shared" ca="1" si="380"/>
        <v>5.99693392994571+5.99693392994244i</v>
      </c>
      <c r="BP252" s="223" t="str">
        <f t="shared" ca="1" si="381"/>
        <v>-8.3179863105974-1.65455034886923i</v>
      </c>
      <c r="BQ252" s="223" t="str">
        <f t="shared" ca="1" si="382"/>
        <v>7.83537177567703-3.2455172557164i</v>
      </c>
      <c r="BR252" s="223" t="str">
        <f t="shared" ca="1" si="383"/>
        <v>-4.71176075454022+7.05164829754034i</v>
      </c>
      <c r="BS252" s="223" t="str">
        <f t="shared" ca="1" si="384"/>
        <v>2.22341775422164E-12-8.4809452963823i</v>
      </c>
      <c r="BT252" s="223" t="str">
        <f t="shared" ca="1" si="385"/>
        <v>4.71176075453673+7.05164829754268i</v>
      </c>
      <c r="BU252" s="223" t="str">
        <f t="shared" ca="1" si="386"/>
        <v>-7.83537177567542-3.24551725572028i</v>
      </c>
      <c r="BV252" s="223" t="str">
        <f t="shared" ca="1" si="387"/>
        <v>8.31798631059657-1.65455034887338i</v>
      </c>
      <c r="BW252" s="223" t="str">
        <f t="shared" ca="1" si="388"/>
        <v>-5.99693392994272+5.99693392994544i</v>
      </c>
      <c r="BX252" s="223" t="str">
        <f t="shared" ca="1" si="389"/>
        <v>1.65455034886937-8.31798631059737i</v>
      </c>
      <c r="BY252" s="223" t="str">
        <f t="shared" ca="1" si="390"/>
        <v>3.24551725572383+7.83537177567395i</v>
      </c>
      <c r="BZ252" s="223" t="str">
        <f t="shared" ca="1" si="391"/>
        <v>-7.05164829754012-4.71176075454055i</v>
      </c>
      <c r="CA252" s="223" t="str">
        <f t="shared" ca="1" si="392"/>
        <v>8.4809452963823+2.36887531703264E-12i</v>
      </c>
      <c r="CB252" s="223" t="str">
        <f t="shared" ca="1" si="393"/>
        <v>-7.05164829754289+4.71176075453641i</v>
      </c>
      <c r="CC252" s="223" t="str">
        <f t="shared" ca="1" si="394"/>
        <v>3.24551725572041-7.83537177567536i</v>
      </c>
      <c r="CD252" s="223" t="str">
        <f t="shared" ca="1" si="395"/>
        <v>1.654550348873+8.31798631059665i</v>
      </c>
      <c r="CE252" s="223" t="str">
        <f t="shared" ca="1" si="396"/>
        <v>-5.99693392994534-5.99693392994282i</v>
      </c>
      <c r="CF252" s="223" t="str">
        <f t="shared" ca="1" si="397"/>
        <v>8.31798631059725+1.65455034886999i</v>
      </c>
      <c r="CG252" s="223" t="str">
        <f t="shared" ca="1" si="398"/>
        <v>-7.835371775674+3.2455172557237i</v>
      </c>
      <c r="CH252" s="223" t="str">
        <f t="shared" ca="1" si="399"/>
        <v>4.71176075454087-7.05164829753991i</v>
      </c>
      <c r="CI252" s="223" t="str">
        <f t="shared" ca="1" si="400"/>
        <v>-2.51433287984363E-12+8.4809452963823i</v>
      </c>
      <c r="CJ252" s="223" t="str">
        <f t="shared" ca="1" si="401"/>
        <v>-4.71176075453629-7.05164829754297i</v>
      </c>
      <c r="CK252" s="223" t="str">
        <f t="shared" ca="1" si="402"/>
        <v>7.83537177567521+3.24551725572077i</v>
      </c>
      <c r="CL252" s="223" t="str">
        <f t="shared" ca="1" si="403"/>
        <v>-8.31798631059672+1.65455034887262i</v>
      </c>
      <c r="CM252" s="223" t="str">
        <f t="shared" ca="1" si="404"/>
        <v>5.99693392994327-5.99693392994489i</v>
      </c>
      <c r="CN252" s="223" t="str">
        <f t="shared" ca="1" si="405"/>
        <v>-1.6545503488699+8.31798631059727i</v>
      </c>
      <c r="CO252" s="223" t="str">
        <f t="shared" ca="1" si="406"/>
        <v>-3.24551725572334-7.83537177567415i</v>
      </c>
      <c r="CP252" s="223" t="str">
        <f t="shared" ca="1" si="407"/>
        <v>7.05164829753996+4.71176075454078i</v>
      </c>
      <c r="CQ252" s="223" t="str">
        <f t="shared" ca="1" si="408"/>
        <v>-8.4809452963823-2.90083340556356E-12i</v>
      </c>
      <c r="CR252" s="223" t="str">
        <f t="shared" ca="1" si="409"/>
        <v>7.05164829754318-4.71176075453597i</v>
      </c>
      <c r="CS252" s="223" t="str">
        <f t="shared" ca="1" si="410"/>
        <v>-3.24551725572113+7.83537177567507i</v>
      </c>
      <c r="CT252" s="223" t="str">
        <f t="shared" ca="1" si="411"/>
        <v>-1.65455034887224-8.3179863105968i</v>
      </c>
      <c r="CU252" s="223" t="str">
        <f t="shared" ca="1" si="412"/>
        <v>5.99693392994496+5.9969339299432i</v>
      </c>
      <c r="CV252" s="223" t="str">
        <f t="shared" ca="1" si="413"/>
        <v>-8.31798631059719-1.65455034887027i</v>
      </c>
      <c r="CW252" s="223" t="str">
        <f t="shared" ca="1" si="414"/>
        <v>7.8353717756743-3.24551725572298i</v>
      </c>
      <c r="CX252" s="223" t="str">
        <f t="shared" ca="1" si="415"/>
        <v>-4.71176075454111+7.05164829753975i</v>
      </c>
      <c r="CY252" s="223" t="str">
        <f t="shared" ca="1" si="416"/>
        <v>3.28733393128349E-12-8.4809452963823i</v>
      </c>
      <c r="CZ252" s="223" t="str">
        <f t="shared" ca="1" si="417"/>
        <v>4.71176075453564+7.05164829754341i</v>
      </c>
      <c r="DA252" s="223" t="str">
        <f t="shared" ca="1" si="418"/>
        <v>-7.83537177567492-3.24551725572148i</v>
      </c>
      <c r="DB252" s="223" t="str">
        <f t="shared" ca="1" si="419"/>
        <v>8.31798631059678-1.65455034887234i</v>
      </c>
      <c r="DC252" s="223" t="str">
        <f t="shared" ca="1" si="420"/>
        <v>-5.99693392994347+5.99693392994468i</v>
      </c>
      <c r="DD252" s="223" t="str">
        <f t="shared" ca="1" si="421"/>
        <v>1.65455034887065-8.31798631059711i</v>
      </c>
      <c r="DE252" s="223" t="str">
        <f t="shared" ca="1" si="422"/>
        <v>3.24551725572263+7.83537177567444i</v>
      </c>
      <c r="DF252" s="223" t="str">
        <f t="shared" ca="1" si="423"/>
        <v>-7.05164829754408-4.71176075453462i</v>
      </c>
      <c r="DG252" s="223" t="str">
        <f t="shared" ca="1" si="424"/>
        <v>8.4809452963823+3.67383445700341E-12i</v>
      </c>
      <c r="DH252" s="223" t="str">
        <f t="shared" ca="1" si="425"/>
        <v>-7.05164829754362+4.71176075453532i</v>
      </c>
      <c r="DI252" s="223" t="str">
        <f t="shared" ca="1" si="426"/>
        <v>3.2455172557214-7.83537177567495i</v>
      </c>
      <c r="DJ252" s="223" t="str">
        <f t="shared" ca="1" si="427"/>
        <v>1.65455034887196+8.31798631059686i</v>
      </c>
      <c r="DK252" s="223" t="str">
        <f t="shared" ca="1" si="428"/>
        <v>-5.99693392994441-5.99693392994374i</v>
      </c>
      <c r="DL252" s="223" t="str">
        <f t="shared" ca="1" si="429"/>
        <v>8.31798631059704+1.65455034887103i</v>
      </c>
      <c r="DM252" s="223" t="str">
        <f t="shared" ca="1" si="430"/>
        <v>-7.83537177567459+3.24551725572227i</v>
      </c>
      <c r="DN252" s="223" t="str">
        <f t="shared" ca="1" si="431"/>
        <v>4.71176075453453-7.05164829754414i</v>
      </c>
      <c r="DO252" s="223" t="str">
        <f t="shared" ca="1" si="432"/>
        <v>-4.06033498272335E-12+8.4809452963823i</v>
      </c>
      <c r="DP252" s="223" t="str">
        <f t="shared" ca="1" si="433"/>
        <v>-4.711760754535-7.05164829754383i</v>
      </c>
      <c r="DQ252" s="223" t="str">
        <f t="shared" ca="1" si="434"/>
        <v>7.83537177567481+3.24551725572175i</v>
      </c>
      <c r="DR252" s="223" t="str">
        <f t="shared" ca="1" si="435"/>
        <v>-8.31798631059694+1.65455034887157i</v>
      </c>
      <c r="DS252" s="223" t="str">
        <f t="shared" ca="1" si="436"/>
        <v>5.99693392994401-5.99693392994414i</v>
      </c>
      <c r="DT252" s="223" t="str">
        <f t="shared" ca="1" si="437"/>
        <v>-1.65455034887141+8.31798631059697i</v>
      </c>
      <c r="DU252" s="223" t="str">
        <f t="shared" ca="1" si="438"/>
        <v>-3.24551725572236-7.83537177567455i</v>
      </c>
      <c r="DV252" s="223" t="str">
        <f t="shared" ca="1" si="439"/>
        <v>7.05164829754392+4.71176075453485i</v>
      </c>
      <c r="DW252" s="223" t="str">
        <f t="shared" ca="1" si="440"/>
        <v>-8.4809452963823-4.44683550844327E-12i</v>
      </c>
      <c r="DX252" s="223" t="str">
        <f t="shared" ca="1" si="441"/>
        <v>7.05164829754378-4.71176075453508i</v>
      </c>
      <c r="DY252" s="223" t="str">
        <f t="shared" ca="1" si="442"/>
        <v>-3.24551725572211+7.83537177567465i</v>
      </c>
      <c r="DZ252" s="223" t="str">
        <f t="shared" ca="1" si="443"/>
        <v>-1.65455034887119-8.317986310597i</v>
      </c>
      <c r="EA252" s="223" t="str">
        <f t="shared" ca="1" si="444"/>
        <v>5.99693392994386+5.99693392994429i</v>
      </c>
      <c r="EB252" s="223" t="str">
        <f t="shared" ca="1" si="445"/>
        <v>-8.31798631059699-1.65455034887131i</v>
      </c>
      <c r="EC252" s="223" t="str">
        <f t="shared" ca="1" si="446"/>
        <v>7.8353717756747-3.245517255722i</v>
      </c>
      <c r="ED252" s="223" t="str">
        <f t="shared" ca="1" si="447"/>
        <v>-4.71176075453518+7.05164829754371i</v>
      </c>
      <c r="EE252" s="223" t="str">
        <f t="shared" ca="1" si="448"/>
        <v>4.35125010834535E-12-8.4809452963823i</v>
      </c>
      <c r="EF252" s="223" t="str">
        <f t="shared" ca="1" si="449"/>
        <v>4.71176075453475+7.05164829754399i</v>
      </c>
      <c r="EG252" s="223" t="str">
        <f t="shared" ca="1" si="450"/>
        <v>-7.83537177567451-3.24551725572247i</v>
      </c>
      <c r="EH252" s="223" t="str">
        <f t="shared" ca="1" si="451"/>
        <v>8.31798631059708-1.65455034887082i</v>
      </c>
      <c r="EI252" s="223" t="str">
        <f t="shared" ca="1" si="452"/>
        <v>-5.99693392994456+5.99693392994359i</v>
      </c>
      <c r="EJ252" s="223" t="str">
        <f t="shared" ca="1" si="453"/>
        <v>1.65455034887169-8.31798631059691i</v>
      </c>
      <c r="EK252" s="223" t="str">
        <f t="shared" ca="1" si="454"/>
        <v>3.24551725572164+7.83537177567485i</v>
      </c>
      <c r="EL252" s="223" t="str">
        <f t="shared" ca="1" si="455"/>
        <v>-7.0516482975435-4.7117607545355i</v>
      </c>
      <c r="EM252" s="223" t="str">
        <f t="shared" ca="1" si="456"/>
        <v>8.4809452963823-3.45771010483832E-12i</v>
      </c>
      <c r="EN252" s="223"/>
      <c r="EO252" s="223"/>
      <c r="EP252" s="223"/>
    </row>
    <row r="253" spans="1:146">
      <c r="A253" s="249">
        <f t="shared" si="323"/>
        <v>2.9882812500000022E-3</v>
      </c>
      <c r="B253" s="248">
        <v>153</v>
      </c>
      <c r="C253" s="247">
        <f t="shared" si="324"/>
        <v>30600</v>
      </c>
      <c r="N253" s="246">
        <f t="shared" ca="1" si="327"/>
        <v>24.480506813838979</v>
      </c>
      <c r="O253" s="223">
        <f t="shared" ca="1" si="328"/>
        <v>8.4805068138389803</v>
      </c>
      <c r="P253" s="223" t="str">
        <f t="shared" ca="1" si="329"/>
        <v>-6.93353357882327+4.88314529078334i</v>
      </c>
      <c r="Q253" s="223" t="str">
        <f t="shared" ca="1" si="330"/>
        <v>2.85699669720593-7.98477086031426i</v>
      </c>
      <c r="R253" s="223" t="str">
        <f t="shared" ca="1" si="331"/>
        <v>2.26185935710327+8.17330949299327i</v>
      </c>
      <c r="S253" s="223" t="str">
        <f t="shared" ca="1" si="332"/>
        <v>-6.55552041691146-5.37997656900347i</v>
      </c>
      <c r="T253" s="223" t="str">
        <f t="shared" ca="1" si="333"/>
        <v>8.45752851324019+0.623864782864472i</v>
      </c>
      <c r="U253" s="223" t="str">
        <f t="shared" ca="1" si="334"/>
        <v>-7.27397332153194+4.35985182514395i</v>
      </c>
      <c r="V253" s="223" t="str">
        <f t="shared" ca="1" si="335"/>
        <v>3.43665172466874-7.7529620625217i</v>
      </c>
      <c r="W253" s="223" t="str">
        <f t="shared" ca="1" si="336"/>
        <v>1.65446480517185+8.31755625337257i</v>
      </c>
      <c r="X253" s="223" t="str">
        <f t="shared" ca="1" si="337"/>
        <v>-6.14198232187263-5.84765328806124i</v>
      </c>
      <c r="Y253" s="223" t="str">
        <f t="shared" ca="1" si="338"/>
        <v>8.3887181328458+1.24434878841648i</v>
      </c>
      <c r="Z253" s="223" t="str">
        <f t="shared" ca="1" si="339"/>
        <v>-7.57499477257531+3.81293194471473i</v>
      </c>
      <c r="AA253" s="223" t="str">
        <f t="shared" ca="1" si="340"/>
        <v>3.99768323867429-7.47913929157573i</v>
      </c>
      <c r="AB253" s="223" t="str">
        <f t="shared" ca="1" si="341"/>
        <v>1.03810456511318+8.41672945576015i</v>
      </c>
      <c r="AC253" s="223" t="str">
        <f t="shared" ca="1" si="342"/>
        <v>-5.69516029247476-6.28364106729436i</v>
      </c>
      <c r="AD253" s="223" t="str">
        <f t="shared" ca="1" si="343"/>
        <v>8.27444856206886+1.85808956007129i</v>
      </c>
      <c r="AE253" s="223" t="str">
        <f t="shared" ca="1" si="344"/>
        <v>-7.83496667062832+3.24534945571549i</v>
      </c>
      <c r="AF253" s="223" t="str">
        <f t="shared" ca="1" si="345"/>
        <v>4.53705096084049-7.16478641679609i</v>
      </c>
      <c r="AG253" s="223" t="str">
        <f t="shared" ca="1" si="346"/>
        <v>0.416118746472907+8.47029167197937i</v>
      </c>
      <c r="AH253" s="223" t="str">
        <f t="shared" ca="1" si="347"/>
        <v>-5.2174756960077-6.68557725115329i</v>
      </c>
      <c r="AI253" s="223" t="str">
        <f t="shared" ca="1" si="348"/>
        <v>8.11533903761438+2.46176118340945i</v>
      </c>
      <c r="AJ253" s="223" t="str">
        <f t="shared" ca="1" si="349"/>
        <v>-8.05248020545152+2.66018013682926i</v>
      </c>
      <c r="AK253" s="223" t="str">
        <f t="shared" ca="1" si="350"/>
        <v>5.0518320107472-6.81160694364841i</v>
      </c>
      <c r="AL253" s="223" t="str">
        <f t="shared" ca="1" si="351"/>
        <v>-0.208122055708904+8.47795264373993i</v>
      </c>
      <c r="AM253" s="223" t="str">
        <f t="shared" ca="1" si="352"/>
        <v>-4.71151714668892-7.05128371263174i</v>
      </c>
      <c r="AN253" s="223" t="str">
        <f t="shared" ca="1" si="353"/>
        <v>7.91225178778086+3.0520923096014i</v>
      </c>
      <c r="AO253" s="223" t="str">
        <f t="shared" ca="1" si="354"/>
        <v>-8.22635665235309+2.06059507129749i</v>
      </c>
      <c r="AP253" s="223" t="str">
        <f t="shared" ca="1" si="355"/>
        <v>5.53923674528626-6.42151478229552i</v>
      </c>
      <c r="AQ253" s="223" t="str">
        <f t="shared" ca="1" si="356"/>
        <v>-0.831235026441105+8.43967085557173i</v>
      </c>
      <c r="AR253" s="223" t="str">
        <f t="shared" ca="1" si="357"/>
        <v>-0.831235026441105+8.43967085557173i</v>
      </c>
      <c r="AS253" s="223" t="str">
        <f t="shared" ca="1" si="358"/>
        <v>7.66628735996906+3.62588388313083i</v>
      </c>
      <c r="AT253" s="223" t="str">
        <f t="shared" ca="1" si="359"/>
        <v>-8.35565375980196+1.44984346254234i</v>
      </c>
      <c r="AU253" s="223" t="str">
        <f t="shared" ca="1" si="360"/>
        <v>5.99662387596179-5.99662387596674i</v>
      </c>
      <c r="AV253" s="223" t="str">
        <f t="shared" ca="1" si="361"/>
        <v>-1.44984346253557+8.35565375980313i</v>
      </c>
      <c r="AW253" s="223" t="str">
        <f t="shared" ca="1" si="362"/>
        <v>-3.62588388312942-7.66628735996973i</v>
      </c>
      <c r="AX253" s="223" t="str">
        <f t="shared" ca="1" si="363"/>
        <v>7.37877865673111+4.18002647773178i</v>
      </c>
      <c r="AY253" s="223" t="str">
        <f t="shared" ca="1" si="364"/>
        <v>-8.43967085557188+0.831235026439542i</v>
      </c>
      <c r="AZ253" s="223" t="str">
        <f t="shared" ca="1" si="365"/>
        <v>6.42151478229654-5.53923674528508i</v>
      </c>
      <c r="BA253" s="223" t="str">
        <f t="shared" ca="1" si="366"/>
        <v>-2.06059507129655+8.22635665235332i</v>
      </c>
      <c r="BB253" s="223" t="str">
        <f t="shared" ca="1" si="367"/>
        <v>-3.05209230960229-7.91225178778051i</v>
      </c>
      <c r="BC253" s="223" t="str">
        <f t="shared" ca="1" si="368"/>
        <v>7.05128371263187+4.71151714668873i</v>
      </c>
      <c r="BD253" s="223" t="str">
        <f t="shared" ca="1" si="369"/>
        <v>-8.47795264373995+0.208122055708297i</v>
      </c>
      <c r="BE253" s="223" t="str">
        <f t="shared" ca="1" si="370"/>
        <v>6.81160694364891-5.05183201074652i</v>
      </c>
      <c r="BF253" s="223" t="str">
        <f t="shared" ca="1" si="371"/>
        <v>-2.66018013683086+8.05248020545098i</v>
      </c>
      <c r="BG253" s="223" t="str">
        <f t="shared" ca="1" si="372"/>
        <v>-2.46176118340795-8.11533903761483i</v>
      </c>
      <c r="BH253" s="223" t="str">
        <f t="shared" ca="1" si="373"/>
        <v>6.6855772511518+5.2174756960096i</v>
      </c>
      <c r="BI253" s="223" t="str">
        <f t="shared" ca="1" si="374"/>
        <v>-8.47029167197926-0.416118746475318i</v>
      </c>
      <c r="BJ253" s="223" t="str">
        <f t="shared" ca="1" si="375"/>
        <v>7.1647864167978-4.53705096083779i</v>
      </c>
      <c r="BK253" s="223" t="str">
        <f t="shared" ca="1" si="376"/>
        <v>-3.24534945571839+7.83496667062712i</v>
      </c>
      <c r="BL253" s="223" t="str">
        <f t="shared" ca="1" si="377"/>
        <v>-1.8580895600674-8.27444856206973i</v>
      </c>
      <c r="BM253" s="223" t="str">
        <f t="shared" ca="1" si="378"/>
        <v>6.28364106729738+5.69516029247141i</v>
      </c>
      <c r="BN253" s="223" t="str">
        <f t="shared" ca="1" si="379"/>
        <v>-8.41672945576057-1.03810456510977i</v>
      </c>
      <c r="BO253" s="223" t="str">
        <f t="shared" ca="1" si="380"/>
        <v>7.47913929157408-3.99768323867737i</v>
      </c>
      <c r="BP253" s="223" t="str">
        <f t="shared" ca="1" si="381"/>
        <v>-3.81293194471236+7.5749947725765i</v>
      </c>
      <c r="BQ253" s="223" t="str">
        <f t="shared" ca="1" si="382"/>
        <v>-1.24434878841916-8.3887181328454i</v>
      </c>
      <c r="BR253" s="223" t="str">
        <f t="shared" ca="1" si="383"/>
        <v>5.84765328806259+6.14198232187134i</v>
      </c>
      <c r="BS253" s="223" t="str">
        <f t="shared" ca="1" si="384"/>
        <v>-8.31755625337294-1.65446480516996i</v>
      </c>
      <c r="BT253" s="223" t="str">
        <f t="shared" ca="1" si="385"/>
        <v>7.75296206252125-3.43665172466975i</v>
      </c>
      <c r="BU253" s="223" t="str">
        <f t="shared" ca="1" si="386"/>
        <v>-4.35985182514318+7.27397332153239i</v>
      </c>
      <c r="BV253" s="223" t="str">
        <f t="shared" ca="1" si="387"/>
        <v>-0.623864782864559-8.45752851324018i</v>
      </c>
      <c r="BW253" s="223" t="str">
        <f t="shared" ca="1" si="388"/>
        <v>5.37997656900357+6.55552041691138i</v>
      </c>
      <c r="BX253" s="223" t="str">
        <f t="shared" ca="1" si="389"/>
        <v>-8.17330949299308-2.26185935710394i</v>
      </c>
      <c r="BY253" s="223" t="str">
        <f t="shared" ca="1" si="390"/>
        <v>7.98477086031449-2.8569966972053i</v>
      </c>
      <c r="BZ253" s="223" t="str">
        <f t="shared" ca="1" si="391"/>
        <v>-4.88314529078421+6.93353357882267i</v>
      </c>
      <c r="CA253" s="223" t="str">
        <f t="shared" ca="1" si="392"/>
        <v>1.45034355213284E-12-8.48050681383898i</v>
      </c>
      <c r="CB253" s="223" t="str">
        <f t="shared" ca="1" si="393"/>
        <v>4.88314529078164+6.93353357882447i</v>
      </c>
      <c r="CC253" s="223" t="str">
        <f t="shared" ca="1" si="394"/>
        <v>-7.98477086031343-2.85699669720826i</v>
      </c>
      <c r="CD253" s="223" t="str">
        <f t="shared" ca="1" si="395"/>
        <v>8.17330949299392-2.26185935710091i</v>
      </c>
      <c r="CE253" s="223" t="str">
        <f t="shared" ca="1" si="396"/>
        <v>-5.37997656900599+6.55552041690939i</v>
      </c>
      <c r="CF253" s="223" t="str">
        <f t="shared" ca="1" si="397"/>
        <v>0.623864782867692-8.45752851323996i</v>
      </c>
      <c r="CG253" s="223" t="str">
        <f t="shared" ca="1" si="398"/>
        <v>4.35985182514049+7.27397332153401i</v>
      </c>
      <c r="CH253" s="223" t="str">
        <f t="shared" ca="1" si="399"/>
        <v>-7.7529620625234-3.43665172466492i</v>
      </c>
      <c r="CI253" s="223" t="str">
        <f t="shared" ca="1" si="400"/>
        <v>8.31755625337191-1.65446480517515i</v>
      </c>
      <c r="CJ253" s="223" t="str">
        <f t="shared" ca="1" si="401"/>
        <v>-5.84765328805876+6.141982321875i</v>
      </c>
      <c r="CK253" s="223" t="str">
        <f t="shared" ca="1" si="402"/>
        <v>1.24434878841393-8.38871813284617i</v>
      </c>
      <c r="CL253" s="223" t="str">
        <f t="shared" ca="1" si="403"/>
        <v>3.81293194471709+7.57499477257413i</v>
      </c>
      <c r="CM253" s="223" t="str">
        <f t="shared" ca="1" si="404"/>
        <v>-7.47913929157659-3.9976832386727i</v>
      </c>
      <c r="CN253" s="223" t="str">
        <f t="shared" ca="1" si="405"/>
        <v>8.41672945575992-1.03810456511503i</v>
      </c>
      <c r="CO253" s="223" t="str">
        <f t="shared" ca="1" si="406"/>
        <v>-6.28364106729367+5.69516029247552i</v>
      </c>
      <c r="CP253" s="223" t="str">
        <f t="shared" ca="1" si="407"/>
        <v>1.85808956007024-8.2744485620691i</v>
      </c>
      <c r="CQ253" s="223" t="str">
        <f t="shared" ca="1" si="408"/>
        <v>3.24534945571571+7.83496667062822i</v>
      </c>
      <c r="CR253" s="223" t="str">
        <f t="shared" ca="1" si="409"/>
        <v>-7.16478641679624-4.53705096084024i</v>
      </c>
      <c r="CS253" s="223" t="str">
        <f t="shared" ca="1" si="410"/>
        <v>8.4702916719794-0.416118746472421i</v>
      </c>
      <c r="CT253" s="223" t="str">
        <f t="shared" ca="1" si="411"/>
        <v>-6.68557725115358+5.21747569600731i</v>
      </c>
      <c r="CU253" s="223" t="str">
        <f t="shared" ca="1" si="412"/>
        <v>2.46176118341118-8.11533903761385i</v>
      </c>
      <c r="CV253" s="223" t="str">
        <f t="shared" ca="1" si="413"/>
        <v>2.66018013682765+8.05248020545204i</v>
      </c>
      <c r="CW253" s="223" t="str">
        <f t="shared" ca="1" si="414"/>
        <v>-6.8116069436469-5.05183201074924i</v>
      </c>
      <c r="CX253" s="223" t="str">
        <f t="shared" ca="1" si="415"/>
        <v>8.47795264373987+0.208122055711438i</v>
      </c>
      <c r="CY253" s="223" t="str">
        <f t="shared" ca="1" si="416"/>
        <v>-7.05128371263362+4.71151714668611i</v>
      </c>
      <c r="CZ253" s="223" t="str">
        <f t="shared" ca="1" si="417"/>
        <v>3.05209230960523-7.91225178777938i</v>
      </c>
      <c r="DA253" s="223" t="str">
        <f t="shared" ca="1" si="418"/>
        <v>2.06059507129351+8.22635665235408i</v>
      </c>
      <c r="DB253" s="223" t="str">
        <f t="shared" ca="1" si="419"/>
        <v>-6.42151478230016-5.53923674528089i</v>
      </c>
      <c r="DC253" s="223" t="str">
        <f t="shared" ca="1" si="420"/>
        <v>8.43967085557242+0.831235026434033i</v>
      </c>
      <c r="DD253" s="223" t="str">
        <f t="shared" ca="1" si="421"/>
        <v>-7.37877865672862+4.18002647773618i</v>
      </c>
      <c r="DE253" s="223" t="str">
        <f t="shared" ca="1" si="422"/>
        <v>3.62588388312474-7.66628735997194i</v>
      </c>
      <c r="DF253" s="223" t="str">
        <f t="shared" ca="1" si="423"/>
        <v>1.44984346254068+8.35565375980225i</v>
      </c>
      <c r="DG253" s="223" t="str">
        <f t="shared" ca="1" si="424"/>
        <v>-5.99662387596554-5.99662387596299i</v>
      </c>
      <c r="DH253" s="223" t="str">
        <f t="shared" ca="1" si="425"/>
        <v>8.35565375980287+1.44984346253712i</v>
      </c>
      <c r="DI253" s="223" t="str">
        <f t="shared" ca="1" si="426"/>
        <v>-7.66628735997041+3.62588388312799i</v>
      </c>
      <c r="DJ253" s="223" t="str">
        <f t="shared" ca="1" si="427"/>
        <v>4.18002647773305-7.37877865673039i</v>
      </c>
      <c r="DK253" s="223" t="str">
        <f t="shared" ca="1" si="428"/>
        <v>0.831235026438099+8.43967085557203i</v>
      </c>
      <c r="DL253" s="223" t="str">
        <f t="shared" ca="1" si="429"/>
        <v>-5.53923674528397-6.42151478229749i</v>
      </c>
      <c r="DM253" s="223" t="str">
        <f t="shared" ca="1" si="430"/>
        <v>8.22635665235297+2.06059507129796i</v>
      </c>
      <c r="DN253" s="223" t="str">
        <f t="shared" ca="1" si="431"/>
        <v>-7.91225178778104+3.05209230960095i</v>
      </c>
      <c r="DO253" s="223" t="str">
        <f t="shared" ca="1" si="432"/>
        <v>4.71151714668993-7.05128371263107i</v>
      </c>
      <c r="DP253" s="223" t="str">
        <f t="shared" ca="1" si="433"/>
        <v>0.208122055706847+8.47795264373998i</v>
      </c>
      <c r="DQ253" s="223" t="str">
        <f t="shared" ca="1" si="434"/>
        <v>-5.05183201074556-6.81160694364964i</v>
      </c>
      <c r="DR253" s="223" t="str">
        <f t="shared" ca="1" si="435"/>
        <v>8.05248020545046+2.66018013683247i</v>
      </c>
      <c r="DS253" s="223" t="str">
        <f t="shared" ca="1" si="436"/>
        <v>-8.11533903761533+2.46176118340633i</v>
      </c>
      <c r="DT253" s="223" t="str">
        <f t="shared" ca="1" si="437"/>
        <v>5.21747569601094-6.68557725115076i</v>
      </c>
      <c r="DU253" s="223" t="str">
        <f t="shared" ca="1" si="438"/>
        <v>-0.416118746477007+8.47029167197918i</v>
      </c>
      <c r="DV253" s="223" t="str">
        <f t="shared" ca="1" si="439"/>
        <v>-4.53705096084369-7.16478641679407i</v>
      </c>
      <c r="DW253" s="223" t="str">
        <f t="shared" ca="1" si="440"/>
        <v>7.83496667062979+3.24534945571193i</v>
      </c>
      <c r="DX253" s="223" t="str">
        <f t="shared" ca="1" si="441"/>
        <v>-8.2744485620682+1.85808956007422i</v>
      </c>
      <c r="DY253" s="223" t="str">
        <f t="shared" ca="1" si="442"/>
        <v>5.69516029247249-6.28364106729642i</v>
      </c>
      <c r="DZ253" s="223" t="str">
        <f t="shared" ca="1" si="443"/>
        <v>-1.03810456511145+8.41672945576036i</v>
      </c>
      <c r="EA253" s="223" t="str">
        <f t="shared" ca="1" si="444"/>
        <v>-3.99768323867588-7.47913929157488i</v>
      </c>
      <c r="EB253" s="223" t="str">
        <f t="shared" ca="1" si="445"/>
        <v>7.57499477257575+3.81293194471388i</v>
      </c>
      <c r="EC253" s="223" t="str">
        <f t="shared" ca="1" si="446"/>
        <v>-8.38871813284564+1.24434878841749i</v>
      </c>
      <c r="ED253" s="223" t="str">
        <f t="shared" ca="1" si="447"/>
        <v>6.14198232187251-5.84765328806136i</v>
      </c>
      <c r="EE253" s="223" t="str">
        <f t="shared" ca="1" si="448"/>
        <v>-1.65446480517162+8.31755625337261i</v>
      </c>
      <c r="EF253" s="223" t="str">
        <f t="shared" ca="1" si="449"/>
        <v>-3.43665172466821-7.75296206252193i</v>
      </c>
      <c r="EG253" s="223" t="str">
        <f t="shared" ca="1" si="450"/>
        <v>7.27397332153165+4.35985182514443i</v>
      </c>
      <c r="EH253" s="223" t="str">
        <f t="shared" ca="1" si="451"/>
        <v>-8.45752851324029+0.623864782863112i</v>
      </c>
      <c r="EI253" s="223" t="str">
        <f t="shared" ca="1" si="452"/>
        <v>6.55552041691231-5.37997656900245i</v>
      </c>
      <c r="EJ253" s="223" t="str">
        <f t="shared" ca="1" si="453"/>
        <v>-2.26185935710533+8.17330949299269i</v>
      </c>
      <c r="EK253" s="223" t="str">
        <f t="shared" ca="1" si="454"/>
        <v>-2.85699669720394-7.98477086031497i</v>
      </c>
      <c r="EL253" s="223" t="str">
        <f t="shared" ca="1" si="455"/>
        <v>6.93353357882183+4.8831452907854i</v>
      </c>
      <c r="EM253" s="223" t="str">
        <f t="shared" ca="1" si="456"/>
        <v>-8.48050681383898-2.90068710426567E-12i</v>
      </c>
      <c r="EN253" s="223"/>
      <c r="EO253" s="223"/>
      <c r="EP253" s="223"/>
    </row>
    <row r="254" spans="1:146">
      <c r="A254" s="249">
        <f t="shared" si="323"/>
        <v>3.0078125000000022E-3</v>
      </c>
      <c r="B254" s="248">
        <v>154</v>
      </c>
      <c r="C254" s="247">
        <f t="shared" si="324"/>
        <v>30800</v>
      </c>
      <c r="N254" s="246">
        <f t="shared" ca="1" si="327"/>
        <v>24.480037831980837</v>
      </c>
      <c r="O254" s="223">
        <f t="shared" ca="1" si="328"/>
        <v>8.4800378319808392</v>
      </c>
      <c r="P254" s="223" t="str">
        <f t="shared" ca="1" si="329"/>
        <v>-6.81123025388781+5.05155263858051i</v>
      </c>
      <c r="Q254" s="223" t="str">
        <f t="shared" ca="1" si="330"/>
        <v>2.46162504516219-8.11489024995758i</v>
      </c>
      <c r="R254" s="223" t="str">
        <f t="shared" ca="1" si="331"/>
        <v>2.85683870197682+7.98432929322894i</v>
      </c>
      <c r="S254" s="223" t="str">
        <f t="shared" ca="1" si="332"/>
        <v>-7.05089376846812-4.7112565943285i</v>
      </c>
      <c r="T254" s="223" t="str">
        <f t="shared" ca="1" si="333"/>
        <v>8.46982325503042-0.416095734623827i</v>
      </c>
      <c r="U254" s="223" t="str">
        <f t="shared" ca="1" si="334"/>
        <v>-6.55515788903278+5.37967905006214i</v>
      </c>
      <c r="V254" s="223" t="str">
        <f t="shared" ca="1" si="335"/>
        <v>2.06048111800151-8.22590172529343i</v>
      </c>
      <c r="W254" s="223" t="str">
        <f t="shared" ca="1" si="336"/>
        <v>3.24516998412854+7.83453338788836i</v>
      </c>
      <c r="X254" s="223" t="str">
        <f t="shared" ca="1" si="337"/>
        <v>-7.27357106237475-4.35961072028351i</v>
      </c>
      <c r="Y254" s="223" t="str">
        <f t="shared" ca="1" si="338"/>
        <v>8.43920413198974-0.831189058177263i</v>
      </c>
      <c r="Z254" s="223" t="str">
        <f t="shared" ca="1" si="339"/>
        <v>-6.28329357465895+5.6948453435081i</v>
      </c>
      <c r="AA254" s="223" t="str">
        <f t="shared" ca="1" si="340"/>
        <v>1.65437331135044-8.31709628286926i</v>
      </c>
      <c r="AB254" s="223" t="str">
        <f t="shared" ca="1" si="341"/>
        <v>3.62568336754522+7.66586340539226i</v>
      </c>
      <c r="AC254" s="223" t="str">
        <f t="shared" ca="1" si="342"/>
        <v>-7.47872568650251-3.99746216215662i</v>
      </c>
      <c r="AD254" s="223" t="str">
        <f t="shared" ca="1" si="343"/>
        <v>8.38825422700812-1.24427997448596i</v>
      </c>
      <c r="AE254" s="223" t="str">
        <f t="shared" ca="1" si="344"/>
        <v>-5.99629225571226+5.99629225571198i</v>
      </c>
      <c r="AF254" s="223" t="str">
        <f t="shared" ca="1" si="345"/>
        <v>1.24427997448628-8.38825422700806i</v>
      </c>
      <c r="AG254" s="223" t="str">
        <f t="shared" ca="1" si="346"/>
        <v>3.99746216215713+7.47872568650224i</v>
      </c>
      <c r="AH254" s="223" t="str">
        <f t="shared" ca="1" si="347"/>
        <v>-7.66586340539248-3.62568336754476i</v>
      </c>
      <c r="AI254" s="223" t="str">
        <f t="shared" ca="1" si="348"/>
        <v>8.31709628286933-1.65437331135012i</v>
      </c>
      <c r="AJ254" s="223" t="str">
        <f t="shared" ca="1" si="349"/>
        <v>-5.69484534350839+6.28329357465869i</v>
      </c>
      <c r="AK254" s="223" t="str">
        <f t="shared" ca="1" si="350"/>
        <v>0.831189058177588-8.43920413198971i</v>
      </c>
      <c r="AL254" s="223" t="str">
        <f t="shared" ca="1" si="351"/>
        <v>4.35961072028329+7.27357106237488i</v>
      </c>
      <c r="AM254" s="223" t="str">
        <f t="shared" ca="1" si="352"/>
        <v>-7.83453338788854-3.24516998412812i</v>
      </c>
      <c r="AN254" s="223" t="str">
        <f t="shared" ca="1" si="353"/>
        <v>8.22590172529352-2.0604811180012i</v>
      </c>
      <c r="AO254" s="223" t="str">
        <f t="shared" ca="1" si="354"/>
        <v>-5.37967905006237+6.55515788903259i</v>
      </c>
      <c r="AP254" s="223" t="str">
        <f t="shared" ca="1" si="355"/>
        <v>0.41609573462334-8.46982325503044i</v>
      </c>
      <c r="AQ254" s="223" t="str">
        <f t="shared" ca="1" si="356"/>
        <v>4.71125659432753+7.05089376846876i</v>
      </c>
      <c r="AR254" s="223" t="str">
        <f t="shared" ca="1" si="357"/>
        <v>4.71125659432753+7.05089376846876i</v>
      </c>
      <c r="AS254" s="223" t="str">
        <f t="shared" ca="1" si="358"/>
        <v>8.1148902499566-2.4616250451654i</v>
      </c>
      <c r="AT254" s="223" t="str">
        <f t="shared" ca="1" si="359"/>
        <v>-5.05155263857927+6.81123025388873i</v>
      </c>
      <c r="AU254" s="223" t="str">
        <f t="shared" ca="1" si="360"/>
        <v>3.86461008830436E-13-8.48003783198084i</v>
      </c>
      <c r="AV254" s="223" t="str">
        <f t="shared" ca="1" si="361"/>
        <v>5.05155263857874+6.81123025388912i</v>
      </c>
      <c r="AW254" s="223" t="str">
        <f t="shared" ca="1" si="362"/>
        <v>-8.11489024995642-2.46162504516603i</v>
      </c>
      <c r="AX254" s="223" t="str">
        <f t="shared" ca="1" si="363"/>
        <v>7.98432929322821-2.85683870197885i</v>
      </c>
      <c r="AY254" s="223" t="str">
        <f t="shared" ca="1" si="364"/>
        <v>-4.71125659432797+7.05089376846847i</v>
      </c>
      <c r="AZ254" s="223" t="str">
        <f t="shared" ca="1" si="365"/>
        <v>-0.416095734622689-8.46982325503048i</v>
      </c>
      <c r="BA254" s="223" t="str">
        <f t="shared" ca="1" si="366"/>
        <v>5.37967905005991+6.55515788903461i</v>
      </c>
      <c r="BB254" s="223" t="str">
        <f t="shared" ca="1" si="367"/>
        <v>-8.22590172529441-2.06048111799762i</v>
      </c>
      <c r="BC254" s="223" t="str">
        <f t="shared" ca="1" si="368"/>
        <v>7.83453338788782-3.24516998412986i</v>
      </c>
      <c r="BD254" s="223" t="str">
        <f t="shared" ca="1" si="369"/>
        <v>-4.35961072028385+7.27357106237455i</v>
      </c>
      <c r="BE254" s="223" t="str">
        <f t="shared" ca="1" si="370"/>
        <v>-0.83118905817514-8.43920413198994i</v>
      </c>
      <c r="BF254" s="223" t="str">
        <f t="shared" ca="1" si="371"/>
        <v>5.6948453435054+6.28329357466139i</v>
      </c>
      <c r="BG254" s="223" t="str">
        <f t="shared" ca="1" si="372"/>
        <v>-8.31709628286985-1.65437331134745i</v>
      </c>
      <c r="BH254" s="223" t="str">
        <f t="shared" ca="1" si="373"/>
        <v>7.66586340539209-3.62568336754558i</v>
      </c>
      <c r="BI254" s="223" t="str">
        <f t="shared" ca="1" si="374"/>
        <v>-3.9974621621576+7.47872568650198i</v>
      </c>
      <c r="BJ254" s="223" t="str">
        <f t="shared" ca="1" si="375"/>
        <v>-1.24427997448314-8.38825422700854i</v>
      </c>
      <c r="BK254" s="223" t="str">
        <f t="shared" ca="1" si="376"/>
        <v>5.99629225571469+5.99629225570955i</v>
      </c>
      <c r="BL254" s="223" t="str">
        <f t="shared" ca="1" si="377"/>
        <v>-8.3882542270084-1.24427997448404i</v>
      </c>
      <c r="BM254" s="223" t="str">
        <f t="shared" ca="1" si="378"/>
        <v>7.47872568650242-3.99746216215679i</v>
      </c>
      <c r="BN254" s="223" t="str">
        <f t="shared" ca="1" si="379"/>
        <v>-3.62568336754663+7.6658634053916i</v>
      </c>
      <c r="BO254" s="223" t="str">
        <f t="shared" ca="1" si="380"/>
        <v>-1.65437331134655-8.31709628287003i</v>
      </c>
      <c r="BP254" s="223" t="str">
        <f t="shared" ca="1" si="381"/>
        <v>6.28329357466077+5.69484534350609i</v>
      </c>
      <c r="BQ254" s="223" t="str">
        <f t="shared" ca="1" si="382"/>
        <v>-8.43920413198983-0.831189058176294i</v>
      </c>
      <c r="BR254" s="223" t="str">
        <f t="shared" ca="1" si="383"/>
        <v>7.27357106237502-4.35961072028306i</v>
      </c>
      <c r="BS254" s="223" t="str">
        <f t="shared" ca="1" si="384"/>
        <v>-3.2451699841307+7.83453338788747i</v>
      </c>
      <c r="BT254" s="223" t="str">
        <f t="shared" ca="1" si="385"/>
        <v>-2.06048111800491-8.22590172529258i</v>
      </c>
      <c r="BU254" s="223" t="str">
        <f t="shared" ca="1" si="386"/>
        <v>6.55515788903404+5.37967905006063i</v>
      </c>
      <c r="BV254" s="223" t="str">
        <f t="shared" ca="1" si="387"/>
        <v>-8.46982325503044-0.416095734623606i</v>
      </c>
      <c r="BW254" s="223" t="str">
        <f t="shared" ca="1" si="388"/>
        <v>7.05089376846898-4.71125659432721i</v>
      </c>
      <c r="BX254" s="223" t="str">
        <f t="shared" ca="1" si="389"/>
        <v>-2.85683870197995+7.98432929322782i</v>
      </c>
      <c r="BY254" s="223" t="str">
        <f t="shared" ca="1" si="390"/>
        <v>-2.46162504516515-8.11489024995668i</v>
      </c>
      <c r="BZ254" s="223" t="str">
        <f t="shared" ca="1" si="391"/>
        <v>6.8112302538885+5.05155263857957i</v>
      </c>
      <c r="CA254" s="223" t="str">
        <f t="shared" ca="1" si="392"/>
        <v>-8.48003783198084-7.72922017660872E-13i</v>
      </c>
      <c r="CB254" s="223" t="str">
        <f t="shared" ca="1" si="393"/>
        <v>6.81123025388928-5.05155263857853i</v>
      </c>
      <c r="CC254" s="223" t="str">
        <f t="shared" ca="1" si="394"/>
        <v>-2.46162504515833+8.11489024995875i</v>
      </c>
      <c r="CD254" s="223" t="str">
        <f t="shared" ca="1" si="395"/>
        <v>-2.85683870197849-7.98432929322834i</v>
      </c>
      <c r="CE254" s="223" t="str">
        <f t="shared" ca="1" si="396"/>
        <v>7.05089376846812+4.71125659432849i</v>
      </c>
      <c r="CF254" s="223" t="str">
        <f t="shared" ca="1" si="397"/>
        <v>-8.4698232550305+0.416095734622303i</v>
      </c>
      <c r="CG254" s="223" t="str">
        <f t="shared" ca="1" si="398"/>
        <v>6.5551578890347-5.3796790500598i</v>
      </c>
      <c r="CH254" s="223" t="str">
        <f t="shared" ca="1" si="399"/>
        <v>-2.06048111799799+8.22590172529431i</v>
      </c>
      <c r="CI254" s="223" t="str">
        <f t="shared" ca="1" si="400"/>
        <v>-3.24516998412972-7.83453338788787i</v>
      </c>
      <c r="CJ254" s="223" t="str">
        <f t="shared" ca="1" si="401"/>
        <v>7.27357106237435+4.35961072028418i</v>
      </c>
      <c r="CK254" s="223" t="str">
        <f t="shared" ca="1" si="402"/>
        <v>-8.43920413198996+0.831189058174996i</v>
      </c>
      <c r="CL254" s="223" t="str">
        <f t="shared" ca="1" si="403"/>
        <v>6.28329357466181-5.69484534350494i</v>
      </c>
      <c r="CM254" s="223" t="str">
        <f t="shared" ca="1" si="404"/>
        <v>-1.6543733113476+8.31709628286983i</v>
      </c>
      <c r="CN254" s="223" t="str">
        <f t="shared" ca="1" si="405"/>
        <v>-3.62568336754523-7.66586340539226i</v>
      </c>
      <c r="CO254" s="223" t="str">
        <f t="shared" ca="1" si="406"/>
        <v>7.47872568650181+3.99746216215794i</v>
      </c>
      <c r="CP254" s="223" t="str">
        <f t="shared" ca="1" si="407"/>
        <v>-8.38825422700856+1.24427997448299i</v>
      </c>
      <c r="CQ254" s="223" t="str">
        <f t="shared" ca="1" si="408"/>
        <v>5.99629225570965-5.99629225571459i</v>
      </c>
      <c r="CR254" s="223" t="str">
        <f t="shared" ca="1" si="409"/>
        <v>-1.24427997448466+8.38825422700831i</v>
      </c>
      <c r="CS254" s="223" t="str">
        <f t="shared" ca="1" si="410"/>
        <v>-3.99746216215645-7.4787256865026i</v>
      </c>
      <c r="CT254" s="223" t="str">
        <f t="shared" ca="1" si="411"/>
        <v>7.66586340539153+3.62568336754676i</v>
      </c>
      <c r="CU254" s="223" t="str">
        <f t="shared" ca="1" si="412"/>
        <v>-8.31709628287016+1.65437331134593i</v>
      </c>
      <c r="CV254" s="223" t="str">
        <f t="shared" ca="1" si="413"/>
        <v>5.69484534350619-6.28329357466068i</v>
      </c>
      <c r="CW254" s="223" t="str">
        <f t="shared" ca="1" si="414"/>
        <v>-0.831189058176678+8.43920413198979i</v>
      </c>
      <c r="CX254" s="223" t="str">
        <f t="shared" ca="1" si="415"/>
        <v>-4.35961072028273-7.27357106237522i</v>
      </c>
      <c r="CY254" s="223" t="str">
        <f t="shared" ca="1" si="416"/>
        <v>7.83453338788741+3.24516998413084i</v>
      </c>
      <c r="CZ254" s="223" t="str">
        <f t="shared" ca="1" si="417"/>
        <v>-8.22590172529262+2.06048111800477i</v>
      </c>
      <c r="DA254" s="223" t="str">
        <f t="shared" ca="1" si="418"/>
        <v>5.37967905006111-6.55515788903364i</v>
      </c>
      <c r="DB254" s="223" t="str">
        <f t="shared" ca="1" si="419"/>
        <v>-0.416095734623992+8.46982325503041i</v>
      </c>
      <c r="DC254" s="223" t="str">
        <f t="shared" ca="1" si="420"/>
        <v>-4.71125659432708-7.05089376846906i</v>
      </c>
      <c r="DD254" s="223" t="str">
        <f t="shared" ca="1" si="421"/>
        <v>7.98432929322769+2.8568387019803i</v>
      </c>
      <c r="DE254" s="223" t="str">
        <f t="shared" ca="1" si="422"/>
        <v>-8.11489024995672+2.46162504516501i</v>
      </c>
      <c r="DF254" s="223" t="str">
        <f t="shared" ca="1" si="423"/>
        <v>5.05155263857989-6.81123025388827i</v>
      </c>
      <c r="DG254" s="223" t="str">
        <f t="shared" ca="1" si="424"/>
        <v>-9.18365855271917E-13+8.48003783198084i</v>
      </c>
      <c r="DH254" s="223" t="str">
        <f t="shared" ca="1" si="425"/>
        <v>-5.05155263857802-6.81123025388965i</v>
      </c>
      <c r="DI254" s="223" t="str">
        <f t="shared" ca="1" si="426"/>
        <v>8.11489024995871+2.46162504515846i</v>
      </c>
      <c r="DJ254" s="223" t="str">
        <f t="shared" ca="1" si="427"/>
        <v>-7.98432929322847+2.85683870197812i</v>
      </c>
      <c r="DK254" s="223" t="str">
        <f t="shared" ca="1" si="428"/>
        <v>4.71125659432862-7.05089376846804i</v>
      </c>
      <c r="DL254" s="223" t="str">
        <f t="shared" ca="1" si="429"/>
        <v>0.416095734622157+8.46982325503051i</v>
      </c>
      <c r="DM254" s="223" t="str">
        <f t="shared" ca="1" si="430"/>
        <v>-5.37967905005932-6.5551578890351i</v>
      </c>
      <c r="DN254" s="223" t="str">
        <f t="shared" ca="1" si="431"/>
        <v>8.22590172529416+2.0604811179986i</v>
      </c>
      <c r="DO254" s="223" t="str">
        <f t="shared" ca="1" si="432"/>
        <v>-7.83453338788811+3.24516998412914i</v>
      </c>
      <c r="DP254" s="223" t="str">
        <f t="shared" ca="1" si="433"/>
        <v>4.3596107202843-7.27357106237427i</v>
      </c>
      <c r="DQ254" s="223" t="str">
        <f t="shared" ca="1" si="434"/>
        <v>0.831189058174371+8.43920413199002i</v>
      </c>
      <c r="DR254" s="223" t="str">
        <f t="shared" ca="1" si="435"/>
        <v>-5.69484534351126-6.28329357465608i</v>
      </c>
      <c r="DS254" s="223" t="str">
        <f t="shared" ca="1" si="436"/>
        <v>8.31709628286971+1.65437331134821i</v>
      </c>
      <c r="DT254" s="223" t="str">
        <f t="shared" ca="1" si="437"/>
        <v>-7.66586340539232+3.6256833675451i</v>
      </c>
      <c r="DU254" s="223" t="str">
        <f t="shared" ca="1" si="438"/>
        <v>3.99746216215807-7.47872568650174i</v>
      </c>
      <c r="DV254" s="223" t="str">
        <f t="shared" ca="1" si="439"/>
        <v>1.24427997448236+8.38825422700865i</v>
      </c>
      <c r="DW254" s="223" t="str">
        <f t="shared" ca="1" si="440"/>
        <v>-5.99629225571414-5.9962922557101i</v>
      </c>
      <c r="DX254" s="223" t="str">
        <f t="shared" ca="1" si="441"/>
        <v>8.38825422700828+1.24427997448481i</v>
      </c>
      <c r="DY254" s="223" t="str">
        <f t="shared" ca="1" si="442"/>
        <v>-7.47872568650267+3.99746216215632i</v>
      </c>
      <c r="DZ254" s="223" t="str">
        <f t="shared" ca="1" si="443"/>
        <v>3.62568336754733-7.66586340539127i</v>
      </c>
      <c r="EA254" s="223" t="str">
        <f t="shared" ca="1" si="444"/>
        <v>1.6543733113543+8.31709628286849i</v>
      </c>
      <c r="EB254" s="223" t="str">
        <f t="shared" ca="1" si="445"/>
        <v>-6.28329357466025-5.69484534350666i</v>
      </c>
      <c r="EC254" s="223" t="str">
        <f t="shared" ca="1" si="446"/>
        <v>8.43920413198978+0.831189058176823i</v>
      </c>
      <c r="ED254" s="223" t="str">
        <f t="shared" ca="1" si="447"/>
        <v>-7.27357106237554+4.35961072028219i</v>
      </c>
      <c r="EE254" s="223" t="str">
        <f t="shared" ca="1" si="448"/>
        <v>3.24516998413142-7.83453338788717i</v>
      </c>
      <c r="EF254" s="223" t="str">
        <f t="shared" ca="1" si="449"/>
        <v>2.06048111800417+8.22590172529277i</v>
      </c>
      <c r="EG254" s="223" t="str">
        <f t="shared" ca="1" si="450"/>
        <v>-6.55515788903354-5.37967905006122i</v>
      </c>
      <c r="EH254" s="223" t="str">
        <f t="shared" ca="1" si="451"/>
        <v>8.46982325503041+0.416095734624138i</v>
      </c>
      <c r="EI254" s="223" t="str">
        <f t="shared" ca="1" si="452"/>
        <v>-7.0508937684694+4.71125659432657i</v>
      </c>
      <c r="EJ254" s="223" t="str">
        <f t="shared" ca="1" si="453"/>
        <v>2.85683870198045-7.98432929322764i</v>
      </c>
      <c r="EK254" s="223" t="str">
        <f t="shared" ca="1" si="454"/>
        <v>2.46162504516441+8.1148902499569i</v>
      </c>
      <c r="EL254" s="223" t="str">
        <f t="shared" ca="1" si="455"/>
        <v>-6.81123025388818-5.05155263858i</v>
      </c>
      <c r="EM254" s="223" t="str">
        <f t="shared" ca="1" si="456"/>
        <v>8.48003783198084+1.54584403532175E-12i</v>
      </c>
      <c r="EN254" s="223"/>
      <c r="EO254" s="223"/>
      <c r="EP254" s="223"/>
    </row>
    <row r="255" spans="1:146">
      <c r="A255" s="249">
        <f t="shared" si="323"/>
        <v>3.0273437500000023E-3</v>
      </c>
      <c r="B255" s="248">
        <v>155</v>
      </c>
      <c r="C255" s="247">
        <f t="shared" si="324"/>
        <v>31000</v>
      </c>
      <c r="N255" s="246">
        <f t="shared" ca="1" si="327"/>
        <v>24.479536102081234</v>
      </c>
      <c r="O255" s="223">
        <f t="shared" ca="1" si="328"/>
        <v>8.4795361020812354</v>
      </c>
      <c r="P255" s="223" t="str">
        <f t="shared" ca="1" si="329"/>
        <v>-6.68481199400658+5.21687848346929i</v>
      </c>
      <c r="Q255" s="223" t="str">
        <f t="shared" ca="1" si="330"/>
        <v>2.06035920757992-8.22541503161024i</v>
      </c>
      <c r="R255" s="223" t="str">
        <f t="shared" ca="1" si="331"/>
        <v>3.43625835216038+7.75207462836286i</v>
      </c>
      <c r="S255" s="223" t="str">
        <f t="shared" ca="1" si="332"/>
        <v>-7.47828320023516-3.99722564831905i</v>
      </c>
      <c r="T255" s="223" t="str">
        <f t="shared" ca="1" si="333"/>
        <v>8.35469733921044-1.44967750782338i</v>
      </c>
      <c r="U255" s="223" t="str">
        <f t="shared" ca="1" si="334"/>
        <v>-5.69450840230149+6.28292181732486i</v>
      </c>
      <c r="V255" s="223" t="str">
        <f t="shared" ca="1" si="335"/>
        <v>0.623793372877501-8.45656043166802i</v>
      </c>
      <c r="W255" s="223" t="str">
        <f t="shared" ca="1" si="336"/>
        <v>4.71097784813124+7.05047659530303i</v>
      </c>
      <c r="X255" s="223" t="str">
        <f t="shared" ca="1" si="337"/>
        <v>-8.05155848728214-2.65987564227615i</v>
      </c>
      <c r="Y255" s="223" t="str">
        <f t="shared" ca="1" si="338"/>
        <v>7.98385689241975-2.85666967426418i</v>
      </c>
      <c r="Z255" s="223" t="str">
        <f t="shared" ca="1" si="339"/>
        <v>-4.53653163236011+7.16396630750697i</v>
      </c>
      <c r="AA255" s="223" t="str">
        <f t="shared" ca="1" si="340"/>
        <v>-0.831139880047419-8.43870481805672i</v>
      </c>
      <c r="AB255" s="223" t="str">
        <f t="shared" ca="1" si="341"/>
        <v>5.84698394294688+6.14127928671383i</v>
      </c>
      <c r="AC255" s="223" t="str">
        <f t="shared" ca="1" si="342"/>
        <v>-8.38775792757712-1.24420635541945i</v>
      </c>
      <c r="AD255" s="223" t="str">
        <f t="shared" ca="1" si="343"/>
        <v>7.37793405305778-4.17954801566263i</v>
      </c>
      <c r="AE255" s="223" t="str">
        <f t="shared" ca="1" si="344"/>
        <v>-3.2449779804085+7.83406984990324i</v>
      </c>
      <c r="AF255" s="223" t="str">
        <f t="shared" ca="1" si="345"/>
        <v>-2.26160045589374-8.17237394423433i</v>
      </c>
      <c r="AG255" s="223" t="str">
        <f t="shared" ca="1" si="346"/>
        <v>6.81082726065358+5.0512537584284i</v>
      </c>
      <c r="AH255" s="223" t="str">
        <f t="shared" ca="1" si="347"/>
        <v>-8.47698222434243+0.208098233249308i</v>
      </c>
      <c r="AI255" s="223" t="str">
        <f t="shared" ca="1" si="348"/>
        <v>6.55477004657552-5.3793607559835i</v>
      </c>
      <c r="AJ255" s="223" t="str">
        <f t="shared" ca="1" si="349"/>
        <v>-1.85787687592094+8.27350143653927i</v>
      </c>
      <c r="AK255" s="223" t="str">
        <f t="shared" ca="1" si="350"/>
        <v>-3.62546885037092-7.66540984693507i</v>
      </c>
      <c r="AL255" s="223" t="str">
        <f t="shared" ca="1" si="351"/>
        <v>7.57412770924373+3.81249550171084i</v>
      </c>
      <c r="AM255" s="223" t="str">
        <f t="shared" ca="1" si="352"/>
        <v>-8.31660419356901+1.6542754287027i</v>
      </c>
      <c r="AN255" s="223" t="str">
        <f t="shared" ca="1" si="353"/>
        <v>5.53860270272535-6.42077975076723i</v>
      </c>
      <c r="AO255" s="223" t="str">
        <f t="shared" ca="1" si="354"/>
        <v>-0.416071115904055+8.46932212948648i</v>
      </c>
      <c r="AP255" s="223" t="str">
        <f t="shared" ca="1" si="355"/>
        <v>-4.88258634700496-6.93273993962992i</v>
      </c>
      <c r="AQ255" s="223" t="str">
        <f t="shared" ca="1" si="356"/>
        <v>8.11441012437918+2.46147940065963i</v>
      </c>
      <c r="AR255" s="223" t="str">
        <f t="shared" ca="1" si="357"/>
        <v>8.11441012437918+2.46147940065963i</v>
      </c>
      <c r="AS255" s="223" t="str">
        <f t="shared" ca="1" si="358"/>
        <v>4.35935277956336-7.27314071428652i</v>
      </c>
      <c r="AT255" s="223" t="str">
        <f t="shared" ca="1" si="359"/>
        <v>1.03798573963111+8.41576604420664i</v>
      </c>
      <c r="AU255" s="223" t="str">
        <f t="shared" ca="1" si="360"/>
        <v>-5.99593747909486-5.99593747910072i</v>
      </c>
      <c r="AV255" s="223" t="str">
        <f t="shared" ca="1" si="361"/>
        <v>8.41576604420667+1.03798573963085i</v>
      </c>
      <c r="AW255" s="223" t="str">
        <f t="shared" ca="1" si="362"/>
        <v>-7.27314071428645+4.35935277956348i</v>
      </c>
      <c r="AX255" s="223" t="str">
        <f t="shared" ca="1" si="363"/>
        <v>3.05174295525557-7.91134612070203i</v>
      </c>
      <c r="AY255" s="223" t="str">
        <f t="shared" ca="1" si="364"/>
        <v>2.46147940065989+8.1144101243791i</v>
      </c>
      <c r="AZ255" s="223" t="str">
        <f t="shared" ca="1" si="365"/>
        <v>-6.93273993962999-4.88258634700484i</v>
      </c>
      <c r="BA255" s="223" t="str">
        <f t="shared" ca="1" si="366"/>
        <v>8.46932212948639-0.416071115905886i</v>
      </c>
      <c r="BB255" s="223" t="str">
        <f t="shared" ca="1" si="367"/>
        <v>-6.42077975076823+5.53860270272418i</v>
      </c>
      <c r="BC255" s="223" t="str">
        <f t="shared" ca="1" si="368"/>
        <v>1.65427542869913-8.31660419356971i</v>
      </c>
      <c r="BD255" s="223" t="str">
        <f t="shared" ca="1" si="369"/>
        <v>3.81249550171108+7.57412770924361i</v>
      </c>
      <c r="BE255" s="223" t="str">
        <f t="shared" ca="1" si="370"/>
        <v>-7.66540984693369-3.62546885037384i</v>
      </c>
      <c r="BF255" s="223" t="str">
        <f t="shared" ca="1" si="371"/>
        <v>8.27350143653886-1.85787687592273i</v>
      </c>
      <c r="BG255" s="223" t="str">
        <f t="shared" ca="1" si="372"/>
        <v>-5.3793607559846+6.55477004657462i</v>
      </c>
      <c r="BH255" s="223" t="str">
        <f t="shared" ca="1" si="373"/>
        <v>0.208098233245669-8.47698222434252i</v>
      </c>
      <c r="BI255" s="223" t="str">
        <f t="shared" ca="1" si="374"/>
        <v>5.05125375842852+6.81082726065349i</v>
      </c>
      <c r="BJ255" s="223" t="str">
        <f t="shared" ca="1" si="375"/>
        <v>-8.17237394423347-2.26160045589685i</v>
      </c>
      <c r="BK255" s="223" t="str">
        <f t="shared" ca="1" si="376"/>
        <v>7.83406984990252-3.24497798041025i</v>
      </c>
      <c r="BL255" s="223" t="str">
        <f t="shared" ca="1" si="377"/>
        <v>-4.17954801566386+7.37793405305708i</v>
      </c>
      <c r="BM255" s="223" t="str">
        <f t="shared" ca="1" si="378"/>
        <v>-1.24420635542394-8.38775792757646i</v>
      </c>
      <c r="BN255" s="223" t="str">
        <f t="shared" ca="1" si="379"/>
        <v>6.14127928671451+5.84698394294617i</v>
      </c>
      <c r="BO255" s="223" t="str">
        <f t="shared" ca="1" si="380"/>
        <v>-8.43870481805649-0.831139880049732i</v>
      </c>
      <c r="BP255" s="223" t="str">
        <f t="shared" ca="1" si="381"/>
        <v>7.16396630750548-4.53653163236248i</v>
      </c>
      <c r="BQ255" s="223" t="str">
        <f t="shared" ca="1" si="382"/>
        <v>-2.85666967426467+7.98385689241958i</v>
      </c>
      <c r="BR255" s="223" t="str">
        <f t="shared" ca="1" si="383"/>
        <v>-2.65987564227229-8.05155848728342i</v>
      </c>
      <c r="BS255" s="223" t="str">
        <f t="shared" ca="1" si="384"/>
        <v>7.0504765953036+4.71097784813039i</v>
      </c>
      <c r="BT255" s="223" t="str">
        <f t="shared" ca="1" si="385"/>
        <v>-8.45656043166819+0.623793372875212i</v>
      </c>
      <c r="BU255" s="223" t="str">
        <f t="shared" ca="1" si="386"/>
        <v>6.28292181732297-5.69450840230359i</v>
      </c>
      <c r="BV255" s="223" t="str">
        <f t="shared" ca="1" si="387"/>
        <v>-1.44967750782327+8.35469733921046i</v>
      </c>
      <c r="BW255" s="223" t="str">
        <f t="shared" ca="1" si="388"/>
        <v>-3.99722564831622-7.47828320023668i</v>
      </c>
      <c r="BX255" s="223" t="str">
        <f t="shared" ca="1" si="389"/>
        <v>7.75207462836363+3.43625835215863i</v>
      </c>
      <c r="BY255" s="223" t="str">
        <f t="shared" ca="1" si="390"/>
        <v>-8.22541503161062+2.06035920757839i</v>
      </c>
      <c r="BZ255" s="223" t="str">
        <f t="shared" ca="1" si="391"/>
        <v>5.21687848346643-6.68481199400881i</v>
      </c>
      <c r="CA255" s="223" t="str">
        <f t="shared" ca="1" si="392"/>
        <v>1.45427877456099E-13+8.47953610208124i</v>
      </c>
      <c r="CB255" s="223" t="str">
        <f t="shared" ca="1" si="393"/>
        <v>-5.21687848346685-6.68481199400848i</v>
      </c>
      <c r="CC255" s="223" t="str">
        <f t="shared" ca="1" si="394"/>
        <v>8.22541503161075+2.06035920757788i</v>
      </c>
      <c r="CD255" s="223" t="str">
        <f t="shared" ca="1" si="395"/>
        <v>-7.75207462836342+3.43625835215912i</v>
      </c>
      <c r="CE255" s="223" t="str">
        <f t="shared" ca="1" si="396"/>
        <v>3.99722564831574-7.47828320023692i</v>
      </c>
      <c r="CF255" s="223" t="str">
        <f t="shared" ca="1" si="397"/>
        <v>1.44967750782355+8.35469733921041i</v>
      </c>
      <c r="CG255" s="223" t="str">
        <f t="shared" ca="1" si="398"/>
        <v>-6.28292181732316-5.69450840230337i</v>
      </c>
      <c r="CH255" s="223" t="str">
        <f t="shared" ca="1" si="399"/>
        <v>8.4565604316682+0.623793372874922i</v>
      </c>
      <c r="CI255" s="223" t="str">
        <f t="shared" ca="1" si="400"/>
        <v>-7.0504765953033+4.71097784813084i</v>
      </c>
      <c r="CJ255" s="223" t="str">
        <f t="shared" ca="1" si="401"/>
        <v>2.65987564228002-8.05155848728086i</v>
      </c>
      <c r="CK255" s="223" t="str">
        <f t="shared" ca="1" si="402"/>
        <v>2.85666967426517+7.9838568924194i</v>
      </c>
      <c r="CL255" s="223" t="str">
        <f t="shared" ca="1" si="403"/>
        <v>-7.16396630750563-4.53653163236223i</v>
      </c>
      <c r="CM255" s="223" t="str">
        <f t="shared" ca="1" si="404"/>
        <v>8.43870481805647-0.831139880050022i</v>
      </c>
      <c r="CN255" s="223" t="str">
        <f t="shared" ca="1" si="405"/>
        <v>-6.14127928671415+5.84698394294655i</v>
      </c>
      <c r="CO255" s="223" t="str">
        <f t="shared" ca="1" si="406"/>
        <v>1.24420635542341-8.38775792757654i</v>
      </c>
      <c r="CP255" s="223" t="str">
        <f t="shared" ca="1" si="407"/>
        <v>4.17954801566433+7.37793405305682i</v>
      </c>
      <c r="CQ255" s="223" t="str">
        <f t="shared" ca="1" si="408"/>
        <v>-7.83406984990263-3.24497798040997i</v>
      </c>
      <c r="CR255" s="223" t="str">
        <f t="shared" ca="1" si="409"/>
        <v>8.1723739442334-2.26160045589713i</v>
      </c>
      <c r="CS255" s="223" t="str">
        <f t="shared" ca="1" si="410"/>
        <v>-5.0512537584281+6.81082726065381i</v>
      </c>
      <c r="CT255" s="223" t="str">
        <f t="shared" ca="1" si="411"/>
        <v>-0.208098233246201-8.47698222434251i</v>
      </c>
      <c r="CU255" s="223" t="str">
        <f t="shared" ca="1" si="412"/>
        <v>5.37936075598501+6.55477004657428i</v>
      </c>
      <c r="CV255" s="223" t="str">
        <f t="shared" ca="1" si="413"/>
        <v>-8.27350143653893-1.85787687592245i</v>
      </c>
      <c r="CW255" s="223" t="str">
        <f t="shared" ca="1" si="414"/>
        <v>7.66540984693357-3.6254688503741i</v>
      </c>
      <c r="CX255" s="223" t="str">
        <f t="shared" ca="1" si="415"/>
        <v>-3.81249550171082+7.57412770924374i</v>
      </c>
      <c r="CY255" s="223" t="str">
        <f t="shared" ca="1" si="416"/>
        <v>-1.65427542869966-8.31660419356961i</v>
      </c>
      <c r="CZ255" s="223" t="str">
        <f t="shared" ca="1" si="417"/>
        <v>6.42077975076858+5.53860270272378i</v>
      </c>
      <c r="DA255" s="223" t="str">
        <f t="shared" ca="1" si="418"/>
        <v>-8.4693221294864-0.416071115905595i</v>
      </c>
      <c r="DB255" s="223" t="str">
        <f t="shared" ca="1" si="419"/>
        <v>6.93273993963483-4.88258634699799i</v>
      </c>
      <c r="DC255" s="223" t="str">
        <f t="shared" ca="1" si="420"/>
        <v>-2.46147940065961+8.11441012437918i</v>
      </c>
      <c r="DD255" s="223" t="str">
        <f t="shared" ca="1" si="421"/>
        <v>-3.05174295525607-7.91134612070183i</v>
      </c>
      <c r="DE255" s="223" t="str">
        <f t="shared" ca="1" si="422"/>
        <v>7.27314071428672+4.35935277956303i</v>
      </c>
      <c r="DF255" s="223" t="str">
        <f t="shared" ca="1" si="423"/>
        <v>-8.41576604420662+1.03798573963126i</v>
      </c>
      <c r="DG255" s="223" t="str">
        <f t="shared" ca="1" si="424"/>
        <v>5.9959374791007-5.99593747909487i</v>
      </c>
      <c r="DH255" s="223" t="str">
        <f t="shared" ca="1" si="425"/>
        <v>-1.03798573963082+8.41576604420668i</v>
      </c>
      <c r="DI255" s="223" t="str">
        <f t="shared" ca="1" si="426"/>
        <v>-4.35935277956382-7.27314071428625i</v>
      </c>
      <c r="DJ255" s="223" t="str">
        <f t="shared" ca="1" si="427"/>
        <v>7.91134612070216+3.05174295525521i</v>
      </c>
      <c r="DK255" s="223" t="str">
        <f t="shared" ca="1" si="428"/>
        <v>-8.11441012437906+2.46147940066002i</v>
      </c>
      <c r="DL255" s="223" t="str">
        <f t="shared" ca="1" si="429"/>
        <v>4.88258634700472-6.93273993963008i</v>
      </c>
      <c r="DM255" s="223" t="str">
        <f t="shared" ca="1" si="430"/>
        <v>0.416071115906031+8.46932212948639i</v>
      </c>
      <c r="DN255" s="223" t="str">
        <f t="shared" ca="1" si="431"/>
        <v>-5.53860270272448-6.42077975076799i</v>
      </c>
      <c r="DO255" s="223" t="str">
        <f t="shared" ca="1" si="432"/>
        <v>8.31660419356979+1.65427542869876i</v>
      </c>
      <c r="DP255" s="223" t="str">
        <f t="shared" ca="1" si="433"/>
        <v>-7.57412770924354+3.81249550171121i</v>
      </c>
      <c r="DQ255" s="223" t="str">
        <f t="shared" ca="1" si="434"/>
        <v>3.62546885037371-7.66540984693376i</v>
      </c>
      <c r="DR255" s="223" t="str">
        <f t="shared" ca="1" si="435"/>
        <v>1.85787687592287+8.27350143653883i</v>
      </c>
      <c r="DS255" s="223" t="str">
        <f t="shared" ca="1" si="436"/>
        <v>-6.55477004657487-5.3793607559843i</v>
      </c>
      <c r="DT255" s="223" t="str">
        <f t="shared" ca="1" si="437"/>
        <v>8.47698222434252+0.208098233245764i</v>
      </c>
      <c r="DU255" s="223" t="str">
        <f t="shared" ca="1" si="438"/>
        <v>-6.81082726065326+5.05125375842884i</v>
      </c>
      <c r="DV255" s="223" t="str">
        <f t="shared" ca="1" si="439"/>
        <v>2.26160045589671-8.17237394423352i</v>
      </c>
      <c r="DW255" s="223" t="str">
        <f t="shared" ca="1" si="440"/>
        <v>3.24497798041038+7.83406984990246i</v>
      </c>
      <c r="DX255" s="223" t="str">
        <f t="shared" ca="1" si="441"/>
        <v>-7.37793405305703-4.17954801566395i</v>
      </c>
      <c r="DY255" s="223" t="str">
        <f t="shared" ca="1" si="442"/>
        <v>8.38775792757767-1.24420635541574i</v>
      </c>
      <c r="DZ255" s="223" t="str">
        <f t="shared" ca="1" si="443"/>
        <v>-5.84698394294589+6.14127928671478i</v>
      </c>
      <c r="EA255" s="223" t="str">
        <f t="shared" ca="1" si="444"/>
        <v>0.831139880049587-8.43870481805651i</v>
      </c>
      <c r="EB255" s="223" t="str">
        <f t="shared" ca="1" si="445"/>
        <v>4.5365316323626+7.1639663075054i</v>
      </c>
      <c r="EC255" s="223" t="str">
        <f t="shared" ca="1" si="446"/>
        <v>-7.98385689241955-2.85666967426475i</v>
      </c>
      <c r="ED255" s="223" t="str">
        <f t="shared" ca="1" si="447"/>
        <v>8.0515584872833-2.65987564227265i</v>
      </c>
      <c r="EE255" s="223" t="str">
        <f t="shared" ca="1" si="448"/>
        <v>-4.71097784813008+7.05047659530381i</v>
      </c>
      <c r="EF255" s="223" t="str">
        <f t="shared" ca="1" si="449"/>
        <v>-0.623793372875357-8.45656043166818i</v>
      </c>
      <c r="EG255" s="223" t="str">
        <f t="shared" ca="1" si="450"/>
        <v>5.6945084023037+6.28292181732286i</v>
      </c>
      <c r="EH255" s="223" t="str">
        <f t="shared" ca="1" si="451"/>
        <v>-8.35469733921049-1.44967750782313i</v>
      </c>
      <c r="EI255" s="223" t="str">
        <f t="shared" ca="1" si="452"/>
        <v>7.47828320023649-3.99722564831656i</v>
      </c>
      <c r="EJ255" s="223" t="str">
        <f t="shared" ca="1" si="453"/>
        <v>-3.43625835215828+7.75207462836379i</v>
      </c>
      <c r="EK255" s="223" t="str">
        <f t="shared" ca="1" si="454"/>
        <v>-2.06035920757853-8.22541503161059i</v>
      </c>
      <c r="EL255" s="223" t="str">
        <f t="shared" ca="1" si="455"/>
        <v>6.6848119940089+5.21687848346632i</v>
      </c>
      <c r="EM255" s="223" t="str">
        <f t="shared" ca="1" si="456"/>
        <v>-8.47953610208124+2.90855754912197E-13i</v>
      </c>
      <c r="EN255" s="223"/>
      <c r="EO255" s="223"/>
      <c r="EP255" s="223"/>
    </row>
    <row r="256" spans="1:146">
      <c r="A256" s="249">
        <f t="shared" si="323"/>
        <v>3.0468750000000023E-3</v>
      </c>
      <c r="B256" s="248">
        <v>156</v>
      </c>
      <c r="C256" s="247">
        <f t="shared" si="324"/>
        <v>31200</v>
      </c>
      <c r="N256" s="246">
        <f t="shared" ca="1" si="327"/>
        <v>24.478999114000857</v>
      </c>
      <c r="O256" s="223">
        <f t="shared" ca="1" si="328"/>
        <v>8.4789991140008549</v>
      </c>
      <c r="P256" s="223" t="str">
        <f t="shared" ca="1" si="329"/>
        <v>-6.55435494917605+5.37902009435164i</v>
      </c>
      <c r="Q256" s="223" t="str">
        <f t="shared" ca="1" si="330"/>
        <v>1.65417066752491-8.31607752356407i</v>
      </c>
      <c r="R256" s="223" t="str">
        <f t="shared" ca="1" si="331"/>
        <v>3.99697251389068+7.47780961902814i</v>
      </c>
      <c r="S256" s="223" t="str">
        <f t="shared" ca="1" si="332"/>
        <v>-7.83357373760659-3.24477248396673i</v>
      </c>
      <c r="T256" s="223" t="str">
        <f t="shared" ca="1" si="333"/>
        <v>8.11389625882508-2.4613235212486i</v>
      </c>
      <c r="U256" s="223" t="str">
        <f t="shared" ca="1" si="334"/>
        <v>-4.71067951353818+7.0500301060321i</v>
      </c>
      <c r="V256" s="223" t="str">
        <f t="shared" ca="1" si="335"/>
        <v>-0.831087246011035-8.43817041572076i</v>
      </c>
      <c r="W256" s="223" t="str">
        <f t="shared" ca="1" si="336"/>
        <v>5.99555777118483+5.99555777118464i</v>
      </c>
      <c r="X256" s="223" t="str">
        <f t="shared" ca="1" si="337"/>
        <v>-8.43817041572071-0.83108724601161i</v>
      </c>
      <c r="Y256" s="223" t="str">
        <f t="shared" ca="1" si="338"/>
        <v>7.05003010603193-4.71067951353843i</v>
      </c>
      <c r="Z256" s="223" t="str">
        <f t="shared" ca="1" si="339"/>
        <v>-2.46132352124831+8.11389625882517i</v>
      </c>
      <c r="AA256" s="223" t="str">
        <f t="shared" ca="1" si="340"/>
        <v>-3.24477248396623-7.83357373760679i</v>
      </c>
      <c r="AB256" s="223" t="str">
        <f t="shared" ca="1" si="341"/>
        <v>7.47780961902826+3.99697251389045i</v>
      </c>
      <c r="AC256" s="223" t="str">
        <f t="shared" ca="1" si="342"/>
        <v>-8.31607752356415+1.65417066752448i</v>
      </c>
      <c r="AD256" s="223" t="str">
        <f t="shared" ca="1" si="343"/>
        <v>5.3790200943517-6.554354949176i</v>
      </c>
      <c r="AE256" s="223" t="str">
        <f t="shared" ca="1" si="344"/>
        <v>2.65916169586862E-13+8.47899911400085i</v>
      </c>
      <c r="AF256" s="223" t="str">
        <f t="shared" ca="1" si="345"/>
        <v>-5.37902009435141-6.55435494917623i</v>
      </c>
      <c r="AG256" s="223" t="str">
        <f t="shared" ca="1" si="346"/>
        <v>8.31607752356409+1.65417066752479i</v>
      </c>
      <c r="AH256" s="223" t="str">
        <f t="shared" ca="1" si="347"/>
        <v>-7.47780961902844+3.99697251389012i</v>
      </c>
      <c r="AI256" s="223" t="str">
        <f t="shared" ca="1" si="348"/>
        <v>3.24477248396646-7.8335737376067i</v>
      </c>
      <c r="AJ256" s="223" t="str">
        <f t="shared" ca="1" si="349"/>
        <v>2.46132352124882+8.11389625882501i</v>
      </c>
      <c r="AK256" s="223" t="str">
        <f t="shared" ca="1" si="350"/>
        <v>-7.05003010603179-4.71067951353864i</v>
      </c>
      <c r="AL256" s="223" t="str">
        <f t="shared" ca="1" si="351"/>
        <v>8.43817041572073-0.8310872460113i</v>
      </c>
      <c r="AM256" s="223" t="str">
        <f t="shared" ca="1" si="352"/>
        <v>-5.99555777118501+5.99555777118446i</v>
      </c>
      <c r="AN256" s="223" t="str">
        <f t="shared" ca="1" si="353"/>
        <v>0.831087246011345-8.43817041572073i</v>
      </c>
      <c r="AO256" s="223" t="str">
        <f t="shared" ca="1" si="354"/>
        <v>4.7106795135386+7.05003010603182i</v>
      </c>
      <c r="AP256" s="223" t="str">
        <f t="shared" ca="1" si="355"/>
        <v>-8.11389625882476-2.46132352124968i</v>
      </c>
      <c r="AQ256" s="223" t="str">
        <f t="shared" ca="1" si="356"/>
        <v>7.83357373760575-3.24477248396875i</v>
      </c>
      <c r="AR256" s="223" t="str">
        <f t="shared" ca="1" si="357"/>
        <v>7.83357373760575-3.24477248396875i</v>
      </c>
      <c r="AS256" s="223" t="str">
        <f t="shared" ca="1" si="358"/>
        <v>-1.6541706675264-8.31607752356377i</v>
      </c>
      <c r="AT256" s="223" t="str">
        <f t="shared" ca="1" si="359"/>
        <v>6.55435494917399+5.37902009435415i</v>
      </c>
      <c r="AU256" s="223" t="str">
        <f t="shared" ca="1" si="360"/>
        <v>-8.47899911400085+5.31832339173725E-13i</v>
      </c>
      <c r="AV256" s="223" t="str">
        <f t="shared" ca="1" si="361"/>
        <v>6.55435494917874-5.37902009434836i</v>
      </c>
      <c r="AW256" s="223" t="str">
        <f t="shared" ca="1" si="362"/>
        <v>-1.65417066752548+8.31607752356396i</v>
      </c>
      <c r="AX256" s="223" t="str">
        <f t="shared" ca="1" si="363"/>
        <v>-3.99697251389344-7.47780961902666i</v>
      </c>
      <c r="AY256" s="223" t="str">
        <f t="shared" ca="1" si="364"/>
        <v>7.83357373760616+3.24477248396777i</v>
      </c>
      <c r="AZ256" s="223" t="str">
        <f t="shared" ca="1" si="365"/>
        <v>-8.11389625882444+2.46132352125069i</v>
      </c>
      <c r="BA256" s="223" t="str">
        <f t="shared" ca="1" si="366"/>
        <v>4.71067951354062-7.05003010603046i</v>
      </c>
      <c r="BB256" s="223" t="str">
        <f t="shared" ca="1" si="367"/>
        <v>0.831087246012524+8.43817041572061i</v>
      </c>
      <c r="BC256" s="223" t="str">
        <f t="shared" ca="1" si="368"/>
        <v>-5.99555777118226-5.9955577711872i</v>
      </c>
      <c r="BD256" s="223" t="str">
        <f t="shared" ca="1" si="369"/>
        <v>8.43817041572076+0.831087246011081i</v>
      </c>
      <c r="BE256" s="223" t="str">
        <f t="shared" ca="1" si="370"/>
        <v>-7.05003010602979+4.71067951354163i</v>
      </c>
      <c r="BF256" s="223" t="str">
        <f t="shared" ca="1" si="371"/>
        <v>2.46132352124953-8.1138962588248i</v>
      </c>
      <c r="BG256" s="223" t="str">
        <f t="shared" ca="1" si="372"/>
        <v>3.24477248396911+7.83357373760561i</v>
      </c>
      <c r="BH256" s="223" t="str">
        <f t="shared" ca="1" si="373"/>
        <v>-7.47780961902734-3.99697251389216i</v>
      </c>
      <c r="BI256" s="223" t="str">
        <f t="shared" ca="1" si="374"/>
        <v>8.31607752356372-1.65417066752666i</v>
      </c>
      <c r="BJ256" s="223" t="str">
        <f t="shared" ca="1" si="375"/>
        <v>-5.37902009435395+6.55435494917416i</v>
      </c>
      <c r="BK256" s="223" t="str">
        <f t="shared" ca="1" si="376"/>
        <v>-9.18242333299982E-13-8.47899911400085i</v>
      </c>
      <c r="BL256" s="223" t="str">
        <f t="shared" ca="1" si="377"/>
        <v>5.37902009434865+6.5543549491785i</v>
      </c>
      <c r="BM256" s="223" t="str">
        <f t="shared" ca="1" si="378"/>
        <v>-8.31607752356403-1.65417066752509i</v>
      </c>
      <c r="BN256" s="223" t="str">
        <f t="shared" ca="1" si="379"/>
        <v>7.47780961902659-3.99697251389357i</v>
      </c>
      <c r="BO256" s="223" t="str">
        <f t="shared" ca="1" si="380"/>
        <v>-3.24477248396763+7.83357373760622i</v>
      </c>
      <c r="BP256" s="223" t="str">
        <f t="shared" ca="1" si="381"/>
        <v>-2.46132352125106-8.11389625882433i</v>
      </c>
      <c r="BQ256" s="223" t="str">
        <f t="shared" ca="1" si="382"/>
        <v>7.05003010603068+4.7106795135403i</v>
      </c>
      <c r="BR256" s="223" t="str">
        <f t="shared" ca="1" si="383"/>
        <v>-8.4381704157206+0.831087246012669i</v>
      </c>
      <c r="BS256" s="223" t="str">
        <f t="shared" ca="1" si="384"/>
        <v>5.9955577711871-5.99555777118236i</v>
      </c>
      <c r="BT256" s="223" t="str">
        <f t="shared" ca="1" si="385"/>
        <v>-0.831087246010697+8.43817041572079i</v>
      </c>
      <c r="BU256" s="223" t="str">
        <f t="shared" ca="1" si="386"/>
        <v>-4.71067951354195-7.05003010602958i</v>
      </c>
      <c r="BV256" s="223" t="str">
        <f t="shared" ca="1" si="387"/>
        <v>8.11389625882491+2.46132352124917i</v>
      </c>
      <c r="BW256" s="223" t="str">
        <f t="shared" ca="1" si="388"/>
        <v>-7.83357373760555+3.24477248396924i</v>
      </c>
      <c r="BX256" s="223" t="str">
        <f t="shared" ca="1" si="389"/>
        <v>3.99697251389203-7.47780961902741i</v>
      </c>
      <c r="BY256" s="223" t="str">
        <f t="shared" ca="1" si="390"/>
        <v>1.65417066752704+8.31607752356364i</v>
      </c>
      <c r="BZ256" s="223" t="str">
        <f t="shared" ca="1" si="391"/>
        <v>-6.5543549491744-5.37902009435365i</v>
      </c>
      <c r="CA256" s="223" t="str">
        <f t="shared" ca="1" si="392"/>
        <v>8.47899911400085-1.06366467834745E-12i</v>
      </c>
      <c r="CB256" s="223" t="str">
        <f t="shared" ca="1" si="393"/>
        <v>-6.5543549491784+5.37902009434877i</v>
      </c>
      <c r="CC256" s="223" t="str">
        <f t="shared" ca="1" si="394"/>
        <v>1.65417066752496-8.31607752356406i</v>
      </c>
      <c r="CD256" s="223" t="str">
        <f t="shared" ca="1" si="395"/>
        <v>3.99697251389369+7.47780961902652i</v>
      </c>
      <c r="CE256" s="223" t="str">
        <f t="shared" ca="1" si="396"/>
        <v>-7.83357373760627-3.2447724839675i</v>
      </c>
      <c r="CF256" s="223" t="str">
        <f t="shared" ca="1" si="397"/>
        <v>8.11389625882429-2.4613235212512i</v>
      </c>
      <c r="CG256" s="223" t="str">
        <f t="shared" ca="1" si="398"/>
        <v>-4.71067951354018+7.05003010603076i</v>
      </c>
      <c r="CH256" s="223" t="str">
        <f t="shared" ca="1" si="399"/>
        <v>-0.831087246013053-8.43817041572056i</v>
      </c>
      <c r="CI256" s="223" t="str">
        <f t="shared" ca="1" si="400"/>
        <v>5.99555777118264+5.99555777118682i</v>
      </c>
      <c r="CJ256" s="223" t="str">
        <f t="shared" ca="1" si="401"/>
        <v>-8.43817041572084-0.831087246010312i</v>
      </c>
      <c r="CK256" s="223" t="str">
        <f t="shared" ca="1" si="402"/>
        <v>7.05003010603405-4.71067951353526i</v>
      </c>
      <c r="CL256" s="223" t="str">
        <f t="shared" ca="1" si="403"/>
        <v>-2.46132352124902+8.11389625882495i</v>
      </c>
      <c r="CM256" s="223" t="str">
        <f t="shared" ca="1" si="404"/>
        <v>-3.2447724839696-7.8335737376054i</v>
      </c>
      <c r="CN256" s="223" t="str">
        <f t="shared" ca="1" si="405"/>
        <v>7.4778096190276+3.99697251389169i</v>
      </c>
      <c r="CO256" s="223" t="str">
        <f t="shared" ca="1" si="406"/>
        <v>-8.31607752356357+1.65417066752742i</v>
      </c>
      <c r="CP256" s="223" t="str">
        <f t="shared" ca="1" si="407"/>
        <v>5.37902009435334-6.55435494917465i</v>
      </c>
      <c r="CQ256" s="223" t="str">
        <f t="shared" ca="1" si="408"/>
        <v>1.20908702339492E-12+8.47899911400085i</v>
      </c>
      <c r="CR256" s="223" t="str">
        <f t="shared" ca="1" si="409"/>
        <v>-5.37902009434888-6.55435494917831i</v>
      </c>
      <c r="CS256" s="223" t="str">
        <f t="shared" ca="1" si="410"/>
        <v>8.31607752356413+1.65417066752458i</v>
      </c>
      <c r="CT256" s="223" t="str">
        <f t="shared" ca="1" si="411"/>
        <v>-7.47780961902622+3.99697251389425i</v>
      </c>
      <c r="CU256" s="223" t="str">
        <f t="shared" ca="1" si="412"/>
        <v>3.24477248396692-7.83357373760651i</v>
      </c>
      <c r="CV256" s="223" t="str">
        <f t="shared" ca="1" si="413"/>
        <v>2.46132352125134+8.11389625882425i</v>
      </c>
      <c r="CW256" s="223" t="str">
        <f t="shared" ca="1" si="414"/>
        <v>-7.05003010603085-4.71067951354006i</v>
      </c>
      <c r="CX256" s="223" t="str">
        <f t="shared" ca="1" si="415"/>
        <v>8.43817041572055-0.831087246013198i</v>
      </c>
      <c r="CY256" s="223" t="str">
        <f t="shared" ca="1" si="416"/>
        <v>-5.99555777118672+5.99555777118274i</v>
      </c>
      <c r="CZ256" s="223" t="str">
        <f t="shared" ca="1" si="417"/>
        <v>0.831087246010167-8.43817041572084i</v>
      </c>
      <c r="DA256" s="223" t="str">
        <f t="shared" ca="1" si="418"/>
        <v>4.71067951353538+7.05003010603397i</v>
      </c>
      <c r="DB256" s="223" t="str">
        <f t="shared" ca="1" si="419"/>
        <v>-8.113896258825-2.46132352124889i</v>
      </c>
      <c r="DC256" s="223" t="str">
        <f t="shared" ca="1" si="420"/>
        <v>7.83357373760534-3.24477248396974i</v>
      </c>
      <c r="DD256" s="223" t="str">
        <f t="shared" ca="1" si="421"/>
        <v>-3.99697251389157+7.47780961902766i</v>
      </c>
      <c r="DE256" s="223" t="str">
        <f t="shared" ca="1" si="422"/>
        <v>-1.65417066752756-8.31607752356354i</v>
      </c>
      <c r="DF256" s="223" t="str">
        <f t="shared" ca="1" si="423"/>
        <v>6.55435494917474+5.37902009435323i</v>
      </c>
      <c r="DG256" s="223" t="str">
        <f t="shared" ca="1" si="424"/>
        <v>-8.47899911400085+1.83648466659996E-12i</v>
      </c>
      <c r="DH256" s="223" t="str">
        <f t="shared" ca="1" si="425"/>
        <v>6.55435494917791-5.37902009434937i</v>
      </c>
      <c r="DI256" s="223" t="str">
        <f t="shared" ca="1" si="426"/>
        <v>-1.65417066752443+8.31607752356416i</v>
      </c>
      <c r="DJ256" s="223" t="str">
        <f t="shared" ca="1" si="427"/>
        <v>-3.99697251388672-7.47780961903025i</v>
      </c>
      <c r="DK256" s="223" t="str">
        <f t="shared" ca="1" si="428"/>
        <v>7.83357373760657+3.24477248396679i</v>
      </c>
      <c r="DL256" s="223" t="str">
        <f t="shared" ca="1" si="429"/>
        <v>-8.11389625882407+2.46132352125194i</v>
      </c>
      <c r="DM256" s="223" t="str">
        <f t="shared" ca="1" si="430"/>
        <v>4.71067951353954-7.05003010603119i</v>
      </c>
      <c r="DN256" s="223" t="str">
        <f t="shared" ca="1" si="431"/>
        <v>0.831087246013343+8.43817041572054i</v>
      </c>
      <c r="DO256" s="223" t="str">
        <f t="shared" ca="1" si="432"/>
        <v>-5.99555777118285-5.99555777118662i</v>
      </c>
      <c r="DP256" s="223" t="str">
        <f t="shared" ca="1" si="433"/>
        <v>8.43817041572086+0.831087246010022i</v>
      </c>
      <c r="DQ256" s="223" t="str">
        <f t="shared" ca="1" si="434"/>
        <v>-7.05003010603389+4.7106795135355i</v>
      </c>
      <c r="DR256" s="223" t="str">
        <f t="shared" ca="1" si="435"/>
        <v>2.46132352124829-8.11389625882518i</v>
      </c>
      <c r="DS256" s="223" t="str">
        <f t="shared" ca="1" si="436"/>
        <v>3.24477248396987+7.83357373760528i</v>
      </c>
      <c r="DT256" s="223" t="str">
        <f t="shared" ca="1" si="437"/>
        <v>-7.47780961902773-3.99697251389144i</v>
      </c>
      <c r="DU256" s="223" t="str">
        <f t="shared" ca="1" si="438"/>
        <v>8.31607752356351-1.65417066752771i</v>
      </c>
      <c r="DV256" s="223" t="str">
        <f t="shared" ca="1" si="439"/>
        <v>-5.37902009435312+6.55435494917483i</v>
      </c>
      <c r="DW256" s="223" t="str">
        <f t="shared" ca="1" si="440"/>
        <v>-1.98190701164743E-12-8.47899911400085i</v>
      </c>
      <c r="DX256" s="223" t="str">
        <f t="shared" ca="1" si="441"/>
        <v>5.37902009434948+6.55435494917782i</v>
      </c>
      <c r="DY256" s="223" t="str">
        <f t="shared" ca="1" si="442"/>
        <v>-8.31607752356429-1.65417066752381i</v>
      </c>
      <c r="DZ256" s="223" t="str">
        <f t="shared" ca="1" si="443"/>
        <v>7.47780961902995-3.99697251388728i</v>
      </c>
      <c r="EA256" s="223" t="str">
        <f t="shared" ca="1" si="444"/>
        <v>-3.24477248396665+7.83357373760662i</v>
      </c>
      <c r="EB256" s="223" t="str">
        <f t="shared" ca="1" si="445"/>
        <v>-2.46132352125208-8.11389625882403i</v>
      </c>
      <c r="EC256" s="223" t="str">
        <f t="shared" ca="1" si="446"/>
        <v>7.05003010603127+4.71067951353942i</v>
      </c>
      <c r="ED256" s="223" t="str">
        <f t="shared" ca="1" si="447"/>
        <v>-8.43817041572047+0.831087246013967i</v>
      </c>
      <c r="EE256" s="223" t="str">
        <f t="shared" ca="1" si="448"/>
        <v>5.99555777118618-5.99555777118329i</v>
      </c>
      <c r="EF256" s="223" t="str">
        <f t="shared" ca="1" si="449"/>
        <v>-0.831087246009878+8.43817041572088i</v>
      </c>
      <c r="EG256" s="223" t="str">
        <f t="shared" ca="1" si="450"/>
        <v>-4.71067951353562-7.05003010603381i</v>
      </c>
      <c r="EH256" s="223" t="str">
        <f t="shared" ca="1" si="451"/>
        <v>8.11389625882522+2.46132352124815i</v>
      </c>
      <c r="EI256" s="223" t="str">
        <f t="shared" ca="1" si="452"/>
        <v>-7.83357373760837+3.24477248396244i</v>
      </c>
      <c r="EJ256" s="223" t="str">
        <f t="shared" ca="1" si="453"/>
        <v>3.99697251389088-7.47780961902803i</v>
      </c>
      <c r="EK256" s="223" t="str">
        <f t="shared" ca="1" si="454"/>
        <v>1.65417066752785+8.31607752356348i</v>
      </c>
      <c r="EL256" s="223" t="str">
        <f t="shared" ca="1" si="455"/>
        <v>-6.55435494917493-5.37902009435301i</v>
      </c>
      <c r="EM256" s="223" t="str">
        <f t="shared" ca="1" si="456"/>
        <v>8.47899911400085-2.1273293566949E-12i</v>
      </c>
      <c r="EN256" s="223"/>
      <c r="EO256" s="223"/>
      <c r="EP256" s="223"/>
    </row>
    <row r="257" spans="1:146">
      <c r="A257" s="249">
        <f t="shared" si="323"/>
        <v>3.0664062500000023E-3</v>
      </c>
      <c r="B257" s="248">
        <v>157</v>
      </c>
      <c r="C257" s="247">
        <f t="shared" si="324"/>
        <v>31400</v>
      </c>
      <c r="N257" s="246">
        <f t="shared" ca="1" si="327"/>
        <v>24.478424059458941</v>
      </c>
      <c r="O257" s="223">
        <f t="shared" ca="1" si="328"/>
        <v>8.4784240594589413</v>
      </c>
      <c r="P257" s="223" t="str">
        <f t="shared" ca="1" si="329"/>
        <v>-6.41993770225574+5.53787634668449i</v>
      </c>
      <c r="Q257" s="223" t="str">
        <f t="shared" ca="1" si="330"/>
        <v>1.24404318487818-8.38665792113703i</v>
      </c>
      <c r="R257" s="223" t="str">
        <f t="shared" ca="1" si="331"/>
        <v>4.53593669220408+7.16302679433275i</v>
      </c>
      <c r="S257" s="223" t="str">
        <f t="shared" ca="1" si="332"/>
        <v>-8.11334596593862-2.46115659172669i</v>
      </c>
      <c r="T257" s="223" t="str">
        <f t="shared" ca="1" si="333"/>
        <v>7.75105798814874-3.43580770654703i</v>
      </c>
      <c r="U257" s="223" t="str">
        <f t="shared" ca="1" si="334"/>
        <v>-3.62499339088341+7.66440457231114i</v>
      </c>
      <c r="V257" s="223" t="str">
        <f t="shared" ca="1" si="335"/>
        <v>-2.26130385993968-8.17130218417078i</v>
      </c>
      <c r="W257" s="223" t="str">
        <f t="shared" ca="1" si="336"/>
        <v>7.04955196565468+4.71036003035293i</v>
      </c>
      <c r="X257" s="223" t="str">
        <f t="shared" ca="1" si="337"/>
        <v>-8.41466236466229+1.03784961374383i</v>
      </c>
      <c r="Y257" s="223" t="str">
        <f t="shared" ca="1" si="338"/>
        <v>5.6937616001201-6.28209784809263i</v>
      </c>
      <c r="Z257" s="223" t="str">
        <f t="shared" ca="1" si="339"/>
        <v>-0.208070942357692+8.47587051664657i</v>
      </c>
      <c r="AA257" s="223" t="str">
        <f t="shared" ca="1" si="340"/>
        <v>-5.37865528361242-6.55391042600373i</v>
      </c>
      <c r="AB257" s="223" t="str">
        <f t="shared" ca="1" si="341"/>
        <v>8.35360166847738+1.44948739091587i</v>
      </c>
      <c r="AC257" s="223" t="str">
        <f t="shared" ca="1" si="342"/>
        <v>-7.27218688351273+4.35878107540143i</v>
      </c>
      <c r="AD257" s="223" t="str">
        <f t="shared" ca="1" si="343"/>
        <v>2.65952681481061-8.05050257147437i</v>
      </c>
      <c r="AE257" s="223" t="str">
        <f t="shared" ca="1" si="344"/>
        <v>3.24455242012058+7.83304245648534i</v>
      </c>
      <c r="AF257" s="223" t="str">
        <f t="shared" ca="1" si="345"/>
        <v>-7.57313440574938-3.81199551474909i</v>
      </c>
      <c r="AG257" s="223" t="str">
        <f t="shared" ca="1" si="346"/>
        <v>8.22433631551164-2.06008900326386i</v>
      </c>
      <c r="AH257" s="223" t="str">
        <f t="shared" ca="1" si="347"/>
        <v>-4.88194602375054+6.93183075047268i</v>
      </c>
      <c r="AI257" s="223" t="str">
        <f t="shared" ca="1" si="348"/>
        <v>-0.831030880809406-8.43759813022363i</v>
      </c>
      <c r="AJ257" s="223" t="str">
        <f t="shared" ca="1" si="349"/>
        <v>6.14047389308839+5.84621714447146i</v>
      </c>
      <c r="AK257" s="223" t="str">
        <f t="shared" ca="1" si="350"/>
        <v>-8.46821142636821-0.416016550559138i</v>
      </c>
      <c r="AL257" s="223" t="str">
        <f t="shared" ca="1" si="351"/>
        <v>6.68393531917795-5.21619431971795i</v>
      </c>
      <c r="AM257" s="223" t="str">
        <f t="shared" ca="1" si="352"/>
        <v>-1.65405847994947+8.31551351853387i</v>
      </c>
      <c r="AN257" s="223" t="str">
        <f t="shared" ca="1" si="353"/>
        <v>-4.178999891865-7.37696647923824i</v>
      </c>
      <c r="AO257" s="223" t="str">
        <f t="shared" ca="1" si="354"/>
        <v>7.98280985528851+2.85629503838818i</v>
      </c>
      <c r="AP257" s="223" t="str">
        <f t="shared" ca="1" si="355"/>
        <v>-7.91030859294157+3.0513427366402i</v>
      </c>
      <c r="AQ257" s="223" t="str">
        <f t="shared" ca="1" si="356"/>
        <v>3.99670143505946-7.47730246619768i</v>
      </c>
      <c r="AR257" s="223" t="str">
        <f t="shared" ca="1" si="357"/>
        <v>3.99670143505946-7.47730246619768i</v>
      </c>
      <c r="AS257" s="223" t="str">
        <f t="shared" ca="1" si="358"/>
        <v>-6.8099340596445-5.0505913154111i</v>
      </c>
      <c r="AT257" s="223" t="str">
        <f t="shared" ca="1" si="359"/>
        <v>8.45545140217318-0.623711565949988i</v>
      </c>
      <c r="AU257" s="223" t="str">
        <f t="shared" ca="1" si="360"/>
        <v>-5.99515114622088+5.99515114621631i</v>
      </c>
      <c r="AV257" s="223" t="str">
        <f t="shared" ca="1" si="361"/>
        <v>0.623711565948011-8.45545140217333i</v>
      </c>
      <c r="AW257" s="223" t="str">
        <f t="shared" ca="1" si="362"/>
        <v>5.0505913154127+6.80993405964332i</v>
      </c>
      <c r="AX257" s="223" t="str">
        <f t="shared" ca="1" si="363"/>
        <v>-8.27241641418481-1.85763322599968i</v>
      </c>
      <c r="AY257" s="223" t="str">
        <f t="shared" ca="1" si="364"/>
        <v>7.47730246620078-3.99670143505366i</v>
      </c>
      <c r="AZ257" s="223" t="str">
        <f t="shared" ca="1" si="365"/>
        <v>-3.05134273663835+7.91030859294229i</v>
      </c>
      <c r="BA257" s="223" t="str">
        <f t="shared" ca="1" si="366"/>
        <v>-2.85629503838992-7.98280985528788i</v>
      </c>
      <c r="BB257" s="223" t="str">
        <f t="shared" ca="1" si="367"/>
        <v>7.37696647923625+4.17899989186852i</v>
      </c>
      <c r="BC257" s="223" t="str">
        <f t="shared" ca="1" si="368"/>
        <v>-8.3155135185343+1.65405847994728i</v>
      </c>
      <c r="BD257" s="223" t="str">
        <f t="shared" ca="1" si="369"/>
        <v>5.21619431971781-6.68393531917806i</v>
      </c>
      <c r="BE257" s="223" t="str">
        <f t="shared" ca="1" si="370"/>
        <v>0.41601655056184+8.46821142636808i</v>
      </c>
      <c r="BF257" s="223" t="str">
        <f t="shared" ca="1" si="371"/>
        <v>-5.84621714446862-6.1404738930911i</v>
      </c>
      <c r="BG257" s="223" t="str">
        <f t="shared" ca="1" si="372"/>
        <v>8.43759813022349+0.831030880810912i</v>
      </c>
      <c r="BH257" s="223" t="str">
        <f t="shared" ca="1" si="373"/>
        <v>-6.93183075047209+4.88194602375137i</v>
      </c>
      <c r="BI257" s="223" t="str">
        <f t="shared" ca="1" si="374"/>
        <v>2.0600890032603-8.22433631551253i</v>
      </c>
      <c r="BJ257" s="223" t="str">
        <f t="shared" ca="1" si="375"/>
        <v>3.81199551474623+7.57313440575082i</v>
      </c>
      <c r="BK257" s="223" t="str">
        <f t="shared" ca="1" si="376"/>
        <v>-7.83304245648511-3.24455242012113i</v>
      </c>
      <c r="BL257" s="223" t="str">
        <f t="shared" ca="1" si="377"/>
        <v>8.05050257147375-2.6595268148125i</v>
      </c>
      <c r="BM257" s="223" t="str">
        <f t="shared" ca="1" si="378"/>
        <v>-4.35878107539823+7.27218688351465i</v>
      </c>
      <c r="BN257" s="223" t="str">
        <f t="shared" ca="1" si="379"/>
        <v>-1.44948739091361-8.35360166847778i</v>
      </c>
      <c r="BO257" s="223" t="str">
        <f t="shared" ca="1" si="380"/>
        <v>6.55391042600392+5.37865528361219i</v>
      </c>
      <c r="BP257" s="223" t="str">
        <f t="shared" ca="1" si="381"/>
        <v>-8.47587051664652+0.208070942359733i</v>
      </c>
      <c r="BQ257" s="223" t="str">
        <f t="shared" ca="1" si="382"/>
        <v>6.2820978480953-5.69376160011715i</v>
      </c>
      <c r="BR257" s="223" t="str">
        <f t="shared" ca="1" si="383"/>
        <v>-1.03784961374522+8.41466236466212i</v>
      </c>
      <c r="BS257" s="223" t="str">
        <f t="shared" ca="1" si="384"/>
        <v>-4.71036003035325-7.04955196565447i</v>
      </c>
      <c r="BT257" s="223" t="str">
        <f t="shared" ca="1" si="385"/>
        <v>8.17130218417151+2.26130385993704i</v>
      </c>
      <c r="BU257" s="223" t="str">
        <f t="shared" ca="1" si="386"/>
        <v>-7.66440457231245+3.62499339088062i</v>
      </c>
      <c r="BV257" s="223" t="str">
        <f t="shared" ca="1" si="387"/>
        <v>3.43580770654766-7.75105798814845i</v>
      </c>
      <c r="BW257" s="223" t="str">
        <f t="shared" ca="1" si="388"/>
        <v>2.46115659172771+8.11334596593831i</v>
      </c>
      <c r="BX257" s="223" t="str">
        <f t="shared" ca="1" si="389"/>
        <v>-7.16302679433471-4.53593669220099i</v>
      </c>
      <c r="BY257" s="223" t="str">
        <f t="shared" ca="1" si="390"/>
        <v>8.38665792113743-1.24404318487548i</v>
      </c>
      <c r="BZ257" s="223" t="str">
        <f t="shared" ca="1" si="391"/>
        <v>-5.53787634668478+6.41993770225549i</v>
      </c>
      <c r="CA257" s="223" t="str">
        <f t="shared" ca="1" si="392"/>
        <v>-1.98177627358214E-12-8.47842405945894i</v>
      </c>
      <c r="CB257" s="223" t="str">
        <f t="shared" ca="1" si="393"/>
        <v>5.53787634668121+6.41993770225857i</v>
      </c>
      <c r="CC257" s="223" t="str">
        <f t="shared" ca="1" si="394"/>
        <v>-8.38665792113673-1.24404318488013i</v>
      </c>
      <c r="CD257" s="223" t="str">
        <f t="shared" ca="1" si="395"/>
        <v>7.16302679433272-4.53593669220413i</v>
      </c>
      <c r="CE257" s="223" t="str">
        <f t="shared" ca="1" si="396"/>
        <v>-2.46115659172392+8.11334596593947i</v>
      </c>
      <c r="CF257" s="223" t="str">
        <f t="shared" ca="1" si="397"/>
        <v>-3.43580770654358-7.75105798815026i</v>
      </c>
      <c r="CG257" s="223" t="str">
        <f t="shared" ca="1" si="398"/>
        <v>7.66440457231055+3.62499339088466i</v>
      </c>
      <c r="CH257" s="223" t="str">
        <f t="shared" ca="1" si="399"/>
        <v>-8.17130218417051+2.26130385994063i</v>
      </c>
      <c r="CI257" s="223" t="str">
        <f t="shared" ca="1" si="400"/>
        <v>4.71036003034975-7.0495519656568i</v>
      </c>
      <c r="CJ257" s="223" t="str">
        <f t="shared" ca="1" si="401"/>
        <v>1.03784961374054+8.4146623646627i</v>
      </c>
      <c r="CK257" s="223" t="str">
        <f t="shared" ca="1" si="402"/>
        <v>-6.2820978480923-5.69376160012046i</v>
      </c>
      <c r="CL257" s="223" t="str">
        <f t="shared" ca="1" si="403"/>
        <v>8.47587051664662+0.20807094235577i</v>
      </c>
      <c r="CM257" s="223" t="str">
        <f t="shared" ca="1" si="404"/>
        <v>-6.55391042600156+5.37865528361507i</v>
      </c>
      <c r="CN257" s="223" t="str">
        <f t="shared" ca="1" si="405"/>
        <v>1.44948739091825-8.35360166847697i</v>
      </c>
      <c r="CO257" s="223" t="str">
        <f t="shared" ca="1" si="406"/>
        <v>4.35878107540184+7.27218688351249i</v>
      </c>
      <c r="CP257" s="223" t="str">
        <f t="shared" ca="1" si="407"/>
        <v>-8.050502571475-2.65952681480873i</v>
      </c>
      <c r="CQ257" s="223" t="str">
        <f t="shared" ca="1" si="408"/>
        <v>7.83304245648683-3.24455242011701i</v>
      </c>
      <c r="CR257" s="223" t="str">
        <f t="shared" ca="1" si="409"/>
        <v>-3.81199551475044+7.5731344057487i</v>
      </c>
      <c r="CS257" s="223" t="str">
        <f t="shared" ca="1" si="410"/>
        <v>-2.06008900326391-8.22433631551163i</v>
      </c>
      <c r="CT257" s="223" t="str">
        <f t="shared" ca="1" si="411"/>
        <v>6.93183075047437+4.88194602374813i</v>
      </c>
      <c r="CU257" s="223" t="str">
        <f t="shared" ca="1" si="412"/>
        <v>-8.43759813022392+0.831030880806463i</v>
      </c>
      <c r="CV257" s="223" t="str">
        <f t="shared" ca="1" si="413"/>
        <v>5.84621714447186-6.14047389308802i</v>
      </c>
      <c r="CW257" s="223" t="str">
        <f t="shared" ca="1" si="414"/>
        <v>-0.416016550558121+8.46821142636826i</v>
      </c>
      <c r="CX257" s="223" t="str">
        <f t="shared" ca="1" si="415"/>
        <v>-5.21619431972093-6.68393531917562i</v>
      </c>
      <c r="CY257" s="223" t="str">
        <f t="shared" ca="1" si="416"/>
        <v>8.31551351853339+1.6540584799519i</v>
      </c>
      <c r="CZ257" s="223" t="str">
        <f t="shared" ca="1" si="417"/>
        <v>-7.37696647923845+4.17899989186462i</v>
      </c>
      <c r="DA257" s="223" t="str">
        <f t="shared" ca="1" si="418"/>
        <v>2.85629503838642-7.98280985528914i</v>
      </c>
      <c r="DB257" s="223" t="str">
        <f t="shared" ca="1" si="419"/>
        <v>3.05134273663418+7.9103085929439i</v>
      </c>
      <c r="DC257" s="223" t="str">
        <f t="shared" ca="1" si="420"/>
        <v>-7.47730246619856-3.99670143505782i</v>
      </c>
      <c r="DD257" s="223" t="str">
        <f t="shared" ca="1" si="421"/>
        <v>8.27241641418389-1.85763322600378i</v>
      </c>
      <c r="DE257" s="223" t="str">
        <f t="shared" ca="1" si="422"/>
        <v>-5.05059131540951+6.80993405964568i</v>
      </c>
      <c r="DF257" s="223" t="str">
        <f t="shared" ca="1" si="423"/>
        <v>-0.623711565943553-8.45545140217365i</v>
      </c>
      <c r="DG257" s="223" t="str">
        <f t="shared" ca="1" si="424"/>
        <v>5.99515114621763+5.99515114621956i</v>
      </c>
      <c r="DH257" s="223" t="str">
        <f t="shared" ca="1" si="425"/>
        <v>-8.45545140217346-0.623711565946275i</v>
      </c>
      <c r="DI257" s="223" t="str">
        <f t="shared" ca="1" si="426"/>
        <v>6.80993405964214-5.05059131541428i</v>
      </c>
      <c r="DJ257" s="223" t="str">
        <f t="shared" ca="1" si="427"/>
        <v>-1.85763322600598+8.2724164141834i</v>
      </c>
      <c r="DK257" s="223" t="str">
        <f t="shared" ca="1" si="428"/>
        <v>-3.99670143505541-7.47730246619985i</v>
      </c>
      <c r="DL257" s="223" t="str">
        <f t="shared" ca="1" si="429"/>
        <v>7.91030859294291+3.05134273663672i</v>
      </c>
      <c r="DM257" s="223" t="str">
        <f t="shared" ca="1" si="430"/>
        <v>-7.98280985528713+2.85629503839202i</v>
      </c>
      <c r="DN257" s="223" t="str">
        <f t="shared" ca="1" si="431"/>
        <v>4.178999891867-7.3769664792371i</v>
      </c>
      <c r="DO257" s="223" t="str">
        <f t="shared" ca="1" si="432"/>
        <v>1.65405847994922+8.31551351853391i</v>
      </c>
      <c r="DP257" s="223" t="str">
        <f t="shared" ca="1" si="433"/>
        <v>-6.68393531917928-5.21619431971625i</v>
      </c>
      <c r="DQ257" s="223" t="str">
        <f t="shared" ca="1" si="434"/>
        <v>8.46821142636839-0.416016550555395i</v>
      </c>
      <c r="DR257" s="223" t="str">
        <f t="shared" ca="1" si="435"/>
        <v>-6.14047389308989+5.84621714446988i</v>
      </c>
      <c r="DS257" s="223" t="str">
        <f t="shared" ca="1" si="436"/>
        <v>0.8310308808087-8.4375981302237i</v>
      </c>
      <c r="DT257" s="223" t="str">
        <f t="shared" ca="1" si="437"/>
        <v>4.88194602375299+6.93183075047095i</v>
      </c>
      <c r="DU257" s="223" t="str">
        <f t="shared" ca="1" si="438"/>
        <v>-8.22433631551096-2.06008900326656i</v>
      </c>
      <c r="DV257" s="223" t="str">
        <f t="shared" ca="1" si="439"/>
        <v>7.57313440574993-3.811995514748i</v>
      </c>
      <c r="DW257" s="223" t="str">
        <f t="shared" ca="1" si="440"/>
        <v>-3.24455242011908+7.83304245648596i</v>
      </c>
      <c r="DX257" s="223" t="str">
        <f t="shared" ca="1" si="441"/>
        <v>-2.65952681481438-8.05050257147314i</v>
      </c>
      <c r="DY257" s="223" t="str">
        <f t="shared" ca="1" si="442"/>
        <v>7.27218688351133+4.35878107540376i</v>
      </c>
      <c r="DZ257" s="223" t="str">
        <f t="shared" ca="1" si="443"/>
        <v>-8.35360166847744+1.44948739091556i</v>
      </c>
      <c r="EA257" s="223" t="str">
        <f t="shared" ca="1" si="444"/>
        <v>5.37865528361085-6.55391042600503i</v>
      </c>
      <c r="EB257" s="223" t="str">
        <f t="shared" ca="1" si="445"/>
        <v>0.208070942361715+8.47587051664648i</v>
      </c>
      <c r="EC257" s="223" t="str">
        <f t="shared" ca="1" si="446"/>
        <v>-5.69376160011844-6.28209784809414i</v>
      </c>
      <c r="ED257" s="223" t="str">
        <f t="shared" ca="1" si="447"/>
        <v>8.41466236466237+1.03784961374325i</v>
      </c>
      <c r="EE257" s="223" t="str">
        <f t="shared" ca="1" si="448"/>
        <v>-7.04955196565351+4.71036003035469i</v>
      </c>
      <c r="EF257" s="223" t="str">
        <f t="shared" ca="1" si="449"/>
        <v>2.26130385994326-8.17130218416978i</v>
      </c>
      <c r="EG257" s="223" t="str">
        <f t="shared" ca="1" si="450"/>
        <v>3.6249933908822+7.66440457231171i</v>
      </c>
      <c r="EH257" s="223" t="str">
        <f t="shared" ca="1" si="451"/>
        <v>-7.75105798814936-3.43580770654563i</v>
      </c>
      <c r="EI257" s="223" t="str">
        <f t="shared" ca="1" si="452"/>
        <v>8.11334596593774-2.46115659172961i</v>
      </c>
      <c r="EJ257" s="223" t="str">
        <f t="shared" ca="1" si="453"/>
        <v>-4.53593669220644+7.16302679433125i</v>
      </c>
      <c r="EK257" s="223" t="str">
        <f t="shared" ca="1" si="454"/>
        <v>-1.24404318487744-8.38665792113714i</v>
      </c>
      <c r="EL257" s="223" t="str">
        <f t="shared" ca="1" si="455"/>
        <v>6.41993770225694+5.53787634668309i</v>
      </c>
      <c r="EM257" s="223" t="str">
        <f t="shared" ca="1" si="456"/>
        <v>-8.47842405945894-4.71141443448052E-12i</v>
      </c>
      <c r="EN257" s="223"/>
      <c r="EO257" s="223"/>
      <c r="EP257" s="223"/>
    </row>
    <row r="258" spans="1:146">
      <c r="A258" s="249">
        <f t="shared" si="323"/>
        <v>3.0859375000000023E-3</v>
      </c>
      <c r="B258" s="248">
        <v>158</v>
      </c>
      <c r="C258" s="247">
        <f t="shared" si="324"/>
        <v>31600</v>
      </c>
      <c r="N258" s="246">
        <f t="shared" ca="1" si="327"/>
        <v>24.477807788783203</v>
      </c>
      <c r="O258" s="223">
        <f t="shared" ca="1" si="328"/>
        <v>8.4778077887832008</v>
      </c>
      <c r="P258" s="223" t="str">
        <f t="shared" ca="1" si="329"/>
        <v>-6.28164122164196+5.69334773802916i</v>
      </c>
      <c r="Q258" s="223" t="str">
        <f t="shared" ca="1" si="330"/>
        <v>0.830970475720219-8.43698482705963i</v>
      </c>
      <c r="R258" s="223" t="str">
        <f t="shared" ca="1" si="331"/>
        <v>5.05022420339867+6.80943906639595i</v>
      </c>
      <c r="S258" s="223" t="str">
        <f t="shared" ca="1" si="332"/>
        <v>-8.31490908932642-1.65393825150459i</v>
      </c>
      <c r="T258" s="223" t="str">
        <f t="shared" ca="1" si="333"/>
        <v>7.27165829052251-4.35846424895608i</v>
      </c>
      <c r="U258" s="223" t="str">
        <f t="shared" ca="1" si="334"/>
        <v>-2.46097769779234+8.11275623167132i</v>
      </c>
      <c r="V258" s="223" t="str">
        <f t="shared" ca="1" si="335"/>
        <v>-3.62472990121713-7.66384747021857i</v>
      </c>
      <c r="W258" s="223" t="str">
        <f t="shared" ca="1" si="336"/>
        <v>7.83247309662155+3.2443165835431i</v>
      </c>
      <c r="X258" s="223" t="str">
        <f t="shared" ca="1" si="337"/>
        <v>-7.98222960929125+2.8560874230505i</v>
      </c>
      <c r="Y258" s="223" t="str">
        <f t="shared" ca="1" si="338"/>
        <v>3.99641092707049-7.47675896398598i</v>
      </c>
      <c r="Z258" s="223" t="str">
        <f t="shared" ca="1" si="339"/>
        <v>2.05993926170372+8.22373851369586i</v>
      </c>
      <c r="AA258" s="223" t="str">
        <f t="shared" ca="1" si="340"/>
        <v>-7.04903955531501-4.71001764870976i</v>
      </c>
      <c r="AB258" s="223" t="str">
        <f t="shared" ca="1" si="341"/>
        <v>8.38604832066082-1.2439527591894i</v>
      </c>
      <c r="AC258" s="223" t="str">
        <f t="shared" ca="1" si="342"/>
        <v>-5.37826432563439+6.55343404232938i</v>
      </c>
      <c r="AD258" s="223" t="str">
        <f t="shared" ca="1" si="343"/>
        <v>-0.415986311590321-8.46759589801749i</v>
      </c>
      <c r="AE258" s="223" t="str">
        <f t="shared" ca="1" si="344"/>
        <v>5.99471537704465+5.99471537704481i</v>
      </c>
      <c r="AF258" s="223" t="str">
        <f t="shared" ca="1" si="345"/>
        <v>-8.46759589801748-0.415986311590618i</v>
      </c>
      <c r="AG258" s="223" t="str">
        <f t="shared" ca="1" si="346"/>
        <v>6.55343404232956-5.37826432563416i</v>
      </c>
      <c r="AH258" s="223" t="str">
        <f t="shared" ca="1" si="347"/>
        <v>-1.24395275918963+8.38604832066079i</v>
      </c>
      <c r="AI258" s="223" t="str">
        <f t="shared" ca="1" si="348"/>
        <v>-4.71001764870956-7.04903955531515i</v>
      </c>
      <c r="AJ258" s="223" t="str">
        <f t="shared" ca="1" si="349"/>
        <v>8.22373851369579+2.05993926170401i</v>
      </c>
      <c r="AK258" s="223" t="str">
        <f t="shared" ca="1" si="350"/>
        <v>-7.47675896398611+3.99641092707023i</v>
      </c>
      <c r="AL258" s="223" t="str">
        <f t="shared" ca="1" si="351"/>
        <v>2.85608742305084-7.98222960929112i</v>
      </c>
      <c r="AM258" s="223" t="str">
        <f t="shared" ca="1" si="352"/>
        <v>3.24431658354288+7.83247309662164i</v>
      </c>
      <c r="AN258" s="223" t="str">
        <f t="shared" ca="1" si="353"/>
        <v>-7.66384747021845-3.62472990121737i</v>
      </c>
      <c r="AO258" s="223" t="str">
        <f t="shared" ca="1" si="354"/>
        <v>8.11275623167238-2.46097769778883i</v>
      </c>
      <c r="AP258" s="223" t="str">
        <f t="shared" ca="1" si="355"/>
        <v>-4.35846424895853+7.27165829052104i</v>
      </c>
      <c r="AQ258" s="223" t="str">
        <f t="shared" ca="1" si="356"/>
        <v>-1.6539382515027-8.31490908932679i</v>
      </c>
      <c r="AR258" s="223" t="str">
        <f t="shared" ca="1" si="357"/>
        <v>-1.6539382515027-8.31490908932679i</v>
      </c>
      <c r="AS258" s="223" t="str">
        <f t="shared" ca="1" si="358"/>
        <v>-8.43698482705966+0.830970475719924i</v>
      </c>
      <c r="AT258" s="223" t="str">
        <f t="shared" ca="1" si="359"/>
        <v>5.69334773802877-6.2816412216423i</v>
      </c>
      <c r="AU258" s="223" t="str">
        <f t="shared" ca="1" si="360"/>
        <v>1.44987460922576E-12+8.4778077887832i</v>
      </c>
      <c r="AV258" s="223" t="str">
        <f t="shared" ca="1" si="361"/>
        <v>-5.69334773803083-6.28164122164043i</v>
      </c>
      <c r="AW258" s="223" t="str">
        <f t="shared" ca="1" si="362"/>
        <v>8.43698482705993+0.830970475717158i</v>
      </c>
      <c r="AX258" s="223" t="str">
        <f t="shared" ca="1" si="363"/>
        <v>-6.80943906639363+5.0502242034018i</v>
      </c>
      <c r="AY258" s="223" t="str">
        <f t="shared" ca="1" si="364"/>
        <v>1.65393825150824-8.31490908932569i</v>
      </c>
      <c r="AZ258" s="223" t="str">
        <f t="shared" ca="1" si="365"/>
        <v>4.35846424895358+7.27165829052401i</v>
      </c>
      <c r="BA258" s="223" t="str">
        <f t="shared" ca="1" si="366"/>
        <v>-8.11275623167078-2.46097769779413i</v>
      </c>
      <c r="BB258" s="223" t="str">
        <f t="shared" ca="1" si="367"/>
        <v>7.66384747021902-3.62472990121618i</v>
      </c>
      <c r="BC258" s="223" t="str">
        <f t="shared" ca="1" si="368"/>
        <v>-3.24431658354332+7.83247309662145i</v>
      </c>
      <c r="BD258" s="223" t="str">
        <f t="shared" ca="1" si="369"/>
        <v>-2.85608742305108-7.98222960929104i</v>
      </c>
      <c r="BE258" s="223" t="str">
        <f t="shared" ca="1" si="370"/>
        <v>7.47675896398663+3.99641092706927i</v>
      </c>
      <c r="BF258" s="223" t="str">
        <f t="shared" ca="1" si="371"/>
        <v>-8.22373851369532+2.0599392617059i</v>
      </c>
      <c r="BG258" s="223" t="str">
        <f t="shared" ca="1" si="372"/>
        <v>4.71001764870725-7.04903955531669i</v>
      </c>
      <c r="BH258" s="223" t="str">
        <f t="shared" ca="1" si="373"/>
        <v>1.24395275919321+8.38604832066025i</v>
      </c>
      <c r="BI258" s="223" t="str">
        <f t="shared" ca="1" si="374"/>
        <v>-6.55343404232698-5.37826432563732i</v>
      </c>
      <c r="BJ258" s="223" t="str">
        <f t="shared" ca="1" si="375"/>
        <v>8.46759589801762-0.415986311587618i</v>
      </c>
      <c r="BK258" s="223" t="str">
        <f t="shared" ca="1" si="376"/>
        <v>-5.99471537704618+5.99471537704329i</v>
      </c>
      <c r="BL258" s="223" t="str">
        <f t="shared" ca="1" si="377"/>
        <v>0.415986311591696-8.46759589801742i</v>
      </c>
      <c r="BM258" s="223" t="str">
        <f t="shared" ca="1" si="378"/>
        <v>5.37826432563397+6.55343404232972i</v>
      </c>
      <c r="BN258" s="223" t="str">
        <f t="shared" ca="1" si="379"/>
        <v>-8.38604832066085-1.24395275918915i</v>
      </c>
      <c r="BO258" s="223" t="str">
        <f t="shared" ca="1" si="380"/>
        <v>7.04903955531441-4.71001764871066i</v>
      </c>
      <c r="BP258" s="223" t="str">
        <f t="shared" ca="1" si="381"/>
        <v>-2.05993926170191+8.22373851369632i</v>
      </c>
      <c r="BQ258" s="223" t="str">
        <f t="shared" ca="1" si="382"/>
        <v>-3.9964109270731-7.47675896398458i</v>
      </c>
      <c r="BR258" s="223" t="str">
        <f t="shared" ca="1" si="383"/>
        <v>7.9822296092925+2.85608742304698i</v>
      </c>
      <c r="BS258" s="223" t="str">
        <f t="shared" ca="1" si="384"/>
        <v>-7.83247309662302+3.24431658353955i</v>
      </c>
      <c r="BT258" s="223" t="str">
        <f t="shared" ca="1" si="385"/>
        <v>3.62472990121987-7.66384747021727i</v>
      </c>
      <c r="BU258" s="223" t="str">
        <f t="shared" ca="1" si="386"/>
        <v>2.46097769779022+8.11275623167196i</v>
      </c>
      <c r="BV258" s="223" t="str">
        <f t="shared" ca="1" si="387"/>
        <v>-7.27165829052179-4.35846424895728i</v>
      </c>
      <c r="BW258" s="223" t="str">
        <f t="shared" ca="1" si="388"/>
        <v>8.31490908932653-1.653938251504i</v>
      </c>
      <c r="BX258" s="223" t="str">
        <f t="shared" ca="1" si="389"/>
        <v>-5.05022420339849+6.80943906639608i</v>
      </c>
      <c r="BY258" s="223" t="str">
        <f t="shared" ca="1" si="390"/>
        <v>-0.830970475721247-8.43698482705953i</v>
      </c>
      <c r="BZ258" s="223" t="str">
        <f t="shared" ca="1" si="391"/>
        <v>6.28164122164336+5.6933477380276i</v>
      </c>
      <c r="CA258" s="223" t="str">
        <f t="shared" ca="1" si="392"/>
        <v>-8.4778077887832+2.89974921845152E-12i</v>
      </c>
      <c r="CB258" s="223" t="str">
        <f t="shared" ca="1" si="393"/>
        <v>6.28164122163947-5.6933477380319i</v>
      </c>
      <c r="CC258" s="223" t="str">
        <f t="shared" ca="1" si="394"/>
        <v>-0.830970475724108+8.43698482705925i</v>
      </c>
      <c r="CD258" s="223" t="str">
        <f t="shared" ca="1" si="395"/>
        <v>-5.05022420339599-6.80943906639794i</v>
      </c>
      <c r="CE258" s="223" t="str">
        <f t="shared" ca="1" si="396"/>
        <v>8.31490908932602+1.65393825150659i</v>
      </c>
      <c r="CF258" s="223" t="str">
        <f t="shared" ca="1" si="397"/>
        <v>-7.27165829052315+4.35846424895503i</v>
      </c>
      <c r="CG258" s="223" t="str">
        <f t="shared" ca="1" si="398"/>
        <v>2.46097769779274-8.1127562316712i</v>
      </c>
      <c r="CH258" s="223" t="str">
        <f t="shared" ca="1" si="399"/>
        <v>3.62472990121749+7.6638474702184i</v>
      </c>
      <c r="CI258" s="223" t="str">
        <f t="shared" ca="1" si="400"/>
        <v>-7.83247309662201-3.24431658354198i</v>
      </c>
      <c r="CJ258" s="223" t="str">
        <f t="shared" ca="1" si="401"/>
        <v>7.98222960929055-2.85608742305244i</v>
      </c>
      <c r="CK258" s="223" t="str">
        <f t="shared" ca="1" si="402"/>
        <v>-3.99641092706799+7.47675896398732i</v>
      </c>
      <c r="CL258" s="223" t="str">
        <f t="shared" ca="1" si="403"/>
        <v>-2.0599392617073-8.22373851369497i</v>
      </c>
      <c r="CM258" s="223" t="str">
        <f t="shared" ca="1" si="404"/>
        <v>7.04903955531294+4.71001764871285i</v>
      </c>
      <c r="CN258" s="223" t="str">
        <f t="shared" ca="1" si="405"/>
        <v>-8.38604832066124+1.24395275918655i</v>
      </c>
      <c r="CO258" s="223" t="str">
        <f t="shared" ca="1" si="406"/>
        <v>5.37826432563601-6.55343404232805i</v>
      </c>
      <c r="CP258" s="223" t="str">
        <f t="shared" ca="1" si="407"/>
        <v>0.415986311589066+8.46759589801755i</v>
      </c>
      <c r="CQ258" s="223" t="str">
        <f t="shared" ca="1" si="408"/>
        <v>-5.99471537704431-5.99471537704515i</v>
      </c>
      <c r="CR258" s="223" t="str">
        <f t="shared" ca="1" si="409"/>
        <v>8.46759589801749+0.415986311590248i</v>
      </c>
      <c r="CS258" s="223" t="str">
        <f t="shared" ca="1" si="410"/>
        <v>-6.5534340423288+5.37826432563509i</v>
      </c>
      <c r="CT258" s="223" t="str">
        <f t="shared" ca="1" si="411"/>
        <v>1.24395275918772-8.38604832066108i</v>
      </c>
      <c r="CU258" s="223" t="str">
        <f t="shared" ca="1" si="412"/>
        <v>4.71001764871187+7.04903955531361i</v>
      </c>
      <c r="CV258" s="223" t="str">
        <f t="shared" ca="1" si="413"/>
        <v>-8.22373851369666-2.0599392617005i</v>
      </c>
      <c r="CW258" s="223" t="str">
        <f t="shared" ca="1" si="414"/>
        <v>7.47675896398788-3.99641092706695i</v>
      </c>
      <c r="CX258" s="223" t="str">
        <f t="shared" ca="1" si="415"/>
        <v>-2.85608742305355+7.98222960929015i</v>
      </c>
      <c r="CY258" s="223" t="str">
        <f t="shared" ca="1" si="416"/>
        <v>-3.24431658354089-7.83247309662246i</v>
      </c>
      <c r="CZ258" s="223" t="str">
        <f t="shared" ca="1" si="417"/>
        <v>7.66384747021789+3.62472990121856i</v>
      </c>
      <c r="DA258" s="223" t="str">
        <f t="shared" ca="1" si="418"/>
        <v>-8.11275623167155+2.4609776977916i</v>
      </c>
      <c r="DB258" s="223" t="str">
        <f t="shared" ca="1" si="419"/>
        <v>4.35846424895605-7.27165829052254i</v>
      </c>
      <c r="DC258" s="223" t="str">
        <f t="shared" ca="1" si="420"/>
        <v>1.65393825150543+8.31490908932625i</v>
      </c>
      <c r="DD258" s="223" t="str">
        <f t="shared" ca="1" si="421"/>
        <v>-6.80943906639695-5.05022420339733i</v>
      </c>
      <c r="DE258" s="223" t="str">
        <f t="shared" ca="1" si="422"/>
        <v>8.43698482705939-0.83097047572269i</v>
      </c>
      <c r="DF258" s="223" t="str">
        <f t="shared" ca="1" si="423"/>
        <v>-5.69334773802671+6.28164122164417i</v>
      </c>
      <c r="DG258" s="223" t="str">
        <f t="shared" ca="1" si="424"/>
        <v>4.08375880760914E-12-8.4778077887832i</v>
      </c>
      <c r="DH258" s="223" t="str">
        <f t="shared" ca="1" si="425"/>
        <v>5.69334773802673+6.28164122164415i</v>
      </c>
      <c r="DI258" s="223" t="str">
        <f t="shared" ca="1" si="426"/>
        <v>-8.43698482705939-0.830970475722665i</v>
      </c>
      <c r="DJ258" s="223" t="str">
        <f t="shared" ca="1" si="427"/>
        <v>6.80943906639693-5.05022420339735i</v>
      </c>
      <c r="DK258" s="223" t="str">
        <f t="shared" ca="1" si="428"/>
        <v>-1.6539382515054+8.31490908932626i</v>
      </c>
      <c r="DL258" s="223" t="str">
        <f t="shared" ca="1" si="429"/>
        <v>-4.35846424895606-7.27165829052252i</v>
      </c>
      <c r="DM258" s="223" t="str">
        <f t="shared" ca="1" si="430"/>
        <v>8.11275623167155+2.46097769779158i</v>
      </c>
      <c r="DN258" s="223" t="str">
        <f t="shared" ca="1" si="431"/>
        <v>-7.66384747021788+3.62472990121858i</v>
      </c>
      <c r="DO258" s="223" t="str">
        <f t="shared" ca="1" si="432"/>
        <v>3.24431658354086-7.83247309662247i</v>
      </c>
      <c r="DP258" s="223" t="str">
        <f t="shared" ca="1" si="433"/>
        <v>2.85608742305358+7.98222960929014i</v>
      </c>
      <c r="DQ258" s="223" t="str">
        <f t="shared" ca="1" si="434"/>
        <v>-7.47675896398789-3.99641092706692i</v>
      </c>
      <c r="DR258" s="223" t="str">
        <f t="shared" ca="1" si="435"/>
        <v>8.22373851369666-2.05993926170052i</v>
      </c>
      <c r="DS258" s="223" t="str">
        <f t="shared" ca="1" si="436"/>
        <v>-4.71001764871185+7.04903955531362i</v>
      </c>
      <c r="DT258" s="223" t="str">
        <f t="shared" ca="1" si="437"/>
        <v>-1.24395275918774-8.38604832066107i</v>
      </c>
      <c r="DU258" s="223" t="str">
        <f t="shared" ca="1" si="438"/>
        <v>6.55343404232881+5.37826432563508i</v>
      </c>
      <c r="DV258" s="223" t="str">
        <f t="shared" ca="1" si="439"/>
        <v>-8.46759589801749+0.415986311590274i</v>
      </c>
      <c r="DW258" s="223" t="str">
        <f t="shared" ca="1" si="440"/>
        <v>5.99471537704429-5.99471537704517i</v>
      </c>
      <c r="DX258" s="223" t="str">
        <f t="shared" ca="1" si="441"/>
        <v>-0.415986311589041+8.46759589801755i</v>
      </c>
      <c r="DY258" s="223" t="str">
        <f t="shared" ca="1" si="442"/>
        <v>-5.37826432563603-6.55343404232803i</v>
      </c>
      <c r="DZ258" s="223" t="str">
        <f t="shared" ca="1" si="443"/>
        <v>8.38604832066125+1.24395275918652i</v>
      </c>
      <c r="EA258" s="223" t="str">
        <f t="shared" ca="1" si="444"/>
        <v>-7.04903955531294+4.71001764871288i</v>
      </c>
      <c r="EB258" s="223" t="str">
        <f t="shared" ca="1" si="445"/>
        <v>2.05993926170728-8.22373851369497i</v>
      </c>
      <c r="EC258" s="223" t="str">
        <f t="shared" ca="1" si="446"/>
        <v>3.99641092706801+7.4767589639873i</v>
      </c>
      <c r="ED258" s="223" t="str">
        <f t="shared" ca="1" si="447"/>
        <v>-7.98222960929056-2.85608742305242i</v>
      </c>
      <c r="EE258" s="223" t="str">
        <f t="shared" ca="1" si="448"/>
        <v>7.832473096622-3.24431658354201i</v>
      </c>
      <c r="EF258" s="223" t="str">
        <f t="shared" ca="1" si="449"/>
        <v>-3.62472990121747+7.66384747021841i</v>
      </c>
      <c r="EG258" s="223" t="str">
        <f t="shared" ca="1" si="450"/>
        <v>-2.46097769779276-8.11275623167119i</v>
      </c>
      <c r="EH258" s="223" t="str">
        <f t="shared" ca="1" si="451"/>
        <v>7.27165829052316+4.358464248955i</v>
      </c>
      <c r="EI258" s="223" t="str">
        <f t="shared" ca="1" si="452"/>
        <v>-8.31490908932601+1.65393825150661i</v>
      </c>
      <c r="EJ258" s="223" t="str">
        <f t="shared" ca="1" si="453"/>
        <v>5.05022420339597-6.80943906639796i</v>
      </c>
      <c r="EK258" s="223" t="str">
        <f t="shared" ca="1" si="454"/>
        <v>0.830970475724373+8.43698482705923i</v>
      </c>
      <c r="EL258" s="223" t="str">
        <f t="shared" ca="1" si="455"/>
        <v>-6.28164122163948-5.69334773803188i</v>
      </c>
      <c r="EM258" s="223" t="str">
        <f t="shared" ca="1" si="456"/>
        <v>8.4778077887832+2.87483798796298E-12i</v>
      </c>
      <c r="EN258" s="223"/>
      <c r="EO258" s="223"/>
      <c r="EP258" s="223"/>
    </row>
    <row r="259" spans="1:146">
      <c r="A259" s="249">
        <f t="shared" si="323"/>
        <v>3.1054687500000023E-3</v>
      </c>
      <c r="B259" s="248">
        <v>159</v>
      </c>
      <c r="C259" s="247">
        <f t="shared" si="324"/>
        <v>31800</v>
      </c>
      <c r="N259" s="246">
        <f t="shared" ca="1" si="327"/>
        <v>24.477146759758032</v>
      </c>
      <c r="O259" s="223">
        <f t="shared" ca="1" si="328"/>
        <v>8.4771467597580319</v>
      </c>
      <c r="P259" s="223" t="str">
        <f t="shared" ca="1" si="329"/>
        <v>-6.13954881250624+5.84533639453961i</v>
      </c>
      <c r="Q259" s="223" t="str">
        <f t="shared" ca="1" si="330"/>
        <v>0.415953876433558-8.46693566523072i</v>
      </c>
      <c r="R259" s="223" t="str">
        <f t="shared" ca="1" si="331"/>
        <v>5.53704204920746+6.41897051962264i</v>
      </c>
      <c r="S259" s="223" t="str">
        <f t="shared" ca="1" si="332"/>
        <v>-8.43632698106991-0.830905683545351i</v>
      </c>
      <c r="T259" s="223" t="str">
        <f t="shared" ca="1" si="333"/>
        <v>6.68292836452147-5.21540848459164i</v>
      </c>
      <c r="U259" s="223" t="str">
        <f t="shared" ca="1" si="334"/>
        <v>-1.24385576608727+8.38539444627667i</v>
      </c>
      <c r="V259" s="223" t="str">
        <f t="shared" ca="1" si="335"/>
        <v>-4.88121054411993-6.93078644963532i</v>
      </c>
      <c r="W259" s="223" t="str">
        <f t="shared" ca="1" si="336"/>
        <v>8.31426076178867+1.65380929113891i</v>
      </c>
      <c r="X259" s="223" t="str">
        <f t="shared" ca="1" si="337"/>
        <v>-7.16194766312678+4.53525333990384i</v>
      </c>
      <c r="Y259" s="223" t="str">
        <f t="shared" ca="1" si="338"/>
        <v>2.05977864475247-8.22309729488213i</v>
      </c>
      <c r="Z259" s="223" t="str">
        <f t="shared" ca="1" si="339"/>
        <v>4.17837031315142+7.37585511738477i</v>
      </c>
      <c r="AA259" s="223" t="str">
        <f t="shared" ca="1" si="340"/>
        <v>-8.11212366633416-2.46078581119473i</v>
      </c>
      <c r="AB259" s="223" t="str">
        <f t="shared" ca="1" si="341"/>
        <v>7.57199349061679-3.81142122633187i</v>
      </c>
      <c r="AC259" s="223" t="str">
        <f t="shared" ca="1" si="342"/>
        <v>-2.8558647290792+7.98160722133566i</v>
      </c>
      <c r="AD259" s="223" t="str">
        <f t="shared" ca="1" si="343"/>
        <v>-3.43529009193772-7.74989026830127i</v>
      </c>
      <c r="AE259" s="223" t="str">
        <f t="shared" ca="1" si="344"/>
        <v>7.83186238543468+3.24406361868714i</v>
      </c>
      <c r="AF259" s="223" t="str">
        <f t="shared" ca="1" si="345"/>
        <v>-7.90911688151954+3.05088304281544i</v>
      </c>
      <c r="AG259" s="223" t="str">
        <f t="shared" ca="1" si="346"/>
        <v>3.62444727489038-7.66324990705743i</v>
      </c>
      <c r="AH259" s="223" t="str">
        <f t="shared" ca="1" si="347"/>
        <v>2.65912614921733+8.04928973941333i</v>
      </c>
      <c r="AI259" s="223" t="str">
        <f t="shared" ca="1" si="348"/>
        <v>-7.47617598843227-3.99609932014519i</v>
      </c>
      <c r="AJ259" s="223" t="str">
        <f t="shared" ca="1" si="349"/>
        <v>8.17007115329015-2.26096318781449i</v>
      </c>
      <c r="AK259" s="223" t="str">
        <f t="shared" ca="1" si="350"/>
        <v>-4.35812441212006+7.2710913070157i</v>
      </c>
      <c r="AL259" s="223" t="str">
        <f t="shared" ca="1" si="351"/>
        <v>-1.85735336805442-8.2711701501452i</v>
      </c>
      <c r="AM259" s="223" t="str">
        <f t="shared" ca="1" si="352"/>
        <v>7.04848992976771+4.70965040066024i</v>
      </c>
      <c r="AN259" s="223" t="str">
        <f t="shared" ca="1" si="353"/>
        <v>-8.35234317363943+1.44926902134659i</v>
      </c>
      <c r="AO259" s="223" t="str">
        <f t="shared" ca="1" si="354"/>
        <v>5.04983042886712-6.80890812290516i</v>
      </c>
      <c r="AP259" s="223" t="str">
        <f t="shared" ca="1" si="355"/>
        <v>1.03769325862549+8.41339467084953i</v>
      </c>
      <c r="AQ259" s="223" t="str">
        <f t="shared" ca="1" si="356"/>
        <v>-6.55292305998304-5.37784497326007i</v>
      </c>
      <c r="AR259" s="223" t="str">
        <f t="shared" ca="1" si="357"/>
        <v>-6.55292305998304-5.37784497326007i</v>
      </c>
      <c r="AS259" s="223" t="str">
        <f t="shared" ca="1" si="358"/>
        <v>-5.69290381806878+6.28115143144106i</v>
      </c>
      <c r="AT259" s="223" t="str">
        <f t="shared" ca="1" si="359"/>
        <v>-0.208039595851678-8.4745936016445i</v>
      </c>
      <c r="AU259" s="223" t="str">
        <f t="shared" ca="1" si="360"/>
        <v>5.99424795893676+5.99424795894019i</v>
      </c>
      <c r="AV259" s="223" t="str">
        <f t="shared" ca="1" si="361"/>
        <v>-8.47459360164439-0.208039595856412i</v>
      </c>
      <c r="AW259" s="223" t="str">
        <f t="shared" ca="1" si="362"/>
        <v>6.28115143144432-5.69290381806518i</v>
      </c>
      <c r="AX259" s="223" t="str">
        <f t="shared" ca="1" si="363"/>
        <v>-0.623617601956085+8.45417756337106i</v>
      </c>
      <c r="AY259" s="223" t="str">
        <f t="shared" ca="1" si="364"/>
        <v>-5.37784497326302-6.55292305998062i</v>
      </c>
      <c r="AZ259" s="223" t="str">
        <f t="shared" ca="1" si="365"/>
        <v>8.41339467084999+1.03769325862182i</v>
      </c>
      <c r="BA259" s="223" t="str">
        <f t="shared" ca="1" si="366"/>
        <v>-6.80890812290289+5.04983042887018i</v>
      </c>
      <c r="BB259" s="223" t="str">
        <f t="shared" ca="1" si="367"/>
        <v>1.44926902134473-8.35234317363976i</v>
      </c>
      <c r="BC259" s="223" t="str">
        <f t="shared" ca="1" si="368"/>
        <v>4.70965040066122+7.04848992976707i</v>
      </c>
      <c r="BD259" s="223" t="str">
        <f t="shared" ca="1" si="369"/>
        <v>-8.27117015014525-1.85735336805423i</v>
      </c>
      <c r="BE259" s="223" t="str">
        <f t="shared" ca="1" si="370"/>
        <v>7.27109130701553-4.35812441212034i</v>
      </c>
      <c r="BF259" s="223" t="str">
        <f t="shared" ca="1" si="371"/>
        <v>-2.26096318781511+8.17007115328998i</v>
      </c>
      <c r="BG259" s="223" t="str">
        <f t="shared" ca="1" si="372"/>
        <v>-3.99609932014398-7.47617598843292i</v>
      </c>
      <c r="BH259" s="223" t="str">
        <f t="shared" ca="1" si="373"/>
        <v>8.04928973941268+2.6591261492193i</v>
      </c>
      <c r="BI259" s="223" t="str">
        <f t="shared" ca="1" si="374"/>
        <v>-7.66324990705838+3.62444727488839i</v>
      </c>
      <c r="BJ259" s="223" t="str">
        <f t="shared" ca="1" si="375"/>
        <v>3.05088304281828-7.90911688151844i</v>
      </c>
      <c r="BK259" s="223" t="str">
        <f t="shared" ca="1" si="376"/>
        <v>3.24406361868344+7.83186238543621i</v>
      </c>
      <c r="BL259" s="223" t="str">
        <f t="shared" ca="1" si="377"/>
        <v>-7.74989026829969-3.43529009194127i</v>
      </c>
      <c r="BM259" s="223" t="str">
        <f t="shared" ca="1" si="378"/>
        <v>7.98160722133437-2.85586472908279i</v>
      </c>
      <c r="BN259" s="223" t="str">
        <f t="shared" ca="1" si="379"/>
        <v>-3.81142122632931+7.57199349061807i</v>
      </c>
      <c r="BO259" s="223" t="str">
        <f t="shared" ca="1" si="380"/>
        <v>-2.46078581119752-8.11212366633331i</v>
      </c>
      <c r="BP259" s="223" t="str">
        <f t="shared" ca="1" si="381"/>
        <v>7.37585511738572+4.17837031314972i</v>
      </c>
      <c r="BQ259" s="223" t="str">
        <f t="shared" ca="1" si="382"/>
        <v>-8.22309729488183+2.05977864475366i</v>
      </c>
      <c r="BR259" s="223" t="str">
        <f t="shared" ca="1" si="383"/>
        <v>4.53525333990367-7.16194766312689i</v>
      </c>
      <c r="BS259" s="223" t="str">
        <f t="shared" ca="1" si="384"/>
        <v>1.65380929113926+8.3142607617886i</v>
      </c>
      <c r="BT259" s="223" t="str">
        <f t="shared" ca="1" si="385"/>
        <v>-6.93078644963495-4.88121054412045i</v>
      </c>
      <c r="BU259" s="223" t="str">
        <f t="shared" ca="1" si="386"/>
        <v>8.38539444627687-1.24385576608589i</v>
      </c>
      <c r="BV259" s="223" t="str">
        <f t="shared" ca="1" si="387"/>
        <v>-5.21540848459264+6.68292836452069i</v>
      </c>
      <c r="BW259" s="223" t="str">
        <f t="shared" ca="1" si="388"/>
        <v>-0.83090568354311-8.43632698107013i</v>
      </c>
      <c r="BX259" s="223" t="str">
        <f t="shared" ca="1" si="389"/>
        <v>6.41897051962068+5.53704204920973i</v>
      </c>
      <c r="BY259" s="223" t="str">
        <f t="shared" ca="1" si="390"/>
        <v>-8.4669356652309+0.415953876429918i</v>
      </c>
      <c r="BZ259" s="223" t="str">
        <f t="shared" ca="1" si="391"/>
        <v>5.8453363945426-6.1395488125034i</v>
      </c>
      <c r="CA259" s="223" t="str">
        <f t="shared" ca="1" si="392"/>
        <v>3.81756852707635E-12+8.47714675975803i</v>
      </c>
      <c r="CB259" s="223" t="str">
        <f t="shared" ca="1" si="393"/>
        <v>-5.84533639454185-6.13954881250411i</v>
      </c>
      <c r="CC259" s="223" t="str">
        <f t="shared" ca="1" si="394"/>
        <v>8.46693566523084+0.415953876431196i</v>
      </c>
      <c r="CD259" s="223" t="str">
        <f t="shared" ca="1" si="395"/>
        <v>-6.41897051962136+5.53704204920894i</v>
      </c>
      <c r="CE259" s="223" t="str">
        <f t="shared" ca="1" si="396"/>
        <v>0.830905683544144-8.43632698107002i</v>
      </c>
      <c r="CF259" s="223" t="str">
        <f t="shared" ca="1" si="397"/>
        <v>5.21540848459201+6.68292836452119i</v>
      </c>
      <c r="CG259" s="223" t="str">
        <f t="shared" ca="1" si="398"/>
        <v>-8.38539444627668-1.24385576608716i</v>
      </c>
      <c r="CH259" s="223" t="str">
        <f t="shared" ca="1" si="399"/>
        <v>6.93078644963568-4.88121054411941i</v>
      </c>
      <c r="CI259" s="223" t="str">
        <f t="shared" ca="1" si="400"/>
        <v>-1.65380929114028+8.3142607617884i</v>
      </c>
      <c r="CJ259" s="223" t="str">
        <f t="shared" ca="1" si="401"/>
        <v>-4.53525333990279-7.16194766312745i</v>
      </c>
      <c r="CK259" s="223" t="str">
        <f t="shared" ca="1" si="402"/>
        <v>8.22309729488163+2.05977864475444i</v>
      </c>
      <c r="CL259" s="223" t="str">
        <f t="shared" ca="1" si="403"/>
        <v>-7.37585511738636+4.17837031314861i</v>
      </c>
      <c r="CM259" s="223" t="str">
        <f t="shared" ca="1" si="404"/>
        <v>2.46078581119852-8.11212366633302i</v>
      </c>
      <c r="CN259" s="223" t="str">
        <f t="shared" ca="1" si="405"/>
        <v>3.81142122632839+7.57199349061854i</v>
      </c>
      <c r="CO259" s="223" t="str">
        <f t="shared" ca="1" si="406"/>
        <v>-7.98160722133686-2.85586472907583i</v>
      </c>
      <c r="CP259" s="223" t="str">
        <f t="shared" ca="1" si="407"/>
        <v>7.74989026830011-3.43529009194032i</v>
      </c>
      <c r="CQ259" s="223" t="str">
        <f t="shared" ca="1" si="408"/>
        <v>-3.2440636186844+7.83186238543581i</v>
      </c>
      <c r="CR259" s="223" t="str">
        <f t="shared" ca="1" si="409"/>
        <v>-3.05088304281754-7.90911688151872i</v>
      </c>
      <c r="CS259" s="223" t="str">
        <f t="shared" ca="1" si="410"/>
        <v>7.66324990705783+3.62444727488954i</v>
      </c>
      <c r="CT259" s="223" t="str">
        <f t="shared" ca="1" si="411"/>
        <v>-8.049289739413+2.65912614921832i</v>
      </c>
      <c r="CU259" s="223" t="str">
        <f t="shared" ca="1" si="412"/>
        <v>3.9960993201449-7.47617598843242i</v>
      </c>
      <c r="CV259" s="223" t="str">
        <f t="shared" ca="1" si="413"/>
        <v>2.26096318781411+8.17007115329025i</v>
      </c>
      <c r="CW259" s="223" t="str">
        <f t="shared" ca="1" si="414"/>
        <v>-7.27109130701488-4.35812441212144i</v>
      </c>
      <c r="CX259" s="223" t="str">
        <f t="shared" ca="1" si="415"/>
        <v>8.27117015014552-1.85735336805298i</v>
      </c>
      <c r="CY259" s="223" t="str">
        <f t="shared" ca="1" si="416"/>
        <v>-4.70965040066208+7.04848992976649i</v>
      </c>
      <c r="CZ259" s="223" t="str">
        <f t="shared" ca="1" si="417"/>
        <v>-1.4492690213437-8.35234317363994i</v>
      </c>
      <c r="DA259" s="223" t="str">
        <f t="shared" ca="1" si="418"/>
        <v>6.80890812290241+5.04983042887082i</v>
      </c>
      <c r="DB259" s="223" t="str">
        <f t="shared" ca="1" si="419"/>
        <v>-8.41339467085014+1.03769325862055i</v>
      </c>
      <c r="DC259" s="223" t="str">
        <f t="shared" ca="1" si="420"/>
        <v>5.37784497325712-6.55292305998546i</v>
      </c>
      <c r="DD259" s="223" t="str">
        <f t="shared" ca="1" si="421"/>
        <v>0.623617601955289+8.45417756337112i</v>
      </c>
      <c r="DE259" s="223" t="str">
        <f t="shared" ca="1" si="422"/>
        <v>-6.28115143144346-5.69290381806613i</v>
      </c>
      <c r="DF259" s="223" t="str">
        <f t="shared" ca="1" si="423"/>
        <v>8.47459360164442-0.208039595855374i</v>
      </c>
      <c r="DG259" s="223" t="str">
        <f t="shared" ca="1" si="424"/>
        <v>-5.99424795893749+5.99424795893945i</v>
      </c>
      <c r="DH259" s="223" t="str">
        <f t="shared" ca="1" si="425"/>
        <v>0.208039595852596-8.47459360164448i</v>
      </c>
      <c r="DI259" s="223" t="str">
        <f t="shared" ca="1" si="426"/>
        <v>5.69290381806783+6.28115143144192i</v>
      </c>
      <c r="DJ259" s="223" t="str">
        <f t="shared" ca="1" si="427"/>
        <v>-8.45417756337132-0.623617601952517i</v>
      </c>
      <c r="DK259" s="223" t="str">
        <f t="shared" ca="1" si="428"/>
        <v>6.5529230599837-5.37784497325927i</v>
      </c>
      <c r="DL259" s="223" t="str">
        <f t="shared" ca="1" si="429"/>
        <v>-1.0376932586264+8.41339467084942i</v>
      </c>
      <c r="DM259" s="223" t="str">
        <f t="shared" ca="1" si="430"/>
        <v>-5.04983042886648-6.80890812290564i</v>
      </c>
      <c r="DN259" s="223" t="str">
        <f t="shared" ca="1" si="431"/>
        <v>8.35234317363893+1.44926902134952i</v>
      </c>
      <c r="DO259" s="223" t="str">
        <f t="shared" ca="1" si="432"/>
        <v>-7.04848992976976+4.70965040065718i</v>
      </c>
      <c r="DP259" s="223" t="str">
        <f t="shared" ca="1" si="433"/>
        <v>1.85735336805073-8.27117015014603i</v>
      </c>
      <c r="DQ259" s="223" t="str">
        <f t="shared" ca="1" si="434"/>
        <v>4.3581244121234+7.27109130701369i</v>
      </c>
      <c r="DR259" s="223" t="str">
        <f t="shared" ca="1" si="435"/>
        <v>-8.170071153291-2.26096318781144i</v>
      </c>
      <c r="DS259" s="223" t="str">
        <f t="shared" ca="1" si="436"/>
        <v>7.47617598843112-3.99609932014735i</v>
      </c>
      <c r="DT259" s="223" t="str">
        <f t="shared" ca="1" si="437"/>
        <v>-2.65912614921568+8.04928973941387i</v>
      </c>
      <c r="DU259" s="223" t="str">
        <f t="shared" ca="1" si="438"/>
        <v>-3.62444727489162-7.66324990705685i</v>
      </c>
      <c r="DV259" s="223" t="str">
        <f t="shared" ca="1" si="439"/>
        <v>7.90911688151972+3.05088304281494i</v>
      </c>
      <c r="DW259" s="223" t="str">
        <f t="shared" ca="1" si="440"/>
        <v>-7.83186238543475+3.24406361868697i</v>
      </c>
      <c r="DX259" s="223" t="str">
        <f t="shared" ca="1" si="441"/>
        <v>3.43529009193778-7.74989026830123i</v>
      </c>
      <c r="DY259" s="223" t="str">
        <f t="shared" ca="1" si="442"/>
        <v>2.855864729078+7.98160722133609i</v>
      </c>
      <c r="DZ259" s="223" t="str">
        <f t="shared" ca="1" si="443"/>
        <v>-7.57199349061589-3.81142122633365i</v>
      </c>
      <c r="EA259" s="223" t="str">
        <f t="shared" ca="1" si="444"/>
        <v>8.11212366633473-2.46078581119287i</v>
      </c>
      <c r="EB259" s="223" t="str">
        <f t="shared" ca="1" si="445"/>
        <v>-4.17837031315374+7.37585511738345i</v>
      </c>
      <c r="EC259" s="223" t="str">
        <f t="shared" ca="1" si="446"/>
        <v>-2.05977864474918-8.22309729488295i</v>
      </c>
      <c r="ED259" s="223" t="str">
        <f t="shared" ca="1" si="447"/>
        <v>7.16194766312429+4.53525333990777i</v>
      </c>
      <c r="EE259" s="223" t="str">
        <f t="shared" ca="1" si="448"/>
        <v>-8.31426076178786+1.653809291143i</v>
      </c>
      <c r="EF259" s="223" t="str">
        <f t="shared" ca="1" si="449"/>
        <v>4.88121054411714-6.93078644963728i</v>
      </c>
      <c r="EG259" s="223" t="str">
        <f t="shared" ca="1" si="450"/>
        <v>1.24385576608943+8.38539444627635i</v>
      </c>
      <c r="EH259" s="223" t="str">
        <f t="shared" ca="1" si="451"/>
        <v>-6.68292836452289-5.21540848458982i</v>
      </c>
      <c r="EI259" s="223" t="str">
        <f t="shared" ca="1" si="452"/>
        <v>8.43632698106975-0.83090568354691i</v>
      </c>
      <c r="EJ259" s="223" t="str">
        <f t="shared" ca="1" si="453"/>
        <v>-5.53704204920684+6.41897051962318i</v>
      </c>
      <c r="EK259" s="223" t="str">
        <f t="shared" ca="1" si="454"/>
        <v>-0.415953876433491-8.46693566523073i</v>
      </c>
      <c r="EL259" s="223" t="str">
        <f t="shared" ca="1" si="455"/>
        <v>6.13954881250586+5.84533639454001i</v>
      </c>
      <c r="EM259" s="223" t="str">
        <f t="shared" ca="1" si="456"/>
        <v>-8.47714675975803-1.03852301801771E-12i</v>
      </c>
      <c r="EN259" s="223"/>
      <c r="EO259" s="223"/>
      <c r="EP259" s="223"/>
    </row>
    <row r="260" spans="1:146">
      <c r="A260" s="249">
        <f t="shared" si="323"/>
        <v>3.1250000000000023E-3</v>
      </c>
      <c r="B260" s="248">
        <v>160</v>
      </c>
      <c r="C260" s="247">
        <f t="shared" si="324"/>
        <v>32000</v>
      </c>
      <c r="N260" s="246">
        <f t="shared" ca="1" si="327"/>
        <v>24.476436976846703</v>
      </c>
      <c r="O260" s="223">
        <f t="shared" ca="1" si="328"/>
        <v>8.4764369768467027</v>
      </c>
      <c r="P260" s="223" t="str">
        <f t="shared" ca="1" si="329"/>
        <v>-5.99374606662871+5.99374606662869i</v>
      </c>
      <c r="Q260" s="223" t="str">
        <f t="shared" ca="1" si="330"/>
        <v>2.51819886126787E-14-8.4764369768467i</v>
      </c>
      <c r="R260" s="223" t="str">
        <f t="shared" ca="1" si="331"/>
        <v>5.99374606662855+5.99374606662885i</v>
      </c>
      <c r="S260" s="223" t="str">
        <f t="shared" ca="1" si="332"/>
        <v>-8.4764369768467+2.80893912321112E-13i</v>
      </c>
      <c r="T260" s="223" t="str">
        <f t="shared" ca="1" si="333"/>
        <v>5.99374606662874-5.99374606662866i</v>
      </c>
      <c r="U260" s="223" t="str">
        <f t="shared" ca="1" si="334"/>
        <v>-4.1433244378329E-13+8.4764369768467i</v>
      </c>
      <c r="V260" s="223" t="str">
        <f t="shared" ca="1" si="335"/>
        <v>-5.99374606662876-5.99374606662865i</v>
      </c>
      <c r="W260" s="223" t="str">
        <f t="shared" ca="1" si="336"/>
        <v>8.4764369768467+2.81414076021517E-13i</v>
      </c>
      <c r="X260" s="223" t="str">
        <f t="shared" ca="1" si="337"/>
        <v>-5.99374606662854+5.99374606662887i</v>
      </c>
      <c r="Y260" s="223" t="str">
        <f t="shared" ca="1" si="338"/>
        <v>1.1838135466461E-13-8.4764369768467i</v>
      </c>
      <c r="Z260" s="223" t="str">
        <f t="shared" ca="1" si="339"/>
        <v>5.99374606662896+5.99374606662844i</v>
      </c>
      <c r="AA260" s="223" t="str">
        <f t="shared" ca="1" si="340"/>
        <v>-8.4764369768467+1.45370130971626E-14i</v>
      </c>
      <c r="AB260" s="223" t="str">
        <f t="shared" ca="1" si="341"/>
        <v>5.99374606662894-5.99374606662846i</v>
      </c>
      <c r="AC260" s="223" t="str">
        <f t="shared" ca="1" si="342"/>
        <v>1.47455380858936E-13+8.4764369768467i</v>
      </c>
      <c r="AD260" s="223" t="str">
        <f t="shared" ca="1" si="343"/>
        <v>-5.99374606662855-5.99374606662885i</v>
      </c>
      <c r="AE260" s="223" t="str">
        <f t="shared" ca="1" si="344"/>
        <v>8.4764369768467-2.80373748620709E-13i</v>
      </c>
      <c r="AF260" s="223" t="str">
        <f t="shared" ca="1" si="345"/>
        <v>-5.99374606662871+5.99374606662869i</v>
      </c>
      <c r="AG260" s="223" t="str">
        <f t="shared" ca="1" si="346"/>
        <v>3.69681077090994E-13-8.4764369768467i</v>
      </c>
      <c r="AH260" s="223" t="str">
        <f t="shared" ca="1" si="347"/>
        <v>5.99374606662878+5.99374606662862i</v>
      </c>
      <c r="AI260" s="223" t="str">
        <f t="shared" ca="1" si="348"/>
        <v>-8.4764369768467-2.36762709329221E-13i</v>
      </c>
      <c r="AJ260" s="223" t="str">
        <f t="shared" ca="1" si="349"/>
        <v>5.99374606662853-5.99374606662888i</v>
      </c>
      <c r="AK260" s="223" t="str">
        <f t="shared" ca="1" si="350"/>
        <v>-1.03844341567448E-13+8.4764369768467i</v>
      </c>
      <c r="AL260" s="223" t="str">
        <f t="shared" ca="1" si="351"/>
        <v>-5.99374606662838-5.99374606662903i</v>
      </c>
      <c r="AM260" s="223" t="str">
        <f t="shared" ca="1" si="352"/>
        <v>8.4764369768467-2.90740261943252E-14i</v>
      </c>
      <c r="AN260" s="223" t="str">
        <f t="shared" ca="1" si="353"/>
        <v>-5.99374606662894+5.99374606662847i</v>
      </c>
      <c r="AO260" s="223" t="str">
        <f t="shared" ca="1" si="354"/>
        <v>2.36761330803513E-12-8.4764369768467i</v>
      </c>
      <c r="AP260" s="223" t="str">
        <f t="shared" ca="1" si="355"/>
        <v>5.99374606663155+5.99374606662586i</v>
      </c>
      <c r="AQ260" s="223" t="str">
        <f t="shared" ca="1" si="356"/>
        <v>-8.4764369768467+1.98131456304535E-12i</v>
      </c>
      <c r="AR260" s="223" t="str">
        <f t="shared" ca="1" si="357"/>
        <v>-8.4764369768467+1.98131456304535E-12i</v>
      </c>
      <c r="AS260" s="223" t="str">
        <f t="shared" ca="1" si="358"/>
        <v>-2.10177657251159E-12+8.4764369768467i</v>
      </c>
      <c r="AT260" s="223" t="str">
        <f t="shared" ca="1" si="359"/>
        <v>-5.99374606662577-5.99374606663163i</v>
      </c>
      <c r="AU260" s="223" t="str">
        <f t="shared" ca="1" si="360"/>
        <v>8.4764369768467-2.2471512985689E-12i</v>
      </c>
      <c r="AV260" s="223" t="str">
        <f t="shared" ca="1" si="361"/>
        <v>-5.99374606662847+5.99374606662894i</v>
      </c>
      <c r="AW260" s="223" t="str">
        <f t="shared" ca="1" si="362"/>
        <v>1.7154824226075E-12-8.4764369768467i</v>
      </c>
      <c r="AX260" s="223" t="str">
        <f t="shared" ca="1" si="363"/>
        <v>5.99374606662604+5.99374606663136i</v>
      </c>
      <c r="AY260" s="223" t="str">
        <f t="shared" ca="1" si="364"/>
        <v>-8.4764369768467+2.63344544847298E-12i</v>
      </c>
      <c r="AZ260" s="223" t="str">
        <f t="shared" ca="1" si="365"/>
        <v>5.99374606662828-5.99374606662912i</v>
      </c>
      <c r="BA260" s="223" t="str">
        <f t="shared" ca="1" si="366"/>
        <v>-1.44964568708395E-12+8.4764369768467i</v>
      </c>
      <c r="BB260" s="223" t="str">
        <f t="shared" ca="1" si="367"/>
        <v>-5.99374606662623-5.99374606663117i</v>
      </c>
      <c r="BC260" s="223" t="str">
        <f t="shared" ca="1" si="368"/>
        <v>8.4764369768467-2.89928218399653E-12i</v>
      </c>
      <c r="BD260" s="223" t="str">
        <f t="shared" ca="1" si="369"/>
        <v>-5.99374606662809+5.99374606662931i</v>
      </c>
      <c r="BE260" s="223" t="str">
        <f t="shared" ca="1" si="370"/>
        <v>1.18380895156041E-12-8.4764369768467i</v>
      </c>
      <c r="BF260" s="223" t="str">
        <f t="shared" ca="1" si="371"/>
        <v>5.99374606662642+5.99374606663099i</v>
      </c>
      <c r="BG260" s="223" t="str">
        <f t="shared" ca="1" si="372"/>
        <v>-8.4764369768467+3.16511891952007E-12i</v>
      </c>
      <c r="BH260" s="223" t="str">
        <f t="shared" ca="1" si="373"/>
        <v>5.99374606662791-5.99374606662949i</v>
      </c>
      <c r="BI260" s="223" t="str">
        <f t="shared" ca="1" si="374"/>
        <v>-9.17972216036866E-13+8.4764369768467i</v>
      </c>
      <c r="BJ260" s="223" t="str">
        <f t="shared" ca="1" si="375"/>
        <v>-5.99374606662661-5.99374606663079i</v>
      </c>
      <c r="BK260" s="223" t="str">
        <f t="shared" ca="1" si="376"/>
        <v>8.4764369768467-3.43095565504362E-12i</v>
      </c>
      <c r="BL260" s="223" t="str">
        <f t="shared" ca="1" si="377"/>
        <v>-5.99374606662772+5.99374606662968i</v>
      </c>
      <c r="BM260" s="223" t="str">
        <f t="shared" ca="1" si="378"/>
        <v>6.52135480513318E-13-8.4764369768467i</v>
      </c>
      <c r="BN260" s="223" t="str">
        <f t="shared" ca="1" si="379"/>
        <v>5.9937460666268+5.9937460666306i</v>
      </c>
      <c r="BO260" s="223" t="str">
        <f t="shared" ca="1" si="380"/>
        <v>-8.4764369768467+3.69679239056717E-12i</v>
      </c>
      <c r="BP260" s="223" t="str">
        <f t="shared" ca="1" si="381"/>
        <v>5.99374606662753-5.99374606662988i</v>
      </c>
      <c r="BQ260" s="223" t="str">
        <f t="shared" ca="1" si="382"/>
        <v>-3.86298744989773E-13+8.4764369768467i</v>
      </c>
      <c r="BR260" s="223" t="str">
        <f t="shared" ca="1" si="383"/>
        <v>-5.99374606662698-5.99374606663042i</v>
      </c>
      <c r="BS260" s="223" t="str">
        <f t="shared" ca="1" si="384"/>
        <v>8.4764369768467-3.96262912609071E-12i</v>
      </c>
      <c r="BT260" s="223" t="str">
        <f t="shared" ca="1" si="385"/>
        <v>-5.99374606662734+5.99374606663006i</v>
      </c>
      <c r="BU260" s="223" t="str">
        <f t="shared" ca="1" si="386"/>
        <v>1.20462009466227E-13-8.4764369768467i</v>
      </c>
      <c r="BV260" s="223" t="str">
        <f t="shared" ca="1" si="387"/>
        <v>5.99374606662717+5.99374606663023i</v>
      </c>
      <c r="BW260" s="223" t="str">
        <f t="shared" ca="1" si="388"/>
        <v>-8.4764369768467-4.20355314502316E-12i</v>
      </c>
      <c r="BX260" s="223" t="str">
        <f t="shared" ca="1" si="389"/>
        <v>5.99374606662716-5.99374606663025i</v>
      </c>
      <c r="BY260" s="223" t="str">
        <f t="shared" ca="1" si="390"/>
        <v>1.45374726057319E-13+8.4764369768467i</v>
      </c>
      <c r="BZ260" s="223" t="str">
        <f t="shared" ca="1" si="391"/>
        <v>-5.99374606662736-5.99374606663005i</v>
      </c>
      <c r="CA260" s="223" t="str">
        <f t="shared" ca="1" si="392"/>
        <v>8.4764369768467+3.93771640949962E-12i</v>
      </c>
      <c r="CB260" s="223" t="str">
        <f t="shared" ca="1" si="393"/>
        <v>-5.99374606662697+5.99374606663044i</v>
      </c>
      <c r="CC260" s="223" t="str">
        <f t="shared" ca="1" si="394"/>
        <v>-6.52126290341934E-13-8.4764369768467i</v>
      </c>
      <c r="CD260" s="223" t="str">
        <f t="shared" ca="1" si="395"/>
        <v>5.99374606662755+5.99374606662986i</v>
      </c>
      <c r="CE260" s="223" t="str">
        <f t="shared" ca="1" si="396"/>
        <v>-8.4764369768467-3.43096484521501E-12i</v>
      </c>
      <c r="CF260" s="223" t="str">
        <f t="shared" ca="1" si="397"/>
        <v>5.99374606662661-5.99374606663079i</v>
      </c>
      <c r="CG260" s="223" t="str">
        <f t="shared" ca="1" si="398"/>
        <v>6.7704819710441E-13+8.4764369768467i</v>
      </c>
      <c r="CH260" s="223" t="str">
        <f t="shared" ca="1" si="399"/>
        <v>-5.99374606662791-5.99374606662949i</v>
      </c>
      <c r="CI260" s="223" t="str">
        <f t="shared" ca="1" si="400"/>
        <v>8.4764369768467+3.40604293845253E-12i</v>
      </c>
      <c r="CJ260" s="223" t="str">
        <f t="shared" ca="1" si="401"/>
        <v>-5.9937460666266+5.99374606663081i</v>
      </c>
      <c r="CK260" s="223" t="str">
        <f t="shared" ca="1" si="402"/>
        <v>-1.18379976138903E-12-8.4764369768467i</v>
      </c>
      <c r="CL260" s="223" t="str">
        <f t="shared" ca="1" si="403"/>
        <v>5.99374606662793+5.99374606662948i</v>
      </c>
      <c r="CM260" s="223" t="str">
        <f t="shared" ca="1" si="404"/>
        <v>-8.4764369768467-2.89929137416791E-12i</v>
      </c>
      <c r="CN260" s="223" t="str">
        <f t="shared" ca="1" si="405"/>
        <v>5.99374606662623-5.99374606663117i</v>
      </c>
      <c r="CO260" s="223" t="str">
        <f t="shared" ca="1" si="406"/>
        <v>1.2087216681515E-12+8.4764369768467i</v>
      </c>
      <c r="CP260" s="223" t="str">
        <f t="shared" ca="1" si="407"/>
        <v>-5.99374606662828-5.99374606662912i</v>
      </c>
      <c r="CQ260" s="223" t="str">
        <f t="shared" ca="1" si="408"/>
        <v>8.4764369768467+2.87436946740543E-12i</v>
      </c>
      <c r="CR260" s="223" t="str">
        <f t="shared" ca="1" si="409"/>
        <v>-5.99374606662621+5.99374606663119i</v>
      </c>
      <c r="CS260" s="223" t="str">
        <f t="shared" ca="1" si="410"/>
        <v>-1.71547323243612E-12-8.4764369768467i</v>
      </c>
      <c r="CT260" s="223" t="str">
        <f t="shared" ca="1" si="411"/>
        <v>5.9937460666283+5.9937460666291i</v>
      </c>
      <c r="CU260" s="223" t="str">
        <f t="shared" ca="1" si="412"/>
        <v>-8.4764369768467-2.36761790312082E-12i</v>
      </c>
      <c r="CV260" s="223" t="str">
        <f t="shared" ca="1" si="413"/>
        <v>5.99374606663199-5.99374606662542i</v>
      </c>
      <c r="CW260" s="223" t="str">
        <f t="shared" ca="1" si="414"/>
        <v>1.74039513919859E-12+8.4764369768467i</v>
      </c>
      <c r="CX260" s="223" t="str">
        <f t="shared" ca="1" si="415"/>
        <v>-5.99374606662866-5.99374606662875i</v>
      </c>
      <c r="CY260" s="223" t="str">
        <f t="shared" ca="1" si="416"/>
        <v>8.4764369768467+2.34269599635834E-12i</v>
      </c>
      <c r="CZ260" s="223" t="str">
        <f t="shared" ca="1" si="417"/>
        <v>-5.99374606662584+5.99374606663156i</v>
      </c>
      <c r="DA260" s="223" t="str">
        <f t="shared" ca="1" si="418"/>
        <v>-2.24714670348321E-12-8.4764369768467i</v>
      </c>
      <c r="DB260" s="223" t="str">
        <f t="shared" ca="1" si="419"/>
        <v>5.99374606662868+5.99374606662872i</v>
      </c>
      <c r="DC260" s="223" t="str">
        <f t="shared" ca="1" si="420"/>
        <v>-8.4764369768467-1.83594443207373E-12i</v>
      </c>
      <c r="DD260" s="223" t="str">
        <f t="shared" ca="1" si="421"/>
        <v>5.99374606663161-5.99374606662579i</v>
      </c>
      <c r="DE260" s="223" t="str">
        <f t="shared" ca="1" si="422"/>
        <v>2.27206861024569E-12+8.4764369768467i</v>
      </c>
      <c r="DF260" s="223" t="str">
        <f t="shared" ca="1" si="423"/>
        <v>-5.99374606662904-5.99374606662837i</v>
      </c>
      <c r="DG260" s="223" t="str">
        <f t="shared" ca="1" si="424"/>
        <v>8.4764369768467+1.81102252531125E-12i</v>
      </c>
      <c r="DH260" s="223" t="str">
        <f t="shared" ca="1" si="425"/>
        <v>-5.99374606663126+5.99374606662615i</v>
      </c>
      <c r="DI260" s="223" t="str">
        <f t="shared" ca="1" si="426"/>
        <v>-2.7788201745303E-12-8.4764369768467i</v>
      </c>
      <c r="DJ260" s="223" t="str">
        <f t="shared" ca="1" si="427"/>
        <v>5.99374606662905+5.99374606662835i</v>
      </c>
      <c r="DK260" s="223" t="str">
        <f t="shared" ca="1" si="428"/>
        <v>-8.4764369768467-1.30427096102664E-12i</v>
      </c>
      <c r="DL260" s="223" t="str">
        <f t="shared" ca="1" si="429"/>
        <v>5.99374606663124-5.99374606662616i</v>
      </c>
      <c r="DM260" s="223" t="str">
        <f t="shared" ca="1" si="430"/>
        <v>3.28557173881492E-12+8.4764369768467i</v>
      </c>
      <c r="DN260" s="223" t="str">
        <f t="shared" ca="1" si="431"/>
        <v>-5.99374606662941-5.99374606662799i</v>
      </c>
      <c r="DO260" s="223" t="str">
        <f t="shared" ca="1" si="432"/>
        <v>8.4764369768467+7.97519396742023E-13i</v>
      </c>
      <c r="DP260" s="223" t="str">
        <f t="shared" ca="1" si="433"/>
        <v>-5.99374606663088+5.99374606662653i</v>
      </c>
      <c r="DQ260" s="223" t="str">
        <f t="shared" ca="1" si="434"/>
        <v>-3.31049364557739E-12-8.4764369768467i</v>
      </c>
      <c r="DR260" s="223" t="str">
        <f t="shared" ca="1" si="435"/>
        <v>5.99374606662977+5.99374606662764i</v>
      </c>
      <c r="DS260" s="223" t="str">
        <f t="shared" ca="1" si="436"/>
        <v>-8.4764369768467-7.72597489979546E-13i</v>
      </c>
      <c r="DT260" s="223" t="str">
        <f t="shared" ca="1" si="437"/>
        <v>5.99374606663052-5.99374606662688i</v>
      </c>
      <c r="DU260" s="223" t="str">
        <f t="shared" ca="1" si="438"/>
        <v>3.817245209862E-12+8.4764369768467i</v>
      </c>
      <c r="DV260" s="223" t="str">
        <f t="shared" ca="1" si="439"/>
        <v>-5.99374606662979-5.99374606662761i</v>
      </c>
      <c r="DW260" s="223" t="str">
        <f t="shared" ca="1" si="440"/>
        <v>8.4764369768467+2.65845925694931E-13i</v>
      </c>
      <c r="DX260" s="223" t="str">
        <f t="shared" ca="1" si="441"/>
        <v>-5.9937460666305+5.9937460666269i</v>
      </c>
      <c r="DY260" s="223" t="str">
        <f t="shared" ca="1" si="442"/>
        <v>4.34893706125187E-12-8.4764369768467i</v>
      </c>
      <c r="DZ260" s="223" t="str">
        <f t="shared" ca="1" si="443"/>
        <v>5.99374606663015+5.99374606662726i</v>
      </c>
      <c r="EA260" s="223" t="str">
        <f t="shared" ca="1" si="444"/>
        <v>-8.4764369768467-2.40924018932454E-13i</v>
      </c>
      <c r="EB260" s="223" t="str">
        <f t="shared" ca="1" si="445"/>
        <v>5.99374606663015-5.99374606662726i</v>
      </c>
      <c r="EC260" s="223" t="str">
        <f t="shared" ca="1" si="446"/>
        <v>-4.3240151544894E-12+8.4764369768467i</v>
      </c>
      <c r="ED260" s="223" t="str">
        <f t="shared" ca="1" si="447"/>
        <v>-5.99374606663016-5.99374606662724i</v>
      </c>
      <c r="EE260" s="223" t="str">
        <f t="shared" ca="1" si="448"/>
        <v>8.4764369768467-2.6582754535216E-13i</v>
      </c>
      <c r="EF260" s="223" t="str">
        <f t="shared" ca="1" si="449"/>
        <v>-5.99374606663013+5.99374606662727i</v>
      </c>
      <c r="EG260" s="223" t="str">
        <f t="shared" ca="1" si="450"/>
        <v>3.81726359020477E-12-8.4764369768467i</v>
      </c>
      <c r="EH260" s="223" t="str">
        <f t="shared" ca="1" si="451"/>
        <v>5.99374606663052+5.99374606662688i</v>
      </c>
      <c r="EI260" s="223" t="str">
        <f t="shared" ca="1" si="452"/>
        <v>-8.4764369768467+2.90749452114637E-13i</v>
      </c>
      <c r="EJ260" s="223" t="str">
        <f t="shared" ca="1" si="453"/>
        <v>5.99374606662977-5.99374606662764i</v>
      </c>
      <c r="EK260" s="223" t="str">
        <f t="shared" ca="1" si="454"/>
        <v>-3.7923416834423E-12+8.4764369768467i</v>
      </c>
      <c r="EL260" s="223" t="str">
        <f t="shared" ca="1" si="455"/>
        <v>-5.99374606663054-5.99374606662687i</v>
      </c>
      <c r="EM260" s="223" t="str">
        <f t="shared" ca="1" si="456"/>
        <v>8.4764369768467-7.97501016399252E-13i</v>
      </c>
      <c r="EN260" s="223"/>
      <c r="EO260" s="223"/>
      <c r="EP260" s="223"/>
    </row>
    <row r="261" spans="1:146">
      <c r="A261" s="249">
        <f t="shared" si="323"/>
        <v>3.1445312500000024E-3</v>
      </c>
      <c r="B261" s="248">
        <v>161</v>
      </c>
      <c r="C261" s="247">
        <f t="shared" si="324"/>
        <v>32200</v>
      </c>
      <c r="N261" s="246">
        <f t="shared" ca="1" si="327"/>
        <v>24.475673918617002</v>
      </c>
      <c r="O261" s="223">
        <f t="shared" ca="1" si="328"/>
        <v>8.4756739186170016</v>
      </c>
      <c r="P261" s="223" t="str">
        <f t="shared" ca="1" si="329"/>
        <v>-5.84432081085693+6.13848211160618i</v>
      </c>
      <c r="Q261" s="223" t="str">
        <f t="shared" ca="1" si="330"/>
        <v>-0.415881607544056-8.46546459819135i</v>
      </c>
      <c r="R261" s="223" t="str">
        <f t="shared" ca="1" si="331"/>
        <v>6.41785527128088+5.53608002937248i</v>
      </c>
      <c r="S261" s="223" t="str">
        <f t="shared" ca="1" si="332"/>
        <v>-8.43486123206156+0.830761319868282i</v>
      </c>
      <c r="T261" s="223" t="str">
        <f t="shared" ca="1" si="333"/>
        <v>5.21450234619319-6.68176725546993i</v>
      </c>
      <c r="U261" s="223" t="str">
        <f t="shared" ca="1" si="334"/>
        <v>1.24363965540786+8.38393754641704i</v>
      </c>
      <c r="V261" s="223" t="str">
        <f t="shared" ca="1" si="335"/>
        <v>-6.92958227708631-4.88036247012614i</v>
      </c>
      <c r="W261" s="223" t="str">
        <f t="shared" ca="1" si="336"/>
        <v>8.31281622087711-1.65352195408673i</v>
      </c>
      <c r="X261" s="223" t="str">
        <f t="shared" ca="1" si="337"/>
        <v>-4.53446537339928+7.1607033280375i</v>
      </c>
      <c r="Y261" s="223" t="str">
        <f t="shared" ca="1" si="338"/>
        <v>-2.05942077354683-8.2216685929444i</v>
      </c>
      <c r="Z261" s="223" t="str">
        <f t="shared" ca="1" si="339"/>
        <v>7.37457361746793+4.17764435241565i</v>
      </c>
      <c r="AA261" s="223" t="str">
        <f t="shared" ca="1" si="340"/>
        <v>-8.11071424523817+2.46035826797949i</v>
      </c>
      <c r="AB261" s="223" t="str">
        <f t="shared" ca="1" si="341"/>
        <v>3.81075902026793-7.57067791311789i</v>
      </c>
      <c r="AC261" s="223" t="str">
        <f t="shared" ca="1" si="342"/>
        <v>2.8553685438434+7.98022047650026i</v>
      </c>
      <c r="AD261" s="223" t="str">
        <f t="shared" ca="1" si="343"/>
        <v>-7.74854378256171-3.43469323585801i</v>
      </c>
      <c r="AE261" s="223" t="str">
        <f t="shared" ca="1" si="344"/>
        <v>7.83050165764995-3.2434999867837i</v>
      </c>
      <c r="AF261" s="223" t="str">
        <f t="shared" ca="1" si="345"/>
        <v>-3.05035297459932+7.90774273134108i</v>
      </c>
      <c r="AG261" s="223" t="str">
        <f t="shared" ca="1" si="346"/>
        <v>-3.62381755415881-7.66191847443543i</v>
      </c>
      <c r="AH261" s="223" t="str">
        <f t="shared" ca="1" si="347"/>
        <v>8.0478912352442+2.65866414584546i</v>
      </c>
      <c r="AI261" s="223" t="str">
        <f t="shared" ca="1" si="348"/>
        <v>-7.47487705851122+3.99540502763702i</v>
      </c>
      <c r="AJ261" s="223" t="str">
        <f t="shared" ca="1" si="349"/>
        <v>2.26057036229278-8.16865166424961i</v>
      </c>
      <c r="AK261" s="223" t="str">
        <f t="shared" ca="1" si="350"/>
        <v>4.35736722044752+7.26982800903116i</v>
      </c>
      <c r="AL261" s="223" t="str">
        <f t="shared" ca="1" si="351"/>
        <v>-8.26973309590667-1.85703066673394i</v>
      </c>
      <c r="AM261" s="223" t="str">
        <f t="shared" ca="1" si="352"/>
        <v>7.04726530711517-4.70883213396437i</v>
      </c>
      <c r="AN261" s="223" t="str">
        <f t="shared" ca="1" si="353"/>
        <v>-1.44901722164309+8.35089201619241i</v>
      </c>
      <c r="AO261" s="223" t="str">
        <f t="shared" ca="1" si="354"/>
        <v>-5.04895305842684-6.80772512580574i</v>
      </c>
      <c r="AP261" s="223" t="str">
        <f t="shared" ca="1" si="355"/>
        <v>8.4119329061593+1.03751296714733i</v>
      </c>
      <c r="AQ261" s="223" t="str">
        <f t="shared" ca="1" si="356"/>
        <v>-6.55178453838237+5.37691061273462i</v>
      </c>
      <c r="AR261" s="223" t="str">
        <f t="shared" ca="1" si="357"/>
        <v>-6.55178453838237+5.37691061273462i</v>
      </c>
      <c r="AS261" s="223" t="str">
        <f t="shared" ca="1" si="358"/>
        <v>5.69191471840833+6.28006012814297i</v>
      </c>
      <c r="AT261" s="223" t="str">
        <f t="shared" ca="1" si="359"/>
        <v>-8.47312120409569-0.208003450520513i</v>
      </c>
      <c r="AU261" s="223" t="str">
        <f t="shared" ca="1" si="360"/>
        <v>5.9932065029811-5.99320650297898i</v>
      </c>
      <c r="AV261" s="223" t="str">
        <f t="shared" ca="1" si="361"/>
        <v>0.208003450526043+8.47312120409556i</v>
      </c>
      <c r="AW261" s="223" t="str">
        <f t="shared" ca="1" si="362"/>
        <v>-6.28006012814093-5.69191471841057i</v>
      </c>
      <c r="AX261" s="223" t="str">
        <f t="shared" ca="1" si="363"/>
        <v>8.45270871295747-0.623509253032559i</v>
      </c>
      <c r="AY261" s="223" t="str">
        <f t="shared" ca="1" si="364"/>
        <v>-5.37691061273044+6.5517845383858i</v>
      </c>
      <c r="AZ261" s="223" t="str">
        <f t="shared" ca="1" si="365"/>
        <v>-1.03751296714422-8.41193290615968i</v>
      </c>
      <c r="BA261" s="223" t="str">
        <f t="shared" ca="1" si="366"/>
        <v>6.80772512580903+5.04895305842239i</v>
      </c>
      <c r="BB261" s="223" t="str">
        <f t="shared" ca="1" si="367"/>
        <v>-8.3508920161925+1.44901722164261i</v>
      </c>
      <c r="BC261" s="223" t="str">
        <f t="shared" ca="1" si="368"/>
        <v>4.70883213396748-7.04726530711308i</v>
      </c>
      <c r="BD261" s="223" t="str">
        <f t="shared" ca="1" si="369"/>
        <v>1.85703066673511+8.26973309590641i</v>
      </c>
      <c r="BE261" s="223" t="str">
        <f t="shared" ca="1" si="370"/>
        <v>-7.26982800902967-4.35736722045i</v>
      </c>
      <c r="BF261" s="223" t="str">
        <f t="shared" ca="1" si="371"/>
        <v>8.16865166424907-2.26057036229475i</v>
      </c>
      <c r="BG261" s="223" t="str">
        <f t="shared" ca="1" si="372"/>
        <v>-3.9954050276381+7.47487705851064i</v>
      </c>
      <c r="BH261" s="223" t="str">
        <f t="shared" ca="1" si="373"/>
        <v>-2.65866414584899-8.04789123524303i</v>
      </c>
      <c r="BI261" s="223" t="str">
        <f t="shared" ca="1" si="374"/>
        <v>7.66191847443563+3.62381755415838i</v>
      </c>
      <c r="BJ261" s="223" t="str">
        <f t="shared" ca="1" si="375"/>
        <v>-7.90774273134216+3.0503529745965i</v>
      </c>
      <c r="BK261" s="223" t="str">
        <f t="shared" ca="1" si="376"/>
        <v>3.24349998678171-7.83050165765077i</v>
      </c>
      <c r="BL261" s="223" t="str">
        <f t="shared" ca="1" si="377"/>
        <v>3.43469323585679+7.74854378256225i</v>
      </c>
      <c r="BM261" s="223" t="str">
        <f t="shared" ca="1" si="378"/>
        <v>-7.98022047650156-2.85536854383978i</v>
      </c>
      <c r="BN261" s="223" t="str">
        <f t="shared" ca="1" si="379"/>
        <v>7.57067791311773-3.81075902026825i</v>
      </c>
      <c r="BO261" s="223" t="str">
        <f t="shared" ca="1" si="380"/>
        <v>-2.46035826798325+8.11071424523704i</v>
      </c>
      <c r="BP261" s="223" t="str">
        <f t="shared" ca="1" si="381"/>
        <v>-4.17764435241675-7.37457361746732i</v>
      </c>
      <c r="BQ261" s="223" t="str">
        <f t="shared" ca="1" si="382"/>
        <v>8.22166859294385+2.059420773549i</v>
      </c>
      <c r="BR261" s="223" t="str">
        <f t="shared" ca="1" si="383"/>
        <v>-7.16070332803593+4.53446537340177i</v>
      </c>
      <c r="BS261" s="223" t="str">
        <f t="shared" ca="1" si="384"/>
        <v>1.65352195408727-8.31281622087701i</v>
      </c>
      <c r="BT261" s="223" t="str">
        <f t="shared" ca="1" si="385"/>
        <v>4.88036247012303+6.9295822770885i</v>
      </c>
      <c r="BU261" s="223" t="str">
        <f t="shared" ca="1" si="386"/>
        <v>-8.38393754641722-1.24363965540671i</v>
      </c>
      <c r="BV261" s="223" t="str">
        <f t="shared" ca="1" si="387"/>
        <v>6.68176725547121-5.21450234619155i</v>
      </c>
      <c r="BW261" s="223" t="str">
        <f t="shared" ca="1" si="388"/>
        <v>-0.830761319866283+8.43486123206177i</v>
      </c>
      <c r="BX261" s="223" t="str">
        <f t="shared" ca="1" si="389"/>
        <v>-5.53608002937153-6.41785527128169i</v>
      </c>
      <c r="BY261" s="223" t="str">
        <f t="shared" ca="1" si="390"/>
        <v>8.46546459819154+0.415881607540184i</v>
      </c>
      <c r="BZ261" s="223" t="str">
        <f t="shared" ca="1" si="391"/>
        <v>-6.1384821116058+5.84432081085733i</v>
      </c>
      <c r="CA261" s="223" t="str">
        <f t="shared" ca="1" si="392"/>
        <v>3.01947602848892E-12-8.475673918617i</v>
      </c>
      <c r="CB261" s="223" t="str">
        <f t="shared" ca="1" si="393"/>
        <v>6.13848211160762+5.84432081085542i</v>
      </c>
      <c r="CC261" s="223" t="str">
        <f t="shared" ca="1" si="394"/>
        <v>-8.46546459819142+0.415881607542573i</v>
      </c>
      <c r="CD261" s="223" t="str">
        <f t="shared" ca="1" si="395"/>
        <v>5.53608002936954-6.41785527128341i</v>
      </c>
      <c r="CE261" s="223" t="str">
        <f t="shared" ca="1" si="396"/>
        <v>0.830761319868663+8.43486123206153i</v>
      </c>
      <c r="CF261" s="223" t="str">
        <f t="shared" ca="1" si="397"/>
        <v>-6.6817672554675-5.21450234619631i</v>
      </c>
      <c r="CG261" s="223" t="str">
        <f t="shared" ca="1" si="398"/>
        <v>8.38393754641687-1.24363965540908i</v>
      </c>
      <c r="CH261" s="223" t="str">
        <f t="shared" ca="1" si="399"/>
        <v>-4.88036247012797+6.92958227708502i</v>
      </c>
      <c r="CI261" s="223" t="str">
        <f t="shared" ca="1" si="400"/>
        <v>-1.65352195408962-8.31281622087654i</v>
      </c>
      <c r="CJ261" s="223" t="str">
        <f t="shared" ca="1" si="401"/>
        <v>7.16070332803721+4.53446537339975i</v>
      </c>
      <c r="CK261" s="223" t="str">
        <f t="shared" ca="1" si="402"/>
        <v>-8.22166859294538+2.0594207735429i</v>
      </c>
      <c r="CL261" s="223" t="str">
        <f t="shared" ca="1" si="403"/>
        <v>4.17764435241466-7.37457361746849i</v>
      </c>
      <c r="CM261" s="223" t="str">
        <f t="shared" ca="1" si="404"/>
        <v>2.46035826797724+8.11071424523886i</v>
      </c>
      <c r="CN261" s="223" t="str">
        <f t="shared" ca="1" si="405"/>
        <v>-7.57067791311881-3.81075902026611i</v>
      </c>
      <c r="CO261" s="223" t="str">
        <f t="shared" ca="1" si="406"/>
        <v>7.98022047650076-2.85536854384203i</v>
      </c>
      <c r="CP261" s="223" t="str">
        <f t="shared" ca="1" si="407"/>
        <v>-3.43469323585461+7.74854378256321i</v>
      </c>
      <c r="CQ261" s="223" t="str">
        <f t="shared" ca="1" si="408"/>
        <v>-3.24349998678392-7.83050165764986i</v>
      </c>
      <c r="CR261" s="223" t="str">
        <f t="shared" ca="1" si="409"/>
        <v>7.90774273134008+3.0503529746019i</v>
      </c>
      <c r="CS261" s="223" t="str">
        <f t="shared" ca="1" si="410"/>
        <v>-7.66191847443461+3.62381755416054i</v>
      </c>
      <c r="CT261" s="223" t="str">
        <f t="shared" ca="1" si="411"/>
        <v>2.65866414584695-8.0478912352437i</v>
      </c>
      <c r="CU261" s="223" t="str">
        <f t="shared" ca="1" si="412"/>
        <v>3.99540502764021+7.47487705850951i</v>
      </c>
      <c r="CV261" s="223" t="str">
        <f t="shared" ca="1" si="413"/>
        <v>-8.16865166424965-2.26057036229267i</v>
      </c>
      <c r="CW261" s="223" t="str">
        <f t="shared" ca="1" si="414"/>
        <v>7.26982800903265-4.35736722044503i</v>
      </c>
      <c r="CX261" s="223" t="str">
        <f t="shared" ca="1" si="415"/>
        <v>-1.85703066673301+8.26973309590688i</v>
      </c>
      <c r="CY261" s="223" t="str">
        <f t="shared" ca="1" si="416"/>
        <v>-4.70883213396266-7.04726530711631i</v>
      </c>
      <c r="CZ261" s="223" t="str">
        <f t="shared" ca="1" si="417"/>
        <v>8.35089201619287+1.44901722164048i</v>
      </c>
      <c r="DA261" s="223" t="str">
        <f t="shared" ca="1" si="418"/>
        <v>-6.80772512580746+5.04895305842451i</v>
      </c>
      <c r="DB261" s="223" t="str">
        <f t="shared" ca="1" si="419"/>
        <v>1.03751296715021-8.41193290615894i</v>
      </c>
      <c r="DC261" s="223" t="str">
        <f t="shared" ca="1" si="420"/>
        <v>5.37691061273247+6.55178453838413i</v>
      </c>
      <c r="DD261" s="223" t="str">
        <f t="shared" ca="1" si="421"/>
        <v>-8.45270871295703-0.623509253038582i</v>
      </c>
      <c r="DE261" s="223" t="str">
        <f t="shared" ca="1" si="422"/>
        <v>6.28006012813917-5.69191471841252i</v>
      </c>
      <c r="DF261" s="223" t="str">
        <f t="shared" ca="1" si="423"/>
        <v>-0.208003450523411+8.47312120409562i</v>
      </c>
      <c r="DG261" s="223" t="str">
        <f t="shared" ca="1" si="424"/>
        <v>-5.99320650298297-5.99320650297711i</v>
      </c>
      <c r="DH261" s="223" t="str">
        <f t="shared" ca="1" si="425"/>
        <v>8.47312120409564-0.208003450523025i</v>
      </c>
      <c r="DI261" s="223" t="str">
        <f t="shared" ca="1" si="426"/>
        <v>-5.69191471841281+6.28006012813891i</v>
      </c>
      <c r="DJ261" s="223" t="str">
        <f t="shared" ca="1" si="427"/>
        <v>-0.623509253038196-8.45270871295706i</v>
      </c>
      <c r="DK261" s="223" t="str">
        <f t="shared" ca="1" si="428"/>
        <v>6.55178453838389+5.37691061273278i</v>
      </c>
      <c r="DL261" s="223" t="str">
        <f t="shared" ca="1" si="429"/>
        <v>-8.41193290615899+1.03751296714983i</v>
      </c>
      <c r="DM261" s="223" t="str">
        <f t="shared" ca="1" si="430"/>
        <v>5.04895305842483-6.80772512580723i</v>
      </c>
      <c r="DN261" s="223" t="str">
        <f t="shared" ca="1" si="431"/>
        <v>1.44901722163963+8.35089201619301i</v>
      </c>
      <c r="DO261" s="223" t="str">
        <f t="shared" ca="1" si="432"/>
        <v>-7.04726530711609-4.70883213396298i</v>
      </c>
      <c r="DP261" s="223" t="str">
        <f t="shared" ca="1" si="433"/>
        <v>8.26973309590707-1.85703066673216i</v>
      </c>
      <c r="DQ261" s="223" t="str">
        <f t="shared" ca="1" si="434"/>
        <v>-4.35736722044536+7.26982800903245i</v>
      </c>
      <c r="DR261" s="223" t="str">
        <f t="shared" ca="1" si="435"/>
        <v>-2.26057036229183-8.16865166424988i</v>
      </c>
      <c r="DS261" s="223" t="str">
        <f t="shared" ca="1" si="436"/>
        <v>7.47487705850911+3.99540502764097i</v>
      </c>
      <c r="DT261" s="223" t="str">
        <f t="shared" ca="1" si="437"/>
        <v>-8.04789123524398+2.65866414584613i</v>
      </c>
      <c r="DU261" s="223" t="str">
        <f t="shared" ca="1" si="438"/>
        <v>3.62381755416133-7.66191847443424i</v>
      </c>
      <c r="DV261" s="223" t="str">
        <f t="shared" ca="1" si="439"/>
        <v>3.05035297460155+7.90774273134021i</v>
      </c>
      <c r="DW261" s="223" t="str">
        <f t="shared" ca="1" si="440"/>
        <v>-7.83050165764953-3.24349998678472i</v>
      </c>
      <c r="DX261" s="223" t="str">
        <f t="shared" ca="1" si="441"/>
        <v>7.74854378256338-3.43469323585425i</v>
      </c>
      <c r="DY261" s="223" t="str">
        <f t="shared" ca="1" si="442"/>
        <v>-2.85536854384285+7.98022047650046i</v>
      </c>
      <c r="DZ261" s="223" t="str">
        <f t="shared" ca="1" si="443"/>
        <v>-3.81075902026534-7.5706779131192i</v>
      </c>
      <c r="EA261" s="223" t="str">
        <f t="shared" ca="1" si="444"/>
        <v>8.11071424523861+2.46035826797807i</v>
      </c>
      <c r="EB261" s="223" t="str">
        <f t="shared" ca="1" si="445"/>
        <v>-7.37457361746892+4.17764435241391i</v>
      </c>
      <c r="EC261" s="223" t="str">
        <f t="shared" ca="1" si="446"/>
        <v>2.05942077354374-8.22166859294517i</v>
      </c>
      <c r="ED261" s="223" t="str">
        <f t="shared" ca="1" si="447"/>
        <v>4.53446537339901+7.16070332803767i</v>
      </c>
      <c r="EE261" s="223" t="str">
        <f t="shared" ca="1" si="448"/>
        <v>-8.31281622087647-1.65352195409i</v>
      </c>
      <c r="EF261" s="223" t="str">
        <f t="shared" ca="1" si="449"/>
        <v>6.92958227708552-4.88036247012726i</v>
      </c>
      <c r="EG261" s="223" t="str">
        <f t="shared" ca="1" si="450"/>
        <v>-1.24363965540946+8.38393754641681i</v>
      </c>
      <c r="EH261" s="223" t="str">
        <f t="shared" ca="1" si="451"/>
        <v>-5.21450234619563-6.68176725546803i</v>
      </c>
      <c r="EI261" s="223" t="str">
        <f t="shared" ca="1" si="452"/>
        <v>8.4348612320615+0.830761319869047i</v>
      </c>
      <c r="EJ261" s="223" t="str">
        <f t="shared" ca="1" si="453"/>
        <v>-6.41785527128366+5.53608002936925i</v>
      </c>
      <c r="EK261" s="223" t="str">
        <f t="shared" ca="1" si="454"/>
        <v>0.41588160754296-8.4654645981914i</v>
      </c>
      <c r="EL261" s="223" t="str">
        <f t="shared" ca="1" si="455"/>
        <v>5.84432081085514+6.13848211160789i</v>
      </c>
      <c r="EM261" s="223" t="str">
        <f t="shared" ca="1" si="456"/>
        <v>-8.475673918617+2.63320103132645E-12i</v>
      </c>
      <c r="EN261" s="223"/>
      <c r="EO261" s="223"/>
      <c r="EP261" s="223"/>
    </row>
    <row r="262" spans="1:146">
      <c r="A262" s="249">
        <f t="shared" si="323"/>
        <v>3.1640625000000024E-3</v>
      </c>
      <c r="B262" s="248">
        <v>162</v>
      </c>
      <c r="C262" s="247">
        <f t="shared" si="324"/>
        <v>32400</v>
      </c>
      <c r="N262" s="246">
        <f t="shared" ca="1" si="327"/>
        <v>24.474852450622066</v>
      </c>
      <c r="O262" s="223">
        <f t="shared" ca="1" si="328"/>
        <v>8.4748524506220662</v>
      </c>
      <c r="P262" s="223" t="str">
        <f t="shared" ca="1" si="329"/>
        <v>-5.69136305422246+6.27945146050564i</v>
      </c>
      <c r="Q262" s="223" t="str">
        <f t="shared" ca="1" si="330"/>
        <v>-0.830680801924908-8.43404371965952i</v>
      </c>
      <c r="R262" s="223" t="str">
        <f t="shared" ca="1" si="331"/>
        <v>6.80706531652661+5.04846371051188i</v>
      </c>
      <c r="S262" s="223" t="str">
        <f t="shared" ca="1" si="332"/>
        <v>-8.31201053715941+1.6533616936308i</v>
      </c>
      <c r="T262" s="223" t="str">
        <f t="shared" ca="1" si="333"/>
        <v>4.35694490149752-7.26912341242942i</v>
      </c>
      <c r="U262" s="223" t="str">
        <f t="shared" ca="1" si="334"/>
        <v>2.46011980840807+8.1099281493792i</v>
      </c>
      <c r="V262" s="223" t="str">
        <f t="shared" ca="1" si="335"/>
        <v>-7.66117587616342-3.62346633133337i</v>
      </c>
      <c r="W262" s="223" t="str">
        <f t="shared" ca="1" si="336"/>
        <v>7.82974272018271-3.24318562459209i</v>
      </c>
      <c r="X262" s="223" t="str">
        <f t="shared" ca="1" si="337"/>
        <v>-2.85509179961108+7.97944702818487i</v>
      </c>
      <c r="Y262" s="223" t="str">
        <f t="shared" ca="1" si="338"/>
        <v>-3.99501779030491-7.47415258841844i</v>
      </c>
      <c r="Z262" s="223" t="str">
        <f t="shared" ca="1" si="339"/>
        <v>8.22087174331577+2.05922117310582i</v>
      </c>
      <c r="AA262" s="223" t="str">
        <f t="shared" ca="1" si="340"/>
        <v>-7.04658228143994+4.70837575079895i</v>
      </c>
      <c r="AB262" s="223" t="str">
        <f t="shared" ca="1" si="341"/>
        <v>1.24351912101867-8.38312496957285i</v>
      </c>
      <c r="AC262" s="223" t="str">
        <f t="shared" ca="1" si="342"/>
        <v>5.37638947895211+6.55114953503795i</v>
      </c>
      <c r="AD262" s="223" t="str">
        <f t="shared" ca="1" si="343"/>
        <v>-8.46464411969058-0.415841300020318i</v>
      </c>
      <c r="AE262" s="223" t="str">
        <f t="shared" ca="1" si="344"/>
        <v>5.99262563739037-5.99262563739022i</v>
      </c>
      <c r="AF262" s="223" t="str">
        <f t="shared" ca="1" si="345"/>
        <v>0.415841300020051+8.46464411969059i</v>
      </c>
      <c r="AG262" s="223" t="str">
        <f t="shared" ca="1" si="346"/>
        <v>-6.55114953503778-5.37638947895231i</v>
      </c>
      <c r="AH262" s="223" t="str">
        <f t="shared" ca="1" si="347"/>
        <v>8.38312496957276-1.2435191210193i</v>
      </c>
      <c r="AI262" s="223" t="str">
        <f t="shared" ca="1" si="348"/>
        <v>-4.70837575079912+7.04658228143983i</v>
      </c>
      <c r="AJ262" s="223" t="str">
        <f t="shared" ca="1" si="349"/>
        <v>-2.05922117310561-8.22087174331581i</v>
      </c>
      <c r="AK262" s="223" t="str">
        <f t="shared" ca="1" si="350"/>
        <v>7.47415258841832+3.99501779030515i</v>
      </c>
      <c r="AL262" s="223" t="str">
        <f t="shared" ca="1" si="351"/>
        <v>-7.97944702818496+2.85509179961082i</v>
      </c>
      <c r="AM262" s="223" t="str">
        <f t="shared" ca="1" si="352"/>
        <v>3.24318562459153-7.82974272018293i</v>
      </c>
      <c r="AN262" s="223" t="str">
        <f t="shared" ca="1" si="353"/>
        <v>3.62346633133394+7.66117587616315i</v>
      </c>
      <c r="AO262" s="223" t="str">
        <f t="shared" ca="1" si="354"/>
        <v>-8.10992814937889-2.46011980840908i</v>
      </c>
      <c r="AP262" s="223" t="str">
        <f t="shared" ca="1" si="355"/>
        <v>7.26912341242821-4.35694490149954i</v>
      </c>
      <c r="AQ262" s="223" t="str">
        <f t="shared" ca="1" si="356"/>
        <v>-1.65336169363356+8.31201053715886i</v>
      </c>
      <c r="AR262" s="223" t="str">
        <f t="shared" ca="1" si="357"/>
        <v>-1.65336169363356+8.31201053715886i</v>
      </c>
      <c r="AS262" s="223" t="str">
        <f t="shared" ca="1" si="358"/>
        <v>8.43404371965914+0.830680801928845i</v>
      </c>
      <c r="AT262" s="223" t="str">
        <f t="shared" ca="1" si="359"/>
        <v>-6.27945146050591+5.69136305422216i</v>
      </c>
      <c r="AU262" s="223" t="str">
        <f t="shared" ca="1" si="360"/>
        <v>-3.1645281730294E-12-8.47485245062207i</v>
      </c>
      <c r="AV262" s="223" t="str">
        <f t="shared" ca="1" si="361"/>
        <v>6.27945146050441+5.69136305422382i</v>
      </c>
      <c r="AW262" s="223" t="str">
        <f t="shared" ca="1" si="362"/>
        <v>-8.43404371965935+0.830680801926634i</v>
      </c>
      <c r="AX262" s="223" t="str">
        <f t="shared" ca="1" si="363"/>
        <v>5.04846371051412-6.80706531652495i</v>
      </c>
      <c r="AY262" s="223" t="str">
        <f t="shared" ca="1" si="364"/>
        <v>1.65336169363138+8.3120105371593i</v>
      </c>
      <c r="AZ262" s="223" t="str">
        <f t="shared" ca="1" si="365"/>
        <v>-7.26912341243146-4.35694490149411i</v>
      </c>
      <c r="BA262" s="223" t="str">
        <f t="shared" ca="1" si="366"/>
        <v>8.1099281493795-2.46011980840706i</v>
      </c>
      <c r="BB262" s="223" t="str">
        <f t="shared" ca="1" si="367"/>
        <v>-3.62346633133127+7.66117587616441i</v>
      </c>
      <c r="BC262" s="223" t="str">
        <f t="shared" ca="1" si="368"/>
        <v>-3.24318562458959-7.82974272018374i</v>
      </c>
      <c r="BD262" s="223" t="str">
        <f t="shared" ca="1" si="369"/>
        <v>7.97944702818539+2.85509179960963i</v>
      </c>
      <c r="BE262" s="223" t="str">
        <f t="shared" ca="1" si="370"/>
        <v>-7.4741525884201+3.9950177903018i</v>
      </c>
      <c r="BF262" s="223" t="str">
        <f t="shared" ca="1" si="371"/>
        <v>2.0592211731059-8.22087174331574i</v>
      </c>
      <c r="BG262" s="223" t="str">
        <f t="shared" ca="1" si="372"/>
        <v>4.70837575080168+7.04658228143811i</v>
      </c>
      <c r="BH262" s="223" t="str">
        <f t="shared" ca="1" si="373"/>
        <v>-8.38312496957255-1.24351912102067i</v>
      </c>
      <c r="BI262" s="223" t="str">
        <f t="shared" ca="1" si="374"/>
        <v>6.55114953503651-5.37638947895385i</v>
      </c>
      <c r="BJ262" s="223" t="str">
        <f t="shared" ca="1" si="375"/>
        <v>-0.415841300023112+8.46464411969044i</v>
      </c>
      <c r="BK262" s="223" t="str">
        <f t="shared" ca="1" si="376"/>
        <v>-5.99262563739063-5.99262563738996i</v>
      </c>
      <c r="BL262" s="223" t="str">
        <f t="shared" ca="1" si="377"/>
        <v>8.46464411969039-0.415841300024053i</v>
      </c>
      <c r="BM262" s="223" t="str">
        <f t="shared" ca="1" si="378"/>
        <v>-5.37638947895313+6.55114953503711i</v>
      </c>
      <c r="BN262" s="223" t="str">
        <f t="shared" ca="1" si="379"/>
        <v>-1.2435191210216-8.38312496957242i</v>
      </c>
      <c r="BO262" s="223" t="str">
        <f t="shared" ca="1" si="380"/>
        <v>7.04658228143877+4.70837575080069i</v>
      </c>
      <c r="BP262" s="223" t="str">
        <f t="shared" ca="1" si="381"/>
        <v>-8.22087174331545+2.05922117310705i</v>
      </c>
      <c r="BQ262" s="223" t="str">
        <f t="shared" ca="1" si="382"/>
        <v>3.9950177903082-7.47415258841669i</v>
      </c>
      <c r="BR262" s="223" t="str">
        <f t="shared" ca="1" si="383"/>
        <v>2.85509179961075+7.979447028185i</v>
      </c>
      <c r="BS262" s="223" t="str">
        <f t="shared" ca="1" si="384"/>
        <v>-7.8297427201842-3.24318562458849i</v>
      </c>
      <c r="BT262" s="223" t="str">
        <f t="shared" ca="1" si="385"/>
        <v>7.66117587616401-3.62346633133212i</v>
      </c>
      <c r="BU262" s="223" t="str">
        <f t="shared" ca="1" si="386"/>
        <v>-2.46011980840617+8.10992814937977i</v>
      </c>
      <c r="BV262" s="223" t="str">
        <f t="shared" ca="1" si="387"/>
        <v>-4.35694490149492-7.26912341243098i</v>
      </c>
      <c r="BW262" s="223" t="str">
        <f t="shared" ca="1" si="388"/>
        <v>8.31201053715948+1.65336169363045i</v>
      </c>
      <c r="BX262" s="223" t="str">
        <f t="shared" ca="1" si="389"/>
        <v>-6.80706531652439+5.04846371051488i</v>
      </c>
      <c r="BY262" s="223" t="str">
        <f t="shared" ca="1" si="390"/>
        <v>0.830680801925696-8.43404371965944i</v>
      </c>
      <c r="BZ262" s="223" t="str">
        <f t="shared" ca="1" si="391"/>
        <v>5.69136305422451+6.27945146050378i</v>
      </c>
      <c r="CA262" s="223" t="str">
        <f t="shared" ca="1" si="392"/>
        <v>-8.47485245062207-2.10138643754065E-12i</v>
      </c>
      <c r="CB262" s="223" t="str">
        <f t="shared" ca="1" si="393"/>
        <v>5.69136305422155-6.27945146050646i</v>
      </c>
      <c r="CC262" s="223" t="str">
        <f t="shared" ca="1" si="394"/>
        <v>0.830680801921274+8.43404371965988i</v>
      </c>
      <c r="CD262" s="223" t="str">
        <f t="shared" ca="1" si="395"/>
        <v>-6.8070653165269-5.04846371051148i</v>
      </c>
      <c r="CE262" s="223" t="str">
        <f t="shared" ca="1" si="396"/>
        <v>8.3120105371587-1.65336169363436i</v>
      </c>
      <c r="CF262" s="223" t="str">
        <f t="shared" ca="1" si="397"/>
        <v>-4.35694490149874+7.2691234124287i</v>
      </c>
      <c r="CG262" s="223" t="str">
        <f t="shared" ca="1" si="398"/>
        <v>-2.46011980841021-8.10992814937855i</v>
      </c>
      <c r="CH262" s="223" t="str">
        <f t="shared" ca="1" si="399"/>
        <v>7.66117587616221+3.62346633133592i</v>
      </c>
      <c r="CI262" s="223" t="str">
        <f t="shared" ca="1" si="400"/>
        <v>-7.82974272018258+3.2431856245924i</v>
      </c>
      <c r="CJ262" s="223" t="str">
        <f t="shared" ca="1" si="401"/>
        <v>2.85509179961471-7.97944702818358i</v>
      </c>
      <c r="CK262" s="223" t="str">
        <f t="shared" ca="1" si="402"/>
        <v>3.9950177903047+7.47415258841855i</v>
      </c>
      <c r="CL262" s="223" t="str">
        <f t="shared" ca="1" si="403"/>
        <v>-8.22087174331648-2.05922117310295i</v>
      </c>
      <c r="CM262" s="223" t="str">
        <f t="shared" ca="1" si="404"/>
        <v>7.0465822814411-4.7083757507972i</v>
      </c>
      <c r="CN262" s="223" t="str">
        <f t="shared" ca="1" si="405"/>
        <v>-1.24351912101766+8.383124969573i</v>
      </c>
      <c r="CO262" s="223" t="str">
        <f t="shared" ca="1" si="406"/>
        <v>-5.37638947894969-6.55114953503993i</v>
      </c>
      <c r="CP262" s="223" t="str">
        <f t="shared" ca="1" si="407"/>
        <v>8.4646441196906+0.41584130001983i</v>
      </c>
      <c r="CQ262" s="223" t="str">
        <f t="shared" ca="1" si="408"/>
        <v>-5.99262563738781+5.99262563739278i</v>
      </c>
      <c r="CR262" s="223" t="str">
        <f t="shared" ca="1" si="409"/>
        <v>-0.415841300018673-8.46464411969065i</v>
      </c>
      <c r="CS262" s="223" t="str">
        <f t="shared" ca="1" si="410"/>
        <v>6.55114953503919+5.37638947895059i</v>
      </c>
      <c r="CT262" s="223" t="str">
        <f t="shared" ca="1" si="411"/>
        <v>-8.38312496957317+1.24351912101651i</v>
      </c>
      <c r="CU262" s="223" t="str">
        <f t="shared" ca="1" si="412"/>
        <v>4.70837575079816-7.04658228144046i</v>
      </c>
      <c r="CV262" s="223" t="str">
        <f t="shared" ca="1" si="413"/>
        <v>2.05922117310183+8.22087174331676i</v>
      </c>
      <c r="CW262" s="223" t="str">
        <f t="shared" ca="1" si="414"/>
        <v>-7.47415258841824-3.9950177903053i</v>
      </c>
      <c r="CX262" s="223" t="str">
        <f t="shared" ca="1" si="415"/>
        <v>7.97944702818397-2.85509179961361i</v>
      </c>
      <c r="CY262" s="223" t="str">
        <f t="shared" ca="1" si="416"/>
        <v>-3.24318562459347+7.82974272018213i</v>
      </c>
      <c r="CZ262" s="223" t="str">
        <f t="shared" ca="1" si="417"/>
        <v>-3.62346633133487-7.66117587616271i</v>
      </c>
      <c r="DA262" s="223" t="str">
        <f t="shared" ca="1" si="418"/>
        <v>8.10992814937821+2.46011980841132i</v>
      </c>
      <c r="DB262" s="223" t="str">
        <f t="shared" ca="1" si="419"/>
        <v>-7.26912341242929+4.35694490149774i</v>
      </c>
      <c r="DC262" s="223" t="str">
        <f t="shared" ca="1" si="420"/>
        <v>1.65336169362747-8.31201053716008i</v>
      </c>
      <c r="DD262" s="223" t="str">
        <f t="shared" ca="1" si="421"/>
        <v>5.04846371051055+6.80706531652759i</v>
      </c>
      <c r="DE262" s="223" t="str">
        <f t="shared" ca="1" si="422"/>
        <v>-8.43404371965977-0.830680801922427i</v>
      </c>
      <c r="DF262" s="223" t="str">
        <f t="shared" ca="1" si="423"/>
        <v>6.27945146050724-5.6913630542207i</v>
      </c>
      <c r="DG262" s="223" t="str">
        <f t="shared" ca="1" si="424"/>
        <v>9.42706838580187E-13+8.47485245062207i</v>
      </c>
      <c r="DH262" s="223" t="str">
        <f t="shared" ca="1" si="425"/>
        <v>-6.279451460503-5.69136305422537i</v>
      </c>
      <c r="DI262" s="223" t="str">
        <f t="shared" ca="1" si="426"/>
        <v>8.43404371965954-0.830680801924783i</v>
      </c>
      <c r="DJ262" s="223" t="str">
        <f t="shared" ca="1" si="427"/>
        <v>-5.04846371050904+6.80706531652872i</v>
      </c>
      <c r="DK262" s="223" t="str">
        <f t="shared" ca="1" si="428"/>
        <v>-1.65336169362932-8.31201053715971i</v>
      </c>
      <c r="DL262" s="223" t="str">
        <f t="shared" ca="1" si="429"/>
        <v>7.26912341243026+4.35694490149612i</v>
      </c>
      <c r="DM262" s="223" t="str">
        <f t="shared" ca="1" si="430"/>
        <v>-8.10992814938018+2.46011980840483i</v>
      </c>
      <c r="DN262" s="223" t="str">
        <f t="shared" ca="1" si="431"/>
        <v>3.62346633133316-7.66117587616352i</v>
      </c>
      <c r="DO262" s="223" t="str">
        <f t="shared" ca="1" si="432"/>
        <v>3.24318562459521+7.82974272018141i</v>
      </c>
      <c r="DP262" s="223" t="str">
        <f t="shared" ca="1" si="433"/>
        <v>-7.97944702818461-2.85509179961183i</v>
      </c>
      <c r="DQ262" s="223" t="str">
        <f t="shared" ca="1" si="434"/>
        <v>7.47415258841712-3.99501779030738i</v>
      </c>
      <c r="DR262" s="223" t="str">
        <f t="shared" ca="1" si="435"/>
        <v>-2.05922117310794+8.22087174331523i</v>
      </c>
      <c r="DS262" s="223" t="str">
        <f t="shared" ca="1" si="436"/>
        <v>-4.70837575079973-7.04658228143942i</v>
      </c>
      <c r="DT262" s="223" t="str">
        <f t="shared" ca="1" si="437"/>
        <v>8.38312496957225+1.24351912102274i</v>
      </c>
      <c r="DU262" s="223" t="str">
        <f t="shared" ca="1" si="438"/>
        <v>-6.55114953503769+5.37638947895241i</v>
      </c>
      <c r="DV262" s="223" t="str">
        <f t="shared" ca="1" si="439"/>
        <v>0.41584130001679-8.46464411969075i</v>
      </c>
      <c r="DW262" s="223" t="str">
        <f t="shared" ca="1" si="440"/>
        <v>5.99262563738915+5.99262563739145i</v>
      </c>
      <c r="DX262" s="223" t="str">
        <f t="shared" ca="1" si="441"/>
        <v>-8.46464411969048+0.415841300022195i</v>
      </c>
      <c r="DY262" s="223" t="str">
        <f t="shared" ca="1" si="442"/>
        <v>5.37638947895494-6.55114953503562i</v>
      </c>
      <c r="DZ262" s="223" t="str">
        <f t="shared" ca="1" si="443"/>
        <v>1.24351912101952+8.38312496957272i</v>
      </c>
      <c r="EA262" s="223" t="str">
        <f t="shared" ca="1" si="444"/>
        <v>-7.04658228144216-4.70837575079563i</v>
      </c>
      <c r="EB262" s="223" t="str">
        <f t="shared" ca="1" si="445"/>
        <v>8.22087174331602-2.05922117310478i</v>
      </c>
      <c r="EC262" s="223" t="str">
        <f t="shared" ca="1" si="446"/>
        <v>-3.99501779030261+7.47415258841967i</v>
      </c>
      <c r="ED262" s="223" t="str">
        <f t="shared" ca="1" si="447"/>
        <v>-2.85509179960876-7.9794470281857i</v>
      </c>
      <c r="EE262" s="223" t="str">
        <f t="shared" ca="1" si="448"/>
        <v>7.8297427201833+3.24318562459065i</v>
      </c>
      <c r="EF262" s="223" t="str">
        <f t="shared" ca="1" si="449"/>
        <v>-7.66117587616491+3.62346633133022i</v>
      </c>
      <c r="EG262" s="223" t="str">
        <f t="shared" ca="1" si="450"/>
        <v>2.46011980840795-8.10992814937923i</v>
      </c>
      <c r="EH262" s="223" t="str">
        <f t="shared" ca="1" si="451"/>
        <v>4.35694490150035+7.26912341242773i</v>
      </c>
      <c r="EI262" s="223" t="str">
        <f t="shared" ca="1" si="452"/>
        <v>-8.31201053715908-1.65336169363251i</v>
      </c>
      <c r="EJ262" s="223" t="str">
        <f t="shared" ca="1" si="453"/>
        <v>6.80706531652549-5.04846371051339i</v>
      </c>
      <c r="EK262" s="223" t="str">
        <f t="shared" ca="1" si="454"/>
        <v>-0.830680801928027+8.43404371965921i</v>
      </c>
      <c r="EL262" s="223" t="str">
        <f t="shared" ca="1" si="455"/>
        <v>-5.69136305422295-6.27945146050519i</v>
      </c>
      <c r="EM262" s="223" t="str">
        <f t="shared" ca="1" si="456"/>
        <v>8.47485245062207+4.20277287508131E-12i</v>
      </c>
      <c r="EN262" s="223"/>
      <c r="EO262" s="223"/>
      <c r="EP262" s="223"/>
    </row>
    <row r="263" spans="1:146">
      <c r="A263" s="249">
        <f t="shared" si="323"/>
        <v>3.1835937500000024E-3</v>
      </c>
      <c r="B263" s="248">
        <v>163</v>
      </c>
      <c r="C263" s="247">
        <f t="shared" si="324"/>
        <v>32600</v>
      </c>
      <c r="N263" s="246">
        <f t="shared" ca="1" si="327"/>
        <v>24.473966720229477</v>
      </c>
      <c r="O263" s="223">
        <f t="shared" ca="1" si="328"/>
        <v>8.4739667202294768</v>
      </c>
      <c r="P263" s="223" t="str">
        <f t="shared" ca="1" si="329"/>
        <v>-5.53496493374799+6.41656256555929i</v>
      </c>
      <c r="Q263" s="223" t="str">
        <f t="shared" ca="1" si="330"/>
        <v>-1.24338915737818-8.3822488258743i</v>
      </c>
      <c r="R263" s="223" t="str">
        <f t="shared" ca="1" si="331"/>
        <v>7.15926099539343+4.53355202632493i</v>
      </c>
      <c r="S263" s="223" t="str">
        <f t="shared" ca="1" si="332"/>
        <v>-8.10908055823998+2.4598626944468i</v>
      </c>
      <c r="T263" s="223" t="str">
        <f t="shared" ca="1" si="333"/>
        <v>3.43400140854004-7.74698304514097i</v>
      </c>
      <c r="U263" s="223" t="str">
        <f t="shared" ca="1" si="334"/>
        <v>3.62308763279271+7.66037518537188i</v>
      </c>
      <c r="V263" s="223" t="str">
        <f t="shared" ca="1" si="335"/>
        <v>-8.16700630730433-2.26011503070264i</v>
      </c>
      <c r="W263" s="223" t="str">
        <f t="shared" ca="1" si="336"/>
        <v>7.04584582353396-4.70788366535812i</v>
      </c>
      <c r="X263" s="223" t="str">
        <f t="shared" ca="1" si="337"/>
        <v>-1.03730398783876+8.41023854669833i</v>
      </c>
      <c r="Y263" s="223" t="str">
        <f t="shared" ca="1" si="338"/>
        <v>-5.69076823404558-6.27879517757463i</v>
      </c>
      <c r="Z263" s="223" t="str">
        <f t="shared" ca="1" si="339"/>
        <v>8.47141451988435-0.207961553776893i</v>
      </c>
      <c r="AA263" s="223" t="str">
        <f t="shared" ca="1" si="340"/>
        <v>-5.37582757753999+6.55046485618519i</v>
      </c>
      <c r="AB263" s="223" t="str">
        <f t="shared" ca="1" si="341"/>
        <v>-1.44872535578252-8.34920995179002i</v>
      </c>
      <c r="AC263" s="223" t="str">
        <f t="shared" ca="1" si="342"/>
        <v>7.26836369613086+4.35648954507223i</v>
      </c>
      <c r="AD263" s="223" t="str">
        <f t="shared" ca="1" si="343"/>
        <v>-8.0462702022654+2.65812862888397i</v>
      </c>
      <c r="AE263" s="223" t="str">
        <f t="shared" ca="1" si="344"/>
        <v>3.24284667024523-7.82892441200169i</v>
      </c>
      <c r="AF263" s="223" t="str">
        <f t="shared" ca="1" si="345"/>
        <v>3.80999144453138+7.56915300203097i</v>
      </c>
      <c r="AG263" s="223" t="str">
        <f t="shared" ca="1" si="346"/>
        <v>-8.22001255715297-2.05900595817601i</v>
      </c>
      <c r="AH263" s="223" t="str">
        <f t="shared" ca="1" si="347"/>
        <v>6.92818649761153-4.87937945131038i</v>
      </c>
      <c r="AI263" s="223" t="str">
        <f t="shared" ca="1" si="348"/>
        <v>-0.830593985165127+8.43316225430083i</v>
      </c>
      <c r="AJ263" s="223" t="str">
        <f t="shared" ca="1" si="349"/>
        <v>-5.84314362835085-6.13724567815397i</v>
      </c>
      <c r="AK263" s="223" t="str">
        <f t="shared" ca="1" si="350"/>
        <v>8.46375945619907-0.415797839289132i</v>
      </c>
      <c r="AL263" s="223" t="str">
        <f t="shared" ca="1" si="351"/>
        <v>-5.21345202381411+6.68042139171964i</v>
      </c>
      <c r="AM263" s="223" t="str">
        <f t="shared" ca="1" si="352"/>
        <v>-1.65318889620309-8.311141825828i</v>
      </c>
      <c r="AN263" s="223" t="str">
        <f t="shared" ca="1" si="353"/>
        <v>7.37308820636065+4.176802877415i</v>
      </c>
      <c r="AO263" s="223" t="str">
        <f t="shared" ca="1" si="354"/>
        <v>-7.97861307398926+2.85479340603212i</v>
      </c>
      <c r="AP263" s="223" t="str">
        <f t="shared" ca="1" si="355"/>
        <v>3.04973856237572-7.90614992753838i</v>
      </c>
      <c r="AQ263" s="223" t="str">
        <f t="shared" ca="1" si="356"/>
        <v>3.99460025988782+7.47337144395091i</v>
      </c>
      <c r="AR263" s="223" t="str">
        <f t="shared" ca="1" si="357"/>
        <v>3.99460025988782+7.47337144395091i</v>
      </c>
      <c r="AS263" s="223" t="str">
        <f t="shared" ca="1" si="358"/>
        <v>6.80635389120251-5.04793608153562i</v>
      </c>
      <c r="AT263" s="223" t="str">
        <f t="shared" ca="1" si="359"/>
        <v>-0.62338366373449+8.45100614029748i</v>
      </c>
      <c r="AU263" s="223" t="str">
        <f t="shared" ca="1" si="360"/>
        <v>-5.99199933142297-5.99199933142381i</v>
      </c>
      <c r="AV263" s="223" t="str">
        <f t="shared" ca="1" si="361"/>
        <v>8.45100614029757-0.62338366373319i</v>
      </c>
      <c r="AW263" s="223" t="str">
        <f t="shared" ca="1" si="362"/>
        <v>-5.0479360815298+6.80635389120682i</v>
      </c>
      <c r="AX263" s="223" t="str">
        <f t="shared" ca="1" si="363"/>
        <v>-1.8566566174476-8.26806737880412i</v>
      </c>
      <c r="AY263" s="223" t="str">
        <f t="shared" ca="1" si="364"/>
        <v>7.47337144395029+3.99460025988897i</v>
      </c>
      <c r="AZ263" s="223" t="str">
        <f t="shared" ca="1" si="365"/>
        <v>-7.90614992753881+3.04973856237462i</v>
      </c>
      <c r="BA263" s="223" t="str">
        <f t="shared" ca="1" si="366"/>
        <v>2.85479340602541-7.97861307399165i</v>
      </c>
      <c r="BB263" s="223" t="str">
        <f t="shared" ca="1" si="367"/>
        <v>4.17680287741387+7.37308820636129i</v>
      </c>
      <c r="BC263" s="223" t="str">
        <f t="shared" ca="1" si="368"/>
        <v>-8.31114182582776-1.65318889620425i</v>
      </c>
      <c r="BD263" s="223" t="str">
        <f t="shared" ca="1" si="369"/>
        <v>6.68042139171888-5.21345202381507i</v>
      </c>
      <c r="BE263" s="223" t="str">
        <f t="shared" ca="1" si="370"/>
        <v>-0.415797839286105+8.46375945619922i</v>
      </c>
      <c r="BF263" s="223" t="str">
        <f t="shared" ca="1" si="371"/>
        <v>-6.13724567815198-5.84314362835294i</v>
      </c>
      <c r="BG263" s="223" t="str">
        <f t="shared" ca="1" si="372"/>
        <v>8.43316225430096-0.830593985163829i</v>
      </c>
      <c r="BH263" s="223" t="str">
        <f t="shared" ca="1" si="373"/>
        <v>-4.87937945130928+6.9281864976123i</v>
      </c>
      <c r="BI263" s="223" t="str">
        <f t="shared" ca="1" si="374"/>
        <v>-2.05900595817883-8.22001255715225i</v>
      </c>
      <c r="BJ263" s="223" t="str">
        <f t="shared" ca="1" si="375"/>
        <v>7.56915300202962+3.80999144453405i</v>
      </c>
      <c r="BK263" s="223" t="str">
        <f t="shared" ca="1" si="376"/>
        <v>-7.82892441200215+3.24284667024414i</v>
      </c>
      <c r="BL263" s="223" t="str">
        <f t="shared" ca="1" si="377"/>
        <v>2.65812862888281-8.04627020226579i</v>
      </c>
      <c r="BM263" s="223" t="str">
        <f t="shared" ca="1" si="378"/>
        <v>4.35648954507488+7.26836369612927i</v>
      </c>
      <c r="BN263" s="223" t="str">
        <f t="shared" ca="1" si="379"/>
        <v>-8.34920995178952-1.4487253557854i</v>
      </c>
      <c r="BO263" s="223" t="str">
        <f t="shared" ca="1" si="380"/>
        <v>6.55046485618602-5.37582757753898i</v>
      </c>
      <c r="BP263" s="223" t="str">
        <f t="shared" ca="1" si="381"/>
        <v>-0.207961553775548+8.47141451988439i</v>
      </c>
      <c r="BQ263" s="223" t="str">
        <f t="shared" ca="1" si="382"/>
        <v>-6.27879517757662-5.69076823404338i</v>
      </c>
      <c r="BR263" s="223" t="str">
        <f t="shared" ca="1" si="383"/>
        <v>8.41023854669871-1.03730398783573i</v>
      </c>
      <c r="BS263" s="223" t="str">
        <f t="shared" ca="1" si="384"/>
        <v>-4.70788366535911+7.0458458235333i</v>
      </c>
      <c r="BT263" s="223" t="str">
        <f t="shared" ca="1" si="385"/>
        <v>-2.26011503070385-8.167006307304i</v>
      </c>
      <c r="BU263" s="223" t="str">
        <f t="shared" ca="1" si="386"/>
        <v>7.6603751853732+3.62308763278992i</v>
      </c>
      <c r="BV263" s="223" t="str">
        <f t="shared" ca="1" si="387"/>
        <v>-7.74698304514215+3.4340014085374i</v>
      </c>
      <c r="BW263" s="223" t="str">
        <f t="shared" ca="1" si="388"/>
        <v>2.45986269444804-8.10908055823961i</v>
      </c>
      <c r="BX263" s="223" t="str">
        <f t="shared" ca="1" si="389"/>
        <v>4.5335520263261+7.1592609953927i</v>
      </c>
      <c r="BY263" s="223" t="str">
        <f t="shared" ca="1" si="390"/>
        <v>-8.38224882587474-1.24338915737524i</v>
      </c>
      <c r="BZ263" s="223" t="str">
        <f t="shared" ca="1" si="391"/>
        <v>6.41656256556153-5.53496493374539i</v>
      </c>
      <c r="CA263" s="223" t="str">
        <f t="shared" ca="1" si="392"/>
        <v>-1.1834657960031E-12+8.47396672022948i</v>
      </c>
      <c r="CB263" s="223" t="str">
        <f t="shared" ca="1" si="393"/>
        <v>-6.41656256555983-5.53496493374736i</v>
      </c>
      <c r="CC263" s="223" t="str">
        <f t="shared" ca="1" si="394"/>
        <v>8.38224882587388-1.243389157381i</v>
      </c>
      <c r="CD263" s="223" t="str">
        <f t="shared" ca="1" si="395"/>
        <v>-4.5335520263281+7.15926099539143i</v>
      </c>
      <c r="CE263" s="223" t="str">
        <f t="shared" ca="1" si="396"/>
        <v>-2.45986269444555-8.10908055824036i</v>
      </c>
      <c r="CF263" s="223" t="str">
        <f t="shared" ca="1" si="397"/>
        <v>7.74698304514109+3.43400140853978i</v>
      </c>
      <c r="CG263" s="223" t="str">
        <f t="shared" ca="1" si="398"/>
        <v>-7.66037518537071+3.62308763279519i</v>
      </c>
      <c r="CH263" s="223" t="str">
        <f t="shared" ca="1" si="399"/>
        <v>2.26011503070636-8.1670063073033i</v>
      </c>
      <c r="CI263" s="223" t="str">
        <f t="shared" ca="1" si="400"/>
        <v>4.70788366535694+7.04584582353475i</v>
      </c>
      <c r="CJ263" s="223" t="str">
        <f t="shared" ca="1" si="401"/>
        <v>-8.41023854669842-1.03730398783808i</v>
      </c>
      <c r="CK263" s="223" t="str">
        <f t="shared" ca="1" si="402"/>
        <v>6.27879517757255-5.69076823404788i</v>
      </c>
      <c r="CL263" s="223" t="str">
        <f t="shared" ca="1" si="403"/>
        <v>0.207961553772941+8.47141451988445i</v>
      </c>
      <c r="CM263" s="223" t="str">
        <f t="shared" ca="1" si="404"/>
        <v>-6.55046485618452-5.37582757754081i</v>
      </c>
      <c r="CN263" s="223" t="str">
        <f t="shared" ca="1" si="405"/>
        <v>8.34920995178993-1.44872535578307i</v>
      </c>
      <c r="CO263" s="223" t="str">
        <f t="shared" ca="1" si="406"/>
        <v>-4.35648954506968+7.26836369613239i</v>
      </c>
      <c r="CP263" s="223" t="str">
        <f t="shared" ca="1" si="407"/>
        <v>-2.65812862888057-8.04627020226653i</v>
      </c>
      <c r="CQ263" s="223" t="str">
        <f t="shared" ca="1" si="408"/>
        <v>7.82892441200125+3.24284667024632i</v>
      </c>
      <c r="CR263" s="223" t="str">
        <f t="shared" ca="1" si="409"/>
        <v>-7.5691530020308+3.80999144453172i</v>
      </c>
      <c r="CS263" s="223" t="str">
        <f t="shared" ca="1" si="410"/>
        <v>2.05900595817319-8.22001255715367i</v>
      </c>
      <c r="CT263" s="223" t="str">
        <f t="shared" ca="1" si="411"/>
        <v>4.87937945130734+6.92818649761367i</v>
      </c>
      <c r="CU263" s="223" t="str">
        <f t="shared" ca="1" si="412"/>
        <v>-8.4331622543007-0.830593985166425i</v>
      </c>
      <c r="CV263" s="223" t="str">
        <f t="shared" ca="1" si="413"/>
        <v>6.13724567815378-5.84314362835105i</v>
      </c>
      <c r="CW263" s="223" t="str">
        <f t="shared" ca="1" si="414"/>
        <v>0.415797839291919+8.46375945619893i</v>
      </c>
      <c r="CX263" s="223" t="str">
        <f t="shared" ca="1" si="415"/>
        <v>-6.68042139171728-5.21345202381713i</v>
      </c>
      <c r="CY263" s="223" t="str">
        <f t="shared" ca="1" si="416"/>
        <v>8.31114182582828-1.65318889620169i</v>
      </c>
      <c r="CZ263" s="223" t="str">
        <f t="shared" ca="1" si="417"/>
        <v>-4.17680287741635+7.37308820635989i</v>
      </c>
      <c r="DA263" s="223" t="str">
        <f t="shared" ca="1" si="418"/>
        <v>-2.85479340603112-7.97861307398961i</v>
      </c>
      <c r="DB263" s="223" t="str">
        <f t="shared" ca="1" si="419"/>
        <v>7.90614992753787+3.04973856237705i</v>
      </c>
      <c r="DC263" s="223" t="str">
        <f t="shared" ca="1" si="420"/>
        <v>-7.47337144395141+3.99460025988688i</v>
      </c>
      <c r="DD263" s="223" t="str">
        <f t="shared" ca="1" si="421"/>
        <v>1.85665661744992-8.26806737880359i</v>
      </c>
      <c r="DE263" s="223" t="str">
        <f t="shared" ca="1" si="422"/>
        <v>5.04793608153466+6.80635389120321i</v>
      </c>
      <c r="DF263" s="223" t="str">
        <f t="shared" ca="1" si="423"/>
        <v>-8.4510061402974-0.62338366373555i</v>
      </c>
      <c r="DG263" s="223" t="str">
        <f t="shared" ca="1" si="424"/>
        <v>5.99199933142465-5.99199933142213i</v>
      </c>
      <c r="DH263" s="223" t="str">
        <f t="shared" ca="1" si="425"/>
        <v>0.623383663732009+8.45100614029766i</v>
      </c>
      <c r="DI263" s="223" t="str">
        <f t="shared" ca="1" si="426"/>
        <v>-6.80635389120598-5.04793608153094i</v>
      </c>
      <c r="DJ263" s="223" t="str">
        <f t="shared" ca="1" si="427"/>
        <v>8.26806737880258-1.85665661745444i</v>
      </c>
      <c r="DK263" s="223" t="str">
        <f t="shared" ca="1" si="428"/>
        <v>-3.99460025989002+7.47337144394973i</v>
      </c>
      <c r="DL263" s="223" t="str">
        <f t="shared" ca="1" si="429"/>
        <v>-3.04973856237329-7.90614992753932i</v>
      </c>
      <c r="DM263" s="223" t="str">
        <f t="shared" ca="1" si="430"/>
        <v>7.97861307399117+2.85479340602675i</v>
      </c>
      <c r="DN263" s="223" t="str">
        <f t="shared" ca="1" si="431"/>
        <v>-7.37308820636187+4.17680287741284i</v>
      </c>
      <c r="DO263" s="223" t="str">
        <f t="shared" ca="1" si="432"/>
        <v>1.65318889620565-8.31114182582749i</v>
      </c>
      <c r="DP263" s="223" t="str">
        <f t="shared" ca="1" si="433"/>
        <v>5.21345202381394+6.68042139171976i</v>
      </c>
      <c r="DQ263" s="223" t="str">
        <f t="shared" ca="1" si="434"/>
        <v>-8.46375945619916-0.415797839287287i</v>
      </c>
      <c r="DR263" s="223" t="str">
        <f t="shared" ca="1" si="435"/>
        <v>5.84314362835396-6.137245678151i</v>
      </c>
      <c r="DS263" s="223" t="str">
        <f t="shared" ca="1" si="436"/>
        <v>0.830593985162412+8.4331622543011i</v>
      </c>
      <c r="DT263" s="223" t="str">
        <f t="shared" ca="1" si="437"/>
        <v>-6.92818649761163-4.87937945131025i</v>
      </c>
      <c r="DU263" s="223" t="str">
        <f t="shared" ca="1" si="438"/>
        <v>8.22001255715254-2.05900595817769i</v>
      </c>
      <c r="DV263" s="223" t="str">
        <f t="shared" ca="1" si="439"/>
        <v>-3.8099914445349+7.56915300202919i</v>
      </c>
      <c r="DW263" s="223" t="str">
        <f t="shared" ca="1" si="440"/>
        <v>-3.24284667024305-7.8289244120026i</v>
      </c>
      <c r="DX263" s="223" t="str">
        <f t="shared" ca="1" si="441"/>
        <v>8.04627020226541+2.65812862888394i</v>
      </c>
      <c r="DY263" s="223" t="str">
        <f t="shared" ca="1" si="442"/>
        <v>-7.26836369613+4.35648954507366i</v>
      </c>
      <c r="DZ263" s="223" t="str">
        <f t="shared" ca="1" si="443"/>
        <v>1.4487253557785-8.34920995179072i</v>
      </c>
      <c r="EA263" s="223" t="str">
        <f t="shared" ca="1" si="444"/>
        <v>5.37582757753806+6.55046485618677i</v>
      </c>
      <c r="EB263" s="223" t="str">
        <f t="shared" ca="1" si="445"/>
        <v>-8.47141451988435-0.207961553776972i</v>
      </c>
      <c r="EC263" s="223" t="str">
        <f t="shared" ca="1" si="446"/>
        <v>5.69076823404444-6.27879517757566i</v>
      </c>
      <c r="ED263" s="223" t="str">
        <f t="shared" ca="1" si="447"/>
        <v>1.03730398784316+8.41023854669779i</v>
      </c>
      <c r="EE263" s="223" t="str">
        <f t="shared" ca="1" si="448"/>
        <v>-7.04584582353251-4.70788366536029i</v>
      </c>
      <c r="EF263" s="223" t="str">
        <f t="shared" ca="1" si="449"/>
        <v>8.16700630730437-2.26011503070248i</v>
      </c>
      <c r="EG263" s="223" t="str">
        <f t="shared" ca="1" si="450"/>
        <v>-3.62308763279099+7.66037518537269i</v>
      </c>
      <c r="EH263" s="223" t="str">
        <f t="shared" ca="1" si="451"/>
        <v>-3.43400140853609-7.74698304514272i</v>
      </c>
      <c r="EI263" s="223" t="str">
        <f t="shared" ca="1" si="452"/>
        <v>8.10908055823919+2.45986269444941i</v>
      </c>
      <c r="EJ263" s="223" t="str">
        <f t="shared" ca="1" si="453"/>
        <v>-7.15926099539333+4.5335520263251i</v>
      </c>
      <c r="EK263" s="223" t="str">
        <f t="shared" ca="1" si="454"/>
        <v>1.24338915737641-8.38224882587457i</v>
      </c>
      <c r="EL263" s="223" t="str">
        <f t="shared" ca="1" si="455"/>
        <v>5.53496493375087+6.4165625655568i</v>
      </c>
      <c r="EM263" s="223" t="str">
        <f t="shared" ca="1" si="456"/>
        <v>-8.47396672022948-2.36693159200619E-12i</v>
      </c>
      <c r="EN263" s="223"/>
      <c r="EO263" s="223"/>
      <c r="EP263" s="223"/>
    </row>
    <row r="264" spans="1:146">
      <c r="A264" s="249">
        <f t="shared" si="323"/>
        <v>3.2031250000000024E-3</v>
      </c>
      <c r="B264" s="248">
        <v>164</v>
      </c>
      <c r="C264" s="247">
        <f t="shared" si="324"/>
        <v>32800</v>
      </c>
      <c r="N264" s="246">
        <f t="shared" ca="1" si="327"/>
        <v>24.473010028890052</v>
      </c>
      <c r="O264" s="223">
        <f t="shared" ca="1" si="328"/>
        <v>8.4730100288900534</v>
      </c>
      <c r="P264" s="223" t="str">
        <f t="shared" ca="1" si="329"/>
        <v>-5.37522065897908+6.54972532377931i</v>
      </c>
      <c r="Q264" s="223" t="str">
        <f t="shared" ca="1" si="330"/>
        <v>-1.65300225498201-8.31020351704432i</v>
      </c>
      <c r="R264" s="223" t="str">
        <f t="shared" ca="1" si="331"/>
        <v>7.47252771751513+3.99414927871249i</v>
      </c>
      <c r="S264" s="223" t="str">
        <f t="shared" ca="1" si="332"/>
        <v>-7.82804054445436+3.24248056031954i</v>
      </c>
      <c r="T264" s="223" t="str">
        <f t="shared" ca="1" si="333"/>
        <v>2.45958498161027-8.10816506170839i</v>
      </c>
      <c r="U264" s="223" t="str">
        <f t="shared" ca="1" si="334"/>
        <v>4.70735215612762+7.04505036375697i</v>
      </c>
      <c r="V264" s="223" t="str">
        <f t="shared" ca="1" si="335"/>
        <v>-8.43221016969177-0.830500213015137i</v>
      </c>
      <c r="W264" s="223" t="str">
        <f t="shared" ca="1" si="336"/>
        <v>5.99132284848968-5.99132284848989i</v>
      </c>
      <c r="X264" s="223" t="str">
        <f t="shared" ca="1" si="337"/>
        <v>0.830500213015491+8.43221016969173i</v>
      </c>
      <c r="Y264" s="223" t="str">
        <f t="shared" ca="1" si="338"/>
        <v>-7.04505036375668-4.70735215612804i</v>
      </c>
      <c r="Z264" s="223" t="str">
        <f t="shared" ca="1" si="339"/>
        <v>8.10816506170854-2.45958498160978i</v>
      </c>
      <c r="AA264" s="223" t="str">
        <f t="shared" ca="1" si="340"/>
        <v>-3.24248056031927+7.82804054445447i</v>
      </c>
      <c r="AB264" s="223" t="str">
        <f t="shared" ca="1" si="341"/>
        <v>-3.99414927871279-7.47252771751497i</v>
      </c>
      <c r="AC264" s="223" t="str">
        <f t="shared" ca="1" si="342"/>
        <v>8.31020351704429+1.65300225498218i</v>
      </c>
      <c r="AD264" s="223" t="str">
        <f t="shared" ca="1" si="343"/>
        <v>-6.54972532377953+5.3752206589788i</v>
      </c>
      <c r="AE264" s="223" t="str">
        <f t="shared" ca="1" si="344"/>
        <v>-2.94792450569735E-13-8.47301002889005i</v>
      </c>
      <c r="AF264" s="223" t="str">
        <f t="shared" ca="1" si="345"/>
        <v>6.54972532377941+5.37522065897895i</v>
      </c>
      <c r="AG264" s="223" t="str">
        <f t="shared" ca="1" si="346"/>
        <v>-8.31020351704431+1.65300225498204i</v>
      </c>
      <c r="AH264" s="223" t="str">
        <f t="shared" ca="1" si="347"/>
        <v>3.99414927871296-7.47252771751488i</v>
      </c>
      <c r="AI264" s="223" t="str">
        <f t="shared" ca="1" si="348"/>
        <v>3.24248056031909+7.82804054445455i</v>
      </c>
      <c r="AJ264" s="223" t="str">
        <f t="shared" ca="1" si="349"/>
        <v>-8.10816506170846-2.45958498161002i</v>
      </c>
      <c r="AK264" s="223" t="str">
        <f t="shared" ca="1" si="350"/>
        <v>7.04505036375678-4.70735215612789i</v>
      </c>
      <c r="AL264" s="223" t="str">
        <f t="shared" ca="1" si="351"/>
        <v>-0.830500213015623+8.43221016969171i</v>
      </c>
      <c r="AM264" s="223" t="str">
        <f t="shared" ca="1" si="352"/>
        <v>-5.9913228484895-5.99132284849007i</v>
      </c>
      <c r="AN264" s="223" t="str">
        <f t="shared" ca="1" si="353"/>
        <v>8.43221016969178-0.830500213014946i</v>
      </c>
      <c r="AO264" s="223" t="str">
        <f t="shared" ca="1" si="354"/>
        <v>-4.70735215612775+7.04505036375687i</v>
      </c>
      <c r="AP264" s="223" t="str">
        <f t="shared" ca="1" si="355"/>
        <v>-2.45958498161086-8.10816506170821i</v>
      </c>
      <c r="AQ264" s="223" t="str">
        <f t="shared" ca="1" si="356"/>
        <v>7.82804054445493+3.24248056031816i</v>
      </c>
      <c r="AR264" s="223" t="str">
        <f t="shared" ca="1" si="357"/>
        <v>7.82804054445493+3.24248056031816i</v>
      </c>
      <c r="AS264" s="223" t="str">
        <f t="shared" ca="1" si="358"/>
        <v>1.65300225497941-8.31020351704484i</v>
      </c>
      <c r="AT264" s="223" t="str">
        <f t="shared" ca="1" si="359"/>
        <v>5.37522065898168+6.54972532377717i</v>
      </c>
      <c r="AU264" s="223" t="str">
        <f t="shared" ca="1" si="360"/>
        <v>-8.47301002889005+3.96102890772764E-12i</v>
      </c>
      <c r="AV264" s="223" t="str">
        <f t="shared" ca="1" si="361"/>
        <v>5.37522065898199-6.54972532377693i</v>
      </c>
      <c r="AW264" s="223" t="str">
        <f t="shared" ca="1" si="362"/>
        <v>1.65300225497903+8.31020351704491i</v>
      </c>
      <c r="AX264" s="223" t="str">
        <f t="shared" ca="1" si="363"/>
        <v>-7.47252771751389-3.99414927871482i</v>
      </c>
      <c r="AY264" s="223" t="str">
        <f t="shared" ca="1" si="364"/>
        <v>7.82804054445513-3.2424805603177i</v>
      </c>
      <c r="AZ264" s="223" t="str">
        <f t="shared" ca="1" si="365"/>
        <v>-2.45958498161135+8.10816506170807i</v>
      </c>
      <c r="BA264" s="223" t="str">
        <f t="shared" ca="1" si="366"/>
        <v>-4.70735215612743-7.04505036375708i</v>
      </c>
      <c r="BB264" s="223" t="str">
        <f t="shared" ca="1" si="367"/>
        <v>8.43221016969175+0.83050021301533i</v>
      </c>
      <c r="BC264" s="223" t="str">
        <f t="shared" ca="1" si="368"/>
        <v>-5.99132284848918+5.99132284849039i</v>
      </c>
      <c r="BD264" s="223" t="str">
        <f t="shared" ca="1" si="369"/>
        <v>-0.830500213017036-8.43221016969158i</v>
      </c>
      <c r="BE264" s="223" t="str">
        <f t="shared" ca="1" si="370"/>
        <v>7.04505036375804+4.70735215612601i</v>
      </c>
      <c r="BF264" s="223" t="str">
        <f t="shared" ca="1" si="371"/>
        <v>-8.10816506170763+2.45958498161276i</v>
      </c>
      <c r="BG264" s="223" t="str">
        <f t="shared" ca="1" si="372"/>
        <v>3.24248056031633-7.82804054445568i</v>
      </c>
      <c r="BH264" s="223" t="str">
        <f t="shared" ca="1" si="373"/>
        <v>3.99414927871634+7.47252771751308i</v>
      </c>
      <c r="BI264" s="223" t="str">
        <f t="shared" ca="1" si="374"/>
        <v>-8.31020351704361-1.65300225498561i</v>
      </c>
      <c r="BJ264" s="223" t="str">
        <f t="shared" ca="1" si="375"/>
        <v>6.54972532378133-5.3752206589766i</v>
      </c>
      <c r="BK264" s="223" t="str">
        <f t="shared" ca="1" si="376"/>
        <v>-2.48706665487896E-12+8.47301002889005i</v>
      </c>
      <c r="BL264" s="223" t="str">
        <f t="shared" ca="1" si="377"/>
        <v>-6.54972532377818-5.37522065898045i</v>
      </c>
      <c r="BM264" s="223" t="str">
        <f t="shared" ca="1" si="378"/>
        <v>8.31020351704453-1.65300225498097i</v>
      </c>
      <c r="BN264" s="223" t="str">
        <f t="shared" ca="1" si="379"/>
        <v>-3.99414927871307+7.47252771751482i</v>
      </c>
      <c r="BO264" s="223" t="str">
        <f t="shared" ca="1" si="380"/>
        <v>-3.24248056031975-7.82804054445427i</v>
      </c>
      <c r="BP264" s="223" t="str">
        <f t="shared" ca="1" si="381"/>
        <v>8.10816506170871+2.45958498160922i</v>
      </c>
      <c r="BQ264" s="223" t="str">
        <f t="shared" ca="1" si="382"/>
        <v>-7.04505036375598+4.70735215612907i</v>
      </c>
      <c r="BR264" s="223" t="str">
        <f t="shared" ca="1" si="383"/>
        <v>0.830500213013359-8.43221016969194i</v>
      </c>
      <c r="BS264" s="223" t="str">
        <f t="shared" ca="1" si="384"/>
        <v>5.99132284849179+5.99132284848778i</v>
      </c>
      <c r="BT264" s="223" t="str">
        <f t="shared" ca="1" si="385"/>
        <v>-8.43221016969138+0.830500213019007i</v>
      </c>
      <c r="BU264" s="223" t="str">
        <f t="shared" ca="1" si="386"/>
        <v>4.70735215613157-7.04505036375432i</v>
      </c>
      <c r="BV264" s="223" t="str">
        <f t="shared" ca="1" si="387"/>
        <v>2.45958498160659+8.10816506170951i</v>
      </c>
      <c r="BW264" s="223" t="str">
        <f t="shared" ca="1" si="388"/>
        <v>-7.82804054445322-3.24248056032229i</v>
      </c>
      <c r="BX264" s="223" t="str">
        <f t="shared" ca="1" si="389"/>
        <v>7.47252771751612-3.99414927871065i</v>
      </c>
      <c r="BY264" s="223" t="str">
        <f t="shared" ca="1" si="390"/>
        <v>-1.65300225498367+8.31020351704399i</v>
      </c>
      <c r="BZ264" s="223" t="str">
        <f t="shared" ca="1" si="391"/>
        <v>-5.37522065897832-6.54972532377993i</v>
      </c>
      <c r="CA264" s="223" t="str">
        <f t="shared" ca="1" si="392"/>
        <v>8.47301002889005+2.65734771973132E-13i</v>
      </c>
      <c r="CB264" s="223" t="str">
        <f t="shared" ca="1" si="393"/>
        <v>-5.37522065897873+6.54972532377959i</v>
      </c>
      <c r="CC264" s="223" t="str">
        <f t="shared" ca="1" si="394"/>
        <v>-1.65300225498315-8.3102035170441i</v>
      </c>
      <c r="CD264" s="223" t="str">
        <f t="shared" ca="1" si="395"/>
        <v>7.47252771751586+3.99414927871112i</v>
      </c>
      <c r="CE264" s="223" t="str">
        <f t="shared" ca="1" si="396"/>
        <v>-7.82804054445361+3.24248056032136i</v>
      </c>
      <c r="CF264" s="223" t="str">
        <f t="shared" ca="1" si="397"/>
        <v>2.45958498160756-8.10816506170921i</v>
      </c>
      <c r="CG264" s="223" t="str">
        <f t="shared" ca="1" si="398"/>
        <v>4.70735215613072+7.04505036375489i</v>
      </c>
      <c r="CH264" s="223" t="str">
        <f t="shared" ca="1" si="399"/>
        <v>-8.43221016969133-0.830500213019536i</v>
      </c>
      <c r="CI264" s="223" t="str">
        <f t="shared" ca="1" si="400"/>
        <v>5.99132284849251-5.99132284848706i</v>
      </c>
      <c r="CJ264" s="223" t="str">
        <f t="shared" ca="1" si="401"/>
        <v>0.830500213012351+8.43221016969204i</v>
      </c>
      <c r="CK264" s="223" t="str">
        <f t="shared" ca="1" si="402"/>
        <v>-7.04505036375542-4.70735215612992i</v>
      </c>
      <c r="CL264" s="223" t="str">
        <f t="shared" ca="1" si="403"/>
        <v>8.10816506170893-2.45958498160848i</v>
      </c>
      <c r="CM264" s="223" t="str">
        <f t="shared" ca="1" si="404"/>
        <v>-3.24248056032046+7.82804054445398i</v>
      </c>
      <c r="CN264" s="223" t="str">
        <f t="shared" ca="1" si="405"/>
        <v>-3.9941492787124-7.47252771751519i</v>
      </c>
      <c r="CO264" s="223" t="str">
        <f t="shared" ca="1" si="406"/>
        <v>8.31020351704438+1.65300225498173i</v>
      </c>
      <c r="CP264" s="223" t="str">
        <f t="shared" ca="1" si="407"/>
        <v>-6.54972532377867+5.37522065897985i</v>
      </c>
      <c r="CQ264" s="223" t="str">
        <f t="shared" ca="1" si="408"/>
        <v>-1.71477968189069E-12-8.47301002889005i</v>
      </c>
      <c r="CR264" s="223" t="str">
        <f t="shared" ca="1" si="409"/>
        <v>6.54972532378084+5.37522065897721i</v>
      </c>
      <c r="CS264" s="223" t="str">
        <f t="shared" ca="1" si="410"/>
        <v>-8.31020351704371+1.65300225498509i</v>
      </c>
      <c r="CT264" s="223" t="str">
        <f t="shared" ca="1" si="411"/>
        <v>3.99414927870937-7.4725277175168i</v>
      </c>
      <c r="CU264" s="223" t="str">
        <f t="shared" ca="1" si="412"/>
        <v>3.24248056032363+7.82804054445267i</v>
      </c>
      <c r="CV264" s="223" t="str">
        <f t="shared" ca="1" si="413"/>
        <v>-8.10816506170741-2.4595849816135i</v>
      </c>
      <c r="CW264" s="223" t="str">
        <f t="shared" ca="1" si="414"/>
        <v>7.04505036375834-4.70735215612556i</v>
      </c>
      <c r="CX264" s="223" t="str">
        <f t="shared" ca="1" si="415"/>
        <v>-0.830500213017565+8.43221016969153i</v>
      </c>
      <c r="CY264" s="223" t="str">
        <f t="shared" ca="1" si="416"/>
        <v>-5.9913228484888-5.99132284849076i</v>
      </c>
      <c r="CZ264" s="223" t="str">
        <f t="shared" ca="1" si="417"/>
        <v>8.43221016969184-0.830500213014321i</v>
      </c>
      <c r="DA264" s="223" t="str">
        <f t="shared" ca="1" si="418"/>
        <v>-4.70735215612827+7.04505036375653i</v>
      </c>
      <c r="DB264" s="223" t="str">
        <f t="shared" ca="1" si="419"/>
        <v>-2.45958498161038-8.10816506170835i</v>
      </c>
      <c r="DC264" s="223" t="str">
        <f t="shared" ca="1" si="420"/>
        <v>7.82804054445474+3.24248056031863i</v>
      </c>
      <c r="DD264" s="223" t="str">
        <f t="shared" ca="1" si="421"/>
        <v>-7.47252771751425+3.99414927871414i</v>
      </c>
      <c r="DE264" s="223" t="str">
        <f t="shared" ca="1" si="422"/>
        <v>1.65300225497979-8.31020351704476i</v>
      </c>
      <c r="DF264" s="223" t="str">
        <f t="shared" ca="1" si="423"/>
        <v>5.37522065898138+6.54972532377741i</v>
      </c>
      <c r="DG264" s="223" t="str">
        <f t="shared" ca="1" si="424"/>
        <v>-8.47301002889005+3.69529413575451E-12i</v>
      </c>
      <c r="DH264" s="223" t="str">
        <f t="shared" ca="1" si="425"/>
        <v>5.37522065898237-6.54972532377661i</v>
      </c>
      <c r="DI264" s="223" t="str">
        <f t="shared" ca="1" si="426"/>
        <v>1.65300225497853+8.31020351704501i</v>
      </c>
      <c r="DJ264" s="223" t="str">
        <f t="shared" ca="1" si="427"/>
        <v>-7.47252771751364-3.99414927871527i</v>
      </c>
      <c r="DK264" s="223" t="str">
        <f t="shared" ca="1" si="428"/>
        <v>7.82804054445523-3.24248056031745i</v>
      </c>
      <c r="DL264" s="223" t="str">
        <f t="shared" ca="1" si="429"/>
        <v>-2.4595849816116+8.10816506170799i</v>
      </c>
      <c r="DM264" s="223" t="str">
        <f t="shared" ca="1" si="430"/>
        <v>-4.70735215612721-7.04505036375724i</v>
      </c>
      <c r="DN264" s="223" t="str">
        <f t="shared" ca="1" si="431"/>
        <v>8.43221016969172+0.830500213015594i</v>
      </c>
      <c r="DO264" s="223" t="str">
        <f t="shared" ca="1" si="432"/>
        <v>-5.99132284848936+5.9913228484902i</v>
      </c>
      <c r="DP264" s="223" t="str">
        <f t="shared" ca="1" si="433"/>
        <v>-0.830500213016772-8.4322101696916i</v>
      </c>
      <c r="DQ264" s="223" t="str">
        <f t="shared" ca="1" si="434"/>
        <v>7.04505036375789+4.70735215612623i</v>
      </c>
      <c r="DR264" s="223" t="str">
        <f t="shared" ca="1" si="435"/>
        <v>-8.10816506170779+2.45958498161228i</v>
      </c>
      <c r="DS264" s="223" t="str">
        <f t="shared" ca="1" si="436"/>
        <v>3.2424805603168-7.82804054445549i</v>
      </c>
      <c r="DT264" s="223" t="str">
        <f t="shared" ca="1" si="437"/>
        <v>3.99414927871589+7.47252771751331i</v>
      </c>
      <c r="DU264" s="223" t="str">
        <f t="shared" ca="1" si="438"/>
        <v>-8.31020351704356-1.65300225498587i</v>
      </c>
      <c r="DV264" s="223" t="str">
        <f t="shared" ca="1" si="439"/>
        <v>6.54972532378166-5.37522065897621i</v>
      </c>
      <c r="DW264" s="223" t="str">
        <f t="shared" ca="1" si="440"/>
        <v>-2.99361885589411E-12+8.47301002889005i</v>
      </c>
      <c r="DX264" s="223" t="str">
        <f t="shared" ca="1" si="441"/>
        <v>-6.54972532377786-5.37522065898084i</v>
      </c>
      <c r="DY264" s="223" t="str">
        <f t="shared" ca="1" si="442"/>
        <v>8.31020351704462-1.65300225498048i</v>
      </c>
      <c r="DZ264" s="223" t="str">
        <f t="shared" ca="1" si="443"/>
        <v>-3.99414927871352+7.47252771751458i</v>
      </c>
      <c r="EA264" s="223" t="str">
        <f t="shared" ca="1" si="444"/>
        <v>-3.24248056031928-7.82804054445447i</v>
      </c>
      <c r="EB264" s="223" t="str">
        <f t="shared" ca="1" si="445"/>
        <v>8.10816506170856+2.45958498160971i</v>
      </c>
      <c r="EC264" s="223" t="str">
        <f t="shared" ca="1" si="446"/>
        <v>-7.04505036375614+4.70735215612885i</v>
      </c>
      <c r="ED264" s="223" t="str">
        <f t="shared" ca="1" si="447"/>
        <v>0.830500213013623-8.43221016969192i</v>
      </c>
      <c r="EE264" s="223" t="str">
        <f t="shared" ca="1" si="448"/>
        <v>5.9913228484916+5.99132284848796i</v>
      </c>
      <c r="EF264" s="223" t="str">
        <f t="shared" ca="1" si="449"/>
        <v>-8.43221016969141+0.830500213018743i</v>
      </c>
      <c r="EG264" s="223" t="str">
        <f t="shared" ca="1" si="450"/>
        <v>4.70735215612458-7.04505036375899i</v>
      </c>
      <c r="EH264" s="223" t="str">
        <f t="shared" ca="1" si="451"/>
        <v>2.45958498160633+8.10816506170958i</v>
      </c>
      <c r="EI264" s="223" t="str">
        <f t="shared" ca="1" si="452"/>
        <v>-7.82804054445312-3.24248056032253i</v>
      </c>
      <c r="EJ264" s="223" t="str">
        <f t="shared" ca="1" si="453"/>
        <v>7.47252771751625-3.99414927871041i</v>
      </c>
      <c r="EK264" s="223" t="str">
        <f t="shared" ca="1" si="454"/>
        <v>-1.65300225498393+8.31020351704394i</v>
      </c>
      <c r="EL264" s="223" t="str">
        <f t="shared" ca="1" si="455"/>
        <v>-5.37522065897812-6.5497253237801i</v>
      </c>
      <c r="EM264" s="223" t="str">
        <f t="shared" ca="1" si="456"/>
        <v>8.47301002889005+5.31469543946265E-13i</v>
      </c>
      <c r="EN264" s="223"/>
      <c r="EO264" s="223"/>
      <c r="EP264" s="223"/>
    </row>
    <row r="265" spans="1:146">
      <c r="A265" s="249">
        <f t="shared" si="323"/>
        <v>3.2226562500000024E-3</v>
      </c>
      <c r="B265" s="248">
        <v>165</v>
      </c>
      <c r="C265" s="247">
        <f t="shared" si="324"/>
        <v>33000</v>
      </c>
      <c r="N265" s="246">
        <f t="shared" ca="1" si="327"/>
        <v>24.471974676000805</v>
      </c>
      <c r="O265" s="223">
        <f t="shared" ca="1" si="328"/>
        <v>8.4719746760008032</v>
      </c>
      <c r="P265" s="223" t="str">
        <f t="shared" ca="1" si="329"/>
        <v>-5.21222645527478+6.67885097076829i</v>
      </c>
      <c r="Q265" s="223" t="str">
        <f t="shared" ca="1" si="330"/>
        <v>-2.05852193091052-8.21808021199352i</v>
      </c>
      <c r="R265" s="223" t="str">
        <f t="shared" ca="1" si="331"/>
        <v>7.74516189887326+3.4331941499194i</v>
      </c>
      <c r="S265" s="223" t="str">
        <f t="shared" ca="1" si="332"/>
        <v>-7.47161461778575+3.99366121673949i</v>
      </c>
      <c r="T265" s="223" t="str">
        <f t="shared" ca="1" si="333"/>
        <v>1.44838479213824-8.34724723514893i</v>
      </c>
      <c r="U265" s="223" t="str">
        <f t="shared" ca="1" si="334"/>
        <v>5.68943045890577+6.27731917016126i</v>
      </c>
      <c r="V265" s="223" t="str">
        <f t="shared" ca="1" si="335"/>
        <v>-8.44901949359917+0.623237119867009i</v>
      </c>
      <c r="W265" s="223" t="str">
        <f t="shared" ca="1" si="336"/>
        <v>4.70677694488222-7.04418949929118i</v>
      </c>
      <c r="X265" s="223" t="str">
        <f t="shared" ca="1" si="337"/>
        <v>2.657503760983+8.04437870013341i</v>
      </c>
      <c r="Y265" s="223" t="str">
        <f t="shared" ca="1" si="338"/>
        <v>-7.97673747656933-2.85412230654073i</v>
      </c>
      <c r="Z265" s="223" t="str">
        <f t="shared" ca="1" si="339"/>
        <v>7.1575780097246-4.53248628740405i</v>
      </c>
      <c r="AA265" s="223" t="str">
        <f t="shared" ca="1" si="340"/>
        <v>-0.830398730686172+8.43117980230962i</v>
      </c>
      <c r="AB265" s="223" t="str">
        <f t="shared" ca="1" si="341"/>
        <v>-6.13580294593224-5.84177003308827i</v>
      </c>
      <c r="AC265" s="223" t="str">
        <f t="shared" ca="1" si="342"/>
        <v>8.38027834251648-1.2430968637834i</v>
      </c>
      <c r="AD265" s="223" t="str">
        <f t="shared" ca="1" si="343"/>
        <v>-4.17582100241726+7.37135495459076i</v>
      </c>
      <c r="AE265" s="223" t="str">
        <f t="shared" ca="1" si="344"/>
        <v>-3.24208434792226-7.82708400311102i</v>
      </c>
      <c r="AF265" s="223" t="str">
        <f t="shared" ca="1" si="345"/>
        <v>8.16508642275469+2.25958372709353i</v>
      </c>
      <c r="AG265" s="223" t="str">
        <f t="shared" ca="1" si="346"/>
        <v>-6.80475386627698+5.0467494221714i</v>
      </c>
      <c r="AH265" s="223" t="str">
        <f t="shared" ca="1" si="347"/>
        <v>0.207912666563793-8.46942307562217i</v>
      </c>
      <c r="AI265" s="223" t="str">
        <f t="shared" ca="1" si="348"/>
        <v>6.54892498517325+5.37456383805908i</v>
      </c>
      <c r="AJ265" s="223" t="str">
        <f t="shared" ca="1" si="349"/>
        <v>-8.26612373700638+1.85622015808974i</v>
      </c>
      <c r="AK265" s="223" t="str">
        <f t="shared" ca="1" si="350"/>
        <v>3.62223592413682-7.65857439871753i</v>
      </c>
      <c r="AL265" s="223" t="str">
        <f t="shared" ca="1" si="351"/>
        <v>3.80909579887656+7.56737365971708i</v>
      </c>
      <c r="AM265" s="223" t="str">
        <f t="shared" ca="1" si="352"/>
        <v>-8.30918805817047-1.65280026765372i</v>
      </c>
      <c r="AN265" s="223" t="str">
        <f t="shared" ca="1" si="353"/>
        <v>6.41505417204852-5.53366378455375i</v>
      </c>
      <c r="AO265" s="223" t="str">
        <f t="shared" ca="1" si="354"/>
        <v>0.415700094308647+8.46176981147507i</v>
      </c>
      <c r="AP265" s="223" t="str">
        <f t="shared" ca="1" si="355"/>
        <v>-6.92655783250056-4.87823241592936i</v>
      </c>
      <c r="AQ265" s="223" t="str">
        <f t="shared" ca="1" si="356"/>
        <v>8.10717429076601-2.45928443453408i</v>
      </c>
      <c r="AR265" s="223" t="str">
        <f t="shared" ca="1" si="357"/>
        <v>8.10717429076601-2.45928443453408i</v>
      </c>
      <c r="AS265" s="223" t="str">
        <f t="shared" ca="1" si="358"/>
        <v>-4.35546542966902-7.26665506280276i</v>
      </c>
      <c r="AT265" s="223" t="str">
        <f t="shared" ca="1" si="359"/>
        <v>8.40826148356946+1.03706014035888i</v>
      </c>
      <c r="AU265" s="223" t="str">
        <f t="shared" ca="1" si="360"/>
        <v>-5.99059074344064+5.9905907434411i</v>
      </c>
      <c r="AV265" s="223" t="str">
        <f t="shared" ca="1" si="361"/>
        <v>-1.0370601403594-8.4082614835694i</v>
      </c>
      <c r="AW265" s="223" t="str">
        <f t="shared" ca="1" si="362"/>
        <v>7.26665506280297+4.35546542966866i</v>
      </c>
      <c r="AX265" s="223" t="str">
        <f t="shared" ca="1" si="363"/>
        <v>-7.90429136461982+3.04902163554073i</v>
      </c>
      <c r="AY265" s="223" t="str">
        <f t="shared" ca="1" si="364"/>
        <v>2.45928443453357-8.10717429076616i</v>
      </c>
      <c r="AZ265" s="223" t="str">
        <f t="shared" ca="1" si="365"/>
        <v>4.87823241592281+6.92655783250518i</v>
      </c>
      <c r="BA265" s="223" t="str">
        <f t="shared" ca="1" si="366"/>
        <v>-8.46176981147508-0.415700094308236i</v>
      </c>
      <c r="BB265" s="223" t="str">
        <f t="shared" ca="1" si="367"/>
        <v>5.53366378455335-6.41505417204887i</v>
      </c>
      <c r="BC265" s="223" t="str">
        <f t="shared" ca="1" si="368"/>
        <v>1.65280026765588+8.30918805817004i</v>
      </c>
      <c r="BD265" s="223" t="str">
        <f t="shared" ca="1" si="369"/>
        <v>-7.56737365971765-3.80909579887544i</v>
      </c>
      <c r="BE265" s="223" t="str">
        <f t="shared" ca="1" si="370"/>
        <v>7.65857439871735-3.62223592413719i</v>
      </c>
      <c r="BF265" s="223" t="str">
        <f t="shared" ca="1" si="371"/>
        <v>-1.85622015808922+8.26612373700649i</v>
      </c>
      <c r="BG265" s="223" t="str">
        <f t="shared" ca="1" si="372"/>
        <v>-5.37456383805885-6.54892498517345i</v>
      </c>
      <c r="BH265" s="223" t="str">
        <f t="shared" ca="1" si="373"/>
        <v>8.4694230756222-0.207912666562519i</v>
      </c>
      <c r="BI265" s="223" t="str">
        <f t="shared" ca="1" si="374"/>
        <v>-5.04674942217311+6.80475386627572i</v>
      </c>
      <c r="BJ265" s="223" t="str">
        <f t="shared" ca="1" si="375"/>
        <v>-2.25958372709079-8.16508642275545i</v>
      </c>
      <c r="BK265" s="223" t="str">
        <f t="shared" ca="1" si="376"/>
        <v>7.82708400310961+3.24208434792566i</v>
      </c>
      <c r="BL265" s="223" t="str">
        <f t="shared" ca="1" si="377"/>
        <v>-7.3713549545889+4.17582100242056i</v>
      </c>
      <c r="BM265" s="223" t="str">
        <f t="shared" ca="1" si="378"/>
        <v>1.24309686378032-8.38027834251694i</v>
      </c>
      <c r="BN265" s="223" t="str">
        <f t="shared" ca="1" si="379"/>
        <v>5.84177003308988+6.13580294593071i</v>
      </c>
      <c r="BO265" s="223" t="str">
        <f t="shared" ca="1" si="380"/>
        <v>-8.43117980230949+0.83039873068748i</v>
      </c>
      <c r="BP265" s="223" t="str">
        <f t="shared" ca="1" si="381"/>
        <v>4.5324862874037-7.15757800972482i</v>
      </c>
      <c r="BQ265" s="223" t="str">
        <f t="shared" ca="1" si="382"/>
        <v>2.85412230654049+7.97673747656941i</v>
      </c>
      <c r="BR265" s="223" t="str">
        <f t="shared" ca="1" si="383"/>
        <v>-8.04437870013305-2.65750376098409i</v>
      </c>
      <c r="BS265" s="223" t="str">
        <f t="shared" ca="1" si="384"/>
        <v>7.04418949929233-4.70677694488051i</v>
      </c>
      <c r="BT265" s="223" t="str">
        <f t="shared" ca="1" si="385"/>
        <v>-0.62323711986999+8.44901949359895i</v>
      </c>
      <c r="BU265" s="223" t="str">
        <f t="shared" ca="1" si="386"/>
        <v>-6.27731917015938-5.68943045890786i</v>
      </c>
      <c r="BV265" s="223" t="str">
        <f t="shared" ca="1" si="387"/>
        <v>8.34724723514957-1.44838479213458i</v>
      </c>
      <c r="BW265" s="223" t="str">
        <f t="shared" ca="1" si="388"/>
        <v>-3.99366121673613+7.47161461778755i</v>
      </c>
      <c r="BX265" s="223" t="str">
        <f t="shared" ca="1" si="389"/>
        <v>-3.43319414992227-7.74516189887199i</v>
      </c>
      <c r="BY265" s="223" t="str">
        <f t="shared" ca="1" si="390"/>
        <v>8.21808021199401+2.05852193090853i</v>
      </c>
      <c r="BZ265" s="223" t="str">
        <f t="shared" ca="1" si="391"/>
        <v>-6.67885097076753+5.21222645527576i</v>
      </c>
      <c r="CA265" s="223" t="str">
        <f t="shared" ca="1" si="392"/>
        <v>-6.51782987642347E-13-8.4719746760008i</v>
      </c>
      <c r="CB265" s="223" t="str">
        <f t="shared" ca="1" si="393"/>
        <v>6.67885097076804+5.2122264552751i</v>
      </c>
      <c r="CC265" s="223" t="str">
        <f t="shared" ca="1" si="394"/>
        <v>-8.21808021199375+2.05852193090956i</v>
      </c>
      <c r="CD265" s="223" t="str">
        <f t="shared" ca="1" si="395"/>
        <v>3.43319414992107-7.74516189887253i</v>
      </c>
      <c r="CE265" s="223" t="str">
        <f t="shared" ca="1" si="396"/>
        <v>3.99366121673686+7.47161461778716i</v>
      </c>
      <c r="CF265" s="223" t="str">
        <f t="shared" ca="1" si="397"/>
        <v>-8.34724723514832-1.44838479214183i</v>
      </c>
      <c r="CG265" s="223" t="str">
        <f t="shared" ca="1" si="398"/>
        <v>6.27731917016449-5.68943045890222i</v>
      </c>
      <c r="CH265" s="223" t="str">
        <f t="shared" ca="1" si="399"/>
        <v>0.62323711987105+8.44901949359888i</v>
      </c>
      <c r="CI265" s="223" t="str">
        <f t="shared" ca="1" si="400"/>
        <v>-7.04418949929278-4.70677694487982i</v>
      </c>
      <c r="CJ265" s="223" t="str">
        <f t="shared" ca="1" si="401"/>
        <v>8.04437870013272-2.6575037609851i</v>
      </c>
      <c r="CK265" s="223" t="str">
        <f t="shared" ca="1" si="402"/>
        <v>-2.85412230653927+7.97673747656985i</v>
      </c>
      <c r="CL265" s="223" t="str">
        <f t="shared" ca="1" si="403"/>
        <v>-4.53248628740439-7.15757800972438i</v>
      </c>
      <c r="CM265" s="223" t="str">
        <f t="shared" ca="1" si="404"/>
        <v>8.4311798023096+0.830398730686422i</v>
      </c>
      <c r="CN265" s="223" t="str">
        <f t="shared" ca="1" si="405"/>
        <v>-5.84177003308929+6.13580294593127i</v>
      </c>
      <c r="CO265" s="223" t="str">
        <f t="shared" ca="1" si="406"/>
        <v>-1.24309686378137-8.38027834251679i</v>
      </c>
      <c r="CP265" s="223" t="str">
        <f t="shared" ca="1" si="407"/>
        <v>7.37135495458942+4.17582100241963i</v>
      </c>
      <c r="CQ265" s="223" t="str">
        <f t="shared" ca="1" si="408"/>
        <v>-7.82708400311252+3.24208434791863i</v>
      </c>
      <c r="CR265" s="223" t="str">
        <f t="shared" ca="1" si="409"/>
        <v>2.25958372708954-8.1650864227558i</v>
      </c>
      <c r="CS265" s="223" t="str">
        <f t="shared" ca="1" si="410"/>
        <v>5.04674942217377+6.80475386627523i</v>
      </c>
      <c r="CT265" s="223" t="str">
        <f t="shared" ca="1" si="411"/>
        <v>-8.46942307562223-0.207912666561456i</v>
      </c>
      <c r="CU265" s="223" t="str">
        <f t="shared" ca="1" si="412"/>
        <v>5.37456383805821-6.54892498517397i</v>
      </c>
      <c r="CV265" s="223" t="str">
        <f t="shared" ca="1" si="413"/>
        <v>1.85622015809026+8.26612373700626i</v>
      </c>
      <c r="CW265" s="223" t="str">
        <f t="shared" ca="1" si="414"/>
        <v>-7.65857439871781-3.62223592413624i</v>
      </c>
      <c r="CX265" s="223" t="str">
        <f t="shared" ca="1" si="415"/>
        <v>7.56737365971727-3.80909579887618i</v>
      </c>
      <c r="CY265" s="223" t="str">
        <f t="shared" ca="1" si="416"/>
        <v>-1.65280026765484+8.30918805817024i</v>
      </c>
      <c r="CZ265" s="223" t="str">
        <f t="shared" ca="1" si="417"/>
        <v>-5.53366378455433-6.41505417204803i</v>
      </c>
      <c r="DA265" s="223" t="str">
        <f t="shared" ca="1" si="418"/>
        <v>8.46176981147504-0.415700094309057i</v>
      </c>
      <c r="DB265" s="223" t="str">
        <f t="shared" ca="1" si="419"/>
        <v>-4.87823241592883+6.92655783250094i</v>
      </c>
      <c r="DC265" s="223" t="str">
        <f t="shared" ca="1" si="420"/>
        <v>-2.45928443452629-8.10717429076837i</v>
      </c>
      <c r="DD265" s="223" t="str">
        <f t="shared" ca="1" si="421"/>
        <v>7.9042913646202+3.04902163553974i</v>
      </c>
      <c r="DE265" s="223" t="str">
        <f t="shared" ca="1" si="422"/>
        <v>-7.26665506280255+4.35546542966938i</v>
      </c>
      <c r="DF265" s="223" t="str">
        <f t="shared" ca="1" si="423"/>
        <v>1.03706014035835-8.40826148356953i</v>
      </c>
      <c r="DG265" s="223" t="str">
        <f t="shared" ca="1" si="424"/>
        <v>5.99059074344122+5.99059074344052i</v>
      </c>
      <c r="DH265" s="223" t="str">
        <f t="shared" ca="1" si="425"/>
        <v>-8.40826148356935+1.03706014035981i</v>
      </c>
      <c r="DI265" s="223" t="str">
        <f t="shared" ca="1" si="426"/>
        <v>4.35546542966811-7.2666550628033i</v>
      </c>
      <c r="DJ265" s="223" t="str">
        <f t="shared" ca="1" si="427"/>
        <v>3.04902163554112+7.90429136461967i</v>
      </c>
      <c r="DK265" s="223" t="str">
        <f t="shared" ca="1" si="428"/>
        <v>-8.10717429076628-2.45928443453318i</v>
      </c>
      <c r="DL265" s="223" t="str">
        <f t="shared" ca="1" si="429"/>
        <v>6.9265578325048-4.87823241592334i</v>
      </c>
      <c r="DM265" s="223" t="str">
        <f t="shared" ca="1" si="430"/>
        <v>-0.415700094316243+8.46176981147469i</v>
      </c>
      <c r="DN265" s="223" t="str">
        <f t="shared" ca="1" si="431"/>
        <v>-6.41505417204898-5.53366378455321i</v>
      </c>
      <c r="DO265" s="223" t="str">
        <f t="shared" ca="1" si="432"/>
        <v>8.30918805816995-1.65280026765629i</v>
      </c>
      <c r="DP265" s="223" t="str">
        <f t="shared" ca="1" si="433"/>
        <v>-3.80909579887486+7.56737365971793i</v>
      </c>
      <c r="DQ265" s="223" t="str">
        <f t="shared" ca="1" si="434"/>
        <v>-3.62223592413757-7.65857439871718i</v>
      </c>
      <c r="DR265" s="223" t="str">
        <f t="shared" ca="1" si="435"/>
        <v>8.26612373700658+1.85622015808882i</v>
      </c>
      <c r="DS265" s="223" t="str">
        <f t="shared" ca="1" si="436"/>
        <v>-6.54892498517303+5.37456383805935i</v>
      </c>
      <c r="DT265" s="223" t="str">
        <f t="shared" ca="1" si="437"/>
        <v>-0.20791266656293-8.46942307562218i</v>
      </c>
      <c r="DU265" s="223" t="str">
        <f t="shared" ca="1" si="438"/>
        <v>6.80475386627611+5.04674942217258i</v>
      </c>
      <c r="DV265" s="223" t="str">
        <f t="shared" ca="1" si="439"/>
        <v>-8.16508642275541+2.25958372709096i</v>
      </c>
      <c r="DW265" s="223" t="str">
        <f t="shared" ca="1" si="440"/>
        <v>3.24208434792528-7.82708400310977i</v>
      </c>
      <c r="DX265" s="223" t="str">
        <f t="shared" ca="1" si="441"/>
        <v>4.17582100241379+7.37135495459273i</v>
      </c>
      <c r="DY265" s="223" t="str">
        <f t="shared" ca="1" si="442"/>
        <v>-8.380278342517-1.24309686377991i</v>
      </c>
      <c r="DZ265" s="223" t="str">
        <f t="shared" ca="1" si="443"/>
        <v>6.13580294593026-5.84177003309036i</v>
      </c>
      <c r="EA265" s="223" t="str">
        <f t="shared" ca="1" si="444"/>
        <v>0.830398730687889+8.43117980230946i</v>
      </c>
      <c r="EB265" s="223" t="str">
        <f t="shared" ca="1" si="445"/>
        <v>-7.15757800972517-4.53248628740315i</v>
      </c>
      <c r="EC265" s="223" t="str">
        <f t="shared" ca="1" si="446"/>
        <v>7.97673747656935-2.85412230654065i</v>
      </c>
      <c r="ED265" s="223" t="str">
        <f t="shared" ca="1" si="447"/>
        <v>-2.6575037609837+8.04437870013318i</v>
      </c>
      <c r="EE265" s="223" t="str">
        <f t="shared" ca="1" si="448"/>
        <v>-4.70677694488105-7.04418949929196i</v>
      </c>
      <c r="EF265" s="223" t="str">
        <f t="shared" ca="1" si="449"/>
        <v>8.44901949359899+0.623237119869581i</v>
      </c>
      <c r="EG265" s="223" t="str">
        <f t="shared" ca="1" si="450"/>
        <v>-5.68943045890755+6.27731917015965i</v>
      </c>
      <c r="EH265" s="223" t="str">
        <f t="shared" ca="1" si="451"/>
        <v>-1.44838479213522-8.34724723514946i</v>
      </c>
      <c r="EI265" s="223" t="str">
        <f t="shared" ca="1" si="452"/>
        <v>7.47161461778377+3.99366121674319i</v>
      </c>
      <c r="EJ265" s="223" t="str">
        <f t="shared" ca="1" si="453"/>
        <v>-7.74516189887192+3.43319414992242i</v>
      </c>
      <c r="EK265" s="223" t="str">
        <f t="shared" ca="1" si="454"/>
        <v>2.05852193090813-8.21808021199411i</v>
      </c>
      <c r="EL265" s="223" t="str">
        <f t="shared" ca="1" si="455"/>
        <v>5.21222645527589+6.67885097076743i</v>
      </c>
      <c r="EM265" s="223" t="str">
        <f t="shared" ca="1" si="456"/>
        <v>-8.4719746760008+1.30356597528469E-12i</v>
      </c>
      <c r="EN265" s="223"/>
      <c r="EO265" s="223"/>
      <c r="EP265" s="223"/>
    </row>
    <row r="266" spans="1:146">
      <c r="A266" s="249">
        <f t="shared" si="323"/>
        <v>3.2421875000000024E-3</v>
      </c>
      <c r="B266" s="248">
        <v>166</v>
      </c>
      <c r="C266" s="247">
        <f t="shared" si="324"/>
        <v>33200</v>
      </c>
      <c r="N266" s="246">
        <f t="shared" ca="1" si="327"/>
        <v>24.470851766724557</v>
      </c>
      <c r="O266" s="223">
        <f t="shared" ca="1" si="328"/>
        <v>8.4708517667245591</v>
      </c>
      <c r="P266" s="223" t="str">
        <f t="shared" ca="1" si="329"/>
        <v>-5.04608050589634+6.80385193708928i</v>
      </c>
      <c r="Q266" s="223" t="str">
        <f t="shared" ca="1" si="330"/>
        <v>-2.45895847117406-8.10609973358717i</v>
      </c>
      <c r="R266" s="223" t="str">
        <f t="shared" ca="1" si="331"/>
        <v>7.97568020800465+2.85374400979897i</v>
      </c>
      <c r="S266" s="223" t="str">
        <f t="shared" ca="1" si="332"/>
        <v>-7.04325583435058+4.706153089914i</v>
      </c>
      <c r="T266" s="223" t="str">
        <f t="shared" ca="1" si="333"/>
        <v>0.415644995765599-8.46064825479204i</v>
      </c>
      <c r="U266" s="223" t="str">
        <f t="shared" ca="1" si="334"/>
        <v>6.54805696456441+5.37385147195566i</v>
      </c>
      <c r="V266" s="223" t="str">
        <f t="shared" ca="1" si="335"/>
        <v>-8.21699095490113+2.05824908621226i</v>
      </c>
      <c r="W266" s="223" t="str">
        <f t="shared" ca="1" si="336"/>
        <v>3.24165462914608-7.82604657021388i</v>
      </c>
      <c r="X266" s="223" t="str">
        <f t="shared" ca="1" si="337"/>
        <v>4.35488813892733+7.26569191139086i</v>
      </c>
      <c r="Y266" s="223" t="str">
        <f t="shared" ca="1" si="338"/>
        <v>-8.43006230014845-0.830288666330197i</v>
      </c>
      <c r="Z266" s="223" t="str">
        <f t="shared" ca="1" si="339"/>
        <v>5.68867635912552-6.27648714926965i</v>
      </c>
      <c r="AA266" s="223" t="str">
        <f t="shared" ca="1" si="340"/>
        <v>1.65258119892156+8.30808672528108i</v>
      </c>
      <c r="AB266" s="223" t="str">
        <f t="shared" ca="1" si="341"/>
        <v>-7.65755930075472-3.62175581855617i</v>
      </c>
      <c r="AC266" s="223" t="str">
        <f t="shared" ca="1" si="342"/>
        <v>7.47062430021716-3.9931318809708i</v>
      </c>
      <c r="AD266" s="223" t="str">
        <f t="shared" ca="1" si="343"/>
        <v>-1.24293209877293+8.37916758703754i</v>
      </c>
      <c r="AE266" s="223" t="str">
        <f t="shared" ca="1" si="344"/>
        <v>-5.98979672667692-5.98979672667705i</v>
      </c>
      <c r="AF266" s="223" t="str">
        <f t="shared" ca="1" si="345"/>
        <v>8.37916758703756-1.24293209877282i</v>
      </c>
      <c r="AG266" s="223" t="str">
        <f t="shared" ca="1" si="346"/>
        <v>-3.99313188097095+7.47062430021708i</v>
      </c>
      <c r="AH266" s="223" t="str">
        <f t="shared" ca="1" si="347"/>
        <v>-3.62175581855595-7.65755930075482i</v>
      </c>
      <c r="AI266" s="223" t="str">
        <f t="shared" ca="1" si="348"/>
        <v>8.30808672528121+1.65258119892085i</v>
      </c>
      <c r="AJ266" s="223" t="str">
        <f t="shared" ca="1" si="349"/>
        <v>-6.27648714926977+5.68867635912538i</v>
      </c>
      <c r="AK266" s="223" t="str">
        <f t="shared" ca="1" si="350"/>
        <v>-0.83028866633008-8.43006230014846i</v>
      </c>
      <c r="AL266" s="223" t="str">
        <f t="shared" ca="1" si="351"/>
        <v>7.26569191139078+4.35488813892749i</v>
      </c>
      <c r="AM266" s="223" t="str">
        <f t="shared" ca="1" si="352"/>
        <v>-7.82604657021392+3.24165462914597i</v>
      </c>
      <c r="AN266" s="223" t="str">
        <f t="shared" ca="1" si="353"/>
        <v>2.05824908620917-8.21699095490191i</v>
      </c>
      <c r="AO266" s="223" t="str">
        <f t="shared" ca="1" si="354"/>
        <v>5.3738514719569+6.5480569645634i</v>
      </c>
      <c r="AP266" s="223" t="str">
        <f t="shared" ca="1" si="355"/>
        <v>-8.46064825479209+0.41564499576461i</v>
      </c>
      <c r="AQ266" s="223" t="str">
        <f t="shared" ca="1" si="356"/>
        <v>4.70615308991628-7.04325583434906i</v>
      </c>
      <c r="AR266" s="223" t="str">
        <f t="shared" ca="1" si="357"/>
        <v>4.70615308991628-7.04325583434906i</v>
      </c>
      <c r="AS266" s="223" t="str">
        <f t="shared" ca="1" si="358"/>
        <v>-8.10609973358743-2.4589584711732i</v>
      </c>
      <c r="AT266" s="223" t="str">
        <f t="shared" ca="1" si="359"/>
        <v>6.80385193709006-5.04608050589529i</v>
      </c>
      <c r="AU266" s="223" t="str">
        <f t="shared" ca="1" si="360"/>
        <v>-3.54907943628659E-12+8.47085176672456i</v>
      </c>
      <c r="AV266" s="223" t="str">
        <f t="shared" ca="1" si="361"/>
        <v>-6.80385193709092-5.04608050589413i</v>
      </c>
      <c r="AW266" s="223" t="str">
        <f t="shared" ca="1" si="362"/>
        <v>8.106099733587-2.45895847117459i</v>
      </c>
      <c r="AX266" s="223" t="str">
        <f t="shared" ca="1" si="363"/>
        <v>-2.85374400980078+7.97568020800401i</v>
      </c>
      <c r="AY266" s="223" t="str">
        <f t="shared" ca="1" si="364"/>
        <v>-4.70615308991038-7.043255834353i</v>
      </c>
      <c r="AZ266" s="223" t="str">
        <f t="shared" ca="1" si="365"/>
        <v>8.46064825479216+0.415644995763163i</v>
      </c>
      <c r="BA266" s="223" t="str">
        <f t="shared" ca="1" si="366"/>
        <v>-5.37385147195587+6.54805696456424i</v>
      </c>
      <c r="BB266" s="223" t="str">
        <f t="shared" ca="1" si="367"/>
        <v>-2.05824908621045-8.21699095490158i</v>
      </c>
      <c r="BC266" s="223" t="str">
        <f t="shared" ca="1" si="368"/>
        <v>7.82604657021545+3.2416546291423i</v>
      </c>
      <c r="BD266" s="223" t="str">
        <f t="shared" ca="1" si="369"/>
        <v>-7.26569191139003+4.35488813892872i</v>
      </c>
      <c r="BE266" s="223" t="str">
        <f t="shared" ca="1" si="370"/>
        <v>0.830288666330435-8.43006230014843i</v>
      </c>
      <c r="BF266" s="223" t="str">
        <f t="shared" ca="1" si="371"/>
        <v>6.27648714926783+5.68867635912752i</v>
      </c>
      <c r="BG266" s="223" t="str">
        <f t="shared" ca="1" si="372"/>
        <v>-8.30808672528044+1.65258119892475i</v>
      </c>
      <c r="BH266" s="223" t="str">
        <f t="shared" ca="1" si="373"/>
        <v>3.62175581855486-7.65755930075534i</v>
      </c>
      <c r="BI266" s="223" t="str">
        <f t="shared" ca="1" si="374"/>
        <v>3.9931318809699+7.47062430021764i</v>
      </c>
      <c r="BJ266" s="223" t="str">
        <f t="shared" ca="1" si="375"/>
        <v>-8.37916758703715-1.24293209877555i</v>
      </c>
      <c r="BK266" s="223" t="str">
        <f t="shared" ca="1" si="376"/>
        <v>5.9897967266747-5.98979672667927i</v>
      </c>
      <c r="BL266" s="223" t="str">
        <f t="shared" ca="1" si="377"/>
        <v>1.24293209877336+8.37916758703748i</v>
      </c>
      <c r="BM266" s="223" t="str">
        <f t="shared" ca="1" si="378"/>
        <v>-7.4706243002166-3.99313188097186i</v>
      </c>
      <c r="BN266" s="223" t="str">
        <f t="shared" ca="1" si="379"/>
        <v>7.65755930075628-3.62175581855285i</v>
      </c>
      <c r="BO266" s="223" t="str">
        <f t="shared" ca="1" si="380"/>
        <v>-1.65258119891843+8.30808672528169i</v>
      </c>
      <c r="BP266" s="223" t="str">
        <f t="shared" ca="1" si="381"/>
        <v>-5.68867635912587-6.27648714926933i</v>
      </c>
      <c r="BQ266" s="223" t="str">
        <f t="shared" ca="1" si="382"/>
        <v>8.43006230014865-0.830288666328225i</v>
      </c>
      <c r="BR266" s="223" t="str">
        <f t="shared" ca="1" si="383"/>
        <v>-4.35488813893043+7.26569191138901i</v>
      </c>
      <c r="BS266" s="223" t="str">
        <f t="shared" ca="1" si="384"/>
        <v>-3.24165462914803-7.82604657021307i</v>
      </c>
      <c r="BT266" s="223" t="str">
        <f t="shared" ca="1" si="385"/>
        <v>8.21699095490104+2.05824908621261i</v>
      </c>
      <c r="BU266" s="223" t="str">
        <f t="shared" ca="1" si="386"/>
        <v>-6.54805696456566+5.37385147195416i</v>
      </c>
      <c r="BV266" s="223" t="str">
        <f t="shared" ca="1" si="387"/>
        <v>-0.415644995760945-8.46064825479227i</v>
      </c>
      <c r="BW266" s="223" t="str">
        <f t="shared" ca="1" si="388"/>
        <v>7.04325583435176+4.70615308991222i</v>
      </c>
      <c r="BX266" s="223" t="str">
        <f t="shared" ca="1" si="389"/>
        <v>-7.97568020800475+2.85374400979868i</v>
      </c>
      <c r="BY266" s="223" t="str">
        <f t="shared" ca="1" si="390"/>
        <v>2.45895847117648-8.10609973358643i</v>
      </c>
      <c r="BZ266" s="223" t="str">
        <f t="shared" ca="1" si="391"/>
        <v>5.04608050589911+6.80385193708722i</v>
      </c>
      <c r="CA266" s="223" t="str">
        <f t="shared" ca="1" si="392"/>
        <v>-8.47085176672456+1.56906027893413E-12i</v>
      </c>
      <c r="CB266" s="223" t="str">
        <f t="shared" ca="1" si="393"/>
        <v>5.04608050589698-6.8038519370888i</v>
      </c>
      <c r="CC266" s="223" t="str">
        <f t="shared" ca="1" si="394"/>
        <v>2.45895847117096+8.10609973358811i</v>
      </c>
      <c r="CD266" s="223" t="str">
        <f t="shared" ca="1" si="395"/>
        <v>-7.97568020800565-2.85374400979618i</v>
      </c>
      <c r="CE266" s="223" t="str">
        <f t="shared" ca="1" si="396"/>
        <v>7.04325583435015-4.70615308991464i</v>
      </c>
      <c r="CF266" s="223" t="str">
        <f t="shared" ca="1" si="397"/>
        <v>-0.415644995766707+8.46064825479198i</v>
      </c>
      <c r="CG266" s="223" t="str">
        <f t="shared" ca="1" si="398"/>
        <v>-6.54805696456199-5.37385147195861i</v>
      </c>
      <c r="CH266" s="223" t="str">
        <f t="shared" ca="1" si="399"/>
        <v>8.2169909549004-2.05824908621518i</v>
      </c>
      <c r="CI266" s="223" t="str">
        <f t="shared" ca="1" si="400"/>
        <v>-3.2416546291458+7.826046570214i</v>
      </c>
      <c r="CJ266" s="223" t="str">
        <f t="shared" ca="1" si="401"/>
        <v>-4.35488813892568-7.26569191139185i</v>
      </c>
      <c r="CK266" s="223" t="str">
        <f t="shared" ca="1" si="402"/>
        <v>8.43006230014808+0.830288666333967i</v>
      </c>
      <c r="CL266" s="223" t="str">
        <f t="shared" ca="1" si="403"/>
        <v>-5.68867635912391+6.27648714927111i</v>
      </c>
      <c r="CM266" s="223" t="str">
        <f t="shared" ca="1" si="404"/>
        <v>-1.65258119892104-8.30808672528118i</v>
      </c>
      <c r="CN266" s="223" t="str">
        <f t="shared" ca="1" si="405"/>
        <v>7.65755930075392+3.62175581855785i</v>
      </c>
      <c r="CO266" s="223" t="str">
        <f t="shared" ca="1" si="406"/>
        <v>-7.47062430021523+3.99313188097441i</v>
      </c>
      <c r="CP266" s="223" t="str">
        <f t="shared" ca="1" si="407"/>
        <v>1.24293209877073-8.37916758703787i</v>
      </c>
      <c r="CQ266" s="223" t="str">
        <f t="shared" ca="1" si="408"/>
        <v>5.98979672667658+5.98979672667738i</v>
      </c>
      <c r="CR266" s="223" t="str">
        <f t="shared" ca="1" si="409"/>
        <v>-8.37916758703796+1.24293209877009i</v>
      </c>
      <c r="CS266" s="223" t="str">
        <f t="shared" ca="1" si="410"/>
        <v>3.99313188096734-7.47062430021902i</v>
      </c>
      <c r="CT266" s="223" t="str">
        <f t="shared" ca="1" si="411"/>
        <v>3.62175581855727+7.6575593007542i</v>
      </c>
      <c r="CU266" s="223" t="str">
        <f t="shared" ca="1" si="412"/>
        <v>-8.30808672528096-1.65258119892215i</v>
      </c>
      <c r="CV266" s="223" t="str">
        <f t="shared" ca="1" si="413"/>
        <v>6.27648714927154-5.68867635912343i</v>
      </c>
      <c r="CW266" s="223" t="str">
        <f t="shared" ca="1" si="414"/>
        <v>0.830288666333319+8.43006230014815i</v>
      </c>
      <c r="CX266" s="223" t="str">
        <f t="shared" ca="1" si="415"/>
        <v>-7.26569191139152-4.35488813892624i</v>
      </c>
      <c r="CY266" s="223" t="str">
        <f t="shared" ca="1" si="416"/>
        <v>7.82604657021443-3.24165462914475i</v>
      </c>
      <c r="CZ266" s="223" t="str">
        <f t="shared" ca="1" si="417"/>
        <v>-2.05824908621582+8.21699095490024i</v>
      </c>
      <c r="DA266" s="223" t="str">
        <f t="shared" ca="1" si="418"/>
        <v>-5.37385147195774-6.54805696456271i</v>
      </c>
      <c r="DB266" s="223" t="str">
        <f t="shared" ca="1" si="419"/>
        <v>8.46064825479202-0.415644995766057i</v>
      </c>
      <c r="DC266" s="223" t="str">
        <f t="shared" ca="1" si="420"/>
        <v>-4.70615308991518+7.0432558343498i</v>
      </c>
      <c r="DD266" s="223" t="str">
        <f t="shared" ca="1" si="421"/>
        <v>-2.85374400979511-7.97568020800603i</v>
      </c>
      <c r="DE266" s="223" t="str">
        <f t="shared" ca="1" si="422"/>
        <v>8.10609973358778+2.45895847117205i</v>
      </c>
      <c r="DF266" s="223" t="str">
        <f t="shared" ca="1" si="423"/>
        <v>-6.80385193708919+5.04608050589645i</v>
      </c>
      <c r="DG266" s="223" t="str">
        <f t="shared" ca="1" si="424"/>
        <v>2.22077524489434E-12-8.47085176672456i</v>
      </c>
      <c r="DH266" s="223" t="str">
        <f t="shared" ca="1" si="425"/>
        <v>6.80385193708655+5.04608050590003i</v>
      </c>
      <c r="DI266" s="223" t="str">
        <f t="shared" ca="1" si="426"/>
        <v>-8.10609973358669+2.45895847117563i</v>
      </c>
      <c r="DJ266" s="223" t="str">
        <f t="shared" ca="1" si="427"/>
        <v>2.85374400979929-7.97568020800453i</v>
      </c>
      <c r="DK266" s="223" t="str">
        <f t="shared" ca="1" si="428"/>
        <v>4.70615308991149+7.04325583435226i</v>
      </c>
      <c r="DL266" s="223" t="str">
        <f t="shared" ca="1" si="429"/>
        <v>-8.46064825479222-0.415644995761836i</v>
      </c>
      <c r="DM266" s="223" t="str">
        <f t="shared" ca="1" si="430"/>
        <v>5.37385147195484-6.54805696456509i</v>
      </c>
      <c r="DN266" s="223" t="str">
        <f t="shared" ca="1" si="431"/>
        <v>2.05824908621198+8.2169909549012i</v>
      </c>
      <c r="DO266" s="223" t="str">
        <f t="shared" ca="1" si="432"/>
        <v>-7.82604657021273-3.24165462914885i</v>
      </c>
      <c r="DP266" s="223" t="str">
        <f t="shared" ca="1" si="433"/>
        <v>7.26569191138934-4.35488813892987i</v>
      </c>
      <c r="DQ266" s="223" t="str">
        <f t="shared" ca="1" si="434"/>
        <v>-0.830288666329113+8.43006230014856i</v>
      </c>
      <c r="DR266" s="223" t="str">
        <f t="shared" ca="1" si="435"/>
        <v>-6.27648714926888-5.68867635912636i</v>
      </c>
      <c r="DS266" s="223" t="str">
        <f t="shared" ca="1" si="436"/>
        <v>8.30808672528182-1.65258119891778i</v>
      </c>
      <c r="DT266" s="223" t="str">
        <f t="shared" ca="1" si="437"/>
        <v>-3.62175581855345+7.657559300756i</v>
      </c>
      <c r="DU266" s="223" t="str">
        <f t="shared" ca="1" si="438"/>
        <v>-3.99313188097107-7.47062430021702i</v>
      </c>
      <c r="DV266" s="223" t="str">
        <f t="shared" ca="1" si="439"/>
        <v>8.37916758703731+1.24293209877448i</v>
      </c>
      <c r="DW266" s="223" t="str">
        <f t="shared" ca="1" si="440"/>
        <v>-5.98979672667972+5.98979672667424i</v>
      </c>
      <c r="DX266" s="223" t="str">
        <f t="shared" ca="1" si="441"/>
        <v>-1.24293209877491-8.37916758703724i</v>
      </c>
      <c r="DY266" s="223" t="str">
        <f t="shared" ca="1" si="442"/>
        <v>7.47062430021723+3.99313188097068i</v>
      </c>
      <c r="DZ266" s="223" t="str">
        <f t="shared" ca="1" si="443"/>
        <v>-7.65755930075582+3.62175581855384i</v>
      </c>
      <c r="EA266" s="223" t="str">
        <f t="shared" ca="1" si="444"/>
        <v>1.65258119891736-8.30808672528191i</v>
      </c>
      <c r="EB266" s="223" t="str">
        <f t="shared" ca="1" si="445"/>
        <v>5.68867635912703+6.27648714926827i</v>
      </c>
      <c r="EC266" s="223" t="str">
        <f t="shared" ca="1" si="446"/>
        <v>-8.43006230014852+0.830288666329547i</v>
      </c>
      <c r="ED266" s="223" t="str">
        <f t="shared" ca="1" si="447"/>
        <v>4.3548881389295-7.26569191138957i</v>
      </c>
      <c r="EE266" s="223" t="str">
        <f t="shared" ca="1" si="448"/>
        <v>3.24165462914926+7.82604657021256i</v>
      </c>
      <c r="EF266" s="223" t="str">
        <f t="shared" ca="1" si="449"/>
        <v>-8.21699095490142-2.05824908621109i</v>
      </c>
      <c r="EG266" s="223" t="str">
        <f t="shared" ca="1" si="450"/>
        <v>6.54805696456481-5.37385147195518i</v>
      </c>
      <c r="EH266" s="223" t="str">
        <f t="shared" ca="1" si="451"/>
        <v>0.415644995762271+8.4606482547922i</v>
      </c>
      <c r="EI266" s="223" t="str">
        <f t="shared" ca="1" si="452"/>
        <v>-7.04325583435251-4.70615308991112i</v>
      </c>
      <c r="EJ266" s="223" t="str">
        <f t="shared" ca="1" si="453"/>
        <v>7.97568020800423-2.85374400980016i</v>
      </c>
      <c r="EK266" s="223" t="str">
        <f t="shared" ca="1" si="454"/>
        <v>-2.45895847117567+8.10609973358668i</v>
      </c>
      <c r="EL266" s="223" t="str">
        <f t="shared" ca="1" si="455"/>
        <v>-5.0460805058938-6.80385193709117i</v>
      </c>
      <c r="EM266" s="223" t="str">
        <f t="shared" ca="1" si="456"/>
        <v>8.47085176672456-3.13812055786825E-12i</v>
      </c>
      <c r="EN266" s="223"/>
      <c r="EO266" s="223"/>
      <c r="EP266" s="223"/>
    </row>
    <row r="267" spans="1:146">
      <c r="A267" s="249">
        <f t="shared" si="323"/>
        <v>3.2617187500000025E-3</v>
      </c>
      <c r="B267" s="248">
        <v>167</v>
      </c>
      <c r="C267" s="247">
        <f t="shared" si="324"/>
        <v>33400</v>
      </c>
      <c r="N267" s="246">
        <f t="shared" ca="1" si="327"/>
        <v>24.469630973677774</v>
      </c>
      <c r="O267" s="223">
        <f t="shared" ca="1" si="328"/>
        <v>8.4696309736777717</v>
      </c>
      <c r="P267" s="223" t="str">
        <f t="shared" ca="1" si="329"/>
        <v>-4.87688289292998+6.92464165707719i</v>
      </c>
      <c r="Q267" s="223" t="str">
        <f t="shared" ca="1" si="330"/>
        <v>-2.85333273700854-7.97453077755658i</v>
      </c>
      <c r="R267" s="223" t="str">
        <f t="shared" ca="1" si="331"/>
        <v>8.16282761855036+2.25895863178441i</v>
      </c>
      <c r="S267" s="223" t="str">
        <f t="shared" ca="1" si="332"/>
        <v>-6.54711327877792+5.37307700904535i</v>
      </c>
      <c r="T267" s="223" t="str">
        <f t="shared" ca="1" si="333"/>
        <v>-0.623064706429115-8.44668214163907i</v>
      </c>
      <c r="U267" s="223" t="str">
        <f t="shared" ca="1" si="334"/>
        <v>7.26464480226789+4.35426052587166i</v>
      </c>
      <c r="V267" s="223" t="str">
        <f t="shared" ca="1" si="335"/>
        <v>-7.74301926334513+3.4322443849103i</v>
      </c>
      <c r="W267" s="223" t="str">
        <f t="shared" ca="1" si="336"/>
        <v>1.65234303401232-8.30688938943049i</v>
      </c>
      <c r="X267" s="223" t="str">
        <f t="shared" ca="1" si="337"/>
        <v>5.8401539553117+6.13410552636153i</v>
      </c>
      <c r="Y267" s="223" t="str">
        <f t="shared" ca="1" si="338"/>
        <v>-8.37796000723223+1.2427529712293i</v>
      </c>
      <c r="Z267" s="223" t="str">
        <f t="shared" ca="1" si="339"/>
        <v>3.80804204375883-7.56528020784736i</v>
      </c>
      <c r="AA267" s="223" t="str">
        <f t="shared" ca="1" si="340"/>
        <v>3.99255640311208+7.4695476568699i</v>
      </c>
      <c r="AB267" s="223" t="str">
        <f t="shared" ca="1" si="341"/>
        <v>-8.4059354069785-1.03677324617637i</v>
      </c>
      <c r="AC267" s="223" t="str">
        <f t="shared" ca="1" si="342"/>
        <v>5.68785652462276-6.27558260128797i</v>
      </c>
      <c r="AD267" s="223" t="str">
        <f t="shared" ca="1" si="343"/>
        <v>1.85570665000382+8.2638369816577i</v>
      </c>
      <c r="AE267" s="223" t="str">
        <f t="shared" ca="1" si="344"/>
        <v>-7.8249187045044-3.241187451873i</v>
      </c>
      <c r="AF267" s="223" t="str">
        <f t="shared" ca="1" si="345"/>
        <v>7.15559792446085-4.5312324122399i</v>
      </c>
      <c r="AG267" s="223" t="str">
        <f t="shared" ca="1" si="346"/>
        <v>-0.415585094289856+8.45942893224395i</v>
      </c>
      <c r="AH267" s="223" t="str">
        <f t="shared" ca="1" si="347"/>
        <v>-6.67700332141431-5.21078453556699i</v>
      </c>
      <c r="AI267" s="223" t="str">
        <f t="shared" ca="1" si="348"/>
        <v>8.10493150747904-2.45860409365873i</v>
      </c>
      <c r="AJ267" s="223" t="str">
        <f t="shared" ca="1" si="349"/>
        <v>-2.65676858435962+8.04215328873068i</v>
      </c>
      <c r="AK267" s="223" t="str">
        <f t="shared" ca="1" si="350"/>
        <v>-5.04535328032724-6.80287138691987i</v>
      </c>
      <c r="AL267" s="223" t="str">
        <f t="shared" ca="1" si="351"/>
        <v>8.46708007917844-0.207855149230054i</v>
      </c>
      <c r="AM267" s="223" t="str">
        <f t="shared" ca="1" si="352"/>
        <v>-4.70547485363622+7.04224078202947i</v>
      </c>
      <c r="AN267" s="223" t="str">
        <f t="shared" ca="1" si="353"/>
        <v>-3.04817814871098-7.90210470722849i</v>
      </c>
      <c r="AO267" s="223" t="str">
        <f t="shared" ca="1" si="354"/>
        <v>8.21580674749143+2.05795245770065i</v>
      </c>
      <c r="AP267" s="223" t="str">
        <f t="shared" ca="1" si="355"/>
        <v>-6.41327949991251+5.53213294184837i</v>
      </c>
      <c r="AQ267" s="223" t="str">
        <f t="shared" ca="1" si="356"/>
        <v>-0.830169007685493-8.42884738555399i</v>
      </c>
      <c r="AR267" s="223" t="str">
        <f t="shared" ca="1" si="357"/>
        <v>-0.830169007685493-8.42884738555399i</v>
      </c>
      <c r="AS267" s="223" t="str">
        <f t="shared" ca="1" si="358"/>
        <v>-7.6564557169114+3.62123386227078i</v>
      </c>
      <c r="AT267" s="223" t="str">
        <f t="shared" ca="1" si="359"/>
        <v>1.44798410836637-8.34493803764895i</v>
      </c>
      <c r="AU267" s="223" t="str">
        <f t="shared" ca="1" si="360"/>
        <v>5.98893349563588+5.98893349563447i</v>
      </c>
      <c r="AV267" s="223" t="str">
        <f t="shared" ca="1" si="361"/>
        <v>-8.34493803765001+1.44798410836029i</v>
      </c>
      <c r="AW267" s="223" t="str">
        <f t="shared" ca="1" si="362"/>
        <v>3.62123386226874-7.65645571691237i</v>
      </c>
      <c r="AX267" s="223" t="str">
        <f t="shared" ca="1" si="363"/>
        <v>4.17466579577793+7.36931572968913i</v>
      </c>
      <c r="AY267" s="223" t="str">
        <f t="shared" ca="1" si="364"/>
        <v>-8.42884738555421-0.830169007683259i</v>
      </c>
      <c r="AZ267" s="223" t="str">
        <f t="shared" ca="1" si="365"/>
        <v>5.53213294184676-6.4132794999139i</v>
      </c>
      <c r="BA267" s="223" t="str">
        <f t="shared" ca="1" si="366"/>
        <v>2.05795245769454+8.21580674749296i</v>
      </c>
      <c r="BB267" s="223" t="str">
        <f t="shared" ca="1" si="367"/>
        <v>-7.90210470722935-3.04817814870878i</v>
      </c>
      <c r="BC267" s="223" t="str">
        <f t="shared" ca="1" si="368"/>
        <v>7.04224078203103-4.70547485363389i</v>
      </c>
      <c r="BD267" s="223" t="str">
        <f t="shared" ca="1" si="369"/>
        <v>-0.207855149227809+8.4670800791785i</v>
      </c>
      <c r="BE267" s="223" t="str">
        <f t="shared" ca="1" si="370"/>
        <v>-6.8028713869187-5.04535328032881i</v>
      </c>
      <c r="BF267" s="223" t="str">
        <f t="shared" ca="1" si="371"/>
        <v>8.04215328872975-2.65676858436244i</v>
      </c>
      <c r="BG267" s="223" t="str">
        <f t="shared" ca="1" si="372"/>
        <v>-2.45860409365889+8.10493150747899i</v>
      </c>
      <c r="BH267" s="223" t="str">
        <f t="shared" ca="1" si="373"/>
        <v>-5.21078453556345-6.67700332141708i</v>
      </c>
      <c r="BI267" s="223" t="str">
        <f t="shared" ca="1" si="374"/>
        <v>8.45942893224392-0.415585094290416i</v>
      </c>
      <c r="BJ267" s="223" t="str">
        <f t="shared" ca="1" si="375"/>
        <v>-4.53123241224227+7.15559792445935i</v>
      </c>
      <c r="BK267" s="223" t="str">
        <f t="shared" ca="1" si="376"/>
        <v>-3.24118745187419-7.82491870450391i</v>
      </c>
      <c r="BL267" s="223" t="str">
        <f t="shared" ca="1" si="377"/>
        <v>8.26383698165724+1.85570665000585i</v>
      </c>
      <c r="BM267" s="223" t="str">
        <f t="shared" ca="1" si="378"/>
        <v>-6.27558260128581+5.68785652462514i</v>
      </c>
      <c r="BN267" s="223" t="str">
        <f t="shared" ca="1" si="379"/>
        <v>-1.03677324617531-8.40593540697863i</v>
      </c>
      <c r="BO267" s="223" t="str">
        <f t="shared" ca="1" si="380"/>
        <v>7.46954765687175+3.99255640310862i</v>
      </c>
      <c r="BP267" s="223" t="str">
        <f t="shared" ca="1" si="381"/>
        <v>-7.56528020784711+3.80804204375933i</v>
      </c>
      <c r="BQ267" s="223" t="str">
        <f t="shared" ca="1" si="382"/>
        <v>1.24275297123297-8.37796000723168i</v>
      </c>
      <c r="BR267" s="223" t="str">
        <f t="shared" ca="1" si="383"/>
        <v>6.13410552636241+5.84015395531077i</v>
      </c>
      <c r="BS267" s="223" t="str">
        <f t="shared" ca="1" si="384"/>
        <v>-8.30688938943086+1.65234303401045i</v>
      </c>
      <c r="BT267" s="223" t="str">
        <f t="shared" ca="1" si="385"/>
        <v>3.43224438490819-7.74301926334606i</v>
      </c>
      <c r="BU267" s="223" t="str">
        <f t="shared" ca="1" si="386"/>
        <v>4.3542605258707+7.26464480226846i</v>
      </c>
      <c r="BV267" s="223" t="str">
        <f t="shared" ca="1" si="387"/>
        <v>-8.44668214163935-0.623064706425226i</v>
      </c>
      <c r="BW267" s="223" t="str">
        <f t="shared" ca="1" si="388"/>
        <v>5.37307700904563-6.54711327877768i</v>
      </c>
      <c r="BX267" s="223" t="str">
        <f t="shared" ca="1" si="389"/>
        <v>2.25895863178078+8.16282761855137i</v>
      </c>
      <c r="BY267" s="223" t="str">
        <f t="shared" ca="1" si="390"/>
        <v>-7.974530777557-2.85333273700738i</v>
      </c>
      <c r="BZ267" s="223" t="str">
        <f t="shared" ca="1" si="391"/>
        <v>6.92464165707864-4.87688289292793i</v>
      </c>
      <c r="CA267" s="223" t="str">
        <f t="shared" ca="1" si="392"/>
        <v>2.00462284334939E-12+8.46963097367777i</v>
      </c>
      <c r="CB267" s="223" t="str">
        <f t="shared" ca="1" si="393"/>
        <v>-6.92464165707652-4.87688289293095i</v>
      </c>
      <c r="CC267" s="223" t="str">
        <f t="shared" ca="1" si="394"/>
        <v>7.97453077755549-2.8533327370116i</v>
      </c>
      <c r="CD267" s="223" t="str">
        <f t="shared" ca="1" si="395"/>
        <v>-2.2589586317848+8.16282761855025i</v>
      </c>
      <c r="CE267" s="223" t="str">
        <f t="shared" ca="1" si="396"/>
        <v>-5.3730770090424-6.54711327878033i</v>
      </c>
      <c r="CF267" s="223" t="str">
        <f t="shared" ca="1" si="397"/>
        <v>8.44668214163902-0.623064706429704i</v>
      </c>
      <c r="CG267" s="223" t="str">
        <f t="shared" ca="1" si="398"/>
        <v>-4.35426052587407+7.26464480226644i</v>
      </c>
      <c r="CH267" s="223" t="str">
        <f t="shared" ca="1" si="399"/>
        <v>-3.43224438491252-7.74301926334413i</v>
      </c>
      <c r="CI267" s="223" t="str">
        <f t="shared" ca="1" si="400"/>
        <v>8.30688938943014+1.65234303401408i</v>
      </c>
      <c r="CJ267" s="223" t="str">
        <f t="shared" ca="1" si="401"/>
        <v>-6.13410552635948+5.84015395531385i</v>
      </c>
      <c r="CK267" s="223" t="str">
        <f t="shared" ca="1" si="402"/>
        <v>-1.24275297122884-8.3779600072323i</v>
      </c>
      <c r="CL267" s="223" t="str">
        <f t="shared" ca="1" si="403"/>
        <v>7.56528020784523+3.80804204376306i</v>
      </c>
      <c r="CM267" s="223" t="str">
        <f t="shared" ca="1" si="404"/>
        <v>-7.46954765686964+3.99255640311258i</v>
      </c>
      <c r="CN267" s="223" t="str">
        <f t="shared" ca="1" si="405"/>
        <v>1.03677324617921-8.40593540697815i</v>
      </c>
      <c r="CO267" s="223" t="str">
        <f t="shared" ca="1" si="406"/>
        <v>6.27558260128899+5.68785652462163i</v>
      </c>
      <c r="CP267" s="223" t="str">
        <f t="shared" ca="1" si="407"/>
        <v>-8.26383698165811+1.85570665000202i</v>
      </c>
      <c r="CQ267" s="223" t="str">
        <f t="shared" ca="1" si="408"/>
        <v>3.24118745187026-7.82491870450554i</v>
      </c>
      <c r="CR267" s="223" t="str">
        <f t="shared" ca="1" si="409"/>
        <v>4.53123241223875+7.15559792446158i</v>
      </c>
      <c r="CS267" s="223" t="str">
        <f t="shared" ca="1" si="410"/>
        <v>-8.45942893224372-0.415585094294586i</v>
      </c>
      <c r="CT267" s="223" t="str">
        <f t="shared" ca="1" si="411"/>
        <v>5.21078453556655-6.67700332141466i</v>
      </c>
      <c r="CU267" s="223" t="str">
        <f t="shared" ca="1" si="412"/>
        <v>2.45860409365512+8.10493150748013i</v>
      </c>
      <c r="CV267" s="223" t="str">
        <f t="shared" ca="1" si="413"/>
        <v>-8.04215328873115-2.65676858435818i</v>
      </c>
      <c r="CW267" s="223" t="str">
        <f t="shared" ca="1" si="414"/>
        <v>6.80287138692104-5.04535328032565i</v>
      </c>
      <c r="CX267" s="223" t="str">
        <f t="shared" ca="1" si="415"/>
        <v>0.207855149232058+8.4670800791784i</v>
      </c>
      <c r="CY267" s="223" t="str">
        <f t="shared" ca="1" si="416"/>
        <v>-7.04224078202898-4.70547485363696i</v>
      </c>
      <c r="CZ267" s="223" t="str">
        <f t="shared" ca="1" si="417"/>
        <v>7.90210470722773-3.04817814871296i</v>
      </c>
      <c r="DA267" s="223" t="str">
        <f t="shared" ca="1" si="418"/>
        <v>-2.05795245769859+8.21580674749195i</v>
      </c>
      <c r="DB267" s="223" t="str">
        <f t="shared" ca="1" si="419"/>
        <v>-5.53213294184359-6.41327949991662i</v>
      </c>
      <c r="DC267" s="223" t="str">
        <f t="shared" ca="1" si="420"/>
        <v>8.42884738555377-0.830169007687728i</v>
      </c>
      <c r="DD267" s="223" t="str">
        <f t="shared" ca="1" si="421"/>
        <v>-4.17466579578135+7.36931572968719i</v>
      </c>
      <c r="DE267" s="223" t="str">
        <f t="shared" ca="1" si="422"/>
        <v>-3.62123386227302-7.65645571691035i</v>
      </c>
      <c r="DF267" s="223" t="str">
        <f t="shared" ca="1" si="423"/>
        <v>8.34493803764937+1.44798410836393i</v>
      </c>
      <c r="DG267" s="223" t="str">
        <f t="shared" ca="1" si="424"/>
        <v>-5.98893349563287+5.98893349563747i</v>
      </c>
      <c r="DH267" s="223" t="str">
        <f t="shared" ca="1" si="425"/>
        <v>-1.44798410836227-8.34493803764966i</v>
      </c>
      <c r="DI267" s="223" t="str">
        <f t="shared" ca="1" si="426"/>
        <v>7.65645571690963+3.62123386227455i</v>
      </c>
      <c r="DJ267" s="223" t="str">
        <f t="shared" ca="1" si="427"/>
        <v>-7.36931572968803+4.17466579577989i</v>
      </c>
      <c r="DK267" s="223" t="str">
        <f t="shared" ca="1" si="428"/>
        <v>0.830169007689409-8.42884738555361i</v>
      </c>
      <c r="DL267" s="223" t="str">
        <f t="shared" ca="1" si="429"/>
        <v>6.41327949991552+5.53213294184487i</v>
      </c>
      <c r="DM267" s="223" t="str">
        <f t="shared" ca="1" si="430"/>
        <v>-8.21580674749236+2.05795245769696i</v>
      </c>
      <c r="DN267" s="223" t="str">
        <f t="shared" ca="1" si="431"/>
        <v>3.04817814870691-7.90210470723007i</v>
      </c>
      <c r="DO267" s="223" t="str">
        <f t="shared" ca="1" si="432"/>
        <v>4.70547485363555+7.04224078202992i</v>
      </c>
      <c r="DP267" s="223" t="str">
        <f t="shared" ca="1" si="433"/>
        <v>-8.46708007917834-0.207855149234228i</v>
      </c>
      <c r="DQ267" s="223" t="str">
        <f t="shared" ca="1" si="434"/>
        <v>5.04535328032701-6.80287138692004i</v>
      </c>
      <c r="DR267" s="223" t="str">
        <f t="shared" ca="1" si="435"/>
        <v>2.65676858435657+8.04215328873169i</v>
      </c>
      <c r="DS267" s="223" t="str">
        <f t="shared" ca="1" si="436"/>
        <v>-8.10493150747964-2.45860409365674i</v>
      </c>
      <c r="DT267" s="223" t="str">
        <f t="shared" ca="1" si="437"/>
        <v>6.6770033214157-5.21078453556522i</v>
      </c>
      <c r="DU267" s="223" t="str">
        <f t="shared" ca="1" si="438"/>
        <v>0.415585094292418+8.45942893224382i</v>
      </c>
      <c r="DV267" s="223" t="str">
        <f t="shared" ca="1" si="439"/>
        <v>-7.15559792446042-4.53123241224058i</v>
      </c>
      <c r="DW267" s="223" t="str">
        <f t="shared" ca="1" si="440"/>
        <v>7.82491870450305-3.24118745187626i</v>
      </c>
      <c r="DX267" s="223" t="str">
        <f t="shared" ca="1" si="441"/>
        <v>-1.85570665000366+8.26383698165774i</v>
      </c>
      <c r="DY267" s="223" t="str">
        <f t="shared" ca="1" si="442"/>
        <v>-5.68785652462038-6.27558260129013i</v>
      </c>
      <c r="DZ267" s="223" t="str">
        <f t="shared" ca="1" si="443"/>
        <v>8.40593540697836-1.03677324617754i</v>
      </c>
      <c r="EA267" s="223" t="str">
        <f t="shared" ca="1" si="444"/>
        <v>-3.99255640311407+7.46954765686884i</v>
      </c>
      <c r="EB267" s="223" t="str">
        <f t="shared" ca="1" si="445"/>
        <v>-3.80804204376155-7.56528020784599i</v>
      </c>
      <c r="EC267" s="223" t="str">
        <f t="shared" ca="1" si="446"/>
        <v>8.37796000723204+1.24275297123051i</v>
      </c>
      <c r="ED267" s="223" t="str">
        <f t="shared" ca="1" si="447"/>
        <v>-5.84015395530914+6.13410552636396i</v>
      </c>
      <c r="EE267" s="223" t="str">
        <f t="shared" ca="1" si="448"/>
        <v>-1.65234303401242-8.30688938943047i</v>
      </c>
      <c r="EF267" s="223" t="str">
        <f t="shared" ca="1" si="449"/>
        <v>7.74301926334346+3.43224438491406i</v>
      </c>
      <c r="EG267" s="223" t="str">
        <f t="shared" ca="1" si="450"/>
        <v>-7.26464480226731+4.35426052587262i</v>
      </c>
      <c r="EH267" s="223" t="str">
        <f t="shared" ca="1" si="451"/>
        <v>0.623064706431388-8.4466821416389i</v>
      </c>
      <c r="EI267" s="223" t="str">
        <f t="shared" ca="1" si="452"/>
        <v>6.54711327877926+5.37307700904372i</v>
      </c>
      <c r="EJ267" s="223" t="str">
        <f t="shared" ca="1" si="453"/>
        <v>-8.1628276185507+2.25895863178317i</v>
      </c>
      <c r="EK267" s="223" t="str">
        <f t="shared" ca="1" si="454"/>
        <v>2.85333273700504-7.97453077755784i</v>
      </c>
      <c r="EL267" s="223" t="str">
        <f t="shared" ca="1" si="455"/>
        <v>4.87688289292996+6.92464165707721i</v>
      </c>
      <c r="EM267" s="223" t="str">
        <f t="shared" ca="1" si="456"/>
        <v>-8.46963097367777-3.69383880983306E-12i</v>
      </c>
      <c r="EN267" s="223"/>
      <c r="EO267" s="223"/>
      <c r="EP267" s="223"/>
    </row>
    <row r="268" spans="1:146">
      <c r="A268" s="249">
        <f t="shared" si="323"/>
        <v>3.2812500000000025E-3</v>
      </c>
      <c r="B268" s="248">
        <v>168</v>
      </c>
      <c r="C268" s="247">
        <f t="shared" si="324"/>
        <v>33600</v>
      </c>
      <c r="N268" s="246">
        <f t="shared" ca="1" si="327"/>
        <v>24.468300239043575</v>
      </c>
      <c r="O268" s="223">
        <f t="shared" ca="1" si="328"/>
        <v>8.4683002390435753</v>
      </c>
      <c r="P268" s="223" t="str">
        <f t="shared" ca="1" si="329"/>
        <v>-4.70473553708542+7.04113431661909i</v>
      </c>
      <c r="Q268" s="223" t="str">
        <f t="shared" ca="1" si="330"/>
        <v>-3.24067820177532-7.82368926601279i</v>
      </c>
      <c r="R268" s="223" t="str">
        <f t="shared" ca="1" si="331"/>
        <v>8.30558422448908+1.65208342056436i</v>
      </c>
      <c r="S268" s="223" t="str">
        <f t="shared" ca="1" si="332"/>
        <v>-5.98799252415145+5.98799252415129i</v>
      </c>
      <c r="T268" s="223" t="str">
        <f t="shared" ca="1" si="333"/>
        <v>-1.65208342056412-8.30558422448913i</v>
      </c>
      <c r="U268" s="223" t="str">
        <f t="shared" ca="1" si="334"/>
        <v>7.82368926601273+3.24067820177547i</v>
      </c>
      <c r="V268" s="223" t="str">
        <f t="shared" ca="1" si="335"/>
        <v>-7.04113431661923+4.70473553708522i</v>
      </c>
      <c r="W268" s="223" t="str">
        <f t="shared" ca="1" si="336"/>
        <v>2.36534516917042E-13-8.46830023904358i</v>
      </c>
      <c r="X268" s="223" t="str">
        <f t="shared" ca="1" si="337"/>
        <v>7.04113431661895+4.70473553708564i</v>
      </c>
      <c r="Y268" s="223" t="str">
        <f t="shared" ca="1" si="338"/>
        <v>-7.82368926601291+3.24067820177504i</v>
      </c>
      <c r="Z268" s="223" t="str">
        <f t="shared" ca="1" si="339"/>
        <v>1.65208342056461-8.30558422448902i</v>
      </c>
      <c r="AA268" s="223" t="str">
        <f t="shared" ca="1" si="340"/>
        <v>5.98799252415112+5.98799252415162i</v>
      </c>
      <c r="AB268" s="223" t="str">
        <f t="shared" ca="1" si="341"/>
        <v>-8.30558422448918+1.65208342056386i</v>
      </c>
      <c r="AC268" s="223" t="str">
        <f t="shared" ca="1" si="342"/>
        <v>3.24067820177491-7.82368926601296i</v>
      </c>
      <c r="AD268" s="223" t="str">
        <f t="shared" ca="1" si="343"/>
        <v>4.704735537085+7.04113431661937i</v>
      </c>
      <c r="AE268" s="223" t="str">
        <f t="shared" ca="1" si="344"/>
        <v>-8.46830023904358+3.69323456838226E-13i</v>
      </c>
      <c r="AF268" s="223" t="str">
        <f t="shared" ca="1" si="345"/>
        <v>4.70473553708514-7.04113431661929i</v>
      </c>
      <c r="AG268" s="223" t="str">
        <f t="shared" ca="1" si="346"/>
        <v>3.24067820177554+7.8236892660127i</v>
      </c>
      <c r="AH268" s="223" t="str">
        <f t="shared" ca="1" si="347"/>
        <v>-8.30558422448916-1.65208342056396i</v>
      </c>
      <c r="AI268" s="223" t="str">
        <f t="shared" ca="1" si="348"/>
        <v>5.9879925241512-5.98799252415155i</v>
      </c>
      <c r="AJ268" s="223" t="str">
        <f t="shared" ca="1" si="349"/>
        <v>1.65208342056445+8.30558422448906i</v>
      </c>
      <c r="AK268" s="223" t="str">
        <f t="shared" ca="1" si="350"/>
        <v>-7.82368926601285-3.24067820177518i</v>
      </c>
      <c r="AL268" s="223" t="str">
        <f t="shared" ca="1" si="351"/>
        <v>7.04113431661901-4.70473553708555i</v>
      </c>
      <c r="AM268" s="223" t="str">
        <f t="shared" ca="1" si="352"/>
        <v>1.32788939921184E-13+8.46830023904358i</v>
      </c>
      <c r="AN268" s="223" t="str">
        <f t="shared" ca="1" si="353"/>
        <v>-7.04113431661869-4.70473553708603i</v>
      </c>
      <c r="AO268" s="223" t="str">
        <f t="shared" ca="1" si="354"/>
        <v>7.82368926601182-3.24067820177765i</v>
      </c>
      <c r="AP268" s="223" t="str">
        <f t="shared" ca="1" si="355"/>
        <v>-1.65208342056679+8.30558422448859i</v>
      </c>
      <c r="AQ268" s="223" t="str">
        <f t="shared" ca="1" si="356"/>
        <v>-5.98799252415198-5.98799252415077i</v>
      </c>
      <c r="AR268" s="223" t="str">
        <f t="shared" ca="1" si="357"/>
        <v>-5.98799252415198-5.98799252415077i</v>
      </c>
      <c r="AS268" s="223" t="str">
        <f t="shared" ca="1" si="358"/>
        <v>-3.24067820177618+7.82368926601243i</v>
      </c>
      <c r="AT268" s="223" t="str">
        <f t="shared" ca="1" si="359"/>
        <v>-4.70473553708746-7.04113431661773i</v>
      </c>
      <c r="AU268" s="223" t="str">
        <f t="shared" ca="1" si="360"/>
        <v>8.46830023904358+2.63092304901279E-12i</v>
      </c>
      <c r="AV268" s="223" t="str">
        <f t="shared" ca="1" si="361"/>
        <v>-4.70473553708473+7.04113431661956i</v>
      </c>
      <c r="AW268" s="223" t="str">
        <f t="shared" ca="1" si="362"/>
        <v>-3.24067820177899-7.82368926601127i</v>
      </c>
      <c r="AX268" s="223" t="str">
        <f t="shared" ca="1" si="363"/>
        <v>8.3055842244889+1.65208342056526i</v>
      </c>
      <c r="AY268" s="223" t="str">
        <f t="shared" ca="1" si="364"/>
        <v>-5.98799252414983+5.98799252415292i</v>
      </c>
      <c r="AZ268" s="223" t="str">
        <f t="shared" ca="1" si="365"/>
        <v>-1.65208342056151-8.30558422448964i</v>
      </c>
      <c r="BA268" s="223" t="str">
        <f t="shared" ca="1" si="366"/>
        <v>7.82368926601304+3.24067820177473i</v>
      </c>
      <c r="BB268" s="223" t="str">
        <f t="shared" ca="1" si="367"/>
        <v>-7.04113431661699+4.70473553708856i</v>
      </c>
      <c r="BC268" s="223" t="str">
        <f t="shared" ca="1" si="368"/>
        <v>1.18267258458521E-12-8.46830023904358i</v>
      </c>
      <c r="BD268" s="223" t="str">
        <f t="shared" ca="1" si="369"/>
        <v>7.04113431662036+4.70473553708353i</v>
      </c>
      <c r="BE268" s="223" t="str">
        <f t="shared" ca="1" si="370"/>
        <v>-7.82368926601394+3.24067820177255i</v>
      </c>
      <c r="BF268" s="223" t="str">
        <f t="shared" ca="1" si="371"/>
        <v>1.65208342056383-8.30558422448919i</v>
      </c>
      <c r="BG268" s="223" t="str">
        <f t="shared" ca="1" si="372"/>
        <v>5.98799252415394+5.9879925241488i</v>
      </c>
      <c r="BH268" s="223" t="str">
        <f t="shared" ca="1" si="373"/>
        <v>-8.30558422448936+1.65208342056294i</v>
      </c>
      <c r="BI268" s="223" t="str">
        <f t="shared" ca="1" si="374"/>
        <v>3.24067820177339-7.82368926601359i</v>
      </c>
      <c r="BJ268" s="223" t="str">
        <f t="shared" ca="1" si="375"/>
        <v>4.70473553708277+7.04113431662087i</v>
      </c>
      <c r="BK268" s="223" t="str">
        <f t="shared" ca="1" si="376"/>
        <v>-8.46830023904358+2.65577879842367E-13i</v>
      </c>
      <c r="BL268" s="223" t="str">
        <f t="shared" ca="1" si="377"/>
        <v>4.70473553708232-7.04113431662117i</v>
      </c>
      <c r="BM268" s="223" t="str">
        <f t="shared" ca="1" si="378"/>
        <v>3.24067820177389+7.82368926601338i</v>
      </c>
      <c r="BN268" s="223" t="str">
        <f t="shared" ca="1" si="379"/>
        <v>-8.30558422448946-1.65208342056241i</v>
      </c>
      <c r="BO268" s="223" t="str">
        <f t="shared" ca="1" si="380"/>
        <v>5.98799252415374-5.98799252414901i</v>
      </c>
      <c r="BP268" s="223" t="str">
        <f t="shared" ca="1" si="381"/>
        <v>1.65208342056435+8.30558422448908i</v>
      </c>
      <c r="BQ268" s="223" t="str">
        <f t="shared" ca="1" si="382"/>
        <v>-7.82368926601414-3.24067820177206i</v>
      </c>
      <c r="BR268" s="223" t="str">
        <f t="shared" ca="1" si="383"/>
        <v>7.04113431662007-4.70473553708397i</v>
      </c>
      <c r="BS268" s="223" t="str">
        <f t="shared" ca="1" si="384"/>
        <v>1.71382834426994E-12+8.46830023904358i</v>
      </c>
      <c r="BT268" s="223" t="str">
        <f t="shared" ca="1" si="385"/>
        <v>-7.04113431661715-4.70473553708832i</v>
      </c>
      <c r="BU268" s="223" t="str">
        <f t="shared" ca="1" si="386"/>
        <v>7.82368926601283-3.24067820177522i</v>
      </c>
      <c r="BV268" s="223" t="str">
        <f t="shared" ca="1" si="387"/>
        <v>-1.65208342056099+8.30558422448975i</v>
      </c>
      <c r="BW268" s="223" t="str">
        <f t="shared" ca="1" si="388"/>
        <v>-5.98799252415003-5.98799252415272i</v>
      </c>
      <c r="BX268" s="223" t="str">
        <f t="shared" ca="1" si="389"/>
        <v>8.3055842244888-1.65208342056577i</v>
      </c>
      <c r="BY268" s="223" t="str">
        <f t="shared" ca="1" si="390"/>
        <v>-3.24067820177872+7.82368926601138i</v>
      </c>
      <c r="BZ268" s="223" t="str">
        <f t="shared" ca="1" si="391"/>
        <v>-4.70473553708517-7.04113431661926i</v>
      </c>
      <c r="CA268" s="223" t="str">
        <f t="shared" ca="1" si="392"/>
        <v>8.46830023904358-2.92139523993401E-12i</v>
      </c>
      <c r="CB268" s="223" t="str">
        <f t="shared" ca="1" si="393"/>
        <v>-4.70473553708712+7.04113431661796i</v>
      </c>
      <c r="CC268" s="223" t="str">
        <f t="shared" ca="1" si="394"/>
        <v>-3.24067820177678-7.82368926601218i</v>
      </c>
      <c r="CD268" s="223" t="str">
        <f t="shared" ca="1" si="395"/>
        <v>8.30558422448834+1.65208342056807i</v>
      </c>
      <c r="CE268" s="223" t="str">
        <f t="shared" ca="1" si="396"/>
        <v>-5.98799252415152+5.98799252415123i</v>
      </c>
      <c r="CF268" s="223" t="str">
        <f t="shared" ca="1" si="397"/>
        <v>-1.65208342056719-8.30558422448852i</v>
      </c>
      <c r="CG268" s="223" t="str">
        <f t="shared" ca="1" si="398"/>
        <v>7.82368926601203+3.24067820177716i</v>
      </c>
      <c r="CH268" s="223" t="str">
        <f t="shared" ca="1" si="399"/>
        <v>-7.04113431661846+4.70473553708637i</v>
      </c>
      <c r="CI268" s="223" t="str">
        <f t="shared" ca="1" si="400"/>
        <v>3.813595633598E-12-8.46830023904358i</v>
      </c>
      <c r="CJ268" s="223" t="str">
        <f t="shared" ca="1" si="401"/>
        <v>7.04113431661876+4.70473553708591i</v>
      </c>
      <c r="CK268" s="223" t="str">
        <f t="shared" ca="1" si="402"/>
        <v>-7.82368926601163+3.24067820177812i</v>
      </c>
      <c r="CL268" s="223" t="str">
        <f t="shared" ca="1" si="403"/>
        <v>1.65208342056664-8.30558422448862i</v>
      </c>
      <c r="CM268" s="223" t="str">
        <f t="shared" ca="1" si="404"/>
        <v>5.98799252415225+5.9879925241505i</v>
      </c>
      <c r="CN268" s="223" t="str">
        <f t="shared" ca="1" si="405"/>
        <v>-8.30558422448992+1.65208342056012i</v>
      </c>
      <c r="CO268" s="223" t="str">
        <f t="shared" ca="1" si="406"/>
        <v>3.24067820177582-7.82368926601258i</v>
      </c>
      <c r="CP268" s="223" t="str">
        <f t="shared" ca="1" si="407"/>
        <v>4.70473553708757+7.04113431661765i</v>
      </c>
      <c r="CQ268" s="223" t="str">
        <f t="shared" ca="1" si="408"/>
        <v>-8.46830023904358-2.36534516917042E-12i</v>
      </c>
      <c r="CR268" s="223" t="str">
        <f t="shared" ca="1" si="409"/>
        <v>4.70473553708471-7.04113431661957i</v>
      </c>
      <c r="CS268" s="223" t="str">
        <f t="shared" ca="1" si="410"/>
        <v>3.24067820177145+7.82368926601439i</v>
      </c>
      <c r="CT268" s="223" t="str">
        <f t="shared" ca="1" si="411"/>
        <v>-8.30558422448891-1.65208342056523i</v>
      </c>
      <c r="CU268" s="223" t="str">
        <f t="shared" ca="1" si="412"/>
        <v>5.98799252414947-5.98799252415327i</v>
      </c>
      <c r="CV268" s="223" t="str">
        <f t="shared" ca="1" si="413"/>
        <v>1.65208342056154+8.30558422448964i</v>
      </c>
      <c r="CW268" s="223" t="str">
        <f t="shared" ca="1" si="414"/>
        <v>-7.82368926601314-3.24067820177449i</v>
      </c>
      <c r="CX268" s="223" t="str">
        <f t="shared" ca="1" si="415"/>
        <v>7.04113431662166-4.70473553708158i</v>
      </c>
      <c r="CY268" s="223" t="str">
        <f t="shared" ca="1" si="416"/>
        <v>-9.17094704742846E-13+8.46830023904358i</v>
      </c>
      <c r="CZ268" s="223" t="str">
        <f t="shared" ca="1" si="417"/>
        <v>-7.04113431662037-4.7047355370835i</v>
      </c>
      <c r="DA268" s="223" t="str">
        <f t="shared" ca="1" si="418"/>
        <v>7.82368926601384-3.24067820177279i</v>
      </c>
      <c r="DB268" s="223" t="str">
        <f t="shared" ca="1" si="419"/>
        <v>-1.65208342056381+8.30558422448919i</v>
      </c>
      <c r="DC268" s="223" t="str">
        <f t="shared" ca="1" si="420"/>
        <v>-5.9879925241543-5.98799252414845i</v>
      </c>
      <c r="DD268" s="223" t="str">
        <f t="shared" ca="1" si="421"/>
        <v>8.30558422448935-1.65208342056296i</v>
      </c>
      <c r="DE268" s="223" t="str">
        <f t="shared" ca="1" si="422"/>
        <v>-3.24067820177315+7.82368926601369i</v>
      </c>
      <c r="DF268" s="223" t="str">
        <f t="shared" ca="1" si="423"/>
        <v>-4.70473553708278-7.04113431662085i</v>
      </c>
      <c r="DG268" s="223" t="str">
        <f t="shared" ca="1" si="424"/>
        <v>8.46830023904358-5.31155759684734E-13i</v>
      </c>
      <c r="DH268" s="223" t="str">
        <f t="shared" ca="1" si="425"/>
        <v>-4.7047355370823+7.04113431662118i</v>
      </c>
      <c r="DI268" s="223" t="str">
        <f t="shared" ca="1" si="426"/>
        <v>-3.24067820177413-7.82368926601328i</v>
      </c>
      <c r="DJ268" s="223" t="str">
        <f t="shared" ca="1" si="427"/>
        <v>8.30558422448947+1.65208342056238i</v>
      </c>
      <c r="DK268" s="223" t="str">
        <f t="shared" ca="1" si="428"/>
        <v>-5.98799252415355+5.9879925241492i</v>
      </c>
      <c r="DL268" s="223" t="str">
        <f t="shared" ca="1" si="429"/>
        <v>-1.65208342056437-8.30558422448908i</v>
      </c>
      <c r="DM268" s="223" t="str">
        <f t="shared" ca="1" si="430"/>
        <v>7.82368926601425+3.24067820177181i</v>
      </c>
      <c r="DN268" s="223" t="str">
        <f t="shared" ca="1" si="431"/>
        <v>-7.04113431662005+4.70473553708398i</v>
      </c>
      <c r="DO268" s="223" t="str">
        <f t="shared" ca="1" si="432"/>
        <v>-1.97940622411232E-12-8.46830023904358i</v>
      </c>
      <c r="DP268" s="223" t="str">
        <f t="shared" ca="1" si="433"/>
        <v>7.04113431661744+4.7047355370879i</v>
      </c>
      <c r="DQ268" s="223" t="str">
        <f t="shared" ca="1" si="434"/>
        <v>-7.82368926601273+3.24067820177547i</v>
      </c>
      <c r="DR268" s="223" t="str">
        <f t="shared" ca="1" si="435"/>
        <v>1.65208342056097-8.30558422448975i</v>
      </c>
      <c r="DS268" s="223" t="str">
        <f t="shared" ca="1" si="436"/>
        <v>5.98799252415023+5.98799252415253i</v>
      </c>
      <c r="DT268" s="223" t="str">
        <f t="shared" ca="1" si="437"/>
        <v>-8.30558422448879+1.6520834205658i</v>
      </c>
      <c r="DU268" s="223" t="str">
        <f t="shared" ca="1" si="438"/>
        <v>3.24067820177847-7.82368926601149i</v>
      </c>
      <c r="DV268" s="223" t="str">
        <f t="shared" ca="1" si="439"/>
        <v>4.70473553708519+7.04113431661925i</v>
      </c>
      <c r="DW268" s="223" t="str">
        <f t="shared" ca="1" si="440"/>
        <v>-8.46830023904358+3.42765668853989E-12i</v>
      </c>
      <c r="DX268" s="223" t="str">
        <f t="shared" ca="1" si="441"/>
        <v>4.7047355370867-7.04113431661825i</v>
      </c>
      <c r="DY268" s="223" t="str">
        <f t="shared" ca="1" si="442"/>
        <v>3.24067820177681+7.82368926601217i</v>
      </c>
      <c r="DZ268" s="223" t="str">
        <f t="shared" ca="1" si="443"/>
        <v>-8.30558422448844-1.65208342056758i</v>
      </c>
      <c r="EA268" s="223" t="str">
        <f t="shared" ca="1" si="444"/>
        <v>5.9879925241515-5.98799252415124i</v>
      </c>
      <c r="EB268" s="223" t="str">
        <f t="shared" ca="1" si="445"/>
        <v>1.65208342056722+8.30558422448851i</v>
      </c>
      <c r="EC268" s="223" t="str">
        <f t="shared" ca="1" si="446"/>
        <v>-7.82368926601204-3.24067820177714i</v>
      </c>
      <c r="ED268" s="223" t="str">
        <f t="shared" ca="1" si="447"/>
        <v>7.04113431661844-4.7047355370864i</v>
      </c>
      <c r="EE268" s="223" t="str">
        <f t="shared" ca="1" si="448"/>
        <v>-3.78870132251915E-12+8.46830023904358i</v>
      </c>
      <c r="EF268" s="223" t="str">
        <f t="shared" ca="1" si="449"/>
        <v>-7.04113431661904-4.70473553708549i</v>
      </c>
      <c r="EG268" s="223" t="str">
        <f t="shared" ca="1" si="450"/>
        <v>7.82368926601162-3.24067820177814i</v>
      </c>
      <c r="EH268" s="223" t="str">
        <f t="shared" ca="1" si="451"/>
        <v>-1.65208342056615+8.30558422448872i</v>
      </c>
      <c r="EI268" s="223" t="str">
        <f t="shared" ca="1" si="452"/>
        <v>-5.98799252415227-5.98799252415048i</v>
      </c>
      <c r="EJ268" s="223" t="str">
        <f t="shared" ca="1" si="453"/>
        <v>8.30558422448991-1.65208342056014i</v>
      </c>
      <c r="EK268" s="223" t="str">
        <f t="shared" ca="1" si="454"/>
        <v>-3.2406782017758+7.82368926601259i</v>
      </c>
      <c r="EL268" s="223" t="str">
        <f t="shared" ca="1" si="455"/>
        <v>-4.704735537088-7.04113431661737i</v>
      </c>
      <c r="EM268" s="223" t="str">
        <f t="shared" ca="1" si="456"/>
        <v>8.46830023904358+1.85908372056454E-12i</v>
      </c>
      <c r="EN268" s="223"/>
      <c r="EO268" s="223"/>
      <c r="EP268" s="223"/>
    </row>
    <row r="269" spans="1:146">
      <c r="A269" s="249">
        <f t="shared" si="323"/>
        <v>3.3007812500000025E-3</v>
      </c>
      <c r="B269" s="248">
        <v>169</v>
      </c>
      <c r="C269" s="247">
        <f t="shared" si="324"/>
        <v>33800</v>
      </c>
      <c r="N269" s="246">
        <f t="shared" ca="1" si="327"/>
        <v>24.466845398992547</v>
      </c>
      <c r="O269" s="223">
        <f t="shared" ca="1" si="328"/>
        <v>8.4668453989925467</v>
      </c>
      <c r="P269" s="223" t="str">
        <f t="shared" ca="1" si="329"/>
        <v>-4.52974213641306+7.15324452175691i</v>
      </c>
      <c r="Q269" s="223" t="str">
        <f t="shared" ca="1" si="330"/>
        <v>-3.62004287562603-7.65393758722075i</v>
      </c>
      <c r="R269" s="223" t="str">
        <f t="shared" ca="1" si="331"/>
        <v>8.40317078111133+1.03643226209824i</v>
      </c>
      <c r="S269" s="223" t="str">
        <f t="shared" ca="1" si="332"/>
        <v>-5.37130985917271+6.54496000042745i</v>
      </c>
      <c r="T269" s="223" t="str">
        <f t="shared" ca="1" si="333"/>
        <v>-2.65589480044458-8.03950830706783i</v>
      </c>
      <c r="U269" s="223" t="str">
        <f t="shared" ca="1" si="334"/>
        <v>8.21310465298911+2.0572756182607i</v>
      </c>
      <c r="V269" s="223" t="str">
        <f t="shared" ca="1" si="335"/>
        <v>-6.1320880820215+5.83823318862575i</v>
      </c>
      <c r="W269" s="223" t="str">
        <f t="shared" ca="1" si="336"/>
        <v>-1.65179959535029-8.30415733878169i</v>
      </c>
      <c r="X269" s="223" t="str">
        <f t="shared" ca="1" si="337"/>
        <v>7.89950578610721+3.04717563420622i</v>
      </c>
      <c r="Y269" s="223" t="str">
        <f t="shared" ca="1" si="338"/>
        <v>-6.80063399235325+5.04369391542456i</v>
      </c>
      <c r="Z269" s="223" t="str">
        <f t="shared" ca="1" si="339"/>
        <v>-0.622859786842624-8.44390411458915i</v>
      </c>
      <c r="AA269" s="223" t="str">
        <f t="shared" ca="1" si="340"/>
        <v>7.4670909993216+3.99124329229522i</v>
      </c>
      <c r="AB269" s="223" t="str">
        <f t="shared" ca="1" si="341"/>
        <v>-7.36689203739189+4.1732927910528i</v>
      </c>
      <c r="AC269" s="223" t="str">
        <f t="shared" ca="1" si="342"/>
        <v>0.415448412618652-8.45664671290541i</v>
      </c>
      <c r="AD269" s="223" t="str">
        <f t="shared" ca="1" si="343"/>
        <v>6.92236421351862+4.87527893620848i</v>
      </c>
      <c r="AE269" s="223" t="str">
        <f t="shared" ca="1" si="344"/>
        <v>-7.82234516906652+3.24012145859115i</v>
      </c>
      <c r="AF269" s="223" t="str">
        <f t="shared" ca="1" si="345"/>
        <v>1.44750788125292-8.34219347319109i</v>
      </c>
      <c r="AG269" s="223" t="str">
        <f t="shared" ca="1" si="346"/>
        <v>6.27351862658985+5.68598584699887i</v>
      </c>
      <c r="AH269" s="223" t="str">
        <f t="shared" ca="1" si="347"/>
        <v>-8.16014294833926+2.25821568347896i</v>
      </c>
      <c r="AI269" s="223" t="str">
        <f t="shared" ca="1" si="348"/>
        <v>2.45779548400978-8.1022658787047i</v>
      </c>
      <c r="AJ269" s="223" t="str">
        <f t="shared" ca="1" si="349"/>
        <v>5.53031348011037+6.41117023811962i</v>
      </c>
      <c r="AK269" s="223" t="str">
        <f t="shared" ca="1" si="350"/>
        <v>-8.37520458218684+1.24234424253415i</v>
      </c>
      <c r="AL269" s="223" t="str">
        <f t="shared" ca="1" si="351"/>
        <v>3.43111555496487-7.74047266379252i</v>
      </c>
      <c r="AM269" s="223" t="str">
        <f t="shared" ca="1" si="352"/>
        <v>4.70392727125938+7.03992466132583i</v>
      </c>
      <c r="AN269" s="223" t="str">
        <f t="shared" ca="1" si="353"/>
        <v>-8.46429534345632+0.207786787801855i</v>
      </c>
      <c r="AO269" s="223" t="str">
        <f t="shared" ca="1" si="354"/>
        <v>4.35282845428266-7.26225553516457i</v>
      </c>
      <c r="AP269" s="223" t="str">
        <f t="shared" ca="1" si="355"/>
        <v>3.80678961782183+7.56279206484517i</v>
      </c>
      <c r="AQ269" s="223" t="str">
        <f t="shared" ca="1" si="356"/>
        <v>-8.42607522417242-0.829895973618968i</v>
      </c>
      <c r="AR269" s="223" t="str">
        <f t="shared" ca="1" si="357"/>
        <v>-8.42607522417242-0.829895973618968i</v>
      </c>
      <c r="AS269" s="223" t="str">
        <f t="shared" ca="1" si="358"/>
        <v>2.85239430515945+7.97190803624423i</v>
      </c>
      <c r="AT269" s="223" t="str">
        <f t="shared" ca="1" si="359"/>
        <v>-8.26111909050395-1.85509632713572i</v>
      </c>
      <c r="AU269" s="223" t="str">
        <f t="shared" ca="1" si="360"/>
        <v>5.98696379688439-5.98696379688711i</v>
      </c>
      <c r="AV269" s="223" t="str">
        <f t="shared" ca="1" si="361"/>
        <v>1.85509632713946+8.26111909050311i</v>
      </c>
      <c r="AW269" s="223" t="str">
        <f t="shared" ca="1" si="362"/>
        <v>-7.97190803624268-2.85239430516377i</v>
      </c>
      <c r="AX269" s="223" t="str">
        <f t="shared" ca="1" si="363"/>
        <v>6.67480732356306-5.20907076202178i</v>
      </c>
      <c r="AY269" s="223" t="str">
        <f t="shared" ca="1" si="364"/>
        <v>0.829895973623027+8.42607522417202i</v>
      </c>
      <c r="AZ269" s="223" t="str">
        <f t="shared" ca="1" si="365"/>
        <v>-7.56279206484701-3.80678961781819i</v>
      </c>
      <c r="BA269" s="223" t="str">
        <f t="shared" ca="1" si="366"/>
        <v>7.2622555351668-4.35282845427894i</v>
      </c>
      <c r="BB269" s="223" t="str">
        <f t="shared" ca="1" si="367"/>
        <v>-0.207786787806318+8.46429534345621i</v>
      </c>
      <c r="BC269" s="223" t="str">
        <f t="shared" ca="1" si="368"/>
        <v>-7.03992466132615-4.7039272712589i</v>
      </c>
      <c r="BD269" s="223" t="str">
        <f t="shared" ca="1" si="369"/>
        <v>7.74047266379161-3.43111555496694i</v>
      </c>
      <c r="BE269" s="223" t="str">
        <f t="shared" ca="1" si="370"/>
        <v>-1.24234424253023+8.37520458218743i</v>
      </c>
      <c r="BF269" s="223" t="str">
        <f t="shared" ca="1" si="371"/>
        <v>-6.41117023811835-5.53031348011185i</v>
      </c>
      <c r="BG269" s="223" t="str">
        <f t="shared" ca="1" si="372"/>
        <v>8.10226587870477-2.45779548400954i</v>
      </c>
      <c r="BH269" s="223" t="str">
        <f t="shared" ca="1" si="373"/>
        <v>-2.25821568347758+8.16014294833964i</v>
      </c>
      <c r="BI269" s="223" t="str">
        <f t="shared" ca="1" si="374"/>
        <v>-5.68598584700118-6.27351862658776i</v>
      </c>
      <c r="BJ269" s="223" t="str">
        <f t="shared" ca="1" si="375"/>
        <v>8.34219347319158-1.44750788125006i</v>
      </c>
      <c r="BK269" s="223" t="str">
        <f t="shared" ca="1" si="376"/>
        <v>-3.24012145859227+7.82234516906607i</v>
      </c>
      <c r="BL269" s="223" t="str">
        <f t="shared" ca="1" si="377"/>
        <v>-4.87527893620886-6.92236421351835i</v>
      </c>
      <c r="BM269" s="223" t="str">
        <f t="shared" ca="1" si="378"/>
        <v>8.45664671290529-0.415448412621043i</v>
      </c>
      <c r="BN269" s="223" t="str">
        <f t="shared" ca="1" si="379"/>
        <v>-4.17329279105584+7.36689203739016i</v>
      </c>
      <c r="BO269" s="223" t="str">
        <f t="shared" ca="1" si="380"/>
        <v>-3.99124329229357-7.46709099932248i</v>
      </c>
      <c r="BP269" s="223" t="str">
        <f t="shared" ca="1" si="381"/>
        <v>8.44390411458914+0.622859786842816i</v>
      </c>
      <c r="BQ269" s="223" t="str">
        <f t="shared" ca="1" si="382"/>
        <v>-5.04369391542337+6.80063399235414i</v>
      </c>
      <c r="BR269" s="223" t="str">
        <f t="shared" ca="1" si="383"/>
        <v>-3.04717563420997-7.89950578610576i</v>
      </c>
      <c r="BS269" s="223" t="str">
        <f t="shared" ca="1" si="384"/>
        <v>8.30415733878115+1.65179959535301i</v>
      </c>
      <c r="BT269" s="223" t="str">
        <f t="shared" ca="1" si="385"/>
        <v>-5.83823318862654+6.13208808202075i</v>
      </c>
      <c r="BU269" s="223" t="str">
        <f t="shared" ca="1" si="386"/>
        <v>-2.05727561826124-8.21310465298897i</v>
      </c>
      <c r="BV269" s="223" t="str">
        <f t="shared" ca="1" si="387"/>
        <v>8.0395083070688+2.65589480044165i</v>
      </c>
      <c r="BW269" s="223" t="str">
        <f t="shared" ca="1" si="388"/>
        <v>-6.54496000042979+5.37130985916987i</v>
      </c>
      <c r="BX269" s="223" t="str">
        <f t="shared" ca="1" si="389"/>
        <v>-1.03643226209624-8.40317078111157i</v>
      </c>
      <c r="BY269" s="223" t="str">
        <f t="shared" ca="1" si="390"/>
        <v>7.65393758722078+3.62004287562595i</v>
      </c>
      <c r="BZ269" s="223" t="str">
        <f t="shared" ca="1" si="391"/>
        <v>-7.15324452175589+4.52974213641468i</v>
      </c>
      <c r="CA269" s="223" t="str">
        <f t="shared" ca="1" si="392"/>
        <v>-3.83782315460079E-12-8.46684539899255i</v>
      </c>
      <c r="CB269" s="223" t="str">
        <f t="shared" ca="1" si="393"/>
        <v>7.15324452175562+4.5297421364151i</v>
      </c>
      <c r="CC269" s="223" t="str">
        <f t="shared" ca="1" si="394"/>
        <v>-7.65393758722099+3.6200428756255i</v>
      </c>
      <c r="CD269" s="223" t="str">
        <f t="shared" ca="1" si="395"/>
        <v>1.03643226209675-8.40317078111151i</v>
      </c>
      <c r="CE269" s="223" t="str">
        <f t="shared" ca="1" si="396"/>
        <v>6.54496000042947+5.37130985917026i</v>
      </c>
      <c r="CF269" s="223" t="str">
        <f t="shared" ca="1" si="397"/>
        <v>-8.03950830706904+2.65589480044094i</v>
      </c>
      <c r="CG269" s="223" t="str">
        <f t="shared" ca="1" si="398"/>
        <v>2.05727561826197-8.21310465298879i</v>
      </c>
      <c r="CH269" s="223" t="str">
        <f t="shared" ca="1" si="399"/>
        <v>5.83823318862635+6.13208808202093i</v>
      </c>
      <c r="CI269" s="223" t="str">
        <f t="shared" ca="1" si="400"/>
        <v>-8.3041573387812+1.65179959535275i</v>
      </c>
      <c r="CJ269" s="223" t="str">
        <f t="shared" ca="1" si="401"/>
        <v>3.04717563421044-7.89950578610557i</v>
      </c>
      <c r="CK269" s="223" t="str">
        <f t="shared" ca="1" si="402"/>
        <v>5.04369391542296+6.80063399235444i</v>
      </c>
      <c r="CL269" s="223" t="str">
        <f t="shared" ca="1" si="403"/>
        <v>-8.44390411458918+0.622859786842312i</v>
      </c>
      <c r="CM269" s="223" t="str">
        <f t="shared" ca="1" si="404"/>
        <v>3.99124329229401-7.46709099932225i</v>
      </c>
      <c r="CN269" s="223" t="str">
        <f t="shared" ca="1" si="405"/>
        <v>4.1732927910554+7.36689203739042i</v>
      </c>
      <c r="CO269" s="223" t="str">
        <f t="shared" ca="1" si="406"/>
        <v>-8.45664671290528-0.415448412621309i</v>
      </c>
      <c r="CP269" s="223" t="str">
        <f t="shared" ca="1" si="407"/>
        <v>4.87527893620927-6.92236421351806i</v>
      </c>
      <c r="CQ269" s="223" t="str">
        <f t="shared" ca="1" si="408"/>
        <v>3.2401214585918+7.82234516906625i</v>
      </c>
      <c r="CR269" s="223" t="str">
        <f t="shared" ca="1" si="409"/>
        <v>-8.34219347319149-1.44750788125055i</v>
      </c>
      <c r="CS269" s="223" t="str">
        <f t="shared" ca="1" si="410"/>
        <v>5.68598584700173-6.27351862658726i</v>
      </c>
      <c r="CT269" s="223" t="str">
        <f t="shared" ca="1" si="411"/>
        <v>2.25821568347686+8.16014294833984i</v>
      </c>
      <c r="CU269" s="223" t="str">
        <f t="shared" ca="1" si="412"/>
        <v>-8.10226587870455-2.45779548401026i</v>
      </c>
      <c r="CV269" s="223" t="str">
        <f t="shared" ca="1" si="413"/>
        <v>6.41117023811852-5.53031348011164i</v>
      </c>
      <c r="CW269" s="223" t="str">
        <f t="shared" ca="1" si="414"/>
        <v>1.2423442425383+8.37520458218623i</v>
      </c>
      <c r="CX269" s="223" t="str">
        <f t="shared" ca="1" si="415"/>
        <v>-7.7404726637914-3.43111555496741i</v>
      </c>
      <c r="CY269" s="223" t="str">
        <f t="shared" ca="1" si="416"/>
        <v>7.03992466132644-4.70392727125847i</v>
      </c>
      <c r="CZ269" s="223" t="str">
        <f t="shared" ca="1" si="417"/>
        <v>0.207786787805812+8.46429534345621i</v>
      </c>
      <c r="DA269" s="223" t="str">
        <f t="shared" ca="1" si="418"/>
        <v>-7.26225553516654-4.35282845427937i</v>
      </c>
      <c r="DB269" s="223" t="str">
        <f t="shared" ca="1" si="419"/>
        <v>7.56279206484713-3.80678961781796i</v>
      </c>
      <c r="DC269" s="223" t="str">
        <f t="shared" ca="1" si="420"/>
        <v>-0.829895973623291+8.42607522417199i</v>
      </c>
      <c r="DD269" s="223" t="str">
        <f t="shared" ca="1" si="421"/>
        <v>-6.67480732356275-5.20907076202219i</v>
      </c>
      <c r="DE269" s="223" t="str">
        <f t="shared" ca="1" si="422"/>
        <v>7.97190803624285-2.85239430516328i</v>
      </c>
      <c r="DF269" s="223" t="str">
        <f t="shared" ca="1" si="423"/>
        <v>-1.85509632714019+8.26111909050295i</v>
      </c>
      <c r="DG269" s="223" t="str">
        <f t="shared" ca="1" si="424"/>
        <v>-5.98696379688386-5.98696379688763i</v>
      </c>
      <c r="DH269" s="223" t="str">
        <f t="shared" ca="1" si="425"/>
        <v>8.26111909050412-1.85509632713499i</v>
      </c>
      <c r="DI269" s="223" t="str">
        <f t="shared" ca="1" si="426"/>
        <v>-2.85239430516015+7.97190803624397i</v>
      </c>
      <c r="DJ269" s="223" t="str">
        <f t="shared" ca="1" si="427"/>
        <v>-5.20907076202519-6.67480732356041i</v>
      </c>
      <c r="DK269" s="223" t="str">
        <f t="shared" ca="1" si="428"/>
        <v>8.42607522417247-0.829895973618464i</v>
      </c>
      <c r="DL269" s="223" t="str">
        <f t="shared" ca="1" si="429"/>
        <v>-3.80678961782228+7.56279206484494i</v>
      </c>
      <c r="DM269" s="223" t="str">
        <f t="shared" ca="1" si="430"/>
        <v>-4.35282845428223-7.26225553516483i</v>
      </c>
      <c r="DN269" s="223" t="str">
        <f t="shared" ca="1" si="431"/>
        <v>8.4642953434563+0.207786787802482i</v>
      </c>
      <c r="DO269" s="223" t="str">
        <f t="shared" ca="1" si="432"/>
        <v>-4.7039272712557+7.03992466132828i</v>
      </c>
      <c r="DP269" s="223" t="str">
        <f t="shared" ca="1" si="433"/>
        <v>-3.43111555496297-7.74047266379337i</v>
      </c>
      <c r="DQ269" s="223" t="str">
        <f t="shared" ca="1" si="434"/>
        <v>8.37520458218679+1.24234424253453i</v>
      </c>
      <c r="DR269" s="223" t="str">
        <f t="shared" ca="1" si="435"/>
        <v>-5.53031348010876+6.41117023812101i</v>
      </c>
      <c r="DS269" s="223" t="str">
        <f t="shared" ca="1" si="436"/>
        <v>-2.45779548401344-8.10226587870359i</v>
      </c>
      <c r="DT269" s="223" t="str">
        <f t="shared" ca="1" si="437"/>
        <v>8.16014294833841+2.258215683482i</v>
      </c>
      <c r="DU269" s="223" t="str">
        <f t="shared" ca="1" si="438"/>
        <v>-6.27351862659084+5.68598584699778i</v>
      </c>
      <c r="DV269" s="223" t="str">
        <f t="shared" ca="1" si="439"/>
        <v>-1.44750788125384-8.34219347319093i</v>
      </c>
      <c r="DW269" s="223" t="str">
        <f t="shared" ca="1" si="440"/>
        <v>7.82234516906772+3.24012145858828i</v>
      </c>
      <c r="DX269" s="223" t="str">
        <f t="shared" ca="1" si="441"/>
        <v>-6.92236421352085+4.8752789362053i</v>
      </c>
      <c r="DY269" s="223" t="str">
        <f t="shared" ca="1" si="442"/>
        <v>-0.415448412616464-8.45664671290552i</v>
      </c>
      <c r="DZ269" s="223" t="str">
        <f t="shared" ca="1" si="443"/>
        <v>7.36689203739206+4.17329279105251i</v>
      </c>
      <c r="EA269" s="223" t="str">
        <f t="shared" ca="1" si="444"/>
        <v>-7.46709099932068+3.99124329229695i</v>
      </c>
      <c r="EB269" s="223" t="str">
        <f t="shared" ca="1" si="445"/>
        <v>0.622859786838989-8.44390411458942i</v>
      </c>
      <c r="EC269" s="223" t="str">
        <f t="shared" ca="1" si="446"/>
        <v>6.80063399235155+5.04369391542686i</v>
      </c>
      <c r="ED269" s="223" t="str">
        <f t="shared" ca="1" si="447"/>
        <v>-7.89950578610732+3.04717563420592i</v>
      </c>
      <c r="EE269" s="223" t="str">
        <f t="shared" ca="1" si="448"/>
        <v>1.65179959534902-8.30415733878195i</v>
      </c>
      <c r="EF269" s="223" t="str">
        <f t="shared" ca="1" si="449"/>
        <v>6.13208808202356+5.83823318862358i</v>
      </c>
      <c r="EG269" s="223" t="str">
        <f t="shared" ca="1" si="450"/>
        <v>-8.21310465299009+2.05727561825679i</v>
      </c>
      <c r="EH269" s="223" t="str">
        <f t="shared" ca="1" si="451"/>
        <v>2.655894800446-8.03950830706736i</v>
      </c>
      <c r="EI269" s="223" t="str">
        <f t="shared" ca="1" si="452"/>
        <v>5.37130985917283+6.54496000042735i</v>
      </c>
      <c r="EJ269" s="223" t="str">
        <f t="shared" ca="1" si="453"/>
        <v>-8.40317078111105+1.03643226210053i</v>
      </c>
      <c r="EK269" s="223" t="str">
        <f t="shared" ca="1" si="454"/>
        <v>3.62004287562249-7.65393758722242i</v>
      </c>
      <c r="EL269" s="223" t="str">
        <f t="shared" ca="1" si="455"/>
        <v>4.52974213641101+7.15324452175821i</v>
      </c>
      <c r="EM269" s="223" t="str">
        <f t="shared" ca="1" si="456"/>
        <v>-8.46684539899255-2.49047219126378E-14i</v>
      </c>
      <c r="EN269" s="223"/>
      <c r="EO269" s="223"/>
      <c r="EP269" s="223"/>
    </row>
    <row r="270" spans="1:146">
      <c r="A270" s="249">
        <f t="shared" si="323"/>
        <v>3.3203125000000025E-3</v>
      </c>
      <c r="B270" s="248">
        <v>170</v>
      </c>
      <c r="C270" s="247">
        <f t="shared" si="324"/>
        <v>34000</v>
      </c>
      <c r="N270" s="246">
        <f t="shared" ca="1" si="327"/>
        <v>24.465249705710011</v>
      </c>
      <c r="O270" s="223">
        <f t="shared" ca="1" si="328"/>
        <v>8.4652497057100113</v>
      </c>
      <c r="P270" s="223" t="str">
        <f t="shared" ca="1" si="329"/>
        <v>-4.35200810398642+7.26088686338384i</v>
      </c>
      <c r="Q270" s="223" t="str">
        <f t="shared" ca="1" si="330"/>
        <v>-3.99049108768895-7.46568372348431i</v>
      </c>
      <c r="R270" s="223" t="str">
        <f t="shared" ca="1" si="331"/>
        <v>8.45505294170532+0.415370115660323i</v>
      </c>
      <c r="S270" s="223" t="str">
        <f t="shared" ca="1" si="332"/>
        <v>-4.70304075157026+7.03859789085105i</v>
      </c>
      <c r="T270" s="223" t="str">
        <f t="shared" ca="1" si="333"/>
        <v>-3.61936062883536-7.6524950975783i</v>
      </c>
      <c r="U270" s="223" t="str">
        <f t="shared" ca="1" si="334"/>
        <v>8.42448721458894+0.829739568329056i</v>
      </c>
      <c r="V270" s="223" t="str">
        <f t="shared" ca="1" si="335"/>
        <v>-5.04274336204629+6.79935231949054i</v>
      </c>
      <c r="W270" s="223" t="str">
        <f t="shared" ca="1" si="336"/>
        <v>-3.23951081320906-7.82087094070251i</v>
      </c>
      <c r="X270" s="223" t="str">
        <f t="shared" ca="1" si="337"/>
        <v>8.37362615987463+1.2421101057019i</v>
      </c>
      <c r="Y270" s="223" t="str">
        <f t="shared" ca="1" si="338"/>
        <v>-5.37029756207097+6.54372651283945i</v>
      </c>
      <c r="Z270" s="223" t="str">
        <f t="shared" ca="1" si="339"/>
        <v>-2.8518567322853-7.97040562070353i</v>
      </c>
      <c r="AA270" s="223" t="str">
        <f t="shared" ca="1" si="340"/>
        <v>8.30259230629811+1.65148829103414i</v>
      </c>
      <c r="AB270" s="223" t="str">
        <f t="shared" ca="1" si="341"/>
        <v>-5.68491424488549+6.27233629585671i</v>
      </c>
      <c r="AC270" s="223" t="str">
        <f t="shared" ca="1" si="342"/>
        <v>-2.45733227870031-8.10073889543916i</v>
      </c>
      <c r="AD270" s="223" t="str">
        <f t="shared" ca="1" si="343"/>
        <v>8.2115567806347+2.05688789641918i</v>
      </c>
      <c r="AE270" s="223" t="str">
        <f t="shared" ca="1" si="344"/>
        <v>-5.98583547134499+5.98583547134496i</v>
      </c>
      <c r="AF270" s="223" t="str">
        <f t="shared" ca="1" si="345"/>
        <v>-2.05688789641909-8.21155678063472i</v>
      </c>
      <c r="AG270" s="223" t="str">
        <f t="shared" ca="1" si="346"/>
        <v>8.10073889543914+2.45733227870039i</v>
      </c>
      <c r="AH270" s="223" t="str">
        <f t="shared" ca="1" si="347"/>
        <v>-6.27233629585677+5.68491424488542i</v>
      </c>
      <c r="AI270" s="223" t="str">
        <f t="shared" ca="1" si="348"/>
        <v>-1.65148829103406-8.30259230629813i</v>
      </c>
      <c r="AJ270" s="223" t="str">
        <f t="shared" ca="1" si="349"/>
        <v>7.9704056207035+2.85185673228538i</v>
      </c>
      <c r="AK270" s="223" t="str">
        <f t="shared" ca="1" si="350"/>
        <v>-6.54372651283951+5.3702975620709i</v>
      </c>
      <c r="AL270" s="223" t="str">
        <f t="shared" ca="1" si="351"/>
        <v>-1.24211010570182-8.37362615987464i</v>
      </c>
      <c r="AM270" s="223" t="str">
        <f t="shared" ca="1" si="352"/>
        <v>7.82087094070377+3.23951081320603i</v>
      </c>
      <c r="AN270" s="223" t="str">
        <f t="shared" ca="1" si="353"/>
        <v>-6.79935231948861+5.0427433620489i</v>
      </c>
      <c r="AO270" s="223" t="str">
        <f t="shared" ca="1" si="354"/>
        <v>-0.829739568333127-8.42448721458854i</v>
      </c>
      <c r="AP270" s="223" t="str">
        <f t="shared" ca="1" si="355"/>
        <v>7.65249509757645+3.61936062883927i</v>
      </c>
      <c r="AQ270" s="223" t="str">
        <f t="shared" ca="1" si="356"/>
        <v>-7.03859789085299+4.70304075156736i</v>
      </c>
      <c r="AR270" s="223" t="str">
        <f t="shared" ca="1" si="357"/>
        <v>-7.03859789085299+4.70304075156736i</v>
      </c>
      <c r="AS270" s="223" t="str">
        <f t="shared" ca="1" si="358"/>
        <v>7.46568372348301+3.99049108769138i</v>
      </c>
      <c r="AT270" s="223" t="str">
        <f t="shared" ca="1" si="359"/>
        <v>-7.26088686338504+4.35200810398441i</v>
      </c>
      <c r="AU270" s="223" t="str">
        <f t="shared" ca="1" si="360"/>
        <v>1.71321831481735E-12-8.46524970571001i</v>
      </c>
      <c r="AV270" s="223" t="str">
        <f t="shared" ca="1" si="361"/>
        <v>7.26088686338316+4.35200810398755i</v>
      </c>
      <c r="AW270" s="223" t="str">
        <f t="shared" ca="1" si="362"/>
        <v>-7.46568372348469+3.99049108768825i</v>
      </c>
      <c r="AX270" s="223" t="str">
        <f t="shared" ca="1" si="363"/>
        <v>0.415370115660488-8.45505294170531i</v>
      </c>
      <c r="AY270" s="223" t="str">
        <f t="shared" ca="1" si="364"/>
        <v>7.03859789085102+4.70304075157031i</v>
      </c>
      <c r="AZ270" s="223" t="str">
        <f t="shared" ca="1" si="365"/>
        <v>-7.65249509757802+3.61936062883596i</v>
      </c>
      <c r="BA270" s="223" t="str">
        <f t="shared" ca="1" si="366"/>
        <v>0.829739568328276-8.42448721458902i</v>
      </c>
      <c r="BB270" s="223" t="str">
        <f t="shared" ca="1" si="367"/>
        <v>6.79935231949144+5.04274336204508i</v>
      </c>
      <c r="BC270" s="223" t="str">
        <f t="shared" ca="1" si="368"/>
        <v>-7.82087094070191+3.23951081321053i</v>
      </c>
      <c r="BD270" s="223" t="str">
        <f t="shared" ca="1" si="369"/>
        <v>1.24211010569962-8.37362615987496i</v>
      </c>
      <c r="BE270" s="223" t="str">
        <f t="shared" ca="1" si="370"/>
        <v>6.54372651284153+5.37029756206844i</v>
      </c>
      <c r="BF270" s="223" t="str">
        <f t="shared" ca="1" si="371"/>
        <v>-7.97040562070247+2.85185673228827i</v>
      </c>
      <c r="BG270" s="223" t="str">
        <f t="shared" ca="1" si="372"/>
        <v>1.65148829103011-8.30259230629892i</v>
      </c>
      <c r="BH270" s="223" t="str">
        <f t="shared" ca="1" si="373"/>
        <v>6.27233629585374+5.68491424488877i</v>
      </c>
      <c r="BI270" s="223" t="str">
        <f t="shared" ca="1" si="374"/>
        <v>-8.10073889544017+2.457332278697i</v>
      </c>
      <c r="BJ270" s="223" t="str">
        <f t="shared" ca="1" si="375"/>
        <v>2.05688789642265-8.21155678063383i</v>
      </c>
      <c r="BK270" s="223" t="str">
        <f t="shared" ca="1" si="376"/>
        <v>5.98583547134307+5.98583547134687i</v>
      </c>
      <c r="BL270" s="223" t="str">
        <f t="shared" ca="1" si="377"/>
        <v>-8.21155678063519+2.05688789641719i</v>
      </c>
      <c r="BM270" s="223" t="str">
        <f t="shared" ca="1" si="378"/>
        <v>2.45733227870214-8.10073889543861i</v>
      </c>
      <c r="BN270" s="223" t="str">
        <f t="shared" ca="1" si="379"/>
        <v>5.68491424488478+6.27233629585736i</v>
      </c>
      <c r="BO270" s="223" t="str">
        <f t="shared" ca="1" si="380"/>
        <v>-8.30259230629832+1.65148829103309i</v>
      </c>
      <c r="BP270" s="223" t="str">
        <f t="shared" ca="1" si="381"/>
        <v>2.85185673228541-7.97040562070349i</v>
      </c>
      <c r="BQ270" s="223" t="str">
        <f t="shared" ca="1" si="382"/>
        <v>5.37029756207079+6.5437265128396i</v>
      </c>
      <c r="BR270" s="223" t="str">
        <f t="shared" ca="1" si="383"/>
        <v>-8.37362615987452+1.24211010570262i</v>
      </c>
      <c r="BS270" s="223" t="str">
        <f t="shared" ca="1" si="384"/>
        <v>3.23951081320772-7.82087094070306i</v>
      </c>
      <c r="BT270" s="223" t="str">
        <f t="shared" ca="1" si="385"/>
        <v>5.04274336204753+6.79935231948963i</v>
      </c>
      <c r="BU270" s="223" t="str">
        <f t="shared" ca="1" si="386"/>
        <v>-8.42448721458872+0.829739568331303i</v>
      </c>
      <c r="BV270" s="223" t="str">
        <f t="shared" ca="1" si="387"/>
        <v>3.61936062883321-7.65249509757932i</v>
      </c>
      <c r="BW270" s="223" t="str">
        <f t="shared" ca="1" si="388"/>
        <v>4.70304075157283+7.03859789084933i</v>
      </c>
      <c r="BX270" s="223" t="str">
        <f t="shared" ca="1" si="389"/>
        <v>-8.45505294170516+0.415370115663524i</v>
      </c>
      <c r="BY270" s="223" t="str">
        <f t="shared" ca="1" si="390"/>
        <v>3.99049108768535-7.46568372348623i</v>
      </c>
      <c r="BZ270" s="223" t="str">
        <f t="shared" ca="1" si="391"/>
        <v>4.35200810398294+7.26088686338593i</v>
      </c>
      <c r="CA270" s="223" t="str">
        <f t="shared" ca="1" si="392"/>
        <v>-8.46524970571001-3.42643662963472E-12i</v>
      </c>
      <c r="CB270" s="223" t="str">
        <f t="shared" ca="1" si="393"/>
        <v>4.35200810398923-7.26088686338215i</v>
      </c>
      <c r="CC270" s="223" t="str">
        <f t="shared" ca="1" si="394"/>
        <v>3.99049108768653+7.4656837234856i</v>
      </c>
      <c r="CD270" s="223" t="str">
        <f t="shared" ca="1" si="395"/>
        <v>-8.45505294170523-0.415370115662198i</v>
      </c>
      <c r="CE270" s="223" t="str">
        <f t="shared" ca="1" si="396"/>
        <v>4.70304075157173-7.03859789085007i</v>
      </c>
      <c r="CF270" s="223" t="str">
        <f t="shared" ca="1" si="397"/>
        <v>3.61936062883419+7.65249509757885i</v>
      </c>
      <c r="CG270" s="223" t="str">
        <f t="shared" ca="1" si="398"/>
        <v>-8.42448721458883-0.829739568330221i</v>
      </c>
      <c r="CH270" s="223" t="str">
        <f t="shared" ca="1" si="399"/>
        <v>5.04274336204646-6.79935231949043i</v>
      </c>
      <c r="CI270" s="223" t="str">
        <f t="shared" ca="1" si="400"/>
        <v>3.23951081320895+7.82087094070256i</v>
      </c>
      <c r="CJ270" s="223" t="str">
        <f t="shared" ca="1" si="401"/>
        <v>-8.37362615987475-1.24211010570107i</v>
      </c>
      <c r="CK270" s="223" t="str">
        <f t="shared" ca="1" si="402"/>
        <v>5.37029756206995-6.5437265128403i</v>
      </c>
      <c r="CL270" s="223" t="str">
        <f t="shared" ca="1" si="403"/>
        <v>2.85185673228666+7.97040562070304i</v>
      </c>
      <c r="CM270" s="223" t="str">
        <f t="shared" ca="1" si="404"/>
        <v>-8.30259230629858-1.65148829103178i</v>
      </c>
      <c r="CN270" s="223" t="str">
        <f t="shared" ca="1" si="405"/>
        <v>5.68491424488361-6.27233629585841i</v>
      </c>
      <c r="CO270" s="223" t="str">
        <f t="shared" ca="1" si="406"/>
        <v>2.45733227870319+8.10073889543829i</v>
      </c>
      <c r="CP270" s="223" t="str">
        <f t="shared" ca="1" si="407"/>
        <v>-8.21155678063546-2.05688789641614i</v>
      </c>
      <c r="CQ270" s="223" t="str">
        <f t="shared" ca="1" si="408"/>
        <v>5.98583547134826-5.98583547134169i</v>
      </c>
      <c r="CR270" s="223" t="str">
        <f t="shared" ca="1" si="409"/>
        <v>2.05688789641553+8.21155678063561i</v>
      </c>
      <c r="CS270" s="223" t="str">
        <f t="shared" ca="1" si="410"/>
        <v>-8.10073889543811-2.45733227870379i</v>
      </c>
      <c r="CT270" s="223" t="str">
        <f t="shared" ca="1" si="411"/>
        <v>6.27233629585851-5.68491424488351i</v>
      </c>
      <c r="CU270" s="223" t="str">
        <f t="shared" ca="1" si="412"/>
        <v>1.65148829103117+8.3025923062987i</v>
      </c>
      <c r="CV270" s="223" t="str">
        <f t="shared" ca="1" si="413"/>
        <v>-7.97040562070283-2.85185673228724i</v>
      </c>
      <c r="CW270" s="223" t="str">
        <f t="shared" ca="1" si="414"/>
        <v>6.5437265128407-5.37029756206946i</v>
      </c>
      <c r="CX270" s="223" t="str">
        <f t="shared" ca="1" si="415"/>
        <v>1.24211010570093+8.37362615987477i</v>
      </c>
      <c r="CY270" s="223" t="str">
        <f t="shared" ca="1" si="416"/>
        <v>-7.82087094070232-3.23951081320952i</v>
      </c>
      <c r="CZ270" s="223" t="str">
        <f t="shared" ca="1" si="417"/>
        <v>6.7993523194908-5.04274336204596i</v>
      </c>
      <c r="DA270" s="223" t="str">
        <f t="shared" ca="1" si="418"/>
        <v>0.829739568329598+8.42448721458889i</v>
      </c>
      <c r="DB270" s="223" t="str">
        <f t="shared" ca="1" si="419"/>
        <v>-7.65249509757859-3.61936062883476i</v>
      </c>
      <c r="DC270" s="223" t="str">
        <f t="shared" ca="1" si="420"/>
        <v>7.03859789085042-4.70304075157121i</v>
      </c>
      <c r="DD270" s="223" t="str">
        <f t="shared" ca="1" si="421"/>
        <v>0.415370115661573+8.45505294170526i</v>
      </c>
      <c r="DE270" s="223" t="str">
        <f t="shared" ca="1" si="422"/>
        <v>-7.46568372348531-3.99049108768708i</v>
      </c>
      <c r="DF270" s="223" t="str">
        <f t="shared" ca="1" si="423"/>
        <v>7.26088686338247-4.35200810398869i</v>
      </c>
      <c r="DG270" s="223" t="str">
        <f t="shared" ca="1" si="424"/>
        <v>3.28123541425053E-12+8.46524970571001i</v>
      </c>
      <c r="DH270" s="223" t="str">
        <f t="shared" ca="1" si="425"/>
        <v>-7.2608868633856-4.35200810398348i</v>
      </c>
      <c r="DI270" s="223" t="str">
        <f t="shared" ca="1" si="426"/>
        <v>7.46568372348652-3.9904910876848i</v>
      </c>
      <c r="DJ270" s="223" t="str">
        <f t="shared" ca="1" si="427"/>
        <v>-0.41537011566415+8.45505294170513i</v>
      </c>
      <c r="DK270" s="223" t="str">
        <f t="shared" ca="1" si="428"/>
        <v>-7.03859789084898-4.70304075157336i</v>
      </c>
      <c r="DL270" s="223" t="str">
        <f t="shared" ca="1" si="429"/>
        <v>7.65249509757949-3.61936062883286i</v>
      </c>
      <c r="DM270" s="223" t="str">
        <f t="shared" ca="1" si="430"/>
        <v>-0.829739568331687+8.42448721458869i</v>
      </c>
      <c r="DN270" s="223" t="str">
        <f t="shared" ca="1" si="431"/>
        <v>-6.79935231948926-5.04274336204803i</v>
      </c>
      <c r="DO270" s="223" t="str">
        <f t="shared" ca="1" si="432"/>
        <v>7.82087094070331-3.23951081320714i</v>
      </c>
      <c r="DP270" s="223" t="str">
        <f t="shared" ca="1" si="433"/>
        <v>-1.242110105703+8.37362615987446i</v>
      </c>
      <c r="DQ270" s="223" t="str">
        <f t="shared" ca="1" si="434"/>
        <v>-6.54372651283936-5.37029756207108i</v>
      </c>
      <c r="DR270" s="223" t="str">
        <f t="shared" ca="1" si="435"/>
        <v>7.9704056207037-2.85185673228482i</v>
      </c>
      <c r="DS270" s="223" t="str">
        <f t="shared" ca="1" si="436"/>
        <v>-1.6514882910337+8.3025923062982i</v>
      </c>
      <c r="DT270" s="223" t="str">
        <f t="shared" ca="1" si="437"/>
        <v>-6.2723362958571-5.68491424488506i</v>
      </c>
      <c r="DU270" s="223" t="str">
        <f t="shared" ca="1" si="438"/>
        <v>8.10073889543872-2.45733227870178i</v>
      </c>
      <c r="DV270" s="223" t="str">
        <f t="shared" ca="1" si="439"/>
        <v>-2.05688789641804+8.21155678063498i</v>
      </c>
      <c r="DW270" s="223" t="str">
        <f t="shared" ca="1" si="440"/>
        <v>-5.98583547134643-5.98583547134352i</v>
      </c>
      <c r="DX270" s="223" t="str">
        <f t="shared" ca="1" si="441"/>
        <v>8.21155678063398-2.05688789642204i</v>
      </c>
      <c r="DY270" s="223" t="str">
        <f t="shared" ca="1" si="442"/>
        <v>-2.45733227869737+8.10073889544006i</v>
      </c>
      <c r="DZ270" s="223" t="str">
        <f t="shared" ca="1" si="443"/>
        <v>-5.68491424488848-6.272336295854i</v>
      </c>
      <c r="EA270" s="223" t="str">
        <f t="shared" ca="1" si="444"/>
        <v>8.30259230629739-1.65148829103775i</v>
      </c>
      <c r="EB270" s="223" t="str">
        <f t="shared" ca="1" si="445"/>
        <v>-2.85185673228909+7.97040562070218i</v>
      </c>
      <c r="EC270" s="223" t="str">
        <f t="shared" ca="1" si="446"/>
        <v>-5.37029756206795-6.54372651284193i</v>
      </c>
      <c r="ED270" s="223" t="str">
        <f t="shared" ca="1" si="447"/>
        <v>8.37362615987506-1.242110105699i</v>
      </c>
      <c r="EE270" s="223" t="str">
        <f t="shared" ca="1" si="448"/>
        <v>-3.23951081321088+7.82087094070175i</v>
      </c>
      <c r="EF270" s="223" t="str">
        <f t="shared" ca="1" si="449"/>
        <v>-5.04274336204478-6.79935231949167i</v>
      </c>
      <c r="EG270" s="223" t="str">
        <f t="shared" ca="1" si="450"/>
        <v>8.42448721458908-0.829739568327653i</v>
      </c>
      <c r="EH270" s="223" t="str">
        <f t="shared" ca="1" si="451"/>
        <v>-3.61936062883609+7.65249509757796i</v>
      </c>
      <c r="EI270" s="223" t="str">
        <f t="shared" ca="1" si="452"/>
        <v>-4.70304075156999-7.03859789085123i</v>
      </c>
      <c r="EJ270" s="223" t="str">
        <f t="shared" ca="1" si="453"/>
        <v>8.45505294170535-0.415370115659622i</v>
      </c>
      <c r="EK270" s="223" t="str">
        <f t="shared" ca="1" si="454"/>
        <v>-3.99049108768837+7.46568372348462i</v>
      </c>
      <c r="EL270" s="223" t="str">
        <f t="shared" ca="1" si="455"/>
        <v>-4.35200810398702-7.26088686338348i</v>
      </c>
      <c r="EM270" s="223" t="str">
        <f t="shared" ca="1" si="456"/>
        <v>8.46524970571001-8.46226497258661E-13i</v>
      </c>
      <c r="EN270" s="223"/>
      <c r="EO270" s="223"/>
      <c r="EP270" s="223"/>
    </row>
    <row r="271" spans="1:146">
      <c r="A271" s="249">
        <f t="shared" si="323"/>
        <v>3.3398437500000025E-3</v>
      </c>
      <c r="B271" s="248">
        <v>171</v>
      </c>
      <c r="C271" s="247">
        <f t="shared" si="324"/>
        <v>34200</v>
      </c>
      <c r="N271" s="246">
        <f t="shared" ca="1" si="327"/>
        <v>24.463493212927215</v>
      </c>
      <c r="O271" s="223">
        <f t="shared" ca="1" si="328"/>
        <v>8.4634932129272151</v>
      </c>
      <c r="P271" s="223" t="str">
        <f t="shared" ca="1" si="329"/>
        <v>-4.1716405046009+7.36397534390482i</v>
      </c>
      <c r="Q271" s="223" t="str">
        <f t="shared" ca="1" si="330"/>
        <v>-4.3511050862266-7.25938026927079i</v>
      </c>
      <c r="R271" s="223" t="str">
        <f t="shared" ca="1" si="331"/>
        <v>8.46094416700669-0.207704521040191i</v>
      </c>
      <c r="S271" s="223" t="str">
        <f t="shared" ca="1" si="332"/>
        <v>-3.98966308272256+7.46413463514866i</v>
      </c>
      <c r="T271" s="223" t="str">
        <f t="shared" ca="1" si="333"/>
        <v>-4.52794872484686-7.15041241540813i</v>
      </c>
      <c r="U271" s="223" t="str">
        <f t="shared" ca="1" si="334"/>
        <v>8.45329856469501-0.41528392864435i</v>
      </c>
      <c r="V271" s="223" t="str">
        <f t="shared" ca="1" si="335"/>
        <v>-3.80528243698696+7.55979781078989i</v>
      </c>
      <c r="W271" s="223" t="str">
        <f t="shared" ca="1" si="336"/>
        <v>-4.70206489646568-7.03713742047789i</v>
      </c>
      <c r="X271" s="223" t="str">
        <f t="shared" ca="1" si="337"/>
        <v>8.44056101141719-0.62261318473749i</v>
      </c>
      <c r="Y271" s="223" t="str">
        <f t="shared" ca="1" si="338"/>
        <v>-3.61860963139998+7.65090724690898i</v>
      </c>
      <c r="Z271" s="223" t="str">
        <f t="shared" ca="1" si="339"/>
        <v>-4.87334872001313-6.91962351710058i</v>
      </c>
      <c r="AA271" s="223" t="str">
        <f t="shared" ca="1" si="340"/>
        <v>8.42273917979894-0.82956740193002i</v>
      </c>
      <c r="AB271" s="223" t="str">
        <f t="shared" ca="1" si="341"/>
        <v>-3.42975711067881+7.73740806258873i</v>
      </c>
      <c r="AC271" s="223" t="str">
        <f t="shared" ca="1" si="342"/>
        <v>-5.04169702051714-6.79794149125849i</v>
      </c>
      <c r="AD271" s="223" t="str">
        <f t="shared" ca="1" si="343"/>
        <v>8.39984380504536-1.03602191873825i</v>
      </c>
      <c r="AE271" s="223" t="str">
        <f t="shared" ca="1" si="344"/>
        <v>-3.23883863252188+7.81924815297154i</v>
      </c>
      <c r="AF271" s="223" t="str">
        <f t="shared" ca="1" si="345"/>
        <v>-5.20700839125725-6.67216463965343i</v>
      </c>
      <c r="AG271" s="223" t="str">
        <f t="shared" ca="1" si="346"/>
        <v>8.3718886784739-1.24185237468288i</v>
      </c>
      <c r="AH271" s="223" t="str">
        <f t="shared" ca="1" si="347"/>
        <v>-3.04596919907985+7.89637822064786i</v>
      </c>
      <c r="AI271" s="223" t="str">
        <f t="shared" ca="1" si="348"/>
        <v>-5.36918325484571-6.54236872555724i</v>
      </c>
      <c r="AJ271" s="223" t="str">
        <f t="shared" ca="1" si="349"/>
        <v>8.33889063920773-1.44693478519203i</v>
      </c>
      <c r="AK271" s="223" t="str">
        <f t="shared" ca="1" si="350"/>
        <v>-2.8512649876892+7.96875180534836i</v>
      </c>
      <c r="AL271" s="223" t="str">
        <f t="shared" ca="1" si="351"/>
        <v>-5.5281239232075-6.40863193317622i</v>
      </c>
      <c r="AM271" s="223" t="str">
        <f t="shared" ca="1" si="352"/>
        <v>8.30086956403123-1.65114561629343i</v>
      </c>
      <c r="AN271" s="223" t="str">
        <f t="shared" ca="1" si="353"/>
        <v>-2.65484328088405+8.03632531193268i</v>
      </c>
      <c r="AO271" s="223" t="str">
        <f t="shared" ca="1" si="354"/>
        <v>-5.68373465642843-6.27103482055229i</v>
      </c>
      <c r="AP271" s="223" t="str">
        <f t="shared" ca="1" si="355"/>
        <v>8.25784835541989-1.85436185901082i</v>
      </c>
      <c r="AQ271" s="223" t="str">
        <f t="shared" ca="1" si="356"/>
        <v>-2.45682239576159+8.09905803664533i</v>
      </c>
      <c r="AR271" s="223" t="str">
        <f t="shared" ca="1" si="357"/>
        <v>-2.45682239576159+8.09905803664533i</v>
      </c>
      <c r="AS271" s="223" t="str">
        <f t="shared" ca="1" si="358"/>
        <v>8.20985292774019-2.05646110348355i</v>
      </c>
      <c r="AT271" s="223" t="str">
        <f t="shared" ca="1" si="359"/>
        <v>-2.25732161268625+8.15691219164241i</v>
      </c>
      <c r="AU271" s="223" t="str">
        <f t="shared" ca="1" si="360"/>
        <v>-5.98459344338916-5.98459344338515i</v>
      </c>
      <c r="AV271" s="223" t="str">
        <f t="shared" ca="1" si="361"/>
        <v>8.1569121916409-2.25732161269171i</v>
      </c>
      <c r="AW271" s="223" t="str">
        <f t="shared" ca="1" si="362"/>
        <v>-2.05646110348621+8.20985292773953i</v>
      </c>
      <c r="AX271" s="223" t="str">
        <f t="shared" ca="1" si="363"/>
        <v>-6.12966027104205-5.83592172042033i</v>
      </c>
      <c r="AY271" s="223" t="str">
        <f t="shared" ca="1" si="364"/>
        <v>8.09905803664613-2.45682239575896i</v>
      </c>
      <c r="AZ271" s="223" t="str">
        <f t="shared" ca="1" si="365"/>
        <v>-1.8543618590135+8.25784835541929i</v>
      </c>
      <c r="BA271" s="223" t="str">
        <f t="shared" ca="1" si="366"/>
        <v>-6.27103482055053-5.68373465643039i</v>
      </c>
      <c r="BB271" s="223" t="str">
        <f t="shared" ca="1" si="367"/>
        <v>8.03632531193351-2.65484328088155i</v>
      </c>
      <c r="BC271" s="223" t="str">
        <f t="shared" ca="1" si="368"/>
        <v>-1.65114561628775+8.30086956403236i</v>
      </c>
      <c r="BD271" s="223" t="str">
        <f t="shared" ca="1" si="369"/>
        <v>-6.40863193317781-5.52812392320566i</v>
      </c>
      <c r="BE271" s="223" t="str">
        <f t="shared" ca="1" si="370"/>
        <v>7.96875180534782-2.85126498769069i</v>
      </c>
      <c r="BF271" s="223" t="str">
        <f t="shared" ca="1" si="371"/>
        <v>-1.44693478519131+8.33889063920786i</v>
      </c>
      <c r="BG271" s="223" t="str">
        <f t="shared" ca="1" si="372"/>
        <v>-6.54236872555717-5.36918325484579i</v>
      </c>
      <c r="BH271" s="223" t="str">
        <f t="shared" ca="1" si="373"/>
        <v>7.8963782206482-3.04596919907896i</v>
      </c>
      <c r="BI271" s="223" t="str">
        <f t="shared" ca="1" si="374"/>
        <v>-1.24185237468465+8.37188867847364i</v>
      </c>
      <c r="BJ271" s="223" t="str">
        <f t="shared" ca="1" si="375"/>
        <v>-6.6721646396513-5.20700839125999i</v>
      </c>
      <c r="BK271" s="223" t="str">
        <f t="shared" ca="1" si="376"/>
        <v>7.81924815297319-3.23883863251789i</v>
      </c>
      <c r="BL271" s="223" t="str">
        <f t="shared" ca="1" si="377"/>
        <v>-1.03602191873502+8.39984380504576i</v>
      </c>
      <c r="BM271" s="223" t="str">
        <f t="shared" ca="1" si="378"/>
        <v>-6.79794149125993-5.0416970205152i</v>
      </c>
      <c r="BN271" s="223" t="str">
        <f t="shared" ca="1" si="379"/>
        <v>7.73740806258807-3.42975711068031i</v>
      </c>
      <c r="BO271" s="223" t="str">
        <f t="shared" ca="1" si="380"/>
        <v>-0.829567401929226+8.42273917979902i</v>
      </c>
      <c r="BP271" s="223" t="str">
        <f t="shared" ca="1" si="381"/>
        <v>-6.91962351710042-4.87334872001336i</v>
      </c>
      <c r="BQ271" s="223" t="str">
        <f t="shared" ca="1" si="382"/>
        <v>7.65090724690982-3.61860963139821i</v>
      </c>
      <c r="BR271" s="223" t="str">
        <f t="shared" ca="1" si="383"/>
        <v>-0.622613184740293+8.44056101141699i</v>
      </c>
      <c r="BS271" s="223" t="str">
        <f t="shared" ca="1" si="384"/>
        <v>-7.03713742047586-4.70206489646872i</v>
      </c>
      <c r="BT271" s="223" t="str">
        <f t="shared" ca="1" si="385"/>
        <v>7.55979781078813-3.80528243699047i</v>
      </c>
      <c r="BU271" s="223" t="str">
        <f t="shared" ca="1" si="386"/>
        <v>-0.415283928641241+8.45329856469517i</v>
      </c>
      <c r="BV271" s="223" t="str">
        <f t="shared" ca="1" si="387"/>
        <v>-7.15041241540934-4.52794872484494i</v>
      </c>
      <c r="BW271" s="223" t="str">
        <f t="shared" ca="1" si="388"/>
        <v>7.46413463514798-3.98966308272382i</v>
      </c>
      <c r="BX271" s="223" t="str">
        <f t="shared" ca="1" si="389"/>
        <v>-0.207704521040445+8.46094416700669i</v>
      </c>
      <c r="BY271" s="223" t="str">
        <f t="shared" ca="1" si="390"/>
        <v>-7.25938026927049-4.3511050862271i</v>
      </c>
      <c r="BZ271" s="223" t="str">
        <f t="shared" ca="1" si="391"/>
        <v>7.36397534390573-4.17164050459931i</v>
      </c>
      <c r="CA271" s="223" t="str">
        <f t="shared" ca="1" si="392"/>
        <v>-2.50915888735584E-12+8.46349321292722i</v>
      </c>
      <c r="CB271" s="223" t="str">
        <f t="shared" ca="1" si="393"/>
        <v>-7.36397534390302-4.1716405046041i</v>
      </c>
      <c r="CC271" s="223" t="str">
        <f t="shared" ca="1" si="394"/>
        <v>7.25938026926887-4.35110508622981i</v>
      </c>
      <c r="CD271" s="223" t="str">
        <f t="shared" ca="1" si="395"/>
        <v>0.207704521043604+8.4609441670066i</v>
      </c>
      <c r="CE271" s="223" t="str">
        <f t="shared" ca="1" si="396"/>
        <v>-7.46413463514936-3.98966308272124i</v>
      </c>
      <c r="CF271" s="223" t="str">
        <f t="shared" ca="1" si="397"/>
        <v>7.15041241540765-4.52794872484762i</v>
      </c>
      <c r="CG271" s="223" t="str">
        <f t="shared" ca="1" si="398"/>
        <v>0.415283928644157+8.45329856469502i</v>
      </c>
      <c r="CH271" s="223" t="str">
        <f t="shared" ca="1" si="399"/>
        <v>-7.55979781078933-3.80528243698807i</v>
      </c>
      <c r="CI271" s="223" t="str">
        <f t="shared" ca="1" si="400"/>
        <v>7.03713742047891-4.70206489646415i</v>
      </c>
      <c r="CJ271" s="223" t="str">
        <f t="shared" ca="1" si="401"/>
        <v>0.622613184734569+8.44056101141741i</v>
      </c>
      <c r="CK271" s="223" t="str">
        <f t="shared" ca="1" si="402"/>
        <v>-7.65090724690747-3.61860963140317i</v>
      </c>
      <c r="CL271" s="223" t="str">
        <f t="shared" ca="1" si="403"/>
        <v>6.91962351709874-4.87334872001575i</v>
      </c>
      <c r="CM271" s="223" t="str">
        <f t="shared" ca="1" si="404"/>
        <v>0.829567401932132+8.42273917979873i</v>
      </c>
      <c r="CN271" s="223" t="str">
        <f t="shared" ca="1" si="405"/>
        <v>-7.73740806258935-3.42975711067742i</v>
      </c>
      <c r="CO271" s="223" t="str">
        <f t="shared" ca="1" si="406"/>
        <v>6.79794149125819-5.04169702051754i</v>
      </c>
      <c r="CP271" s="223" t="str">
        <f t="shared" ca="1" si="407"/>
        <v>1.03602191873815+8.39984380504538i</v>
      </c>
      <c r="CQ271" s="223" t="str">
        <f t="shared" ca="1" si="408"/>
        <v>-7.81924815297109-3.23883863252297i</v>
      </c>
      <c r="CR271" s="223" t="str">
        <f t="shared" ca="1" si="409"/>
        <v>6.67216463965453-5.20700839125584i</v>
      </c>
      <c r="CS271" s="223" t="str">
        <f t="shared" ca="1" si="410"/>
        <v>1.24185237467921+8.37188867847444i</v>
      </c>
      <c r="CT271" s="223" t="str">
        <f t="shared" ca="1" si="411"/>
        <v>-7.89637822064925-3.04596919907624i</v>
      </c>
      <c r="CU271" s="223" t="str">
        <f t="shared" ca="1" si="412"/>
        <v>6.54236872555516-5.36918325484823i</v>
      </c>
      <c r="CV271" s="223" t="str">
        <f t="shared" ca="1" si="413"/>
        <v>1.44693478519418+8.33889063920736i</v>
      </c>
      <c r="CW271" s="223" t="str">
        <f t="shared" ca="1" si="414"/>
        <v>-7.96875180534889-2.85126498768772i</v>
      </c>
      <c r="CX271" s="223" t="str">
        <f t="shared" ca="1" si="415"/>
        <v>6.4086319331759-5.52812392320787i</v>
      </c>
      <c r="CY271" s="223" t="str">
        <f t="shared" ca="1" si="416"/>
        <v>1.65114561629085+8.30086956403175i</v>
      </c>
      <c r="CZ271" s="223" t="str">
        <f t="shared" ca="1" si="417"/>
        <v>-8.03632531193178-2.65484328088677i</v>
      </c>
      <c r="DA271" s="223" t="str">
        <f t="shared" ca="1" si="418"/>
        <v>6.27103482055406-5.68373465642649i</v>
      </c>
      <c r="DB271" s="223" t="str">
        <f t="shared" ca="1" si="419"/>
        <v>1.85436185900813+8.25784835542049i</v>
      </c>
      <c r="DC271" s="223" t="str">
        <f t="shared" ca="1" si="420"/>
        <v>-8.0990580366446-2.45682239576399i</v>
      </c>
      <c r="DD271" s="223" t="str">
        <f t="shared" ca="1" si="421"/>
        <v>6.12966027103987-5.83592172042261i</v>
      </c>
      <c r="DE271" s="223" t="str">
        <f t="shared" ca="1" si="422"/>
        <v>2.05646110348905+8.20985292773882i</v>
      </c>
      <c r="DF271" s="223" t="str">
        <f t="shared" ca="1" si="423"/>
        <v>-8.15691219164174-2.25732161268867i</v>
      </c>
      <c r="DG271" s="223" t="str">
        <f t="shared" ca="1" si="424"/>
        <v>5.98459344338709-5.98459344338722i</v>
      </c>
      <c r="DH271" s="223" t="str">
        <f t="shared" ca="1" si="425"/>
        <v>2.2573216126893+8.15691219164157i</v>
      </c>
      <c r="DI271" s="223" t="str">
        <f t="shared" ca="1" si="426"/>
        <v>-8.20985292773886-2.05646110348888i</v>
      </c>
      <c r="DJ271" s="223" t="str">
        <f t="shared" ca="1" si="427"/>
        <v>5.83592172042215-6.12966027104032i</v>
      </c>
      <c r="DK271" s="223" t="str">
        <f t="shared" ca="1" si="428"/>
        <v>2.45682239575633+8.09905803664692i</v>
      </c>
      <c r="DL271" s="223" t="str">
        <f t="shared" ca="1" si="429"/>
        <v>-8.25784835542053-1.85436185900797i</v>
      </c>
      <c r="DM271" s="223" t="str">
        <f t="shared" ca="1" si="430"/>
        <v>5.683734656426-6.2710348205545i</v>
      </c>
      <c r="DN271" s="223" t="str">
        <f t="shared" ca="1" si="431"/>
        <v>2.65484328088694+8.03632531193173i</v>
      </c>
      <c r="DO271" s="223" t="str">
        <f t="shared" ca="1" si="432"/>
        <v>-8.30086956403187-1.65114561629021i</v>
      </c>
      <c r="DP271" s="223" t="str">
        <f t="shared" ca="1" si="433"/>
        <v>5.52812392320774-6.40863193317601i</v>
      </c>
      <c r="DQ271" s="223" t="str">
        <f t="shared" ca="1" si="434"/>
        <v>2.85126498768788+7.96875180534884i</v>
      </c>
      <c r="DR271" s="223" t="str">
        <f t="shared" ca="1" si="435"/>
        <v>-8.33889063920739-1.44693478519401i</v>
      </c>
      <c r="DS271" s="223" t="str">
        <f t="shared" ca="1" si="436"/>
        <v>5.3691832548481-6.54236872555527i</v>
      </c>
      <c r="DT271" s="223" t="str">
        <f t="shared" ca="1" si="437"/>
        <v>3.0459691990764+7.89637822064919i</v>
      </c>
      <c r="DU271" s="223" t="str">
        <f t="shared" ca="1" si="438"/>
        <v>-8.37188867847447-1.24185237467905i</v>
      </c>
      <c r="DV271" s="223" t="str">
        <f t="shared" ca="1" si="439"/>
        <v>5.20700839125571-6.67216463965463i</v>
      </c>
      <c r="DW271" s="223" t="str">
        <f t="shared" ca="1" si="440"/>
        <v>3.23883863252313+7.81924815297102i</v>
      </c>
      <c r="DX271" s="223" t="str">
        <f t="shared" ca="1" si="441"/>
        <v>-8.39984380504539-1.03602191873798i</v>
      </c>
      <c r="DY271" s="223" t="str">
        <f t="shared" ca="1" si="442"/>
        <v>5.04169702051741-6.79794149125829i</v>
      </c>
      <c r="DZ271" s="223" t="str">
        <f t="shared" ca="1" si="443"/>
        <v>3.42975711067758+7.73740806258928i</v>
      </c>
      <c r="EA271" s="223" t="str">
        <f t="shared" ca="1" si="444"/>
        <v>-8.42273917979874-0.829567401931963i</v>
      </c>
      <c r="EB271" s="223" t="str">
        <f t="shared" ca="1" si="445"/>
        <v>4.87334872001561-6.91962351709883i</v>
      </c>
      <c r="EC271" s="223" t="str">
        <f t="shared" ca="1" si="446"/>
        <v>3.61860963139594+7.65090724691089i</v>
      </c>
      <c r="ED271" s="223" t="str">
        <f t="shared" ca="1" si="447"/>
        <v>-8.44056101141742-0.622613184734399i</v>
      </c>
      <c r="EE271" s="223" t="str">
        <f t="shared" ca="1" si="448"/>
        <v>4.70206489646401-7.03713742047901i</v>
      </c>
      <c r="EF271" s="223" t="str">
        <f t="shared" ca="1" si="449"/>
        <v>3.80528243698822+7.55979781078925i</v>
      </c>
      <c r="EG271" s="223" t="str">
        <f t="shared" ca="1" si="450"/>
        <v>-8.45329856469503-0.415283928643987i</v>
      </c>
      <c r="EH271" s="223" t="str">
        <f t="shared" ca="1" si="451"/>
        <v>4.52794872484747-7.15041241540774i</v>
      </c>
      <c r="EI271" s="223" t="str">
        <f t="shared" ca="1" si="452"/>
        <v>3.98966308272181+7.46413463514905i</v>
      </c>
      <c r="EJ271" s="223" t="str">
        <f t="shared" ca="1" si="453"/>
        <v>-8.46094416700662-0.207704521042953i</v>
      </c>
      <c r="EK271" s="223" t="str">
        <f t="shared" ca="1" si="454"/>
        <v>4.35110508622966-7.25938026926895i</v>
      </c>
      <c r="EL271" s="223" t="str">
        <f t="shared" ca="1" si="455"/>
        <v>4.17164050460424+7.36397534390293i</v>
      </c>
      <c r="EM271" s="223" t="str">
        <f t="shared" ca="1" si="456"/>
        <v>-8.46349321292722+2.67918446093676E-12i</v>
      </c>
      <c r="EN271" s="223"/>
      <c r="EO271" s="223"/>
      <c r="EP271" s="223"/>
    </row>
    <row r="272" spans="1:146">
      <c r="A272" s="249">
        <f t="shared" si="323"/>
        <v>3.3593750000000026E-3</v>
      </c>
      <c r="B272" s="248">
        <v>172</v>
      </c>
      <c r="C272" s="247">
        <f t="shared" si="324"/>
        <v>34400</v>
      </c>
      <c r="N272" s="246">
        <f t="shared" ca="1" si="327"/>
        <v>24.461551977227302</v>
      </c>
      <c r="O272" s="223">
        <f t="shared" ca="1" si="328"/>
        <v>8.4615519772273</v>
      </c>
      <c r="P272" s="223" t="str">
        <f t="shared" ca="1" si="329"/>
        <v>-3.98874799054855+7.46242261810561i</v>
      </c>
      <c r="Q272" s="223" t="str">
        <f t="shared" ca="1" si="330"/>
        <v>-4.70098640369565-7.03552334198302i</v>
      </c>
      <c r="R272" s="223" t="str">
        <f t="shared" ca="1" si="331"/>
        <v>8.4208072916795-0.829377127558141i</v>
      </c>
      <c r="S272" s="223" t="str">
        <f t="shared" ca="1" si="332"/>
        <v>-3.23809575378127+7.81745468504058i</v>
      </c>
      <c r="T272" s="223" t="str">
        <f t="shared" ca="1" si="333"/>
        <v>-5.36795174795447-6.54086813006896i</v>
      </c>
      <c r="U272" s="223" t="str">
        <f t="shared" ca="1" si="334"/>
        <v>8.2989656286314-1.65076689999341i</v>
      </c>
      <c r="V272" s="223" t="str">
        <f t="shared" ca="1" si="335"/>
        <v>-2.45625888478121+8.09720038990345i</v>
      </c>
      <c r="W272" s="223" t="str">
        <f t="shared" ca="1" si="336"/>
        <v>-5.98322078246002-5.98322078245971i</v>
      </c>
      <c r="X272" s="223" t="str">
        <f t="shared" ca="1" si="337"/>
        <v>8.09720038990334-2.45625888478158i</v>
      </c>
      <c r="Y272" s="223" t="str">
        <f t="shared" ca="1" si="338"/>
        <v>-1.65076689999386+8.29896562863131i</v>
      </c>
      <c r="Z272" s="223" t="str">
        <f t="shared" ca="1" si="339"/>
        <v>-6.54086813006869-5.3679517479548i</v>
      </c>
      <c r="AA272" s="223" t="str">
        <f t="shared" ca="1" si="340"/>
        <v>7.81745468504077-3.23809575378082i</v>
      </c>
      <c r="AB272" s="223" t="str">
        <f t="shared" ca="1" si="341"/>
        <v>-0.829377127557759+8.42080729167954i</v>
      </c>
      <c r="AC272" s="223" t="str">
        <f t="shared" ca="1" si="342"/>
        <v>-7.0355233419831-4.70098640369553i</v>
      </c>
      <c r="AD272" s="223" t="str">
        <f t="shared" ca="1" si="343"/>
        <v>7.46242261810551-3.98874799054872i</v>
      </c>
      <c r="AE272" s="223" t="str">
        <f t="shared" ca="1" si="344"/>
        <v>4.43664494265629E-13+8.4615519772273i</v>
      </c>
      <c r="AF272" s="223" t="str">
        <f t="shared" ca="1" si="345"/>
        <v>-7.46242261810545-3.98874799054884i</v>
      </c>
      <c r="AG272" s="223" t="str">
        <f t="shared" ca="1" si="346"/>
        <v>7.03552334198314-4.70098640369546i</v>
      </c>
      <c r="AH272" s="223" t="str">
        <f t="shared" ca="1" si="347"/>
        <v>0.829377127557686+8.42080729167955i</v>
      </c>
      <c r="AI272" s="223" t="str">
        <f t="shared" ca="1" si="348"/>
        <v>-7.81745468504074-3.23809575378089i</v>
      </c>
      <c r="AJ272" s="223" t="str">
        <f t="shared" ca="1" si="349"/>
        <v>6.5408681300687-5.36795174795479i</v>
      </c>
      <c r="AK272" s="223" t="str">
        <f t="shared" ca="1" si="350"/>
        <v>1.65076689999302+8.29896562863147i</v>
      </c>
      <c r="AL272" s="223" t="str">
        <f t="shared" ca="1" si="351"/>
        <v>-8.0972003899033-2.45625888478171i</v>
      </c>
      <c r="AM272" s="223" t="str">
        <f t="shared" ca="1" si="352"/>
        <v>5.98322078245889-5.98322078246084i</v>
      </c>
      <c r="AN272" s="223" t="str">
        <f t="shared" ca="1" si="353"/>
        <v>2.45625888478033+8.09720038990372i</v>
      </c>
      <c r="AO272" s="223" t="str">
        <f t="shared" ca="1" si="354"/>
        <v>-8.29896562863073-1.65076689999679i</v>
      </c>
      <c r="AP272" s="223" t="str">
        <f t="shared" ca="1" si="355"/>
        <v>5.36795174795255-6.54086813007053i</v>
      </c>
      <c r="AQ272" s="223" t="str">
        <f t="shared" ca="1" si="356"/>
        <v>3.23809575378123+7.8174546850406i</v>
      </c>
      <c r="AR272" s="223" t="str">
        <f t="shared" ca="1" si="357"/>
        <v>3.23809575378123+7.8174546850406i</v>
      </c>
      <c r="AS272" s="223" t="str">
        <f t="shared" ca="1" si="358"/>
        <v>4.70098640369246-7.03552334198515i</v>
      </c>
      <c r="AT272" s="223" t="str">
        <f t="shared" ca="1" si="359"/>
        <v>3.98874799054981+7.46242261810494i</v>
      </c>
      <c r="AU272" s="223" t="str">
        <f t="shared" ca="1" si="360"/>
        <v>-8.4615519772273-1.03660518448486E-12i</v>
      </c>
      <c r="AV272" s="223" t="str">
        <f t="shared" ca="1" si="361"/>
        <v>3.98874799055142-7.46242261810407i</v>
      </c>
      <c r="AW272" s="223" t="str">
        <f t="shared" ca="1" si="362"/>
        <v>4.70098640369783+7.03552334198156i</v>
      </c>
      <c r="AX272" s="223" t="str">
        <f t="shared" ca="1" si="363"/>
        <v>-8.42080729167951+0.829377127558126i</v>
      </c>
      <c r="AY272" s="223" t="str">
        <f t="shared" ca="1" si="364"/>
        <v>3.23809575378292-7.81745468503989i</v>
      </c>
      <c r="AZ272" s="223" t="str">
        <f t="shared" ca="1" si="365"/>
        <v>5.36795174795773+6.54086813006628i</v>
      </c>
      <c r="BA272" s="223" t="str">
        <f t="shared" ca="1" si="366"/>
        <v>-8.29896562863109+1.65076689999498i</v>
      </c>
      <c r="BB272" s="223" t="str">
        <f t="shared" ca="1" si="367"/>
        <v>2.4562588847822-8.09720038990315i</v>
      </c>
      <c r="BC272" s="223" t="str">
        <f t="shared" ca="1" si="368"/>
        <v>5.98322078245758+5.98322078246214i</v>
      </c>
      <c r="BD272" s="223" t="str">
        <f t="shared" ca="1" si="369"/>
        <v>-8.09720038990264+2.45625888478387i</v>
      </c>
      <c r="BE272" s="223" t="str">
        <f t="shared" ca="1" si="370"/>
        <v>1.65076689999305-8.29896562863147i</v>
      </c>
      <c r="BF272" s="223" t="str">
        <f t="shared" ca="1" si="371"/>
        <v>6.54086813006754+5.3679517479562i</v>
      </c>
      <c r="BG272" s="223" t="str">
        <f t="shared" ca="1" si="372"/>
        <v>-7.81745468504246+3.23809575377675i</v>
      </c>
      <c r="BH272" s="223" t="str">
        <f t="shared" ca="1" si="373"/>
        <v>0.829377127556158-8.42080729167969i</v>
      </c>
      <c r="BI272" s="223" t="str">
        <f t="shared" ca="1" si="374"/>
        <v>7.03552334198253+4.70098640369639i</v>
      </c>
      <c r="BJ272" s="223" t="str">
        <f t="shared" ca="1" si="375"/>
        <v>-7.4624226181071+3.98874799054575i</v>
      </c>
      <c r="BK272" s="223" t="str">
        <f t="shared" ca="1" si="376"/>
        <v>-2.77394411255898E-12-8.4615519772273i</v>
      </c>
      <c r="BL272" s="223" t="str">
        <f t="shared" ca="1" si="377"/>
        <v>7.46242261810587+3.98874799054806i</v>
      </c>
      <c r="BM272" s="223" t="str">
        <f t="shared" ca="1" si="378"/>
        <v>-7.03552334198412+4.700986403694i</v>
      </c>
      <c r="BN272" s="223" t="str">
        <f t="shared" ca="1" si="379"/>
        <v>-0.829377127561919-8.42080729167913i</v>
      </c>
      <c r="BO272" s="223" t="str">
        <f t="shared" ca="1" si="380"/>
        <v>7.81745468504136+3.2380957537794i</v>
      </c>
      <c r="BP272" s="223" t="str">
        <f t="shared" ca="1" si="381"/>
        <v>-6.54086813006935+5.36795174795398i</v>
      </c>
      <c r="BQ272" s="223" t="str">
        <f t="shared" ca="1" si="382"/>
        <v>-1.65076689999047-8.29896562863198i</v>
      </c>
      <c r="BR272" s="223" t="str">
        <f t="shared" ca="1" si="383"/>
        <v>8.09720038990426+2.45625888477856i</v>
      </c>
      <c r="BS272" s="223" t="str">
        <f t="shared" ca="1" si="384"/>
        <v>-5.98322078245944+5.98322078246028i</v>
      </c>
      <c r="BT272" s="223" t="str">
        <f t="shared" ca="1" si="385"/>
        <v>-2.45625888477946-8.09720038990398i</v>
      </c>
      <c r="BU272" s="223" t="str">
        <f t="shared" ca="1" si="386"/>
        <v>8.29896562863222+1.65076689998931i</v>
      </c>
      <c r="BV272" s="223" t="str">
        <f t="shared" ca="1" si="387"/>
        <v>-5.36795174795326+6.54086813006996i</v>
      </c>
      <c r="BW272" s="223" t="str">
        <f t="shared" ca="1" si="388"/>
        <v>-3.23809575378027-7.81745468504099i</v>
      </c>
      <c r="BX272" s="223" t="str">
        <f t="shared" ca="1" si="389"/>
        <v>8.42080729167922+0.829377127560982i</v>
      </c>
      <c r="BY272" s="223" t="str">
        <f t="shared" ca="1" si="390"/>
        <v>-4.70098640369322+7.03552334198464i</v>
      </c>
      <c r="BZ272" s="223" t="str">
        <f t="shared" ca="1" si="391"/>
        <v>-3.98874799054889-7.46242261810542i</v>
      </c>
      <c r="CA272" s="223" t="str">
        <f t="shared" ca="1" si="392"/>
        <v>8.4615519772273+2.07321036896972E-12i</v>
      </c>
      <c r="CB272" s="223" t="str">
        <f t="shared" ca="1" si="393"/>
        <v>-3.98874799055213+7.46242261810369i</v>
      </c>
      <c r="CC272" s="223" t="str">
        <f t="shared" ca="1" si="394"/>
        <v>-4.70098640369697-7.03552334198214i</v>
      </c>
      <c r="CD272" s="223" t="str">
        <f t="shared" ca="1" si="395"/>
        <v>8.42080729167958-0.829377127557334i</v>
      </c>
      <c r="CE272" s="223" t="str">
        <f t="shared" ca="1" si="396"/>
        <v>-3.23809575378366+7.8174546850396i</v>
      </c>
      <c r="CF272" s="223" t="str">
        <f t="shared" ca="1" si="397"/>
        <v>-5.36795174795712-6.54086813006678i</v>
      </c>
      <c r="CG272" s="223" t="str">
        <f t="shared" ca="1" si="398"/>
        <v>8.29896562863124-1.65076689999421i</v>
      </c>
      <c r="CH272" s="223" t="str">
        <f t="shared" ca="1" si="399"/>
        <v>-2.45625888478297+8.09720038990292i</v>
      </c>
      <c r="CI272" s="223" t="str">
        <f t="shared" ca="1" si="400"/>
        <v>-5.98322078246297-5.98322078245675i</v>
      </c>
      <c r="CJ272" s="223" t="str">
        <f t="shared" ca="1" si="401"/>
        <v>8.09720038990288-2.45625888478311i</v>
      </c>
      <c r="CK272" s="223" t="str">
        <f t="shared" ca="1" si="402"/>
        <v>-1.65076689999406+8.29896562863127i</v>
      </c>
      <c r="CL272" s="223" t="str">
        <f t="shared" ca="1" si="403"/>
        <v>-6.54086813006688-5.36795174795701i</v>
      </c>
      <c r="CM272" s="223" t="str">
        <f t="shared" ca="1" si="404"/>
        <v>7.81745468503954-3.23809575378379i</v>
      </c>
      <c r="CN272" s="223" t="str">
        <f t="shared" ca="1" si="405"/>
        <v>-0.82937712755719+8.42080729167959i</v>
      </c>
      <c r="CO272" s="223" t="str">
        <f t="shared" ca="1" si="406"/>
        <v>-7.03552334198195-4.70098640369724i</v>
      </c>
      <c r="CP272" s="223" t="str">
        <f t="shared" ca="1" si="407"/>
        <v>7.46242261810749-3.98874799054504i</v>
      </c>
      <c r="CQ272" s="223" t="str">
        <f t="shared" ca="1" si="408"/>
        <v>1.73733892807411E-12+8.4615519772273i</v>
      </c>
      <c r="CR272" s="223" t="str">
        <f t="shared" ca="1" si="409"/>
        <v>-7.4624226181055-3.98874799054877i</v>
      </c>
      <c r="CS272" s="223" t="str">
        <f t="shared" ca="1" si="410"/>
        <v>7.03552334198456-4.70098640369334i</v>
      </c>
      <c r="CT272" s="223" t="str">
        <f t="shared" ca="1" si="411"/>
        <v>0.829377127561127+8.42080729167921i</v>
      </c>
      <c r="CU272" s="223" t="str">
        <f t="shared" ca="1" si="412"/>
        <v>-7.81745468504105-3.23809575378014i</v>
      </c>
      <c r="CV272" s="223" t="str">
        <f t="shared" ca="1" si="413"/>
        <v>6.54086813006986-5.36795174795337i</v>
      </c>
      <c r="CW272" s="223" t="str">
        <f t="shared" ca="1" si="414"/>
        <v>1.65076689998945+8.29896562863219i</v>
      </c>
      <c r="CX272" s="223" t="str">
        <f t="shared" ca="1" si="415"/>
        <v>-8.09720038990402-2.45625888477932i</v>
      </c>
      <c r="CY272" s="223" t="str">
        <f t="shared" ca="1" si="416"/>
        <v>5.98322078246018-5.98322078245955i</v>
      </c>
      <c r="CZ272" s="223" t="str">
        <f t="shared" ca="1" si="417"/>
        <v>2.45625888477847+8.09720038990428i</v>
      </c>
      <c r="DA272" s="223" t="str">
        <f t="shared" ca="1" si="418"/>
        <v>-8.29896562863202-1.65076689999032i</v>
      </c>
      <c r="DB272" s="223" t="str">
        <f t="shared" ca="1" si="419"/>
        <v>5.36795174795406-6.5408681300693i</v>
      </c>
      <c r="DC272" s="223" t="str">
        <f t="shared" ca="1" si="420"/>
        <v>3.23809575377932+7.81745468504139i</v>
      </c>
      <c r="DD272" s="223" t="str">
        <f t="shared" ca="1" si="421"/>
        <v>-8.42080729167917-0.829377127561536i</v>
      </c>
      <c r="DE272" s="223" t="str">
        <f t="shared" ca="1" si="422"/>
        <v>4.70098640369408-7.03552334198407i</v>
      </c>
      <c r="DF272" s="223" t="str">
        <f t="shared" ca="1" si="423"/>
        <v>3.9887479905484+7.46242261810568i</v>
      </c>
      <c r="DG272" s="223" t="str">
        <f t="shared" ca="1" si="424"/>
        <v>-8.4615519772273-2.62883201020055E-12i</v>
      </c>
      <c r="DH272" s="223" t="str">
        <f t="shared" ca="1" si="425"/>
        <v>3.98874799054583-7.46242261810706i</v>
      </c>
      <c r="DI272" s="223" t="str">
        <f t="shared" ca="1" si="426"/>
        <v>4.70098640369651+7.03552334198244i</v>
      </c>
      <c r="DJ272" s="223" t="str">
        <f t="shared" ca="1" si="427"/>
        <v>-8.42080729167968+0.829377127556303i</v>
      </c>
      <c r="DK272" s="223" t="str">
        <f t="shared" ca="1" si="428"/>
        <v>3.23809575378461-7.8174546850392i</v>
      </c>
      <c r="DL272" s="223" t="str">
        <f t="shared" ca="1" si="429"/>
        <v>5.36795174795631+6.54086813006744i</v>
      </c>
      <c r="DM272" s="223" t="str">
        <f t="shared" ca="1" si="430"/>
        <v>-8.29896562863144+1.65076689999319i</v>
      </c>
      <c r="DN272" s="223" t="str">
        <f t="shared" ca="1" si="431"/>
        <v>2.45625888478396-8.09720038990262i</v>
      </c>
      <c r="DO272" s="223" t="str">
        <f t="shared" ca="1" si="432"/>
        <v>5.98322078246224+5.98322078245748i</v>
      </c>
      <c r="DP272" s="223" t="str">
        <f t="shared" ca="1" si="433"/>
        <v>-8.09720038990318+2.45625888478211i</v>
      </c>
      <c r="DQ272" s="223" t="str">
        <f t="shared" ca="1" si="434"/>
        <v>1.65076689999508-8.29896562863107i</v>
      </c>
      <c r="DR272" s="223" t="str">
        <f t="shared" ca="1" si="435"/>
        <v>6.54086813006653+5.36795174795744i</v>
      </c>
      <c r="DS272" s="223" t="str">
        <f t="shared" ca="1" si="436"/>
        <v>-7.81745468503994+3.23809575378284i</v>
      </c>
      <c r="DT272" s="223" t="str">
        <f t="shared" ca="1" si="437"/>
        <v>0.829377127558222-8.42080729167949i</v>
      </c>
      <c r="DU272" s="223" t="str">
        <f t="shared" ca="1" si="438"/>
        <v>7.03552334198164+4.70098640369771i</v>
      </c>
      <c r="DV272" s="223" t="str">
        <f t="shared" ca="1" si="439"/>
        <v>-7.46242261810412+3.98874799055134i</v>
      </c>
      <c r="DW272" s="223" t="str">
        <f t="shared" ca="1" si="440"/>
        <v>-1.18171728684329E-12-8.4615519772273i</v>
      </c>
      <c r="DX272" s="223" t="str">
        <f t="shared" ca="1" si="441"/>
        <v>7.46242261810501+3.98874799054968i</v>
      </c>
      <c r="DY272" s="223" t="str">
        <f t="shared" ca="1" si="442"/>
        <v>-7.03552334198514+4.70098640369247i</v>
      </c>
      <c r="DZ272" s="223" t="str">
        <f t="shared" ca="1" si="443"/>
        <v>-0.829377127560095-8.42080729167931i</v>
      </c>
      <c r="EA272" s="223" t="str">
        <f t="shared" ca="1" si="444"/>
        <v>7.81745468504065+3.23809575378109i</v>
      </c>
      <c r="EB272" s="223" t="str">
        <f t="shared" ca="1" si="445"/>
        <v>-6.54086813007052+5.36795174795257i</v>
      </c>
      <c r="EC272" s="223" t="str">
        <f t="shared" ca="1" si="446"/>
        <v>-1.65076689999692-8.2989656286307i</v>
      </c>
      <c r="ED272" s="223" t="str">
        <f t="shared" ca="1" si="447"/>
        <v>8.09720038990373+2.45625888478032i</v>
      </c>
      <c r="EE272" s="223" t="str">
        <f t="shared" ca="1" si="448"/>
        <v>-5.98322078246091+5.98322078245882i</v>
      </c>
      <c r="EF272" s="223" t="str">
        <f t="shared" ca="1" si="449"/>
        <v>-2.45625888477747-8.09720038990458i</v>
      </c>
      <c r="EG272" s="223" t="str">
        <f t="shared" ca="1" si="450"/>
        <v>8.29896562863181+1.65076689999135i</v>
      </c>
      <c r="EH272" s="223" t="str">
        <f t="shared" ca="1" si="451"/>
        <v>-5.36795174795486+6.54086813006864i</v>
      </c>
      <c r="EI272" s="223" t="str">
        <f t="shared" ca="1" si="452"/>
        <v>-3.23809575377835-7.81745468504179i</v>
      </c>
      <c r="EJ272" s="223" t="str">
        <f t="shared" ca="1" si="453"/>
        <v>8.42080729167987+0.82937712755443i</v>
      </c>
      <c r="EK272" s="223" t="str">
        <f t="shared" ca="1" si="454"/>
        <v>-4.70098640369494+7.03552334198349i</v>
      </c>
      <c r="EL272" s="223" t="str">
        <f t="shared" ca="1" si="455"/>
        <v>-3.98874799054707-7.4624226181064i</v>
      </c>
      <c r="EM272" s="223" t="str">
        <f t="shared" ca="1" si="456"/>
        <v>8.4615519772273+4.14642073793944E-12i</v>
      </c>
      <c r="EN272" s="223"/>
      <c r="EO272" s="223"/>
      <c r="EP272" s="223"/>
    </row>
    <row r="273" spans="1:146">
      <c r="A273" s="249">
        <f t="shared" si="323"/>
        <v>3.3789062500000026E-3</v>
      </c>
      <c r="B273" s="248">
        <v>173</v>
      </c>
      <c r="C273" s="247">
        <f t="shared" si="324"/>
        <v>34600</v>
      </c>
      <c r="N273" s="246">
        <f t="shared" ca="1" si="327"/>
        <v>24.459397007316721</v>
      </c>
      <c r="O273" s="223">
        <f t="shared" ca="1" si="328"/>
        <v>8.4593970073167206</v>
      </c>
      <c r="P273" s="223" t="str">
        <f t="shared" ca="1" si="329"/>
        <v>-3.80344073653591+7.55613898039589i</v>
      </c>
      <c r="Q273" s="223" t="str">
        <f t="shared" ca="1" si="330"/>
        <v>-5.03925691368394-6.79465138806162i</v>
      </c>
      <c r="R273" s="223" t="str">
        <f t="shared" ca="1" si="331"/>
        <v>8.33485473940103-1.4462344901444i</v>
      </c>
      <c r="S273" s="223" t="str">
        <f t="shared" ca="1" si="332"/>
        <v>-2.45563333003646+8.09513821227366i</v>
      </c>
      <c r="T273" s="223" t="str">
        <f t="shared" ca="1" si="333"/>
        <v>-6.12669360607766-5.83309722057212i</v>
      </c>
      <c r="U273" s="223" t="str">
        <f t="shared" ca="1" si="334"/>
        <v>7.96489504726614-2.84988501758129i</v>
      </c>
      <c r="V273" s="223" t="str">
        <f t="shared" ca="1" si="335"/>
        <v>-1.03552049944373+8.39577840480744i</v>
      </c>
      <c r="W273" s="223" t="str">
        <f t="shared" ca="1" si="336"/>
        <v>-7.03373154998677-4.69978916656054i</v>
      </c>
      <c r="X273" s="223" t="str">
        <f t="shared" ca="1" si="337"/>
        <v>7.36041128869023-4.16962149226048i</v>
      </c>
      <c r="Y273" s="223" t="str">
        <f t="shared" ca="1" si="338"/>
        <v>0.415082937361786+8.44920729314355i</v>
      </c>
      <c r="Z273" s="223" t="str">
        <f t="shared" ca="1" si="339"/>
        <v>-7.73366327145818-3.42809715893496i</v>
      </c>
      <c r="AA273" s="223" t="str">
        <f t="shared" ca="1" si="340"/>
        <v>6.53920231580105-5.36658464951604i</v>
      </c>
      <c r="AB273" s="223" t="str">
        <f t="shared" ca="1" si="341"/>
        <v>1.85346437528227+8.25385167888051i</v>
      </c>
      <c r="AC273" s="223" t="str">
        <f t="shared" ca="1" si="342"/>
        <v>-8.20587948027768-2.05546580671069i</v>
      </c>
      <c r="AD273" s="223" t="str">
        <f t="shared" ca="1" si="343"/>
        <v>5.5254483929439-6.40553025005056i</v>
      </c>
      <c r="AE273" s="223" t="str">
        <f t="shared" ca="1" si="344"/>
        <v>3.23727108249911+7.81546375244708i</v>
      </c>
      <c r="AF273" s="223" t="str">
        <f t="shared" ca="1" si="345"/>
        <v>-8.43647590465322-0.622311849159826i</v>
      </c>
      <c r="AG273" s="223" t="str">
        <f t="shared" ca="1" si="346"/>
        <v>4.34899921568141-7.25586683652626i</v>
      </c>
      <c r="AH273" s="223" t="str">
        <f t="shared" ca="1" si="347"/>
        <v>4.52575726459416+7.14695172149444i</v>
      </c>
      <c r="AI273" s="223" t="str">
        <f t="shared" ca="1" si="348"/>
        <v>-8.41866269853809+0.829165903569657i</v>
      </c>
      <c r="AJ273" s="223" t="str">
        <f t="shared" ca="1" si="349"/>
        <v>3.04449499501259-7.8925564903105i</v>
      </c>
      <c r="AK273" s="223" t="str">
        <f t="shared" ca="1" si="350"/>
        <v>5.68098381286953+6.26799973239577i</v>
      </c>
      <c r="AL273" s="223" t="str">
        <f t="shared" ca="1" si="351"/>
        <v>-8.15296436671335+2.25622910239663i</v>
      </c>
      <c r="AM273" s="223" t="str">
        <f t="shared" ca="1" si="352"/>
        <v>1.65034648621899-8.29685206586352i</v>
      </c>
      <c r="AN273" s="223" t="str">
        <f t="shared" ca="1" si="353"/>
        <v>6.66893541059137+5.20448827616699i</v>
      </c>
      <c r="AO273" s="223" t="str">
        <f t="shared" ca="1" si="354"/>
        <v>-7.64720432089421+3.61685827782843i</v>
      </c>
      <c r="AP273" s="223" t="str">
        <f t="shared" ca="1" si="355"/>
        <v>0.207603995124988-8.45684919509667i</v>
      </c>
      <c r="AQ273" s="223" t="str">
        <f t="shared" ca="1" si="356"/>
        <v>7.4605221043185+3.98773214476274i</v>
      </c>
      <c r="AR273" s="223" t="str">
        <f t="shared" ca="1" si="357"/>
        <v>7.4605221043185+3.98773214476274i</v>
      </c>
      <c r="AS273" s="223" t="str">
        <f t="shared" ca="1" si="358"/>
        <v>-1.24125133649274-8.36783680810364i</v>
      </c>
      <c r="AT273" s="223" t="str">
        <f t="shared" ca="1" si="359"/>
        <v>8.03243584927135+2.65355837598111i</v>
      </c>
      <c r="AU273" s="223" t="str">
        <f t="shared" ca="1" si="360"/>
        <v>-5.98169698862019+5.98169698862549i</v>
      </c>
      <c r="AV273" s="223" t="str">
        <f t="shared" ca="1" si="361"/>
        <v>-2.65355837598024-8.03243584927164i</v>
      </c>
      <c r="AW273" s="223" t="str">
        <f t="shared" ca="1" si="362"/>
        <v>8.3678368081035+1.24125133649365i</v>
      </c>
      <c r="AX273" s="223" t="str">
        <f t="shared" ca="1" si="363"/>
        <v>-4.87099009126795+6.91627452160255i</v>
      </c>
      <c r="AY273" s="223" t="str">
        <f t="shared" ca="1" si="364"/>
        <v>-3.98773214476183-7.46052210431899i</v>
      </c>
      <c r="AZ273" s="223" t="str">
        <f t="shared" ca="1" si="365"/>
        <v>8.4568491950967-0.207603995123952i</v>
      </c>
      <c r="BA273" s="223" t="str">
        <f t="shared" ca="1" si="366"/>
        <v>-3.61685827782936+7.64720432089377i</v>
      </c>
      <c r="BB273" s="223" t="str">
        <f t="shared" ca="1" si="367"/>
        <v>-5.20448827616617-6.668935410592i</v>
      </c>
      <c r="BC273" s="223" t="str">
        <f t="shared" ca="1" si="368"/>
        <v>8.2968520658637-1.6503464862181i</v>
      </c>
      <c r="BD273" s="223" t="str">
        <f t="shared" ca="1" si="369"/>
        <v>-2.25622910239346+8.15296436671422i</v>
      </c>
      <c r="BE273" s="223" t="str">
        <f t="shared" ca="1" si="370"/>
        <v>-6.26799973239516-5.68098381287021i</v>
      </c>
      <c r="BF273" s="223" t="str">
        <f t="shared" ca="1" si="371"/>
        <v>7.89255649030927-3.04449499501578i</v>
      </c>
      <c r="BG273" s="223" t="str">
        <f t="shared" ca="1" si="372"/>
        <v>-0.829165903569851+8.41866269853807i</v>
      </c>
      <c r="BH273" s="223" t="str">
        <f t="shared" ca="1" si="373"/>
        <v>-7.14695172149208-4.52575726459788i</v>
      </c>
      <c r="BI273" s="223" t="str">
        <f t="shared" ca="1" si="374"/>
        <v>7.25586683652593-4.34899921568196i</v>
      </c>
      <c r="BJ273" s="223" t="str">
        <f t="shared" ca="1" si="375"/>
        <v>0.622311849156394+8.43647590465347i</v>
      </c>
      <c r="BK273" s="223" t="str">
        <f t="shared" ca="1" si="376"/>
        <v>-7.81546375244769-3.23727108249762i</v>
      </c>
      <c r="BL273" s="223" t="str">
        <f t="shared" ca="1" si="377"/>
        <v>6.40553025005225-5.52544839294193i</v>
      </c>
      <c r="BM273" s="223" t="str">
        <f t="shared" ca="1" si="378"/>
        <v>2.05546580671312+8.20587948027707i</v>
      </c>
      <c r="BN273" s="223" t="str">
        <f t="shared" ca="1" si="379"/>
        <v>-8.25385167888009-1.85346437528416i</v>
      </c>
      <c r="BO273" s="223" t="str">
        <f t="shared" ca="1" si="380"/>
        <v>5.36658464951359-6.53920231580306i</v>
      </c>
      <c r="BP273" s="223" t="str">
        <f t="shared" ca="1" si="381"/>
        <v>3.42809715893401+7.7336632714586i</v>
      </c>
      <c r="BQ273" s="223" t="str">
        <f t="shared" ca="1" si="382"/>
        <v>-8.44920729314375-0.415082937357718i</v>
      </c>
      <c r="BR273" s="223" t="str">
        <f t="shared" ca="1" si="383"/>
        <v>4.16962149226059-7.36041128869016i</v>
      </c>
      <c r="BS273" s="223" t="str">
        <f t="shared" ca="1" si="384"/>
        <v>4.69978916655698+7.03373154998914i</v>
      </c>
      <c r="BT273" s="223" t="str">
        <f t="shared" ca="1" si="385"/>
        <v>-8.39577840480733+1.03552049944453i</v>
      </c>
      <c r="BU273" s="223" t="str">
        <f t="shared" ca="1" si="386"/>
        <v>2.8498850175847-7.96489504726493i</v>
      </c>
      <c r="BV273" s="223" t="str">
        <f t="shared" ca="1" si="387"/>
        <v>5.83309722057318+6.12669360607665i</v>
      </c>
      <c r="BW273" s="223" t="str">
        <f t="shared" ca="1" si="388"/>
        <v>-8.09513821227445+2.45563333003385i</v>
      </c>
      <c r="BX273" s="223" t="str">
        <f t="shared" ca="1" si="389"/>
        <v>1.44623449014207-8.33485473940144i</v>
      </c>
      <c r="BY273" s="223" t="str">
        <f t="shared" ca="1" si="390"/>
        <v>6.79465138806059+5.03925691368534i</v>
      </c>
      <c r="BZ273" s="223" t="str">
        <f t="shared" ca="1" si="391"/>
        <v>-7.55613898039472+3.80344073653823i</v>
      </c>
      <c r="CA273" s="223" t="str">
        <f t="shared" ca="1" si="392"/>
        <v>1.15655919745779E-12-8.45939700731672i</v>
      </c>
      <c r="CB273" s="223" t="str">
        <f t="shared" ca="1" si="393"/>
        <v>7.55613898039757+3.80344073653257i</v>
      </c>
      <c r="CC273" s="223" t="str">
        <f t="shared" ca="1" si="394"/>
        <v>-6.79465138806168+5.03925691368386i</v>
      </c>
      <c r="CD273" s="223" t="str">
        <f t="shared" ca="1" si="395"/>
        <v>-1.44623449014027-8.33485473940175i</v>
      </c>
      <c r="CE273" s="223" t="str">
        <f t="shared" ca="1" si="396"/>
        <v>8.09513821227384+2.45563333003584i</v>
      </c>
      <c r="CF273" s="223" t="str">
        <f t="shared" ca="1" si="397"/>
        <v>-5.83309722057469+6.12669360607522i</v>
      </c>
      <c r="CG273" s="223" t="str">
        <f t="shared" ca="1" si="398"/>
        <v>-2.84988501758297-7.96489504726554i</v>
      </c>
      <c r="CH273" s="223" t="str">
        <f t="shared" ca="1" si="399"/>
        <v>8.39577840480708+1.03552049944658i</v>
      </c>
      <c r="CI273" s="223" t="str">
        <f t="shared" ca="1" si="400"/>
        <v>-4.69978916655851+7.03373154998813i</v>
      </c>
      <c r="CJ273" s="223" t="str">
        <f t="shared" ca="1" si="401"/>
        <v>-4.169621492259-7.36041128869107i</v>
      </c>
      <c r="CK273" s="223" t="str">
        <f t="shared" ca="1" si="402"/>
        <v>8.44920729314344-0.415082937364053i</v>
      </c>
      <c r="CL273" s="223" t="str">
        <f t="shared" ca="1" si="403"/>
        <v>-3.42809715893591+7.73366327145775i</v>
      </c>
      <c r="CM273" s="223" t="str">
        <f t="shared" ca="1" si="404"/>
        <v>-5.36658464951868-6.53920231579889i</v>
      </c>
      <c r="CN273" s="223" t="str">
        <f t="shared" ca="1" si="405"/>
        <v>8.25385167888048-1.85346437528237i</v>
      </c>
      <c r="CO273" s="223" t="str">
        <f t="shared" ca="1" si="406"/>
        <v>-2.05546580671513+8.20587948027656i</v>
      </c>
      <c r="CP273" s="223" t="str">
        <f t="shared" ca="1" si="407"/>
        <v>-6.40553025005106-5.52544839294332i</v>
      </c>
      <c r="CQ273" s="223" t="str">
        <f t="shared" ca="1" si="408"/>
        <v>7.8154637524484-3.23727108249593i</v>
      </c>
      <c r="CR273" s="223" t="str">
        <f t="shared" ca="1" si="409"/>
        <v>-0.622311849158462+8.43647590465332i</v>
      </c>
      <c r="CS273" s="223" t="str">
        <f t="shared" ca="1" si="410"/>
        <v>-7.25586683652486-4.34899921568374i</v>
      </c>
      <c r="CT273" s="223" t="str">
        <f t="shared" ca="1" si="411"/>
        <v>7.14695172149307-4.52575726459633i</v>
      </c>
      <c r="CU273" s="223" t="str">
        <f t="shared" ca="1" si="412"/>
        <v>0.829165903568027+8.41866269853824i</v>
      </c>
      <c r="CV273" s="223" t="str">
        <f t="shared" ca="1" si="413"/>
        <v>-7.89255649031164-3.04449499500964i</v>
      </c>
      <c r="CW273" s="223" t="str">
        <f t="shared" ca="1" si="414"/>
        <v>6.26799973239639-5.68098381286885i</v>
      </c>
      <c r="CX273" s="223" t="str">
        <f t="shared" ca="1" si="415"/>
        <v>2.25622910239957+8.15296436671253i</v>
      </c>
      <c r="CY273" s="223" t="str">
        <f t="shared" ca="1" si="416"/>
        <v>-8.29685206586329-1.65034648622013i</v>
      </c>
      <c r="CZ273" s="223" t="str">
        <f t="shared" ca="1" si="417"/>
        <v>5.20448827616781-6.66893541059072i</v>
      </c>
      <c r="DA273" s="223" t="str">
        <f t="shared" ca="1" si="418"/>
        <v>3.61685827782771+7.64720432089455i</v>
      </c>
      <c r="DB273" s="223" t="str">
        <f t="shared" ca="1" si="419"/>
        <v>-8.45684919509665-0.207603995125783i</v>
      </c>
      <c r="DC273" s="223" t="str">
        <f t="shared" ca="1" si="420"/>
        <v>3.98773214476366-7.46052210431801i</v>
      </c>
      <c r="DD273" s="223" t="str">
        <f t="shared" ca="1" si="421"/>
        <v>4.87099009126645+6.91627452160361i</v>
      </c>
      <c r="DE273" s="223" t="str">
        <f t="shared" ca="1" si="422"/>
        <v>-8.3678368081038+1.2412513364916i</v>
      </c>
      <c r="DF273" s="223" t="str">
        <f t="shared" ca="1" si="423"/>
        <v>2.65355837598221-8.03243584927099i</v>
      </c>
      <c r="DG273" s="223" t="str">
        <f t="shared" ca="1" si="424"/>
        <v>5.98169698862484+5.98169698862084i</v>
      </c>
      <c r="DH273" s="223" t="str">
        <f t="shared" ca="1" si="425"/>
        <v>-8.03243584927192+2.65355837597937i</v>
      </c>
      <c r="DI273" s="223" t="str">
        <f t="shared" ca="1" si="426"/>
        <v>1.24125133648648-8.36783680810457i</v>
      </c>
      <c r="DJ273" s="223" t="str">
        <f t="shared" ca="1" si="427"/>
        <v>6.91627452160189+4.87099009126888i</v>
      </c>
      <c r="DK273" s="223" t="str">
        <f t="shared" ca="1" si="428"/>
        <v>-7.46052210431535+3.98773214476866i</v>
      </c>
      <c r="DL273" s="223" t="str">
        <f t="shared" ca="1" si="429"/>
        <v>-0.207603995123277-8.45684919509671i</v>
      </c>
      <c r="DM273" s="223" t="str">
        <f t="shared" ca="1" si="430"/>
        <v>7.64720432089327+3.61685827783041i</v>
      </c>
      <c r="DN273" s="223" t="str">
        <f t="shared" ca="1" si="431"/>
        <v>-6.66893541059257+5.20448827616545i</v>
      </c>
      <c r="DO273" s="223" t="str">
        <f t="shared" ca="1" si="432"/>
        <v>-1.6503464862172-8.29685206586387i</v>
      </c>
      <c r="DP273" s="223" t="str">
        <f t="shared" ca="1" si="433"/>
        <v>8.15296436671392+2.25622910239457i</v>
      </c>
      <c r="DQ273" s="223" t="str">
        <f t="shared" ca="1" si="434"/>
        <v>-5.68098381287106+6.26799973239438i</v>
      </c>
      <c r="DR273" s="223" t="str">
        <f t="shared" ca="1" si="435"/>
        <v>-3.04449499501493-7.8925564903096i</v>
      </c>
      <c r="DS273" s="223" t="str">
        <f t="shared" ca="1" si="436"/>
        <v>8.418662698538+0.829165903570524i</v>
      </c>
      <c r="DT273" s="223" t="str">
        <f t="shared" ca="1" si="437"/>
        <v>-4.52575726459154+7.14695172149609i</v>
      </c>
      <c r="DU273" s="223" t="str">
        <f t="shared" ca="1" si="438"/>
        <v>-4.34899921568118-7.2558668365264i</v>
      </c>
      <c r="DV273" s="223" t="str">
        <f t="shared" ca="1" si="439"/>
        <v>8.43647590465354-0.622311849155481i</v>
      </c>
      <c r="DW273" s="223" t="str">
        <f t="shared" ca="1" si="440"/>
        <v>-3.23727108249869+7.81546375244725i</v>
      </c>
      <c r="DX273" s="223" t="str">
        <f t="shared" ca="1" si="441"/>
        <v>-5.52544839294105-6.40553025005301i</v>
      </c>
      <c r="DY273" s="223" t="str">
        <f t="shared" ca="1" si="442"/>
        <v>8.20587948027729-2.05546580671223i</v>
      </c>
      <c r="DZ273" s="223" t="str">
        <f t="shared" ca="1" si="443"/>
        <v>-1.85346437528482+8.25385167887993i</v>
      </c>
      <c r="EA273" s="223" t="str">
        <f t="shared" ca="1" si="444"/>
        <v>-6.53920231580249-5.3665846495143i</v>
      </c>
      <c r="EB273" s="223" t="str">
        <f t="shared" ca="1" si="445"/>
        <v>7.73366327145897-3.42809715893317i</v>
      </c>
      <c r="EC273" s="223" t="str">
        <f t="shared" ca="1" si="446"/>
        <v>-0.415082937358874+8.4492072931437i</v>
      </c>
      <c r="ED273" s="223" t="str">
        <f t="shared" ca="1" si="447"/>
        <v>-7.3604112886896-4.1696214922616i</v>
      </c>
      <c r="EE273" s="223" t="str">
        <f t="shared" ca="1" si="448"/>
        <v>7.03373154998498-4.69978916656322i</v>
      </c>
      <c r="EF273" s="223" t="str">
        <f t="shared" ca="1" si="449"/>
        <v>1.03552049944314+8.39577840480751i</v>
      </c>
      <c r="EG273" s="223" t="str">
        <f t="shared" ca="1" si="450"/>
        <v>-7.96489504726745-2.84988501757763i</v>
      </c>
      <c r="EH273" s="223" t="str">
        <f t="shared" ca="1" si="451"/>
        <v>6.12669360607728-5.83309722057252i</v>
      </c>
      <c r="EI273" s="223" t="str">
        <f t="shared" ca="1" si="452"/>
        <v>2.45563333003297+8.09513821227471i</v>
      </c>
      <c r="EJ273" s="223" t="str">
        <f t="shared" ca="1" si="453"/>
        <v>-8.33485473940132-1.44623449014274i</v>
      </c>
      <c r="EK273" s="223" t="str">
        <f t="shared" ca="1" si="454"/>
        <v>5.03925691368588-6.79465138806018i</v>
      </c>
      <c r="EL273" s="223" t="str">
        <f t="shared" ca="1" si="455"/>
        <v>3.80344073653719+7.55613898039524i</v>
      </c>
      <c r="EM273" s="223" t="str">
        <f t="shared" ca="1" si="456"/>
        <v>-8.45939700731672-2.3131183949156E-12i</v>
      </c>
      <c r="EN273" s="223"/>
      <c r="EO273" s="223"/>
      <c r="EP273" s="223"/>
    </row>
    <row r="274" spans="1:146">
      <c r="A274" s="249">
        <f t="shared" si="323"/>
        <v>3.3984375000000026E-3</v>
      </c>
      <c r="B274" s="248">
        <v>174</v>
      </c>
      <c r="C274" s="247">
        <f t="shared" si="324"/>
        <v>34800</v>
      </c>
      <c r="N274" s="246">
        <f t="shared" ca="1" si="327"/>
        <v>24.456992863356067</v>
      </c>
      <c r="O274" s="223">
        <f t="shared" ca="1" si="328"/>
        <v>8.4569928633560671</v>
      </c>
      <c r="P274" s="223" t="str">
        <f t="shared" ca="1" si="329"/>
        <v>-3.61583037383147+7.64503100049524i</v>
      </c>
      <c r="Q274" s="223" t="str">
        <f t="shared" ca="1" si="330"/>
        <v>-5.36505947673296-6.53734388738831i</v>
      </c>
      <c r="R274" s="223" t="str">
        <f t="shared" ca="1" si="331"/>
        <v>8.20354738549855-2.05488164737908i</v>
      </c>
      <c r="S274" s="223" t="str">
        <f t="shared" ca="1" si="332"/>
        <v>-1.64987746100025+8.29449411685479i</v>
      </c>
      <c r="T274" s="223" t="str">
        <f t="shared" ca="1" si="333"/>
        <v>-6.79272036152553-5.03782476679886i</v>
      </c>
      <c r="U274" s="223" t="str">
        <f t="shared" ca="1" si="334"/>
        <v>7.45840183863621-3.98659883914641i</v>
      </c>
      <c r="V274" s="223" t="str">
        <f t="shared" ca="1" si="335"/>
        <v>0.414964971608652+8.4468060450796i</v>
      </c>
      <c r="W274" s="223" t="str">
        <f t="shared" ca="1" si="336"/>
        <v>-7.81324261304868-3.2363510564362i</v>
      </c>
      <c r="X274" s="223" t="str">
        <f t="shared" ca="1" si="337"/>
        <v>6.26621837922267-5.67936928846395i</v>
      </c>
      <c r="Y274" s="223" t="str">
        <f t="shared" ca="1" si="338"/>
        <v>2.454935443883+8.09283758994473i</v>
      </c>
      <c r="Z274" s="223" t="str">
        <f t="shared" ca="1" si="339"/>
        <v>-8.36545868537164-1.24089857530566i</v>
      </c>
      <c r="AA274" s="223" t="str">
        <f t="shared" ca="1" si="340"/>
        <v>4.69845349573988-7.03173257734003i</v>
      </c>
      <c r="AB274" s="223" t="str">
        <f t="shared" ca="1" si="341"/>
        <v>4.34776323867366+7.25380473346873i</v>
      </c>
      <c r="AC274" s="223" t="str">
        <f t="shared" ca="1" si="342"/>
        <v>-8.41627013118777+0.828930256253224i</v>
      </c>
      <c r="AD274" s="223" t="str">
        <f t="shared" ca="1" si="343"/>
        <v>2.84907508587487-7.96263143978814i</v>
      </c>
      <c r="AE274" s="223" t="str">
        <f t="shared" ca="1" si="344"/>
        <v>5.97999700212527+5.97999700212536i</v>
      </c>
      <c r="AF274" s="223" t="str">
        <f t="shared" ca="1" si="345"/>
        <v>-7.96263143978814+2.84907508587487i</v>
      </c>
      <c r="AG274" s="223" t="str">
        <f t="shared" ca="1" si="346"/>
        <v>0.828930256254061-8.41627013118769i</v>
      </c>
      <c r="AH274" s="223" t="str">
        <f t="shared" ca="1" si="347"/>
        <v>7.2538047334687+4.34776323867371i</v>
      </c>
      <c r="AI274" s="223" t="str">
        <f t="shared" ca="1" si="348"/>
        <v>-7.03173257734007+4.69845349573983i</v>
      </c>
      <c r="AJ274" s="223" t="str">
        <f t="shared" ca="1" si="349"/>
        <v>-1.24089857530566-8.36545868537164i</v>
      </c>
      <c r="AK274" s="223" t="str">
        <f t="shared" ca="1" si="350"/>
        <v>8.09283758994471+2.45493544388306i</v>
      </c>
      <c r="AL274" s="223" t="str">
        <f t="shared" ca="1" si="351"/>
        <v>-5.67936928846395+6.26621837922267i</v>
      </c>
      <c r="AM274" s="223" t="str">
        <f t="shared" ca="1" si="352"/>
        <v>-3.23635105643609-7.81324261304873i</v>
      </c>
      <c r="AN274" s="223" t="str">
        <f t="shared" ca="1" si="353"/>
        <v>8.44680604507976+0.414964971605352i</v>
      </c>
      <c r="AO274" s="223" t="str">
        <f t="shared" ca="1" si="354"/>
        <v>-3.98659883914866+7.458401838635i</v>
      </c>
      <c r="AP274" s="223" t="str">
        <f t="shared" ca="1" si="355"/>
        <v>-5.03782476679946-6.79272036152508i</v>
      </c>
      <c r="AQ274" s="223" t="str">
        <f t="shared" ca="1" si="356"/>
        <v>8.29449411685563-1.64987746099606i</v>
      </c>
      <c r="AR274" s="223" t="str">
        <f t="shared" ca="1" si="357"/>
        <v>8.29449411685563-1.64987746099606i</v>
      </c>
      <c r="AS274" s="223" t="str">
        <f t="shared" ca="1" si="358"/>
        <v>-6.53734388738967-5.36505947673131i</v>
      </c>
      <c r="AT274" s="223" t="str">
        <f t="shared" ca="1" si="359"/>
        <v>7.64503100049662-3.61583037382854i</v>
      </c>
      <c r="AU274" s="223" t="str">
        <f t="shared" ca="1" si="360"/>
        <v>-1.20183847635663E-13+8.45699286335607i</v>
      </c>
      <c r="AV274" s="223" t="str">
        <f t="shared" ca="1" si="361"/>
        <v>-7.64503100049662-3.61583037382854i</v>
      </c>
      <c r="AW274" s="223" t="str">
        <f t="shared" ca="1" si="362"/>
        <v>6.53734388738967-5.36505947673131i</v>
      </c>
      <c r="AX274" s="223" t="str">
        <f t="shared" ca="1" si="363"/>
        <v>2.05488164737978+8.20354738549837i</v>
      </c>
      <c r="AY274" s="223" t="str">
        <f t="shared" ca="1" si="364"/>
        <v>-8.29449411685394-1.64987746100455i</v>
      </c>
      <c r="AZ274" s="223" t="str">
        <f t="shared" ca="1" si="365"/>
        <v>5.03782476679955-6.79272036152501i</v>
      </c>
      <c r="BA274" s="223" t="str">
        <f t="shared" ca="1" si="366"/>
        <v>3.98659883914855+7.45840183863506i</v>
      </c>
      <c r="BB274" s="223" t="str">
        <f t="shared" ca="1" si="367"/>
        <v>-8.44680604507978+0.414964971605112i</v>
      </c>
      <c r="BC274" s="223" t="str">
        <f t="shared" ca="1" si="368"/>
        <v>3.2363510564362-7.81324261304868i</v>
      </c>
      <c r="BD274" s="223" t="str">
        <f t="shared" ca="1" si="369"/>
        <v>5.67936928846635+6.26621837922049i</v>
      </c>
      <c r="BE274" s="223" t="str">
        <f t="shared" ca="1" si="370"/>
        <v>-8.09283758994552+2.45493544388041i</v>
      </c>
      <c r="BF274" s="223" t="str">
        <f t="shared" ca="1" si="371"/>
        <v>1.24089857530483-8.36545868537177i</v>
      </c>
      <c r="BG274" s="223" t="str">
        <f t="shared" ca="1" si="372"/>
        <v>7.03173257733767+4.69845349574343i</v>
      </c>
      <c r="BH274" s="223" t="str">
        <f t="shared" ca="1" si="373"/>
        <v>-7.25380473346925+4.34776323867278i</v>
      </c>
      <c r="BI274" s="223" t="str">
        <f t="shared" ca="1" si="374"/>
        <v>-0.828930256255734-8.41627013118753i</v>
      </c>
      <c r="BJ274" s="223" t="str">
        <f t="shared" ca="1" si="375"/>
        <v>7.96263143978697+2.84907508587815i</v>
      </c>
      <c r="BK274" s="223" t="str">
        <f t="shared" ca="1" si="376"/>
        <v>-5.97999700212544+5.97999700212518i</v>
      </c>
      <c r="BL274" s="223" t="str">
        <f t="shared" ca="1" si="377"/>
        <v>-2.84907508587803-7.96263143978701i</v>
      </c>
      <c r="BM274" s="223" t="str">
        <f t="shared" ca="1" si="378"/>
        <v>8.41627013118751+0.828930256255855i</v>
      </c>
      <c r="BN274" s="223" t="str">
        <f t="shared" ca="1" si="379"/>
        <v>-4.3477632386731+7.25380473346907i</v>
      </c>
      <c r="BO274" s="223" t="str">
        <f t="shared" ca="1" si="380"/>
        <v>-4.69845349574333-7.03173257733773i</v>
      </c>
      <c r="BP274" s="223" t="str">
        <f t="shared" ca="1" si="381"/>
        <v>8.36545868537178-1.24089857530471i</v>
      </c>
      <c r="BQ274" s="223" t="str">
        <f t="shared" ca="1" si="382"/>
        <v>-2.45493544388076+8.09283758994541i</v>
      </c>
      <c r="BR274" s="223" t="str">
        <f t="shared" ca="1" si="383"/>
        <v>-6.26621837922041-5.67936928846644i</v>
      </c>
      <c r="BS274" s="223" t="str">
        <f t="shared" ca="1" si="384"/>
        <v>7.81324261304873-3.23635105643609i</v>
      </c>
      <c r="BT274" s="223" t="str">
        <f t="shared" ca="1" si="385"/>
        <v>-0.414964971605472+8.44680604507976i</v>
      </c>
      <c r="BU274" s="223" t="str">
        <f t="shared" ca="1" si="386"/>
        <v>-7.458401838635-3.98659883914866i</v>
      </c>
      <c r="BV274" s="223" t="str">
        <f t="shared" ca="1" si="387"/>
        <v>6.79272036152508-5.03782476679946i</v>
      </c>
      <c r="BW274" s="223" t="str">
        <f t="shared" ca="1" si="388"/>
        <v>1.64987746100443+8.29449411685397i</v>
      </c>
      <c r="BX274" s="223" t="str">
        <f t="shared" ca="1" si="389"/>
        <v>-8.20354738549829-2.05488164738014i</v>
      </c>
      <c r="BY274" s="223" t="str">
        <f t="shared" ca="1" si="390"/>
        <v>5.36505947673159-6.53734388738944i</v>
      </c>
      <c r="BZ274" s="223" t="str">
        <f t="shared" ca="1" si="391"/>
        <v>3.61583037382844+7.64503100049667i</v>
      </c>
      <c r="CA274" s="223" t="str">
        <f t="shared" ca="1" si="392"/>
        <v>-8.45699286335607-2.40367695271328E-13i</v>
      </c>
      <c r="CB274" s="223" t="str">
        <f t="shared" ca="1" si="393"/>
        <v>3.61583037382887-7.64503100049647i</v>
      </c>
      <c r="CC274" s="223" t="str">
        <f t="shared" ca="1" si="394"/>
        <v>5.36505947673122+6.53734388738974i</v>
      </c>
      <c r="CD274" s="223" t="str">
        <f t="shared" ca="1" si="395"/>
        <v>-8.20354738549841+2.05488164737966i</v>
      </c>
      <c r="CE274" s="223" t="str">
        <f t="shared" ca="1" si="396"/>
        <v>1.64987746099642-8.29449411685556i</v>
      </c>
      <c r="CF274" s="223" t="str">
        <f t="shared" ca="1" si="397"/>
        <v>6.79272036152494+5.03782476679965i</v>
      </c>
      <c r="CG274" s="223" t="str">
        <f t="shared" ca="1" si="398"/>
        <v>-7.45840183863512+3.98659883914845i</v>
      </c>
      <c r="CH274" s="223" t="str">
        <f t="shared" ca="1" si="399"/>
        <v>-0.414964971605232-8.44680604507977i</v>
      </c>
      <c r="CI274" s="223" t="str">
        <f t="shared" ca="1" si="400"/>
        <v>7.81324261304863+3.23635105643631i</v>
      </c>
      <c r="CJ274" s="223" t="str">
        <f t="shared" ca="1" si="401"/>
        <v>-6.26621837922057+5.67936928846626i</v>
      </c>
      <c r="CK274" s="223" t="str">
        <f t="shared" ca="1" si="402"/>
        <v>-2.45493544388053-8.09283758994548i</v>
      </c>
      <c r="CL274" s="223" t="str">
        <f t="shared" ca="1" si="403"/>
        <v>8.36545868537175+1.24089857530495i</v>
      </c>
      <c r="CM274" s="223" t="str">
        <f t="shared" ca="1" si="404"/>
        <v>-4.69845349574333+7.03173257733773i</v>
      </c>
      <c r="CN274" s="223" t="str">
        <f t="shared" ca="1" si="405"/>
        <v>-4.34776323867289-7.25380473346919i</v>
      </c>
      <c r="CO274" s="223" t="str">
        <f t="shared" ca="1" si="406"/>
        <v>8.41627013118753-0.828930256255615i</v>
      </c>
      <c r="CP274" s="223" t="str">
        <f t="shared" ca="1" si="407"/>
        <v>-2.84907508587803+7.96263143978701i</v>
      </c>
      <c r="CQ274" s="223" t="str">
        <f t="shared" ca="1" si="408"/>
        <v>-5.97999700212527-5.97999700212536i</v>
      </c>
      <c r="CR274" s="223" t="str">
        <f t="shared" ca="1" si="409"/>
        <v>7.96263143978705-2.84907508587792i</v>
      </c>
      <c r="CS274" s="223" t="str">
        <f t="shared" ca="1" si="410"/>
        <v>-0.828930256255734+8.41627013118753i</v>
      </c>
      <c r="CT274" s="223" t="str">
        <f t="shared" ca="1" si="411"/>
        <v>-7.25380473346913-4.34776323867299i</v>
      </c>
      <c r="CU274" s="223" t="str">
        <f t="shared" ca="1" si="412"/>
        <v>7.0317325773378-4.69845349574323i</v>
      </c>
      <c r="CV274" s="223" t="str">
        <f t="shared" ca="1" si="413"/>
        <v>1.24089857530483+8.36545868537177i</v>
      </c>
      <c r="CW274" s="223" t="str">
        <f t="shared" ca="1" si="414"/>
        <v>-8.09283758994544-2.45493544388064i</v>
      </c>
      <c r="CX274" s="223" t="str">
        <f t="shared" ca="1" si="415"/>
        <v>5.6793692884667-6.26621837922017i</v>
      </c>
      <c r="CY274" s="223" t="str">
        <f t="shared" ca="1" si="416"/>
        <v>3.2363510564362+7.81324261304868i</v>
      </c>
      <c r="CZ274" s="223" t="str">
        <f t="shared" ca="1" si="417"/>
        <v>-8.44680604507976-0.414964971605352i</v>
      </c>
      <c r="DA274" s="223" t="str">
        <f t="shared" ca="1" si="418"/>
        <v>3.98659883914898-7.45840183863483i</v>
      </c>
      <c r="DB274" s="223" t="str">
        <f t="shared" ca="1" si="419"/>
        <v>5.03782476679955+6.79272036152501i</v>
      </c>
      <c r="DC274" s="223" t="str">
        <f t="shared" ca="1" si="420"/>
        <v>-8.29449411685568+1.64987746099583i</v>
      </c>
      <c r="DD274" s="223" t="str">
        <f t="shared" ca="1" si="421"/>
        <v>2.05488164738025-8.20354738549825i</v>
      </c>
      <c r="DE274" s="223" t="str">
        <f t="shared" ca="1" si="422"/>
        <v>6.53734388738967+5.36505947673131i</v>
      </c>
      <c r="DF274" s="223" t="str">
        <f t="shared" ca="1" si="423"/>
        <v>-7.64503100049672+3.61583037382833i</v>
      </c>
      <c r="DG274" s="223" t="str">
        <f t="shared" ca="1" si="424"/>
        <v>3.60551542906991E-13-8.45699286335607i</v>
      </c>
      <c r="DH274" s="223" t="str">
        <f t="shared" ca="1" si="425"/>
        <v>7.64503100049662+3.61583037382854i</v>
      </c>
      <c r="DI274" s="223" t="str">
        <f t="shared" ca="1" si="426"/>
        <v>-6.53734388738982+5.36505947673113i</v>
      </c>
      <c r="DJ274" s="223" t="str">
        <f t="shared" ca="1" si="427"/>
        <v>-2.05488164737955-8.20354738549843i</v>
      </c>
      <c r="DK274" s="223" t="str">
        <f t="shared" ca="1" si="428"/>
        <v>8.29449411685563+1.64987746099606i</v>
      </c>
      <c r="DL274" s="223" t="str">
        <f t="shared" ca="1" si="429"/>
        <v>-5.03782476679974+6.79272036152487i</v>
      </c>
      <c r="DM274" s="223" t="str">
        <f t="shared" ca="1" si="430"/>
        <v>-3.98659883914834-7.45840183863517i</v>
      </c>
      <c r="DN274" s="223" t="str">
        <f t="shared" ca="1" si="431"/>
        <v>8.44680604507978-0.414964971605112i</v>
      </c>
      <c r="DO274" s="223" t="str">
        <f t="shared" ca="1" si="432"/>
        <v>-3.23635105643642+7.81324261304859i</v>
      </c>
      <c r="DP274" s="223" t="str">
        <f t="shared" ca="1" si="433"/>
        <v>-5.67936928846617-6.26621837922065i</v>
      </c>
      <c r="DQ274" s="223" t="str">
        <f t="shared" ca="1" si="434"/>
        <v>8.09283758994552-2.45493544388041i</v>
      </c>
      <c r="DR274" s="223" t="str">
        <f t="shared" ca="1" si="435"/>
        <v>-1.24089857530507+8.36545868537173i</v>
      </c>
      <c r="DS274" s="223" t="str">
        <f t="shared" ca="1" si="436"/>
        <v>-7.03173257733767-4.69845349574343i</v>
      </c>
      <c r="DT274" s="223" t="str">
        <f t="shared" ca="1" si="437"/>
        <v>7.25380473346925-4.34776323867278i</v>
      </c>
      <c r="DU274" s="223" t="str">
        <f t="shared" ca="1" si="438"/>
        <v>0.828930256255496+8.41627013118755i</v>
      </c>
      <c r="DV274" s="223" t="str">
        <f t="shared" ca="1" si="439"/>
        <v>-7.96263143978697-2.84907508587815i</v>
      </c>
      <c r="DW274" s="223" t="str">
        <f t="shared" ca="1" si="440"/>
        <v>5.97999700212544-5.97999700212518i</v>
      </c>
      <c r="DX274" s="223" t="str">
        <f t="shared" ca="1" si="441"/>
        <v>2.8490750858778+7.96263143978709i</v>
      </c>
      <c r="DY274" s="223" t="str">
        <f t="shared" ca="1" si="442"/>
        <v>-8.41627013118751-0.828930256255855i</v>
      </c>
      <c r="DZ274" s="223" t="str">
        <f t="shared" ca="1" si="443"/>
        <v>4.3477632386731-7.25380473346907i</v>
      </c>
      <c r="EA274" s="223" t="str">
        <f t="shared" ca="1" si="444"/>
        <v>4.69845349574313+7.03173257733787i</v>
      </c>
      <c r="EB274" s="223" t="str">
        <f t="shared" ca="1" si="445"/>
        <v>-8.36545868537178+1.24089857530471i</v>
      </c>
      <c r="EC274" s="223" t="str">
        <f t="shared" ca="1" si="446"/>
        <v>2.45493544388076-8.09283758994541i</v>
      </c>
      <c r="ED274" s="223" t="str">
        <f t="shared" ca="1" si="447"/>
        <v>6.26621837922041+5.67936928846644i</v>
      </c>
      <c r="EE274" s="223" t="str">
        <f t="shared" ca="1" si="448"/>
        <v>-7.81324261304873+3.23635105643609i</v>
      </c>
      <c r="EF274" s="223" t="str">
        <f t="shared" ca="1" si="449"/>
        <v>0.414964971605952-8.44680604507973i</v>
      </c>
      <c r="EG274" s="223" t="str">
        <f t="shared" ca="1" si="450"/>
        <v>7.45840183863478+3.98659883914909i</v>
      </c>
      <c r="EH274" s="223" t="str">
        <f t="shared" ca="1" si="451"/>
        <v>-6.79272036152508+5.03782476679946i</v>
      </c>
      <c r="EI274" s="223" t="str">
        <f t="shared" ca="1" si="452"/>
        <v>-1.64987746099618-8.29449411685561i</v>
      </c>
      <c r="EJ274" s="223" t="str">
        <f t="shared" ca="1" si="453"/>
        <v>8.20354738549823+2.05488164738037i</v>
      </c>
      <c r="EK274" s="223" t="str">
        <f t="shared" ca="1" si="454"/>
        <v>-5.36505947673141+6.53734388738959i</v>
      </c>
      <c r="EL274" s="223" t="str">
        <f t="shared" ca="1" si="455"/>
        <v>-3.61583037382865-7.64503100049657i</v>
      </c>
      <c r="EM274" s="223" t="str">
        <f t="shared" ca="1" si="456"/>
        <v>8.45699286335607+4.80735390542655E-13i</v>
      </c>
      <c r="EN274" s="223"/>
      <c r="EO274" s="223"/>
      <c r="EP274" s="223"/>
    </row>
    <row r="275" spans="1:146">
      <c r="A275" s="249">
        <f t="shared" si="323"/>
        <v>3.4179687500000026E-3</v>
      </c>
      <c r="B275" s="248">
        <v>175</v>
      </c>
      <c r="C275" s="247">
        <f t="shared" si="324"/>
        <v>35000</v>
      </c>
      <c r="N275" s="246">
        <f t="shared" ca="1" si="327"/>
        <v>24.454295762425705</v>
      </c>
      <c r="O275" s="223">
        <f t="shared" ca="1" si="328"/>
        <v>8.4542957624257049</v>
      </c>
      <c r="P275" s="223" t="str">
        <f t="shared" ca="1" si="329"/>
        <v>-3.42602992375225+7.72899966361258i</v>
      </c>
      <c r="Q275" s="223" t="str">
        <f t="shared" ca="1" si="330"/>
        <v>-5.67755802618218-6.264219959253i</v>
      </c>
      <c r="R275" s="223" t="str">
        <f t="shared" ca="1" si="331"/>
        <v>8.02759207349146-2.65195820860477i</v>
      </c>
      <c r="S275" s="223" t="str">
        <f t="shared" ca="1" si="332"/>
        <v>-0.828665894133128+8.41358601753556i</v>
      </c>
      <c r="T275" s="223" t="str">
        <f t="shared" ca="1" si="333"/>
        <v>-7.35597276187221-4.16710709787538i</v>
      </c>
      <c r="U275" s="223" t="str">
        <f t="shared" ca="1" si="334"/>
        <v>6.79055402974509-5.0362181056505i</v>
      </c>
      <c r="V275" s="223" t="str">
        <f t="shared" ca="1" si="335"/>
        <v>1.8523466862007+8.24887438337441i</v>
      </c>
      <c r="W275" s="223" t="str">
        <f t="shared" ca="1" si="336"/>
        <v>-8.2918488399626-1.6493512827109i</v>
      </c>
      <c r="X275" s="223" t="str">
        <f t="shared" ca="1" si="337"/>
        <v>4.86805275267361-6.91210382125125i</v>
      </c>
      <c r="Y275" s="223" t="str">
        <f t="shared" ca="1" si="338"/>
        <v>4.34637665168451+7.25149135283639i</v>
      </c>
      <c r="Z275" s="223" t="str">
        <f t="shared" ca="1" si="339"/>
        <v>-8.39071552365216+1.03489605261199i</v>
      </c>
      <c r="AA275" s="223" t="str">
        <f t="shared" ca="1" si="340"/>
        <v>2.45415251680988-8.09025662527494i</v>
      </c>
      <c r="AB275" s="223" t="str">
        <f t="shared" ca="1" si="341"/>
        <v>6.4016675422908+5.52211639831593i</v>
      </c>
      <c r="AC275" s="223" t="str">
        <f t="shared" ca="1" si="342"/>
        <v>-7.64259285013187+3.61467721459087i</v>
      </c>
      <c r="AD275" s="223" t="str">
        <f t="shared" ca="1" si="343"/>
        <v>-0.207478804305693-8.45174948660531i</v>
      </c>
      <c r="AE275" s="223" t="str">
        <f t="shared" ca="1" si="344"/>
        <v>7.81075081670194+3.23531892059488i</v>
      </c>
      <c r="AF275" s="223" t="str">
        <f t="shared" ca="1" si="345"/>
        <v>-6.12299904434592+5.82957970539114i</v>
      </c>
      <c r="AG275" s="223" t="str">
        <f t="shared" ca="1" si="346"/>
        <v>-2.84816645993794-7.96009200041393i</v>
      </c>
      <c r="AH275" s="223" t="str">
        <f t="shared" ca="1" si="347"/>
        <v>8.43138848180624+0.621936578305517i</v>
      </c>
      <c r="AI275" s="223" t="str">
        <f t="shared" ca="1" si="348"/>
        <v>-3.98532743456939+7.45602320797339i</v>
      </c>
      <c r="AJ275" s="223" t="str">
        <f t="shared" ca="1" si="349"/>
        <v>-5.20134982915615-6.66491386240712i</v>
      </c>
      <c r="AK275" s="223" t="str">
        <f t="shared" ca="1" si="350"/>
        <v>8.20093111330313-2.05422630530961i</v>
      </c>
      <c r="AL275" s="223" t="str">
        <f t="shared" ca="1" si="351"/>
        <v>-1.44536237168241+8.32982859686163i</v>
      </c>
      <c r="AM275" s="223" t="str">
        <f t="shared" ca="1" si="352"/>
        <v>-7.02949001987473-4.69695506674813i</v>
      </c>
      <c r="AN275" s="223" t="str">
        <f t="shared" ca="1" si="353"/>
        <v>7.14264191656031-4.52302811072018i</v>
      </c>
      <c r="AO275" s="223" t="str">
        <f t="shared" ca="1" si="354"/>
        <v>1.24050282840931+8.36279077648591i</v>
      </c>
      <c r="AP275" s="223" t="str">
        <f t="shared" ca="1" si="355"/>
        <v>-8.14804790898064-2.25486853530873i</v>
      </c>
      <c r="AQ275" s="223" t="str">
        <f t="shared" ca="1" si="356"/>
        <v>5.36334845401782-6.53525900017389i</v>
      </c>
      <c r="AR275" s="223" t="str">
        <f t="shared" ca="1" si="357"/>
        <v>5.36334845401782-6.53525900017389i</v>
      </c>
      <c r="AS275" s="223" t="str">
        <f t="shared" ca="1" si="358"/>
        <v>-8.44411219292538+0.414832631139485i</v>
      </c>
      <c r="AT275" s="223" t="str">
        <f t="shared" ca="1" si="359"/>
        <v>3.0426590822931-7.88779706556327i</v>
      </c>
      <c r="AU275" s="223" t="str">
        <f t="shared" ca="1" si="360"/>
        <v>5.97808986376526+5.97808986377056i</v>
      </c>
      <c r="AV275" s="223" t="str">
        <f t="shared" ca="1" si="361"/>
        <v>-7.88779706556303+3.04265908229373i</v>
      </c>
      <c r="AW275" s="223" t="str">
        <f t="shared" ca="1" si="362"/>
        <v>0.414832631138812-8.44411219292542i</v>
      </c>
      <c r="AX275" s="223" t="str">
        <f t="shared" ca="1" si="363"/>
        <v>7.55158242449351+3.80114715903633i</v>
      </c>
      <c r="AY275" s="223" t="str">
        <f t="shared" ca="1" si="364"/>
        <v>-6.53525900017338+5.36334845401844i</v>
      </c>
      <c r="AZ275" s="223" t="str">
        <f t="shared" ca="1" si="365"/>
        <v>-2.25486853530129-8.14804790898271i</v>
      </c>
      <c r="BA275" s="223" t="str">
        <f t="shared" ca="1" si="366"/>
        <v>8.362790776486+1.24050282840864i</v>
      </c>
      <c r="BB275" s="223" t="str">
        <f t="shared" ca="1" si="367"/>
        <v>-4.5230281107195+7.14264191656074i</v>
      </c>
      <c r="BC275" s="223" t="str">
        <f t="shared" ca="1" si="368"/>
        <v>-4.69695506674879-7.02949001987429i</v>
      </c>
      <c r="BD275" s="223" t="str">
        <f t="shared" ca="1" si="369"/>
        <v>8.32982859686105-1.4453623716858i</v>
      </c>
      <c r="BE275" s="223" t="str">
        <f t="shared" ca="1" si="370"/>
        <v>-2.05422630531303+8.20093111330227i</v>
      </c>
      <c r="BF275" s="223" t="str">
        <f t="shared" ca="1" si="371"/>
        <v>-6.66491386240598-5.20134982915761i</v>
      </c>
      <c r="BG275" s="223" t="str">
        <f t="shared" ca="1" si="372"/>
        <v>7.45602320797341-3.98532743456935i</v>
      </c>
      <c r="BH275" s="223" t="str">
        <f t="shared" ca="1" si="373"/>
        <v>0.621936578307148+8.43138848180612i</v>
      </c>
      <c r="BI275" s="223" t="str">
        <f t="shared" ca="1" si="374"/>
        <v>-7.96009200041509-2.84816645993471i</v>
      </c>
      <c r="BJ275" s="223" t="str">
        <f t="shared" ca="1" si="375"/>
        <v>5.8295797053937-6.12299904434348i</v>
      </c>
      <c r="BK275" s="223" t="str">
        <f t="shared" ca="1" si="376"/>
        <v>3.23531892059328+7.8107508167026i</v>
      </c>
      <c r="BL275" s="223" t="str">
        <f t="shared" ca="1" si="377"/>
        <v>-8.45174948660531-0.207478804305739i</v>
      </c>
      <c r="BM275" s="223" t="str">
        <f t="shared" ca="1" si="378"/>
        <v>3.61467721458934-7.6425928501326i</v>
      </c>
      <c r="BN275" s="223" t="str">
        <f t="shared" ca="1" si="379"/>
        <v>5.52211639831836+6.40166754228871i</v>
      </c>
      <c r="BO275" s="223" t="str">
        <f t="shared" ca="1" si="380"/>
        <v>-8.09025662527594+2.45415251680656i</v>
      </c>
      <c r="BP275" s="223" t="str">
        <f t="shared" ca="1" si="381"/>
        <v>1.0348960526137-8.39071552365195i</v>
      </c>
      <c r="BQ275" s="223" t="str">
        <f t="shared" ca="1" si="382"/>
        <v>7.25149135283683+4.34637665168379i</v>
      </c>
      <c r="BR275" s="223" t="str">
        <f t="shared" ca="1" si="383"/>
        <v>-6.91210382124989+4.86805275267554i</v>
      </c>
      <c r="BS275" s="223" t="str">
        <f t="shared" ca="1" si="384"/>
        <v>-1.64935128271492-8.2918488399618i</v>
      </c>
      <c r="BT275" s="223" t="str">
        <f t="shared" ca="1" si="385"/>
        <v>8.24887438337383+1.85234668620323i</v>
      </c>
      <c r="BU275" s="223" t="str">
        <f t="shared" ca="1" si="386"/>
        <v>-5.03621810565119+6.79055402974458i</v>
      </c>
      <c r="BV275" s="223" t="str">
        <f t="shared" ca="1" si="387"/>
        <v>-4.16710709787615-7.35597276187177i</v>
      </c>
      <c r="BW275" s="223" t="str">
        <f t="shared" ca="1" si="388"/>
        <v>8.41358601753532-0.828665894135504i</v>
      </c>
      <c r="BX275" s="223" t="str">
        <f t="shared" ca="1" si="389"/>
        <v>-2.65195820860087+8.02759207349275i</v>
      </c>
      <c r="BY275" s="223" t="str">
        <f t="shared" ca="1" si="390"/>
        <v>-6.26421995925106-5.67755802618431i</v>
      </c>
      <c r="BZ275" s="223" t="str">
        <f t="shared" ca="1" si="391"/>
        <v>7.72899966361304-3.42602992375121i</v>
      </c>
      <c r="CA275" s="223" t="str">
        <f t="shared" ca="1" si="392"/>
        <v>6.75279686426352E-13+8.4542957624257i</v>
      </c>
      <c r="CB275" s="223" t="str">
        <f t="shared" ca="1" si="393"/>
        <v>-7.72899966361359-3.42602992374997i</v>
      </c>
      <c r="CC275" s="223" t="str">
        <f t="shared" ca="1" si="394"/>
        <v>6.26421995925596-5.67755802617891i</v>
      </c>
      <c r="CD275" s="223" t="str">
        <f t="shared" ca="1" si="395"/>
        <v>2.65195820860215+8.02759207349233i</v>
      </c>
      <c r="CE275" s="223" t="str">
        <f t="shared" ca="1" si="396"/>
        <v>-8.41358601753545-0.82866589413416i</v>
      </c>
      <c r="CF275" s="223" t="str">
        <f t="shared" ca="1" si="397"/>
        <v>4.16710709787477-7.35597276187256i</v>
      </c>
      <c r="CG275" s="223" t="str">
        <f t="shared" ca="1" si="398"/>
        <v>5.03621810565247+6.79055402974363i</v>
      </c>
      <c r="CH275" s="223" t="str">
        <f t="shared" ca="1" si="399"/>
        <v>-8.24887438337538+1.85234668619634i</v>
      </c>
      <c r="CI275" s="223" t="str">
        <f t="shared" ca="1" si="400"/>
        <v>1.64935128271359-8.29184883996206i</v>
      </c>
      <c r="CJ275" s="223" t="str">
        <f t="shared" ca="1" si="401"/>
        <v>6.91210382125068+4.86805275267443i</v>
      </c>
      <c r="CK275" s="223" t="str">
        <f t="shared" ca="1" si="402"/>
        <v>-7.25149135283601+4.34637665168515i</v>
      </c>
      <c r="CL275" s="223" t="str">
        <f t="shared" ca="1" si="403"/>
        <v>-1.03489605261528-8.39071552365175i</v>
      </c>
      <c r="CM275" s="223" t="str">
        <f t="shared" ca="1" si="404"/>
        <v>8.09025662527389+2.45415251681332i</v>
      </c>
      <c r="CN275" s="223" t="str">
        <f t="shared" ca="1" si="405"/>
        <v>-5.52211639831733+6.4016675422896i</v>
      </c>
      <c r="CO275" s="223" t="str">
        <f t="shared" ca="1" si="406"/>
        <v>-3.61467721459078-7.64259285013192i</v>
      </c>
      <c r="CP275" s="223" t="str">
        <f t="shared" ca="1" si="407"/>
        <v>8.45174948660527-0.207478804307329i</v>
      </c>
      <c r="CQ275" s="223" t="str">
        <f t="shared" ca="1" si="408"/>
        <v>-3.23531892059181+7.81075081670321i</v>
      </c>
      <c r="CR275" s="223" t="str">
        <f t="shared" ca="1" si="409"/>
        <v>-5.82957970538858-6.12299904434835i</v>
      </c>
      <c r="CS275" s="223" t="str">
        <f t="shared" ca="1" si="410"/>
        <v>7.96009200041455-2.8481664599362i</v>
      </c>
      <c r="CT275" s="223" t="str">
        <f t="shared" ca="1" si="411"/>
        <v>-0.621936578305562+8.43138848180624i</v>
      </c>
      <c r="CU275" s="223" t="str">
        <f t="shared" ca="1" si="412"/>
        <v>-7.45602320797416-3.98532743456795i</v>
      </c>
      <c r="CV275" s="223" t="str">
        <f t="shared" ca="1" si="413"/>
        <v>6.66491386240499-5.20134982915886i</v>
      </c>
      <c r="CW275" s="223" t="str">
        <f t="shared" ca="1" si="414"/>
        <v>2.05422630530618+8.20093111330398i</v>
      </c>
      <c r="CX275" s="223" t="str">
        <f t="shared" ca="1" si="415"/>
        <v>-8.32982859686132-1.44536237168423i</v>
      </c>
      <c r="CY275" s="223" t="str">
        <f t="shared" ca="1" si="416"/>
        <v>4.69695506674747-7.02949001987517i</v>
      </c>
      <c r="CZ275" s="223" t="str">
        <f t="shared" ca="1" si="417"/>
        <v>4.52302811072084+7.14264191655988i</v>
      </c>
      <c r="DA275" s="223" t="str">
        <f t="shared" ca="1" si="418"/>
        <v>-8.36279077648577+1.24050282841021i</v>
      </c>
      <c r="DB275" s="223" t="str">
        <f t="shared" ca="1" si="419"/>
        <v>2.25486853530808-8.14804790898083i</v>
      </c>
      <c r="DC275" s="223" t="str">
        <f t="shared" ca="1" si="420"/>
        <v>6.5352590001744+5.36334845401721i</v>
      </c>
      <c r="DD275" s="223" t="str">
        <f t="shared" ca="1" si="421"/>
        <v>-7.55158242449279+3.80114715903775i</v>
      </c>
      <c r="DE275" s="223" t="str">
        <f t="shared" ca="1" si="422"/>
        <v>-0.4148326311404-8.44411219292534i</v>
      </c>
      <c r="DF275" s="223" t="str">
        <f t="shared" ca="1" si="423"/>
        <v>7.8877970655636+3.04265908229224i</v>
      </c>
      <c r="DG275" s="223" t="str">
        <f t="shared" ca="1" si="424"/>
        <v>-5.97808986377008+5.97808986376574i</v>
      </c>
      <c r="DH275" s="223" t="str">
        <f t="shared" ca="1" si="425"/>
        <v>-3.04265908229458-7.8877970655627i</v>
      </c>
      <c r="DI275" s="223" t="str">
        <f t="shared" ca="1" si="426"/>
        <v>8.44411219292546+0.414832631137897i</v>
      </c>
      <c r="DJ275" s="223" t="str">
        <f t="shared" ca="1" si="427"/>
        <v>-3.80114715903552+7.55158242449392i</v>
      </c>
      <c r="DK275" s="223" t="str">
        <f t="shared" ca="1" si="428"/>
        <v>-5.36334845401915-6.53525900017281i</v>
      </c>
      <c r="DL275" s="223" t="str">
        <f t="shared" ca="1" si="429"/>
        <v>8.14804790898247-2.25486853530217i</v>
      </c>
      <c r="DM275" s="223" t="str">
        <f t="shared" ca="1" si="430"/>
        <v>-1.24050282840774+8.36279077648614i</v>
      </c>
      <c r="DN275" s="223" t="str">
        <f t="shared" ca="1" si="431"/>
        <v>-7.14264191656123-4.52302811071873i</v>
      </c>
      <c r="DO275" s="223" t="str">
        <f t="shared" ca="1" si="432"/>
        <v>7.02949001987377-4.69695506674955i</v>
      </c>
      <c r="DP275" s="223" t="str">
        <f t="shared" ca="1" si="433"/>
        <v>1.4453623716867+8.32982859686089i</v>
      </c>
      <c r="DQ275" s="223" t="str">
        <f t="shared" ca="1" si="434"/>
        <v>-8.2009311133025-2.05422630531214i</v>
      </c>
      <c r="DR275" s="223" t="str">
        <f t="shared" ca="1" si="435"/>
        <v>5.20134982915689-6.66491386240654i</v>
      </c>
      <c r="DS275" s="223" t="str">
        <f t="shared" ca="1" si="436"/>
        <v>3.98532743457016+7.45602320797298i</v>
      </c>
      <c r="DT275" s="223" t="str">
        <f t="shared" ca="1" si="437"/>
        <v>-8.43138848180605+0.621936578308061i</v>
      </c>
      <c r="DU275" s="223" t="str">
        <f t="shared" ca="1" si="438"/>
        <v>2.8481664599343-7.96009200041523i</v>
      </c>
      <c r="DV275" s="223" t="str">
        <f t="shared" ca="1" si="439"/>
        <v>6.12299904434411+5.82957970539303i</v>
      </c>
      <c r="DW275" s="223" t="str">
        <f t="shared" ca="1" si="440"/>
        <v>-7.81075081670225+3.23531892059413i</v>
      </c>
      <c r="DX275" s="223" t="str">
        <f t="shared" ca="1" si="441"/>
        <v>0.207478804304823-8.45174948660534i</v>
      </c>
      <c r="DY275" s="223" t="str">
        <f t="shared" ca="1" si="442"/>
        <v>7.64259285013299+3.61467721458851i</v>
      </c>
      <c r="DZ275" s="223" t="str">
        <f t="shared" ca="1" si="443"/>
        <v>-6.4016675422936+5.52211639831267i</v>
      </c>
      <c r="EA275" s="223" t="str">
        <f t="shared" ca="1" si="444"/>
        <v>-2.45415251680744-8.09025662527567i</v>
      </c>
      <c r="EB275" s="223" t="str">
        <f t="shared" ca="1" si="445"/>
        <v>8.39071552365206+1.0348960526128i</v>
      </c>
      <c r="EC275" s="223" t="str">
        <f t="shared" ca="1" si="446"/>
        <v>-4.346376651683+7.2514913528373i</v>
      </c>
      <c r="ED275" s="223" t="str">
        <f t="shared" ca="1" si="447"/>
        <v>-4.86805275267609-6.91210382124951i</v>
      </c>
      <c r="EE275" s="223" t="str">
        <f t="shared" ca="1" si="448"/>
        <v>8.29184883996335-1.6493512827071i</v>
      </c>
      <c r="EF275" s="223" t="str">
        <f t="shared" ca="1" si="449"/>
        <v>-1.85234668620234+8.24887438337404i</v>
      </c>
      <c r="EG275" s="223" t="str">
        <f t="shared" ca="1" si="450"/>
        <v>-6.79055402974484-5.03621810565084i</v>
      </c>
      <c r="EH275" s="223" t="str">
        <f t="shared" ca="1" si="451"/>
        <v>7.35597276187132-4.16710709787695i</v>
      </c>
      <c r="EI275" s="223" t="str">
        <f t="shared" ca="1" si="452"/>
        <v>0.828665894136176+8.41358601753525i</v>
      </c>
      <c r="EJ275" s="223" t="str">
        <f t="shared" ca="1" si="453"/>
        <v>-8.0275920734904-2.65195820860799i</v>
      </c>
      <c r="EK275" s="223" t="str">
        <f t="shared" ca="1" si="454"/>
        <v>5.67755802618381-6.26421995925151i</v>
      </c>
      <c r="EL275" s="223" t="str">
        <f t="shared" ca="1" si="455"/>
        <v>3.42602992375226+7.72899966361258i</v>
      </c>
      <c r="EM275" s="223" t="str">
        <f t="shared" ca="1" si="456"/>
        <v>-8.4542957624257+1.35055937285271E-12i</v>
      </c>
      <c r="EN275" s="223"/>
      <c r="EO275" s="223"/>
      <c r="EP275" s="223"/>
    </row>
    <row r="276" spans="1:146">
      <c r="A276" s="249">
        <f t="shared" si="323"/>
        <v>3.4375000000000026E-3</v>
      </c>
      <c r="B276" s="248">
        <v>176</v>
      </c>
      <c r="C276" s="247">
        <f t="shared" si="324"/>
        <v>35200</v>
      </c>
      <c r="N276" s="246">
        <f t="shared" ca="1" si="327"/>
        <v>24.451250974342635</v>
      </c>
      <c r="O276" s="223">
        <f t="shared" ca="1" si="328"/>
        <v>8.4512509743426367</v>
      </c>
      <c r="P276" s="223" t="str">
        <f t="shared" ca="1" si="329"/>
        <v>-3.23415373064021+7.80793779931125i</v>
      </c>
      <c r="Q276" s="223" t="str">
        <f t="shared" ca="1" si="330"/>
        <v>-5.97593687346709-5.9759368734671i</v>
      </c>
      <c r="R276" s="223" t="str">
        <f t="shared" ca="1" si="331"/>
        <v>7.80793779931122-3.23415373064028i</v>
      </c>
      <c r="S276" s="223" t="str">
        <f t="shared" ca="1" si="332"/>
        <v>3.09566466474699E-13+8.45125097434264i</v>
      </c>
      <c r="T276" s="223" t="str">
        <f t="shared" ca="1" si="333"/>
        <v>-7.80793779931114-3.23415373064047i</v>
      </c>
      <c r="U276" s="223" t="str">
        <f t="shared" ca="1" si="334"/>
        <v>5.97593687346706-5.97593687346713i</v>
      </c>
      <c r="V276" s="223" t="str">
        <f t="shared" ca="1" si="335"/>
        <v>3.23415373064055+7.80793779931111i</v>
      </c>
      <c r="W276" s="223" t="str">
        <f t="shared" ca="1" si="336"/>
        <v>-8.45125097434264-2.21563565357249E-13i</v>
      </c>
      <c r="X276" s="223" t="str">
        <f t="shared" ca="1" si="337"/>
        <v>3.23415373064018-7.80793779931126i</v>
      </c>
      <c r="Y276" s="223" t="str">
        <f t="shared" ca="1" si="338"/>
        <v>5.97593687346735+5.97593687346684i</v>
      </c>
      <c r="Z276" s="223" t="str">
        <f t="shared" ca="1" si="339"/>
        <v>-7.8079377993113+3.23415373064008i</v>
      </c>
      <c r="AA276" s="223" t="str">
        <f t="shared" ca="1" si="340"/>
        <v>-1.18027776056973E-13-8.45125097434264i</v>
      </c>
      <c r="AB276" s="223" t="str">
        <f t="shared" ca="1" si="341"/>
        <v>7.80793779931139+3.23415373063987i</v>
      </c>
      <c r="AC276" s="223" t="str">
        <f t="shared" ca="1" si="342"/>
        <v>-5.97593687346723+5.97593687346696i</v>
      </c>
      <c r="AD276" s="223" t="str">
        <f t="shared" ca="1" si="343"/>
        <v>-3.2341537306404-7.80793779931117i</v>
      </c>
      <c r="AE276" s="223" t="str">
        <f t="shared" ca="1" si="344"/>
        <v>8.45125097434264+4.43127130714498E-13i</v>
      </c>
      <c r="AF276" s="223" t="str">
        <f t="shared" ca="1" si="345"/>
        <v>-3.23415373064033+7.8079377993112i</v>
      </c>
      <c r="AG276" s="223" t="str">
        <f t="shared" ca="1" si="346"/>
        <v>-5.9759368734672-5.97593687346699i</v>
      </c>
      <c r="AH276" s="223" t="str">
        <f t="shared" ca="1" si="347"/>
        <v>7.8079377993114-3.23415373063983i</v>
      </c>
      <c r="AI276" s="223" t="str">
        <f t="shared" ca="1" si="348"/>
        <v>-1.03535789300276E-13+8.45125097434264i</v>
      </c>
      <c r="AJ276" s="223" t="str">
        <f t="shared" ca="1" si="349"/>
        <v>-7.80793779931128-3.23415373064012i</v>
      </c>
      <c r="AK276" s="223" t="str">
        <f t="shared" ca="1" si="350"/>
        <v>5.97593687346734-5.97593687346685i</v>
      </c>
      <c r="AL276" s="223" t="str">
        <f t="shared" ca="1" si="351"/>
        <v>3.23415373064014+7.80793779931128i</v>
      </c>
      <c r="AM276" s="223" t="str">
        <f t="shared" ca="1" si="352"/>
        <v>-8.45125097434264-1.44533744449935E-12i</v>
      </c>
      <c r="AN276" s="223" t="str">
        <f t="shared" ca="1" si="353"/>
        <v>3.23415373064137-7.80793779931077i</v>
      </c>
      <c r="AO276" s="223" t="str">
        <f t="shared" ca="1" si="354"/>
        <v>5.97593687346649+5.9759368734677i</v>
      </c>
      <c r="AP276" s="223" t="str">
        <f t="shared" ca="1" si="355"/>
        <v>-7.80793779931147+3.23415373063968i</v>
      </c>
      <c r="AQ276" s="223" t="str">
        <f t="shared" ca="1" si="356"/>
        <v>3.8514910453657E-13-8.45125097434264i</v>
      </c>
      <c r="AR276" s="223" t="str">
        <f t="shared" ca="1" si="357"/>
        <v>3.8514910453657E-13-8.45125097434264i</v>
      </c>
      <c r="AS276" s="223" t="str">
        <f t="shared" ca="1" si="358"/>
        <v>-5.97593687346686+5.97593687346733i</v>
      </c>
      <c r="AT276" s="223" t="str">
        <f t="shared" ca="1" si="359"/>
        <v>-3.23415373064077-7.80793779931101i</v>
      </c>
      <c r="AU276" s="223" t="str">
        <f t="shared" ca="1" si="360"/>
        <v>8.45125097434264-7.951387351843E-13i</v>
      </c>
      <c r="AV276" s="223" t="str">
        <f t="shared" ca="1" si="361"/>
        <v>-3.2341537306393+7.80793779931162i</v>
      </c>
      <c r="AW276" s="223" t="str">
        <f t="shared" ca="1" si="362"/>
        <v>-5.97593687346816-5.97593687346603i</v>
      </c>
      <c r="AX276" s="223" t="str">
        <f t="shared" ca="1" si="363"/>
        <v>7.80793779931057-3.23415373064186i</v>
      </c>
      <c r="AY276" s="223" t="str">
        <f t="shared" ca="1" si="364"/>
        <v>1.97542657490517E-12+8.45125097434264i</v>
      </c>
      <c r="AZ276" s="223" t="str">
        <f t="shared" ca="1" si="365"/>
        <v>-7.80793779931208-3.23415373063821i</v>
      </c>
      <c r="BA276" s="223" t="str">
        <f t="shared" ca="1" si="366"/>
        <v>5.97593687346537-5.97593687346882i</v>
      </c>
      <c r="BB276" s="223" t="str">
        <f t="shared" ca="1" si="367"/>
        <v>3.23415373064295+7.80793779931012i</v>
      </c>
      <c r="BC276" s="223" t="str">
        <f t="shared" ca="1" si="368"/>
        <v>-8.45125097434264+3.15571441462604E-12i</v>
      </c>
      <c r="BD276" s="223" t="str">
        <f t="shared" ca="1" si="369"/>
        <v>3.23415373063712-7.80793779931253i</v>
      </c>
      <c r="BE276" s="223" t="str">
        <f t="shared" ca="1" si="370"/>
        <v>5.97593687346966+5.97593687346453i</v>
      </c>
      <c r="BF276" s="223" t="str">
        <f t="shared" ca="1" si="371"/>
        <v>-7.80793779931297+3.23415373063605i</v>
      </c>
      <c r="BG276" s="223" t="str">
        <f t="shared" ca="1" si="372"/>
        <v>4.07096272871957E-12-8.45125097434264i</v>
      </c>
      <c r="BH276" s="223" t="str">
        <f t="shared" ca="1" si="373"/>
        <v>7.80793779930976+3.23415373064379i</v>
      </c>
      <c r="BI276" s="223" t="str">
        <f t="shared" ca="1" si="374"/>
        <v>-5.97593687346964+5.97593687346455i</v>
      </c>
      <c r="BJ276" s="223" t="str">
        <f t="shared" ca="1" si="375"/>
        <v>-3.23415373063714-7.80793779931252i</v>
      </c>
      <c r="BK276" s="223" t="str">
        <f t="shared" ca="1" si="376"/>
        <v>8.45125097434264+2.8906748889987E-12i</v>
      </c>
      <c r="BL276" s="223" t="str">
        <f t="shared" ca="1" si="377"/>
        <v>-3.2341537306427+7.80793779931022i</v>
      </c>
      <c r="BM276" s="223" t="str">
        <f t="shared" ca="1" si="378"/>
        <v>-5.97593687346538-5.97593687346881i</v>
      </c>
      <c r="BN276" s="223" t="str">
        <f t="shared" ca="1" si="379"/>
        <v>7.80793779931207-3.23415373063823i</v>
      </c>
      <c r="BO276" s="223" t="str">
        <f t="shared" ca="1" si="380"/>
        <v>-1.71038704927783E-12+8.45125097434264i</v>
      </c>
      <c r="BP276" s="223" t="str">
        <f t="shared" ca="1" si="381"/>
        <v>-7.80793779931067-3.23415373064161i</v>
      </c>
      <c r="BQ276" s="223" t="str">
        <f t="shared" ca="1" si="382"/>
        <v>5.97593687346797-5.97593687346622i</v>
      </c>
      <c r="BR276" s="223" t="str">
        <f t="shared" ca="1" si="383"/>
        <v>3.23415373063932+7.80793779931162i</v>
      </c>
      <c r="BS276" s="223" t="str">
        <f t="shared" ca="1" si="384"/>
        <v>-8.45125097434264-7.70298209073141E-13i</v>
      </c>
      <c r="BT276" s="223" t="str">
        <f t="shared" ca="1" si="385"/>
        <v>3.23415373064052-7.80793779931112i</v>
      </c>
      <c r="BU276" s="223" t="str">
        <f t="shared" ca="1" si="386"/>
        <v>5.97593687346705+5.97593687346714i</v>
      </c>
      <c r="BV276" s="223" t="str">
        <f t="shared" ca="1" si="387"/>
        <v>-7.80793779931117+3.23415373064041i</v>
      </c>
      <c r="BW276" s="223" t="str">
        <f t="shared" ca="1" si="388"/>
        <v>-6.50188630163915E-13-8.45125097434264i</v>
      </c>
      <c r="BX276" s="223" t="str">
        <f t="shared" ca="1" si="389"/>
        <v>7.80793779931148+3.23415373063965i</v>
      </c>
      <c r="BY276" s="223" t="str">
        <f t="shared" ca="1" si="390"/>
        <v>-5.9759368734663+5.97593687346789i</v>
      </c>
      <c r="BZ276" s="223" t="str">
        <f t="shared" ca="1" si="391"/>
        <v>-3.23415373064172-7.80793779931062i</v>
      </c>
      <c r="CA276" s="223" t="str">
        <f t="shared" ca="1" si="392"/>
        <v>8.45125097434264-1.5902774703686E-12i</v>
      </c>
      <c r="CB276" s="223" t="str">
        <f t="shared" ca="1" si="393"/>
        <v>-3.23415373063834+7.80793779931202i</v>
      </c>
      <c r="CC276" s="223" t="str">
        <f t="shared" ca="1" si="394"/>
        <v>-5.97593687346855-5.97593687346564i</v>
      </c>
      <c r="CD276" s="223" t="str">
        <f t="shared" ca="1" si="395"/>
        <v>7.80793779931026-3.23415373064259i</v>
      </c>
      <c r="CE276" s="223" t="str">
        <f t="shared" ca="1" si="396"/>
        <v>3.01076430960565E-12+8.45125097434264i</v>
      </c>
      <c r="CF276" s="223" t="str">
        <f t="shared" ca="1" si="397"/>
        <v>-7.80793779931238-3.23415373063747i</v>
      </c>
      <c r="CG276" s="223" t="str">
        <f t="shared" ca="1" si="398"/>
        <v>5.97593687346463-5.97593687346956i</v>
      </c>
      <c r="CH276" s="223" t="str">
        <f t="shared" ca="1" si="399"/>
        <v>3.23415373064346+7.8079377993099i</v>
      </c>
      <c r="CI276" s="223" t="str">
        <f t="shared" ca="1" si="400"/>
        <v>-8.45125097434264+3.95085314981034E-12i</v>
      </c>
      <c r="CJ276" s="223" t="str">
        <f t="shared" ca="1" si="401"/>
        <v>3.23415373064415-7.80793779930962i</v>
      </c>
      <c r="CK276" s="223" t="str">
        <f t="shared" ca="1" si="402"/>
        <v>5.97593687346445+5.97593687346974i</v>
      </c>
      <c r="CL276" s="223" t="str">
        <f t="shared" ca="1" si="403"/>
        <v>-7.80793779931267+3.23415373063679i</v>
      </c>
      <c r="CM276" s="223" t="str">
        <f t="shared" ca="1" si="404"/>
        <v>3.27582399353527E-12-8.45125097434264i</v>
      </c>
      <c r="CN276" s="223" t="str">
        <f t="shared" ca="1" si="405"/>
        <v>7.80793779931016+3.23415373064284i</v>
      </c>
      <c r="CO276" s="223" t="str">
        <f t="shared" ca="1" si="406"/>
        <v>-5.97593687346908+5.97593687346511i</v>
      </c>
      <c r="CP276" s="223" t="str">
        <f t="shared" ca="1" si="407"/>
        <v>-3.2341537306381-7.80793779931212i</v>
      </c>
      <c r="CQ276" s="223" t="str">
        <f t="shared" ca="1" si="408"/>
        <v>8.45125097434264+2.33573515333058E-12i</v>
      </c>
      <c r="CR276" s="223" t="str">
        <f t="shared" ca="1" si="409"/>
        <v>-3.23415373064197+7.80793779931052i</v>
      </c>
      <c r="CS276" s="223" t="str">
        <f t="shared" ca="1" si="410"/>
        <v>-5.97593687346612-5.97593687346807i</v>
      </c>
      <c r="CT276" s="223" t="str">
        <f t="shared" ca="1" si="411"/>
        <v>7.80793779931177-3.23415373063897i</v>
      </c>
      <c r="CU276" s="223" t="str">
        <f t="shared" ca="1" si="412"/>
        <v>-9.15248314093528E-13+8.45125097434264i</v>
      </c>
      <c r="CV276" s="223" t="str">
        <f t="shared" ca="1" si="413"/>
        <v>-7.80793779931088-3.2341537306411i</v>
      </c>
      <c r="CW276" s="223" t="str">
        <f t="shared" ca="1" si="414"/>
        <v>5.97593687346741-5.97593687346678i</v>
      </c>
      <c r="CX276" s="223" t="str">
        <f t="shared" ca="1" si="415"/>
        <v>3.23415373064028+7.80793779931122i</v>
      </c>
      <c r="CY276" s="223" t="str">
        <f t="shared" ca="1" si="416"/>
        <v>-8.45125097434264+2.48405261111594E-14i</v>
      </c>
      <c r="CZ276" s="223" t="str">
        <f t="shared" ca="1" si="417"/>
        <v>3.23415373063979-7.80793779931142i</v>
      </c>
      <c r="DA276" s="223" t="str">
        <f t="shared" ca="1" si="418"/>
        <v>5.97593687346745+5.97593687346675i</v>
      </c>
      <c r="DB276" s="223" t="str">
        <f t="shared" ca="1" si="419"/>
        <v>-7.80793779931086+3.23415373064115i</v>
      </c>
      <c r="DC276" s="223" t="str">
        <f t="shared" ca="1" si="420"/>
        <v>-1.44532736534821E-12-8.45125097434264i</v>
      </c>
      <c r="DD276" s="223" t="str">
        <f t="shared" ca="1" si="421"/>
        <v>7.80793779931178+3.23415373063892i</v>
      </c>
      <c r="DE276" s="223" t="str">
        <f t="shared" ca="1" si="422"/>
        <v>-5.97593687346574+5.97593687346845i</v>
      </c>
      <c r="DF276" s="223" t="str">
        <f t="shared" ca="1" si="423"/>
        <v>-3.23415373064246-7.80793779931031i</v>
      </c>
      <c r="DG276" s="223" t="str">
        <f t="shared" ca="1" si="424"/>
        <v>8.45125097434264-2.3854162055529E-12i</v>
      </c>
      <c r="DH276" s="223" t="str">
        <f t="shared" ca="1" si="425"/>
        <v>-3.23415373063761+7.80793779931232i</v>
      </c>
      <c r="DI276" s="223" t="str">
        <f t="shared" ca="1" si="426"/>
        <v>-5.97593687346911-5.97593687346508i</v>
      </c>
      <c r="DJ276" s="223" t="str">
        <f t="shared" ca="1" si="427"/>
        <v>7.80793779930996-3.23415373064333i</v>
      </c>
      <c r="DK276" s="223" t="str">
        <f t="shared" ca="1" si="428"/>
        <v>3.80590304478995E-12+8.45125097434264i</v>
      </c>
      <c r="DL276" s="223" t="str">
        <f t="shared" ca="1" si="429"/>
        <v>-7.80793779931269-3.23415373063674i</v>
      </c>
      <c r="DM276" s="223" t="str">
        <f t="shared" ca="1" si="430"/>
        <v>5.97593687347018-5.97593687346401i</v>
      </c>
      <c r="DN276" s="223" t="str">
        <f t="shared" ca="1" si="431"/>
        <v>3.23415373063665+7.80793779931272i</v>
      </c>
      <c r="DO276" s="223" t="str">
        <f t="shared" ca="1" si="432"/>
        <v>-8.45125097434264-3.42077409855565E-12i</v>
      </c>
      <c r="DP276" s="223" t="str">
        <f t="shared" ca="1" si="433"/>
        <v>3.23415373064341-7.80793779930992i</v>
      </c>
      <c r="DQ276" s="223" t="str">
        <f t="shared" ca="1" si="434"/>
        <v>5.97593687346501+5.97593687346918i</v>
      </c>
      <c r="DR276" s="223" t="str">
        <f t="shared" ca="1" si="435"/>
        <v>-7.80793779931237+3.23415373063752i</v>
      </c>
      <c r="DS276" s="223" t="str">
        <f t="shared" ca="1" si="436"/>
        <v>2.48068525835097E-12-8.45125097434264i</v>
      </c>
      <c r="DT276" s="223" t="str">
        <f t="shared" ca="1" si="437"/>
        <v>7.80793779931046+3.2341537306421i</v>
      </c>
      <c r="DU276" s="223" t="str">
        <f t="shared" ca="1" si="438"/>
        <v>-5.97593687346852+5.97593687346567i</v>
      </c>
      <c r="DV276" s="223" t="str">
        <f t="shared" ca="1" si="439"/>
        <v>-3.23415373063883-7.80793779931182i</v>
      </c>
      <c r="DW276" s="223" t="str">
        <f t="shared" ca="1" si="440"/>
        <v>8.45125097434264+1.54059641814628E-12i</v>
      </c>
      <c r="DX276" s="223" t="str">
        <f t="shared" ca="1" si="441"/>
        <v>-3.23415373064123+7.80793779931083i</v>
      </c>
      <c r="DY276" s="223" t="str">
        <f t="shared" ca="1" si="442"/>
        <v>-5.97593687346668-5.97593687346751i</v>
      </c>
      <c r="DZ276" s="223" t="str">
        <f t="shared" ca="1" si="443"/>
        <v>7.80793779931146-3.2341537306397i</v>
      </c>
      <c r="EA276" s="223" t="str">
        <f t="shared" ca="1" si="444"/>
        <v>-1.20109578909226E-13+8.45125097434264i</v>
      </c>
      <c r="EB276" s="223" t="str">
        <f t="shared" ca="1" si="445"/>
        <v>-7.80793779931118-3.23415373064036i</v>
      </c>
      <c r="EC276" s="223" t="str">
        <f t="shared" ca="1" si="446"/>
        <v>5.97593687346685-5.97593687346734i</v>
      </c>
      <c r="ED276" s="223" t="str">
        <f t="shared" ca="1" si="447"/>
        <v>3.23415373064056+7.8079377993111i</v>
      </c>
      <c r="EE276" s="223" t="str">
        <f t="shared" ca="1" si="448"/>
        <v>-8.45125097434264+1.30037726032783E-12i</v>
      </c>
      <c r="EF276" s="223" t="str">
        <f t="shared" ca="1" si="449"/>
        <v>3.23415373063905-7.80793779931172i</v>
      </c>
      <c r="EG276" s="223" t="str">
        <f t="shared" ca="1" si="450"/>
        <v>5.975936873468+5.97593687346619i</v>
      </c>
      <c r="EH276" s="223" t="str">
        <f t="shared" ca="1" si="451"/>
        <v>-7.80793779931037+3.23415373064232i</v>
      </c>
      <c r="EI276" s="223" t="str">
        <f t="shared" ca="1" si="452"/>
        <v>-2.24046610053251E-12-8.45125097434264i</v>
      </c>
      <c r="EJ276" s="223" t="str">
        <f t="shared" ca="1" si="453"/>
        <v>7.80793779931209+3.23415373063818i</v>
      </c>
      <c r="EK276" s="223" t="str">
        <f t="shared" ca="1" si="454"/>
        <v>-5.97593687346484+5.97593687346935i</v>
      </c>
      <c r="EL276" s="223" t="str">
        <f t="shared" ca="1" si="455"/>
        <v>-3.23415373064319-7.80793779931002i</v>
      </c>
      <c r="EM276" s="223" t="str">
        <f t="shared" ca="1" si="456"/>
        <v>8.45125097434264-3.1805549407372E-12i</v>
      </c>
      <c r="EN276" s="223"/>
      <c r="EO276" s="223"/>
      <c r="EP276" s="223"/>
    </row>
    <row r="277" spans="1:146">
      <c r="A277" s="249">
        <f t="shared" si="323"/>
        <v>3.4570312500000026E-3</v>
      </c>
      <c r="B277" s="248">
        <v>177</v>
      </c>
      <c r="C277" s="247">
        <f t="shared" si="324"/>
        <v>35400</v>
      </c>
      <c r="N277" s="246">
        <f t="shared" ca="1" si="327"/>
        <v>24.447789177149687</v>
      </c>
      <c r="O277" s="223">
        <f t="shared" ca="1" si="328"/>
        <v>8.4477891771496889</v>
      </c>
      <c r="P277" s="223" t="str">
        <f t="shared" ca="1" si="329"/>
        <v>-3.04031739455014+7.88172646835471i</v>
      </c>
      <c r="Q277" s="223" t="str">
        <f t="shared" ca="1" si="330"/>
        <v>-6.2593988975705-5.6731884705746i</v>
      </c>
      <c r="R277" s="223" t="str">
        <f t="shared" ca="1" si="331"/>
        <v>7.5457705844066-3.79822172458i</v>
      </c>
      <c r="S277" s="223" t="str">
        <f t="shared" ca="1" si="332"/>
        <v>0.828028137250843+8.40711076324609i</v>
      </c>
      <c r="T277" s="223" t="str">
        <f t="shared" ca="1" si="333"/>
        <v>-8.14177701782267-2.25313314600403i</v>
      </c>
      <c r="U277" s="223" t="str">
        <f t="shared" ca="1" si="334"/>
        <v>5.03234213732689-6.78532789144723i</v>
      </c>
      <c r="V277" s="223" t="str">
        <f t="shared" ca="1" si="335"/>
        <v>4.51954710308342+7.13714480479258i</v>
      </c>
      <c r="W277" s="223" t="str">
        <f t="shared" ca="1" si="336"/>
        <v>-8.2854672768981+1.64808191089463i</v>
      </c>
      <c r="X277" s="223" t="str">
        <f t="shared" ca="1" si="337"/>
        <v>1.44424999357455-8.32341780386082i</v>
      </c>
      <c r="Y277" s="223" t="str">
        <f t="shared" ca="1" si="338"/>
        <v>7.24591046849212+4.34303159833816i</v>
      </c>
      <c r="Z277" s="223" t="str">
        <f t="shared" ca="1" si="339"/>
        <v>-6.65978441914863+5.19734677234766i</v>
      </c>
      <c r="AA277" s="223" t="str">
        <f t="shared" ca="1" si="340"/>
        <v>-2.45226375480237-8.08403021137662i</v>
      </c>
      <c r="AB277" s="223" t="str">
        <f t="shared" ca="1" si="341"/>
        <v>8.42489952640493+0.621457924198735i</v>
      </c>
      <c r="AC277" s="223" t="str">
        <f t="shared" ca="1" si="342"/>
        <v>-3.61189529091557+7.63671096670742i</v>
      </c>
      <c r="AD277" s="223" t="str">
        <f t="shared" ca="1" si="343"/>
        <v>-5.82509315103544-6.11828666893988i</v>
      </c>
      <c r="AE277" s="223" t="str">
        <f t="shared" ca="1" si="344"/>
        <v>7.80473951573886-3.23282895820855i</v>
      </c>
      <c r="AF277" s="223" t="str">
        <f t="shared" ca="1" si="345"/>
        <v>0.207319124709738+8.44524486099112i</v>
      </c>
      <c r="AG277" s="223" t="str">
        <f t="shared" ca="1" si="346"/>
        <v>-7.9539657636625-2.84597445737874i</v>
      </c>
      <c r="AH277" s="223" t="str">
        <f t="shared" ca="1" si="347"/>
        <v>5.51786647351286-6.39674069835961i</v>
      </c>
      <c r="AI277" s="223" t="str">
        <f t="shared" ca="1" si="348"/>
        <v>3.98226025150221+7.45028491206027i</v>
      </c>
      <c r="AJ277" s="223" t="str">
        <f t="shared" ca="1" si="349"/>
        <v>-8.3842578709255+1.03409957711587i</v>
      </c>
      <c r="AK277" s="223" t="str">
        <f t="shared" ca="1" si="350"/>
        <v>2.05264533404855-8.19461952223385i</v>
      </c>
      <c r="AL277" s="223" t="str">
        <f t="shared" ca="1" si="351"/>
        <v>6.90678413594377+4.86430620757398i</v>
      </c>
      <c r="AM277" s="223" t="str">
        <f t="shared" ca="1" si="352"/>
        <v>-7.02407999193954+4.69334020164767i</v>
      </c>
      <c r="AN277" s="223" t="str">
        <f t="shared" ca="1" si="353"/>
        <v>-1.85092108529394-8.24252589426213i</v>
      </c>
      <c r="AO277" s="223" t="str">
        <f t="shared" ca="1" si="354"/>
        <v>8.35635461517175+1.23954811405817i</v>
      </c>
      <c r="AP277" s="223" t="str">
        <f t="shared" ca="1" si="355"/>
        <v>-4.16390001375304+7.35031146666826i</v>
      </c>
      <c r="AQ277" s="223" t="str">
        <f t="shared" ca="1" si="356"/>
        <v>-5.35922072001538-6.53022934174025i</v>
      </c>
      <c r="AR277" s="223" t="str">
        <f t="shared" ca="1" si="357"/>
        <v>-5.35922072001538-6.53022934174025i</v>
      </c>
      <c r="AS277" s="223" t="str">
        <f t="shared" ca="1" si="358"/>
        <v>-0.414513368131769+8.4376134451163i</v>
      </c>
      <c r="AT277" s="223" t="str">
        <f t="shared" ca="1" si="359"/>
        <v>-7.72305127987623-3.42339318658689i</v>
      </c>
      <c r="AU277" s="223" t="str">
        <f t="shared" ca="1" si="360"/>
        <v>5.97348901319904-5.9734890131947i</v>
      </c>
      <c r="AV277" s="223" t="str">
        <f t="shared" ca="1" si="361"/>
        <v>3.4233931865815+7.72305127987862i</v>
      </c>
      <c r="AW277" s="223" t="str">
        <f t="shared" ca="1" si="362"/>
        <v>-8.43761344511619+0.41451336813427i</v>
      </c>
      <c r="AX277" s="223" t="str">
        <f t="shared" ca="1" si="363"/>
        <v>2.6499172116092-8.02141388741316i</v>
      </c>
      <c r="AY277" s="223" t="str">
        <f t="shared" ca="1" si="364"/>
        <v>6.53022934174184+5.35922072001344i</v>
      </c>
      <c r="AZ277" s="223" t="str">
        <f t="shared" ca="1" si="365"/>
        <v>-7.35031146666702+4.16390001375522i</v>
      </c>
      <c r="BA277" s="223" t="str">
        <f t="shared" ca="1" si="366"/>
        <v>-1.23954811406077-8.35635461517136i</v>
      </c>
      <c r="BB277" s="223" t="str">
        <f t="shared" ca="1" si="367"/>
        <v>8.24252589426081+1.85092108529981i</v>
      </c>
      <c r="BC277" s="223" t="str">
        <f t="shared" ca="1" si="368"/>
        <v>-4.69334020165257+7.02407999193626i</v>
      </c>
      <c r="BD277" s="223" t="str">
        <f t="shared" ca="1" si="369"/>
        <v>-4.86430620757682-6.90678413594178i</v>
      </c>
      <c r="BE277" s="223" t="str">
        <f t="shared" ca="1" si="370"/>
        <v>8.19461952223324-2.05264533405098i</v>
      </c>
      <c r="BF277" s="223" t="str">
        <f t="shared" ca="1" si="371"/>
        <v>-1.03409957711422+8.3842578709257i</v>
      </c>
      <c r="BG277" s="223" t="str">
        <f t="shared" ca="1" si="372"/>
        <v>-7.45028491206032-3.98226025150212i</v>
      </c>
      <c r="BH277" s="223" t="str">
        <f t="shared" ca="1" si="373"/>
        <v>6.39674069836017-5.51786647351221i</v>
      </c>
      <c r="BI277" s="223" t="str">
        <f t="shared" ca="1" si="374"/>
        <v>2.84597445737635+7.95396576366335i</v>
      </c>
      <c r="BJ277" s="223" t="str">
        <f t="shared" ca="1" si="375"/>
        <v>-8.44524486099105-0.207319124712995i</v>
      </c>
      <c r="BK277" s="223" t="str">
        <f t="shared" ca="1" si="376"/>
        <v>3.23282895820468-7.80473951574046i</v>
      </c>
      <c r="BL277" s="223" t="str">
        <f t="shared" ca="1" si="377"/>
        <v>6.1182866689416+5.82509315103363i</v>
      </c>
      <c r="BM277" s="223" t="str">
        <f t="shared" ca="1" si="378"/>
        <v>-7.63671096670666+3.61189529091718i</v>
      </c>
      <c r="BN277" s="223" t="str">
        <f t="shared" ca="1" si="379"/>
        <v>-0.621457924199497-8.42489952640487i</v>
      </c>
      <c r="BO277" s="223" t="str">
        <f t="shared" ca="1" si="380"/>
        <v>8.08403021137638+2.45226375480319i</v>
      </c>
      <c r="BP277" s="223" t="str">
        <f t="shared" ca="1" si="381"/>
        <v>-5.1973467723489+6.65978441914766i</v>
      </c>
      <c r="BQ277" s="223" t="str">
        <f t="shared" ca="1" si="382"/>
        <v>-4.34303159833593-7.24591046849346i</v>
      </c>
      <c r="BR277" s="223" t="str">
        <f t="shared" ca="1" si="383"/>
        <v>8.32341780386154-1.44424999357039i</v>
      </c>
      <c r="BS277" s="223" t="str">
        <f t="shared" ca="1" si="384"/>
        <v>-1.64808191089122+8.28546727689878i</v>
      </c>
      <c r="BT277" s="223" t="str">
        <f t="shared" ca="1" si="385"/>
        <v>-7.13714480479389-4.51954710308135i</v>
      </c>
      <c r="BU277" s="223" t="str">
        <f t="shared" ca="1" si="386"/>
        <v>6.78532789144674-5.03234213732755i</v>
      </c>
      <c r="BV277" s="223" t="str">
        <f t="shared" ca="1" si="387"/>
        <v>2.2531331460041+8.14177701782265i</v>
      </c>
      <c r="BW277" s="223" t="str">
        <f t="shared" ca="1" si="388"/>
        <v>-8.40711076324592-0.828028137252622i</v>
      </c>
      <c r="BX277" s="223" t="str">
        <f t="shared" ca="1" si="389"/>
        <v>3.79822172458249-7.54577058440535i</v>
      </c>
      <c r="BY277" s="223" t="str">
        <f t="shared" ca="1" si="390"/>
        <v>5.67318847057199+6.25939889757288i</v>
      </c>
      <c r="BZ277" s="223" t="str">
        <f t="shared" ca="1" si="391"/>
        <v>-7.88172646835334+3.04031739455372i</v>
      </c>
      <c r="CA277" s="223" t="str">
        <f t="shared" ca="1" si="392"/>
        <v>-2.5044921449556E-12-8.44778917714969i</v>
      </c>
      <c r="CB277" s="223" t="str">
        <f t="shared" ca="1" si="393"/>
        <v>7.88172646835514+3.04031739454905i</v>
      </c>
      <c r="CC277" s="223" t="str">
        <f t="shared" ca="1" si="394"/>
        <v>-5.67318847057432+6.25939889757076i</v>
      </c>
      <c r="CD277" s="223" t="str">
        <f t="shared" ca="1" si="395"/>
        <v>-3.79822172457924-7.54577058440699i</v>
      </c>
      <c r="CE277" s="223" t="str">
        <f t="shared" ca="1" si="396"/>
        <v>8.40711076324628-0.828028137249004i</v>
      </c>
      <c r="CF277" s="223" t="str">
        <f t="shared" ca="1" si="397"/>
        <v>-2.25313314600714+8.14177701782181i</v>
      </c>
      <c r="CG277" s="223" t="str">
        <f t="shared" ca="1" si="398"/>
        <v>-6.78532789144986-5.03234213732333i</v>
      </c>
      <c r="CH277" s="223" t="str">
        <f t="shared" ca="1" si="399"/>
        <v>7.13714480479121-4.51954710308558i</v>
      </c>
      <c r="CI277" s="223" t="str">
        <f t="shared" ca="1" si="400"/>
        <v>1.64808191089614+8.28546727689781i</v>
      </c>
      <c r="CJ277" s="223" t="str">
        <f t="shared" ca="1" si="401"/>
        <v>-8.32341780386101-1.4442499935735i</v>
      </c>
      <c r="CK277" s="223" t="str">
        <f t="shared" ca="1" si="402"/>
        <v>4.34303159833884-7.24591046849172i</v>
      </c>
      <c r="CL277" s="223" t="str">
        <f t="shared" ca="1" si="403"/>
        <v>5.19734677234622+6.65978441914974i</v>
      </c>
      <c r="CM277" s="223" t="str">
        <f t="shared" ca="1" si="404"/>
        <v>-8.08403021137729+2.45226375480017i</v>
      </c>
      <c r="CN277" s="223" t="str">
        <f t="shared" ca="1" si="405"/>
        <v>0.621457924202882-8.42489952640462i</v>
      </c>
      <c r="CO277" s="223" t="str">
        <f t="shared" ca="1" si="406"/>
        <v>7.6367109667089+3.61189529091243i</v>
      </c>
      <c r="CP277" s="223" t="str">
        <f t="shared" ca="1" si="407"/>
        <v>-6.11828666893815+5.82509315103726i</v>
      </c>
      <c r="CQ277" s="223" t="str">
        <f t="shared" ca="1" si="408"/>
        <v>-3.23282895820909-7.80473951573863i</v>
      </c>
      <c r="CR277" s="223" t="str">
        <f t="shared" ca="1" si="409"/>
        <v>8.44524486099112-0.207319124709842i</v>
      </c>
      <c r="CS277" s="223" t="str">
        <f t="shared" ca="1" si="410"/>
        <v>-2.84597445737954+7.95396576366221i</v>
      </c>
      <c r="CT277" s="223" t="str">
        <f t="shared" ca="1" si="411"/>
        <v>-6.39674069835779-5.51786647351496i</v>
      </c>
      <c r="CU277" s="223" t="str">
        <f t="shared" ca="1" si="412"/>
        <v>7.45028491206181-3.98226025149934i</v>
      </c>
      <c r="CV277" s="223" t="str">
        <f t="shared" ca="1" si="413"/>
        <v>1.03409957711943+8.38425787092506i</v>
      </c>
      <c r="CW277" s="223" t="str">
        <f t="shared" ca="1" si="414"/>
        <v>-8.19461952223446-2.05264533404613i</v>
      </c>
      <c r="CX277" s="223" t="str">
        <f t="shared" ca="1" si="415"/>
        <v>4.86430620757273-6.90678413594466i</v>
      </c>
      <c r="CY277" s="223" t="str">
        <f t="shared" ca="1" si="416"/>
        <v>4.69334020164995+7.02407999193801i</v>
      </c>
      <c r="CZ277" s="223" t="str">
        <f t="shared" ca="1" si="417"/>
        <v>-8.24252589426155+1.8509210852965i</v>
      </c>
      <c r="DA277" s="223" t="str">
        <f t="shared" ca="1" si="418"/>
        <v>1.23954811406412-8.35635461517087i</v>
      </c>
      <c r="DB277" s="223" t="str">
        <f t="shared" ca="1" si="419"/>
        <v>7.35031146666546+4.16390001375797i</v>
      </c>
      <c r="DC277" s="223" t="str">
        <f t="shared" ca="1" si="420"/>
        <v>-6.53022934174399+5.35922072001082i</v>
      </c>
      <c r="DD277" s="223" t="str">
        <f t="shared" ca="1" si="421"/>
        <v>-2.64991721161419-8.02141388741151i</v>
      </c>
      <c r="DE277" s="223" t="str">
        <f t="shared" ca="1" si="422"/>
        <v>8.43761344511643+0.414513368129267i</v>
      </c>
      <c r="DF277" s="223" t="str">
        <f t="shared" ca="1" si="423"/>
        <v>-3.42339318658482+7.72305127987715i</v>
      </c>
      <c r="DG277" s="223" t="str">
        <f t="shared" ca="1" si="424"/>
        <v>-5.97348901319664-5.9734890131971i</v>
      </c>
      <c r="DH277" s="223" t="str">
        <f t="shared" ca="1" si="425"/>
        <v>7.72305127987761-3.42339318658379i</v>
      </c>
      <c r="DI277" s="223" t="str">
        <f t="shared" ca="1" si="426"/>
        <v>0.414513368128139+8.43761344511648i</v>
      </c>
      <c r="DJ277" s="223" t="str">
        <f t="shared" ca="1" si="427"/>
        <v>-8.02141388741131-2.6499172116148i</v>
      </c>
      <c r="DK277" s="223" t="str">
        <f t="shared" ca="1" si="428"/>
        <v>5.35922072001132-6.53022934174358i</v>
      </c>
      <c r="DL277" s="223" t="str">
        <f t="shared" ca="1" si="429"/>
        <v>4.1639000137574+7.35031146666578i</v>
      </c>
      <c r="DM277" s="223" t="str">
        <f t="shared" ca="1" si="430"/>
        <v>-8.35635461517104+1.23954811406301i</v>
      </c>
      <c r="DN277" s="223" t="str">
        <f t="shared" ca="1" si="431"/>
        <v>1.85092108529713-8.24252589426141i</v>
      </c>
      <c r="DO277" s="223" t="str">
        <f t="shared" ca="1" si="432"/>
        <v>7.02407999193765+4.69334020165049i</v>
      </c>
      <c r="DP277" s="223" t="str">
        <f t="shared" ca="1" si="433"/>
        <v>-6.90678413594531+4.86430620757181i</v>
      </c>
      <c r="DQ277" s="223" t="str">
        <f t="shared" ca="1" si="434"/>
        <v>-2.05264533404549-8.19461952223461i</v>
      </c>
      <c r="DR277" s="223" t="str">
        <f t="shared" ca="1" si="435"/>
        <v>8.38425787092598+1.03409957711197i</v>
      </c>
      <c r="DS277" s="223" t="str">
        <f t="shared" ca="1" si="436"/>
        <v>-3.98226025149991+7.4502849120615i</v>
      </c>
      <c r="DT277" s="223" t="str">
        <f t="shared" ca="1" si="437"/>
        <v>-5.51786647351411-6.39674069835853i</v>
      </c>
      <c r="DU277" s="223" t="str">
        <f t="shared" ca="1" si="438"/>
        <v>7.9539657636626-2.84597445737848i</v>
      </c>
      <c r="DV277" s="223" t="str">
        <f t="shared" ca="1" si="439"/>
        <v>-0.207319124710492+8.4452448609911i</v>
      </c>
      <c r="DW277" s="223" t="str">
        <f t="shared" ca="1" si="440"/>
        <v>-7.8047395157382-3.23282895821013i</v>
      </c>
      <c r="DX277" s="223" t="str">
        <f t="shared" ca="1" si="441"/>
        <v>5.82509315103807-6.11828666893737i</v>
      </c>
      <c r="DY277" s="223" t="str">
        <f t="shared" ca="1" si="442"/>
        <v>3.61189529091185+7.63671096670918i</v>
      </c>
      <c r="DZ277" s="223" t="str">
        <f t="shared" ca="1" si="443"/>
        <v>-8.42489952640467+0.621457924202234i</v>
      </c>
      <c r="EA277" s="223" t="str">
        <f t="shared" ca="1" si="444"/>
        <v>2.45226375480079-8.0840302113771i</v>
      </c>
      <c r="EB277" s="223" t="str">
        <f t="shared" ca="1" si="445"/>
        <v>6.65978441914905+5.19734677234712i</v>
      </c>
      <c r="EC277" s="223" t="str">
        <f t="shared" ca="1" si="446"/>
        <v>-7.24591046849205+4.34303159833828i</v>
      </c>
      <c r="ED277" s="223" t="str">
        <f t="shared" ca="1" si="447"/>
        <v>-1.44424999357286-8.32341780386112i</v>
      </c>
      <c r="EE277" s="223" t="str">
        <f t="shared" ca="1" si="448"/>
        <v>8.28546727689759+1.64808191089725i</v>
      </c>
      <c r="EF277" s="223" t="str">
        <f t="shared" ca="1" si="449"/>
        <v>-4.51954710308653+7.13714480479061i</v>
      </c>
      <c r="EG277" s="223" t="str">
        <f t="shared" ca="1" si="450"/>
        <v>-5.03234213732937-6.78532789144538i</v>
      </c>
      <c r="EH277" s="223" t="str">
        <f t="shared" ca="1" si="451"/>
        <v>8.14177701782211-2.25313314600605i</v>
      </c>
      <c r="EI277" s="223" t="str">
        <f t="shared" ca="1" si="452"/>
        <v>-0.82802813724965+8.40711076324621i</v>
      </c>
      <c r="EJ277" s="223" t="str">
        <f t="shared" ca="1" si="453"/>
        <v>-7.54577058440669-3.79822172457982i</v>
      </c>
      <c r="EK277" s="223" t="str">
        <f t="shared" ca="1" si="454"/>
        <v>6.2593988975712-5.67318847057383i</v>
      </c>
      <c r="EL277" s="223" t="str">
        <f t="shared" ca="1" si="455"/>
        <v>3.04031739454799+7.88172646835554i</v>
      </c>
      <c r="EM277" s="223" t="str">
        <f t="shared" ca="1" si="456"/>
        <v>-8.44778917714969-3.63463764569017E-12i</v>
      </c>
      <c r="EN277" s="223"/>
      <c r="EO277" s="223"/>
      <c r="EP277" s="223"/>
    </row>
    <row r="278" spans="1:146">
      <c r="A278" s="249">
        <f t="shared" si="323"/>
        <v>3.4765625000000027E-3</v>
      </c>
      <c r="B278" s="248">
        <v>178</v>
      </c>
      <c r="C278" s="247">
        <f t="shared" si="324"/>
        <v>35600</v>
      </c>
      <c r="N278" s="246">
        <f t="shared" ca="1" si="327"/>
        <v>24.443821252979312</v>
      </c>
      <c r="O278" s="223">
        <f t="shared" ca="1" si="328"/>
        <v>8.4438212529793137</v>
      </c>
      <c r="P278" s="223" t="str">
        <f t="shared" ca="1" si="329"/>
        <v>-2.84463770398629+7.95022978820894i</v>
      </c>
      <c r="Q278" s="223" t="str">
        <f t="shared" ca="1" si="330"/>
        <v>-6.52716209487944-5.35670349556835i</v>
      </c>
      <c r="R278" s="223" t="str">
        <f t="shared" ca="1" si="331"/>
        <v>7.24250706640878-4.34099167763358i</v>
      </c>
      <c r="S278" s="223" t="str">
        <f t="shared" ca="1" si="332"/>
        <v>1.64730780729016+8.28157559527811i</v>
      </c>
      <c r="T278" s="223" t="str">
        <f t="shared" ca="1" si="333"/>
        <v>-8.35242963778848-1.23896589866618i</v>
      </c>
      <c r="U278" s="223" t="str">
        <f t="shared" ca="1" si="334"/>
        <v>3.98038978499673-7.44678551535888i</v>
      </c>
      <c r="V278" s="223" t="str">
        <f t="shared" ca="1" si="335"/>
        <v>5.67052377556556+6.25645885969139i</v>
      </c>
      <c r="W278" s="223" t="str">
        <f t="shared" ca="1" si="336"/>
        <v>-7.80107363181123+3.23131049936782i</v>
      </c>
      <c r="X278" s="223" t="str">
        <f t="shared" ca="1" si="337"/>
        <v>-0.414318671320465-8.43365030048438i</v>
      </c>
      <c r="Y278" s="223" t="str">
        <f t="shared" ca="1" si="338"/>
        <v>8.08023314468888+2.45111192721516i</v>
      </c>
      <c r="Z278" s="223" t="str">
        <f t="shared" ca="1" si="339"/>
        <v>-5.02997844765801+6.78214082486947i</v>
      </c>
      <c r="AA278" s="223" t="str">
        <f t="shared" ca="1" si="340"/>
        <v>-4.69113574109377-7.02078078356658i</v>
      </c>
      <c r="AB278" s="223" t="str">
        <f t="shared" ca="1" si="341"/>
        <v>8.19077051177822-2.05168120712005i</v>
      </c>
      <c r="AC278" s="223" t="str">
        <f t="shared" ca="1" si="342"/>
        <v>-0.827639212670882+8.40316194571512i</v>
      </c>
      <c r="AD278" s="223" t="str">
        <f t="shared" ca="1" si="343"/>
        <v>-7.63312400574152-3.61019878472609i</v>
      </c>
      <c r="AE278" s="223" t="str">
        <f t="shared" ca="1" si="344"/>
        <v>5.97068326710875-5.97068326710878i</v>
      </c>
      <c r="AF278" s="223" t="str">
        <f t="shared" ca="1" si="345"/>
        <v>3.61019878472611+7.63312400574151i</v>
      </c>
      <c r="AG278" s="223" t="str">
        <f t="shared" ca="1" si="346"/>
        <v>-8.40316194571512+0.827639212670852i</v>
      </c>
      <c r="AH278" s="223" t="str">
        <f t="shared" ca="1" si="347"/>
        <v>2.05168120712003-8.19077051177822i</v>
      </c>
      <c r="AI278" s="223" t="str">
        <f t="shared" ca="1" si="348"/>
        <v>7.0207807835666+4.69113574109375i</v>
      </c>
      <c r="AJ278" s="223" t="str">
        <f t="shared" ca="1" si="349"/>
        <v>-6.78214082486948+5.02997844765798i</v>
      </c>
      <c r="AK278" s="223" t="str">
        <f t="shared" ca="1" si="350"/>
        <v>-2.45111192721513-8.08023314468889i</v>
      </c>
      <c r="AL278" s="223" t="str">
        <f t="shared" ca="1" si="351"/>
        <v>8.43365030048439+0.414318671320436i</v>
      </c>
      <c r="AM278" s="223" t="str">
        <f t="shared" ca="1" si="352"/>
        <v>-3.23131049937011+7.80107363181028i</v>
      </c>
      <c r="AN278" s="223" t="str">
        <f t="shared" ca="1" si="353"/>
        <v>-6.25645885969308-5.6705237755637i</v>
      </c>
      <c r="AO278" s="223" t="str">
        <f t="shared" ca="1" si="354"/>
        <v>7.4467855153589-3.9803897849967i</v>
      </c>
      <c r="AP278" s="223" t="str">
        <f t="shared" ca="1" si="355"/>
        <v>1.23896589866363+8.35242963778886i</v>
      </c>
      <c r="AQ278" s="223" t="str">
        <f t="shared" ca="1" si="356"/>
        <v>-8.28157559527877-1.64730780728684i</v>
      </c>
      <c r="AR278" s="223" t="str">
        <f t="shared" ca="1" si="357"/>
        <v>-8.28157559527877-1.64730780728684i</v>
      </c>
      <c r="AS278" s="223" t="str">
        <f t="shared" ca="1" si="358"/>
        <v>5.35670349556718+6.5271620948804i</v>
      </c>
      <c r="AT278" s="223" t="str">
        <f t="shared" ca="1" si="359"/>
        <v>-7.95022978821031+2.84463770398246i</v>
      </c>
      <c r="AU278" s="223" t="str">
        <f t="shared" ca="1" si="360"/>
        <v>-1.70887607830898E-12-8.44382125297931i</v>
      </c>
      <c r="AV278" s="223" t="str">
        <f t="shared" ca="1" si="361"/>
        <v>7.95022978820863+2.84463770398716i</v>
      </c>
      <c r="AW278" s="223" t="str">
        <f t="shared" ca="1" si="362"/>
        <v>-5.35670349557103+6.52716209487723i</v>
      </c>
      <c r="AX278" s="223" t="str">
        <f t="shared" ca="1" si="363"/>
        <v>-4.34099167763569-7.24250706640752i</v>
      </c>
      <c r="AY278" s="223" t="str">
        <f t="shared" ca="1" si="364"/>
        <v>8.28157559527813-1.64730780729007i</v>
      </c>
      <c r="AZ278" s="223" t="str">
        <f t="shared" ca="1" si="365"/>
        <v>-1.23896589866879+8.3524296377881i</v>
      </c>
      <c r="BA278" s="223" t="str">
        <f t="shared" ca="1" si="366"/>
        <v>-7.44678551536051-3.98038978499369i</v>
      </c>
      <c r="BB278" s="223" t="str">
        <f t="shared" ca="1" si="367"/>
        <v>6.25645885969078-5.67052377556623i</v>
      </c>
      <c r="BC278" s="223" t="str">
        <f t="shared" ca="1" si="368"/>
        <v>3.23131049936551+7.80107363181218i</v>
      </c>
      <c r="BD278" s="223" t="str">
        <f t="shared" ca="1" si="369"/>
        <v>-8.43365030048422+0.414318671323849i</v>
      </c>
      <c r="BE278" s="223" t="str">
        <f t="shared" ca="1" si="370"/>
        <v>2.45111192721439-8.08023314468912i</v>
      </c>
      <c r="BF278" s="223" t="str">
        <f t="shared" ca="1" si="371"/>
        <v>6.78214082486844+5.02997844765938i</v>
      </c>
      <c r="BG278" s="223" t="str">
        <f t="shared" ca="1" si="372"/>
        <v>-7.02078078356896+4.6911357410902i</v>
      </c>
      <c r="BH278" s="223" t="str">
        <f t="shared" ca="1" si="373"/>
        <v>-2.05168120712183-8.19077051177777i</v>
      </c>
      <c r="BI278" s="223" t="str">
        <f t="shared" ca="1" si="374"/>
        <v>8.40316194571504+0.82763921267163i</v>
      </c>
      <c r="BJ278" s="223" t="str">
        <f t="shared" ca="1" si="375"/>
        <v>-3.61019878472909+7.6331240057401i</v>
      </c>
      <c r="BK278" s="223" t="str">
        <f t="shared" ca="1" si="376"/>
        <v>-5.97068326711057-5.97068326710695i</v>
      </c>
      <c r="BL278" s="223" t="str">
        <f t="shared" ca="1" si="377"/>
        <v>7.63312400574149-3.61019878472614i</v>
      </c>
      <c r="BM278" s="223" t="str">
        <f t="shared" ca="1" si="378"/>
        <v>0.827639212668373+8.40316194571537i</v>
      </c>
      <c r="BN278" s="223" t="str">
        <f t="shared" ca="1" si="379"/>
        <v>-8.19077051177902-2.05168120711685i</v>
      </c>
      <c r="BO278" s="223" t="str">
        <f t="shared" ca="1" si="380"/>
        <v>4.69113574109312-7.02078078356701i</v>
      </c>
      <c r="BP278" s="223" t="str">
        <f t="shared" ca="1" si="381"/>
        <v>5.02997844765656+6.78214082487054i</v>
      </c>
      <c r="BQ278" s="223" t="str">
        <f t="shared" ca="1" si="382"/>
        <v>-8.08023314468763+2.45111192721929i</v>
      </c>
      <c r="BR278" s="223" t="str">
        <f t="shared" ca="1" si="383"/>
        <v>0.414318671318729-8.43365030048448i</v>
      </c>
      <c r="BS278" s="223" t="str">
        <f t="shared" ca="1" si="384"/>
        <v>7.80107363181093+3.23131049936853i</v>
      </c>
      <c r="BT278" s="223" t="str">
        <f t="shared" ca="1" si="385"/>
        <v>-5.67052377556865+6.25645885968858i</v>
      </c>
      <c r="BU278" s="223" t="str">
        <f t="shared" ca="1" si="386"/>
        <v>-3.98038978499821-7.44678551535809i</v>
      </c>
      <c r="BV278" s="223" t="str">
        <f t="shared" ca="1" si="387"/>
        <v>8.35242963778857-1.23896589866555i</v>
      </c>
      <c r="BW278" s="223" t="str">
        <f t="shared" ca="1" si="388"/>
        <v>-1.64730780729328+8.28157559527749i</v>
      </c>
      <c r="BX278" s="223" t="str">
        <f t="shared" ca="1" si="389"/>
        <v>-7.24250706641003-4.34099167763149i</v>
      </c>
      <c r="BY278" s="223" t="str">
        <f t="shared" ca="1" si="390"/>
        <v>6.52716209487946-5.35670349556832i</v>
      </c>
      <c r="BZ278" s="223" t="str">
        <f t="shared" ca="1" si="391"/>
        <v>2.84463770398385+7.95022978820981i</v>
      </c>
      <c r="CA278" s="223" t="str">
        <f t="shared" ca="1" si="392"/>
        <v>-8.44382125297931+3.41775215661795E-12i</v>
      </c>
      <c r="CB278" s="223" t="str">
        <f t="shared" ca="1" si="393"/>
        <v>2.84463770398554-7.9502297882092i</v>
      </c>
      <c r="CC278" s="223" t="str">
        <f t="shared" ca="1" si="394"/>
        <v>6.52716209487832+5.35670349556972i</v>
      </c>
      <c r="CD278" s="223" t="str">
        <f t="shared" ca="1" si="395"/>
        <v>-7.24250706640651+4.34099167763736i</v>
      </c>
      <c r="CE278" s="223" t="str">
        <f t="shared" ca="1" si="396"/>
        <v>-1.64730780729198-8.28157559527775i</v>
      </c>
      <c r="CF278" s="223" t="str">
        <f t="shared" ca="1" si="397"/>
        <v>8.35242963778838+1.23896589866686i</v>
      </c>
      <c r="CG278" s="223" t="str">
        <f t="shared" ca="1" si="398"/>
        <v>-3.98038978499959+7.44678551535736i</v>
      </c>
      <c r="CH278" s="223" t="str">
        <f t="shared" ca="1" si="399"/>
        <v>-5.67052377556732-6.25645885968979i</v>
      </c>
      <c r="CI278" s="223" t="str">
        <f t="shared" ca="1" si="400"/>
        <v>7.80107363181163-3.23131049936687i</v>
      </c>
      <c r="CJ278" s="223" t="str">
        <f t="shared" ca="1" si="401"/>
        <v>0.414318671316927+8.43365030048456i</v>
      </c>
      <c r="CK278" s="223" t="str">
        <f t="shared" ca="1" si="402"/>
        <v>-8.08023314468961-2.45111192721275i</v>
      </c>
      <c r="CL278" s="223" t="str">
        <f t="shared" ca="1" si="403"/>
        <v>5.02997844765801-6.78214082486947i</v>
      </c>
      <c r="CM278" s="223" t="str">
        <f t="shared" ca="1" si="404"/>
        <v>4.69113574109163+7.02078078356802i</v>
      </c>
      <c r="CN278" s="223" t="str">
        <f t="shared" ca="1" si="405"/>
        <v>-8.19077051177735+2.05168120712348i</v>
      </c>
      <c r="CO278" s="223" t="str">
        <f t="shared" ca="1" si="406"/>
        <v>0.827639212669929-8.40316194571521i</v>
      </c>
      <c r="CP278" s="223" t="str">
        <f t="shared" ca="1" si="407"/>
        <v>7.63312400574082+3.61019878472755i</v>
      </c>
      <c r="CQ278" s="223" t="str">
        <f t="shared" ca="1" si="408"/>
        <v>-5.97068326711168+5.97068326710585i</v>
      </c>
      <c r="CR278" s="223" t="str">
        <f t="shared" ca="1" si="409"/>
        <v>-3.61019878472746-7.63312400574087i</v>
      </c>
      <c r="CS278" s="223" t="str">
        <f t="shared" ca="1" si="410"/>
        <v>8.40316194571522-0.827639212669834i</v>
      </c>
      <c r="CT278" s="223" t="str">
        <f t="shared" ca="1" si="411"/>
        <v>-2.05168120712311+8.19077051177745i</v>
      </c>
      <c r="CU278" s="223" t="str">
        <f t="shared" ca="1" si="412"/>
        <v>-7.02078078356796-4.6911357410917i</v>
      </c>
      <c r="CV278" s="223" t="str">
        <f t="shared" ca="1" si="413"/>
        <v>6.78214082486952-5.02997844765793i</v>
      </c>
      <c r="CW278" s="223" t="str">
        <f t="shared" ca="1" si="414"/>
        <v>2.45111192721266+8.08023314468964i</v>
      </c>
      <c r="CX278" s="223" t="str">
        <f t="shared" ca="1" si="415"/>
        <v>-8.43365030048455-0.414318671317022i</v>
      </c>
      <c r="CY278" s="223" t="str">
        <f t="shared" ca="1" si="416"/>
        <v>3.23131049936695-7.80107363181158i</v>
      </c>
      <c r="CZ278" s="223" t="str">
        <f t="shared" ca="1" si="417"/>
        <v>6.25645885968973+5.67052377556739i</v>
      </c>
      <c r="DA278" s="223" t="str">
        <f t="shared" ca="1" si="418"/>
        <v>-7.44678551535717+3.98038978499993i</v>
      </c>
      <c r="DB278" s="223" t="str">
        <f t="shared" ca="1" si="419"/>
        <v>-1.23896589866724-8.35242963778833i</v>
      </c>
      <c r="DC278" s="223" t="str">
        <f t="shared" ca="1" si="420"/>
        <v>8.28157559527782+1.6473078072916i</v>
      </c>
      <c r="DD278" s="223" t="str">
        <f t="shared" ca="1" si="421"/>
        <v>-4.34099167763703+7.24250706640672i</v>
      </c>
      <c r="DE278" s="223" t="str">
        <f t="shared" ca="1" si="422"/>
        <v>-5.35670349556964-6.52716209487838i</v>
      </c>
      <c r="DF278" s="223" t="str">
        <f t="shared" ca="1" si="423"/>
        <v>7.95022978820924-2.84463770398545i</v>
      </c>
      <c r="DG278" s="223" t="str">
        <f t="shared" ca="1" si="424"/>
        <v>-3.51293379391319E-12+8.44382125297931i</v>
      </c>
      <c r="DH278" s="223" t="str">
        <f t="shared" ca="1" si="425"/>
        <v>-7.95022978820979-2.84463770398393i</v>
      </c>
      <c r="DI278" s="223" t="str">
        <f t="shared" ca="1" si="426"/>
        <v>5.35670349556839-6.5271620948794i</v>
      </c>
      <c r="DJ278" s="223" t="str">
        <f t="shared" ca="1" si="427"/>
        <v>4.34099167763142+7.24250706641008i</v>
      </c>
      <c r="DK278" s="223" t="str">
        <f t="shared" ca="1" si="428"/>
        <v>-8.28157559527742+1.64730780729366i</v>
      </c>
      <c r="DL278" s="223" t="str">
        <f t="shared" ca="1" si="429"/>
        <v>1.23896589866517-8.35242963778863i</v>
      </c>
      <c r="DM278" s="223" t="str">
        <f t="shared" ca="1" si="430"/>
        <v>7.44678551535816+3.98038978499808i</v>
      </c>
      <c r="DN278" s="223" t="str">
        <f t="shared" ca="1" si="431"/>
        <v>-6.25645885968865+5.67052377556858i</v>
      </c>
      <c r="DO278" s="223" t="str">
        <f t="shared" ca="1" si="432"/>
        <v>-3.23131049936845-7.80107363181097i</v>
      </c>
      <c r="DP278" s="223" t="str">
        <f t="shared" ca="1" si="433"/>
        <v>8.43365030048448-0.414318671318634i</v>
      </c>
      <c r="DQ278" s="223" t="str">
        <f t="shared" ca="1" si="434"/>
        <v>-2.45111192721938+8.0802331446876i</v>
      </c>
      <c r="DR278" s="223" t="str">
        <f t="shared" ca="1" si="435"/>
        <v>-6.78214082487048-5.02997844765664i</v>
      </c>
      <c r="DS278" s="223" t="str">
        <f t="shared" ca="1" si="436"/>
        <v>7.02078078356706-4.69113574109304i</v>
      </c>
      <c r="DT278" s="223" t="str">
        <f t="shared" ca="1" si="437"/>
        <v>2.05168120711676+8.19077051177904i</v>
      </c>
      <c r="DU278" s="223" t="str">
        <f t="shared" ca="1" si="438"/>
        <v>-8.40316194571538-0.827639212668228i</v>
      </c>
      <c r="DV278" s="223" t="str">
        <f t="shared" ca="1" si="439"/>
        <v>3.610198784726-7.63312400574156i</v>
      </c>
      <c r="DW278" s="223" t="str">
        <f t="shared" ca="1" si="440"/>
        <v>5.97068326710705+5.97068326711047i</v>
      </c>
      <c r="DX278" s="223" t="str">
        <f t="shared" ca="1" si="441"/>
        <v>-7.63312400574013+3.61019878472901i</v>
      </c>
      <c r="DY278" s="223" t="str">
        <f t="shared" ca="1" si="442"/>
        <v>-0.827639212671535-8.40316194571506i</v>
      </c>
      <c r="DZ278" s="223" t="str">
        <f t="shared" ca="1" si="443"/>
        <v>8.19077051177786+2.05168120712145i</v>
      </c>
      <c r="EA278" s="223" t="str">
        <f t="shared" ca="1" si="444"/>
        <v>-4.69113574109028+7.02078078356891i</v>
      </c>
      <c r="EB278" s="223" t="str">
        <f t="shared" ca="1" si="445"/>
        <v>-5.02997844765931-6.7821408248685i</v>
      </c>
      <c r="EC278" s="223" t="str">
        <f t="shared" ca="1" si="446"/>
        <v>8.08023314468901-2.45111192721476i</v>
      </c>
      <c r="ED278" s="223" t="str">
        <f t="shared" ca="1" si="447"/>
        <v>-0.414318671323465+8.43365030048424i</v>
      </c>
      <c r="EE278" s="223" t="str">
        <f t="shared" ca="1" si="448"/>
        <v>-7.80107363181206-3.23131049936582i</v>
      </c>
      <c r="EF278" s="223" t="str">
        <f t="shared" ca="1" si="449"/>
        <v>5.67052377556648-6.25645885969056i</v>
      </c>
      <c r="EG278" s="223" t="str">
        <f t="shared" ca="1" si="450"/>
        <v>3.98038978499339+7.44678551536067i</v>
      </c>
      <c r="EH278" s="223" t="str">
        <f t="shared" ca="1" si="451"/>
        <v>-8.35242963778814+1.23896589866846i</v>
      </c>
      <c r="EI278" s="223" t="str">
        <f t="shared" ca="1" si="452"/>
        <v>1.6473078072904-8.28157559527807i</v>
      </c>
      <c r="EJ278" s="223" t="str">
        <f t="shared" ca="1" si="453"/>
        <v>7.24250706640734+4.34099167763598i</v>
      </c>
      <c r="EK278" s="223" t="str">
        <f t="shared" ca="1" si="454"/>
        <v>-6.5271620948773+5.35670349557097i</v>
      </c>
      <c r="EL278" s="223" t="str">
        <f t="shared" ca="1" si="455"/>
        <v>-2.84463770398706-7.95022978820866i</v>
      </c>
      <c r="EM278" s="223" t="str">
        <f t="shared" ca="1" si="456"/>
        <v>8.44382125297931+1.80405771560422E-12i</v>
      </c>
      <c r="EN278" s="223"/>
      <c r="EO278" s="223"/>
      <c r="EP278" s="223"/>
    </row>
    <row r="279" spans="1:146">
      <c r="A279" s="249">
        <f t="shared" si="323"/>
        <v>3.4960937500000027E-3</v>
      </c>
      <c r="B279" s="248">
        <v>179</v>
      </c>
      <c r="C279" s="247">
        <f t="shared" si="324"/>
        <v>35800</v>
      </c>
      <c r="N279" s="246">
        <f t="shared" ca="1" si="327"/>
        <v>24.43923068609821</v>
      </c>
      <c r="O279" s="223">
        <f t="shared" ca="1" si="328"/>
        <v>8.4392306860982096</v>
      </c>
      <c r="P279" s="223" t="str">
        <f t="shared" ca="1" si="329"/>
        <v>-2.64723256924299+8.01328735897577i</v>
      </c>
      <c r="Q279" s="223" t="str">
        <f t="shared" ca="1" si="330"/>
        <v>-6.77845364697664-5.02724385015993i</v>
      </c>
      <c r="R279" s="223" t="str">
        <f t="shared" ca="1" si="331"/>
        <v>6.89978684363686-4.85937815831999i</v>
      </c>
      <c r="S279" s="223" t="str">
        <f t="shared" ca="1" si="332"/>
        <v>2.44977935598992+8.0758402460764i</v>
      </c>
      <c r="T279" s="223" t="str">
        <f t="shared" ca="1" si="333"/>
        <v>-8.43668894759714-0.207109088824959i</v>
      </c>
      <c r="U279" s="223" t="str">
        <f t="shared" ca="1" si="334"/>
        <v>2.84309118858241-7.94590756720632i</v>
      </c>
      <c r="V279" s="223" t="str">
        <f t="shared" ca="1" si="335"/>
        <v>6.65303736330217+5.19208131828527i</v>
      </c>
      <c r="W279" s="223" t="str">
        <f t="shared" ca="1" si="336"/>
        <v>-7.01696386670189+4.68858535878166i</v>
      </c>
      <c r="X279" s="223" t="str">
        <f t="shared" ca="1" si="337"/>
        <v>-2.25085048725615-8.13352854898785i</v>
      </c>
      <c r="Y279" s="223" t="str">
        <f t="shared" ca="1" si="338"/>
        <v>8.42906526314216+0.414093422879118i</v>
      </c>
      <c r="Z279" s="223" t="str">
        <f t="shared" ca="1" si="339"/>
        <v>-3.03723723610084+7.87374145783466i</v>
      </c>
      <c r="AA279" s="223" t="str">
        <f t="shared" ca="1" si="340"/>
        <v>-6.52361353869339-5.3537912707686i</v>
      </c>
      <c r="AB279" s="223" t="str">
        <f t="shared" ca="1" si="341"/>
        <v>7.12991413311477-4.51496833074075i</v>
      </c>
      <c r="AC279" s="223" t="str">
        <f t="shared" ca="1" si="342"/>
        <v>2.05056579035353+8.18631751843364i</v>
      </c>
      <c r="AD279" s="223" t="str">
        <f t="shared" ca="1" si="343"/>
        <v>-8.41636422495567-0.620828322540153i</v>
      </c>
      <c r="AE279" s="223" t="str">
        <f t="shared" ca="1" si="344"/>
        <v>3.22955376547708-7.79683250102723i</v>
      </c>
      <c r="AF279" s="223" t="str">
        <f t="shared" ca="1" si="345"/>
        <v>6.39026013322252+5.51227629958156i</v>
      </c>
      <c r="AG279" s="223" t="str">
        <f t="shared" ca="1" si="346"/>
        <v>-7.23856960585853+4.33863165460294i</v>
      </c>
      <c r="AH279" s="223" t="str">
        <f t="shared" ca="1" si="347"/>
        <v>-1.84904590929363-8.23417535631262i</v>
      </c>
      <c r="AI279" s="223" t="str">
        <f t="shared" ca="1" si="348"/>
        <v>8.39859348366824+0.827189258433057i</v>
      </c>
      <c r="AJ279" s="223" t="str">
        <f t="shared" ca="1" si="349"/>
        <v>-3.41992493242572+7.71522702386356i</v>
      </c>
      <c r="AK279" s="223" t="str">
        <f t="shared" ca="1" si="350"/>
        <v>-6.25305747399466-5.6674409392689i</v>
      </c>
      <c r="AL279" s="223" t="str">
        <f t="shared" ca="1" si="351"/>
        <v>7.34286483493935-4.15968154898819i</v>
      </c>
      <c r="AM279" s="223" t="str">
        <f t="shared" ca="1" si="352"/>
        <v>1.64641223211565+8.2770732348531i</v>
      </c>
      <c r="AN279" s="223" t="str">
        <f t="shared" ca="1" si="353"/>
        <v>-8.37576374371-1.03305192644645i</v>
      </c>
      <c r="AO279" s="223" t="str">
        <f t="shared" ca="1" si="354"/>
        <v>3.60823606447734-7.62897418243021i</v>
      </c>
      <c r="AP279" s="223" t="str">
        <f t="shared" ca="1" si="355"/>
        <v>6.11208820676192+5.8191917244531i</v>
      </c>
      <c r="AQ279" s="223" t="str">
        <f t="shared" ca="1" si="356"/>
        <v>-7.44273699681252+3.97822580674598i</v>
      </c>
      <c r="AR279" s="223" t="str">
        <f t="shared" ca="1" si="357"/>
        <v>-7.44273699681252+3.97822580674598i</v>
      </c>
      <c r="AS279" s="223" t="str">
        <f t="shared" ca="1" si="358"/>
        <v>8.34788875686194+1.23829232261192i</v>
      </c>
      <c r="AT279" s="223" t="str">
        <f t="shared" ca="1" si="359"/>
        <v>-3.79437373003681+7.53812593221871i</v>
      </c>
      <c r="AU279" s="223" t="str">
        <f t="shared" ca="1" si="360"/>
        <v>-5.96743724613612-5.96743724613917i</v>
      </c>
      <c r="AV279" s="223" t="str">
        <f t="shared" ca="1" si="361"/>
        <v>7.53812593221677-3.79437373004067i</v>
      </c>
      <c r="AW279" s="223" t="str">
        <f t="shared" ca="1" si="362"/>
        <v>1.23829232260767+8.34788875686257i</v>
      </c>
      <c r="AX279" s="223" t="str">
        <f t="shared" ca="1" si="363"/>
        <v>-8.31498531397571-1.44278681777657i</v>
      </c>
      <c r="AY279" s="223" t="str">
        <f t="shared" ca="1" si="364"/>
        <v>3.97822580674957-7.4427369968106i</v>
      </c>
      <c r="AZ279" s="223" t="str">
        <f t="shared" ca="1" si="365"/>
        <v>5.81919172445615+6.11208820675902i</v>
      </c>
      <c r="BA279" s="223" t="str">
        <f t="shared" ca="1" si="366"/>
        <v>-7.62897418243195+3.60823606447367i</v>
      </c>
      <c r="BB279" s="223" t="str">
        <f t="shared" ca="1" si="367"/>
        <v>-1.03305192645063-8.37576374370948i</v>
      </c>
      <c r="BC279" s="223" t="str">
        <f t="shared" ca="1" si="368"/>
        <v>8.27707323485229+1.64641223211975i</v>
      </c>
      <c r="BD279" s="223" t="str">
        <f t="shared" ca="1" si="369"/>
        <v>-4.15968154898442+7.34286483494148i</v>
      </c>
      <c r="BE279" s="223" t="str">
        <f t="shared" ca="1" si="370"/>
        <v>-5.66744093926892-6.25305747399465i</v>
      </c>
      <c r="BF279" s="223" t="str">
        <f t="shared" ca="1" si="371"/>
        <v>7.71522702386521-3.41992493242201i</v>
      </c>
      <c r="BG279" s="223" t="str">
        <f t="shared" ca="1" si="372"/>
        <v>0.827189258433069+8.39859348366824i</v>
      </c>
      <c r="BH279" s="223" t="str">
        <f t="shared" ca="1" si="373"/>
        <v>-8.23417535631174-1.84904590929759i</v>
      </c>
      <c r="BI279" s="223" t="str">
        <f t="shared" ca="1" si="374"/>
        <v>4.33863165460221-7.23856960585897i</v>
      </c>
      <c r="BJ279" s="223" t="str">
        <f t="shared" ca="1" si="375"/>
        <v>5.51227629957903+6.3902601332247i</v>
      </c>
      <c r="BK279" s="223" t="str">
        <f t="shared" ca="1" si="376"/>
        <v>-7.79683250102695+3.22955376547775i</v>
      </c>
      <c r="BL279" s="223" t="str">
        <f t="shared" ca="1" si="377"/>
        <v>-0.620828322536816-8.41636422495592i</v>
      </c>
      <c r="BM279" s="223" t="str">
        <f t="shared" ca="1" si="378"/>
        <v>8.18631751843408+2.05056579035177i</v>
      </c>
      <c r="BN279" s="223" t="str">
        <f t="shared" ca="1" si="379"/>
        <v>-4.51496833074286+7.12991413311343i</v>
      </c>
      <c r="BO279" s="223" t="str">
        <f t="shared" ca="1" si="380"/>
        <v>-5.35379127076995-6.52361353869227i</v>
      </c>
      <c r="BP279" s="223" t="str">
        <f t="shared" ca="1" si="381"/>
        <v>7.87374145783558-3.03723723609845i</v>
      </c>
      <c r="BQ279" s="223" t="str">
        <f t="shared" ca="1" si="382"/>
        <v>0.414093422881706+8.42906526314204i</v>
      </c>
      <c r="BR279" s="223" t="str">
        <f t="shared" ca="1" si="383"/>
        <v>-8.13352854898739-2.25085048725781i</v>
      </c>
      <c r="BS279" s="223" t="str">
        <f t="shared" ca="1" si="384"/>
        <v>4.68858535877956-7.0169638667033i</v>
      </c>
      <c r="BT279" s="223" t="str">
        <f t="shared" ca="1" si="385"/>
        <v>5.19208131828405+6.65303736330312i</v>
      </c>
      <c r="BU279" s="223" t="str">
        <f t="shared" ca="1" si="386"/>
        <v>-7.94590756720519+2.84309118858559i</v>
      </c>
      <c r="BV279" s="223" t="str">
        <f t="shared" ca="1" si="387"/>
        <v>-0.207109088823983-8.43668894759716i</v>
      </c>
      <c r="BW279" s="223" t="str">
        <f t="shared" ca="1" si="388"/>
        <v>8.07584024607743+2.44977935598652i</v>
      </c>
      <c r="BX279" s="223" t="str">
        <f t="shared" ca="1" si="389"/>
        <v>-4.85937815832082+6.89978684363627i</v>
      </c>
      <c r="BY279" s="223" t="str">
        <f t="shared" ca="1" si="390"/>
        <v>-5.02724385016309-6.77845364697429i</v>
      </c>
      <c r="BZ279" s="223" t="str">
        <f t="shared" ca="1" si="391"/>
        <v>8.01328735897573-2.64723256924309i</v>
      </c>
      <c r="CA279" s="223" t="str">
        <f t="shared" ca="1" si="392"/>
        <v>-4.30503175513553E-12+8.43923068609821i</v>
      </c>
      <c r="CB279" s="223" t="str">
        <f t="shared" ca="1" si="393"/>
        <v>-8.0132873589759-2.64723256924261i</v>
      </c>
      <c r="CC279" s="223" t="str">
        <f t="shared" ca="1" si="394"/>
        <v>5.02724385016307-6.7784536469743i</v>
      </c>
      <c r="CD279" s="223" t="str">
        <f t="shared" ca="1" si="395"/>
        <v>4.85937815832084+6.89978684363626i</v>
      </c>
      <c r="CE279" s="223" t="str">
        <f t="shared" ca="1" si="396"/>
        <v>-8.07584024607742+2.44977935598654i</v>
      </c>
      <c r="CF279" s="223" t="str">
        <f t="shared" ca="1" si="397"/>
        <v>0.207109088823957-8.43668894759717i</v>
      </c>
      <c r="CG279" s="223" t="str">
        <f t="shared" ca="1" si="398"/>
        <v>7.94590756720511+2.84309118858579i</v>
      </c>
      <c r="CH279" s="223" t="str">
        <f t="shared" ca="1" si="399"/>
        <v>-5.19208131828384+6.65303736330329i</v>
      </c>
      <c r="CI279" s="223" t="str">
        <f t="shared" ca="1" si="400"/>
        <v>-4.68858535877978-7.01696386670314i</v>
      </c>
      <c r="CJ279" s="223" t="str">
        <f t="shared" ca="1" si="401"/>
        <v>8.13352854898739-2.25085048725783i</v>
      </c>
      <c r="CK279" s="223" t="str">
        <f t="shared" ca="1" si="402"/>
        <v>-0.414093422881441+8.42906526314206i</v>
      </c>
      <c r="CL279" s="223" t="str">
        <f t="shared" ca="1" si="403"/>
        <v>-7.87374145783559-3.03723723609842i</v>
      </c>
      <c r="CM279" s="223" t="str">
        <f t="shared" ca="1" si="404"/>
        <v>5.35379127076975-6.52361353869244i</v>
      </c>
      <c r="CN279" s="223" t="str">
        <f t="shared" ca="1" si="405"/>
        <v>4.51496833074289+7.12991413311342i</v>
      </c>
      <c r="CO279" s="223" t="str">
        <f t="shared" ca="1" si="406"/>
        <v>-8.18631751843401+2.05056579035202i</v>
      </c>
      <c r="CP279" s="223" t="str">
        <f t="shared" ca="1" si="407"/>
        <v>0.620828322536791-8.41636422495592i</v>
      </c>
      <c r="CQ279" s="223" t="str">
        <f t="shared" ca="1" si="408"/>
        <v>7.79683250102696+3.22955376547773i</v>
      </c>
      <c r="CR279" s="223" t="str">
        <f t="shared" ca="1" si="409"/>
        <v>-5.51227629957901+6.39026013322472i</v>
      </c>
      <c r="CS279" s="223" t="str">
        <f t="shared" ca="1" si="410"/>
        <v>-4.33863165460223-7.23856960585896i</v>
      </c>
      <c r="CT279" s="223" t="str">
        <f t="shared" ca="1" si="411"/>
        <v>8.23417535631173-1.84904590929762i</v>
      </c>
      <c r="CU279" s="223" t="str">
        <f t="shared" ca="1" si="412"/>
        <v>-0.827189258433045+8.39859348366824i</v>
      </c>
      <c r="CV279" s="223" t="str">
        <f t="shared" ca="1" si="413"/>
        <v>-7.71522702386192-3.41992493242944i</v>
      </c>
      <c r="CW279" s="223" t="str">
        <f t="shared" ca="1" si="414"/>
        <v>5.66744093926889-6.25305747399466i</v>
      </c>
      <c r="CX279" s="223" t="str">
        <f t="shared" ca="1" si="415"/>
        <v>4.15968154898465+7.34286483494135i</v>
      </c>
      <c r="CY279" s="223" t="str">
        <f t="shared" ca="1" si="416"/>
        <v>-8.27707323485228+1.64641223211978i</v>
      </c>
      <c r="CZ279" s="223" t="str">
        <f t="shared" ca="1" si="417"/>
        <v>1.0330519264506-8.37576374370949i</v>
      </c>
      <c r="DA279" s="223" t="str">
        <f t="shared" ca="1" si="418"/>
        <v>7.62897418243196+3.60823606447365i</v>
      </c>
      <c r="DB279" s="223" t="str">
        <f t="shared" ca="1" si="419"/>
        <v>-5.81919172445613+6.11208820675904i</v>
      </c>
      <c r="DC279" s="223" t="str">
        <f t="shared" ca="1" si="420"/>
        <v>-3.9782258067496-7.44273699681059i</v>
      </c>
      <c r="DD279" s="223" t="str">
        <f t="shared" ca="1" si="421"/>
        <v>8.31498531397571-1.4427868177766i</v>
      </c>
      <c r="DE279" s="223" t="str">
        <f t="shared" ca="1" si="422"/>
        <v>-1.23829232260788+8.34788875686254i</v>
      </c>
      <c r="DF279" s="223" t="str">
        <f t="shared" ca="1" si="423"/>
        <v>-7.53812593221678-3.79437373004065i</v>
      </c>
      <c r="DG279" s="223" t="str">
        <f t="shared" ca="1" si="424"/>
        <v>5.96743724613627-5.96743724613902i</v>
      </c>
      <c r="DH279" s="223" t="str">
        <f t="shared" ca="1" si="425"/>
        <v>3.79437373003682+7.53812593221871i</v>
      </c>
      <c r="DI279" s="223" t="str">
        <f t="shared" ca="1" si="426"/>
        <v>-8.34788875686191+1.23829232261218i</v>
      </c>
      <c r="DJ279" s="223" t="str">
        <f t="shared" ca="1" si="427"/>
        <v>1.44278681778082-8.31498531397498i</v>
      </c>
      <c r="DK279" s="223" t="str">
        <f t="shared" ca="1" si="428"/>
        <v>7.44273699681265+3.97822580674576i</v>
      </c>
      <c r="DL279" s="223" t="str">
        <f t="shared" ca="1" si="429"/>
        <v>-6.11208820676199+5.81919172445304i</v>
      </c>
      <c r="DM279" s="223" t="str">
        <f t="shared" ca="1" si="430"/>
        <v>-3.60823606447759-7.6289741824301i</v>
      </c>
      <c r="DN279" s="223" t="str">
        <f t="shared" ca="1" si="431"/>
        <v>8.37576374371001-1.03305192644636i</v>
      </c>
      <c r="DO279" s="223" t="str">
        <f t="shared" ca="1" si="432"/>
        <v>-1.64641223211551+8.27707323485314i</v>
      </c>
      <c r="DP279" s="223" t="str">
        <f t="shared" ca="1" si="433"/>
        <v>-7.34286483493948-4.15968154898796i</v>
      </c>
      <c r="DQ279" s="223" t="str">
        <f t="shared" ca="1" si="434"/>
        <v>6.25305747399754-5.66744093926573i</v>
      </c>
      <c r="DR279" s="223" t="str">
        <f t="shared" ca="1" si="435"/>
        <v>3.41992493242597+7.71522702386345i</v>
      </c>
      <c r="DS279" s="223" t="str">
        <f t="shared" ca="1" si="436"/>
        <v>-8.39859348366866+0.827189258428785i</v>
      </c>
      <c r="DT279" s="223" t="str">
        <f t="shared" ca="1" si="437"/>
        <v>1.84904590929336-8.23417535631268i</v>
      </c>
      <c r="DU279" s="223" t="str">
        <f t="shared" ca="1" si="438"/>
        <v>7.23856960585676+4.3386316546059i</v>
      </c>
      <c r="DV279" s="223" t="str">
        <f t="shared" ca="1" si="439"/>
        <v>-6.39026013322187+5.51227629958231i</v>
      </c>
      <c r="DW279" s="223" t="str">
        <f t="shared" ca="1" si="440"/>
        <v>-3.22955376547421-7.79683250102841i</v>
      </c>
      <c r="DX279" s="223" t="str">
        <f t="shared" ca="1" si="441"/>
        <v>8.4163642249556-0.620828322541134i</v>
      </c>
      <c r="DY279" s="223" t="str">
        <f t="shared" ca="1" si="442"/>
        <v>-2.05056579035571+8.18631751843309i</v>
      </c>
      <c r="DZ279" s="223" t="str">
        <f t="shared" ca="1" si="443"/>
        <v>-7.12991413311575-4.51496833073921i</v>
      </c>
      <c r="EA279" s="223" t="str">
        <f t="shared" ca="1" si="444"/>
        <v>6.52361353869486-5.35379127076681i</v>
      </c>
      <c r="EB279" s="223" t="str">
        <f t="shared" ca="1" si="445"/>
        <v>3.03723723610294+7.87374145783385i</v>
      </c>
      <c r="EC279" s="223" t="str">
        <f t="shared" ca="1" si="446"/>
        <v>-8.42906526314226+0.414093422877166i</v>
      </c>
      <c r="ED279" s="223" t="str">
        <f t="shared" ca="1" si="447"/>
        <v>2.25085048725364-8.13352854898854i</v>
      </c>
      <c r="EE279" s="223" t="str">
        <f t="shared" ca="1" si="448"/>
        <v>7.01696386670103+4.68858535878294i</v>
      </c>
      <c r="EF279" s="223" t="str">
        <f t="shared" ca="1" si="449"/>
        <v>-6.65303736330031+5.19208131828765i</v>
      </c>
      <c r="EG279" s="223" t="str">
        <f t="shared" ca="1" si="450"/>
        <v>-2.84309118858131-7.94590756720672i</v>
      </c>
      <c r="EH279" s="223" t="str">
        <f t="shared" ca="1" si="451"/>
        <v>8.43668894759706-0.207109088828311i</v>
      </c>
      <c r="EI279" s="223" t="str">
        <f t="shared" ca="1" si="452"/>
        <v>-2.44977935599064+8.07584024607618i</v>
      </c>
      <c r="EJ279" s="223" t="str">
        <f t="shared" ca="1" si="453"/>
        <v>-6.89978684363407-4.85937815832394i</v>
      </c>
      <c r="EK279" s="223" t="str">
        <f t="shared" ca="1" si="454"/>
        <v>6.77845364697657-5.02724385016002i</v>
      </c>
      <c r="EL279" s="223" t="str">
        <f t="shared" ca="1" si="455"/>
        <v>2.64723256924674+8.01328735897453i</v>
      </c>
      <c r="EM279" s="223" t="str">
        <f t="shared" ca="1" si="456"/>
        <v>-8.43923068609821+2.4801535280516E-14i</v>
      </c>
      <c r="EN279" s="223"/>
      <c r="EO279" s="223"/>
      <c r="EP279" s="223"/>
    </row>
    <row r="280" spans="1:146">
      <c r="A280" s="249">
        <f t="shared" si="323"/>
        <v>3.5156250000000027E-3</v>
      </c>
      <c r="B280" s="248">
        <v>180</v>
      </c>
      <c r="C280" s="247">
        <f t="shared" si="324"/>
        <v>36000</v>
      </c>
      <c r="N280" s="246">
        <f t="shared" ca="1" si="327"/>
        <v>24.433862167484179</v>
      </c>
      <c r="O280" s="223">
        <f t="shared" ca="1" si="328"/>
        <v>8.4338621674841789</v>
      </c>
      <c r="P280" s="223" t="str">
        <f t="shared" ca="1" si="329"/>
        <v>-2.44822095729674+8.07070289407149i</v>
      </c>
      <c r="Q280" s="223" t="str">
        <f t="shared" ca="1" si="330"/>
        <v>-7.01250010661116-4.68560276964442i</v>
      </c>
      <c r="R280" s="223" t="str">
        <f t="shared" ca="1" si="331"/>
        <v>6.51946361768599-5.35038551861355i</v>
      </c>
      <c r="S280" s="223" t="str">
        <f t="shared" ca="1" si="332"/>
        <v>3.22749932234703+7.79187263655986i</v>
      </c>
      <c r="T280" s="223" t="str">
        <f t="shared" ca="1" si="333"/>
        <v>-8.39325081593875+0.826663051590191i</v>
      </c>
      <c r="U280" s="223" t="str">
        <f t="shared" ca="1" si="334"/>
        <v>1.64536488609397-8.2718078708182i</v>
      </c>
      <c r="V280" s="223" t="str">
        <f t="shared" ca="1" si="335"/>
        <v>7.43800238608729+3.97569510459248i</v>
      </c>
      <c r="W280" s="223" t="str">
        <f t="shared" ca="1" si="336"/>
        <v>-5.96364113022057+5.9636411302209i</v>
      </c>
      <c r="X280" s="223" t="str">
        <f t="shared" ca="1" si="337"/>
        <v>-3.97569510459214-7.43800238608748i</v>
      </c>
      <c r="Y280" s="223" t="str">
        <f t="shared" ca="1" si="338"/>
        <v>8.27180787081811-1.64536488609441i</v>
      </c>
      <c r="Z280" s="223" t="str">
        <f t="shared" ca="1" si="339"/>
        <v>-0.826663051590586+8.39325081593871i</v>
      </c>
      <c r="AA280" s="223" t="str">
        <f t="shared" ca="1" si="340"/>
        <v>-7.79187263656003-3.22749932234662i</v>
      </c>
      <c r="AB280" s="223" t="str">
        <f t="shared" ca="1" si="341"/>
        <v>5.35038551861386-6.51946361768573i</v>
      </c>
      <c r="AC280" s="223" t="str">
        <f t="shared" ca="1" si="342"/>
        <v>4.68560276964469+7.01250010661097i</v>
      </c>
      <c r="AD280" s="223" t="str">
        <f t="shared" ca="1" si="343"/>
        <v>-8.07070289407148+2.4482209572968i</v>
      </c>
      <c r="AE280" s="223" t="str">
        <f t="shared" ca="1" si="344"/>
        <v>3.67824270814362E-13-8.43386216748418i</v>
      </c>
      <c r="AF280" s="223" t="str">
        <f t="shared" ca="1" si="345"/>
        <v>8.0707028940715+2.44822095729669i</v>
      </c>
      <c r="AG280" s="223" t="str">
        <f t="shared" ca="1" si="346"/>
        <v>-4.68560276964466+7.01250010661099i</v>
      </c>
      <c r="AH280" s="223" t="str">
        <f t="shared" ca="1" si="347"/>
        <v>-5.3503855186139-6.51946361768571i</v>
      </c>
      <c r="AI280" s="223" t="str">
        <f t="shared" ca="1" si="348"/>
        <v>7.79187263656002-3.22749932234666i</v>
      </c>
      <c r="AJ280" s="223" t="str">
        <f t="shared" ca="1" si="349"/>
        <v>0.82666305159063+8.39325081593871i</v>
      </c>
      <c r="AK280" s="223" t="str">
        <f t="shared" ca="1" si="350"/>
        <v>-8.27180787081812-1.64536488609436i</v>
      </c>
      <c r="AL280" s="223" t="str">
        <f t="shared" ca="1" si="351"/>
        <v>3.97569510459135-7.43800238608789i</v>
      </c>
      <c r="AM280" s="223" t="str">
        <f t="shared" ca="1" si="352"/>
        <v>5.96364113022357+5.96364113021791i</v>
      </c>
      <c r="AN280" s="223" t="str">
        <f t="shared" ca="1" si="353"/>
        <v>-7.43800238608808+3.97569510459102i</v>
      </c>
      <c r="AO280" s="223" t="str">
        <f t="shared" ca="1" si="354"/>
        <v>-1.64536488609563-8.27180787081787i</v>
      </c>
      <c r="AP280" s="223" t="str">
        <f t="shared" ca="1" si="355"/>
        <v>8.39325081593835+0.826663051594352i</v>
      </c>
      <c r="AQ280" s="223" t="str">
        <f t="shared" ca="1" si="356"/>
        <v>-3.22749932234779+7.79187263655955i</v>
      </c>
      <c r="AR280" s="223" t="str">
        <f t="shared" ca="1" si="357"/>
        <v>-3.22749932234779+7.79187263655955i</v>
      </c>
      <c r="AS280" s="223" t="str">
        <f t="shared" ca="1" si="358"/>
        <v>7.012500106613-4.68560276964165i</v>
      </c>
      <c r="AT280" s="223" t="str">
        <f t="shared" ca="1" si="359"/>
        <v>2.44822095729644+8.07070289407158i</v>
      </c>
      <c r="AU280" s="223" t="str">
        <f t="shared" ca="1" si="360"/>
        <v>-8.43386216748418+2.62021837697566E-12i</v>
      </c>
      <c r="AV280" s="223" t="str">
        <f t="shared" ca="1" si="361"/>
        <v>2.44822095729945-8.07070289407067i</v>
      </c>
      <c r="AW280" s="223" t="str">
        <f t="shared" ca="1" si="362"/>
        <v>7.01250010661126+4.68560276964427i</v>
      </c>
      <c r="AX280" s="223" t="str">
        <f t="shared" ca="1" si="363"/>
        <v>-6.51946361768381+5.35038551861621i</v>
      </c>
      <c r="AY280" s="223" t="str">
        <f t="shared" ca="1" si="364"/>
        <v>-3.22749932234477-7.7918726365608i</v>
      </c>
      <c r="AZ280" s="223" t="str">
        <f t="shared" ca="1" si="365"/>
        <v>8.39325081593866-0.826663051591099i</v>
      </c>
      <c r="BA280" s="223" t="str">
        <f t="shared" ca="1" si="366"/>
        <v>-1.64536488609061+8.27180787081886i</v>
      </c>
      <c r="BB280" s="223" t="str">
        <f t="shared" ca="1" si="367"/>
        <v>-7.43800238608654-3.9756951045939i</v>
      </c>
      <c r="BC280" s="223" t="str">
        <f t="shared" ca="1" si="368"/>
        <v>5.96364113021995-5.96364113022153i</v>
      </c>
      <c r="BD280" s="223" t="str">
        <f t="shared" ca="1" si="369"/>
        <v>3.97569510458848+7.43800238608944i</v>
      </c>
      <c r="BE280" s="223" t="str">
        <f t="shared" ca="1" si="370"/>
        <v>-8.27180787081843+1.6453648860928i</v>
      </c>
      <c r="BF280" s="223" t="str">
        <f t="shared" ca="1" si="371"/>
        <v>0.826663051588873-8.39325081593888i</v>
      </c>
      <c r="BG280" s="223" t="str">
        <f t="shared" ca="1" si="372"/>
        <v>7.79187263655845+3.22749932235046i</v>
      </c>
      <c r="BH280" s="223" t="str">
        <f t="shared" ca="1" si="373"/>
        <v>-5.35038551861448+6.51946361768522i</v>
      </c>
      <c r="BI280" s="223" t="str">
        <f t="shared" ca="1" si="374"/>
        <v>-4.68560276964613-7.01250010661002i</v>
      </c>
      <c r="BJ280" s="223" t="str">
        <f t="shared" ca="1" si="375"/>
        <v>8.07070289407246-2.44822095729357i</v>
      </c>
      <c r="BK280" s="223" t="str">
        <f t="shared" ca="1" si="376"/>
        <v>-3.84358472742147E-13+8.43386216748418i</v>
      </c>
      <c r="BL280" s="223" t="str">
        <f t="shared" ca="1" si="377"/>
        <v>-8.07070289407223-2.4482209572943i</v>
      </c>
      <c r="BM280" s="223" t="str">
        <f t="shared" ca="1" si="378"/>
        <v>4.68560276964677-7.01250010660959i</v>
      </c>
      <c r="BN280" s="223" t="str">
        <f t="shared" ca="1" si="379"/>
        <v>5.35038551861389+6.51946361768571i</v>
      </c>
      <c r="BO280" s="223" t="str">
        <f t="shared" ca="1" si="380"/>
        <v>-7.79187263655874+3.22749932234975i</v>
      </c>
      <c r="BP280" s="223" t="str">
        <f t="shared" ca="1" si="381"/>
        <v>-0.826663051588108-8.39325081593895i</v>
      </c>
      <c r="BQ280" s="223" t="str">
        <f t="shared" ca="1" si="382"/>
        <v>8.27180787081828+1.64536488609355i</v>
      </c>
      <c r="BR280" s="223" t="str">
        <f t="shared" ca="1" si="383"/>
        <v>-3.97569510458915+7.43800238608907i</v>
      </c>
      <c r="BS280" s="223" t="str">
        <f t="shared" ca="1" si="384"/>
        <v>-5.9636411302194-5.96364113022207i</v>
      </c>
      <c r="BT280" s="223" t="str">
        <f t="shared" ca="1" si="385"/>
        <v>7.4380023860869-3.97569510459323i</v>
      </c>
      <c r="BU280" s="223" t="str">
        <f t="shared" ca="1" si="386"/>
        <v>1.64536488609832+8.27180787081734i</v>
      </c>
      <c r="BV280" s="223" t="str">
        <f t="shared" ca="1" si="387"/>
        <v>-8.39325081593859-0.826663051591864i</v>
      </c>
      <c r="BW280" s="223" t="str">
        <f t="shared" ca="1" si="388"/>
        <v>3.22749932234548-7.7918726365605i</v>
      </c>
      <c r="BX280" s="223" t="str">
        <f t="shared" ca="1" si="389"/>
        <v>6.51946361768348+5.35038551861662i</v>
      </c>
      <c r="BY280" s="223" t="str">
        <f t="shared" ca="1" si="390"/>
        <v>-7.01250010661155+4.68560276964383i</v>
      </c>
      <c r="BZ280" s="223" t="str">
        <f t="shared" ca="1" si="391"/>
        <v>-2.44822095729895-8.07070289407082i</v>
      </c>
      <c r="CA280" s="223" t="str">
        <f t="shared" ca="1" si="392"/>
        <v>8.43386216748418+3.38893532245995E-12i</v>
      </c>
      <c r="CB280" s="223" t="str">
        <f t="shared" ca="1" si="393"/>
        <v>-2.44822095729718+8.07070289407136i</v>
      </c>
      <c r="CC280" s="223" t="str">
        <f t="shared" ca="1" si="394"/>
        <v>-7.01250010661258-4.68560276964229i</v>
      </c>
      <c r="CD280" s="223" t="str">
        <f t="shared" ca="1" si="395"/>
        <v>6.51946361768747-5.35038551861175i</v>
      </c>
      <c r="CE280" s="223" t="str">
        <f t="shared" ca="1" si="396"/>
        <v>3.22749932234719+7.79187263655979i</v>
      </c>
      <c r="CF280" s="223" t="str">
        <f t="shared" ca="1" si="397"/>
        <v>-8.3932508159384+0.826663051593706i</v>
      </c>
      <c r="CG280" s="223" t="str">
        <f t="shared" ca="1" si="398"/>
        <v>1.6453648860965-8.27180787081769i</v>
      </c>
      <c r="CH280" s="223" t="str">
        <f t="shared" ca="1" si="399"/>
        <v>7.43800238608766+3.9756951045918i</v>
      </c>
      <c r="CI280" s="223" t="str">
        <f t="shared" ca="1" si="400"/>
        <v>-5.96364113021826+5.96364113022321i</v>
      </c>
      <c r="CJ280" s="223" t="str">
        <f t="shared" ca="1" si="401"/>
        <v>-3.97569510459079-7.43800238608821i</v>
      </c>
      <c r="CK280" s="223" t="str">
        <f t="shared" ca="1" si="402"/>
        <v>8.27180787081792-1.64536488609537i</v>
      </c>
      <c r="CL280" s="223" t="str">
        <f t="shared" ca="1" si="403"/>
        <v>-0.826663051594854+8.39325081593829i</v>
      </c>
      <c r="CM280" s="223" t="str">
        <f t="shared" ca="1" si="404"/>
        <v>-7.79187263655936-3.22749932234826i</v>
      </c>
      <c r="CN280" s="223" t="str">
        <f t="shared" ca="1" si="405"/>
        <v>5.35038551861264-6.51946361768674i</v>
      </c>
      <c r="CO280" s="223" t="str">
        <f t="shared" ca="1" si="406"/>
        <v>4.68560276964133+7.01250010661322i</v>
      </c>
      <c r="CP280" s="223" t="str">
        <f t="shared" ca="1" si="407"/>
        <v>-8.0707028940717+2.44822095729607i</v>
      </c>
      <c r="CQ280" s="223" t="str">
        <f t="shared" ca="1" si="408"/>
        <v>-2.2358599042335E-12-8.43386216748418i</v>
      </c>
      <c r="CR280" s="223" t="str">
        <f t="shared" ca="1" si="409"/>
        <v>8.07070289407049+2.44822095730005i</v>
      </c>
      <c r="CS280" s="223" t="str">
        <f t="shared" ca="1" si="410"/>
        <v>-4.68560276964479+7.01250010661091i</v>
      </c>
      <c r="CT280" s="223" t="str">
        <f t="shared" ca="1" si="411"/>
        <v>-5.35038551861573-6.5194636176842i</v>
      </c>
      <c r="CU280" s="223" t="str">
        <f t="shared" ca="1" si="412"/>
        <v>7.79187263656095-3.22749932234442i</v>
      </c>
      <c r="CV280" s="223" t="str">
        <f t="shared" ca="1" si="413"/>
        <v>0.826663051590716+8.3932508159387i</v>
      </c>
      <c r="CW280" s="223" t="str">
        <f t="shared" ca="1" si="414"/>
        <v>-8.2718078708188-1.64536488609098i</v>
      </c>
      <c r="CX280" s="223" t="str">
        <f t="shared" ca="1" si="415"/>
        <v>3.97569510459445-7.43800238608624i</v>
      </c>
      <c r="CY280" s="223" t="str">
        <f t="shared" ca="1" si="416"/>
        <v>5.96364113022109+5.96364113022039i</v>
      </c>
      <c r="CZ280" s="223" t="str">
        <f t="shared" ca="1" si="417"/>
        <v>-7.43800238608555+3.97569510459575i</v>
      </c>
      <c r="DA280" s="223" t="str">
        <f t="shared" ca="1" si="418"/>
        <v>-1.64536488609242-8.27180787081851i</v>
      </c>
      <c r="DB280" s="223" t="str">
        <f t="shared" ca="1" si="419"/>
        <v>8.39325081593884+0.826663051589256i</v>
      </c>
      <c r="DC280" s="223" t="str">
        <f t="shared" ca="1" si="420"/>
        <v>-3.22749932235103+7.79187263655821i</v>
      </c>
      <c r="DD280" s="223" t="str">
        <f t="shared" ca="1" si="421"/>
        <v>-6.51946361768514-5.3503855186146i</v>
      </c>
      <c r="DE280" s="223" t="str">
        <f t="shared" ca="1" si="422"/>
        <v>7.01250010661009-4.68560276964601i</v>
      </c>
      <c r="DF280" s="223" t="str">
        <f t="shared" ca="1" si="423"/>
        <v>2.4482209572932+8.07070289407257i</v>
      </c>
      <c r="DG280" s="223" t="str">
        <f t="shared" ca="1" si="424"/>
        <v>-8.43386216748418-7.68716945484295E-13i</v>
      </c>
      <c r="DH280" s="223" t="str">
        <f t="shared" ca="1" si="425"/>
        <v>2.44822095729467-8.07070289407212i</v>
      </c>
      <c r="DI280" s="223" t="str">
        <f t="shared" ca="1" si="426"/>
        <v>7.01250010660951+4.68560276964689i</v>
      </c>
      <c r="DJ280" s="223" t="str">
        <f t="shared" ca="1" si="427"/>
        <v>-6.51946361768581+5.35038551861377i</v>
      </c>
      <c r="DK280" s="223" t="str">
        <f t="shared" ca="1" si="428"/>
        <v>-3.22749932234961-7.7918726365588i</v>
      </c>
      <c r="DL280" s="223" t="str">
        <f t="shared" ca="1" si="429"/>
        <v>8.39325081593899-0.826663051587725i</v>
      </c>
      <c r="DM280" s="223" t="str">
        <f t="shared" ca="1" si="430"/>
        <v>-1.64536488609393+8.27180787081821i</v>
      </c>
      <c r="DN280" s="223" t="str">
        <f t="shared" ca="1" si="431"/>
        <v>-7.4380023860889-3.97569510458949i</v>
      </c>
      <c r="DO280" s="223" t="str">
        <f t="shared" ca="1" si="432"/>
        <v>5.96364113022217-5.9636411302193i</v>
      </c>
      <c r="DP280" s="223" t="str">
        <f t="shared" ca="1" si="433"/>
        <v>3.9756951045931+7.43800238608697i</v>
      </c>
      <c r="DQ280" s="223" t="str">
        <f t="shared" ca="1" si="434"/>
        <v>-8.27180787081741+1.64536488609794i</v>
      </c>
      <c r="DR280" s="223" t="str">
        <f t="shared" ca="1" si="435"/>
        <v>0.826663051592246-8.39325081593855i</v>
      </c>
      <c r="DS280" s="223" t="str">
        <f t="shared" ca="1" si="436"/>
        <v>7.79187263656036+3.22749932234584i</v>
      </c>
      <c r="DT280" s="223" t="str">
        <f t="shared" ca="1" si="437"/>
        <v>-5.35038551861692+6.51946361768323i</v>
      </c>
      <c r="DU280" s="223" t="str">
        <f t="shared" ca="1" si="438"/>
        <v>-4.68560276964351-7.01250010661176i</v>
      </c>
      <c r="DV280" s="223" t="str">
        <f t="shared" ca="1" si="439"/>
        <v>8.07070289407094-2.44822095729858i</v>
      </c>
      <c r="DW280" s="223" t="str">
        <f t="shared" ca="1" si="440"/>
        <v>-3.77329379520209E-12+8.43386216748418i</v>
      </c>
      <c r="DX280" s="223" t="str">
        <f t="shared" ca="1" si="441"/>
        <v>-8.07070289407125-2.44822095729755i</v>
      </c>
      <c r="DY280" s="223" t="str">
        <f t="shared" ca="1" si="442"/>
        <v>4.68560276964261-7.01250010661236i</v>
      </c>
      <c r="DZ280" s="223" t="str">
        <f t="shared" ca="1" si="443"/>
        <v>5.35038551861145+6.51946361768771i</v>
      </c>
      <c r="EA280" s="223" t="str">
        <f t="shared" ca="1" si="444"/>
        <v>-7.79187263655995+3.22749932234684i</v>
      </c>
      <c r="EB280" s="223" t="str">
        <f t="shared" ca="1" si="445"/>
        <v>-0.826663051592846-8.39325081593849i</v>
      </c>
      <c r="EC280" s="223" t="str">
        <f t="shared" ca="1" si="446"/>
        <v>8.27180787081762+1.64536488609688i</v>
      </c>
      <c r="ED280" s="223" t="str">
        <f t="shared" ca="1" si="447"/>
        <v>-3.97569510459172+7.43800238608771i</v>
      </c>
      <c r="EE280" s="223" t="str">
        <f t="shared" ca="1" si="448"/>
        <v>-5.96364113022294-5.96364113021853i</v>
      </c>
      <c r="EF280" s="223" t="str">
        <f t="shared" ca="1" si="449"/>
        <v>7.43800238608838-3.97569510459044i</v>
      </c>
      <c r="EG280" s="223" t="str">
        <f t="shared" ca="1" si="450"/>
        <v>1.64536488609452+8.27180787081809i</v>
      </c>
      <c r="EH280" s="223" t="str">
        <f t="shared" ca="1" si="451"/>
        <v>-8.3932508159391-0.826663051586648i</v>
      </c>
      <c r="EI280" s="223" t="str">
        <f t="shared" ca="1" si="452"/>
        <v>3.22749932234817-7.79187263655939i</v>
      </c>
      <c r="EJ280" s="223" t="str">
        <f t="shared" ca="1" si="453"/>
        <v>6.5194636176865+5.35038551861294i</v>
      </c>
      <c r="EK280" s="223" t="str">
        <f t="shared" ca="1" si="454"/>
        <v>-7.01250010661343+4.68560276964101i</v>
      </c>
      <c r="EL280" s="223" t="str">
        <f t="shared" ca="1" si="455"/>
        <v>-2.44822095729524-8.07070289407194i</v>
      </c>
      <c r="EM280" s="223" t="str">
        <f t="shared" ca="1" si="456"/>
        <v>8.43386216748418-1.85150143149136E-12i</v>
      </c>
      <c r="EN280" s="223"/>
      <c r="EO280" s="223"/>
      <c r="EP280" s="223"/>
    </row>
    <row r="281" spans="1:146">
      <c r="A281" s="249">
        <f t="shared" si="323"/>
        <v>3.5351562500000027E-3</v>
      </c>
      <c r="B281" s="248">
        <v>181</v>
      </c>
      <c r="C281" s="247">
        <f t="shared" si="324"/>
        <v>36200</v>
      </c>
      <c r="N281" s="246">
        <f t="shared" ca="1" si="327"/>
        <v>24.427503998126223</v>
      </c>
      <c r="O281" s="223">
        <f t="shared" ca="1" si="328"/>
        <v>8.4275039981262232</v>
      </c>
      <c r="P281" s="223" t="str">
        <f t="shared" ca="1" si="329"/>
        <v>-2.24772282997095+8.12222664778944i</v>
      </c>
      <c r="Q281" s="223" t="str">
        <f t="shared" ca="1" si="330"/>
        <v>-7.22851129008452-4.33260293213607i</v>
      </c>
      <c r="R281" s="223" t="str">
        <f t="shared" ca="1" si="331"/>
        <v>6.10359518720446-5.81110569764207i</v>
      </c>
      <c r="S281" s="223" t="str">
        <f t="shared" ca="1" si="332"/>
        <v>3.97269788430498+7.43239498132817i</v>
      </c>
      <c r="T281" s="223" t="str">
        <f t="shared" ca="1" si="333"/>
        <v>-8.22273360187994+1.84647657741656i</v>
      </c>
      <c r="U281" s="223" t="str">
        <f t="shared" ca="1" si="334"/>
        <v>0.413518021573078-8.41735270047939i</v>
      </c>
      <c r="V281" s="223" t="str">
        <f t="shared" ca="1" si="335"/>
        <v>8.00215253828128+2.64355412135101i</v>
      </c>
      <c r="W281" s="223" t="str">
        <f t="shared" ca="1" si="336"/>
        <v>-4.68207036001288+7.00721348199999i</v>
      </c>
      <c r="X281" s="223" t="str">
        <f t="shared" ca="1" si="337"/>
        <v>-5.50461674546009-6.38138058135023i</v>
      </c>
      <c r="Y281" s="223" t="str">
        <f t="shared" ca="1" si="338"/>
        <v>7.61837338206101-3.60322225930317i</v>
      </c>
      <c r="Z281" s="223" t="str">
        <f t="shared" ca="1" si="339"/>
        <v>1.44078200105477+8.30343127049716i</v>
      </c>
      <c r="AA281" s="223" t="str">
        <f t="shared" ca="1" si="340"/>
        <v>-8.38692326290409-0.826039842012285i</v>
      </c>
      <c r="AB281" s="223" t="str">
        <f t="shared" ca="1" si="341"/>
        <v>3.03301685930454-7.86280054240268i</v>
      </c>
      <c r="AC281" s="223" t="str">
        <f t="shared" ca="1" si="342"/>
        <v>6.76903468287802+5.02025827029127i</v>
      </c>
      <c r="AD281" s="223" t="str">
        <f t="shared" ca="1" si="343"/>
        <v>-6.64379267073205+5.18486668939141i</v>
      </c>
      <c r="AE281" s="223" t="str">
        <f t="shared" ca="1" si="344"/>
        <v>-3.22506615627366-7.78599845402577i</v>
      </c>
      <c r="AF281" s="223" t="str">
        <f t="shared" ca="1" si="345"/>
        <v>8.36412524588907-1.03161645465481i</v>
      </c>
      <c r="AG281" s="223" t="str">
        <f t="shared" ca="1" si="346"/>
        <v>-1.23657166011957+8.33628899258073i</v>
      </c>
      <c r="AH281" s="223" t="str">
        <f t="shared" ca="1" si="347"/>
        <v>-7.70450637131743-3.41517279398315i</v>
      </c>
      <c r="AI281" s="223" t="str">
        <f t="shared" ca="1" si="348"/>
        <v>5.3463519386738-6.51454868630763i</v>
      </c>
      <c r="AJ281" s="223" t="str">
        <f t="shared" ca="1" si="349"/>
        <v>4.85262583532803+6.89019928164204i</v>
      </c>
      <c r="AK281" s="223" t="str">
        <f t="shared" ca="1" si="350"/>
        <v>-7.93486637374184+2.83914058639132i</v>
      </c>
      <c r="AL281" s="223" t="str">
        <f t="shared" ca="1" si="351"/>
        <v>-0.619965653858386-8.40466931095266i</v>
      </c>
      <c r="AM281" s="223" t="str">
        <f t="shared" ca="1" si="352"/>
        <v>8.26557187190222+1.64412446878339i</v>
      </c>
      <c r="AN281" s="223" t="str">
        <f t="shared" ca="1" si="353"/>
        <v>-3.78910127827029+7.52765136954707i</v>
      </c>
      <c r="AO281" s="223" t="str">
        <f t="shared" ca="1" si="354"/>
        <v>-6.24436857134363-5.65956577695227i</v>
      </c>
      <c r="AP281" s="223" t="str">
        <f t="shared" ca="1" si="355"/>
        <v>7.12000679897339-4.50869458058605i</v>
      </c>
      <c r="AQ281" s="223" t="str">
        <f t="shared" ca="1" si="356"/>
        <v>2.44637527815782+8.06461850535112i</v>
      </c>
      <c r="AR281" s="223" t="str">
        <f t="shared" ca="1" si="357"/>
        <v>2.44637527815782+8.06461850535112i</v>
      </c>
      <c r="AS281" s="223" t="str">
        <f t="shared" ca="1" si="358"/>
        <v>2.04771643760437-8.17494226460336i</v>
      </c>
      <c r="AT281" s="223" t="str">
        <f t="shared" ca="1" si="359"/>
        <v>7.33266159628497+4.153901485688i</v>
      </c>
      <c r="AU281" s="223" t="str">
        <f t="shared" ca="1" si="360"/>
        <v>-5.95914522555267+5.95914522555092i</v>
      </c>
      <c r="AV281" s="223" t="str">
        <f t="shared" ca="1" si="361"/>
        <v>-4.15390148568606-7.33266159628608i</v>
      </c>
      <c r="AW281" s="223" t="str">
        <f t="shared" ca="1" si="362"/>
        <v>8.17494226460396-2.04771643760197i</v>
      </c>
      <c r="AX281" s="223" t="str">
        <f t="shared" ca="1" si="363"/>
        <v>-0.206821301492269+8.42496579148441i</v>
      </c>
      <c r="AY281" s="223" t="str">
        <f t="shared" ca="1" si="364"/>
        <v>-8.06461850535044-2.44637527816007i</v>
      </c>
      <c r="AZ281" s="223" t="str">
        <f t="shared" ca="1" si="365"/>
        <v>4.50869458058824-7.12000679897201i</v>
      </c>
      <c r="BA281" s="223" t="str">
        <f t="shared" ca="1" si="366"/>
        <v>5.65956577695043+6.24436857134529i</v>
      </c>
      <c r="BB281" s="223" t="str">
        <f t="shared" ca="1" si="367"/>
        <v>-7.52765136954824+3.78910127826797i</v>
      </c>
      <c r="BC281" s="223" t="str">
        <f t="shared" ca="1" si="368"/>
        <v>-1.64412446878931-8.26557187190105i</v>
      </c>
      <c r="BD281" s="223" t="str">
        <f t="shared" ca="1" si="369"/>
        <v>8.40466931095247+0.619965653860854i</v>
      </c>
      <c r="BE281" s="223" t="str">
        <f t="shared" ca="1" si="370"/>
        <v>-2.83914058639354+7.93486637374105i</v>
      </c>
      <c r="BF281" s="223" t="str">
        <f t="shared" ca="1" si="371"/>
        <v>-6.89019928164157-4.85262583532868i</v>
      </c>
      <c r="BG281" s="223" t="str">
        <f t="shared" ca="1" si="372"/>
        <v>6.51454868630752-5.34635193867392i</v>
      </c>
      <c r="BH281" s="223" t="str">
        <f t="shared" ca="1" si="373"/>
        <v>3.41517279398472+7.70450637131673i</v>
      </c>
      <c r="BI281" s="223" t="str">
        <f t="shared" ca="1" si="374"/>
        <v>-8.33628899258021+1.23657166012304i</v>
      </c>
      <c r="BJ281" s="223" t="str">
        <f t="shared" ca="1" si="375"/>
        <v>1.03161645465809-8.36412524588867i</v>
      </c>
      <c r="BK281" s="223" t="str">
        <f t="shared" ca="1" si="376"/>
        <v>7.78599845402519+3.22506615627506i</v>
      </c>
      <c r="BL281" s="223" t="str">
        <f t="shared" ca="1" si="377"/>
        <v>-5.18486668939203+6.64379267073155i</v>
      </c>
      <c r="BM281" s="223" t="str">
        <f t="shared" ca="1" si="378"/>
        <v>-5.02025827029208-6.76903468287743i</v>
      </c>
      <c r="BN281" s="223" t="str">
        <f t="shared" ca="1" si="379"/>
        <v>7.86280054240174-3.03301685930697i</v>
      </c>
      <c r="BO281" s="223" t="str">
        <f t="shared" ca="1" si="380"/>
        <v>0.826039842008096+8.38692326290451i</v>
      </c>
      <c r="BP281" s="223" t="str">
        <f t="shared" ca="1" si="381"/>
        <v>-8.30343127049675-1.44078200105715i</v>
      </c>
      <c r="BQ281" s="223" t="str">
        <f t="shared" ca="1" si="382"/>
        <v>3.60322225930394-7.61837338206064i</v>
      </c>
      <c r="BR281" s="223" t="str">
        <f t="shared" ca="1" si="383"/>
        <v>6.3813805813503+5.50461674546001i</v>
      </c>
      <c r="BS281" s="223" t="str">
        <f t="shared" ca="1" si="384"/>
        <v>-7.00721348199894+4.68207036001445i</v>
      </c>
      <c r="BT281" s="223" t="str">
        <f t="shared" ca="1" si="385"/>
        <v>-2.64355412135429-8.0021525382802i</v>
      </c>
      <c r="BU281" s="223" t="str">
        <f t="shared" ca="1" si="386"/>
        <v>8.41735270047956-0.41351802156974i</v>
      </c>
      <c r="BV281" s="223" t="str">
        <f t="shared" ca="1" si="387"/>
        <v>-1.84647657741807+8.22273360187961i</v>
      </c>
      <c r="BW281" s="223" t="str">
        <f t="shared" ca="1" si="388"/>
        <v>-7.43239498132829-3.97269788430476i</v>
      </c>
      <c r="BX281" s="223" t="str">
        <f t="shared" ca="1" si="389"/>
        <v>5.81110569764092-6.10359518720554i</v>
      </c>
      <c r="BY281" s="223" t="str">
        <f t="shared" ca="1" si="390"/>
        <v>4.33260293213847+7.22851129008309i</v>
      </c>
      <c r="BZ281" s="223" t="str">
        <f t="shared" ca="1" si="391"/>
        <v>-8.12222664779054+2.247722829967i</v>
      </c>
      <c r="CA281" s="223" t="str">
        <f t="shared" ca="1" si="392"/>
        <v>2.47371118291044E-12-8.42750399812622i</v>
      </c>
      <c r="CB281" s="223" t="str">
        <f t="shared" ca="1" si="393"/>
        <v>8.12222664778921+2.24772282997176i</v>
      </c>
      <c r="CC281" s="223" t="str">
        <f t="shared" ca="1" si="394"/>
        <v>-4.33260293213532+7.22851129008498i</v>
      </c>
      <c r="CD281" s="223" t="str">
        <f t="shared" ca="1" si="395"/>
        <v>-5.81110569764323-6.10359518720334i</v>
      </c>
      <c r="CE281" s="223" t="str">
        <f t="shared" ca="1" si="396"/>
        <v>7.43239498132656-3.97269788430801i</v>
      </c>
      <c r="CF281" s="223" t="str">
        <f t="shared" ca="1" si="397"/>
        <v>1.84647657741324+8.22273360188069i</v>
      </c>
      <c r="CG281" s="223" t="str">
        <f t="shared" ca="1" si="398"/>
        <v>-8.41735270047932-0.413518021574682i</v>
      </c>
      <c r="CH281" s="223" t="str">
        <f t="shared" ca="1" si="399"/>
        <v>2.6435541213508-8.00215253828135i</v>
      </c>
      <c r="CI281" s="223" t="str">
        <f t="shared" ca="1" si="400"/>
        <v>7.00721348200111+4.6820703600112i</v>
      </c>
      <c r="CJ281" s="223" t="str">
        <f t="shared" ca="1" si="401"/>
        <v>-6.38138058134806+5.50461674546261i</v>
      </c>
      <c r="CK281" s="223" t="str">
        <f t="shared" ca="1" si="402"/>
        <v>-3.60322225929925-7.61837338206286i</v>
      </c>
      <c r="CL281" s="223" t="str">
        <f t="shared" ca="1" si="403"/>
        <v>8.30343127049759-1.44078200105227i</v>
      </c>
      <c r="CM281" s="223" t="str">
        <f t="shared" ca="1" si="404"/>
        <v>-0.826039842013019+8.38692326290402i</v>
      </c>
      <c r="CN281" s="223" t="str">
        <f t="shared" ca="1" si="405"/>
        <v>-7.86280054240307-3.03301685930355i</v>
      </c>
      <c r="CO281" s="223" t="str">
        <f t="shared" ca="1" si="406"/>
        <v>5.02025827028931-6.76903468287948i</v>
      </c>
      <c r="CP281" s="223" t="str">
        <f t="shared" ca="1" si="407"/>
        <v>5.18486668939475+6.64379267072944i</v>
      </c>
      <c r="CQ281" s="223" t="str">
        <f t="shared" ca="1" si="408"/>
        <v>-7.78599845402709+3.2250661562705i</v>
      </c>
      <c r="CR281" s="223" t="str">
        <f t="shared" ca="1" si="409"/>
        <v>-1.03161645465318-8.36412524588927i</v>
      </c>
      <c r="CS281" s="223" t="str">
        <f t="shared" ca="1" si="410"/>
        <v>8.33628899258075+1.23657166011941i</v>
      </c>
      <c r="CT281" s="223" t="str">
        <f t="shared" ca="1" si="411"/>
        <v>-3.41517279398136+7.70450637131822i</v>
      </c>
      <c r="CU281" s="223" t="str">
        <f t="shared" ca="1" si="412"/>
        <v>-6.5145486863097-5.34635193867127i</v>
      </c>
      <c r="CV281" s="223" t="str">
        <f t="shared" ca="1" si="413"/>
        <v>6.89019928164429-4.85262583532484i</v>
      </c>
      <c r="CW281" s="223" t="str">
        <f t="shared" ca="1" si="414"/>
        <v>2.83914058638887+7.93486637374272i</v>
      </c>
      <c r="CX281" s="223" t="str">
        <f t="shared" ca="1" si="415"/>
        <v>-8.40466931095284+0.619965653855919i</v>
      </c>
      <c r="CY281" s="223" t="str">
        <f t="shared" ca="1" si="416"/>
        <v>1.6441244687857-8.26557187190176i</v>
      </c>
      <c r="CZ281" s="223" t="str">
        <f t="shared" ca="1" si="417"/>
        <v>7.52765136954989+3.7891012782647i</v>
      </c>
      <c r="DA281" s="223" t="str">
        <f t="shared" ca="1" si="418"/>
        <v>-5.65956577694789+6.2443685713476i</v>
      </c>
      <c r="DB281" s="223" t="str">
        <f t="shared" ca="1" si="419"/>
        <v>-4.50869458058386-7.12000679897479i</v>
      </c>
      <c r="DC281" s="223" t="str">
        <f t="shared" ca="1" si="420"/>
        <v>8.06461850535187-2.44637527815533i</v>
      </c>
      <c r="DD281" s="223" t="str">
        <f t="shared" ca="1" si="421"/>
        <v>0.206821301495943+8.42496579148432i</v>
      </c>
      <c r="DE281" s="223" t="str">
        <f t="shared" ca="1" si="422"/>
        <v>-8.17494226460486-2.04771643759841i</v>
      </c>
      <c r="DF281" s="223" t="str">
        <f t="shared" ca="1" si="423"/>
        <v>4.15390148568307-7.33266159628777i</v>
      </c>
      <c r="DG281" s="223" t="str">
        <f t="shared" ca="1" si="424"/>
        <v>5.95914522554934+5.95914522555425i</v>
      </c>
      <c r="DH281" s="223" t="str">
        <f t="shared" ca="1" si="425"/>
        <v>-7.33266159628741+4.1539014856837i</v>
      </c>
      <c r="DI281" s="223" t="str">
        <f t="shared" ca="1" si="426"/>
        <v>-2.04771643759957-8.17494226460456i</v>
      </c>
      <c r="DJ281" s="223" t="str">
        <f t="shared" ca="1" si="427"/>
        <v>8.42496579148435+0.206821301494741i</v>
      </c>
      <c r="DK281" s="223" t="str">
        <f t="shared" ca="1" si="428"/>
        <v>-2.44637527815419+8.06461850535223i</v>
      </c>
      <c r="DL281" s="223" t="str">
        <f t="shared" ca="1" si="429"/>
        <v>-7.12000679897517-4.50869458058325i</v>
      </c>
      <c r="DM281" s="223" t="str">
        <f t="shared" ca="1" si="430"/>
        <v>6.24436857134679-5.65956577694878i</v>
      </c>
      <c r="DN281" s="223" t="str">
        <f t="shared" ca="1" si="431"/>
        <v>3.78910127826577+7.52765136954935i</v>
      </c>
      <c r="DO281" s="223" t="str">
        <f t="shared" ca="1" si="432"/>
        <v>-8.26557187190153+1.64412446878688i</v>
      </c>
      <c r="DP281" s="223" t="str">
        <f t="shared" ca="1" si="433"/>
        <v>0.619965653854721-8.40466931095293i</v>
      </c>
      <c r="DQ281" s="223" t="str">
        <f t="shared" ca="1" si="434"/>
        <v>7.93486637374312+2.83914058638775i</v>
      </c>
      <c r="DR281" s="223" t="str">
        <f t="shared" ca="1" si="435"/>
        <v>-4.85262583533051+6.89019928164029i</v>
      </c>
      <c r="DS281" s="223" t="str">
        <f t="shared" ca="1" si="436"/>
        <v>-5.34635193867182-6.51454868630925i</v>
      </c>
      <c r="DT281" s="223" t="str">
        <f t="shared" ca="1" si="437"/>
        <v>7.70450637131773-3.41517279398245i</v>
      </c>
      <c r="DU281" s="223" t="str">
        <f t="shared" ca="1" si="438"/>
        <v>1.2365716601206+8.33628899258058i</v>
      </c>
      <c r="DV281" s="223" t="str">
        <f t="shared" ca="1" si="439"/>
        <v>-8.36412524588942-1.03161645465199i</v>
      </c>
      <c r="DW281" s="223" t="str">
        <f t="shared" ca="1" si="440"/>
        <v>3.22506615627735-7.78599845402425i</v>
      </c>
      <c r="DX281" s="223" t="str">
        <f t="shared" ca="1" si="441"/>
        <v>6.64379267073018+5.18486668939379i</v>
      </c>
      <c r="DY281" s="223" t="str">
        <f t="shared" ca="1" si="442"/>
        <v>-6.76903468287905+5.02025827028989i</v>
      </c>
      <c r="DZ281" s="223" t="str">
        <f t="shared" ca="1" si="443"/>
        <v>-3.03301685930467-7.86280054240263i</v>
      </c>
      <c r="EA281" s="223" t="str">
        <f t="shared" ca="1" si="444"/>
        <v>8.3869232629039-0.826039842014215i</v>
      </c>
      <c r="EB281" s="223" t="str">
        <f t="shared" ca="1" si="445"/>
        <v>-1.44078200105156+8.30343127049772i</v>
      </c>
      <c r="EC281" s="223" t="str">
        <f t="shared" ca="1" si="446"/>
        <v>-7.61837338205968-3.60322225930596i</v>
      </c>
      <c r="ED281" s="223" t="str">
        <f t="shared" ca="1" si="447"/>
        <v>5.50461674546206-6.38138058134853i</v>
      </c>
      <c r="EE281" s="223" t="str">
        <f t="shared" ca="1" si="448"/>
        <v>4.6820703600126+7.00721348200018i</v>
      </c>
      <c r="EF281" s="223" t="str">
        <f t="shared" ca="1" si="449"/>
        <v>-8.00215253828098+2.64355412135195i</v>
      </c>
      <c r="EG281" s="223" t="str">
        <f t="shared" ca="1" si="450"/>
        <v>-0.413518021575403-8.41735270047928i</v>
      </c>
      <c r="EH281" s="223" t="str">
        <f t="shared" ca="1" si="451"/>
        <v>8.22273360187907+1.84647657742048i</v>
      </c>
      <c r="EI281" s="223" t="str">
        <f t="shared" ca="1" si="452"/>
        <v>-3.97269788430737+7.4323949813269i</v>
      </c>
      <c r="EJ281" s="223" t="str">
        <f t="shared" ca="1" si="453"/>
        <v>-6.10359518720417-5.81110569764236i</v>
      </c>
      <c r="EK281" s="223" t="str">
        <f t="shared" ca="1" si="454"/>
        <v>7.22851129008435-4.33260293213634i</v>
      </c>
      <c r="EL281" s="223" t="str">
        <f t="shared" ca="1" si="455"/>
        <v>2.24772282997338+8.12222664778877i</v>
      </c>
      <c r="EM281" s="223" t="str">
        <f t="shared" ca="1" si="456"/>
        <v>-8.42750399812622+3.67544414907834E-12i</v>
      </c>
      <c r="EN281" s="223"/>
      <c r="EO281" s="223"/>
      <c r="EP281" s="223"/>
    </row>
    <row r="282" spans="1:146">
      <c r="A282" s="249">
        <f t="shared" si="323"/>
        <v>3.5546875000000027E-3</v>
      </c>
      <c r="B282" s="248">
        <v>182</v>
      </c>
      <c r="C282" s="247">
        <f t="shared" si="324"/>
        <v>36400</v>
      </c>
      <c r="N282" s="246">
        <f t="shared" ca="1" si="327"/>
        <v>24.419859963375725</v>
      </c>
      <c r="O282" s="223">
        <f t="shared" ca="1" si="328"/>
        <v>8.4198599633757247</v>
      </c>
      <c r="P282" s="223" t="str">
        <f t="shared" ca="1" si="329"/>
        <v>-2.04585908866131+8.16752731199593i</v>
      </c>
      <c r="Q282" s="223" t="str">
        <f t="shared" ca="1" si="330"/>
        <v>-7.4256535445364-3.96909451126721i</v>
      </c>
      <c r="R282" s="223" t="str">
        <f t="shared" ca="1" si="331"/>
        <v>5.65443235696263-6.23870471519462i</v>
      </c>
      <c r="S282" s="223" t="str">
        <f t="shared" ca="1" si="332"/>
        <v>4.67782356184471+7.00085769938997i</v>
      </c>
      <c r="T282" s="223" t="str">
        <f t="shared" ca="1" si="333"/>
        <v>-7.92766917818864+2.83656538864438i</v>
      </c>
      <c r="U282" s="223" t="str">
        <f t="shared" ca="1" si="334"/>
        <v>-0.825290595585242-8.37931603627026i</v>
      </c>
      <c r="V282" s="223" t="str">
        <f t="shared" ca="1" si="335"/>
        <v>8.32872769296418+1.2354500472739i</v>
      </c>
      <c r="W282" s="223" t="str">
        <f t="shared" ca="1" si="336"/>
        <v>-3.22214091081798+7.77893628677408i</v>
      </c>
      <c r="X282" s="223" t="str">
        <f t="shared" ca="1" si="337"/>
        <v>-6.7628949365958-5.01570472410652i</v>
      </c>
      <c r="Y282" s="223" t="str">
        <f t="shared" ca="1" si="338"/>
        <v>6.50863976753968-5.3415026143641i</v>
      </c>
      <c r="Z282" s="223" t="str">
        <f t="shared" ca="1" si="339"/>
        <v>3.59995401331133+7.61146325649025i</v>
      </c>
      <c r="AA282" s="223" t="str">
        <f t="shared" ca="1" si="340"/>
        <v>-8.25807471513547+1.64263319158527i</v>
      </c>
      <c r="AB282" s="223" t="str">
        <f t="shared" ca="1" si="341"/>
        <v>0.413142946565672-8.40971787330351i</v>
      </c>
      <c r="AC282" s="223" t="str">
        <f t="shared" ca="1" si="342"/>
        <v>8.0573036201709+2.44415633199645i</v>
      </c>
      <c r="AD282" s="223" t="str">
        <f t="shared" ca="1" si="343"/>
        <v>-4.32867311289413+7.22195478278319i</v>
      </c>
      <c r="AE282" s="223" t="str">
        <f t="shared" ca="1" si="344"/>
        <v>-5.95374007674415-5.95374007674403i</v>
      </c>
      <c r="AF282" s="223" t="str">
        <f t="shared" ca="1" si="345"/>
        <v>7.22195478278315-4.32867311289418i</v>
      </c>
      <c r="AG282" s="223" t="str">
        <f t="shared" ca="1" si="346"/>
        <v>2.4441563319965+8.05730362017088i</v>
      </c>
      <c r="AH282" s="223" t="str">
        <f t="shared" ca="1" si="347"/>
        <v>-8.4097178733035+0.41314294656573i</v>
      </c>
      <c r="AI282" s="223" t="str">
        <f t="shared" ca="1" si="348"/>
        <v>1.64263319158604-8.25807471513532i</v>
      </c>
      <c r="AJ282" s="223" t="str">
        <f t="shared" ca="1" si="349"/>
        <v>7.6114632564903+3.59995401331122i</v>
      </c>
      <c r="AK282" s="223" t="str">
        <f t="shared" ca="1" si="350"/>
        <v>-5.34150261436401+6.50863976753975i</v>
      </c>
      <c r="AL282" s="223" t="str">
        <f t="shared" ca="1" si="351"/>
        <v>-5.01570472410863-6.76289493659423i</v>
      </c>
      <c r="AM282" s="223" t="str">
        <f t="shared" ca="1" si="352"/>
        <v>7.7789362867731-3.22214091082036i</v>
      </c>
      <c r="AN282" s="223" t="str">
        <f t="shared" ca="1" si="353"/>
        <v>1.23545004727645+8.3287276929638i</v>
      </c>
      <c r="AO282" s="223" t="str">
        <f t="shared" ca="1" si="354"/>
        <v>-8.37931603627051-0.825290595582684i</v>
      </c>
      <c r="AP282" s="223" t="str">
        <f t="shared" ca="1" si="355"/>
        <v>2.83656538864194-7.92766917818952i</v>
      </c>
      <c r="AQ282" s="223" t="str">
        <f t="shared" ca="1" si="356"/>
        <v>7.00085769939142+4.67782356184255i</v>
      </c>
      <c r="AR282" s="223" t="str">
        <f t="shared" ca="1" si="357"/>
        <v>7.00085769939142+4.67782356184255i</v>
      </c>
      <c r="AS282" s="223" t="str">
        <f t="shared" ca="1" si="358"/>
        <v>-3.96909451127007-7.42565354453487i</v>
      </c>
      <c r="AT282" s="223" t="str">
        <f t="shared" ca="1" si="359"/>
        <v>8.1675273119951-2.04585908866462i</v>
      </c>
      <c r="AU282" s="223" t="str">
        <f t="shared" ca="1" si="360"/>
        <v>3.52770964219134E-12+8.41985996337572i</v>
      </c>
      <c r="AV282" s="223" t="str">
        <f t="shared" ca="1" si="361"/>
        <v>-8.16752731199681-2.04585908865778i</v>
      </c>
      <c r="AW282" s="223" t="str">
        <f t="shared" ca="1" si="362"/>
        <v>3.96909451126406-7.42565354453808i</v>
      </c>
      <c r="AX282" s="223" t="str">
        <f t="shared" ca="1" si="363"/>
        <v>6.23870471519687+5.65443235696014i</v>
      </c>
      <c r="AY282" s="223" t="str">
        <f t="shared" ca="1" si="364"/>
        <v>-7.00085769938763+4.67782356184822i</v>
      </c>
      <c r="AZ282" s="223" t="str">
        <f t="shared" ca="1" si="365"/>
        <v>-2.83656538864836-7.92766917818722i</v>
      </c>
      <c r="BA282" s="223" t="str">
        <f t="shared" ca="1" si="366"/>
        <v>8.37931603626985-0.825290595589468i</v>
      </c>
      <c r="BB282" s="223" t="str">
        <f t="shared" ca="1" si="367"/>
        <v>-1.23545004727799+8.32872769296357i</v>
      </c>
      <c r="BC282" s="223" t="str">
        <f t="shared" ca="1" si="368"/>
        <v>-7.7789362867725-3.2221409108218i</v>
      </c>
      <c r="BD282" s="223" t="str">
        <f t="shared" ca="1" si="369"/>
        <v>5.01570472410978-6.76289493659337i</v>
      </c>
      <c r="BE282" s="223" t="str">
        <f t="shared" ca="1" si="370"/>
        <v>5.34150261436095+6.50863976754226i</v>
      </c>
      <c r="BF282" s="223" t="str">
        <f t="shared" ca="1" si="371"/>
        <v>-7.61146325649199+3.59995401330765i</v>
      </c>
      <c r="BG282" s="223" t="str">
        <f t="shared" ca="1" si="372"/>
        <v>-1.64263319158216-8.25807471513609i</v>
      </c>
      <c r="BH282" s="223" t="str">
        <f t="shared" ca="1" si="373"/>
        <v>8.40971787330334+0.41314294656908i</v>
      </c>
      <c r="BI282" s="223" t="str">
        <f t="shared" ca="1" si="374"/>
        <v>-2.44415633199972+8.05730362016992i</v>
      </c>
      <c r="BJ282" s="223" t="str">
        <f t="shared" ca="1" si="375"/>
        <v>-7.22195478278143-4.32867311289706i</v>
      </c>
      <c r="BK282" s="223" t="str">
        <f t="shared" ca="1" si="376"/>
        <v>5.95374007674644-5.95374007674174i</v>
      </c>
      <c r="BL282" s="223" t="str">
        <f t="shared" ca="1" si="377"/>
        <v>4.32867311289136+7.22195478278484i</v>
      </c>
      <c r="BM282" s="223" t="str">
        <f t="shared" ca="1" si="378"/>
        <v>-8.05730362017184+2.44415633199335i</v>
      </c>
      <c r="BN282" s="223" t="str">
        <f t="shared" ca="1" si="379"/>
        <v>-0.413142946562441-8.40971787330367i</v>
      </c>
      <c r="BO282" s="223" t="str">
        <f t="shared" ca="1" si="380"/>
        <v>8.25807471513484+1.64263319158844i</v>
      </c>
      <c r="BP282" s="223" t="str">
        <f t="shared" ca="1" si="381"/>
        <v>-3.59995401331344+7.61146325648925i</v>
      </c>
      <c r="BQ282" s="223" t="str">
        <f t="shared" ca="1" si="382"/>
        <v>-6.50863976753819-5.34150261436591i</v>
      </c>
      <c r="BR282" s="223" t="str">
        <f t="shared" ca="1" si="383"/>
        <v>6.76289493659719-5.01570472410464i</v>
      </c>
      <c r="BS282" s="223" t="str">
        <f t="shared" ca="1" si="384"/>
        <v>3.22214091081588+7.77893628677495i</v>
      </c>
      <c r="BT282" s="223" t="str">
        <f t="shared" ca="1" si="385"/>
        <v>-8.32872769296451+1.23545004727165i</v>
      </c>
      <c r="BU282" s="223" t="str">
        <f t="shared" ca="1" si="386"/>
        <v>0.825290595587747-8.37931603627002i</v>
      </c>
      <c r="BV282" s="223" t="str">
        <f t="shared" ca="1" si="387"/>
        <v>7.92766917818789+2.83656538864651i</v>
      </c>
      <c r="BW282" s="223" t="str">
        <f t="shared" ca="1" si="388"/>
        <v>-4.67782356184679+7.00085769938859i</v>
      </c>
      <c r="BX282" s="223" t="str">
        <f t="shared" ca="1" si="389"/>
        <v>-5.6544323569616-6.23870471519554i</v>
      </c>
      <c r="BY282" s="223" t="str">
        <f t="shared" ca="1" si="390"/>
        <v>7.42565354453726-3.96909451126558i</v>
      </c>
      <c r="BZ282" s="223" t="str">
        <f t="shared" ca="1" si="391"/>
        <v>2.04585908865992+8.16752731199628i</v>
      </c>
      <c r="CA282" s="223" t="str">
        <f t="shared" ca="1" si="392"/>
        <v>-8.41985996337572-1.55962599527257E-12i</v>
      </c>
      <c r="CB282" s="223" t="str">
        <f t="shared" ca="1" si="393"/>
        <v>2.04585908866295-8.16752731199552i</v>
      </c>
      <c r="CC282" s="223" t="str">
        <f t="shared" ca="1" si="394"/>
        <v>7.4256535445358+3.96909451126834i</v>
      </c>
      <c r="CD282" s="223" t="str">
        <f t="shared" ca="1" si="395"/>
        <v>-5.65443235696391+6.23870471519346i</v>
      </c>
      <c r="CE282" s="223" t="str">
        <f t="shared" ca="1" si="396"/>
        <v>-4.67782356184419-7.00085769939032i</v>
      </c>
      <c r="CF282" s="223" t="str">
        <f t="shared" ca="1" si="397"/>
        <v>7.92766917818894-2.83656538864357i</v>
      </c>
      <c r="CG282" s="223" t="str">
        <f t="shared" ca="1" si="398"/>
        <v>0.825290595584643+8.37931603627032i</v>
      </c>
      <c r="CH282" s="223" t="str">
        <f t="shared" ca="1" si="399"/>
        <v>-8.32872769296405-1.23545004727474i</v>
      </c>
      <c r="CI282" s="223" t="str">
        <f t="shared" ca="1" si="400"/>
        <v>3.22214091081854-7.77893628677385i</v>
      </c>
      <c r="CJ282" s="223" t="str">
        <f t="shared" ca="1" si="401"/>
        <v>6.76289493659533+5.01570472410714i</v>
      </c>
      <c r="CK282" s="223" t="str">
        <f t="shared" ca="1" si="402"/>
        <v>-6.50863976754002+5.34150261436368i</v>
      </c>
      <c r="CL282" s="223" t="str">
        <f t="shared" ca="1" si="403"/>
        <v>-3.59995401331062-7.61146325649058i</v>
      </c>
      <c r="CM282" s="223" t="str">
        <f t="shared" ca="1" si="404"/>
        <v>8.25807471513541-1.64263319158562i</v>
      </c>
      <c r="CN282" s="223" t="str">
        <f t="shared" ca="1" si="405"/>
        <v>-0.413142946565557+8.40971787330351i</v>
      </c>
      <c r="CO282" s="223" t="str">
        <f t="shared" ca="1" si="406"/>
        <v>-8.05730362017087-2.44415633199657i</v>
      </c>
      <c r="CP282" s="223" t="str">
        <f t="shared" ca="1" si="407"/>
        <v>4.32867311289403-7.22195478278324i</v>
      </c>
      <c r="CQ282" s="223" t="str">
        <f t="shared" ca="1" si="408"/>
        <v>5.95374007674407+5.95374007674411i</v>
      </c>
      <c r="CR282" s="223" t="str">
        <f t="shared" ca="1" si="409"/>
        <v>-7.22195478278303+4.32867311289438i</v>
      </c>
      <c r="CS282" s="223" t="str">
        <f t="shared" ca="1" si="410"/>
        <v>-2.4441563319965-8.05730362017088i</v>
      </c>
      <c r="CT282" s="223" t="str">
        <f t="shared" ca="1" si="411"/>
        <v>8.40971787330349-0.413142946565965i</v>
      </c>
      <c r="CU282" s="223" t="str">
        <f t="shared" ca="1" si="412"/>
        <v>-1.64263319158522+8.25807471513548i</v>
      </c>
      <c r="CV282" s="223" t="str">
        <f t="shared" ca="1" si="413"/>
        <v>-7.61146325649076-3.59995401331025i</v>
      </c>
      <c r="CW282" s="223" t="str">
        <f t="shared" ca="1" si="414"/>
        <v>5.34150261436337-6.50863976754028i</v>
      </c>
      <c r="CX282" s="223" t="str">
        <f t="shared" ca="1" si="415"/>
        <v>5.01570472410747+6.76289493659508i</v>
      </c>
      <c r="CY282" s="223" t="str">
        <f t="shared" ca="1" si="416"/>
        <v>-7.7789362867737+3.22214091081892i</v>
      </c>
      <c r="CZ282" s="223" t="str">
        <f t="shared" ca="1" si="417"/>
        <v>-1.23545004727514-8.32872769296399i</v>
      </c>
      <c r="DA282" s="223" t="str">
        <f t="shared" ca="1" si="418"/>
        <v>8.37931603627036+0.825290595584237i</v>
      </c>
      <c r="DB282" s="223" t="str">
        <f t="shared" ca="1" si="419"/>
        <v>-2.83656538864363+7.92766917818891i</v>
      </c>
      <c r="DC282" s="223" t="str">
        <f t="shared" ca="1" si="420"/>
        <v>-7.00085769939055-4.67782356184385i</v>
      </c>
      <c r="DD282" s="223" t="str">
        <f t="shared" ca="1" si="421"/>
        <v>6.2387047151935-5.65443235696385i</v>
      </c>
      <c r="DE282" s="223" t="str">
        <f t="shared" ca="1" si="422"/>
        <v>3.9690945112687+7.4256535445356i</v>
      </c>
      <c r="DF282" s="223" t="str">
        <f t="shared" ca="1" si="423"/>
        <v>-8.16752731199553+2.04585908866288i</v>
      </c>
      <c r="DG282" s="223" t="str">
        <f t="shared" ca="1" si="424"/>
        <v>-1.96808364691877E-12-8.41985996337572i</v>
      </c>
      <c r="DH282" s="223" t="str">
        <f t="shared" ca="1" si="425"/>
        <v>8.16752731199637+2.04585908865952i</v>
      </c>
      <c r="DI282" s="223" t="str">
        <f t="shared" ca="1" si="426"/>
        <v>-3.96909451126522+7.42565354453746i</v>
      </c>
      <c r="DJ282" s="223" t="str">
        <f t="shared" ca="1" si="427"/>
        <v>-6.23870471519582-5.6544323569613i</v>
      </c>
      <c r="DK282" s="223" t="str">
        <f t="shared" ca="1" si="428"/>
        <v>7.00085769938836-4.67782356184712i</v>
      </c>
      <c r="DL282" s="223" t="str">
        <f t="shared" ca="1" si="429"/>
        <v>2.83656538864689+7.92766917818775i</v>
      </c>
      <c r="DM282" s="223" t="str">
        <f t="shared" ca="1" si="430"/>
        <v>-8.37931603626997+0.825290595588154i</v>
      </c>
      <c r="DN282" s="223" t="str">
        <f t="shared" ca="1" si="431"/>
        <v>1.23545004727125-8.32872769296457i</v>
      </c>
      <c r="DO282" s="223" t="str">
        <f t="shared" ca="1" si="432"/>
        <v>7.7789362867752+3.22214091081528i</v>
      </c>
      <c r="DP282" s="223" t="str">
        <f t="shared" ca="1" si="433"/>
        <v>-5.01570472410431+6.76289493659743i</v>
      </c>
      <c r="DQ282" s="223" t="str">
        <f t="shared" ca="1" si="434"/>
        <v>-5.34150261436604-6.50863976753808i</v>
      </c>
      <c r="DR282" s="223" t="str">
        <f t="shared" ca="1" si="435"/>
        <v>7.61146325648908-3.59995401331381i</v>
      </c>
      <c r="DS282" s="223" t="str">
        <f t="shared" ca="1" si="436"/>
        <v>1.64263319158861+8.25807471513481i</v>
      </c>
      <c r="DT282" s="223" t="str">
        <f t="shared" ca="1" si="437"/>
        <v>-8.40971787330369-0.413142946562034i</v>
      </c>
      <c r="DU282" s="223" t="str">
        <f t="shared" ca="1" si="438"/>
        <v>2.44415633199319-8.05730362017189i</v>
      </c>
      <c r="DV282" s="223" t="str">
        <f t="shared" ca="1" si="439"/>
        <v>7.22195478278505+4.328673112891i</v>
      </c>
      <c r="DW282" s="223" t="str">
        <f t="shared" ca="1" si="440"/>
        <v>-5.95374007674162+5.95374007674656i</v>
      </c>
      <c r="DX282" s="223" t="str">
        <f t="shared" ca="1" si="441"/>
        <v>-4.32867311289741-7.22195478278122i</v>
      </c>
      <c r="DY282" s="223" t="str">
        <f t="shared" ca="1" si="442"/>
        <v>8.05730362017222-2.44415633199209i</v>
      </c>
      <c r="DZ282" s="223" t="str">
        <f t="shared" ca="1" si="443"/>
        <v>0.413142946569489+8.40971787330332i</v>
      </c>
      <c r="EA282" s="223" t="str">
        <f t="shared" ca="1" si="444"/>
        <v>-8.25807471513617-1.64263319158176i</v>
      </c>
      <c r="EB282" s="223" t="str">
        <f t="shared" ca="1" si="445"/>
        <v>3.5999540133075-7.61146325649206i</v>
      </c>
      <c r="EC282" s="223" t="str">
        <f t="shared" ca="1" si="446"/>
        <v>6.50863976753736+5.34150261436693i</v>
      </c>
      <c r="ED282" s="223" t="str">
        <f t="shared" ca="1" si="447"/>
        <v>-6.76289493659811+5.01570472410339i</v>
      </c>
      <c r="EE282" s="223" t="str">
        <f t="shared" ca="1" si="448"/>
        <v>-3.22214091081422-7.77893628677564i</v>
      </c>
      <c r="EF282" s="223" t="str">
        <f t="shared" ca="1" si="449"/>
        <v>8.32872769296481-1.23545004726963i</v>
      </c>
      <c r="EG282" s="223" t="str">
        <f t="shared" ca="1" si="450"/>
        <v>-0.825290595588823+8.37931603626991i</v>
      </c>
      <c r="EH282" s="223" t="str">
        <f t="shared" ca="1" si="451"/>
        <v>-7.92766917818736-2.83656538864797i</v>
      </c>
      <c r="EI282" s="223" t="str">
        <f t="shared" ca="1" si="452"/>
        <v>4.67782356184808-7.00085769938772i</v>
      </c>
      <c r="EJ282" s="223" t="str">
        <f t="shared" ca="1" si="453"/>
        <v>5.65443235696009+6.23870471519692i</v>
      </c>
      <c r="EK282" s="223" t="str">
        <f t="shared" ca="1" si="454"/>
        <v>-7.42565354453778+3.96909451126463i</v>
      </c>
      <c r="EL282" s="223" t="str">
        <f t="shared" ca="1" si="455"/>
        <v>-2.04585908865841-8.16752731199665i</v>
      </c>
      <c r="EM282" s="223" t="str">
        <f t="shared" ca="1" si="456"/>
        <v>8.41985996337572+3.11925199054514E-12i</v>
      </c>
      <c r="EN282" s="223"/>
      <c r="EO282" s="223"/>
      <c r="EP282" s="223"/>
    </row>
    <row r="283" spans="1:146">
      <c r="A283" s="249">
        <f t="shared" si="323"/>
        <v>3.5742187500000027E-3</v>
      </c>
      <c r="B283" s="248">
        <v>183</v>
      </c>
      <c r="C283" s="247">
        <f t="shared" si="324"/>
        <v>36600</v>
      </c>
      <c r="N283" s="246">
        <f t="shared" ca="1" si="327"/>
        <v>24.410502519179236</v>
      </c>
      <c r="O283" s="223">
        <f t="shared" ca="1" si="328"/>
        <v>8.4105025191792357</v>
      </c>
      <c r="P283" s="223" t="str">
        <f t="shared" ca="1" si="329"/>
        <v>-1.84275153229462+8.20614522265759i</v>
      </c>
      <c r="Q283" s="223" t="str">
        <f t="shared" ca="1" si="330"/>
        <v>-7.60300422712577-3.59595319038333i</v>
      </c>
      <c r="R283" s="223" t="str">
        <f t="shared" ca="1" si="331"/>
        <v>5.17440684245683-6.63038961553966i</v>
      </c>
      <c r="S283" s="223" t="str">
        <f t="shared" ca="1" si="332"/>
        <v>5.33556631460854+6.50140636535934i</v>
      </c>
      <c r="T283" s="223" t="str">
        <f t="shared" ca="1" si="333"/>
        <v>-7.51246523539695+3.78145722071169i</v>
      </c>
      <c r="U283" s="223" t="str">
        <f t="shared" ca="1" si="334"/>
        <v>-2.04358541518666-8.1584502986754i</v>
      </c>
      <c r="V283" s="223" t="str">
        <f t="shared" ca="1" si="335"/>
        <v>8.40796943306493-0.206404064315689i</v>
      </c>
      <c r="W283" s="223" t="str">
        <f t="shared" ca="1" si="336"/>
        <v>-1.6408076447838+8.24889707160535i</v>
      </c>
      <c r="X283" s="223" t="str">
        <f t="shared" ca="1" si="337"/>
        <v>-7.68896345340271-3.40828309231463i</v>
      </c>
      <c r="Y283" s="223" t="str">
        <f t="shared" ca="1" si="338"/>
        <v>5.01013050110676-6.75537896694183i</v>
      </c>
      <c r="Z283" s="223" t="str">
        <f t="shared" ca="1" si="339"/>
        <v>5.49351184112198+6.36850691108779i</v>
      </c>
      <c r="AA283" s="223" t="str">
        <f t="shared" ca="1" si="340"/>
        <v>-7.41740101551953+3.964683442608i</v>
      </c>
      <c r="AB283" s="223" t="str">
        <f t="shared" ca="1" si="341"/>
        <v>-2.24318831863947-8.10584102929731i</v>
      </c>
      <c r="AC283" s="223" t="str">
        <f t="shared" ca="1" si="342"/>
        <v>8.40037170055838-0.412683798540978i</v>
      </c>
      <c r="AD283" s="223" t="str">
        <f t="shared" ca="1" si="343"/>
        <v>-1.43787539610187+8.28668009340322i</v>
      </c>
      <c r="AE283" s="223" t="str">
        <f t="shared" ca="1" si="344"/>
        <v>-7.77029113560425-3.2185599719549i</v>
      </c>
      <c r="AF283" s="223" t="str">
        <f t="shared" ca="1" si="345"/>
        <v>4.84283624448364-6.87629913065421i</v>
      </c>
      <c r="AG283" s="223" t="str">
        <f t="shared" ca="1" si="346"/>
        <v>5.64814828151797+6.23177130638681i</v>
      </c>
      <c r="AH283" s="223" t="str">
        <f t="shared" ca="1" si="347"/>
        <v>-7.31786883062488+4.14552148744752i</v>
      </c>
      <c r="AI283" s="223" t="str">
        <f t="shared" ca="1" si="348"/>
        <v>-2.4414400093274-8.04834910438008i</v>
      </c>
      <c r="AJ283" s="223" t="str">
        <f t="shared" ca="1" si="349"/>
        <v>8.38771389824953-0.618714947477299i</v>
      </c>
      <c r="AK283" s="223" t="str">
        <f t="shared" ca="1" si="350"/>
        <v>-1.23407702504694+8.31947152897175i</v>
      </c>
      <c r="AL283" s="223" t="str">
        <f t="shared" ca="1" si="351"/>
        <v>-7.84693828497679-3.02689811141469i</v>
      </c>
      <c r="AM283" s="223" t="str">
        <f t="shared" ca="1" si="352"/>
        <v>4.67262484439082-6.99307726889256i</v>
      </c>
      <c r="AN283" s="223" t="str">
        <f t="shared" ca="1" si="353"/>
        <v>5.79938248858773+6.09128191567114i</v>
      </c>
      <c r="AO283" s="223" t="str">
        <f t="shared" ca="1" si="354"/>
        <v>-7.21392863517983+4.32386242515333i</v>
      </c>
      <c r="AP283" s="223" t="str">
        <f t="shared" ca="1" si="355"/>
        <v>-2.63822106784338-7.98600915491008i</v>
      </c>
      <c r="AQ283" s="223" t="str">
        <f t="shared" ca="1" si="356"/>
        <v>8.37000365072555-0.82437340566111i</v>
      </c>
      <c r="AR283" s="223" t="str">
        <f t="shared" ca="1" si="357"/>
        <v>8.37000365072555-0.82437340566111i</v>
      </c>
      <c r="AS283" s="223" t="str">
        <f t="shared" ca="1" si="358"/>
        <v>-7.91885873214081-2.83341296063907i</v>
      </c>
      <c r="AT283" s="223" t="str">
        <f t="shared" ca="1" si="359"/>
        <v>4.49959882981441-7.1056430388708i</v>
      </c>
      <c r="AU283" s="223" t="str">
        <f t="shared" ca="1" si="360"/>
        <v>5.94712336449795+5.94712336449841i</v>
      </c>
      <c r="AV283" s="223" t="str">
        <f t="shared" ca="1" si="361"/>
        <v>-7.10564303887115+4.49959882981386i</v>
      </c>
      <c r="AW283" s="223" t="str">
        <f t="shared" ca="1" si="362"/>
        <v>-2.83341296063846-7.91885873214103i</v>
      </c>
      <c r="AX283" s="223" t="str">
        <f t="shared" ca="1" si="363"/>
        <v>8.34725162597579-1.02953529214147i</v>
      </c>
      <c r="AY283" s="223" t="str">
        <f t="shared" ca="1" si="364"/>
        <v>-0.824373405661873+8.37000365072547i</v>
      </c>
      <c r="AZ283" s="223" t="str">
        <f t="shared" ca="1" si="365"/>
        <v>-7.98600915490988-2.638221067844i</v>
      </c>
      <c r="BA283" s="223" t="str">
        <f t="shared" ca="1" si="366"/>
        <v>4.32386242515399-7.21392863517943i</v>
      </c>
      <c r="BB283" s="223" t="str">
        <f t="shared" ca="1" si="367"/>
        <v>6.09128191567078+5.79938248858812i</v>
      </c>
      <c r="BC283" s="223" t="str">
        <f t="shared" ca="1" si="368"/>
        <v>-6.99307726889293+4.67262484439028i</v>
      </c>
      <c r="BD283" s="223" t="str">
        <f t="shared" ca="1" si="369"/>
        <v>-3.02689811141398-7.84693828497706i</v>
      </c>
      <c r="BE283" s="223" t="str">
        <f t="shared" ca="1" si="370"/>
        <v>8.31947152897123-1.23407702505044i</v>
      </c>
      <c r="BF283" s="223" t="str">
        <f t="shared" ca="1" si="371"/>
        <v>-0.618714947475441+8.38771389824968i</v>
      </c>
      <c r="BG283" s="223" t="str">
        <f t="shared" ca="1" si="372"/>
        <v>-8.0483491043801-2.44144000932733i</v>
      </c>
      <c r="BH283" s="223" t="str">
        <f t="shared" ca="1" si="373"/>
        <v>4.14552148744809-7.31786883062456i</v>
      </c>
      <c r="BI283" s="223" t="str">
        <f t="shared" ca="1" si="374"/>
        <v>6.23177130638517+5.64814828151978i</v>
      </c>
      <c r="BJ283" s="223" t="str">
        <f t="shared" ca="1" si="375"/>
        <v>-6.87629913065609+4.84283624448097i</v>
      </c>
      <c r="BK283" s="223" t="str">
        <f t="shared" ca="1" si="376"/>
        <v>-3.21855997195816-7.7702911356029i</v>
      </c>
      <c r="BL283" s="223" t="str">
        <f t="shared" ca="1" si="377"/>
        <v>8.28668009340278-1.43787539610441i</v>
      </c>
      <c r="BM283" s="223" t="str">
        <f t="shared" ca="1" si="378"/>
        <v>-0.412683798539894+8.40037170055843i</v>
      </c>
      <c r="BN283" s="223" t="str">
        <f t="shared" ca="1" si="379"/>
        <v>-8.10584102929712-2.24318831864015i</v>
      </c>
      <c r="BO283" s="223" t="str">
        <f t="shared" ca="1" si="380"/>
        <v>3.96468344260942-7.41740101551878i</v>
      </c>
      <c r="BP283" s="223" t="str">
        <f t="shared" ca="1" si="381"/>
        <v>6.36850691108573+5.49351184112437i</v>
      </c>
      <c r="BQ283" s="223" t="str">
        <f t="shared" ca="1" si="382"/>
        <v>-6.75537896694424+5.0101305011035i</v>
      </c>
      <c r="BR283" s="223" t="str">
        <f t="shared" ca="1" si="383"/>
        <v>-3.40828309231716-7.68896345340159i</v>
      </c>
      <c r="BS283" s="223" t="str">
        <f t="shared" ca="1" si="384"/>
        <v>8.24889707160498-1.64080764478563i</v>
      </c>
      <c r="BT283" s="223" t="str">
        <f t="shared" ca="1" si="385"/>
        <v>-0.206404064315589+8.40796943306494i</v>
      </c>
      <c r="BU283" s="223" t="str">
        <f t="shared" ca="1" si="386"/>
        <v>-8.15845029867499-2.04358541518828i</v>
      </c>
      <c r="BV283" s="223" t="str">
        <f t="shared" ca="1" si="387"/>
        <v>3.781457220714-7.51246523539578i</v>
      </c>
      <c r="BW283" s="223" t="str">
        <f t="shared" ca="1" si="388"/>
        <v>6.50140636535689+5.33556631461153i</v>
      </c>
      <c r="BX283" s="223" t="str">
        <f t="shared" ca="1" si="389"/>
        <v>-6.63038961553762+5.17440684245945i</v>
      </c>
      <c r="BY283" s="223" t="str">
        <f t="shared" ca="1" si="390"/>
        <v>-3.59595319038526-7.60300422712485i</v>
      </c>
      <c r="BZ283" s="223" t="str">
        <f t="shared" ca="1" si="391"/>
        <v>8.20614522265743-1.84275153229539i</v>
      </c>
      <c r="CA283" s="223" t="str">
        <f t="shared" ca="1" si="392"/>
        <v>-6.47064630513625E-13+8.41050251917924i</v>
      </c>
      <c r="CB283" s="223" t="str">
        <f t="shared" ca="1" si="393"/>
        <v>-8.20614522265714-1.84275153229665i</v>
      </c>
      <c r="CC283" s="223" t="str">
        <f t="shared" ca="1" si="394"/>
        <v>3.59595319038643-7.60300422712429i</v>
      </c>
      <c r="CD283" s="223" t="str">
        <f t="shared" ca="1" si="395"/>
        <v>6.63038961554183+5.17440684245407i</v>
      </c>
      <c r="CE283" s="223" t="str">
        <f t="shared" ca="1" si="396"/>
        <v>-6.5014063653577+5.33556631461053i</v>
      </c>
      <c r="CF283" s="223" t="str">
        <f t="shared" ca="1" si="397"/>
        <v>-3.78145722071242-7.51246523539658i</v>
      </c>
      <c r="CG283" s="223" t="str">
        <f t="shared" ca="1" si="398"/>
        <v>8.1584502986753-2.04358541518702i</v>
      </c>
      <c r="CH283" s="223" t="str">
        <f t="shared" ca="1" si="399"/>
        <v>0.206404064314295+8.40796943306496i</v>
      </c>
      <c r="CI283" s="223" t="str">
        <f t="shared" ca="1" si="400"/>
        <v>-8.24889707160473-1.6408076447869i</v>
      </c>
      <c r="CJ283" s="223" t="str">
        <f t="shared" ca="1" si="401"/>
        <v>3.40828309231833-7.68896345340107i</v>
      </c>
      <c r="CK283" s="223" t="str">
        <f t="shared" ca="1" si="402"/>
        <v>6.75537896694347+5.01013050110454i</v>
      </c>
      <c r="CL283" s="223" t="str">
        <f t="shared" ca="1" si="403"/>
        <v>-6.36850691108657+5.49351184112339i</v>
      </c>
      <c r="CM283" s="223" t="str">
        <f t="shared" ca="1" si="404"/>
        <v>-3.96468344260806-7.4174010155195i</v>
      </c>
      <c r="CN283" s="223" t="str">
        <f t="shared" ca="1" si="405"/>
        <v>8.10584102929753-2.24318831863867i</v>
      </c>
      <c r="CO283" s="223" t="str">
        <f t="shared" ca="1" si="406"/>
        <v>0.41268379853884+8.40037170055848i</v>
      </c>
      <c r="CP283" s="223" t="str">
        <f t="shared" ca="1" si="407"/>
        <v>-8.28668009340255-1.43787539610568i</v>
      </c>
      <c r="CQ283" s="223" t="str">
        <f t="shared" ca="1" si="408"/>
        <v>3.21855997195184-7.77029113560551i</v>
      </c>
      <c r="CR283" s="223" t="str">
        <f t="shared" ca="1" si="409"/>
        <v>6.87629913065535+4.84283624448202i</v>
      </c>
      <c r="CS283" s="223" t="str">
        <f t="shared" ca="1" si="410"/>
        <v>-6.23177130638603+5.64814828151882i</v>
      </c>
      <c r="CT283" s="223" t="str">
        <f t="shared" ca="1" si="411"/>
        <v>-4.14552148744696-7.3178688306252i</v>
      </c>
      <c r="CU283" s="223" t="str">
        <f t="shared" ca="1" si="412"/>
        <v>8.04834910438055-2.44144000932586i</v>
      </c>
      <c r="CV283" s="223" t="str">
        <f t="shared" ca="1" si="413"/>
        <v>0.618714947473912+8.38771389824979i</v>
      </c>
      <c r="CW283" s="223" t="str">
        <f t="shared" ca="1" si="414"/>
        <v>-8.31947152897227-1.23407702504345i</v>
      </c>
      <c r="CX283" s="223" t="str">
        <f t="shared" ca="1" si="415"/>
        <v>3.02689811141541-7.84693828497651i</v>
      </c>
      <c r="CY283" s="223" t="str">
        <f t="shared" ca="1" si="416"/>
        <v>6.99307726889208+4.67262484439156i</v>
      </c>
      <c r="CZ283" s="223" t="str">
        <f t="shared" ca="1" si="417"/>
        <v>-6.0912819156715+5.79938248858735i</v>
      </c>
      <c r="DA283" s="223" t="str">
        <f t="shared" ca="1" si="418"/>
        <v>-4.32386242515287-7.2139286351801i</v>
      </c>
      <c r="DB283" s="223" t="str">
        <f t="shared" ca="1" si="419"/>
        <v>7.98600915491028-2.63822106784277i</v>
      </c>
      <c r="DC283" s="223" t="str">
        <f t="shared" ca="1" si="420"/>
        <v>0.824373405660347+8.37000365072563i</v>
      </c>
      <c r="DD283" s="223" t="str">
        <f t="shared" ca="1" si="421"/>
        <v>-8.34725162597666-1.02953529213445i</v>
      </c>
      <c r="DE283" s="223" t="str">
        <f t="shared" ca="1" si="422"/>
        <v>2.83341296063968-7.91885873214059i</v>
      </c>
      <c r="DF283" s="223" t="str">
        <f t="shared" ca="1" si="423"/>
        <v>7.10564303887033+4.49959882981516i</v>
      </c>
      <c r="DG283" s="223" t="str">
        <f t="shared" ca="1" si="424"/>
        <v>-5.94712336449903+5.94712336449732i</v>
      </c>
      <c r="DH283" s="223" t="str">
        <f t="shared" ca="1" si="425"/>
        <v>-4.49959882981352-7.10564303887136i</v>
      </c>
      <c r="DI283" s="223" t="str">
        <f t="shared" ca="1" si="426"/>
        <v>7.91885873214125-2.83341296063785i</v>
      </c>
      <c r="DJ283" s="223" t="str">
        <f t="shared" ca="1" si="427"/>
        <v>1.02953529214059+8.3472516259759i</v>
      </c>
      <c r="DK283" s="223" t="str">
        <f t="shared" ca="1" si="428"/>
        <v>-8.37000365072543-0.824373405662279i</v>
      </c>
      <c r="DL283" s="223" t="str">
        <f t="shared" ca="1" si="429"/>
        <v>2.63822106784461-7.98600915490967i</v>
      </c>
      <c r="DM283" s="223" t="str">
        <f t="shared" ca="1" si="430"/>
        <v>7.2139286351791+4.32386242515454i</v>
      </c>
      <c r="DN283" s="223" t="str">
        <f t="shared" ca="1" si="431"/>
        <v>-5.79938248858875+6.09128191567016i</v>
      </c>
      <c r="DO283" s="223" t="str">
        <f t="shared" ca="1" si="432"/>
        <v>-4.67262484438955-6.99307726889342i</v>
      </c>
      <c r="DP283" s="223" t="str">
        <f t="shared" ca="1" si="433"/>
        <v>7.84693828497429-3.02689811142118i</v>
      </c>
      <c r="DQ283" s="223" t="str">
        <f t="shared" ca="1" si="434"/>
        <v>1.23407702504957+8.31947152897136i</v>
      </c>
      <c r="DR283" s="223" t="str">
        <f t="shared" ca="1" si="435"/>
        <v>-8.38771389824961-0.618714947476325i</v>
      </c>
      <c r="DS283" s="223" t="str">
        <f t="shared" ca="1" si="436"/>
        <v>2.44144000932772-8.04834910437998i</v>
      </c>
      <c r="DT283" s="223" t="str">
        <f t="shared" ca="1" si="437"/>
        <v>7.31786883062424+4.14552148744865i</v>
      </c>
      <c r="DU283" s="223" t="str">
        <f t="shared" ca="1" si="438"/>
        <v>-5.64814828152026+6.23177130638473i</v>
      </c>
      <c r="DV283" s="223" t="str">
        <f t="shared" ca="1" si="439"/>
        <v>-4.84283624448747-6.87629913065152i</v>
      </c>
      <c r="DW283" s="223" t="str">
        <f t="shared" ca="1" si="440"/>
        <v>7.77029113560314-3.21855997195756i</v>
      </c>
      <c r="DX283" s="223" t="str">
        <f t="shared" ca="1" si="441"/>
        <v>1.43787539610378+8.28668009340289i</v>
      </c>
      <c r="DY283" s="223" t="str">
        <f t="shared" ca="1" si="442"/>
        <v>-8.40037170055839-0.412683798540779i</v>
      </c>
      <c r="DZ283" s="223" t="str">
        <f t="shared" ca="1" si="443"/>
        <v>2.243188318641-8.10584102929689i</v>
      </c>
      <c r="EA283" s="223" t="str">
        <f t="shared" ca="1" si="444"/>
        <v>7.41740101551837+3.9646834426102i</v>
      </c>
      <c r="EB283" s="223" t="str">
        <f t="shared" ca="1" si="445"/>
        <v>-5.49351184112522+6.36850691108499i</v>
      </c>
      <c r="EC283" s="223" t="str">
        <f t="shared" ca="1" si="446"/>
        <v>-5.01013050110951-6.75537896693978i</v>
      </c>
      <c r="ED283" s="223" t="str">
        <f t="shared" ca="1" si="447"/>
        <v>7.68896345340205-3.40828309231612i</v>
      </c>
      <c r="EE283" s="223" t="str">
        <f t="shared" ca="1" si="448"/>
        <v>1.64080764478453+8.2488970716052i</v>
      </c>
      <c r="EF283" s="223" t="str">
        <f t="shared" ca="1" si="449"/>
        <v>-8.40796943306493-0.206404064315758i</v>
      </c>
      <c r="EG283" s="223" t="str">
        <f t="shared" ca="1" si="450"/>
        <v>2.04358541518844-8.15845029867495i</v>
      </c>
      <c r="EH283" s="223" t="str">
        <f t="shared" ca="1" si="451"/>
        <v>7.5124652353957+3.78145722071416i</v>
      </c>
      <c r="EI283" s="223" t="str">
        <f t="shared" ca="1" si="452"/>
        <v>-5.33556631461203+6.50140636535648i</v>
      </c>
      <c r="EJ283" s="223" t="str">
        <f t="shared" ca="1" si="453"/>
        <v>-5.17440684245932-6.63038961553772i</v>
      </c>
      <c r="EK283" s="223" t="str">
        <f t="shared" ca="1" si="454"/>
        <v>7.60300422712513-3.59595319038467i</v>
      </c>
      <c r="EL283" s="223" t="str">
        <f t="shared" ca="1" si="455"/>
        <v>1.84275153229476+8.20614522265757i</v>
      </c>
      <c r="EM283" s="223" t="str">
        <f t="shared" ca="1" si="456"/>
        <v>-8.41050251917924-1.29412926102725E-12i</v>
      </c>
      <c r="EN283" s="223"/>
      <c r="EO283" s="223"/>
      <c r="EP283" s="223"/>
    </row>
    <row r="284" spans="1:146">
      <c r="A284" s="249">
        <f t="shared" si="323"/>
        <v>3.5937500000000028E-3</v>
      </c>
      <c r="B284" s="248">
        <v>184</v>
      </c>
      <c r="C284" s="247">
        <f t="shared" si="324"/>
        <v>36800</v>
      </c>
      <c r="N284" s="246">
        <f t="shared" ca="1" si="327"/>
        <v>24.398791011576254</v>
      </c>
      <c r="O284" s="223">
        <f t="shared" ca="1" si="328"/>
        <v>8.3987910115762539</v>
      </c>
      <c r="P284" s="223" t="str">
        <f t="shared" ca="1" si="329"/>
        <v>-1.63852284299456+8.23741059733695i</v>
      </c>
      <c r="Q284" s="223" t="str">
        <f t="shared" ca="1" si="330"/>
        <v>-7.75947111343504-3.21407817202711i</v>
      </c>
      <c r="R284" s="223" t="str">
        <f t="shared" ca="1" si="331"/>
        <v>4.66611827938424-6.98333950620549i</v>
      </c>
      <c r="S284" s="223" t="str">
        <f t="shared" ca="1" si="332"/>
        <v>5.93884207805412+5.93884207805426i</v>
      </c>
      <c r="T284" s="223" t="str">
        <f t="shared" ca="1" si="333"/>
        <v>-6.98333950620559+4.66611827938409i</v>
      </c>
      <c r="U284" s="223" t="str">
        <f t="shared" ca="1" si="334"/>
        <v>-3.21407817202734-7.75947111343495i</v>
      </c>
      <c r="V284" s="223" t="str">
        <f t="shared" ca="1" si="335"/>
        <v>8.23741059733694-1.63852284299461i</v>
      </c>
      <c r="W284" s="223" t="str">
        <f t="shared" ca="1" si="336"/>
        <v>-2.05783478834962E-13+8.39879101157625i</v>
      </c>
      <c r="X284" s="223" t="str">
        <f t="shared" ca="1" si="337"/>
        <v>-8.23741059733687-1.63852284299496i</v>
      </c>
      <c r="Y284" s="223" t="str">
        <f t="shared" ca="1" si="338"/>
        <v>3.21407817202689-7.75947111343514i</v>
      </c>
      <c r="Z284" s="223" t="str">
        <f t="shared" ca="1" si="339"/>
        <v>6.98333950620537+4.66611827938441i</v>
      </c>
      <c r="AA284" s="223" t="str">
        <f t="shared" ca="1" si="340"/>
        <v>-5.93884207805441+5.93884207805397i</v>
      </c>
      <c r="AB284" s="223" t="str">
        <f t="shared" ca="1" si="341"/>
        <v>-4.66611827938464-6.98333950620522i</v>
      </c>
      <c r="AC284" s="223" t="str">
        <f t="shared" ca="1" si="342"/>
        <v>7.75947111343504-3.21407817202714i</v>
      </c>
      <c r="AD284" s="223" t="str">
        <f t="shared" ca="1" si="343"/>
        <v>1.63852284299447+8.23741059733697i</v>
      </c>
      <c r="AE284" s="223" t="str">
        <f t="shared" ca="1" si="344"/>
        <v>-8.39879101157625-4.11566957669923E-13i</v>
      </c>
      <c r="AF284" s="223" t="str">
        <f t="shared" ca="1" si="345"/>
        <v>1.63852284299435-8.23741059733699i</v>
      </c>
      <c r="AG284" s="223" t="str">
        <f t="shared" ca="1" si="346"/>
        <v>7.75947111343508+3.21407817202703i</v>
      </c>
      <c r="AH284" s="223" t="str">
        <f t="shared" ca="1" si="347"/>
        <v>-4.66611827938458+6.98333950620527i</v>
      </c>
      <c r="AI284" s="223" t="str">
        <f t="shared" ca="1" si="348"/>
        <v>-5.93884207805447-5.93884207805392i</v>
      </c>
      <c r="AJ284" s="223" t="str">
        <f t="shared" ca="1" si="349"/>
        <v>6.98333950620531-4.66611827938452i</v>
      </c>
      <c r="AK284" s="223" t="str">
        <f t="shared" ca="1" si="350"/>
        <v>3.21407817202696+7.75947111343511i</v>
      </c>
      <c r="AL284" s="223" t="str">
        <f t="shared" ca="1" si="351"/>
        <v>-8.2374105973362+1.63852284299837i</v>
      </c>
      <c r="AM284" s="223" t="str">
        <f t="shared" ca="1" si="352"/>
        <v>-1.17295954622794E-12-8.39879101157625i</v>
      </c>
      <c r="AN284" s="223" t="str">
        <f t="shared" ca="1" si="353"/>
        <v>8.23741059733663+1.63852284299619i</v>
      </c>
      <c r="AO284" s="223" t="str">
        <f t="shared" ca="1" si="354"/>
        <v>-3.21407817202335+7.75947111343661i</v>
      </c>
      <c r="AP284" s="223" t="str">
        <f t="shared" ca="1" si="355"/>
        <v>-6.98333950620608-4.66611827938336i</v>
      </c>
      <c r="AQ284" s="223" t="str">
        <f t="shared" ca="1" si="356"/>
        <v>5.93884207805525-5.93884207805314i</v>
      </c>
      <c r="AR284" s="223" t="str">
        <f t="shared" ca="1" si="357"/>
        <v>5.93884207805525-5.93884207805314i</v>
      </c>
      <c r="AS284" s="223" t="str">
        <f t="shared" ca="1" si="358"/>
        <v>-7.75947111343451+3.21407817202842i</v>
      </c>
      <c r="AT284" s="223" t="str">
        <f t="shared" ca="1" si="359"/>
        <v>-1.63852284299314-8.23741059733724i</v>
      </c>
      <c r="AU284" s="223" t="str">
        <f t="shared" ca="1" si="360"/>
        <v>8.39879101157625+4.16504588310778E-12i</v>
      </c>
      <c r="AV284" s="223" t="str">
        <f t="shared" ca="1" si="361"/>
        <v>-1.63852284299311+8.23741059733724i</v>
      </c>
      <c r="AW284" s="223" t="str">
        <f t="shared" ca="1" si="362"/>
        <v>-7.75947111343461-3.21407817202818i</v>
      </c>
      <c r="AX284" s="223" t="str">
        <f t="shared" ca="1" si="363"/>
        <v>4.6661182793876-6.98333950620324i</v>
      </c>
      <c r="AY284" s="223" t="str">
        <f t="shared" ca="1" si="364"/>
        <v>5.93884207805544+5.93884207805294i</v>
      </c>
      <c r="AZ284" s="223" t="str">
        <f t="shared" ca="1" si="365"/>
        <v>-6.98333950620606+4.66611827938338i</v>
      </c>
      <c r="BA284" s="223" t="str">
        <f t="shared" ca="1" si="366"/>
        <v>-3.21407817202349-7.75947111343655i</v>
      </c>
      <c r="BB284" s="223" t="str">
        <f t="shared" ca="1" si="367"/>
        <v>8.2374105973366-1.63852284299633i</v>
      </c>
      <c r="BC284" s="223" t="str">
        <f t="shared" ca="1" si="368"/>
        <v>-9.09563395325956E-13+8.39879101157625i</v>
      </c>
      <c r="BD284" s="223" t="str">
        <f t="shared" ca="1" si="369"/>
        <v>-8.23741059733625-1.63852284299811i</v>
      </c>
      <c r="BE284" s="223" t="str">
        <f t="shared" ca="1" si="370"/>
        <v>3.21407817202517-7.75947111343585i</v>
      </c>
      <c r="BF284" s="223" t="str">
        <f t="shared" ca="1" si="371"/>
        <v>6.98333950620492+4.6661182793851i</v>
      </c>
      <c r="BG284" s="223" t="str">
        <f t="shared" ca="1" si="372"/>
        <v>-5.93884207805672+5.93884207805166i</v>
      </c>
      <c r="BH284" s="223" t="str">
        <f t="shared" ca="1" si="373"/>
        <v>-4.66611827938609-6.98333950620426i</v>
      </c>
      <c r="BI284" s="223" t="str">
        <f t="shared" ca="1" si="374"/>
        <v>7.7594711134353-3.2140781720265i</v>
      </c>
      <c r="BJ284" s="223" t="str">
        <f t="shared" ca="1" si="375"/>
        <v>1.63852284299132+8.23741059733759i</v>
      </c>
      <c r="BK284" s="223" t="str">
        <f t="shared" ca="1" si="376"/>
        <v>-8.39879101157625+2.34591909245587E-12i</v>
      </c>
      <c r="BL284" s="223" t="str">
        <f t="shared" ca="1" si="377"/>
        <v>1.63852284299515-8.23741059733683i</v>
      </c>
      <c r="BM284" s="223" t="str">
        <f t="shared" ca="1" si="378"/>
        <v>7.75947111343381+3.2140781720301i</v>
      </c>
      <c r="BN284" s="223" t="str">
        <f t="shared" ca="1" si="379"/>
        <v>-4.66611827938238+6.98333950620673i</v>
      </c>
      <c r="BO284" s="223" t="str">
        <f t="shared" ca="1" si="380"/>
        <v>-5.93884207805396-5.93884207805442i</v>
      </c>
      <c r="BP284" s="223" t="str">
        <f t="shared" ca="1" si="381"/>
        <v>6.98333950620709-4.66611827938185i</v>
      </c>
      <c r="BQ284" s="223" t="str">
        <f t="shared" ca="1" si="382"/>
        <v>3.21407817202928+7.75947111343415i</v>
      </c>
      <c r="BR284" s="223" t="str">
        <f t="shared" ca="1" si="383"/>
        <v>-8.237410597337+1.63852284299429i</v>
      </c>
      <c r="BS284" s="223" t="str">
        <f t="shared" ca="1" si="384"/>
        <v>2.99208633687984E-12-8.39879101157625i</v>
      </c>
      <c r="BT284" s="223" t="str">
        <f t="shared" ca="1" si="385"/>
        <v>8.23741059733742+1.6385228429922i</v>
      </c>
      <c r="BU284" s="223" t="str">
        <f t="shared" ca="1" si="386"/>
        <v>-3.21407817202731+7.75947111343497i</v>
      </c>
      <c r="BV284" s="223" t="str">
        <f t="shared" ca="1" si="387"/>
        <v>-6.98333950620376-4.66611827938683i</v>
      </c>
      <c r="BW284" s="223" t="str">
        <f t="shared" ca="1" si="388"/>
        <v>5.93884207805212-5.93884207805626i</v>
      </c>
      <c r="BX284" s="223" t="str">
        <f t="shared" ca="1" si="389"/>
        <v>4.66611827938456+6.98333950620528i</v>
      </c>
      <c r="BY284" s="223" t="str">
        <f t="shared" ca="1" si="390"/>
        <v>-7.75947111343619+3.21407817202435i</v>
      </c>
      <c r="BZ284" s="223" t="str">
        <f t="shared" ca="1" si="391"/>
        <v>-1.63852284299748-8.23741059733637i</v>
      </c>
      <c r="CA284" s="223" t="str">
        <f t="shared" ca="1" si="392"/>
        <v>8.39879101157625-2.6339615090198E-13i</v>
      </c>
      <c r="CB284" s="223" t="str">
        <f t="shared" ca="1" si="393"/>
        <v>-1.63852284299696+8.23741059733647i</v>
      </c>
      <c r="CC284" s="223" t="str">
        <f t="shared" ca="1" si="394"/>
        <v>-7.75947111343621-3.2140781720243i</v>
      </c>
      <c r="CD284" s="223" t="str">
        <f t="shared" ca="1" si="395"/>
        <v>4.66611827938411-6.98333950620557i</v>
      </c>
      <c r="CE284" s="223" t="str">
        <f t="shared" ca="1" si="396"/>
        <v>5.93884207805249+5.93884207805589i</v>
      </c>
      <c r="CF284" s="223" t="str">
        <f t="shared" ca="1" si="397"/>
        <v>-6.98333950620374+4.66611827938687i</v>
      </c>
      <c r="CG284" s="223" t="str">
        <f t="shared" ca="1" si="398"/>
        <v>-3.21407817202736-7.75947111343494i</v>
      </c>
      <c r="CH284" s="223" t="str">
        <f t="shared" ca="1" si="399"/>
        <v>8.23741059733741-1.63852284299225i</v>
      </c>
      <c r="CI284" s="223" t="str">
        <f t="shared" ca="1" si="400"/>
        <v>3.5188786386838E-12+8.39879101157625i</v>
      </c>
      <c r="CJ284" s="223" t="str">
        <f t="shared" ca="1" si="401"/>
        <v>-8.23741059733711-1.63852284299377i</v>
      </c>
      <c r="CK284" s="223" t="str">
        <f t="shared" ca="1" si="402"/>
        <v>3.21407817202923-7.75947111343417i</v>
      </c>
      <c r="CL284" s="223" t="str">
        <f t="shared" ca="1" si="403"/>
        <v>6.98333950620738+4.66611827938141i</v>
      </c>
      <c r="CM284" s="223" t="str">
        <f t="shared" ca="1" si="404"/>
        <v>-5.93884207805359+5.93884207805479i</v>
      </c>
      <c r="CN284" s="223" t="str">
        <f t="shared" ca="1" si="405"/>
        <v>-4.66611827938282-6.98333950620643i</v>
      </c>
      <c r="CO284" s="223" t="str">
        <f t="shared" ca="1" si="406"/>
        <v>7.7594711134337-3.21407817203037i</v>
      </c>
      <c r="CP284" s="223" t="str">
        <f t="shared" ca="1" si="407"/>
        <v>1.63852284299544+8.23741059733678i</v>
      </c>
      <c r="CQ284" s="223" t="str">
        <f t="shared" ca="1" si="408"/>
        <v>-8.39879101157625-1.81912679065191E-12i</v>
      </c>
      <c r="CR284" s="223" t="str">
        <f t="shared" ca="1" si="409"/>
        <v>1.63852284299105-8.23741059733765i</v>
      </c>
      <c r="CS284" s="223" t="str">
        <f t="shared" ca="1" si="410"/>
        <v>7.75947111343541+3.21407817202623i</v>
      </c>
      <c r="CT284" s="223" t="str">
        <f t="shared" ca="1" si="411"/>
        <v>-4.66611827938585+6.98333950620442i</v>
      </c>
      <c r="CU284" s="223" t="str">
        <f t="shared" ca="1" si="412"/>
        <v>-5.93884207805709-5.93884207805129i</v>
      </c>
      <c r="CV284" s="223" t="str">
        <f t="shared" ca="1" si="413"/>
        <v>6.98333950620489-4.66611827938513i</v>
      </c>
      <c r="CW284" s="223" t="str">
        <f t="shared" ca="1" si="414"/>
        <v>3.21407817202544+7.75947111343574i</v>
      </c>
      <c r="CX284" s="223" t="str">
        <f t="shared" ca="1" si="415"/>
        <v>-8.23741059733782+1.6385228429902i</v>
      </c>
      <c r="CY284" s="223" t="str">
        <f t="shared" ca="1" si="416"/>
        <v>-1.43635569712991E-12-8.39879101157625i</v>
      </c>
      <c r="CZ284" s="223" t="str">
        <f t="shared" ca="1" si="417"/>
        <v>8.2374105973367+1.63852284299581i</v>
      </c>
      <c r="DA284" s="223" t="str">
        <f t="shared" ca="1" si="418"/>
        <v>-3.21407817203116+7.75947111343337i</v>
      </c>
      <c r="DB284" s="223" t="str">
        <f t="shared" ca="1" si="419"/>
        <v>-6.98333950620622-4.66611827938314i</v>
      </c>
      <c r="DC284" s="223" t="str">
        <f t="shared" ca="1" si="420"/>
        <v>5.93884207805506-5.93884207805332i</v>
      </c>
      <c r="DD284" s="223" t="str">
        <f t="shared" ca="1" si="421"/>
        <v>4.66611827938109+6.98333950620759i</v>
      </c>
      <c r="DE284" s="223" t="str">
        <f t="shared" ca="1" si="422"/>
        <v>-7.7594711134345+3.21407817202844i</v>
      </c>
      <c r="DF284" s="223" t="str">
        <f t="shared" ca="1" si="423"/>
        <v>-1.63852284299339-8.23741059733718i</v>
      </c>
      <c r="DG284" s="223" t="str">
        <f t="shared" ca="1" si="424"/>
        <v>8.39879101157625+3.9016497322058E-12i</v>
      </c>
      <c r="DH284" s="223" t="str">
        <f t="shared" ca="1" si="425"/>
        <v>-1.63852284299309+8.23741059733725i</v>
      </c>
      <c r="DI284" s="223" t="str">
        <f t="shared" ca="1" si="426"/>
        <v>-7.75947111343462-3.21407817202815i</v>
      </c>
      <c r="DJ284" s="223" t="str">
        <f t="shared" ca="1" si="427"/>
        <v>4.66611827938758-6.98333950620326i</v>
      </c>
      <c r="DK284" s="223" t="str">
        <f t="shared" ca="1" si="428"/>
        <v>5.93884207805562+5.93884207805276i</v>
      </c>
      <c r="DL284" s="223" t="str">
        <f t="shared" ca="1" si="429"/>
        <v>-6.98333950620579+4.6661182793838i</v>
      </c>
      <c r="DM284" s="223" t="str">
        <f t="shared" ca="1" si="430"/>
        <v>-3.21407817202351-7.75947111343654i</v>
      </c>
      <c r="DN284" s="223" t="str">
        <f t="shared" ca="1" si="431"/>
        <v>8.23741059733655-1.63852284299659i</v>
      </c>
      <c r="DO284" s="223" t="str">
        <f t="shared" ca="1" si="432"/>
        <v>-6.46167244423974E-13+8.39879101157625i</v>
      </c>
      <c r="DP284" s="223" t="str">
        <f t="shared" ca="1" si="433"/>
        <v>-8.2374105973363-1.63852284299786i</v>
      </c>
      <c r="DQ284" s="223" t="str">
        <f t="shared" ca="1" si="434"/>
        <v>3.21407817202514-7.75947111343586i</v>
      </c>
      <c r="DR284" s="223" t="str">
        <f t="shared" ca="1" si="435"/>
        <v>6.98333950620506+4.66611827938487i</v>
      </c>
      <c r="DS284" s="223" t="str">
        <f t="shared" ca="1" si="436"/>
        <v>-5.93884207805654+5.93884207805185i</v>
      </c>
      <c r="DT284" s="223" t="str">
        <f t="shared" ca="1" si="437"/>
        <v>-4.66611827938611-6.98333950620424i</v>
      </c>
      <c r="DU284" s="223" t="str">
        <f t="shared" ca="1" si="438"/>
        <v>7.7594711134353-3.21407817202652i</v>
      </c>
      <c r="DV284" s="223" t="str">
        <f t="shared" ca="1" si="439"/>
        <v>1.63852284299135+8.23741059733759i</v>
      </c>
      <c r="DW284" s="223" t="str">
        <f t="shared" ca="1" si="440"/>
        <v>-8.39879101157625+2.60931524335785E-12i</v>
      </c>
      <c r="DX284" s="223" t="str">
        <f t="shared" ca="1" si="441"/>
        <v>1.63852284299513-8.23741059733683i</v>
      </c>
      <c r="DY284" s="223" t="str">
        <f t="shared" ca="1" si="442"/>
        <v>7.759471113434+3.21407817202964i</v>
      </c>
      <c r="DZ284" s="223" t="str">
        <f t="shared" ca="1" si="443"/>
        <v>-4.66611827938256+6.98333950620661i</v>
      </c>
      <c r="EA284" s="223" t="str">
        <f t="shared" ca="1" si="444"/>
        <v>-5.93884207805381-5.93884207805457i</v>
      </c>
      <c r="EB284" s="223" t="str">
        <f t="shared" ca="1" si="445"/>
        <v>6.9833395062072-4.66611827938167i</v>
      </c>
      <c r="EC284" s="223" t="str">
        <f t="shared" ca="1" si="446"/>
        <v>3.21407817202953+7.75947111343404i</v>
      </c>
      <c r="ED284" s="223" t="str">
        <f t="shared" ca="1" si="447"/>
        <v>-8.23741059733695+1.63852284299454i</v>
      </c>
      <c r="EE284" s="223" t="str">
        <f t="shared" ca="1" si="448"/>
        <v>2.72869018597787E-12-8.39879101157625i</v>
      </c>
      <c r="EF284" s="223" t="str">
        <f t="shared" ca="1" si="449"/>
        <v>8.23741059733756+1.63852284299147i</v>
      </c>
      <c r="EG284" s="223" t="str">
        <f t="shared" ca="1" si="450"/>
        <v>-3.21407817202663+7.75947111343525i</v>
      </c>
      <c r="EH284" s="223" t="str">
        <f t="shared" ca="1" si="451"/>
        <v>-6.98333950620417-4.66611827938621i</v>
      </c>
      <c r="EI284" s="223" t="str">
        <f t="shared" ca="1" si="452"/>
        <v>5.93884207805227-5.93884207805611i</v>
      </c>
      <c r="EJ284" s="223" t="str">
        <f t="shared" ca="1" si="453"/>
        <v>4.66611827938437+6.9833395062054i</v>
      </c>
      <c r="EK284" s="223" t="str">
        <f t="shared" ca="1" si="454"/>
        <v>-7.75947111343609+3.2140781720246i</v>
      </c>
      <c r="EL284" s="223" t="str">
        <f t="shared" ca="1" si="455"/>
        <v>-1.63852284299774-8.23741059733632i</v>
      </c>
      <c r="EM284" s="223" t="str">
        <f t="shared" ca="1" si="456"/>
        <v>8.39879101157625-5.26792301803959E-13i</v>
      </c>
      <c r="EN284" s="223"/>
      <c r="EO284" s="223"/>
      <c r="EP284" s="223"/>
    </row>
    <row r="285" spans="1:146">
      <c r="A285" s="249">
        <f t="shared" si="323"/>
        <v>3.6132812500000028E-3</v>
      </c>
      <c r="B285" s="248">
        <v>185</v>
      </c>
      <c r="C285" s="247">
        <f t="shared" si="324"/>
        <v>37000</v>
      </c>
      <c r="N285" s="246">
        <f t="shared" ca="1" si="327"/>
        <v>24.383720160128238</v>
      </c>
      <c r="O285" s="223">
        <f t="shared" ca="1" si="328"/>
        <v>8.3837201601282381</v>
      </c>
      <c r="P285" s="223" t="str">
        <f t="shared" ca="1" si="329"/>
        <v>-1.43329663341332+8.26029203381979i</v>
      </c>
      <c r="Q285" s="223" t="str">
        <f t="shared" ca="1" si="330"/>
        <v>-7.893641960924-2.82439025562697i</v>
      </c>
      <c r="R285" s="223" t="str">
        <f t="shared" ca="1" si="331"/>
        <v>4.13232051108756-7.29456584842344i</v>
      </c>
      <c r="S285" s="223" t="str">
        <f t="shared" ca="1" si="332"/>
        <v>6.4807033218471+5.31857576589266i</v>
      </c>
      <c r="T285" s="223" t="str">
        <f t="shared" ca="1" si="333"/>
        <v>-6.34822707188381+5.47601833151991i</v>
      </c>
      <c r="U285" s="223" t="str">
        <f t="shared" ca="1" si="334"/>
        <v>-4.31009354087004-7.190956639578i</v>
      </c>
      <c r="V285" s="223" t="str">
        <f t="shared" ca="1" si="335"/>
        <v>7.82195053684523-3.01725927332857i</v>
      </c>
      <c r="W285" s="223" t="str">
        <f t="shared" ca="1" si="336"/>
        <v>1.63558266573266+8.22262932807356i</v>
      </c>
      <c r="X285" s="223" t="str">
        <f t="shared" ca="1" si="337"/>
        <v>-8.38119514035975+0.205746792322011i</v>
      </c>
      <c r="Y285" s="223" t="str">
        <f t="shared" ca="1" si="338"/>
        <v>1.23014723679643-8.29297904851705i</v>
      </c>
      <c r="Z285" s="223" t="str">
        <f t="shared" ca="1" si="339"/>
        <v>7.96057855024778+2.62981993084613i</v>
      </c>
      <c r="AA285" s="223" t="str">
        <f t="shared" ca="1" si="340"/>
        <v>-3.95205832594662+7.39378108356318i</v>
      </c>
      <c r="AB285" s="223" t="str">
        <f t="shared" ca="1" si="341"/>
        <v>-6.60927583845838-5.1579294890984i</v>
      </c>
      <c r="AC285" s="223" t="str">
        <f t="shared" ca="1" si="342"/>
        <v>6.21192688730793-5.63016234846575i</v>
      </c>
      <c r="AD285" s="223" t="str">
        <f t="shared" ca="1" si="343"/>
        <v>4.48527033146827+7.08301586734007i</v>
      </c>
      <c r="AE285" s="223" t="str">
        <f t="shared" ca="1" si="344"/>
        <v>-7.74554746224461+3.20831080686654i</v>
      </c>
      <c r="AF285" s="223" t="str">
        <f t="shared" ca="1" si="345"/>
        <v>-1.83688348421248-8.18001361788402i</v>
      </c>
      <c r="AG285" s="223" t="str">
        <f t="shared" ca="1" si="346"/>
        <v>8.37362160203177-0.411369650469695i</v>
      </c>
      <c r="AH285" s="223" t="str">
        <f t="shared" ca="1" si="347"/>
        <v>-1.02625684548232+8.32067068272993i</v>
      </c>
      <c r="AI285" s="223" t="str">
        <f t="shared" ca="1" si="348"/>
        <v>-8.0227199847181-2.43366550087423i</v>
      </c>
      <c r="AJ285" s="223" t="str">
        <f t="shared" ca="1" si="349"/>
        <v>3.76941556864713-7.48854258144943i</v>
      </c>
      <c r="AK285" s="223" t="str">
        <f t="shared" ca="1" si="350"/>
        <v>6.73386717444083+4.99417626844797i</v>
      </c>
      <c r="AL285" s="223" t="str">
        <f t="shared" ca="1" si="351"/>
        <v>-6.07188487025694+5.78091496613516i</v>
      </c>
      <c r="AM285" s="223" t="str">
        <f t="shared" ca="1" si="352"/>
        <v>-4.6577453629339-6.97080855119465i</v>
      </c>
      <c r="AN285" s="223" t="str">
        <f t="shared" ca="1" si="353"/>
        <v>7.66447875947916-3.39742977393698i</v>
      </c>
      <c r="AO285" s="223" t="str">
        <f t="shared" ca="1" si="354"/>
        <v>2.03707783276697+8.13247057336146i</v>
      </c>
      <c r="AP285" s="223" t="str">
        <f t="shared" ca="1" si="355"/>
        <v>-8.36100410716091+0.61674471491788i</v>
      </c>
      <c r="AQ285" s="223" t="str">
        <f t="shared" ca="1" si="356"/>
        <v>0.821748275418635-8.34335025605345i</v>
      </c>
      <c r="AR285" s="223" t="str">
        <f t="shared" ca="1" si="357"/>
        <v>0.821748275418635-8.34335025605345i</v>
      </c>
      <c r="AS285" s="223" t="str">
        <f t="shared" ca="1" si="358"/>
        <v>-3.58450225635657+7.57879326129928i</v>
      </c>
      <c r="AT285" s="223" t="str">
        <f t="shared" ca="1" si="359"/>
        <v>-6.85440228063143-4.82741474275985i</v>
      </c>
      <c r="AU285" s="223" t="str">
        <f t="shared" ca="1" si="360"/>
        <v>5.92818537679663-5.92818537679746i</v>
      </c>
      <c r="AV285" s="223" t="str">
        <f t="shared" ca="1" si="361"/>
        <v>4.8274147427538+6.8544022806357i</v>
      </c>
      <c r="AW285" s="223" t="str">
        <f t="shared" ca="1" si="362"/>
        <v>-7.57879326129888+3.58450225635741i</v>
      </c>
      <c r="AX285" s="223" t="str">
        <f t="shared" ca="1" si="363"/>
        <v>-2.23604512180211-8.08002883265931i</v>
      </c>
      <c r="AY285" s="223" t="str">
        <f t="shared" ca="1" si="364"/>
        <v>8.34335025605334-0.821748275419682i</v>
      </c>
      <c r="AZ285" s="223" t="str">
        <f t="shared" ca="1" si="365"/>
        <v>-0.616744714925147+8.36100410716037i</v>
      </c>
      <c r="BA285" s="223" t="str">
        <f t="shared" ca="1" si="366"/>
        <v>-8.13247057336168-2.03707783276606i</v>
      </c>
      <c r="BB285" s="223" t="str">
        <f t="shared" ca="1" si="367"/>
        <v>3.39742977394364-7.6644787594762i</v>
      </c>
      <c r="BC285" s="223" t="str">
        <f t="shared" ca="1" si="368"/>
        <v>6.97080855119523+4.65774536293303i</v>
      </c>
      <c r="BD285" s="223" t="str">
        <f t="shared" ca="1" si="369"/>
        <v>-5.78091496614052+6.07188487025183i</v>
      </c>
      <c r="BE285" s="223" t="str">
        <f t="shared" ca="1" si="370"/>
        <v>-4.99417626844804-6.73386717444078i</v>
      </c>
      <c r="BF285" s="223" t="str">
        <f t="shared" ca="1" si="371"/>
        <v>7.48854258145083-3.76941556864435i</v>
      </c>
      <c r="BG285" s="223" t="str">
        <f t="shared" ca="1" si="372"/>
        <v>2.43366550087524+8.0227199847178i</v>
      </c>
      <c r="BH285" s="223" t="str">
        <f t="shared" ca="1" si="373"/>
        <v>-8.32067068273032+1.0262568454791i</v>
      </c>
      <c r="BI285" s="223" t="str">
        <f t="shared" ca="1" si="374"/>
        <v>0.411369650468526-8.37362160203182i</v>
      </c>
      <c r="BJ285" s="223" t="str">
        <f t="shared" ca="1" si="375"/>
        <v>8.18001361788334+1.83688348421553i</v>
      </c>
      <c r="BK285" s="223" t="str">
        <f t="shared" ca="1" si="376"/>
        <v>-3.20831080686557+7.74554746224501i</v>
      </c>
      <c r="BL285" s="223" t="str">
        <f t="shared" ca="1" si="377"/>
        <v>-7.08301586733833-4.48527033147101i</v>
      </c>
      <c r="BM285" s="223" t="str">
        <f t="shared" ca="1" si="378"/>
        <v>5.63016234846493-6.21192688730868i</v>
      </c>
      <c r="BN285" s="223" t="str">
        <f t="shared" ca="1" si="379"/>
        <v>5.15792948909595+6.6092758384603i</v>
      </c>
      <c r="BO285" s="223" t="str">
        <f t="shared" ca="1" si="380"/>
        <v>-7.39378108356271+3.95205832594749i</v>
      </c>
      <c r="BP285" s="223" t="str">
        <f t="shared" ca="1" si="381"/>
        <v>-2.62981993084306-7.9605785502488i</v>
      </c>
      <c r="BQ285" s="223" t="str">
        <f t="shared" ca="1" si="382"/>
        <v>8.29297904851688-1.23014723679753i</v>
      </c>
      <c r="BR285" s="223" t="str">
        <f t="shared" ca="1" si="383"/>
        <v>-0.205746792325129+8.38119514035967i</v>
      </c>
      <c r="BS285" s="223" t="str">
        <f t="shared" ca="1" si="384"/>
        <v>-8.22262932807375-1.63558266573169i</v>
      </c>
      <c r="BT285" s="223" t="str">
        <f t="shared" ca="1" si="385"/>
        <v>3.01725927333161-7.82195053684405i</v>
      </c>
      <c r="BU285" s="223" t="str">
        <f t="shared" ca="1" si="386"/>
        <v>7.19095663957844+4.31009354086932i</v>
      </c>
      <c r="BV285" s="223" t="str">
        <f t="shared" ca="1" si="387"/>
        <v>-5.4760183315223+6.34822707188175i</v>
      </c>
      <c r="BW285" s="223" t="str">
        <f t="shared" ca="1" si="388"/>
        <v>-5.31857576589341-6.48070332184649i</v>
      </c>
      <c r="BX285" s="223" t="str">
        <f t="shared" ca="1" si="389"/>
        <v>7.29456584842494-4.13232051108491i</v>
      </c>
      <c r="BY285" s="223" t="str">
        <f t="shared" ca="1" si="390"/>
        <v>2.82439025562797+7.89364196092364i</v>
      </c>
      <c r="BZ285" s="223" t="str">
        <f t="shared" ca="1" si="391"/>
        <v>-8.26029203382029+1.43329663341043i</v>
      </c>
      <c r="CA285" s="223" t="str">
        <f t="shared" ca="1" si="392"/>
        <v>-1.17085114325999E-12-8.38372016012824i</v>
      </c>
      <c r="CB285" s="223" t="str">
        <f t="shared" ca="1" si="393"/>
        <v>8.26029203381922+1.43329663341657i</v>
      </c>
      <c r="CC285" s="223" t="str">
        <f t="shared" ca="1" si="394"/>
        <v>-2.82439025562577+7.89364196092443i</v>
      </c>
      <c r="CD285" s="223" t="str">
        <f t="shared" ca="1" si="395"/>
        <v>-7.29456584842187-4.13232051109034i</v>
      </c>
      <c r="CE285" s="223" t="str">
        <f t="shared" ca="1" si="396"/>
        <v>5.31857576589197-6.48070332184767i</v>
      </c>
      <c r="CF285" s="223" t="str">
        <f t="shared" ca="1" si="397"/>
        <v>5.47601833151757+6.34822707188583i</v>
      </c>
      <c r="CG285" s="223" t="str">
        <f t="shared" ca="1" si="398"/>
        <v>-7.19095663957748+4.31009354087092i</v>
      </c>
      <c r="CH285" s="223" t="str">
        <f t="shared" ca="1" si="399"/>
        <v>-3.01725927332579-7.8219505368463i</v>
      </c>
      <c r="CI285" s="223" t="str">
        <f t="shared" ca="1" si="400"/>
        <v>8.22262932807334-1.63558266573375i</v>
      </c>
      <c r="CJ285" s="223" t="str">
        <f t="shared" ca="1" si="401"/>
        <v>0.205746792318656+8.38119514035983i</v>
      </c>
      <c r="CK285" s="223" t="str">
        <f t="shared" ca="1" si="402"/>
        <v>-8.29297904851723-1.23014723679522i</v>
      </c>
      <c r="CL285" s="223" t="str">
        <f t="shared" ca="1" si="403"/>
        <v>2.6298199308492-7.96057855024677i</v>
      </c>
      <c r="CM285" s="223" t="str">
        <f t="shared" ca="1" si="404"/>
        <v>7.39378108356359+3.95205832594585i</v>
      </c>
      <c r="CN285" s="223" t="str">
        <f t="shared" ca="1" si="405"/>
        <v>-5.15792948910086+6.60927583845646i</v>
      </c>
      <c r="CO285" s="223" t="str">
        <f t="shared" ca="1" si="406"/>
        <v>-5.63016234846649-6.21192688730727i</v>
      </c>
      <c r="CP285" s="223" t="str">
        <f t="shared" ca="1" si="407"/>
        <v>7.08301586734167-4.48527033146573i</v>
      </c>
      <c r="CQ285" s="223" t="str">
        <f t="shared" ca="1" si="408"/>
        <v>3.20831080686752+7.74554746224421i</v>
      </c>
      <c r="CR285" s="223" t="str">
        <f t="shared" ca="1" si="409"/>
        <v>-8.18001361788465+1.83688348420968i</v>
      </c>
      <c r="CS285" s="223" t="str">
        <f t="shared" ca="1" si="410"/>
        <v>-0.411369650470865-8.37362160203171i</v>
      </c>
      <c r="CT285" s="223" t="str">
        <f t="shared" ca="1" si="411"/>
        <v>8.32067068272953+1.02625684548553i</v>
      </c>
      <c r="CU285" s="223" t="str">
        <f t="shared" ca="1" si="412"/>
        <v>-2.43366550087345+8.02271998471834i</v>
      </c>
      <c r="CV285" s="223" t="str">
        <f t="shared" ca="1" si="413"/>
        <v>-7.48854258144803-3.76941556864992i</v>
      </c>
      <c r="CW285" s="223" t="str">
        <f t="shared" ca="1" si="414"/>
        <v>4.99417626844655-6.73386717444189i</v>
      </c>
      <c r="CX285" s="223" t="str">
        <f t="shared" ca="1" si="415"/>
        <v>5.78091496613601+6.07188487025614i</v>
      </c>
      <c r="CY285" s="223" t="str">
        <f t="shared" ca="1" si="416"/>
        <v>-6.97080855119406+4.65774536293477i</v>
      </c>
      <c r="CZ285" s="223" t="str">
        <f t="shared" ca="1" si="417"/>
        <v>-3.39742977393816-7.66447875947864i</v>
      </c>
      <c r="DA285" s="223" t="str">
        <f t="shared" ca="1" si="418"/>
        <v>8.13247057336117-2.03707783276811i</v>
      </c>
      <c r="DB285" s="223" t="str">
        <f t="shared" ca="1" si="419"/>
        <v>0.616744714918691+8.36100410716085i</v>
      </c>
      <c r="DC285" s="223" t="str">
        <f t="shared" ca="1" si="420"/>
        <v>-8.34335025605358-0.821748275417351i</v>
      </c>
      <c r="DD285" s="223" t="str">
        <f t="shared" ca="1" si="421"/>
        <v>2.23604512180835-8.08002883265758i</v>
      </c>
      <c r="DE285" s="223" t="str">
        <f t="shared" ca="1" si="422"/>
        <v>7.57879326129968+3.58450225635573i</v>
      </c>
      <c r="DF285" s="223" t="str">
        <f t="shared" ca="1" si="423"/>
        <v>-4.8274147427589+6.85440228063211i</v>
      </c>
      <c r="DG285" s="223" t="str">
        <f t="shared" ca="1" si="424"/>
        <v>-5.92818537679812-5.92818537679597i</v>
      </c>
      <c r="DH285" s="223" t="str">
        <f t="shared" ca="1" si="425"/>
        <v>6.85440228063503-4.82741474275475i</v>
      </c>
      <c r="DI285" s="223" t="str">
        <f t="shared" ca="1" si="426"/>
        <v>3.58450225635847+7.57879326129838i</v>
      </c>
      <c r="DJ285" s="223" t="str">
        <f t="shared" ca="1" si="427"/>
        <v>-8.08002883265906+2.236045121803i</v>
      </c>
      <c r="DK285" s="223" t="str">
        <f t="shared" ca="1" si="428"/>
        <v>-0.821748275420846-8.34335025605323i</v>
      </c>
      <c r="DL285" s="223" t="str">
        <f t="shared" ca="1" si="429"/>
        <v>8.36100410716044+0.616744714924218i</v>
      </c>
      <c r="DM285" s="223" t="str">
        <f t="shared" ca="1" si="430"/>
        <v>-2.03707783276516+8.13247057336191i</v>
      </c>
      <c r="DN285" s="223" t="str">
        <f t="shared" ca="1" si="431"/>
        <v>-7.66447875947658-3.39742977394279i</v>
      </c>
      <c r="DO285" s="223" t="str">
        <f t="shared" ca="1" si="432"/>
        <v>4.65774536293225-6.97080855119575i</v>
      </c>
      <c r="DP285" s="223" t="str">
        <f t="shared" ca="1" si="433"/>
        <v>6.07188487025264+5.78091496613967i</v>
      </c>
      <c r="DQ285" s="223" t="str">
        <f t="shared" ca="1" si="434"/>
        <v>-6.73386717444008+4.99417626844899i</v>
      </c>
      <c r="DR285" s="223" t="str">
        <f t="shared" ca="1" si="435"/>
        <v>-3.7694155686454-7.4885425814503i</v>
      </c>
      <c r="DS285" s="223" t="str">
        <f t="shared" ca="1" si="436"/>
        <v>8.02271998471746-2.43366550087636i</v>
      </c>
      <c r="DT285" s="223" t="str">
        <f t="shared" ca="1" si="437"/>
        <v>1.02625684548003+8.32067068273021i</v>
      </c>
      <c r="DU285" s="223" t="str">
        <f t="shared" ca="1" si="438"/>
        <v>-8.37362160203188-0.411369650467356i</v>
      </c>
      <c r="DV285" s="223" t="str">
        <f t="shared" ca="1" si="439"/>
        <v>1.83688348421462-8.18001361788354i</v>
      </c>
      <c r="DW285" s="223" t="str">
        <f t="shared" ca="1" si="440"/>
        <v>7.74554746224537+3.20831080686471i</v>
      </c>
      <c r="DX285" s="223" t="str">
        <f t="shared" ca="1" si="441"/>
        <v>-4.48527033147042+7.08301586733871i</v>
      </c>
      <c r="DY285" s="223" t="str">
        <f t="shared" ca="1" si="442"/>
        <v>-6.21192688730931-5.63016234846424i</v>
      </c>
      <c r="DZ285" s="223" t="str">
        <f t="shared" ca="1" si="443"/>
        <v>6.60927583845958-5.15792948909687i</v>
      </c>
      <c r="EA285" s="223" t="str">
        <f t="shared" ca="1" si="444"/>
        <v>3.9520583259481+7.39378108356239i</v>
      </c>
      <c r="EB285" s="223" t="str">
        <f t="shared" ca="1" si="445"/>
        <v>-7.96057855024851+2.62981993084394i</v>
      </c>
      <c r="EC285" s="223" t="str">
        <f t="shared" ca="1" si="446"/>
        <v>-1.23014723679869-8.29297904851671i</v>
      </c>
      <c r="ED285" s="223" t="str">
        <f t="shared" ca="1" si="447"/>
        <v>8.38119514035971+0.205746792323719i</v>
      </c>
      <c r="EE285" s="223" t="str">
        <f t="shared" ca="1" si="448"/>
        <v>-1.63558266573078+8.22262932807394i</v>
      </c>
      <c r="EF285" s="223" t="str">
        <f t="shared" ca="1" si="449"/>
        <v>-7.82195053684447-3.01725927333052i</v>
      </c>
      <c r="EG285" s="223" t="str">
        <f t="shared" ca="1" si="450"/>
        <v>4.31009354086791-7.19095663957928i</v>
      </c>
      <c r="EH285" s="223" t="str">
        <f t="shared" ca="1" si="451"/>
        <v>6.34822707188221+5.47601833152178i</v>
      </c>
      <c r="EI285" s="223" t="str">
        <f t="shared" ca="1" si="452"/>
        <v>-6.48070332184574+5.31857576589431i</v>
      </c>
      <c r="EJ285" s="223" t="str">
        <f t="shared" ca="1" si="453"/>
        <v>-4.13232051108594-7.29456584842437i</v>
      </c>
      <c r="EK285" s="223" t="str">
        <f t="shared" ca="1" si="454"/>
        <v>7.89364196092341-2.82439025562863i</v>
      </c>
      <c r="EL285" s="223" t="str">
        <f t="shared" ca="1" si="455"/>
        <v>1.43329663341112+8.26029203382017i</v>
      </c>
      <c r="EM285" s="223" t="str">
        <f t="shared" ca="1" si="456"/>
        <v>-8.38372016012824+2.34170228651997E-12i</v>
      </c>
      <c r="EN285" s="223"/>
      <c r="EO285" s="223"/>
      <c r="EP285" s="223"/>
    </row>
    <row r="286" spans="1:146">
      <c r="A286" s="249">
        <f t="shared" si="323"/>
        <v>3.6328125000000028E-3</v>
      </c>
      <c r="B286" s="248">
        <v>186</v>
      </c>
      <c r="C286" s="247">
        <f t="shared" si="324"/>
        <v>37200</v>
      </c>
      <c r="N286" s="246">
        <f t="shared" ca="1" si="327"/>
        <v>24.363618041403427</v>
      </c>
      <c r="O286" s="223">
        <f t="shared" ca="1" si="328"/>
        <v>8.3636180414034289</v>
      </c>
      <c r="P286" s="223" t="str">
        <f t="shared" ca="1" si="329"/>
        <v>-1.22719764337853+8.27309450487392i</v>
      </c>
      <c r="Q286" s="223" t="str">
        <f t="shared" ca="1" si="330"/>
        <v>-8.00348345647657-2.42783016382836i</v>
      </c>
      <c r="R286" s="223" t="str">
        <f t="shared" ca="1" si="331"/>
        <v>3.57590749310747-7.56062116120274i</v>
      </c>
      <c r="S286" s="223" t="str">
        <f t="shared" ca="1" si="332"/>
        <v>6.95409425033241+4.64657722414927i</v>
      </c>
      <c r="T286" s="223" t="str">
        <f t="shared" ca="1" si="333"/>
        <v>-5.61666259062481+6.19703219981668i</v>
      </c>
      <c r="U286" s="223" t="str">
        <f t="shared" ca="1" si="334"/>
        <v>-5.30582311677618-6.46516417393808i</v>
      </c>
      <c r="V286" s="223" t="str">
        <f t="shared" ca="1" si="335"/>
        <v>7.17371447722606-4.29975898646961i</v>
      </c>
      <c r="W286" s="223" t="str">
        <f t="shared" ca="1" si="336"/>
        <v>3.20061805907449+7.72697552619492i</v>
      </c>
      <c r="X286" s="223" t="str">
        <f t="shared" ca="1" si="337"/>
        <v>-8.1129708899431+2.03219341634226i</v>
      </c>
      <c r="Y286" s="223" t="str">
        <f t="shared" ca="1" si="338"/>
        <v>-0.81977792322723-8.32334493452471i</v>
      </c>
      <c r="Z286" s="223" t="str">
        <f t="shared" ca="1" si="339"/>
        <v>8.35354369718933+0.410383286254917i</v>
      </c>
      <c r="AA286" s="223" t="str">
        <f t="shared" ca="1" si="340"/>
        <v>-1.63166093691744+8.20291346592335i</v>
      </c>
      <c r="AB286" s="223" t="str">
        <f t="shared" ca="1" si="341"/>
        <v>-7.87471493034108-2.81761805579681i</v>
      </c>
      <c r="AC286" s="223" t="str">
        <f t="shared" ca="1" si="342"/>
        <v>3.94258225277627-7.37605259760141i</v>
      </c>
      <c r="AD286" s="223" t="str">
        <f t="shared" ca="1" si="343"/>
        <v>6.71772100128253+4.98220145030452i</v>
      </c>
      <c r="AE286" s="223" t="str">
        <f t="shared" ca="1" si="344"/>
        <v>-5.91397103233049+5.91397103233054i</v>
      </c>
      <c r="AF286" s="223" t="str">
        <f t="shared" ca="1" si="345"/>
        <v>-4.98220145030469-6.71772100128241i</v>
      </c>
      <c r="AG286" s="223" t="str">
        <f t="shared" ca="1" si="346"/>
        <v>7.37605259760134-3.9425822527764i</v>
      </c>
      <c r="AH286" s="223" t="str">
        <f t="shared" ca="1" si="347"/>
        <v>2.81761805579689+7.87471493034105i</v>
      </c>
      <c r="AI286" s="223" t="str">
        <f t="shared" ca="1" si="348"/>
        <v>-8.20291346592333+1.63166093691758i</v>
      </c>
      <c r="AJ286" s="223" t="str">
        <f t="shared" ca="1" si="349"/>
        <v>-0.410383286254172-8.35354369718936i</v>
      </c>
      <c r="AK286" s="223" t="str">
        <f t="shared" ca="1" si="350"/>
        <v>8.32334493452497+0.819777923224601i</v>
      </c>
      <c r="AL286" s="223" t="str">
        <f t="shared" ca="1" si="351"/>
        <v>-2.03219341634541+8.11297088994231i</v>
      </c>
      <c r="AM286" s="223" t="str">
        <f t="shared" ca="1" si="352"/>
        <v>-7.72697552619465-3.20061805907512i</v>
      </c>
      <c r="AN286" s="223" t="str">
        <f t="shared" ca="1" si="353"/>
        <v>4.29975898646737-7.1737144772274i</v>
      </c>
      <c r="AO286" s="223" t="str">
        <f t="shared" ca="1" si="354"/>
        <v>6.465164173936+5.30582311677871i</v>
      </c>
      <c r="AP286" s="223" t="str">
        <f t="shared" ca="1" si="355"/>
        <v>-6.19703219981716+5.61666259062427i</v>
      </c>
      <c r="AQ286" s="223" t="str">
        <f t="shared" ca="1" si="356"/>
        <v>-4.64657722415149-6.95409425033092i</v>
      </c>
      <c r="AR286" s="223" t="str">
        <f t="shared" ca="1" si="357"/>
        <v>-4.64657722415149-6.95409425033092i</v>
      </c>
      <c r="AS286" s="223" t="str">
        <f t="shared" ca="1" si="358"/>
        <v>2.42783016382807+8.00348345647665i</v>
      </c>
      <c r="AT286" s="223" t="str">
        <f t="shared" ca="1" si="359"/>
        <v>-8.27309450487359+1.22719764338078i</v>
      </c>
      <c r="AU286" s="223" t="str">
        <f t="shared" ca="1" si="360"/>
        <v>3.24185260644739E-12-8.36361804140343i</v>
      </c>
      <c r="AV286" s="223" t="str">
        <f t="shared" ca="1" si="361"/>
        <v>8.27309450487386+1.22719764337896i</v>
      </c>
      <c r="AW286" s="223" t="str">
        <f t="shared" ca="1" si="362"/>
        <v>-2.42783016382609+8.00348345647726i</v>
      </c>
      <c r="AX286" s="223" t="str">
        <f t="shared" ca="1" si="363"/>
        <v>-7.56062116120134-3.57590749311044i</v>
      </c>
      <c r="AY286" s="223" t="str">
        <f t="shared" ca="1" si="364"/>
        <v>4.64657722414987-6.954094250332i</v>
      </c>
      <c r="AZ286" s="223" t="str">
        <f t="shared" ca="1" si="365"/>
        <v>6.19703219981847+5.61666259062283i</v>
      </c>
      <c r="BA286" s="223" t="str">
        <f t="shared" ca="1" si="366"/>
        <v>-6.46516417394019+5.30582311677361i</v>
      </c>
      <c r="BB286" s="223" t="str">
        <f t="shared" ca="1" si="367"/>
        <v>-4.29975898646894-7.17371447722646i</v>
      </c>
      <c r="BC286" s="223" t="str">
        <f t="shared" ca="1" si="368"/>
        <v>7.7269755261939-3.20061805907693i</v>
      </c>
      <c r="BD286" s="223" t="str">
        <f t="shared" ca="1" si="369"/>
        <v>2.03219341633924+8.11297088994385i</v>
      </c>
      <c r="BE286" s="223" t="str">
        <f t="shared" ca="1" si="370"/>
        <v>-8.32334493452479+0.819777923226428i</v>
      </c>
      <c r="BF286" s="223" t="str">
        <f t="shared" ca="1" si="371"/>
        <v>0.410383286252338-8.35354369718945i</v>
      </c>
      <c r="BG286" s="223" t="str">
        <f t="shared" ca="1" si="372"/>
        <v>8.20291346592273+1.63166093692056i</v>
      </c>
      <c r="BH286" s="223" t="str">
        <f t="shared" ca="1" si="373"/>
        <v>-2.8176180557974+7.87471493034087i</v>
      </c>
      <c r="BI286" s="223" t="str">
        <f t="shared" ca="1" si="374"/>
        <v>-7.37605259760221-3.94258225277478i</v>
      </c>
      <c r="BJ286" s="223" t="str">
        <f t="shared" ca="1" si="375"/>
        <v>4.98220145030713-6.7177210012806i</v>
      </c>
      <c r="BK286" s="223" t="str">
        <f t="shared" ca="1" si="376"/>
        <v>5.9139710323301+5.91397103233093i</v>
      </c>
      <c r="BL286" s="223" t="str">
        <f t="shared" ca="1" si="377"/>
        <v>-6.71772100128144+4.982201450306i</v>
      </c>
      <c r="BM286" s="223" t="str">
        <f t="shared" ca="1" si="378"/>
        <v>-3.94258225277354-7.37605259760287i</v>
      </c>
      <c r="BN286" s="223" t="str">
        <f t="shared" ca="1" si="379"/>
        <v>7.87471493034127-2.8176180557963i</v>
      </c>
      <c r="BO286" s="223" t="str">
        <f t="shared" ca="1" si="380"/>
        <v>1.63166093691942+8.20291346592296i</v>
      </c>
      <c r="BP286" s="223" t="str">
        <f t="shared" ca="1" si="381"/>
        <v>-8.35354369718952+0.410383286250934i</v>
      </c>
      <c r="BQ286" s="223" t="str">
        <f t="shared" ca="1" si="382"/>
        <v>0.819777923227827-8.32334493452465i</v>
      </c>
      <c r="BR286" s="223" t="str">
        <f t="shared" ca="1" si="383"/>
        <v>8.11297088994357+2.03219341634037i</v>
      </c>
      <c r="BS286" s="223" t="str">
        <f t="shared" ca="1" si="384"/>
        <v>-3.20061805907823+7.72697552619337i</v>
      </c>
      <c r="BT286" s="223" t="str">
        <f t="shared" ca="1" si="385"/>
        <v>-7.17371447722586-4.29975898646994i</v>
      </c>
      <c r="BU286" s="223" t="str">
        <f t="shared" ca="1" si="386"/>
        <v>5.30582311677488-6.46516417393915i</v>
      </c>
      <c r="BV286" s="223" t="str">
        <f t="shared" ca="1" si="387"/>
        <v>5.61666259062197+6.19703219981926i</v>
      </c>
      <c r="BW286" s="223" t="str">
        <f t="shared" ca="1" si="388"/>
        <v>-6.95409425033266+4.6465772241489i</v>
      </c>
      <c r="BX286" s="223" t="str">
        <f t="shared" ca="1" si="389"/>
        <v>-3.57590749310938-7.56062116120184i</v>
      </c>
      <c r="BY286" s="223" t="str">
        <f t="shared" ca="1" si="390"/>
        <v>8.00348345647759-2.42783016382497i</v>
      </c>
      <c r="BZ286" s="223" t="str">
        <f t="shared" ca="1" si="391"/>
        <v>1.22719764337781+8.27309450487403i</v>
      </c>
      <c r="CA286" s="223" t="str">
        <f t="shared" ca="1" si="392"/>
        <v>-8.36361804140343+2.07379437045273E-12i</v>
      </c>
      <c r="CB286" s="223" t="str">
        <f t="shared" ca="1" si="393"/>
        <v>1.22719764338216-8.27309450487339i</v>
      </c>
      <c r="CC286" s="223" t="str">
        <f t="shared" ca="1" si="394"/>
        <v>8.00348345647631+2.42783016382919i</v>
      </c>
      <c r="CD286" s="223" t="str">
        <f t="shared" ca="1" si="395"/>
        <v>-3.57590749310564+7.56062116120361i</v>
      </c>
      <c r="CE286" s="223" t="str">
        <f t="shared" ca="1" si="396"/>
        <v>-6.95409425033021-4.64657722415256i</v>
      </c>
      <c r="CF286" s="223" t="str">
        <f t="shared" ca="1" si="397"/>
        <v>5.61666259062523-6.1970321998163i</v>
      </c>
      <c r="CG286" s="223" t="str">
        <f t="shared" ca="1" si="398"/>
        <v>5.30582311677771+6.46516417393682i</v>
      </c>
      <c r="CH286" s="223" t="str">
        <f t="shared" ca="1" si="399"/>
        <v>-7.17371447722813+4.29975898646616i</v>
      </c>
      <c r="CI286" s="223" t="str">
        <f t="shared" ca="1" si="400"/>
        <v>-3.20061805907394-7.72697552619514i</v>
      </c>
      <c r="CJ286" s="223" t="str">
        <f t="shared" ca="1" si="401"/>
        <v>8.11297088994262-2.03219341634416i</v>
      </c>
      <c r="CK286" s="223" t="str">
        <f t="shared" ca="1" si="402"/>
        <v>0.819777923223202+8.32334493452511i</v>
      </c>
      <c r="CL286" s="223" t="str">
        <f t="shared" ca="1" si="403"/>
        <v>-8.35354369718929-0.410383286255576i</v>
      </c>
      <c r="CM286" s="223" t="str">
        <f t="shared" ca="1" si="404"/>
        <v>1.63166093691558-8.20291346592372i</v>
      </c>
      <c r="CN286" s="223" t="str">
        <f t="shared" ca="1" si="405"/>
        <v>7.87471493033969+2.81761805580067i</v>
      </c>
      <c r="CO286" s="223" t="str">
        <f t="shared" ca="1" si="406"/>
        <v>-3.94258225277764+7.37605259760068i</v>
      </c>
      <c r="CP286" s="223" t="str">
        <f t="shared" ca="1" si="407"/>
        <v>-6.71772100128363-4.98220145030305i</v>
      </c>
      <c r="CQ286" s="223" t="str">
        <f t="shared" ca="1" si="408"/>
        <v>5.91397103233339-5.91397103232764i</v>
      </c>
      <c r="CR286" s="223" t="str">
        <f t="shared" ca="1" si="409"/>
        <v>4.98220145030339+6.71772100128337i</v>
      </c>
      <c r="CS286" s="223" t="str">
        <f t="shared" ca="1" si="410"/>
        <v>-7.37605259760048+3.94258225277802i</v>
      </c>
      <c r="CT286" s="223" t="str">
        <f t="shared" ca="1" si="411"/>
        <v>-2.81761805579302-7.87471493034244i</v>
      </c>
      <c r="CU286" s="223" t="str">
        <f t="shared" ca="1" si="412"/>
        <v>8.20291346592363-1.631660936916i</v>
      </c>
      <c r="CV286" s="223" t="str">
        <f t="shared" ca="1" si="413"/>
        <v>0.410383286256006+8.35354369718928i</v>
      </c>
      <c r="CW286" s="223" t="str">
        <f t="shared" ca="1" si="414"/>
        <v>-8.32334493452436-0.819777923230817i</v>
      </c>
      <c r="CX286" s="223" t="str">
        <f t="shared" ca="1" si="415"/>
        <v>2.03219341634374-8.11297088994272i</v>
      </c>
      <c r="CY286" s="223" t="str">
        <f t="shared" ca="1" si="416"/>
        <v>7.72697552619531+3.20061805907353i</v>
      </c>
      <c r="CZ286" s="223" t="str">
        <f t="shared" ca="1" si="417"/>
        <v>-4.29975898647273+7.17371447722419i</v>
      </c>
      <c r="DA286" s="223" t="str">
        <f t="shared" ca="1" si="418"/>
        <v>-6.4651641739374-5.30582311677702i</v>
      </c>
      <c r="DB286" s="223" t="str">
        <f t="shared" ca="1" si="419"/>
        <v>6.19703219981601-5.61666259062555i</v>
      </c>
      <c r="DC286" s="223" t="str">
        <f t="shared" ca="1" si="420"/>
        <v>4.6465772241462+6.95409425033445i</v>
      </c>
      <c r="DD286" s="223" t="str">
        <f t="shared" ca="1" si="421"/>
        <v>-7.56062116120323+3.57590749310646i</v>
      </c>
      <c r="DE286" s="223" t="str">
        <f t="shared" ca="1" si="422"/>
        <v>-2.42783016383005-8.00348345647606i</v>
      </c>
      <c r="DF286" s="223" t="str">
        <f t="shared" ca="1" si="423"/>
        <v>8.27309450487451-1.22719764337459i</v>
      </c>
      <c r="DG286" s="223" t="str">
        <f t="shared" ca="1" si="424"/>
        <v>-1.16805823599466E-12+8.36361804140343i</v>
      </c>
      <c r="DH286" s="223" t="str">
        <f t="shared" ca="1" si="425"/>
        <v>-8.27309450487416-1.22719764337691i</v>
      </c>
      <c r="DI286" s="223" t="str">
        <f t="shared" ca="1" si="426"/>
        <v>2.4278301638323-8.00348345647537i</v>
      </c>
      <c r="DJ286" s="223" t="str">
        <f t="shared" ca="1" si="427"/>
        <v>7.56062116120223+3.57590749310856i</v>
      </c>
      <c r="DK286" s="223" t="str">
        <f t="shared" ca="1" si="428"/>
        <v>-4.64657722414815+6.95409425033316i</v>
      </c>
      <c r="DL286" s="223" t="str">
        <f t="shared" ca="1" si="429"/>
        <v>-6.19703219981986-5.61666259062129i</v>
      </c>
      <c r="DM286" s="223" t="str">
        <f t="shared" ca="1" si="430"/>
        <v>6.46516417393888-5.30582311677521i</v>
      </c>
      <c r="DN286" s="223" t="str">
        <f t="shared" ca="1" si="431"/>
        <v>4.29975898647072+7.17371447722539i</v>
      </c>
      <c r="DO286" s="223" t="str">
        <f t="shared" ca="1" si="432"/>
        <v>-7.72697552619311+3.20061805907885i</v>
      </c>
      <c r="DP286" s="223" t="str">
        <f t="shared" ca="1" si="433"/>
        <v>-2.03219341634102-8.11297088994341i</v>
      </c>
      <c r="DQ286" s="223" t="str">
        <f t="shared" ca="1" si="434"/>
        <v>8.32334493452458-0.819777923228492i</v>
      </c>
      <c r="DR286" s="223" t="str">
        <f t="shared" ca="1" si="435"/>
        <v>-0.410383286250267+8.35354369718955i</v>
      </c>
      <c r="DS286" s="223" t="str">
        <f t="shared" ca="1" si="436"/>
        <v>-8.20291346592309-1.63166093691876i</v>
      </c>
      <c r="DT286" s="223" t="str">
        <f t="shared" ca="1" si="437"/>
        <v>2.81761805579567-7.87471493034148i</v>
      </c>
      <c r="DU286" s="223" t="str">
        <f t="shared" ca="1" si="438"/>
        <v>7.37605259759915+3.94258225278049i</v>
      </c>
      <c r="DV286" s="223" t="str">
        <f t="shared" ca="1" si="439"/>
        <v>-4.98220145030565+6.7177210012817i</v>
      </c>
      <c r="DW286" s="223" t="str">
        <f t="shared" ca="1" si="440"/>
        <v>-5.9139710323314-5.91397103232963i</v>
      </c>
      <c r="DX286" s="223" t="str">
        <f t="shared" ca="1" si="441"/>
        <v>6.7177210012853-4.98220145030079i</v>
      </c>
      <c r="DY286" s="223" t="str">
        <f t="shared" ca="1" si="442"/>
        <v>3.94258225277558+7.37605259760178i</v>
      </c>
      <c r="DZ286" s="223" t="str">
        <f t="shared" ca="1" si="443"/>
        <v>-7.87471493034065+2.81761805579803i</v>
      </c>
      <c r="EA286" s="223" t="str">
        <f t="shared" ca="1" si="444"/>
        <v>-1.63166093691329-8.20291346592418i</v>
      </c>
      <c r="EB286" s="223" t="str">
        <f t="shared" ca="1" si="445"/>
        <v>8.35354369718944-0.410383286252768i</v>
      </c>
      <c r="EC286" s="223" t="str">
        <f t="shared" ca="1" si="446"/>
        <v>-0.819777923225526+8.32334493452488i</v>
      </c>
      <c r="ED286" s="223" t="str">
        <f t="shared" ca="1" si="447"/>
        <v>-8.11297088994194-2.03219341634689i</v>
      </c>
      <c r="EE286" s="223" t="str">
        <f t="shared" ca="1" si="448"/>
        <v>3.20061805907609-7.72697552619425i</v>
      </c>
      <c r="EF286" s="223" t="str">
        <f t="shared" ca="1" si="449"/>
        <v>7.17371447722668+4.29975898646857i</v>
      </c>
      <c r="EG286" s="223" t="str">
        <f t="shared" ca="1" si="450"/>
        <v>-5.30582311677952+6.46516417393534i</v>
      </c>
      <c r="EH286" s="223" t="str">
        <f t="shared" ca="1" si="451"/>
        <v>-5.61666259062315-6.19703219981818i</v>
      </c>
      <c r="EI286" s="223" t="str">
        <f t="shared" ca="1" si="452"/>
        <v>6.9540942503315-4.64657722415062i</v>
      </c>
      <c r="EJ286" s="223" t="str">
        <f t="shared" ca="1" si="453"/>
        <v>3.57590749311083+7.56062116120115i</v>
      </c>
      <c r="EK286" s="223" t="str">
        <f t="shared" ca="1" si="454"/>
        <v>-8.00348345647699+2.42783016382695i</v>
      </c>
      <c r="EL286" s="223" t="str">
        <f t="shared" ca="1" si="455"/>
        <v>-1.22719764337939-8.2730945048738i</v>
      </c>
      <c r="EM286" s="223" t="str">
        <f t="shared" ca="1" si="456"/>
        <v>8.36361804140343+4.40991084244204E-12i</v>
      </c>
      <c r="EN286" s="223"/>
      <c r="EO286" s="223"/>
      <c r="EP286" s="223"/>
    </row>
    <row r="287" spans="1:146">
      <c r="A287" s="249">
        <f t="shared" si="323"/>
        <v>3.6523437500000028E-3</v>
      </c>
      <c r="B287" s="248">
        <v>187</v>
      </c>
      <c r="C287" s="247">
        <f t="shared" si="324"/>
        <v>37400</v>
      </c>
      <c r="N287" s="246">
        <f t="shared" ca="1" si="327"/>
        <v>24.335484950585482</v>
      </c>
      <c r="O287" s="223">
        <f t="shared" ca="1" si="328"/>
        <v>8.3354849505854816</v>
      </c>
      <c r="P287" s="223" t="str">
        <f t="shared" ca="1" si="329"/>
        <v>-1.02035234091406+8.27279822441163i</v>
      </c>
      <c r="Q287" s="223" t="str">
        <f t="shared" ca="1" si="330"/>
        <v>-8.0856809126007-2.02535763287419i</v>
      </c>
      <c r="R287" s="223" t="str">
        <f t="shared" ca="1" si="331"/>
        <v>2.99989966082793-7.77694743369154i</v>
      </c>
      <c r="S287" s="223" t="str">
        <f t="shared" ca="1" si="332"/>
        <v>7.35124142657722+3.92932040556786i</v>
      </c>
      <c r="T287" s="223" t="str">
        <f t="shared" ca="1" si="333"/>
        <v>-4.79964051398724+6.81496590585231i</v>
      </c>
      <c r="U287" s="223" t="str">
        <f t="shared" ca="1" si="334"/>
        <v>-6.17618695451545-5.59776956155843i</v>
      </c>
      <c r="V287" s="223" t="str">
        <f t="shared" ca="1" si="335"/>
        <v>6.31170294450482-5.44451240257253i</v>
      </c>
      <c r="W287" s="223" t="str">
        <f t="shared" ca="1" si="336"/>
        <v>4.63094731632813+6.93070244021703i</v>
      </c>
      <c r="X287" s="223" t="str">
        <f t="shared" ca="1" si="337"/>
        <v>-7.44545772011263+3.74772847194834i</v>
      </c>
      <c r="Y287" s="223" t="str">
        <f t="shared" ca="1" si="338"/>
        <v>-2.80814030295592-7.84822638564611i</v>
      </c>
      <c r="Z287" s="223" t="str">
        <f t="shared" ca="1" si="339"/>
        <v>8.13295042119039-1.82631508998203i</v>
      </c>
      <c r="AA287" s="223" t="str">
        <f t="shared" ca="1" si="340"/>
        <v>0.817020398116767+8.29534731222859i</v>
      </c>
      <c r="AB287" s="223" t="str">
        <f t="shared" ca="1" si="341"/>
        <v>-8.33297445836029-0.204563041021625i</v>
      </c>
      <c r="AC287" s="223" t="str">
        <f t="shared" ca="1" si="342"/>
        <v>1.22306966161525-8.24526591228405i</v>
      </c>
      <c r="AD287" s="223" t="str">
        <f t="shared" ca="1" si="343"/>
        <v>8.03354089217241+2.22318017606102i</v>
      </c>
      <c r="AE287" s="223" t="str">
        <f t="shared" ca="1" si="344"/>
        <v>-3.18985199131768+7.70098393940175i</v>
      </c>
      <c r="AF287" s="223" t="str">
        <f t="shared" ca="1" si="345"/>
        <v>-7.25259702008706-4.10854546350182i</v>
      </c>
      <c r="AG287" s="223" t="str">
        <f t="shared" ca="1" si="346"/>
        <v>4.9654425876709-6.69512429085384i</v>
      </c>
      <c r="AH287" s="223" t="str">
        <f t="shared" ca="1" si="347"/>
        <v>6.03695066044724+5.7476548334745i</v>
      </c>
      <c r="AI287" s="223" t="str">
        <f t="shared" ca="1" si="348"/>
        <v>-6.4434170006502+5.28797567289875i</v>
      </c>
      <c r="AJ287" s="223" t="str">
        <f t="shared" ca="1" si="349"/>
        <v>-4.45946460916786-7.04226417858748i</v>
      </c>
      <c r="AK287" s="223" t="str">
        <f t="shared" ca="1" si="350"/>
        <v>7.53518914832249-3.56387904683086i</v>
      </c>
      <c r="AL287" s="223" t="str">
        <f t="shared" ca="1" si="351"/>
        <v>2.61468942636617+7.91477785949082i</v>
      </c>
      <c r="AM287" s="223" t="str">
        <f t="shared" ca="1" si="352"/>
        <v>-8.1753209445571+1.62617244316925i</v>
      </c>
      <c r="AN287" s="223" t="str">
        <f t="shared" ca="1" si="353"/>
        <v>-0.613196312781754-8.31289959300772i</v>
      </c>
      <c r="AO287" s="223" t="str">
        <f t="shared" ca="1" si="354"/>
        <v>8.32544449391145+0.409002860914789i</v>
      </c>
      <c r="AP287" s="223" t="str">
        <f t="shared" ca="1" si="355"/>
        <v>-1.42505025088227+8.21276696028186i</v>
      </c>
      <c r="AQ287" s="223" t="str">
        <f t="shared" ca="1" si="356"/>
        <v>-7.9765617671029-2.41966355864391i</v>
      </c>
      <c r="AR287" s="223" t="str">
        <f t="shared" ca="1" si="357"/>
        <v>-7.9765617671029-2.41966355864391i</v>
      </c>
      <c r="AS287" s="223" t="str">
        <f t="shared" ca="1" si="358"/>
        <v>7.14958392034318+4.28529568727845i</v>
      </c>
      <c r="AT287" s="223" t="str">
        <f t="shared" ca="1" si="359"/>
        <v>-5.12825366440963+6.57124978332938i</v>
      </c>
      <c r="AU287" s="223" t="str">
        <f t="shared" ca="1" si="360"/>
        <v>-5.89407793303845-5.89407793303636i</v>
      </c>
      <c r="AV287" s="223" t="str">
        <f t="shared" ca="1" si="361"/>
        <v>6.57124978332769-5.12825366441178i</v>
      </c>
      <c r="AW287" s="223" t="str">
        <f t="shared" ca="1" si="362"/>
        <v>4.2852956872808+7.14958392034177i</v>
      </c>
      <c r="AX287" s="223" t="str">
        <f t="shared" ca="1" si="363"/>
        <v>-7.62038166034639+3.37788287424141i</v>
      </c>
      <c r="AY287" s="223" t="str">
        <f t="shared" ca="1" si="364"/>
        <v>-2.41966355863859-7.97656176710451i</v>
      </c>
      <c r="AZ287" s="223" t="str">
        <f t="shared" ca="1" si="365"/>
        <v>8.21276696028142-1.42505025088484i</v>
      </c>
      <c r="BA287" s="223" t="str">
        <f t="shared" ca="1" si="366"/>
        <v>0.409002860917636+8.32544449391131i</v>
      </c>
      <c r="BB287" s="223" t="str">
        <f t="shared" ca="1" si="367"/>
        <v>-8.31289959300793-0.613196312778911i</v>
      </c>
      <c r="BC287" s="223" t="str">
        <f t="shared" ca="1" si="368"/>
        <v>1.62617244316658-8.17532094455763i</v>
      </c>
      <c r="BD287" s="223" t="str">
        <f t="shared" ca="1" si="369"/>
        <v>7.91477785948907+2.61468942637144i</v>
      </c>
      <c r="BE287" s="223" t="str">
        <f t="shared" ca="1" si="370"/>
        <v>-3.56387904683599+7.53518914832007i</v>
      </c>
      <c r="BF287" s="223" t="str">
        <f t="shared" ca="1" si="371"/>
        <v>-7.04226417858711-4.45946460916845i</v>
      </c>
      <c r="BG287" s="223" t="str">
        <f t="shared" ca="1" si="372"/>
        <v>5.28797567289784-6.44341700065096i</v>
      </c>
      <c r="BH287" s="223" t="str">
        <f t="shared" ca="1" si="373"/>
        <v>5.74765483347596+6.03695066044584i</v>
      </c>
      <c r="BI287" s="223" t="str">
        <f t="shared" ca="1" si="374"/>
        <v>-6.69512429085172+4.96544258767376i</v>
      </c>
      <c r="BJ287" s="223" t="str">
        <f t="shared" ca="1" si="375"/>
        <v>-4.10854546349915-7.25259702008857i</v>
      </c>
      <c r="BK287" s="223" t="str">
        <f t="shared" ca="1" si="376"/>
        <v>7.70098393940261-3.18985199131561i</v>
      </c>
      <c r="BL287" s="223" t="str">
        <f t="shared" ca="1" si="377"/>
        <v>2.22318017606034+8.0335408921726i</v>
      </c>
      <c r="BM287" s="223" t="str">
        <f t="shared" ca="1" si="378"/>
        <v>-8.245265912284+1.2230696616156i</v>
      </c>
      <c r="BN287" s="223" t="str">
        <f t="shared" ca="1" si="379"/>
        <v>-0.204563041023588-8.33297445836024i</v>
      </c>
      <c r="BO287" s="223" t="str">
        <f t="shared" ca="1" si="380"/>
        <v>8.29534731222894+0.817020398113222i</v>
      </c>
      <c r="BP287" s="223" t="str">
        <f t="shared" ca="1" si="381"/>
        <v>-1.82631508998584+8.13295042118954i</v>
      </c>
      <c r="BQ287" s="223" t="str">
        <f t="shared" ca="1" si="382"/>
        <v>-7.84822638564533-2.80814030295808i</v>
      </c>
      <c r="BR287" s="223" t="str">
        <f t="shared" ca="1" si="383"/>
        <v>3.7477284719495-7.44545772011205i</v>
      </c>
      <c r="BS287" s="223" t="str">
        <f t="shared" ca="1" si="384"/>
        <v>6.93070244021711+4.63094731632802i</v>
      </c>
      <c r="BT287" s="223" t="str">
        <f t="shared" ca="1" si="385"/>
        <v>-5.44451240257105+6.31170294450611i</v>
      </c>
      <c r="BU287" s="223" t="str">
        <f t="shared" ca="1" si="386"/>
        <v>-5.59776956156063-6.17618695451346i</v>
      </c>
      <c r="BV287" s="223" t="str">
        <f t="shared" ca="1" si="387"/>
        <v>6.81496590585443-4.79964051398422i</v>
      </c>
      <c r="BW287" s="223" t="str">
        <f t="shared" ca="1" si="388"/>
        <v>3.92932040556584+7.3512414265783i</v>
      </c>
      <c r="BX287" s="223" t="str">
        <f t="shared" ca="1" si="389"/>
        <v>-7.77694743369201+2.99989966082672i</v>
      </c>
      <c r="BY287" s="223" t="str">
        <f t="shared" ca="1" si="390"/>
        <v>-2.02535763287411-8.08568091260072i</v>
      </c>
      <c r="BZ287" s="223" t="str">
        <f t="shared" ca="1" si="391"/>
        <v>8.27279822441145-1.0203523409155i</v>
      </c>
      <c r="CA287" s="223" t="str">
        <f t="shared" ca="1" si="392"/>
        <v>2.96952257939895E-12+8.33548495058548i</v>
      </c>
      <c r="CB287" s="223" t="str">
        <f t="shared" ca="1" si="393"/>
        <v>-8.27279822441114-1.02035234091807i</v>
      </c>
      <c r="CC287" s="223" t="str">
        <f t="shared" ca="1" si="394"/>
        <v>2.02535763287709-8.08568091259998i</v>
      </c>
      <c r="CD287" s="223" t="str">
        <f t="shared" ca="1" si="395"/>
        <v>7.77694743369108+2.99989966082914i</v>
      </c>
      <c r="CE287" s="223" t="str">
        <f t="shared" ca="1" si="396"/>
        <v>-3.92932040556854+7.35124142657686i</v>
      </c>
      <c r="CF287" s="223" t="str">
        <f t="shared" ca="1" si="397"/>
        <v>-6.81496590585294-4.79964051398634i</v>
      </c>
      <c r="CG287" s="223" t="str">
        <f t="shared" ca="1" si="398"/>
        <v>5.59776956155623-6.17618695451745i</v>
      </c>
      <c r="CH287" s="223" t="str">
        <f t="shared" ca="1" si="399"/>
        <v>5.44451240257519+6.31170294450254i</v>
      </c>
      <c r="CI287" s="223" t="str">
        <f t="shared" ca="1" si="400"/>
        <v>-6.93070244021881+4.63094731632548i</v>
      </c>
      <c r="CJ287" s="223" t="str">
        <f t="shared" ca="1" si="401"/>
        <v>-3.74772847194719-7.44545772011322i</v>
      </c>
      <c r="CK287" s="223" t="str">
        <f t="shared" ca="1" si="402"/>
        <v>7.84822638564636-2.8081403029552i</v>
      </c>
      <c r="CL287" s="223" t="str">
        <f t="shared" ca="1" si="403"/>
        <v>1.82631508998308+8.13295042119016i</v>
      </c>
      <c r="CM287" s="223" t="str">
        <f t="shared" ca="1" si="404"/>
        <v>-8.29534731222838+0.817020398118897i</v>
      </c>
      <c r="CN287" s="223" t="str">
        <f t="shared" ca="1" si="405"/>
        <v>0.204563041018125-8.33297445836038i</v>
      </c>
      <c r="CO287" s="223" t="str">
        <f t="shared" ca="1" si="406"/>
        <v>8.24526591228358+1.2230696616184i</v>
      </c>
      <c r="CP287" s="223" t="str">
        <f t="shared" ca="1" si="407"/>
        <v>-2.22318017606307+8.03354089217185i</v>
      </c>
      <c r="CQ287" s="223" t="str">
        <f t="shared" ca="1" si="408"/>
        <v>-7.70098393940143-3.18985199131844i</v>
      </c>
      <c r="CR287" s="223" t="str">
        <f t="shared" ca="1" si="409"/>
        <v>4.10854546350161-7.25259702008717i</v>
      </c>
      <c r="CS287" s="223" t="str">
        <f t="shared" ca="1" si="410"/>
        <v>6.69512429085511+4.96544258766918i</v>
      </c>
      <c r="CT287" s="223" t="str">
        <f t="shared" ca="1" si="411"/>
        <v>-5.747654833472+6.03695066044961i</v>
      </c>
      <c r="CU287" s="223" t="str">
        <f t="shared" ca="1" si="412"/>
        <v>-5.28797567289565-6.44341700065275i</v>
      </c>
      <c r="CV287" s="223" t="str">
        <f t="shared" ca="1" si="413"/>
        <v>7.04226417858862-4.45946460916606i</v>
      </c>
      <c r="CW287" s="223" t="str">
        <f t="shared" ca="1" si="414"/>
        <v>3.56387904683322+7.53518914832137i</v>
      </c>
      <c r="CX287" s="223" t="str">
        <f t="shared" ca="1" si="415"/>
        <v>-7.91477785948996+2.61468942636876i</v>
      </c>
      <c r="CY287" s="223" t="str">
        <f t="shared" ca="1" si="416"/>
        <v>-1.62617244317217-8.17532094455652i</v>
      </c>
      <c r="CZ287" s="223" t="str">
        <f t="shared" ca="1" si="417"/>
        <v>8.31289959300753-0.613196312784361i</v>
      </c>
      <c r="DA287" s="223" t="str">
        <f t="shared" ca="1" si="418"/>
        <v>-0.409002860920459+8.32544449391118i</v>
      </c>
      <c r="DB287" s="223" t="str">
        <f t="shared" ca="1" si="419"/>
        <v>-8.21276696028094-1.42505025088763i</v>
      </c>
      <c r="DC287" s="223" t="str">
        <f t="shared" ca="1" si="420"/>
        <v>2.41966355864152-7.97656176710363i</v>
      </c>
      <c r="DD287" s="223" t="str">
        <f t="shared" ca="1" si="421"/>
        <v>7.62038166034525+3.377882874244i</v>
      </c>
      <c r="DE287" s="223" t="str">
        <f t="shared" ca="1" si="422"/>
        <v>-4.28529568727591+7.14958392034471i</v>
      </c>
      <c r="DF287" s="223" t="str">
        <f t="shared" ca="1" si="423"/>
        <v>-6.57124978333105-5.12825366440747i</v>
      </c>
      <c r="DG287" s="223" t="str">
        <f t="shared" ca="1" si="424"/>
        <v>5.89407793304045-5.89407793303436i</v>
      </c>
      <c r="DH287" s="223" t="str">
        <f t="shared" ca="1" si="425"/>
        <v>5.12825366440739+6.57124978333111i</v>
      </c>
      <c r="DI287" s="223" t="str">
        <f t="shared" ca="1" si="426"/>
        <v>-7.14958392034475+4.28529568727582i</v>
      </c>
      <c r="DJ287" s="223" t="str">
        <f t="shared" ca="1" si="427"/>
        <v>-3.37788287424391-7.62038166034528i</v>
      </c>
      <c r="DK287" s="223" t="str">
        <f t="shared" ca="1" si="428"/>
        <v>7.97656176710365-2.41966355864143i</v>
      </c>
      <c r="DL287" s="223" t="str">
        <f t="shared" ca="1" si="429"/>
        <v>1.42505025088753+8.21276696028095i</v>
      </c>
      <c r="DM287" s="223" t="str">
        <f t="shared" ca="1" si="430"/>
        <v>-8.3254444939116+0.409002860911847i</v>
      </c>
      <c r="DN287" s="223" t="str">
        <f t="shared" ca="1" si="431"/>
        <v>0.613196312784454-8.31289959300752i</v>
      </c>
      <c r="DO287" s="223" t="str">
        <f t="shared" ca="1" si="432"/>
        <v>8.1753209445565+1.62617244317226i</v>
      </c>
      <c r="DP287" s="223" t="str">
        <f t="shared" ca="1" si="433"/>
        <v>-2.61468942636885+7.91477785948993i</v>
      </c>
      <c r="DQ287" s="223" t="str">
        <f t="shared" ca="1" si="434"/>
        <v>-7.53518914832133-3.56387904683331i</v>
      </c>
      <c r="DR287" s="223" t="str">
        <f t="shared" ca="1" si="435"/>
        <v>4.45946460916614-7.04226417858857i</v>
      </c>
      <c r="DS287" s="223" t="str">
        <f t="shared" ca="1" si="436"/>
        <v>6.44341700065269+5.28797567289572i</v>
      </c>
      <c r="DT287" s="223" t="str">
        <f t="shared" ca="1" si="437"/>
        <v>-6.03695066044967+5.74765483347194i</v>
      </c>
      <c r="DU287" s="223" t="str">
        <f t="shared" ca="1" si="438"/>
        <v>-4.96544258766949-6.69512429085489i</v>
      </c>
      <c r="DV287" s="223" t="str">
        <f t="shared" ca="1" si="439"/>
        <v>7.25259702008722-4.10854546350153i</v>
      </c>
      <c r="DW287" s="223" t="str">
        <f t="shared" ca="1" si="440"/>
        <v>3.18985199131791+7.70098393940165i</v>
      </c>
      <c r="DX287" s="223" t="str">
        <f t="shared" ca="1" si="441"/>
        <v>-8.03354089217175+2.22318017606343i</v>
      </c>
      <c r="DY287" s="223" t="str">
        <f t="shared" ca="1" si="442"/>
        <v>-1.2230696616183-8.2452659122836i</v>
      </c>
      <c r="DZ287" s="223" t="str">
        <f t="shared" ca="1" si="443"/>
        <v>8.33297445836039-0.204563041017557i</v>
      </c>
      <c r="EA287" s="223" t="str">
        <f t="shared" ca="1" si="444"/>
        <v>-0.817020398118518+8.29534731222842i</v>
      </c>
      <c r="EB287" s="223" t="str">
        <f t="shared" ca="1" si="445"/>
        <v>-8.13295042119013-1.82631508998317i</v>
      </c>
      <c r="EC287" s="223" t="str">
        <f t="shared" ca="1" si="446"/>
        <v>2.80814030295573-7.84822638564617i</v>
      </c>
      <c r="ED287" s="223" t="str">
        <f t="shared" ca="1" si="447"/>
        <v>7.44545772011338+3.74772847194685i</v>
      </c>
      <c r="EE287" s="223" t="str">
        <f t="shared" ca="1" si="448"/>
        <v>-4.63094731632555+6.93070244021876i</v>
      </c>
      <c r="EF287" s="223" t="str">
        <f t="shared" ca="1" si="449"/>
        <v>-6.31170294450774-5.44451240256916i</v>
      </c>
      <c r="EG287" s="223" t="str">
        <f t="shared" ca="1" si="450"/>
        <v>6.1761869545172-5.59776956155652i</v>
      </c>
      <c r="EH287" s="223" t="str">
        <f t="shared" ca="1" si="451"/>
        <v>4.79964051398627+6.814965905853i</v>
      </c>
      <c r="EI287" s="223" t="str">
        <f t="shared" ca="1" si="452"/>
        <v>-7.35124142657713+3.92932040556804i</v>
      </c>
      <c r="EJ287" s="223" t="str">
        <f t="shared" ca="1" si="453"/>
        <v>-2.9998996608295-7.77694743369094i</v>
      </c>
      <c r="EK287" s="223" t="str">
        <f t="shared" ca="1" si="454"/>
        <v>8.0856809126-2.02535763287699i</v>
      </c>
      <c r="EL287" s="223" t="str">
        <f t="shared" ca="1" si="455"/>
        <v>1.02035234091797+8.27279822441115i</v>
      </c>
      <c r="EM287" s="223" t="str">
        <f t="shared" ca="1" si="456"/>
        <v>-8.33548495058548-2.58966916537576E-12i</v>
      </c>
      <c r="EN287" s="223"/>
      <c r="EO287" s="223"/>
      <c r="EP287" s="223"/>
    </row>
    <row r="288" spans="1:146">
      <c r="A288" s="249">
        <f t="shared" si="323"/>
        <v>3.6718750000000028E-3</v>
      </c>
      <c r="B288" s="248">
        <v>188</v>
      </c>
      <c r="C288" s="247">
        <f t="shared" si="324"/>
        <v>37600</v>
      </c>
      <c r="N288" s="246">
        <f t="shared" ca="1" si="327"/>
        <v>24.293353524624123</v>
      </c>
      <c r="O288" s="223">
        <f t="shared" ca="1" si="328"/>
        <v>8.2933535246241235</v>
      </c>
      <c r="P288" s="223" t="str">
        <f t="shared" ca="1" si="329"/>
        <v>-0.81289079622573+8.25341876059896i</v>
      </c>
      <c r="Q288" s="223" t="str">
        <f t="shared" ca="1" si="330"/>
        <v>-8.1339990621316-1.61795300971249i</v>
      </c>
      <c r="R288" s="223" t="str">
        <f t="shared" ca="1" si="331"/>
        <v>2.40743345125288-7.93624450619964i</v>
      </c>
      <c r="S288" s="223" t="str">
        <f t="shared" ca="1" si="332"/>
        <v>7.66205957728045+3.17372899262054i</v>
      </c>
      <c r="T288" s="223" t="str">
        <f t="shared" ca="1" si="333"/>
        <v>-3.90945978885252+7.31408482612423i</v>
      </c>
      <c r="U288" s="223" t="str">
        <f t="shared" ca="1" si="334"/>
        <v>-6.89567143980738-4.60754035018904i</v>
      </c>
      <c r="V288" s="223" t="str">
        <f t="shared" ca="1" si="335"/>
        <v>5.26124777921622-6.41084896796733i</v>
      </c>
      <c r="W288" s="223" t="str">
        <f t="shared" ca="1" si="336"/>
        <v>5.86428651603924+5.8642865160389i</v>
      </c>
      <c r="X288" s="223" t="str">
        <f t="shared" ca="1" si="337"/>
        <v>-6.41084896796706+5.26124777921655i</v>
      </c>
      <c r="Y288" s="223" t="str">
        <f t="shared" ca="1" si="338"/>
        <v>-4.60754035018944-6.89567143980711i</v>
      </c>
      <c r="Z288" s="223" t="str">
        <f t="shared" ca="1" si="339"/>
        <v>7.31408482612439-3.9094597888522i</v>
      </c>
      <c r="AA288" s="223" t="str">
        <f t="shared" ca="1" si="340"/>
        <v>3.17372899262024+7.66205957728059i</v>
      </c>
      <c r="AB288" s="223" t="str">
        <f t="shared" ca="1" si="341"/>
        <v>-7.93624450619975+2.40743345125254i</v>
      </c>
      <c r="AC288" s="223" t="str">
        <f t="shared" ca="1" si="342"/>
        <v>-1.61795300971227-8.13399906213164i</v>
      </c>
      <c r="AD288" s="223" t="str">
        <f t="shared" ca="1" si="343"/>
        <v>8.25341876059898-0.812890796225508i</v>
      </c>
      <c r="AE288" s="223" t="str">
        <f t="shared" ca="1" si="344"/>
        <v>-3.3324844510889E-13+8.29335352462412i</v>
      </c>
      <c r="AF288" s="223" t="str">
        <f t="shared" ca="1" si="345"/>
        <v>-8.25341876059899-0.812890796225351i</v>
      </c>
      <c r="AG288" s="223" t="str">
        <f t="shared" ca="1" si="346"/>
        <v>1.61795300971223-8.13399906213164i</v>
      </c>
      <c r="AH288" s="223" t="str">
        <f t="shared" ca="1" si="347"/>
        <v>7.93624450619979+2.40743345125238i</v>
      </c>
      <c r="AI288" s="223" t="str">
        <f t="shared" ca="1" si="348"/>
        <v>-3.17372899262009+7.66205957728064i</v>
      </c>
      <c r="AJ288" s="223" t="str">
        <f t="shared" ca="1" si="349"/>
        <v>-7.31408482612444-3.90945978885211i</v>
      </c>
      <c r="AK288" s="223" t="str">
        <f t="shared" ca="1" si="350"/>
        <v>4.60754035019074-6.89567143980625i</v>
      </c>
      <c r="AL288" s="223" t="str">
        <f t="shared" ca="1" si="351"/>
        <v>6.41084896796611+5.26124777921771i</v>
      </c>
      <c r="AM288" s="223" t="str">
        <f t="shared" ca="1" si="352"/>
        <v>-5.8642865160403+5.86428651603784i</v>
      </c>
      <c r="AN288" s="223" t="str">
        <f t="shared" ca="1" si="353"/>
        <v>-5.26124777921502-6.41084896796832i</v>
      </c>
      <c r="AO288" s="223" t="str">
        <f t="shared" ca="1" si="354"/>
        <v>6.89567143980824-4.60754035018775i</v>
      </c>
      <c r="AP288" s="223" t="str">
        <f t="shared" ca="1" si="355"/>
        <v>3.9094597888505+7.3140848261253i</v>
      </c>
      <c r="AQ288" s="223" t="str">
        <f t="shared" ca="1" si="356"/>
        <v>-7.66205957728139+3.17372899261829i</v>
      </c>
      <c r="AR288" s="223" t="str">
        <f t="shared" ca="1" si="357"/>
        <v>-7.66205957728139+3.17372899261829i</v>
      </c>
      <c r="AS288" s="223" t="str">
        <f t="shared" ca="1" si="358"/>
        <v>8.133999062132-1.61795300971044i</v>
      </c>
      <c r="AT288" s="223" t="str">
        <f t="shared" ca="1" si="359"/>
        <v>0.812890796223417+8.25341876059918i</v>
      </c>
      <c r="AU288" s="223" t="str">
        <f t="shared" ca="1" si="360"/>
        <v>-8.29335352462412-2.31647587878117E-12i</v>
      </c>
      <c r="AV288" s="223" t="str">
        <f t="shared" ca="1" si="361"/>
        <v>0.812890796228029-8.25341876059874i</v>
      </c>
      <c r="AW288" s="223" t="str">
        <f t="shared" ca="1" si="362"/>
        <v>8.1339990621311+1.61795300971498i</v>
      </c>
      <c r="AX288" s="223" t="str">
        <f t="shared" ca="1" si="363"/>
        <v>-2.40743345125507+7.93624450619898i</v>
      </c>
      <c r="AY288" s="223" t="str">
        <f t="shared" ca="1" si="364"/>
        <v>-7.66205957727952-3.17372899262279i</v>
      </c>
      <c r="AZ288" s="223" t="str">
        <f t="shared" ca="1" si="365"/>
        <v>3.90945978885459-7.31408482612312i</v>
      </c>
      <c r="BA288" s="223" t="str">
        <f t="shared" ca="1" si="366"/>
        <v>6.89567143980567+4.6075403501916i</v>
      </c>
      <c r="BB288" s="223" t="str">
        <f t="shared" ca="1" si="367"/>
        <v>-5.26124777921869+6.4108489679653i</v>
      </c>
      <c r="BC288" s="223" t="str">
        <f t="shared" ca="1" si="368"/>
        <v>-5.86428651603703-5.86428651604112i</v>
      </c>
      <c r="BD288" s="223" t="str">
        <f t="shared" ca="1" si="369"/>
        <v>6.41084896796912-5.26124777921403i</v>
      </c>
      <c r="BE288" s="223" t="str">
        <f t="shared" ca="1" si="370"/>
        <v>4.60754035018679+6.89567143980889i</v>
      </c>
      <c r="BF288" s="223" t="str">
        <f t="shared" ca="1" si="371"/>
        <v>-7.31408482612584+3.90945978884948i</v>
      </c>
      <c r="BG288" s="223" t="str">
        <f t="shared" ca="1" si="372"/>
        <v>-3.17372899261722-7.66205957728183i</v>
      </c>
      <c r="BH288" s="223" t="str">
        <f t="shared" ca="1" si="373"/>
        <v>7.93624450620066-2.40743345124953i</v>
      </c>
      <c r="BI288" s="223" t="str">
        <f t="shared" ca="1" si="374"/>
        <v>1.6179530097093+8.13399906213223i</v>
      </c>
      <c r="BJ288" s="223" t="str">
        <f t="shared" ca="1" si="375"/>
        <v>-8.2534187605993+0.812890796222265i</v>
      </c>
      <c r="BK288" s="223" t="str">
        <f t="shared" ca="1" si="376"/>
        <v>3.47471381817175E-12-8.29335352462412i</v>
      </c>
      <c r="BL288" s="223" t="str">
        <f t="shared" ca="1" si="377"/>
        <v>8.2534187605986+0.812890796229415i</v>
      </c>
      <c r="BM288" s="223" t="str">
        <f t="shared" ca="1" si="378"/>
        <v>-1.61795300971612+8.13399906213087i</v>
      </c>
      <c r="BN288" s="223" t="str">
        <f t="shared" ca="1" si="379"/>
        <v>-7.93624450619865-2.40743345125618i</v>
      </c>
      <c r="BO288" s="223" t="str">
        <f t="shared" ca="1" si="380"/>
        <v>3.17372899262386-7.66205957727909i</v>
      </c>
      <c r="BP288" s="223" t="str">
        <f t="shared" ca="1" si="381"/>
        <v>7.31408482612257+3.90945978885561i</v>
      </c>
      <c r="BQ288" s="223" t="str">
        <f t="shared" ca="1" si="382"/>
        <v>-4.60754035019256+6.89567143980503i</v>
      </c>
      <c r="BR288" s="223" t="str">
        <f t="shared" ca="1" si="383"/>
        <v>-6.41084896796457-5.26124777921959i</v>
      </c>
      <c r="BS288" s="223" t="str">
        <f t="shared" ca="1" si="384"/>
        <v>5.8642865160421-5.86428651603604i</v>
      </c>
      <c r="BT288" s="223" t="str">
        <f t="shared" ca="1" si="385"/>
        <v>5.26124777921332+6.41084896796971i</v>
      </c>
      <c r="BU288" s="223" t="str">
        <f t="shared" ca="1" si="386"/>
        <v>-6.89567143980482+4.60754035019288i</v>
      </c>
      <c r="BV288" s="223" t="str">
        <f t="shared" ca="1" si="387"/>
        <v>-3.90945978884825-7.31408482612651i</v>
      </c>
      <c r="BW288" s="223" t="str">
        <f t="shared" ca="1" si="388"/>
        <v>7.66205957728219-3.17372899261637i</v>
      </c>
      <c r="BX288" s="223" t="str">
        <f t="shared" ca="1" si="389"/>
        <v>2.40743345125654+7.93624450619853i</v>
      </c>
      <c r="BY288" s="223" t="str">
        <f t="shared" ca="1" si="390"/>
        <v>-8.13399906213085+1.61795300971626i</v>
      </c>
      <c r="BZ288" s="223" t="str">
        <f t="shared" ca="1" si="391"/>
        <v>-0.812890796229322-8.2534187605986i</v>
      </c>
      <c r="CA288" s="223" t="str">
        <f t="shared" ca="1" si="392"/>
        <v>8.29335352462412-3.38123190117412E-12i</v>
      </c>
      <c r="CB288" s="223" t="str">
        <f t="shared" ca="1" si="393"/>
        <v>-0.812890796222124+8.25341876059932i</v>
      </c>
      <c r="CC288" s="223" t="str">
        <f t="shared" ca="1" si="394"/>
        <v>-8.13399906213226-1.61795300970917i</v>
      </c>
      <c r="CD288" s="223" t="str">
        <f t="shared" ca="1" si="395"/>
        <v>2.40743345124962-7.93624450620064i</v>
      </c>
      <c r="CE288" s="223" t="str">
        <f t="shared" ca="1" si="396"/>
        <v>7.66205957728189+3.17372899261709i</v>
      </c>
      <c r="CF288" s="223" t="str">
        <f t="shared" ca="1" si="397"/>
        <v>-3.90945978884936+7.31408482612591i</v>
      </c>
      <c r="CG288" s="223" t="str">
        <f t="shared" ca="1" si="398"/>
        <v>-6.89567143980884-4.60754035018687i</v>
      </c>
      <c r="CH288" s="223" t="str">
        <f t="shared" ca="1" si="399"/>
        <v>5.26124777921393-6.41084896796921i</v>
      </c>
      <c r="CI288" s="223" t="str">
        <f t="shared" ca="1" si="400"/>
        <v>5.86428651604122+5.86428651603693i</v>
      </c>
      <c r="CJ288" s="223" t="str">
        <f t="shared" ca="1" si="401"/>
        <v>-6.41084896796536+5.26124777921862i</v>
      </c>
      <c r="CK288" s="223" t="str">
        <f t="shared" ca="1" si="402"/>
        <v>-4.60754035019192-6.89567143980546i</v>
      </c>
      <c r="CL288" s="223" t="str">
        <f t="shared" ca="1" si="403"/>
        <v>7.31408482612305-3.90945978885471i</v>
      </c>
      <c r="CM288" s="223" t="str">
        <f t="shared" ca="1" si="404"/>
        <v>3.17372899262271+7.66205957727956i</v>
      </c>
      <c r="CN288" s="223" t="str">
        <f t="shared" ca="1" si="405"/>
        <v>-7.93624450619887+2.40743345125543i</v>
      </c>
      <c r="CO288" s="223" t="str">
        <f t="shared" ca="1" si="406"/>
        <v>-1.61795300971512-8.13399906213107i</v>
      </c>
      <c r="CP288" s="223" t="str">
        <f t="shared" ca="1" si="407"/>
        <v>8.25341876059872-0.81289079622817i</v>
      </c>
      <c r="CQ288" s="223" t="str">
        <f t="shared" ca="1" si="408"/>
        <v>2.22299396178354E-12+8.29335352462412i</v>
      </c>
      <c r="CR288" s="223" t="str">
        <f t="shared" ca="1" si="409"/>
        <v>-8.2534187605992-0.812890796223276i</v>
      </c>
      <c r="CS288" s="223" t="str">
        <f t="shared" ca="1" si="410"/>
        <v>1.6179530097103-8.13399906213203i</v>
      </c>
      <c r="CT288" s="223" t="str">
        <f t="shared" ca="1" si="411"/>
        <v>7.9362445062003+2.40743345125073i</v>
      </c>
      <c r="CU288" s="223" t="str">
        <f t="shared" ca="1" si="412"/>
        <v>-3.17372899261816+7.66205957728144i</v>
      </c>
      <c r="CV288" s="223" t="str">
        <f t="shared" ca="1" si="413"/>
        <v>-7.31408482612537-3.90945978885038i</v>
      </c>
      <c r="CW288" s="223" t="str">
        <f t="shared" ca="1" si="414"/>
        <v>4.60754035018783-6.89567143980819i</v>
      </c>
      <c r="CX288" s="223" t="str">
        <f t="shared" ca="1" si="415"/>
        <v>6.41084896796848+5.26124777921482i</v>
      </c>
      <c r="CY288" s="223" t="str">
        <f t="shared" ca="1" si="416"/>
        <v>-5.86428651603774+5.8642865160404i</v>
      </c>
      <c r="CZ288" s="223" t="str">
        <f t="shared" ca="1" si="417"/>
        <v>-5.26124777921772-6.41084896796609i</v>
      </c>
      <c r="DA288" s="223" t="str">
        <f t="shared" ca="1" si="418"/>
        <v>6.8956714398061-4.60754035019095i</v>
      </c>
      <c r="DB288" s="223" t="str">
        <f t="shared" ca="1" si="419"/>
        <v>3.90945978885369+7.3140848261236i</v>
      </c>
      <c r="DC288" s="223" t="str">
        <f t="shared" ca="1" si="420"/>
        <v>-7.66205957728001+3.17372899262164i</v>
      </c>
      <c r="DD288" s="223" t="str">
        <f t="shared" ca="1" si="421"/>
        <v>-2.40743345125432-7.93624450619921i</v>
      </c>
      <c r="DE288" s="223" t="str">
        <f t="shared" ca="1" si="422"/>
        <v>8.1339990621313-1.61795300971399i</v>
      </c>
      <c r="DF288" s="223" t="str">
        <f t="shared" ca="1" si="423"/>
        <v>0.812890796227017+8.25341876059884i</v>
      </c>
      <c r="DG288" s="223" t="str">
        <f t="shared" ca="1" si="424"/>
        <v>-8.29335352462412+1.06475602239295E-12i</v>
      </c>
      <c r="DH288" s="223" t="str">
        <f t="shared" ca="1" si="425"/>
        <v>0.812890796224428-8.25341876059908i</v>
      </c>
      <c r="DI288" s="223" t="str">
        <f t="shared" ca="1" si="426"/>
        <v>8.1339990621318+1.61795300971144i</v>
      </c>
      <c r="DJ288" s="223" t="str">
        <f t="shared" ca="1" si="427"/>
        <v>-2.40743345125183+7.93624450619996i</v>
      </c>
      <c r="DK288" s="223" t="str">
        <f t="shared" ca="1" si="428"/>
        <v>-7.662059577281-3.17372899261923i</v>
      </c>
      <c r="DL288" s="223" t="str">
        <f t="shared" ca="1" si="429"/>
        <v>3.9094597888514-7.31408482612482i</v>
      </c>
      <c r="DM288" s="223" t="str">
        <f t="shared" ca="1" si="430"/>
        <v>6.89567143980755+4.60754035018879i</v>
      </c>
      <c r="DN288" s="223" t="str">
        <f t="shared" ca="1" si="431"/>
        <v>-5.26124777921572+6.41084896796774i</v>
      </c>
      <c r="DO288" s="223" t="str">
        <f t="shared" ca="1" si="432"/>
        <v>-5.86428651603958-5.86428651603856i</v>
      </c>
      <c r="DP288" s="223" t="str">
        <f t="shared" ca="1" si="433"/>
        <v>6.41084896796683-5.26124777921683i</v>
      </c>
      <c r="DQ288" s="223" t="str">
        <f t="shared" ca="1" si="434"/>
        <v>4.60754035018999+6.89567143980675i</v>
      </c>
      <c r="DR288" s="223" t="str">
        <f t="shared" ca="1" si="435"/>
        <v>-7.31408482612414+3.90945978885266i</v>
      </c>
      <c r="DS288" s="223" t="str">
        <f t="shared" ca="1" si="436"/>
        <v>-3.17372899262057-7.66205957728044i</v>
      </c>
      <c r="DT288" s="223" t="str">
        <f t="shared" ca="1" si="437"/>
        <v>7.93624450619968-2.40743345125276i</v>
      </c>
      <c r="DU288" s="223" t="str">
        <f t="shared" ca="1" si="438"/>
        <v>1.61795300971285+8.13399906213152i</v>
      </c>
      <c r="DV288" s="223" t="str">
        <f t="shared" ca="1" si="439"/>
        <v>-8.25341876059894+0.812890796225864i</v>
      </c>
      <c r="DW288" s="223" t="str">
        <f t="shared" ca="1" si="440"/>
        <v>9.34819169976326E-14-8.29335352462412i</v>
      </c>
      <c r="DX288" s="223" t="str">
        <f t="shared" ca="1" si="441"/>
        <v>8.25341876059893+0.812890796226051i</v>
      </c>
      <c r="DY288" s="223" t="str">
        <f t="shared" ca="1" si="442"/>
        <v>-1.61795300971211+8.13399906213167i</v>
      </c>
      <c r="DZ288" s="223" t="str">
        <f t="shared" ca="1" si="443"/>
        <v>-7.93624450619976-2.40743345125249i</v>
      </c>
      <c r="EA288" s="223" t="str">
        <f t="shared" ca="1" si="444"/>
        <v>3.1737289926203-7.66205957728055i</v>
      </c>
      <c r="EB288" s="223" t="str">
        <f t="shared" ca="1" si="445"/>
        <v>7.31408482612428+3.90945978885242i</v>
      </c>
      <c r="EC288" s="223" t="str">
        <f t="shared" ca="1" si="446"/>
        <v>-4.60754035018975+6.89567143980691i</v>
      </c>
      <c r="ED288" s="223" t="str">
        <f t="shared" ca="1" si="447"/>
        <v>-6.41084896796671-5.26124777921698i</v>
      </c>
      <c r="EE288" s="223" t="str">
        <f t="shared" ca="1" si="448"/>
        <v>5.86428651603971-5.86428651603843i</v>
      </c>
      <c r="EF288" s="223" t="str">
        <f t="shared" ca="1" si="449"/>
        <v>5.2612477792163+6.41084896796726i</v>
      </c>
      <c r="EG288" s="223" t="str">
        <f t="shared" ca="1" si="450"/>
        <v>-6.89567143980739+4.60754035018903i</v>
      </c>
      <c r="EH288" s="223" t="str">
        <f t="shared" ca="1" si="451"/>
        <v>-3.90945978885164-7.31408482612469i</v>
      </c>
      <c r="EI288" s="223" t="str">
        <f t="shared" ca="1" si="452"/>
        <v>7.66205957728089-3.1737289926195i</v>
      </c>
      <c r="EJ288" s="223" t="str">
        <f t="shared" ca="1" si="453"/>
        <v>2.40743345125166+7.93624450620001i</v>
      </c>
      <c r="EK288" s="223" t="str">
        <f t="shared" ca="1" si="454"/>
        <v>-8.13399906213184+1.61795300971125i</v>
      </c>
      <c r="EL288" s="223" t="str">
        <f t="shared" ca="1" si="455"/>
        <v>-0.812890796225181-8.25341876059901i</v>
      </c>
      <c r="EM288" s="223" t="str">
        <f t="shared" ca="1" si="456"/>
        <v>8.29335352462412+7.80297288227249E-13i</v>
      </c>
      <c r="EN288" s="223"/>
      <c r="EO288" s="223"/>
      <c r="EP288" s="223"/>
    </row>
    <row r="289" spans="1:146">
      <c r="A289" s="249">
        <f t="shared" si="323"/>
        <v>3.6914062500000028E-3</v>
      </c>
      <c r="B289" s="248">
        <v>189</v>
      </c>
      <c r="C289" s="247">
        <f t="shared" si="324"/>
        <v>37800</v>
      </c>
      <c r="N289" s="246">
        <f t="shared" ca="1" si="327"/>
        <v>24.22343635403648</v>
      </c>
      <c r="O289" s="223">
        <f t="shared" ca="1" si="328"/>
        <v>8.2234363540364779</v>
      </c>
      <c r="P289" s="223" t="str">
        <f t="shared" ca="1" si="329"/>
        <v>-0.604953506674326+8.20115459698518i</v>
      </c>
      <c r="Q289" s="223" t="str">
        <f t="shared" ca="1" si="330"/>
        <v>-8.13443007260331-1.20662871788123i</v>
      </c>
      <c r="R289" s="223" t="str">
        <f t="shared" ca="1" si="331"/>
        <v>1.80176510352079-8.02362436686959i</v>
      </c>
      <c r="S289" s="223" t="str">
        <f t="shared" ca="1" si="332"/>
        <v>7.86933794550408+2.38713756795423i</v>
      </c>
      <c r="T289" s="223" t="str">
        <f t="shared" ca="1" si="333"/>
        <v>-2.95957392707907+7.67240689999185i</v>
      </c>
      <c r="U289" s="223" t="str">
        <f t="shared" ca="1" si="334"/>
        <v>-7.43389841673116-3.51597209866785i</v>
      </c>
      <c r="V289" s="223" t="str">
        <f t="shared" ca="1" si="335"/>
        <v>4.05331691282165-7.15510499385737i</v>
      </c>
      <c r="W289" s="223" t="str">
        <f t="shared" ca="1" si="336"/>
        <v>6.83753743708521+4.56869645143415i</v>
      </c>
      <c r="X289" s="223" t="str">
        <f t="shared" ca="1" si="337"/>
        <v>-5.05931782813247+6.48291667251938i</v>
      </c>
      <c r="Y289" s="223" t="str">
        <f t="shared" ca="1" si="338"/>
        <v>-6.09316442080827-5.52252232316765i</v>
      </c>
      <c r="Z289" s="223" t="str">
        <f t="shared" ca="1" si="339"/>
        <v>5.9557997912478-5.67039278317308i</v>
      </c>
      <c r="AA289" s="223" t="str">
        <f t="shared" ca="1" si="340"/>
        <v>5.21689279574758+6.35680226423362i</v>
      </c>
      <c r="AB289" s="223" t="str">
        <f t="shared" ca="1" si="341"/>
        <v>-6.72335667497898+4.73512201425732i</v>
      </c>
      <c r="AC289" s="223" t="str">
        <f t="shared" ca="1" si="342"/>
        <v>-4.2276911963084-7.05347663337345i</v>
      </c>
      <c r="AD289" s="223" t="str">
        <f t="shared" ca="1" si="343"/>
        <v>7.34537319075999-3.69735015346845i</v>
      </c>
      <c r="AE289" s="223" t="str">
        <f t="shared" ca="1" si="344"/>
        <v>3.14697284979876+7.59746453440344i</v>
      </c>
      <c r="AF289" s="223" t="str">
        <f t="shared" ca="1" si="345"/>
        <v>-7.80838455947103+2.57954182759328i</v>
      </c>
      <c r="AG289" s="223" t="str">
        <f t="shared" ca="1" si="346"/>
        <v>-1.99813204472668-7.97699027207161i</v>
      </c>
      <c r="AH289" s="223" t="str">
        <f t="shared" ca="1" si="347"/>
        <v>8.10236798324057-1.40589421118621i</v>
      </c>
      <c r="AI289" s="223" t="str">
        <f t="shared" ca="1" si="348"/>
        <v>0.806037715104961+8.18383826029798i</v>
      </c>
      <c r="AJ289" s="223" t="str">
        <f t="shared" ca="1" si="349"/>
        <v>-8.22095960875368+0.201813230808345i</v>
      </c>
      <c r="AK289" s="223" t="str">
        <f t="shared" ca="1" si="350"/>
        <v>0.403504896871647-8.21353086480408i</v>
      </c>
      <c r="AL289" s="223" t="str">
        <f t="shared" ca="1" si="351"/>
        <v>8.16159228545611+1.0066363965564i</v>
      </c>
      <c r="AM289" s="223" t="str">
        <f t="shared" ca="1" si="352"/>
        <v>-1.60431284639056+8.0654253303713i</v>
      </c>
      <c r="AN289" s="223" t="str">
        <f t="shared" ca="1" si="353"/>
        <v>-7.92555113661144-2.19329538590812i</v>
      </c>
      <c r="AO289" s="223" t="str">
        <f t="shared" ca="1" si="354"/>
        <v>2.77039226768894-7.7427276945543i</v>
      </c>
      <c r="AP289" s="223" t="str">
        <f t="shared" ca="1" si="355"/>
        <v>7.51794574026777+3.33247615374491i</v>
      </c>
      <c r="AQ289" s="223" t="str">
        <f t="shared" ca="1" si="356"/>
        <v>-3.87650106278919+7.25242338664002i</v>
      </c>
      <c r="AR289" s="223" t="str">
        <f t="shared" ca="1" si="357"/>
        <v>-3.87650106278919+7.25242338664002i</v>
      </c>
      <c r="AS289" s="223" t="str">
        <f t="shared" ca="1" si="358"/>
        <v>4.89869531663981-6.60512601421199i</v>
      </c>
      <c r="AT289" s="223" t="str">
        <f t="shared" ca="1" si="359"/>
        <v>6.22685875596181+5.37132530221272i</v>
      </c>
      <c r="AU289" s="223" t="str">
        <f t="shared" ca="1" si="360"/>
        <v>-5.81484761059367+5.81484761059667i</v>
      </c>
      <c r="AV289" s="223" t="str">
        <f t="shared" ca="1" si="361"/>
        <v>-5.37132530221593-6.22685875595904i</v>
      </c>
      <c r="AW289" s="223" t="str">
        <f t="shared" ca="1" si="362"/>
        <v>6.60512601421434-4.89869531663664i</v>
      </c>
      <c r="AX289" s="223" t="str">
        <f t="shared" ca="1" si="363"/>
        <v>4.39951887670077+6.94759952231289i</v>
      </c>
      <c r="AY289" s="223" t="str">
        <f t="shared" ca="1" si="364"/>
        <v>-7.25242338664176+3.87650106278592i</v>
      </c>
      <c r="AZ289" s="223" t="str">
        <f t="shared" ca="1" si="365"/>
        <v>-3.332476153749-7.51794574026596i</v>
      </c>
      <c r="BA289" s="223" t="str">
        <f t="shared" ca="1" si="366"/>
        <v>7.74272769455279-2.77039226769315i</v>
      </c>
      <c r="BB289" s="223" t="str">
        <f t="shared" ca="1" si="367"/>
        <v>2.19329538590455+7.92555113661243i</v>
      </c>
      <c r="BC289" s="223" t="str">
        <f t="shared" ca="1" si="368"/>
        <v>-8.06542533037205+1.60431284638682i</v>
      </c>
      <c r="BD289" s="223" t="str">
        <f t="shared" ca="1" si="369"/>
        <v>-1.0066363965526-8.16159228545658i</v>
      </c>
      <c r="BE289" s="223" t="str">
        <f t="shared" ca="1" si="370"/>
        <v>8.21353086480387-0.403504896876002i</v>
      </c>
      <c r="BF289" s="223" t="str">
        <f t="shared" ca="1" si="371"/>
        <v>-0.201813230805622+8.22095960875374i</v>
      </c>
      <c r="BG289" s="223" t="str">
        <f t="shared" ca="1" si="372"/>
        <v>-8.18383826029809-0.806037715103878i</v>
      </c>
      <c r="BH289" s="223" t="str">
        <f t="shared" ca="1" si="373"/>
        <v>1.40589421118674-8.10236798324048i</v>
      </c>
      <c r="BI289" s="223" t="str">
        <f t="shared" ca="1" si="374"/>
        <v>7.97699027207108+1.9981320447288i</v>
      </c>
      <c r="BJ289" s="223" t="str">
        <f t="shared" ca="1" si="375"/>
        <v>-2.57954182759701+7.80838455946979i</v>
      </c>
      <c r="BK289" s="223" t="str">
        <f t="shared" ca="1" si="376"/>
        <v>-7.59746453440485-3.14697284979538i</v>
      </c>
      <c r="BL289" s="223" t="str">
        <f t="shared" ca="1" si="377"/>
        <v>3.69735015346665-7.3453731907609i</v>
      </c>
      <c r="BM289" s="223" t="str">
        <f t="shared" ca="1" si="378"/>
        <v>7.05347663337364+4.22769119630807i</v>
      </c>
      <c r="BN289" s="223" t="str">
        <f t="shared" ca="1" si="379"/>
        <v>-4.73512201425835+6.72335667497827i</v>
      </c>
      <c r="BO289" s="223" t="str">
        <f t="shared" ca="1" si="380"/>
        <v>-6.35680226423176-5.21689279574986i</v>
      </c>
      <c r="BP289" s="223" t="str">
        <f t="shared" ca="1" si="381"/>
        <v>5.67039278317581-5.95579979124521i</v>
      </c>
      <c r="BQ289" s="223" t="str">
        <f t="shared" ca="1" si="382"/>
        <v>5.52252232316972+6.09316442080639i</v>
      </c>
      <c r="BR289" s="223" t="str">
        <f t="shared" ca="1" si="383"/>
        <v>-6.48291667251867+5.05931782813338i</v>
      </c>
      <c r="BS289" s="223" t="str">
        <f t="shared" ca="1" si="384"/>
        <v>-4.5686964514337-6.83753743708551i</v>
      </c>
      <c r="BT289" s="223" t="str">
        <f t="shared" ca="1" si="385"/>
        <v>7.15510499385845-4.05331691281975i</v>
      </c>
      <c r="BU289" s="223" t="str">
        <f t="shared" ca="1" si="386"/>
        <v>3.51597209866513+7.43389841673244i</v>
      </c>
      <c r="BV289" s="223" t="str">
        <f t="shared" ca="1" si="387"/>
        <v>-7.6724068999905+2.95957392708257i</v>
      </c>
      <c r="BW289" s="223" t="str">
        <f t="shared" ca="1" si="388"/>
        <v>-2.38713756795622-7.86933794550347i</v>
      </c>
      <c r="BX289" s="223" t="str">
        <f t="shared" ca="1" si="389"/>
        <v>8.0236243668695-1.80176510352121i</v>
      </c>
      <c r="BY289" s="223" t="str">
        <f t="shared" ca="1" si="390"/>
        <v>1.20662871788051+8.13443007260341i</v>
      </c>
      <c r="BZ289" s="223" t="str">
        <f t="shared" ca="1" si="391"/>
        <v>-8.20115459698535+0.604953506672118i</v>
      </c>
      <c r="CA289" s="223" t="str">
        <f t="shared" ca="1" si="392"/>
        <v>3.70332417222686E-12-8.22343635403648i</v>
      </c>
      <c r="CB289" s="223" t="str">
        <f t="shared" ca="1" si="393"/>
        <v>8.20115459698539+0.60495350667158i</v>
      </c>
      <c r="CC289" s="223" t="str">
        <f t="shared" ca="1" si="394"/>
        <v>-1.20662871787998+8.13443007260349i</v>
      </c>
      <c r="CD289" s="223" t="str">
        <f t="shared" ca="1" si="395"/>
        <v>-8.02362436686962-1.80176510352068i</v>
      </c>
      <c r="CE289" s="223" t="str">
        <f t="shared" ca="1" si="396"/>
        <v>2.3871375679557-7.86933794550363i</v>
      </c>
      <c r="CF289" s="223" t="str">
        <f t="shared" ca="1" si="397"/>
        <v>7.67240689999087+2.95957392708162i</v>
      </c>
      <c r="CG289" s="223" t="str">
        <f t="shared" ca="1" si="398"/>
        <v>-3.51597209866464+7.43389841673267i</v>
      </c>
      <c r="CH289" s="223" t="str">
        <f t="shared" ca="1" si="399"/>
        <v>-7.15510499385871-4.05331691281928i</v>
      </c>
      <c r="CI289" s="223" t="str">
        <f t="shared" ca="1" si="400"/>
        <v>4.56869645143325-6.83753743708581i</v>
      </c>
      <c r="CJ289" s="223" t="str">
        <f t="shared" ca="1" si="401"/>
        <v>6.482916672519+5.05931782813295i</v>
      </c>
      <c r="CK289" s="223" t="str">
        <f t="shared" ca="1" si="402"/>
        <v>-5.52252232316931+6.09316442080675i</v>
      </c>
      <c r="CL289" s="223" t="str">
        <f t="shared" ca="1" si="403"/>
        <v>-5.67039278317027-5.95579979125048i</v>
      </c>
      <c r="CM289" s="223" t="str">
        <f t="shared" ca="1" si="404"/>
        <v>6.35680226423126-5.21689279575045i</v>
      </c>
      <c r="CN289" s="223" t="str">
        <f t="shared" ca="1" si="405"/>
        <v>4.73512201425898+6.72335667497781i</v>
      </c>
      <c r="CO289" s="223" t="str">
        <f t="shared" ca="1" si="406"/>
        <v>-7.05347663337325+4.22769119630873i</v>
      </c>
      <c r="CP289" s="223" t="str">
        <f t="shared" ca="1" si="407"/>
        <v>-3.69735015346734-7.34537319076055i</v>
      </c>
      <c r="CQ289" s="223" t="str">
        <f t="shared" ca="1" si="408"/>
        <v>7.59746453440455-3.1469728497961i</v>
      </c>
      <c r="CR289" s="223" t="str">
        <f t="shared" ca="1" si="409"/>
        <v>2.57954182758976+7.80838455947219i</v>
      </c>
      <c r="CS289" s="223" t="str">
        <f t="shared" ca="1" si="410"/>
        <v>-7.97699027207089+1.99813204472955i</v>
      </c>
      <c r="CT289" s="223" t="str">
        <f t="shared" ca="1" si="411"/>
        <v>-1.40589421118751-8.10236798324035i</v>
      </c>
      <c r="CU289" s="223" t="str">
        <f t="shared" ca="1" si="412"/>
        <v>8.18383826029802-0.806037715104647i</v>
      </c>
      <c r="CV289" s="223" t="str">
        <f t="shared" ca="1" si="413"/>
        <v>0.201813230806395+8.22095960875373i</v>
      </c>
      <c r="CW289" s="223" t="str">
        <f t="shared" ca="1" si="414"/>
        <v>-8.21353086480391-0.403504896875229i</v>
      </c>
      <c r="CX289" s="223" t="str">
        <f t="shared" ca="1" si="415"/>
        <v>1.00663639655207-8.16159228545665i</v>
      </c>
      <c r="CY289" s="223" t="str">
        <f t="shared" ca="1" si="416"/>
        <v>8.06542533037215+1.60431284638628i</v>
      </c>
      <c r="CZ289" s="223" t="str">
        <f t="shared" ca="1" si="417"/>
        <v>-2.19329538590403+7.92555113661257i</v>
      </c>
      <c r="DA289" s="223" t="str">
        <f t="shared" ca="1" si="418"/>
        <v>-7.74272769455298-2.77039226769264i</v>
      </c>
      <c r="DB289" s="223" t="str">
        <f t="shared" ca="1" si="419"/>
        <v>3.33247615374851-7.51794574026617i</v>
      </c>
      <c r="DC289" s="223" t="str">
        <f t="shared" ca="1" si="420"/>
        <v>7.25242338663816+3.87650106279266i</v>
      </c>
      <c r="DD289" s="223" t="str">
        <f t="shared" ca="1" si="421"/>
        <v>-4.39951887670013+6.9475995223133i</v>
      </c>
      <c r="DE289" s="223" t="str">
        <f t="shared" ca="1" si="422"/>
        <v>-6.60512601421466-4.89869531663621i</v>
      </c>
      <c r="DF289" s="223" t="str">
        <f t="shared" ca="1" si="423"/>
        <v>5.37132530221552-6.22685875595939i</v>
      </c>
      <c r="DG289" s="223" t="str">
        <f t="shared" ca="1" si="424"/>
        <v>5.81484761059406+5.81484761059629i</v>
      </c>
      <c r="DH289" s="223" t="str">
        <f t="shared" ca="1" si="425"/>
        <v>-6.22685875596145+5.37132530221313i</v>
      </c>
      <c r="DI289" s="223" t="str">
        <f t="shared" ca="1" si="426"/>
        <v>-4.89869531664043-6.60512601421153i</v>
      </c>
      <c r="DJ289" s="223" t="str">
        <f t="shared" ca="1" si="427"/>
        <v>6.9475995223105-4.39951887670456i</v>
      </c>
      <c r="DK289" s="223" t="str">
        <f t="shared" ca="1" si="428"/>
        <v>3.87650106278988+7.25242338663965i</v>
      </c>
      <c r="DL289" s="223" t="str">
        <f t="shared" ca="1" si="429"/>
        <v>-7.51794574026745+3.33247615374562i</v>
      </c>
      <c r="DM289" s="223" t="str">
        <f t="shared" ca="1" si="430"/>
        <v>-2.77039226768966-7.74272769455404i</v>
      </c>
      <c r="DN289" s="223" t="str">
        <f t="shared" ca="1" si="431"/>
        <v>7.92555113661342-2.19329538590098i</v>
      </c>
      <c r="DO289" s="223" t="str">
        <f t="shared" ca="1" si="432"/>
        <v>1.60431284639098+8.06542533037122i</v>
      </c>
      <c r="DP289" s="223" t="str">
        <f t="shared" ca="1" si="433"/>
        <v>-8.16159228545606+1.00663639655682i</v>
      </c>
      <c r="DQ289" s="223" t="str">
        <f t="shared" ca="1" si="434"/>
        <v>-0.40350489687207-8.21353086480407i</v>
      </c>
      <c r="DR289" s="223" t="str">
        <f t="shared" ca="1" si="435"/>
        <v>8.22095960875365+0.201813230809558i</v>
      </c>
      <c r="DS289" s="223" t="str">
        <f t="shared" ca="1" si="436"/>
        <v>-0.806037715107795+8.1838382602977i</v>
      </c>
      <c r="DT289" s="223" t="str">
        <f t="shared" ca="1" si="437"/>
        <v>-8.10236798323981-1.40589421119062i</v>
      </c>
      <c r="DU289" s="223" t="str">
        <f t="shared" ca="1" si="438"/>
        <v>1.99813204472446-7.97699027207217i</v>
      </c>
      <c r="DV289" s="223" t="str">
        <f t="shared" ca="1" si="439"/>
        <v>7.80838455947119+2.57954182759276i</v>
      </c>
      <c r="DW289" s="223" t="str">
        <f t="shared" ca="1" si="440"/>
        <v>-3.14697284979902+7.59746453440335i</v>
      </c>
      <c r="DX289" s="223" t="str">
        <f t="shared" ca="1" si="441"/>
        <v>-7.34537319075913-3.69735015347016i</v>
      </c>
      <c r="DY289" s="223" t="str">
        <f t="shared" ca="1" si="442"/>
        <v>4.22769119631144-7.05347663337162i</v>
      </c>
      <c r="DZ289" s="223" t="str">
        <f t="shared" ca="1" si="443"/>
        <v>6.72335667498084+4.73512201425469i</v>
      </c>
      <c r="EA289" s="223" t="str">
        <f t="shared" ca="1" si="444"/>
        <v>-5.2168927957464+6.3568022642346i</v>
      </c>
      <c r="EB289" s="223" t="str">
        <f t="shared" ca="1" si="445"/>
        <v>-5.9557997912483-5.67039278317256i</v>
      </c>
      <c r="EC289" s="223" t="str">
        <f t="shared" ca="1" si="446"/>
        <v>6.09316442080888-5.52252232316697i</v>
      </c>
      <c r="ED289" s="223" t="str">
        <f t="shared" ca="1" si="447"/>
        <v>5.05931782813046+6.48291667252095i</v>
      </c>
      <c r="EE289" s="223" t="str">
        <f t="shared" ca="1" si="448"/>
        <v>-6.83753743708757+4.56869645143061i</v>
      </c>
      <c r="EF289" s="223" t="str">
        <f t="shared" ca="1" si="449"/>
        <v>-4.05331691282385-7.15510499385612i</v>
      </c>
      <c r="EG289" s="223" t="str">
        <f t="shared" ca="1" si="450"/>
        <v>7.43389841673043-3.51597209866938i</v>
      </c>
      <c r="EH289" s="223" t="str">
        <f t="shared" ca="1" si="451"/>
        <v>2.95957392707912+7.67240689999183i</v>
      </c>
      <c r="EI289" s="223" t="str">
        <f t="shared" ca="1" si="452"/>
        <v>-7.86933794550455+2.38713756795267i</v>
      </c>
      <c r="EJ289" s="223" t="str">
        <f t="shared" ca="1" si="453"/>
        <v>-1.8017651035176-8.02362436687031i</v>
      </c>
      <c r="EK289" s="223" t="str">
        <f t="shared" ca="1" si="454"/>
        <v>8.13443007260272-1.20662871788518i</v>
      </c>
      <c r="EL289" s="223" t="str">
        <f t="shared" ca="1" si="455"/>
        <v>0.604953506676816+8.201154596985i</v>
      </c>
      <c r="EM289" s="223" t="str">
        <f t="shared" ca="1" si="456"/>
        <v>-8.22343635403648+1.00741992420472E-12i</v>
      </c>
      <c r="EN289" s="223"/>
      <c r="EO289" s="223"/>
      <c r="EP289" s="223"/>
    </row>
    <row r="290" spans="1:146">
      <c r="A290" s="249">
        <f t="shared" si="323"/>
        <v>3.7109375000000029E-3</v>
      </c>
      <c r="B290" s="248">
        <v>190</v>
      </c>
      <c r="C290" s="247">
        <f t="shared" si="324"/>
        <v>38000</v>
      </c>
      <c r="N290" s="246">
        <f t="shared" ca="1" si="327"/>
        <v>24.08525836682405</v>
      </c>
      <c r="O290" s="223">
        <f t="shared" ca="1" si="328"/>
        <v>8.0852583668240499</v>
      </c>
      <c r="P290" s="223" t="str">
        <f t="shared" ca="1" si="329"/>
        <v>-0.396724824396347+8.07551931902871i</v>
      </c>
      <c r="Q290" s="223" t="str">
        <f t="shared" ca="1" si="330"/>
        <v>-8.04632563786189-0.792493903941733i</v>
      </c>
      <c r="R290" s="223" t="str">
        <f t="shared" ca="1" si="331"/>
        <v>1.18635379625866-7.9977476534585i</v>
      </c>
      <c r="S290" s="223" t="str">
        <f t="shared" ca="1" si="332"/>
        <v>7.92990239443809+1.57735565836727i</v>
      </c>
      <c r="T290" s="223" t="str">
        <f t="shared" ca="1" si="333"/>
        <v>-1.96455753253564+7.84295330597192i</v>
      </c>
      <c r="U290" s="223" t="str">
        <f t="shared" ca="1" si="334"/>
        <v>-7.73710985603027-2.34702661553243i</v>
      </c>
      <c r="V290" s="223" t="str">
        <f t="shared" ca="1" si="335"/>
        <v>2.7238415058379-7.61262703075443i</v>
      </c>
      <c r="W290" s="223" t="str">
        <f t="shared" ca="1" si="336"/>
        <v>7.46980472017439+3.09409442337473i</v>
      </c>
      <c r="X290" s="223" t="str">
        <f t="shared" ca="1" si="337"/>
        <v>-3.45689339643574+7.30898699574553i</v>
      </c>
      <c r="Y290" s="223" t="str">
        <f t="shared" ca="1" si="338"/>
        <v>-7.13056128145261-3.81136441051591i</v>
      </c>
      <c r="Z290" s="223" t="str">
        <f t="shared" ca="1" si="339"/>
        <v>4.15665351389574-6.93495742046888i</v>
      </c>
      <c r="AA290" s="223" t="str">
        <f t="shared" ca="1" si="340"/>
        <v>6.72264663962913+4.49192887488008i</v>
      </c>
      <c r="AB290" s="223" t="str">
        <f t="shared" ca="1" si="341"/>
        <v>-4.81638278575899+6.49414041419977i</v>
      </c>
      <c r="AC290" s="223" t="str">
        <f t="shared" ca="1" si="342"/>
        <v>-6.24998923569359-5.12923360864102i</v>
      </c>
      <c r="AD290" s="223" t="str">
        <f t="shared" ca="1" si="343"/>
        <v>5.42972765849269-5.99078128568368i</v>
      </c>
      <c r="AE290" s="223" t="str">
        <f t="shared" ca="1" si="344"/>
        <v>5.71714101882663+5.71714101882648i</v>
      </c>
      <c r="AF290" s="223" t="str">
        <f t="shared" ca="1" si="345"/>
        <v>-5.99078128568407+5.42972765849226i</v>
      </c>
      <c r="AG290" s="223" t="str">
        <f t="shared" ca="1" si="346"/>
        <v>-5.12923360864119-6.24998923569345i</v>
      </c>
      <c r="AH290" s="223" t="str">
        <f t="shared" ca="1" si="347"/>
        <v>6.49414041420015-4.81638278575848i</v>
      </c>
      <c r="AI290" s="223" t="str">
        <f t="shared" ca="1" si="348"/>
        <v>4.49192887488022+6.72264663962904i</v>
      </c>
      <c r="AJ290" s="223" t="str">
        <f t="shared" ca="1" si="349"/>
        <v>-6.93495742046921+4.1566535138952i</v>
      </c>
      <c r="AK290" s="223" t="str">
        <f t="shared" ca="1" si="350"/>
        <v>-3.81136441051818-7.13056128145139i</v>
      </c>
      <c r="AL290" s="223" t="str">
        <f t="shared" ca="1" si="351"/>
        <v>7.3089869957458-3.45689339643517i</v>
      </c>
      <c r="AM290" s="223" t="str">
        <f t="shared" ca="1" si="352"/>
        <v>3.09409442337192+7.46980472017556i</v>
      </c>
      <c r="AN290" s="223" t="str">
        <f t="shared" ca="1" si="353"/>
        <v>-7.61262703075383+2.72384150583957i</v>
      </c>
      <c r="AO290" s="223" t="str">
        <f t="shared" ca="1" si="354"/>
        <v>-2.34702661553179-7.73710985603046i</v>
      </c>
      <c r="AP290" s="223" t="str">
        <f t="shared" ca="1" si="355"/>
        <v>7.84295330597285-1.96455753253187i</v>
      </c>
      <c r="AQ290" s="223" t="str">
        <f t="shared" ca="1" si="356"/>
        <v>1.5773556583691+7.92990239443773i</v>
      </c>
      <c r="AR290" s="223" t="str">
        <f t="shared" ca="1" si="357"/>
        <v>1.5773556583691+7.92990239443773i</v>
      </c>
      <c r="AS290" s="223" t="str">
        <f t="shared" ca="1" si="358"/>
        <v>-0.792493903937969-8.04632563786226i</v>
      </c>
      <c r="AT290" s="223" t="str">
        <f t="shared" ca="1" si="359"/>
        <v>8.07551931902865-0.39672482439767i</v>
      </c>
      <c r="AU290" s="223" t="str">
        <f t="shared" ca="1" si="360"/>
        <v>-1.38274607036436E-12+8.08525836682405i</v>
      </c>
      <c r="AV290" s="223" t="str">
        <f t="shared" ca="1" si="361"/>
        <v>-8.0755193190289-0.396724824392628i</v>
      </c>
      <c r="AW290" s="223" t="str">
        <f t="shared" ca="1" si="362"/>
        <v>0.792493903940722-8.04632563786198i</v>
      </c>
      <c r="AX290" s="223" t="str">
        <f t="shared" ca="1" si="363"/>
        <v>7.99774765345828+1.18635379626015i</v>
      </c>
      <c r="AY290" s="223" t="str">
        <f t="shared" ca="1" si="364"/>
        <v>-1.57735565836393+7.92990239443876i</v>
      </c>
      <c r="AZ290" s="223" t="str">
        <f t="shared" ca="1" si="365"/>
        <v>-7.84295330597213-1.96455753253478i</v>
      </c>
      <c r="BA290" s="223" t="str">
        <f t="shared" ca="1" si="366"/>
        <v>2.34702661553455-7.73710985602962i</v>
      </c>
      <c r="BB290" s="223" t="str">
        <f t="shared" ca="1" si="367"/>
        <v>7.61262703075554+2.72384150583482i</v>
      </c>
      <c r="BC290" s="223" t="str">
        <f t="shared" ca="1" si="368"/>
        <v>-3.09409442337458+7.46980472017446i</v>
      </c>
      <c r="BD290" s="223" t="str">
        <f t="shared" ca="1" si="369"/>
        <v>-7.30898699574452-3.45689339643788i</v>
      </c>
      <c r="BE290" s="223" t="str">
        <f t="shared" ca="1" si="370"/>
        <v>3.81136441051363-7.13056128145383i</v>
      </c>
      <c r="BF290" s="223" t="str">
        <f t="shared" ca="1" si="371"/>
        <v>6.93495742046903+4.1566535138955i</v>
      </c>
      <c r="BG290" s="223" t="str">
        <f t="shared" ca="1" si="372"/>
        <v>-4.49192887488261+6.72264663962744i</v>
      </c>
      <c r="BH290" s="223" t="str">
        <f t="shared" ca="1" si="373"/>
        <v>-6.49414041420138-4.81638278575683i</v>
      </c>
      <c r="BI290" s="223" t="str">
        <f t="shared" ca="1" si="374"/>
        <v>5.12923360864155-6.24998923569315i</v>
      </c>
      <c r="BJ290" s="223" t="str">
        <f t="shared" ca="1" si="375"/>
        <v>5.99078128568168+5.4297276584949i</v>
      </c>
      <c r="BK290" s="223" t="str">
        <f t="shared" ca="1" si="376"/>
        <v>-5.71714101882526+5.71714101882785i</v>
      </c>
      <c r="BL290" s="223" t="str">
        <f t="shared" ca="1" si="377"/>
        <v>-5.42972765849183-5.99078128568446i</v>
      </c>
      <c r="BM290" s="223" t="str">
        <f t="shared" ca="1" si="378"/>
        <v>6.24998923569593-5.12923360863816i</v>
      </c>
      <c r="BN290" s="223" t="str">
        <f t="shared" ca="1" si="379"/>
        <v>4.81638278575996+6.49414041419906i</v>
      </c>
      <c r="BO290" s="223" t="str">
        <f t="shared" ca="1" si="380"/>
        <v>-6.72264663962987+4.49192887487898i</v>
      </c>
      <c r="BP290" s="223" t="str">
        <f t="shared" ca="1" si="381"/>
        <v>-4.15665351389885-6.93495742046702i</v>
      </c>
      <c r="BQ290" s="223" t="str">
        <f t="shared" ca="1" si="382"/>
        <v>7.1305612814521-3.81136441051686i</v>
      </c>
      <c r="BR290" s="223" t="str">
        <f t="shared" ca="1" si="383"/>
        <v>3.4568933964337+7.30898699574649i</v>
      </c>
      <c r="BS290" s="223" t="str">
        <f t="shared" ca="1" si="384"/>
        <v>-7.46980472017297+3.09409442337818i</v>
      </c>
      <c r="BT290" s="223" t="str">
        <f t="shared" ca="1" si="385"/>
        <v>-2.72384150583805-7.61262703075437i</v>
      </c>
      <c r="BU290" s="223" t="str">
        <f t="shared" ca="1" si="386"/>
        <v>7.7371098560309-2.34702661553036i</v>
      </c>
      <c r="BV290" s="223" t="str">
        <f t="shared" ca="1" si="387"/>
        <v>1.96455753253812+7.84295330597129i</v>
      </c>
      <c r="BW290" s="223" t="str">
        <f t="shared" ca="1" si="388"/>
        <v>-7.92990239443805+1.57735565836752i</v>
      </c>
      <c r="BX290" s="223" t="str">
        <f t="shared" ca="1" si="389"/>
        <v>-1.18635379625583-7.99774765345892i</v>
      </c>
      <c r="BY290" s="223" t="str">
        <f t="shared" ca="1" si="390"/>
        <v>8.04632563786163-0.792493903944369i</v>
      </c>
      <c r="BZ290" s="223" t="str">
        <f t="shared" ca="1" si="391"/>
        <v>0.396724824396289+8.07551931902872i</v>
      </c>
      <c r="CA290" s="223" t="str">
        <f t="shared" ca="1" si="392"/>
        <v>-8.08525836682405-2.76549214072872E-12i</v>
      </c>
      <c r="CB290" s="223" t="str">
        <f t="shared" ca="1" si="393"/>
        <v>0.396724824394009-8.07551931902883i</v>
      </c>
      <c r="CC290" s="223" t="str">
        <f t="shared" ca="1" si="394"/>
        <v>8.04632563786185+0.792493903942098i</v>
      </c>
      <c r="CD290" s="223" t="str">
        <f t="shared" ca="1" si="395"/>
        <v>-1.18635379626129+7.99774765345811i</v>
      </c>
      <c r="CE290" s="223" t="str">
        <f t="shared" ca="1" si="396"/>
        <v>-7.92990239443849-1.57735565836528i</v>
      </c>
      <c r="CF290" s="223" t="str">
        <f t="shared" ca="1" si="397"/>
        <v>1.9645575325359-7.84295330597185i</v>
      </c>
      <c r="CG290" s="223" t="str">
        <f t="shared" ca="1" si="398"/>
        <v>7.73710985602915+2.3470266155361i</v>
      </c>
      <c r="CH290" s="223" t="str">
        <f t="shared" ca="1" si="399"/>
        <v>-2.72384150583591+7.61262703075515i</v>
      </c>
      <c r="CI290" s="223" t="str">
        <f t="shared" ca="1" si="400"/>
        <v>-7.46980472017384-3.09409442337607i</v>
      </c>
      <c r="CJ290" s="223" t="str">
        <f t="shared" ca="1" si="401"/>
        <v>3.45689339643912-7.30898699574393i</v>
      </c>
      <c r="CK290" s="223" t="str">
        <f t="shared" ca="1" si="402"/>
        <v>7.13056128145307+3.81136441051505i</v>
      </c>
      <c r="CL290" s="223" t="str">
        <f t="shared" ca="1" si="403"/>
        <v>-4.15665351389688+6.9349574204682i</v>
      </c>
      <c r="CM290" s="223" t="str">
        <f t="shared" ca="1" si="404"/>
        <v>-6.72264663963101-4.49192887487727i</v>
      </c>
      <c r="CN290" s="223" t="str">
        <f t="shared" ca="1" si="405"/>
        <v>4.81638278575812-6.49414041420041i</v>
      </c>
      <c r="CO290" s="223" t="str">
        <f t="shared" ca="1" si="406"/>
        <v>6.24998923569228+5.12923360864262i</v>
      </c>
      <c r="CP290" s="223" t="str">
        <f t="shared" ca="1" si="407"/>
        <v>-5.42972765849014+5.990781285686i</v>
      </c>
      <c r="CQ290" s="223" t="str">
        <f t="shared" ca="1" si="408"/>
        <v>-5.71714101882687-5.71714101882624i</v>
      </c>
      <c r="CR290" s="223" t="str">
        <f t="shared" ca="1" si="409"/>
        <v>5.99078128568539-5.4297276584908i</v>
      </c>
      <c r="CS290" s="223" t="str">
        <f t="shared" ca="1" si="410"/>
        <v>5.12923360864331+6.2499892356917i</v>
      </c>
      <c r="CT290" s="223" t="str">
        <f t="shared" ca="1" si="411"/>
        <v>-6.49414041419988+4.81638278575884i</v>
      </c>
      <c r="CU290" s="223" t="str">
        <f t="shared" ca="1" si="412"/>
        <v>-4.49192887487763-6.72264663963077i</v>
      </c>
      <c r="CV290" s="223" t="str">
        <f t="shared" ca="1" si="413"/>
        <v>6.93495742046774-4.15665351389766i</v>
      </c>
      <c r="CW290" s="223" t="str">
        <f t="shared" ca="1" si="414"/>
        <v>3.81136441051584+7.13056128145264i</v>
      </c>
      <c r="CX290" s="223" t="str">
        <f t="shared" ca="1" si="415"/>
        <v>-7.30898699574708+3.45689339643246i</v>
      </c>
      <c r="CY290" s="223" t="str">
        <f t="shared" ca="1" si="416"/>
        <v>-3.0940944233769-7.46980472017349i</v>
      </c>
      <c r="CZ290" s="223" t="str">
        <f t="shared" ca="1" si="417"/>
        <v>7.61262703075484-2.72384150583675i</v>
      </c>
      <c r="DA290" s="223" t="str">
        <f t="shared" ca="1" si="418"/>
        <v>2.34702661552905+7.73710985603129i</v>
      </c>
      <c r="DB290" s="223" t="str">
        <f t="shared" ca="1" si="419"/>
        <v>-7.84295330597163+1.96455753253677i</v>
      </c>
      <c r="DC290" s="223" t="str">
        <f t="shared" ca="1" si="420"/>
        <v>-1.57735565836616-7.92990239443831i</v>
      </c>
      <c r="DD290" s="223" t="str">
        <f t="shared" ca="1" si="421"/>
        <v>7.99774765345912-1.18635379625445i</v>
      </c>
      <c r="DE290" s="223" t="str">
        <f t="shared" ca="1" si="422"/>
        <v>0.792493903942993+8.04632563786176i</v>
      </c>
      <c r="DF290" s="223" t="str">
        <f t="shared" ca="1" si="423"/>
        <v>-8.07551931902878+0.396724824394908i</v>
      </c>
      <c r="DG290" s="223" t="str">
        <f t="shared" ca="1" si="424"/>
        <v>-3.66485516394186E-12-8.08525836682405i</v>
      </c>
      <c r="DH290" s="223" t="str">
        <f t="shared" ca="1" si="425"/>
        <v>8.07551931902876+0.396724824395391i</v>
      </c>
      <c r="DI290" s="223" t="str">
        <f t="shared" ca="1" si="426"/>
        <v>-0.792493903943474+8.04632563786171i</v>
      </c>
      <c r="DJ290" s="223" t="str">
        <f t="shared" ca="1" si="427"/>
        <v>-7.99774765345905-1.18635379625494i</v>
      </c>
      <c r="DK290" s="223" t="str">
        <f t="shared" ca="1" si="428"/>
        <v>1.57735565836663-7.92990239443822i</v>
      </c>
      <c r="DL290" s="223" t="str">
        <f t="shared" ca="1" si="429"/>
        <v>7.8429533059714+1.96455753253769i</v>
      </c>
      <c r="DM290" s="223" t="str">
        <f t="shared" ca="1" si="430"/>
        <v>-2.34702661552951+7.73710985603116i</v>
      </c>
      <c r="DN290" s="223" t="str">
        <f t="shared" ca="1" si="431"/>
        <v>-7.61262703075452-2.72384150583764i</v>
      </c>
      <c r="DO290" s="223" t="str">
        <f t="shared" ca="1" si="432"/>
        <v>3.09409442337734-7.46980472017332i</v>
      </c>
      <c r="DP290" s="223" t="str">
        <f t="shared" ca="1" si="433"/>
        <v>7.30898699574688+3.4568933964329i</v>
      </c>
      <c r="DQ290" s="223" t="str">
        <f t="shared" ca="1" si="434"/>
        <v>-3.81136441051627+7.13056128145241i</v>
      </c>
      <c r="DR290" s="223" t="str">
        <f t="shared" ca="1" si="435"/>
        <v>-6.93495742046749-4.15665351389807i</v>
      </c>
      <c r="DS290" s="223" t="str">
        <f t="shared" ca="1" si="436"/>
        <v>4.49192887487842-6.72264663963024i</v>
      </c>
      <c r="DT290" s="223" t="str">
        <f t="shared" ca="1" si="437"/>
        <v>6.49414041419959+4.81638278575923i</v>
      </c>
      <c r="DU290" s="223" t="str">
        <f t="shared" ca="1" si="438"/>
        <v>-5.12923360864404+6.2499892356911i</v>
      </c>
      <c r="DV290" s="223" t="str">
        <f t="shared" ca="1" si="439"/>
        <v>-5.99078128568507-5.42972765849116i</v>
      </c>
      <c r="DW290" s="223" t="str">
        <f t="shared" ca="1" si="440"/>
        <v>5.71714101882721-5.7171410188259i</v>
      </c>
      <c r="DX290" s="223" t="str">
        <f t="shared" ca="1" si="441"/>
        <v>5.42972765848977+5.99078128568632i</v>
      </c>
      <c r="DY290" s="223" t="str">
        <f t="shared" ca="1" si="442"/>
        <v>-6.24998923569287+5.12923360864189i</v>
      </c>
      <c r="DZ290" s="223" t="str">
        <f t="shared" ca="1" si="443"/>
        <v>-4.81638278575736-6.49414041420098i</v>
      </c>
      <c r="EA290" s="223" t="str">
        <f t="shared" ca="1" si="444"/>
        <v>6.72264663962694-4.49192887488337i</v>
      </c>
      <c r="EB290" s="223" t="str">
        <f t="shared" ca="1" si="445"/>
        <v>4.15665351389647+6.93495742046845i</v>
      </c>
      <c r="EC290" s="223" t="str">
        <f t="shared" ca="1" si="446"/>
        <v>-7.13056128145329+3.81136441051462i</v>
      </c>
      <c r="ED290" s="223" t="str">
        <f t="shared" ca="1" si="447"/>
        <v>-3.45689339643827-7.30898699574433i</v>
      </c>
      <c r="EE290" s="223" t="str">
        <f t="shared" ca="1" si="448"/>
        <v>7.4698047201742-3.0940944233752i</v>
      </c>
      <c r="EF290" s="223" t="str">
        <f t="shared" ca="1" si="449"/>
        <v>2.72384150583545+7.61262703075531i</v>
      </c>
      <c r="EG290" s="223" t="str">
        <f t="shared" ca="1" si="450"/>
        <v>-7.7371098560293+2.34702661553564i</v>
      </c>
      <c r="EH290" s="223" t="str">
        <f t="shared" ca="1" si="451"/>
        <v>-1.96455753253588-7.84295330597185i</v>
      </c>
      <c r="EI290" s="223" t="str">
        <f t="shared" ca="1" si="452"/>
        <v>7.92990239443868-1.57735565836435i</v>
      </c>
      <c r="EJ290" s="223" t="str">
        <f t="shared" ca="1" si="453"/>
        <v>1.18635379626082+7.99774765345818i</v>
      </c>
      <c r="EK290" s="223" t="str">
        <f t="shared" ca="1" si="454"/>
        <v>-8.04632563786189+0.792493903941617i</v>
      </c>
      <c r="EL290" s="223" t="str">
        <f t="shared" ca="1" si="455"/>
        <v>-0.396724824393527-8.07551931902886i</v>
      </c>
      <c r="EM290" s="223" t="str">
        <f t="shared" ca="1" si="456"/>
        <v>8.08525836682405-2.74170282152072E-12i</v>
      </c>
      <c r="EN290" s="223"/>
      <c r="EO290" s="223"/>
      <c r="EP290" s="223"/>
    </row>
    <row r="291" spans="1:146">
      <c r="A291" s="249">
        <f t="shared" si="323"/>
        <v>3.7304687500000029E-3</v>
      </c>
      <c r="B291" s="248">
        <v>191</v>
      </c>
      <c r="C291" s="247">
        <f t="shared" si="324"/>
        <v>38200</v>
      </c>
      <c r="N291" s="246">
        <f t="shared" ca="1" si="327"/>
        <v>23.690025366487955</v>
      </c>
      <c r="O291" s="223">
        <f t="shared" ca="1" si="328"/>
        <v>7.690025366487955</v>
      </c>
      <c r="P291" s="223" t="str">
        <f t="shared" ca="1" si="329"/>
        <v>-0.188722669865967+7.68770927462185i</v>
      </c>
      <c r="Q291" s="223" t="str">
        <f t="shared" ca="1" si="330"/>
        <v>-7.68076239415069-0.377331660252402i</v>
      </c>
      <c r="R291" s="223" t="str">
        <f t="shared" ca="1" si="331"/>
        <v>0.565713360155741-7.66918890961551i</v>
      </c>
      <c r="S291" s="223" t="str">
        <f t="shared" ca="1" si="332"/>
        <v>7.65299579245059+0.753754295484771i</v>
      </c>
      <c r="T291" s="223" t="str">
        <f t="shared" ca="1" si="333"/>
        <v>-0.941341197410874+7.63219279678424i</v>
      </c>
      <c r="U291" s="223" t="str">
        <f t="shared" ca="1" si="334"/>
        <v>-7.60679245356318-1.12836107059867i</v>
      </c>
      <c r="V291" s="223" t="str">
        <f t="shared" ca="1" si="335"/>
        <v>1.31470126126971-7.57681006300436i</v>
      </c>
      <c r="W291" s="223" t="str">
        <f t="shared" ca="1" si="336"/>
        <v>7.54226368537891+1.50024952506001i</v>
      </c>
      <c r="X291" s="223" t="str">
        <f t="shared" ca="1" si="337"/>
        <v>-1.68489409463512+7.50317413013266i</v>
      </c>
      <c r="Y291" s="223" t="str">
        <f t="shared" ca="1" si="338"/>
        <v>-7.45956494335215-1.86852374700988i</v>
      </c>
      <c r="Z291" s="223" t="str">
        <f t="shared" ca="1" si="339"/>
        <v>2.05102787054802-7.41146239358087i</v>
      </c>
      <c r="AA291" s="223" t="str">
        <f t="shared" ca="1" si="340"/>
        <v>7.35889545599611+2.23229653158983i</v>
      </c>
      <c r="AB291" s="223" t="str">
        <f t="shared" ca="1" si="341"/>
        <v>-2.41222054067122+7.30189579495573i</v>
      </c>
      <c r="AC291" s="223" t="str">
        <f t="shared" ca="1" si="342"/>
        <v>-7.24049774492367-2.59069151829843i</v>
      </c>
      <c r="AD291" s="223" t="str">
        <f t="shared" ca="1" si="343"/>
        <v>2.76760196022714-7.17473828978974i</v>
      </c>
      <c r="AE291" s="223" t="str">
        <f t="shared" ca="1" si="344"/>
        <v>7.10465704059078+2.94284530222233i</v>
      </c>
      <c r="AF291" s="223" t="str">
        <f t="shared" ca="1" si="345"/>
        <v>-3.11631598424752+7.0302962116508i</v>
      </c>
      <c r="AG291" s="223" t="str">
        <f t="shared" ca="1" si="346"/>
        <v>-6.95170059515295-3.28790951404967i</v>
      </c>
      <c r="AH291" s="223" t="str">
        <f t="shared" ca="1" si="347"/>
        <v>3.45752253010411-6.86891753415709i</v>
      </c>
      <c r="AI291" s="223" t="str">
        <f t="shared" ca="1" si="348"/>
        <v>6.78199689408401+3.62505286387151i</v>
      </c>
      <c r="AJ291" s="223" t="str">
        <f t="shared" ca="1" si="349"/>
        <v>-3.79039960134316+6.69099103267713i</v>
      </c>
      <c r="AK291" s="223" t="str">
        <f t="shared" ca="1" si="350"/>
        <v>-6.59595476846286-3.95346314382976i</v>
      </c>
      <c r="AL291" s="223" t="str">
        <f t="shared" ca="1" si="351"/>
        <v>4.11414526794212-6.49694534773825i</v>
      </c>
      <c r="AM291" s="223" t="str">
        <f t="shared" ca="1" si="352"/>
        <v>6.39402241006849+4.27234918478933i</v>
      </c>
      <c r="AN291" s="223" t="str">
        <f t="shared" ca="1" si="353"/>
        <v>-4.4279795982347+6.28724795239106i</v>
      </c>
      <c r="AO291" s="223" t="str">
        <f t="shared" ca="1" si="354"/>
        <v>-6.17668629164259-4.580942762343i</v>
      </c>
      <c r="AP291" s="223" t="str">
        <f t="shared" ca="1" si="355"/>
        <v>4.73114653782989-6.06240402602865i</v>
      </c>
      <c r="AQ291" s="223" t="str">
        <f t="shared" ca="1" si="356"/>
        <v>5.94446999492196+4.87850044754541i</v>
      </c>
      <c r="AR291" s="223" t="str">
        <f t="shared" ca="1" si="357"/>
        <v>5.94446999492196+4.87850044754541i</v>
      </c>
      <c r="AS291" s="223" t="str">
        <f t="shared" ca="1" si="358"/>
        <v>-5.69793294930952-5.16430539786341i</v>
      </c>
      <c r="AT291" s="223" t="str">
        <f t="shared" ca="1" si="359"/>
        <v>5.30258428025059-5.5694784395011i</v>
      </c>
      <c r="AU291" s="223" t="str">
        <f t="shared" ca="1" si="360"/>
        <v>5.43766908414219+5.43766908413821i</v>
      </c>
      <c r="AV291" s="223" t="str">
        <f t="shared" ca="1" si="361"/>
        <v>-5.56947843950248+5.30258428024913i</v>
      </c>
      <c r="AW291" s="223" t="str">
        <f t="shared" ca="1" si="362"/>
        <v>-5.16430539786758-5.69793294930573i</v>
      </c>
      <c r="AX291" s="223" t="str">
        <f t="shared" ca="1" si="363"/>
        <v>5.82295523736489-5.02291573101451i</v>
      </c>
      <c r="AY291" s="223" t="str">
        <f t="shared" ca="1" si="364"/>
        <v>4.87850044754977+5.94446999491838i</v>
      </c>
      <c r="AZ291" s="223" t="str">
        <f t="shared" ca="1" si="365"/>
        <v>-6.06240402602983+4.73114653782839i</v>
      </c>
      <c r="BA291" s="223" t="str">
        <f t="shared" ca="1" si="366"/>
        <v>-4.58094276234761-6.17668629163917i</v>
      </c>
      <c r="BB291" s="223" t="str">
        <f t="shared" ca="1" si="367"/>
        <v>6.28724795239216-4.42797959823313i</v>
      </c>
      <c r="BC291" s="223" t="str">
        <f t="shared" ca="1" si="368"/>
        <v>4.27234918478775+6.39402241006955i</v>
      </c>
      <c r="BD291" s="223" t="str">
        <f t="shared" ca="1" si="369"/>
        <v>-6.49694534773927+4.11414526794051i</v>
      </c>
      <c r="BE291" s="223" t="str">
        <f t="shared" ca="1" si="370"/>
        <v>-3.95346314382812-6.59595476846384i</v>
      </c>
      <c r="BF291" s="223" t="str">
        <f t="shared" ca="1" si="371"/>
        <v>6.69099103267845-3.79039960134083i</v>
      </c>
      <c r="BG291" s="223" t="str">
        <f t="shared" ca="1" si="372"/>
        <v>3.62505286387252+6.78199689408346i</v>
      </c>
      <c r="BH291" s="223" t="str">
        <f t="shared" ca="1" si="373"/>
        <v>-6.86891753415829+3.45752253010173i</v>
      </c>
      <c r="BI291" s="223" t="str">
        <f t="shared" ca="1" si="374"/>
        <v>-3.28790951405072-6.95170059515245i</v>
      </c>
      <c r="BJ291" s="223" t="str">
        <f t="shared" ca="1" si="375"/>
        <v>7.03029621165219-3.11631598424438i</v>
      </c>
      <c r="BK291" s="223" t="str">
        <f t="shared" ca="1" si="376"/>
        <v>2.94284530222269+7.10465704059063i</v>
      </c>
      <c r="BL291" s="223" t="str">
        <f t="shared" ca="1" si="377"/>
        <v>-7.17473828979098+2.76760196022394i</v>
      </c>
      <c r="BM291" s="223" t="str">
        <f t="shared" ca="1" si="378"/>
        <v>-2.59069151829879-7.24049774492354i</v>
      </c>
      <c r="BN291" s="223" t="str">
        <f t="shared" ca="1" si="379"/>
        <v>7.30189579495679-2.41222054066801i</v>
      </c>
      <c r="BO291" s="223" t="str">
        <f t="shared" ca="1" si="380"/>
        <v>2.23229653158952+7.3588954559962i</v>
      </c>
      <c r="BP291" s="223" t="str">
        <f t="shared" ca="1" si="381"/>
        <v>-7.41146239357993+2.0510278705514i</v>
      </c>
      <c r="BQ291" s="223" t="str">
        <f t="shared" ca="1" si="382"/>
        <v>-1.86852374700956-7.45956494335223i</v>
      </c>
      <c r="BR291" s="223" t="str">
        <f t="shared" ca="1" si="383"/>
        <v>7.50317413013193-1.68489409463833i</v>
      </c>
      <c r="BS291" s="223" t="str">
        <f t="shared" ca="1" si="384"/>
        <v>1.5002495250597+7.54226368537897i</v>
      </c>
      <c r="BT291" s="223" t="str">
        <f t="shared" ca="1" si="385"/>
        <v>-7.57681006300389+1.3147012612724i</v>
      </c>
      <c r="BU291" s="223" t="str">
        <f t="shared" ca="1" si="386"/>
        <v>-1.12836107059741-7.60679245356336i</v>
      </c>
      <c r="BV291" s="223" t="str">
        <f t="shared" ca="1" si="387"/>
        <v>7.63219279678393-0.941341197413404i</v>
      </c>
      <c r="BW291" s="223" t="str">
        <f t="shared" ca="1" si="388"/>
        <v>0.753754295483716+7.65299579245069i</v>
      </c>
      <c r="BX291" s="223" t="str">
        <f t="shared" ca="1" si="389"/>
        <v>-7.66918890961531+0.565713360158512i</v>
      </c>
      <c r="BY291" s="223" t="str">
        <f t="shared" ca="1" si="390"/>
        <v>-0.377331660250689-7.68076239415077i</v>
      </c>
      <c r="BZ291" s="223" t="str">
        <f t="shared" ca="1" si="391"/>
        <v>7.68770927462181-0.188722669867926i</v>
      </c>
      <c r="CA291" s="223" t="str">
        <f t="shared" ca="1" si="392"/>
        <v>-1.79750323111172E-12+7.69002536648795i</v>
      </c>
      <c r="CB291" s="223" t="str">
        <f t="shared" ca="1" si="393"/>
        <v>-7.6877092746219-0.188722669864091i</v>
      </c>
      <c r="CC291" s="223" t="str">
        <f t="shared" ca="1" si="394"/>
        <v>0.377331660254716-7.68076239415057i</v>
      </c>
      <c r="CD291" s="223" t="str">
        <f t="shared" ca="1" si="395"/>
        <v>7.66918890961558+0.565713360154686i</v>
      </c>
      <c r="CE291" s="223" t="str">
        <f t="shared" ca="1" si="396"/>
        <v>-0.753754295487294+7.65299579245035i</v>
      </c>
      <c r="CF291" s="223" t="str">
        <f t="shared" ca="1" si="397"/>
        <v>-7.6321927967844-0.941341197409597i</v>
      </c>
      <c r="CG291" s="223" t="str">
        <f t="shared" ca="1" si="398"/>
        <v>1.12836107060139-7.60679245356277i</v>
      </c>
      <c r="CH291" s="223" t="str">
        <f t="shared" ca="1" si="399"/>
        <v>7.57681006300454+1.31470126126862i</v>
      </c>
      <c r="CI291" s="223" t="str">
        <f t="shared" ca="1" si="400"/>
        <v>-1.50024952506323+7.54226368537827i</v>
      </c>
      <c r="CJ291" s="223" t="str">
        <f t="shared" ca="1" si="401"/>
        <v>-7.50317413013277-1.68489409463458i</v>
      </c>
      <c r="CK291" s="223" t="str">
        <f t="shared" ca="1" si="402"/>
        <v>1.86852374701326-7.4595649433513i</v>
      </c>
      <c r="CL291" s="223" t="str">
        <f t="shared" ca="1" si="403"/>
        <v>7.41146239358096+2.0510278705477i</v>
      </c>
      <c r="CM291" s="223" t="str">
        <f t="shared" ca="1" si="404"/>
        <v>-2.23229653159338+7.35889545599503i</v>
      </c>
      <c r="CN291" s="223" t="str">
        <f t="shared" ca="1" si="405"/>
        <v>-7.30189579495552-2.41222054067184i</v>
      </c>
      <c r="CO291" s="223" t="str">
        <f t="shared" ca="1" si="406"/>
        <v>2.59069151829497-7.24049774492491i</v>
      </c>
      <c r="CP291" s="223" t="str">
        <f t="shared" ca="1" si="407"/>
        <v>7.17473828978961+2.7676019602275i</v>
      </c>
      <c r="CQ291" s="223" t="str">
        <f t="shared" ca="1" si="408"/>
        <v>-2.94284530221914+7.1046570405921i</v>
      </c>
      <c r="CR291" s="223" t="str">
        <f t="shared" ca="1" si="409"/>
        <v>-7.03029621165056-3.11631598424807i</v>
      </c>
      <c r="CS291" s="223" t="str">
        <f t="shared" ca="1" si="410"/>
        <v>3.28790951404745-6.951700595154i</v>
      </c>
      <c r="CT291" s="223" t="str">
        <f t="shared" ca="1" si="411"/>
        <v>6.86891753415657+3.45752253010514i</v>
      </c>
      <c r="CU291" s="223" t="str">
        <f t="shared" ca="1" si="412"/>
        <v>-3.62505286386914+6.78199689408528i</v>
      </c>
      <c r="CV291" s="223" t="str">
        <f t="shared" ca="1" si="413"/>
        <v>-6.69099103267646-3.79039960134435i</v>
      </c>
      <c r="CW291" s="223" t="str">
        <f t="shared" ca="1" si="414"/>
        <v>3.95346314382502-6.5959547684657i</v>
      </c>
      <c r="CX291" s="223" t="str">
        <f t="shared" ca="1" si="415"/>
        <v>6.49694534773723+4.11414526794373i</v>
      </c>
      <c r="CY291" s="223" t="str">
        <f t="shared" ca="1" si="416"/>
        <v>-4.27234918478456+6.39402241007168i</v>
      </c>
      <c r="CZ291" s="223" t="str">
        <f t="shared" ca="1" si="417"/>
        <v>-6.28724795238984-4.42797959823643i</v>
      </c>
      <c r="DA291" s="223" t="str">
        <f t="shared" ca="1" si="418"/>
        <v>4.5809427623447-6.17668629164132i</v>
      </c>
      <c r="DB291" s="223" t="str">
        <f t="shared" ca="1" si="419"/>
        <v>6.06240402602748+4.7311465378314i</v>
      </c>
      <c r="DC291" s="223" t="str">
        <f t="shared" ca="1" si="420"/>
        <v>-4.8785004475468+5.94446999492082i</v>
      </c>
      <c r="DD291" s="223" t="str">
        <f t="shared" ca="1" si="421"/>
        <v>-5.82295523736225-5.02291573101756i</v>
      </c>
      <c r="DE291" s="223" t="str">
        <f t="shared" ca="1" si="422"/>
        <v>5.1643053978649-5.69793294930816i</v>
      </c>
      <c r="DF291" s="223" t="str">
        <f t="shared" ca="1" si="423"/>
        <v>5.56947843949985+5.3025842802519i</v>
      </c>
      <c r="DG291" s="223" t="str">
        <f t="shared" ca="1" si="424"/>
        <v>-5.43766908413948+5.43766908414092i</v>
      </c>
      <c r="DH291" s="223" t="str">
        <f t="shared" ca="1" si="425"/>
        <v>-5.30258428024768-5.56947843950387i</v>
      </c>
      <c r="DI291" s="223" t="str">
        <f t="shared" ca="1" si="426"/>
        <v>5.69793294930709-5.16430539786609i</v>
      </c>
      <c r="DJ291" s="223" t="str">
        <f t="shared" ca="1" si="427"/>
        <v>5.02291573101315+5.82295523736607i</v>
      </c>
      <c r="DK291" s="223" t="str">
        <f t="shared" ca="1" si="428"/>
        <v>-5.94446999491952+4.87850044754838i</v>
      </c>
      <c r="DL291" s="223" t="str">
        <f t="shared" ca="1" si="429"/>
        <v>-4.7311465378268-6.06240402603107i</v>
      </c>
      <c r="DM291" s="223" t="str">
        <f t="shared" ca="1" si="430"/>
        <v>6.17668629164037-4.580942762346i</v>
      </c>
      <c r="DN291" s="223" t="str">
        <f t="shared" ca="1" si="431"/>
        <v>4.42797959823167+6.28724795239319i</v>
      </c>
      <c r="DO291" s="223" t="str">
        <f t="shared" ca="1" si="432"/>
        <v>-6.39402241007055+4.27234918478626i</v>
      </c>
      <c r="DP291" s="223" t="str">
        <f t="shared" ca="1" si="433"/>
        <v>-4.11414526794546-6.49694534773613i</v>
      </c>
      <c r="DQ291" s="223" t="str">
        <f t="shared" ca="1" si="434"/>
        <v>6.59595476846488-3.95346314382639i</v>
      </c>
      <c r="DR291" s="223" t="str">
        <f t="shared" ca="1" si="435"/>
        <v>3.79039960134574+6.69099103267567i</v>
      </c>
      <c r="DS291" s="223" t="str">
        <f t="shared" ca="1" si="436"/>
        <v>-6.78199689408432+3.62505286387094i</v>
      </c>
      <c r="DT291" s="223" t="str">
        <f t="shared" ca="1" si="437"/>
        <v>-3.45752253010696-6.86891753415566i</v>
      </c>
      <c r="DU291" s="223" t="str">
        <f t="shared" ca="1" si="438"/>
        <v>6.95170059515313-3.28790951404929i</v>
      </c>
      <c r="DV291" s="223" t="str">
        <f t="shared" ca="1" si="439"/>
        <v>3.11631598424954+7.03029621164991i</v>
      </c>
      <c r="DW291" s="223" t="str">
        <f t="shared" ca="1" si="440"/>
        <v>-7.10465704059132+2.94284530222103i</v>
      </c>
      <c r="DX291" s="223" t="str">
        <f t="shared" ca="1" si="441"/>
        <v>-2.76760196022899-7.17473828978903i</v>
      </c>
      <c r="DY291" s="223" t="str">
        <f t="shared" ca="1" si="442"/>
        <v>7.24049774492422-2.59069151829689i</v>
      </c>
      <c r="DZ291" s="223" t="str">
        <f t="shared" ca="1" si="443"/>
        <v>2.41222054067377+7.30189579495488i</v>
      </c>
      <c r="EA291" s="223" t="str">
        <f t="shared" ca="1" si="444"/>
        <v>-7.35889545599686+2.23229653158738i</v>
      </c>
      <c r="EB291" s="223" t="str">
        <f t="shared" ca="1" si="445"/>
        <v>-2.05102787054967-7.41146239358041i</v>
      </c>
      <c r="EC291" s="223" t="str">
        <f t="shared" ca="1" si="446"/>
        <v>7.45956494335283-1.86852374700718i</v>
      </c>
      <c r="ED291" s="223" t="str">
        <f t="shared" ca="1" si="447"/>
        <v>1.68489409463658+7.50317413013233i</v>
      </c>
      <c r="EE291" s="223" t="str">
        <f t="shared" ca="1" si="448"/>
        <v>-7.54226368537932+1.50024952505794i</v>
      </c>
      <c r="EF291" s="223" t="str">
        <f t="shared" ca="1" si="449"/>
        <v>-1.3147012612702-7.57681006300427i</v>
      </c>
      <c r="EG291" s="223" t="str">
        <f t="shared" ca="1" si="450"/>
        <v>7.60679245356362-1.12836107059562i</v>
      </c>
      <c r="EH291" s="223" t="str">
        <f t="shared" ca="1" si="451"/>
        <v>0.941341197411181+7.6321927967842i</v>
      </c>
      <c r="EI291" s="223" t="str">
        <f t="shared" ca="1" si="452"/>
        <v>-7.65299579245092+0.753754295481492i</v>
      </c>
      <c r="EJ291" s="223" t="str">
        <f t="shared" ca="1" si="453"/>
        <v>-0.565713360156719-7.66918890961544i</v>
      </c>
      <c r="EK291" s="223" t="str">
        <f t="shared" ca="1" si="454"/>
        <v>7.68076239415049-0.377331660256315i</v>
      </c>
      <c r="EL291" s="223" t="str">
        <f t="shared" ca="1" si="455"/>
        <v>0.188722669866129+7.68770927462185i</v>
      </c>
      <c r="EM291" s="223" t="str">
        <f t="shared" ca="1" si="456"/>
        <v>-7.69002536648795-3.59500646222342E-12i</v>
      </c>
      <c r="EN291" s="223"/>
      <c r="EO291" s="223"/>
      <c r="EP291" s="223"/>
    </row>
    <row r="292" spans="1:146">
      <c r="A292" s="249">
        <f t="shared" si="323"/>
        <v>3.7500000000000029E-3</v>
      </c>
      <c r="B292" s="248">
        <v>192</v>
      </c>
      <c r="C292" s="247">
        <f t="shared" si="324"/>
        <v>38400</v>
      </c>
      <c r="N292" s="246">
        <f t="shared" ca="1" si="327"/>
        <v>16.743942493412611</v>
      </c>
      <c r="O292" s="223">
        <f t="shared" ca="1" si="328"/>
        <v>0.74394249341260987</v>
      </c>
      <c r="P292" s="223" t="str">
        <f t="shared" ca="1" si="329"/>
        <v>-1.36715999451799E-16+0.74394249341261i</v>
      </c>
      <c r="Q292" s="223" t="str">
        <f t="shared" ca="1" si="330"/>
        <v>-0.74394249341261-2.73431998903598E-16i</v>
      </c>
      <c r="R292" s="223" t="str">
        <f t="shared" ca="1" si="331"/>
        <v>-2.2055476718642E-14-0.74394249341261i</v>
      </c>
      <c r="S292" s="223" t="str">
        <f t="shared" ca="1" si="332"/>
        <v>0.74394249341261-3.11693120732479E-14i</v>
      </c>
      <c r="T292" s="223" t="str">
        <f t="shared" ca="1" si="333"/>
        <v>-3.6364278077196E-14+0.74394249341261i</v>
      </c>
      <c r="U292" s="223" t="str">
        <f t="shared" ca="1" si="334"/>
        <v>-0.74394249341261-2.98934573951781E-14i</v>
      </c>
      <c r="V292" s="223" t="str">
        <f t="shared" ca="1" si="335"/>
        <v>2.07796220405721E-14-0.74394249341261i</v>
      </c>
      <c r="W292" s="223" t="str">
        <f t="shared" ca="1" si="336"/>
        <v>0.74394249341261+1.16657866859661E-14i</v>
      </c>
      <c r="X292" s="223" t="str">
        <f t="shared" ca="1" si="337"/>
        <v>-7.83798067653602E-15+0.74394249341261i</v>
      </c>
      <c r="Y292" s="223" t="str">
        <f t="shared" ca="1" si="338"/>
        <v>-0.74394249341261+1.27585467806994E-15i</v>
      </c>
      <c r="Z292" s="223" t="str">
        <f t="shared" ca="1" si="339"/>
        <v>-1.03896900326759E-14-0.74394249341261i</v>
      </c>
      <c r="AA292" s="223" t="str">
        <f t="shared" ca="1" si="340"/>
        <v>0.74394249341261-1.4217496042106E-14i</v>
      </c>
      <c r="AB292" s="223" t="str">
        <f t="shared" ca="1" si="341"/>
        <v>2.33313313967119E-14+0.74394249341261i</v>
      </c>
      <c r="AC292" s="223" t="str">
        <f t="shared" ca="1" si="342"/>
        <v>-0.74394249341261+3.24451667513179E-14i</v>
      </c>
      <c r="AD292" s="223" t="str">
        <f t="shared" ca="1" si="343"/>
        <v>3.24454087265382E-14-0.74394249341261i</v>
      </c>
      <c r="AE292" s="223" t="str">
        <f t="shared" ca="1" si="344"/>
        <v>0.74394249341261+2.33315733719322E-14i</v>
      </c>
      <c r="AF292" s="223" t="str">
        <f t="shared" ca="1" si="345"/>
        <v>-2.4789796707678E-14+0.74394249341261i</v>
      </c>
      <c r="AG292" s="223" t="str">
        <f t="shared" ca="1" si="346"/>
        <v>-0.74394249341261-1.5675961353072E-14i</v>
      </c>
      <c r="AH292" s="223" t="str">
        <f t="shared" ca="1" si="347"/>
        <v>6.56212599846607E-15-0.74394249341261i</v>
      </c>
      <c r="AI292" s="223" t="str">
        <f t="shared" ca="1" si="348"/>
        <v>0.74394249341261-2.55170935613988E-15i</v>
      </c>
      <c r="AJ292" s="223" t="str">
        <f t="shared" ca="1" si="349"/>
        <v>1.16655447107458E-14+0.74394249341261i</v>
      </c>
      <c r="AK292" s="223" t="str">
        <f t="shared" ca="1" si="350"/>
        <v>-0.74394249341261-1.27229441599572E-13i</v>
      </c>
      <c r="AL292" s="223" t="str">
        <f t="shared" ca="1" si="351"/>
        <v>-1.0389762625242E-13-0.74394249341261i</v>
      </c>
      <c r="AM292" s="223" t="str">
        <f t="shared" ca="1" si="352"/>
        <v>0.74394249341261-3.35024694104412E-13i</v>
      </c>
      <c r="AN292" s="223" t="str">
        <f t="shared" ca="1" si="353"/>
        <v>-1.84464405058568E-13+0.74394249341261i</v>
      </c>
      <c r="AO292" s="223" t="str">
        <f t="shared" ca="1" si="354"/>
        <v>-0.74394249341261+4.66626627934239E-14i</v>
      </c>
      <c r="AP292" s="223" t="str">
        <f t="shared" ca="1" si="355"/>
        <v>-2.77789730645416E-13-0.74394249341261i</v>
      </c>
      <c r="AQ292" s="223" t="str">
        <f t="shared" ca="1" si="356"/>
        <v>0.74394249341261+2.31127309827212E-13i</v>
      </c>
      <c r="AR292" s="223" t="str">
        <f t="shared" ca="1" si="357"/>
        <v>0.74394249341261+2.31127309827212E-13i</v>
      </c>
      <c r="AS292" s="223" t="str">
        <f t="shared" ca="1" si="358"/>
        <v>-0.74394249341261+2.31126825876772E-13i</v>
      </c>
      <c r="AT292" s="223" t="str">
        <f t="shared" ca="1" si="359"/>
        <v>2.88362273286208E-13-0.74394249341261i</v>
      </c>
      <c r="AU292" s="223" t="str">
        <f t="shared" ca="1" si="360"/>
        <v>0.74394249341261+4.66631467438645E-14i</v>
      </c>
      <c r="AV292" s="223" t="str">
        <f t="shared" ca="1" si="361"/>
        <v>1.73891862417776E-13+0.74394249341261i</v>
      </c>
      <c r="AW292" s="223" t="str">
        <f t="shared" ca="1" si="362"/>
        <v>-0.74394249341261-3.45597236745204E-13i</v>
      </c>
      <c r="AX292" s="223" t="str">
        <f t="shared" ca="1" si="363"/>
        <v>1.0389811020286E-13-0.74394249341261i</v>
      </c>
      <c r="AY292" s="223" t="str">
        <f t="shared" ca="1" si="364"/>
        <v>0.74394249341261-1.1665689895878E-13i</v>
      </c>
      <c r="AZ292" s="223" t="str">
        <f t="shared" ca="1" si="365"/>
        <v>3.58356025501124E-13+0.74394249341261i</v>
      </c>
      <c r="BA292" s="223" t="str">
        <f t="shared" ca="1" si="366"/>
        <v>-0.74394249341261-1.61133073661856E-13i</v>
      </c>
      <c r="BB292" s="223" t="str">
        <f t="shared" ca="1" si="367"/>
        <v>-8.05660528804877E-14-0.74394249341261i</v>
      </c>
      <c r="BC292" s="223" t="str">
        <f t="shared" ca="1" si="368"/>
        <v>0.74394249341261-3.01121062042128E-13i</v>
      </c>
      <c r="BD292" s="223" t="str">
        <f t="shared" ca="1" si="369"/>
        <v>-2.18368037120852E-13+0.74394249341261i</v>
      </c>
      <c r="BE292" s="223" t="str">
        <f t="shared" ca="1" si="370"/>
        <v>-0.74394249341261+2.33310894214917E-14i</v>
      </c>
      <c r="BF292" s="223" t="str">
        <f t="shared" ca="1" si="371"/>
        <v>-2.43886098583132E-13-0.74394249341261i</v>
      </c>
      <c r="BG292" s="223" t="str">
        <f t="shared" ca="1" si="372"/>
        <v>0.74394249341261+2.54458883199145E-13i</v>
      </c>
      <c r="BH292" s="223" t="str">
        <f t="shared" ca="1" si="373"/>
        <v>-3.39038740375042E-14+0.74394249341261i</v>
      </c>
      <c r="BI292" s="223" t="str">
        <f t="shared" ca="1" si="374"/>
        <v>-0.74394249341261+2.0779525250484E-13i</v>
      </c>
      <c r="BJ292" s="223" t="str">
        <f t="shared" ca="1" si="375"/>
        <v>3.11693846658141E-13-0.74394249341261i</v>
      </c>
      <c r="BK292" s="223" t="str">
        <f t="shared" ca="1" si="376"/>
        <v>0.74394249341261+9.11388374965E-14i</v>
      </c>
      <c r="BL292" s="223" t="str">
        <f t="shared" ca="1" si="377"/>
        <v>1.50560289045843E-13+0.74394249341261i</v>
      </c>
      <c r="BM292" s="223" t="str">
        <f t="shared" ca="1" si="378"/>
        <v>-0.74394249341261-3.68928810117136E-13i</v>
      </c>
      <c r="BN292" s="223" t="str">
        <f t="shared" ca="1" si="379"/>
        <v>1.27229683574793E-13-0.74394249341261i</v>
      </c>
      <c r="BO292" s="223" t="str">
        <f t="shared" ca="1" si="380"/>
        <v>0.74394249341261-9.3325325586848E-14i</v>
      </c>
      <c r="BP292" s="223" t="str">
        <f t="shared" ca="1" si="381"/>
        <v>3.35024452129191E-13+0.74394249341261i</v>
      </c>
      <c r="BQ292" s="223" t="str">
        <f t="shared" ca="1" si="382"/>
        <v>-0.74394249341261-1.84464647033788E-13i</v>
      </c>
      <c r="BR292" s="223" t="str">
        <f t="shared" ca="1" si="383"/>
        <v>-5.72344795085554E-14-0.74394249341261i</v>
      </c>
      <c r="BS292" s="223" t="str">
        <f t="shared" ca="1" si="384"/>
        <v>0.74394249341261-2.56645371289493E-13i</v>
      </c>
      <c r="BT292" s="223" t="str">
        <f t="shared" ca="1" si="385"/>
        <v>-2.20555493112081E-13+0.74394249341261i</v>
      </c>
      <c r="BU292" s="223" t="str">
        <f t="shared" ca="1" si="386"/>
        <v>-0.74394249341261-2.1144601331144E-14i</v>
      </c>
      <c r="BV292" s="223" t="str">
        <f t="shared" ca="1" si="387"/>
        <v>-2.205545252112E-13-0.74394249341261i</v>
      </c>
      <c r="BW292" s="223" t="str">
        <f t="shared" ca="1" si="388"/>
        <v>0.74394249341261+2.98934573951781E-13i</v>
      </c>
      <c r="BX292" s="223" t="str">
        <f t="shared" ca="1" si="389"/>
        <v>-5.72354474094364E-14+0.74394249341261i</v>
      </c>
      <c r="BY292" s="223" t="str">
        <f t="shared" ca="1" si="390"/>
        <v>-0.74394249341261+1.84463679132907E-13i</v>
      </c>
      <c r="BZ292" s="223" t="str">
        <f t="shared" ca="1" si="391"/>
        <v>3.35025420030073E-13-0.74394249341261i</v>
      </c>
      <c r="CA292" s="223" t="str">
        <f t="shared" ca="1" si="392"/>
        <v>0.74394249341261+9.33262934877291E-14i</v>
      </c>
      <c r="CB292" s="223" t="str">
        <f t="shared" ca="1" si="393"/>
        <v>1.06084598293208E-13+0.74394249341261i</v>
      </c>
      <c r="CC292" s="223" t="str">
        <f t="shared" ca="1" si="394"/>
        <v>-0.74394249341261+3.47783724835552E-13i</v>
      </c>
      <c r="CD292" s="223" t="str">
        <f t="shared" ca="1" si="395"/>
        <v>1.71705374327428E-13-0.74394249341261i</v>
      </c>
      <c r="CE292" s="223" t="str">
        <f t="shared" ca="1" si="396"/>
        <v>0.74394249341261-6.99937522149156E-14i</v>
      </c>
      <c r="CF292" s="223" t="str">
        <f t="shared" ca="1" si="397"/>
        <v>3.1169287875726E-13+0.74394249341261i</v>
      </c>
      <c r="CG292" s="223" t="str">
        <f t="shared" ca="1" si="398"/>
        <v>-0.74394249341261-2.07796220405721E-13i</v>
      </c>
      <c r="CH292" s="223" t="str">
        <f t="shared" ca="1" si="399"/>
        <v>-3.39029061366232E-14-0.74394249341261i</v>
      </c>
      <c r="CI292" s="223" t="str">
        <f t="shared" ca="1" si="400"/>
        <v>0.74394249341261-2.3331379791756E-13i</v>
      </c>
      <c r="CJ292" s="223" t="str">
        <f t="shared" ca="1" si="401"/>
        <v>-2.8617530124542E-13+0.74394249341261i</v>
      </c>
      <c r="CK292" s="223" t="str">
        <f t="shared" ca="1" si="402"/>
        <v>-0.74394249341261-4.44761747030762E-14i</v>
      </c>
      <c r="CL292" s="223" t="str">
        <f t="shared" ca="1" si="403"/>
        <v>-1.97222951839267E-13-0.74394249341261i</v>
      </c>
      <c r="CM292" s="223" t="str">
        <f t="shared" ca="1" si="404"/>
        <v>0.74394249341261+3.22266147323712E-13i</v>
      </c>
      <c r="CN292" s="223" t="str">
        <f t="shared" ca="1" si="405"/>
        <v>-8.05670207813688E-14+0.74394249341261i</v>
      </c>
      <c r="CO292" s="223" t="str">
        <f t="shared" ca="1" si="406"/>
        <v>-0.74394249341261+1.61132105760975E-13i</v>
      </c>
      <c r="CP292" s="223" t="str">
        <f t="shared" ca="1" si="407"/>
        <v>-3.60542997541912E-13-0.74394249341261i</v>
      </c>
      <c r="CQ292" s="223" t="str">
        <f t="shared" ca="1" si="408"/>
        <v>0.74394249341261+1.58946101621068E-13i</v>
      </c>
      <c r="CR292" s="223" t="str">
        <f t="shared" ca="1" si="409"/>
        <v>8.27530249212758E-14+0.74394249341261i</v>
      </c>
      <c r="CS292" s="223" t="str">
        <f t="shared" ca="1" si="410"/>
        <v>-0.74394249341261-4.36736074241705E-13i</v>
      </c>
      <c r="CT292" s="223" t="str">
        <f t="shared" ca="1" si="411"/>
        <v>1.9503694769936E-13-0.74394249341261i</v>
      </c>
      <c r="CU292" s="223" t="str">
        <f t="shared" ca="1" si="412"/>
        <v>0.74394249341261-4.66621788429834E-14i</v>
      </c>
      <c r="CV292" s="223" t="str">
        <f t="shared" ca="1" si="413"/>
        <v>2.88361305385327E-13+0.74394249341261i</v>
      </c>
      <c r="CW292" s="223" t="str">
        <f t="shared" ca="1" si="414"/>
        <v>-0.74394249341261-2.31127793777653E-13i</v>
      </c>
      <c r="CX292" s="223" t="str">
        <f t="shared" ca="1" si="415"/>
        <v>3.17169019967159E-14-0.74394249341261i</v>
      </c>
      <c r="CY292" s="223" t="str">
        <f t="shared" ca="1" si="416"/>
        <v>0.74394249341261-2.09982224545628E-13i</v>
      </c>
      <c r="CZ292" s="223" t="str">
        <f t="shared" ca="1" si="417"/>
        <v>-3.09506874617352E-13+0.74394249341261i</v>
      </c>
      <c r="DA292" s="223" t="str">
        <f t="shared" ca="1" si="418"/>
        <v>-0.74394249341261-6.78077480750084E-14i</v>
      </c>
      <c r="DB292" s="223" t="str">
        <f t="shared" ca="1" si="419"/>
        <v>-1.73891378467336E-13-0.74394249341261i</v>
      </c>
      <c r="DC292" s="223" t="str">
        <f t="shared" ca="1" si="420"/>
        <v>0.74394249341261+3.45597720695645E-13i</v>
      </c>
      <c r="DD292" s="223" t="str">
        <f t="shared" ca="1" si="421"/>
        <v>-1.03898594153301E-13+0.74394249341261i</v>
      </c>
      <c r="DE292" s="223" t="str">
        <f t="shared" ca="1" si="422"/>
        <v>-0.74394249341261+9.55122976276361E-14i</v>
      </c>
      <c r="DF292" s="223" t="str">
        <f t="shared" ca="1" si="423"/>
        <v>-3.3721142416998E-13-0.74394249341261i</v>
      </c>
      <c r="DG292" s="223" t="str">
        <f t="shared" ca="1" si="424"/>
        <v>0.74394249341261+1.82277674993E-13i</v>
      </c>
      <c r="DH292" s="223" t="str">
        <f t="shared" ca="1" si="425"/>
        <v>5.94214515493436E-14+0.74394249341261i</v>
      </c>
      <c r="DI292" s="223" t="str">
        <f t="shared" ca="1" si="426"/>
        <v>-0.74394249341261+3.01120578091688E-13i</v>
      </c>
      <c r="DJ292" s="223" t="str">
        <f t="shared" ca="1" si="427"/>
        <v>2.18368521071293E-13-0.74394249341261i</v>
      </c>
      <c r="DK292" s="223" t="str">
        <f t="shared" ca="1" si="428"/>
        <v>0.74394249341261-2.33306054710511E-14i</v>
      </c>
      <c r="DL292" s="223" t="str">
        <f t="shared" ca="1" si="429"/>
        <v>2.22741497251988E-13+0.74394249341261i</v>
      </c>
      <c r="DM292" s="223" t="str">
        <f t="shared" ca="1" si="430"/>
        <v>-0.74394249341261-2.54459367149585E-13i</v>
      </c>
      <c r="DN292" s="223" t="str">
        <f t="shared" ca="1" si="431"/>
        <v>5.50484753686482E-14-0.74394249341261i</v>
      </c>
      <c r="DO292" s="223" t="str">
        <f t="shared" ca="1" si="432"/>
        <v>0.74394249341261-1.86650651173696E-13i</v>
      </c>
      <c r="DP292" s="223" t="str">
        <f t="shared" ca="1" si="433"/>
        <v>-3.32838447989284E-13+0.74394249341261i</v>
      </c>
      <c r="DQ292" s="223" t="str">
        <f t="shared" ca="1" si="434"/>
        <v>-0.74394249341261-9.1139321446941E-14i</v>
      </c>
      <c r="DR292" s="223" t="str">
        <f t="shared" ca="1" si="435"/>
        <v>-1.50559805095403E-13-0.74394249341261i</v>
      </c>
      <c r="DS292" s="223" t="str">
        <f t="shared" ca="1" si="436"/>
        <v>0.74394249341261+3.68929294067577E-13i</v>
      </c>
      <c r="DT292" s="223" t="str">
        <f t="shared" ca="1" si="437"/>
        <v>-1.6951840228664E-13+0.74394249341261i</v>
      </c>
      <c r="DU292" s="223" t="str">
        <f t="shared" ca="1" si="438"/>
        <v>-0.74394249341261+1.14468959017111E-13i</v>
      </c>
      <c r="DV292" s="223" t="str">
        <f t="shared" ca="1" si="439"/>
        <v>-3.13879850798048E-13-0.74394249341261i</v>
      </c>
      <c r="DW292" s="223" t="str">
        <f t="shared" ca="1" si="440"/>
        <v>0.74394249341261+1.63321013603526E-13i</v>
      </c>
      <c r="DX292" s="223" t="str">
        <f t="shared" ca="1" si="441"/>
        <v>3.60898781774114E-14+0.74394249341261i</v>
      </c>
      <c r="DY292" s="223" t="str">
        <f t="shared" ca="1" si="442"/>
        <v>-0.74394249341261+2.35500769958348E-13i</v>
      </c>
      <c r="DZ292" s="223" t="str">
        <f t="shared" ca="1" si="443"/>
        <v>2.41700094443225E-13-0.74394249341261i</v>
      </c>
      <c r="EA292" s="223" t="str">
        <f t="shared" ca="1" si="444"/>
        <v>0.74394249341261+4.2289202662288E-14i</v>
      </c>
      <c r="EB292" s="223" t="str">
        <f t="shared" ca="1" si="445"/>
        <v>2.41698158641463E-13+0.74394249341261i</v>
      </c>
      <c r="EC292" s="223" t="str">
        <f t="shared" ca="1" si="446"/>
        <v>-0.74394249341261-3.20079175282924E-13i</v>
      </c>
      <c r="ED292" s="223" t="str">
        <f t="shared" ca="1" si="447"/>
        <v>3.60918139791735E-14-0.74394249341261i</v>
      </c>
      <c r="EE292" s="223" t="str">
        <f t="shared" ca="1" si="448"/>
        <v>0.74394249341261-1.63319077801764E-13i</v>
      </c>
      <c r="EF292" s="223" t="str">
        <f t="shared" ca="1" si="449"/>
        <v>3.627299695827E-13+0.74394249341261i</v>
      </c>
      <c r="EG292" s="223" t="str">
        <f t="shared" ca="1" si="450"/>
        <v>-0.74394249341261-1.14470894818873E-13i</v>
      </c>
      <c r="EH292" s="223" t="str">
        <f t="shared" ca="1" si="451"/>
        <v>-8.49399969620639E-14-0.74394249341261i</v>
      </c>
      <c r="EI292" s="223" t="str">
        <f t="shared" ca="1" si="452"/>
        <v>0.74394249341261+3.92260867439509E-13i</v>
      </c>
      <c r="EJ292" s="223" t="str">
        <f t="shared" ca="1" si="453"/>
        <v>-1.92849975658572E-13+0.74394249341261i</v>
      </c>
      <c r="EK292" s="223" t="str">
        <f t="shared" ca="1" si="454"/>
        <v>-0.74394249341261+9.11373856451788E-14i</v>
      </c>
      <c r="EL292" s="223" t="str">
        <f t="shared" ca="1" si="455"/>
        <v>-2.90548277426115E-13-0.74394249341261i</v>
      </c>
      <c r="EM292" s="223" t="str">
        <f t="shared" ca="1" si="456"/>
        <v>0.74394249341261+1.86652586975458E-13i</v>
      </c>
      <c r="EN292" s="223"/>
      <c r="EO292" s="223"/>
      <c r="EP292" s="223"/>
    </row>
    <row r="293" spans="1:146">
      <c r="A293" s="249">
        <f t="shared" ref="A293:A356" si="461">A292+Div_Nt_load2</f>
        <v>3.7695312500000029E-3</v>
      </c>
      <c r="B293" s="248">
        <v>193</v>
      </c>
      <c r="C293" s="247">
        <f t="shared" ref="C293:C355" si="462">C292+1/time_load2</f>
        <v>38600</v>
      </c>
      <c r="N293" s="246">
        <f t="shared" ref="N293:N355" ca="1" si="463">Ioutput2+O293</f>
        <v>8.320783202005126</v>
      </c>
      <c r="O293" s="223">
        <f t="shared" ref="O293:O355" ca="1" si="464">I_step2*(th_2/time_load2-0.5)+2*I_step2*(th_2/time_load2)*SUMPRODUCT((SIN(ROW(INDIRECT(1&amp;":"&amp;N_FFT2))*PI()*th_2/time_load2)/(ROW(INDIRECT(1&amp;":"&amp;N_FFT2))*PI()*th_2/time_load2))*(SIN(ROW(INDIRECT(1&amp;":"&amp;N_FFT2))*PI()*transient2/time_load2)/(ROW(INDIRECT(1&amp;":"&amp;N_FFT2))*PI()*transient2/time_load2))*COS(ROW(INDIRECT(1&amp;":"&amp;N_FFT2))*2*PI()*Div_Nt_load2*B293/time_load2-ROW(INDIRECT(1&amp;":"&amp;N_FFT2))*PI()*(time_load2-transient2)/time_load2))</f>
        <v>-7.679216797994874</v>
      </c>
      <c r="P293" s="223" t="str">
        <f t="shared" ref="P293:P355" ca="1" si="465">IMPRODUCT(O293,IMEXP(COMPLEX(0,-2*PI()*1*B293/Nt_load2)))</f>
        <v>-0.188457414316577-7.67690396146752i</v>
      </c>
      <c r="Q293" s="223" t="str">
        <f t="shared" ref="Q293:Q355" ca="1" si="466">IMPRODUCT(O293,IMEXP(COMPLEX(0,-2*PI()*2*B293/Nt_load2)))</f>
        <v>7.66996684505171-0.376801308933646i</v>
      </c>
      <c r="R293" s="223" t="str">
        <f t="shared" ref="R293:R355" ca="1" si="467">IMPRODUCT(O293,IMEXP(COMPLEX(0,-2*PI()*3*B293/Nt_load2)))</f>
        <v>0.564918232531879+7.65840962740697i</v>
      </c>
      <c r="S293" s="223" t="str">
        <f t="shared" ref="S293:S355" ca="1" si="468">IMPRODUCT(O293,IMEXP(COMPLEX(0,-2*PI()*4*B293/Nt_load2)))</f>
        <v>-7.6422392701691+0.752694870509875i</v>
      </c>
      <c r="T293" s="223" t="str">
        <f t="shared" ref="T293:T355" ca="1" si="469">IMPRODUCT(O293,IMEXP(COMPLEX(0,-2*PI()*5*B293/Nt_load2)))</f>
        <v>-0.940018113243714-7.62146551375655i</v>
      </c>
      <c r="U293" s="223" t="str">
        <f t="shared" ref="U293:U355" ca="1" si="470">IMPRODUCT(O293,IMEXP(COMPLEX(0,-2*PI()*6*B293/Nt_load2)))</f>
        <v>7.59610087150344-1.12677512421567i</v>
      </c>
      <c r="V293" s="223" t="str">
        <f t="shared" ref="V293:V355" ca="1" si="471">IMPRODUCT(O293,IMEXP(COMPLEX(0,-2*PI()*7*B293/Nt_load2)))</f>
        <v>1.31285340798486+7.56616062212197i</v>
      </c>
      <c r="W293" s="223" t="str">
        <f t="shared" ref="W293:W355" ca="1" si="472">IMPRODUCT(O293,IMEXP(COMPLEX(0,-2*PI()*8*B293/Nt_load2)))</f>
        <v>-7.53166280049857+1.49814087795263i</v>
      </c>
      <c r="X293" s="223" t="str">
        <f t="shared" ref="X293:X355" ca="1" si="473">IMPRODUCT(O293,IMEXP(COMPLEX(0,-2*PI()*9*B293/Nt_load2)))</f>
        <v>-1.68252592387381-7.49262818683132i</v>
      </c>
      <c r="Y293" s="223" t="str">
        <f t="shared" ref="Y293:Y355" ca="1" si="474">IMPRODUCT(O293,IMEXP(COMPLEX(0,-2*PI()*10*B293/Nt_load2)))</f>
        <v>7.44908029411156-1.86589747909295i</v>
      </c>
      <c r="Z293" s="223" t="str">
        <f t="shared" ref="Z293:Z355" ca="1" si="475">IMPRODUCT(O293,IMEXP(COMPLEX(0,-2*PI()*11*B293/Nt_load2)))</f>
        <v>2.04814508744103+7.40104535396169i</v>
      </c>
      <c r="AA293" s="223" t="str">
        <f t="shared" ref="AA293:AA355" ca="1" si="476">IMPRODUCT(O293,IMEXP(COMPLEX(0,-2*PI()*12*B293/Nt_load2)))</f>
        <v>-7.34855230083368+2.22915896977283i</v>
      </c>
      <c r="AB293" s="223" t="str">
        <f t="shared" ref="AB293:AB355" ca="1" si="477">IMPRODUCT(O293,IMEXP(COMPLEX(0,-2*PI()*13*B293/Nt_load2)))</f>
        <v>-2.40883009009555-7.29163275457952i</v>
      </c>
      <c r="AC293" s="223" t="str">
        <f t="shared" ref="AC293:AC355" ca="1" si="478">IMPRODUCT(O293,IMEXP(COMPLEX(0,-2*PI()*14*B293/Nt_load2)))</f>
        <v>7.23032100140596-2.58705022124322i</v>
      </c>
      <c r="AD293" s="223" t="str">
        <f t="shared" ref="AD293:AD355" ca="1" si="479">IMPRODUCT(O293,IMEXP(COMPLEX(0,-2*PI()*15*B293/Nt_load2)))</f>
        <v>2.76371201007443+7.16465397321999i</v>
      </c>
      <c r="AE293" s="223" t="str">
        <f t="shared" ref="AE293:AE355" ca="1" si="480">IMPRODUCT(O293,IMEXP(COMPLEX(0,-2*PI()*16*B293/Nt_load2)))</f>
        <v>-7.09467122538421+2.9387090421326i</v>
      </c>
      <c r="AF293" s="223" t="str">
        <f t="shared" ref="AF293:AF355" ca="1" si="481">IMPRODUCT(O293,IMEXP(COMPLEX(0,-2*PI()*17*B293/Nt_load2)))</f>
        <v>-3.11193590574851-7.0204149128894i</v>
      </c>
      <c r="AG293" s="223" t="str">
        <f t="shared" ref="AG293:AG355" ca="1" si="482">IMPRODUCT(O293,IMEXP(COMPLEX(0,-2*PI()*18*B293/Nt_load2)))</f>
        <v>6.94192976496103-3.28328825553817i</v>
      </c>
      <c r="AH293" s="223" t="str">
        <f t="shared" ref="AH293:AH355" ca="1" si="483">IMPRODUCT(O293,IMEXP(COMPLEX(0,-2*PI()*19*B293/Nt_load2)))</f>
        <v>3.45266287525215+6.85926305811799i</v>
      </c>
      <c r="AI293" s="223" t="str">
        <f t="shared" ref="AI293:AI355" ca="1" si="484">IMPRODUCT(O293,IMEXP(COMPLEX(0,-2*PI()*20*B293/Nt_load2)))</f>
        <v>-6.77246458769277+3.61995773995416i</v>
      </c>
      <c r="AJ293" s="223" t="str">
        <f t="shared" ref="AJ293:AJ355" ca="1" si="485">IMPRODUCT(O293,IMEXP(COMPLEX(0,-2*PI()*21*B293/Nt_load2)))</f>
        <v>-3.78507207747254-6.68158663783868i</v>
      </c>
      <c r="AK293" s="223" t="str">
        <f t="shared" ref="AK293:AK355" ca="1" si="486">IMPRODUCT(O293,IMEXP(COMPLEX(0,-2*PI()*22*B293/Nt_load2)))</f>
        <v>6.58668395003461-3.94790642910431i</v>
      </c>
      <c r="AL293" s="223" t="str">
        <f t="shared" ref="AL293:AL355" ca="1" si="487">IMPRODUCT(O293,IMEXP(COMPLEX(0,-2*PI()*23*B293/Nt_load2)))</f>
        <v>4.10836270952565+6.48781369011053i</v>
      </c>
      <c r="AM293" s="223" t="str">
        <f t="shared" ref="AM293:AM355" ca="1" si="488">IMPRODUCT(O293,IMEXP(COMPLEX(0,-2*PI()*24*B293/Nt_load2)))</f>
        <v>-6.38503541381448+4.26634426587233i</v>
      </c>
      <c r="AN293" s="223" t="str">
        <f t="shared" ref="AN293:AN355" ca="1" si="489">IMPRODUCT(O293,IMEXP(COMPLEX(0,-2*PI()*25*B293/Nt_load2)))</f>
        <v>-4.4217559359621-6.27841103093694i</v>
      </c>
      <c r="AO293" s="223" t="str">
        <f t="shared" ref="AO293:AO355" ca="1" si="490">IMPRODUCT(O293,IMEXP(COMPLEX(0,-2*PI()*26*B293/Nt_load2)))</f>
        <v>6.16800476802385-4.57450410560989i</v>
      </c>
      <c r="AP293" s="223" t="str">
        <f t="shared" ref="AP293:AP355" ca="1" si="491">IMPRODUCT(O293,IMEXP(COMPLEX(0,-2*PI()*27*B293/Nt_load2)))</f>
        <v>4.7244967650425+6.05388312967055i</v>
      </c>
      <c r="AQ293" s="223" t="str">
        <f t="shared" ref="AQ293:AQ355" ca="1" si="492">IMPRODUCT(O293,IMEXP(COMPLEX(0,-2*PI()*28*B293/Nt_load2)))</f>
        <v>-5.93611485848923+4.87164356428403i</v>
      </c>
      <c r="AR293" s="223" t="str">
        <f t="shared" ref="AR293:AR355" ca="1" si="493">IMPRODUCT(O293,IMEXP(COMPLEX(0,-2*PI()*28*B293/Nt_load2)))</f>
        <v>-5.93611485848923+4.87164356428403i</v>
      </c>
      <c r="AS293" s="223" t="str">
        <f t="shared" ref="AS293:AS355" ca="1" si="494">IMPRODUCT(O293,IMEXP(COMPLEX(0,-2*PI()*30*B293/Nt_load2)))</f>
        <v>5.68992432831803-5.15704680690618i</v>
      </c>
      <c r="AT293" s="223" t="str">
        <f t="shared" ref="AT293:AT355" ca="1" si="495">IMPRODUCT(O293,IMEXP(COMPLEX(0,-2*PI()*31*B293/Nt_load2)))</f>
        <v>5.29513133404526+5.56165036529793i</v>
      </c>
      <c r="AU293" s="223" t="str">
        <f t="shared" ref="AU293:AU355" ca="1" si="496">IMPRODUCT(O293,IMEXP(COMPLEX(0,-2*PI()*32*B293/Nt_load2)))</f>
        <v>-5.43002627206124+5.4300262720664i</v>
      </c>
      <c r="AV293" s="223" t="str">
        <f t="shared" ref="AV293:AV355" ca="1" si="497">IMPRODUCT(O293,IMEXP(COMPLEX(0,-2*PI()*33*B293/Nt_load2)))</f>
        <v>-5.5616503652977-5.29513133404552i</v>
      </c>
      <c r="AW293" s="223" t="str">
        <f t="shared" ref="AW293:AW355" ca="1" si="498">IMPRODUCT(O293,IMEXP(COMPLEX(0,-2*PI()*34*B293/Nt_load2)))</f>
        <v>5.15704680690644-5.68992432831779i</v>
      </c>
      <c r="AX293" s="223" t="str">
        <f t="shared" ref="AX293:AX355" ca="1" si="499">IMPRODUCT(O293,IMEXP(COMPLEX(0,-2*PI()*35*B293/Nt_load2)))</f>
        <v>5.81477089368246+5.01585586760524i</v>
      </c>
      <c r="AY293" s="223" t="str">
        <f t="shared" ref="AY293:AY355" ca="1" si="500">IMPRODUCT(O293,IMEXP(COMPLEX(0,-2*PI()*36*B293/Nt_load2)))</f>
        <v>-4.87164356428447+5.93611485848887i</v>
      </c>
      <c r="AZ293" s="223" t="str">
        <f t="shared" ref="AZ293:AZ355" ca="1" si="501">IMPRODUCT(O293,IMEXP(COMPLEX(0,-2*PI()*37*B293/Nt_load2)))</f>
        <v>-6.05388312967027-4.72449676504286i</v>
      </c>
      <c r="BA293" s="223" t="str">
        <f t="shared" ref="BA293:BA355" ca="1" si="502">IMPRODUCT(O293,IMEXP(COMPLEX(0,-2*PI()*38*B293/Nt_load2)))</f>
        <v>4.57450410561026-6.16800476802357i</v>
      </c>
      <c r="BB293" s="223" t="str">
        <f t="shared" ref="BB293:BB355" ca="1" si="503">IMPRODUCT(O293,IMEXP(COMPLEX(0,-2*PI()*39*B293/Nt_load2)))</f>
        <v>6.27841103094113+4.42175593595614i</v>
      </c>
      <c r="BC293" s="223" t="str">
        <f t="shared" ref="BC293:BC355" ca="1" si="504">IMPRODUCT(O293,IMEXP(COMPLEX(0,-2*PI()*40*B293/Nt_load2)))</f>
        <v>-4.26634426587262+6.38503541381428i</v>
      </c>
      <c r="BD293" s="223" t="str">
        <f t="shared" ref="BD293:BD355" ca="1" si="505">IMPRODUCT(O293,IMEXP(COMPLEX(0,-2*PI()*41*B293/Nt_load2)))</f>
        <v>-6.48781369011035-4.10836270952595i</v>
      </c>
      <c r="BE293" s="223" t="str">
        <f t="shared" ref="BE293:BE355" ca="1" si="506">IMPRODUCT(O293,IMEXP(COMPLEX(0,-2*PI()*42*B293/Nt_load2)))</f>
        <v>3.94790642910461-6.58668395003442i</v>
      </c>
      <c r="BF293" s="223" t="str">
        <f t="shared" ref="BF293:BF355" ca="1" si="507">IMPRODUCT(O293,IMEXP(COMPLEX(0,-2*PI()*43*B293/Nt_load2)))</f>
        <v>6.68158663783894+3.78507207747209i</v>
      </c>
      <c r="BG293" s="223" t="str">
        <f t="shared" ref="BG293:BG355" ca="1" si="508">IMPRODUCT(O293,IMEXP(COMPLEX(0,-2*PI()*44*B293/Nt_load2)))</f>
        <v>-3.61995773995321+6.77246458769327i</v>
      </c>
      <c r="BH293" s="223" t="str">
        <f t="shared" ref="BH293:BH355" ca="1" si="509">IMPRODUCT(O293,IMEXP(COMPLEX(0,-2*PI()*45*B293/Nt_load2)))</f>
        <v>-6.85926305811881-3.45266287525052i</v>
      </c>
      <c r="BI293" s="223" t="str">
        <f t="shared" ref="BI293:BI355" ca="1" si="510">IMPRODUCT(O293,IMEXP(COMPLEX(0,-2*PI()*46*B293/Nt_load2)))</f>
        <v>3.28328825553513-6.94192976496246i</v>
      </c>
      <c r="BJ293" s="223" t="str">
        <f t="shared" ref="BJ293:BJ355" ca="1" si="511">IMPRODUCT(O293,IMEXP(COMPLEX(0,-2*PI()*47*B293/Nt_load2)))</f>
        <v>7.02041491288802+3.11193590575162i</v>
      </c>
      <c r="BK293" s="223" t="str">
        <f t="shared" ref="BK293:BK355" ca="1" si="512">IMPRODUCT(O293,IMEXP(COMPLEX(0,-2*PI()*48*B293/Nt_load2)))</f>
        <v>-2.93870904213434+7.09467122538349i</v>
      </c>
      <c r="BL293" s="223" t="str">
        <f t="shared" ref="BL293:BL355" ca="1" si="513">IMPRODUCT(O293,IMEXP(COMPLEX(0,-2*PI()*49*B293/Nt_load2)))</f>
        <v>-7.16465397321959-2.76371201007546i</v>
      </c>
      <c r="BM293" s="223" t="str">
        <f t="shared" ref="BM293:BM355" ca="1" si="514">IMPRODUCT(O293,IMEXP(COMPLEX(0,-2*PI()*50*B293/Nt_load2)))</f>
        <v>2.58705022124355-7.23032100140584i</v>
      </c>
      <c r="BN293" s="223" t="str">
        <f t="shared" ref="BN293:BN355" ca="1" si="515">IMPRODUCT(O293,IMEXP(COMPLEX(0,-2*PI()*51*B293/Nt_load2)))</f>
        <v>7.29163275457991+2.40883009009438i</v>
      </c>
      <c r="BO293" s="223" t="str">
        <f t="shared" ref="BO293:BO355" ca="1" si="516">IMPRODUCT(O293,IMEXP(COMPLEX(0,-2*PI()*52*B293/Nt_load2)))</f>
        <v>-2.22915896977087+7.34855230083428i</v>
      </c>
      <c r="BP293" s="223" t="str">
        <f t="shared" ref="BP293:BP355" ca="1" si="517">IMPRODUCT(O293,IMEXP(COMPLEX(0,-2*PI()*53*B293/Nt_load2)))</f>
        <v>-7.40104535396258-2.0481450874378i</v>
      </c>
      <c r="BQ293" s="223" t="str">
        <f t="shared" ref="BQ293:BQ355" ca="1" si="518">IMPRODUCT(O293,IMEXP(COMPLEX(0,-2*PI()*54*B293/Nt_load2)))</f>
        <v>1.86589747909631-7.44908029411072i</v>
      </c>
      <c r="BR293" s="223" t="str">
        <f t="shared" ref="BR293:BR355" ca="1" si="519">IMPRODUCT(O293,IMEXP(COMPLEX(0,-2*PI()*55*B293/Nt_load2)))</f>
        <v>7.49262818683073+1.68252592387644i</v>
      </c>
      <c r="BS293" s="223" t="str">
        <f t="shared" ref="BS293:BS355" ca="1" si="520">IMPRODUCT(O293,IMEXP(COMPLEX(0,-2*PI()*56*B293/Nt_load2)))</f>
        <v>-1.49814087795393+7.53166280049831i</v>
      </c>
      <c r="BT293" s="223" t="str">
        <f t="shared" ref="BT293:BT355" ca="1" si="521">IMPRODUCT(O293,IMEXP(COMPLEX(0,-2*PI()*57*B293/Nt_load2)))</f>
        <v>-7.56616062212192-1.3128534079852i</v>
      </c>
      <c r="BU293" s="223" t="str">
        <f t="shared" ref="BU293:BU355" ca="1" si="522">IMPRODUCT(O293,IMEXP(COMPLEX(0,-2*PI()*58*B293/Nt_load2)))</f>
        <v>1.12677512421467-7.5961008715036i</v>
      </c>
      <c r="BV293" s="223" t="str">
        <f t="shared" ref="BV293:BV355" ca="1" si="523">IMPRODUCT(O293,IMEXP(COMPLEX(0,-2*PI()*59*B293/Nt_load2)))</f>
        <v>7.6214655137568+0.940018113241702i</v>
      </c>
      <c r="BW293" s="223" t="str">
        <f t="shared" ref="BW293:BW355" ca="1" si="524">IMPRODUCT(O293,IMEXP(COMPLEX(0,-2*PI()*60*B293/Nt_load2)))</f>
        <v>-0.752694870507292+7.64223927016936i</v>
      </c>
      <c r="BX293" s="223" t="str">
        <f t="shared" ref="BX293:BX355" ca="1" si="525">IMPRODUCT(O293,IMEXP(COMPLEX(0,-2*PI()*61*B293/Nt_load2)))</f>
        <v>-7.65840962740671-0.564918232535357i</v>
      </c>
      <c r="BY293" s="223" t="str">
        <f t="shared" ref="BY293:BY355" ca="1" si="526">IMPRODUCT(O293,IMEXP(COMPLEX(0,-2*PI()*62*B293/Nt_load2)))</f>
        <v>0.376801308935972-7.6699668450516i</v>
      </c>
      <c r="BZ293" s="223" t="str">
        <f t="shared" ref="BZ293:BZ355" ca="1" si="527">IMPRODUCT(O293,IMEXP(COMPLEX(0,-2*PI()*63*B293/Nt_load2)))</f>
        <v>7.67690396146749+0.188457414318024i</v>
      </c>
      <c r="CA293" s="223" t="str">
        <f t="shared" ref="CA293:CA355" ca="1" si="528">IMPRODUCT(O293,IMEXP(COMPLEX(0,-2*PI()*64*B293/Nt_load2)))</f>
        <v>-5.68224967553919E-13+7.67921679799487i</v>
      </c>
      <c r="CB293" s="223" t="str">
        <f t="shared" ref="CB293:CB355" ca="1" si="529">IMPRODUCT(O293,IMEXP(COMPLEX(0,-2*PI()*65*B293/Nt_load2)))</f>
        <v>-7.67690396146751+0.188457414317325i</v>
      </c>
      <c r="CC293" s="223" t="str">
        <f t="shared" ref="CC293:CC355" ca="1" si="530">IMPRODUCT(O293,IMEXP(COMPLEX(0,-2*PI()*66*B293/Nt_load2)))</f>
        <v>-0.376801308935272-7.66996684505163i</v>
      </c>
      <c r="CD293" s="223" t="str">
        <f t="shared" ref="CD293:CD355" ca="1" si="531">IMPRODUCT(O293,IMEXP(COMPLEX(0,-2*PI()*67*B293/Nt_load2)))</f>
        <v>7.65840962740676-0.564918232534659i</v>
      </c>
      <c r="CE293" s="223" t="str">
        <f t="shared" ref="CE293:CE355" ca="1" si="532">IMPRODUCT(O293,IMEXP(COMPLEX(0,-2*PI()*68*B293/Nt_load2)))</f>
        <v>0.752694870506595+7.64223927016943i</v>
      </c>
      <c r="CF293" s="223" t="str">
        <f t="shared" ref="CF293:CF355" ca="1" si="533">IMPRODUCT(O293,IMEXP(COMPLEX(0,-2*PI()*69*B293/Nt_load2)))</f>
        <v>-7.62146551375688+0.940018113241011i</v>
      </c>
      <c r="CG293" s="223" t="str">
        <f t="shared" ref="CG293:CG355" ca="1" si="534">IMPRODUCT(O293,IMEXP(COMPLEX(0,-2*PI()*70*B293/Nt_load2)))</f>
        <v>-1.12677512421398-7.5961008715037i</v>
      </c>
      <c r="CH293" s="223" t="str">
        <f t="shared" ref="CH293:CH355" ca="1" si="535">IMPRODUCT(O293,IMEXP(COMPLEX(0,-2*PI()*71*B293/Nt_load2)))</f>
        <v>7.56616062212203-1.31285340798451i</v>
      </c>
      <c r="CI293" s="223" t="str">
        <f t="shared" ref="CI293:CI355" ca="1" si="536">IMPRODUCT(O293,IMEXP(COMPLEX(0,-2*PI()*72*B293/Nt_load2)))</f>
        <v>1.49814087795282+7.53166280049853i</v>
      </c>
      <c r="CJ293" s="223" t="str">
        <f t="shared" ref="CJ293:CJ355" ca="1" si="537">IMPRODUCT(O293,IMEXP(COMPLEX(0,-2*PI()*73*B293/Nt_load2)))</f>
        <v>-7.49262818683088+1.68252592387576i</v>
      </c>
      <c r="CK293" s="223" t="str">
        <f t="shared" ref="CK293:CK355" ca="1" si="538">IMPRODUCT(O293,IMEXP(COMPLEX(0,-2*PI()*74*B293/Nt_load2)))</f>
        <v>-1.86589747909542-7.44908029411095i</v>
      </c>
      <c r="CL293" s="223" t="str">
        <f t="shared" ref="CL293:CL355" ca="1" si="539">IMPRODUCT(O293,IMEXP(COMPLEX(0,-2*PI()*75*B293/Nt_load2)))</f>
        <v>7.40104535396282-2.04814508743691i</v>
      </c>
      <c r="CM293" s="223" t="str">
        <f t="shared" ref="CM293:CM355" ca="1" si="540">IMPRODUCT(O293,IMEXP(COMPLEX(0,-2*PI()*76*B293/Nt_load2)))</f>
        <v>2.22915896977041+7.34855230083442i</v>
      </c>
      <c r="CN293" s="223" t="str">
        <f t="shared" ref="CN293:CN355" ca="1" si="541">IMPRODUCT(O293,IMEXP(COMPLEX(0,-2*PI()*77*B293/Nt_load2)))</f>
        <v>-7.29163275458013+2.40883009009371i</v>
      </c>
      <c r="CO293" s="223" t="str">
        <f t="shared" ref="CO293:CO355" ca="1" si="542">IMPRODUCT(O293,IMEXP(COMPLEX(0,-2*PI()*78*B293/Nt_load2)))</f>
        <v>-2.5870502212431-7.230321001406i</v>
      </c>
      <c r="CP293" s="223" t="str">
        <f t="shared" ref="CP293:CP355" ca="1" si="543">IMPRODUCT(O293,IMEXP(COMPLEX(0,-2*PI()*79*B293/Nt_load2)))</f>
        <v>7.16465397321984-2.76371201007481i</v>
      </c>
      <c r="CQ293" s="223" t="str">
        <f t="shared" ref="CQ293:CQ355" ca="1" si="544">IMPRODUCT(O293,IMEXP(COMPLEX(0,-2*PI()*80*B293/Nt_load2)))</f>
        <v>2.93870904213349+7.09467122538384i</v>
      </c>
      <c r="CR293" s="223" t="str">
        <f t="shared" ref="CR293:CR355" ca="1" si="545">IMPRODUCT(O293,IMEXP(COMPLEX(0,-2*PI()*81*B293/Nt_load2)))</f>
        <v>-7.0204149128883+3.11193590575098i</v>
      </c>
      <c r="CS293" s="223" t="str">
        <f t="shared" ref="CS293:CS355" ca="1" si="546">IMPRODUCT(O293,IMEXP(COMPLEX(0,-2*PI()*82*B293/Nt_load2)))</f>
        <v>-3.2832882555345-6.94192976496276i</v>
      </c>
      <c r="CT293" s="223" t="str">
        <f t="shared" ref="CT293:CT355" ca="1" si="547">IMPRODUCT(O293,IMEXP(COMPLEX(0,-2*PI()*83*B293/Nt_load2)))</f>
        <v>6.85926305811923-3.4526628752497i</v>
      </c>
      <c r="CU293" s="223" t="str">
        <f t="shared" ref="CU293:CU355" ca="1" si="548">IMPRODUCT(O293,IMEXP(COMPLEX(0,-2*PI()*84*B293/Nt_load2)))</f>
        <v>3.6199577399526+6.7724645876936i</v>
      </c>
      <c r="CV293" s="223" t="str">
        <f t="shared" ref="CV293:CV355" ca="1" si="549">IMPRODUCT(O293,IMEXP(COMPLEX(0,-2*PI()*85*B293/Nt_load2)))</f>
        <v>-6.68158663783928+3.78507207747148i</v>
      </c>
      <c r="CW293" s="223" t="str">
        <f t="shared" ref="CW293:CW355" ca="1" si="550">IMPRODUCT(O293,IMEXP(COMPLEX(0,-2*PI()*86*B293/Nt_load2)))</f>
        <v>-3.9479064291042-6.58668395003468i</v>
      </c>
      <c r="CX293" s="223" t="str">
        <f t="shared" ref="CX293:CX355" ca="1" si="551">IMPRODUCT(O293,IMEXP(COMPLEX(0,-2*PI()*87*B293/Nt_load2)))</f>
        <v>6.48781369011072-4.10836270952536i</v>
      </c>
      <c r="CY293" s="223" t="str">
        <f t="shared" ref="CY293:CY355" ca="1" si="552">IMPRODUCT(O293,IMEXP(COMPLEX(0,-2*PI()*88*B293/Nt_load2)))</f>
        <v>4.26634426587186+6.38503541381479i</v>
      </c>
      <c r="CZ293" s="223" t="str">
        <f t="shared" ref="CZ293:CZ355" ca="1" si="553">IMPRODUCT(O293,IMEXP(COMPLEX(0,-2*PI()*89*B293/Nt_load2)))</f>
        <v>-6.27841103093714+4.42175593596181i</v>
      </c>
      <c r="DA293" s="223" t="str">
        <f t="shared" ref="DA293:DA355" ca="1" si="554">IMPRODUCT(O293,IMEXP(COMPLEX(0,-2*PI()*90*B293/Nt_load2)))</f>
        <v>-4.5745041056097-6.16800476802399i</v>
      </c>
      <c r="DB293" s="223" t="str">
        <f t="shared" ref="DB293:DB355" ca="1" si="555">IMPRODUCT(O293,IMEXP(COMPLEX(0,-2*PI()*91*B293/Nt_load2)))</f>
        <v>6.05388312967083-4.72449676504213i</v>
      </c>
      <c r="DC293" s="223" t="str">
        <f t="shared" ref="DC293:DC355" ca="1" si="556">IMPRODUCT(O293,IMEXP(COMPLEX(0,-2*PI()*92*B293/Nt_load2)))</f>
        <v>4.87164356428393+5.93611485848932i</v>
      </c>
      <c r="DD293" s="223" t="str">
        <f t="shared" ref="DD293:DD355" ca="1" si="557">IMPRODUCT(O293,IMEXP(COMPLEX(0,-2*PI()*93*B293/Nt_load2)))</f>
        <v>-5.81477089368291+5.01585586760471i</v>
      </c>
      <c r="DE293" s="223" t="str">
        <f t="shared" ref="DE293:DE355" ca="1" si="558">IMPRODUCT(O293,IMEXP(COMPLEX(0,-2*PI()*94*B293/Nt_load2)))</f>
        <v>-5.15704680690608-5.68992432831812i</v>
      </c>
      <c r="DF293" s="223" t="str">
        <f t="shared" ref="DF293:DF355" ca="1" si="559">IMPRODUCT(O293,IMEXP(COMPLEX(0,-2*PI()*95*B293/Nt_load2)))</f>
        <v>5.56165036529817-5.29513133404501i</v>
      </c>
      <c r="DG293" s="223" t="str">
        <f t="shared" ref="DG293:DG355" ca="1" si="560">IMPRODUCT(O293,IMEXP(COMPLEX(0,-2*PI()*96*B293/Nt_load2)))</f>
        <v>5.430026272066+5.43002627206164i</v>
      </c>
      <c r="DH293" s="223" t="str">
        <f t="shared" ref="DH293:DH355" ca="1" si="561">IMPRODUCT(O293,IMEXP(COMPLEX(0,-2*PI()*97*B293/Nt_load2)))</f>
        <v>-5.29513133404593+5.5616503652973i</v>
      </c>
      <c r="DI293" s="223" t="str">
        <f t="shared" ref="DI293:DI355" ca="1" si="562">IMPRODUCT(O293,IMEXP(COMPLEX(0,-2*PI()*98*B293/Nt_load2)))</f>
        <v>-5.68992432831756-5.1570468069067i</v>
      </c>
      <c r="DJ293" s="223" t="str">
        <f t="shared" ref="DJ293:DJ355" ca="1" si="563">IMPRODUCT(O293,IMEXP(COMPLEX(0,-2*PI()*99*B293/Nt_load2)))</f>
        <v>5.01585586760567-5.81477089368208i</v>
      </c>
      <c r="DK293" s="223" t="str">
        <f t="shared" ref="DK293:DK355" ca="1" si="564">IMPRODUCT(O293,IMEXP(COMPLEX(0,-2*PI()*100*B293/Nt_load2)))</f>
        <v>5.93611485848879+4.87164356428457i</v>
      </c>
      <c r="DL293" s="223" t="str">
        <f t="shared" ref="DL293:DL355" ca="1" si="565">IMPRODUCT(O293,IMEXP(COMPLEX(0,-2*PI()*101*B293/Nt_load2)))</f>
        <v>-4.72449676504313+6.05388312967005i</v>
      </c>
      <c r="DM293" s="223" t="str">
        <f t="shared" ref="DM293:DM355" ca="1" si="566">IMPRODUCT(O293,IMEXP(COMPLEX(0,-2*PI()*102*B293/Nt_load2)))</f>
        <v>-6.16800476802349-4.57450410561037i</v>
      </c>
      <c r="DN293" s="223" t="str">
        <f t="shared" ref="DN293:DN355" ca="1" si="567">IMPRODUCT(O293,IMEXP(COMPLEX(0,-2*PI()*103*B293/Nt_load2)))</f>
        <v>4.42175593595642-6.27841103094093i</v>
      </c>
      <c r="DO293" s="223" t="str">
        <f t="shared" ref="DO293:DO355" ca="1" si="568">IMPRODUCT(O293,IMEXP(COMPLEX(0,-2*PI()*104*B293/Nt_load2)))</f>
        <v>6.38503541381408+4.26634426587291i</v>
      </c>
      <c r="DP293" s="223" t="str">
        <f t="shared" ref="DP293:DP355" ca="1" si="569">IMPRODUCT(O293,IMEXP(COMPLEX(0,-2*PI()*105*B293/Nt_load2)))</f>
        <v>-4.10836270952643+6.48781369011004i</v>
      </c>
      <c r="DQ293" s="223" t="str">
        <f t="shared" ref="DQ293:DQ355" ca="1" si="570">IMPRODUCT(O293,IMEXP(COMPLEX(0,-2*PI()*106*B293/Nt_load2)))</f>
        <v>-6.58668395003424-3.94790642910491i</v>
      </c>
      <c r="DR293" s="223" t="str">
        <f t="shared" ref="DR293:DR355" ca="1" si="571">IMPRODUCT(O293,IMEXP(COMPLEX(0,-2*PI()*107*B293/Nt_load2)))</f>
        <v>3.78507207747258-6.68158663783865i</v>
      </c>
      <c r="DS293" s="223" t="str">
        <f t="shared" ref="DS293:DS355" ca="1" si="572">IMPRODUCT(O293,IMEXP(COMPLEX(0,-2*PI()*108*B293/Nt_load2)))</f>
        <v>6.77246458769321+3.61995773995333i</v>
      </c>
      <c r="DT293" s="223" t="str">
        <f t="shared" ref="DT293:DT355" ca="1" si="573">IMPRODUCT(O293,IMEXP(COMPLEX(0,-2*PI()*109*B293/Nt_load2)))</f>
        <v>-3.45266287525044+6.85926305811885i</v>
      </c>
      <c r="DU293" s="223" t="str">
        <f t="shared" ref="DU293:DU355" ca="1" si="574">IMPRODUCT(O293,IMEXP(COMPLEX(0,-2*PI()*110*B293/Nt_load2)))</f>
        <v>-6.9419297649624-3.28328825553525i</v>
      </c>
      <c r="DV293" s="223" t="str">
        <f t="shared" ref="DV293:DV355" ca="1" si="575">IMPRODUCT(O293,IMEXP(COMPLEX(0,-2*PI()*111*B293/Nt_load2)))</f>
        <v>3.11193590575214-7.02041491288779i</v>
      </c>
      <c r="DW293" s="223" t="str">
        <f t="shared" ref="DW293:DW355" ca="1" si="576">IMPRODUCT(O293,IMEXP(COMPLEX(0,-2*PI()*112*B293/Nt_load2)))</f>
        <v>7.09467122538319+2.93870904213507i</v>
      </c>
      <c r="DX293" s="223" t="str">
        <f t="shared" ref="DX293:DX355" ca="1" si="577">IMPRODUCT(O293,IMEXP(COMPLEX(0,-2*PI()*113*B293/Nt_load2)))</f>
        <v>-2.76371201007559+7.16465397321954i</v>
      </c>
      <c r="DY293" s="223" t="str">
        <f t="shared" ref="DY293:DY355" ca="1" si="578">IMPRODUCT(O293,IMEXP(COMPLEX(0,-2*PI()*114*B293/Nt_load2)))</f>
        <v>-7.23032100140572-2.58705022124388i</v>
      </c>
      <c r="DZ293" s="223" t="str">
        <f t="shared" ref="DZ293:DZ355" ca="1" si="579">IMPRODUCT(O293,IMEXP(COMPLEX(0,-2*PI()*115*B293/Nt_load2)))</f>
        <v>2.40883009009492-7.29163275457973i</v>
      </c>
      <c r="EA293" s="223" t="str">
        <f t="shared" ref="EA293:EA355" ca="1" si="580">IMPRODUCT(O293,IMEXP(COMPLEX(0,-2*PI()*116*B293/Nt_load2)))</f>
        <v>7.34855230083405+2.22915896977163i</v>
      </c>
      <c r="EB293" s="223" t="str">
        <f t="shared" ref="EB293:EB355" ca="1" si="581">IMPRODUCT(O293,IMEXP(COMPLEX(0,-2*PI()*117*B293/Nt_load2)))</f>
        <v>-2.04814508743771+7.4010453539626i</v>
      </c>
      <c r="EC293" s="223" t="str">
        <f t="shared" ref="EC293:EC355" ca="1" si="582">IMPRODUCT(O293,IMEXP(COMPLEX(0,-2*PI()*118*B293/Nt_load2)))</f>
        <v>-7.44908029411064-1.86589747909665i</v>
      </c>
      <c r="ED293" s="223" t="str">
        <f t="shared" ref="ED293:ED355" ca="1" si="583">IMPRODUCT(O293,IMEXP(COMPLEX(0,-2*PI()*119*B293/Nt_load2)))</f>
        <v>1.682525923877-7.49262818683061i</v>
      </c>
      <c r="EE293" s="223" t="str">
        <f t="shared" ref="EE293:EE355" ca="1" si="584">IMPRODUCT(O293,IMEXP(COMPLEX(0,-2*PI()*120*B293/Nt_load2)))</f>
        <v>7.5316628004982+1.49814087795449i</v>
      </c>
      <c r="EF293" s="223" t="str">
        <f t="shared" ref="EF293:EF355" ca="1" si="585">IMPRODUCT(O293,IMEXP(COMPLEX(0,-2*PI()*121*B293/Nt_load2)))</f>
        <v>-1.31285340798533+7.5661606221219i</v>
      </c>
      <c r="EG293" s="223" t="str">
        <f t="shared" ref="EG293:EG355" ca="1" si="586">IMPRODUCT(O293,IMEXP(COMPLEX(0,-2*PI()*122*B293/Nt_load2)))</f>
        <v>-7.59610087150357-1.1267751242148i</v>
      </c>
      <c r="EH293" s="223" t="str">
        <f t="shared" ref="EH293:EH355" ca="1" si="587">IMPRODUCT(O293,IMEXP(COMPLEX(0,-2*PI()*123*B293/Nt_load2)))</f>
        <v>0.94001811324227-7.62146551375672i</v>
      </c>
      <c r="EI293" s="223" t="str">
        <f t="shared" ref="EI293:EI355" ca="1" si="588">IMPRODUCT(O293,IMEXP(COMPLEX(0,-2*PI()*124*B293/Nt_load2)))</f>
        <v>7.6422392701693+0.752694870507857i</v>
      </c>
      <c r="EJ293" s="223" t="str">
        <f t="shared" ref="EJ293:EJ355" ca="1" si="589">IMPRODUCT(O293,IMEXP(COMPLEX(0,-2*PI()*125*B293/Nt_load2)))</f>
        <v>-0.564918232535488+7.6584096274067i</v>
      </c>
      <c r="EK293" s="223" t="str">
        <f t="shared" ref="EK293:EK355" ca="1" si="590">IMPRODUCT(O293,IMEXP(COMPLEX(0,-2*PI()*126*B293/Nt_load2)))</f>
        <v>-7.66996684505157-0.376801308936539i</v>
      </c>
      <c r="EL293" s="223" t="str">
        <f t="shared" ref="EL293:EL355" ca="1" si="591">IMPRODUCT(O293,IMEXP(COMPLEX(0,-2*PI()*127*B293/Nt_load2)))</f>
        <v>0.188457414318593-7.67690396146748i</v>
      </c>
      <c r="EM293" s="223" t="str">
        <f t="shared" ref="EM293:EM355" ca="1" si="592">IMPRODUCT(O293,IMEXP(COMPLEX(0,-2*PI()*128*B293/Nt_load2)))</f>
        <v>7.67921679799487+1.13644993510784E-12i</v>
      </c>
      <c r="EN293" s="223"/>
      <c r="EO293" s="223"/>
      <c r="EP293" s="223"/>
    </row>
    <row r="294" spans="1:146">
      <c r="A294" s="249">
        <f t="shared" si="461"/>
        <v>3.7890625000000029E-3</v>
      </c>
      <c r="B294" s="248">
        <v>194</v>
      </c>
      <c r="C294" s="247">
        <f t="shared" si="462"/>
        <v>38800</v>
      </c>
      <c r="N294" s="246">
        <f t="shared" ca="1" si="463"/>
        <v>7.9258991008117103</v>
      </c>
      <c r="O294" s="223">
        <f t="shared" ca="1" si="464"/>
        <v>-8.0741008991882897</v>
      </c>
      <c r="P294" s="223" t="str">
        <f t="shared" ca="1" si="465"/>
        <v>-0.396177353408081-8.06437529105136i</v>
      </c>
      <c r="Q294" s="223" t="str">
        <f t="shared" ca="1" si="466"/>
        <v>8.03522189648244-0.791400280870764i</v>
      </c>
      <c r="R294" s="223" t="str">
        <f t="shared" ca="1" si="467"/>
        <v>1.18471665573844+7.98671094856256i</v>
      </c>
      <c r="S294" s="223" t="str">
        <f t="shared" ca="1" si="468"/>
        <v>-7.9189593144144+1.57517894441317i</v>
      </c>
      <c r="T294" s="223" t="str">
        <f t="shared" ca="1" si="469"/>
        <v>-1.96184648904225-7.83213021365871i</v>
      </c>
      <c r="U294" s="223" t="str">
        <f t="shared" ca="1" si="470"/>
        <v>7.72643282520492-2.34378777364099i</v>
      </c>
      <c r="V294" s="223" t="str">
        <f t="shared" ca="1" si="471"/>
        <v>2.72008266820144+7.60212178331966i</v>
      </c>
      <c r="W294" s="223" t="str">
        <f t="shared" ca="1" si="472"/>
        <v>-7.45949656419118+3.0898246453631i</v>
      </c>
      <c r="X294" s="223" t="str">
        <f t="shared" ca="1" si="473"/>
        <v>-3.45212296431818-7.29890076446448i</v>
      </c>
      <c r="Y294" s="223" t="str">
        <f t="shared" ca="1" si="474"/>
        <v>7.12072127348834-3.80610481668119i</v>
      </c>
      <c r="Z294" s="223" t="str">
        <f t="shared" ca="1" si="475"/>
        <v>4.15091742916541+6.92538734126287i</v>
      </c>
      <c r="AA294" s="223" t="str">
        <f t="shared" ca="1" si="476"/>
        <v>-6.71336954433955+4.48573011798607i</v>
      </c>
      <c r="AB294" s="223" t="str">
        <f t="shared" ca="1" si="477"/>
        <v>-4.80973629004823-6.48517865216265i</v>
      </c>
      <c r="AC294" s="223" t="str">
        <f t="shared" ca="1" si="478"/>
        <v>6.24136439657816-5.12215538610454i</v>
      </c>
      <c r="AD294" s="223" t="str">
        <f t="shared" ca="1" si="479"/>
        <v>5.42223476118795+5.98251414748333i</v>
      </c>
      <c r="AE294" s="223" t="str">
        <f t="shared" ca="1" si="480"/>
        <v>-5.70925149780039+5.70925149780049i</v>
      </c>
      <c r="AF294" s="223" t="str">
        <f t="shared" ca="1" si="481"/>
        <v>-5.98251414748296-5.42223476118836i</v>
      </c>
      <c r="AG294" s="223" t="str">
        <f t="shared" ca="1" si="482"/>
        <v>5.12215538610497-6.2413643965778i</v>
      </c>
      <c r="AH294" s="223" t="str">
        <f t="shared" ca="1" si="483"/>
        <v>6.48517865216277+4.80973629004808i</v>
      </c>
      <c r="AI294" s="223" t="str">
        <f t="shared" ca="1" si="484"/>
        <v>-4.48573011798586+6.71336954433968i</v>
      </c>
      <c r="AJ294" s="223" t="str">
        <f t="shared" ca="1" si="485"/>
        <v>-6.92538734126258-4.15091742916588i</v>
      </c>
      <c r="AK294" s="223" t="str">
        <f t="shared" ca="1" si="486"/>
        <v>3.80610481667889-7.12072127348957i</v>
      </c>
      <c r="AL294" s="223" t="str">
        <f t="shared" ca="1" si="487"/>
        <v>7.29890076446562+3.45212296431578i</v>
      </c>
      <c r="AM294" s="223" t="str">
        <f t="shared" ca="1" si="488"/>
        <v>-3.08982464536138+7.45949656419189i</v>
      </c>
      <c r="AN294" s="223" t="str">
        <f t="shared" ca="1" si="489"/>
        <v>-7.60212178332027-2.72008266819974i</v>
      </c>
      <c r="AO294" s="223" t="str">
        <f t="shared" ca="1" si="490"/>
        <v>2.3437877736392-7.72643282520546i</v>
      </c>
      <c r="AP294" s="223" t="str">
        <f t="shared" ca="1" si="491"/>
        <v>7.83213021365918+1.96184648904042i</v>
      </c>
      <c r="AQ294" s="223" t="str">
        <f t="shared" ca="1" si="492"/>
        <v>-1.5751789444122+7.91895931441459i</v>
      </c>
      <c r="AR294" s="223" t="str">
        <f t="shared" ca="1" si="493"/>
        <v>-1.5751789444122+7.91895931441459i</v>
      </c>
      <c r="AS294" s="223" t="str">
        <f t="shared" ca="1" si="494"/>
        <v>0.791400280869999-8.03522189648251i</v>
      </c>
      <c r="AT294" s="223" t="str">
        <f t="shared" ca="1" si="495"/>
        <v>8.06437529105138+0.396177353407628i</v>
      </c>
      <c r="AU294" s="223" t="str">
        <f t="shared" ca="1" si="496"/>
        <v>1.38476231234779E-13+8.07410089918829i</v>
      </c>
      <c r="AV294" s="223" t="str">
        <f t="shared" ca="1" si="497"/>
        <v>-8.06437529105136+0.396177353408133i</v>
      </c>
      <c r="AW294" s="223" t="str">
        <f t="shared" ca="1" si="498"/>
        <v>-0.791400280870503-8.03522189648246i</v>
      </c>
      <c r="AX294" s="223" t="str">
        <f t="shared" ca="1" si="499"/>
        <v>7.98671094856266-1.18471665573778i</v>
      </c>
      <c r="AY294" s="223" t="str">
        <f t="shared" ca="1" si="500"/>
        <v>1.57517894441269+7.9189593144145i</v>
      </c>
      <c r="AZ294" s="223" t="str">
        <f t="shared" ca="1" si="501"/>
        <v>-7.83213021365905+1.96184648904091i</v>
      </c>
      <c r="BA294" s="223" t="str">
        <f t="shared" ca="1" si="502"/>
        <v>-2.34378777363958-7.72643282520535i</v>
      </c>
      <c r="BB294" s="223" t="str">
        <f t="shared" ca="1" si="503"/>
        <v>7.6021217833201-2.72008266820022i</v>
      </c>
      <c r="BC294" s="223" t="str">
        <f t="shared" ca="1" si="504"/>
        <v>3.08982464536184+7.45949656419169i</v>
      </c>
      <c r="BD294" s="223" t="str">
        <f t="shared" ca="1" si="505"/>
        <v>-7.29890076446545+3.45212296431613i</v>
      </c>
      <c r="BE294" s="223" t="str">
        <f t="shared" ca="1" si="506"/>
        <v>-3.80610481667933-7.12072127348933i</v>
      </c>
      <c r="BF294" s="223" t="str">
        <f t="shared" ca="1" si="507"/>
        <v>6.92538734126398-4.15091742916356i</v>
      </c>
      <c r="BG294" s="223" t="str">
        <f t="shared" ca="1" si="508"/>
        <v>4.48573011798352+6.71336954434125i</v>
      </c>
      <c r="BH294" s="223" t="str">
        <f t="shared" ca="1" si="509"/>
        <v>-6.48517865216438+4.8097362900459i</v>
      </c>
      <c r="BI294" s="223" t="str">
        <f t="shared" ca="1" si="510"/>
        <v>-5.12215538610225-6.24136439658003i</v>
      </c>
      <c r="BJ294" s="223" t="str">
        <f t="shared" ca="1" si="511"/>
        <v>5.98251414748539-5.42223476118567i</v>
      </c>
      <c r="BK294" s="223" t="str">
        <f t="shared" ca="1" si="512"/>
        <v>5.70925149779775+5.70925149780313i</v>
      </c>
      <c r="BL294" s="223" t="str">
        <f t="shared" ca="1" si="513"/>
        <v>-5.42223476119115+5.98251414748043i</v>
      </c>
      <c r="BM294" s="223" t="str">
        <f t="shared" ca="1" si="514"/>
        <v>-6.24136439658044-5.12215538610175i</v>
      </c>
      <c r="BN294" s="223" t="str">
        <f t="shared" ca="1" si="515"/>
        <v>4.8097362900452-6.4851786521649i</v>
      </c>
      <c r="BO294" s="223" t="str">
        <f t="shared" ca="1" si="516"/>
        <v>6.71336954434161+4.48573011798298i</v>
      </c>
      <c r="BP294" s="223" t="str">
        <f t="shared" ca="1" si="517"/>
        <v>-4.15091742916301+6.92538734126431i</v>
      </c>
      <c r="BQ294" s="223" t="str">
        <f t="shared" ca="1" si="518"/>
        <v>-7.12072127348974-3.80610481667857i</v>
      </c>
      <c r="BR294" s="223" t="str">
        <f t="shared" ca="1" si="519"/>
        <v>3.45212296431555-7.29890076446572i</v>
      </c>
      <c r="BS294" s="223" t="str">
        <f t="shared" ca="1" si="520"/>
        <v>7.45949656419194+3.08982464536125i</v>
      </c>
      <c r="BT294" s="223" t="str">
        <f t="shared" ca="1" si="521"/>
        <v>-2.72008266819961+7.60212178332031i</v>
      </c>
      <c r="BU294" s="223" t="str">
        <f t="shared" ca="1" si="522"/>
        <v>-7.72643282520547-2.34378777363919i</v>
      </c>
      <c r="BV294" s="223" t="str">
        <f t="shared" ca="1" si="523"/>
        <v>1.96184648904006-7.83213021365926i</v>
      </c>
      <c r="BW294" s="223" t="str">
        <f t="shared" ca="1" si="524"/>
        <v>7.91895931441467+1.57517894441183i</v>
      </c>
      <c r="BX294" s="223" t="str">
        <f t="shared" ca="1" si="525"/>
        <v>-1.18471665573714+7.98671094856275i</v>
      </c>
      <c r="BY294" s="223" t="str">
        <f t="shared" ca="1" si="526"/>
        <v>-8.03522189648253-0.791400280869861i</v>
      </c>
      <c r="BZ294" s="223" t="str">
        <f t="shared" ca="1" si="527"/>
        <v>0.39617735340749-8.06437529105139i</v>
      </c>
      <c r="CA294" s="223" t="str">
        <f t="shared" ca="1" si="528"/>
        <v>8.07410089918829-2.76952462469558E-13i</v>
      </c>
      <c r="CB294" s="223" t="str">
        <f t="shared" ca="1" si="529"/>
        <v>0.396177353408501+8.06437529105134i</v>
      </c>
      <c r="CC294" s="223" t="str">
        <f t="shared" ca="1" si="530"/>
        <v>-8.03522189648243+0.791400280870869i</v>
      </c>
      <c r="CD294" s="223" t="str">
        <f t="shared" ca="1" si="531"/>
        <v>-1.18471665573814-7.9867109485626i</v>
      </c>
      <c r="CE294" s="223" t="str">
        <f t="shared" ca="1" si="532"/>
        <v>7.91895931441446-1.57517894441283i</v>
      </c>
      <c r="CF294" s="223" t="str">
        <f t="shared" ca="1" si="533"/>
        <v>1.96184648904104+7.83213021365902i</v>
      </c>
      <c r="CG294" s="223" t="str">
        <f t="shared" ca="1" si="534"/>
        <v>-7.72643282520531+2.34378777363971i</v>
      </c>
      <c r="CH294" s="223" t="str">
        <f t="shared" ca="1" si="535"/>
        <v>-2.72008266820013-7.60212178332013i</v>
      </c>
      <c r="CI294" s="223" t="str">
        <f t="shared" ca="1" si="536"/>
        <v>7.45949656419156-3.08982464536218i</v>
      </c>
      <c r="CJ294" s="223" t="str">
        <f t="shared" ca="1" si="537"/>
        <v>3.45212296431646+7.2989007644653i</v>
      </c>
      <c r="CK294" s="223" t="str">
        <f t="shared" ca="1" si="538"/>
        <v>-7.12072127348926+3.80610481667946i</v>
      </c>
      <c r="CL294" s="223" t="str">
        <f t="shared" ca="1" si="539"/>
        <v>-4.15091742916368-6.9253873412639i</v>
      </c>
      <c r="CM294" s="223" t="str">
        <f t="shared" ca="1" si="540"/>
        <v>6.71336954434118-4.48573011798364i</v>
      </c>
      <c r="CN294" s="223" t="str">
        <f t="shared" ca="1" si="541"/>
        <v>4.80973629004583+6.48517865216443i</v>
      </c>
      <c r="CO294" s="223" t="str">
        <f t="shared" ca="1" si="542"/>
        <v>-6.2413643965798+5.12215538610254i</v>
      </c>
      <c r="CP294" s="223" t="str">
        <f t="shared" ca="1" si="543"/>
        <v>-5.42223476118595-5.98251414748515i</v>
      </c>
      <c r="CQ294" s="223" t="str">
        <f t="shared" ca="1" si="544"/>
        <v>5.70925149780287-5.70925149779801i</v>
      </c>
      <c r="CR294" s="223" t="str">
        <f t="shared" ca="1" si="545"/>
        <v>5.98251414748052+5.42223476119104i</v>
      </c>
      <c r="CS294" s="223" t="str">
        <f t="shared" ca="1" si="546"/>
        <v>-5.12215538610786+6.24136439657544i</v>
      </c>
      <c r="CT294" s="223" t="str">
        <f t="shared" ca="1" si="547"/>
        <v>-6.48517865216498-4.80973629004509i</v>
      </c>
      <c r="CU294" s="223" t="str">
        <f t="shared" ca="1" si="548"/>
        <v>4.48573011798287-6.71336954434169i</v>
      </c>
      <c r="CV294" s="223" t="str">
        <f t="shared" ca="1" si="549"/>
        <v>6.92538734126438+4.15091742916289i</v>
      </c>
      <c r="CW294" s="223" t="str">
        <f t="shared" ca="1" si="550"/>
        <v>-3.80610481667865+7.1207212734897i</v>
      </c>
      <c r="CX294" s="223" t="str">
        <f t="shared" ca="1" si="551"/>
        <v>-7.29890076446588-3.45212296431521i</v>
      </c>
      <c r="CY294" s="223" t="str">
        <f t="shared" ca="1" si="552"/>
        <v>3.08982464536091-7.45949656419208i</v>
      </c>
      <c r="CZ294" s="223" t="str">
        <f t="shared" ca="1" si="553"/>
        <v>7.60212178332044+2.72008266819926i</v>
      </c>
      <c r="DA294" s="223" t="str">
        <f t="shared" ca="1" si="554"/>
        <v>-2.34378777363883+7.72643282520558i</v>
      </c>
      <c r="DB294" s="223" t="str">
        <f t="shared" ca="1" si="555"/>
        <v>-7.83213021365924-1.96184648904015i</v>
      </c>
      <c r="DC294" s="223" t="str">
        <f t="shared" ca="1" si="556"/>
        <v>1.57517894441192-7.91895931441465i</v>
      </c>
      <c r="DD294" s="223" t="str">
        <f t="shared" ca="1" si="557"/>
        <v>7.98671094856281+1.18471665573678i</v>
      </c>
      <c r="DE294" s="223" t="str">
        <f t="shared" ca="1" si="558"/>
        <v>-0.791400280869494+8.03522189648256i</v>
      </c>
      <c r="DF294" s="223" t="str">
        <f t="shared" ca="1" si="559"/>
        <v>-8.06437529105141-0.396177353407122i</v>
      </c>
      <c r="DG294" s="223" t="str">
        <f t="shared" ca="1" si="560"/>
        <v>-6.44908443372831E-13-8.07410089918829i</v>
      </c>
      <c r="DH294" s="223" t="str">
        <f t="shared" ca="1" si="561"/>
        <v>8.06437529105134-0.39617735340841i</v>
      </c>
      <c r="DI294" s="223" t="str">
        <f t="shared" ca="1" si="562"/>
        <v>0.791400280870778+8.03522189648244i</v>
      </c>
      <c r="DJ294" s="223" t="str">
        <f t="shared" ca="1" si="563"/>
        <v>-7.98671094856255+1.18471665573851i</v>
      </c>
      <c r="DK294" s="223" t="str">
        <f t="shared" ca="1" si="564"/>
        <v>-1.57517894441319-7.9189593144144i</v>
      </c>
      <c r="DL294" s="223" t="str">
        <f t="shared" ca="1" si="565"/>
        <v>7.83213021365893-1.9618464890414i</v>
      </c>
      <c r="DM294" s="223" t="str">
        <f t="shared" ca="1" si="566"/>
        <v>2.34378777364007+7.72643282520521i</v>
      </c>
      <c r="DN294" s="223" t="str">
        <f t="shared" ca="1" si="567"/>
        <v>-7.60212178332001+2.72008266820048i</v>
      </c>
      <c r="DO294" s="223" t="str">
        <f t="shared" ca="1" si="568"/>
        <v>-3.0898246453621-7.45949656419159i</v>
      </c>
      <c r="DP294" s="223" t="str">
        <f t="shared" ca="1" si="569"/>
        <v>7.29890076446513-3.45212296431679i</v>
      </c>
      <c r="DQ294" s="223" t="str">
        <f t="shared" ca="1" si="570"/>
        <v>3.80610481667979+7.12072127348909i</v>
      </c>
      <c r="DR294" s="223" t="str">
        <f t="shared" ca="1" si="571"/>
        <v>-6.92538734126372+4.150917429164i</v>
      </c>
      <c r="DS294" s="223" t="str">
        <f t="shared" ca="1" si="572"/>
        <v>-4.48573011798394-6.71336954434098i</v>
      </c>
      <c r="DT294" s="223" t="str">
        <f t="shared" ca="1" si="573"/>
        <v>6.48517865216422-4.80973629004612i</v>
      </c>
      <c r="DU294" s="223" t="str">
        <f t="shared" ca="1" si="574"/>
        <v>5.12215538610246+6.24136439657986i</v>
      </c>
      <c r="DV294" s="223" t="str">
        <f t="shared" ca="1" si="575"/>
        <v>-5.98251414748521+5.42223476118588i</v>
      </c>
      <c r="DW294" s="223" t="str">
        <f t="shared" ca="1" si="576"/>
        <v>-5.70925149779794-5.70925149780294i</v>
      </c>
      <c r="DX294" s="223" t="str">
        <f t="shared" ca="1" si="577"/>
        <v>5.42223476119112-5.98251414748047i</v>
      </c>
      <c r="DY294" s="223" t="str">
        <f t="shared" ca="1" si="578"/>
        <v>6.24136439657537+5.12215538610793i</v>
      </c>
      <c r="DZ294" s="223" t="str">
        <f t="shared" ca="1" si="579"/>
        <v>-4.80973629004516+6.48517865216493i</v>
      </c>
      <c r="EA294" s="223" t="str">
        <f t="shared" ca="1" si="580"/>
        <v>-6.71336954433756-4.48573011798905i</v>
      </c>
      <c r="EB294" s="223" t="str">
        <f t="shared" ca="1" si="581"/>
        <v>4.15091742916926-6.92538734126055i</v>
      </c>
      <c r="EC294" s="223" t="str">
        <f t="shared" ca="1" si="582"/>
        <v>7.12072127349009+3.80610481667791i</v>
      </c>
      <c r="ED294" s="223" t="str">
        <f t="shared" ca="1" si="583"/>
        <v>-3.45212296431488+7.29890076446604i</v>
      </c>
      <c r="EE294" s="223" t="str">
        <f t="shared" ca="1" si="584"/>
        <v>-7.45949656419223-3.08982464536057i</v>
      </c>
      <c r="EF294" s="223" t="str">
        <f t="shared" ca="1" si="585"/>
        <v>2.72008266819892-7.60212178332056i</v>
      </c>
      <c r="EG294" s="223" t="str">
        <f t="shared" ca="1" si="586"/>
        <v>7.72643282520568+2.34378777363848i</v>
      </c>
      <c r="EH294" s="223" t="str">
        <f t="shared" ca="1" si="587"/>
        <v>-1.96184648903979+7.83213021365934i</v>
      </c>
      <c r="EI294" s="223" t="str">
        <f t="shared" ca="1" si="588"/>
        <v>-7.91895931441472-1.57517894441156i</v>
      </c>
      <c r="EJ294" s="223" t="str">
        <f t="shared" ca="1" si="589"/>
        <v>1.18471665573687-7.98671094856279i</v>
      </c>
      <c r="EK294" s="223" t="str">
        <f t="shared" ca="1" si="590"/>
        <v>8.03522189648255+0.791400280869585i</v>
      </c>
      <c r="EL294" s="223" t="str">
        <f t="shared" ca="1" si="591"/>
        <v>-0.396177353407213+8.06437529105141i</v>
      </c>
      <c r="EM294" s="223" t="str">
        <f t="shared" ca="1" si="592"/>
        <v>-8.07410089918829+5.53904924939117E-13i</v>
      </c>
      <c r="EN294" s="223"/>
      <c r="EO294" s="223"/>
      <c r="EP294" s="223"/>
    </row>
    <row r="295" spans="1:146">
      <c r="A295" s="249">
        <f t="shared" si="461"/>
        <v>3.8085937500000029E-3</v>
      </c>
      <c r="B295" s="248">
        <v>195</v>
      </c>
      <c r="C295" s="247">
        <f t="shared" si="462"/>
        <v>39000</v>
      </c>
      <c r="N295" s="246">
        <f t="shared" ca="1" si="463"/>
        <v>7.7877856804007042</v>
      </c>
      <c r="O295" s="223">
        <f t="shared" ca="1" si="464"/>
        <v>-8.2122143195992958</v>
      </c>
      <c r="P295" s="223" t="str">
        <f t="shared" ca="1" si="465"/>
        <v>-0.604127962608258-8.18996296913646i</v>
      </c>
      <c r="Q295" s="223" t="str">
        <f t="shared" ca="1" si="466"/>
        <v>8.12332949974403-1.20498210344391i</v>
      </c>
      <c r="R295" s="223" t="str">
        <f t="shared" ca="1" si="467"/>
        <v>1.7993063418582+8.01267500396594i</v>
      </c>
      <c r="S295" s="223" t="str">
        <f t="shared" ca="1" si="468"/>
        <v>-7.85859912810221+2.38387998330934i</v>
      </c>
      <c r="T295" s="223" t="str">
        <f t="shared" ca="1" si="469"/>
        <v>-2.95553517258532-7.66193682267368i</v>
      </c>
      <c r="U295" s="223" t="str">
        <f t="shared" ca="1" si="470"/>
        <v>7.4237538177528-3.51117406068574i</v>
      </c>
      <c r="V295" s="223" t="str">
        <f t="shared" ca="1" si="471"/>
        <v>4.04778559233402+7.14534084768003i</v>
      </c>
      <c r="W295" s="223" t="str">
        <f t="shared" ca="1" si="472"/>
        <v>-6.82820665646265+4.56246182314667i</v>
      </c>
      <c r="X295" s="223" t="str">
        <f t="shared" ca="1" si="473"/>
        <v>-5.05241367803604-6.47406982176019i</v>
      </c>
      <c r="Y295" s="223" t="str">
        <f t="shared" ca="1" si="474"/>
        <v>6.08484944176324-5.51498606544979i</v>
      </c>
      <c r="Z295" s="223" t="str">
        <f t="shared" ca="1" si="475"/>
        <v>5.94767226554201+5.66265473543408i</v>
      </c>
      <c r="AA295" s="223" t="str">
        <f t="shared" ca="1" si="476"/>
        <v>-5.20977361246637+6.34812751430536i</v>
      </c>
      <c r="AB295" s="223" t="str">
        <f t="shared" ca="1" si="477"/>
        <v>-6.7141817100503-4.72866027490427i</v>
      </c>
      <c r="AC295" s="223" t="str">
        <f t="shared" ca="1" si="478"/>
        <v>4.2219219176089-7.04385117337422i</v>
      </c>
      <c r="AD295" s="223" t="str">
        <f t="shared" ca="1" si="479"/>
        <v>7.33534939689184+3.69230459964373i</v>
      </c>
      <c r="AE295" s="223" t="str">
        <f t="shared" ca="1" si="480"/>
        <v>-3.14267836314205+7.58709672647387i</v>
      </c>
      <c r="AF295" s="223" t="str">
        <f t="shared" ca="1" si="481"/>
        <v>-7.79772892152916-2.57602168030072i</v>
      </c>
      <c r="AG295" s="223" t="str">
        <f t="shared" ca="1" si="482"/>
        <v>1.99540531278047-7.96610454794307i</v>
      </c>
      <c r="AH295" s="223" t="str">
        <f t="shared" ca="1" si="483"/>
        <v>8.09131116360747+1.40397567098323i</v>
      </c>
      <c r="AI295" s="223" t="str">
        <f t="shared" ca="1" si="484"/>
        <v>-0.804937763380691+8.17267026302392i</v>
      </c>
      <c r="AJ295" s="223" t="str">
        <f t="shared" ca="1" si="485"/>
        <v>-8.20974095418343-0.201537828298222i</v>
      </c>
      <c r="AK295" s="223" t="str">
        <f t="shared" ca="1" si="486"/>
        <v>-0.402954257737671-8.202322347799i</v>
      </c>
      <c r="AL295" s="223" t="str">
        <f t="shared" ca="1" si="487"/>
        <v>8.15045464594038-1.00526269974599i</v>
      </c>
      <c r="AM295" s="223" t="str">
        <f t="shared" ca="1" si="488"/>
        <v>1.60212353607755+8.05441892417933i</v>
      </c>
      <c r="AN295" s="223" t="str">
        <f t="shared" ca="1" si="489"/>
        <v>-7.91473560841241+2.19030232615508i</v>
      </c>
      <c r="AO295" s="223" t="str">
        <f t="shared" ca="1" si="490"/>
        <v>-2.7666116781536-7.73216165463035i</v>
      </c>
      <c r="AP295" s="223" t="str">
        <f t="shared" ca="1" si="491"/>
        <v>7.50768644690728-3.32792852176192i</v>
      </c>
      <c r="AQ295" s="223" t="str">
        <f t="shared" ca="1" si="492"/>
        <v>3.87121103237766+7.24252643583917i</v>
      </c>
      <c r="AR295" s="223" t="str">
        <f t="shared" ca="1" si="493"/>
        <v>3.87121103237766+7.24252643583917i</v>
      </c>
      <c r="AS295" s="223" t="str">
        <f t="shared" ca="1" si="494"/>
        <v>-4.89201035852794-6.59611239163548i</v>
      </c>
      <c r="AT295" s="223" t="str">
        <f t="shared" ca="1" si="495"/>
        <v>6.21836133220899-5.36399537407703i</v>
      </c>
      <c r="AU295" s="223" t="str">
        <f t="shared" ca="1" si="496"/>
        <v>5.80691243394354+5.80691243394832i</v>
      </c>
      <c r="AV295" s="223" t="str">
        <f t="shared" ca="1" si="497"/>
        <v>-5.36399537407597+6.21836133220991i</v>
      </c>
      <c r="AW295" s="223" t="str">
        <f t="shared" ca="1" si="498"/>
        <v>-6.59611239163618-4.89201035852699i</v>
      </c>
      <c r="AX295" s="223" t="str">
        <f t="shared" ca="1" si="499"/>
        <v>4.39351511498853-6.93811854650806i</v>
      </c>
      <c r="AY295" s="223" t="str">
        <f t="shared" ca="1" si="500"/>
        <v>7.24252643583983+3.87121103237642i</v>
      </c>
      <c r="AZ295" s="223" t="str">
        <f t="shared" ca="1" si="501"/>
        <v>-3.3279285217681+7.50768644690454i</v>
      </c>
      <c r="BA295" s="223" t="str">
        <f t="shared" ca="1" si="502"/>
        <v>-7.73216165463074-2.7666116781525i</v>
      </c>
      <c r="BB295" s="223" t="str">
        <f t="shared" ca="1" si="503"/>
        <v>2.19030232615384-7.91473560841276i</v>
      </c>
      <c r="BC295" s="223" t="str">
        <f t="shared" ca="1" si="504"/>
        <v>8.05441892417958+1.60212353607628i</v>
      </c>
      <c r="BD295" s="223" t="str">
        <f t="shared" ca="1" si="505"/>
        <v>-1.00526269974459+8.15045464594055i</v>
      </c>
      <c r="BE295" s="223" t="str">
        <f t="shared" ca="1" si="506"/>
        <v>-8.20232234779865-0.40295425774466i</v>
      </c>
      <c r="BF295" s="223" t="str">
        <f t="shared" ca="1" si="507"/>
        <v>-0.201537828299393-8.20974095418339i</v>
      </c>
      <c r="BG295" s="223" t="str">
        <f t="shared" ca="1" si="508"/>
        <v>8.17267026302379-0.804937763381973i</v>
      </c>
      <c r="BH295" s="223" t="str">
        <f t="shared" ca="1" si="509"/>
        <v>1.40397567098289+8.09131116360753i</v>
      </c>
      <c r="BI295" s="223" t="str">
        <f t="shared" ca="1" si="510"/>
        <v>-7.96610454794352+1.99540531277867i</v>
      </c>
      <c r="BJ295" s="223" t="str">
        <f t="shared" ca="1" si="511"/>
        <v>-2.57602168029719-7.79772892153033i</v>
      </c>
      <c r="BK295" s="223" t="str">
        <f t="shared" ca="1" si="512"/>
        <v>7.58709672647275-3.14267836314475i</v>
      </c>
      <c r="BL295" s="223" t="str">
        <f t="shared" ca="1" si="513"/>
        <v>3.69230459964488+7.33534939689126i</v>
      </c>
      <c r="BM295" s="223" t="str">
        <f t="shared" ca="1" si="514"/>
        <v>-7.04385117337433+4.2219219176087i</v>
      </c>
      <c r="BN295" s="223" t="str">
        <f t="shared" ca="1" si="515"/>
        <v>-4.72866027490256-6.71418171005151i</v>
      </c>
      <c r="BO295" s="223" t="str">
        <f t="shared" ca="1" si="516"/>
        <v>6.34812751430769-5.20977361246354i</v>
      </c>
      <c r="BP295" s="223" t="str">
        <f t="shared" ca="1" si="517"/>
        <v>5.6626547354362+5.94767226554i</v>
      </c>
      <c r="BQ295" s="223" t="str">
        <f t="shared" ca="1" si="518"/>
        <v>-5.51498606544896+6.08484944176399i</v>
      </c>
      <c r="BR295" s="223" t="str">
        <f t="shared" ca="1" si="519"/>
        <v>-6.47406982175991-5.05241367803641i</v>
      </c>
      <c r="BS295" s="223" t="str">
        <f t="shared" ca="1" si="520"/>
        <v>4.56246182314837-6.82820665646152i</v>
      </c>
      <c r="BT295" s="223" t="str">
        <f t="shared" ca="1" si="521"/>
        <v>7.14534084767826+4.04778559233717i</v>
      </c>
      <c r="BU295" s="223" t="str">
        <f t="shared" ca="1" si="522"/>
        <v>-3.51117406068329+7.42375381775397i</v>
      </c>
      <c r="BV295" s="223" t="str">
        <f t="shared" ca="1" si="523"/>
        <v>-7.66193682267409-2.95553517258426i</v>
      </c>
      <c r="BW295" s="223" t="str">
        <f t="shared" ca="1" si="524"/>
        <v>2.38387998330976-7.85859912810208i</v>
      </c>
      <c r="BX295" s="223" t="str">
        <f t="shared" ca="1" si="525"/>
        <v>8.0126750039655+1.79930634186017i</v>
      </c>
      <c r="BY295" s="223" t="str">
        <f t="shared" ca="1" si="526"/>
        <v>-1.20498210344747+8.1233294997435i</v>
      </c>
      <c r="BZ295" s="223" t="str">
        <f t="shared" ca="1" si="527"/>
        <v>-8.18996296913666-0.604127962605512i</v>
      </c>
      <c r="CA295" s="223" t="str">
        <f t="shared" ca="1" si="528"/>
        <v>-1.17104408594286E-12-8.2122143195993i</v>
      </c>
      <c r="CB295" s="223" t="str">
        <f t="shared" ca="1" si="529"/>
        <v>8.18996296913649-0.604127962607848i</v>
      </c>
      <c r="CC295" s="223" t="str">
        <f t="shared" ca="1" si="530"/>
        <v>1.20498210344194+8.12332949974433i</v>
      </c>
      <c r="CD295" s="223" t="str">
        <f t="shared" ca="1" si="531"/>
        <v>-8.01267500396672+1.79930634185471i</v>
      </c>
      <c r="CE295" s="223" t="str">
        <f t="shared" ca="1" si="532"/>
        <v>-2.383879983312-7.8585991281014i</v>
      </c>
      <c r="CF295" s="223" t="str">
        <f t="shared" ca="1" si="533"/>
        <v>7.66193682267324-2.95553517258644i</v>
      </c>
      <c r="CG295" s="223" t="str">
        <f t="shared" ca="1" si="534"/>
        <v>3.51117406068541+7.42375381775296i</v>
      </c>
      <c r="CH295" s="223" t="str">
        <f t="shared" ca="1" si="535"/>
        <v>-7.14534084768101+4.0477855923323i</v>
      </c>
      <c r="CI295" s="223" t="str">
        <f t="shared" ca="1" si="536"/>
        <v>-4.56246182314371-6.82820665646463i</v>
      </c>
      <c r="CJ295" s="223" t="str">
        <f t="shared" ca="1" si="537"/>
        <v>6.47406982175846-5.05241367803825i</v>
      </c>
      <c r="CK295" s="223" t="str">
        <f t="shared" ca="1" si="538"/>
        <v>5.5149860654507+6.08484944176242i</v>
      </c>
      <c r="CL295" s="223" t="str">
        <f t="shared" ca="1" si="539"/>
        <v>-5.66265473543434+5.94767226554178i</v>
      </c>
      <c r="CM295" s="223" t="str">
        <f t="shared" ca="1" si="540"/>
        <v>-6.34812751430415-5.20977361246785i</v>
      </c>
      <c r="CN295" s="223" t="str">
        <f t="shared" ca="1" si="541"/>
        <v>4.72866027490713-6.71418171004829i</v>
      </c>
      <c r="CO295" s="223" t="str">
        <f t="shared" ca="1" si="542"/>
        <v>7.04385117337565+4.22192191760649i</v>
      </c>
      <c r="CP295" s="223" t="str">
        <f t="shared" ca="1" si="543"/>
        <v>-3.69230459964258+7.33534939689242i</v>
      </c>
      <c r="CQ295" s="223" t="str">
        <f t="shared" ca="1" si="544"/>
        <v>-7.58709672647374-3.14267836314237i</v>
      </c>
      <c r="CR295" s="223" t="str">
        <f t="shared" ca="1" si="545"/>
        <v>2.5760216803025-7.79772892152858i</v>
      </c>
      <c r="CS295" s="223" t="str">
        <f t="shared" ca="1" si="546"/>
        <v>7.96610454794221+1.99540531278386i</v>
      </c>
      <c r="CT295" s="223" t="str">
        <f t="shared" ca="1" si="547"/>
        <v>-1.40397567098036+8.09131116360797i</v>
      </c>
      <c r="CU295" s="223" t="str">
        <f t="shared" ca="1" si="548"/>
        <v>-8.17267026302404-0.80493776337941i</v>
      </c>
      <c r="CV295" s="223" t="str">
        <f t="shared" ca="1" si="549"/>
        <v>0.201537828296818-8.20974095418346i</v>
      </c>
      <c r="CW295" s="223" t="str">
        <f t="shared" ca="1" si="550"/>
        <v>8.20232234779892-0.402954257739074i</v>
      </c>
      <c r="CX295" s="223" t="str">
        <f t="shared" ca="1" si="551"/>
        <v>1.00526269973927+8.15045464594121i</v>
      </c>
      <c r="CY295" s="223" t="str">
        <f t="shared" ca="1" si="552"/>
        <v>-8.05441892417907+1.60212353607881i</v>
      </c>
      <c r="CZ295" s="223" t="str">
        <f t="shared" ca="1" si="553"/>
        <v>-2.19030232615632-7.91473560841207i</v>
      </c>
      <c r="DA295" s="223" t="str">
        <f t="shared" ca="1" si="554"/>
        <v>7.73216165462987-2.76661167815493i</v>
      </c>
      <c r="DB295" s="223" t="str">
        <f t="shared" ca="1" si="555"/>
        <v>3.3279285217632+7.50768644690672i</v>
      </c>
      <c r="DC295" s="223" t="str">
        <f t="shared" ca="1" si="556"/>
        <v>-7.24252643584236+3.87121103237169i</v>
      </c>
      <c r="DD295" s="223" t="str">
        <f t="shared" ca="1" si="557"/>
        <v>-4.39351511499071-6.93811854650668i</v>
      </c>
      <c r="DE295" s="223" t="str">
        <f t="shared" ca="1" si="558"/>
        <v>6.59611239163464-4.89201035852906i</v>
      </c>
      <c r="DF295" s="223" t="str">
        <f t="shared" ca="1" si="559"/>
        <v>5.36399537407809+6.21836133220808i</v>
      </c>
      <c r="DG295" s="223" t="str">
        <f t="shared" ca="1" si="560"/>
        <v>-5.80691243394733+5.80691243394453i</v>
      </c>
      <c r="DH295" s="223" t="str">
        <f t="shared" ca="1" si="561"/>
        <v>-6.21836133220549-5.36399537408108i</v>
      </c>
      <c r="DI295" s="223" t="str">
        <f t="shared" ca="1" si="562"/>
        <v>4.89201035852587-6.59611239163701i</v>
      </c>
      <c r="DJ295" s="223" t="str">
        <f t="shared" ca="1" si="563"/>
        <v>6.9381185465088+4.39351511498735i</v>
      </c>
      <c r="DK295" s="223" t="str">
        <f t="shared" ca="1" si="564"/>
        <v>-3.87121103237518+7.2425264358405i</v>
      </c>
      <c r="DL295" s="223" t="str">
        <f t="shared" ca="1" si="565"/>
        <v>-7.50768644690511-3.32792852176682i</v>
      </c>
      <c r="DM295" s="223" t="str">
        <f t="shared" ca="1" si="566"/>
        <v>2.76661167815909-7.73216165462838i</v>
      </c>
      <c r="DN295" s="223" t="str">
        <f t="shared" ca="1" si="567"/>
        <v>7.91473560841312+2.19030232615249i</v>
      </c>
      <c r="DO295" s="223" t="str">
        <f t="shared" ca="1" si="568"/>
        <v>-1.60212353607491+8.05441892417985i</v>
      </c>
      <c r="DP295" s="223" t="str">
        <f t="shared" ca="1" si="569"/>
        <v>-8.15045464594072-1.00526269974321i</v>
      </c>
      <c r="DQ295" s="223" t="str">
        <f t="shared" ca="1" si="570"/>
        <v>0.402954257743025-8.20232234779873i</v>
      </c>
      <c r="DR295" s="223" t="str">
        <f t="shared" ca="1" si="571"/>
        <v>8.20974095418356-0.201537828292864i</v>
      </c>
      <c r="DS295" s="223" t="str">
        <f t="shared" ca="1" si="572"/>
        <v>0.804937763382906+8.1726702630237i</v>
      </c>
      <c r="DT295" s="223" t="str">
        <f t="shared" ca="1" si="573"/>
        <v>-8.09131116360737+1.40397567098382i</v>
      </c>
      <c r="DU295" s="223" t="str">
        <f t="shared" ca="1" si="574"/>
        <v>-1.99540531277958-7.96610454794329i</v>
      </c>
      <c r="DV295" s="223" t="str">
        <f t="shared" ca="1" si="575"/>
        <v>7.79772892152997-2.57602168029829i</v>
      </c>
      <c r="DW295" s="223" t="str">
        <f t="shared" ca="1" si="576"/>
        <v>3.14267836313829+7.58709672647543i</v>
      </c>
      <c r="DX295" s="223" t="str">
        <f t="shared" ca="1" si="577"/>
        <v>-7.33534939689063+3.69230459964614i</v>
      </c>
      <c r="DY295" s="223" t="str">
        <f t="shared" ca="1" si="578"/>
        <v>-4.22192191760991-7.04385117337361i</v>
      </c>
      <c r="DZ295" s="223" t="str">
        <f t="shared" ca="1" si="579"/>
        <v>6.71418171005057-4.7286602749039i</v>
      </c>
      <c r="EA295" s="223" t="str">
        <f t="shared" ca="1" si="580"/>
        <v>5.2097736124648+6.34812751430666i</v>
      </c>
      <c r="EB295" s="223" t="str">
        <f t="shared" ca="1" si="581"/>
        <v>-5.9476722655445+5.66265473543147i</v>
      </c>
      <c r="EC295" s="223" t="str">
        <f t="shared" ca="1" si="582"/>
        <v>-6.08484944176478-5.51498606544809i</v>
      </c>
      <c r="ED295" s="223" t="str">
        <f t="shared" ca="1" si="583"/>
        <v>5.05241367803549-6.47406982176062i</v>
      </c>
      <c r="EE295" s="223" t="str">
        <f t="shared" ca="1" si="584"/>
        <v>6.82820665646217+4.56246182314739i</v>
      </c>
      <c r="EF295" s="223" t="str">
        <f t="shared" ca="1" si="585"/>
        <v>-4.04778559233615+7.14534084767883i</v>
      </c>
      <c r="EG295" s="223" t="str">
        <f t="shared" ca="1" si="586"/>
        <v>-7.42375381775108-3.51117406068941i</v>
      </c>
      <c r="EH295" s="223" t="str">
        <f t="shared" ca="1" si="587"/>
        <v>2.95553517258272-7.66193682267468i</v>
      </c>
      <c r="EI295" s="223" t="str">
        <f t="shared" ca="1" si="588"/>
        <v>7.85859912810256+2.38387998330819i</v>
      </c>
      <c r="EJ295" s="223" t="str">
        <f t="shared" ca="1" si="589"/>
        <v>-1.79930634185857+8.01267500396586i</v>
      </c>
      <c r="EK295" s="223" t="str">
        <f t="shared" ca="1" si="590"/>
        <v>-8.12332949974374-1.20498210344585i</v>
      </c>
      <c r="EL295" s="223" t="str">
        <f t="shared" ca="1" si="591"/>
        <v>0.604127962604344-8.18996296913675i</v>
      </c>
      <c r="EM295" s="223" t="str">
        <f t="shared" ca="1" si="592"/>
        <v>8.2122143195993-2.34208817188572E-12i</v>
      </c>
      <c r="EN295" s="223"/>
      <c r="EO295" s="223"/>
      <c r="EP295" s="223"/>
    </row>
    <row r="296" spans="1:146">
      <c r="A296" s="249">
        <f t="shared" si="461"/>
        <v>3.828125000000003E-3</v>
      </c>
      <c r="B296" s="248">
        <v>196</v>
      </c>
      <c r="C296" s="247">
        <f t="shared" si="462"/>
        <v>39200</v>
      </c>
      <c r="N296" s="246">
        <f t="shared" ca="1" si="463"/>
        <v>7.7178911041652647</v>
      </c>
      <c r="O296" s="223">
        <f t="shared" ca="1" si="464"/>
        <v>-8.2821088958347353</v>
      </c>
      <c r="P296" s="223" t="str">
        <f t="shared" ca="1" si="465"/>
        <v>-0.811788629867731-8.24222827777066i</v>
      </c>
      <c r="Q296" s="223" t="str">
        <f t="shared" ca="1" si="466"/>
        <v>8.12297049573136-1.61575929146103i</v>
      </c>
      <c r="R296" s="223" t="str">
        <f t="shared" ca="1" si="467"/>
        <v>2.4041693078136+7.92548406735083i</v>
      </c>
      <c r="S296" s="223" t="str">
        <f t="shared" ca="1" si="468"/>
        <v>-7.65167089489132+3.1694258594796i</v>
      </c>
      <c r="T296" s="223" t="str">
        <f t="shared" ca="1" si="469"/>
        <v>-3.90415910753439-7.30416794888515i</v>
      </c>
      <c r="U296" s="223" t="str">
        <f t="shared" ca="1" si="470"/>
        <v>6.88632187266728-4.60129316915246i</v>
      </c>
      <c r="V296" s="223" t="str">
        <f t="shared" ca="1" si="471"/>
        <v>5.25411426222955+6.40215675236876i</v>
      </c>
      <c r="W296" s="223" t="str">
        <f t="shared" ca="1" si="472"/>
        <v>-5.85633536276998+5.85633536277036i</v>
      </c>
      <c r="X296" s="223" t="str">
        <f t="shared" ca="1" si="473"/>
        <v>-6.40215675236857-5.25411426222979i</v>
      </c>
      <c r="Y296" s="223" t="str">
        <f t="shared" ca="1" si="474"/>
        <v>4.60129316915269-6.88632187266712i</v>
      </c>
      <c r="Z296" s="223" t="str">
        <f t="shared" ca="1" si="475"/>
        <v>7.30416794888541+3.90415910753391i</v>
      </c>
      <c r="AA296" s="223" t="str">
        <f t="shared" ca="1" si="476"/>
        <v>-3.16942585947909+7.65167089489152i</v>
      </c>
      <c r="AB296" s="223" t="str">
        <f t="shared" ca="1" si="477"/>
        <v>-7.92548406735076-2.40416930781385i</v>
      </c>
      <c r="AC296" s="223" t="str">
        <f t="shared" ca="1" si="478"/>
        <v>1.61575929146101-8.12297049573136i</v>
      </c>
      <c r="AD296" s="223" t="str">
        <f t="shared" ca="1" si="479"/>
        <v>8.2422282777707+0.811788629867404i</v>
      </c>
      <c r="AE296" s="223" t="str">
        <f t="shared" ca="1" si="480"/>
        <v>-3.04387326500637E-13+8.28210889583474i</v>
      </c>
      <c r="AF296" s="223" t="str">
        <f t="shared" ca="1" si="481"/>
        <v>-8.24222827777066+0.811788629867735i</v>
      </c>
      <c r="AG296" s="223" t="str">
        <f t="shared" ca="1" si="482"/>
        <v>-1.61575929146122-8.12297049573132i</v>
      </c>
      <c r="AH296" s="223" t="str">
        <f t="shared" ca="1" si="483"/>
        <v>7.9254840673509-2.40416930781338i</v>
      </c>
      <c r="AI296" s="223" t="str">
        <f t="shared" ca="1" si="484"/>
        <v>3.16942585947935+7.65167089489142i</v>
      </c>
      <c r="AJ296" s="223" t="str">
        <f t="shared" ca="1" si="485"/>
        <v>-7.30416794888448+3.90415910753565i</v>
      </c>
      <c r="AK296" s="223" t="str">
        <f t="shared" ca="1" si="486"/>
        <v>-4.60129316915155-6.88632187266789i</v>
      </c>
      <c r="AL296" s="223" t="str">
        <f t="shared" ca="1" si="487"/>
        <v>6.40215675236634-5.2541142622325i</v>
      </c>
      <c r="AM296" s="223" t="str">
        <f t="shared" ca="1" si="488"/>
        <v>5.85633536277076+5.85633536276958i</v>
      </c>
      <c r="AN296" s="223" t="str">
        <f t="shared" ca="1" si="489"/>
        <v>-5.25411426223129+6.40215675236732i</v>
      </c>
      <c r="AO296" s="223" t="str">
        <f t="shared" ca="1" si="490"/>
        <v>-6.88632187266882-4.60129316915015i</v>
      </c>
      <c r="AP296" s="223" t="str">
        <f t="shared" ca="1" si="491"/>
        <v>3.90415910753418-7.30416794888527i</v>
      </c>
      <c r="AQ296" s="223" t="str">
        <f t="shared" ca="1" si="492"/>
        <v>7.65167089489012+3.16942585948247i</v>
      </c>
      <c r="AR296" s="223" t="str">
        <f t="shared" ca="1" si="493"/>
        <v>7.65167089489012+3.16942585948247i</v>
      </c>
      <c r="AS296" s="223" t="str">
        <f t="shared" ca="1" si="494"/>
        <v>-8.12297049573117-1.61575929146201i</v>
      </c>
      <c r="AT296" s="223" t="str">
        <f t="shared" ca="1" si="495"/>
        <v>0.811788629871807-8.24222827777026i</v>
      </c>
      <c r="AU296" s="223" t="str">
        <f t="shared" ca="1" si="496"/>
        <v>8.28210889583474-1.03896719455738E-12i</v>
      </c>
      <c r="AV296" s="223" t="str">
        <f t="shared" ca="1" si="497"/>
        <v>0.811788629865676+8.24222827777086i</v>
      </c>
      <c r="AW296" s="223" t="str">
        <f t="shared" ca="1" si="498"/>
        <v>-8.12297049573072+1.61575929146428i</v>
      </c>
      <c r="AX296" s="223" t="str">
        <f t="shared" ca="1" si="499"/>
        <v>-2.40416930781388-7.92548406735075i</v>
      </c>
      <c r="AY296" s="223" t="str">
        <f t="shared" ca="1" si="500"/>
        <v>7.65167089489248-3.16942585947678i</v>
      </c>
      <c r="AZ296" s="223" t="str">
        <f t="shared" ca="1" si="501"/>
        <v>3.90415910753601+7.30416794888428i</v>
      </c>
      <c r="BA296" s="223" t="str">
        <f t="shared" ca="1" si="502"/>
        <v>-6.88632187266754+4.60129316915208i</v>
      </c>
      <c r="BB296" s="223" t="str">
        <f t="shared" ca="1" si="503"/>
        <v>-5.25411426222662-6.40215675237116i</v>
      </c>
      <c r="BC296" s="223" t="str">
        <f t="shared" ca="1" si="504"/>
        <v>5.85633536276921-5.85633536277113i</v>
      </c>
      <c r="BD296" s="223" t="str">
        <f t="shared" ca="1" si="505"/>
        <v>6.40215675236766+5.2541142622309i</v>
      </c>
      <c r="BE296" s="223" t="str">
        <f t="shared" ca="1" si="506"/>
        <v>-4.60129316914962+6.88632187266918i</v>
      </c>
      <c r="BF296" s="223" t="str">
        <f t="shared" ca="1" si="507"/>
        <v>-7.30416794888557-3.90415910753362i</v>
      </c>
      <c r="BG296" s="223" t="str">
        <f t="shared" ca="1" si="508"/>
        <v>3.16942585948188-7.65167089489037i</v>
      </c>
      <c r="BH296" s="223" t="str">
        <f t="shared" ca="1" si="509"/>
        <v>7.92548406735153+2.40416930781128i</v>
      </c>
      <c r="BI296" s="223" t="str">
        <f t="shared" ca="1" si="510"/>
        <v>-1.61575929146161+8.12297049573125i</v>
      </c>
      <c r="BJ296" s="223" t="str">
        <f t="shared" ca="1" si="511"/>
        <v>-8.2422282777703-0.811788629871407i</v>
      </c>
      <c r="BK296" s="223" t="str">
        <f t="shared" ca="1" si="512"/>
        <v>-1.67614663809026E-12-8.28210889583474i</v>
      </c>
      <c r="BL296" s="223" t="str">
        <f t="shared" ca="1" si="513"/>
        <v>8.2422282777708-0.81178862986631i</v>
      </c>
      <c r="BM296" s="223" t="str">
        <f t="shared" ca="1" si="514"/>
        <v>1.61575929146466+8.12297049573064i</v>
      </c>
      <c r="BN296" s="223" t="str">
        <f t="shared" ca="1" si="515"/>
        <v>-7.92548406735063+2.40416930781426i</v>
      </c>
      <c r="BO296" s="223" t="str">
        <f t="shared" ca="1" si="516"/>
        <v>-3.16942585947737-7.65167089489224i</v>
      </c>
      <c r="BP296" s="223" t="str">
        <f t="shared" ca="1" si="517"/>
        <v>7.30416794888399-3.90415910753657i</v>
      </c>
      <c r="BQ296" s="223" t="str">
        <f t="shared" ca="1" si="518"/>
        <v>4.60129316915241+6.88632187266732i</v>
      </c>
      <c r="BR296" s="223" t="str">
        <f t="shared" ca="1" si="519"/>
        <v>-6.40215675237075+5.25411426222712i</v>
      </c>
      <c r="BS296" s="223" t="str">
        <f t="shared" ca="1" si="520"/>
        <v>-5.85633536277158-5.85633536276876i</v>
      </c>
      <c r="BT296" s="223" t="str">
        <f t="shared" ca="1" si="521"/>
        <v>5.25411426223058-6.40215675236791i</v>
      </c>
      <c r="BU296" s="223" t="str">
        <f t="shared" ca="1" si="522"/>
        <v>6.88632187266953+4.60129316914909i</v>
      </c>
      <c r="BV296" s="223" t="str">
        <f t="shared" ca="1" si="523"/>
        <v>-3.90415910753326+7.30416794888576i</v>
      </c>
      <c r="BW296" s="223" t="str">
        <f t="shared" ca="1" si="524"/>
        <v>-7.65167089489061-3.1694258594813i</v>
      </c>
      <c r="BX296" s="223" t="str">
        <f t="shared" ca="1" si="525"/>
        <v>2.40416930781067-7.92548406735173i</v>
      </c>
      <c r="BY296" s="223" t="str">
        <f t="shared" ca="1" si="526"/>
        <v>8.12297049573132+1.61575929146121i</v>
      </c>
      <c r="BZ296" s="223" t="str">
        <f t="shared" ca="1" si="527"/>
        <v>-0.811788629870773+8.24222827777036i</v>
      </c>
      <c r="CA296" s="223" t="str">
        <f t="shared" ca="1" si="528"/>
        <v>-8.28210889583474+2.07793438911476E-12i</v>
      </c>
      <c r="CB296" s="223" t="str">
        <f t="shared" ca="1" si="529"/>
        <v>-0.811788629866944-8.24222827777074i</v>
      </c>
      <c r="CC296" s="223" t="str">
        <f t="shared" ca="1" si="530"/>
        <v>8.12297049573217-1.61575929145698i</v>
      </c>
      <c r="CD296" s="223" t="str">
        <f t="shared" ca="1" si="531"/>
        <v>2.40416930781509+7.92548406735038i</v>
      </c>
      <c r="CE296" s="223" t="str">
        <f t="shared" ca="1" si="532"/>
        <v>-7.65167089489209+3.16942585947774i</v>
      </c>
      <c r="CF296" s="223" t="str">
        <f t="shared" ca="1" si="533"/>
        <v>-3.90415910753693-7.3041679488838i</v>
      </c>
      <c r="CG296" s="223" t="str">
        <f t="shared" ca="1" si="534"/>
        <v>6.88632187266696-4.60129316915294i</v>
      </c>
      <c r="CH296" s="223" t="str">
        <f t="shared" ca="1" si="535"/>
        <v>5.25411426222724+6.40215675237065i</v>
      </c>
      <c r="CI296" s="223" t="str">
        <f t="shared" ca="1" si="536"/>
        <v>-5.85633536276831+5.85633536277203i</v>
      </c>
      <c r="CJ296" s="223" t="str">
        <f t="shared" ca="1" si="537"/>
        <v>-6.40215675236831-5.25411426223009i</v>
      </c>
      <c r="CK296" s="223" t="str">
        <f t="shared" ca="1" si="538"/>
        <v>4.6012931691556-6.88632187266518i</v>
      </c>
      <c r="CL296" s="223" t="str">
        <f t="shared" ca="1" si="539"/>
        <v>7.30416794888606+3.9041591075327i</v>
      </c>
      <c r="CM296" s="223" t="str">
        <f t="shared" ca="1" si="540"/>
        <v>-3.16942585948071+7.65167089489085i</v>
      </c>
      <c r="CN296" s="223" t="str">
        <f t="shared" ca="1" si="541"/>
        <v>-7.92548406735191-2.40416930781006i</v>
      </c>
      <c r="CO296" s="223" t="str">
        <f t="shared" ca="1" si="542"/>
        <v>1.61575929146059-8.12297049573145i</v>
      </c>
      <c r="CP296" s="223" t="str">
        <f t="shared" ca="1" si="543"/>
        <v>8.24222827777042+0.811788629870139i</v>
      </c>
      <c r="CQ296" s="223" t="str">
        <f t="shared" ca="1" si="544"/>
        <v>2.71511383264764E-12+8.28210889583474i</v>
      </c>
      <c r="CR296" s="223" t="str">
        <f t="shared" ca="1" si="545"/>
        <v>-8.24222827777068+0.811788629867578i</v>
      </c>
      <c r="CS296" s="223" t="str">
        <f t="shared" ca="1" si="546"/>
        <v>-1.61575929145761-8.12297049573204i</v>
      </c>
      <c r="CT296" s="223" t="str">
        <f t="shared" ca="1" si="547"/>
        <v>7.92548406735033-2.40416930781526i</v>
      </c>
      <c r="CU296" s="223" t="str">
        <f t="shared" ca="1" si="548"/>
        <v>3.16942585947833+7.65167089489184i</v>
      </c>
      <c r="CV296" s="223" t="str">
        <f t="shared" ca="1" si="549"/>
        <v>-7.3041679488835+3.90415910753748i</v>
      </c>
      <c r="CW296" s="223" t="str">
        <f t="shared" ca="1" si="550"/>
        <v>-4.60129316915347-6.8863218726666i</v>
      </c>
      <c r="CX296" s="223" t="str">
        <f t="shared" ca="1" si="551"/>
        <v>6.40215675237025-5.25411426222774i</v>
      </c>
      <c r="CY296" s="223" t="str">
        <f t="shared" ca="1" si="552"/>
        <v>5.85633536277215+5.8563353627682i</v>
      </c>
      <c r="CZ296" s="223" t="str">
        <f t="shared" ca="1" si="553"/>
        <v>-5.2541142622296+6.40215675236872i</v>
      </c>
      <c r="DA296" s="223" t="str">
        <f t="shared" ca="1" si="554"/>
        <v>-6.88632187266553-4.60129316915507i</v>
      </c>
      <c r="DB296" s="223" t="str">
        <f t="shared" ca="1" si="555"/>
        <v>3.90415910753213-7.30416794888635i</v>
      </c>
      <c r="DC296" s="223" t="str">
        <f t="shared" ca="1" si="556"/>
        <v>7.65167089489092+3.16942585948055i</v>
      </c>
      <c r="DD296" s="223" t="str">
        <f t="shared" ca="1" si="557"/>
        <v>-2.40416930781756+7.92548406734963i</v>
      </c>
      <c r="DE296" s="223" t="str">
        <f t="shared" ca="1" si="558"/>
        <v>-8.12297049573157-1.61575929145997i</v>
      </c>
      <c r="DF296" s="223" t="str">
        <f t="shared" ca="1" si="559"/>
        <v>0.811788629869505-8.24222827777049i</v>
      </c>
      <c r="DG296" s="223" t="str">
        <f t="shared" ca="1" si="560"/>
        <v>8.28210889583474-3.35229327618052E-12i</v>
      </c>
      <c r="DH296" s="223" t="str">
        <f t="shared" ca="1" si="561"/>
        <v>0.811788629867744+8.24222827777066i</v>
      </c>
      <c r="DI296" s="223" t="str">
        <f t="shared" ca="1" si="562"/>
        <v>-8.12297049573192+1.61575929145823i</v>
      </c>
      <c r="DJ296" s="223" t="str">
        <f t="shared" ca="1" si="563"/>
        <v>-2.40416930781586-7.92548406735014i</v>
      </c>
      <c r="DK296" s="223" t="str">
        <f t="shared" ca="1" si="564"/>
        <v>7.6516708948916-3.16942585947892i</v>
      </c>
      <c r="DL296" s="223" t="str">
        <f t="shared" ca="1" si="565"/>
        <v>3.90415910753058+7.30416794888719i</v>
      </c>
      <c r="DM296" s="223" t="str">
        <f t="shared" ca="1" si="566"/>
        <v>-6.88632187266651+4.60129316915361i</v>
      </c>
      <c r="DN296" s="223" t="str">
        <f t="shared" ca="1" si="567"/>
        <v>-5.25411426222823-6.40215675236984i</v>
      </c>
      <c r="DO296" s="223" t="str">
        <f t="shared" ca="1" si="568"/>
        <v>5.85633536276774-5.8563353627726i</v>
      </c>
      <c r="DP296" s="223" t="str">
        <f t="shared" ca="1" si="569"/>
        <v>6.40215675236912+5.25411426222911i</v>
      </c>
      <c r="DQ296" s="223" t="str">
        <f t="shared" ca="1" si="570"/>
        <v>-4.60129316915494+6.88632187266563i</v>
      </c>
      <c r="DR296" s="223" t="str">
        <f t="shared" ca="1" si="571"/>
        <v>-7.30416794888644-3.90415910753199i</v>
      </c>
      <c r="DS296" s="223" t="str">
        <f t="shared" ca="1" si="572"/>
        <v>3.16942585947996-7.65167089489117i</v>
      </c>
      <c r="DT296" s="223" t="str">
        <f t="shared" ca="1" si="573"/>
        <v>7.92548406734982+2.40416930781695i</v>
      </c>
      <c r="DU296" s="223" t="str">
        <f t="shared" ca="1" si="574"/>
        <v>-1.6157592914598+8.1229704957316i</v>
      </c>
      <c r="DV296" s="223" t="str">
        <f t="shared" ca="1" si="575"/>
        <v>-8.24222827777051-0.811788629869339i</v>
      </c>
      <c r="DW296" s="223" t="str">
        <f t="shared" ca="1" si="576"/>
        <v>-3.9894727197134E-12-8.28210889583474i</v>
      </c>
      <c r="DX296" s="223" t="str">
        <f t="shared" ca="1" si="577"/>
        <v>8.24222827777056-0.811788629868846i</v>
      </c>
      <c r="DY296" s="223" t="str">
        <f t="shared" ca="1" si="578"/>
        <v>1.61575929145839+8.12297049573189i</v>
      </c>
      <c r="DZ296" s="223" t="str">
        <f t="shared" ca="1" si="579"/>
        <v>-7.92548406734996+2.40416930781648i</v>
      </c>
      <c r="EA296" s="223" t="str">
        <f t="shared" ca="1" si="580"/>
        <v>-3.16942585947951-7.65167089489135i</v>
      </c>
      <c r="EB296" s="223" t="str">
        <f t="shared" ca="1" si="581"/>
        <v>7.30416794888667-3.90415910753155i</v>
      </c>
      <c r="EC296" s="223" t="str">
        <f t="shared" ca="1" si="582"/>
        <v>4.60129316915413+6.88632187266616i</v>
      </c>
      <c r="ED296" s="223" t="str">
        <f t="shared" ca="1" si="583"/>
        <v>-6.40215675236944+5.25411426222873i</v>
      </c>
      <c r="EE296" s="223" t="str">
        <f t="shared" ca="1" si="584"/>
        <v>-5.85633536276739-5.85633536277295i</v>
      </c>
      <c r="EF296" s="223" t="str">
        <f t="shared" ca="1" si="585"/>
        <v>5.25411426222897-6.40215675236923i</v>
      </c>
      <c r="EG296" s="223" t="str">
        <f t="shared" ca="1" si="586"/>
        <v>6.88632187266597+4.60129316915441i</v>
      </c>
      <c r="EH296" s="223" t="str">
        <f t="shared" ca="1" si="587"/>
        <v>-3.90415910753102+7.30416794888696i</v>
      </c>
      <c r="EI296" s="223" t="str">
        <f t="shared" ca="1" si="588"/>
        <v>-7.65167089489123-3.16942585947981i</v>
      </c>
      <c r="EJ296" s="223" t="str">
        <f t="shared" ca="1" si="589"/>
        <v>2.40416930781679-7.92548406734987i</v>
      </c>
      <c r="EK296" s="223" t="str">
        <f t="shared" ca="1" si="590"/>
        <v>8.12297049573182+1.61575929145872i</v>
      </c>
      <c r="EL296" s="223" t="str">
        <f t="shared" ca="1" si="591"/>
        <v>-0.811788629868237+8.24222827777061i</v>
      </c>
      <c r="EM296" s="223" t="str">
        <f t="shared" ca="1" si="592"/>
        <v>-8.28210889583474-4.31823215207212E-12i</v>
      </c>
      <c r="EN296" s="223"/>
      <c r="EO296" s="223"/>
      <c r="EP296" s="223"/>
    </row>
    <row r="297" spans="1:146">
      <c r="A297" s="249">
        <f t="shared" si="461"/>
        <v>3.847656250000003E-3</v>
      </c>
      <c r="B297" s="248">
        <v>197</v>
      </c>
      <c r="C297" s="247">
        <f t="shared" si="462"/>
        <v>39400</v>
      </c>
      <c r="N297" s="246">
        <f t="shared" ca="1" si="463"/>
        <v>7.6757701346941012</v>
      </c>
      <c r="O297" s="223">
        <f t="shared" ca="1" si="464"/>
        <v>-8.3242298653058988</v>
      </c>
      <c r="P297" s="223" t="str">
        <f t="shared" ca="1" si="465"/>
        <v>-1.01897459832557-8.26162778261148i</v>
      </c>
      <c r="Q297" s="223" t="str">
        <f t="shared" ca="1" si="466"/>
        <v>8.07476312812214-2.02262287022813i</v>
      </c>
      <c r="R297" s="223" t="str">
        <f t="shared" ca="1" si="467"/>
        <v>2.99584901149972+7.76644652017555i</v>
      </c>
      <c r="S297" s="223" t="str">
        <f t="shared" ca="1" si="468"/>
        <v>-7.34131532753677+3.92401479509498i</v>
      </c>
      <c r="T297" s="223" t="str">
        <f t="shared" ca="1" si="469"/>
        <v>-4.79315974368817-6.80576391905698i</v>
      </c>
      <c r="U297" s="223" t="str">
        <f t="shared" ca="1" si="470"/>
        <v>6.16784748641203-5.59021110825087i</v>
      </c>
      <c r="V297" s="223" t="str">
        <f t="shared" ca="1" si="471"/>
        <v>6.30318049436318+5.43716088652251i</v>
      </c>
      <c r="W297" s="223" t="str">
        <f t="shared" ca="1" si="472"/>
        <v>-4.62469432597691+6.92134417882305i</v>
      </c>
      <c r="X297" s="223" t="str">
        <f t="shared" ca="1" si="473"/>
        <v>-7.43540440442881-3.74266805809057i</v>
      </c>
      <c r="Y297" s="223" t="str">
        <f t="shared" ca="1" si="474"/>
        <v>2.80434857892614-7.83762922689799i</v>
      </c>
      <c r="Z297" s="223" t="str">
        <f t="shared" ca="1" si="475"/>
        <v>8.12196881050921+1.82384908683979i</v>
      </c>
      <c r="AA297" s="223" t="str">
        <f t="shared" ca="1" si="476"/>
        <v>-0.815917206843179+8.28414642326099i</v>
      </c>
      <c r="AB297" s="223" t="str">
        <f t="shared" ca="1" si="477"/>
        <v>-8.32172276290198+0.204286827401429i</v>
      </c>
      <c r="AC297" s="223" t="str">
        <f t="shared" ca="1" si="478"/>
        <v>-1.22141819761204-8.23413264630785i</v>
      </c>
      <c r="AD297" s="223" t="str">
        <f t="shared" ca="1" si="479"/>
        <v>8.02269351036147-2.22017830123047i</v>
      </c>
      <c r="AE297" s="223" t="str">
        <f t="shared" ca="1" si="480"/>
        <v>3.18554485665084+7.69058559647547i</v>
      </c>
      <c r="AF297" s="223" t="str">
        <f t="shared" ca="1" si="481"/>
        <v>-7.24280411680128+4.10299785231446i</v>
      </c>
      <c r="AG297" s="223" t="str">
        <f t="shared" ca="1" si="482"/>
        <v>-4.95873794119756-6.68608412159003i</v>
      </c>
      <c r="AH297" s="223" t="str">
        <f t="shared" ca="1" si="483"/>
        <v>6.02879919776515-5.73989399583973i</v>
      </c>
      <c r="AI297" s="223" t="str">
        <f t="shared" ca="1" si="484"/>
        <v>6.43471670207563+5.28083552238466i</v>
      </c>
      <c r="AJ297" s="223" t="str">
        <f t="shared" ca="1" si="485"/>
        <v>-4.45344316533433+7.03275527966015i</v>
      </c>
      <c r="AK297" s="223" t="str">
        <f t="shared" ca="1" si="486"/>
        <v>-7.52501467173529-3.55906687779527i</v>
      </c>
      <c r="AL297" s="223" t="str">
        <f t="shared" ca="1" si="487"/>
        <v>2.6111589116331-7.90409083884097i</v>
      </c>
      <c r="AM297" s="223" t="str">
        <f t="shared" ca="1" si="488"/>
        <v>8.164282122585+1.62397668495875i</v>
      </c>
      <c r="AN297" s="223" t="str">
        <f t="shared" ca="1" si="489"/>
        <v>-0.612368337340624+8.3016750038696i</v>
      </c>
      <c r="AO297" s="223" t="str">
        <f t="shared" ca="1" si="490"/>
        <v>-8.31420296587495+0.408450600056808i</v>
      </c>
      <c r="AP297" s="223" t="str">
        <f t="shared" ca="1" si="491"/>
        <v>-1.42312606025072-8.20167757639167i</v>
      </c>
      <c r="AQ297" s="223" t="str">
        <f t="shared" ca="1" si="492"/>
        <v>7.96579132201827-2.41639637984109i</v>
      </c>
      <c r="AR297" s="223" t="str">
        <f t="shared" ca="1" si="493"/>
        <v>7.96579132201827-2.41639637984109i</v>
      </c>
      <c r="AS297" s="223" t="str">
        <f t="shared" ca="1" si="494"/>
        <v>-7.13993011169261+4.27950941704722i</v>
      </c>
      <c r="AT297" s="223" t="str">
        <f t="shared" ca="1" si="495"/>
        <v>-5.12132918039239-6.56237687705546i</v>
      </c>
      <c r="AU297" s="223" t="str">
        <f t="shared" ca="1" si="496"/>
        <v>5.88611938591517-5.8861193859116i</v>
      </c>
      <c r="AV297" s="223" t="str">
        <f t="shared" ca="1" si="497"/>
        <v>6.56237687705729+5.12132918039002i</v>
      </c>
      <c r="AW297" s="223" t="str">
        <f t="shared" ca="1" si="498"/>
        <v>-4.27950941705176+7.13993011168989i</v>
      </c>
      <c r="AX297" s="223" t="str">
        <f t="shared" ca="1" si="499"/>
        <v>-7.61009215158158-3.37332184869561i</v>
      </c>
      <c r="AY297" s="223" t="str">
        <f t="shared" ca="1" si="500"/>
        <v>2.41639637984616-7.96579132201673i</v>
      </c>
      <c r="AZ297" s="223" t="str">
        <f t="shared" ca="1" si="501"/>
        <v>8.20167757639218+1.42312606024778i</v>
      </c>
      <c r="BA297" s="223" t="str">
        <f t="shared" ca="1" si="502"/>
        <v>-0.408450600053704+8.31420296587511i</v>
      </c>
      <c r="BB297" s="223" t="str">
        <f t="shared" ca="1" si="503"/>
        <v>-8.30167500386938+0.612368337343606i</v>
      </c>
      <c r="BC297" s="223" t="str">
        <f t="shared" ca="1" si="504"/>
        <v>-1.62397668496168-8.16428212258442i</v>
      </c>
      <c r="BD297" s="223" t="str">
        <f t="shared" ca="1" si="505"/>
        <v>7.90409083884259-2.61115891162819i</v>
      </c>
      <c r="BE297" s="223" t="str">
        <f t="shared" ca="1" si="506"/>
        <v>3.55906687779797+7.52501467173401i</v>
      </c>
      <c r="BF297" s="223" t="str">
        <f t="shared" ca="1" si="507"/>
        <v>-7.03275527966298+4.45344316532986i</v>
      </c>
      <c r="BG297" s="223" t="str">
        <f t="shared" ca="1" si="508"/>
        <v>-5.28083552238578-6.43471670207471i</v>
      </c>
      <c r="BH297" s="223" t="str">
        <f t="shared" ca="1" si="509"/>
        <v>5.73989399584176-6.02879919776322i</v>
      </c>
      <c r="BI297" s="223" t="str">
        <f t="shared" ca="1" si="510"/>
        <v>6.68608412159034+4.95873794119716i</v>
      </c>
      <c r="BJ297" s="223" t="str">
        <f t="shared" ca="1" si="511"/>
        <v>-4.10299785231753+7.24280411679955i</v>
      </c>
      <c r="BK297" s="223" t="str">
        <f t="shared" ca="1" si="512"/>
        <v>-7.69058559647535-3.18554485665114i</v>
      </c>
      <c r="BL297" s="223" t="str">
        <f t="shared" ca="1" si="513"/>
        <v>2.22017830123477-8.02269351036028i</v>
      </c>
      <c r="BM297" s="223" t="str">
        <f t="shared" ca="1" si="514"/>
        <v>8.23413264630783+1.22141819761224i</v>
      </c>
      <c r="BN297" s="223" t="str">
        <f t="shared" ca="1" si="515"/>
        <v>-0.204286827398499+8.32172276290205i</v>
      </c>
      <c r="BO297" s="223" t="str">
        <f t="shared" ca="1" si="516"/>
        <v>-8.28414642326111+0.815917206842035i</v>
      </c>
      <c r="BP297" s="223" t="str">
        <f t="shared" ca="1" si="517"/>
        <v>-1.82384908684177-8.12196881050876i</v>
      </c>
      <c r="BQ297" s="223" t="str">
        <f t="shared" ca="1" si="518"/>
        <v>7.8376292268986-2.80434857892444i</v>
      </c>
      <c r="BR297" s="223" t="str">
        <f t="shared" ca="1" si="519"/>
        <v>3.74266805809271+7.43540440442772i</v>
      </c>
      <c r="BS297" s="223" t="str">
        <f t="shared" ca="1" si="520"/>
        <v>-6.92134417882454+4.62469432597467i</v>
      </c>
      <c r="BT297" s="223" t="str">
        <f t="shared" ca="1" si="521"/>
        <v>-5.43716088652366-6.30318049436219i</v>
      </c>
      <c r="BU297" s="223" t="str">
        <f t="shared" ca="1" si="522"/>
        <v>5.59021110825356-6.16784748640959i</v>
      </c>
      <c r="BV297" s="223" t="str">
        <f t="shared" ca="1" si="523"/>
        <v>6.80576391905733+4.79315974368768i</v>
      </c>
      <c r="BW297" s="223" t="str">
        <f t="shared" ca="1" si="524"/>
        <v>-3.92401479509824+7.34131532753503i</v>
      </c>
      <c r="BX297" s="223" t="str">
        <f t="shared" ca="1" si="525"/>
        <v>-7.76644652017543-2.99584901150002i</v>
      </c>
      <c r="BY297" s="223" t="str">
        <f t="shared" ca="1" si="526"/>
        <v>2.0226228702245-8.07476312812305i</v>
      </c>
      <c r="BZ297" s="223" t="str">
        <f t="shared" ca="1" si="527"/>
        <v>8.26162778261137+1.01897459832646i</v>
      </c>
      <c r="CA297" s="223" t="str">
        <f t="shared" ca="1" si="528"/>
        <v>2.9899873437068E-12+8.3242298653059i</v>
      </c>
      <c r="CB297" s="223" t="str">
        <f t="shared" ca="1" si="529"/>
        <v>-8.26162778261168+1.01897459832393i</v>
      </c>
      <c r="CC297" s="223" t="str">
        <f t="shared" ca="1" si="530"/>
        <v>-2.02262287023031-8.07476312812159i</v>
      </c>
      <c r="CD297" s="223" t="str">
        <f t="shared" ca="1" si="531"/>
        <v>7.76644652017617-2.9958490114981i</v>
      </c>
      <c r="CE297" s="223" t="str">
        <f t="shared" ca="1" si="532"/>
        <v>3.92401479509601+7.34131532753622i</v>
      </c>
      <c r="CF297" s="223" t="str">
        <f t="shared" ca="1" si="533"/>
        <v>-6.80576391905852+4.79315974368599i</v>
      </c>
      <c r="CG297" s="223" t="str">
        <f t="shared" ca="1" si="534"/>
        <v>-5.59021110825204-6.16784748641098i</v>
      </c>
      <c r="CH297" s="223" t="str">
        <f t="shared" ca="1" si="535"/>
        <v>5.43716088652521-6.30318049436084i</v>
      </c>
      <c r="CI297" s="223" t="str">
        <f t="shared" ca="1" si="536"/>
        <v>6.92134417882339+4.6246943259764i</v>
      </c>
      <c r="CJ297" s="223" t="str">
        <f t="shared" ca="1" si="537"/>
        <v>-3.74266805809455+7.4354044044268i</v>
      </c>
      <c r="CK297" s="223" t="str">
        <f t="shared" ca="1" si="538"/>
        <v>-7.8376292268979-2.80434857892639i</v>
      </c>
      <c r="CL297" s="223" t="str">
        <f t="shared" ca="1" si="539"/>
        <v>1.82384908683594-8.12196881051007i</v>
      </c>
      <c r="CM297" s="223" t="str">
        <f t="shared" ca="1" si="540"/>
        <v>8.28414642326088+0.815917206844324i</v>
      </c>
      <c r="CN297" s="223" t="str">
        <f t="shared" ca="1" si="541"/>
        <v>0.204286827404477+8.3217227629019i</v>
      </c>
      <c r="CO297" s="223" t="str">
        <f t="shared" ca="1" si="542"/>
        <v>-8.23413264630816+1.22141819760996i</v>
      </c>
      <c r="CP297" s="223" t="str">
        <f t="shared" ca="1" si="543"/>
        <v>-2.22017830123256-8.02269351036089i</v>
      </c>
      <c r="CQ297" s="223" t="str">
        <f t="shared" ca="1" si="544"/>
        <v>7.69058559647632-3.1855448566488i</v>
      </c>
      <c r="CR297" s="223" t="str">
        <f t="shared" ca="1" si="545"/>
        <v>4.10299785231552+7.24280411680068i</v>
      </c>
      <c r="CS297" s="223" t="str">
        <f t="shared" ca="1" si="546"/>
        <v>-6.68608412159156+4.9587379411955i</v>
      </c>
      <c r="CT297" s="223" t="str">
        <f t="shared" ca="1" si="547"/>
        <v>-5.73989399584027-6.02879919776464i</v>
      </c>
      <c r="CU297" s="223" t="str">
        <f t="shared" ca="1" si="548"/>
        <v>5.28083552238738-6.4347167020734i</v>
      </c>
      <c r="CV297" s="223" t="str">
        <f t="shared" ca="1" si="549"/>
        <v>7.03275527966187+4.4534431653316i</v>
      </c>
      <c r="CW297" s="223" t="str">
        <f t="shared" ca="1" si="550"/>
        <v>-3.55906687779235+7.52501467173666i</v>
      </c>
      <c r="CX297" s="223" t="str">
        <f t="shared" ca="1" si="551"/>
        <v>-7.90409083884194-2.61115891163015i</v>
      </c>
      <c r="CY297" s="223" t="str">
        <f t="shared" ca="1" si="552"/>
        <v>1.62397668495558-8.16428212258563i</v>
      </c>
      <c r="CZ297" s="223" t="str">
        <f t="shared" ca="1" si="553"/>
        <v>8.30167500386921+0.612368337345901i</v>
      </c>
      <c r="DA297" s="223" t="str">
        <f t="shared" ca="1" si="554"/>
        <v>0.408450600059913+8.31420296587481i</v>
      </c>
      <c r="DB297" s="223" t="str">
        <f t="shared" ca="1" si="555"/>
        <v>-8.20167757639257+1.42312606024551i</v>
      </c>
      <c r="DC297" s="223" t="str">
        <f t="shared" ca="1" si="556"/>
        <v>-2.41639637984396-7.9657913220174i</v>
      </c>
      <c r="DD297" s="223" t="str">
        <f t="shared" ca="1" si="557"/>
        <v>7.61009215158251-3.3733218486935i</v>
      </c>
      <c r="DE297" s="223" t="str">
        <f t="shared" ca="1" si="558"/>
        <v>4.27950941704979+7.13993011169107i</v>
      </c>
      <c r="DF297" s="223" t="str">
        <f t="shared" ca="1" si="559"/>
        <v>-6.56237687705857+5.1213291803884i</v>
      </c>
      <c r="DG297" s="223" t="str">
        <f t="shared" ca="1" si="560"/>
        <v>-5.88611938591354-5.88611938591322i</v>
      </c>
      <c r="DH297" s="223" t="str">
        <f t="shared" ca="1" si="561"/>
        <v>5.12132918039401-6.56237687705419i</v>
      </c>
      <c r="DI297" s="223" t="str">
        <f t="shared" ca="1" si="562"/>
        <v>7.13993011169155+4.27950941704899i</v>
      </c>
      <c r="DJ297" s="223" t="str">
        <f t="shared" ca="1" si="563"/>
        <v>-3.37332184869309+7.61009215158269i</v>
      </c>
      <c r="DK297" s="223" t="str">
        <f t="shared" ca="1" si="564"/>
        <v>-7.96579132201767-2.41639637984308i</v>
      </c>
      <c r="DL297" s="223" t="str">
        <f t="shared" ca="1" si="565"/>
        <v>1.42312606024461-8.20167757639273i</v>
      </c>
      <c r="DM297" s="223" t="str">
        <f t="shared" ca="1" si="566"/>
        <v>8.31420296587485+0.408450600058988i</v>
      </c>
      <c r="DN297" s="223" t="str">
        <f t="shared" ca="1" si="567"/>
        <v>0.612368337346824+8.30167500386914i</v>
      </c>
      <c r="DO297" s="223" t="str">
        <f t="shared" ca="1" si="568"/>
        <v>-8.16428212258545+1.62397668495649i</v>
      </c>
      <c r="DP297" s="223" t="str">
        <f t="shared" ca="1" si="569"/>
        <v>-2.61115891163103-7.90409083884165i</v>
      </c>
      <c r="DQ297" s="223" t="str">
        <f t="shared" ca="1" si="570"/>
        <v>7.52501467173606-3.55906687779361i</v>
      </c>
      <c r="DR297" s="223" t="str">
        <f t="shared" ca="1" si="571"/>
        <v>4.45344316533239+7.03275527966138i</v>
      </c>
      <c r="DS297" s="223" t="str">
        <f t="shared" ca="1" si="572"/>
        <v>-6.43471670207791+5.28083552238187i</v>
      </c>
      <c r="DT297" s="223" t="str">
        <f t="shared" ca="1" si="573"/>
        <v>-6.02879919776527-5.7398939958396i</v>
      </c>
      <c r="DU297" s="223" t="str">
        <f t="shared" ca="1" si="574"/>
        <v>4.95873794119438-6.6860841215924i</v>
      </c>
      <c r="DV297" s="223" t="str">
        <f t="shared" ca="1" si="575"/>
        <v>7.24280411680091+4.10299785231513i</v>
      </c>
      <c r="DW297" s="223" t="str">
        <f t="shared" ca="1" si="576"/>
        <v>-3.18554485664795+7.69058559647667i</v>
      </c>
      <c r="DX297" s="223" t="str">
        <f t="shared" ca="1" si="577"/>
        <v>-8.02269351036102-2.22017830123212i</v>
      </c>
      <c r="DY297" s="223" t="str">
        <f t="shared" ca="1" si="578"/>
        <v>1.22141819760905-8.2341326463083i</v>
      </c>
      <c r="DZ297" s="223" t="str">
        <f t="shared" ca="1" si="579"/>
        <v>8.32172276290191+0.204286827404024i</v>
      </c>
      <c r="EA297" s="223" t="str">
        <f t="shared" ca="1" si="580"/>
        <v>0.815917206845245+8.28414642326079i</v>
      </c>
      <c r="EB297" s="223" t="str">
        <f t="shared" ca="1" si="581"/>
        <v>-8.12196881050997+1.82384908683638i</v>
      </c>
      <c r="EC297" s="223" t="str">
        <f t="shared" ca="1" si="582"/>
        <v>-2.80434857892725-7.83762922689759i</v>
      </c>
      <c r="ED297" s="223" t="str">
        <f t="shared" ca="1" si="583"/>
        <v>7.43540440443-3.74266805808819i</v>
      </c>
      <c r="EE297" s="223" t="str">
        <f t="shared" ca="1" si="584"/>
        <v>4.62469432597716+6.92134417882288i</v>
      </c>
      <c r="EF297" s="223" t="str">
        <f t="shared" ca="1" si="585"/>
        <v>-6.30318049436549+5.43716088651983i</v>
      </c>
      <c r="EG297" s="223" t="str">
        <f t="shared" ca="1" si="586"/>
        <v>-6.1678474864116-5.59021110825135i</v>
      </c>
      <c r="EH297" s="223" t="str">
        <f t="shared" ca="1" si="587"/>
        <v>4.79315974369181-6.80576391905442i</v>
      </c>
      <c r="EI297" s="223" t="str">
        <f t="shared" ca="1" si="588"/>
        <v>7.34131532753644+3.92401479509561i</v>
      </c>
      <c r="EJ297" s="223" t="str">
        <f t="shared" ca="1" si="589"/>
        <v>-2.99584901149679+7.76644652017667i</v>
      </c>
      <c r="EK297" s="223" t="str">
        <f t="shared" ca="1" si="590"/>
        <v>-8.0747631281217-2.02262287022987i</v>
      </c>
      <c r="EL297" s="223" t="str">
        <f t="shared" ca="1" si="591"/>
        <v>1.01897459832302-8.2616277826118i</v>
      </c>
      <c r="EM297" s="223" t="str">
        <f t="shared" ca="1" si="592"/>
        <v>8.3242298653059+2.53722364127654E-12i</v>
      </c>
      <c r="EN297" s="223"/>
      <c r="EO297" s="223"/>
      <c r="EP297" s="223"/>
    </row>
    <row r="298" spans="1:146">
      <c r="A298" s="249">
        <f t="shared" si="461"/>
        <v>3.867187500000003E-3</v>
      </c>
      <c r="B298" s="248">
        <v>198</v>
      </c>
      <c r="C298" s="247">
        <f t="shared" si="462"/>
        <v>39600</v>
      </c>
      <c r="N298" s="246">
        <f t="shared" ca="1" si="463"/>
        <v>7.6476427228327903</v>
      </c>
      <c r="O298" s="223">
        <f t="shared" ca="1" si="464"/>
        <v>-8.3523572771672097</v>
      </c>
      <c r="P298" s="223" t="str">
        <f t="shared" ca="1" si="465"/>
        <v>-1.22554534609942-8.2619556214072i</v>
      </c>
      <c r="Q298" s="223" t="str">
        <f t="shared" ca="1" si="466"/>
        <v>7.99270757696776-2.42456133651642i</v>
      </c>
      <c r="R298" s="223" t="str">
        <f t="shared" ca="1" si="467"/>
        <v>3.57109289600206+7.55044155090096i</v>
      </c>
      <c r="S298" s="223" t="str">
        <f t="shared" ca="1" si="468"/>
        <v>-6.94473126705877+4.64032107873844i</v>
      </c>
      <c r="T298" s="223" t="str">
        <f t="shared" ca="1" si="469"/>
        <v>-5.60910032356356-6.18868852388348i</v>
      </c>
      <c r="U298" s="223" t="str">
        <f t="shared" ca="1" si="470"/>
        <v>5.29867936357002-6.45645948547075i</v>
      </c>
      <c r="V298" s="223" t="str">
        <f t="shared" ca="1" si="471"/>
        <v>7.16405579757039+4.29396979667372i</v>
      </c>
      <c r="W298" s="223" t="str">
        <f t="shared" ca="1" si="472"/>
        <v>-3.19630875116582+7.71657193659651i</v>
      </c>
      <c r="X298" s="223" t="str">
        <f t="shared" ca="1" si="473"/>
        <v>-8.10204759669907-2.02945727382248i</v>
      </c>
      <c r="Y298" s="223" t="str">
        <f t="shared" ca="1" si="474"/>
        <v>0.818674175318841-8.31213839394617i</v>
      </c>
      <c r="Z298" s="223" t="str">
        <f t="shared" ca="1" si="475"/>
        <v>8.34229649703683-0.409830746742039i</v>
      </c>
      <c r="AA298" s="223" t="str">
        <f t="shared" ca="1" si="476"/>
        <v>1.629464070796+8.19186907411447i</v>
      </c>
      <c r="AB298" s="223" t="str">
        <f t="shared" ca="1" si="477"/>
        <v>-7.86411242460485+2.81382441858474i</v>
      </c>
      <c r="AC298" s="223" t="str">
        <f t="shared" ca="1" si="478"/>
        <v>-3.93727396526184-7.3661214901683i</v>
      </c>
      <c r="AD298" s="223" t="str">
        <f t="shared" ca="1" si="479"/>
        <v>6.70867627063772-4.97549342088104i</v>
      </c>
      <c r="AE298" s="223" t="str">
        <f t="shared" ca="1" si="480"/>
        <v>5.90600846957785+5.90600846957764i</v>
      </c>
      <c r="AF298" s="223" t="str">
        <f t="shared" ca="1" si="481"/>
        <v>-4.9754934208808+6.70867627063789i</v>
      </c>
      <c r="AG298" s="223" t="str">
        <f t="shared" ca="1" si="482"/>
        <v>-7.36612149016844-3.93727396526159i</v>
      </c>
      <c r="AH298" s="223" t="str">
        <f t="shared" ca="1" si="483"/>
        <v>2.8138244185844-7.86411242460496i</v>
      </c>
      <c r="AI298" s="223" t="str">
        <f t="shared" ca="1" si="484"/>
        <v>8.19186907411436+1.62946407079653i</v>
      </c>
      <c r="AJ298" s="223" t="str">
        <f t="shared" ca="1" si="485"/>
        <v>-0.409830746741808+8.34229649703684i</v>
      </c>
      <c r="AK298" s="223" t="str">
        <f t="shared" ca="1" si="486"/>
        <v>-8.31213839394589+0.81867417532167i</v>
      </c>
      <c r="AL298" s="223" t="str">
        <f t="shared" ca="1" si="487"/>
        <v>-2.02945727381953-8.1020475966998i</v>
      </c>
      <c r="AM298" s="223" t="str">
        <f t="shared" ca="1" si="488"/>
        <v>7.71657193659672-3.19630875116532i</v>
      </c>
      <c r="AN298" s="223" t="str">
        <f t="shared" ca="1" si="489"/>
        <v>4.29396979667539+7.16405579756939i</v>
      </c>
      <c r="AO298" s="223" t="str">
        <f t="shared" ca="1" si="490"/>
        <v>-6.45645948546789+5.29867936357351i</v>
      </c>
      <c r="AP298" s="223" t="str">
        <f t="shared" ca="1" si="491"/>
        <v>-6.18868852388251-5.60910032356465i</v>
      </c>
      <c r="AQ298" s="223" t="str">
        <f t="shared" ca="1" si="492"/>
        <v>4.6403210787381-6.944731267059i</v>
      </c>
      <c r="AR298" s="223" t="str">
        <f t="shared" ca="1" si="493"/>
        <v>4.6403210787381-6.944731267059i</v>
      </c>
      <c r="AS298" s="223" t="str">
        <f t="shared" ca="1" si="494"/>
        <v>-2.42456133651911+7.99270757696694i</v>
      </c>
      <c r="AT298" s="223" t="str">
        <f t="shared" ca="1" si="495"/>
        <v>-8.26195562140714-1.22554534609985i</v>
      </c>
      <c r="AU298" s="223" t="str">
        <f t="shared" ca="1" si="496"/>
        <v>-1.95231079736122E-12-8.35235727716721i</v>
      </c>
      <c r="AV298" s="223" t="str">
        <f t="shared" ca="1" si="497"/>
        <v>8.26195562140779-1.22554534609549i</v>
      </c>
      <c r="AW298" s="223" t="str">
        <f t="shared" ca="1" si="498"/>
        <v>2.4245613365149+7.99270757696822i</v>
      </c>
      <c r="AX298" s="223" t="str">
        <f t="shared" ca="1" si="499"/>
        <v>-7.55044155090051+3.571092896003i</v>
      </c>
      <c r="AY298" s="223" t="str">
        <f t="shared" ca="1" si="500"/>
        <v>-4.64032107874154-6.9447312670567i</v>
      </c>
      <c r="AZ298" s="223" t="str">
        <f t="shared" ca="1" si="501"/>
        <v>6.18868852388546-5.60910032356138i</v>
      </c>
      <c r="BA298" s="223" t="str">
        <f t="shared" ca="1" si="502"/>
        <v>6.45645948547044+5.2986793635704i</v>
      </c>
      <c r="BB298" s="223" t="str">
        <f t="shared" ca="1" si="503"/>
        <v>-4.29396979667204+7.16405579757139i</v>
      </c>
      <c r="BC298" s="223" t="str">
        <f t="shared" ca="1" si="504"/>
        <v>-7.71657193659503-3.19630875116938i</v>
      </c>
      <c r="BD298" s="223" t="str">
        <f t="shared" ca="1" si="505"/>
        <v>2.0294572738238-8.10204759669874i</v>
      </c>
      <c r="BE298" s="223" t="str">
        <f t="shared" ca="1" si="506"/>
        <v>8.31213839394628+0.818674175317785i</v>
      </c>
      <c r="BF298" s="223" t="str">
        <f t="shared" ca="1" si="507"/>
        <v>0.40983074674559+8.34229649703665i</v>
      </c>
      <c r="BG298" s="223" t="str">
        <f t="shared" ca="1" si="508"/>
        <v>-8.19186907411492+1.62946407079373i</v>
      </c>
      <c r="BH298" s="223" t="str">
        <f t="shared" ca="1" si="509"/>
        <v>-2.81382441858429-7.86411242460501i</v>
      </c>
      <c r="BI298" s="223" t="str">
        <f t="shared" ca="1" si="510"/>
        <v>7.36612149016739-3.93727396526356i</v>
      </c>
      <c r="BJ298" s="223" t="str">
        <f t="shared" ca="1" si="511"/>
        <v>4.97549342087794+6.70867627064001i</v>
      </c>
      <c r="BK298" s="223" t="str">
        <f t="shared" ca="1" si="512"/>
        <v>-5.90600846957861+5.90600846957688i</v>
      </c>
      <c r="BL298" s="223" t="str">
        <f t="shared" ca="1" si="513"/>
        <v>-6.70867627063855-4.9754934208799i</v>
      </c>
      <c r="BM298" s="223" t="str">
        <f t="shared" ca="1" si="514"/>
        <v>3.9372739652584-7.36612149017014i</v>
      </c>
      <c r="BN298" s="223" t="str">
        <f t="shared" ca="1" si="515"/>
        <v>7.86411242460418+2.81382441858659i</v>
      </c>
      <c r="BO298" s="223" t="str">
        <f t="shared" ca="1" si="516"/>
        <v>-1.62946407079637+8.19186907411439i</v>
      </c>
      <c r="BP298" s="223" t="str">
        <f t="shared" ca="1" si="517"/>
        <v>-8.34229649703693-0.409830746739977i</v>
      </c>
      <c r="BQ298" s="223" t="str">
        <f t="shared" ca="1" si="518"/>
        <v>-0.818674175315109-8.31213839394654i</v>
      </c>
      <c r="BR298" s="223" t="str">
        <f t="shared" ca="1" si="519"/>
        <v>8.10204759669933-2.02945727382142i</v>
      </c>
      <c r="BS298" s="223" t="str">
        <f t="shared" ca="1" si="520"/>
        <v>3.19630875116734+7.71657193659588i</v>
      </c>
      <c r="BT298" s="223" t="str">
        <f t="shared" ca="1" si="521"/>
        <v>-7.16405579756838+4.29396979667706i</v>
      </c>
      <c r="BU298" s="223" t="str">
        <f t="shared" ca="1" si="522"/>
        <v>-5.2986793635685-6.456459485472i</v>
      </c>
      <c r="BV298" s="223" t="str">
        <f t="shared" ca="1" si="523"/>
        <v>5.60910032356302-6.18868852388398i</v>
      </c>
      <c r="BW298" s="223" t="str">
        <f t="shared" ca="1" si="524"/>
        <v>6.94473126705995+4.64032107873668i</v>
      </c>
      <c r="BX298" s="223" t="str">
        <f t="shared" ca="1" si="525"/>
        <v>-3.57109289600543+7.55044155089936i</v>
      </c>
      <c r="BY298" s="223" t="str">
        <f t="shared" ca="1" si="526"/>
        <v>-7.99270757696751-2.42456133651724i</v>
      </c>
      <c r="BZ298" s="223" t="str">
        <f t="shared" ca="1" si="527"/>
        <v>1.22554534609815-8.26195562140739i</v>
      </c>
      <c r="CA298" s="223" t="str">
        <f t="shared" ca="1" si="528"/>
        <v>8.35235727716721-3.90462159472245E-12i</v>
      </c>
      <c r="CB298" s="223" t="str">
        <f t="shared" ca="1" si="529"/>
        <v>1.22554534609743+8.2619556214075i</v>
      </c>
      <c r="CC298" s="223" t="str">
        <f t="shared" ca="1" si="530"/>
        <v>-7.99270757696758+2.42456133651699i</v>
      </c>
      <c r="CD298" s="223" t="str">
        <f t="shared" ca="1" si="531"/>
        <v>-3.57109289600476-7.55044155089968i</v>
      </c>
      <c r="CE298" s="223" t="str">
        <f t="shared" ca="1" si="532"/>
        <v>6.94473126706036-4.64032107873607i</v>
      </c>
      <c r="CF298" s="223" t="str">
        <f t="shared" ca="1" si="533"/>
        <v>5.60910032356283+6.18868852388415i</v>
      </c>
      <c r="CG298" s="223" t="str">
        <f t="shared" ca="1" si="534"/>
        <v>-5.29867936356907+6.45645948547153i</v>
      </c>
      <c r="CH298" s="223" t="str">
        <f t="shared" ca="1" si="535"/>
        <v>-7.16405579756801-4.2939697966777i</v>
      </c>
      <c r="CI298" s="223" t="str">
        <f t="shared" ca="1" si="536"/>
        <v>3.19630875116758-7.71657193659578i</v>
      </c>
      <c r="CJ298" s="223" t="str">
        <f t="shared" ca="1" si="537"/>
        <v>8.10204759669926+2.02945727382168i</v>
      </c>
      <c r="CK298" s="223" t="str">
        <f t="shared" ca="1" si="538"/>
        <v>-0.818674175315842+8.31213839394647i</v>
      </c>
      <c r="CL298" s="223" t="str">
        <f t="shared" ca="1" si="539"/>
        <v>-8.34229649703696+0.409830746739241i</v>
      </c>
      <c r="CM298" s="223" t="str">
        <f t="shared" ca="1" si="540"/>
        <v>-1.62946407079588-8.19186907411449i</v>
      </c>
      <c r="CN298" s="223" t="str">
        <f t="shared" ca="1" si="541"/>
        <v>7.86411242460443-2.8138244185859i</v>
      </c>
      <c r="CO298" s="223" t="str">
        <f t="shared" ca="1" si="542"/>
        <v>3.93727396525775+7.36612149017049i</v>
      </c>
      <c r="CP298" s="223" t="str">
        <f t="shared" ca="1" si="543"/>
        <v>-6.70867627063885+4.9754934208795i</v>
      </c>
      <c r="CQ298" s="223" t="str">
        <f t="shared" ca="1" si="544"/>
        <v>-5.90600846957809-5.9060084695774i</v>
      </c>
      <c r="CR298" s="223" t="str">
        <f t="shared" ca="1" si="545"/>
        <v>4.97549342087834-6.70867627063972i</v>
      </c>
      <c r="CS298" s="223" t="str">
        <f t="shared" ca="1" si="546"/>
        <v>7.36612149016714+3.93727396526401i</v>
      </c>
      <c r="CT298" s="223" t="str">
        <f t="shared" ca="1" si="547"/>
        <v>-2.81382441858453+7.86411242460492i</v>
      </c>
      <c r="CU298" s="223" t="str">
        <f t="shared" ca="1" si="548"/>
        <v>-8.19186907411478-1.62946407079445i</v>
      </c>
      <c r="CV298" s="223" t="str">
        <f t="shared" ca="1" si="549"/>
        <v>0.409830746746325-8.34229649703662i</v>
      </c>
      <c r="CW298" s="223" t="str">
        <f t="shared" ca="1" si="550"/>
        <v>8.31213839394633-0.818674175317288i</v>
      </c>
      <c r="CX298" s="223" t="str">
        <f t="shared" ca="1" si="551"/>
        <v>2.02945727382309+8.10204759669891i</v>
      </c>
      <c r="CY298" s="223" t="str">
        <f t="shared" ca="1" si="552"/>
        <v>-7.71657193659523+3.19630875116893i</v>
      </c>
      <c r="CZ298" s="223" t="str">
        <f t="shared" ca="1" si="553"/>
        <v>-4.29396979667162-7.16405579757165i</v>
      </c>
      <c r="DA298" s="223" t="str">
        <f t="shared" ca="1" si="554"/>
        <v>6.45645948547061-5.29867936357019i</v>
      </c>
      <c r="DB298" s="223" t="str">
        <f t="shared" ca="1" si="555"/>
        <v>6.18868852388513+5.60910032356175i</v>
      </c>
      <c r="DC298" s="223" t="str">
        <f t="shared" ca="1" si="556"/>
        <v>-4.64032107874196+6.94473126705642i</v>
      </c>
      <c r="DD298" s="223" t="str">
        <f t="shared" ca="1" si="557"/>
        <v>-7.5504415509003-3.57109289600345i</v>
      </c>
      <c r="DE298" s="223" t="str">
        <f t="shared" ca="1" si="558"/>
        <v>2.4245613365156-7.99270757696801i</v>
      </c>
      <c r="DF298" s="223" t="str">
        <f t="shared" ca="1" si="559"/>
        <v>8.26195562140771+1.22554534609599i</v>
      </c>
      <c r="DG298" s="223" t="str">
        <f t="shared" ca="1" si="560"/>
        <v>-2.45165711358616E-12+8.35235727716721i</v>
      </c>
      <c r="DH298" s="223" t="str">
        <f t="shared" ca="1" si="561"/>
        <v>-8.26195562140718+1.22554534609959i</v>
      </c>
      <c r="DI298" s="223" t="str">
        <f t="shared" ca="1" si="562"/>
        <v>-2.42456133651863-7.99270757696708i</v>
      </c>
      <c r="DJ298" s="223" t="str">
        <f t="shared" ca="1" si="563"/>
        <v>7.5504415509024-3.57109289599901i</v>
      </c>
      <c r="DK298" s="223" t="str">
        <f t="shared" ca="1" si="564"/>
        <v>4.64032107873789+6.94473126705914i</v>
      </c>
      <c r="DL298" s="223" t="str">
        <f t="shared" ca="1" si="565"/>
        <v>-6.188688523883+5.6091003235641i</v>
      </c>
      <c r="DM298" s="223" t="str">
        <f t="shared" ca="1" si="566"/>
        <v>-6.45645948547292-5.29867936356738i</v>
      </c>
      <c r="DN298" s="223" t="str">
        <f t="shared" ca="1" si="567"/>
        <v>4.29396979667582-7.16405579756913i</v>
      </c>
      <c r="DO298" s="223" t="str">
        <f t="shared" ca="1" si="568"/>
        <v>7.71657193659644+3.19630875116599i</v>
      </c>
      <c r="DP298" s="223" t="str">
        <f t="shared" ca="1" si="569"/>
        <v>-2.02945727382002+8.10204759669968i</v>
      </c>
      <c r="DQ298" s="223" t="str">
        <f t="shared" ca="1" si="570"/>
        <v>-8.31213839394589-0.818674175321694i</v>
      </c>
      <c r="DR298" s="223" t="str">
        <f t="shared" ca="1" si="571"/>
        <v>-0.409830746741428-8.34229649703685i</v>
      </c>
      <c r="DS298" s="223" t="str">
        <f t="shared" ca="1" si="572"/>
        <v>8.19186907411416-1.62946407079755i</v>
      </c>
      <c r="DT298" s="223" t="str">
        <f t="shared" ca="1" si="573"/>
        <v>2.81382441858036+7.86411242460641i</v>
      </c>
      <c r="DU298" s="223" t="str">
        <f t="shared" ca="1" si="574"/>
        <v>-7.36612149016946+3.93727396525968i</v>
      </c>
      <c r="DV298" s="223" t="str">
        <f t="shared" ca="1" si="575"/>
        <v>-4.97549342088088-6.70867627063783i</v>
      </c>
      <c r="DW298" s="223" t="str">
        <f t="shared" ca="1" si="576"/>
        <v>5.90600846957552-5.90600846957997i</v>
      </c>
      <c r="DX298" s="223" t="str">
        <f t="shared" ca="1" si="577"/>
        <v>6.70867627063593+4.97549342088344i</v>
      </c>
      <c r="DY298" s="223" t="str">
        <f t="shared" ca="1" si="578"/>
        <v>-3.93727396526249+7.36612149016795i</v>
      </c>
      <c r="DZ298" s="223" t="str">
        <f t="shared" ca="1" si="579"/>
        <v>-7.86411242460565-2.81382441858247i</v>
      </c>
      <c r="EA298" s="223" t="str">
        <f t="shared" ca="1" si="580"/>
        <v>1.6294640707923-8.1918690741152i</v>
      </c>
      <c r="EB298" s="223" t="str">
        <f t="shared" ca="1" si="581"/>
        <v>8.3422964970367+0.409830746744613i</v>
      </c>
      <c r="EC298" s="223" t="str">
        <f t="shared" ca="1" si="582"/>
        <v>0.818674175319467+8.31213839394611i</v>
      </c>
      <c r="ED298" s="223" t="str">
        <f t="shared" ca="1" si="583"/>
        <v>-8.10204759669838+2.02945727382521i</v>
      </c>
      <c r="EE298" s="223" t="str">
        <f t="shared" ca="1" si="584"/>
        <v>-3.19630875116261-7.71657193659784i</v>
      </c>
      <c r="EF298" s="223" t="str">
        <f t="shared" ca="1" si="585"/>
        <v>7.16405579757052-4.2939697966735i</v>
      </c>
      <c r="EG298" s="223" t="str">
        <f t="shared" ca="1" si="586"/>
        <v>5.29867936357152+6.45645948546952i</v>
      </c>
      <c r="EH298" s="223" t="str">
        <f t="shared" ca="1" si="587"/>
        <v>-5.60910032356048+6.18868852388628i</v>
      </c>
      <c r="EI298" s="223" t="str">
        <f t="shared" ca="1" si="588"/>
        <v>-6.94473126705764-4.64032107874014i</v>
      </c>
      <c r="EJ298" s="223" t="str">
        <f t="shared" ca="1" si="589"/>
        <v>3.5710928960019-7.55044155090103i</v>
      </c>
      <c r="EK298" s="223" t="str">
        <f t="shared" ca="1" si="590"/>
        <v>7.9927075769685+2.42456133651396i</v>
      </c>
      <c r="EL298" s="223" t="str">
        <f t="shared" ca="1" si="591"/>
        <v>-1.22554534610227+8.26195562140678i</v>
      </c>
      <c r="EM298" s="223" t="str">
        <f t="shared" ca="1" si="592"/>
        <v>-8.35235727716721-7.36734587815506E-13i</v>
      </c>
      <c r="EN298" s="223"/>
      <c r="EO298" s="223"/>
      <c r="EP298" s="223"/>
    </row>
    <row r="299" spans="1:146">
      <c r="A299" s="249">
        <f t="shared" si="461"/>
        <v>3.886718750000003E-3</v>
      </c>
      <c r="B299" s="248">
        <v>199</v>
      </c>
      <c r="C299" s="247">
        <f t="shared" si="462"/>
        <v>39800</v>
      </c>
      <c r="N299" s="246">
        <f t="shared" ca="1" si="463"/>
        <v>7.6275440272828394</v>
      </c>
      <c r="O299" s="223">
        <f t="shared" ca="1" si="464"/>
        <v>-8.3724559727171606</v>
      </c>
      <c r="P299" s="223" t="str">
        <f t="shared" ca="1" si="465"/>
        <v>-1.43137088665818-8.24919368180398i</v>
      </c>
      <c r="Q299" s="223" t="str">
        <f t="shared" ca="1" si="466"/>
        <v>7.88303623211799-2.82059546518148i</v>
      </c>
      <c r="R299" s="223" t="str">
        <f t="shared" ca="1" si="467"/>
        <v>4.12676841347541+7.28476502549182i</v>
      </c>
      <c r="S299" s="223" t="str">
        <f t="shared" ca="1" si="468"/>
        <v>-6.4719959872298+5.31142984104739i</v>
      </c>
      <c r="T299" s="223" t="str">
        <f t="shared" ca="1" si="469"/>
        <v>-6.33969772952744-5.46866087020505i</v>
      </c>
      <c r="U299" s="223" t="str">
        <f t="shared" ca="1" si="470"/>
        <v>4.30430259121074-7.18129502376722i</v>
      </c>
      <c r="V299" s="223" t="str">
        <f t="shared" ca="1" si="471"/>
        <v>7.81144113110609+3.01320534818841i</v>
      </c>
      <c r="W299" s="223" t="str">
        <f t="shared" ca="1" si="472"/>
        <v>-1.63338513178289+8.21158157886517i</v>
      </c>
      <c r="X299" s="223" t="str">
        <f t="shared" ca="1" si="473"/>
        <v>-8.36993434551131-0.205470355324748i</v>
      </c>
      <c r="Y299" s="223" t="str">
        <f t="shared" ca="1" si="474"/>
        <v>-1.22849443723328-8.28183677892616i</v>
      </c>
      <c r="Z299" s="223" t="str">
        <f t="shared" ca="1" si="475"/>
        <v>7.94988288686943-2.62628656093501i</v>
      </c>
      <c r="AA299" s="223" t="str">
        <f t="shared" ca="1" si="476"/>
        <v>3.94674842475837+7.38384695715956i</v>
      </c>
      <c r="AB299" s="223" t="str">
        <f t="shared" ca="1" si="477"/>
        <v>-6.60039575655241+5.1509994051613i</v>
      </c>
      <c r="AC299" s="223" t="str">
        <f t="shared" ca="1" si="478"/>
        <v>-6.20358067496938-5.62259778254089i</v>
      </c>
      <c r="AD299" s="223" t="str">
        <f t="shared" ca="1" si="479"/>
        <v>4.47924401801339-7.07349927844617i</v>
      </c>
      <c r="AE299" s="223" t="str">
        <f t="shared" ca="1" si="480"/>
        <v>7.73514071004522+3.20400018896509i</v>
      </c>
      <c r="AF299" s="223" t="str">
        <f t="shared" ca="1" si="481"/>
        <v>-1.83441548678097+8.16902312623396i</v>
      </c>
      <c r="AG299" s="223" t="str">
        <f t="shared" ca="1" si="482"/>
        <v>-8.36237098282777-0.410816942989647i</v>
      </c>
      <c r="AH299" s="223" t="str">
        <f t="shared" ca="1" si="483"/>
        <v>-1.02487798869561-8.30949120725057i</v>
      </c>
      <c r="AI299" s="223" t="str">
        <f t="shared" ca="1" si="484"/>
        <v>8.01194082943517-2.43039567986713i</v>
      </c>
      <c r="AJ299" s="223" t="str">
        <f t="shared" ca="1" si="485"/>
        <v>3.76435106237161+7.47848113551869i</v>
      </c>
      <c r="AK299" s="223" t="str">
        <f t="shared" ca="1" si="486"/>
        <v>-6.72481969427853+4.98746619983845i</v>
      </c>
      <c r="AL299" s="223" t="str">
        <f t="shared" ca="1" si="487"/>
        <v>-6.06372681537835-5.77314785221622i</v>
      </c>
      <c r="AM299" s="223" t="str">
        <f t="shared" ca="1" si="488"/>
        <v>4.6514873157099-6.96144272165455i</v>
      </c>
      <c r="AN299" s="223" t="str">
        <f t="shared" ca="1" si="489"/>
        <v>7.65418092945619+3.39286505983312i</v>
      </c>
      <c r="AO299" s="223" t="str">
        <f t="shared" ca="1" si="490"/>
        <v>-2.03434085848235+8.12154395953113i</v>
      </c>
      <c r="AP299" s="223" t="str">
        <f t="shared" ca="1" si="491"/>
        <v>-8.34977044055345-0.615916069888635i</v>
      </c>
      <c r="AQ299" s="223" t="str">
        <f t="shared" ca="1" si="492"/>
        <v>-0.820644191983459-8.33214030878328i</v>
      </c>
      <c r="AR299" s="223" t="str">
        <f t="shared" ca="1" si="493"/>
        <v>-0.820644191983459-8.33214030878328i</v>
      </c>
      <c r="AS299" s="223" t="str">
        <f t="shared" ca="1" si="494"/>
        <v>3.57968619565257+7.56861055648537i</v>
      </c>
      <c r="AT299" s="223" t="str">
        <f t="shared" ca="1" si="495"/>
        <v>-6.84519285207539+4.82092873137358i</v>
      </c>
      <c r="AU299" s="223" t="str">
        <f t="shared" ca="1" si="496"/>
        <v>-5.92022039349279-5.92022039349544i</v>
      </c>
      <c r="AV299" s="223" t="str">
        <f t="shared" ca="1" si="497"/>
        <v>4.82092873137645-6.84519285207337i</v>
      </c>
      <c r="AW299" s="223" t="str">
        <f t="shared" ca="1" si="498"/>
        <v>7.56861055648387+3.57968619565574i</v>
      </c>
      <c r="AX299" s="223" t="str">
        <f t="shared" ca="1" si="499"/>
        <v>-2.23304081931947+8.06917267843118i</v>
      </c>
      <c r="AY299" s="223" t="str">
        <f t="shared" ca="1" si="500"/>
        <v>-8.33214030878375-0.820644191978661i</v>
      </c>
      <c r="AZ299" s="223" t="str">
        <f t="shared" ca="1" si="501"/>
        <v>-0.615916069893443-8.3497704405531i</v>
      </c>
      <c r="BA299" s="223" t="str">
        <f t="shared" ca="1" si="502"/>
        <v>8.12154395953199-2.03434085847894i</v>
      </c>
      <c r="BB299" s="223" t="str">
        <f t="shared" ca="1" si="503"/>
        <v>3.39286505982981+7.65418092945766i</v>
      </c>
      <c r="BC299" s="223" t="str">
        <f t="shared" ca="1" si="504"/>
        <v>-6.9614427216565+4.65148731570699i</v>
      </c>
      <c r="BD299" s="223" t="str">
        <f t="shared" ca="1" si="505"/>
        <v>-5.77314785221368-6.06372681538077i</v>
      </c>
      <c r="BE299" s="223" t="str">
        <f t="shared" ca="1" si="506"/>
        <v>4.98746619984136-6.72481969427637i</v>
      </c>
      <c r="BF299" s="223" t="str">
        <f t="shared" ca="1" si="507"/>
        <v>7.47848113552086+3.7643510623673i</v>
      </c>
      <c r="BG299" s="223" t="str">
        <f t="shared" ca="1" si="508"/>
        <v>-2.43039567986582+8.01194082943558i</v>
      </c>
      <c r="BH299" s="223" t="str">
        <f t="shared" ca="1" si="509"/>
        <v>-8.30949120725085-1.0248779886933i</v>
      </c>
      <c r="BI299" s="223" t="str">
        <f t="shared" ca="1" si="510"/>
        <v>-0.410816942993748-8.36237098282757i</v>
      </c>
      <c r="BJ299" s="223" t="str">
        <f t="shared" ca="1" si="511"/>
        <v>8.16902312623473-1.83441548677755i</v>
      </c>
      <c r="BK299" s="223" t="str">
        <f t="shared" ca="1" si="512"/>
        <v>3.20400018896262+7.73514071004624i</v>
      </c>
      <c r="BL299" s="223" t="str">
        <f t="shared" ca="1" si="513"/>
        <v>-7.07349927844722+4.47924401801173i</v>
      </c>
      <c r="BM299" s="223" t="str">
        <f t="shared" ca="1" si="514"/>
        <v>-5.62259778254014-6.20358067497005i</v>
      </c>
      <c r="BN299" s="223" t="str">
        <f t="shared" ca="1" si="515"/>
        <v>5.15099940516088-6.60039575655275i</v>
      </c>
      <c r="BO299" s="223" t="str">
        <f t="shared" ca="1" si="516"/>
        <v>7.38384695716027+3.94674842475706i</v>
      </c>
      <c r="BP299" s="223" t="str">
        <f t="shared" ca="1" si="517"/>
        <v>-2.62628656093297+7.9498828868701i</v>
      </c>
      <c r="BQ299" s="223" t="str">
        <f t="shared" ca="1" si="518"/>
        <v>-8.28183677892666-1.22849443722998i</v>
      </c>
      <c r="BR299" s="223" t="str">
        <f t="shared" ca="1" si="519"/>
        <v>-0.20547035532023-8.36993434551143i</v>
      </c>
      <c r="BS299" s="223" t="str">
        <f t="shared" ca="1" si="520"/>
        <v>8.21158157886567-1.63338513178038i</v>
      </c>
      <c r="BT299" s="223" t="str">
        <f t="shared" ca="1" si="521"/>
        <v>3.01320534818669+7.81144113110676i</v>
      </c>
      <c r="BU299" s="223" t="str">
        <f t="shared" ca="1" si="522"/>
        <v>-7.18129502376779+4.30430259120977i</v>
      </c>
      <c r="BV299" s="223" t="str">
        <f t="shared" ca="1" si="523"/>
        <v>-5.46866087020471-6.33969772952773i</v>
      </c>
      <c r="BW299" s="223" t="str">
        <f t="shared" ca="1" si="524"/>
        <v>5.31142984104684-6.47199598723025i</v>
      </c>
      <c r="BX299" s="223" t="str">
        <f t="shared" ca="1" si="525"/>
        <v>7.28476502549252+4.12676841347418i</v>
      </c>
      <c r="BY299" s="223" t="str">
        <f t="shared" ca="1" si="526"/>
        <v>-2.82059546517901+7.88303623211887i</v>
      </c>
      <c r="BZ299" s="223" t="str">
        <f t="shared" ca="1" si="527"/>
        <v>-8.24919368180465-1.43137088665428i</v>
      </c>
      <c r="CA299" s="223" t="str">
        <f t="shared" ca="1" si="528"/>
        <v>3.74581715019254E-12-8.37245597271716i</v>
      </c>
      <c r="CB299" s="223" t="str">
        <f t="shared" ca="1" si="529"/>
        <v>8.24919368180439-1.4313708866558i</v>
      </c>
      <c r="CC299" s="223" t="str">
        <f t="shared" ca="1" si="530"/>
        <v>2.82059546518002+7.88303623211851i</v>
      </c>
      <c r="CD299" s="223" t="str">
        <f t="shared" ca="1" si="531"/>
        <v>-7.28476502549199+4.12676841347512i</v>
      </c>
      <c r="CE299" s="223" t="str">
        <f t="shared" ca="1" si="532"/>
        <v>-5.31142984104803-6.47199598722926i</v>
      </c>
      <c r="CF299" s="223" t="str">
        <f t="shared" ca="1" si="533"/>
        <v>5.4686608702039-6.33969772952844i</v>
      </c>
      <c r="CG299" s="223" t="str">
        <f t="shared" ca="1" si="534"/>
        <v>7.18129502376835+4.30430259120885i</v>
      </c>
      <c r="CH299" s="223" t="str">
        <f t="shared" ca="1" si="535"/>
        <v>-3.01320534818568+7.81144113110714i</v>
      </c>
      <c r="CI299" s="223" t="str">
        <f t="shared" ca="1" si="536"/>
        <v>-8.2115815788643-1.63338513178726i</v>
      </c>
      <c r="CJ299" s="223" t="str">
        <f t="shared" ca="1" si="537"/>
        <v>0.205470355327719-8.36993434551125i</v>
      </c>
      <c r="CK299" s="223" t="str">
        <f t="shared" ca="1" si="538"/>
        <v>8.28183677892643-1.22849443723152i</v>
      </c>
      <c r="CL299" s="223" t="str">
        <f t="shared" ca="1" si="539"/>
        <v>2.626286560934+7.94988288686977i</v>
      </c>
      <c r="CM299" s="223" t="str">
        <f t="shared" ca="1" si="540"/>
        <v>-7.38384695715976+3.94674842475801i</v>
      </c>
      <c r="CN299" s="223" t="str">
        <f t="shared" ca="1" si="541"/>
        <v>-5.15099940516191-6.60039575655194i</v>
      </c>
      <c r="CO299" s="223" t="str">
        <f t="shared" ca="1" si="542"/>
        <v>5.62259778253917-6.20358067497093i</v>
      </c>
      <c r="CP299" s="223" t="str">
        <f t="shared" ca="1" si="543"/>
        <v>7.0734992784478+4.47924401801083i</v>
      </c>
      <c r="CQ299" s="223" t="str">
        <f t="shared" ca="1" si="544"/>
        <v>-3.20400018896119+7.73514071004684i</v>
      </c>
      <c r="CR299" s="223" t="str">
        <f t="shared" ca="1" si="545"/>
        <v>-8.16902312623314-1.83441548678463i</v>
      </c>
      <c r="CS299" s="223" t="str">
        <f t="shared" ca="1" si="546"/>
        <v>0.410816942992199-8.36237098282764i</v>
      </c>
      <c r="CT299" s="223" t="str">
        <f t="shared" ca="1" si="547"/>
        <v>8.30949120725069-1.02487798869461i</v>
      </c>
      <c r="CU299" s="223" t="str">
        <f t="shared" ca="1" si="548"/>
        <v>2.43039567986685+8.01194082943527i</v>
      </c>
      <c r="CV299" s="223" t="str">
        <f t="shared" ca="1" si="549"/>
        <v>-7.47848113552038+3.76435106236826i</v>
      </c>
      <c r="CW299" s="223" t="str">
        <f t="shared" ca="1" si="550"/>
        <v>-4.98746619984242-6.72481969427558i</v>
      </c>
      <c r="CX299" s="223" t="str">
        <f t="shared" ca="1" si="551"/>
        <v>5.77314785221273-6.06372681538168i</v>
      </c>
      <c r="CY299" s="223" t="str">
        <f t="shared" ca="1" si="552"/>
        <v>6.9614427216571+4.65148731570609i</v>
      </c>
      <c r="CZ299" s="223" t="str">
        <f t="shared" ca="1" si="553"/>
        <v>-3.39286505983644+7.65418092945472i</v>
      </c>
      <c r="DA299" s="223" t="str">
        <f t="shared" ca="1" si="554"/>
        <v>-8.12154395953022-2.03434085848598i</v>
      </c>
      <c r="DB299" s="223" t="str">
        <f t="shared" ca="1" si="555"/>
        <v>0.615916069892133-8.3497704405532i</v>
      </c>
      <c r="DC299" s="223" t="str">
        <f t="shared" ca="1" si="556"/>
        <v>8.33214030878362-0.820644191979967i</v>
      </c>
      <c r="DD299" s="223" t="str">
        <f t="shared" ca="1" si="557"/>
        <v>2.23304081932051+8.0691726784309i</v>
      </c>
      <c r="DE299" s="223" t="str">
        <f t="shared" ca="1" si="558"/>
        <v>-7.56861055648321+3.57968619565714i</v>
      </c>
      <c r="DF299" s="223" t="str">
        <f t="shared" ca="1" si="559"/>
        <v>-4.82092873137752-6.84519285207261i</v>
      </c>
      <c r="DG299" s="223" t="str">
        <f t="shared" ca="1" si="560"/>
        <v>5.92022039349203-5.9202203934962i</v>
      </c>
      <c r="DH299" s="223" t="str">
        <f t="shared" ca="1" si="561"/>
        <v>6.84519285207134+4.82092873137932i</v>
      </c>
      <c r="DI299" s="223" t="str">
        <f t="shared" ca="1" si="562"/>
        <v>-3.57968619565912+7.56861055648226i</v>
      </c>
      <c r="DJ299" s="223" t="str">
        <f t="shared" ca="1" si="563"/>
        <v>-8.06917267843018-2.23304081932308i</v>
      </c>
      <c r="DK299" s="223" t="str">
        <f t="shared" ca="1" si="564"/>
        <v>0.820644191982152-8.3321403087834i</v>
      </c>
      <c r="DL299" s="223" t="str">
        <f t="shared" ca="1" si="565"/>
        <v>8.34977044055336-0.615916069889945i</v>
      </c>
      <c r="DM299" s="223" t="str">
        <f t="shared" ca="1" si="566"/>
        <v>2.03434085848338+8.12154395953087i</v>
      </c>
      <c r="DN299" s="223" t="str">
        <f t="shared" ca="1" si="567"/>
        <v>-7.65418092945561+3.39286505983443i</v>
      </c>
      <c r="DO299" s="223" t="str">
        <f t="shared" ca="1" si="568"/>
        <v>-4.65148731571099-6.96144272165383i</v>
      </c>
      <c r="DP299" s="223" t="str">
        <f t="shared" ca="1" si="569"/>
        <v>6.06372681537761-5.773147852217i</v>
      </c>
      <c r="DQ299" s="223" t="str">
        <f t="shared" ca="1" si="570"/>
        <v>6.72481969427399+4.98746619984456i</v>
      </c>
      <c r="DR299" s="223" t="str">
        <f t="shared" ca="1" si="571"/>
        <v>-3.76435106237022+7.4784811355194i</v>
      </c>
      <c r="DS299" s="223" t="str">
        <f t="shared" ca="1" si="572"/>
        <v>-8.01194082943463-2.43039567986895i</v>
      </c>
      <c r="DT299" s="223" t="str">
        <f t="shared" ca="1" si="573"/>
        <v>1.02487798869679-8.30949120725042i</v>
      </c>
      <c r="DU299" s="223" t="str">
        <f t="shared" ca="1" si="574"/>
        <v>8.36237098282775-0.410816942990007i</v>
      </c>
      <c r="DV299" s="223" t="str">
        <f t="shared" ca="1" si="575"/>
        <v>1.83441548678203+8.16902312623373i</v>
      </c>
      <c r="DW299" s="223" t="str">
        <f t="shared" ca="1" si="576"/>
        <v>-7.73514071004459+3.20400018896663i</v>
      </c>
      <c r="DX299" s="223" t="str">
        <f t="shared" ca="1" si="577"/>
        <v>-4.47924401801621-7.07349927844439i</v>
      </c>
      <c r="DY299" s="223" t="str">
        <f t="shared" ca="1" si="578"/>
        <v>6.20358067497242-5.62259778253754i</v>
      </c>
      <c r="DZ299" s="223" t="str">
        <f t="shared" ca="1" si="579"/>
        <v>6.60039575655059+5.15099940516364i</v>
      </c>
      <c r="EA299" s="223" t="str">
        <f t="shared" ca="1" si="580"/>
        <v>-3.94674842476036+7.3838469571585i</v>
      </c>
      <c r="EB299" s="223" t="str">
        <f t="shared" ca="1" si="581"/>
        <v>-7.94988288686893-2.62628656093653i</v>
      </c>
      <c r="EC299" s="223" t="str">
        <f t="shared" ca="1" si="582"/>
        <v>1.22849443723416-8.28183677892604i</v>
      </c>
      <c r="ED299" s="223" t="str">
        <f t="shared" ca="1" si="583"/>
        <v>8.3699343455113-0.205470355325525i</v>
      </c>
      <c r="EE299" s="223" t="str">
        <f t="shared" ca="1" si="584"/>
        <v>1.63338513178511+8.21158157886473i</v>
      </c>
      <c r="EF299" s="223" t="str">
        <f t="shared" ca="1" si="585"/>
        <v>-7.81144113110502+3.01320534819118i</v>
      </c>
      <c r="EG299" s="223" t="str">
        <f t="shared" ca="1" si="586"/>
        <v>-4.30430259121391-7.18129502376531i</v>
      </c>
      <c r="EH299" s="223" t="str">
        <f t="shared" ca="1" si="587"/>
        <v>6.33969772953018-5.46866087020188i</v>
      </c>
      <c r="EI299" s="223" t="str">
        <f t="shared" ca="1" si="588"/>
        <v>6.47199598722817+5.31142984104936i</v>
      </c>
      <c r="EJ299" s="223" t="str">
        <f t="shared" ca="1" si="589"/>
        <v>-4.12676841347703+7.28476502549091i</v>
      </c>
      <c r="EK299" s="223" t="str">
        <f t="shared" ca="1" si="590"/>
        <v>-7.88303623211777-2.82059546518209i</v>
      </c>
      <c r="EL299" s="223" t="str">
        <f t="shared" ca="1" si="591"/>
        <v>1.43137088665797-8.24919368180401i</v>
      </c>
      <c r="EM299" s="223" t="str">
        <f t="shared" ca="1" si="592"/>
        <v>8.37245597271716-1.07490809112995E-12i</v>
      </c>
      <c r="EN299" s="223"/>
      <c r="EO299" s="223"/>
      <c r="EP299" s="223"/>
    </row>
    <row r="300" spans="1:146">
      <c r="A300" s="249">
        <f t="shared" si="461"/>
        <v>3.9062500000000026E-3</v>
      </c>
      <c r="B300" s="248">
        <v>200</v>
      </c>
      <c r="C300" s="247">
        <f t="shared" si="462"/>
        <v>40000</v>
      </c>
      <c r="N300" s="246">
        <f t="shared" ca="1" si="463"/>
        <v>7.6124753965455554</v>
      </c>
      <c r="O300" s="223">
        <f t="shared" ca="1" si="464"/>
        <v>-8.3875246034544446</v>
      </c>
      <c r="P300" s="223" t="str">
        <f t="shared" ca="1" si="465"/>
        <v>-1.63632487580612-8.22636067008807i</v>
      </c>
      <c r="Q300" s="223" t="str">
        <f t="shared" ca="1" si="466"/>
        <v>7.74906230956642-3.20976670429656i</v>
      </c>
      <c r="R300" s="223" t="str">
        <f t="shared" ca="1" si="467"/>
        <v>4.65985899839913+6.97397183021212i</v>
      </c>
      <c r="S300" s="223" t="str">
        <f t="shared" ca="1" si="468"/>
        <v>-5.93087552447168+5.93087552447161i</v>
      </c>
      <c r="T300" s="223" t="str">
        <f t="shared" ca="1" si="469"/>
        <v>-6.97397183021252-4.65985899839855i</v>
      </c>
      <c r="U300" s="223" t="str">
        <f t="shared" ca="1" si="470"/>
        <v>3.20976670429668-7.74906230956637i</v>
      </c>
      <c r="V300" s="223" t="str">
        <f t="shared" ca="1" si="471"/>
        <v>8.22636067008813+1.63632487580581i</v>
      </c>
      <c r="W300" s="223" t="str">
        <f t="shared" ca="1" si="472"/>
        <v>-1.17139610375427E-13+8.38752460345444i</v>
      </c>
      <c r="X300" s="223" t="str">
        <f t="shared" ca="1" si="473"/>
        <v>-8.22636067008801+1.6363248758064i</v>
      </c>
      <c r="Y300" s="223" t="str">
        <f t="shared" ca="1" si="474"/>
        <v>-3.20976670429644-7.74906230956647i</v>
      </c>
      <c r="Z300" s="223" t="str">
        <f t="shared" ca="1" si="475"/>
        <v>6.9739718302122-4.65985899839902i</v>
      </c>
      <c r="AA300" s="223" t="str">
        <f t="shared" ca="1" si="476"/>
        <v>5.9308755244715+5.93087552447179i</v>
      </c>
      <c r="AB300" s="223" t="str">
        <f t="shared" ca="1" si="477"/>
        <v>-4.65985899839867+6.97397183021243i</v>
      </c>
      <c r="AC300" s="223" t="str">
        <f t="shared" ca="1" si="478"/>
        <v>-7.74906230956633-3.20976670429676i</v>
      </c>
      <c r="AD300" s="223" t="str">
        <f t="shared" ca="1" si="479"/>
        <v>1.63632487580592-8.2263606700881i</v>
      </c>
      <c r="AE300" s="223" t="str">
        <f t="shared" ca="1" si="480"/>
        <v>8.38752460345444+2.34279220750854E-13i</v>
      </c>
      <c r="AF300" s="223" t="str">
        <f t="shared" ca="1" si="481"/>
        <v>1.63632487580628+8.22636067008803i</v>
      </c>
      <c r="AG300" s="223" t="str">
        <f t="shared" ca="1" si="482"/>
        <v>-7.74906230956652+3.20976670429633i</v>
      </c>
      <c r="AH300" s="223" t="str">
        <f t="shared" ca="1" si="483"/>
        <v>-4.65985899839893-6.97397183021226i</v>
      </c>
      <c r="AI300" s="223" t="str">
        <f t="shared" ca="1" si="484"/>
        <v>5.93087552447188-5.93087552447142i</v>
      </c>
      <c r="AJ300" s="223" t="str">
        <f t="shared" ca="1" si="485"/>
        <v>6.97397183021191+4.65985899839947i</v>
      </c>
      <c r="AK300" s="223" t="str">
        <f t="shared" ca="1" si="486"/>
        <v>-3.20976670429769+7.74906230956595i</v>
      </c>
      <c r="AL300" s="223" t="str">
        <f t="shared" ca="1" si="487"/>
        <v>-8.22636067008774-1.63632487580773i</v>
      </c>
      <c r="AM300" s="223" t="str">
        <f t="shared" ca="1" si="488"/>
        <v>2.07973028774445E-12-8.38752460345444i</v>
      </c>
      <c r="AN300" s="223" t="str">
        <f t="shared" ca="1" si="489"/>
        <v>8.22636067008855-1.63632487580366i</v>
      </c>
      <c r="AO300" s="223" t="str">
        <f t="shared" ca="1" si="490"/>
        <v>3.20976670429385+7.74906230956754i</v>
      </c>
      <c r="AP300" s="223" t="str">
        <f t="shared" ca="1" si="491"/>
        <v>-6.97397183021414+4.6598589983961i</v>
      </c>
      <c r="AQ300" s="223" t="str">
        <f t="shared" ca="1" si="492"/>
        <v>-5.93087552446902-5.93087552447428i</v>
      </c>
      <c r="AR300" s="223" t="str">
        <f t="shared" ca="1" si="493"/>
        <v>-5.93087552446902-5.93087552447428i</v>
      </c>
      <c r="AS300" s="223" t="str">
        <f t="shared" ca="1" si="494"/>
        <v>7.74906230956784+3.20976670429312i</v>
      </c>
      <c r="AT300" s="223" t="str">
        <f t="shared" ca="1" si="495"/>
        <v>-1.63632487580288+8.2263606700887i</v>
      </c>
      <c r="AU300" s="223" t="str">
        <f t="shared" ca="1" si="496"/>
        <v>-8.38752460345444+2.86887057817475E-12i</v>
      </c>
      <c r="AV300" s="223" t="str">
        <f t="shared" ca="1" si="497"/>
        <v>-1.63632487580851-8.22636067008759i</v>
      </c>
      <c r="AW300" s="223" t="str">
        <f t="shared" ca="1" si="498"/>
        <v>7.74906230956565-3.20976670429842i</v>
      </c>
      <c r="AX300" s="223" t="str">
        <f t="shared" ca="1" si="499"/>
        <v>4.65985899840012+6.97397183021147i</v>
      </c>
      <c r="AY300" s="223" t="str">
        <f t="shared" ca="1" si="500"/>
        <v>-5.93087552447086+5.93087552447243i</v>
      </c>
      <c r="AZ300" s="223" t="str">
        <f t="shared" ca="1" si="501"/>
        <v>-6.9739718302127-4.65985899839828i</v>
      </c>
      <c r="BA300" s="223" t="str">
        <f t="shared" ca="1" si="502"/>
        <v>3.20976670429637-7.74906230956649i</v>
      </c>
      <c r="BB300" s="223" t="str">
        <f t="shared" ca="1" si="503"/>
        <v>8.22636067008802+1.63632487580633i</v>
      </c>
      <c r="BC300" s="223" t="str">
        <f t="shared" ca="1" si="504"/>
        <v>-6.45294998657072E-13+8.38752460345444i</v>
      </c>
      <c r="BD300" s="223" t="str">
        <f t="shared" ca="1" si="505"/>
        <v>-8.22636067008828+1.63632487580506i</v>
      </c>
      <c r="BE300" s="223" t="str">
        <f t="shared" ca="1" si="506"/>
        <v>-3.20976670429518-7.74906230956699i</v>
      </c>
      <c r="BF300" s="223" t="str">
        <f t="shared" ca="1" si="507"/>
        <v>6.97397183021342-4.6598589983972i</v>
      </c>
      <c r="BG300" s="223" t="str">
        <f t="shared" ca="1" si="508"/>
        <v>5.93087552446995+5.93087552447334i</v>
      </c>
      <c r="BH300" s="223" t="str">
        <f t="shared" ca="1" si="509"/>
        <v>-4.6598589984012+6.97397183021075i</v>
      </c>
      <c r="BI300" s="223" t="str">
        <f t="shared" ca="1" si="510"/>
        <v>-7.74906230956515-3.20976670429962i</v>
      </c>
      <c r="BJ300" s="223" t="str">
        <f t="shared" ca="1" si="511"/>
        <v>1.63632487580977-8.22636067008734i</v>
      </c>
      <c r="BK300" s="223" t="str">
        <f t="shared" ca="1" si="512"/>
        <v>8.38752460345444+4.15946057548889E-12i</v>
      </c>
      <c r="BL300" s="223" t="str">
        <f t="shared" ca="1" si="513"/>
        <v>1.6363248758098+8.22636067008733i</v>
      </c>
      <c r="BM300" s="223" t="str">
        <f t="shared" ca="1" si="514"/>
        <v>-7.74906230956514+3.20976670429964i</v>
      </c>
      <c r="BN300" s="223" t="str">
        <f t="shared" ca="1" si="515"/>
        <v>-4.65985899840121-6.97397183021073i</v>
      </c>
      <c r="BO300" s="223" t="str">
        <f t="shared" ca="1" si="516"/>
        <v>5.93087552446993-5.93087552447336i</v>
      </c>
      <c r="BP300" s="223" t="str">
        <f t="shared" ca="1" si="517"/>
        <v>6.97397183021343+4.65985899839718i</v>
      </c>
      <c r="BQ300" s="223" t="str">
        <f t="shared" ca="1" si="518"/>
        <v>-3.20976670429515+7.749062309567i</v>
      </c>
      <c r="BR300" s="223" t="str">
        <f t="shared" ca="1" si="519"/>
        <v>-8.22636067008828-1.63632487580504i</v>
      </c>
      <c r="BS300" s="223" t="str">
        <f t="shared" ca="1" si="520"/>
        <v>-6.69946396870428E-13-8.38752460345444i</v>
      </c>
      <c r="BT300" s="223" t="str">
        <f t="shared" ca="1" si="521"/>
        <v>8.22636067008802-1.63632487580635i</v>
      </c>
      <c r="BU300" s="223" t="str">
        <f t="shared" ca="1" si="522"/>
        <v>3.20976670429639+7.74906230956649i</v>
      </c>
      <c r="BV300" s="223" t="str">
        <f t="shared" ca="1" si="523"/>
        <v>-6.97397183021268+4.65985899839829i</v>
      </c>
      <c r="BW300" s="223" t="str">
        <f t="shared" ca="1" si="524"/>
        <v>-5.93087552447088-5.93087552447241i</v>
      </c>
      <c r="BX300" s="223" t="str">
        <f t="shared" ca="1" si="525"/>
        <v>4.65985899840011-6.97397183021148i</v>
      </c>
      <c r="BY300" s="223" t="str">
        <f t="shared" ca="1" si="526"/>
        <v>7.74906230956566+3.2097667042984i</v>
      </c>
      <c r="BZ300" s="223" t="str">
        <f t="shared" ca="1" si="527"/>
        <v>-1.63632487580848+8.22636067008759i</v>
      </c>
      <c r="CA300" s="223" t="str">
        <f t="shared" ca="1" si="528"/>
        <v>-8.38752460345444-2.84421917996139E-12i</v>
      </c>
      <c r="CB300" s="223" t="str">
        <f t="shared" ca="1" si="529"/>
        <v>-1.6363248758029-8.2263606700887i</v>
      </c>
      <c r="CC300" s="223" t="str">
        <f t="shared" ca="1" si="530"/>
        <v>7.74906230956784-3.20976670429315i</v>
      </c>
      <c r="CD300" s="223" t="str">
        <f t="shared" ca="1" si="531"/>
        <v>4.65985899839537+6.97397183021464i</v>
      </c>
      <c r="CE300" s="223" t="str">
        <f t="shared" ca="1" si="532"/>
        <v>-5.93087552446883+5.93087552447446i</v>
      </c>
      <c r="CF300" s="223" t="str">
        <f t="shared" ca="1" si="533"/>
        <v>-6.9739718302143-4.65985899839589i</v>
      </c>
      <c r="CG300" s="223" t="str">
        <f t="shared" ca="1" si="534"/>
        <v>3.20976670429372-7.74906230956759i</v>
      </c>
      <c r="CH300" s="223" t="str">
        <f t="shared" ca="1" si="535"/>
        <v>8.22636067008858+1.63632487580352i</v>
      </c>
      <c r="CI300" s="223" t="str">
        <f t="shared" ca="1" si="536"/>
        <v>2.22357557951767E-12+8.38752460345444i</v>
      </c>
      <c r="CJ300" s="223" t="str">
        <f t="shared" ca="1" si="537"/>
        <v>-8.22636067008771+1.63632487580788i</v>
      </c>
      <c r="CK300" s="223" t="str">
        <f t="shared" ca="1" si="538"/>
        <v>-3.20976670429783-7.74906230956589i</v>
      </c>
      <c r="CL300" s="223" t="str">
        <f t="shared" ca="1" si="539"/>
        <v>6.97397183021182-4.65985899839959i</v>
      </c>
      <c r="CM300" s="223" t="str">
        <f t="shared" ca="1" si="540"/>
        <v>5.93087552447198+5.93087552447131i</v>
      </c>
      <c r="CN300" s="223" t="str">
        <f t="shared" ca="1" si="541"/>
        <v>-4.65985899839881+6.97397183021234i</v>
      </c>
      <c r="CO300" s="223" t="str">
        <f t="shared" ca="1" si="542"/>
        <v>-7.74906230956625-3.20976670429696i</v>
      </c>
      <c r="CP300" s="223" t="str">
        <f t="shared" ca="1" si="543"/>
        <v>1.63632487580696-8.2263606700879i</v>
      </c>
      <c r="CQ300" s="223" t="str">
        <f t="shared" ca="1" si="544"/>
        <v>8.38752460345444+1.29058999731414E-12i</v>
      </c>
      <c r="CR300" s="223" t="str">
        <f t="shared" ca="1" si="545"/>
        <v>1.63632487580443+8.2263606700884i</v>
      </c>
      <c r="CS300" s="223" t="str">
        <f t="shared" ca="1" si="546"/>
        <v>-7.74906230956724+3.20976670429458i</v>
      </c>
      <c r="CT300" s="223" t="str">
        <f t="shared" ca="1" si="547"/>
        <v>-4.65985899839667-6.97397183021378i</v>
      </c>
      <c r="CU300" s="223" t="str">
        <f t="shared" ca="1" si="548"/>
        <v>5.9308755244738-5.93087552446949i</v>
      </c>
      <c r="CV300" s="223" t="str">
        <f t="shared" ca="1" si="549"/>
        <v>6.97397183021039+4.65985899840173i</v>
      </c>
      <c r="CW300" s="223" t="str">
        <f t="shared" ca="1" si="550"/>
        <v>-3.20976670430021+7.74906230956491i</v>
      </c>
      <c r="CX300" s="223" t="str">
        <f t="shared" ca="1" si="551"/>
        <v>-8.22636067008721-1.63632487581041i</v>
      </c>
      <c r="CY300" s="223" t="str">
        <f t="shared" ca="1" si="552"/>
        <v>-3.77720476216492E-12-8.38752460345444i</v>
      </c>
      <c r="CZ300" s="223" t="str">
        <f t="shared" ca="1" si="553"/>
        <v>8.22636067008741-1.6363248758094i</v>
      </c>
      <c r="DA300" s="223" t="str">
        <f t="shared" ca="1" si="554"/>
        <v>3.20976670429926+7.7490623095653i</v>
      </c>
      <c r="DB300" s="223" t="str">
        <f t="shared" ca="1" si="555"/>
        <v>-6.97397183021096+4.65985899840088i</v>
      </c>
      <c r="DC300" s="223" t="str">
        <f t="shared" ca="1" si="556"/>
        <v>-5.93087552447308-5.93087552447022i</v>
      </c>
      <c r="DD300" s="223" t="str">
        <f t="shared" ca="1" si="557"/>
        <v>4.65985899839752-6.97397183021321i</v>
      </c>
      <c r="DE300" s="223" t="str">
        <f t="shared" ca="1" si="558"/>
        <v>7.74906230956685+3.20976670429553i</v>
      </c>
      <c r="DF300" s="223" t="str">
        <f t="shared" ca="1" si="559"/>
        <v>-1.63632487580544+8.2263606700882i</v>
      </c>
      <c r="DG300" s="223" t="str">
        <f t="shared" ca="1" si="560"/>
        <v>-8.38752460345444+2.63039185333103E-13i</v>
      </c>
      <c r="DH300" s="223" t="str">
        <f t="shared" ca="1" si="561"/>
        <v>-1.63632487580596-8.2263606700881i</v>
      </c>
      <c r="DI300" s="223" t="str">
        <f t="shared" ca="1" si="562"/>
        <v>7.74906230956665-3.20976670429602i</v>
      </c>
      <c r="DJ300" s="223" t="str">
        <f t="shared" ca="1" si="563"/>
        <v>4.65985899839796+6.97397183021291i</v>
      </c>
      <c r="DK300" s="223" t="str">
        <f t="shared" ca="1" si="564"/>
        <v>-5.9308755244727+5.93087552447059i</v>
      </c>
      <c r="DL300" s="223" t="str">
        <f t="shared" ca="1" si="565"/>
        <v>-6.97397183021125-4.65985899840044i</v>
      </c>
      <c r="DM300" s="223" t="str">
        <f t="shared" ca="1" si="566"/>
        <v>3.20976670429878-7.7490623095655i</v>
      </c>
      <c r="DN300" s="223" t="str">
        <f t="shared" ca="1" si="567"/>
        <v>8.22636067008751+1.63632487580888i</v>
      </c>
      <c r="DO300" s="223" t="str">
        <f t="shared" ca="1" si="568"/>
        <v>-3.25112639149872E-12+8.38752460345444i</v>
      </c>
      <c r="DP300" s="223" t="str">
        <f t="shared" ca="1" si="569"/>
        <v>-8.22636067008887+1.63632487580204i</v>
      </c>
      <c r="DQ300" s="223" t="str">
        <f t="shared" ca="1" si="570"/>
        <v>-3.20976670430026-7.74906230956488i</v>
      </c>
      <c r="DR300" s="223" t="str">
        <f t="shared" ca="1" si="571"/>
        <v>6.97397183021036-4.65985899840177i</v>
      </c>
      <c r="DS300" s="223" t="str">
        <f t="shared" ca="1" si="572"/>
        <v>5.93087552447384+5.93087552446945i</v>
      </c>
      <c r="DT300" s="223" t="str">
        <f t="shared" ca="1" si="573"/>
        <v>-4.65985899839662+6.9739718302138i</v>
      </c>
      <c r="DU300" s="223" t="str">
        <f t="shared" ca="1" si="574"/>
        <v>-7.74906230956726-3.20976670429453i</v>
      </c>
      <c r="DV300" s="223" t="str">
        <f t="shared" ca="1" si="575"/>
        <v>1.63632487580438-8.22636067008841i</v>
      </c>
      <c r="DW300" s="223" t="str">
        <f t="shared" ca="1" si="576"/>
        <v>8.38752460345444-1.33989279374086E-12i</v>
      </c>
      <c r="DX300" s="223" t="str">
        <f t="shared" ca="1" si="577"/>
        <v>1.63632487580701+8.22636067008788i</v>
      </c>
      <c r="DY300" s="223" t="str">
        <f t="shared" ca="1" si="578"/>
        <v>-7.74906230956623+3.20976670429702i</v>
      </c>
      <c r="DZ300" s="223" t="str">
        <f t="shared" ca="1" si="579"/>
        <v>-4.65985899839885-6.97397183021232i</v>
      </c>
      <c r="EA300" s="223" t="str">
        <f t="shared" ca="1" si="580"/>
        <v>5.93087552447194-5.93087552447135i</v>
      </c>
      <c r="EB300" s="223" t="str">
        <f t="shared" ca="1" si="581"/>
        <v>6.97397183021185+4.65985899839954i</v>
      </c>
      <c r="EC300" s="223" t="str">
        <f t="shared" ca="1" si="582"/>
        <v>-3.20976670429779+7.74906230956592i</v>
      </c>
      <c r="ED300" s="223" t="str">
        <f t="shared" ca="1" si="583"/>
        <v>-8.22636067008772-1.63632487580783i</v>
      </c>
      <c r="EE300" s="223" t="str">
        <f t="shared" ca="1" si="584"/>
        <v>2.17427278309096E-12-8.38752460345444i</v>
      </c>
      <c r="EF300" s="223" t="str">
        <f t="shared" ca="1" si="585"/>
        <v>8.22636067008857-1.63632487580357i</v>
      </c>
      <c r="EG300" s="223" t="str">
        <f t="shared" ca="1" si="586"/>
        <v>3.20976670429376+7.74906230956758i</v>
      </c>
      <c r="EH300" s="223" t="str">
        <f t="shared" ca="1" si="587"/>
        <v>-6.97397183021426+4.65985899839593i</v>
      </c>
      <c r="EI300" s="223" t="str">
        <f t="shared" ca="1" si="588"/>
        <v>-5.93087552446886-5.93087552447443i</v>
      </c>
      <c r="EJ300" s="223" t="str">
        <f t="shared" ca="1" si="589"/>
        <v>4.65985899840246-6.9739718302099i</v>
      </c>
      <c r="EK300" s="223" t="str">
        <f t="shared" ca="1" si="590"/>
        <v>7.74906230956785+3.2097667042931i</v>
      </c>
      <c r="EL300" s="223" t="str">
        <f t="shared" ca="1" si="591"/>
        <v>-1.63632487580286+8.22636067008871i</v>
      </c>
      <c r="EM300" s="223" t="str">
        <f t="shared" ca="1" si="592"/>
        <v>-8.38752460345444+2.89352197638811E-12i</v>
      </c>
      <c r="EN300" s="223"/>
      <c r="EO300" s="223"/>
      <c r="EP300" s="223"/>
    </row>
    <row r="301" spans="1:146">
      <c r="A301" s="249">
        <f t="shared" si="461"/>
        <v>3.9257812500000022E-3</v>
      </c>
      <c r="B301" s="248">
        <v>201</v>
      </c>
      <c r="C301" s="247">
        <f t="shared" si="462"/>
        <v>40200</v>
      </c>
      <c r="N301" s="246">
        <f t="shared" ca="1" si="463"/>
        <v>7.6007654103746933</v>
      </c>
      <c r="O301" s="223">
        <f t="shared" ca="1" si="464"/>
        <v>-8.3992345896253067</v>
      </c>
      <c r="P301" s="223" t="str">
        <f t="shared" ca="1" si="465"/>
        <v>-1.84028271495537-8.1951510797907i</v>
      </c>
      <c r="Q301" s="223" t="str">
        <f t="shared" ca="1" si="466"/>
        <v>7.59281813945337-3.59113552971008i</v>
      </c>
      <c r="R301" s="223" t="str">
        <f t="shared" ca="1" si="467"/>
        <v>5.16747445623522+6.62150658352876i</v>
      </c>
      <c r="S301" s="223" t="str">
        <f t="shared" ca="1" si="468"/>
        <v>-5.32841801577322+6.4926961380263i</v>
      </c>
      <c r="T301" s="223" t="str">
        <f t="shared" ca="1" si="469"/>
        <v>-7.50240044689522-3.77639103192248i</v>
      </c>
      <c r="U301" s="223" t="str">
        <f t="shared" ca="1" si="470"/>
        <v>2.04084753163714-8.14752005484913i</v>
      </c>
      <c r="V301" s="223" t="str">
        <f t="shared" ca="1" si="471"/>
        <v>8.39670489720072+0.206127535481189i</v>
      </c>
      <c r="W301" s="223" t="str">
        <f t="shared" ca="1" si="472"/>
        <v>1.63860938077918+8.23784565215813i</v>
      </c>
      <c r="X301" s="223" t="str">
        <f t="shared" ca="1" si="473"/>
        <v>-7.678662202278+3.40371686173591i</v>
      </c>
      <c r="Y301" s="223" t="str">
        <f t="shared" ca="1" si="474"/>
        <v>-5.00341820330844-6.7463284810599i</v>
      </c>
      <c r="Z301" s="223" t="str">
        <f t="shared" ca="1" si="475"/>
        <v>5.48615193554154-6.35997473514731i</v>
      </c>
      <c r="AA301" s="223" t="str">
        <f t="shared" ca="1" si="476"/>
        <v>7.40746358884092+3.95937177738516i</v>
      </c>
      <c r="AB301" s="223" t="str">
        <f t="shared" ca="1" si="477"/>
        <v>-2.24018301807746+8.09498126848207i</v>
      </c>
      <c r="AC301" s="223" t="str">
        <f t="shared" ca="1" si="478"/>
        <v>-8.38911734371907-0.412130907443445i</v>
      </c>
      <c r="AD301" s="223" t="str">
        <f t="shared" ca="1" si="479"/>
        <v>-1.43594900958289-8.27557805433772i</v>
      </c>
      <c r="AE301" s="223" t="str">
        <f t="shared" ca="1" si="480"/>
        <v>7.75988092611553-3.21424792199772i</v>
      </c>
      <c r="AF301" s="223" t="str">
        <f t="shared" ca="1" si="481"/>
        <v>4.8363480783465+6.86708664257503i</v>
      </c>
      <c r="AG301" s="223" t="str">
        <f t="shared" ca="1" si="482"/>
        <v>-5.6405812025237+6.22342232130316i</v>
      </c>
      <c r="AH301" s="223" t="str">
        <f t="shared" ca="1" si="483"/>
        <v>-7.3080647517032-4.13996754534034i</v>
      </c>
      <c r="AI301" s="223" t="str">
        <f t="shared" ca="1" si="484"/>
        <v>2.43816910203425-8.03756636808951i</v>
      </c>
      <c r="AJ301" s="223" t="str">
        <f t="shared" ca="1" si="485"/>
        <v>8.37647649963908+0.617886027154229i</v>
      </c>
      <c r="AK301" s="223" t="str">
        <f t="shared" ca="1" si="486"/>
        <v>1.23242367639854+8.30832555774089i</v>
      </c>
      <c r="AL301" s="223" t="str">
        <f t="shared" ca="1" si="487"/>
        <v>-7.83642538784439+3.0228428394983i</v>
      </c>
      <c r="AM301" s="223" t="str">
        <f t="shared" ca="1" si="488"/>
        <v>-4.66636471814214-6.98370832787542i</v>
      </c>
      <c r="AN301" s="223" t="str">
        <f t="shared" ca="1" si="489"/>
        <v>5.79161279430194-6.08312115056378i</v>
      </c>
      <c r="AO301" s="223" t="str">
        <f t="shared" ca="1" si="490"/>
        <v>7.20426380962644+4.31806955164747i</v>
      </c>
      <c r="AP301" s="223" t="str">
        <f t="shared" ca="1" si="491"/>
        <v>-2.63468652409219+7.97530993826103i</v>
      </c>
      <c r="AQ301" s="223" t="str">
        <f t="shared" ca="1" si="492"/>
        <v>-8.35878997933174-0.823268955434116i</v>
      </c>
      <c r="AR301" s="223" t="str">
        <f t="shared" ca="1" si="493"/>
        <v>-8.35878997933174-0.823268955434116i</v>
      </c>
      <c r="AS301" s="223" t="str">
        <f t="shared" ca="1" si="494"/>
        <v>7.90824947994073-2.8296169095083i</v>
      </c>
      <c r="AT301" s="223" t="str">
        <f t="shared" ca="1" si="495"/>
        <v>4.49357051432376+7.09612328841306i</v>
      </c>
      <c r="AU301" s="223" t="str">
        <f t="shared" ca="1" si="496"/>
        <v>-5.93915573510135+5.93915573509998i</v>
      </c>
      <c r="AV301" s="223" t="str">
        <f t="shared" ca="1" si="497"/>
        <v>-7.09612328841216-4.4935705143252i</v>
      </c>
      <c r="AW301" s="223" t="str">
        <f t="shared" ca="1" si="498"/>
        <v>2.82961690950226-7.9082494799429i</v>
      </c>
      <c r="AX301" s="223" t="str">
        <f t="shared" ca="1" si="499"/>
        <v>8.33606843649695+1.0281559772707i</v>
      </c>
      <c r="AY301" s="223" t="str">
        <f t="shared" ca="1" si="500"/>
        <v>0.823268955432187+8.35878997933192i</v>
      </c>
      <c r="AZ301" s="223" t="str">
        <f t="shared" ca="1" si="501"/>
        <v>-7.97530993826157+2.63468652409058i</v>
      </c>
      <c r="BA301" s="223" t="str">
        <f t="shared" ca="1" si="502"/>
        <v>-4.31806955164581-7.20426380962743i</v>
      </c>
      <c r="BB301" s="223" t="str">
        <f t="shared" ca="1" si="503"/>
        <v>6.08312115055918-5.79161279430676i</v>
      </c>
      <c r="BC301" s="223" t="str">
        <f t="shared" ca="1" si="504"/>
        <v>6.9837083278744+4.66636471814365i</v>
      </c>
      <c r="BD301" s="223" t="str">
        <f t="shared" ca="1" si="505"/>
        <v>-3.0228428395001+7.8364253878437i</v>
      </c>
      <c r="BE301" s="223" t="str">
        <f t="shared" ca="1" si="506"/>
        <v>-8.30832555774063-1.23242367640034i</v>
      </c>
      <c r="BF301" s="223" t="str">
        <f t="shared" ca="1" si="507"/>
        <v>-0.617886027160866-8.37647649963859i</v>
      </c>
      <c r="BG301" s="223" t="str">
        <f t="shared" ca="1" si="508"/>
        <v>8.03756636808908-2.43816910203571i</v>
      </c>
      <c r="BH301" s="223" t="str">
        <f t="shared" ca="1" si="509"/>
        <v>4.13996754534012+7.30806475170333i</v>
      </c>
      <c r="BI301" s="223" t="str">
        <f t="shared" ca="1" si="510"/>
        <v>-6.22342232130439+5.64058120252236i</v>
      </c>
      <c r="BJ301" s="223" t="str">
        <f t="shared" ca="1" si="511"/>
        <v>-6.86708664257294-4.83634807834944i</v>
      </c>
      <c r="BK301" s="223" t="str">
        <f t="shared" ca="1" si="512"/>
        <v>3.21424792199477-7.75988092611674i</v>
      </c>
      <c r="BL301" s="223" t="str">
        <f t="shared" ca="1" si="513"/>
        <v>8.27557805433782+1.43594900958234i</v>
      </c>
      <c r="BM301" s="223" t="str">
        <f t="shared" ca="1" si="514"/>
        <v>0.412130907442462+8.38911734371911i</v>
      </c>
      <c r="BN301" s="223" t="str">
        <f t="shared" ca="1" si="515"/>
        <v>-8.09498126848281+2.24018301807479i</v>
      </c>
      <c r="BO301" s="223" t="str">
        <f t="shared" ca="1" si="516"/>
        <v>-3.95937177738855-7.40746358883911i</v>
      </c>
      <c r="BP301" s="223" t="str">
        <f t="shared" ca="1" si="517"/>
        <v>6.35997473514636-5.48615193554264i</v>
      </c>
      <c r="BQ301" s="223" t="str">
        <f t="shared" ca="1" si="518"/>
        <v>6.74632848105985+5.00341820330851i</v>
      </c>
      <c r="BR301" s="223" t="str">
        <f t="shared" ca="1" si="519"/>
        <v>-3.40371686173742+7.67866220227734i</v>
      </c>
      <c r="BS301" s="223" t="str">
        <f t="shared" ca="1" si="520"/>
        <v>-8.23784565215742-1.63860938078277i</v>
      </c>
      <c r="BT301" s="223" t="str">
        <f t="shared" ca="1" si="521"/>
        <v>-0.206127535484561-8.39670489720064i</v>
      </c>
      <c r="BU301" s="223" t="str">
        <f t="shared" ca="1" si="522"/>
        <v>8.147520054849-2.04084753163766i</v>
      </c>
      <c r="BV301" s="223" t="str">
        <f t="shared" ca="1" si="523"/>
        <v>3.77639103192158+7.50240044689568i</v>
      </c>
      <c r="BW301" s="223" t="str">
        <f t="shared" ca="1" si="524"/>
        <v>-6.49269613802792+5.32841801577123i</v>
      </c>
      <c r="BX301" s="223" t="str">
        <f t="shared" ca="1" si="525"/>
        <v>-6.62150658353123-5.16747445623206i</v>
      </c>
      <c r="BY301" s="223" t="str">
        <f t="shared" ca="1" si="526"/>
        <v>3.5911355297083-7.59281813945421i</v>
      </c>
      <c r="BZ301" s="223" t="str">
        <f t="shared" ca="1" si="527"/>
        <v>8.19515107979065+1.84028271495559i</v>
      </c>
      <c r="CA301" s="223" t="str">
        <f t="shared" ca="1" si="528"/>
        <v>-1.93858225877093E-12+8.39923458962531i</v>
      </c>
      <c r="CB301" s="223" t="str">
        <f t="shared" ca="1" si="529"/>
        <v>-8.1951510797915+1.8402827149518i</v>
      </c>
      <c r="CC301" s="223" t="str">
        <f t="shared" ca="1" si="530"/>
        <v>-3.59113552971256-7.59281813945219i</v>
      </c>
      <c r="CD301" s="223" t="str">
        <f t="shared" ca="1" si="531"/>
        <v>6.62150658352833-5.16747445623577i</v>
      </c>
      <c r="CE301" s="223" t="str">
        <f t="shared" ca="1" si="532"/>
        <v>6.49269613802577+5.32841801577386i</v>
      </c>
      <c r="CF301" s="223" t="str">
        <f t="shared" ca="1" si="533"/>
        <v>-3.77639103192504+7.50240044689394i</v>
      </c>
      <c r="CG301" s="223" t="str">
        <f t="shared" ca="1" si="534"/>
        <v>-8.14752005485015-2.04084753163309i</v>
      </c>
      <c r="CH301" s="223" t="str">
        <f t="shared" ca="1" si="535"/>
        <v>0.206127535479846-8.39670489720076i</v>
      </c>
      <c r="CI301" s="223" t="str">
        <f t="shared" ca="1" si="536"/>
        <v>8.23784565215817-1.63860938077897i</v>
      </c>
      <c r="CJ301" s="223" t="str">
        <f t="shared" ca="1" si="537"/>
        <v>3.40371686173431+7.67866220227871i</v>
      </c>
      <c r="CK301" s="223" t="str">
        <f t="shared" ca="1" si="538"/>
        <v>-6.74632848106187+5.00341820330578i</v>
      </c>
      <c r="CL301" s="223" t="str">
        <f t="shared" ca="1" si="539"/>
        <v>-6.35997473514943-5.48615193553907i</v>
      </c>
      <c r="CM301" s="223" t="str">
        <f t="shared" ca="1" si="540"/>
        <v>3.9593717773844-7.40746358884133i</v>
      </c>
      <c r="CN301" s="223" t="str">
        <f t="shared" ca="1" si="541"/>
        <v>8.09498126848178+2.24018301807852i</v>
      </c>
      <c r="CO301" s="223" t="str">
        <f t="shared" ca="1" si="542"/>
        <v>-0.412130907446096+8.38911734371893i</v>
      </c>
      <c r="CP301" s="223" t="str">
        <f t="shared" ca="1" si="543"/>
        <v>-8.27557805433705+1.43594900958675i</v>
      </c>
      <c r="CQ301" s="223" t="str">
        <f t="shared" ca="1" si="544"/>
        <v>-3.21424792199913-7.75988092611494i</v>
      </c>
      <c r="CR301" s="223" t="str">
        <f t="shared" ca="1" si="545"/>
        <v>6.86708664257504-4.83634807834647i</v>
      </c>
      <c r="CS301" s="223" t="str">
        <f t="shared" ca="1" si="546"/>
        <v>6.22342232130178+5.64058120252523i</v>
      </c>
      <c r="CT301" s="223" t="str">
        <f t="shared" ca="1" si="547"/>
        <v>-4.13996754534349+7.30806475170143i</v>
      </c>
      <c r="CU301" s="223" t="str">
        <f t="shared" ca="1" si="548"/>
        <v>-8.03756636809037-2.43816910203143i</v>
      </c>
      <c r="CV301" s="223" t="str">
        <f t="shared" ca="1" si="549"/>
        <v>0.617886027156163-8.37647649963894i</v>
      </c>
      <c r="CW301" s="223" t="str">
        <f t="shared" ca="1" si="550"/>
        <v>8.30832555774116-1.23242367639674i</v>
      </c>
      <c r="CX301" s="223" t="str">
        <f t="shared" ca="1" si="551"/>
        <v>3.02284283949671+7.83642538784501i</v>
      </c>
      <c r="CY301" s="223" t="str">
        <f t="shared" ca="1" si="552"/>
        <v>-6.98370832787656+4.66636471814043i</v>
      </c>
      <c r="CZ301" s="223" t="str">
        <f t="shared" ca="1" si="553"/>
        <v>-6.0831211505626-5.79161279430316i</v>
      </c>
      <c r="DA301" s="223" t="str">
        <f t="shared" ca="1" si="554"/>
        <v>4.31806955164914-7.20426380962544i</v>
      </c>
      <c r="DB301" s="223" t="str">
        <f t="shared" ca="1" si="555"/>
        <v>7.97530993826042+2.63468652409403i</v>
      </c>
      <c r="DC301" s="223" t="str">
        <f t="shared" ca="1" si="556"/>
        <v>-0.823268955435808+8.35878997933157i</v>
      </c>
      <c r="DD301" s="223" t="str">
        <f t="shared" ca="1" si="557"/>
        <v>-8.33606843649638+1.02815597727539i</v>
      </c>
      <c r="DE301" s="223" t="str">
        <f t="shared" ca="1" si="558"/>
        <v>-2.82961690950671-7.9082494799413i</v>
      </c>
      <c r="DF301" s="223" t="str">
        <f t="shared" ca="1" si="559"/>
        <v>7.09612328841398-4.49357051432233i</v>
      </c>
      <c r="DG301" s="223" t="str">
        <f t="shared" ca="1" si="560"/>
        <v>5.93915573509861+5.93915573510272i</v>
      </c>
      <c r="DH301" s="223" t="str">
        <f t="shared" ca="1" si="561"/>
        <v>-4.49357051431957+7.09612328841572i</v>
      </c>
      <c r="DI301" s="223" t="str">
        <f t="shared" ca="1" si="562"/>
        <v>-7.90824947994224-2.82961690950409i</v>
      </c>
      <c r="DJ301" s="223" t="str">
        <f t="shared" ca="1" si="563"/>
        <v>1.02815597727263-8.33606843649671i</v>
      </c>
      <c r="DK301" s="223" t="str">
        <f t="shared" ca="1" si="564"/>
        <v>8.35878997933209-0.823268955430495i</v>
      </c>
      <c r="DL301" s="223" t="str">
        <f t="shared" ca="1" si="565"/>
        <v>2.63468652408851+7.97530993826225i</v>
      </c>
      <c r="DM301" s="223" t="str">
        <f t="shared" ca="1" si="566"/>
        <v>-7.20426380962401+4.31806955165152i</v>
      </c>
      <c r="DN301" s="223" t="str">
        <f t="shared" ca="1" si="567"/>
        <v>-5.79161279430518-6.08312115056069i</v>
      </c>
      <c r="DO301" s="223" t="str">
        <f t="shared" ca="1" si="568"/>
        <v>4.66636471814487-6.98370832787359i</v>
      </c>
      <c r="DP301" s="223" t="str">
        <f t="shared" ca="1" si="569"/>
        <v>7.83642538784291+3.02284283950213i</v>
      </c>
      <c r="DQ301" s="223" t="str">
        <f t="shared" ca="1" si="570"/>
        <v>-1.232423676394+8.30832555774157i</v>
      </c>
      <c r="DR301" s="223" t="str">
        <f t="shared" ca="1" si="571"/>
        <v>-8.37647649963873+0.617886027158933i</v>
      </c>
      <c r="DS301" s="223" t="str">
        <f t="shared" ca="1" si="572"/>
        <v>-2.43816910203408-8.03756636808957i</v>
      </c>
      <c r="DT301" s="223" t="str">
        <f t="shared" ca="1" si="573"/>
        <v>7.30806475170406-4.13996754533884i</v>
      </c>
      <c r="DU301" s="223" t="str">
        <f t="shared" ca="1" si="574"/>
        <v>5.64058120252694+6.22342232130024i</v>
      </c>
      <c r="DV301" s="223" t="str">
        <f t="shared" ca="1" si="575"/>
        <v>-4.8363480783442+6.86708664257664i</v>
      </c>
      <c r="DW301" s="223" t="str">
        <f t="shared" ca="1" si="576"/>
        <v>-7.759880926116-3.21424792199656i</v>
      </c>
      <c r="DX301" s="223" t="str">
        <f t="shared" ca="1" si="577"/>
        <v>1.43594900958401-8.27557805433752i</v>
      </c>
      <c r="DY301" s="223" t="str">
        <f t="shared" ca="1" si="578"/>
        <v>8.38911734371919-0.412130907440764i</v>
      </c>
      <c r="DZ301" s="223" t="str">
        <f t="shared" ca="1" si="579"/>
        <v>2.24018301808074+8.09498126848116i</v>
      </c>
      <c r="EA301" s="223" t="str">
        <f t="shared" ca="1" si="580"/>
        <v>-7.40746358884002+3.95937177738685i</v>
      </c>
      <c r="EB301" s="223" t="str">
        <f t="shared" ca="1" si="581"/>
        <v>-5.48615193554118-6.35997473514762i</v>
      </c>
      <c r="EC301" s="223" t="str">
        <f t="shared" ca="1" si="582"/>
        <v>5.00341820331007-6.74632848105869i</v>
      </c>
      <c r="ED301" s="223" t="str">
        <f t="shared" ca="1" si="583"/>
        <v>7.67866220227655+3.40371686173919i</v>
      </c>
      <c r="EE301" s="223" t="str">
        <f t="shared" ca="1" si="584"/>
        <v>-1.63860938077578+8.23784565215881i</v>
      </c>
      <c r="EF301" s="223" t="str">
        <f t="shared" ca="1" si="585"/>
        <v>-8.3967048972007+0.206127535482146i</v>
      </c>
      <c r="EG301" s="223" t="str">
        <f t="shared" ca="1" si="586"/>
        <v>-2.04084753163577-8.14752005484947i</v>
      </c>
      <c r="EH301" s="223" t="str">
        <f t="shared" ca="1" si="587"/>
        <v>7.50240044689655-3.77639103191984i</v>
      </c>
      <c r="EI301" s="223" t="str">
        <f t="shared" ca="1" si="588"/>
        <v>5.32841801576974+6.49269613802916i</v>
      </c>
      <c r="EJ301" s="223" t="str">
        <f t="shared" ca="1" si="589"/>
        <v>-5.16747445623321+6.62150658353034i</v>
      </c>
      <c r="EK301" s="223" t="str">
        <f t="shared" ca="1" si="590"/>
        <v>-7.59281813945318-3.59113552971048i</v>
      </c>
      <c r="EL301" s="223" t="str">
        <f t="shared" ca="1" si="591"/>
        <v>1.84028271495747-8.19515107979023i</v>
      </c>
      <c r="EM301" s="223" t="str">
        <f t="shared" ca="1" si="592"/>
        <v>8.39923458962531+3.87716451754187E-12i</v>
      </c>
      <c r="EN301" s="223"/>
      <c r="EO301" s="223"/>
      <c r="EP301" s="223"/>
    </row>
    <row r="302" spans="1:146">
      <c r="A302" s="249">
        <f t="shared" si="461"/>
        <v>3.9453125000000018E-3</v>
      </c>
      <c r="B302" s="248">
        <v>202</v>
      </c>
      <c r="C302" s="247">
        <f t="shared" si="462"/>
        <v>40400</v>
      </c>
      <c r="N302" s="246">
        <f t="shared" ca="1" si="463"/>
        <v>7.5914090533492935</v>
      </c>
      <c r="O302" s="223">
        <f t="shared" ca="1" si="464"/>
        <v>-8.4085909466507065</v>
      </c>
      <c r="P302" s="223" t="str">
        <f t="shared" ca="1" si="465"/>
        <v>-2.04312094095012-8.15659601357989i</v>
      </c>
      <c r="Q302" s="223" t="str">
        <f t="shared" ca="1" si="466"/>
        <v>7.41571515905835-3.96378233355573i</v>
      </c>
      <c r="R302" s="223" t="str">
        <f t="shared" ca="1" si="467"/>
        <v>5.64686454786899+6.23035492457023i</v>
      </c>
      <c r="S302" s="223" t="str">
        <f t="shared" ca="1" si="468"/>
        <v>-4.67156283159703+6.9914878544225i</v>
      </c>
      <c r="T302" s="223" t="str">
        <f t="shared" ca="1" si="469"/>
        <v>-7.91705890237075-2.83276897125201i</v>
      </c>
      <c r="U302" s="223" t="str">
        <f t="shared" ca="1" si="470"/>
        <v>0.82418603879137-8.36810128294093i</v>
      </c>
      <c r="V302" s="223" t="str">
        <f t="shared" ca="1" si="471"/>
        <v>8.31758064632946-1.23379653910273i</v>
      </c>
      <c r="W302" s="223" t="str">
        <f t="shared" ca="1" si="472"/>
        <v>3.21782844481803+7.76852507287041i</v>
      </c>
      <c r="X302" s="223" t="str">
        <f t="shared" ca="1" si="473"/>
        <v>-6.75384357748998+5.00899177868097i</v>
      </c>
      <c r="Y302" s="223" t="str">
        <f t="shared" ca="1" si="474"/>
        <v>-6.49992869981213-5.33435362583459i</v>
      </c>
      <c r="Z302" s="223" t="str">
        <f t="shared" ca="1" si="475"/>
        <v>3.59513588781238-7.6012761860269i</v>
      </c>
      <c r="AA302" s="223" t="str">
        <f t="shared" ca="1" si="476"/>
        <v>8.24702222940686+1.64043471548409i</v>
      </c>
      <c r="AB302" s="223" t="str">
        <f t="shared" ca="1" si="477"/>
        <v>0.41259000212271+8.39846243060268i</v>
      </c>
      <c r="AC302" s="223" t="str">
        <f t="shared" ca="1" si="478"/>
        <v>-8.04651984352272+2.44088510911335i</v>
      </c>
      <c r="AD302" s="223" t="str">
        <f t="shared" ca="1" si="479"/>
        <v>-4.32287968047153-7.21228902473151i</v>
      </c>
      <c r="AE302" s="223" t="str">
        <f t="shared" ca="1" si="480"/>
        <v>5.94577167860037-5.94577167860068i</v>
      </c>
      <c r="AF302" s="223" t="str">
        <f t="shared" ca="1" si="481"/>
        <v>7.21228902473167+4.32287968047125i</v>
      </c>
      <c r="AG302" s="223" t="str">
        <f t="shared" ca="1" si="482"/>
        <v>-2.44088510911304+8.04651984352282i</v>
      </c>
      <c r="AH302" s="223" t="str">
        <f t="shared" ca="1" si="483"/>
        <v>-8.39846243060265-0.412590002123224i</v>
      </c>
      <c r="AI302" s="223" t="str">
        <f t="shared" ca="1" si="484"/>
        <v>-1.64043471548358-8.24702222940696i</v>
      </c>
      <c r="AJ302" s="223" t="str">
        <f t="shared" ca="1" si="485"/>
        <v>7.60127618602781-3.59513588781046i</v>
      </c>
      <c r="AK302" s="223" t="str">
        <f t="shared" ca="1" si="486"/>
        <v>5.33435362583683+6.4999286998103i</v>
      </c>
      <c r="AL302" s="223" t="str">
        <f t="shared" ca="1" si="487"/>
        <v>-5.00899177868133+6.75384357748971i</v>
      </c>
      <c r="AM302" s="223" t="str">
        <f t="shared" ca="1" si="488"/>
        <v>-7.76852507286893-3.21782844482159i</v>
      </c>
      <c r="AN302" s="223" t="str">
        <f t="shared" ca="1" si="489"/>
        <v>1.23379653910159-8.31758064632963i</v>
      </c>
      <c r="AO302" s="223" t="str">
        <f t="shared" ca="1" si="490"/>
        <v>8.36810128294106-0.824186038790026i</v>
      </c>
      <c r="AP302" s="223" t="str">
        <f t="shared" ca="1" si="491"/>
        <v>2.83276897125549+7.91705890236951i</v>
      </c>
      <c r="AQ302" s="223" t="str">
        <f t="shared" ca="1" si="492"/>
        <v>-6.99148785442229+4.67156283159735i</v>
      </c>
      <c r="AR302" s="223" t="str">
        <f t="shared" ca="1" si="493"/>
        <v>-6.99148785442229+4.67156283159735i</v>
      </c>
      <c r="AS302" s="223" t="str">
        <f t="shared" ca="1" si="494"/>
        <v>3.96378233355405-7.41571515905924i</v>
      </c>
      <c r="AT302" s="223" t="str">
        <f t="shared" ca="1" si="495"/>
        <v>8.15659601357956+2.04312094095142i</v>
      </c>
      <c r="AU302" s="223" t="str">
        <f t="shared" ca="1" si="496"/>
        <v>3.78669716607357E-12+8.40859094665071i</v>
      </c>
      <c r="AV302" s="223" t="str">
        <f t="shared" ca="1" si="497"/>
        <v>-8.15659601357976+2.04312094095065i</v>
      </c>
      <c r="AW302" s="223" t="str">
        <f t="shared" ca="1" si="498"/>
        <v>-3.96378233355314-7.41571515905973i</v>
      </c>
      <c r="AX302" s="223" t="str">
        <f t="shared" ca="1" si="499"/>
        <v>6.23035492456894-5.64686454787042i</v>
      </c>
      <c r="AY302" s="223" t="str">
        <f t="shared" ca="1" si="500"/>
        <v>6.99148785442171+4.67156283159821i</v>
      </c>
      <c r="AZ302" s="223" t="str">
        <f t="shared" ca="1" si="501"/>
        <v>-2.83276897124858+7.91705890237198i</v>
      </c>
      <c r="BA302" s="223" t="str">
        <f t="shared" ca="1" si="502"/>
        <v>-8.36810128294096-0.824186038791051i</v>
      </c>
      <c r="BB302" s="223" t="str">
        <f t="shared" ca="1" si="503"/>
        <v>-1.23379653910057-8.31758064632978i</v>
      </c>
      <c r="BC302" s="223" t="str">
        <f t="shared" ca="1" si="504"/>
        <v>7.76852507286933-3.21782844482064i</v>
      </c>
      <c r="BD302" s="223" t="str">
        <f t="shared" ca="1" si="505"/>
        <v>5.0089917786806+6.75384357749025i</v>
      </c>
      <c r="BE302" s="223" t="str">
        <f t="shared" ca="1" si="506"/>
        <v>-5.33435362583754+6.49992869980973i</v>
      </c>
      <c r="BF302" s="223" t="str">
        <f t="shared" ca="1" si="507"/>
        <v>-7.60127618602742-3.59513588781128i</v>
      </c>
      <c r="BG302" s="223" t="str">
        <f t="shared" ca="1" si="508"/>
        <v>1.64043471548612-8.24702222940645i</v>
      </c>
      <c r="BH302" s="223" t="str">
        <f t="shared" ca="1" si="509"/>
        <v>8.39846243060253-0.412590002125657i</v>
      </c>
      <c r="BI302" s="223" t="str">
        <f t="shared" ca="1" si="510"/>
        <v>2.44088510911297+8.04651984352283i</v>
      </c>
      <c r="BJ302" s="223" t="str">
        <f t="shared" ca="1" si="511"/>
        <v>-7.21228902473356+4.32287968046811i</v>
      </c>
      <c r="BK302" s="223" t="str">
        <f t="shared" ca="1" si="512"/>
        <v>-5.94577167860141-5.94577167859964i</v>
      </c>
      <c r="BL302" s="223" t="str">
        <f t="shared" ca="1" si="513"/>
        <v>4.32287968047313-7.21228902473055i</v>
      </c>
      <c r="BM302" s="223" t="str">
        <f t="shared" ca="1" si="514"/>
        <v>8.04651984352364+2.44088510911033i</v>
      </c>
      <c r="BN302" s="223" t="str">
        <f t="shared" ca="1" si="515"/>
        <v>-0.412590002122903+8.39846243060266i</v>
      </c>
      <c r="BO302" s="223" t="str">
        <f t="shared" ca="1" si="516"/>
        <v>-8.24702222940755+1.64043471548061i</v>
      </c>
      <c r="BP302" s="223" t="str">
        <f t="shared" ca="1" si="517"/>
        <v>-3.59513588781377-7.60127618602625i</v>
      </c>
      <c r="BQ302" s="223" t="str">
        <f t="shared" ca="1" si="518"/>
        <v>6.49992869981344-5.33435362583301i</v>
      </c>
      <c r="BR302" s="223" t="str">
        <f t="shared" ca="1" si="519"/>
        <v>6.75384357749176+5.00899177867858i</v>
      </c>
      <c r="BS302" s="223" t="str">
        <f t="shared" ca="1" si="520"/>
        <v>-3.2178284448181+7.76852507287038i</v>
      </c>
      <c r="BT302" s="223" t="str">
        <f t="shared" ca="1" si="521"/>
        <v>-8.31758064632892-1.23379653910635i</v>
      </c>
      <c r="BU302" s="223" t="str">
        <f t="shared" ca="1" si="522"/>
        <v>-0.824186038793556-8.36810128294072i</v>
      </c>
      <c r="BV302" s="223" t="str">
        <f t="shared" ca="1" si="523"/>
        <v>7.91705890237106-2.83276897125118i</v>
      </c>
      <c r="BW302" s="223" t="str">
        <f t="shared" ca="1" si="524"/>
        <v>4.67156283159334+6.99148785442497i</v>
      </c>
      <c r="BX302" s="223" t="str">
        <f t="shared" ca="1" si="525"/>
        <v>-5.64686454786855+6.23035492457063i</v>
      </c>
      <c r="BY302" s="223" t="str">
        <f t="shared" ca="1" si="526"/>
        <v>-7.41571515905709-3.96378233355808i</v>
      </c>
      <c r="BZ302" s="223" t="str">
        <f t="shared" ca="1" si="527"/>
        <v>2.04312094094775-8.15659601358048i</v>
      </c>
      <c r="CA302" s="223" t="str">
        <f t="shared" ca="1" si="528"/>
        <v>8.40859094665071+1.03012069762683E-12i</v>
      </c>
      <c r="CB302" s="223" t="str">
        <f t="shared" ca="1" si="529"/>
        <v>2.04312094094621+8.15659601358086i</v>
      </c>
      <c r="CC302" s="223" t="str">
        <f t="shared" ca="1" si="530"/>
        <v>-7.41571515905783+3.96378233355669i</v>
      </c>
      <c r="CD302" s="223" t="str">
        <f t="shared" ca="1" si="531"/>
        <v>-5.64686454786703-6.23035492457202i</v>
      </c>
      <c r="CE302" s="223" t="str">
        <f t="shared" ca="1" si="532"/>
        <v>4.67156283159505-6.99148785442382i</v>
      </c>
      <c r="CF302" s="223" t="str">
        <f t="shared" ca="1" si="533"/>
        <v>7.91705890237036+2.83276897125312i</v>
      </c>
      <c r="CG302" s="223" t="str">
        <f t="shared" ca="1" si="534"/>
        <v>-0.824186038795606+8.36810128294051i</v>
      </c>
      <c r="CH302" s="223" t="str">
        <f t="shared" ca="1" si="535"/>
        <v>-8.31758064632922+1.23379653910431i</v>
      </c>
      <c r="CI302" s="223" t="str">
        <f t="shared" ca="1" si="536"/>
        <v>-3.21782844481619-7.76852507287117i</v>
      </c>
      <c r="CJ302" s="223" t="str">
        <f t="shared" ca="1" si="537"/>
        <v>6.75384357748814-5.00899177868345i</v>
      </c>
      <c r="CK302" s="223" t="str">
        <f t="shared" ca="1" si="538"/>
        <v>6.49992869981213+5.33435362583461i</v>
      </c>
      <c r="CL302" s="223" t="str">
        <f t="shared" ca="1" si="539"/>
        <v>-3.59513588781563+7.60127618602537i</v>
      </c>
      <c r="CM302" s="223" t="str">
        <f t="shared" ca="1" si="540"/>
        <v>-8.24702222940714-1.64043471548264i</v>
      </c>
      <c r="CN302" s="223" t="str">
        <f t="shared" ca="1" si="541"/>
        <v>-0.412590002121084-8.39846243060276i</v>
      </c>
      <c r="CO302" s="223" t="str">
        <f t="shared" ca="1" si="542"/>
        <v>8.04651984352174-2.4408851091166i</v>
      </c>
      <c r="CP302" s="223" t="str">
        <f t="shared" ca="1" si="543"/>
        <v>4.32287968047136+7.21228902473161i</v>
      </c>
      <c r="CQ302" s="223" t="str">
        <f t="shared" ca="1" si="544"/>
        <v>-5.94577167860304+5.94577167859801i</v>
      </c>
      <c r="CR302" s="223" t="str">
        <f t="shared" ca="1" si="545"/>
        <v>-7.21228902473237-4.32287968047008i</v>
      </c>
      <c r="CS302" s="223" t="str">
        <f t="shared" ca="1" si="546"/>
        <v>2.44088510911471-8.04651984352231i</v>
      </c>
      <c r="CT302" s="223" t="str">
        <f t="shared" ca="1" si="547"/>
        <v>8.39846243060285+0.412590002119121i</v>
      </c>
      <c r="CU302" s="223" t="str">
        <f t="shared" ca="1" si="548"/>
        <v>1.64043471548409+8.24702222940686i</v>
      </c>
      <c r="CV302" s="223" t="str">
        <f t="shared" ca="1" si="549"/>
        <v>-7.60127618602821+3.59513588780963i</v>
      </c>
      <c r="CW302" s="223" t="str">
        <f t="shared" ca="1" si="550"/>
        <v>-5.33435362583612-6.49992869981088i</v>
      </c>
      <c r="CX302" s="223" t="str">
        <f t="shared" ca="1" si="551"/>
        <v>5.00899177868225-6.75384357748903i</v>
      </c>
      <c r="CY302" s="223" t="str">
        <f t="shared" ca="1" si="552"/>
        <v>7.76852507286863+3.21782844482232i</v>
      </c>
      <c r="CZ302" s="223" t="str">
        <f t="shared" ca="1" si="553"/>
        <v>-1.23379653910237+8.31758064632951i</v>
      </c>
      <c r="DA302" s="223" t="str">
        <f t="shared" ca="1" si="554"/>
        <v>-8.36810128294116+0.824186038789i</v>
      </c>
      <c r="DB302" s="223" t="str">
        <f t="shared" ca="1" si="555"/>
        <v>-2.83276897125452-7.91705890236986i</v>
      </c>
      <c r="DC302" s="223" t="str">
        <f t="shared" ca="1" si="556"/>
        <v>6.99148785442273-4.67156283159669i</v>
      </c>
      <c r="DD302" s="223" t="str">
        <f t="shared" ca="1" si="557"/>
        <v>6.23035492456755+5.64686454787195i</v>
      </c>
      <c r="DE302" s="223" t="str">
        <f t="shared" ca="1" si="558"/>
        <v>-3.96378233355496+7.41571515905876i</v>
      </c>
      <c r="DF302" s="223" t="str">
        <f t="shared" ca="1" si="559"/>
        <v>-8.15659601357925-2.04312094095265i</v>
      </c>
      <c r="DG302" s="223" t="str">
        <f t="shared" ca="1" si="560"/>
        <v>-2.5175899398419E-12-8.40859094665071i</v>
      </c>
      <c r="DH302" s="223" t="str">
        <f t="shared" ca="1" si="561"/>
        <v>8.15659601358001-2.04312094094965i</v>
      </c>
      <c r="DI302" s="223" t="str">
        <f t="shared" ca="1" si="562"/>
        <v>3.96378233355223+7.41571515906021i</v>
      </c>
      <c r="DJ302" s="223" t="str">
        <f t="shared" ca="1" si="563"/>
        <v>-6.23035492456963+5.64686454786965i</v>
      </c>
      <c r="DK302" s="223" t="str">
        <f t="shared" ca="1" si="564"/>
        <v>-6.99148785442128-4.67156283159886i</v>
      </c>
      <c r="DL302" s="223" t="str">
        <f t="shared" ca="1" si="565"/>
        <v>2.83276897124933-7.91705890237171i</v>
      </c>
      <c r="DM302" s="223" t="str">
        <f t="shared" ca="1" si="566"/>
        <v>8.36810128294086+0.824186038792076i</v>
      </c>
      <c r="DN302" s="223" t="str">
        <f t="shared" ca="1" si="567"/>
        <v>1.23379653909979+8.3175806463299i</v>
      </c>
      <c r="DO302" s="223" t="str">
        <f t="shared" ca="1" si="568"/>
        <v>-7.76852507286963+3.21782844481991i</v>
      </c>
      <c r="DP302" s="223" t="str">
        <f t="shared" ca="1" si="569"/>
        <v>-5.00899177868016-6.75384357749059i</v>
      </c>
      <c r="DQ302" s="223" t="str">
        <f t="shared" ca="1" si="570"/>
        <v>5.33435362583187-6.49992869981438i</v>
      </c>
      <c r="DR302" s="223" t="str">
        <f t="shared" ca="1" si="571"/>
        <v>7.60127618602709+3.595135887812i</v>
      </c>
      <c r="DS302" s="223" t="str">
        <f t="shared" ca="1" si="572"/>
        <v>-1.6404347154876+8.24702222940616i</v>
      </c>
      <c r="DT302" s="223" t="str">
        <f t="shared" ca="1" si="573"/>
        <v>-8.39846243060258+0.412590002124628i</v>
      </c>
      <c r="DU302" s="223" t="str">
        <f t="shared" ca="1" si="574"/>
        <v>-2.44088510911222-8.04651984352307i</v>
      </c>
      <c r="DV302" s="223" t="str">
        <f t="shared" ca="1" si="575"/>
        <v>7.21228902472979-4.3228796804744i</v>
      </c>
      <c r="DW302" s="223" t="str">
        <f t="shared" ca="1" si="576"/>
        <v>5.94577167860086+5.94577167860019i</v>
      </c>
      <c r="DX302" s="223" t="str">
        <f t="shared" ca="1" si="577"/>
        <v>-4.3228796804736+7.21228902473027i</v>
      </c>
      <c r="DY302" s="223" t="str">
        <f t="shared" ca="1" si="578"/>
        <v>-8.04651984352334-2.44088510911132i</v>
      </c>
      <c r="DZ302" s="223" t="str">
        <f t="shared" ca="1" si="579"/>
        <v>0.412590002123693-8.39846243060263i</v>
      </c>
      <c r="EA302" s="223" t="str">
        <f t="shared" ca="1" si="580"/>
        <v>8.24702222940616-1.64043471548758i</v>
      </c>
      <c r="EB302" s="223" t="str">
        <f t="shared" ca="1" si="581"/>
        <v>3.59513588781284+7.60127618602669i</v>
      </c>
      <c r="EC302" s="223" t="str">
        <f t="shared" ca="1" si="582"/>
        <v>-6.49992869981378+5.33435362583259i</v>
      </c>
      <c r="ED302" s="223" t="str">
        <f t="shared" ca="1" si="583"/>
        <v>-6.75384357749114-5.0089917786794i</v>
      </c>
      <c r="EE302" s="223" t="str">
        <f t="shared" ca="1" si="584"/>
        <v>3.21782844481905-7.76852507286999i</v>
      </c>
      <c r="EF302" s="223" t="str">
        <f t="shared" ca="1" si="585"/>
        <v>8.31758064632884+1.2337965391069i</v>
      </c>
      <c r="EG302" s="223" t="str">
        <f t="shared" ca="1" si="586"/>
        <v>0.82418603879253+8.36810128294082i</v>
      </c>
      <c r="EH302" s="223" t="str">
        <f t="shared" ca="1" si="587"/>
        <v>-7.9170589023714+2.83276897125021i</v>
      </c>
      <c r="EI302" s="223" t="str">
        <f t="shared" ca="1" si="588"/>
        <v>-4.67156283159924-6.99148785442102i</v>
      </c>
      <c r="EJ302" s="223" t="str">
        <f t="shared" ca="1" si="589"/>
        <v>5.64686454786932-6.23035492456994i</v>
      </c>
      <c r="EK302" s="223" t="str">
        <f t="shared" ca="1" si="590"/>
        <v>7.4157151590566+3.96378233355899i</v>
      </c>
      <c r="EL302" s="223" t="str">
        <f t="shared" ca="1" si="591"/>
        <v>-2.0431209409492+8.15659601358012i</v>
      </c>
      <c r="EM302" s="223" t="str">
        <f t="shared" ca="1" si="592"/>
        <v>-8.40859094665071-2.06024139525365E-12i</v>
      </c>
      <c r="EN302" s="223"/>
      <c r="EO302" s="223"/>
      <c r="EP302" s="223"/>
    </row>
    <row r="303" spans="1:146">
      <c r="A303" s="249">
        <f t="shared" si="461"/>
        <v>3.9648437500000014E-3</v>
      </c>
      <c r="B303" s="248">
        <v>203</v>
      </c>
      <c r="C303" s="247">
        <f t="shared" si="462"/>
        <v>40600</v>
      </c>
      <c r="N303" s="246">
        <f t="shared" ca="1" si="463"/>
        <v>7.5837658218616895</v>
      </c>
      <c r="O303" s="223">
        <f t="shared" ca="1" si="464"/>
        <v>-8.4162341781383105</v>
      </c>
      <c r="P303" s="223" t="str">
        <f t="shared" ca="1" si="465"/>
        <v>-2.24471702520573-8.11136506501927i</v>
      </c>
      <c r="Q303" s="223" t="str">
        <f t="shared" ca="1" si="466"/>
        <v>7.21884484305138-4.32680908675365i</v>
      </c>
      <c r="R303" s="223" t="str">
        <f t="shared" ca="1" si="467"/>
        <v>6.09543305295318+5.80333469982814i</v>
      </c>
      <c r="S303" s="223" t="str">
        <f t="shared" ca="1" si="468"/>
        <v>-3.96738532793821+7.42245588743538i</v>
      </c>
      <c r="T303" s="223" t="str">
        <f t="shared" ca="1" si="469"/>
        <v>-8.21173761451259-1.84400734588085i</v>
      </c>
      <c r="U303" s="223" t="str">
        <f t="shared" ca="1" si="470"/>
        <v>-0.412965037716373-8.40609645548321i</v>
      </c>
      <c r="V303" s="223" t="str">
        <f t="shared" ca="1" si="471"/>
        <v>7.99145152661271-2.64001898460272i</v>
      </c>
      <c r="W303" s="223" t="str">
        <f t="shared" ca="1" si="472"/>
        <v>4.67580918349583+6.9978429691441i</v>
      </c>
      <c r="X303" s="223" t="str">
        <f t="shared" ca="1" si="473"/>
        <v>-5.49725560509909+6.37284697395678i</v>
      </c>
      <c r="Y303" s="223" t="str">
        <f t="shared" ca="1" si="474"/>
        <v>-7.60818558545652-3.59840379036527i</v>
      </c>
      <c r="Z303" s="223" t="str">
        <f t="shared" ca="1" si="475"/>
        <v>1.43885529134342-8.29232736882937i</v>
      </c>
      <c r="AA303" s="223" t="str">
        <f t="shared" ca="1" si="476"/>
        <v>8.37570771017982-0.824935206484589i</v>
      </c>
      <c r="AB303" s="223" t="str">
        <f t="shared" ca="1" si="477"/>
        <v>3.02896090702801+7.85228588150988i</v>
      </c>
      <c r="AC303" s="223" t="str">
        <f t="shared" ca="1" si="478"/>
        <v>-6.75998267858536+5.01354484636264i</v>
      </c>
      <c r="AD303" s="223" t="str">
        <f t="shared" ca="1" si="479"/>
        <v>-6.63490814840405-5.17793314011536i</v>
      </c>
      <c r="AE303" s="223" t="str">
        <f t="shared" ca="1" si="480"/>
        <v>3.22075338287838-7.77558649800392i</v>
      </c>
      <c r="AF303" s="223" t="str">
        <f t="shared" ca="1" si="481"/>
        <v>8.35294018019251+1.03023690838032i</v>
      </c>
      <c r="AG303" s="223" t="str">
        <f t="shared" ca="1" si="482"/>
        <v>1.23491803408548+8.32514115137719i</v>
      </c>
      <c r="AH303" s="223" t="str">
        <f t="shared" ca="1" si="483"/>
        <v>-7.69420339193952+3.41060579732251i</v>
      </c>
      <c r="AI303" s="223" t="str">
        <f t="shared" ca="1" si="484"/>
        <v>-5.33920244055977-6.50583699764941i</v>
      </c>
      <c r="AJ303" s="223" t="str">
        <f t="shared" ca="1" si="485"/>
        <v>4.8461365806616-6.88098524797408i</v>
      </c>
      <c r="AK303" s="223" t="str">
        <f t="shared" ca="1" si="486"/>
        <v>7.92425534161553+2.83534389839066i</v>
      </c>
      <c r="AL303" s="223" t="str">
        <f t="shared" ca="1" si="487"/>
        <v>-0.619136594466902+8.39343002703039i</v>
      </c>
      <c r="AM303" s="223" t="str">
        <f t="shared" ca="1" si="488"/>
        <v>-8.25451859834546+1.641925835972i</v>
      </c>
      <c r="AN303" s="223" t="str">
        <f t="shared" ca="1" si="489"/>
        <v>-3.78403423951683-7.51758489246565i</v>
      </c>
      <c r="AO303" s="223" t="str">
        <f t="shared" ca="1" si="490"/>
        <v>6.23601818554034-5.65199742842066i</v>
      </c>
      <c r="AP303" s="223" t="str">
        <f t="shared" ca="1" si="491"/>
        <v>7.11048545137571+4.50266525371783i</v>
      </c>
      <c r="AQ303" s="223" t="str">
        <f t="shared" ca="1" si="492"/>
        <v>-2.44310382209679+8.05383396002919i</v>
      </c>
      <c r="AR303" s="223" t="str">
        <f t="shared" ca="1" si="493"/>
        <v>-2.44310382209679+8.05383396002919i</v>
      </c>
      <c r="AS303" s="223" t="str">
        <f t="shared" ca="1" si="494"/>
        <v>-2.04497809471295-8.16401018699803i</v>
      </c>
      <c r="AT303" s="223" t="str">
        <f t="shared" ca="1" si="495"/>
        <v>7.32285587252445-4.14834661178374i</v>
      </c>
      <c r="AU303" s="223" t="str">
        <f t="shared" ca="1" si="496"/>
        <v>5.95117625941554+5.95117625941563i</v>
      </c>
      <c r="AV303" s="223" t="str">
        <f t="shared" ca="1" si="497"/>
        <v>-4.14834661178384+7.32285587252439i</v>
      </c>
      <c r="AW303" s="223" t="str">
        <f t="shared" ca="1" si="498"/>
        <v>-8.16401018699801-2.04497809471306i</v>
      </c>
      <c r="AX303" s="223" t="str">
        <f t="shared" ca="1" si="499"/>
        <v>-0.206544726270557-8.41369936575543i</v>
      </c>
      <c r="AY303" s="223" t="str">
        <f t="shared" ca="1" si="500"/>
        <v>8.05383396002923-2.44310382209667i</v>
      </c>
      <c r="AZ303" s="223" t="str">
        <f t="shared" ca="1" si="501"/>
        <v>4.50266525371773+7.11048545137577i</v>
      </c>
      <c r="BA303" s="223" t="str">
        <f t="shared" ca="1" si="502"/>
        <v>-5.65199742842074+6.23601818554025i</v>
      </c>
      <c r="BB303" s="223" t="str">
        <f t="shared" ca="1" si="503"/>
        <v>-7.51758489246565-3.78403423951683i</v>
      </c>
      <c r="BC303" s="223" t="str">
        <f t="shared" ca="1" si="504"/>
        <v>1.64192583597211-8.25451859834544i</v>
      </c>
      <c r="BD303" s="223" t="str">
        <f t="shared" ca="1" si="505"/>
        <v>8.3934300270304-0.619136594466663i</v>
      </c>
      <c r="BE303" s="223" t="str">
        <f t="shared" ca="1" si="506"/>
        <v>2.83534389839054+7.92425534161557i</v>
      </c>
      <c r="BF303" s="223" t="str">
        <f t="shared" ca="1" si="507"/>
        <v>-6.88098524797415+4.8461365806615i</v>
      </c>
      <c r="BG303" s="223" t="str">
        <f t="shared" ca="1" si="508"/>
        <v>-6.50583699765101-5.33920244055784i</v>
      </c>
      <c r="BH303" s="223" t="str">
        <f t="shared" ca="1" si="509"/>
        <v>3.41060579732492-7.69420339193845i</v>
      </c>
      <c r="BI303" s="223" t="str">
        <f t="shared" ca="1" si="510"/>
        <v>8.3251411513773+1.23491803408478i</v>
      </c>
      <c r="BJ303" s="223" t="str">
        <f t="shared" ca="1" si="511"/>
        <v>1.03023690837699+8.35294018019291i</v>
      </c>
      <c r="BK303" s="223" t="str">
        <f t="shared" ca="1" si="512"/>
        <v>-7.77558649800397+3.22075338287827i</v>
      </c>
      <c r="BL303" s="223" t="str">
        <f t="shared" ca="1" si="513"/>
        <v>-5.17793314011781-6.63490814840214i</v>
      </c>
      <c r="BM303" s="223" t="str">
        <f t="shared" ca="1" si="514"/>
        <v>5.0135448463633-6.75998267858486i</v>
      </c>
      <c r="BN303" s="223" t="str">
        <f t="shared" ca="1" si="515"/>
        <v>7.85228588151074+3.02896090702578i</v>
      </c>
      <c r="BO303" s="223" t="str">
        <f t="shared" ca="1" si="516"/>
        <v>-0.824935206487325+8.37570771017955i</v>
      </c>
      <c r="BP303" s="223" t="str">
        <f t="shared" ca="1" si="517"/>
        <v>-8.29232736882909+1.43885529134501i</v>
      </c>
      <c r="BQ303" s="223" t="str">
        <f t="shared" ca="1" si="518"/>
        <v>-3.59840379036208-7.60818558545803i</v>
      </c>
      <c r="BR303" s="223" t="str">
        <f t="shared" ca="1" si="519"/>
        <v>6.37284697395623-5.49725560509973i</v>
      </c>
      <c r="BS303" s="223" t="str">
        <f t="shared" ca="1" si="520"/>
        <v>6.99784296914649+4.67580918349225i</v>
      </c>
      <c r="BT303" s="223" t="str">
        <f t="shared" ca="1" si="521"/>
        <v>-2.64001898460352+7.99145152661245i</v>
      </c>
      <c r="BU303" s="223" t="str">
        <f t="shared" ca="1" si="522"/>
        <v>-8.40609645548336-0.412965037713327i</v>
      </c>
      <c r="BV303" s="223" t="str">
        <f t="shared" ca="1" si="523"/>
        <v>-1.8440073458793-8.21173761451294i</v>
      </c>
      <c r="BW303" s="223" t="str">
        <f t="shared" ca="1" si="524"/>
        <v>7.4224558874347-3.96738532793948i</v>
      </c>
      <c r="BX303" s="223" t="str">
        <f t="shared" ca="1" si="525"/>
        <v>5.80333469982608+6.09543305295514i</v>
      </c>
      <c r="BY303" s="223" t="str">
        <f t="shared" ca="1" si="526"/>
        <v>-4.32680908675294+7.2188448430518i</v>
      </c>
      <c r="BZ303" s="223" t="str">
        <f t="shared" ca="1" si="527"/>
        <v>-8.11136506501821-2.24471702520954i</v>
      </c>
      <c r="CA303" s="223" t="str">
        <f t="shared" ca="1" si="528"/>
        <v>1.19608268584207E-13-8.41623417813831i</v>
      </c>
      <c r="CB303" s="223" t="str">
        <f t="shared" ca="1" si="529"/>
        <v>8.11136506501827-2.24471702520931i</v>
      </c>
      <c r="CC303" s="223" t="str">
        <f t="shared" ca="1" si="530"/>
        <v>4.32680908675274+7.21884484305193i</v>
      </c>
      <c r="CD303" s="223" t="str">
        <f t="shared" ca="1" si="531"/>
        <v>-5.80333469982626+6.09543305295497i</v>
      </c>
      <c r="CE303" s="223" t="str">
        <f t="shared" ca="1" si="532"/>
        <v>-7.42245588743458-3.96738532793969i</v>
      </c>
      <c r="CF303" s="223" t="str">
        <f t="shared" ca="1" si="533"/>
        <v>1.84400734587954-8.21173761451289i</v>
      </c>
      <c r="CG303" s="223" t="str">
        <f t="shared" ca="1" si="534"/>
        <v>8.40609645548337-0.412965037713088i</v>
      </c>
      <c r="CH303" s="223" t="str">
        <f t="shared" ca="1" si="535"/>
        <v>2.64001898460329+7.99145152661253i</v>
      </c>
      <c r="CI303" s="223" t="str">
        <f t="shared" ca="1" si="536"/>
        <v>-6.99784296914662+4.67580918349205i</v>
      </c>
      <c r="CJ303" s="223" t="str">
        <f t="shared" ca="1" si="537"/>
        <v>-6.37284697395607-5.49725560509991i</v>
      </c>
      <c r="CK303" s="223" t="str">
        <f t="shared" ca="1" si="538"/>
        <v>3.59840379036229-7.60818558545793i</v>
      </c>
      <c r="CL303" s="223" t="str">
        <f t="shared" ca="1" si="539"/>
        <v>8.29232736882905+1.43885529134524i</v>
      </c>
      <c r="CM303" s="223" t="str">
        <f t="shared" ca="1" si="540"/>
        <v>0.824935206487087+8.37570771017957i</v>
      </c>
      <c r="CN303" s="223" t="str">
        <f t="shared" ca="1" si="541"/>
        <v>-7.85228588151084+3.02896090702555i</v>
      </c>
      <c r="CO303" s="223" t="str">
        <f t="shared" ca="1" si="542"/>
        <v>-5.0135448463633-6.75998267858486i</v>
      </c>
      <c r="CP303" s="223" t="str">
        <f t="shared" ca="1" si="543"/>
        <v>5.177933140118-6.63490814840199i</v>
      </c>
      <c r="CQ303" s="223" t="str">
        <f t="shared" ca="1" si="544"/>
        <v>7.77558649800397+3.22075338287827i</v>
      </c>
      <c r="CR303" s="223" t="str">
        <f t="shared" ca="1" si="545"/>
        <v>-1.03023690837724+8.35294018019289i</v>
      </c>
      <c r="CS303" s="223" t="str">
        <f t="shared" ca="1" si="546"/>
        <v>-8.32514115137736+1.2349180340843i</v>
      </c>
      <c r="CT303" s="223" t="str">
        <f t="shared" ca="1" si="547"/>
        <v>-3.4106057973247-7.69420339193855i</v>
      </c>
      <c r="CU303" s="223" t="str">
        <f t="shared" ca="1" si="548"/>
        <v>6.50583699765116-5.33920244055765i</v>
      </c>
      <c r="CV303" s="223" t="str">
        <f t="shared" ca="1" si="549"/>
        <v>6.88098524797401+4.8461365806617i</v>
      </c>
      <c r="CW303" s="223" t="str">
        <f t="shared" ca="1" si="550"/>
        <v>-2.83534389839077+7.92425534161549i</v>
      </c>
      <c r="CX303" s="223" t="str">
        <f t="shared" ca="1" si="551"/>
        <v>-8.39343002703039-0.619136594466902i</v>
      </c>
      <c r="CY303" s="223" t="str">
        <f t="shared" ca="1" si="552"/>
        <v>-1.64192583597188-8.25451859834548i</v>
      </c>
      <c r="CZ303" s="223" t="str">
        <f t="shared" ca="1" si="553"/>
        <v>7.51758489246565-3.78403423951683i</v>
      </c>
      <c r="DA303" s="223" t="str">
        <f t="shared" ca="1" si="554"/>
        <v>5.65199742842039+6.23601818554057i</v>
      </c>
      <c r="DB303" s="223" t="str">
        <f t="shared" ca="1" si="555"/>
        <v>-4.50266525371773+7.11048545137577i</v>
      </c>
      <c r="DC303" s="223" t="str">
        <f t="shared" ca="1" si="556"/>
        <v>-8.05383396002909-2.44310382209713i</v>
      </c>
      <c r="DD303" s="223" t="str">
        <f t="shared" ca="1" si="557"/>
        <v>0.206544726271036-8.41369936575541i</v>
      </c>
      <c r="DE303" s="223" t="str">
        <f t="shared" ca="1" si="558"/>
        <v>8.16401018699806-2.04497809471283i</v>
      </c>
      <c r="DF303" s="223" t="str">
        <f t="shared" ca="1" si="559"/>
        <v>4.14834661178343+7.32285587252463i</v>
      </c>
      <c r="DG303" s="223" t="str">
        <f t="shared" ca="1" si="560"/>
        <v>-5.95117625941572+5.95117625941546i</v>
      </c>
      <c r="DH303" s="223" t="str">
        <f t="shared" ca="1" si="561"/>
        <v>-7.32285587252445-4.14834661178374i</v>
      </c>
      <c r="DI303" s="223" t="str">
        <f t="shared" ca="1" si="562"/>
        <v>2.04497809471318-8.16401018699797i</v>
      </c>
      <c r="DJ303" s="223" t="str">
        <f t="shared" ca="1" si="563"/>
        <v>8.41369936575542-0.206544726270677i</v>
      </c>
      <c r="DK303" s="223" t="str">
        <f t="shared" ca="1" si="564"/>
        <v>2.44310382209679+8.05383396002919i</v>
      </c>
      <c r="DL303" s="223" t="str">
        <f t="shared" ca="1" si="565"/>
        <v>-7.11048545137597+4.50266525371743i</v>
      </c>
      <c r="DM303" s="223" t="str">
        <f t="shared" ca="1" si="566"/>
        <v>-6.23601818554034-5.65199742842066i</v>
      </c>
      <c r="DN303" s="223" t="str">
        <f t="shared" ca="1" si="567"/>
        <v>3.78403423951673-7.5175848924657i</v>
      </c>
      <c r="DO303" s="223" t="str">
        <f t="shared" ca="1" si="568"/>
        <v>8.25451859834541+1.64192583597223i</v>
      </c>
      <c r="DP303" s="223" t="str">
        <f t="shared" ca="1" si="569"/>
        <v>0.61913659446702+8.39343002703038i</v>
      </c>
      <c r="DQ303" s="223" t="str">
        <f t="shared" ca="1" si="570"/>
        <v>-7.92425534161562+2.83534389839043i</v>
      </c>
      <c r="DR303" s="223" t="str">
        <f t="shared" ca="1" si="571"/>
        <v>-4.8461365806618-6.88098524797394i</v>
      </c>
      <c r="DS303" s="223" t="str">
        <f t="shared" ca="1" si="572"/>
        <v>5.33920244055793-6.50583699765094i</v>
      </c>
      <c r="DT303" s="223" t="str">
        <f t="shared" ca="1" si="573"/>
        <v>7.6942033919382+3.41060579732546i</v>
      </c>
      <c r="DU303" s="223" t="str">
        <f t="shared" ca="1" si="574"/>
        <v>-1.23491803408466+8.32514115137731i</v>
      </c>
      <c r="DV303" s="223" t="str">
        <f t="shared" ca="1" si="575"/>
        <v>-8.35294018019299+1.0302369083764i</v>
      </c>
      <c r="DW303" s="223" t="str">
        <f t="shared" ca="1" si="576"/>
        <v>-3.22075338287838-7.77558649800392i</v>
      </c>
      <c r="DX303" s="223" t="str">
        <f t="shared" ca="1" si="577"/>
        <v>6.63490814840222-5.17793314011772i</v>
      </c>
      <c r="DY303" s="223" t="str">
        <f t="shared" ca="1" si="578"/>
        <v>6.75998267858493+5.01354484636321i</v>
      </c>
      <c r="DZ303" s="223" t="str">
        <f t="shared" ca="1" si="579"/>
        <v>-3.02896090702589+7.8522858815107i</v>
      </c>
      <c r="EA303" s="223" t="str">
        <f t="shared" ca="1" si="580"/>
        <v>-8.37570771017958-0.824935206486968i</v>
      </c>
      <c r="EB303" s="223" t="str">
        <f t="shared" ca="1" si="581"/>
        <v>-1.43885529134489-8.29232736882911i</v>
      </c>
      <c r="EC303" s="223" t="str">
        <f t="shared" ca="1" si="582"/>
        <v>7.60818558545787-3.5984037903624i</v>
      </c>
      <c r="ED303" s="223" t="str">
        <f t="shared" ca="1" si="583"/>
        <v>5.49725560509964+6.3728469739563i</v>
      </c>
      <c r="EE303" s="223" t="str">
        <f t="shared" ca="1" si="584"/>
        <v>-4.67580918349274+6.99784296914616i</v>
      </c>
      <c r="EF303" s="223" t="str">
        <f t="shared" ca="1" si="585"/>
        <v>-7.99145152661241-2.64001898460363i</v>
      </c>
      <c r="EG303" s="223" t="str">
        <f t="shared" ca="1" si="586"/>
        <v>0.412965037713447-8.40609645548335i</v>
      </c>
      <c r="EH303" s="223" t="str">
        <f t="shared" ca="1" si="587"/>
        <v>8.21173761451296-1.84400734587918i</v>
      </c>
      <c r="EI303" s="223" t="str">
        <f t="shared" ca="1" si="588"/>
        <v>3.96738532793937+7.42245588743475i</v>
      </c>
      <c r="EJ303" s="223" t="str">
        <f t="shared" ca="1" si="589"/>
        <v>-6.09543305295488+5.80333469982634i</v>
      </c>
      <c r="EK303" s="223" t="str">
        <f t="shared" ca="1" si="590"/>
        <v>-7.21884484305174-4.32680908675304i</v>
      </c>
      <c r="EL303" s="223" t="str">
        <f t="shared" ca="1" si="591"/>
        <v>2.24471702520919-8.11136506501831i</v>
      </c>
      <c r="EM303" s="223" t="str">
        <f t="shared" ca="1" si="592"/>
        <v>8.41623417813831+2.39216537168414E-13i</v>
      </c>
      <c r="EN303" s="223"/>
      <c r="EO303" s="223"/>
      <c r="EP303" s="223"/>
    </row>
    <row r="304" spans="1:146">
      <c r="A304" s="249">
        <f t="shared" si="461"/>
        <v>3.9843750000000009E-3</v>
      </c>
      <c r="B304" s="248">
        <v>204</v>
      </c>
      <c r="C304" s="247">
        <f t="shared" si="462"/>
        <v>40800</v>
      </c>
      <c r="N304" s="246">
        <f t="shared" ca="1" si="463"/>
        <v>7.5774082623100973</v>
      </c>
      <c r="O304" s="223">
        <f t="shared" ca="1" si="464"/>
        <v>-8.4225917376899027</v>
      </c>
      <c r="P304" s="223" t="str">
        <f t="shared" ca="1" si="465"/>
        <v>-2.44494932422139-8.05991776520031i</v>
      </c>
      <c r="Q304" s="223" t="str">
        <f t="shared" ca="1" si="466"/>
        <v>7.00312908671948-4.6793412543376i</v>
      </c>
      <c r="R304" s="223" t="str">
        <f t="shared" ca="1" si="467"/>
        <v>6.51075145764092+5.34323563364267i</v>
      </c>
      <c r="S304" s="223" t="str">
        <f t="shared" ca="1" si="468"/>
        <v>-3.22318631558927+7.78146011715027i</v>
      </c>
      <c r="T304" s="223" t="str">
        <f t="shared" ca="1" si="469"/>
        <v>-8.38203465634446-0.825558356291457i</v>
      </c>
      <c r="U304" s="223" t="str">
        <f t="shared" ca="1" si="470"/>
        <v>-1.64316613431634-8.26075399917212i</v>
      </c>
      <c r="V304" s="223" t="str">
        <f t="shared" ca="1" si="471"/>
        <v>7.42806275439361-3.9703822607644i</v>
      </c>
      <c r="W304" s="223" t="str">
        <f t="shared" ca="1" si="472"/>
        <v>5.95567173288651+5.95567173288612i</v>
      </c>
      <c r="X304" s="223" t="str">
        <f t="shared" ca="1" si="473"/>
        <v>-3.97038226076459+7.4280627543935i</v>
      </c>
      <c r="Y304" s="223" t="str">
        <f t="shared" ca="1" si="474"/>
        <v>-8.26075399917208-1.64316613431655i</v>
      </c>
      <c r="Z304" s="223" t="str">
        <f t="shared" ca="1" si="475"/>
        <v>-0.825558356292041-8.3820346563444i</v>
      </c>
      <c r="AA304" s="223" t="str">
        <f t="shared" ca="1" si="476"/>
        <v>7.78146011715035-3.22318631558907i</v>
      </c>
      <c r="AB304" s="223" t="str">
        <f t="shared" ca="1" si="477"/>
        <v>5.34323563364245+6.5107514576411i</v>
      </c>
      <c r="AC304" s="223" t="str">
        <f t="shared" ca="1" si="478"/>
        <v>-4.6793412543371+7.00312908671982i</v>
      </c>
      <c r="AD304" s="223" t="str">
        <f t="shared" ca="1" si="479"/>
        <v>-8.05991776520032-2.44494932422134i</v>
      </c>
      <c r="AE304" s="223" t="str">
        <f t="shared" ca="1" si="480"/>
        <v>2.80659242855345E-13-8.4225917376899i</v>
      </c>
      <c r="AF304" s="223" t="str">
        <f t="shared" ca="1" si="481"/>
        <v>8.05991776520021-2.44494932422172i</v>
      </c>
      <c r="AG304" s="223" t="str">
        <f t="shared" ca="1" si="482"/>
        <v>4.67934125433743+7.00312908671959i</v>
      </c>
      <c r="AH304" s="223" t="str">
        <f t="shared" ca="1" si="483"/>
        <v>-5.34323563364289+6.51075145764075i</v>
      </c>
      <c r="AI304" s="223" t="str">
        <f t="shared" ca="1" si="484"/>
        <v>-7.78146011715146-3.22318631558638i</v>
      </c>
      <c r="AJ304" s="223" t="str">
        <f t="shared" ca="1" si="485"/>
        <v>0.825558356294981-8.38203465634411i</v>
      </c>
      <c r="AK304" s="223" t="str">
        <f t="shared" ca="1" si="486"/>
        <v>8.26075399917234-1.64316613431523i</v>
      </c>
      <c r="AL304" s="223" t="str">
        <f t="shared" ca="1" si="487"/>
        <v>3.97038226076568+7.42806275439292i</v>
      </c>
      <c r="AM304" s="223" t="str">
        <f t="shared" ca="1" si="488"/>
        <v>-5.95567173288386+5.95567173288877i</v>
      </c>
      <c r="AN304" s="223" t="str">
        <f t="shared" ca="1" si="489"/>
        <v>-7.42806275439219-3.97038226076706i</v>
      </c>
      <c r="AO304" s="223" t="str">
        <f t="shared" ca="1" si="490"/>
        <v>1.64316613431688-8.26075399917201i</v>
      </c>
      <c r="AP304" s="223" t="str">
        <f t="shared" ca="1" si="491"/>
        <v>8.38203465634426-0.825558356293429i</v>
      </c>
      <c r="AQ304" s="223" t="str">
        <f t="shared" ca="1" si="492"/>
        <v>3.22318631559268+7.78146011714886i</v>
      </c>
      <c r="AR304" s="223" t="str">
        <f t="shared" ca="1" si="493"/>
        <v>3.22318631559268+7.78146011714886i</v>
      </c>
      <c r="AS304" s="223" t="str">
        <f t="shared" ca="1" si="494"/>
        <v>-7.00312908671973-4.67934125433724i</v>
      </c>
      <c r="AT304" s="223" t="str">
        <f t="shared" ca="1" si="495"/>
        <v>2.4449493242191-8.05991776520101i</v>
      </c>
      <c r="AU304" s="223" t="str">
        <f t="shared" ca="1" si="496"/>
        <v>8.4225917376899+3.91270085598431E-12i</v>
      </c>
      <c r="AV304" s="223" t="str">
        <f t="shared" ca="1" si="497"/>
        <v>2.44494932421985+8.05991776520078i</v>
      </c>
      <c r="AW304" s="223" t="str">
        <f t="shared" ca="1" si="498"/>
        <v>-7.00312908671929+4.67934125433789i</v>
      </c>
      <c r="AX304" s="223" t="str">
        <f t="shared" ca="1" si="499"/>
        <v>-6.51075145764277-5.34323563364042i</v>
      </c>
      <c r="AY304" s="223" t="str">
        <f t="shared" ca="1" si="500"/>
        <v>3.22318631559195-7.78146011714916i</v>
      </c>
      <c r="AZ304" s="223" t="str">
        <f t="shared" ca="1" si="501"/>
        <v>8.38203465634434+0.825558356292641i</v>
      </c>
      <c r="BA304" s="223" t="str">
        <f t="shared" ca="1" si="502"/>
        <v>1.64316613431742+8.2607539991719i</v>
      </c>
      <c r="BB304" s="223" t="str">
        <f t="shared" ca="1" si="503"/>
        <v>-7.42806275439187+3.97038226076765i</v>
      </c>
      <c r="BC304" s="223" t="str">
        <f t="shared" ca="1" si="504"/>
        <v>-5.95567173288443-5.95567173288821i</v>
      </c>
      <c r="BD304" s="223" t="str">
        <f t="shared" ca="1" si="505"/>
        <v>3.97038226076498-7.4280627543933i</v>
      </c>
      <c r="BE304" s="223" t="str">
        <f t="shared" ca="1" si="506"/>
        <v>8.26075399917249+1.64316613431446i</v>
      </c>
      <c r="BF304" s="223" t="str">
        <f t="shared" ca="1" si="507"/>
        <v>0.825558356295889+8.38203465634403i</v>
      </c>
      <c r="BG304" s="223" t="str">
        <f t="shared" ca="1" si="508"/>
        <v>-7.78146011715121+3.22318631558701i</v>
      </c>
      <c r="BH304" s="223" t="str">
        <f t="shared" ca="1" si="509"/>
        <v>-5.34323563364276-6.51075145764085i</v>
      </c>
      <c r="BI304" s="223" t="str">
        <f t="shared" ca="1" si="510"/>
        <v>4.67934125433537-7.00312908672096i</v>
      </c>
      <c r="BJ304" s="223" t="str">
        <f t="shared" ca="1" si="511"/>
        <v>8.05991776519923+2.44494932422497i</v>
      </c>
      <c r="BK304" s="223" t="str">
        <f t="shared" ca="1" si="512"/>
        <v>-1.4404388661149E-12+8.4225917376899i</v>
      </c>
      <c r="BL304" s="223" t="str">
        <f t="shared" ca="1" si="513"/>
        <v>-8.05991776520013+2.44494932422198i</v>
      </c>
      <c r="BM304" s="223" t="str">
        <f t="shared" ca="1" si="514"/>
        <v>-4.67934125433975-7.00312908671804i</v>
      </c>
      <c r="BN304" s="223" t="str">
        <f t="shared" ca="1" si="515"/>
        <v>5.34323563364517-6.51075145763887i</v>
      </c>
      <c r="BO304" s="223" t="str">
        <f t="shared" ca="1" si="516"/>
        <v>7.78146011714992+3.22318631559011i</v>
      </c>
      <c r="BP304" s="223" t="str">
        <f t="shared" ca="1" si="517"/>
        <v>-0.825558356290418+8.38203465634456i</v>
      </c>
      <c r="BQ304" s="223" t="str">
        <f t="shared" ca="1" si="518"/>
        <v>-8.26075399917146+1.64316613431961i</v>
      </c>
      <c r="BR304" s="223" t="str">
        <f t="shared" ca="1" si="519"/>
        <v>-3.97038226076223-7.42806275439477i</v>
      </c>
      <c r="BS304" s="223" t="str">
        <f t="shared" ca="1" si="520"/>
        <v>5.95567173288646-5.95567173288617i</v>
      </c>
      <c r="BT304" s="223" t="str">
        <f t="shared" ca="1" si="521"/>
        <v>7.42806275439435+3.97038226076301i</v>
      </c>
      <c r="BU304" s="223" t="str">
        <f t="shared" ca="1" si="522"/>
        <v>-1.6431661343125+8.26075399917288i</v>
      </c>
      <c r="BV304" s="223" t="str">
        <f t="shared" ca="1" si="523"/>
        <v>-8.38203465634465+0.825558356289535i</v>
      </c>
      <c r="BW304" s="223" t="str">
        <f t="shared" ca="1" si="524"/>
        <v>-3.22318631558929-7.78146011715026i</v>
      </c>
      <c r="BX304" s="223" t="str">
        <f t="shared" ca="1" si="525"/>
        <v>6.51075145763943-5.34323563364449i</v>
      </c>
      <c r="BY304" s="223" t="str">
        <f t="shared" ca="1" si="526"/>
        <v>7.00312908671755+4.67934125434049i</v>
      </c>
      <c r="BZ304" s="223" t="str">
        <f t="shared" ca="1" si="527"/>
        <v>-2.44494932422306+8.0599177651998i</v>
      </c>
      <c r="CA304" s="223" t="str">
        <f t="shared" ca="1" si="528"/>
        <v>-8.4225917376899+7.9243866873497E-13i</v>
      </c>
      <c r="CB304" s="223" t="str">
        <f t="shared" ca="1" si="529"/>
        <v>-2.44494932422412-8.05991776519948i</v>
      </c>
      <c r="CC304" s="223" t="str">
        <f t="shared" ca="1" si="530"/>
        <v>7.00312908672146-4.67934125433464i</v>
      </c>
      <c r="CD304" s="223" t="str">
        <f t="shared" ca="1" si="531"/>
        <v>6.51075145764044+5.34323563364326i</v>
      </c>
      <c r="CE304" s="223" t="str">
        <f t="shared" ca="1" si="532"/>
        <v>-3.22318631558782+7.78146011715086i</v>
      </c>
      <c r="CF304" s="223" t="str">
        <f t="shared" ca="1" si="533"/>
        <v>-8.3820346563448-0.825558356287958i</v>
      </c>
      <c r="CG304" s="223" t="str">
        <f t="shared" ca="1" si="534"/>
        <v>-1.64316613431359-8.26075399917267i</v>
      </c>
      <c r="CH304" s="223" t="str">
        <f t="shared" ca="1" si="535"/>
        <v>7.42806275439361-3.9703822607644i</v>
      </c>
      <c r="CI304" s="223" t="str">
        <f t="shared" ca="1" si="536"/>
        <v>5.95567173288758+5.95567173288505i</v>
      </c>
      <c r="CJ304" s="223" t="str">
        <f t="shared" ca="1" si="537"/>
        <v>-3.97038226076843+7.42806275439146i</v>
      </c>
      <c r="CK304" s="223" t="str">
        <f t="shared" ca="1" si="538"/>
        <v>-8.26075399917177-1.64316613431806i</v>
      </c>
      <c r="CL304" s="223" t="str">
        <f t="shared" ca="1" si="539"/>
        <v>-0.825558356291996-8.38203465634441i</v>
      </c>
      <c r="CM304" s="223" t="str">
        <f t="shared" ca="1" si="540"/>
        <v>7.7814601171495-3.22318631559113i</v>
      </c>
      <c r="CN304" s="223" t="str">
        <f t="shared" ca="1" si="541"/>
        <v>5.34323563363974+6.51075145764333i</v>
      </c>
      <c r="CO304" s="223" t="str">
        <f t="shared" ca="1" si="542"/>
        <v>-4.67934125433843+7.00312908671893i</v>
      </c>
      <c r="CP304" s="223" t="str">
        <f t="shared" ca="1" si="543"/>
        <v>-8.05991776520052-2.4449493242207i</v>
      </c>
      <c r="CQ304" s="223" t="str">
        <f t="shared" ca="1" si="544"/>
        <v>-3.26470065860438E-12-8.4225917376899i</v>
      </c>
      <c r="CR304" s="223" t="str">
        <f t="shared" ca="1" si="545"/>
        <v>8.05991776520126-2.44494932421824i</v>
      </c>
      <c r="CS304" s="223" t="str">
        <f t="shared" ca="1" si="546"/>
        <v>4.6793412543367+7.00312908672009i</v>
      </c>
      <c r="CT304" s="223" t="str">
        <f t="shared" ca="1" si="547"/>
        <v>-5.34323563364172+6.51075145764171i</v>
      </c>
      <c r="CU304" s="223" t="str">
        <f t="shared" ca="1" si="548"/>
        <v>-7.78146011715182-3.22318631558554i</v>
      </c>
      <c r="CV304" s="223" t="str">
        <f t="shared" ca="1" si="549"/>
        <v>0.825558356294074-8.3820346563442i</v>
      </c>
      <c r="CW304" s="223" t="str">
        <f t="shared" ca="1" si="550"/>
        <v>8.26075399917218-1.64316613431602i</v>
      </c>
      <c r="CX304" s="223" t="str">
        <f t="shared" ca="1" si="551"/>
        <v>3.97038226076616+7.42806275439266i</v>
      </c>
      <c r="CY304" s="223" t="str">
        <f t="shared" ca="1" si="552"/>
        <v>-5.9556717328894+5.95567173288324i</v>
      </c>
      <c r="CZ304" s="223" t="str">
        <f t="shared" ca="1" si="553"/>
        <v>-7.42806275439262-3.97038226076625i</v>
      </c>
      <c r="DA304" s="223" t="str">
        <f t="shared" ca="1" si="554"/>
        <v>1.64316613431611-8.26075399917216i</v>
      </c>
      <c r="DB304" s="223" t="str">
        <f t="shared" ca="1" si="555"/>
        <v>8.38203465634416-0.825558356294456i</v>
      </c>
      <c r="DC304" s="223" t="str">
        <f t="shared" ca="1" si="556"/>
        <v>3.22318631558546+7.78146011715185i</v>
      </c>
      <c r="DD304" s="223" t="str">
        <f t="shared" ca="1" si="557"/>
        <v>-6.51075145764177+5.34323563364165i</v>
      </c>
      <c r="DE304" s="223" t="str">
        <f t="shared" ca="1" si="558"/>
        <v>-7.00312908672003-4.67934125433677i</v>
      </c>
      <c r="DF304" s="223" t="str">
        <f t="shared" ca="1" si="559"/>
        <v>2.44494932421834-8.05991776520124i</v>
      </c>
      <c r="DG304" s="223" t="str">
        <f t="shared" ca="1" si="560"/>
        <v>8.4225917376899+2.88087773222979E-12i</v>
      </c>
      <c r="DH304" s="223" t="str">
        <f t="shared" ca="1" si="561"/>
        <v>2.44494932422061+8.05991776520055i</v>
      </c>
      <c r="DI304" s="223" t="str">
        <f t="shared" ca="1" si="562"/>
        <v>-7.00312908671898+4.67934125433836i</v>
      </c>
      <c r="DJ304" s="223" t="str">
        <f t="shared" ca="1" si="563"/>
        <v>-6.51075145764327-5.34323563363981i</v>
      </c>
      <c r="DK304" s="223" t="str">
        <f t="shared" ca="1" si="564"/>
        <v>3.22318631559122-7.78146011714946i</v>
      </c>
      <c r="DL304" s="223" t="str">
        <f t="shared" ca="1" si="565"/>
        <v>8.3820346563444+0.82555835629209i</v>
      </c>
      <c r="DM304" s="223" t="str">
        <f t="shared" ca="1" si="566"/>
        <v>1.64316613431844+8.2607539991717i</v>
      </c>
      <c r="DN304" s="223" t="str">
        <f t="shared" ca="1" si="567"/>
        <v>-7.42806275439556+3.97038226076075i</v>
      </c>
      <c r="DO304" s="223" t="str">
        <f t="shared" ca="1" si="568"/>
        <v>-5.95567173288464-5.95567173288799i</v>
      </c>
      <c r="DP304" s="223" t="str">
        <f t="shared" ca="1" si="569"/>
        <v>3.97038226076407-7.42806275439379i</v>
      </c>
      <c r="DQ304" s="223" t="str">
        <f t="shared" ca="1" si="570"/>
        <v>8.26075399917264+1.64316613431368i</v>
      </c>
      <c r="DR304" s="223" t="str">
        <f t="shared" ca="1" si="571"/>
        <v>0.825558356287864+8.38203465634481i</v>
      </c>
      <c r="DS304" s="223" t="str">
        <f t="shared" ca="1" si="572"/>
        <v>-7.78146011715072+3.22318631558818i</v>
      </c>
      <c r="DT304" s="223" t="str">
        <f t="shared" ca="1" si="573"/>
        <v>-5.34323563364355-6.5107514576402i</v>
      </c>
      <c r="DU304" s="223" t="str">
        <f t="shared" ca="1" si="574"/>
        <v>4.67934125433472-7.00312908672141i</v>
      </c>
      <c r="DV304" s="223" t="str">
        <f t="shared" ca="1" si="575"/>
        <v>8.05991776519931+2.44494932422467i</v>
      </c>
      <c r="DW304" s="223" t="str">
        <f t="shared" ca="1" si="576"/>
        <v>-4.08615742360383E-13+8.4225917376899i</v>
      </c>
      <c r="DX304" s="223" t="str">
        <f t="shared" ca="1" si="577"/>
        <v>-8.05991776519983+2.44494932422298i</v>
      </c>
      <c r="DY304" s="223" t="str">
        <f t="shared" ca="1" si="578"/>
        <v>-4.67934125434041-7.0031290867176i</v>
      </c>
      <c r="DZ304" s="223" t="str">
        <f t="shared" ca="1" si="579"/>
        <v>5.34323563364493-6.51075145763907i</v>
      </c>
      <c r="EA304" s="223" t="str">
        <f t="shared" ca="1" si="580"/>
        <v>7.78146011715041+3.22318631558894i</v>
      </c>
      <c r="EB304" s="223" t="str">
        <f t="shared" ca="1" si="581"/>
        <v>-0.82555835628963+8.38203465634464i</v>
      </c>
      <c r="EC304" s="223" t="str">
        <f t="shared" ca="1" si="582"/>
        <v>-8.26075399917299+1.64316613431194i</v>
      </c>
      <c r="ED304" s="223" t="str">
        <f t="shared" ca="1" si="583"/>
        <v>-3.97038226076335-7.42806275439417i</v>
      </c>
      <c r="EE304" s="223" t="str">
        <f t="shared" ca="1" si="584"/>
        <v>5.9556717328859-5.95567173288673i</v>
      </c>
      <c r="EF304" s="223" t="str">
        <f t="shared" ca="1" si="585"/>
        <v>7.42806275439473+3.97038226076231i</v>
      </c>
      <c r="EG304" s="223" t="str">
        <f t="shared" ca="1" si="586"/>
        <v>-1.64316613432018+8.26075399917135i</v>
      </c>
      <c r="EH304" s="223" t="str">
        <f t="shared" ca="1" si="587"/>
        <v>-8.38203465634452+0.8255583562908i</v>
      </c>
      <c r="EI304" s="223" t="str">
        <f t="shared" ca="1" si="588"/>
        <v>-3.22318631559002-7.78146011714995i</v>
      </c>
      <c r="EJ304" s="223" t="str">
        <f t="shared" ca="1" si="589"/>
        <v>6.51075145763893-5.3432356336451i</v>
      </c>
      <c r="EK304" s="223" t="str">
        <f t="shared" ca="1" si="590"/>
        <v>7.00312908671773+4.67934125434023i</v>
      </c>
      <c r="EL304" s="223" t="str">
        <f t="shared" ca="1" si="591"/>
        <v>-2.44494932422185+8.05991776520017i</v>
      </c>
      <c r="EM304" s="223" t="str">
        <f t="shared" ca="1" si="592"/>
        <v>-8.4225917376899+1.58487733746994E-12i</v>
      </c>
      <c r="EN304" s="223"/>
      <c r="EO304" s="223"/>
      <c r="EP304" s="223"/>
    </row>
    <row r="305" spans="1:146">
      <c r="A305" s="249">
        <f t="shared" si="461"/>
        <v>4.0039062500000005E-3</v>
      </c>
      <c r="B305" s="248">
        <v>205</v>
      </c>
      <c r="C305" s="247">
        <f t="shared" si="462"/>
        <v>41000</v>
      </c>
      <c r="N305" s="246">
        <f t="shared" ca="1" si="463"/>
        <v>7.5720402171086985</v>
      </c>
      <c r="O305" s="223">
        <f t="shared" ca="1" si="464"/>
        <v>-8.4279597828913015</v>
      </c>
      <c r="P305" s="223" t="str">
        <f t="shared" ca="1" si="465"/>
        <v>-2.64369709270919-8.00258531876007i</v>
      </c>
      <c r="Q305" s="223" t="str">
        <f t="shared" ca="1" si="466"/>
        <v>6.7694007726343-5.0205297809585i</v>
      </c>
      <c r="R305" s="223" t="str">
        <f t="shared" ca="1" si="467"/>
        <v>6.8905719243442+4.85288827992905i</v>
      </c>
      <c r="S305" s="223" t="str">
        <f t="shared" ca="1" si="468"/>
        <v>-2.44650758549029+8.06505466417752i</v>
      </c>
      <c r="T305" s="223" t="str">
        <f t="shared" ca="1" si="469"/>
        <v>-8.42542143897556+0.206832487013713i</v>
      </c>
      <c r="U305" s="223" t="str">
        <f t="shared" ca="1" si="470"/>
        <v>-2.83929413565362-7.93529551518255i</v>
      </c>
      <c r="V305" s="223" t="str">
        <f t="shared" ca="1" si="471"/>
        <v>6.64415198702317-5.18514710257764i</v>
      </c>
      <c r="W305" s="223" t="str">
        <f t="shared" ca="1" si="472"/>
        <v>7.00759245318196+4.68232358046092i</v>
      </c>
      <c r="X305" s="223" t="str">
        <f t="shared" ca="1" si="473"/>
        <v>-2.24784439358272+8.1226659222371i</v>
      </c>
      <c r="Y305" s="223" t="str">
        <f t="shared" ca="1" si="474"/>
        <v>-8.41780793623178+0.413540385871215i</v>
      </c>
      <c r="Z305" s="223" t="str">
        <f t="shared" ca="1" si="475"/>
        <v>-3.03318089397879-7.86322578630648i</v>
      </c>
      <c r="AA305" s="223" t="str">
        <f t="shared" ca="1" si="476"/>
        <v>6.51490101269593-5.34664108546727i</v>
      </c>
      <c r="AB305" s="223" t="str">
        <f t="shared" ca="1" si="477"/>
        <v>7.12039187035666+4.50893842435134i</v>
      </c>
      <c r="AC305" s="223" t="str">
        <f t="shared" ca="1" si="478"/>
        <v>-2.04782718426474+8.17538439007118i</v>
      </c>
      <c r="AD305" s="223" t="str">
        <f t="shared" ca="1" si="479"/>
        <v>-8.40512386074933+0.619999183463509i</v>
      </c>
      <c r="AE305" s="223" t="str">
        <f t="shared" ca="1" si="480"/>
        <v>-3.2252405775514-7.7864195442417i</v>
      </c>
      <c r="AF305" s="223" t="str">
        <f t="shared" ca="1" si="481"/>
        <v>6.38172570560595-5.50491445169146i</v>
      </c>
      <c r="AG305" s="223" t="str">
        <f t="shared" ca="1" si="482"/>
        <v>7.22890222971774+4.33283725233422i</v>
      </c>
      <c r="AH305" s="223" t="str">
        <f t="shared" ca="1" si="483"/>
        <v>-1.84657644042345+8.22317831204615i</v>
      </c>
      <c r="AI305" s="223" t="str">
        <f t="shared" ca="1" si="484"/>
        <v>-8.387376852941+0.826084516731008i</v>
      </c>
      <c r="AJ305" s="223" t="str">
        <f t="shared" ca="1" si="485"/>
        <v>-3.41535749680038-7.70492305419611i</v>
      </c>
      <c r="AK305" s="223" t="str">
        <f t="shared" ca="1" si="486"/>
        <v>6.24470628557893-5.65987186329198i</v>
      </c>
      <c r="AL305" s="223" t="str">
        <f t="shared" ca="1" si="487"/>
        <v>7.33305816868207+4.15412614117077i</v>
      </c>
      <c r="AM305" s="223" t="str">
        <f t="shared" ca="1" si="488"/>
        <v>-1.64421338798062+8.26601889889071i</v>
      </c>
      <c r="AN305" s="223" t="str">
        <f t="shared" ca="1" si="489"/>
        <v>-8.36457760294017+1.03167224757908i</v>
      </c>
      <c r="AO305" s="223" t="str">
        <f t="shared" ca="1" si="490"/>
        <v>-3.60341713239705-7.61878540661047i</v>
      </c>
      <c r="AP305" s="223" t="str">
        <f t="shared" ca="1" si="491"/>
        <v>6.10392528799361-5.81141997971453i</v>
      </c>
      <c r="AQ305" s="223" t="str">
        <f t="shared" ca="1" si="492"/>
        <v>7.43279694760347+3.97291273975779i</v>
      </c>
      <c r="AR305" s="223" t="str">
        <f t="shared" ca="1" si="493"/>
        <v>7.43279694760347+3.97291273975779i</v>
      </c>
      <c r="AS305" s="223" t="str">
        <f t="shared" ca="1" si="494"/>
        <v>-8.33673984416408+1.23663853763348i</v>
      </c>
      <c r="AT305" s="223" t="str">
        <f t="shared" ca="1" si="495"/>
        <v>-3.7893062042614-7.52805848757694i</v>
      </c>
      <c r="AU305" s="223" t="str">
        <f t="shared" ca="1" si="496"/>
        <v>5.95946751404934-5.95946751405054i</v>
      </c>
      <c r="AV305" s="223" t="str">
        <f t="shared" ca="1" si="497"/>
        <v>7.52805848757771+3.78930620425988i</v>
      </c>
      <c r="AW305" s="223" t="str">
        <f t="shared" ca="1" si="498"/>
        <v>-1.23663853763203+8.3367398441643i</v>
      </c>
      <c r="AX305" s="223" t="str">
        <f t="shared" ca="1" si="499"/>
        <v>-8.30388034503539+1.44085992288223i</v>
      </c>
      <c r="AY305" s="223" t="str">
        <f t="shared" ca="1" si="500"/>
        <v>-3.9729127397593-7.43279694760266i</v>
      </c>
      <c r="AZ305" s="223" t="str">
        <f t="shared" ca="1" si="501"/>
        <v>5.81141997971954-6.10392528798884i</v>
      </c>
      <c r="BA305" s="223" t="str">
        <f t="shared" ca="1" si="502"/>
        <v>7.61878540660751+3.6034171324033i</v>
      </c>
      <c r="BB305" s="223" t="str">
        <f t="shared" ca="1" si="503"/>
        <v>-1.03167224757738+8.36457760294038i</v>
      </c>
      <c r="BC305" s="223" t="str">
        <f t="shared" ca="1" si="504"/>
        <v>-8.26601889889041+1.64421338798217i</v>
      </c>
      <c r="BD305" s="223" t="str">
        <f t="shared" ca="1" si="505"/>
        <v>-4.15412614117214-7.3330581686813i</v>
      </c>
      <c r="BE305" s="223" t="str">
        <f t="shared" ca="1" si="506"/>
        <v>5.65987186329071-6.24470628558008i</v>
      </c>
      <c r="BF305" s="223" t="str">
        <f t="shared" ca="1" si="507"/>
        <v>7.7049230541968+3.41535749679882i</v>
      </c>
      <c r="BG305" s="223" t="str">
        <f t="shared" ca="1" si="508"/>
        <v>-0.826084516729429+8.38737685294116i</v>
      </c>
      <c r="BH305" s="223" t="str">
        <f t="shared" ca="1" si="509"/>
        <v>-8.22317831204547+1.84657644042652i</v>
      </c>
      <c r="BI305" s="223" t="str">
        <f t="shared" ca="1" si="510"/>
        <v>-4.33283725233784-7.22890222971557i</v>
      </c>
      <c r="BJ305" s="223" t="str">
        <f t="shared" ca="1" si="511"/>
        <v>5.50491445169407-6.3817257056037i</v>
      </c>
      <c r="BK305" s="223" t="str">
        <f t="shared" ca="1" si="512"/>
        <v>7.78641954424038+3.22524057755458i</v>
      </c>
      <c r="BL305" s="223" t="str">
        <f t="shared" ca="1" si="513"/>
        <v>-0.619999183466228+8.40512386074913i</v>
      </c>
      <c r="BM305" s="223" t="str">
        <f t="shared" ca="1" si="514"/>
        <v>-8.17538439007158+2.04782718426314i</v>
      </c>
      <c r="BN305" s="223" t="str">
        <f t="shared" ca="1" si="515"/>
        <v>-4.50893842435075-7.12039187035703i</v>
      </c>
      <c r="BO305" s="223" t="str">
        <f t="shared" ca="1" si="516"/>
        <v>5.3466410854672-6.51490101269599i</v>
      </c>
      <c r="BP305" s="223" t="str">
        <f t="shared" ca="1" si="517"/>
        <v>7.8632257863068+3.03318089397798i</v>
      </c>
      <c r="BQ305" s="223" t="str">
        <f t="shared" ca="1" si="518"/>
        <v>-0.413540385869571+8.41780793623186i</v>
      </c>
      <c r="BR305" s="223" t="str">
        <f t="shared" ca="1" si="519"/>
        <v>-8.12266592223646+2.24784439358505i</v>
      </c>
      <c r="BS305" s="223" t="str">
        <f t="shared" ca="1" si="520"/>
        <v>-4.68232358046359-7.00759245318018i</v>
      </c>
      <c r="BT305" s="223" t="str">
        <f t="shared" ca="1" si="521"/>
        <v>5.18514710258091-6.64415198702061i</v>
      </c>
      <c r="BU305" s="223" t="str">
        <f t="shared" ca="1" si="522"/>
        <v>7.93529551518139+2.83929413565684i</v>
      </c>
      <c r="BV305" s="223" t="str">
        <f t="shared" ca="1" si="523"/>
        <v>-0.206832487016349+8.42542143897549i</v>
      </c>
      <c r="BW305" s="223" t="str">
        <f t="shared" ca="1" si="524"/>
        <v>-8.06505466417806+2.44650758548851i</v>
      </c>
      <c r="BX305" s="223" t="str">
        <f t="shared" ca="1" si="525"/>
        <v>-4.85288827992815-6.89057192434483i</v>
      </c>
      <c r="BY305" s="223" t="str">
        <f t="shared" ca="1" si="526"/>
        <v>5.02052978095838-6.7694007726344i</v>
      </c>
      <c r="BZ305" s="223" t="str">
        <f t="shared" ca="1" si="527"/>
        <v>8.00258531876036+2.64369709270829i</v>
      </c>
      <c r="CA305" s="223" t="str">
        <f t="shared" ca="1" si="528"/>
        <v>1.70566234976911E-12+8.4279597828913i</v>
      </c>
      <c r="CB305" s="223" t="str">
        <f t="shared" ca="1" si="529"/>
        <v>-8.00258531875929+2.64369709271154i</v>
      </c>
      <c r="CC305" s="223" t="str">
        <f t="shared" ca="1" si="530"/>
        <v>-5.02052978096112-6.76940077263237i</v>
      </c>
      <c r="CD305" s="223" t="str">
        <f t="shared" ca="1" si="531"/>
        <v>4.85288827993241-6.89057192434183i</v>
      </c>
      <c r="CE305" s="223" t="str">
        <f t="shared" ca="1" si="532"/>
        <v>8.06505466417656+2.4465075854935i</v>
      </c>
      <c r="CF305" s="223" t="str">
        <f t="shared" ca="1" si="533"/>
        <v>0.206832487011138+8.42542143897562i</v>
      </c>
      <c r="CG305" s="223" t="str">
        <f t="shared" ca="1" si="534"/>
        <v>-7.93529551518314+2.83929413565192i</v>
      </c>
      <c r="CH305" s="223" t="str">
        <f t="shared" ca="1" si="535"/>
        <v>-5.18514710257681-6.64415198702381i</v>
      </c>
      <c r="CI305" s="223" t="str">
        <f t="shared" ca="1" si="536"/>
        <v>4.68232358046115-7.00759245318181i</v>
      </c>
      <c r="CJ305" s="223" t="str">
        <f t="shared" ca="1" si="537"/>
        <v>8.12266592223736+2.24784439358177i</v>
      </c>
      <c r="CK305" s="223" t="str">
        <f t="shared" ca="1" si="538"/>
        <v>0.413540385872979+8.41780793623169i</v>
      </c>
      <c r="CL305" s="223" t="str">
        <f t="shared" ca="1" si="539"/>
        <v>-7.86322578630557+3.03318089398116i</v>
      </c>
      <c r="CM305" s="223" t="str">
        <f t="shared" ca="1" si="540"/>
        <v>-5.34664108546984-6.51490101269382i</v>
      </c>
      <c r="CN305" s="223" t="str">
        <f t="shared" ca="1" si="541"/>
        <v>4.50893842434787-7.12039187035886i</v>
      </c>
      <c r="CO305" s="223" t="str">
        <f t="shared" ca="1" si="542"/>
        <v>8.17538439007037+2.04782718426796i</v>
      </c>
      <c r="CP305" s="223" t="str">
        <f t="shared" ca="1" si="543"/>
        <v>0.619999183461029+8.40512386074952i</v>
      </c>
      <c r="CQ305" s="223" t="str">
        <f t="shared" ca="1" si="544"/>
        <v>-7.78641954424238+3.22524057754977i</v>
      </c>
      <c r="CR305" s="223" t="str">
        <f t="shared" ca="1" si="545"/>
        <v>-5.50491445169012-6.3817257056071i</v>
      </c>
      <c r="CS305" s="223" t="str">
        <f t="shared" ca="1" si="546"/>
        <v>4.33283725233512-7.2289022297172i</v>
      </c>
      <c r="CT305" s="223" t="str">
        <f t="shared" ca="1" si="547"/>
        <v>8.22317831204611+1.84657644042365i</v>
      </c>
      <c r="CU305" s="223" t="str">
        <f t="shared" ca="1" si="548"/>
        <v>0.826084516732824+8.38737685294082i</v>
      </c>
      <c r="CV305" s="223" t="str">
        <f t="shared" ca="1" si="549"/>
        <v>-7.70492305419542+3.41535749680194i</v>
      </c>
      <c r="CW305" s="223" t="str">
        <f t="shared" ca="1" si="550"/>
        <v>-5.65987186329324-6.24470628557778i</v>
      </c>
      <c r="CX305" s="223" t="str">
        <f t="shared" ca="1" si="551"/>
        <v>4.15412614116939-7.33305816868285i</v>
      </c>
      <c r="CY305" s="223" t="str">
        <f t="shared" ca="1" si="552"/>
        <v>8.26601889888944+1.64421338798705i</v>
      </c>
      <c r="CZ305" s="223" t="str">
        <f t="shared" ca="1" si="553"/>
        <v>1.03167224757245+8.36457760294099i</v>
      </c>
      <c r="DA305" s="223" t="str">
        <f t="shared" ca="1" si="554"/>
        <v>-7.61878540660974+3.60341713239859i</v>
      </c>
      <c r="DB305" s="223" t="str">
        <f t="shared" ca="1" si="555"/>
        <v>-5.81141997971576-6.10392528799244i</v>
      </c>
      <c r="DC305" s="223" t="str">
        <f t="shared" ca="1" si="556"/>
        <v>3.9729127397565-7.43279694760416i</v>
      </c>
      <c r="DD305" s="223" t="str">
        <f t="shared" ca="1" si="557"/>
        <v>8.30388034503593+1.44085992287911i</v>
      </c>
      <c r="DE305" s="223" t="str">
        <f t="shared" ca="1" si="558"/>
        <v>1.23663853763493+8.33673984416387i</v>
      </c>
      <c r="DF305" s="223" t="str">
        <f t="shared" ca="1" si="559"/>
        <v>-7.52805848757618+3.78930620426293i</v>
      </c>
      <c r="DG305" s="223" t="str">
        <f t="shared" ca="1" si="560"/>
        <v>-5.95946751405175-5.95946751404813i</v>
      </c>
      <c r="DH305" s="223" t="str">
        <f t="shared" ca="1" si="561"/>
        <v>3.78930620425835-7.52805848757848i</v>
      </c>
      <c r="DI305" s="223" t="str">
        <f t="shared" ca="1" si="562"/>
        <v>8.33673984416328+1.23663853763888i</v>
      </c>
      <c r="DJ305" s="223" t="str">
        <f t="shared" ca="1" si="563"/>
        <v>1.44085992287566+8.30388034503653i</v>
      </c>
      <c r="DK305" s="223" t="str">
        <f t="shared" ca="1" si="564"/>
        <v>-7.43279694760581+3.97291273975341i</v>
      </c>
      <c r="DL305" s="223" t="str">
        <f t="shared" ca="1" si="565"/>
        <v>-6.10392528799002-5.81141997971831i</v>
      </c>
      <c r="DM305" s="223" t="str">
        <f t="shared" ca="1" si="566"/>
        <v>3.60341713240132-7.61878540660844i</v>
      </c>
      <c r="DN305" s="223" t="str">
        <f t="shared" ca="1" si="567"/>
        <v>8.36457760294062+1.03167224757545i</v>
      </c>
      <c r="DO305" s="223" t="str">
        <f t="shared" ca="1" si="568"/>
        <v>1.64421338798408+8.26601889889003i</v>
      </c>
      <c r="DP305" s="223" t="str">
        <f t="shared" ca="1" si="569"/>
        <v>-7.33305816868033+4.15412614117384i</v>
      </c>
      <c r="DQ305" s="223" t="str">
        <f t="shared" ca="1" si="570"/>
        <v>-6.24470628558122-5.65987186328945i</v>
      </c>
      <c r="DR305" s="223" t="str">
        <f t="shared" ca="1" si="571"/>
        <v>3.41535749679726-7.70492305419749i</v>
      </c>
      <c r="DS305" s="223" t="str">
        <f t="shared" ca="1" si="572"/>
        <v>8.38737685294133+0.826084516727732i</v>
      </c>
      <c r="DT305" s="223" t="str">
        <f t="shared" ca="1" si="573"/>
        <v>1.84657644041976+8.22317831204699i</v>
      </c>
      <c r="DU305" s="223" t="str">
        <f t="shared" ca="1" si="574"/>
        <v>-7.22890222971924+4.3328372523317i</v>
      </c>
      <c r="DV305" s="223" t="str">
        <f t="shared" ca="1" si="575"/>
        <v>-6.3817257056045-5.50491445169314i</v>
      </c>
      <c r="DW305" s="223" t="str">
        <f t="shared" ca="1" si="576"/>
        <v>3.22524057755345-7.78641954424085i</v>
      </c>
      <c r="DX305" s="223" t="str">
        <f t="shared" ca="1" si="577"/>
        <v>8.40512386074929+0.619999183464048i</v>
      </c>
      <c r="DY305" s="223" t="str">
        <f t="shared" ca="1" si="578"/>
        <v>2.04782718426503+8.17538439007111i</v>
      </c>
      <c r="DZ305" s="223" t="str">
        <f t="shared" ca="1" si="579"/>
        <v>-7.12039187035612+4.50893842435219i</v>
      </c>
      <c r="EA305" s="223" t="str">
        <f t="shared" ca="1" si="580"/>
        <v>-6.51490101269708-5.34664108546589i</v>
      </c>
      <c r="EB305" s="223" t="str">
        <f t="shared" ca="1" si="581"/>
        <v>3.03318089397639-7.86322578630741i</v>
      </c>
      <c r="EC305" s="223" t="str">
        <f t="shared" ca="1" si="582"/>
        <v>8.41780793623194+0.413540385867867i</v>
      </c>
      <c r="ED305" s="223" t="str">
        <f t="shared" ca="1" si="583"/>
        <v>2.24784439357839+8.12266592223831i</v>
      </c>
      <c r="EE305" s="223" t="str">
        <f t="shared" ca="1" si="584"/>
        <v>-7.00759245318402+4.68232358045784i</v>
      </c>
      <c r="EF305" s="223" t="str">
        <f t="shared" ca="1" si="585"/>
        <v>-6.64415198702137-5.18514710257995i</v>
      </c>
      <c r="EG305" s="223" t="str">
        <f t="shared" ca="1" si="586"/>
        <v>2.83929413565568-7.9352955151818i</v>
      </c>
      <c r="EH305" s="223" t="str">
        <f t="shared" ca="1" si="587"/>
        <v>8.42542143897552+0.206832487015122i</v>
      </c>
      <c r="EI305" s="223" t="str">
        <f t="shared" ca="1" si="588"/>
        <v>2.4465075854906+8.06505466417743i</v>
      </c>
      <c r="EJ305" s="223" t="str">
        <f t="shared" ca="1" si="589"/>
        <v>-6.89057192434357+4.85288827992994i</v>
      </c>
      <c r="EK305" s="223" t="str">
        <f t="shared" ca="1" si="590"/>
        <v>-6.76940077263542-5.020529780957i</v>
      </c>
      <c r="EL305" s="223" t="str">
        <f t="shared" ca="1" si="591"/>
        <v>2.64369709270667-8.0025853187609i</v>
      </c>
      <c r="EM305" s="223" t="str">
        <f t="shared" ca="1" si="592"/>
        <v>8.4279597828913-3.41132469953822E-12i</v>
      </c>
      <c r="EN305" s="223"/>
      <c r="EO305" s="223"/>
      <c r="EP305" s="223"/>
    </row>
    <row r="306" spans="1:146">
      <c r="A306" s="249">
        <f t="shared" si="461"/>
        <v>4.0234375000000001E-3</v>
      </c>
      <c r="B306" s="248">
        <v>206</v>
      </c>
      <c r="C306" s="247">
        <f t="shared" si="462"/>
        <v>41200</v>
      </c>
      <c r="N306" s="246">
        <f t="shared" ca="1" si="463"/>
        <v>7.5674500246870267</v>
      </c>
      <c r="O306" s="223">
        <f t="shared" ca="1" si="464"/>
        <v>-8.4325499753129733</v>
      </c>
      <c r="P306" s="223" t="str">
        <f t="shared" ca="1" si="465"/>
        <v>-2.84084052490573-7.93961738361517i</v>
      </c>
      <c r="Q306" s="223" t="str">
        <f t="shared" ca="1" si="466"/>
        <v>6.51844927942087-5.34955307271256i</v>
      </c>
      <c r="R306" s="223" t="str">
        <f t="shared" ca="1" si="467"/>
        <v>7.23283936908294+4.33519708285503i</v>
      </c>
      <c r="S306" s="223" t="str">
        <f t="shared" ca="1" si="468"/>
        <v>-1.64510889010086+8.27052089205159i</v>
      </c>
      <c r="T306" s="223" t="str">
        <f t="shared" ca="1" si="469"/>
        <v>-8.34128035468365+1.23731205874649i</v>
      </c>
      <c r="U306" s="223" t="str">
        <f t="shared" ca="1" si="470"/>
        <v>-3.97507654148438-7.43684513590887i</v>
      </c>
      <c r="V306" s="223" t="str">
        <f t="shared" ca="1" si="471"/>
        <v>5.66295444811654-6.24810739381999i</v>
      </c>
      <c r="W306" s="223" t="str">
        <f t="shared" ca="1" si="472"/>
        <v>7.79066032907025+3.22699716814284i</v>
      </c>
      <c r="X306" s="223" t="str">
        <f t="shared" ca="1" si="473"/>
        <v>-0.413765615938018+8.42239259956565i</v>
      </c>
      <c r="Y306" s="223" t="str">
        <f t="shared" ca="1" si="474"/>
        <v>-8.06944720445471+2.44784004801557i</v>
      </c>
      <c r="Z306" s="223" t="str">
        <f t="shared" ca="1" si="475"/>
        <v>-5.02326415539157-6.77308764975835i</v>
      </c>
      <c r="AA306" s="223" t="str">
        <f t="shared" ca="1" si="476"/>
        <v>4.68487375473393-7.01140905869541i</v>
      </c>
      <c r="AB306" s="223" t="str">
        <f t="shared" ca="1" si="477"/>
        <v>8.17983702017856+2.04894251004443i</v>
      </c>
      <c r="AC306" s="223" t="str">
        <f t="shared" ca="1" si="478"/>
        <v>0.826534434266005+8.39194494233151i</v>
      </c>
      <c r="AD306" s="223" t="str">
        <f t="shared" ca="1" si="479"/>
        <v>-7.62293489141128+3.60537969255047i</v>
      </c>
      <c r="AE306" s="223" t="str">
        <f t="shared" ca="1" si="480"/>
        <v>-5.96271327023838-5.96271327023813i</v>
      </c>
      <c r="AF306" s="223" t="str">
        <f t="shared" ca="1" si="481"/>
        <v>3.6053796925508-7.62293489141112i</v>
      </c>
      <c r="AG306" s="223" t="str">
        <f t="shared" ca="1" si="482"/>
        <v>8.39194494233146+0.82653443426649i</v>
      </c>
      <c r="AH306" s="223" t="str">
        <f t="shared" ca="1" si="483"/>
        <v>2.04894251004489+8.17983702017845i</v>
      </c>
      <c r="AI306" s="223" t="str">
        <f t="shared" ca="1" si="484"/>
        <v>-7.01140905869751+4.68487375473079i</v>
      </c>
      <c r="AJ306" s="223" t="str">
        <f t="shared" ca="1" si="485"/>
        <v>-6.77308764976063-5.0232641553885i</v>
      </c>
      <c r="AK306" s="223" t="str">
        <f t="shared" ca="1" si="486"/>
        <v>2.44784004801277-8.06944720445556i</v>
      </c>
      <c r="AL306" s="223" t="str">
        <f t="shared" ca="1" si="487"/>
        <v>8.42239259956551-0.413765615940883i</v>
      </c>
      <c r="AM306" s="223" t="str">
        <f t="shared" ca="1" si="488"/>
        <v>3.22699716814477+7.79066032906945i</v>
      </c>
      <c r="AN306" s="223" t="str">
        <f t="shared" ca="1" si="489"/>
        <v>-6.24810739381919+5.66295444811741i</v>
      </c>
      <c r="AO306" s="223" t="str">
        <f t="shared" ca="1" si="490"/>
        <v>-7.43684513590908-3.97507654148399i</v>
      </c>
      <c r="AP306" s="223" t="str">
        <f t="shared" ca="1" si="491"/>
        <v>1.237312058746-8.34128035468372i</v>
      </c>
      <c r="AQ306" s="223" t="str">
        <f t="shared" ca="1" si="492"/>
        <v>8.27052089205169-1.64510889010035i</v>
      </c>
      <c r="AR306" s="223" t="str">
        <f t="shared" ca="1" si="493"/>
        <v>8.27052089205169-1.64510889010035i</v>
      </c>
      <c r="AS306" s="223" t="str">
        <f t="shared" ca="1" si="494"/>
        <v>-5.34955307271415+6.51844927941956i</v>
      </c>
      <c r="AT306" s="223" t="str">
        <f t="shared" ca="1" si="495"/>
        <v>-7.93961738361433-2.84084052490807i</v>
      </c>
      <c r="AU306" s="223" t="str">
        <f t="shared" ca="1" si="496"/>
        <v>3.00411120768158E-12-8.43254997531297i</v>
      </c>
      <c r="AV306" s="223" t="str">
        <f t="shared" ca="1" si="497"/>
        <v>7.93961738361636-2.84084052490241i</v>
      </c>
      <c r="AW306" s="223" t="str">
        <f t="shared" ca="1" si="498"/>
        <v>5.34955307270969+6.51844927942322i</v>
      </c>
      <c r="AX306" s="223" t="str">
        <f t="shared" ca="1" si="499"/>
        <v>-4.33519708285189+7.23283936908482i</v>
      </c>
      <c r="AY306" s="223" t="str">
        <f t="shared" ca="1" si="500"/>
        <v>-8.27052089205216-1.64510889009802i</v>
      </c>
      <c r="AZ306" s="223" t="str">
        <f t="shared" ca="1" si="501"/>
        <v>-1.23731205874858-8.34128035468333i</v>
      </c>
      <c r="BA306" s="223" t="str">
        <f t="shared" ca="1" si="502"/>
        <v>7.43684513590784-3.9750765414863i</v>
      </c>
      <c r="BB306" s="223" t="str">
        <f t="shared" ca="1" si="503"/>
        <v>6.24810739382079+5.66295444811565i</v>
      </c>
      <c r="BC306" s="223" t="str">
        <f t="shared" ca="1" si="504"/>
        <v>-3.22699716814246+7.7906603290704i</v>
      </c>
      <c r="BD306" s="223" t="str">
        <f t="shared" ca="1" si="505"/>
        <v>-8.42239259956563-0.413765615938385i</v>
      </c>
      <c r="BE306" s="223" t="str">
        <f t="shared" ca="1" si="506"/>
        <v>-2.44784004801505-8.06944720445487i</v>
      </c>
      <c r="BF306" s="223" t="str">
        <f t="shared" ca="1" si="507"/>
        <v>6.77308764975913-5.02326415539051i</v>
      </c>
      <c r="BG306" s="223" t="str">
        <f t="shared" ca="1" si="508"/>
        <v>7.01140905869423+4.68487375473569i</v>
      </c>
      <c r="BH306" s="223" t="str">
        <f t="shared" ca="1" si="509"/>
        <v>-2.04894251004723+8.17983702017786i</v>
      </c>
      <c r="BI306" s="223" t="str">
        <f t="shared" ca="1" si="510"/>
        <v>-8.3919449423318+0.826534434263015i</v>
      </c>
      <c r="BJ306" s="223" t="str">
        <f t="shared" ca="1" si="511"/>
        <v>-3.60537969254699-7.62293489141293i</v>
      </c>
      <c r="BK306" s="223" t="str">
        <f t="shared" ca="1" si="512"/>
        <v>5.96271327023543-5.96271327024109i</v>
      </c>
      <c r="BL306" s="223" t="str">
        <f t="shared" ca="1" si="513"/>
        <v>7.62293489141276+3.60537969254734i</v>
      </c>
      <c r="BM306" s="223" t="str">
        <f t="shared" ca="1" si="514"/>
        <v>-0.826534434263637+8.39194494233174i</v>
      </c>
      <c r="BN306" s="223" t="str">
        <f t="shared" ca="1" si="515"/>
        <v>-8.17983702017795+2.04894251004686i</v>
      </c>
      <c r="BO306" s="223" t="str">
        <f t="shared" ca="1" si="516"/>
        <v>-4.68487375473537-7.01140905869445i</v>
      </c>
      <c r="BP306" s="223" t="str">
        <f t="shared" ca="1" si="517"/>
        <v>5.02326415539081-6.77308764975891i</v>
      </c>
      <c r="BQ306" s="223" t="str">
        <f t="shared" ca="1" si="518"/>
        <v>8.06944720445476+2.44784004801541i</v>
      </c>
      <c r="BR306" s="223" t="str">
        <f t="shared" ca="1" si="519"/>
        <v>0.413765615937762+8.42239259956567i</v>
      </c>
      <c r="BS306" s="223" t="str">
        <f t="shared" ca="1" si="520"/>
        <v>-7.79066032907064+3.22699716814189i</v>
      </c>
      <c r="BT306" s="223" t="str">
        <f t="shared" ca="1" si="521"/>
        <v>-5.66295444811519-6.2481073938212i</v>
      </c>
      <c r="BU306" s="223" t="str">
        <f t="shared" ca="1" si="522"/>
        <v>3.97507654148664-7.43684513590766i</v>
      </c>
      <c r="BV306" s="223" t="str">
        <f t="shared" ca="1" si="523"/>
        <v>8.34128035468328+1.23731205874896i</v>
      </c>
      <c r="BW306" s="223" t="str">
        <f t="shared" ca="1" si="524"/>
        <v>1.64510889009764+8.27052089205223i</v>
      </c>
      <c r="BX306" s="223" t="str">
        <f t="shared" ca="1" si="525"/>
        <v>-7.23283936908502+4.33519708285155i</v>
      </c>
      <c r="BY306" s="223" t="str">
        <f t="shared" ca="1" si="526"/>
        <v>-6.51844927942298-5.34955307270998i</v>
      </c>
      <c r="BZ306" s="223" t="str">
        <f t="shared" ca="1" si="527"/>
        <v>2.84084052490277-7.93961738361622i</v>
      </c>
      <c r="CA306" s="223" t="str">
        <f t="shared" ca="1" si="528"/>
        <v>8.43254997531297-2.61980705024225E-12i</v>
      </c>
      <c r="CB306" s="223" t="str">
        <f t="shared" ca="1" si="529"/>
        <v>2.8408405249077+7.93961738361446i</v>
      </c>
      <c r="CC306" s="223" t="str">
        <f t="shared" ca="1" si="530"/>
        <v>-6.51844927941996+5.34955307271367i</v>
      </c>
      <c r="CD306" s="223" t="str">
        <f t="shared" ca="1" si="531"/>
        <v>-7.23283936908328-4.33519708285446i</v>
      </c>
      <c r="CE306" s="223" t="str">
        <f t="shared" ca="1" si="532"/>
        <v>1.64510889010097-8.27052089205158i</v>
      </c>
      <c r="CF306" s="223" t="str">
        <f t="shared" ca="1" si="533"/>
        <v>8.34128035468378-1.23731205874562i</v>
      </c>
      <c r="CG306" s="223" t="str">
        <f t="shared" ca="1" si="534"/>
        <v>3.97507654148366+7.43684513590926i</v>
      </c>
      <c r="CH306" s="223" t="str">
        <f t="shared" ca="1" si="535"/>
        <v>-5.6629544481177+6.24810739381893i</v>
      </c>
      <c r="CI306" s="223" t="str">
        <f t="shared" ca="1" si="536"/>
        <v>-7.79066032906935-3.22699716814502i</v>
      </c>
      <c r="CJ306" s="223" t="str">
        <f t="shared" ca="1" si="537"/>
        <v>0.413765615941626-8.42239259956547i</v>
      </c>
      <c r="CK306" s="223" t="str">
        <f t="shared" ca="1" si="538"/>
        <v>8.06944720445574-2.44784004801217i</v>
      </c>
      <c r="CL306" s="223" t="str">
        <f t="shared" ca="1" si="539"/>
        <v>5.02326415539502+6.77308764975579i</v>
      </c>
      <c r="CM306" s="223" t="str">
        <f t="shared" ca="1" si="540"/>
        <v>-4.68487375473101+7.01140905869736i</v>
      </c>
      <c r="CN306" s="223" t="str">
        <f t="shared" ca="1" si="541"/>
        <v>-8.17983702017911-2.04894251004224i</v>
      </c>
      <c r="CO306" s="223" t="str">
        <f t="shared" ca="1" si="542"/>
        <v>-0.826534434268374-8.39194494233128i</v>
      </c>
      <c r="CP306" s="223" t="str">
        <f t="shared" ca="1" si="543"/>
        <v>7.62293489141062-3.60537969255186i</v>
      </c>
      <c r="CQ306" s="223" t="str">
        <f t="shared" ca="1" si="544"/>
        <v>5.96271327023896+5.96271327023755i</v>
      </c>
      <c r="CR306" s="223" t="str">
        <f t="shared" ca="1" si="545"/>
        <v>-3.60537969255006+7.62293489141148i</v>
      </c>
      <c r="CS306" s="223" t="str">
        <f t="shared" ca="1" si="546"/>
        <v>-8.39194494233148-0.826534434266387i</v>
      </c>
      <c r="CT306" s="223" t="str">
        <f t="shared" ca="1" si="547"/>
        <v>-2.04894251004418-8.17983702017862i</v>
      </c>
      <c r="CU306" s="223" t="str">
        <f t="shared" ca="1" si="548"/>
        <v>7.01140905869625-4.68487375473267i</v>
      </c>
      <c r="CV306" s="223" t="str">
        <f t="shared" ca="1" si="549"/>
        <v>6.77308764975697+5.02326415539342i</v>
      </c>
      <c r="CW306" s="223" t="str">
        <f t="shared" ca="1" si="550"/>
        <v>-2.44784004801852+8.06944720445382i</v>
      </c>
      <c r="CX306" s="223" t="str">
        <f t="shared" ca="1" si="551"/>
        <v>-8.4223925995658+0.413765615935001i</v>
      </c>
      <c r="CY306" s="223" t="str">
        <f t="shared" ca="1" si="552"/>
        <v>-3.22699716813933-7.7906603290717i</v>
      </c>
      <c r="CZ306" s="223" t="str">
        <f t="shared" ca="1" si="553"/>
        <v>6.24810739381759-5.66295444811918i</v>
      </c>
      <c r="DA306" s="223" t="str">
        <f t="shared" ca="1" si="554"/>
        <v>7.4368451359102+3.97507654148189i</v>
      </c>
      <c r="DB306" s="223" t="str">
        <f t="shared" ca="1" si="555"/>
        <v>-1.23731205874364+8.34128035468407i</v>
      </c>
      <c r="DC306" s="223" t="str">
        <f t="shared" ca="1" si="556"/>
        <v>-8.27052089205119+1.64510889010292i</v>
      </c>
      <c r="DD306" s="223" t="str">
        <f t="shared" ca="1" si="557"/>
        <v>-4.33519708285618-7.23283936908225i</v>
      </c>
      <c r="DE306" s="223" t="str">
        <f t="shared" ca="1" si="558"/>
        <v>5.34955307271213-6.51844927942123i</v>
      </c>
      <c r="DF306" s="223" t="str">
        <f t="shared" ca="1" si="559"/>
        <v>7.93961738361514+2.84084052490582i</v>
      </c>
      <c r="DG306" s="223" t="str">
        <f t="shared" ca="1" si="560"/>
        <v>-6.23971642595033E-13+8.43254997531297i</v>
      </c>
      <c r="DH306" s="223" t="str">
        <f t="shared" ca="1" si="561"/>
        <v>-7.93961738361556+2.84084052490465i</v>
      </c>
      <c r="DI306" s="223" t="str">
        <f t="shared" ca="1" si="562"/>
        <v>-5.34955307271153-6.51844927942171i</v>
      </c>
      <c r="DJ306" s="223" t="str">
        <f t="shared" ca="1" si="563"/>
        <v>4.33519708285683-7.23283936908185i</v>
      </c>
      <c r="DK306" s="223" t="str">
        <f t="shared" ca="1" si="564"/>
        <v>8.27052089205104+1.64510889010367i</v>
      </c>
      <c r="DL306" s="223" t="str">
        <f t="shared" ca="1" si="565"/>
        <v>1.23731205874288+8.34128035468418i</v>
      </c>
      <c r="DM306" s="223" t="str">
        <f t="shared" ca="1" si="566"/>
        <v>-7.43684513591078+3.9750765414808i</v>
      </c>
      <c r="DN306" s="223" t="str">
        <f t="shared" ca="1" si="567"/>
        <v>-6.24810739382254-5.66295444811371i</v>
      </c>
      <c r="DO306" s="223" t="str">
        <f t="shared" ca="1" si="568"/>
        <v>3.22699716814004-7.7906603290714i</v>
      </c>
      <c r="DP306" s="223" t="str">
        <f t="shared" ca="1" si="569"/>
        <v>8.42239259956576+0.413765615935768i</v>
      </c>
      <c r="DQ306" s="223" t="str">
        <f t="shared" ca="1" si="570"/>
        <v>2.44784004801778+8.06944720445404i</v>
      </c>
      <c r="DR306" s="223" t="str">
        <f t="shared" ca="1" si="571"/>
        <v>-6.77308764975743+5.0232641553928i</v>
      </c>
      <c r="DS306" s="223" t="str">
        <f t="shared" ca="1" si="572"/>
        <v>-7.01140905869583-4.68487375473331i</v>
      </c>
      <c r="DT306" s="223" t="str">
        <f t="shared" ca="1" si="573"/>
        <v>2.04894251004446-8.17983702017856i</v>
      </c>
      <c r="DU306" s="223" t="str">
        <f t="shared" ca="1" si="574"/>
        <v>8.39194494233159-0.826534434265145i</v>
      </c>
      <c r="DV306" s="223" t="str">
        <f t="shared" ca="1" si="575"/>
        <v>3.60537969254893+7.62293489141201i</v>
      </c>
      <c r="DW306" s="223" t="str">
        <f t="shared" ca="1" si="576"/>
        <v>-5.96271327023985+5.96271327023667i</v>
      </c>
      <c r="DX306" s="223" t="str">
        <f t="shared" ca="1" si="577"/>
        <v>-7.62293489141009-3.60537969255299i</v>
      </c>
      <c r="DY306" s="223" t="str">
        <f t="shared" ca="1" si="578"/>
        <v>0.826534434269615-8.39194494233115i</v>
      </c>
      <c r="DZ306" s="223" t="str">
        <f t="shared" ca="1" si="579"/>
        <v>8.17983702017941-2.04894251004102i</v>
      </c>
      <c r="EA306" s="223" t="str">
        <f t="shared" ca="1" si="580"/>
        <v>4.68487375473754+7.01140905869299i</v>
      </c>
      <c r="EB306" s="223" t="str">
        <f t="shared" ca="1" si="581"/>
        <v>-5.02326415538871+6.77308764976047i</v>
      </c>
      <c r="EC306" s="223" t="str">
        <f t="shared" ca="1" si="582"/>
        <v>-8.06944720445552-2.44784004801291i</v>
      </c>
      <c r="ED306" s="223" t="str">
        <f t="shared" ca="1" si="583"/>
        <v>-0.413765615940858-8.42239259956551i</v>
      </c>
      <c r="EE306" s="223" t="str">
        <f t="shared" ca="1" si="584"/>
        <v>7.79066032906946-3.22699716814475i</v>
      </c>
      <c r="EF306" s="223" t="str">
        <f t="shared" ca="1" si="585"/>
        <v>5.66295444811677+6.24810739381977i</v>
      </c>
      <c r="EG306" s="223" t="str">
        <f t="shared" ca="1" si="586"/>
        <v>-3.97507654148475+7.43684513590867i</v>
      </c>
      <c r="EH306" s="223" t="str">
        <f t="shared" ca="1" si="587"/>
        <v>-8.34128035468359-1.23731205874685i</v>
      </c>
      <c r="EI306" s="223" t="str">
        <f t="shared" ca="1" si="588"/>
        <v>-1.64510889009974-8.27052089205182i</v>
      </c>
      <c r="EJ306" s="223" t="str">
        <f t="shared" ca="1" si="589"/>
        <v>7.23283936908392-4.33519708285339i</v>
      </c>
      <c r="EK306" s="223" t="str">
        <f t="shared" ca="1" si="590"/>
        <v>6.51844927941917+5.34955307271463i</v>
      </c>
      <c r="EL306" s="223" t="str">
        <f t="shared" ca="1" si="591"/>
        <v>-2.84084052490843+7.9396173836142i</v>
      </c>
      <c r="EM306" s="223" t="str">
        <f t="shared" ca="1" si="592"/>
        <v>-8.43254997531297-3.38841536512091E-12i</v>
      </c>
      <c r="EN306" s="223"/>
      <c r="EO306" s="223"/>
      <c r="EP306" s="223"/>
    </row>
    <row r="307" spans="1:146">
      <c r="A307" s="249">
        <f t="shared" si="461"/>
        <v>4.0429687499999997E-3</v>
      </c>
      <c r="B307" s="248">
        <v>207</v>
      </c>
      <c r="C307" s="247">
        <f t="shared" si="462"/>
        <v>41400</v>
      </c>
      <c r="N307" s="246">
        <f t="shared" ca="1" si="463"/>
        <v>7.5634824014141468</v>
      </c>
      <c r="O307" s="223">
        <f t="shared" ca="1" si="464"/>
        <v>-8.4365175985858532</v>
      </c>
      <c r="P307" s="223" t="str">
        <f t="shared" ca="1" si="465"/>
        <v>-3.03626080937109-7.87121016672315i</v>
      </c>
      <c r="Q307" s="223" t="str">
        <f t="shared" ca="1" si="466"/>
        <v>6.25104720874903-5.66561894105487i</v>
      </c>
      <c r="R307" s="223" t="str">
        <f t="shared" ca="1" si="467"/>
        <v>7.53570253652039+3.79315389515491i</v>
      </c>
      <c r="S307" s="223" t="str">
        <f t="shared" ca="1" si="468"/>
        <v>-0.826923329353177+8.39589346041386i</v>
      </c>
      <c r="T307" s="223" t="str">
        <f t="shared" ca="1" si="469"/>
        <v>-8.13091374017911+2.25012687220419i</v>
      </c>
      <c r="U307" s="223" t="str">
        <f t="shared" ca="1" si="470"/>
        <v>-5.02562766581601-6.77627447465298i</v>
      </c>
      <c r="V307" s="223" t="str">
        <f t="shared" ca="1" si="471"/>
        <v>4.51351683537908-7.12762197145713i</v>
      </c>
      <c r="W307" s="223" t="str">
        <f t="shared" ca="1" si="472"/>
        <v>8.27441227855573+1.64588293500323i</v>
      </c>
      <c r="X307" s="223" t="str">
        <f t="shared" ca="1" si="473"/>
        <v>1.44232298321379+8.31231216950748i</v>
      </c>
      <c r="Y307" s="223" t="str">
        <f t="shared" ca="1" si="474"/>
        <v>-7.23624251307804+4.33723684886712i</v>
      </c>
      <c r="Z307" s="223" t="str">
        <f t="shared" ca="1" si="475"/>
        <v>-6.65089851045426-5.19041214113929i</v>
      </c>
      <c r="AA307" s="223" t="str">
        <f t="shared" ca="1" si="476"/>
        <v>2.44899178825731-8.07324398320137i</v>
      </c>
      <c r="AB307" s="223" t="str">
        <f t="shared" ca="1" si="477"/>
        <v>8.41365848867147-0.620628735441195i</v>
      </c>
      <c r="AC307" s="223" t="str">
        <f t="shared" ca="1" si="478"/>
        <v>3.60707607008951+7.62652158036915i</v>
      </c>
      <c r="AD307" s="223" t="str">
        <f t="shared" ca="1" si="479"/>
        <v>-5.8173209406125+6.11012326104475i</v>
      </c>
      <c r="AE307" s="223" t="str">
        <f t="shared" ca="1" si="480"/>
        <v>-7.79432593500476-3.22851551183528i</v>
      </c>
      <c r="AF307" s="223" t="str">
        <f t="shared" ca="1" si="481"/>
        <v>0.207042506324831-8.43397667721601i</v>
      </c>
      <c r="AG307" s="223" t="str">
        <f t="shared" ca="1" si="482"/>
        <v>7.9433530757606-2.84217717692853i</v>
      </c>
      <c r="AH307" s="223" t="str">
        <f t="shared" ca="1" si="483"/>
        <v>5.51050418449772+6.388205759357i</v>
      </c>
      <c r="AI307" s="223" t="str">
        <f t="shared" ca="1" si="484"/>
        <v>-3.97694686614755+7.44034426724247i</v>
      </c>
      <c r="AJ307" s="223" t="str">
        <f t="shared" ca="1" si="485"/>
        <v>-8.37307105987819-1.032719815574i</v>
      </c>
      <c r="AK307" s="223" t="str">
        <f t="shared" ca="1" si="486"/>
        <v>-2.04990656385852-8.18368573875479i</v>
      </c>
      <c r="AL307" s="223" t="str">
        <f t="shared" ca="1" si="487"/>
        <v>6.89756866448797-4.85781594030923i</v>
      </c>
      <c r="AM307" s="223" t="str">
        <f t="shared" ca="1" si="488"/>
        <v>7.01470801688045+4.68707804811931i</v>
      </c>
      <c r="AN307" s="223" t="str">
        <f t="shared" ca="1" si="489"/>
        <v>-1.84845146845616+8.23152819104758i</v>
      </c>
      <c r="AO307" s="223" t="str">
        <f t="shared" ca="1" si="490"/>
        <v>-8.34520503442601+1.23789422998881i</v>
      </c>
      <c r="AP307" s="223" t="str">
        <f t="shared" ca="1" si="491"/>
        <v>-4.15834427306084-7.3405042127875i</v>
      </c>
      <c r="AQ307" s="223" t="str">
        <f t="shared" ca="1" si="492"/>
        <v>5.35207010627012-6.5215162936865i</v>
      </c>
      <c r="AR307" s="223" t="str">
        <f t="shared" ca="1" si="493"/>
        <v>5.35207010627012-6.5215162936865i</v>
      </c>
      <c r="AS307" s="223" t="str">
        <f t="shared" ca="1" si="494"/>
        <v>0.413960297982256+8.42635544366265i</v>
      </c>
      <c r="AT307" s="223" t="str">
        <f t="shared" ca="1" si="495"/>
        <v>-7.71274669279015+3.41882547728068i</v>
      </c>
      <c r="AU307" s="223" t="str">
        <f t="shared" ca="1" si="496"/>
        <v>-5.96551880356096-5.96551880355845i</v>
      </c>
      <c r="AV307" s="223" t="str">
        <f t="shared" ca="1" si="497"/>
        <v>3.41882547727745-7.71274669279158i</v>
      </c>
      <c r="AW307" s="223" t="str">
        <f t="shared" ca="1" si="498"/>
        <v>8.4263554436624+0.413960297987346i</v>
      </c>
      <c r="AX307" s="223" t="str">
        <f t="shared" ca="1" si="499"/>
        <v>2.64638152323399+8.01071120592514i</v>
      </c>
      <c r="AY307" s="223" t="str">
        <f t="shared" ca="1" si="500"/>
        <v>-6.52151629368441+5.35207010627267i</v>
      </c>
      <c r="AZ307" s="223" t="str">
        <f t="shared" ca="1" si="501"/>
        <v>-7.34050421278924-4.15834427305776i</v>
      </c>
      <c r="BA307" s="223" t="str">
        <f t="shared" ca="1" si="502"/>
        <v>1.23789422999361-8.3452050344253i</v>
      </c>
      <c r="BB307" s="223" t="str">
        <f t="shared" ca="1" si="503"/>
        <v>8.23152819104867-1.8484514684513i</v>
      </c>
      <c r="BC307" s="223" t="str">
        <f t="shared" ca="1" si="504"/>
        <v>4.68707804812205+7.01470801687862i</v>
      </c>
      <c r="BD307" s="223" t="str">
        <f t="shared" ca="1" si="505"/>
        <v>-4.85781594030654+6.89756866448987i</v>
      </c>
      <c r="BE307" s="223" t="str">
        <f t="shared" ca="1" si="506"/>
        <v>-8.18368573875355-2.04990656386347i</v>
      </c>
      <c r="BF307" s="223" t="str">
        <f t="shared" ca="1" si="507"/>
        <v>-1.03271981556882-8.37307105987883i</v>
      </c>
      <c r="BG307" s="223" t="str">
        <f t="shared" ca="1" si="508"/>
        <v>7.44034426724087-3.97694686615056i</v>
      </c>
      <c r="BH307" s="223" t="str">
        <f t="shared" ca="1" si="509"/>
        <v>6.38820575935703+5.51050418449767i</v>
      </c>
      <c r="BI307" s="223" t="str">
        <f t="shared" ca="1" si="510"/>
        <v>-2.84217717693018+7.94335307576001i</v>
      </c>
      <c r="BJ307" s="223" t="str">
        <f t="shared" ca="1" si="511"/>
        <v>-8.43397667721611+0.207042506320574i</v>
      </c>
      <c r="BK307" s="223" t="str">
        <f t="shared" ca="1" si="512"/>
        <v>-3.22851551183755-7.79432593500382i</v>
      </c>
      <c r="BL307" s="223" t="str">
        <f t="shared" ca="1" si="513"/>
        <v>6.11012326104413-5.81732094061315i</v>
      </c>
      <c r="BM307" s="223" t="str">
        <f t="shared" ca="1" si="514"/>
        <v>7.62652158036846+3.60707607009097i</v>
      </c>
      <c r="BN307" s="223" t="str">
        <f t="shared" ca="1" si="515"/>
        <v>-0.620628735444485+8.41365848867123i</v>
      </c>
      <c r="BO307" s="223" t="str">
        <f t="shared" ca="1" si="516"/>
        <v>-8.07324398320065+2.44899178825966i</v>
      </c>
      <c r="BP307" s="223" t="str">
        <f t="shared" ca="1" si="517"/>
        <v>-5.19041214114009-6.65089851045364i</v>
      </c>
      <c r="BQ307" s="223" t="str">
        <f t="shared" ca="1" si="518"/>
        <v>4.33723684886867-7.23624251307712i</v>
      </c>
      <c r="BR307" s="223" t="str">
        <f t="shared" ca="1" si="519"/>
        <v>8.31231216950692+1.44232298321704i</v>
      </c>
      <c r="BS307" s="223" t="str">
        <f t="shared" ca="1" si="520"/>
        <v>1.64588293500576+8.27441227855524i</v>
      </c>
      <c r="BT307" s="223" t="str">
        <f t="shared" ca="1" si="521"/>
        <v>-7.12762197145655+4.51351683537999i</v>
      </c>
      <c r="BU307" s="223" t="str">
        <f t="shared" ca="1" si="522"/>
        <v>-6.77627447465245-5.02562766581673i</v>
      </c>
      <c r="BV307" s="223" t="str">
        <f t="shared" ca="1" si="523"/>
        <v>2.25012687220728-8.13091374017825i</v>
      </c>
      <c r="BW307" s="223" t="str">
        <f t="shared" ca="1" si="524"/>
        <v>8.39589346041352-0.826923329356635i</v>
      </c>
      <c r="BX307" s="223" t="str">
        <f t="shared" ca="1" si="525"/>
        <v>3.7931538951555+7.5357025365201i</v>
      </c>
      <c r="BY307" s="223" t="str">
        <f t="shared" ca="1" si="526"/>
        <v>-5.66561894105547+6.25104720874849i</v>
      </c>
      <c r="BZ307" s="223" t="str">
        <f t="shared" ca="1" si="527"/>
        <v>-7.87121016672215-3.03626080937371i</v>
      </c>
      <c r="CA307" s="223" t="str">
        <f t="shared" ca="1" si="528"/>
        <v>-3.53468511380094E-12-8.43651759858585i</v>
      </c>
      <c r="CB307" s="223" t="str">
        <f t="shared" ca="1" si="529"/>
        <v>7.87121016672271-3.03626080937226i</v>
      </c>
      <c r="CC307" s="223" t="str">
        <f t="shared" ca="1" si="530"/>
        <v>5.66561894105432+6.25104720874953i</v>
      </c>
      <c r="CD307" s="223" t="str">
        <f t="shared" ca="1" si="531"/>
        <v>-3.79315389515733+7.53570253651918i</v>
      </c>
      <c r="CE307" s="223" t="str">
        <f t="shared" ca="1" si="532"/>
        <v>-8.39589346041421-0.8269233293496i</v>
      </c>
      <c r="CF307" s="223" t="str">
        <f t="shared" ca="1" si="533"/>
        <v>-2.25012687220577-8.13091374017867i</v>
      </c>
      <c r="CG307" s="223" t="str">
        <f t="shared" ca="1" si="534"/>
        <v>6.77627447465337-5.02562766581548i</v>
      </c>
      <c r="CH307" s="223" t="str">
        <f t="shared" ca="1" si="535"/>
        <v>7.12762197145572+4.51351683538131i</v>
      </c>
      <c r="CI307" s="223" t="str">
        <f t="shared" ca="1" si="536"/>
        <v>-1.6458829349993+8.27441227855652i</v>
      </c>
      <c r="CJ307" s="223" t="str">
        <f t="shared" ca="1" si="537"/>
        <v>-8.31231216950718+1.4423229832155i</v>
      </c>
      <c r="CK307" s="223" t="str">
        <f t="shared" ca="1" si="538"/>
        <v>-4.33723684886733-7.23624251307792i</v>
      </c>
      <c r="CL307" s="223" t="str">
        <f t="shared" ca="1" si="539"/>
        <v>5.19041214114132-6.65089851045267i</v>
      </c>
      <c r="CM307" s="223" t="str">
        <f t="shared" ca="1" si="540"/>
        <v>8.0732439832002+2.44899178826116i</v>
      </c>
      <c r="CN307" s="223" t="str">
        <f t="shared" ca="1" si="541"/>
        <v>0.620628735442927+8.41365848867134i</v>
      </c>
      <c r="CO307" s="223" t="str">
        <f t="shared" ca="1" si="542"/>
        <v>-7.62652158036923+3.60707607008934i</v>
      </c>
      <c r="CP307" s="223" t="str">
        <f t="shared" ca="1" si="543"/>
        <v>-6.11012326104305-5.81732094061428i</v>
      </c>
      <c r="CQ307" s="223" t="str">
        <f t="shared" ca="1" si="544"/>
        <v>3.22851551183943-7.79432593500304i</v>
      </c>
      <c r="CR307" s="223" t="str">
        <f t="shared" ca="1" si="545"/>
        <v>8.43397667721607+0.207042506322137i</v>
      </c>
      <c r="CS307" s="223" t="str">
        <f t="shared" ca="1" si="546"/>
        <v>2.84217717692847+7.94335307576062i</v>
      </c>
      <c r="CT307" s="223" t="str">
        <f t="shared" ca="1" si="547"/>
        <v>-6.38820575935805+5.51050418449649i</v>
      </c>
      <c r="CU307" s="223" t="str">
        <f t="shared" ca="1" si="548"/>
        <v>-7.44034426724002-3.97694686615215i</v>
      </c>
      <c r="CV307" s="223" t="str">
        <f t="shared" ca="1" si="549"/>
        <v>1.03271981557085-8.37307105987858i</v>
      </c>
      <c r="CW307" s="223" t="str">
        <f t="shared" ca="1" si="550"/>
        <v>8.18368573875399-2.04990656386172i</v>
      </c>
      <c r="CX307" s="223" t="str">
        <f t="shared" ca="1" si="551"/>
        <v>4.85781594030527+6.89756866449076i</v>
      </c>
      <c r="CY307" s="223" t="str">
        <f t="shared" ca="1" si="552"/>
        <v>-4.68707804812355+7.01470801687762i</v>
      </c>
      <c r="CZ307" s="223" t="str">
        <f t="shared" ca="1" si="553"/>
        <v>-8.23152819104827-1.84845146845307i</v>
      </c>
      <c r="DA307" s="223" t="str">
        <f t="shared" ca="1" si="554"/>
        <v>-1.23789422999207-8.34520503442553i</v>
      </c>
      <c r="DB307" s="223" t="str">
        <f t="shared" ca="1" si="555"/>
        <v>7.34050421279012-4.15834427305619i</v>
      </c>
      <c r="DC307" s="223" t="str">
        <f t="shared" ca="1" si="556"/>
        <v>6.52151629368326+5.35207010627406i</v>
      </c>
      <c r="DD307" s="223" t="str">
        <f t="shared" ca="1" si="557"/>
        <v>-2.64638152322773+8.01071120592721i</v>
      </c>
      <c r="DE307" s="223" t="str">
        <f t="shared" ca="1" si="558"/>
        <v>-8.42635544366249+0.413960297985786i</v>
      </c>
      <c r="DF307" s="223" t="str">
        <f t="shared" ca="1" si="559"/>
        <v>-3.4188254772758-7.71274669279231i</v>
      </c>
      <c r="DG307" s="223" t="str">
        <f t="shared" ca="1" si="560"/>
        <v>5.96551880356206-5.96551880355735i</v>
      </c>
      <c r="DH307" s="223" t="str">
        <f t="shared" ca="1" si="561"/>
        <v>7.71274669279292+3.41882547727444i</v>
      </c>
      <c r="DI307" s="223" t="str">
        <f t="shared" ca="1" si="562"/>
        <v>-0.413960297983817+8.42635544366258i</v>
      </c>
      <c r="DJ307" s="223" t="str">
        <f t="shared" ca="1" si="563"/>
        <v>-8.01071120592673+2.64638152322914i</v>
      </c>
      <c r="DK307" s="223" t="str">
        <f t="shared" ca="1" si="564"/>
        <v>-5.35207010626891-6.52151629368749i</v>
      </c>
      <c r="DL307" s="223" t="str">
        <f t="shared" ca="1" si="565"/>
        <v>4.15834427305489-7.34050421279086i</v>
      </c>
      <c r="DM307" s="223" t="str">
        <f t="shared" ca="1" si="566"/>
        <v>8.34520503442581+1.23789422999012i</v>
      </c>
      <c r="DN307" s="223" t="str">
        <f t="shared" ca="1" si="567"/>
        <v>1.84845146845499+8.23152819104785i</v>
      </c>
      <c r="DO307" s="223" t="str">
        <f t="shared" ca="1" si="568"/>
        <v>-7.01470801688158+4.68707804811762i</v>
      </c>
      <c r="DP307" s="223" t="str">
        <f t="shared" ca="1" si="569"/>
        <v>-6.8975686644919-4.85781594030365i</v>
      </c>
      <c r="DQ307" s="223" t="str">
        <f t="shared" ca="1" si="570"/>
        <v>2.04990656385981-8.18368573875447i</v>
      </c>
      <c r="DR307" s="223" t="str">
        <f t="shared" ca="1" si="571"/>
        <v>8.37307105987845-1.03271981557186i</v>
      </c>
      <c r="DS307" s="223" t="str">
        <f t="shared" ca="1" si="572"/>
        <v>3.97694686614586+7.44034426724338i</v>
      </c>
      <c r="DT307" s="223" t="str">
        <f t="shared" ca="1" si="573"/>
        <v>-5.51050418450154+6.38820575935371i</v>
      </c>
      <c r="DU307" s="223" t="str">
        <f t="shared" ca="1" si="574"/>
        <v>-7.94335307576128-2.84217717692662i</v>
      </c>
      <c r="DV307" s="223" t="str">
        <f t="shared" ca="1" si="575"/>
        <v>-0.207042506323629-8.43397667721604i</v>
      </c>
      <c r="DW307" s="223" t="str">
        <f t="shared" ca="1" si="576"/>
        <v>7.79432593500577-3.22851551183284i</v>
      </c>
      <c r="DX307" s="223" t="str">
        <f t="shared" ca="1" si="577"/>
        <v>5.81732094060946+6.11012326104764i</v>
      </c>
      <c r="DY307" s="223" t="str">
        <f t="shared" ca="1" si="578"/>
        <v>-3.60707607008756+7.62652158037007i</v>
      </c>
      <c r="DZ307" s="223" t="str">
        <f t="shared" ca="1" si="579"/>
        <v>-8.41365848867145-0.620628735441438i</v>
      </c>
      <c r="EA307" s="223" t="str">
        <f t="shared" ca="1" si="580"/>
        <v>-2.44899178825479-8.07324398320214i</v>
      </c>
      <c r="EB307" s="223" t="str">
        <f t="shared" ca="1" si="581"/>
        <v>6.65089851045677-5.19041214113607i</v>
      </c>
      <c r="EC307" s="223" t="str">
        <f t="shared" ca="1" si="582"/>
        <v>7.23624251307869+4.33723684886605i</v>
      </c>
      <c r="ED307" s="223" t="str">
        <f t="shared" ca="1" si="583"/>
        <v>-1.44232298321403+8.31231216950744i</v>
      </c>
      <c r="EE307" s="223" t="str">
        <f t="shared" ca="1" si="584"/>
        <v>-8.27441227855623+1.64588293500076i</v>
      </c>
      <c r="EF307" s="223" t="str">
        <f t="shared" ca="1" si="585"/>
        <v>-4.51351683537568-7.12762197145928i</v>
      </c>
      <c r="EG307" s="223" t="str">
        <f t="shared" ca="1" si="586"/>
        <v>5.02562766581428-6.77627447465427i</v>
      </c>
      <c r="EH307" s="223" t="str">
        <f t="shared" ca="1" si="587"/>
        <v>8.13091374017907+2.25012687220434i</v>
      </c>
      <c r="EI307" s="223" t="str">
        <f t="shared" ca="1" si="588"/>
        <v>0.826923329351562+8.39589346041402i</v>
      </c>
      <c r="EJ307" s="223" t="str">
        <f t="shared" ca="1" si="589"/>
        <v>-7.53570253652217+3.79315389515138i</v>
      </c>
      <c r="EK307" s="223" t="str">
        <f t="shared" ca="1" si="590"/>
        <v>-6.25104720875054-5.66561894105321i</v>
      </c>
      <c r="EL307" s="223" t="str">
        <f t="shared" ca="1" si="591"/>
        <v>3.03626080937086-7.87121016672325i</v>
      </c>
      <c r="EM307" s="223" t="str">
        <f t="shared" ca="1" si="592"/>
        <v>8.43651759858585+1.56271883689201E-12i</v>
      </c>
      <c r="EN307" s="223"/>
      <c r="EO307" s="223"/>
      <c r="EP307" s="223"/>
    </row>
    <row r="308" spans="1:146">
      <c r="A308" s="249">
        <f t="shared" si="461"/>
        <v>4.0624999999999993E-3</v>
      </c>
      <c r="B308" s="248">
        <v>208</v>
      </c>
      <c r="C308" s="247">
        <f t="shared" si="462"/>
        <v>41600</v>
      </c>
      <c r="N308" s="246">
        <f t="shared" ca="1" si="463"/>
        <v>7.560020849267989</v>
      </c>
      <c r="O308" s="223">
        <f t="shared" ca="1" si="464"/>
        <v>-8.439979150732011</v>
      </c>
      <c r="P308" s="223" t="str">
        <f t="shared" ca="1" si="465"/>
        <v>-3.22984019049189-7.79752399218331i</v>
      </c>
      <c r="Q308" s="223" t="str">
        <f t="shared" ca="1" si="466"/>
        <v>5.96796649055585-5.96796649055552i</v>
      </c>
      <c r="R308" s="223" t="str">
        <f t="shared" ca="1" si="467"/>
        <v>7.79752399218316+3.22984019049224i</v>
      </c>
      <c r="S308" s="223" t="str">
        <f t="shared" ca="1" si="468"/>
        <v>3.68089219399571E-13+8.43997915073201i</v>
      </c>
      <c r="T308" s="223" t="str">
        <f t="shared" ca="1" si="469"/>
        <v>-7.7975239921832+3.22984019049215i</v>
      </c>
      <c r="U308" s="223" t="str">
        <f t="shared" ca="1" si="470"/>
        <v>-5.96796649055578-5.96796649055559i</v>
      </c>
      <c r="V308" s="223" t="str">
        <f t="shared" ca="1" si="471"/>
        <v>3.22984019049188-7.79752399218332i</v>
      </c>
      <c r="W308" s="223" t="str">
        <f t="shared" ca="1" si="472"/>
        <v>8.43997915073201+1.03396783773564E-13i</v>
      </c>
      <c r="X308" s="223" t="str">
        <f t="shared" ca="1" si="473"/>
        <v>3.22984019049175+7.79752399218337i</v>
      </c>
      <c r="Y308" s="223" t="str">
        <f t="shared" ca="1" si="474"/>
        <v>-5.96796649055592+5.96796649055544i</v>
      </c>
      <c r="Z308" s="223" t="str">
        <f t="shared" ca="1" si="475"/>
        <v>-7.79752399218313-3.22984019049232i</v>
      </c>
      <c r="AA308" s="223" t="str">
        <f t="shared" ca="1" si="476"/>
        <v>-2.64692435626006E-13-8.43997915073201i</v>
      </c>
      <c r="AB308" s="223" t="str">
        <f t="shared" ca="1" si="477"/>
        <v>7.79752399218325-3.22984019049203i</v>
      </c>
      <c r="AC308" s="223" t="str">
        <f t="shared" ca="1" si="478"/>
        <v>5.96796649055575+5.96796649055562i</v>
      </c>
      <c r="AD308" s="223" t="str">
        <f t="shared" ca="1" si="479"/>
        <v>-3.22984019049197+7.79752399218327i</v>
      </c>
      <c r="AE308" s="223" t="str">
        <f t="shared" ca="1" si="480"/>
        <v>-8.43997915073201-2.06793567547128E-13i</v>
      </c>
      <c r="AF308" s="223" t="str">
        <f t="shared" ca="1" si="481"/>
        <v>-3.22984019049159-7.79752399218343i</v>
      </c>
      <c r="AG308" s="223" t="str">
        <f t="shared" ca="1" si="482"/>
        <v>5.96796649055596-5.96796649055541i</v>
      </c>
      <c r="AH308" s="223" t="str">
        <f t="shared" ca="1" si="483"/>
        <v>7.79752399218342+3.22984019049164i</v>
      </c>
      <c r="AI308" s="223" t="str">
        <f t="shared" ca="1" si="484"/>
        <v>-2.35743001586568E-12+8.43997915073201i</v>
      </c>
      <c r="AJ308" s="223" t="str">
        <f t="shared" ca="1" si="485"/>
        <v>-7.79752399218233+3.22984019049426i</v>
      </c>
      <c r="AK308" s="223" t="str">
        <f t="shared" ca="1" si="486"/>
        <v>-5.96796649055508-5.96796649055629i</v>
      </c>
      <c r="AL308" s="223" t="str">
        <f t="shared" ca="1" si="487"/>
        <v>3.22984019048819-7.79752399218484i</v>
      </c>
      <c r="AM308" s="223" t="str">
        <f t="shared" ca="1" si="488"/>
        <v>8.43997915073201-5.29384871252013E-13i</v>
      </c>
      <c r="AN308" s="223" t="str">
        <f t="shared" ca="1" si="489"/>
        <v>3.22984019048917+7.79752399218444i</v>
      </c>
      <c r="AO308" s="223" t="str">
        <f t="shared" ca="1" si="490"/>
        <v>-5.96796649055433+5.96796649055704i</v>
      </c>
      <c r="AP308" s="223" t="str">
        <f t="shared" ca="1" si="491"/>
        <v>-7.79752399218273-3.22984019049328i</v>
      </c>
      <c r="AQ308" s="223" t="str">
        <f t="shared" ca="1" si="492"/>
        <v>-3.53613907588009E-12-8.43997915073201i</v>
      </c>
      <c r="AR308" s="223" t="str">
        <f t="shared" ca="1" si="493"/>
        <v>-3.53613907588009E-12-8.43997915073201i</v>
      </c>
      <c r="AS308" s="223" t="str">
        <f t="shared" ca="1" si="494"/>
        <v>5.96796649055322+5.96796649055814i</v>
      </c>
      <c r="AT308" s="223" t="str">
        <f t="shared" ca="1" si="495"/>
        <v>-3.22984019049072+7.79752399218379i</v>
      </c>
      <c r="AU308" s="223" t="str">
        <f t="shared" ca="1" si="496"/>
        <v>-8.43997915073201-2.09273758023967E-12i</v>
      </c>
      <c r="AV308" s="223" t="str">
        <f t="shared" ca="1" si="497"/>
        <v>-3.22984019049462-7.79752399218219i</v>
      </c>
      <c r="AW308" s="223" t="str">
        <f t="shared" ca="1" si="498"/>
        <v>5.96796649055618-5.96796649055518i</v>
      </c>
      <c r="AX308" s="223" t="str">
        <f t="shared" ca="1" si="499"/>
        <v>7.79752399218173+3.2298401904957i</v>
      </c>
      <c r="AY308" s="223" t="str">
        <f t="shared" ca="1" si="500"/>
        <v>9.14016624388408E-13+8.43997915073201i</v>
      </c>
      <c r="AZ308" s="223" t="str">
        <f t="shared" ca="1" si="501"/>
        <v>-7.79752399218434+3.22984019048942i</v>
      </c>
      <c r="BA308" s="223" t="str">
        <f t="shared" ca="1" si="502"/>
        <v>-5.96796649055731-5.96796649055406i</v>
      </c>
      <c r="BB308" s="223" t="str">
        <f t="shared" ca="1" si="503"/>
        <v>3.22984019049315-7.79752399218279i</v>
      </c>
      <c r="BC308" s="223" t="str">
        <f t="shared" ca="1" si="504"/>
        <v>8.43997915073201-3.68089219399571E-12i</v>
      </c>
      <c r="BD308" s="223" t="str">
        <f t="shared" ca="1" si="505"/>
        <v>3.22984019049219+7.79752399218318i</v>
      </c>
      <c r="BE308" s="223" t="str">
        <f t="shared" ca="1" si="506"/>
        <v>-5.96796649055804+5.96796649055332i</v>
      </c>
      <c r="BF308" s="223" t="str">
        <f t="shared" ca="1" si="507"/>
        <v>-7.79752399218394-3.22984019049037i</v>
      </c>
      <c r="BG308" s="223" t="str">
        <f t="shared" ca="1" si="508"/>
        <v>1.70810582710328E-12-8.43997915073201i</v>
      </c>
      <c r="BH308" s="223" t="str">
        <f t="shared" ca="1" si="509"/>
        <v>7.79752399218213-3.22984019049475i</v>
      </c>
      <c r="BI308" s="223" t="str">
        <f t="shared" ca="1" si="510"/>
        <v>5.96796649055545+5.96796649055592i</v>
      </c>
      <c r="BJ308" s="223" t="str">
        <f t="shared" ca="1" si="511"/>
        <v>-3.22984019049557+7.79752399218179i</v>
      </c>
      <c r="BK308" s="223" t="str">
        <f t="shared" ca="1" si="512"/>
        <v>-8.43997915073201+1.05876974250403E-12i</v>
      </c>
      <c r="BL308" s="223" t="str">
        <f t="shared" ca="1" si="513"/>
        <v>-3.22984019048977-7.79752399218419i</v>
      </c>
      <c r="BM308" s="223" t="str">
        <f t="shared" ca="1" si="514"/>
        <v>5.96796649055396-5.96796649055741i</v>
      </c>
      <c r="BN308" s="223" t="str">
        <f t="shared" ca="1" si="515"/>
        <v>7.79752399218284+3.22984019049301i</v>
      </c>
      <c r="BO308" s="223" t="str">
        <f t="shared" ca="1" si="516"/>
        <v>3.82564531211133E-12+8.43997915073201i</v>
      </c>
      <c r="BP308" s="223" t="str">
        <f t="shared" ca="1" si="517"/>
        <v>-7.79752399218304+3.22984019049255i</v>
      </c>
      <c r="BQ308" s="223" t="str">
        <f t="shared" ca="1" si="518"/>
        <v>-5.9679664905536-5.96796649055776i</v>
      </c>
      <c r="BR308" s="223" t="str">
        <f t="shared" ca="1" si="519"/>
        <v>3.22984019049002-7.79752399218408i</v>
      </c>
      <c r="BS308" s="223" t="str">
        <f t="shared" ca="1" si="520"/>
        <v>8.43997915073201+1.56335270898766E-12i</v>
      </c>
      <c r="BT308" s="223" t="str">
        <f t="shared" ca="1" si="521"/>
        <v>3.2298401904951+7.79752399218198i</v>
      </c>
      <c r="BU308" s="223" t="str">
        <f t="shared" ca="1" si="522"/>
        <v>-5.96796649055581+5.96796649055555i</v>
      </c>
      <c r="BV308" s="223" t="str">
        <f t="shared" ca="1" si="523"/>
        <v>-7.79752399218184-3.22984019049543i</v>
      </c>
      <c r="BW308" s="223" t="str">
        <f t="shared" ca="1" si="524"/>
        <v>-1.20352286061965E-12-8.43997915073201i</v>
      </c>
      <c r="BX308" s="223" t="str">
        <f t="shared" ca="1" si="525"/>
        <v>7.79752399218404-3.22984019049013i</v>
      </c>
      <c r="BY308" s="223" t="str">
        <f t="shared" ca="1" si="526"/>
        <v>5.96796649055751+5.96796649055386i</v>
      </c>
      <c r="BZ308" s="223" t="str">
        <f t="shared" ca="1" si="527"/>
        <v>-3.22984019049244+7.79752399218308i</v>
      </c>
      <c r="CA308" s="223" t="str">
        <f t="shared" ca="1" si="528"/>
        <v>-8.43997915073201+4.45015570026849E-12i</v>
      </c>
      <c r="CB308" s="223" t="str">
        <f t="shared" ca="1" si="529"/>
        <v>-3.22984019049268-7.79752399218298i</v>
      </c>
      <c r="CC308" s="223" t="str">
        <f t="shared" ca="1" si="530"/>
        <v>5.96796649055766-5.9679664905537i</v>
      </c>
      <c r="CD308" s="223" t="str">
        <f t="shared" ca="1" si="531"/>
        <v>7.79752399218414+3.22984019048988i</v>
      </c>
      <c r="CE308" s="223" t="str">
        <f t="shared" ca="1" si="532"/>
        <v>-1.41859959087204E-12+8.43997915073201i</v>
      </c>
      <c r="CF308" s="223" t="str">
        <f t="shared" ca="1" si="533"/>
        <v>-7.79752399218192+3.22984019049524i</v>
      </c>
      <c r="CG308" s="223" t="str">
        <f t="shared" ca="1" si="534"/>
        <v>-5.96796649055566-5.9679664905557i</v>
      </c>
      <c r="CH308" s="223" t="str">
        <f t="shared" ca="1" si="535"/>
        <v>3.22984019049486-7.79752399218208i</v>
      </c>
      <c r="CI308" s="223" t="str">
        <f t="shared" ca="1" si="536"/>
        <v>8.43997915073201-1.82803324877682E-12i</v>
      </c>
      <c r="CJ308" s="223" t="str">
        <f t="shared" ca="1" si="537"/>
        <v>3.22984019049026+7.79752399218398i</v>
      </c>
      <c r="CK308" s="223" t="str">
        <f t="shared" ca="1" si="538"/>
        <v>-5.96796649055341+5.96796649055796i</v>
      </c>
      <c r="CL308" s="223" t="str">
        <f t="shared" ca="1" si="539"/>
        <v>-7.79752399218314-3.2298401904923i</v>
      </c>
      <c r="CM308" s="223" t="str">
        <f t="shared" ca="1" si="540"/>
        <v>4.04072204236372E-12-8.43997915073201i</v>
      </c>
      <c r="CN308" s="223" t="str">
        <f t="shared" ca="1" si="541"/>
        <v>7.79752399218293-3.22984019049282i</v>
      </c>
      <c r="CO308" s="223" t="str">
        <f t="shared" ca="1" si="542"/>
        <v>5.96796649055381+5.96796649055756i</v>
      </c>
      <c r="CP308" s="223" t="str">
        <f t="shared" ca="1" si="543"/>
        <v>-3.22984019048975+7.79752399218419i</v>
      </c>
      <c r="CQ308" s="223" t="str">
        <f t="shared" ca="1" si="544"/>
        <v>-8.43997915073201-7.9408920271487E-13i</v>
      </c>
      <c r="CR308" s="223" t="str">
        <f t="shared" ca="1" si="545"/>
        <v>-3.22984019049538-7.79752399218186i</v>
      </c>
      <c r="CS308" s="223" t="str">
        <f t="shared" ca="1" si="546"/>
        <v>5.96796649055526-5.9679664905561i</v>
      </c>
      <c r="CT308" s="223" t="str">
        <f t="shared" ca="1" si="547"/>
        <v>7.79752399218213+3.22984019049473i</v>
      </c>
      <c r="CU308" s="223" t="str">
        <f t="shared" ca="1" si="548"/>
        <v>1.97278636689244E-12+8.43997915073201i</v>
      </c>
      <c r="CV308" s="223" t="str">
        <f t="shared" ca="1" si="549"/>
        <v>-7.79752399218393+3.2298401904904i</v>
      </c>
      <c r="CW308" s="223" t="str">
        <f t="shared" ca="1" si="550"/>
        <v>-5.96796649055806-5.96796649055331i</v>
      </c>
      <c r="CX308" s="223" t="str">
        <f t="shared" ca="1" si="551"/>
        <v>3.22984019049217-7.7975239921832i</v>
      </c>
      <c r="CY308" s="223" t="str">
        <f t="shared" ca="1" si="552"/>
        <v>8.43997915073201+3.41621165420655E-12i</v>
      </c>
      <c r="CZ308" s="223" t="str">
        <f t="shared" ca="1" si="553"/>
        <v>3.22984019049295+7.79752399218287i</v>
      </c>
      <c r="DA308" s="223" t="str">
        <f t="shared" ca="1" si="554"/>
        <v>-5.96796649055712+5.96796649055424i</v>
      </c>
      <c r="DB308" s="223" t="str">
        <f t="shared" ca="1" si="555"/>
        <v>-7.79752399218444-3.22984019048917i</v>
      </c>
      <c r="DC308" s="223" t="str">
        <f t="shared" ca="1" si="556"/>
        <v>6.4933608459925E-13-8.43997915073201i</v>
      </c>
      <c r="DD308" s="223" t="str">
        <f t="shared" ca="1" si="557"/>
        <v>7.79752399218494-3.22984019048797i</v>
      </c>
      <c r="DE308" s="223" t="str">
        <f t="shared" ca="1" si="558"/>
        <v>5.9679664905562+5.96796649055516i</v>
      </c>
      <c r="DF308" s="223" t="str">
        <f t="shared" ca="1" si="559"/>
        <v>-3.22984019049459+7.79752399218219i</v>
      </c>
      <c r="DG308" s="223" t="str">
        <f t="shared" ca="1" si="560"/>
        <v>-8.43997915073201+2.11753948500806E-12i</v>
      </c>
      <c r="DH308" s="223" t="str">
        <f t="shared" ca="1" si="561"/>
        <v>-3.22984019049053-7.79752399218387i</v>
      </c>
      <c r="DI308" s="223" t="str">
        <f t="shared" ca="1" si="562"/>
        <v>5.96796649055321-5.96796649055816i</v>
      </c>
      <c r="DJ308" s="223" t="str">
        <f t="shared" ca="1" si="563"/>
        <v>7.79752399218325+3.22984019049203i</v>
      </c>
      <c r="DK308" s="223" t="str">
        <f t="shared" ca="1" si="564"/>
        <v>-3.27145853609093E-12+8.43997915073201i</v>
      </c>
      <c r="DL308" s="223" t="str">
        <f t="shared" ca="1" si="565"/>
        <v>-7.79752399218263+3.22984019049353i</v>
      </c>
      <c r="DM308" s="223" t="str">
        <f t="shared" ca="1" si="566"/>
        <v>-5.96796649055401-5.96796649055736i</v>
      </c>
      <c r="DN308" s="223" t="str">
        <f t="shared" ca="1" si="567"/>
        <v>3.22984019048904-7.79752399218449i</v>
      </c>
      <c r="DO308" s="223" t="str">
        <f t="shared" ca="1" si="568"/>
        <v>8.43997915073201+2.48256964420836E-14i</v>
      </c>
      <c r="DP308" s="223" t="str">
        <f t="shared" ca="1" si="569"/>
        <v>3.22984019048811+7.79752399218488i</v>
      </c>
      <c r="DQ308" s="223" t="str">
        <f t="shared" ca="1" si="570"/>
        <v>-5.96796649055473+5.96796649055664i</v>
      </c>
      <c r="DR308" s="223" t="str">
        <f t="shared" ca="1" si="571"/>
        <v>-7.79752399218224-3.22984019049446i</v>
      </c>
      <c r="DS308" s="223" t="str">
        <f t="shared" ca="1" si="572"/>
        <v>-2.74204987316522E-12-8.43997915073201i</v>
      </c>
      <c r="DT308" s="223" t="str">
        <f t="shared" ca="1" si="573"/>
        <v>7.79752399218382-3.22984019049066i</v>
      </c>
      <c r="DU308" s="223" t="str">
        <f t="shared" ca="1" si="574"/>
        <v>5.9679664905586+5.96796649055277i</v>
      </c>
      <c r="DV308" s="223" t="str">
        <f t="shared" ca="1" si="575"/>
        <v>-3.22984019049191+7.79752399218331i</v>
      </c>
      <c r="DW308" s="223" t="str">
        <f t="shared" ca="1" si="576"/>
        <v>-8.43997915073201-3.12670541797531E-12i</v>
      </c>
      <c r="DX308" s="223" t="str">
        <f t="shared" ca="1" si="577"/>
        <v>-3.22984019049321-7.79752399218276i</v>
      </c>
      <c r="DY308" s="223" t="str">
        <f t="shared" ca="1" si="578"/>
        <v>5.96796649055692-5.96796649055445i</v>
      </c>
      <c r="DZ308" s="223" t="str">
        <f t="shared" ca="1" si="579"/>
        <v>7.79752399218473+3.22984019048846i</v>
      </c>
      <c r="EA308" s="223" t="str">
        <f t="shared" ca="1" si="580"/>
        <v>-3.5982984836801E-13+8.43997915073201i</v>
      </c>
      <c r="EB308" s="223" t="str">
        <f t="shared" ca="1" si="581"/>
        <v>-7.79752399218464+3.22984019048868i</v>
      </c>
      <c r="EC308" s="223" t="str">
        <f t="shared" ca="1" si="582"/>
        <v>-5.9679664905564-5.96796649055496i</v>
      </c>
      <c r="ED308" s="223" t="str">
        <f t="shared" ca="1" si="583"/>
        <v>3.22984019049388-7.79752399218248i</v>
      </c>
      <c r="EE308" s="223" t="str">
        <f t="shared" ca="1" si="584"/>
        <v>8.43997915073201-2.40704572123929E-12i</v>
      </c>
      <c r="EF308" s="223" t="str">
        <f t="shared" ca="1" si="585"/>
        <v>3.22984019049124+7.79752399218358i</v>
      </c>
      <c r="EG308" s="223" t="str">
        <f t="shared" ca="1" si="586"/>
        <v>-5.967966490553+5.96796649055836i</v>
      </c>
      <c r="EH308" s="223" t="str">
        <f t="shared" ca="1" si="587"/>
        <v>-7.79752399218354-3.22984019049132i</v>
      </c>
      <c r="EI308" s="223" t="str">
        <f t="shared" ca="1" si="588"/>
        <v>2.50219502981815E-12-8.43997915073201i</v>
      </c>
      <c r="EJ308" s="223" t="str">
        <f t="shared" ca="1" si="589"/>
        <v>7.79752399218252-3.2298401904938i</v>
      </c>
      <c r="EK308" s="223" t="str">
        <f t="shared" ca="1" si="590"/>
        <v>5.96796649055489+5.96796649055647i</v>
      </c>
      <c r="EL308" s="223" t="str">
        <f t="shared" ca="1" si="591"/>
        <v>-3.22984019048877+7.7975239921846i</v>
      </c>
      <c r="EM308" s="223" t="str">
        <f t="shared" ca="1" si="592"/>
        <v>-8.43997915073201+2.64680539789156E-13i</v>
      </c>
      <c r="EN308" s="223"/>
      <c r="EO308" s="223"/>
      <c r="EP308" s="223"/>
    </row>
    <row r="309" spans="1:146">
      <c r="A309" s="249">
        <f t="shared" si="461"/>
        <v>4.0820312499999989E-3</v>
      </c>
      <c r="B309" s="248">
        <v>209</v>
      </c>
      <c r="C309" s="247">
        <f t="shared" si="462"/>
        <v>41800</v>
      </c>
      <c r="N309" s="246">
        <f t="shared" ca="1" si="463"/>
        <v>7.5569762630391182</v>
      </c>
      <c r="O309" s="223">
        <f t="shared" ca="1" si="464"/>
        <v>-8.4430237369608818</v>
      </c>
      <c r="P309" s="223" t="str">
        <f t="shared" ca="1" si="465"/>
        <v>-3.42146203334131-7.71869466796613i</v>
      </c>
      <c r="Q309" s="223" t="str">
        <f t="shared" ca="1" si="466"/>
        <v>5.66998819654181-6.25586793929998i</v>
      </c>
      <c r="R309" s="223" t="str">
        <f t="shared" ca="1" si="467"/>
        <v>8.01688896766042+2.64842238003866i</v>
      </c>
      <c r="S309" s="223" t="str">
        <f t="shared" ca="1" si="468"/>
        <v>0.827561042431183+8.40236826995432i</v>
      </c>
      <c r="T309" s="223" t="str">
        <f t="shared" ca="1" si="469"/>
        <v>-7.34616511915181+4.16155113690101i</v>
      </c>
      <c r="U309" s="223" t="str">
        <f t="shared" ca="1" si="470"/>
        <v>-6.78150025399681-5.02950336792073i</v>
      </c>
      <c r="V309" s="223" t="str">
        <f t="shared" ca="1" si="471"/>
        <v>1.84987697144194-8.23787624411861i</v>
      </c>
      <c r="W309" s="223" t="str">
        <f t="shared" ca="1" si="472"/>
        <v>8.28079340330627-1.6471522196337i</v>
      </c>
      <c r="X309" s="223" t="str">
        <f t="shared" ca="1" si="473"/>
        <v>4.86156222807768+6.90288798441734i</v>
      </c>
      <c r="Y309" s="223" t="str">
        <f t="shared" ca="1" si="474"/>
        <v>-4.3405816724604+7.24182301410257i</v>
      </c>
      <c r="Z309" s="223" t="str">
        <f t="shared" ca="1" si="475"/>
        <v>-8.37952826906476-1.03351623636463i</v>
      </c>
      <c r="AA309" s="223" t="str">
        <f t="shared" ca="1" si="476"/>
        <v>-2.45088042053538-8.07946996944237i</v>
      </c>
      <c r="AB309" s="223" t="str">
        <f t="shared" ca="1" si="477"/>
        <v>6.39313226489099-5.51475381739699i</v>
      </c>
      <c r="AC309" s="223" t="str">
        <f t="shared" ca="1" si="478"/>
        <v>7.63240305979979+3.60985780269026i</v>
      </c>
      <c r="AD309" s="223" t="str">
        <f t="shared" ca="1" si="479"/>
        <v>-0.207202174952862+8.44048085606381i</v>
      </c>
      <c r="AE309" s="223" t="str">
        <f t="shared" ca="1" si="480"/>
        <v>-7.80033682308497+3.23100530320047i</v>
      </c>
      <c r="AF309" s="223" t="str">
        <f t="shared" ca="1" si="481"/>
        <v>-6.11483531278376-5.82180718681215i</v>
      </c>
      <c r="AG309" s="223" t="str">
        <f t="shared" ca="1" si="482"/>
        <v>2.84436902893189-7.94947889173485i</v>
      </c>
      <c r="AH309" s="223" t="str">
        <f t="shared" ca="1" si="483"/>
        <v>8.42014699838274-0.621107356671164i</v>
      </c>
      <c r="AI309" s="223" t="str">
        <f t="shared" ca="1" si="484"/>
        <v>3.98001383855012+7.44608216902247i</v>
      </c>
      <c r="AJ309" s="223" t="str">
        <f t="shared" ca="1" si="485"/>
        <v>-5.19441492300224+6.65602760139834i</v>
      </c>
      <c r="AK309" s="223" t="str">
        <f t="shared" ca="1" si="486"/>
        <v>-8.18999689631573-2.05148742653314i</v>
      </c>
      <c r="AL309" s="223" t="str">
        <f t="shared" ca="1" si="487"/>
        <v>-1.44343528491521-8.31872252218733i</v>
      </c>
      <c r="AM309" s="223" t="str">
        <f t="shared" ca="1" si="488"/>
        <v>7.02011767323213-4.69069266493327i</v>
      </c>
      <c r="AN309" s="223" t="str">
        <f t="shared" ca="1" si="489"/>
        <v>7.13311870566109+4.51699760392152i</v>
      </c>
      <c r="AO309" s="223" t="str">
        <f t="shared" ca="1" si="490"/>
        <v>-1.23884887876373+8.35164075367653i</v>
      </c>
      <c r="AP309" s="223" t="str">
        <f t="shared" ca="1" si="491"/>
        <v>-8.13718420062517+2.25186214231266i</v>
      </c>
      <c r="AQ309" s="223" t="str">
        <f t="shared" ca="1" si="492"/>
        <v>-5.35619755675987-6.52654560666242i</v>
      </c>
      <c r="AR309" s="223" t="str">
        <f t="shared" ca="1" si="493"/>
        <v>-5.35619755675987-6.52654560666242i</v>
      </c>
      <c r="AS309" s="223" t="str">
        <f t="shared" ca="1" si="494"/>
        <v>8.43285374510913+0.414279539059966i</v>
      </c>
      <c r="AT309" s="223" t="str">
        <f t="shared" ca="1" si="495"/>
        <v>3.03860233627834+7.87728034697564i</v>
      </c>
      <c r="AU309" s="223" t="str">
        <f t="shared" ca="1" si="496"/>
        <v>-5.9701193381223+5.97011933812575i</v>
      </c>
      <c r="AV309" s="223" t="str">
        <f t="shared" ca="1" si="497"/>
        <v>-7.87728034697438-3.03860233628162i</v>
      </c>
      <c r="AW309" s="223" t="str">
        <f t="shared" ca="1" si="498"/>
        <v>-0.414279539065086-8.43285374510888i</v>
      </c>
      <c r="AX309" s="223" t="str">
        <f t="shared" ca="1" si="499"/>
        <v>7.54151397742569-3.79607912867709i</v>
      </c>
      <c r="AY309" s="223" t="str">
        <f t="shared" ca="1" si="500"/>
        <v>6.52654560666034+5.3561975567624i</v>
      </c>
      <c r="AZ309" s="223" t="str">
        <f t="shared" ca="1" si="501"/>
        <v>-2.25186214230772+8.13718420062654i</v>
      </c>
      <c r="BA309" s="223" t="str">
        <f t="shared" ca="1" si="502"/>
        <v>-8.35164075367701+1.2388488787605i</v>
      </c>
      <c r="BB309" s="223" t="str">
        <f t="shared" ca="1" si="503"/>
        <v>-4.51699760392586-7.13311870565834i</v>
      </c>
      <c r="BC309" s="223" t="str">
        <f t="shared" ca="1" si="504"/>
        <v>4.69069266493599-7.02011767323032i</v>
      </c>
      <c r="BD309" s="223" t="str">
        <f t="shared" ca="1" si="505"/>
        <v>8.31872252218674+1.44343528491855i</v>
      </c>
      <c r="BE309" s="223" t="str">
        <f t="shared" ca="1" si="506"/>
        <v>2.05148742653799+8.18999689631452i</v>
      </c>
      <c r="BF309" s="223" t="str">
        <f t="shared" ca="1" si="507"/>
        <v>-6.65602760140043+5.19441492299956i</v>
      </c>
      <c r="BG309" s="223" t="str">
        <f t="shared" ca="1" si="508"/>
        <v>-7.44608216902483-3.98001383854571i</v>
      </c>
      <c r="BH309" s="223" t="str">
        <f t="shared" ca="1" si="509"/>
        <v>0.621107356673709-8.42014699838255i</v>
      </c>
      <c r="BI309" s="223" t="str">
        <f t="shared" ca="1" si="510"/>
        <v>7.9494788917345-2.84436902893287i</v>
      </c>
      <c r="BJ309" s="223" t="str">
        <f t="shared" ca="1" si="511"/>
        <v>5.82180718680909+6.11483531278667i</v>
      </c>
      <c r="BK309" s="223" t="str">
        <f t="shared" ca="1" si="512"/>
        <v>-3.23100530320039+7.800336823085i</v>
      </c>
      <c r="BL309" s="223" t="str">
        <f t="shared" ca="1" si="513"/>
        <v>-8.44048085606373+0.207202174956307i</v>
      </c>
      <c r="BM309" s="223" t="str">
        <f t="shared" ca="1" si="514"/>
        <v>-3.6098578026886-7.63240305980057i</v>
      </c>
      <c r="BN309" s="223" t="str">
        <f t="shared" ca="1" si="515"/>
        <v>5.51475381739565-6.39313226489215i</v>
      </c>
      <c r="BO309" s="223" t="str">
        <f t="shared" ca="1" si="516"/>
        <v>8.07946996944143+2.45088042053852i</v>
      </c>
      <c r="BP309" s="223" t="str">
        <f t="shared" ca="1" si="517"/>
        <v>1.0335162363649+8.37952826906474i</v>
      </c>
      <c r="BQ309" s="223" t="str">
        <f t="shared" ca="1" si="518"/>
        <v>-7.24182301410083+4.34058167246331i</v>
      </c>
      <c r="BR309" s="223" t="str">
        <f t="shared" ca="1" si="519"/>
        <v>-6.90288798441687-4.86156222807834i</v>
      </c>
      <c r="BS309" s="223" t="str">
        <f t="shared" ca="1" si="520"/>
        <v>1.64715221963103-8.2807934033068i</v>
      </c>
      <c r="BT309" s="223" t="str">
        <f t="shared" ca="1" si="521"/>
        <v>8.23787624411912-1.84987697143969i</v>
      </c>
      <c r="BU309" s="223" t="str">
        <f t="shared" ca="1" si="522"/>
        <v>5.02950336792138+6.78150025399633i</v>
      </c>
      <c r="BV309" s="223" t="str">
        <f t="shared" ca="1" si="523"/>
        <v>-4.16155113690473+7.34616511914971i</v>
      </c>
      <c r="BW309" s="223" t="str">
        <f t="shared" ca="1" si="524"/>
        <v>-8.40236826995425-0.827561042431872i</v>
      </c>
      <c r="BX309" s="223" t="str">
        <f t="shared" ca="1" si="525"/>
        <v>-2.64842238004176-8.01688896765939i</v>
      </c>
      <c r="BY309" s="223" t="str">
        <f t="shared" ca="1" si="526"/>
        <v>6.25586793930118-5.66998819654049i</v>
      </c>
      <c r="BZ309" s="223" t="str">
        <f t="shared" ca="1" si="527"/>
        <v>7.71869466796679+3.42146203333984i</v>
      </c>
      <c r="CA309" s="223" t="str">
        <f t="shared" ca="1" si="528"/>
        <v>-3.27263500036757E-12+8.44302373696088i</v>
      </c>
      <c r="CB309" s="223" t="str">
        <f t="shared" ca="1" si="529"/>
        <v>-7.71869466796614+3.42146203334131i</v>
      </c>
      <c r="CC309" s="223" t="str">
        <f t="shared" ca="1" si="530"/>
        <v>-6.25586793930226-5.6699881965393i</v>
      </c>
      <c r="CD309" s="223" t="str">
        <f t="shared" ca="1" si="531"/>
        <v>2.64842238004023-8.01688896765989i</v>
      </c>
      <c r="CE309" s="223" t="str">
        <f t="shared" ca="1" si="532"/>
        <v>8.40236826995404-0.827561042433956i</v>
      </c>
      <c r="CF309" s="223" t="str">
        <f t="shared" ca="1" si="533"/>
        <v>4.16155113689903+7.34616511915293i</v>
      </c>
      <c r="CG309" s="223" t="str">
        <f t="shared" ca="1" si="534"/>
        <v>-5.02950336792008+6.7815002539973i</v>
      </c>
      <c r="CH309" s="223" t="str">
        <f t="shared" ca="1" si="535"/>
        <v>-8.23787624411957-1.84987697143765i</v>
      </c>
      <c r="CI309" s="223" t="str">
        <f t="shared" ca="1" si="536"/>
        <v>-1.64715221963308-8.2807934033064i</v>
      </c>
      <c r="CJ309" s="223" t="str">
        <f t="shared" ca="1" si="537"/>
        <v>6.90288798441594-4.86156222807967i</v>
      </c>
      <c r="CK309" s="223" t="str">
        <f t="shared" ca="1" si="538"/>
        <v>7.24182301410166+4.34058167246193i</v>
      </c>
      <c r="CL309" s="223" t="str">
        <f t="shared" ca="1" si="539"/>
        <v>-1.03351623636283+8.37952826906499i</v>
      </c>
      <c r="CM309" s="223" t="str">
        <f t="shared" ca="1" si="540"/>
        <v>-8.07946996944333+2.45088042053225i</v>
      </c>
      <c r="CN309" s="223" t="str">
        <f t="shared" ca="1" si="541"/>
        <v>-5.51475381739688-6.39313226489109i</v>
      </c>
      <c r="CO309" s="223" t="str">
        <f t="shared" ca="1" si="542"/>
        <v>3.60985780268715-7.63240305980126i</v>
      </c>
      <c r="CP309" s="223" t="str">
        <f t="shared" ca="1" si="543"/>
        <v>8.44048085606377+0.207202174954455i</v>
      </c>
      <c r="CQ309" s="223" t="str">
        <f t="shared" ca="1" si="544"/>
        <v>3.23100530320232+7.8003368230842i</v>
      </c>
      <c r="CR309" s="223" t="str">
        <f t="shared" ca="1" si="545"/>
        <v>-5.82180718681383+6.11483531278216i</v>
      </c>
      <c r="CS309" s="223" t="str">
        <f t="shared" ca="1" si="546"/>
        <v>-7.94947889173513-2.84436902893113i</v>
      </c>
      <c r="CT309" s="223" t="str">
        <f t="shared" ca="1" si="547"/>
        <v>-0.621107356675558-8.42014699838242i</v>
      </c>
      <c r="CU309" s="223" t="str">
        <f t="shared" ca="1" si="548"/>
        <v>7.44608216902396-3.98001383854735i</v>
      </c>
      <c r="CV309" s="223" t="str">
        <f t="shared" ca="1" si="549"/>
        <v>6.65602760140142+5.19441492299829i</v>
      </c>
      <c r="CW309" s="223" t="str">
        <f t="shared" ca="1" si="550"/>
        <v>-2.05148742653643+8.18999689631491i</v>
      </c>
      <c r="CX309" s="223" t="str">
        <f t="shared" ca="1" si="551"/>
        <v>-8.31872252218643+1.44343528492037i</v>
      </c>
      <c r="CY309" s="223" t="str">
        <f t="shared" ca="1" si="552"/>
        <v>-4.69069266493054-7.02011767323395i</v>
      </c>
      <c r="CZ309" s="223" t="str">
        <f t="shared" ca="1" si="553"/>
        <v>4.5169976039245-7.1331187056592i</v>
      </c>
      <c r="DA309" s="223" t="str">
        <f t="shared" ca="1" si="554"/>
        <v>8.35164075367728+1.23884887875867i</v>
      </c>
      <c r="DB309" s="223" t="str">
        <f t="shared" ca="1" si="555"/>
        <v>2.25186214230951+8.13718420062605i</v>
      </c>
      <c r="DC309" s="223" t="str">
        <f t="shared" ca="1" si="556"/>
        <v>-6.52654560665901+5.35619755676401i</v>
      </c>
      <c r="DD309" s="223" t="str">
        <f t="shared" ca="1" si="557"/>
        <v>-7.54151397742286-3.79607912868272i</v>
      </c>
      <c r="DE309" s="223" t="str">
        <f t="shared" ca="1" si="558"/>
        <v>0.414279539063235-8.43285374510897i</v>
      </c>
      <c r="DF309" s="223" t="str">
        <f t="shared" ca="1" si="559"/>
        <v>7.87728034697371-3.03860233628335i</v>
      </c>
      <c r="DG309" s="223" t="str">
        <f t="shared" ca="1" si="560"/>
        <v>5.97011933812361+5.97011933812444i</v>
      </c>
      <c r="DH309" s="223" t="str">
        <f t="shared" ca="1" si="561"/>
        <v>-3.03860233627684+7.87728034697622i</v>
      </c>
      <c r="DI309" s="223" t="str">
        <f t="shared" ca="1" si="562"/>
        <v>-8.43285374510906+0.414279539061577i</v>
      </c>
      <c r="DJ309" s="223" t="str">
        <f t="shared" ca="1" si="563"/>
        <v>-3.79607912868167-7.54151397742339i</v>
      </c>
      <c r="DK309" s="223" t="str">
        <f t="shared" ca="1" si="564"/>
        <v>5.3561975567653-6.52654560665796i</v>
      </c>
      <c r="DL309" s="223" t="str">
        <f t="shared" ca="1" si="565"/>
        <v>8.13718420062573+2.25186214231064i</v>
      </c>
      <c r="DM309" s="223" t="str">
        <f t="shared" ca="1" si="566"/>
        <v>1.23884887876556+8.35164075367626i</v>
      </c>
      <c r="DN309" s="223" t="str">
        <f t="shared" ca="1" si="567"/>
        <v>-7.13311870566035+4.51699760392269i</v>
      </c>
      <c r="DO309" s="223" t="str">
        <f t="shared" ca="1" si="568"/>
        <v>-7.0201176732333-4.69069266493153i</v>
      </c>
      <c r="DP309" s="223" t="str">
        <f t="shared" ca="1" si="569"/>
        <v>1.44343528492201-8.31872252218614i</v>
      </c>
      <c r="DQ309" s="223" t="str">
        <f t="shared" ca="1" si="570"/>
        <v>8.18999689631519-2.05148742653528i</v>
      </c>
      <c r="DR309" s="223" t="str">
        <f t="shared" ca="1" si="571"/>
        <v>5.19441492299698+6.65602760140244i</v>
      </c>
      <c r="DS309" s="223" t="str">
        <f t="shared" ca="1" si="572"/>
        <v>-3.98001383854881+7.44608216902317i</v>
      </c>
      <c r="DT309" s="223" t="str">
        <f t="shared" ca="1" si="573"/>
        <v>-8.42014699838296-0.621107356668119i</v>
      </c>
      <c r="DU309" s="223" t="str">
        <f t="shared" ca="1" si="574"/>
        <v>-2.84436902892956-7.94947889173568i</v>
      </c>
      <c r="DV309" s="223" t="str">
        <f t="shared" ca="1" si="575"/>
        <v>6.1148353127833-5.82180718681263i</v>
      </c>
      <c r="DW309" s="223" t="str">
        <f t="shared" ca="1" si="576"/>
        <v>7.80033682308375+3.23100530320341i</v>
      </c>
      <c r="DX309" s="223" t="str">
        <f t="shared" ca="1" si="577"/>
        <v>0.207202174952796+8.44048085606381i</v>
      </c>
      <c r="DY309" s="223" t="str">
        <f t="shared" ca="1" si="578"/>
        <v>-7.63240305980176+3.60985780268608i</v>
      </c>
      <c r="DZ309" s="223" t="str">
        <f t="shared" ca="1" si="579"/>
        <v>-6.39313226489001-5.51475381739813i</v>
      </c>
      <c r="EA309" s="223" t="str">
        <f t="shared" ca="1" si="580"/>
        <v>2.45088042053384-8.07946996944285i</v>
      </c>
      <c r="EB309" s="223" t="str">
        <f t="shared" ca="1" si="581"/>
        <v>8.37952826906514-1.03351623636165i</v>
      </c>
      <c r="EC309" s="223" t="str">
        <f t="shared" ca="1" si="582"/>
        <v>4.34058167246051+7.24182301410251i</v>
      </c>
      <c r="ED309" s="223" t="str">
        <f t="shared" ca="1" si="583"/>
        <v>-4.86156222807435+6.90288798441969i</v>
      </c>
      <c r="EE309" s="223" t="str">
        <f t="shared" ca="1" si="584"/>
        <v>-8.28079340330616-1.64715221963424i</v>
      </c>
      <c r="EF309" s="223" t="str">
        <f t="shared" ca="1" si="585"/>
        <v>-1.84987697144445-8.23787624411804i</v>
      </c>
      <c r="EG309" s="223" t="str">
        <f t="shared" ca="1" si="586"/>
        <v>6.781500253998-5.02950336791914i</v>
      </c>
      <c r="EH309" s="223" t="str">
        <f t="shared" ca="1" si="587"/>
        <v>7.34616511915235+4.16155113690006i</v>
      </c>
      <c r="EI309" s="223" t="str">
        <f t="shared" ca="1" si="588"/>
        <v>-0.827561042435607+8.40236826995388i</v>
      </c>
      <c r="EJ309" s="223" t="str">
        <f t="shared" ca="1" si="589"/>
        <v>-8.01688896766026+2.64842238003911i</v>
      </c>
      <c r="EK309" s="223" t="str">
        <f t="shared" ca="1" si="590"/>
        <v>-5.66998819654447-6.25586793929758i</v>
      </c>
      <c r="EL309" s="223" t="str">
        <f t="shared" ca="1" si="591"/>
        <v>3.42146203334327-7.71869466796527i</v>
      </c>
      <c r="EM309" s="223" t="str">
        <f t="shared" ca="1" si="592"/>
        <v>8.44302373696088-2.09347602443747E-12i</v>
      </c>
      <c r="EN309" s="223"/>
      <c r="EO309" s="223"/>
      <c r="EP309" s="223"/>
    </row>
    <row r="310" spans="1:146">
      <c r="A310" s="249">
        <f t="shared" si="461"/>
        <v>4.1015624999999984E-3</v>
      </c>
      <c r="B310" s="248">
        <v>210</v>
      </c>
      <c r="C310" s="247">
        <f t="shared" si="462"/>
        <v>42000</v>
      </c>
      <c r="N310" s="246">
        <f t="shared" ca="1" si="463"/>
        <v>7.5542793300114468</v>
      </c>
      <c r="O310" s="223">
        <f t="shared" ca="1" si="464"/>
        <v>-8.4457206699885532</v>
      </c>
      <c r="P310" s="223" t="str">
        <f t="shared" ca="1" si="465"/>
        <v>-3.61101089014299-7.63484105838102i</v>
      </c>
      <c r="Q310" s="223" t="str">
        <f t="shared" ca="1" si="466"/>
        <v>5.35790847296288-6.52863036408284i</v>
      </c>
      <c r="R310" s="223" t="str">
        <f t="shared" ca="1" si="467"/>
        <v>8.19261300564014+2.05214272780624i</v>
      </c>
      <c r="S310" s="223" t="str">
        <f t="shared" ca="1" si="468"/>
        <v>1.64767836516619+8.28343851552211i</v>
      </c>
      <c r="T310" s="223" t="str">
        <f t="shared" ca="1" si="469"/>
        <v>-6.78366645091643+5.03110992904973i</v>
      </c>
      <c r="U310" s="223" t="str">
        <f t="shared" ca="1" si="470"/>
        <v>-7.44846065160923-3.98128516397669i</v>
      </c>
      <c r="V310" s="223" t="str">
        <f t="shared" ca="1" si="471"/>
        <v>0.414411871295172-8.43554742956268i</v>
      </c>
      <c r="W310" s="223" t="str">
        <f t="shared" ca="1" si="472"/>
        <v>7.80282846431005-3.23203737478774i</v>
      </c>
      <c r="X310" s="223" t="str">
        <f t="shared" ca="1" si="473"/>
        <v>6.25786623486172+5.67179934606731i</v>
      </c>
      <c r="Y310" s="223" t="str">
        <f t="shared" ca="1" si="474"/>
        <v>-2.45166329886934+8.08205077343919i</v>
      </c>
      <c r="Z310" s="223" t="str">
        <f t="shared" ca="1" si="475"/>
        <v>-8.35430849647669+1.23924460102487i</v>
      </c>
      <c r="AA310" s="223" t="str">
        <f t="shared" ca="1" si="476"/>
        <v>-4.69219100064431-7.02236009109077i</v>
      </c>
      <c r="AB310" s="223" t="str">
        <f t="shared" ca="1" si="477"/>
        <v>4.34196817313056-7.24413625071983i</v>
      </c>
      <c r="AC310" s="223" t="str">
        <f t="shared" ca="1" si="478"/>
        <v>8.40505221651232+0.827825388094201i</v>
      </c>
      <c r="AD310" s="223" t="str">
        <f t="shared" ca="1" si="479"/>
        <v>2.84527759830397+7.95201817302133i</v>
      </c>
      <c r="AE310" s="223" t="str">
        <f t="shared" ca="1" si="480"/>
        <v>-5.97202635775612+5.97202635775647i</v>
      </c>
      <c r="AF310" s="223" t="str">
        <f t="shared" ca="1" si="481"/>
        <v>-7.95201817302121-2.84527759830429i</v>
      </c>
      <c r="AG310" s="223" t="str">
        <f t="shared" ca="1" si="482"/>
        <v>-0.8278253880947-8.40505221651227i</v>
      </c>
      <c r="AH310" s="223" t="str">
        <f t="shared" ca="1" si="483"/>
        <v>7.24413625072001-4.34196817313027i</v>
      </c>
      <c r="AI310" s="223" t="str">
        <f t="shared" ca="1" si="484"/>
        <v>7.02236009109055+4.69219100064465i</v>
      </c>
      <c r="AJ310" s="223" t="str">
        <f t="shared" ca="1" si="485"/>
        <v>-1.2392446010236+8.35430849647688i</v>
      </c>
      <c r="AK310" s="223" t="str">
        <f t="shared" ca="1" si="486"/>
        <v>-8.08205077343833+2.45166329887217i</v>
      </c>
      <c r="AL310" s="223" t="str">
        <f t="shared" ca="1" si="487"/>
        <v>-5.67179934606515-6.25786623486368i</v>
      </c>
      <c r="AM310" s="223" t="str">
        <f t="shared" ca="1" si="488"/>
        <v>3.23203737478888-7.80282846430957i</v>
      </c>
      <c r="AN310" s="223" t="str">
        <f t="shared" ca="1" si="489"/>
        <v>8.43554742956262-0.414411871296451i</v>
      </c>
      <c r="AO310" s="223" t="str">
        <f t="shared" ca="1" si="490"/>
        <v>3.98128516397938+7.4484606516078i</v>
      </c>
      <c r="AP310" s="223" t="str">
        <f t="shared" ca="1" si="491"/>
        <v>-5.03110992905211+6.78366645091467i</v>
      </c>
      <c r="AQ310" s="223" t="str">
        <f t="shared" ca="1" si="492"/>
        <v>-8.28343851552189-1.64767836516732i</v>
      </c>
      <c r="AR310" s="223" t="str">
        <f t="shared" ca="1" si="493"/>
        <v>-8.28343851552189-1.64767836516732i</v>
      </c>
      <c r="AS310" s="223" t="str">
        <f t="shared" ca="1" si="494"/>
        <v>6.52863036408091-5.35790847296523i</v>
      </c>
      <c r="AT310" s="223" t="str">
        <f t="shared" ca="1" si="495"/>
        <v>7.63484105837957+3.61101089014605i</v>
      </c>
      <c r="AU310" s="223" t="str">
        <f t="shared" ca="1" si="496"/>
        <v>-1.17951914923935E-12+8.44572066998855i</v>
      </c>
      <c r="AV310" s="223" t="str">
        <f t="shared" ca="1" si="497"/>
        <v>-7.63484105838068+3.6110108901437i</v>
      </c>
      <c r="AW310" s="223" t="str">
        <f t="shared" ca="1" si="498"/>
        <v>-6.52863036408475-5.35790847296056i</v>
      </c>
      <c r="AX310" s="223" t="str">
        <f t="shared" ca="1" si="499"/>
        <v>2.05214272780996-8.1926130056392i</v>
      </c>
      <c r="AY310" s="223" t="str">
        <f t="shared" ca="1" si="500"/>
        <v>8.28343851552235-1.64767836516501i</v>
      </c>
      <c r="AZ310" s="223" t="str">
        <f t="shared" ca="1" si="501"/>
        <v>5.03110992905001+6.78366645091622i</v>
      </c>
      <c r="BA310" s="223" t="str">
        <f t="shared" ca="1" si="502"/>
        <v>-3.98128516397405+7.44846065161064i</v>
      </c>
      <c r="BB310" s="223" t="str">
        <f t="shared" ca="1" si="503"/>
        <v>-8.43554742956249-0.414411871299047i</v>
      </c>
      <c r="BC310" s="223" t="str">
        <f t="shared" ca="1" si="504"/>
        <v>-3.23203737478659-7.80282846431052i</v>
      </c>
      <c r="BD310" s="223" t="str">
        <f t="shared" ca="1" si="505"/>
        <v>5.6717993460669-6.25786623486209i</v>
      </c>
      <c r="BE310" s="223" t="str">
        <f t="shared" ca="1" si="506"/>
        <v>8.08205077344005+2.4516632988665i</v>
      </c>
      <c r="BF310" s="223" t="str">
        <f t="shared" ca="1" si="507"/>
        <v>1.23924460102127+8.35430849647722i</v>
      </c>
      <c r="BG310" s="223" t="str">
        <f t="shared" ca="1" si="508"/>
        <v>-7.02236009109193+4.69219100064259i</v>
      </c>
      <c r="BH310" s="223" t="str">
        <f t="shared" ca="1" si="509"/>
        <v>-7.24413625072008-4.34196817313014i</v>
      </c>
      <c r="BI310" s="223" t="str">
        <f t="shared" ca="1" si="510"/>
        <v>0.82782538809215-8.40505221651252i</v>
      </c>
      <c r="BJ310" s="223" t="str">
        <f t="shared" ca="1" si="511"/>
        <v>7.95201817302257-2.84527759830049i</v>
      </c>
      <c r="BK310" s="223" t="str">
        <f t="shared" ca="1" si="512"/>
        <v>5.97202635775496+5.97202635775764i</v>
      </c>
      <c r="BL310" s="223" t="str">
        <f t="shared" ca="1" si="513"/>
        <v>-2.84527759830382+7.95201817302138i</v>
      </c>
      <c r="BM310" s="223" t="str">
        <f t="shared" ca="1" si="514"/>
        <v>-8.40505221651206+0.827825388096751i</v>
      </c>
      <c r="BN310" s="223" t="str">
        <f t="shared" ca="1" si="515"/>
        <v>-4.3419681731271-7.24413625072191i</v>
      </c>
      <c r="BO310" s="223" t="str">
        <f t="shared" ca="1" si="516"/>
        <v>4.69219100064573-7.02236009108982i</v>
      </c>
      <c r="BP310" s="223" t="str">
        <f t="shared" ca="1" si="517"/>
        <v>8.35430849647667+1.23924460102501i</v>
      </c>
      <c r="BQ310" s="223" t="str">
        <f t="shared" ca="1" si="518"/>
        <v>2.45166329887115+8.08205077343864i</v>
      </c>
      <c r="BR310" s="223" t="str">
        <f t="shared" ca="1" si="519"/>
        <v>-6.25786623486463+5.6717993460641i</v>
      </c>
      <c r="BS310" s="223" t="str">
        <f t="shared" ca="1" si="520"/>
        <v>-7.80282846430917-3.23203737478986i</v>
      </c>
      <c r="BT310" s="223" t="str">
        <f t="shared" ca="1" si="521"/>
        <v>-0.414411871295273-8.43554742956268i</v>
      </c>
      <c r="BU310" s="223" t="str">
        <f t="shared" ca="1" si="522"/>
        <v>7.44846065160846-3.98128516397813i</v>
      </c>
      <c r="BV310" s="223" t="str">
        <f t="shared" ca="1" si="523"/>
        <v>6.78366645091912+5.03110992904611i</v>
      </c>
      <c r="BW310" s="223" t="str">
        <f t="shared" ca="1" si="524"/>
        <v>-1.64767836516871+8.28343851552161i</v>
      </c>
      <c r="BX310" s="223" t="str">
        <f t="shared" ca="1" si="525"/>
        <v>-8.19261300564006+2.05214272780653i</v>
      </c>
      <c r="BY310" s="223" t="str">
        <f t="shared" ca="1" si="526"/>
        <v>-5.35790847296431-6.52863036408167i</v>
      </c>
      <c r="BZ310" s="223" t="str">
        <f t="shared" ca="1" si="527"/>
        <v>3.61101089013952-7.63484105838266i</v>
      </c>
      <c r="CA310" s="223" t="str">
        <f t="shared" ca="1" si="528"/>
        <v>8.44572066998855+2.35903829847871E-12i</v>
      </c>
      <c r="CB310" s="223" t="str">
        <f t="shared" ca="1" si="529"/>
        <v>3.61101089014264+7.63484105838119i</v>
      </c>
      <c r="CC310" s="223" t="str">
        <f t="shared" ca="1" si="530"/>
        <v>-5.35790847296165+6.52863036408385i</v>
      </c>
      <c r="CD310" s="223" t="str">
        <f t="shared" ca="1" si="531"/>
        <v>-8.19261300564101-2.05214272780273i</v>
      </c>
      <c r="CE310" s="223" t="str">
        <f t="shared" ca="1" si="532"/>
        <v>-1.64767836516362-8.28343851552263i</v>
      </c>
      <c r="CF310" s="223" t="str">
        <f t="shared" ca="1" si="533"/>
        <v>6.78366645091678-5.03110992904926i</v>
      </c>
      <c r="CG310" s="223" t="str">
        <f t="shared" ca="1" si="534"/>
        <v>7.44846065161008+3.98128516397509i</v>
      </c>
      <c r="CH310" s="223" t="str">
        <f t="shared" ca="1" si="535"/>
        <v>-0.414411871291833+8.43554742956285i</v>
      </c>
      <c r="CI310" s="223" t="str">
        <f t="shared" ca="1" si="536"/>
        <v>-7.80282846431098+3.2320373747855i</v>
      </c>
      <c r="CJ310" s="223" t="str">
        <f t="shared" ca="1" si="537"/>
        <v>-6.25786623486113-5.67179934606795i</v>
      </c>
      <c r="CK310" s="223" t="str">
        <f t="shared" ca="1" si="538"/>
        <v>2.45166329886786-8.08205077343964i</v>
      </c>
      <c r="CL310" s="223" t="str">
        <f t="shared" ca="1" si="539"/>
        <v>8.35430849647616-1.23924460102841i</v>
      </c>
      <c r="CM310" s="223" t="str">
        <f t="shared" ca="1" si="540"/>
        <v>4.69219100064141+7.02236009109271i</v>
      </c>
      <c r="CN310" s="223" t="str">
        <f t="shared" ca="1" si="541"/>
        <v>-4.34196817313114+7.24413625071948i</v>
      </c>
      <c r="CO310" s="223" t="str">
        <f t="shared" ca="1" si="542"/>
        <v>-8.4050522165124-0.827825388093324i</v>
      </c>
      <c r="CP310" s="223" t="str">
        <f t="shared" ca="1" si="543"/>
        <v>-2.84527759830706-7.95201817302023i</v>
      </c>
      <c r="CQ310" s="223" t="str">
        <f t="shared" ca="1" si="544"/>
        <v>5.97202635775846-5.97202635775413i</v>
      </c>
      <c r="CR310" s="223" t="str">
        <f t="shared" ca="1" si="545"/>
        <v>7.95201817302091+2.84527759830515i</v>
      </c>
      <c r="CS310" s="223" t="str">
        <f t="shared" ca="1" si="546"/>
        <v>0.827825388095816+8.40505221651216i</v>
      </c>
      <c r="CT310" s="223" t="str">
        <f t="shared" ca="1" si="547"/>
        <v>-7.24413625071819+4.34196817313329i</v>
      </c>
      <c r="CU310" s="223" t="str">
        <f t="shared" ca="1" si="548"/>
        <v>-7.02236009108931-4.69219100064651i</v>
      </c>
      <c r="CV310" s="223" t="str">
        <f t="shared" ca="1" si="549"/>
        <v>1.23924460102593-8.35430849647653i</v>
      </c>
      <c r="CW310" s="223" t="str">
        <f t="shared" ca="1" si="550"/>
        <v>8.08205077343905-2.45166329886979i</v>
      </c>
      <c r="CX310" s="223" t="str">
        <f t="shared" ca="1" si="551"/>
        <v>5.67179934606945+6.25786623485977i</v>
      </c>
      <c r="CY310" s="223" t="str">
        <f t="shared" ca="1" si="552"/>
        <v>-3.23203737479117+7.80282846430863i</v>
      </c>
      <c r="CZ310" s="223" t="str">
        <f t="shared" ca="1" si="553"/>
        <v>-8.43554742956274+0.414411871293855i</v>
      </c>
      <c r="DA310" s="223" t="str">
        <f t="shared" ca="1" si="554"/>
        <v>-3.9812851639773-7.4484606516089i</v>
      </c>
      <c r="DB310" s="223" t="str">
        <f t="shared" ca="1" si="555"/>
        <v>5.03110992904725-6.78366645091827i</v>
      </c>
      <c r="DC310" s="223" t="str">
        <f t="shared" ca="1" si="556"/>
        <v>8.28343851552143+1.64767836516964i</v>
      </c>
      <c r="DD310" s="223" t="str">
        <f t="shared" ca="1" si="557"/>
        <v>2.05214272780515+8.19261300564041i</v>
      </c>
      <c r="DE310" s="223" t="str">
        <f t="shared" ca="1" si="558"/>
        <v>-6.52863036408257+5.35790847296322i</v>
      </c>
      <c r="DF310" s="223" t="str">
        <f t="shared" ca="1" si="559"/>
        <v>-7.63484105838226-3.61101089014038i</v>
      </c>
      <c r="DG310" s="223" t="str">
        <f t="shared" ca="1" si="560"/>
        <v>3.77859926653084E-12-8.44572066998855i</v>
      </c>
      <c r="DH310" s="223" t="str">
        <f t="shared" ca="1" si="561"/>
        <v>7.63484105838159-3.61101089014179i</v>
      </c>
      <c r="DI310" s="223" t="str">
        <f t="shared" ca="1" si="562"/>
        <v>6.52863036408325+5.35790847296238i</v>
      </c>
      <c r="DJ310" s="223" t="str">
        <f t="shared" ca="1" si="563"/>
        <v>-2.0521427278041+8.19261300564067i</v>
      </c>
      <c r="DK310" s="223" t="str">
        <f t="shared" ca="1" si="564"/>
        <v>-8.2834385155229+1.64767836516222i</v>
      </c>
      <c r="DL310" s="223" t="str">
        <f t="shared" ca="1" si="565"/>
        <v>-5.03110992904851-6.78366645091734i</v>
      </c>
      <c r="DM310" s="223" t="str">
        <f t="shared" ca="1" si="566"/>
        <v>3.98128516397592-7.44846065160965i</v>
      </c>
      <c r="DN310" s="223" t="str">
        <f t="shared" ca="1" si="567"/>
        <v>8.43554742956279+0.414411871292772i</v>
      </c>
      <c r="DO310" s="223" t="str">
        <f t="shared" ca="1" si="568"/>
        <v>3.23203737479217+7.80282846430821i</v>
      </c>
      <c r="DP310" s="223" t="str">
        <f t="shared" ca="1" si="569"/>
        <v>-5.671799346069+6.25786623486018i</v>
      </c>
      <c r="DQ310" s="223" t="str">
        <f t="shared" ca="1" si="570"/>
        <v>-8.08205077343923-2.45166329886922i</v>
      </c>
      <c r="DR310" s="223" t="str">
        <f t="shared" ca="1" si="571"/>
        <v>-1.23924460102748-8.3543084964763i</v>
      </c>
      <c r="DS310" s="223" t="str">
        <f t="shared" ca="1" si="572"/>
        <v>7.02236009109324-4.69219100064062i</v>
      </c>
      <c r="DT310" s="223" t="str">
        <f t="shared" ca="1" si="573"/>
        <v>7.24413625071875+4.34196817313236i</v>
      </c>
      <c r="DU310" s="223" t="str">
        <f t="shared" ca="1" si="574"/>
        <v>-0.827825388094736+8.40505221651227i</v>
      </c>
      <c r="DV310" s="223" t="str">
        <f t="shared" ca="1" si="575"/>
        <v>-7.95201817302071+2.84527759830572i</v>
      </c>
      <c r="DW310" s="223" t="str">
        <f t="shared" ca="1" si="576"/>
        <v>-5.97202635775346-5.97202635775913i</v>
      </c>
      <c r="DX310" s="223" t="str">
        <f t="shared" ca="1" si="577"/>
        <v>2.84527759830604-7.95201817302059i</v>
      </c>
      <c r="DY310" s="223" t="str">
        <f t="shared" ca="1" si="578"/>
        <v>8.40505221651229-0.827825388094403i</v>
      </c>
      <c r="DZ310" s="223" t="str">
        <f t="shared" ca="1" si="579"/>
        <v>4.34196817313208+7.24413625071893i</v>
      </c>
      <c r="EA310" s="223" t="str">
        <f t="shared" ca="1" si="580"/>
        <v>-4.6921910006409+7.02236009109305i</v>
      </c>
      <c r="EB310" s="223" t="str">
        <f t="shared" ca="1" si="581"/>
        <v>-8.35430849647639-1.23924460102686i</v>
      </c>
      <c r="EC310" s="223" t="str">
        <f t="shared" ca="1" si="582"/>
        <v>-2.4516632988689-8.08205077343932i</v>
      </c>
      <c r="ED310" s="223" t="str">
        <f t="shared" ca="1" si="583"/>
        <v>6.25786623486041-5.67179934606875i</v>
      </c>
      <c r="EE310" s="223" t="str">
        <f t="shared" ca="1" si="584"/>
        <v>7.80282846430808+3.23203737479248i</v>
      </c>
      <c r="EF310" s="223" t="str">
        <f t="shared" ca="1" si="585"/>
        <v>0.414411871292437+8.43554742956281i</v>
      </c>
      <c r="EG310" s="223" t="str">
        <f t="shared" ca="1" si="586"/>
        <v>-7.44846065160935+3.98128516397647i</v>
      </c>
      <c r="EH310" s="223" t="str">
        <f t="shared" ca="1" si="587"/>
        <v>-6.78366645091771-5.031109929048i</v>
      </c>
      <c r="EI310" s="223" t="str">
        <f t="shared" ca="1" si="588"/>
        <v>1.64767836516255-8.28343851552284i</v>
      </c>
      <c r="EJ310" s="223" t="str">
        <f t="shared" ca="1" si="589"/>
        <v>8.19261300564075-2.05214272780377i</v>
      </c>
      <c r="EK310" s="223" t="str">
        <f t="shared" ca="1" si="590"/>
        <v>5.35790847296212+6.52863036408347i</v>
      </c>
      <c r="EL310" s="223" t="str">
        <f t="shared" ca="1" si="591"/>
        <v>-3.61101089014209+7.63484105838144i</v>
      </c>
      <c r="EM310" s="223" t="str">
        <f t="shared" ca="1" si="592"/>
        <v>-8.44572066998855+3.92342888030236E-12i</v>
      </c>
      <c r="EN310" s="223"/>
      <c r="EO310" s="223"/>
      <c r="EP310" s="223"/>
    </row>
    <row r="311" spans="1:146">
      <c r="A311" s="249">
        <f t="shared" si="461"/>
        <v>4.121093749999998E-3</v>
      </c>
      <c r="B311" s="248">
        <v>211</v>
      </c>
      <c r="C311" s="247">
        <f t="shared" si="462"/>
        <v>42200</v>
      </c>
      <c r="N311" s="246">
        <f t="shared" ca="1" si="463"/>
        <v>7.5518753268743239</v>
      </c>
      <c r="O311" s="223">
        <f t="shared" ca="1" si="464"/>
        <v>-8.4481246731256761</v>
      </c>
      <c r="P311" s="223" t="str">
        <f t="shared" ca="1" si="465"/>
        <v>-3.79837256737189-7.54607025756529i</v>
      </c>
      <c r="Q311" s="223" t="str">
        <f t="shared" ca="1" si="466"/>
        <v>5.03254199204667-6.78559736434175i</v>
      </c>
      <c r="R311" s="223" t="str">
        <f t="shared" ca="1" si="467"/>
        <v>8.32374836054515+1.44430735059985i</v>
      </c>
      <c r="S311" s="223" t="str">
        <f t="shared" ca="1" si="468"/>
        <v>2.45236114414374+8.08435126100844i</v>
      </c>
      <c r="T311" s="223" t="str">
        <f t="shared" ca="1" si="469"/>
        <v>-6.11852965092172+5.82532448911359i</v>
      </c>
      <c r="U311" s="223" t="str">
        <f t="shared" ca="1" si="470"/>
        <v>-7.9542816479076-2.84608748256889i</v>
      </c>
      <c r="V311" s="223" t="str">
        <f t="shared" ca="1" si="471"/>
        <v>-1.03414064540467-8.38459084381562i</v>
      </c>
      <c r="W311" s="223" t="str">
        <f t="shared" ca="1" si="472"/>
        <v>7.02435894664737-4.69352659322708i</v>
      </c>
      <c r="X311" s="223" t="str">
        <f t="shared" ca="1" si="473"/>
        <v>7.35060337735109+4.16406537911566i</v>
      </c>
      <c r="Y311" s="223" t="str">
        <f t="shared" ca="1" si="474"/>
        <v>-0.414529830138761+8.43794853697271i</v>
      </c>
      <c r="Z311" s="223" t="str">
        <f t="shared" ca="1" si="475"/>
        <v>-7.7233579935711+3.42352914341564i</v>
      </c>
      <c r="AA311" s="223" t="str">
        <f t="shared" ca="1" si="476"/>
        <v>-6.53048868363782-5.3594335564081i</v>
      </c>
      <c r="AB311" s="223" t="str">
        <f t="shared" ca="1" si="477"/>
        <v>1.85099459288192-8.24285323839971i</v>
      </c>
      <c r="AC311" s="223" t="str">
        <f t="shared" ca="1" si="478"/>
        <v>8.19494496381596-2.05272685292086i</v>
      </c>
      <c r="AD311" s="223" t="str">
        <f t="shared" ca="1" si="479"/>
        <v>5.5180856103736+6.39699473888033i</v>
      </c>
      <c r="AE311" s="223" t="str">
        <f t="shared" ca="1" si="480"/>
        <v>-3.23295734695994+7.80504947360442i</v>
      </c>
      <c r="AF311" s="223" t="str">
        <f t="shared" ca="1" si="481"/>
        <v>-8.42523411334003+0.62148260481387i</v>
      </c>
      <c r="AG311" s="223" t="str">
        <f t="shared" ca="1" si="482"/>
        <v>-4.34320407774002-7.2461982329893i</v>
      </c>
      <c r="AH311" s="223" t="str">
        <f t="shared" ca="1" si="483"/>
        <v>4.5197265926315-7.13742824976437i</v>
      </c>
      <c r="AI311" s="223" t="str">
        <f t="shared" ca="1" si="484"/>
        <v>8.40744464371681+0.828061021611536i</v>
      </c>
      <c r="AJ311" s="223" t="str">
        <f t="shared" ca="1" si="485"/>
        <v>3.0404381378834+7.88203948368561i</v>
      </c>
      <c r="AK311" s="223" t="str">
        <f t="shared" ca="1" si="486"/>
        <v>-5.67341377590374+6.25964748368952i</v>
      </c>
      <c r="AL311" s="223" t="str">
        <f t="shared" ca="1" si="487"/>
        <v>-8.14210036081385-2.25322262706325i</v>
      </c>
      <c r="AM311" s="223" t="str">
        <f t="shared" ca="1" si="488"/>
        <v>-1.6481473629109-8.28579632641333i</v>
      </c>
      <c r="AN311" s="223" t="str">
        <f t="shared" ca="1" si="489"/>
        <v>6.6600489062035-5.19755318006968i</v>
      </c>
      <c r="AO311" s="223" t="str">
        <f t="shared" ca="1" si="490"/>
        <v>7.6370142514774+3.61203873392934i</v>
      </c>
      <c r="AP311" s="223" t="str">
        <f t="shared" ca="1" si="491"/>
        <v>0.207327358193402+8.44558025592199i</v>
      </c>
      <c r="AQ311" s="223" t="str">
        <f t="shared" ca="1" si="492"/>
        <v>-7.45058079309515+3.98241840321135i</v>
      </c>
      <c r="AR311" s="223" t="str">
        <f t="shared" ca="1" si="493"/>
        <v>-7.45058079309515+3.98241840321135i</v>
      </c>
      <c r="AS311" s="223" t="str">
        <f t="shared" ca="1" si="494"/>
        <v>1.23959734154372-8.35668647991012i</v>
      </c>
      <c r="AT311" s="223" t="str">
        <f t="shared" ca="1" si="495"/>
        <v>8.02173245029532-2.65002245057546i</v>
      </c>
      <c r="AU311" s="223" t="str">
        <f t="shared" ca="1" si="496"/>
        <v>5.97372624467893+5.97372624467417i</v>
      </c>
      <c r="AV311" s="223" t="str">
        <f t="shared" ca="1" si="497"/>
        <v>-2.65002245056908+8.02173245029742i</v>
      </c>
      <c r="AW311" s="223" t="str">
        <f t="shared" ca="1" si="498"/>
        <v>-8.35668647991036+1.23959734154205i</v>
      </c>
      <c r="AX311" s="223" t="str">
        <f t="shared" ca="1" si="499"/>
        <v>-4.86449938890241-6.90705843236054i</v>
      </c>
      <c r="AY311" s="223" t="str">
        <f t="shared" ca="1" si="500"/>
        <v>3.98241840321284-7.45058079309436i</v>
      </c>
      <c r="AZ311" s="223" t="str">
        <f t="shared" ca="1" si="501"/>
        <v>8.44558025592195+0.207327358195086i</v>
      </c>
      <c r="BA311" s="223" t="str">
        <f t="shared" ca="1" si="502"/>
        <v>3.61203873392782+7.63701425147812i</v>
      </c>
      <c r="BB311" s="223" t="str">
        <f t="shared" ca="1" si="503"/>
        <v>-5.19755318007101+6.66004890620246i</v>
      </c>
      <c r="BC311" s="223" t="str">
        <f t="shared" ca="1" si="504"/>
        <v>-8.28579632641303-1.64814736291243i</v>
      </c>
      <c r="BD311" s="223" t="str">
        <f t="shared" ca="1" si="505"/>
        <v>-2.25322262706175-8.14210036081426i</v>
      </c>
      <c r="BE311" s="223" t="str">
        <f t="shared" ca="1" si="506"/>
        <v>6.25964748369057-5.67341377590257i</v>
      </c>
      <c r="BF311" s="223" t="str">
        <f t="shared" ca="1" si="507"/>
        <v>7.88203948368505+3.04043813788487i</v>
      </c>
      <c r="BG311" s="223" t="str">
        <f t="shared" ca="1" si="508"/>
        <v>0.828061021609979+8.40744464371697i</v>
      </c>
      <c r="BH311" s="223" t="str">
        <f t="shared" ca="1" si="509"/>
        <v>-7.13742824976251+4.51972659263444i</v>
      </c>
      <c r="BI311" s="223" t="str">
        <f t="shared" ca="1" si="510"/>
        <v>-7.24619823299108-4.34320407773704i</v>
      </c>
      <c r="BJ311" s="223" t="str">
        <f t="shared" ca="1" si="511"/>
        <v>0.621482604817945-8.42523411333973i</v>
      </c>
      <c r="BK311" s="223" t="str">
        <f t="shared" ca="1" si="512"/>
        <v>7.80504947360566-3.23295734695694i</v>
      </c>
      <c r="BL311" s="223" t="str">
        <f t="shared" ca="1" si="513"/>
        <v>6.39699473887876+5.51808561037541i</v>
      </c>
      <c r="BM311" s="223" t="str">
        <f t="shared" ca="1" si="514"/>
        <v>-2.05272685292343+8.19494496381531i</v>
      </c>
      <c r="BN311" s="223" t="str">
        <f t="shared" ca="1" si="515"/>
        <v>-8.24285323840011+1.85099459288015i</v>
      </c>
      <c r="BO311" s="223" t="str">
        <f t="shared" ca="1" si="516"/>
        <v>-5.3594335564074-6.53048868363839i</v>
      </c>
      <c r="BP311" s="223" t="str">
        <f t="shared" ca="1" si="517"/>
        <v>3.4235291434157-7.72335799357107i</v>
      </c>
      <c r="BQ311" s="223" t="str">
        <f t="shared" ca="1" si="518"/>
        <v>8.43794853697271-0.414529830138697i</v>
      </c>
      <c r="BR311" s="223" t="str">
        <f t="shared" ca="1" si="519"/>
        <v>4.16406537911633+7.3506033773507i</v>
      </c>
      <c r="BS311" s="223" t="str">
        <f t="shared" ca="1" si="520"/>
        <v>-4.69352659322574+7.02435894664827i</v>
      </c>
      <c r="BT311" s="223" t="str">
        <f t="shared" ca="1" si="521"/>
        <v>-8.38459084381593-1.03414064540223i</v>
      </c>
      <c r="BU311" s="223" t="str">
        <f t="shared" ca="1" si="522"/>
        <v>-2.84608748257123-7.95428164790675i</v>
      </c>
      <c r="BV311" s="223" t="str">
        <f t="shared" ca="1" si="523"/>
        <v>5.82532448911117-6.11852965092402i</v>
      </c>
      <c r="BW311" s="223" t="str">
        <f t="shared" ca="1" si="524"/>
        <v>8.08435126100728+2.45236114414757i</v>
      </c>
      <c r="BX311" s="223" t="str">
        <f t="shared" ca="1" si="525"/>
        <v>1.44430735059676+8.32374836054568i</v>
      </c>
      <c r="BY311" s="223" t="str">
        <f t="shared" ca="1" si="526"/>
        <v>-6.78559736434363+5.03254199204415i</v>
      </c>
      <c r="BZ311" s="223" t="str">
        <f t="shared" ca="1" si="527"/>
        <v>-7.54607025756434-3.79837256737379i</v>
      </c>
      <c r="CA311" s="223" t="str">
        <f t="shared" ca="1" si="528"/>
        <v>1.44480736253708E-12-8.44812467312568i</v>
      </c>
      <c r="CB311" s="223" t="str">
        <f t="shared" ca="1" si="529"/>
        <v>7.54607025756563-3.7983725673712i</v>
      </c>
      <c r="CC311" s="223" t="str">
        <f t="shared" ca="1" si="530"/>
        <v>6.7855973643419+5.03254199204646i</v>
      </c>
      <c r="CD311" s="223" t="str">
        <f t="shared" ca="1" si="531"/>
        <v>-1.44430735059961+8.32374836054519i</v>
      </c>
      <c r="CE311" s="223" t="str">
        <f t="shared" ca="1" si="532"/>
        <v>-8.08435126100812+2.45236114414481i</v>
      </c>
      <c r="CF311" s="223" t="str">
        <f t="shared" ca="1" si="533"/>
        <v>-5.82532448911499-6.11852965092039i</v>
      </c>
      <c r="CG311" s="223" t="str">
        <f t="shared" ca="1" si="534"/>
        <v>2.84608748256627-7.95428164790853i</v>
      </c>
      <c r="CH311" s="223" t="str">
        <f t="shared" ca="1" si="535"/>
        <v>8.38459084381528-1.03414064540747i</v>
      </c>
      <c r="CI311" s="223" t="str">
        <f t="shared" ca="1" si="536"/>
        <v>4.69352659323012+7.02435894664534i</v>
      </c>
      <c r="CJ311" s="223" t="str">
        <f t="shared" ca="1" si="537"/>
        <v>-4.16406537911927+7.35060337734904i</v>
      </c>
      <c r="CK311" s="223" t="str">
        <f t="shared" ca="1" si="538"/>
        <v>-8.43794853697255-0.414529830142062i</v>
      </c>
      <c r="CL311" s="223" t="str">
        <f t="shared" ca="1" si="539"/>
        <v>-3.42352914341261-7.72335799357244i</v>
      </c>
      <c r="CM311" s="223" t="str">
        <f t="shared" ca="1" si="540"/>
        <v>5.35943355641-6.53048868363626i</v>
      </c>
      <c r="CN311" s="223" t="str">
        <f t="shared" ca="1" si="541"/>
        <v>8.24285323839938+1.85099459288344i</v>
      </c>
      <c r="CO311" s="223" t="str">
        <f t="shared" ca="1" si="542"/>
        <v>2.05272685292016+8.19494496381613i</v>
      </c>
      <c r="CP311" s="223" t="str">
        <f t="shared" ca="1" si="543"/>
        <v>-6.39699473888081+5.51808561037305i</v>
      </c>
      <c r="CQ311" s="223" t="str">
        <f t="shared" ca="1" si="544"/>
        <v>-7.80504947360446-3.23295734695983i</v>
      </c>
      <c r="CR311" s="223" t="str">
        <f t="shared" ca="1" si="545"/>
        <v>-0.621482604814824-8.42523411333996i</v>
      </c>
      <c r="CS311" s="223" t="str">
        <f t="shared" ca="1" si="546"/>
        <v>7.24619823298837-4.34320407774157i</v>
      </c>
      <c r="CT311" s="223" t="str">
        <f t="shared" ca="1" si="547"/>
        <v>7.13742824976532+4.51972659262998i</v>
      </c>
      <c r="CU311" s="223" t="str">
        <f t="shared" ca="1" si="548"/>
        <v>-0.82806102160473+8.40744464371748i</v>
      </c>
      <c r="CV311" s="223" t="str">
        <f t="shared" ca="1" si="549"/>
        <v>-7.88203948368315+3.04043813788978i</v>
      </c>
      <c r="CW311" s="223" t="str">
        <f t="shared" ca="1" si="550"/>
        <v>-6.2596474836883-5.67341377590507i</v>
      </c>
      <c r="CX311" s="223" t="str">
        <f t="shared" ca="1" si="551"/>
        <v>2.25322262706499-8.14210036081336i</v>
      </c>
      <c r="CY311" s="223" t="str">
        <f t="shared" ca="1" si="552"/>
        <v>8.28579632641369-1.64814736290912i</v>
      </c>
      <c r="CZ311" s="223" t="str">
        <f t="shared" ca="1" si="553"/>
        <v>5.19755318006835+6.66004890620453i</v>
      </c>
      <c r="DA311" s="223" t="str">
        <f t="shared" ca="1" si="554"/>
        <v>-3.61203873393086+7.63701425147668i</v>
      </c>
      <c r="DB311" s="223" t="str">
        <f t="shared" ca="1" si="555"/>
        <v>-8.44558025592204+0.207327358191717i</v>
      </c>
      <c r="DC311" s="223" t="str">
        <f t="shared" ca="1" si="556"/>
        <v>-3.98241840320987-7.45058079309594i</v>
      </c>
      <c r="DD311" s="223" t="str">
        <f t="shared" ca="1" si="557"/>
        <v>4.86449938890516-6.9070584323586i</v>
      </c>
      <c r="DE311" s="223" t="str">
        <f t="shared" ca="1" si="558"/>
        <v>8.35668647990987+1.23959734154538i</v>
      </c>
      <c r="DF311" s="223" t="str">
        <f t="shared" ca="1" si="559"/>
        <v>2.65002245057386+8.02173245029584i</v>
      </c>
      <c r="DG311" s="223" t="str">
        <f t="shared" ca="1" si="560"/>
        <v>-5.97372624467536+5.97372624467774i</v>
      </c>
      <c r="DH311" s="223" t="str">
        <f t="shared" ca="1" si="561"/>
        <v>-8.02173245029689-2.65002245057069i</v>
      </c>
      <c r="DI311" s="223" t="str">
        <f t="shared" ca="1" si="562"/>
        <v>-1.2395973415487-8.35668647990938i</v>
      </c>
      <c r="DJ311" s="223" t="str">
        <f t="shared" ca="1" si="563"/>
        <v>6.90705843235667-4.86449938890791i</v>
      </c>
      <c r="DK311" s="223" t="str">
        <f t="shared" ca="1" si="564"/>
        <v>7.45058079309752+3.98241840320692i</v>
      </c>
      <c r="DL311" s="223" t="str">
        <f t="shared" ca="1" si="565"/>
        <v>-0.207327358197011+8.4455802559219i</v>
      </c>
      <c r="DM311" s="223" t="str">
        <f t="shared" ca="1" si="566"/>
        <v>-7.63701425147894+3.61203873392608i</v>
      </c>
      <c r="DN311" s="223" t="str">
        <f t="shared" ca="1" si="567"/>
        <v>-6.66004890620128-5.19755318007253i</v>
      </c>
      <c r="DO311" s="223" t="str">
        <f t="shared" ca="1" si="568"/>
        <v>1.64814736291432-8.28579632641265i</v>
      </c>
      <c r="DP311" s="223" t="str">
        <f t="shared" ca="1" si="569"/>
        <v>8.14210036081478-2.25322262705989i</v>
      </c>
      <c r="DQ311" s="223" t="str">
        <f t="shared" ca="1" si="570"/>
        <v>5.67341377590115+6.25964748369186i</v>
      </c>
      <c r="DR311" s="223" t="str">
        <f t="shared" ca="1" si="571"/>
        <v>-3.04043813788666+7.88203948368436i</v>
      </c>
      <c r="DS311" s="223" t="str">
        <f t="shared" ca="1" si="572"/>
        <v>-8.40744464371715+0.828061021608063i</v>
      </c>
      <c r="DT311" s="223" t="str">
        <f t="shared" ca="1" si="573"/>
        <v>-4.51972659263281-7.13742824976353i</v>
      </c>
      <c r="DU311" s="223" t="str">
        <f t="shared" ca="1" si="574"/>
        <v>4.3432040777387-7.24619823299009i</v>
      </c>
      <c r="DV311" s="223" t="str">
        <f t="shared" ca="1" si="575"/>
        <v>8.42523411334021+0.621482604811484i</v>
      </c>
      <c r="DW311" s="223" t="str">
        <f t="shared" ca="1" si="576"/>
        <v>3.23295734696292+7.80504947360318i</v>
      </c>
      <c r="DX311" s="223" t="str">
        <f t="shared" ca="1" si="577"/>
        <v>-5.51808561037051+6.396994738883i</v>
      </c>
      <c r="DY311" s="223" t="str">
        <f t="shared" ca="1" si="578"/>
        <v>-8.19494496381508-2.05272685292436i</v>
      </c>
      <c r="DZ311" s="223" t="str">
        <f t="shared" ca="1" si="579"/>
        <v>-1.85099459287921-8.24285323840032i</v>
      </c>
      <c r="EA311" s="223" t="str">
        <f t="shared" ca="1" si="580"/>
        <v>6.53048868363901-5.35943355640666i</v>
      </c>
      <c r="EB311" s="223" t="str">
        <f t="shared" ca="1" si="581"/>
        <v>7.72335799357068+3.42352914341657i</v>
      </c>
      <c r="EC311" s="223" t="str">
        <f t="shared" ca="1" si="582"/>
        <v>0.414529830137734+8.43794853697276i</v>
      </c>
      <c r="ED311" s="223" t="str">
        <f t="shared" ca="1" si="583"/>
        <v>-7.35060337735118+4.1640653791155i</v>
      </c>
      <c r="EE311" s="223" t="str">
        <f t="shared" ca="1" si="584"/>
        <v>-7.02435894664773-4.69352659322654i</v>
      </c>
      <c r="EF311" s="223" t="str">
        <f t="shared" ca="1" si="585"/>
        <v>1.03414064540319-8.38459084381581i</v>
      </c>
      <c r="EG311" s="223" t="str">
        <f t="shared" ca="1" si="586"/>
        <v>7.95428164790708-2.84608748257032i</v>
      </c>
      <c r="EH311" s="223" t="str">
        <f t="shared" ca="1" si="587"/>
        <v>6.11852965092335+5.82532448911188i</v>
      </c>
      <c r="EI311" s="223" t="str">
        <f t="shared" ca="1" si="588"/>
        <v>-2.45236114414069+8.08435126100937i</v>
      </c>
      <c r="EJ311" s="223" t="str">
        <f t="shared" ca="1" si="589"/>
        <v>-8.32374836054593+1.44430735059534i</v>
      </c>
      <c r="EK311" s="223" t="str">
        <f t="shared" ca="1" si="590"/>
        <v>-5.03254199204298-6.78559736434449i</v>
      </c>
      <c r="EL311" s="223" t="str">
        <f t="shared" ca="1" si="591"/>
        <v>3.79837256737508-7.54607025756369i</v>
      </c>
      <c r="EM311" s="223" t="str">
        <f t="shared" ca="1" si="592"/>
        <v>8.44812467312568+2.88961472507415E-12i</v>
      </c>
      <c r="EN311" s="223"/>
      <c r="EO311" s="223"/>
      <c r="EP311" s="223"/>
    </row>
    <row r="312" spans="1:146">
      <c r="A312" s="249">
        <f t="shared" si="461"/>
        <v>4.1406249999999976E-3</v>
      </c>
      <c r="B312" s="248">
        <v>212</v>
      </c>
      <c r="C312" s="247">
        <f t="shared" si="462"/>
        <v>42400</v>
      </c>
      <c r="N312" s="246">
        <f t="shared" ca="1" si="463"/>
        <v>7.549720475904353</v>
      </c>
      <c r="O312" s="223">
        <f t="shared" ca="1" si="464"/>
        <v>-8.450279524095647</v>
      </c>
      <c r="P312" s="223" t="str">
        <f t="shared" ca="1" si="465"/>
        <v>-3.98343419292619-7.45248120198747i</v>
      </c>
      <c r="Q312" s="223" t="str">
        <f t="shared" ca="1" si="466"/>
        <v>4.69472376428252-7.02615063974799i</v>
      </c>
      <c r="R312" s="223" t="str">
        <f t="shared" ca="1" si="467"/>
        <v>8.4095891184908+0.828272233937164i</v>
      </c>
      <c r="S312" s="223" t="str">
        <f t="shared" ca="1" si="468"/>
        <v>3.23378197272552+7.80704029631112i</v>
      </c>
      <c r="T312" s="223" t="str">
        <f t="shared" ca="1" si="469"/>
        <v>-5.36080057939169+6.53215440596316i</v>
      </c>
      <c r="U312" s="223" t="str">
        <f t="shared" ca="1" si="470"/>
        <v>-8.28790977252588-1.64856775348185i</v>
      </c>
      <c r="V312" s="223" t="str">
        <f t="shared" ca="1" si="471"/>
        <v>-2.45298666436238-8.08641332481902i</v>
      </c>
      <c r="W312" s="223" t="str">
        <f t="shared" ca="1" si="472"/>
        <v>5.97524995440961-5.97524995441011i</v>
      </c>
      <c r="X312" s="223" t="str">
        <f t="shared" ca="1" si="473"/>
        <v>8.0864133248192+2.45298666436176i</v>
      </c>
      <c r="Y312" s="223" t="str">
        <f t="shared" ca="1" si="474"/>
        <v>1.6485677534817+8.28790977252591i</v>
      </c>
      <c r="Z312" s="223" t="str">
        <f t="shared" ca="1" si="475"/>
        <v>-6.53215440596327+5.36080057939156i</v>
      </c>
      <c r="AA312" s="223" t="str">
        <f t="shared" ca="1" si="476"/>
        <v>-7.80704029631104-3.2337819727257i</v>
      </c>
      <c r="AB312" s="223" t="str">
        <f t="shared" ca="1" si="477"/>
        <v>-0.828272233936987-8.40958911849082i</v>
      </c>
      <c r="AC312" s="223" t="str">
        <f t="shared" ca="1" si="478"/>
        <v>7.02615063974809-4.69472376428239i</v>
      </c>
      <c r="AD312" s="223" t="str">
        <f t="shared" ca="1" si="479"/>
        <v>7.45248120198736+3.9834341929264i</v>
      </c>
      <c r="AE312" s="223" t="str">
        <f t="shared" ca="1" si="480"/>
        <v>-1.32510027083901E-13+8.45027952409565i</v>
      </c>
      <c r="AF312" s="223" t="str">
        <f t="shared" ca="1" si="481"/>
        <v>-7.45248120198754+3.98343419292606i</v>
      </c>
      <c r="AG312" s="223" t="str">
        <f t="shared" ca="1" si="482"/>
        <v>-7.02615063974787-4.6947237642827i</v>
      </c>
      <c r="AH312" s="223" t="str">
        <f t="shared" ca="1" si="483"/>
        <v>0.82827223393737-8.40958911849078i</v>
      </c>
      <c r="AI312" s="223" t="str">
        <f t="shared" ca="1" si="484"/>
        <v>7.80704029631087-3.23378197272612i</v>
      </c>
      <c r="AJ312" s="223" t="str">
        <f t="shared" ca="1" si="485"/>
        <v>6.53215440596305+5.36080057939181i</v>
      </c>
      <c r="AK312" s="223" t="str">
        <f t="shared" ca="1" si="486"/>
        <v>-1.64856775348284+8.28790977252568i</v>
      </c>
      <c r="AL312" s="223" t="str">
        <f t="shared" ca="1" si="487"/>
        <v>-8.08641332481954+2.45298666436064i</v>
      </c>
      <c r="AM312" s="223" t="str">
        <f t="shared" ca="1" si="488"/>
        <v>-5.97524995440815-5.97524995441157i</v>
      </c>
      <c r="AN312" s="223" t="str">
        <f t="shared" ca="1" si="489"/>
        <v>2.45298666436504-8.0864133248182i</v>
      </c>
      <c r="AO312" s="223" t="str">
        <f t="shared" ca="1" si="490"/>
        <v>8.2879097725266-1.64856775347821i</v>
      </c>
      <c r="AP312" s="223" t="str">
        <f t="shared" ca="1" si="491"/>
        <v>5.36080057939476+6.53215440596065i</v>
      </c>
      <c r="AQ312" s="223" t="str">
        <f t="shared" ca="1" si="492"/>
        <v>-3.23378197272272+7.80704029631228i</v>
      </c>
      <c r="AR312" s="223" t="str">
        <f t="shared" ca="1" si="493"/>
        <v>-3.23378197272272+7.80704029631228i</v>
      </c>
      <c r="AS312" s="223" t="str">
        <f t="shared" ca="1" si="494"/>
        <v>-4.69472376428367-7.02615063974722i</v>
      </c>
      <c r="AT312" s="223" t="str">
        <f t="shared" ca="1" si="495"/>
        <v>3.98343419292588-7.45248120198763i</v>
      </c>
      <c r="AU312" s="223" t="str">
        <f t="shared" ca="1" si="496"/>
        <v>8.45027952409565+2.65020054167803E-13i</v>
      </c>
      <c r="AV312" s="223" t="str">
        <f t="shared" ca="1" si="497"/>
        <v>3.9834341929252+7.452481201988i</v>
      </c>
      <c r="AW312" s="223" t="str">
        <f t="shared" ca="1" si="498"/>
        <v>-4.69472376428431+7.02615063974679i</v>
      </c>
      <c r="AX312" s="223" t="str">
        <f t="shared" ca="1" si="499"/>
        <v>-8.40958911849052-0.828272233940011i</v>
      </c>
      <c r="AY312" s="223" t="str">
        <f t="shared" ca="1" si="500"/>
        <v>-3.23378197272201-7.80704029631257i</v>
      </c>
      <c r="AZ312" s="223" t="str">
        <f t="shared" ca="1" si="501"/>
        <v>5.36080057938866-6.53215440596564i</v>
      </c>
      <c r="BA312" s="223" t="str">
        <f t="shared" ca="1" si="502"/>
        <v>8.28790977252646+1.64856775347896i</v>
      </c>
      <c r="BB312" s="223" t="str">
        <f t="shared" ca="1" si="503"/>
        <v>2.45298666436454+8.08641332481836i</v>
      </c>
      <c r="BC312" s="223" t="str">
        <f t="shared" ca="1" si="504"/>
        <v>-5.97524995440869+5.97524995441103i</v>
      </c>
      <c r="BD312" s="223" t="str">
        <f t="shared" ca="1" si="505"/>
        <v>-8.08641332481939-2.45298666436115i</v>
      </c>
      <c r="BE312" s="223" t="str">
        <f t="shared" ca="1" si="506"/>
        <v>-1.6485677534822-8.28790977252581i</v>
      </c>
      <c r="BF312" s="223" t="str">
        <f t="shared" ca="1" si="507"/>
        <v>6.53215440596354-5.36080057939122i</v>
      </c>
      <c r="BG312" s="223" t="str">
        <f t="shared" ca="1" si="508"/>
        <v>7.80704029631062+3.23378197272672i</v>
      </c>
      <c r="BH312" s="223" t="str">
        <f t="shared" ca="1" si="509"/>
        <v>0.82827223393493+8.40958911849102i</v>
      </c>
      <c r="BI312" s="223" t="str">
        <f t="shared" ca="1" si="510"/>
        <v>-7.02615063974963+4.69472376428006i</v>
      </c>
      <c r="BJ312" s="223" t="str">
        <f t="shared" ca="1" si="511"/>
        <v>-7.45248120198559-3.98343419292971i</v>
      </c>
      <c r="BK312" s="223" t="str">
        <f t="shared" ca="1" si="512"/>
        <v>-3.80546923044023E-12-8.45027952409565i</v>
      </c>
      <c r="BL312" s="223" t="str">
        <f t="shared" ca="1" si="513"/>
        <v>7.45248120198608-3.9834341929288i</v>
      </c>
      <c r="BM312" s="223" t="str">
        <f t="shared" ca="1" si="514"/>
        <v>7.02615063974906+4.69472376428093i</v>
      </c>
      <c r="BN312" s="223" t="str">
        <f t="shared" ca="1" si="515"/>
        <v>-0.828272233935961+8.40958911849092i</v>
      </c>
      <c r="BO312" s="223" t="str">
        <f t="shared" ca="1" si="516"/>
        <v>-7.80704029631092+3.23378197272599i</v>
      </c>
      <c r="BP312" s="223" t="str">
        <f t="shared" ca="1" si="517"/>
        <v>-6.53215440596273-5.3608005793922i</v>
      </c>
      <c r="BQ312" s="223" t="str">
        <f t="shared" ca="1" si="518"/>
        <v>1.64856775348322-8.28790977252561i</v>
      </c>
      <c r="BR312" s="223" t="str">
        <f t="shared" ca="1" si="519"/>
        <v>8.08641332481962-2.45298666436039i</v>
      </c>
      <c r="BS312" s="223" t="str">
        <f t="shared" ca="1" si="520"/>
        <v>5.9752499544078+5.97524995441193i</v>
      </c>
      <c r="BT312" s="223" t="str">
        <f t="shared" ca="1" si="521"/>
        <v>-2.45298666436553+8.08641332481806i</v>
      </c>
      <c r="BU312" s="223" t="str">
        <f t="shared" ca="1" si="522"/>
        <v>-8.28790977252506+1.64856775348596i</v>
      </c>
      <c r="BV312" s="223" t="str">
        <f t="shared" ca="1" si="523"/>
        <v>-5.36080057939436-6.53215440596097i</v>
      </c>
      <c r="BW312" s="223" t="str">
        <f t="shared" ca="1" si="524"/>
        <v>3.23378197272296-7.80704029631218i</v>
      </c>
      <c r="BX312" s="223" t="str">
        <f t="shared" ca="1" si="525"/>
        <v>8.4095891184906-0.828272233939221i</v>
      </c>
      <c r="BY312" s="223" t="str">
        <f t="shared" ca="1" si="526"/>
        <v>4.69472376428325+7.0261506397475i</v>
      </c>
      <c r="BZ312" s="223" t="str">
        <f t="shared" ca="1" si="527"/>
        <v>-3.98343419292612+7.45248120198751i</v>
      </c>
      <c r="CA312" s="223" t="str">
        <f t="shared" ca="1" si="528"/>
        <v>-8.45027952409565-5.30040108335606E-13i</v>
      </c>
      <c r="CB312" s="223" t="str">
        <f t="shared" ca="1" si="529"/>
        <v>-3.98343419292476-7.45248120198823i</v>
      </c>
      <c r="CC312" s="223" t="str">
        <f t="shared" ca="1" si="530"/>
        <v>4.69472376428453-7.02615063974665i</v>
      </c>
      <c r="CD312" s="223" t="str">
        <f t="shared" ca="1" si="531"/>
        <v>8.40958911849049+0.828272233940275i</v>
      </c>
      <c r="CE312" s="223" t="str">
        <f t="shared" ca="1" si="532"/>
        <v>3.23378197272154+7.80704029631277i</v>
      </c>
      <c r="CF312" s="223" t="str">
        <f t="shared" ca="1" si="533"/>
        <v>-5.36080057938887+6.53215440596547i</v>
      </c>
      <c r="CG312" s="223" t="str">
        <f t="shared" ca="1" si="534"/>
        <v>-8.28790977252635-1.64856775347946i</v>
      </c>
      <c r="CH312" s="223" t="str">
        <f t="shared" ca="1" si="535"/>
        <v>-2.45298666436405-8.08641332481851i</v>
      </c>
      <c r="CI312" s="223" t="str">
        <f t="shared" ca="1" si="536"/>
        <v>5.97524995440889-5.97524995441084i</v>
      </c>
      <c r="CJ312" s="223" t="str">
        <f t="shared" ca="1" si="537"/>
        <v>8.08641332481931+2.4529866643614i</v>
      </c>
      <c r="CK312" s="223" t="str">
        <f t="shared" ca="1" si="538"/>
        <v>1.64856775348171+8.28790977252591i</v>
      </c>
      <c r="CL312" s="223" t="str">
        <f t="shared" ca="1" si="539"/>
        <v>-6.53215440596371+5.36080057939101i</v>
      </c>
      <c r="CM312" s="223" t="str">
        <f t="shared" ca="1" si="540"/>
        <v>-7.80704029631052-3.23378197272697i</v>
      </c>
      <c r="CN312" s="223" t="str">
        <f t="shared" ca="1" si="541"/>
        <v>-0.828272233934428-8.40958911849107i</v>
      </c>
      <c r="CO312" s="223" t="str">
        <f t="shared" ca="1" si="542"/>
        <v>7.02615063974991-4.69472376427965i</v>
      </c>
      <c r="CP312" s="223" t="str">
        <f t="shared" ca="1" si="543"/>
        <v>7.45248120198932+3.98343419292274i</v>
      </c>
      <c r="CQ312" s="223" t="str">
        <f t="shared" ca="1" si="544"/>
        <v>3.30027778703289E-12+8.45027952409565i</v>
      </c>
      <c r="CR312" s="223" t="str">
        <f t="shared" ca="1" si="545"/>
        <v>-7.45248120198621+3.98343419292856i</v>
      </c>
      <c r="CS312" s="223" t="str">
        <f t="shared" ca="1" si="546"/>
        <v>-7.02615063974904-4.69472376428095i</v>
      </c>
      <c r="CT312" s="223" t="str">
        <f t="shared" ca="1" si="547"/>
        <v>0.828272233936463-8.40958911849087i</v>
      </c>
      <c r="CU312" s="223" t="str">
        <f t="shared" ca="1" si="548"/>
        <v>7.80704029631112-3.23378197272552i</v>
      </c>
      <c r="CV312" s="223" t="str">
        <f t="shared" ca="1" si="549"/>
        <v>6.53215440596272+5.36080057939222i</v>
      </c>
      <c r="CW312" s="223" t="str">
        <f t="shared" ca="1" si="550"/>
        <v>-1.64856775348371+8.28790977252551i</v>
      </c>
      <c r="CX312" s="223" t="str">
        <f t="shared" ca="1" si="551"/>
        <v>-8.08641332481977+2.4529866643599i</v>
      </c>
      <c r="CY312" s="223" t="str">
        <f t="shared" ca="1" si="552"/>
        <v>-5.97524995440778-5.97524995441195i</v>
      </c>
      <c r="CZ312" s="223" t="str">
        <f t="shared" ca="1" si="553"/>
        <v>2.45298666436601-8.08641332481791i</v>
      </c>
      <c r="DA312" s="223" t="str">
        <f t="shared" ca="1" si="554"/>
        <v>8.28790977252507-1.64856775348593i</v>
      </c>
      <c r="DB312" s="223" t="str">
        <f t="shared" ca="1" si="555"/>
        <v>5.36080057939397+6.53215440596128i</v>
      </c>
      <c r="DC312" s="223" t="str">
        <f t="shared" ca="1" si="556"/>
        <v>-3.23378197272343+7.80704029631198i</v>
      </c>
      <c r="DD312" s="223" t="str">
        <f t="shared" ca="1" si="557"/>
        <v>-8.40958911849065+0.828272233938718i</v>
      </c>
      <c r="DE312" s="223" t="str">
        <f t="shared" ca="1" si="558"/>
        <v>-4.69472376428323-7.02615063974752i</v>
      </c>
      <c r="DF312" s="223" t="str">
        <f t="shared" ca="1" si="559"/>
        <v>3.98343419292656-7.45248120198727i</v>
      </c>
      <c r="DG312" s="223" t="str">
        <f t="shared" ca="1" si="560"/>
        <v>8.45027952409565+1.03523155174295E-12i</v>
      </c>
      <c r="DH312" s="223" t="str">
        <f t="shared" ca="1" si="561"/>
        <v>3.98343419292474+7.45248120198825i</v>
      </c>
      <c r="DI312" s="223" t="str">
        <f t="shared" ca="1" si="562"/>
        <v>-4.69472376428496+7.02615063974637i</v>
      </c>
      <c r="DJ312" s="223" t="str">
        <f t="shared" ca="1" si="563"/>
        <v>-8.40958911849049-0.8282722339403i</v>
      </c>
      <c r="DK312" s="223" t="str">
        <f t="shared" ca="1" si="564"/>
        <v>-3.23378197272906-7.80704029630965i</v>
      </c>
      <c r="DL312" s="223" t="str">
        <f t="shared" ca="1" si="565"/>
        <v>5.36080057938926-6.53215440596515i</v>
      </c>
      <c r="DM312" s="223" t="str">
        <f t="shared" ca="1" si="566"/>
        <v>8.28790977252635+1.64856775347948i</v>
      </c>
      <c r="DN312" s="223" t="str">
        <f t="shared" ca="1" si="567"/>
        <v>2.45298666436403+8.08641332481851i</v>
      </c>
      <c r="DO312" s="223" t="str">
        <f t="shared" ca="1" si="568"/>
        <v>-5.9752499544089+5.97524995441082i</v>
      </c>
      <c r="DP312" s="223" t="str">
        <f t="shared" ca="1" si="569"/>
        <v>-8.08641332481902-2.45298666436235i</v>
      </c>
      <c r="DQ312" s="223" t="str">
        <f t="shared" ca="1" si="570"/>
        <v>-1.64856775348121-8.28790977252601i</v>
      </c>
      <c r="DR312" s="223" t="str">
        <f t="shared" ca="1" si="571"/>
        <v>6.53215440596404-5.36080057939062i</v>
      </c>
      <c r="DS312" s="223" t="str">
        <f t="shared" ca="1" si="572"/>
        <v>7.80704029631033+3.23378197272743i</v>
      </c>
      <c r="DT312" s="223" t="str">
        <f t="shared" ca="1" si="573"/>
        <v>0.828272233934403+8.40958911849108i</v>
      </c>
      <c r="DU312" s="223" t="str">
        <f t="shared" ca="1" si="574"/>
        <v>-7.02615063974993+4.69472376427962i</v>
      </c>
      <c r="DV312" s="223" t="str">
        <f t="shared" ca="1" si="575"/>
        <v>-7.45248120198908-3.98343419292318i</v>
      </c>
      <c r="DW312" s="223" t="str">
        <f t="shared" ca="1" si="576"/>
        <v>-2.79508634362555E-12-8.45027952409565i</v>
      </c>
      <c r="DX312" s="223" t="str">
        <f t="shared" ca="1" si="577"/>
        <v>7.45248120198644-3.98343419292811i</v>
      </c>
      <c r="DY312" s="223" t="str">
        <f t="shared" ca="1" si="578"/>
        <v>7.02615063974876+4.69472376428136i</v>
      </c>
      <c r="DZ312" s="223" t="str">
        <f t="shared" ca="1" si="579"/>
        <v>-0.828272233936489+8.40958911849087i</v>
      </c>
      <c r="EA312" s="223" t="str">
        <f t="shared" ca="1" si="580"/>
        <v>-7.80704029631113+3.2337819727255i</v>
      </c>
      <c r="EB312" s="223" t="str">
        <f t="shared" ca="1" si="581"/>
        <v>-6.53215440596209-5.36080057939298i</v>
      </c>
      <c r="EC312" s="223" t="str">
        <f t="shared" ca="1" si="582"/>
        <v>1.64856775348421-8.28790977252541i</v>
      </c>
      <c r="ED312" s="223" t="str">
        <f t="shared" ca="1" si="583"/>
        <v>8.08641332481991-2.45298666435942i</v>
      </c>
      <c r="EE312" s="223" t="str">
        <f t="shared" ca="1" si="584"/>
        <v>5.97524995440742+5.97524995441231i</v>
      </c>
      <c r="EF312" s="223" t="str">
        <f t="shared" ca="1" si="585"/>
        <v>-2.45298666436604+8.0864133248179i</v>
      </c>
      <c r="EG312" s="223" t="str">
        <f t="shared" ca="1" si="586"/>
        <v>-8.28790977252507+1.64856775348591i</v>
      </c>
      <c r="EH312" s="223" t="str">
        <f t="shared" ca="1" si="587"/>
        <v>-5.36080057939358-6.5321544059616i</v>
      </c>
      <c r="EI312" s="223" t="str">
        <f t="shared" ca="1" si="588"/>
        <v>3.23378197272389-7.8070402963118i</v>
      </c>
      <c r="EJ312" s="223" t="str">
        <f t="shared" ca="1" si="589"/>
        <v>8.4095891184907-0.828272233938215i</v>
      </c>
      <c r="EK312" s="223" t="str">
        <f t="shared" ca="1" si="590"/>
        <v>4.69472376428281+7.0261506397478i</v>
      </c>
      <c r="EL312" s="223" t="str">
        <f t="shared" ca="1" si="591"/>
        <v>-3.98343419292658+7.45248120198726i</v>
      </c>
      <c r="EM312" s="223" t="str">
        <f t="shared" ca="1" si="592"/>
        <v>-8.45027952409565-1.06008021667121E-12i</v>
      </c>
      <c r="EN312" s="223"/>
      <c r="EO312" s="223"/>
      <c r="EP312" s="223"/>
    </row>
    <row r="313" spans="1:146">
      <c r="A313" s="249">
        <f t="shared" si="461"/>
        <v>4.1601562499999972E-3</v>
      </c>
      <c r="B313" s="248">
        <v>213</v>
      </c>
      <c r="C313" s="247">
        <f t="shared" si="462"/>
        <v>42600</v>
      </c>
      <c r="N313" s="246">
        <f t="shared" ca="1" si="463"/>
        <v>7.5477793412491412</v>
      </c>
      <c r="O313" s="223">
        <f t="shared" ca="1" si="464"/>
        <v>-8.4522206587508588</v>
      </c>
      <c r="P313" s="223" t="str">
        <f t="shared" ca="1" si="465"/>
        <v>-4.16608428302557-7.3541672411594i</v>
      </c>
      <c r="Q313" s="223" t="str">
        <f t="shared" ca="1" si="466"/>
        <v>4.34530983519068-7.24971147704582i</v>
      </c>
      <c r="R313" s="223" t="str">
        <f t="shared" ca="1" si="467"/>
        <v>8.44967500791289+0.207427878712452i</v>
      </c>
      <c r="S313" s="223" t="str">
        <f t="shared" ca="1" si="468"/>
        <v>3.98434923746873+7.45419312991669i</v>
      </c>
      <c r="T313" s="223" t="str">
        <f t="shared" ca="1" si="469"/>
        <v>-4.52191793519246+7.14088875782277i</v>
      </c>
      <c r="U313" s="223" t="str">
        <f t="shared" ca="1" si="470"/>
        <v>-8.44203958880385-0.414730810626996i</v>
      </c>
      <c r="V313" s="223" t="str">
        <f t="shared" ca="1" si="471"/>
        <v>-3.80021416891546-7.54972889146286i</v>
      </c>
      <c r="W313" s="223" t="str">
        <f t="shared" ca="1" si="472"/>
        <v>4.69580220091547-7.02776463422704i</v>
      </c>
      <c r="X313" s="223" t="str">
        <f t="shared" ca="1" si="473"/>
        <v>8.42931900071471+0.621783924208972i</v>
      </c>
      <c r="Y313" s="223" t="str">
        <f t="shared" ca="1" si="474"/>
        <v>3.61378999344518+7.64071697862774i</v>
      </c>
      <c r="Z313" s="223" t="str">
        <f t="shared" ca="1" si="475"/>
        <v>-4.86685789097999+6.9104072480007i</v>
      </c>
      <c r="AA313" s="223" t="str">
        <f t="shared" ca="1" si="476"/>
        <v>-8.41152090605208-0.828462498405062i</v>
      </c>
      <c r="AB313" s="223" t="str">
        <f t="shared" ca="1" si="477"/>
        <v>-3.42518900601197-7.72710258358911i</v>
      </c>
      <c r="AC313" s="223" t="str">
        <f t="shared" ca="1" si="478"/>
        <v>5.03498196783452-6.78888729084495i</v>
      </c>
      <c r="AD313" s="223" t="str">
        <f t="shared" ca="1" si="479"/>
        <v>8.38865602572267+1.03464203777032i</v>
      </c>
      <c r="AE313" s="223" t="str">
        <f t="shared" ca="1" si="480"/>
        <v>3.23452481279755+7.80883367088913i</v>
      </c>
      <c r="AF313" s="223" t="str">
        <f t="shared" ca="1" si="481"/>
        <v>-5.20007315982178+6.663277961838i</v>
      </c>
      <c r="AG313" s="223" t="str">
        <f t="shared" ca="1" si="482"/>
        <v>-8.36073813267543-1.24019834745966i</v>
      </c>
      <c r="AH313" s="223" t="str">
        <f t="shared" ca="1" si="483"/>
        <v>-3.04191226278257-7.8858610087769i</v>
      </c>
      <c r="AI313" s="223" t="str">
        <f t="shared" ca="1" si="484"/>
        <v>5.36203202218277-6.53365492334125i</v>
      </c>
      <c r="AJ313" s="223" t="str">
        <f t="shared" ca="1" si="485"/>
        <v>8.32778404360577+1.44500760803532i</v>
      </c>
      <c r="AK313" s="223" t="str">
        <f t="shared" ca="1" si="486"/>
        <v>2.84746737856661+7.95813819886371i</v>
      </c>
      <c r="AL313" s="223" t="str">
        <f t="shared" ca="1" si="487"/>
        <v>-5.52076099694962+6.40009625543043i</v>
      </c>
      <c r="AM313" s="223" t="str">
        <f t="shared" ca="1" si="488"/>
        <v>-8.28981360882234-1.64894645007012i</v>
      </c>
      <c r="AN313" s="223" t="str">
        <f t="shared" ca="1" si="489"/>
        <v>-2.65130728647539-8.0256217040736i</v>
      </c>
      <c r="AO313" s="223" t="str">
        <f t="shared" ca="1" si="490"/>
        <v>5.67616447172643-6.26268240885049i</v>
      </c>
      <c r="AP313" s="223" t="str">
        <f t="shared" ca="1" si="491"/>
        <v>8.24684970029858+1.85189202841309i</v>
      </c>
      <c r="AQ313" s="223" t="str">
        <f t="shared" ca="1" si="492"/>
        <v>2.45355014600542+8.08827087486884i</v>
      </c>
      <c r="AR313" s="223" t="str">
        <f t="shared" ca="1" si="493"/>
        <v>2.45355014600542+8.08827087486884i</v>
      </c>
      <c r="AS313" s="223" t="str">
        <f t="shared" ca="1" si="494"/>
        <v>-8.19891819788498-2.05372209624511i</v>
      </c>
      <c r="AT313" s="223" t="str">
        <f t="shared" ca="1" si="495"/>
        <v>-2.25431507867988-8.14604797372636i</v>
      </c>
      <c r="AU313" s="223" t="str">
        <f t="shared" ca="1" si="496"/>
        <v>5.97662254389068-5.97662254388484i</v>
      </c>
      <c r="AV313" s="223" t="str">
        <f t="shared" ca="1" si="497"/>
        <v>8.14604797372639+2.25431507867975i</v>
      </c>
      <c r="AW313" s="223" t="str">
        <f t="shared" ca="1" si="498"/>
        <v>2.05372209624524+8.19891819788494i</v>
      </c>
      <c r="AX313" s="223" t="str">
        <f t="shared" ca="1" si="499"/>
        <v>-6.12149615656404+5.82814883727128i</v>
      </c>
      <c r="AY313" s="223" t="str">
        <f t="shared" ca="1" si="500"/>
        <v>-8.08827087486888-2.45355014600528i</v>
      </c>
      <c r="AZ313" s="223" t="str">
        <f t="shared" ca="1" si="501"/>
        <v>-1.85189202841323-8.24684970029855i</v>
      </c>
      <c r="BA313" s="223" t="str">
        <f t="shared" ca="1" si="502"/>
        <v>6.2626824088504-5.67616447172654i</v>
      </c>
      <c r="BB313" s="223" t="str">
        <f t="shared" ca="1" si="503"/>
        <v>8.02562170407365+2.65130728647524i</v>
      </c>
      <c r="BC313" s="223" t="str">
        <f t="shared" ca="1" si="504"/>
        <v>1.64894645007026+8.28981360882231i</v>
      </c>
      <c r="BD313" s="223" t="str">
        <f t="shared" ca="1" si="505"/>
        <v>-6.40009625543034+5.52076099694973i</v>
      </c>
      <c r="BE313" s="223" t="str">
        <f t="shared" ca="1" si="506"/>
        <v>-7.95813819886381-2.84746737856636i</v>
      </c>
      <c r="BF313" s="223" t="str">
        <f t="shared" ca="1" si="507"/>
        <v>-1.44500760803558-8.32778404360572i</v>
      </c>
      <c r="BG313" s="223" t="str">
        <f t="shared" ca="1" si="508"/>
        <v>6.53365492334108-5.36203202218297i</v>
      </c>
      <c r="BH313" s="223" t="str">
        <f t="shared" ca="1" si="509"/>
        <v>7.88586100877691+3.04191226278254i</v>
      </c>
      <c r="BI313" s="223" t="str">
        <f t="shared" ca="1" si="510"/>
        <v>1.24019834745815+8.36073813267566i</v>
      </c>
      <c r="BJ313" s="223" t="str">
        <f t="shared" ca="1" si="511"/>
        <v>-6.6632779618405+5.20007315981857i</v>
      </c>
      <c r="BK313" s="223" t="str">
        <f t="shared" ca="1" si="512"/>
        <v>-7.80883367088983-3.23452481279586i</v>
      </c>
      <c r="BL313" s="223" t="str">
        <f t="shared" ca="1" si="513"/>
        <v>-1.03464203777046-8.38865602572265i</v>
      </c>
      <c r="BM313" s="223" t="str">
        <f t="shared" ca="1" si="514"/>
        <v>6.78888729084643-5.03498196783251i</v>
      </c>
      <c r="BN313" s="223" t="str">
        <f t="shared" ca="1" si="515"/>
        <v>7.72710258359049+3.42518900600887i</v>
      </c>
      <c r="BO313" s="223" t="str">
        <f t="shared" ca="1" si="516"/>
        <v>0.828462498406999+8.41152090605189i</v>
      </c>
      <c r="BP313" s="223" t="str">
        <f t="shared" ca="1" si="517"/>
        <v>-6.91040724800113+4.86685789097937i</v>
      </c>
      <c r="BQ313" s="223" t="str">
        <f t="shared" ca="1" si="518"/>
        <v>-7.64071697862644-3.61378999344792i</v>
      </c>
      <c r="BR313" s="223" t="str">
        <f t="shared" ca="1" si="519"/>
        <v>-0.621783924212709-8.42931900071444i</v>
      </c>
      <c r="BS313" s="223" t="str">
        <f t="shared" ca="1" si="520"/>
        <v>7.02776463422649-4.69580220091629i</v>
      </c>
      <c r="BT313" s="223" t="str">
        <f t="shared" ca="1" si="521"/>
        <v>7.54972889146247+3.80021416891624i</v>
      </c>
      <c r="BU313" s="223" t="str">
        <f t="shared" ca="1" si="522"/>
        <v>0.414730810623841+8.442039588804i</v>
      </c>
      <c r="BV313" s="223" t="str">
        <f t="shared" ca="1" si="523"/>
        <v>-7.14088875782129+4.52191793519478i</v>
      </c>
      <c r="BW313" s="223" t="str">
        <f t="shared" ca="1" si="524"/>
        <v>-7.4541931299171-3.98434923746796i</v>
      </c>
      <c r="BX313" s="223" t="str">
        <f t="shared" ca="1" si="525"/>
        <v>-0.207427878711066-8.44967500791292i</v>
      </c>
      <c r="BY313" s="223" t="str">
        <f t="shared" ca="1" si="526"/>
        <v>7.24971147704794-4.34530983518715i</v>
      </c>
      <c r="BZ313" s="223" t="str">
        <f t="shared" ca="1" si="527"/>
        <v>7.35416724116058+4.1660842830235i</v>
      </c>
      <c r="CA313" s="223" t="str">
        <f t="shared" ca="1" si="528"/>
        <v>3.85184132076089E-13+8.45222065875086i</v>
      </c>
      <c r="CB313" s="223" t="str">
        <f t="shared" ca="1" si="529"/>
        <v>-7.35416724116044+4.16608428302374i</v>
      </c>
      <c r="CC313" s="223" t="str">
        <f t="shared" ca="1" si="530"/>
        <v>-7.24971147704365-4.34530983519431i</v>
      </c>
      <c r="CD313" s="223" t="str">
        <f t="shared" ca="1" si="531"/>
        <v>0.207427878710776-8.44967500791293i</v>
      </c>
      <c r="CE313" s="223" t="str">
        <f t="shared" ca="1" si="532"/>
        <v>7.45419312991696-3.98434923746821i</v>
      </c>
      <c r="CF313" s="223" t="str">
        <f t="shared" ca="1" si="533"/>
        <v>7.14088875782145+4.52191793519453i</v>
      </c>
      <c r="CG313" s="223" t="str">
        <f t="shared" ca="1" si="534"/>
        <v>-0.414730810623551+8.44203958880402i</v>
      </c>
      <c r="CH313" s="223" t="str">
        <f t="shared" ca="1" si="535"/>
        <v>-7.54972889146234+3.8002141689165i</v>
      </c>
      <c r="CI313" s="223" t="str">
        <f t="shared" ca="1" si="536"/>
        <v>-7.02776463422665-4.69580220091605i</v>
      </c>
      <c r="CJ313" s="223" t="str">
        <f t="shared" ca="1" si="537"/>
        <v>0.62178392421242-8.42931900071446i</v>
      </c>
      <c r="CK313" s="223" t="str">
        <f t="shared" ca="1" si="538"/>
        <v>7.64071697862633-3.61378999344819i</v>
      </c>
      <c r="CL313" s="223" t="str">
        <f t="shared" ca="1" si="539"/>
        <v>6.9104072480013+4.86685789097913i</v>
      </c>
      <c r="CM313" s="223" t="str">
        <f t="shared" ca="1" si="540"/>
        <v>-0.828462498406711+8.41152090605192i</v>
      </c>
      <c r="CN313" s="223" t="str">
        <f t="shared" ca="1" si="541"/>
        <v>-7.72710258359037+3.42518900600913i</v>
      </c>
      <c r="CO313" s="223" t="str">
        <f t="shared" ca="1" si="542"/>
        <v>-6.78888729084661-5.03498196783228i</v>
      </c>
      <c r="CP313" s="223" t="str">
        <f t="shared" ca="1" si="543"/>
        <v>1.03464203777018-8.38865602572269i</v>
      </c>
      <c r="CQ313" s="223" t="str">
        <f t="shared" ca="1" si="544"/>
        <v>7.80883367088963-3.23452481279635i</v>
      </c>
      <c r="CR313" s="223" t="str">
        <f t="shared" ca="1" si="545"/>
        <v>6.6632779618355+5.20007315982497i</v>
      </c>
      <c r="CS313" s="223" t="str">
        <f t="shared" ca="1" si="546"/>
        <v>-1.24019834745786+8.3607381326757i</v>
      </c>
      <c r="CT313" s="223" t="str">
        <f t="shared" ca="1" si="547"/>
        <v>-7.88586100877689+3.04191226278259i</v>
      </c>
      <c r="CU313" s="223" t="str">
        <f t="shared" ca="1" si="548"/>
        <v>-6.53365492334142-5.36203202218256i</v>
      </c>
      <c r="CV313" s="223" t="str">
        <f t="shared" ca="1" si="549"/>
        <v>1.44500760803505-8.32778404360582i</v>
      </c>
      <c r="CW313" s="223" t="str">
        <f t="shared" ca="1" si="550"/>
        <v>7.9581381988637-2.84746737856663i</v>
      </c>
      <c r="CX313" s="223" t="str">
        <f t="shared" ca="1" si="551"/>
        <v>6.40009625543068+5.52076099694933i</v>
      </c>
      <c r="CY313" s="223" t="str">
        <f t="shared" ca="1" si="552"/>
        <v>-1.64894645006997+8.28981360882236i</v>
      </c>
      <c r="CZ313" s="223" t="str">
        <f t="shared" ca="1" si="553"/>
        <v>-8.02562170407356+2.65130728647552i</v>
      </c>
      <c r="DA313" s="223" t="str">
        <f t="shared" ca="1" si="554"/>
        <v>-6.26268240885043-5.6761644717265i</v>
      </c>
      <c r="DB313" s="223" t="str">
        <f t="shared" ca="1" si="555"/>
        <v>1.85189202841295-8.24684970029862i</v>
      </c>
      <c r="DC313" s="223" t="str">
        <f t="shared" ca="1" si="556"/>
        <v>8.0882708748688-2.45355014600556i</v>
      </c>
      <c r="DD313" s="223" t="str">
        <f t="shared" ca="1" si="557"/>
        <v>6.12149615656424+5.82814883727107i</v>
      </c>
      <c r="DE313" s="223" t="str">
        <f t="shared" ca="1" si="558"/>
        <v>-2.05372209624473+8.19891819788507i</v>
      </c>
      <c r="DF313" s="223" t="str">
        <f t="shared" ca="1" si="559"/>
        <v>-8.14604797372632+2.25431507868002i</v>
      </c>
      <c r="DG313" s="223" t="str">
        <f t="shared" ca="1" si="560"/>
        <v>-5.97662254388511-5.97662254389041i</v>
      </c>
      <c r="DH313" s="223" t="str">
        <f t="shared" ca="1" si="561"/>
        <v>2.25431507867937-8.14604797372651i</v>
      </c>
      <c r="DI313" s="223" t="str">
        <f t="shared" ca="1" si="562"/>
        <v>8.1989181978849-2.05372209624539i</v>
      </c>
      <c r="DJ313" s="223" t="str">
        <f t="shared" ca="1" si="563"/>
        <v>5.82814883727155+6.12149615656377i</v>
      </c>
      <c r="DK313" s="223" t="str">
        <f t="shared" ca="1" si="564"/>
        <v>-2.45355014600537+8.08827087486886i</v>
      </c>
      <c r="DL313" s="223" t="str">
        <f t="shared" ca="1" si="565"/>
        <v>-8.24684970029847+1.8518920284136i</v>
      </c>
      <c r="DM313" s="223" t="str">
        <f t="shared" ca="1" si="566"/>
        <v>-5.676164471727-6.26268240884997i</v>
      </c>
      <c r="DN313" s="223" t="str">
        <f t="shared" ca="1" si="567"/>
        <v>2.65130728647534-8.02562170407362i</v>
      </c>
      <c r="DO313" s="223" t="str">
        <f t="shared" ca="1" si="568"/>
        <v>8.28981360882223-1.64894645007063i</v>
      </c>
      <c r="DP313" s="223" t="str">
        <f t="shared" ca="1" si="569"/>
        <v>5.5207609969502+6.40009625542993i</v>
      </c>
      <c r="DQ313" s="223" t="str">
        <f t="shared" ca="1" si="570"/>
        <v>-2.84746737856645+7.95813819886377i</v>
      </c>
      <c r="DR313" s="223" t="str">
        <f t="shared" ca="1" si="571"/>
        <v>-8.3277840436057+1.44500760803571i</v>
      </c>
      <c r="DS313" s="223" t="str">
        <f t="shared" ca="1" si="572"/>
        <v>-5.36203202218271-6.5336549233413i</v>
      </c>
      <c r="DT313" s="223" t="str">
        <f t="shared" ca="1" si="573"/>
        <v>3.04191226278241-7.88586100877696i</v>
      </c>
      <c r="DU313" s="223" t="str">
        <f t="shared" ca="1" si="574"/>
        <v>8.3607381326756-1.24019834745853i</v>
      </c>
      <c r="DV313" s="223" t="str">
        <f t="shared" ca="1" si="575"/>
        <v>5.20007315981906+6.66327796184012i</v>
      </c>
      <c r="DW313" s="223" t="str">
        <f t="shared" ca="1" si="576"/>
        <v>-3.23452481279572+7.80883367088988i</v>
      </c>
      <c r="DX313" s="223" t="str">
        <f t="shared" ca="1" si="577"/>
        <v>-8.3886560257226+1.03464203777085i</v>
      </c>
      <c r="DY313" s="223" t="str">
        <f t="shared" ca="1" si="578"/>
        <v>-5.03498196783243-6.78888729084649i</v>
      </c>
      <c r="DZ313" s="223" t="str">
        <f t="shared" ca="1" si="579"/>
        <v>3.42518900600852-7.72710258359064i</v>
      </c>
      <c r="EA313" s="223" t="str">
        <f t="shared" ca="1" si="580"/>
        <v>8.41152090605185-0.828462498407383i</v>
      </c>
      <c r="EB313" s="223" t="str">
        <f t="shared" ca="1" si="581"/>
        <v>4.86685789097929+6.91040724800119i</v>
      </c>
      <c r="EC313" s="223" t="str">
        <f t="shared" ca="1" si="582"/>
        <v>-3.61378999344801+7.64071697862641i</v>
      </c>
      <c r="ED313" s="223" t="str">
        <f t="shared" ca="1" si="583"/>
        <v>-8.42931900071505+0.621783924204469i</v>
      </c>
      <c r="EE313" s="223" t="str">
        <f t="shared" ca="1" si="584"/>
        <v>-4.69580220091621-7.02776463422654i</v>
      </c>
      <c r="EF313" s="223" t="str">
        <f t="shared" ca="1" si="585"/>
        <v>3.80021416891589-7.54972889146264i</v>
      </c>
      <c r="EG313" s="223" t="str">
        <f t="shared" ca="1" si="586"/>
        <v>8.44203958880399-0.414730810624226i</v>
      </c>
      <c r="EH313" s="223" t="str">
        <f t="shared" ca="1" si="587"/>
        <v>4.5219179351947+7.14088875782134i</v>
      </c>
      <c r="EI313" s="223" t="str">
        <f t="shared" ca="1" si="588"/>
        <v>-3.98434923746762+7.45419312991728i</v>
      </c>
      <c r="EJ313" s="223" t="str">
        <f t="shared" ca="1" si="589"/>
        <v>-8.44967500791291+0.207427878711451i</v>
      </c>
      <c r="EK313" s="223" t="str">
        <f t="shared" ca="1" si="590"/>
        <v>-4.34530983518706-7.24971147704799i</v>
      </c>
      <c r="EL313" s="223" t="str">
        <f t="shared" ca="1" si="591"/>
        <v>4.16608428302316-7.35416724116077i</v>
      </c>
      <c r="EM313" s="223" t="str">
        <f t="shared" ca="1" si="592"/>
        <v>8.45222065875086-7.70368264152177E-13i</v>
      </c>
      <c r="EN313" s="223"/>
      <c r="EO313" s="223"/>
      <c r="EP313" s="223"/>
    </row>
    <row r="314" spans="1:146">
      <c r="A314" s="249">
        <f t="shared" si="461"/>
        <v>4.1796874999999968E-3</v>
      </c>
      <c r="B314" s="248">
        <v>214</v>
      </c>
      <c r="C314" s="247">
        <f t="shared" si="462"/>
        <v>42800</v>
      </c>
      <c r="N314" s="246">
        <f t="shared" ca="1" si="463"/>
        <v>7.5460229347143954</v>
      </c>
      <c r="O314" s="223">
        <f t="shared" ca="1" si="464"/>
        <v>-8.4539770652856046</v>
      </c>
      <c r="P314" s="223" t="str">
        <f t="shared" ca="1" si="465"/>
        <v>-4.34621280860992-7.25121799718158i</v>
      </c>
      <c r="Q314" s="223" t="str">
        <f t="shared" ca="1" si="466"/>
        <v>3.98517720177723-7.45574214218879i</v>
      </c>
      <c r="R314" s="223" t="str">
        <f t="shared" ca="1" si="467"/>
        <v>8.44379387967-0.414816993410843i</v>
      </c>
      <c r="S314" s="223" t="str">
        <f t="shared" ca="1" si="468"/>
        <v>4.69677800810279+7.02922503288784i</v>
      </c>
      <c r="T314" s="223" t="str">
        <f t="shared" ca="1" si="469"/>
        <v>-3.61454095400548+7.64230475132942i</v>
      </c>
      <c r="U314" s="223" t="str">
        <f t="shared" ca="1" si="470"/>
        <v>-8.41326885500929+0.828634656350883i</v>
      </c>
      <c r="V314" s="223" t="str">
        <f t="shared" ca="1" si="471"/>
        <v>-5.03602825798528-6.79029804980229i</v>
      </c>
      <c r="W314" s="223" t="str">
        <f t="shared" ca="1" si="472"/>
        <v>3.23519696047915-7.81045637893724i</v>
      </c>
      <c r="X314" s="223" t="str">
        <f t="shared" ca="1" si="473"/>
        <v>8.36247552876154-1.24045606582395i</v>
      </c>
      <c r="Y314" s="223" t="str">
        <f t="shared" ca="1" si="474"/>
        <v>5.36314627469096+6.53501264395437i</v>
      </c>
      <c r="Z314" s="223" t="str">
        <f t="shared" ca="1" si="475"/>
        <v>-2.84805909410521+7.95979193301305i</v>
      </c>
      <c r="AA314" s="223" t="str">
        <f t="shared" ca="1" si="476"/>
        <v>-8.29153626649866+1.64928910798333i</v>
      </c>
      <c r="AB314" s="223" t="str">
        <f t="shared" ca="1" si="477"/>
        <v>-5.67734400226414-6.26398382024813i</v>
      </c>
      <c r="AC314" s="223" t="str">
        <f t="shared" ca="1" si="478"/>
        <v>2.45406000391306-8.0899516511268i</v>
      </c>
      <c r="AD314" s="223" t="str">
        <f t="shared" ca="1" si="479"/>
        <v>8.20062196711699-2.05414886822091i</v>
      </c>
      <c r="AE314" s="223" t="str">
        <f t="shared" ca="1" si="480"/>
        <v>5.97786451085915+5.97786451085885i</v>
      </c>
      <c r="AF314" s="223" t="str">
        <f t="shared" ca="1" si="481"/>
        <v>-2.05414886822122+8.20062196711692i</v>
      </c>
      <c r="AG314" s="223" t="str">
        <f t="shared" ca="1" si="482"/>
        <v>-8.08995165112689+2.45406000391276i</v>
      </c>
      <c r="AH314" s="223" t="str">
        <f t="shared" ca="1" si="483"/>
        <v>-6.26398382024848-5.67734400226375i</v>
      </c>
      <c r="AI314" s="223" t="str">
        <f t="shared" ca="1" si="484"/>
        <v>1.64928910798116-8.29153626649909i</v>
      </c>
      <c r="AJ314" s="223" t="str">
        <f t="shared" ca="1" si="485"/>
        <v>7.95979193301344-2.84805909410412i</v>
      </c>
      <c r="AK314" s="223" t="str">
        <f t="shared" ca="1" si="486"/>
        <v>6.53501264395688+5.3631462746879i</v>
      </c>
      <c r="AL314" s="223" t="str">
        <f t="shared" ca="1" si="487"/>
        <v>-1.24045606582426+8.36247552876149i</v>
      </c>
      <c r="AM314" s="223" t="str">
        <f t="shared" ca="1" si="488"/>
        <v>-7.81045637893865+3.23519696047575i</v>
      </c>
      <c r="AN314" s="223" t="str">
        <f t="shared" ca="1" si="489"/>
        <v>-6.79029804980257-5.0360282579849i</v>
      </c>
      <c r="AO314" s="223" t="str">
        <f t="shared" ca="1" si="490"/>
        <v>0.828634656353823-8.413268855009i</v>
      </c>
      <c r="AP314" s="223" t="str">
        <f t="shared" ca="1" si="491"/>
        <v>7.64230475132845-3.61454095400751i</v>
      </c>
      <c r="AQ314" s="223" t="str">
        <f t="shared" ca="1" si="492"/>
        <v>7.0292250328867+4.6967780081045i</v>
      </c>
      <c r="AR314" s="223" t="str">
        <f t="shared" ca="1" si="493"/>
        <v>7.0292250328867+4.6967780081045i</v>
      </c>
      <c r="AS314" s="223" t="str">
        <f t="shared" ca="1" si="494"/>
        <v>-7.45574214218892+3.985177201777i</v>
      </c>
      <c r="AT314" s="223" t="str">
        <f t="shared" ca="1" si="495"/>
        <v>-7.25121799717941-4.34621280861354i</v>
      </c>
      <c r="AU314" s="223" t="str">
        <f t="shared" ca="1" si="496"/>
        <v>-4.10123712756024E-13-8.4539770652856i</v>
      </c>
      <c r="AV314" s="223" t="str">
        <f t="shared" ca="1" si="497"/>
        <v>7.25121799718319-4.34621280860724i</v>
      </c>
      <c r="AW314" s="223" t="str">
        <f t="shared" ca="1" si="498"/>
        <v>7.45574214218942+3.98517720177607i</v>
      </c>
      <c r="AX314" s="223" t="str">
        <f t="shared" ca="1" si="499"/>
        <v>0.414816993408733+8.44379387967011i</v>
      </c>
      <c r="AY314" s="223" t="str">
        <f t="shared" ca="1" si="500"/>
        <v>-7.02922503288611+4.69677800810538i</v>
      </c>
      <c r="AZ314" s="223" t="str">
        <f t="shared" ca="1" si="501"/>
        <v>-7.64230475132891-3.61454095400655i</v>
      </c>
      <c r="BA314" s="223" t="str">
        <f t="shared" ca="1" si="502"/>
        <v>-0.828634656354639-8.41326885500891i</v>
      </c>
      <c r="BB314" s="223" t="str">
        <f t="shared" ca="1" si="503"/>
        <v>6.79029804980194-5.03602825798575i</v>
      </c>
      <c r="BC314" s="223" t="str">
        <f t="shared" ca="1" si="504"/>
        <v>7.81045637893584+3.23519696048254i</v>
      </c>
      <c r="BD314" s="223" t="str">
        <f t="shared" ca="1" si="505"/>
        <v>1.24045606582519+8.36247552876136i</v>
      </c>
      <c r="BE314" s="223" t="str">
        <f t="shared" ca="1" si="506"/>
        <v>-6.53501264395613+5.36314627468882i</v>
      </c>
      <c r="BF314" s="223" t="str">
        <f t="shared" ca="1" si="507"/>
        <v>-7.95979193301379-2.84805909410313i</v>
      </c>
      <c r="BG314" s="223" t="str">
        <f t="shared" ca="1" si="508"/>
        <v>-1.64928910798208-8.29153626649891i</v>
      </c>
      <c r="BH314" s="223" t="str">
        <f t="shared" ca="1" si="509"/>
        <v>6.26398382024608-5.67734400226641i</v>
      </c>
      <c r="BI314" s="223" t="str">
        <f t="shared" ca="1" si="510"/>
        <v>8.08995165112671+2.45406000391336i</v>
      </c>
      <c r="BJ314" s="223" t="str">
        <f t="shared" ca="1" si="511"/>
        <v>2.05414886821723+8.20062196711791i</v>
      </c>
      <c r="BK314" s="223" t="str">
        <f t="shared" ca="1" si="512"/>
        <v>-5.97786451085839+5.9778645108596i</v>
      </c>
      <c r="BL314" s="223" t="str">
        <f t="shared" ca="1" si="513"/>
        <v>-8.20062196711617-2.0541488682242i</v>
      </c>
      <c r="BM314" s="223" t="str">
        <f t="shared" ca="1" si="514"/>
        <v>-2.45406000391476-8.08995165112629i</v>
      </c>
      <c r="BN314" s="223" t="str">
        <f t="shared" ca="1" si="515"/>
        <v>5.67734400226531-6.26398382024706i</v>
      </c>
      <c r="BO314" s="223" t="str">
        <f t="shared" ca="1" si="516"/>
        <v>8.29153626649919+1.64928910798064i</v>
      </c>
      <c r="BP314" s="223" t="str">
        <f t="shared" ca="1" si="517"/>
        <v>2.84805909410451+7.9597919330133i</v>
      </c>
      <c r="BQ314" s="223" t="str">
        <f t="shared" ca="1" si="518"/>
        <v>-5.36314627469418+6.53501264395173i</v>
      </c>
      <c r="BR314" s="223" t="str">
        <f t="shared" ca="1" si="519"/>
        <v>-8.36247552876157-1.24045606582373i</v>
      </c>
      <c r="BS314" s="223" t="str">
        <f t="shared" ca="1" si="520"/>
        <v>-3.23519696047613-7.81045637893849i</v>
      </c>
      <c r="BT314" s="223" t="str">
        <f t="shared" ca="1" si="521"/>
        <v>5.03602825798438-6.79029804980296i</v>
      </c>
      <c r="BU314" s="223" t="str">
        <f t="shared" ca="1" si="522"/>
        <v>8.41326885500906+0.828634656353176i</v>
      </c>
      <c r="BV314" s="223" t="str">
        <f t="shared" ca="1" si="523"/>
        <v>3.6145409540081+7.64230475132817i</v>
      </c>
      <c r="BW314" s="223" t="str">
        <f t="shared" ca="1" si="524"/>
        <v>-4.69677800810396+7.02922503288705i</v>
      </c>
      <c r="BX314" s="223" t="str">
        <f t="shared" ca="1" si="525"/>
        <v>-8.44379387967019-0.414816993407025i</v>
      </c>
      <c r="BY314" s="223" t="str">
        <f t="shared" ca="1" si="526"/>
        <v>-3.98517720177758-7.45574214218862i</v>
      </c>
      <c r="BZ314" s="223" t="str">
        <f t="shared" ca="1" si="527"/>
        <v>4.34621280861298-7.25121799717975i</v>
      </c>
      <c r="CA314" s="223" t="str">
        <f t="shared" ca="1" si="528"/>
        <v>8.4539770652856-8.20247425512049E-13i</v>
      </c>
      <c r="CB314" s="223" t="str">
        <f t="shared" ca="1" si="529"/>
        <v>4.34621280860779+7.25121799718285i</v>
      </c>
      <c r="CC314" s="223" t="str">
        <f t="shared" ca="1" si="530"/>
        <v>-3.9851772017757+7.45574214218961i</v>
      </c>
      <c r="CD314" s="223" t="str">
        <f t="shared" ca="1" si="531"/>
        <v>-8.44379387967009+0.414816993409143i</v>
      </c>
      <c r="CE314" s="223" t="str">
        <f t="shared" ca="1" si="532"/>
        <v>-4.69677800810572-7.02922503288588i</v>
      </c>
      <c r="CF314" s="223" t="str">
        <f t="shared" ca="1" si="533"/>
        <v>3.61454095400618-7.64230475132909i</v>
      </c>
      <c r="CG314" s="223" t="str">
        <f t="shared" ca="1" si="534"/>
        <v>8.4132688550097-0.828634656346678i</v>
      </c>
      <c r="CH314" s="223" t="str">
        <f t="shared" ca="1" si="535"/>
        <v>5.03602825798608+6.79029804980169i</v>
      </c>
      <c r="CI314" s="223" t="str">
        <f t="shared" ca="1" si="536"/>
        <v>-3.23519696048216+7.810456378936i</v>
      </c>
      <c r="CJ314" s="223" t="str">
        <f t="shared" ca="1" si="537"/>
        <v>-8.36247552876126+1.24045606582583i</v>
      </c>
      <c r="CK314" s="223" t="str">
        <f t="shared" ca="1" si="538"/>
        <v>-5.36314627468913-6.53501264395587i</v>
      </c>
      <c r="CL314" s="223" t="str">
        <f t="shared" ca="1" si="539"/>
        <v>2.84805909410252-7.95979193301401i</v>
      </c>
      <c r="CM314" s="223" t="str">
        <f t="shared" ca="1" si="540"/>
        <v>8.29153626649879-1.64928910798272i</v>
      </c>
      <c r="CN314" s="223" t="str">
        <f t="shared" ca="1" si="541"/>
        <v>5.67734400226689+6.26398382024564i</v>
      </c>
      <c r="CO314" s="223" t="str">
        <f t="shared" ca="1" si="542"/>
        <v>-2.45406000391273+8.08995165112689i</v>
      </c>
      <c r="CP314" s="223" t="str">
        <f t="shared" ca="1" si="543"/>
        <v>-8.20062196711776+2.05414886821786i</v>
      </c>
      <c r="CQ314" s="223" t="str">
        <f t="shared" ca="1" si="544"/>
        <v>-5.97786451086006-5.97786451085794i</v>
      </c>
      <c r="CR314" s="223" t="str">
        <f t="shared" ca="1" si="545"/>
        <v>2.05414886822333-8.20062196711639i</v>
      </c>
      <c r="CS314" s="223" t="str">
        <f t="shared" ca="1" si="546"/>
        <v>8.08995165112617-2.45406000391516i</v>
      </c>
      <c r="CT314" s="223" t="str">
        <f t="shared" ca="1" si="547"/>
        <v>6.26398382024766+5.67734400226466i</v>
      </c>
      <c r="CU314" s="223" t="str">
        <f t="shared" ca="1" si="548"/>
        <v>-1.64928910798024+8.29153626649928i</v>
      </c>
      <c r="CV314" s="223" t="str">
        <f t="shared" ca="1" si="549"/>
        <v>-7.95979193301316+2.84805909410489i</v>
      </c>
      <c r="CW314" s="223" t="str">
        <f t="shared" ca="1" si="550"/>
        <v>-6.5350126439523-5.36314627469349i</v>
      </c>
      <c r="CX314" s="223" t="str">
        <f t="shared" ca="1" si="551"/>
        <v>1.24045606582333-8.36247552876163i</v>
      </c>
      <c r="CY314" s="223" t="str">
        <f t="shared" ca="1" si="552"/>
        <v>7.81045637893834-3.23519696047651i</v>
      </c>
      <c r="CZ314" s="223" t="str">
        <f t="shared" ca="1" si="553"/>
        <v>6.7902980498032+5.03602825798405i</v>
      </c>
      <c r="DA314" s="223" t="str">
        <f t="shared" ca="1" si="554"/>
        <v>-0.828634656352767+8.4132688550091i</v>
      </c>
      <c r="DB314" s="223" t="str">
        <f t="shared" ca="1" si="555"/>
        <v>-7.64230475132801+3.61454095400847i</v>
      </c>
      <c r="DC314" s="223" t="str">
        <f t="shared" ca="1" si="556"/>
        <v>-7.02922503288728-4.69677800810361i</v>
      </c>
      <c r="DD314" s="223" t="str">
        <f t="shared" ca="1" si="557"/>
        <v>0.414816993415255-8.44379387966979i</v>
      </c>
      <c r="DE314" s="223" t="str">
        <f t="shared" ca="1" si="558"/>
        <v>7.45574214218842-3.98517720177793i</v>
      </c>
      <c r="DF314" s="223" t="str">
        <f t="shared" ca="1" si="559"/>
        <v>7.25121799717996+4.34621280861263i</v>
      </c>
      <c r="DG314" s="223" t="str">
        <f t="shared" ca="1" si="560"/>
        <v>1.71092409762977E-12+8.4539770652856i</v>
      </c>
      <c r="DH314" s="223" t="str">
        <f t="shared" ca="1" si="561"/>
        <v>-7.25121799718265+4.34621280860815i</v>
      </c>
      <c r="DI314" s="223" t="str">
        <f t="shared" ca="1" si="562"/>
        <v>-7.45574214218981-3.98517720177535i</v>
      </c>
      <c r="DJ314" s="223" t="str">
        <f t="shared" ca="1" si="563"/>
        <v>-0.414816993410033-8.44379387967004i</v>
      </c>
      <c r="DK314" s="223" t="str">
        <f t="shared" ca="1" si="564"/>
        <v>7.02922503288565-4.69677800810606i</v>
      </c>
      <c r="DL314" s="223" t="str">
        <f t="shared" ca="1" si="565"/>
        <v>7.64230475132947+3.61454095400538i</v>
      </c>
      <c r="DM314" s="223" t="str">
        <f t="shared" ca="1" si="566"/>
        <v>0.828634656347086+8.41326885500966i</v>
      </c>
      <c r="DN314" s="223" t="str">
        <f t="shared" ca="1" si="567"/>
        <v>-6.79029804980116+5.0360282579868i</v>
      </c>
      <c r="DO314" s="223" t="str">
        <f t="shared" ca="1" si="568"/>
        <v>-7.81045637893615-3.23519696048178i</v>
      </c>
      <c r="DP314" s="223" t="str">
        <f t="shared" ca="1" si="569"/>
        <v>-1.24045606582671-8.36247552876113i</v>
      </c>
      <c r="DQ314" s="223" t="str">
        <f t="shared" ca="1" si="570"/>
        <v>6.53501264395561-5.36314627468945i</v>
      </c>
      <c r="DR314" s="223" t="str">
        <f t="shared" ca="1" si="571"/>
        <v>7.95979193301431+2.84805909410167i</v>
      </c>
      <c r="DS314" s="223" t="str">
        <f t="shared" ca="1" si="572"/>
        <v>1.64928910798312+8.2915362664987i</v>
      </c>
      <c r="DT314" s="223" t="str">
        <f t="shared" ca="1" si="573"/>
        <v>-6.26398382025085+5.67734400226114i</v>
      </c>
      <c r="DU314" s="223" t="str">
        <f t="shared" ca="1" si="574"/>
        <v>-8.08995165112702-2.45406000391235i</v>
      </c>
      <c r="DV314" s="223" t="str">
        <f t="shared" ca="1" si="575"/>
        <v>-2.05414886821873-8.20062196711754i</v>
      </c>
      <c r="DW314" s="223" t="str">
        <f t="shared" ca="1" si="576"/>
        <v>5.97786451085764-5.97786451086036i</v>
      </c>
      <c r="DX314" s="223" t="str">
        <f t="shared" ca="1" si="577"/>
        <v>8.20062196711637+2.0541488682234i</v>
      </c>
      <c r="DY314" s="223" t="str">
        <f t="shared" ca="1" si="578"/>
        <v>2.45406000391601+8.08995165112591i</v>
      </c>
      <c r="DZ314" s="223" t="str">
        <f t="shared" ca="1" si="579"/>
        <v>-5.67734400226471+6.26398382024762i</v>
      </c>
      <c r="EA314" s="223" t="str">
        <f t="shared" ca="1" si="580"/>
        <v>-8.29153626649945-1.64928910797936i</v>
      </c>
      <c r="EB314" s="223" t="str">
        <f t="shared" ca="1" si="581"/>
        <v>-2.84805909410528-7.95979193301303i</v>
      </c>
      <c r="EC314" s="223" t="str">
        <f t="shared" ca="1" si="582"/>
        <v>5.36314627469317-6.53501264395255i</v>
      </c>
      <c r="ED314" s="223" t="str">
        <f t="shared" ca="1" si="583"/>
        <v>8.36247552876169+1.24045606582292i</v>
      </c>
      <c r="EE314" s="223" t="str">
        <f t="shared" ca="1" si="584"/>
        <v>3.23519696047734+7.81045637893799i</v>
      </c>
      <c r="EF314" s="223" t="str">
        <f t="shared" ca="1" si="585"/>
        <v>-5.03602825798372+6.79029804980344i</v>
      </c>
      <c r="EG314" s="223" t="str">
        <f t="shared" ca="1" si="586"/>
        <v>-8.41326885500918-0.828634656351881i</v>
      </c>
      <c r="EH314" s="223" t="str">
        <f t="shared" ca="1" si="587"/>
        <v>-3.61454095400883-7.64230475132783i</v>
      </c>
      <c r="EI314" s="223" t="str">
        <f t="shared" ca="1" si="588"/>
        <v>4.69677800810287-7.02922503288778i</v>
      </c>
      <c r="EJ314" s="223" t="str">
        <f t="shared" ca="1" si="589"/>
        <v>8.4437938796698+0.414816993414845i</v>
      </c>
      <c r="EK314" s="223" t="str">
        <f t="shared" ca="1" si="590"/>
        <v>3.98517720177872+7.455742142188i</v>
      </c>
      <c r="EL314" s="223" t="str">
        <f t="shared" ca="1" si="591"/>
        <v>-4.34621280861228+7.25121799718017i</v>
      </c>
      <c r="EM314" s="223" t="str">
        <f t="shared" ca="1" si="592"/>
        <v>-8.4539770652856+1.6404948510241E-12i</v>
      </c>
      <c r="EN314" s="223"/>
      <c r="EO314" s="223"/>
      <c r="EP314" s="223"/>
    </row>
    <row r="315" spans="1:146">
      <c r="A315" s="249">
        <f t="shared" si="461"/>
        <v>4.1992187499999964E-3</v>
      </c>
      <c r="B315" s="248">
        <v>215</v>
      </c>
      <c r="C315" s="247">
        <f t="shared" si="462"/>
        <v>43000</v>
      </c>
      <c r="N315" s="246">
        <f t="shared" ca="1" si="463"/>
        <v>7.5444273153212276</v>
      </c>
      <c r="O315" s="223">
        <f t="shared" ca="1" si="464"/>
        <v>-8.4555726846787724</v>
      </c>
      <c r="P315" s="223" t="str">
        <f t="shared" ca="1" si="465"/>
        <v>-4.52371126108553-7.14372072887888i</v>
      </c>
      <c r="Q315" s="223" t="str">
        <f t="shared" ca="1" si="466"/>
        <v>3.61522316920446-7.64374717417661i</v>
      </c>
      <c r="R315" s="223" t="str">
        <f t="shared" ca="1" si="467"/>
        <v>8.39198284285557-1.03505236152742i</v>
      </c>
      <c r="S315" s="223" t="str">
        <f t="shared" ca="1" si="468"/>
        <v>5.36415852491763+6.53624607442523i</v>
      </c>
      <c r="T315" s="223" t="str">
        <f t="shared" ca="1" si="469"/>
        <v>-2.6523587557996+8.02880454715513i</v>
      </c>
      <c r="U315" s="223" t="str">
        <f t="shared" ca="1" si="470"/>
        <v>-8.20216976779658+2.05453657210808i</v>
      </c>
      <c r="V315" s="223" t="str">
        <f t="shared" ca="1" si="471"/>
        <v>-6.12392385156248-5.8304601950575i</v>
      </c>
      <c r="W315" s="223" t="str">
        <f t="shared" ca="1" si="472"/>
        <v>1.64960039788514-8.29310122651249i</v>
      </c>
      <c r="X315" s="223" t="str">
        <f t="shared" ca="1" si="473"/>
        <v>7.88898842482887-3.04311864027709i</v>
      </c>
      <c r="Y315" s="223" t="str">
        <f t="shared" ca="1" si="474"/>
        <v>6.79157966331621+5.03697876734808i</v>
      </c>
      <c r="Z315" s="223" t="str">
        <f t="shared" ca="1" si="475"/>
        <v>-0.622030514533372+8.43266194418318i</v>
      </c>
      <c r="AA315" s="223" t="str">
        <f t="shared" ca="1" si="476"/>
        <v>-7.45714935286121+3.98592937155282i</v>
      </c>
      <c r="AB315" s="223" t="str">
        <f t="shared" ca="1" si="477"/>
        <v>-7.35708379531325-4.16773649054555i</v>
      </c>
      <c r="AC315" s="223" t="str">
        <f t="shared" ca="1" si="478"/>
        <v>-0.414895286743814-8.44538757706972i</v>
      </c>
      <c r="AD315" s="223" t="str">
        <f t="shared" ca="1" si="479"/>
        <v>6.91314781349269-4.86878801496708i</v>
      </c>
      <c r="AE315" s="223" t="str">
        <f t="shared" ca="1" si="480"/>
        <v>7.81193053903626+3.2358075775853i</v>
      </c>
      <c r="AF315" s="223" t="str">
        <f t="shared" ca="1" si="481"/>
        <v>1.44558067672265+8.33108671980864i</v>
      </c>
      <c r="AG315" s="223" t="str">
        <f t="shared" ca="1" si="482"/>
        <v>-6.26516609623341+5.67841555475585i</v>
      </c>
      <c r="AH315" s="223" t="str">
        <f t="shared" ca="1" si="483"/>
        <v>-8.14927857608821-2.25520910675609i</v>
      </c>
      <c r="AI315" s="223" t="str">
        <f t="shared" ca="1" si="484"/>
        <v>-2.45452318777268-8.09147856368489i</v>
      </c>
      <c r="AJ315" s="223" t="str">
        <f t="shared" ca="1" si="485"/>
        <v>5.52295044925213-6.4026344391189i</v>
      </c>
      <c r="AK315" s="223" t="str">
        <f t="shared" ca="1" si="486"/>
        <v>8.36405387798368+1.24069019181746i</v>
      </c>
      <c r="AL315" s="223" t="str">
        <f t="shared" ca="1" si="487"/>
        <v>3.42654738540446+7.73016703839339i</v>
      </c>
      <c r="AM315" s="223" t="str">
        <f t="shared" ca="1" si="488"/>
        <v>-4.69766448673798+7.03055174192798i</v>
      </c>
      <c r="AN315" s="223" t="str">
        <f t="shared" ca="1" si="489"/>
        <v>-8.45302602427322-0.207510141548124i</v>
      </c>
      <c r="AO315" s="223" t="str">
        <f t="shared" ca="1" si="490"/>
        <v>-4.34703312092036-7.25258660558474i</v>
      </c>
      <c r="AP315" s="223" t="str">
        <f t="shared" ca="1" si="491"/>
        <v>3.80172127775228-7.55272300247874i</v>
      </c>
      <c r="AQ315" s="223" t="str">
        <f t="shared" ca="1" si="492"/>
        <v>8.41485679105891-0.828791054401326i</v>
      </c>
      <c r="AR315" s="223" t="str">
        <f t="shared" ca="1" si="493"/>
        <v>8.41485679105891-0.828791054401326i</v>
      </c>
      <c r="AS315" s="223" t="str">
        <f t="shared" ca="1" si="494"/>
        <v>-2.84859664209015+7.96129427898244i</v>
      </c>
      <c r="AT315" s="223" t="str">
        <f t="shared" ca="1" si="495"/>
        <v>-8.25012027913628+1.85262646145145i</v>
      </c>
      <c r="AU315" s="223" t="str">
        <f t="shared" ca="1" si="496"/>
        <v>-5.97899278414982-5.97899278415438i</v>
      </c>
      <c r="AV315" s="223" t="str">
        <f t="shared" ca="1" si="497"/>
        <v>1.85262646144952-8.25012027913671i</v>
      </c>
      <c r="AW315" s="223" t="str">
        <f t="shared" ca="1" si="498"/>
        <v>7.96129427898185-2.84859664209178i</v>
      </c>
      <c r="AX315" s="223" t="str">
        <f t="shared" ca="1" si="499"/>
        <v>6.66592051950254+5.20213543206641i</v>
      </c>
      <c r="AY315" s="223" t="str">
        <f t="shared" ca="1" si="500"/>
        <v>-0.828791054399359+8.41485679105909i</v>
      </c>
      <c r="AZ315" s="223" t="str">
        <f t="shared" ca="1" si="501"/>
        <v>-7.55272300248163+3.80172127774653i</v>
      </c>
      <c r="BA315" s="223" t="str">
        <f t="shared" ca="1" si="502"/>
        <v>-7.25258660558576-4.34703312091866i</v>
      </c>
      <c r="BB315" s="223" t="str">
        <f t="shared" ca="1" si="503"/>
        <v>-0.207510141549859-8.45302602427318i</v>
      </c>
      <c r="BC315" s="223" t="str">
        <f t="shared" ca="1" si="504"/>
        <v>7.03055174192695-4.69766448673953i</v>
      </c>
      <c r="BD315" s="223" t="str">
        <f t="shared" ca="1" si="505"/>
        <v>7.73016703839419+3.42654738540266i</v>
      </c>
      <c r="BE315" s="223" t="str">
        <f t="shared" ca="1" si="506"/>
        <v>1.2406901918111+8.36405387798461i</v>
      </c>
      <c r="BF315" s="223" t="str">
        <f t="shared" ca="1" si="507"/>
        <v>-6.40263443911769+5.52295044925354i</v>
      </c>
      <c r="BG315" s="223" t="str">
        <f t="shared" ca="1" si="508"/>
        <v>-8.09147856368543-2.4545231877709i</v>
      </c>
      <c r="BH315" s="223" t="str">
        <f t="shared" ca="1" si="509"/>
        <v>-2.25520910675799-8.14927857608768i</v>
      </c>
      <c r="BI315" s="223" t="str">
        <f t="shared" ca="1" si="510"/>
        <v>5.67841555475501-6.26516609623418i</v>
      </c>
      <c r="BJ315" s="223" t="str">
        <f t="shared" ca="1" si="511"/>
        <v>8.33108671980793+1.44558067672674i</v>
      </c>
      <c r="BK315" s="223" t="str">
        <f t="shared" ca="1" si="512"/>
        <v>3.23580757758469+7.81193053903651i</v>
      </c>
      <c r="BL315" s="223" t="str">
        <f t="shared" ca="1" si="513"/>
        <v>-4.86878801496467+6.91314781349438i</v>
      </c>
      <c r="BM315" s="223" t="str">
        <f t="shared" ca="1" si="514"/>
        <v>-8.4453875770696-0.41489528674628i</v>
      </c>
      <c r="BN315" s="223" t="str">
        <f t="shared" ca="1" si="515"/>
        <v>-4.16773649054654-7.35708379531269i</v>
      </c>
      <c r="BO315" s="223" t="str">
        <f t="shared" ca="1" si="516"/>
        <v>3.98592937154901-7.45714935286325i</v>
      </c>
      <c r="BP315" s="223" t="str">
        <f t="shared" ca="1" si="517"/>
        <v>8.43266194418323-0.622030514532707i</v>
      </c>
      <c r="BQ315" s="223" t="str">
        <f t="shared" ca="1" si="518"/>
        <v>5.03697876735049+6.79157966331443i</v>
      </c>
      <c r="BR315" s="223" t="str">
        <f t="shared" ca="1" si="519"/>
        <v>-3.04311864027939+7.88898842482798i</v>
      </c>
      <c r="BS315" s="223" t="str">
        <f t="shared" ca="1" si="520"/>
        <v>-8.29310122651242+1.64960039788548i</v>
      </c>
      <c r="BT315" s="223" t="str">
        <f t="shared" ca="1" si="521"/>
        <v>-5.83046019505414-6.12392385156567i</v>
      </c>
      <c r="BU315" s="223" t="str">
        <f t="shared" ca="1" si="522"/>
        <v>2.05453657210951-8.20216976779622i</v>
      </c>
      <c r="BV315" s="223" t="str">
        <f t="shared" ca="1" si="523"/>
        <v>8.0288045471546-2.65235875580122i</v>
      </c>
      <c r="BW315" s="223" t="str">
        <f t="shared" ca="1" si="524"/>
        <v>6.53624607442315+5.36415852492017i</v>
      </c>
      <c r="BX315" s="223" t="str">
        <f t="shared" ca="1" si="525"/>
        <v>-1.03505236152706+8.39198284285562i</v>
      </c>
      <c r="BY315" s="223" t="str">
        <f t="shared" ca="1" si="526"/>
        <v>-7.6437471741751+3.61522316920767i</v>
      </c>
      <c r="BZ315" s="223" t="str">
        <f t="shared" ca="1" si="527"/>
        <v>-7.14372072887815-4.52371126108667i</v>
      </c>
      <c r="CA315" s="223" t="str">
        <f t="shared" ca="1" si="528"/>
        <v>-1.73611125048791E-12-8.45557268467877i</v>
      </c>
      <c r="CB315" s="223" t="str">
        <f t="shared" ca="1" si="529"/>
        <v>7.14372072888066-4.5237112610827i</v>
      </c>
      <c r="CC315" s="223" t="str">
        <f t="shared" ca="1" si="530"/>
        <v>7.64374717417679+3.6152231692041i</v>
      </c>
      <c r="CD315" s="223" t="str">
        <f t="shared" ca="1" si="531"/>
        <v>1.03505236153098+8.39198284285513i</v>
      </c>
      <c r="CE315" s="223" t="str">
        <f t="shared" ca="1" si="532"/>
        <v>-6.53624607442614+5.36415852491653i</v>
      </c>
      <c r="CF315" s="223" t="str">
        <f t="shared" ca="1" si="533"/>
        <v>-8.02880454715569-2.65235875579792i</v>
      </c>
      <c r="CG315" s="223" t="str">
        <f t="shared" ca="1" si="534"/>
        <v>-2.05453657210496-8.20216976779736i</v>
      </c>
      <c r="CH315" s="223" t="str">
        <f t="shared" ca="1" si="535"/>
        <v>5.83046019505721-6.12392385156276i</v>
      </c>
      <c r="CI315" s="223" t="str">
        <f t="shared" ca="1" si="536"/>
        <v>8.2931012265132+1.6496003978816i</v>
      </c>
      <c r="CJ315" s="223" t="str">
        <f t="shared" ca="1" si="537"/>
        <v>3.04311864027501+7.88898842482968i</v>
      </c>
      <c r="CK315" s="223" t="str">
        <f t="shared" ca="1" si="538"/>
        <v>-5.03697876734732+6.79157966331679i</v>
      </c>
      <c r="CL315" s="223" t="str">
        <f t="shared" ca="1" si="539"/>
        <v>-8.43266194418288-0.622030514537393i</v>
      </c>
      <c r="CM315" s="223" t="str">
        <f t="shared" ca="1" si="540"/>
        <v>-3.9859293715525-7.45714935286138i</v>
      </c>
      <c r="CN315" s="223" t="str">
        <f t="shared" ca="1" si="541"/>
        <v>4.1677364905431-7.35708379531464i</v>
      </c>
      <c r="CO315" s="223" t="str">
        <f t="shared" ca="1" si="542"/>
        <v>8.44538757706983-0.414895286741587i</v>
      </c>
      <c r="CP315" s="223" t="str">
        <f t="shared" ca="1" si="543"/>
        <v>4.8687880149679+6.91314781349211i</v>
      </c>
      <c r="CQ315" s="223" t="str">
        <f t="shared" ca="1" si="544"/>
        <v>-3.23580757758902+7.81193053903472i</v>
      </c>
      <c r="CR315" s="223" t="str">
        <f t="shared" ca="1" si="545"/>
        <v>-8.33108671980877+1.44558067672188i</v>
      </c>
      <c r="CS315" s="223" t="str">
        <f t="shared" ca="1" si="546"/>
        <v>-5.67841555475793-6.26516609623152i</v>
      </c>
      <c r="CT315" s="223" t="str">
        <f t="shared" ca="1" si="547"/>
        <v>2.25520910676228-8.14927857608649i</v>
      </c>
      <c r="CU315" s="223" t="str">
        <f t="shared" ca="1" si="548"/>
        <v>8.09147856368435-2.45452318777445i</v>
      </c>
      <c r="CV315" s="223" t="str">
        <f t="shared" ca="1" si="549"/>
        <v>6.40263443911463+5.5229504492571i</v>
      </c>
      <c r="CW315" s="223" t="str">
        <f t="shared" ca="1" si="550"/>
        <v>-1.24069019181575+8.36405387798393i</v>
      </c>
      <c r="CX315" s="223" t="str">
        <f t="shared" ca="1" si="551"/>
        <v>-7.73016703839259+3.42654738540627i</v>
      </c>
      <c r="CY315" s="223" t="str">
        <f t="shared" ca="1" si="552"/>
        <v>-7.03055174192447-4.69766448674323i</v>
      </c>
      <c r="CZ315" s="223" t="str">
        <f t="shared" ca="1" si="553"/>
        <v>0.207510141546147-8.45302602427328i</v>
      </c>
      <c r="DA315" s="223" t="str">
        <f t="shared" ca="1" si="554"/>
        <v>7.2525866055836-4.34703312092226i</v>
      </c>
      <c r="DB315" s="223" t="str">
        <f t="shared" ca="1" si="555"/>
        <v>7.55272300247951+3.80172127775072i</v>
      </c>
      <c r="DC315" s="223" t="str">
        <f t="shared" ca="1" si="556"/>
        <v>0.828791054403292+8.41485679105871i</v>
      </c>
      <c r="DD315" s="223" t="str">
        <f t="shared" ca="1" si="557"/>
        <v>-6.66592051950529+5.20213543206289i</v>
      </c>
      <c r="DE315" s="223" t="str">
        <f t="shared" ca="1" si="558"/>
        <v>-7.96129427898311-2.84859664208829i</v>
      </c>
      <c r="DF315" s="223" t="str">
        <f t="shared" ca="1" si="559"/>
        <v>-1.85262646145315-8.2501202791359i</v>
      </c>
      <c r="DG315" s="223" t="str">
        <f t="shared" ca="1" si="560"/>
        <v>5.97899278415314-5.97899278415106i</v>
      </c>
      <c r="DH315" s="223" t="str">
        <f t="shared" ca="1" si="561"/>
        <v>8.25012027913715+1.85262646144759i</v>
      </c>
      <c r="DI315" s="223" t="str">
        <f t="shared" ca="1" si="562"/>
        <v>2.84859664208595+7.96129427898394i</v>
      </c>
      <c r="DJ315" s="223" t="str">
        <f t="shared" ca="1" si="563"/>
        <v>-5.20213543206485+6.66592051950376i</v>
      </c>
      <c r="DK315" s="223" t="str">
        <f t="shared" ca="1" si="564"/>
        <v>-8.41485679105927-0.828791054397631i</v>
      </c>
      <c r="DL315" s="223" t="str">
        <f t="shared" ca="1" si="565"/>
        <v>-3.80172127774851-7.55272300248063i</v>
      </c>
      <c r="DM315" s="223" t="str">
        <f t="shared" ca="1" si="566"/>
        <v>4.34703312091697-7.25258660558677i</v>
      </c>
      <c r="DN315" s="223" t="str">
        <f t="shared" ca="1" si="567"/>
        <v>8.45302602427335-0.207510141543185i</v>
      </c>
      <c r="DO315" s="223" t="str">
        <f t="shared" ca="1" si="568"/>
        <v>4.69766448674077+7.03055174192612i</v>
      </c>
      <c r="DP315" s="223" t="str">
        <f t="shared" ca="1" si="569"/>
        <v>-3.42654738540063+7.73016703839509i</v>
      </c>
      <c r="DQ315" s="223" t="str">
        <f t="shared" ca="1" si="570"/>
        <v>-8.36405387798436+1.24069019181282i</v>
      </c>
      <c r="DR315" s="223" t="str">
        <f t="shared" ca="1" si="571"/>
        <v>-5.52295044925485-6.40263443911656i</v>
      </c>
      <c r="DS315" s="223" t="str">
        <f t="shared" ca="1" si="572"/>
        <v>2.45452318777683-8.09147856368363i</v>
      </c>
      <c r="DT315" s="223" t="str">
        <f t="shared" ca="1" si="573"/>
        <v>8.14927857608715-2.25520910675989i</v>
      </c>
      <c r="DU315" s="223" t="str">
        <f t="shared" ca="1" si="574"/>
        <v>6.26516609623534+5.67841555475372i</v>
      </c>
      <c r="DV315" s="223" t="str">
        <f t="shared" ca="1" si="575"/>
        <v>-1.44558067672432+8.33108671980835i</v>
      </c>
      <c r="DW315" s="223" t="str">
        <f t="shared" ca="1" si="576"/>
        <v>-7.81193053903567+3.23580757758673i</v>
      </c>
      <c r="DX315" s="223" t="str">
        <f t="shared" ca="1" si="577"/>
        <v>-6.9131478134904-4.86878801497033i</v>
      </c>
      <c r="DY315" s="223" t="str">
        <f t="shared" ca="1" si="578"/>
        <v>0.414895286744546-8.44538757706968i</v>
      </c>
      <c r="DZ315" s="223" t="str">
        <f t="shared" ca="1" si="579"/>
        <v>7.35708379531159-4.16773649054846i</v>
      </c>
      <c r="EA315" s="223" t="str">
        <f t="shared" ca="1" si="580"/>
        <v>7.45714935286021+3.98592937155469i</v>
      </c>
      <c r="EB315" s="223" t="str">
        <f t="shared" ca="1" si="581"/>
        <v>0.622030514534438+8.43266194418309i</v>
      </c>
      <c r="EC315" s="223" t="str">
        <f t="shared" ca="1" si="582"/>
        <v>-6.79157966331826+5.03697876734532i</v>
      </c>
      <c r="ED315" s="223" t="str">
        <f t="shared" ca="1" si="583"/>
        <v>-7.88898842482878-3.04311864027732i</v>
      </c>
      <c r="EE315" s="223" t="str">
        <f t="shared" ca="1" si="584"/>
        <v>-1.64960039788718-8.29310122651208i</v>
      </c>
      <c r="EF315" s="223" t="str">
        <f t="shared" ca="1" si="585"/>
        <v>6.12392385156481-5.83046019505506i</v>
      </c>
      <c r="EG315" s="223" t="str">
        <f t="shared" ca="1" si="586"/>
        <v>8.20216976779676+2.05453657210736i</v>
      </c>
      <c r="EH315" s="223" t="str">
        <f t="shared" ca="1" si="587"/>
        <v>2.65235875579511+8.02880454715662i</v>
      </c>
      <c r="EI315" s="223" t="str">
        <f t="shared" ca="1" si="588"/>
        <v>-5.36415852491882+6.53624607442426i</v>
      </c>
      <c r="EJ315" s="223" t="str">
        <f t="shared" ca="1" si="589"/>
        <v>-8.39198284285589-1.03505236152486i</v>
      </c>
      <c r="EK315" s="223" t="str">
        <f t="shared" ca="1" si="590"/>
        <v>-3.61522316920185-7.64374717417785i</v>
      </c>
      <c r="EL315" s="223" t="str">
        <f t="shared" ca="1" si="591"/>
        <v>4.52371126108521-7.14372072887908i</v>
      </c>
      <c r="EM315" s="223" t="str">
        <f t="shared" ca="1" si="592"/>
        <v>8.45557268467877-3.47222250097583E-12i</v>
      </c>
      <c r="EN315" s="223"/>
      <c r="EO315" s="223"/>
      <c r="EP315" s="223"/>
    </row>
    <row r="316" spans="1:146">
      <c r="A316" s="249">
        <f t="shared" si="461"/>
        <v>4.2187499999999959E-3</v>
      </c>
      <c r="B316" s="248">
        <v>216</v>
      </c>
      <c r="C316" s="247">
        <f t="shared" si="462"/>
        <v>43200</v>
      </c>
      <c r="N316" s="246">
        <f t="shared" ca="1" si="463"/>
        <v>7.5429725387393471</v>
      </c>
      <c r="O316" s="223">
        <f t="shared" ca="1" si="464"/>
        <v>-8.4570274612606529</v>
      </c>
      <c r="P316" s="223" t="str">
        <f t="shared" ca="1" si="465"/>
        <v>-4.69847271730579-7.03176134444635i</v>
      </c>
      <c r="Q316" s="223" t="str">
        <f t="shared" ca="1" si="466"/>
        <v>3.23636429648068-7.81327457734476i</v>
      </c>
      <c r="R316" s="223" t="str">
        <f t="shared" ca="1" si="467"/>
        <v>8.2945280499704-1.64988421071635i</v>
      </c>
      <c r="S316" s="223" t="str">
        <f t="shared" ca="1" si="468"/>
        <v>5.98002146653823+5.98002146653829i</v>
      </c>
      <c r="T316" s="223" t="str">
        <f t="shared" ca="1" si="469"/>
        <v>-1.64988421071642+8.29452804997038i</v>
      </c>
      <c r="U316" s="223" t="str">
        <f t="shared" ca="1" si="470"/>
        <v>-7.81327457734446+3.23636429648139i</v>
      </c>
      <c r="V316" s="223" t="str">
        <f t="shared" ca="1" si="471"/>
        <v>-7.03176134444621-4.698472717306i</v>
      </c>
      <c r="W316" s="223" t="str">
        <f t="shared" ca="1" si="472"/>
        <v>8.9100996930863E-14-8.45702746126065i</v>
      </c>
      <c r="X316" s="223" t="str">
        <f t="shared" ca="1" si="473"/>
        <v>7.0317613444463-4.69847271730586i</v>
      </c>
      <c r="Y316" s="223" t="str">
        <f t="shared" ca="1" si="474"/>
        <v>7.81327457734473+3.23636429648075i</v>
      </c>
      <c r="Z316" s="223" t="str">
        <f t="shared" ca="1" si="475"/>
        <v>1.64988421071627+8.29452804997041i</v>
      </c>
      <c r="AA316" s="223" t="str">
        <f t="shared" ca="1" si="476"/>
        <v>-5.98002146653833+5.98002146653819i</v>
      </c>
      <c r="AB316" s="223" t="str">
        <f t="shared" ca="1" si="477"/>
        <v>-8.29452804997037-1.64988421071648i</v>
      </c>
      <c r="AC316" s="223" t="str">
        <f t="shared" ca="1" si="478"/>
        <v>-3.23636429648128-7.81327457734451i</v>
      </c>
      <c r="AD316" s="223" t="str">
        <f t="shared" ca="1" si="479"/>
        <v>4.69847271730603-7.03176134444619i</v>
      </c>
      <c r="AE316" s="223" t="str">
        <f t="shared" ca="1" si="480"/>
        <v>8.45702746126065+1.78201993861726E-13i</v>
      </c>
      <c r="AF316" s="223" t="str">
        <f t="shared" ca="1" si="481"/>
        <v>4.69847271730583+7.03176134444632i</v>
      </c>
      <c r="AG316" s="223" t="str">
        <f t="shared" ca="1" si="482"/>
        <v>-3.23636429648083+7.81327457734469i</v>
      </c>
      <c r="AH316" s="223" t="str">
        <f t="shared" ca="1" si="483"/>
        <v>-8.29452804996992+1.64988421071873i</v>
      </c>
      <c r="AI316" s="223" t="str">
        <f t="shared" ca="1" si="484"/>
        <v>-5.9800214665411-5.98002146653542i</v>
      </c>
      <c r="AJ316" s="223" t="str">
        <f t="shared" ca="1" si="485"/>
        <v>1.6498842107191-8.29452804996985i</v>
      </c>
      <c r="AK316" s="223" t="str">
        <f t="shared" ca="1" si="486"/>
        <v>7.81327457734485-3.23636429648047i</v>
      </c>
      <c r="AL316" s="223" t="str">
        <f t="shared" ca="1" si="487"/>
        <v>7.03176134444705+4.69847271730475i</v>
      </c>
      <c r="AM316" s="223" t="str">
        <f t="shared" ca="1" si="488"/>
        <v>3.1578722835792E-12+8.45702746126065i</v>
      </c>
      <c r="AN316" s="223" t="str">
        <f t="shared" ca="1" si="489"/>
        <v>-7.03176134444821+4.69847271730301i</v>
      </c>
      <c r="AO316" s="223" t="str">
        <f t="shared" ca="1" si="490"/>
        <v>-7.81327457734404-3.23636429648241i</v>
      </c>
      <c r="AP316" s="223" t="str">
        <f t="shared" ca="1" si="491"/>
        <v>-1.64988421071692-8.29452804997028i</v>
      </c>
      <c r="AQ316" s="223" t="str">
        <f t="shared" ca="1" si="492"/>
        <v>5.98002146653672-5.9800214665398i</v>
      </c>
      <c r="AR316" s="223" t="str">
        <f t="shared" ca="1" si="493"/>
        <v>5.98002146653672-5.9800214665398i</v>
      </c>
      <c r="AS316" s="223" t="str">
        <f t="shared" ca="1" si="494"/>
        <v>3.23636429647889+7.8132745773455i</v>
      </c>
      <c r="AT316" s="223" t="str">
        <f t="shared" ca="1" si="495"/>
        <v>-4.69847271730618+7.03176134444609i</v>
      </c>
      <c r="AU316" s="223" t="str">
        <f t="shared" ca="1" si="496"/>
        <v>-8.45702746126065+1.32613825231883E-12i</v>
      </c>
      <c r="AV316" s="223" t="str">
        <f t="shared" ca="1" si="497"/>
        <v>-4.69847271730858-7.03176134444448i</v>
      </c>
      <c r="AW316" s="223" t="str">
        <f t="shared" ca="1" si="498"/>
        <v>3.23636429648399-7.81327457734339i</v>
      </c>
      <c r="AX316" s="223" t="str">
        <f t="shared" ca="1" si="499"/>
        <v>8.29452804997062-1.64988421071525i</v>
      </c>
      <c r="AY316" s="223" t="str">
        <f t="shared" ca="1" si="500"/>
        <v>5.98002146653859+5.98002146653793i</v>
      </c>
      <c r="AZ316" s="223" t="str">
        <f t="shared" ca="1" si="501"/>
        <v>-1.64988421071433+8.2945280499708i</v>
      </c>
      <c r="BA316" s="223" t="str">
        <f t="shared" ca="1" si="502"/>
        <v>-7.81327457734616+3.23636429647731i</v>
      </c>
      <c r="BB316" s="223" t="str">
        <f t="shared" ca="1" si="503"/>
        <v>-7.03176134444515-4.6984727173076i</v>
      </c>
      <c r="BC316" s="223" t="str">
        <f t="shared" ca="1" si="504"/>
        <v>3.8541419036709E-13-8.45702746126065i</v>
      </c>
      <c r="BD316" s="223" t="str">
        <f t="shared" ca="1" si="505"/>
        <v>7.03176134444557-4.69847271730695i</v>
      </c>
      <c r="BE316" s="223" t="str">
        <f t="shared" ca="1" si="506"/>
        <v>7.81327457734595+3.2363642964778i</v>
      </c>
      <c r="BF316" s="223" t="str">
        <f t="shared" ca="1" si="507"/>
        <v>1.64988421071357+8.29452804997095i</v>
      </c>
      <c r="BG316" s="223" t="str">
        <f t="shared" ca="1" si="508"/>
        <v>-5.98002146653914+5.98002146653738i</v>
      </c>
      <c r="BH316" s="223" t="str">
        <f t="shared" ca="1" si="509"/>
        <v>-8.29452804997046-1.649884210716i</v>
      </c>
      <c r="BI316" s="223" t="str">
        <f t="shared" ca="1" si="510"/>
        <v>-3.23636429648328-7.81327457734368i</v>
      </c>
      <c r="BJ316" s="223" t="str">
        <f t="shared" ca="1" si="511"/>
        <v>4.69847271730902-7.03176134444419i</v>
      </c>
      <c r="BK316" s="223" t="str">
        <f t="shared" ca="1" si="512"/>
        <v>8.45702746126065+2.09696663305301E-12i</v>
      </c>
      <c r="BL316" s="223" t="str">
        <f t="shared" ca="1" si="513"/>
        <v>4.69847271730553+7.03176134444652i</v>
      </c>
      <c r="BM316" s="223" t="str">
        <f t="shared" ca="1" si="514"/>
        <v>-3.2363642964796+7.8132745773452i</v>
      </c>
      <c r="BN316" s="223" t="str">
        <f t="shared" ca="1" si="515"/>
        <v>-8.29452804996969+1.6498842107199i</v>
      </c>
      <c r="BO316" s="223" t="str">
        <f t="shared" ca="1" si="516"/>
        <v>-5.98002146653617-5.98002146654034i</v>
      </c>
      <c r="BP316" s="223" t="str">
        <f t="shared" ca="1" si="517"/>
        <v>1.64988421071769-8.29452804997013i</v>
      </c>
      <c r="BQ316" s="223" t="str">
        <f t="shared" ca="1" si="518"/>
        <v>7.81327457734434-3.2363642964817i</v>
      </c>
      <c r="BR316" s="223" t="str">
        <f t="shared" ca="1" si="519"/>
        <v>7.03176134444778+4.69847271730365i</v>
      </c>
      <c r="BS316" s="223" t="str">
        <f t="shared" ca="1" si="520"/>
        <v>-3.80851907573893E-12+8.45702746126065i</v>
      </c>
      <c r="BT316" s="223" t="str">
        <f t="shared" ca="1" si="521"/>
        <v>-7.03176134444747+4.69847271730411i</v>
      </c>
      <c r="BU316" s="223" t="str">
        <f t="shared" ca="1" si="522"/>
        <v>-7.81327457734455-3.23636429648118i</v>
      </c>
      <c r="BV316" s="223" t="str">
        <f t="shared" ca="1" si="523"/>
        <v>-1.64988421071823-8.29452804997002i</v>
      </c>
      <c r="BW316" s="223" t="str">
        <f t="shared" ca="1" si="524"/>
        <v>5.98002146653578-5.98002146654074i</v>
      </c>
      <c r="BX316" s="223" t="str">
        <f t="shared" ca="1" si="525"/>
        <v>8.2945280499698+1.64988421071936i</v>
      </c>
      <c r="BY316" s="223" t="str">
        <f t="shared" ca="1" si="526"/>
        <v>3.23636429648012+7.81327457734499i</v>
      </c>
      <c r="BZ316" s="223" t="str">
        <f t="shared" ca="1" si="527"/>
        <v>-4.69847271730507+7.03176134444683i</v>
      </c>
      <c r="CA316" s="223" t="str">
        <f t="shared" ca="1" si="528"/>
        <v>-8.45702746126065+2.65227650463766E-12i</v>
      </c>
      <c r="CB316" s="223" t="str">
        <f t="shared" ca="1" si="529"/>
        <v>-4.69847271730268-7.03176134444843i</v>
      </c>
      <c r="CC316" s="223" t="str">
        <f t="shared" ca="1" si="530"/>
        <v>3.23636429648277-7.81327457734389i</v>
      </c>
      <c r="CD316" s="223" t="str">
        <f t="shared" ca="1" si="531"/>
        <v>8.29452804997035-1.64988421071654i</v>
      </c>
      <c r="CE316" s="223" t="str">
        <f t="shared" ca="1" si="532"/>
        <v>5.98002146653953+5.98002146653699i</v>
      </c>
      <c r="CF316" s="223" t="str">
        <f t="shared" ca="1" si="533"/>
        <v>-1.64988421071303+8.29452804997106i</v>
      </c>
      <c r="CG316" s="223" t="str">
        <f t="shared" ca="1" si="534"/>
        <v>-7.81327457734565+3.23636429647854i</v>
      </c>
      <c r="CH316" s="223" t="str">
        <f t="shared" ca="1" si="535"/>
        <v>-7.03176134444588-4.6984727173065i</v>
      </c>
      <c r="CI316" s="223" t="str">
        <f t="shared" ca="1" si="536"/>
        <v>-9.40724061951741E-13-8.45702746126065i</v>
      </c>
      <c r="CJ316" s="223" t="str">
        <f t="shared" ca="1" si="537"/>
        <v>7.03176134444483-4.69847271730806i</v>
      </c>
      <c r="CK316" s="223" t="str">
        <f t="shared" ca="1" si="538"/>
        <v>7.81327457734324+3.23636429648435i</v>
      </c>
      <c r="CL316" s="223" t="str">
        <f t="shared" ca="1" si="539"/>
        <v>1.64988421071487+8.29452804997069i</v>
      </c>
      <c r="CM316" s="223" t="str">
        <f t="shared" ca="1" si="540"/>
        <v>-5.9800214665382+5.98002146653832i</v>
      </c>
      <c r="CN316" s="223" t="str">
        <f t="shared" ca="1" si="541"/>
        <v>-8.29452804997073-1.6498842107147i</v>
      </c>
      <c r="CO316" s="223" t="str">
        <f t="shared" ca="1" si="542"/>
        <v>-3.23636429648451-7.81327457734317i</v>
      </c>
      <c r="CP316" s="223" t="str">
        <f t="shared" ca="1" si="543"/>
        <v>4.69847271730792-7.03176134444493i</v>
      </c>
      <c r="CQ316" s="223" t="str">
        <f t="shared" ca="1" si="544"/>
        <v>8.45702746126065+7.7082838073418E-13i</v>
      </c>
      <c r="CR316" s="223" t="str">
        <f t="shared" ca="1" si="545"/>
        <v>4.69847271730663+7.03176134444579i</v>
      </c>
      <c r="CS316" s="223" t="str">
        <f t="shared" ca="1" si="546"/>
        <v>-3.23636429647838+7.81327457734571i</v>
      </c>
      <c r="CT316" s="223" t="str">
        <f t="shared" ca="1" si="547"/>
        <v>-8.29452804997102+1.64988421071319i</v>
      </c>
      <c r="CU316" s="223" t="str">
        <f t="shared" ca="1" si="548"/>
        <v>-5.98002146653711-5.98002146653941i</v>
      </c>
      <c r="CV316" s="223" t="str">
        <f t="shared" ca="1" si="549"/>
        <v>1.64988421071638-8.29452804997039i</v>
      </c>
      <c r="CW316" s="223" t="str">
        <f t="shared" ca="1" si="550"/>
        <v>7.81327457734383-3.23636429648293i</v>
      </c>
      <c r="CX316" s="223" t="str">
        <f t="shared" ca="1" si="551"/>
        <v>7.03176134444398+4.69847271730934i</v>
      </c>
      <c r="CY316" s="223" t="str">
        <f t="shared" ca="1" si="552"/>
        <v>-2.4823808234201E-12+8.45702746126065i</v>
      </c>
      <c r="CZ316" s="223" t="str">
        <f t="shared" ca="1" si="553"/>
        <v>-7.03176134444673+4.69847271730521i</v>
      </c>
      <c r="DA316" s="223" t="str">
        <f t="shared" ca="1" si="554"/>
        <v>-7.81327457734506-3.23636429647996i</v>
      </c>
      <c r="DB316" s="223" t="str">
        <f t="shared" ca="1" si="555"/>
        <v>-1.64988421071953-8.29452804996976i</v>
      </c>
      <c r="DC316" s="223" t="str">
        <f t="shared" ca="1" si="556"/>
        <v>5.98002146654062-5.9800214665359i</v>
      </c>
      <c r="DD316" s="223" t="str">
        <f t="shared" ca="1" si="557"/>
        <v>8.29452804997006+1.64988421071806i</v>
      </c>
      <c r="DE316" s="223" t="str">
        <f t="shared" ca="1" si="558"/>
        <v>3.23636429648135+7.81327457734448i</v>
      </c>
      <c r="DF316" s="223" t="str">
        <f t="shared" ca="1" si="559"/>
        <v>-4.69847271730397+7.03176134444756i</v>
      </c>
      <c r="DG316" s="223" t="str">
        <f t="shared" ca="1" si="560"/>
        <v>-8.45702746126065-4.19393326610602E-12i</v>
      </c>
      <c r="DH316" s="223" t="str">
        <f t="shared" ca="1" si="561"/>
        <v>-4.69847271730379-7.03176134444769i</v>
      </c>
      <c r="DI316" s="223" t="str">
        <f t="shared" ca="1" si="562"/>
        <v>3.23636429648154-7.81327457734441i</v>
      </c>
      <c r="DJ316" s="223" t="str">
        <f t="shared" ca="1" si="563"/>
        <v>8.2945280499701-1.64988421071785i</v>
      </c>
      <c r="DK316" s="223" t="str">
        <f t="shared" ca="1" si="564"/>
        <v>5.98002146654047+5.98002146653605i</v>
      </c>
      <c r="DL316" s="223" t="str">
        <f t="shared" ca="1" si="565"/>
        <v>-1.64988421072021+8.29452804996963i</v>
      </c>
      <c r="DM316" s="223" t="str">
        <f t="shared" ca="1" si="566"/>
        <v>-7.81327457734496+3.2363642964802i</v>
      </c>
      <c r="DN316" s="223" t="str">
        <f t="shared" ca="1" si="567"/>
        <v>-7.03176134444689-4.69847271730499i</v>
      </c>
      <c r="DO316" s="223" t="str">
        <f t="shared" ca="1" si="568"/>
        <v>-2.74758866856837E-12-8.45702746126065i</v>
      </c>
      <c r="DP316" s="223" t="str">
        <f t="shared" ca="1" si="569"/>
        <v>7.03176134444864-4.69847271730236i</v>
      </c>
      <c r="DQ316" s="223" t="str">
        <f t="shared" ca="1" si="570"/>
        <v>7.81327457734375+3.23636429648312i</v>
      </c>
      <c r="DR316" s="223" t="str">
        <f t="shared" ca="1" si="571"/>
        <v>1.64988421071617+8.29452804997043i</v>
      </c>
      <c r="DS316" s="223" t="str">
        <f t="shared" ca="1" si="572"/>
        <v>-5.98002146653727+5.98002146653925i</v>
      </c>
      <c r="DT316" s="223" t="str">
        <f t="shared" ca="1" si="573"/>
        <v>-8.29452804997098-1.6498842107134i</v>
      </c>
      <c r="DU316" s="223" t="str">
        <f t="shared" ca="1" si="574"/>
        <v>-3.23636429647773-7.81327457734598i</v>
      </c>
      <c r="DV316" s="223" t="str">
        <f t="shared" ca="1" si="575"/>
        <v>4.69847271730641-7.03176134444593i</v>
      </c>
      <c r="DW316" s="223" t="str">
        <f t="shared" ca="1" si="576"/>
        <v>8.45702746126065-1.03603622588245E-12i</v>
      </c>
      <c r="DX316" s="223" t="str">
        <f t="shared" ca="1" si="577"/>
        <v>4.69847271730814+7.03176134444478i</v>
      </c>
      <c r="DY316" s="223" t="str">
        <f t="shared" ca="1" si="578"/>
        <v>-3.2363642964847+7.81327457734309i</v>
      </c>
      <c r="DZ316" s="223" t="str">
        <f t="shared" ca="1" si="579"/>
        <v>-8.29452804997077+1.64988421071449i</v>
      </c>
      <c r="EA316" s="223" t="str">
        <f t="shared" ca="1" si="580"/>
        <v>-5.98002146653804-5.98002146653848i</v>
      </c>
      <c r="EB316" s="223" t="str">
        <f t="shared" ca="1" si="581"/>
        <v>1.64988421071508-8.29452804997065i</v>
      </c>
      <c r="EC316" s="223" t="str">
        <f t="shared" ca="1" si="582"/>
        <v>7.81327457734332-3.23636429648415i</v>
      </c>
      <c r="ED316" s="223" t="str">
        <f t="shared" ca="1" si="583"/>
        <v>7.03176134444445+4.69847271730864i</v>
      </c>
      <c r="EE316" s="223" t="str">
        <f t="shared" ca="1" si="584"/>
        <v>-6.75516216803475E-13+8.45702746126065i</v>
      </c>
      <c r="EF316" s="223" t="str">
        <f t="shared" ca="1" si="585"/>
        <v>-7.03176134444573+4.69847271730672i</v>
      </c>
      <c r="EG316" s="223" t="str">
        <f t="shared" ca="1" si="586"/>
        <v>-7.81327457734575-3.23636429647829i</v>
      </c>
      <c r="EH316" s="223" t="str">
        <f t="shared" ca="1" si="587"/>
        <v>-1.64988421071281-8.2945280499711i</v>
      </c>
      <c r="EI316" s="223" t="str">
        <f t="shared" ca="1" si="588"/>
        <v>5.98002146653968-5.98002146653683i</v>
      </c>
      <c r="EJ316" s="223" t="str">
        <f t="shared" ca="1" si="589"/>
        <v>8.29452804997031+1.64988421071676i</v>
      </c>
      <c r="EK316" s="223" t="str">
        <f t="shared" ca="1" si="590"/>
        <v>3.23636429648257+7.81327457734397i</v>
      </c>
      <c r="EL316" s="223" t="str">
        <f t="shared" ca="1" si="591"/>
        <v>-4.69847271730287+7.0317613444483i</v>
      </c>
      <c r="EM316" s="223" t="str">
        <f t="shared" ca="1" si="592"/>
        <v>-8.45702746126065-3.34852136808498E-12i</v>
      </c>
      <c r="EN316" s="223"/>
      <c r="EO316" s="223"/>
      <c r="EP316" s="223"/>
    </row>
    <row r="317" spans="1:146">
      <c r="A317" s="249">
        <f t="shared" si="461"/>
        <v>4.2382812499999955E-3</v>
      </c>
      <c r="B317" s="248">
        <v>217</v>
      </c>
      <c r="C317" s="247">
        <f t="shared" si="462"/>
        <v>43400</v>
      </c>
      <c r="N317" s="246">
        <f t="shared" ca="1" si="463"/>
        <v>7.5416418587096477</v>
      </c>
      <c r="O317" s="223">
        <f t="shared" ca="1" si="464"/>
        <v>-8.4583581412903523</v>
      </c>
      <c r="P317" s="223" t="str">
        <f t="shared" ca="1" si="465"/>
        <v>-4.87039190370084-6.91542516051603i</v>
      </c>
      <c r="Q317" s="223" t="str">
        <f t="shared" ca="1" si="466"/>
        <v>2.84953503415814-7.96391690912444i</v>
      </c>
      <c r="R317" s="223" t="str">
        <f t="shared" ca="1" si="467"/>
        <v>8.15196313250173-2.25595202357348i</v>
      </c>
      <c r="S317" s="223" t="str">
        <f t="shared" ca="1" si="468"/>
        <v>6.53839926150334+5.36592559988539i</v>
      </c>
      <c r="T317" s="223" t="str">
        <f t="shared" ca="1" si="469"/>
        <v>-0.622235425433988+8.43543985347935i</v>
      </c>
      <c r="U317" s="223" t="str">
        <f t="shared" ca="1" si="470"/>
        <v>-7.25497577141336+4.34846513180662i</v>
      </c>
      <c r="V317" s="223" t="str">
        <f t="shared" ca="1" si="471"/>
        <v>-7.73271353000194-3.42767616750149i</v>
      </c>
      <c r="W317" s="223" t="str">
        <f t="shared" ca="1" si="472"/>
        <v>-1.65014381351233-8.29583316135635i</v>
      </c>
      <c r="X317" s="223" t="str">
        <f t="shared" ca="1" si="473"/>
        <v>5.83238088032667-6.12594121038821i</v>
      </c>
      <c r="Y317" s="223" t="str">
        <f t="shared" ca="1" si="474"/>
        <v>8.36680918623382+1.2410989031846i</v>
      </c>
      <c r="Z317" s="223" t="str">
        <f t="shared" ca="1" si="475"/>
        <v>3.80297365060036+7.5552110400155i</v>
      </c>
      <c r="AA317" s="223" t="str">
        <f t="shared" ca="1" si="476"/>
        <v>-3.98724242670953+7.45960590627818i</v>
      </c>
      <c r="AB317" s="223" t="str">
        <f t="shared" ca="1" si="477"/>
        <v>-8.39474735153706+1.03539333115216i</v>
      </c>
      <c r="AC317" s="223" t="str">
        <f t="shared" ca="1" si="478"/>
        <v>-5.68028615308642-6.26722998344464i</v>
      </c>
      <c r="AD317" s="223" t="str">
        <f t="shared" ca="1" si="479"/>
        <v>1.85323675844767-8.25283805508573i</v>
      </c>
      <c r="AE317" s="223" t="str">
        <f t="shared" ca="1" si="480"/>
        <v>7.81450396538849-3.23687352568191i</v>
      </c>
      <c r="AF317" s="223" t="str">
        <f t="shared" ca="1" si="481"/>
        <v>7.14607403182809+4.5252014737429i</v>
      </c>
      <c r="AG317" s="223" t="str">
        <f t="shared" ca="1" si="482"/>
        <v>0.415031962621166+8.44816967847684i</v>
      </c>
      <c r="AH317" s="223" t="str">
        <f t="shared" ca="1" si="483"/>
        <v>-6.66811642427255+5.20384913296681i</v>
      </c>
      <c r="AI317" s="223" t="str">
        <f t="shared" ca="1" si="484"/>
        <v>-8.09414407946983-2.45533176314655i</v>
      </c>
      <c r="AJ317" s="223" t="str">
        <f t="shared" ca="1" si="485"/>
        <v>-2.65323250267805-8.03144941670341i</v>
      </c>
      <c r="AK317" s="223" t="str">
        <f t="shared" ca="1" si="486"/>
        <v>5.03863806191334-6.79381696304596i</v>
      </c>
      <c r="AL317" s="223" t="str">
        <f t="shared" ca="1" si="487"/>
        <v>8.45581064195744+0.207578500072092i</v>
      </c>
      <c r="AM317" s="223" t="str">
        <f t="shared" ca="1" si="488"/>
        <v>4.69921200352199+7.03286776445339i</v>
      </c>
      <c r="AN317" s="223" t="str">
        <f t="shared" ca="1" si="489"/>
        <v>-3.04412111228301+7.89158723579013i</v>
      </c>
      <c r="AO317" s="223" t="str">
        <f t="shared" ca="1" si="490"/>
        <v>-8.20487174776333+2.05521338286028i</v>
      </c>
      <c r="AP317" s="223" t="str">
        <f t="shared" ca="1" si="491"/>
        <v>-6.40474361150762-5.52476983386504i</v>
      </c>
      <c r="AQ317" s="223" t="str">
        <f t="shared" ca="1" si="492"/>
        <v>0.829064076896696-8.41762883493518i</v>
      </c>
      <c r="AR317" s="223" t="str">
        <f t="shared" ca="1" si="493"/>
        <v>0.829064076896696-8.41762883493518i</v>
      </c>
      <c r="AS317" s="223" t="str">
        <f t="shared" ca="1" si="494"/>
        <v>7.64626519712855+3.61641410536922i</v>
      </c>
      <c r="AT317" s="223" t="str">
        <f t="shared" ca="1" si="495"/>
        <v>1.44605688364328+8.33383116793235i</v>
      </c>
      <c r="AU317" s="223" t="str">
        <f t="shared" ca="1" si="496"/>
        <v>-5.98096239941248+5.98096239940922i</v>
      </c>
      <c r="AV317" s="223" t="str">
        <f t="shared" ca="1" si="497"/>
        <v>-8.33383116793152-1.44605688364806i</v>
      </c>
      <c r="AW317" s="223" t="str">
        <f t="shared" ca="1" si="498"/>
        <v>-3.61641410536484-7.64626519713062i</v>
      </c>
      <c r="AX317" s="223" t="str">
        <f t="shared" ca="1" si="499"/>
        <v>4.16910943707492-7.35950738487473i</v>
      </c>
      <c r="AY317" s="223" t="str">
        <f t="shared" ca="1" si="500"/>
        <v>8.41762883493566-0.829064076891874i</v>
      </c>
      <c r="AZ317" s="223" t="str">
        <f t="shared" ca="1" si="501"/>
        <v>5.52476983386773+6.40474361150529i</v>
      </c>
      <c r="BA317" s="223" t="str">
        <f t="shared" ca="1" si="502"/>
        <v>-2.05521338285659+8.20487174776425i</v>
      </c>
      <c r="BB317" s="223" t="str">
        <f t="shared" ca="1" si="503"/>
        <v>-7.89158723578884+3.04412111228634i</v>
      </c>
      <c r="BC317" s="223" t="str">
        <f t="shared" ca="1" si="504"/>
        <v>-7.03286776445544-4.69921200351892i</v>
      </c>
      <c r="BD317" s="223" t="str">
        <f t="shared" ca="1" si="505"/>
        <v>-0.20757850007578-8.45581064195734i</v>
      </c>
      <c r="BE317" s="223" t="str">
        <f t="shared" ca="1" si="506"/>
        <v>6.79381696304383-5.0386380619162i</v>
      </c>
      <c r="BF317" s="223" t="str">
        <f t="shared" ca="1" si="507"/>
        <v>8.03144941670453+2.65323250267467i</v>
      </c>
      <c r="BG317" s="223" t="str">
        <f t="shared" ca="1" si="508"/>
        <v>2.45533176315007+8.09414407946876i</v>
      </c>
      <c r="BH317" s="223" t="str">
        <f t="shared" ca="1" si="509"/>
        <v>-5.20384913296381+6.66811642427489i</v>
      </c>
      <c r="BI317" s="223" t="str">
        <f t="shared" ca="1" si="510"/>
        <v>-8.44816967847702-0.415031962617602i</v>
      </c>
      <c r="BJ317" s="223" t="str">
        <f t="shared" ca="1" si="511"/>
        <v>-4.52520147373962-7.14607403183017i</v>
      </c>
      <c r="BK317" s="223" t="str">
        <f t="shared" ca="1" si="512"/>
        <v>3.2368735256856-7.81450396538696i</v>
      </c>
      <c r="BL317" s="223" t="str">
        <f t="shared" ca="1" si="513"/>
        <v>8.25283805508636-1.85323675844482i</v>
      </c>
      <c r="BM317" s="223" t="str">
        <f t="shared" ca="1" si="514"/>
        <v>6.26722998344244+5.68028615308885i</v>
      </c>
      <c r="BN317" s="223" t="str">
        <f t="shared" ca="1" si="515"/>
        <v>-1.03539333115447+8.39474735153677i</v>
      </c>
      <c r="BO317" s="223" t="str">
        <f t="shared" ca="1" si="516"/>
        <v>-7.45960590627884+3.98724242670828i</v>
      </c>
      <c r="BP317" s="223" t="str">
        <f t="shared" ca="1" si="517"/>
        <v>-7.5552110400149-3.80297365060158i</v>
      </c>
      <c r="BQ317" s="223" t="str">
        <f t="shared" ca="1" si="518"/>
        <v>-1.24109890318415-8.36680918623389i</v>
      </c>
      <c r="BR317" s="223" t="str">
        <f t="shared" ca="1" si="519"/>
        <v>6.12594121038849-5.83238088032639i</v>
      </c>
      <c r="BS317" s="223" t="str">
        <f t="shared" ca="1" si="520"/>
        <v>8.29583316135637+1.65014381351225i</v>
      </c>
      <c r="BT317" s="223" t="str">
        <f t="shared" ca="1" si="521"/>
        <v>3.42767616750162+7.73271353000188i</v>
      </c>
      <c r="BU317" s="223" t="str">
        <f t="shared" ca="1" si="522"/>
        <v>-4.3484651318057+7.25497577141391i</v>
      </c>
      <c r="BV317" s="223" t="str">
        <f t="shared" ca="1" si="523"/>
        <v>-8.43543985347927+0.622235425435119i</v>
      </c>
      <c r="BW317" s="223" t="str">
        <f t="shared" ca="1" si="524"/>
        <v>-5.36592559988699-6.53839926150203i</v>
      </c>
      <c r="BX317" s="223" t="str">
        <f t="shared" ca="1" si="525"/>
        <v>2.25595202357143-8.15196313250231i</v>
      </c>
      <c r="BY317" s="223" t="str">
        <f t="shared" ca="1" si="526"/>
        <v>7.96391690912341-2.84953503416101i</v>
      </c>
      <c r="BZ317" s="223" t="str">
        <f t="shared" ca="1" si="527"/>
        <v>6.9154251605178+4.87039190369832i</v>
      </c>
      <c r="CA317" s="223" t="str">
        <f t="shared" ca="1" si="528"/>
        <v>3.56870449509725E-12+8.45835814129035i</v>
      </c>
      <c r="CB317" s="223" t="str">
        <f t="shared" ca="1" si="529"/>
        <v>-6.91542516051867+4.87039190369708i</v>
      </c>
      <c r="CC317" s="223" t="str">
        <f t="shared" ca="1" si="530"/>
        <v>-7.96391690912306-2.84953503416199i</v>
      </c>
      <c r="CD317" s="223" t="str">
        <f t="shared" ca="1" si="531"/>
        <v>-2.25595202357044-8.15196313250258i</v>
      </c>
      <c r="CE317" s="223" t="str">
        <f t="shared" ca="1" si="532"/>
        <v>5.36592559988779-6.53839926150137i</v>
      </c>
      <c r="CF317" s="223" t="str">
        <f t="shared" ca="1" si="533"/>
        <v>8.43543985347919+0.622235425436153i</v>
      </c>
      <c r="CG317" s="223" t="str">
        <f t="shared" ca="1" si="534"/>
        <v>4.34846513180481+7.25497577141444i</v>
      </c>
      <c r="CH317" s="223" t="str">
        <f t="shared" ca="1" si="535"/>
        <v>-3.42767616750257+7.73271353000146i</v>
      </c>
      <c r="CI317" s="223" t="str">
        <f t="shared" ca="1" si="536"/>
        <v>-8.29583316135666+1.65014381351077i</v>
      </c>
      <c r="CJ317" s="223" t="str">
        <f t="shared" ca="1" si="537"/>
        <v>-6.12594121038777-5.83238088032714i</v>
      </c>
      <c r="CK317" s="223" t="str">
        <f t="shared" ca="1" si="538"/>
        <v>1.24109890318518-8.36680918623374i</v>
      </c>
      <c r="CL317" s="223" t="str">
        <f t="shared" ca="1" si="539"/>
        <v>7.55521104001536-3.80297365060065i</v>
      </c>
      <c r="CM317" s="223" t="str">
        <f t="shared" ca="1" si="540"/>
        <v>7.45960590627836+3.98724242670919i</v>
      </c>
      <c r="CN317" s="223" t="str">
        <f t="shared" ca="1" si="541"/>
        <v>1.03539333115344+8.3947473515369i</v>
      </c>
      <c r="CO317" s="223" t="str">
        <f t="shared" ca="1" si="542"/>
        <v>-6.26722998344345+5.68028615308772i</v>
      </c>
      <c r="CP317" s="223" t="str">
        <f t="shared" ca="1" si="543"/>
        <v>-8.25283805508614-1.85323675844583i</v>
      </c>
      <c r="CQ317" s="223" t="str">
        <f t="shared" ca="1" si="544"/>
        <v>-3.23687352568443-7.81450396538744i</v>
      </c>
      <c r="CR317" s="223" t="str">
        <f t="shared" ca="1" si="545"/>
        <v>4.5252014737405-7.14607403182961i</v>
      </c>
      <c r="CS317" s="223" t="str">
        <f t="shared" ca="1" si="546"/>
        <v>8.44816967847666-0.415031962624971i</v>
      </c>
      <c r="CT317" s="223" t="str">
        <f t="shared" ca="1" si="547"/>
        <v>5.20384913296981+6.66811642427021i</v>
      </c>
      <c r="CU317" s="223" t="str">
        <f t="shared" ca="1" si="548"/>
        <v>-2.45533176314325+8.09414407947083i</v>
      </c>
      <c r="CV317" s="223" t="str">
        <f t="shared" ca="1" si="549"/>
        <v>-8.03144941670486+2.65323250267368i</v>
      </c>
      <c r="CW317" s="223" t="str">
        <f t="shared" ca="1" si="550"/>
        <v>-6.79381696304321-5.03863806191703i</v>
      </c>
      <c r="CX317" s="223" t="str">
        <f t="shared" ca="1" si="551"/>
        <v>0.207578500077056-8.45581064195731i</v>
      </c>
      <c r="CY317" s="223" t="str">
        <f t="shared" ca="1" si="552"/>
        <v>7.03286776445614-4.69921200351787i</v>
      </c>
      <c r="CZ317" s="223" t="str">
        <f t="shared" ca="1" si="553"/>
        <v>7.89158723578838+3.04412111228753i</v>
      </c>
      <c r="DA317" s="223" t="str">
        <f t="shared" ca="1" si="554"/>
        <v>2.05521338285558+8.2048717477645i</v>
      </c>
      <c r="DB317" s="223" t="str">
        <f t="shared" ca="1" si="555"/>
        <v>-5.52476983386852+6.40474361150461i</v>
      </c>
      <c r="DC317" s="223" t="str">
        <f t="shared" ca="1" si="556"/>
        <v>-8.41762883493556-0.829064076892905i</v>
      </c>
      <c r="DD317" s="223" t="str">
        <f t="shared" ca="1" si="557"/>
        <v>-4.16910943707381-7.35950738487535i</v>
      </c>
      <c r="DE317" s="223" t="str">
        <f t="shared" ca="1" si="558"/>
        <v>3.616414105366-7.64626519713008i</v>
      </c>
      <c r="DF317" s="223" t="str">
        <f t="shared" ca="1" si="559"/>
        <v>8.33383116793174-1.4460568836468i</v>
      </c>
      <c r="DG317" s="223" t="str">
        <f t="shared" ca="1" si="560"/>
        <v>5.98096239941174+5.98096239940996i</v>
      </c>
      <c r="DH317" s="223" t="str">
        <f t="shared" ca="1" si="561"/>
        <v>-1.44605688364477+8.33383116793209i</v>
      </c>
      <c r="DI317" s="223" t="str">
        <f t="shared" ca="1" si="562"/>
        <v>-7.6462651971292+3.61641410536785i</v>
      </c>
      <c r="DJ317" s="223" t="str">
        <f t="shared" ca="1" si="563"/>
        <v>-7.35950738487637-4.16910943707203i</v>
      </c>
      <c r="DK317" s="223" t="str">
        <f t="shared" ca="1" si="564"/>
        <v>-0.829064076895425-8.4176288349353i</v>
      </c>
      <c r="DL317" s="223" t="str">
        <f t="shared" ca="1" si="565"/>
        <v>6.40474361150296-5.52476983387044i</v>
      </c>
      <c r="DM317" s="223" t="str">
        <f t="shared" ca="1" si="566"/>
        <v>8.20487174776512+2.05521338285313i</v>
      </c>
      <c r="DN317" s="223" t="str">
        <f t="shared" ca="1" si="567"/>
        <v>3.04412111228182+7.89158723579058i</v>
      </c>
      <c r="DO317" s="223" t="str">
        <f t="shared" ca="1" si="568"/>
        <v>-4.69921200352296+7.03286776445274i</v>
      </c>
      <c r="DP317" s="223" t="str">
        <f t="shared" ca="1" si="569"/>
        <v>-8.45581064195746+0.207578500070936i</v>
      </c>
      <c r="DQ317" s="223" t="str">
        <f t="shared" ca="1" si="570"/>
        <v>-5.0386380619125-6.79381696304657i</v>
      </c>
      <c r="DR317" s="223" t="str">
        <f t="shared" ca="1" si="571"/>
        <v>2.65323250267904-8.03144941670309i</v>
      </c>
      <c r="DS317" s="223" t="str">
        <f t="shared" ca="1" si="572"/>
        <v>8.09414407947009-2.45533176314567i</v>
      </c>
      <c r="DT317" s="223" t="str">
        <f t="shared" ca="1" si="573"/>
        <v>6.66811642427206+5.20384913296744i</v>
      </c>
      <c r="DU317" s="223" t="str">
        <f t="shared" ca="1" si="574"/>
        <v>-0.415031962621962+8.44816967847681i</v>
      </c>
      <c r="DV317" s="223" t="str">
        <f t="shared" ca="1" si="575"/>
        <v>-7.14607403182801+4.52520147374305i</v>
      </c>
      <c r="DW317" s="223" t="str">
        <f t="shared" ca="1" si="576"/>
        <v>-7.81450396538823-3.23687352568253i</v>
      </c>
      <c r="DX317" s="223" t="str">
        <f t="shared" ca="1" si="577"/>
        <v>-1.85323675844783-8.25283805508569i</v>
      </c>
      <c r="DY317" s="223" t="str">
        <f t="shared" ca="1" si="578"/>
        <v>5.68028615308621-6.26722998344483i</v>
      </c>
      <c r="DZ317" s="223" t="str">
        <f t="shared" ca="1" si="579"/>
        <v>8.39474735153721+1.03539333115093i</v>
      </c>
      <c r="EA317" s="223" t="str">
        <f t="shared" ca="1" si="580"/>
        <v>3.98724242671143+7.45960590627716i</v>
      </c>
      <c r="EB317" s="223" t="str">
        <f t="shared" ca="1" si="581"/>
        <v>-3.80297365059839+7.55521104001649i</v>
      </c>
      <c r="EC317" s="223" t="str">
        <f t="shared" ca="1" si="582"/>
        <v>-8.36680918623337+1.24109890318768i</v>
      </c>
      <c r="ED317" s="223" t="str">
        <f t="shared" ca="1" si="583"/>
        <v>-5.83238088032897-6.12594121038603i</v>
      </c>
      <c r="EE317" s="223" t="str">
        <f t="shared" ca="1" si="584"/>
        <v>1.65014381351677-8.29583316135547i</v>
      </c>
      <c r="EF317" s="223" t="str">
        <f t="shared" ca="1" si="585"/>
        <v>7.73271353000375-3.42767616749742i</v>
      </c>
      <c r="EG317" s="223" t="str">
        <f t="shared" ca="1" si="586"/>
        <v>7.25497577141154+4.34846513180965i</v>
      </c>
      <c r="EH317" s="223" t="str">
        <f t="shared" ca="1" si="587"/>
        <v>0.622235425430527+8.43543985347961i</v>
      </c>
      <c r="EI317" s="223" t="str">
        <f t="shared" ca="1" si="588"/>
        <v>-6.53839926150494+5.36592559988343i</v>
      </c>
      <c r="EJ317" s="223" t="str">
        <f t="shared" ca="1" si="589"/>
        <v>-8.15196313250107-2.25595202357588i</v>
      </c>
      <c r="EK317" s="223" t="str">
        <f t="shared" ca="1" si="590"/>
        <v>-2.84953503415667-7.96391690912496i</v>
      </c>
      <c r="EL317" s="223" t="str">
        <f t="shared" ca="1" si="591"/>
        <v>4.87039190370248-6.91542516051487i</v>
      </c>
      <c r="EM317" s="223" t="str">
        <f t="shared" ca="1" si="592"/>
        <v>8.45835814129035+1.51702691440719E-12i</v>
      </c>
      <c r="EN317" s="223"/>
      <c r="EO317" s="223"/>
      <c r="EP317" s="223"/>
    </row>
    <row r="318" spans="1:146">
      <c r="A318" s="249">
        <f t="shared" si="461"/>
        <v>4.2578124999999951E-3</v>
      </c>
      <c r="B318" s="248">
        <v>218</v>
      </c>
      <c r="C318" s="247">
        <f t="shared" si="462"/>
        <v>43600</v>
      </c>
      <c r="N318" s="246">
        <f t="shared" ca="1" si="463"/>
        <v>7.5404211126624894</v>
      </c>
      <c r="O318" s="223">
        <f t="shared" ca="1" si="464"/>
        <v>-8.4595788873375106</v>
      </c>
      <c r="P318" s="223" t="str">
        <f t="shared" ca="1" si="465"/>
        <v>-5.03936525948585-6.79479747546413i</v>
      </c>
      <c r="Q318" s="223" t="str">
        <f t="shared" ca="1" si="466"/>
        <v>2.4556861270197-8.09531226060178i</v>
      </c>
      <c r="R318" s="223" t="str">
        <f t="shared" ca="1" si="467"/>
        <v>7.96506629532036-2.84994629111466i</v>
      </c>
      <c r="S318" s="223" t="str">
        <f t="shared" ca="1" si="468"/>
        <v>7.03388277769748+4.69989021368558i</v>
      </c>
      <c r="T318" s="223" t="str">
        <f t="shared" ca="1" si="469"/>
        <v>0.415091861791119+8.44938895408191i</v>
      </c>
      <c r="U318" s="223" t="str">
        <f t="shared" ca="1" si="470"/>
        <v>-6.53934291095861+5.36670003297948i</v>
      </c>
      <c r="V318" s="223" t="str">
        <f t="shared" ca="1" si="471"/>
        <v>-8.20605590958209-2.05550999995123i</v>
      </c>
      <c r="W318" s="223" t="str">
        <f t="shared" ca="1" si="472"/>
        <v>-3.2373406849693-7.81563178767584i</v>
      </c>
      <c r="X318" s="223" t="str">
        <f t="shared" ca="1" si="473"/>
        <v>4.34909272069959-7.25602284022345i</v>
      </c>
      <c r="Y318" s="223" t="str">
        <f t="shared" ca="1" si="474"/>
        <v>8.41884370275684-0.829183730929427i</v>
      </c>
      <c r="Z318" s="223" t="str">
        <f t="shared" ca="1" si="475"/>
        <v>5.68110595602641+6.26813449660167i</v>
      </c>
      <c r="AA318" s="223" t="str">
        <f t="shared" ca="1" si="476"/>
        <v>-1.65038196925151+8.29703045111057i</v>
      </c>
      <c r="AB318" s="223" t="str">
        <f t="shared" ca="1" si="477"/>
        <v>-7.64736873848631+3.61693604155628i</v>
      </c>
      <c r="AC318" s="223" t="str">
        <f t="shared" ca="1" si="478"/>
        <v>-7.46068250817525-3.9878178824132i</v>
      </c>
      <c r="AD318" s="223" t="str">
        <f t="shared" ca="1" si="479"/>
        <v>-1.24127802383121-8.36801671954832i</v>
      </c>
      <c r="AE318" s="223" t="str">
        <f t="shared" ca="1" si="480"/>
        <v>5.9818255972187-5.9818255972191i</v>
      </c>
      <c r="AF318" s="223" t="str">
        <f t="shared" ca="1" si="481"/>
        <v>8.36801671954828+1.24127802383149i</v>
      </c>
      <c r="AG318" s="223" t="str">
        <f t="shared" ca="1" si="482"/>
        <v>3.98781788241306+7.46068250817532i</v>
      </c>
      <c r="AH318" s="223" t="str">
        <f t="shared" ca="1" si="483"/>
        <v>-3.61693604155805+7.64736873848548i</v>
      </c>
      <c r="AI318" s="223" t="str">
        <f t="shared" ca="1" si="484"/>
        <v>-8.29703045111112+1.65038196924876i</v>
      </c>
      <c r="AJ318" s="223" t="str">
        <f t="shared" ca="1" si="485"/>
        <v>-6.26813449659922-5.68110595602911i</v>
      </c>
      <c r="AK318" s="223" t="str">
        <f t="shared" ca="1" si="486"/>
        <v>0.829183730925461-8.41884370275723i</v>
      </c>
      <c r="AL318" s="223" t="str">
        <f t="shared" ca="1" si="487"/>
        <v>7.25602284022226-4.34909272070157i</v>
      </c>
      <c r="AM318" s="223" t="str">
        <f t="shared" ca="1" si="488"/>
        <v>7.81563178767638+3.23734068496801i</v>
      </c>
      <c r="AN318" s="223" t="str">
        <f t="shared" ca="1" si="489"/>
        <v>2.05550999995177+8.20605590958195i</v>
      </c>
      <c r="AO318" s="223" t="str">
        <f t="shared" ca="1" si="490"/>
        <v>-5.36670003297975+6.53934291095839i</v>
      </c>
      <c r="AP318" s="223" t="str">
        <f t="shared" ca="1" si="491"/>
        <v>-8.44938895408185-0.41509186179233i</v>
      </c>
      <c r="AQ318" s="223" t="str">
        <f t="shared" ca="1" si="492"/>
        <v>-4.69989021368404-7.0338827776985i</v>
      </c>
      <c r="AR318" s="223" t="str">
        <f t="shared" ca="1" si="493"/>
        <v>-4.69989021368404-7.0338827776985i</v>
      </c>
      <c r="AS318" s="223" t="str">
        <f t="shared" ca="1" si="494"/>
        <v>8.09531226060307-2.45568612701546i</v>
      </c>
      <c r="AT318" s="223" t="str">
        <f t="shared" ca="1" si="495"/>
        <v>6.79479747546608+5.03936525948321i</v>
      </c>
      <c r="AU318" s="223" t="str">
        <f t="shared" ca="1" si="496"/>
        <v>2.24268120667375E-12+8.45957888733751i</v>
      </c>
      <c r="AV318" s="223" t="str">
        <f t="shared" ca="1" si="497"/>
        <v>-6.79479747546341+5.03936525948682i</v>
      </c>
      <c r="AW318" s="223" t="str">
        <f t="shared" ca="1" si="498"/>
        <v>-8.09531226060192-2.45568612701923i</v>
      </c>
      <c r="AX318" s="223" t="str">
        <f t="shared" ca="1" si="499"/>
        <v>-2.84994629111431-7.96506629532048i</v>
      </c>
      <c r="AY318" s="223" t="str">
        <f t="shared" ca="1" si="500"/>
        <v>4.69989021368711-7.03388277769645i</v>
      </c>
      <c r="AZ318" s="223" t="str">
        <f t="shared" ca="1" si="501"/>
        <v>8.44938895408204-0.415091861788405i</v>
      </c>
      <c r="BA318" s="223" t="str">
        <f t="shared" ca="1" si="502"/>
        <v>5.36670003297671+6.53934291096088i</v>
      </c>
      <c r="BB318" s="223" t="str">
        <f t="shared" ca="1" si="503"/>
        <v>-2.05550999994742+8.20605590958304i</v>
      </c>
      <c r="BC318" s="223" t="str">
        <f t="shared" ca="1" si="504"/>
        <v>-7.81563178767466+3.23734068497216i</v>
      </c>
      <c r="BD318" s="223" t="str">
        <f t="shared" ca="1" si="505"/>
        <v>-7.25602284022457-4.34909272069772i</v>
      </c>
      <c r="BE318" s="223" t="str">
        <f t="shared" ca="1" si="506"/>
        <v>-0.829183730929925-8.41884370275679i</v>
      </c>
      <c r="BF318" s="223" t="str">
        <f t="shared" ca="1" si="507"/>
        <v>6.26813449660194-5.68110595602611i</v>
      </c>
      <c r="BG318" s="223" t="str">
        <f t="shared" ca="1" si="508"/>
        <v>8.29703045111037+1.6503819692525i</v>
      </c>
      <c r="BH318" s="223" t="str">
        <f t="shared" ca="1" si="509"/>
        <v>3.61693604155461+7.6473687384871i</v>
      </c>
      <c r="BI318" s="223" t="str">
        <f t="shared" ca="1" si="510"/>
        <v>-3.98781788241567+7.46068250817392i</v>
      </c>
      <c r="BJ318" s="223" t="str">
        <f t="shared" ca="1" si="511"/>
        <v>-8.36801671954886+1.24127802382759i</v>
      </c>
      <c r="BK318" s="223" t="str">
        <f t="shared" ca="1" si="512"/>
        <v>-5.98182559722128-5.98182559721652i</v>
      </c>
      <c r="BL318" s="223" t="str">
        <f t="shared" ca="1" si="513"/>
        <v>1.24127802382903-8.36801671954864i</v>
      </c>
      <c r="BM318" s="223" t="str">
        <f t="shared" ca="1" si="514"/>
        <v>7.46068250817471-3.98781788241419i</v>
      </c>
      <c r="BN318" s="223" t="str">
        <f t="shared" ca="1" si="515"/>
        <v>7.64736873848648+3.61693604155591i</v>
      </c>
      <c r="BO318" s="223" t="str">
        <f t="shared" ca="1" si="516"/>
        <v>1.65038196925084+8.2970304511107i</v>
      </c>
      <c r="BP318" s="223" t="str">
        <f t="shared" ca="1" si="517"/>
        <v>-5.68110595602736+6.26813449660081i</v>
      </c>
      <c r="BQ318" s="223" t="str">
        <f t="shared" ca="1" si="518"/>
        <v>-8.41884370275661-0.829183730931843i</v>
      </c>
      <c r="BR318" s="223" t="str">
        <f t="shared" ca="1" si="519"/>
        <v>-4.34909272069627-7.25602284022544i</v>
      </c>
      <c r="BS318" s="223" t="str">
        <f t="shared" ca="1" si="520"/>
        <v>3.23734068496594-7.81563178767723i</v>
      </c>
      <c r="BT318" s="223" t="str">
        <f t="shared" ca="1" si="521"/>
        <v>8.20605590958134-2.05550999995418i</v>
      </c>
      <c r="BU318" s="223" t="str">
        <f t="shared" ca="1" si="522"/>
        <v>6.53934291095982+5.36670003297801i</v>
      </c>
      <c r="BV318" s="223" t="str">
        <f t="shared" ca="1" si="523"/>
        <v>-0.41509186178985+8.44938895408197i</v>
      </c>
      <c r="BW318" s="223" t="str">
        <f t="shared" ca="1" si="524"/>
        <v>-7.03388277769738+4.6998902136857i</v>
      </c>
      <c r="BX318" s="223" t="str">
        <f t="shared" ca="1" si="525"/>
        <v>-7.96506629531991-2.8499462911159i</v>
      </c>
      <c r="BY318" s="223" t="str">
        <f t="shared" ca="1" si="526"/>
        <v>-2.45568612701738-8.09531226060249i</v>
      </c>
      <c r="BZ318" s="223" t="str">
        <f t="shared" ca="1" si="527"/>
        <v>5.03936525948817-6.7947974754624i</v>
      </c>
      <c r="CA318" s="223" t="str">
        <f t="shared" ca="1" si="528"/>
        <v>8.45957888733751+3.68945114999507E-12i</v>
      </c>
      <c r="CB318" s="223" t="str">
        <f t="shared" ca="1" si="529"/>
        <v>5.03936525948881+6.79479747546193i</v>
      </c>
      <c r="CC318" s="223" t="str">
        <f t="shared" ca="1" si="530"/>
        <v>-2.45568612701708+8.09531226060257i</v>
      </c>
      <c r="CD318" s="223" t="str">
        <f t="shared" ca="1" si="531"/>
        <v>-7.96506629531964+2.84994629111664i</v>
      </c>
      <c r="CE318" s="223" t="str">
        <f t="shared" ca="1" si="532"/>
        <v>-7.03388277769756-4.69989021368544i</v>
      </c>
      <c r="CF318" s="223" t="str">
        <f t="shared" ca="1" si="533"/>
        <v>-0.415091861790645-8.44938895408193i</v>
      </c>
      <c r="CG318" s="223" t="str">
        <f t="shared" ca="1" si="534"/>
        <v>6.53934291095961-5.36670003297826i</v>
      </c>
      <c r="CH318" s="223" t="str">
        <f t="shared" ca="1" si="535"/>
        <v>8.20605590958154+2.05550999995341i</v>
      </c>
      <c r="CI318" s="223" t="str">
        <f t="shared" ca="1" si="536"/>
        <v>3.23734068496667+7.81563178767693i</v>
      </c>
      <c r="CJ318" s="223" t="str">
        <f t="shared" ca="1" si="537"/>
        <v>-4.34909272069559+7.25602284022585i</v>
      </c>
      <c r="CK318" s="223" t="str">
        <f t="shared" ca="1" si="538"/>
        <v>-8.41884370275657+0.829183730932156i</v>
      </c>
      <c r="CL318" s="223" t="str">
        <f t="shared" ca="1" si="539"/>
        <v>-5.68110595602795-6.26813449660027i</v>
      </c>
      <c r="CM318" s="223" t="str">
        <f t="shared" ca="1" si="540"/>
        <v>1.65038196925054-8.29703045111077i</v>
      </c>
      <c r="CN318" s="223" t="str">
        <f t="shared" ca="1" si="541"/>
        <v>7.64736873848615-3.61693604155663i</v>
      </c>
      <c r="CO318" s="223" t="str">
        <f t="shared" ca="1" si="542"/>
        <v>7.46068250817487+3.98781788241391i</v>
      </c>
      <c r="CP318" s="223" t="str">
        <f t="shared" ca="1" si="543"/>
        <v>1.24127802382982+8.36801671954853i</v>
      </c>
      <c r="CQ318" s="223" t="str">
        <f t="shared" ca="1" si="544"/>
        <v>-5.98182559722072+5.98182559721709i</v>
      </c>
      <c r="CR318" s="223" t="str">
        <f t="shared" ca="1" si="545"/>
        <v>-8.36801671954771-1.24127802383537i</v>
      </c>
      <c r="CS318" s="223" t="str">
        <f t="shared" ca="1" si="546"/>
        <v>-3.98781788241617-7.46068250817366i</v>
      </c>
      <c r="CT318" s="223" t="str">
        <f t="shared" ca="1" si="547"/>
        <v>3.61693604155389-7.64736873848744i</v>
      </c>
      <c r="CU318" s="223" t="str">
        <f t="shared" ca="1" si="548"/>
        <v>8.29703045111026-1.65038196925304i</v>
      </c>
      <c r="CV318" s="223" t="str">
        <f t="shared" ca="1" si="549"/>
        <v>6.26813449660231+5.68110595602569i</v>
      </c>
      <c r="CW318" s="223" t="str">
        <f t="shared" ca="1" si="550"/>
        <v>-0.829183730929612+8.41884370275682i</v>
      </c>
      <c r="CX318" s="223" t="str">
        <f t="shared" ca="1" si="551"/>
        <v>-7.25602284022428+4.34909272069819i</v>
      </c>
      <c r="CY318" s="223" t="str">
        <f t="shared" ca="1" si="552"/>
        <v>-7.81563178767496-3.23734068497142i</v>
      </c>
      <c r="CZ318" s="223" t="str">
        <f t="shared" ca="1" si="553"/>
        <v>-2.05550999994796-8.20605590958291i</v>
      </c>
      <c r="DA318" s="223" t="str">
        <f t="shared" ca="1" si="554"/>
        <v>5.3667000329826-6.53934291095605i</v>
      </c>
      <c r="DB318" s="223" t="str">
        <f t="shared" ca="1" si="555"/>
        <v>8.44938895408208+0.41509186178761i</v>
      </c>
      <c r="DC318" s="223" t="str">
        <f t="shared" ca="1" si="556"/>
        <v>4.69989021368757+7.03388277769614i</v>
      </c>
      <c r="DD318" s="223" t="str">
        <f t="shared" ca="1" si="557"/>
        <v>-2.84994629111378+7.96506629532067i</v>
      </c>
      <c r="DE318" s="223" t="str">
        <f t="shared" ca="1" si="558"/>
        <v>-8.09531226060184+2.45568612701952i</v>
      </c>
      <c r="DF318" s="223" t="str">
        <f t="shared" ca="1" si="559"/>
        <v>-6.79479747546374-5.03936525948637i</v>
      </c>
      <c r="DG318" s="223" t="str">
        <f t="shared" ca="1" si="560"/>
        <v>1.92764132940028E-12-8.45957888733751i</v>
      </c>
      <c r="DH318" s="223" t="str">
        <f t="shared" ca="1" si="561"/>
        <v>6.79479747546575-5.03936525948366i</v>
      </c>
      <c r="DI318" s="223" t="str">
        <f t="shared" ca="1" si="562"/>
        <v>8.09531226060086+2.45568612702275i</v>
      </c>
      <c r="DJ318" s="223" t="str">
        <f t="shared" ca="1" si="563"/>
        <v>2.8499462911183+7.96506629531905i</v>
      </c>
      <c r="DK318" s="223" t="str">
        <f t="shared" ca="1" si="564"/>
        <v>-4.69989021368358+7.0338827776988i</v>
      </c>
      <c r="DL318" s="223" t="str">
        <f t="shared" ca="1" si="565"/>
        <v>-8.44938895408182+0.415091861792885i</v>
      </c>
      <c r="DM318" s="223" t="str">
        <f t="shared" ca="1" si="566"/>
        <v>-5.36670003298036-6.53934291095789i</v>
      </c>
      <c r="DN318" s="223" t="str">
        <f t="shared" ca="1" si="567"/>
        <v>2.05550999995077-8.2060559095822i</v>
      </c>
      <c r="DO318" s="223" t="str">
        <f t="shared" ca="1" si="568"/>
        <v>7.81563178767626-3.2373406849683i</v>
      </c>
      <c r="DP318" s="223" t="str">
        <f t="shared" ca="1" si="569"/>
        <v>7.25602284022255+4.34909272070109i</v>
      </c>
      <c r="DQ318" s="223" t="str">
        <f t="shared" ca="1" si="570"/>
        <v>0.829183730926253+8.41884370275716i</v>
      </c>
      <c r="DR318" s="223" t="str">
        <f t="shared" ca="1" si="571"/>
        <v>-6.26813449660425+5.68110595602355i</v>
      </c>
      <c r="DS318" s="223" t="str">
        <f t="shared" ca="1" si="572"/>
        <v>-8.2970304511112-1.65038196924833i</v>
      </c>
      <c r="DT318" s="223" t="str">
        <f t="shared" ca="1" si="573"/>
        <v>-3.61693604155866-7.64736873848519i</v>
      </c>
      <c r="DU318" s="223" t="str">
        <f t="shared" ca="1" si="574"/>
        <v>3.98781788241151-7.46068250817615i</v>
      </c>
      <c r="DV318" s="223" t="str">
        <f t="shared" ca="1" si="575"/>
        <v>8.36801671954813-1.24127802383251i</v>
      </c>
      <c r="DW318" s="223" t="str">
        <f t="shared" ca="1" si="576"/>
        <v>5.98182559721833+5.98182559721947i</v>
      </c>
      <c r="DX318" s="223" t="str">
        <f t="shared" ca="1" si="577"/>
        <v>-1.24127802383315+8.36801671954804i</v>
      </c>
      <c r="DY318" s="223" t="str">
        <f t="shared" ca="1" si="578"/>
        <v>-7.46068250817645+3.98781788241094i</v>
      </c>
      <c r="DZ318" s="223" t="str">
        <f t="shared" ca="1" si="579"/>
        <v>-7.64736873848491-3.61693604155926i</v>
      </c>
      <c r="EA318" s="223" t="str">
        <f t="shared" ca="1" si="580"/>
        <v>-1.65038196925524-8.29703045110983i</v>
      </c>
      <c r="EB318" s="223" t="str">
        <f t="shared" ca="1" si="581"/>
        <v>5.68110595602404-6.26813449660382i</v>
      </c>
      <c r="EC318" s="223" t="str">
        <f t="shared" ca="1" si="582"/>
        <v>8.41884370275709+0.829183730926901i</v>
      </c>
      <c r="ED318" s="223" t="str">
        <f t="shared" ca="1" si="583"/>
        <v>4.34909272070054+7.25602284022289i</v>
      </c>
      <c r="EE318" s="223" t="str">
        <f t="shared" ca="1" si="584"/>
        <v>-3.2373406849698+7.81563178767564i</v>
      </c>
      <c r="EF318" s="223" t="str">
        <f t="shared" ca="1" si="585"/>
        <v>-8.20605590958236+2.05550999995013i</v>
      </c>
      <c r="EG318" s="223" t="str">
        <f t="shared" ca="1" si="586"/>
        <v>-6.53934291095747-5.36670003298086i</v>
      </c>
      <c r="EH318" s="223" t="str">
        <f t="shared" ca="1" si="587"/>
        <v>0.415091861793535-8.44938895408179i</v>
      </c>
      <c r="EI318" s="223" t="str">
        <f t="shared" ca="1" si="588"/>
        <v>7.0338827776997-4.69989021368224i</v>
      </c>
      <c r="EJ318" s="223" t="str">
        <f t="shared" ca="1" si="589"/>
        <v>7.96506629532143+2.84994629111167i</v>
      </c>
      <c r="EK318" s="223" t="str">
        <f t="shared" ca="1" si="590"/>
        <v>2.45568612702213+8.09531226060104i</v>
      </c>
      <c r="EL318" s="223" t="str">
        <f t="shared" ca="1" si="591"/>
        <v>-5.03936525948418+6.79479747546536i</v>
      </c>
      <c r="EM318" s="223" t="str">
        <f t="shared" ca="1" si="592"/>
        <v>-8.45957888733751+3.15039877273465E-13i</v>
      </c>
      <c r="EN318" s="223"/>
      <c r="EO318" s="223"/>
      <c r="EP318" s="223"/>
    </row>
    <row r="319" spans="1:146">
      <c r="A319" s="249">
        <f t="shared" si="461"/>
        <v>4.2773437499999947E-3</v>
      </c>
      <c r="B319" s="248">
        <v>219</v>
      </c>
      <c r="C319" s="247">
        <f t="shared" si="462"/>
        <v>43800</v>
      </c>
      <c r="N319" s="246">
        <f t="shared" ca="1" si="463"/>
        <v>7.5392982438086644</v>
      </c>
      <c r="O319" s="223">
        <f t="shared" ca="1" si="464"/>
        <v>-8.4607017561913356</v>
      </c>
      <c r="P319" s="223" t="str">
        <f t="shared" ca="1" si="465"/>
        <v>-5.20529099888992-6.66996400470757i</v>
      </c>
      <c r="Q319" s="223" t="str">
        <f t="shared" ca="1" si="466"/>
        <v>2.05578283482701-8.20714512746362i</v>
      </c>
      <c r="R319" s="223" t="str">
        <f t="shared" ca="1" si="467"/>
        <v>7.73485608560798-3.42862589708361i</v>
      </c>
      <c r="S319" s="223" t="str">
        <f t="shared" ca="1" si="468"/>
        <v>7.46167279009441+3.98834719912695i</v>
      </c>
      <c r="T319" s="223" t="str">
        <f t="shared" ca="1" si="469"/>
        <v>1.44645755247578+8.33614027929622i</v>
      </c>
      <c r="U319" s="223" t="str">
        <f t="shared" ca="1" si="470"/>
        <v>-5.68186002866031+6.26896648754254i</v>
      </c>
      <c r="V319" s="223" t="str">
        <f t="shared" ca="1" si="471"/>
        <v>-8.43777711825425-0.622407832441233i</v>
      </c>
      <c r="W319" s="223" t="str">
        <f t="shared" ca="1" si="472"/>
        <v>-4.70051404619659-7.03481640902786i</v>
      </c>
      <c r="X319" s="223" t="str">
        <f t="shared" ca="1" si="473"/>
        <v>2.6539676518779-8.03367474509672i</v>
      </c>
      <c r="Y319" s="223" t="str">
        <f t="shared" ca="1" si="474"/>
        <v>7.96612352582542-2.85032457423884i</v>
      </c>
      <c r="Z319" s="223" t="str">
        <f t="shared" ca="1" si="475"/>
        <v>7.14805404323245+4.52645530213736i</v>
      </c>
      <c r="AA319" s="223" t="str">
        <f t="shared" ca="1" si="476"/>
        <v>0.829293791322827+8.41996116469029i</v>
      </c>
      <c r="AB319" s="223" t="str">
        <f t="shared" ca="1" si="477"/>
        <v>-6.1276385666441+5.83399689782186i</v>
      </c>
      <c r="AC319" s="223" t="str">
        <f t="shared" ca="1" si="478"/>
        <v>-8.36912743504221-1.24144278291142i</v>
      </c>
      <c r="AD319" s="223" t="str">
        <f t="shared" ca="1" si="479"/>
        <v>-4.17026460062201-7.36154653371274i</v>
      </c>
      <c r="AE319" s="223" t="str">
        <f t="shared" ca="1" si="480"/>
        <v>3.23777038827662-7.81666918322748i</v>
      </c>
      <c r="AF319" s="223" t="str">
        <f t="shared" ca="1" si="481"/>
        <v>8.15422185245059-2.25657709556674i</v>
      </c>
      <c r="AG319" s="223" t="str">
        <f t="shared" ca="1" si="482"/>
        <v>6.7956993721846+5.04003415168082i</v>
      </c>
      <c r="AH319" s="223" t="str">
        <f t="shared" ca="1" si="483"/>
        <v>0.207636015259114+8.45815355100547i</v>
      </c>
      <c r="AI319" s="223" t="str">
        <f t="shared" ca="1" si="484"/>
        <v>-6.54021090031897+5.36741237344104i</v>
      </c>
      <c r="AJ319" s="223" t="str">
        <f t="shared" ca="1" si="485"/>
        <v>-8.25512472513655-1.85375024737916i</v>
      </c>
      <c r="AK319" s="223" t="str">
        <f t="shared" ca="1" si="486"/>
        <v>-3.61741612985173-7.64838379990882i</v>
      </c>
      <c r="AL319" s="223" t="str">
        <f t="shared" ca="1" si="487"/>
        <v>3.80402736640918-7.55730441379922i</v>
      </c>
      <c r="AM319" s="223" t="str">
        <f t="shared" ca="1" si="488"/>
        <v>8.29813174435403-1.65060103009878i</v>
      </c>
      <c r="AN319" s="223" t="str">
        <f t="shared" ca="1" si="489"/>
        <v>6.40651821744002+5.52630061947668i</v>
      </c>
      <c r="AO319" s="223" t="str">
        <f t="shared" ca="1" si="490"/>
        <v>-0.415146958358067+8.45051047039084i</v>
      </c>
      <c r="AP319" s="223" t="str">
        <f t="shared" ca="1" si="491"/>
        <v>-6.91734126446568+4.87174137636015i</v>
      </c>
      <c r="AQ319" s="223" t="str">
        <f t="shared" ca="1" si="492"/>
        <v>-8.09638677909973-2.45601207864257i</v>
      </c>
      <c r="AR319" s="223" t="str">
        <f t="shared" ca="1" si="493"/>
        <v>-8.09638677909973-2.45601207864257i</v>
      </c>
      <c r="AS319" s="223" t="str">
        <f t="shared" ca="1" si="494"/>
        <v>4.3496699906556-7.25698595696652i</v>
      </c>
      <c r="AT319" s="223" t="str">
        <f t="shared" ca="1" si="495"/>
        <v>8.39707334136316-1.0356802146355i</v>
      </c>
      <c r="AU319" s="223" t="str">
        <f t="shared" ca="1" si="496"/>
        <v>5.98261958539868+5.98261958540098i</v>
      </c>
      <c r="AV319" s="223" t="str">
        <f t="shared" ca="1" si="497"/>
        <v>-1.03568021463848+8.39707334136278i</v>
      </c>
      <c r="AW319" s="223" t="str">
        <f t="shared" ca="1" si="498"/>
        <v>-7.25698595696375+4.34966999066023i</v>
      </c>
      <c r="AX319" s="223" t="str">
        <f t="shared" ca="1" si="499"/>
        <v>-7.8937738116148-3.04496456765648i</v>
      </c>
      <c r="AY319" s="223" t="str">
        <f t="shared" ca="1" si="500"/>
        <v>-2.45601207863968-8.09638677910061i</v>
      </c>
      <c r="AZ319" s="223" t="str">
        <f t="shared" ca="1" si="501"/>
        <v>4.87174137635574-6.91734126446879i</v>
      </c>
      <c r="BA319" s="223" t="str">
        <f t="shared" ca="1" si="502"/>
        <v>8.45051047039099-0.415146958355057i</v>
      </c>
      <c r="BB319" s="223" t="str">
        <f t="shared" ca="1" si="503"/>
        <v>5.52630061947421+6.40651821744214i</v>
      </c>
      <c r="BC319" s="223" t="str">
        <f t="shared" ca="1" si="504"/>
        <v>-1.65060103010173+8.29813174435344i</v>
      </c>
      <c r="BD319" s="223" t="str">
        <f t="shared" ca="1" si="505"/>
        <v>-7.55730441379674+3.80402736641412i</v>
      </c>
      <c r="BE319" s="223" t="str">
        <f t="shared" ca="1" si="506"/>
        <v>-7.64838379990748-3.61741612985456i</v>
      </c>
      <c r="BF319" s="223" t="str">
        <f t="shared" ca="1" si="507"/>
        <v>-1.85375024737621-8.25512472513722i</v>
      </c>
      <c r="BG319" s="223" t="str">
        <f t="shared" ca="1" si="508"/>
        <v>5.36741237343696-6.54021090032232i</v>
      </c>
      <c r="BH319" s="223" t="str">
        <f t="shared" ca="1" si="509"/>
        <v>8.45815355100539+0.207636015262127i</v>
      </c>
      <c r="BI319" s="223" t="str">
        <f t="shared" ca="1" si="510"/>
        <v>5.04003415167985+6.79569937218532i</v>
      </c>
      <c r="BJ319" s="223" t="str">
        <f t="shared" ca="1" si="511"/>
        <v>-2.25657709557045+8.15422185244956i</v>
      </c>
      <c r="BK319" s="223" t="str">
        <f t="shared" ca="1" si="512"/>
        <v>-7.81666918322671+3.2377703882785i</v>
      </c>
      <c r="BL319" s="223" t="str">
        <f t="shared" ca="1" si="513"/>
        <v>-7.36154653371244-4.17026460062254i</v>
      </c>
      <c r="BM319" s="223" t="str">
        <f t="shared" ca="1" si="514"/>
        <v>-1.2414427829082-8.3691274350427i</v>
      </c>
      <c r="BN319" s="223" t="str">
        <f t="shared" ca="1" si="515"/>
        <v>5.83399689781986-6.127638566646i</v>
      </c>
      <c r="BO319" s="223" t="str">
        <f t="shared" ca="1" si="516"/>
        <v>8.41996116469035+0.829293791322238i</v>
      </c>
      <c r="BP319" s="223" t="str">
        <f t="shared" ca="1" si="517"/>
        <v>4.52645530213558+7.14805404323358i</v>
      </c>
      <c r="BQ319" s="223" t="str">
        <f t="shared" ca="1" si="518"/>
        <v>-2.85032457424253+7.96612352582411i</v>
      </c>
      <c r="BR319" s="223" t="str">
        <f t="shared" ca="1" si="519"/>
        <v>-8.03367474509606+2.65396765187989i</v>
      </c>
      <c r="BS319" s="223" t="str">
        <f t="shared" ca="1" si="520"/>
        <v>-7.03481640902752-4.70051404619709i</v>
      </c>
      <c r="BT319" s="223" t="str">
        <f t="shared" ca="1" si="521"/>
        <v>-0.622407832437987-8.43777711825449i</v>
      </c>
      <c r="BU319" s="223" t="str">
        <f t="shared" ca="1" si="522"/>
        <v>6.26896648754068-5.68186002866236i</v>
      </c>
      <c r="BV319" s="223" t="str">
        <f t="shared" ca="1" si="523"/>
        <v>8.33614027929632+1.44645755247523i</v>
      </c>
      <c r="BW319" s="223" t="str">
        <f t="shared" ca="1" si="524"/>
        <v>3.98834719912509+7.46167279009541i</v>
      </c>
      <c r="BX319" s="223" t="str">
        <f t="shared" ca="1" si="525"/>
        <v>-3.42862589707928+7.7348560856099i</v>
      </c>
      <c r="BY319" s="223" t="str">
        <f t="shared" ca="1" si="526"/>
        <v>-8.20714512746311+2.05578283482903i</v>
      </c>
      <c r="BZ319" s="223" t="str">
        <f t="shared" ca="1" si="527"/>
        <v>-6.66996400470716-5.20529099889045i</v>
      </c>
      <c r="CA319" s="223" t="str">
        <f t="shared" ca="1" si="528"/>
        <v>3.25461160676411E-12-8.46070175619134i</v>
      </c>
      <c r="CB319" s="223" t="str">
        <f t="shared" ca="1" si="529"/>
        <v>6.66996400470584-5.20529099889214i</v>
      </c>
      <c r="CC319" s="223" t="str">
        <f t="shared" ca="1" si="530"/>
        <v>8.20714512746375+2.05578283482648i</v>
      </c>
      <c r="CD319" s="223" t="str">
        <f t="shared" ca="1" si="531"/>
        <v>3.42862589708168+7.73485608560884i</v>
      </c>
      <c r="CE319" s="223" t="str">
        <f t="shared" ca="1" si="532"/>
        <v>-3.98834719912277+7.46167279009665i</v>
      </c>
      <c r="CF319" s="223" t="str">
        <f t="shared" ca="1" si="533"/>
        <v>-8.33614027929587+1.44645755247782i</v>
      </c>
      <c r="CG319" s="223" t="str">
        <f t="shared" ca="1" si="534"/>
        <v>-6.26896648754212-5.68186002866077i</v>
      </c>
      <c r="CH319" s="223" t="str">
        <f t="shared" ca="1" si="535"/>
        <v>0.622407832444479-8.43777711825401i</v>
      </c>
      <c r="CI319" s="223" t="str">
        <f t="shared" ca="1" si="536"/>
        <v>7.03481640902633-4.70051404619889i</v>
      </c>
      <c r="CJ319" s="223" t="str">
        <f t="shared" ca="1" si="537"/>
        <v>8.03367474509689+2.65396765187739i</v>
      </c>
      <c r="CK319" s="223" t="str">
        <f t="shared" ca="1" si="538"/>
        <v>2.85032457423685+7.96612352582614i</v>
      </c>
      <c r="CL319" s="223" t="str">
        <f t="shared" ca="1" si="539"/>
        <v>-4.52645530213336+7.14805404323498i</v>
      </c>
      <c r="CM319" s="223" t="str">
        <f t="shared" ca="1" si="540"/>
        <v>-8.41996116469008+0.829293791324854i</v>
      </c>
      <c r="CN319" s="223" t="str">
        <f t="shared" ca="1" si="541"/>
        <v>-5.83399689782142-6.12763856664452i</v>
      </c>
      <c r="CO319" s="223" t="str">
        <f t="shared" ca="1" si="542"/>
        <v>1.24144278291464-8.36912743504174i</v>
      </c>
      <c r="CP319" s="223" t="str">
        <f t="shared" ca="1" si="543"/>
        <v>7.36154653371138-4.17026460062441i</v>
      </c>
      <c r="CQ319" s="223" t="str">
        <f t="shared" ca="1" si="544"/>
        <v>7.81666918322771+3.23777038827607i</v>
      </c>
      <c r="CR319" s="223" t="str">
        <f t="shared" ca="1" si="545"/>
        <v>2.25657709556464+8.15422185245117i</v>
      </c>
      <c r="CS319" s="223" t="str">
        <f t="shared" ca="1" si="546"/>
        <v>-5.04003415168469+6.79569937218173i</v>
      </c>
      <c r="CT319" s="223" t="str">
        <f t="shared" ca="1" si="547"/>
        <v>-8.45815355100533+0.207636015264515i</v>
      </c>
      <c r="CU319" s="223" t="str">
        <f t="shared" ca="1" si="548"/>
        <v>-5.36741237343862-6.54021090032096i</v>
      </c>
      <c r="CV319" s="223" t="str">
        <f t="shared" ca="1" si="549"/>
        <v>1.85375024738187-8.25512472513595i</v>
      </c>
      <c r="CW319" s="223" t="str">
        <f t="shared" ca="1" si="550"/>
        <v>7.64838379990656-3.61741612985651i</v>
      </c>
      <c r="CX319" s="223" t="str">
        <f t="shared" ca="1" si="551"/>
        <v>7.55730441379792+3.80402736641176i</v>
      </c>
      <c r="CY319" s="223" t="str">
        <f t="shared" ca="1" si="552"/>
        <v>1.65060103009582+8.29813174435462i</v>
      </c>
      <c r="CZ319" s="223" t="str">
        <f t="shared" ca="1" si="553"/>
        <v>-5.5263006194724+6.40651821744371i</v>
      </c>
      <c r="DA319" s="223" t="str">
        <f t="shared" ca="1" si="554"/>
        <v>-8.4505104703911-0.415146958352672i</v>
      </c>
      <c r="DB319" s="223" t="str">
        <f t="shared" ca="1" si="555"/>
        <v>-4.87174137635749-6.91734126446756i</v>
      </c>
      <c r="DC319" s="223" t="str">
        <f t="shared" ca="1" si="556"/>
        <v>2.45601207864521-8.09638677909893i</v>
      </c>
      <c r="DD319" s="223" t="str">
        <f t="shared" ca="1" si="557"/>
        <v>7.89377381161403-3.04496456765849i</v>
      </c>
      <c r="DE319" s="223" t="str">
        <f t="shared" ca="1" si="558"/>
        <v>7.25698595696509+4.34966999065798i</v>
      </c>
      <c r="DF319" s="223" t="str">
        <f t="shared" ca="1" si="559"/>
        <v>1.0356802146325+8.39707334136352i</v>
      </c>
      <c r="DG319" s="223" t="str">
        <f t="shared" ca="1" si="560"/>
        <v>-5.98261958539699+5.98261958540266i</v>
      </c>
      <c r="DH319" s="223" t="str">
        <f t="shared" ca="1" si="561"/>
        <v>-8.3970733413635-1.03568021463264i</v>
      </c>
      <c r="DI319" s="223" t="str">
        <f t="shared" ca="1" si="562"/>
        <v>-4.34966999065744-7.25698595696541i</v>
      </c>
      <c r="DJ319" s="223" t="str">
        <f t="shared" ca="1" si="563"/>
        <v>3.04496456765907-7.8937738116138i</v>
      </c>
      <c r="DK319" s="223" t="str">
        <f t="shared" ca="1" si="564"/>
        <v>8.09638677909911-2.45601207864462i</v>
      </c>
      <c r="DL319" s="223" t="str">
        <f t="shared" ca="1" si="565"/>
        <v>6.91734126446719+4.87174137635801i</v>
      </c>
      <c r="DM319" s="223" t="str">
        <f t="shared" ca="1" si="566"/>
        <v>0.415146958351566+8.45051047039116i</v>
      </c>
      <c r="DN319" s="223" t="str">
        <f t="shared" ca="1" si="567"/>
        <v>-6.40651821744411+5.52630061947193i</v>
      </c>
      <c r="DO319" s="223" t="str">
        <f t="shared" ca="1" si="568"/>
        <v>-8.29813174435459-1.65060103009596i</v>
      </c>
      <c r="DP319" s="223" t="str">
        <f t="shared" ca="1" si="569"/>
        <v>-3.80402736641121-7.5573044137982i</v>
      </c>
      <c r="DQ319" s="223" t="str">
        <f t="shared" ca="1" si="570"/>
        <v>3.61741612985706-7.6483837999063i</v>
      </c>
      <c r="DR319" s="223" t="str">
        <f t="shared" ca="1" si="571"/>
        <v>8.25512472513608-1.85375024738125i</v>
      </c>
      <c r="DS319" s="223" t="str">
        <f t="shared" ca="1" si="572"/>
        <v>6.54021090032056+5.3674123734391i</v>
      </c>
      <c r="DT319" s="223" t="str">
        <f t="shared" ca="1" si="573"/>
        <v>-0.207636015265621+8.45815355100531i</v>
      </c>
      <c r="DU319" s="223" t="str">
        <f t="shared" ca="1" si="574"/>
        <v>-6.7956993721821+5.04003415168419i</v>
      </c>
      <c r="DV319" s="223" t="str">
        <f t="shared" ca="1" si="575"/>
        <v>-8.15422185245113-2.25657709556479i</v>
      </c>
      <c r="DW319" s="223" t="str">
        <f t="shared" ca="1" si="576"/>
        <v>-3.23777038827549-7.81666918322795i</v>
      </c>
      <c r="DX319" s="223" t="str">
        <f t="shared" ca="1" si="577"/>
        <v>4.17026460062495-7.36154653371107i</v>
      </c>
      <c r="DY319" s="223" t="str">
        <f t="shared" ca="1" si="578"/>
        <v>8.3691274350419-1.24144278291355i</v>
      </c>
      <c r="DZ319" s="223" t="str">
        <f t="shared" ca="1" si="579"/>
        <v>6.12763856664409+5.83399689782186i</v>
      </c>
      <c r="EA319" s="223" t="str">
        <f t="shared" ca="1" si="580"/>
        <v>-0.829293791325955+8.41996116468997i</v>
      </c>
      <c r="EB319" s="223" t="str">
        <f t="shared" ca="1" si="581"/>
        <v>-7.14805404323068+4.52645530214014i</v>
      </c>
      <c r="EC319" s="223" t="str">
        <f t="shared" ca="1" si="582"/>
        <v>-7.96612352582609-2.85032457423699i</v>
      </c>
      <c r="ED319" s="223" t="str">
        <f t="shared" ca="1" si="583"/>
        <v>-2.6539676518768-8.03367474509709i</v>
      </c>
      <c r="EE319" s="223" t="str">
        <f t="shared" ca="1" si="584"/>
        <v>4.7005140461994-7.03481640902598i</v>
      </c>
      <c r="EF319" s="223" t="str">
        <f t="shared" ca="1" si="585"/>
        <v>8.43777711825409-0.622407832443375i</v>
      </c>
      <c r="EG319" s="223" t="str">
        <f t="shared" ca="1" si="586"/>
        <v>5.6818600286603+6.26896648754255i</v>
      </c>
      <c r="EH319" s="223" t="str">
        <f t="shared" ca="1" si="587"/>
        <v>-1.44645755247891+8.33614027929568i</v>
      </c>
      <c r="EI319" s="223" t="str">
        <f t="shared" ca="1" si="588"/>
        <v>-7.46167279009287+3.98834719912985i</v>
      </c>
      <c r="EJ319" s="223" t="str">
        <f t="shared" ca="1" si="589"/>
        <v>-7.73485608560878-3.42862589708181i</v>
      </c>
      <c r="EK319" s="223" t="str">
        <f t="shared" ca="1" si="590"/>
        <v>-2.05578283482587-8.2071451274639i</v>
      </c>
      <c r="EL319" s="223" t="str">
        <f t="shared" ca="1" si="591"/>
        <v>5.20529099889264-6.66996400470546i</v>
      </c>
      <c r="EM319" s="223" t="str">
        <f t="shared" ca="1" si="592"/>
        <v>8.46070175619134-2.14761063457583E-12i</v>
      </c>
      <c r="EN319" s="223"/>
      <c r="EO319" s="223"/>
      <c r="EP319" s="223"/>
    </row>
    <row r="320" spans="1:146">
      <c r="A320" s="249">
        <f t="shared" si="461"/>
        <v>4.2968749999999943E-3</v>
      </c>
      <c r="B320" s="248">
        <v>220</v>
      </c>
      <c r="C320" s="247">
        <f t="shared" si="462"/>
        <v>44000</v>
      </c>
      <c r="N320" s="246">
        <f t="shared" ca="1" si="463"/>
        <v>7.5382629256093274</v>
      </c>
      <c r="O320" s="223">
        <f t="shared" ca="1" si="464"/>
        <v>-8.4617370743906726</v>
      </c>
      <c r="P320" s="223" t="str">
        <f t="shared" ca="1" si="465"/>
        <v>-5.368069172352-6.541011212111i</v>
      </c>
      <c r="Q320" s="223" t="str">
        <f t="shared" ca="1" si="466"/>
        <v>1.6508030106588-8.29914716920465i</v>
      </c>
      <c r="R320" s="223" t="str">
        <f t="shared" ca="1" si="467"/>
        <v>7.46258585922985-3.98883524474755i</v>
      </c>
      <c r="S320" s="223" t="str">
        <f t="shared" ca="1" si="468"/>
        <v>7.81762569252139+3.23816658739898i</v>
      </c>
      <c r="T320" s="223" t="str">
        <f t="shared" ca="1" si="469"/>
        <v>2.45631261565173+8.09737751684506i</v>
      </c>
      <c r="U320" s="223" t="str">
        <f t="shared" ca="1" si="470"/>
        <v>-4.70108923817012+7.0356772446495i</v>
      </c>
      <c r="V320" s="223" t="str">
        <f t="shared" ca="1" si="471"/>
        <v>-8.42099149754948+0.82939527025241i</v>
      </c>
      <c r="W320" s="223" t="str">
        <f t="shared" ca="1" si="472"/>
        <v>-5.98335166591952-5.983351665919i</v>
      </c>
      <c r="X320" s="223" t="str">
        <f t="shared" ca="1" si="473"/>
        <v>0.829395270252514-8.42099149754946i</v>
      </c>
      <c r="Y320" s="223" t="str">
        <f t="shared" ca="1" si="474"/>
        <v>7.03567724464956-4.70108923817003i</v>
      </c>
      <c r="Z320" s="223" t="str">
        <f t="shared" ca="1" si="475"/>
        <v>8.09737751684501+2.45631261565186i</v>
      </c>
      <c r="AA320" s="223" t="str">
        <f t="shared" ca="1" si="476"/>
        <v>3.23816658739891+7.81762569252141i</v>
      </c>
      <c r="AB320" s="223" t="str">
        <f t="shared" ca="1" si="477"/>
        <v>-3.98883524474762+7.46258585922982i</v>
      </c>
      <c r="AC320" s="223" t="str">
        <f t="shared" ca="1" si="478"/>
        <v>-8.29914716920466+1.65080301065872i</v>
      </c>
      <c r="AD320" s="223" t="str">
        <f t="shared" ca="1" si="479"/>
        <v>-6.54101121211073-5.36806917235233i</v>
      </c>
      <c r="AE320" s="223" t="str">
        <f t="shared" ca="1" si="480"/>
        <v>1.03664253908468E-13-8.46173707439067i</v>
      </c>
      <c r="AF320" s="223" t="str">
        <f t="shared" ca="1" si="481"/>
        <v>6.54101121211085-5.36806917235217i</v>
      </c>
      <c r="AG320" s="223" t="str">
        <f t="shared" ca="1" si="482"/>
        <v>8.29914716920462+1.65080301065892i</v>
      </c>
      <c r="AH320" s="223" t="str">
        <f t="shared" ca="1" si="483"/>
        <v>3.98883524474966+7.46258585922873i</v>
      </c>
      <c r="AI320" s="223" t="str">
        <f t="shared" ca="1" si="484"/>
        <v>-3.23816658739987+7.81762569252101i</v>
      </c>
      <c r="AJ320" s="223" t="str">
        <f t="shared" ca="1" si="485"/>
        <v>-8.09737751684412+2.45631261565482i</v>
      </c>
      <c r="AK320" s="223" t="str">
        <f t="shared" ca="1" si="486"/>
        <v>-7.03567724464941-4.70108923817025i</v>
      </c>
      <c r="AL320" s="223" t="str">
        <f t="shared" ca="1" si="487"/>
        <v>-0.829395270248059-8.4209914975499i</v>
      </c>
      <c r="AM320" s="223" t="str">
        <f t="shared" ca="1" si="488"/>
        <v>5.98335166591903-5.98335166591949i</v>
      </c>
      <c r="AN320" s="223" t="str">
        <f t="shared" ca="1" si="489"/>
        <v>8.42099149754913+0.829395270255908i</v>
      </c>
      <c r="AO320" s="223" t="str">
        <f t="shared" ca="1" si="490"/>
        <v>4.70108923817069+7.03567724464911i</v>
      </c>
      <c r="AP320" s="223" t="str">
        <f t="shared" ca="1" si="491"/>
        <v>-2.45631261565431+8.09737751684427i</v>
      </c>
      <c r="AQ320" s="223" t="str">
        <f t="shared" ca="1" si="492"/>
        <v>-7.81762569252081+3.23816658740037i</v>
      </c>
      <c r="AR320" s="223" t="str">
        <f t="shared" ca="1" si="493"/>
        <v>-7.81762569252081+3.23816658740037i</v>
      </c>
      <c r="AS320" s="223" t="str">
        <f t="shared" ca="1" si="494"/>
        <v>-1.65080301066109-8.29914716920419i</v>
      </c>
      <c r="AT320" s="223" t="str">
        <f t="shared" ca="1" si="495"/>
        <v>5.36806917235306-6.54101121211013i</v>
      </c>
      <c r="AU320" s="223" t="str">
        <f t="shared" ca="1" si="496"/>
        <v>8.46173707439067-3.15962994585038E-12i</v>
      </c>
      <c r="AV320" s="223" t="str">
        <f t="shared" ca="1" si="497"/>
        <v>5.36806917235144+6.54101121211145i</v>
      </c>
      <c r="AW320" s="223" t="str">
        <f t="shared" ca="1" si="498"/>
        <v>-1.65080301065489+8.29914716920542i</v>
      </c>
      <c r="AX320" s="223" t="str">
        <f t="shared" ca="1" si="499"/>
        <v>-7.46258585922996+3.98883524474734i</v>
      </c>
      <c r="AY320" s="223" t="str">
        <f t="shared" ca="1" si="500"/>
        <v>-7.81762569252001-3.2381665874023i</v>
      </c>
      <c r="AZ320" s="223" t="str">
        <f t="shared" ca="1" si="501"/>
        <v>-2.45631261565231-8.09737751684488i</v>
      </c>
      <c r="BA320" s="223" t="str">
        <f t="shared" ca="1" si="502"/>
        <v>4.70108923817244-7.03567724464795i</v>
      </c>
      <c r="BB320" s="223" t="str">
        <f t="shared" ca="1" si="503"/>
        <v>8.42099149754933-0.82939527025382i</v>
      </c>
      <c r="BC320" s="223" t="str">
        <f t="shared" ca="1" si="504"/>
        <v>5.98335166591755+5.98335166592098i</v>
      </c>
      <c r="BD320" s="223" t="str">
        <f t="shared" ca="1" si="505"/>
        <v>-0.829395270250267+8.42099149754969i</v>
      </c>
      <c r="BE320" s="223" t="str">
        <f t="shared" ca="1" si="506"/>
        <v>-7.03567724465064+4.70108923816841i</v>
      </c>
      <c r="BF320" s="223" t="str">
        <f t="shared" ca="1" si="507"/>
        <v>-8.09737751684592-2.45631261564889i</v>
      </c>
      <c r="BG320" s="223" t="str">
        <f t="shared" ca="1" si="508"/>
        <v>-3.23816658739783-7.81762569252186i</v>
      </c>
      <c r="BH320" s="223" t="str">
        <f t="shared" ca="1" si="509"/>
        <v>3.98883524474419-7.46258585923165i</v>
      </c>
      <c r="BI320" s="223" t="str">
        <f t="shared" ca="1" si="510"/>
        <v>8.29914716920472-1.6508030106584i</v>
      </c>
      <c r="BJ320" s="223" t="str">
        <f t="shared" ca="1" si="511"/>
        <v>6.54101121211372+5.36806917234868i</v>
      </c>
      <c r="BK320" s="223" t="str">
        <f t="shared" ca="1" si="512"/>
        <v>6.50995367893832E-13+8.46173707439067i</v>
      </c>
      <c r="BL320" s="223" t="str">
        <f t="shared" ca="1" si="513"/>
        <v>-6.54101121211304+5.3680691723495i</v>
      </c>
      <c r="BM320" s="223" t="str">
        <f t="shared" ca="1" si="514"/>
        <v>-8.29914716920488-1.65080301065759i</v>
      </c>
      <c r="BN320" s="223" t="str">
        <f t="shared" ca="1" si="515"/>
        <v>-3.98883524474492-7.46258585923126i</v>
      </c>
      <c r="BO320" s="223" t="str">
        <f t="shared" ca="1" si="516"/>
        <v>3.23816658739685-7.81762569252227i</v>
      </c>
      <c r="BP320" s="223" t="str">
        <f t="shared" ca="1" si="517"/>
        <v>8.09737751684561-2.4563126156499i</v>
      </c>
      <c r="BQ320" s="223" t="str">
        <f t="shared" ca="1" si="518"/>
        <v>7.0356772446511+4.70108923816772i</v>
      </c>
      <c r="BR320" s="223" t="str">
        <f t="shared" ca="1" si="519"/>
        <v>0.829395270251084+8.4209914975496i</v>
      </c>
      <c r="BS320" s="223" t="str">
        <f t="shared" ca="1" si="520"/>
        <v>-5.9833516659168+5.98335166592173i</v>
      </c>
      <c r="BT320" s="223" t="str">
        <f t="shared" ca="1" si="521"/>
        <v>-8.42099149754944-0.829395270252763i</v>
      </c>
      <c r="BU320" s="223" t="str">
        <f t="shared" ca="1" si="522"/>
        <v>-4.70108923817312-7.03567724464749i</v>
      </c>
      <c r="BV320" s="223" t="str">
        <f t="shared" ca="1" si="523"/>
        <v>2.45631261565152-8.09737751684512i</v>
      </c>
      <c r="BW320" s="223" t="str">
        <f t="shared" ca="1" si="524"/>
        <v>7.81762569252292-3.23816658739529i</v>
      </c>
      <c r="BX320" s="223" t="str">
        <f t="shared" ca="1" si="525"/>
        <v>7.46258585923046+3.9888352447464i</v>
      </c>
      <c r="BY320" s="223" t="str">
        <f t="shared" ca="1" si="526"/>
        <v>1.65080301065594+8.29914716920521i</v>
      </c>
      <c r="BZ320" s="223" t="str">
        <f t="shared" ca="1" si="527"/>
        <v>-5.3680691723508+6.54101121211198i</v>
      </c>
      <c r="CA320" s="223" t="str">
        <f t="shared" ca="1" si="528"/>
        <v>-8.46173707439067-2.33863327487234E-12i</v>
      </c>
      <c r="CB320" s="223" t="str">
        <f t="shared" ca="1" si="529"/>
        <v>-5.36806917235388-6.54101121210945i</v>
      </c>
      <c r="CC320" s="223" t="str">
        <f t="shared" ca="1" si="530"/>
        <v>1.65080301066005-8.29914716920439i</v>
      </c>
      <c r="CD320" s="223" t="str">
        <f t="shared" ca="1" si="531"/>
        <v>7.46258585922859-3.98883524474991i</v>
      </c>
      <c r="CE320" s="223" t="str">
        <f t="shared" ca="1" si="532"/>
        <v>7.81762569252112+3.2381665873996i</v>
      </c>
      <c r="CF320" s="223" t="str">
        <f t="shared" ca="1" si="533"/>
        <v>2.45631261565533+8.09737751684396i</v>
      </c>
      <c r="CG320" s="223" t="str">
        <f t="shared" ca="1" si="534"/>
        <v>-4.70108923816981+7.0356772446497i</v>
      </c>
      <c r="CH320" s="223" t="str">
        <f t="shared" ca="1" si="535"/>
        <v>-8.42099149754985+0.829395270248588i</v>
      </c>
      <c r="CI320" s="223" t="str">
        <f t="shared" ca="1" si="536"/>
        <v>-5.98335166591961-5.98335166591891i</v>
      </c>
      <c r="CJ320" s="223" t="str">
        <f t="shared" ca="1" si="537"/>
        <v>0.829395270255738-8.42099149754915i</v>
      </c>
      <c r="CK320" s="223" t="str">
        <f t="shared" ca="1" si="538"/>
        <v>7.03567724464888-4.70108923817103i</v>
      </c>
      <c r="CL320" s="223" t="str">
        <f t="shared" ca="1" si="539"/>
        <v>8.09737751684439+2.45631261565392i</v>
      </c>
      <c r="CM320" s="223" t="str">
        <f t="shared" ca="1" si="540"/>
        <v>3.23816658740097+7.81762569252056i</v>
      </c>
      <c r="CN320" s="223" t="str">
        <f t="shared" ca="1" si="541"/>
        <v>-3.98883524474862+7.46258585922929i</v>
      </c>
      <c r="CO320" s="223" t="str">
        <f t="shared" ca="1" si="542"/>
        <v>-8.2991471692041+1.65080301066149i</v>
      </c>
      <c r="CP320" s="223" t="str">
        <f t="shared" ca="1" si="543"/>
        <v>-6.54101121211038-5.36806917235274i</v>
      </c>
      <c r="CQ320" s="223" t="str">
        <f t="shared" ca="1" si="544"/>
        <v>-3.81062531374421E-12-8.46173707439067i</v>
      </c>
      <c r="CR320" s="223" t="str">
        <f t="shared" ca="1" si="545"/>
        <v>6.54101121211104-5.36806917235194i</v>
      </c>
      <c r="CS320" s="223" t="str">
        <f t="shared" ca="1" si="546"/>
        <v>8.29914716920391+1.65080301066251i</v>
      </c>
      <c r="CT320" s="223" t="str">
        <f t="shared" ca="1" si="547"/>
        <v>3.9888352447477+7.46258585922977i</v>
      </c>
      <c r="CU320" s="223" t="str">
        <f t="shared" ca="1" si="548"/>
        <v>-3.23816658740192+7.81762569252017i</v>
      </c>
      <c r="CV320" s="223" t="str">
        <f t="shared" ca="1" si="549"/>
        <v>-8.09737751684469+2.45631261565293i</v>
      </c>
      <c r="CW320" s="223" t="str">
        <f t="shared" ca="1" si="550"/>
        <v>-7.0356772446483-4.7010892381719i</v>
      </c>
      <c r="CX320" s="223" t="str">
        <f t="shared" ca="1" si="551"/>
        <v>-0.829395270254229-8.4209914975493i</v>
      </c>
      <c r="CY320" s="223" t="str">
        <f t="shared" ca="1" si="552"/>
        <v>5.98335166592069-5.98335166591784i</v>
      </c>
      <c r="CZ320" s="223" t="str">
        <f t="shared" ca="1" si="553"/>
        <v>8.42099149754975+0.829395270249619i</v>
      </c>
      <c r="DA320" s="223" t="str">
        <f t="shared" ca="1" si="554"/>
        <v>4.70108923816895+7.03567724465028i</v>
      </c>
      <c r="DB320" s="223" t="str">
        <f t="shared" ca="1" si="555"/>
        <v>-2.4563126156485+8.09737751684604i</v>
      </c>
      <c r="DC320" s="223" t="str">
        <f t="shared" ca="1" si="556"/>
        <v>-7.81762569252171+3.23816658739821i</v>
      </c>
      <c r="DD320" s="223" t="str">
        <f t="shared" ca="1" si="557"/>
        <v>-7.46258585922787-3.98883524475125i</v>
      </c>
      <c r="DE320" s="223" t="str">
        <f t="shared" ca="1" si="558"/>
        <v>-1.65080301065903-8.29914716920459i</v>
      </c>
      <c r="DF320" s="223" t="str">
        <f t="shared" ca="1" si="559"/>
        <v>5.36806917235505-6.54101121210848i</v>
      </c>
      <c r="DG320" s="223" t="str">
        <f t="shared" ca="1" si="560"/>
        <v>8.46173707439067-1.30199073578766E-12i</v>
      </c>
      <c r="DH320" s="223" t="str">
        <f t="shared" ca="1" si="561"/>
        <v>5.36806917234963+6.54101121211293i</v>
      </c>
      <c r="DI320" s="223" t="str">
        <f t="shared" ca="1" si="562"/>
        <v>-1.65080301065742+8.29914716920492i</v>
      </c>
      <c r="DJ320" s="223" t="str">
        <f t="shared" ca="1" si="563"/>
        <v>-7.46258585923095+3.98883524474549i</v>
      </c>
      <c r="DK320" s="223" t="str">
        <f t="shared" ca="1" si="564"/>
        <v>-7.81762569252233-3.23816658739668i</v>
      </c>
      <c r="DL320" s="223" t="str">
        <f t="shared" ca="1" si="565"/>
        <v>-2.45631261565053-8.09737751684542i</v>
      </c>
      <c r="DM320" s="223" t="str">
        <f t="shared" ca="1" si="566"/>
        <v>4.70108923816718-7.03567724465146i</v>
      </c>
      <c r="DN320" s="223" t="str">
        <f t="shared" ca="1" si="567"/>
        <v>8.42099149754959-0.829395270251253i</v>
      </c>
      <c r="DO320" s="223" t="str">
        <f t="shared" ca="1" si="568"/>
        <v>5.98335166592218+5.98335166591634i</v>
      </c>
      <c r="DP320" s="223" t="str">
        <f t="shared" ca="1" si="569"/>
        <v>-0.829395270252594+8.42099149754946i</v>
      </c>
      <c r="DQ320" s="223" t="str">
        <f t="shared" ca="1" si="570"/>
        <v>-7.03567724465167+4.70108923816686i</v>
      </c>
      <c r="DR320" s="223" t="str">
        <f t="shared" ca="1" si="571"/>
        <v>-8.09737751684531-2.4563126156509i</v>
      </c>
      <c r="DS320" s="223" t="str">
        <f t="shared" ca="1" si="572"/>
        <v>-3.23816658739544-7.81762569252285i</v>
      </c>
      <c r="DT320" s="223" t="str">
        <f t="shared" ca="1" si="573"/>
        <v>3.98883524474583-7.46258585923078i</v>
      </c>
      <c r="DU320" s="223" t="str">
        <f t="shared" ca="1" si="574"/>
        <v>8.29914716920518-1.6508030106561i</v>
      </c>
      <c r="DV320" s="223" t="str">
        <f t="shared" ca="1" si="575"/>
        <v>6.5410112121127+5.36806917234993i</v>
      </c>
      <c r="DW320" s="223" t="str">
        <f t="shared" ca="1" si="576"/>
        <v>-1.68763790697851E-12+8.46173707439067i</v>
      </c>
      <c r="DX320" s="223" t="str">
        <f t="shared" ca="1" si="577"/>
        <v>-6.54101121210934+5.36806917235401i</v>
      </c>
      <c r="DY320" s="223" t="str">
        <f t="shared" ca="1" si="578"/>
        <v>-8.29914716920452-1.65080301065941i</v>
      </c>
      <c r="DZ320" s="223" t="str">
        <f t="shared" ca="1" si="579"/>
        <v>-3.98883524475049-7.46258585922828i</v>
      </c>
      <c r="EA320" s="223" t="str">
        <f t="shared" ca="1" si="580"/>
        <v>3.23816658739856-7.81762569252156i</v>
      </c>
      <c r="EB320" s="223" t="str">
        <f t="shared" ca="1" si="581"/>
        <v>8.09737751684628-2.45631261564767i</v>
      </c>
      <c r="EC320" s="223" t="str">
        <f t="shared" ca="1" si="582"/>
        <v>7.03567724464979+4.70108923816967i</v>
      </c>
      <c r="ED320" s="223" t="str">
        <f t="shared" ca="1" si="583"/>
        <v>0.829395270249236+8.42099149754979i</v>
      </c>
      <c r="EE320" s="223" t="str">
        <f t="shared" ca="1" si="584"/>
        <v>-5.98335166591845+5.98335166592007i</v>
      </c>
      <c r="EF320" s="223" t="str">
        <f t="shared" ca="1" si="585"/>
        <v>-8.42099149754926-0.829395270254612i</v>
      </c>
      <c r="EG320" s="223" t="str">
        <f t="shared" ca="1" si="586"/>
        <v>-4.70108923817157-7.03567724464853i</v>
      </c>
      <c r="EH320" s="223" t="str">
        <f t="shared" ca="1" si="587"/>
        <v>2.45631261565376-8.09737751684444i</v>
      </c>
      <c r="EI320" s="223" t="str">
        <f t="shared" ca="1" si="588"/>
        <v>7.81762569252031-3.23816658740157i</v>
      </c>
      <c r="EJ320" s="223" t="str">
        <f t="shared" ca="1" si="589"/>
        <v>7.46258585922936+3.98883524474846i</v>
      </c>
      <c r="EK320" s="223" t="str">
        <f t="shared" ca="1" si="590"/>
        <v>1.65080301066166+8.29914716920408i</v>
      </c>
      <c r="EL320" s="223" t="str">
        <f t="shared" ca="1" si="591"/>
        <v>-5.36806917235224+6.54101121211079i</v>
      </c>
      <c r="EM320" s="223" t="str">
        <f t="shared" ca="1" si="592"/>
        <v>-8.46173707439067+3.98062661682843E-12i</v>
      </c>
      <c r="EN320" s="223"/>
      <c r="EO320" s="223"/>
      <c r="EP320" s="223"/>
    </row>
    <row r="321" spans="1:146">
      <c r="A321" s="249">
        <f t="shared" si="461"/>
        <v>4.3164062499999939E-3</v>
      </c>
      <c r="B321" s="248">
        <v>221</v>
      </c>
      <c r="C321" s="247">
        <f t="shared" si="462"/>
        <v>44200</v>
      </c>
      <c r="N321" s="246">
        <f t="shared" ca="1" si="463"/>
        <v>7.5373062639257355</v>
      </c>
      <c r="O321" s="223">
        <f t="shared" ca="1" si="464"/>
        <v>-8.4626937360742645</v>
      </c>
      <c r="P321" s="223" t="str">
        <f t="shared" ca="1" si="465"/>
        <v>-5.52760172663876-6.40802656223043i</v>
      </c>
      <c r="Q321" s="223" t="str">
        <f t="shared" ca="1" si="466"/>
        <v>1.24173506706422-8.37109785475081i</v>
      </c>
      <c r="R321" s="223" t="str">
        <f t="shared" ca="1" si="467"/>
        <v>7.14973697453863-4.52752100663329i</v>
      </c>
      <c r="S321" s="223" t="str">
        <f t="shared" ca="1" si="468"/>
        <v>8.09829298499774+2.45659031987976i</v>
      </c>
      <c r="T321" s="223" t="str">
        <f t="shared" ca="1" si="469"/>
        <v>3.42943312962825+7.73667717305038i</v>
      </c>
      <c r="U321" s="223" t="str">
        <f t="shared" ca="1" si="470"/>
        <v>-3.61826781099885+7.65018452839408i</v>
      </c>
      <c r="V321" s="223" t="str">
        <f t="shared" ca="1" si="471"/>
        <v>-8.15614167498535+2.25710838201396i</v>
      </c>
      <c r="W321" s="223" t="str">
        <f t="shared" ca="1" si="472"/>
        <v>-7.03647267976875-4.70162073092446i</v>
      </c>
      <c r="X321" s="223" t="str">
        <f t="shared" ca="1" si="473"/>
        <v>-1.03592405423663-8.39905034063045i</v>
      </c>
      <c r="Y321" s="223" t="str">
        <f t="shared" ca="1" si="474"/>
        <v>5.68319776058829-6.27044244727873i</v>
      </c>
      <c r="Z321" s="223" t="str">
        <f t="shared" ca="1" si="475"/>
        <v>8.46014493094121+0.207684900896428i</v>
      </c>
      <c r="AA321" s="223" t="str">
        <f t="shared" ca="1" si="476"/>
        <v>5.36867607209903+6.54175072159295i</v>
      </c>
      <c r="AB321" s="223" t="str">
        <f t="shared" ca="1" si="477"/>
        <v>-1.44679810511891+8.33810293253897i</v>
      </c>
      <c r="AC321" s="223" t="str">
        <f t="shared" ca="1" si="478"/>
        <v>-7.25869453510094+4.35069407298265i</v>
      </c>
      <c r="AD321" s="223" t="str">
        <f t="shared" ca="1" si="479"/>
        <v>-8.03556618613064-2.6545924995947i</v>
      </c>
      <c r="AE321" s="223" t="str">
        <f t="shared" ca="1" si="480"/>
        <v>-3.23853268597512-7.81850953267062i</v>
      </c>
      <c r="AF321" s="223" t="str">
        <f t="shared" ca="1" si="481"/>
        <v>3.80492298313583-7.55908369863671i</v>
      </c>
      <c r="AG321" s="223" t="str">
        <f t="shared" ca="1" si="482"/>
        <v>8.20907741020573-2.05626684645758i</v>
      </c>
      <c r="AH321" s="223" t="str">
        <f t="shared" ca="1" si="483"/>
        <v>6.91896987696773+4.87288837469151i</v>
      </c>
      <c r="AI321" s="223" t="str">
        <f t="shared" ca="1" si="484"/>
        <v>0.829489039498661+8.42194355264521i</v>
      </c>
      <c r="AJ321" s="223" t="str">
        <f t="shared" ca="1" si="485"/>
        <v>-5.83537044871669+6.12908125226241i</v>
      </c>
      <c r="AK321" s="223" t="str">
        <f t="shared" ca="1" si="486"/>
        <v>-8.45250005084703-0.415244700172714i</v>
      </c>
      <c r="AL321" s="223" t="str">
        <f t="shared" ca="1" si="487"/>
        <v>-5.20651652783883-6.67153437493443i</v>
      </c>
      <c r="AM321" s="223" t="str">
        <f t="shared" ca="1" si="488"/>
        <v>1.65098964609518-8.30008544890214i</v>
      </c>
      <c r="AN321" s="223" t="str">
        <f t="shared" ca="1" si="489"/>
        <v>7.36327972949408-4.17124644390764i</v>
      </c>
      <c r="AO321" s="223" t="str">
        <f t="shared" ca="1" si="490"/>
        <v>7.96799906266133+2.85099565205189i</v>
      </c>
      <c r="AP321" s="223" t="str">
        <f t="shared" ca="1" si="491"/>
        <v>3.04568147132936+7.89563231450095i</v>
      </c>
      <c r="AQ321" s="223" t="str">
        <f t="shared" ca="1" si="492"/>
        <v>-3.98928621194008+7.4634295595132i</v>
      </c>
      <c r="AR321" s="223" t="str">
        <f t="shared" ca="1" si="493"/>
        <v>-3.98928621194008+7.4634295595132i</v>
      </c>
      <c r="AS321" s="223" t="str">
        <f t="shared" ca="1" si="494"/>
        <v>-6.79729934542977-5.04122077271077i</v>
      </c>
      <c r="AT321" s="223" t="str">
        <f t="shared" ca="1" si="495"/>
        <v>-0.622554371568219-8.43976370078167i</v>
      </c>
      <c r="AU321" s="223" t="str">
        <f t="shared" ca="1" si="496"/>
        <v>5.98402812788353-5.98402812788253i</v>
      </c>
      <c r="AV321" s="223" t="str">
        <f t="shared" ca="1" si="497"/>
        <v>8.43976370078158+0.622554371569398i</v>
      </c>
      <c r="AW321" s="223" t="str">
        <f t="shared" ca="1" si="498"/>
        <v>5.04122077270962+6.79729934543062i</v>
      </c>
      <c r="AX321" s="223" t="str">
        <f t="shared" ca="1" si="499"/>
        <v>-1.85418669264124+8.25706830415146i</v>
      </c>
      <c r="AY321" s="223" t="str">
        <f t="shared" ca="1" si="500"/>
        <v>-7.46342955950989+3.98928621194625i</v>
      </c>
      <c r="AZ321" s="223" t="str">
        <f t="shared" ca="1" si="501"/>
        <v>-7.89563231450052-3.04568147133046i</v>
      </c>
      <c r="BA321" s="223" t="str">
        <f t="shared" ca="1" si="502"/>
        <v>-2.85099565205054-7.96799906266181i</v>
      </c>
      <c r="BB321" s="223" t="str">
        <f t="shared" ca="1" si="503"/>
        <v>4.17124644390867-7.3632797294935i</v>
      </c>
      <c r="BC321" s="223" t="str">
        <f t="shared" ca="1" si="504"/>
        <v>8.30008544890242-1.65098964609379i</v>
      </c>
      <c r="BD321" s="223" t="str">
        <f t="shared" ca="1" si="505"/>
        <v>6.6715343749337+5.20651652783976i</v>
      </c>
      <c r="BE321" s="223" t="str">
        <f t="shared" ca="1" si="506"/>
        <v>0.415244700171413+8.4525000508471i</v>
      </c>
      <c r="BF321" s="223" t="str">
        <f t="shared" ca="1" si="507"/>
        <v>-6.12908125226323+5.83537044871583i</v>
      </c>
      <c r="BG321" s="223" t="str">
        <f t="shared" ca="1" si="508"/>
        <v>-8.4219435526459-0.829489039491579i</v>
      </c>
      <c r="BH321" s="223" t="str">
        <f t="shared" ca="1" si="509"/>
        <v>-4.87288837469036-6.91896987696855i</v>
      </c>
      <c r="BI321" s="223" t="str">
        <f t="shared" ca="1" si="510"/>
        <v>2.0562668464564-8.20907741020602i</v>
      </c>
      <c r="BJ321" s="223" t="str">
        <f t="shared" ca="1" si="511"/>
        <v>7.5590836986346-3.80492298314003i</v>
      </c>
      <c r="BK321" s="223" t="str">
        <f t="shared" ca="1" si="512"/>
        <v>7.81850953267003+3.23853268597654i</v>
      </c>
      <c r="BL321" s="223" t="str">
        <f t="shared" ca="1" si="513"/>
        <v>2.65459249959677+8.03556618612996i</v>
      </c>
      <c r="BM321" s="223" t="str">
        <f t="shared" ca="1" si="514"/>
        <v>-4.35069407298541+7.25869453509928i</v>
      </c>
      <c r="BN321" s="223" t="str">
        <f t="shared" ca="1" si="515"/>
        <v>-8.33810293253888+1.4467981051194i</v>
      </c>
      <c r="BO321" s="223" t="str">
        <f t="shared" ca="1" si="516"/>
        <v>-6.54175072159479-5.36867607209679i</v>
      </c>
      <c r="BP321" s="223" t="str">
        <f t="shared" ca="1" si="517"/>
        <v>-0.207684900894465-8.46014493094126i</v>
      </c>
      <c r="BQ321" s="223" t="str">
        <f t="shared" ca="1" si="518"/>
        <v>6.27044244727787-5.68319776058923i</v>
      </c>
      <c r="BR321" s="223" t="str">
        <f t="shared" ca="1" si="519"/>
        <v>8.3990503406309+1.03592405423296i</v>
      </c>
      <c r="BS321" s="223" t="str">
        <f t="shared" ca="1" si="520"/>
        <v>4.70162073092343+7.03647267976944i</v>
      </c>
      <c r="BT321" s="223" t="str">
        <f t="shared" ca="1" si="521"/>
        <v>-2.25710838201203+8.15614167498589i</v>
      </c>
      <c r="BU321" s="223" t="str">
        <f t="shared" ca="1" si="522"/>
        <v>-7.65018452839533+3.6182678109962i</v>
      </c>
      <c r="BV321" s="223" t="str">
        <f t="shared" ca="1" si="523"/>
        <v>-7.73667717305018-3.42943312962869i</v>
      </c>
      <c r="BW321" s="223" t="str">
        <f t="shared" ca="1" si="524"/>
        <v>-2.4565903198824-8.09829298499694i</v>
      </c>
      <c r="BX321" s="223" t="str">
        <f t="shared" ca="1" si="525"/>
        <v>4.52752100663513-7.14973697453747i</v>
      </c>
      <c r="BY321" s="223" t="str">
        <f t="shared" ca="1" si="526"/>
        <v>8.37109785475065-1.2417350670653i</v>
      </c>
      <c r="BZ321" s="223" t="str">
        <f t="shared" ca="1" si="527"/>
        <v>6.4080265622332+5.52760172663556i</v>
      </c>
      <c r="CA321" s="223" t="str">
        <f t="shared" ca="1" si="528"/>
        <v>-1.42241747962482E-12+8.46269373607426i</v>
      </c>
      <c r="CB321" s="223" t="str">
        <f t="shared" ca="1" si="529"/>
        <v>-6.40802656222909+5.52760172664032i</v>
      </c>
      <c r="CC321" s="223" t="str">
        <f t="shared" ca="1" si="530"/>
        <v>-8.37109785475023-1.24173506706811i</v>
      </c>
      <c r="CD321" s="223" t="str">
        <f t="shared" ca="1" si="531"/>
        <v>-4.52752100663273-7.14973697453899i</v>
      </c>
      <c r="CE321" s="223" t="str">
        <f t="shared" ca="1" si="532"/>
        <v>2.45659031987684-8.09829298499863i</v>
      </c>
      <c r="CF321" s="223" t="str">
        <f t="shared" ca="1" si="533"/>
        <v>7.73667717305133-3.4294331296261i</v>
      </c>
      <c r="CG321" s="223" t="str">
        <f t="shared" ca="1" si="534"/>
        <v>7.65018452839433+3.61826781099834i</v>
      </c>
      <c r="CH321" s="223" t="str">
        <f t="shared" ca="1" si="535"/>
        <v>2.25710838201764+8.15614167498434i</v>
      </c>
      <c r="CI321" s="223" t="str">
        <f t="shared" ca="1" si="536"/>
        <v>-4.70162073092539+7.03647267976813i</v>
      </c>
      <c r="CJ321" s="223" t="str">
        <f t="shared" ca="1" si="537"/>
        <v>-8.39905034063019+1.03592405423874i</v>
      </c>
      <c r="CK321" s="223" t="str">
        <f t="shared" ca="1" si="538"/>
        <v>-6.27044244727629-5.68319776059099i</v>
      </c>
      <c r="CL321" s="223" t="str">
        <f t="shared" ca="1" si="539"/>
        <v>0.207684900896828-8.4601449309412i</v>
      </c>
      <c r="CM321" s="223" t="str">
        <f t="shared" ca="1" si="540"/>
        <v>6.5417507215911-5.36867607210128i</v>
      </c>
      <c r="CN321" s="223" t="str">
        <f t="shared" ca="1" si="541"/>
        <v>8.33810293253848+1.44679810512174i</v>
      </c>
      <c r="CO321" s="223" t="str">
        <f t="shared" ca="1" si="542"/>
        <v>4.35069407298298+7.25869453510074i</v>
      </c>
      <c r="CP321" s="223" t="str">
        <f t="shared" ca="1" si="543"/>
        <v>-2.65459249959125+8.03556618613178i</v>
      </c>
      <c r="CQ321" s="223" t="str">
        <f t="shared" ca="1" si="544"/>
        <v>-7.81850953267112+3.23853268597391i</v>
      </c>
      <c r="CR321" s="223" t="str">
        <f t="shared" ca="1" si="545"/>
        <v>-7.55908369863721-3.80492298313485i</v>
      </c>
      <c r="CS321" s="223" t="str">
        <f t="shared" ca="1" si="546"/>
        <v>-2.05626684645387-8.20907741020666i</v>
      </c>
      <c r="CT321" s="223" t="str">
        <f t="shared" ca="1" si="547"/>
        <v>4.87288837469268-6.91896987696691i</v>
      </c>
      <c r="CU321" s="223" t="str">
        <f t="shared" ca="1" si="548"/>
        <v>8.42194355264531-0.829489039497605i</v>
      </c>
      <c r="CV321" s="223" t="str">
        <f t="shared" ca="1" si="549"/>
        <v>6.12908125226143+5.83537044871771i</v>
      </c>
      <c r="CW321" s="223" t="str">
        <f t="shared" ca="1" si="550"/>
        <v>-0.415244700173774+8.45250005084698i</v>
      </c>
      <c r="CX321" s="223" t="str">
        <f t="shared" ca="1" si="551"/>
        <v>-6.67153437492998+5.20651652784453i</v>
      </c>
      <c r="CY321" s="223" t="str">
        <f t="shared" ca="1" si="552"/>
        <v>-8.30008544890187-1.65098964609658i</v>
      </c>
      <c r="CZ321" s="223" t="str">
        <f t="shared" ca="1" si="553"/>
        <v>-4.17124644390662-7.36327972949467i</v>
      </c>
      <c r="DA321" s="223" t="str">
        <f t="shared" ca="1" si="554"/>
        <v>2.85099565205323-7.96799906266086i</v>
      </c>
      <c r="DB321" s="223" t="str">
        <f t="shared" ca="1" si="555"/>
        <v>7.89563231450137-3.04568147132826i</v>
      </c>
      <c r="DC321" s="223" t="str">
        <f t="shared" ca="1" si="556"/>
        <v>7.46342955951264+3.98928621194112i</v>
      </c>
      <c r="DD321" s="223" t="str">
        <f t="shared" ca="1" si="557"/>
        <v>1.85418669263893+8.25706830415199i</v>
      </c>
      <c r="DE321" s="223" t="str">
        <f t="shared" ca="1" si="558"/>
        <v>-5.04122077271171+6.79729934542907i</v>
      </c>
      <c r="DF321" s="223" t="str">
        <f t="shared" ca="1" si="559"/>
        <v>-8.43976370078116+0.622554371575196i</v>
      </c>
      <c r="DG321" s="223" t="str">
        <f t="shared" ca="1" si="560"/>
        <v>-5.98402812788135-5.98402812788471i</v>
      </c>
      <c r="DH321" s="223" t="str">
        <f t="shared" ca="1" si="561"/>
        <v>0.622554371570337-8.43976370078151i</v>
      </c>
      <c r="DI321" s="223" t="str">
        <f t="shared" ca="1" si="562"/>
        <v>6.79729934543132-5.04122077270868i</v>
      </c>
      <c r="DJ321" s="223" t="str">
        <f t="shared" ca="1" si="563"/>
        <v>8.25706830415115+1.85418669264263i</v>
      </c>
      <c r="DK321" s="223" t="str">
        <f t="shared" ca="1" si="564"/>
        <v>3.989286211945+7.46342955951057i</v>
      </c>
      <c r="DL321" s="223" t="str">
        <f t="shared" ca="1" si="565"/>
        <v>-3.04568147133134+7.89563231450019i</v>
      </c>
      <c r="DM321" s="223" t="str">
        <f t="shared" ca="1" si="566"/>
        <v>-7.96799906266212+2.85099565204966i</v>
      </c>
      <c r="DN321" s="223" t="str">
        <f t="shared" ca="1" si="567"/>
        <v>-7.36327972949707-4.17124644390238i</v>
      </c>
      <c r="DO321" s="223" t="str">
        <f t="shared" ca="1" si="568"/>
        <v>-1.65098964609239-8.3000854489027i</v>
      </c>
      <c r="DP321" s="223" t="str">
        <f t="shared" ca="1" si="569"/>
        <v>5.20651652784107-6.67153437493268i</v>
      </c>
      <c r="DQ321" s="223" t="str">
        <f t="shared" ca="1" si="570"/>
        <v>8.45250005084714-0.415244700170473i</v>
      </c>
      <c r="DR321" s="223" t="str">
        <f t="shared" ca="1" si="571"/>
        <v>5.83537044871497+6.12908125226405i</v>
      </c>
      <c r="DS321" s="223" t="str">
        <f t="shared" ca="1" si="572"/>
        <v>-0.829489039492755+8.42194355264579i</v>
      </c>
      <c r="DT321" s="223" t="str">
        <f t="shared" ca="1" si="573"/>
        <v>-6.91896987696937+4.87288837468919i</v>
      </c>
      <c r="DU321" s="223" t="str">
        <f t="shared" ca="1" si="574"/>
        <v>-8.20907741020562-2.05626684645801i</v>
      </c>
      <c r="DV321" s="223" t="str">
        <f t="shared" ca="1" si="575"/>
        <v>-3.8049229831392-7.55908369863502i</v>
      </c>
      <c r="DW321" s="223" t="str">
        <f t="shared" ca="1" si="576"/>
        <v>3.23853268597741-7.81850953266967i</v>
      </c>
      <c r="DX321" s="223" t="str">
        <f t="shared" ca="1" si="577"/>
        <v>8.03556618613041-2.65459249959542i</v>
      </c>
      <c r="DY321" s="223" t="str">
        <f t="shared" ca="1" si="578"/>
        <v>7.25869453509855+4.35069407298663i</v>
      </c>
      <c r="DZ321" s="223" t="str">
        <f t="shared" ca="1" si="579"/>
        <v>1.44679810511753+8.33810293253921i</v>
      </c>
      <c r="EA321" s="223" t="str">
        <f t="shared" ca="1" si="580"/>
        <v>-5.36867607209752+6.5417507215942i</v>
      </c>
      <c r="EB321" s="223" t="str">
        <f t="shared" ca="1" si="581"/>
        <v>-8.46014493094129+0.207684900893044i</v>
      </c>
      <c r="EC321" s="223" t="str">
        <f t="shared" ca="1" si="582"/>
        <v>-5.68319776058819-6.27044244727883i</v>
      </c>
      <c r="ED321" s="223" t="str">
        <f t="shared" ca="1" si="583"/>
        <v>1.03592405423438-8.39905034063074i</v>
      </c>
      <c r="EE321" s="223" t="str">
        <f t="shared" ca="1" si="584"/>
        <v>7.03647267976996-4.70162073092264i</v>
      </c>
      <c r="EF321" s="223" t="str">
        <f t="shared" ca="1" si="585"/>
        <v>8.15614167498564+2.25710838201294i</v>
      </c>
      <c r="EG321" s="223" t="str">
        <f t="shared" ca="1" si="586"/>
        <v>3.61826781100274+7.65018452839224i</v>
      </c>
      <c r="EH321" s="223" t="str">
        <f t="shared" ca="1" si="587"/>
        <v>-3.42943312963+7.7366771730496i</v>
      </c>
      <c r="EI321" s="223" t="str">
        <f t="shared" ca="1" si="588"/>
        <v>-8.09829298499735+2.45659031988104i</v>
      </c>
      <c r="EJ321" s="223" t="str">
        <f t="shared" ca="1" si="589"/>
        <v>-7.14973697453697-4.52752100663593i</v>
      </c>
      <c r="EK321" s="223" t="str">
        <f t="shared" ca="1" si="590"/>
        <v>-1.24173506706437-8.37109785475079i</v>
      </c>
      <c r="EL321" s="223" t="str">
        <f t="shared" ca="1" si="591"/>
        <v>5.52760172663663-6.40802656223227i</v>
      </c>
      <c r="EM321" s="223" t="str">
        <f t="shared" ca="1" si="592"/>
        <v>8.46269373607426+2.84483495924965E-12i</v>
      </c>
      <c r="EN321" s="223"/>
      <c r="EO321" s="223"/>
      <c r="EP321" s="223"/>
    </row>
    <row r="322" spans="1:146">
      <c r="A322" s="249">
        <f t="shared" si="461"/>
        <v>4.3359374999999934E-3</v>
      </c>
      <c r="B322" s="248">
        <v>222</v>
      </c>
      <c r="C322" s="247">
        <f t="shared" si="462"/>
        <v>44400</v>
      </c>
      <c r="N322" s="246">
        <f t="shared" ca="1" si="463"/>
        <v>7.5364205587363493</v>
      </c>
      <c r="O322" s="223">
        <f t="shared" ca="1" si="464"/>
        <v>-8.4635794412636507</v>
      </c>
      <c r="P322" s="223" t="str">
        <f t="shared" ca="1" si="465"/>
        <v>-5.68379256383974-6.27109871153538i</v>
      </c>
      <c r="Q322" s="223" t="str">
        <f t="shared" ca="1" si="466"/>
        <v>0.829575853784679-8.42282499292239i</v>
      </c>
      <c r="R322" s="223" t="str">
        <f t="shared" ca="1" si="467"/>
        <v>6.79801075050768-5.04174838667725i</v>
      </c>
      <c r="S322" s="223" t="str">
        <f t="shared" ca="1" si="468"/>
        <v>8.30095413551481+1.65116243860512i</v>
      </c>
      <c r="T322" s="223" t="str">
        <f t="shared" ca="1" si="469"/>
        <v>4.35114941645106+7.2594542297819i</v>
      </c>
      <c r="U322" s="223" t="str">
        <f t="shared" ca="1" si="470"/>
        <v>-2.45684742652463+8.09914055201908i</v>
      </c>
      <c r="V322" s="223" t="str">
        <f t="shared" ca="1" si="471"/>
        <v>-7.65098519640197+3.61864649876422i</v>
      </c>
      <c r="W322" s="223" t="str">
        <f t="shared" ca="1" si="472"/>
        <v>-7.81932781756687-3.23887163067722i</v>
      </c>
      <c r="X322" s="223" t="str">
        <f t="shared" ca="1" si="473"/>
        <v>-2.85129403714086-7.96883299312677i</v>
      </c>
      <c r="Y322" s="223" t="str">
        <f t="shared" ca="1" si="474"/>
        <v>3.98970373047912-7.46421068175208i</v>
      </c>
      <c r="Z322" s="223" t="str">
        <f t="shared" ca="1" si="475"/>
        <v>8.2099365719205-2.05648205526403i</v>
      </c>
      <c r="AA322" s="223" t="str">
        <f t="shared" ca="1" si="476"/>
        <v>7.0372091167194+4.70211280236259i</v>
      </c>
      <c r="AB322" s="223" t="str">
        <f t="shared" ca="1" si="477"/>
        <v>1.2418650270075+8.37197397351882i</v>
      </c>
      <c r="AC322" s="223" t="str">
        <f t="shared" ca="1" si="478"/>
        <v>-5.36923795752294+6.54243538096293i</v>
      </c>
      <c r="AD322" s="223" t="str">
        <f t="shared" ca="1" si="479"/>
        <v>-8.45338468916563+0.415288159668473i</v>
      </c>
      <c r="AE322" s="223" t="str">
        <f t="shared" ca="1" si="480"/>
        <v>-5.98465441602883-5.98465441602833i</v>
      </c>
      <c r="AF322" s="223" t="str">
        <f t="shared" ca="1" si="481"/>
        <v>0.415288159667764-8.45338468916567i</v>
      </c>
      <c r="AG322" s="223" t="str">
        <f t="shared" ca="1" si="482"/>
        <v>6.54243538096256-5.3692379575234i</v>
      </c>
      <c r="AH322" s="223" t="str">
        <f t="shared" ca="1" si="483"/>
        <v>8.37197397351865+1.24186502700858i</v>
      </c>
      <c r="AI322" s="223" t="str">
        <f t="shared" ca="1" si="484"/>
        <v>4.70211280236308+7.03720911671907i</v>
      </c>
      <c r="AJ322" s="223" t="str">
        <f t="shared" ca="1" si="485"/>
        <v>-2.05648205526177+8.20993657192107i</v>
      </c>
      <c r="AK322" s="223" t="str">
        <f t="shared" ca="1" si="486"/>
        <v>-7.46421068175018+3.98970373048266i</v>
      </c>
      <c r="AL322" s="223" t="str">
        <f t="shared" ca="1" si="487"/>
        <v>-7.96883299312585-2.85129403714343i</v>
      </c>
      <c r="AM322" s="223" t="str">
        <f t="shared" ca="1" si="488"/>
        <v>-3.23887163067621-7.81932781756728i</v>
      </c>
      <c r="AN322" s="223" t="str">
        <f t="shared" ca="1" si="489"/>
        <v>3.61864649876369-7.65098519640223i</v>
      </c>
      <c r="AO322" s="223" t="str">
        <f t="shared" ca="1" si="490"/>
        <v>8.09914055201842-2.4568474265268i</v>
      </c>
      <c r="AP322" s="223" t="str">
        <f t="shared" ca="1" si="491"/>
        <v>7.25945422978395+4.35114941644764i</v>
      </c>
      <c r="AQ322" s="223" t="str">
        <f t="shared" ca="1" si="492"/>
        <v>1.65116243860246+8.30095413551533i</v>
      </c>
      <c r="AR322" s="223" t="str">
        <f t="shared" ca="1" si="493"/>
        <v>1.65116243860246+8.30095413551533i</v>
      </c>
      <c r="AS322" s="223" t="str">
        <f t="shared" ca="1" si="494"/>
        <v>-8.42282499292232+0.829575853785355i</v>
      </c>
      <c r="AT322" s="223" t="str">
        <f t="shared" ca="1" si="495"/>
        <v>-6.27109871153698-5.68379256383798i</v>
      </c>
      <c r="AU322" s="223" t="str">
        <f t="shared" ca="1" si="496"/>
        <v>-4.0768940031526E-12-8.46357944126365i</v>
      </c>
      <c r="AV322" s="223" t="str">
        <f t="shared" ca="1" si="497"/>
        <v>6.27109871153716-5.68379256383779i</v>
      </c>
      <c r="AW322" s="223" t="str">
        <f t="shared" ca="1" si="498"/>
        <v>8.4228249929223+0.82957585378562i</v>
      </c>
      <c r="AX322" s="223" t="str">
        <f t="shared" ca="1" si="499"/>
        <v>5.04174838667768+6.79801075050737i</v>
      </c>
      <c r="AY322" s="223" t="str">
        <f t="shared" ca="1" si="500"/>
        <v>-1.65116243860295+8.30095413551523i</v>
      </c>
      <c r="AZ322" s="223" t="str">
        <f t="shared" ca="1" si="501"/>
        <v>-7.25945422977988+4.35114941645442i</v>
      </c>
      <c r="BA322" s="223" t="str">
        <f t="shared" ca="1" si="502"/>
        <v>-8.09914055201828-2.45684742652728i</v>
      </c>
      <c r="BB322" s="223" t="str">
        <f t="shared" ca="1" si="503"/>
        <v>-3.61864649876323-7.65098519640245i</v>
      </c>
      <c r="BC322" s="223" t="str">
        <f t="shared" ca="1" si="504"/>
        <v>3.23887163067667-7.81932781756709i</v>
      </c>
      <c r="BD322" s="223" t="str">
        <f t="shared" ca="1" si="505"/>
        <v>7.96883299312598-2.85129403714306i</v>
      </c>
      <c r="BE322" s="223" t="str">
        <f t="shared" ca="1" si="506"/>
        <v>7.46421068175396+3.98970373047557i</v>
      </c>
      <c r="BF322" s="223" t="str">
        <f t="shared" ca="1" si="507"/>
        <v>2.0564820552614+8.20993657192116i</v>
      </c>
      <c r="BG322" s="223" t="str">
        <f t="shared" ca="1" si="508"/>
        <v>-4.7021128023634+7.03720911671886i</v>
      </c>
      <c r="BH322" s="223" t="str">
        <f t="shared" ca="1" si="509"/>
        <v>-8.37197397351871+1.2418650270082i</v>
      </c>
      <c r="BI322" s="223" t="str">
        <f t="shared" ca="1" si="510"/>
        <v>-6.54243538096445-5.36923795752109i</v>
      </c>
      <c r="BJ322" s="223" t="str">
        <f t="shared" ca="1" si="511"/>
        <v>-0.415288159663895-8.45338468916585i</v>
      </c>
      <c r="BK322" s="223" t="str">
        <f t="shared" ca="1" si="512"/>
        <v>5.98465441603038-5.98465441602678i</v>
      </c>
      <c r="BL322" s="223" t="str">
        <f t="shared" ca="1" si="513"/>
        <v>8.45338468916561+0.415288159668978i</v>
      </c>
      <c r="BM322" s="223" t="str">
        <f t="shared" ca="1" si="514"/>
        <v>5.36923795752386+6.54243538096219i</v>
      </c>
      <c r="BN322" s="223" t="str">
        <f t="shared" ca="1" si="515"/>
        <v>-1.24186502700467+8.37197397351923i</v>
      </c>
      <c r="BO322" s="223" t="str">
        <f t="shared" ca="1" si="516"/>
        <v>-7.03720911672141+4.70211280235957i</v>
      </c>
      <c r="BP322" s="223" t="str">
        <f t="shared" ca="1" si="517"/>
        <v>-8.20993657192004-2.05648205526587i</v>
      </c>
      <c r="BQ322" s="223" t="str">
        <f t="shared" ca="1" si="518"/>
        <v>-3.98970373047893-7.46421068175217i</v>
      </c>
      <c r="BR322" s="223" t="str">
        <f t="shared" ca="1" si="519"/>
        <v>2.85129403713947-7.96883299312727i</v>
      </c>
      <c r="BS322" s="223" t="str">
        <f t="shared" ca="1" si="520"/>
        <v>7.81932781756563-3.23887163068019i</v>
      </c>
      <c r="BT322" s="223" t="str">
        <f t="shared" ca="1" si="521"/>
        <v>7.65098519640037+3.61864649876761i</v>
      </c>
      <c r="BU322" s="223" t="str">
        <f t="shared" ca="1" si="522"/>
        <v>2.45684742652265+8.09914055201969i</v>
      </c>
      <c r="BV322" s="223" t="str">
        <f t="shared" ca="1" si="523"/>
        <v>-4.35114941645137+7.25945422978172i</v>
      </c>
      <c r="BW322" s="223" t="str">
        <f t="shared" ca="1" si="524"/>
        <v>-8.30095413551454+1.65116243860645i</v>
      </c>
      <c r="BX322" s="223" t="str">
        <f t="shared" ca="1" si="525"/>
        <v>-6.79801075050949-5.04174838667481i</v>
      </c>
      <c r="BY322" s="223" t="str">
        <f t="shared" ca="1" si="526"/>
        <v>-0.829575853780795-8.42282499292278i</v>
      </c>
      <c r="BZ322" s="223" t="str">
        <f t="shared" ca="1" si="527"/>
        <v>5.68379256384138-6.2710987115339i</v>
      </c>
      <c r="CA322" s="223" t="str">
        <f t="shared" ca="1" si="528"/>
        <v>8.46357944126365+5.05990236041309E-13i</v>
      </c>
      <c r="CB322" s="223" t="str">
        <f t="shared" ca="1" si="529"/>
        <v>5.68379256384063+6.27109871153458i</v>
      </c>
      <c r="CC322" s="223" t="str">
        <f t="shared" ca="1" si="530"/>
        <v>-0.829575853781802+8.42282499292268i</v>
      </c>
      <c r="CD322" s="223" t="str">
        <f t="shared" ca="1" si="531"/>
        <v>-6.79801075050981+5.04174838667438i</v>
      </c>
      <c r="CE322" s="223" t="str">
        <f t="shared" ca="1" si="532"/>
        <v>-8.30095413551444-1.65116243860698i</v>
      </c>
      <c r="CF322" s="223" t="str">
        <f t="shared" ca="1" si="533"/>
        <v>-4.35114941645091-7.25945422978199i</v>
      </c>
      <c r="CG322" s="223" t="str">
        <f t="shared" ca="1" si="534"/>
        <v>2.45684742652361-8.0991405520194i</v>
      </c>
      <c r="CH322" s="223" t="str">
        <f t="shared" ca="1" si="535"/>
        <v>7.65098519640081-3.6186464987667i</v>
      </c>
      <c r="CI322" s="223" t="str">
        <f t="shared" ca="1" si="536"/>
        <v>7.81932781756543+3.23887163068069i</v>
      </c>
      <c r="CJ322" s="223" t="str">
        <f t="shared" ca="1" si="537"/>
        <v>2.85129403713897+7.96883299312745i</v>
      </c>
      <c r="CK322" s="223" t="str">
        <f t="shared" ca="1" si="538"/>
        <v>-3.98970373047941+7.46421068175192i</v>
      </c>
      <c r="CL322" s="223" t="str">
        <f t="shared" ca="1" si="539"/>
        <v>-8.20993657192017+2.05648205526535i</v>
      </c>
      <c r="CM322" s="223" t="str">
        <f t="shared" ca="1" si="540"/>
        <v>-7.03720911672111-4.70211280236001i</v>
      </c>
      <c r="CN322" s="223" t="str">
        <f t="shared" ca="1" si="541"/>
        <v>-1.24186502700367-8.37197397351938i</v>
      </c>
      <c r="CO322" s="223" t="str">
        <f t="shared" ca="1" si="542"/>
        <v>5.36923795752464-6.54243538096154i</v>
      </c>
      <c r="CP322" s="223" t="str">
        <f t="shared" ca="1" si="543"/>
        <v>8.45338468916566-0.415288159667967i</v>
      </c>
      <c r="CQ322" s="223" t="str">
        <f t="shared" ca="1" si="544"/>
        <v>5.98465441602967+5.98465441602749i</v>
      </c>
      <c r="CR322" s="223" t="str">
        <f t="shared" ca="1" si="545"/>
        <v>-0.415288159664906+8.4533846891658i</v>
      </c>
      <c r="CS322" s="223" t="str">
        <f t="shared" ca="1" si="546"/>
        <v>-6.54243538096509+5.36923795752031i</v>
      </c>
      <c r="CT322" s="223" t="str">
        <f t="shared" ca="1" si="547"/>
        <v>-8.37197397351856-1.2418650270092i</v>
      </c>
      <c r="CU322" s="223" t="str">
        <f t="shared" ca="1" si="548"/>
        <v>-4.70211280236256-7.03720911671941i</v>
      </c>
      <c r="CV322" s="223" t="str">
        <f t="shared" ca="1" si="549"/>
        <v>2.05648205526238-8.20993657192091i</v>
      </c>
      <c r="CW322" s="223" t="str">
        <f t="shared" ca="1" si="550"/>
        <v>7.46421068175048-3.98970373048211i</v>
      </c>
      <c r="CX322" s="223" t="str">
        <f t="shared" ca="1" si="551"/>
        <v>7.96883299312572+2.85129403714379i</v>
      </c>
      <c r="CY322" s="223" t="str">
        <f t="shared" ca="1" si="552"/>
        <v>3.23887163067596+7.81932781756739i</v>
      </c>
      <c r="CZ322" s="223" t="str">
        <f t="shared" ca="1" si="553"/>
        <v>-3.61864649876392+7.65098519640212i</v>
      </c>
      <c r="DA322" s="223" t="str">
        <f t="shared" ca="1" si="554"/>
        <v>-8.09914055201851+2.45684742652655i</v>
      </c>
      <c r="DB322" s="223" t="str">
        <f t="shared" ca="1" si="555"/>
        <v>-7.25945422978381-4.35114941644786i</v>
      </c>
      <c r="DC322" s="223" t="str">
        <f t="shared" ca="1" si="556"/>
        <v>-1.65116243860196-8.30095413551543i</v>
      </c>
      <c r="DD322" s="223" t="str">
        <f t="shared" ca="1" si="557"/>
        <v>5.04174838667849-6.79801075050677i</v>
      </c>
      <c r="DE322" s="223" t="str">
        <f t="shared" ca="1" si="558"/>
        <v>8.42282499292238-0.829575853784851i</v>
      </c>
      <c r="DF322" s="223" t="str">
        <f t="shared" ca="1" si="559"/>
        <v>6.27109871153664+5.68379256383836i</v>
      </c>
      <c r="DG322" s="223" t="str">
        <f t="shared" ca="1" si="560"/>
        <v>3.5709037671113E-12+8.46357944126365i</v>
      </c>
      <c r="DH322" s="223" t="str">
        <f t="shared" ca="1" si="561"/>
        <v>-6.27109871153766+5.68379256383724i</v>
      </c>
      <c r="DI322" s="223" t="str">
        <f t="shared" ca="1" si="562"/>
        <v>-8.42282499292223-0.829575853786362i</v>
      </c>
      <c r="DJ322" s="223" t="str">
        <f t="shared" ca="1" si="563"/>
        <v>-5.04174838667727-6.79801075050767i</v>
      </c>
      <c r="DK322" s="223" t="str">
        <f t="shared" ca="1" si="564"/>
        <v>1.65116243860345-8.30095413551514i</v>
      </c>
      <c r="DL322" s="223" t="str">
        <f t="shared" ca="1" si="565"/>
        <v>7.25945422978015-4.35114941645399i</v>
      </c>
      <c r="DM322" s="223" t="str">
        <f t="shared" ca="1" si="566"/>
        <v>8.09914055201806+2.45684742652799i</v>
      </c>
      <c r="DN322" s="223" t="str">
        <f t="shared" ca="1" si="567"/>
        <v>3.61864649876255+7.65098519640276i</v>
      </c>
      <c r="DO322" s="223" t="str">
        <f t="shared" ca="1" si="568"/>
        <v>-3.23887163067737+7.81932781756681i</v>
      </c>
      <c r="DP322" s="223" t="str">
        <f t="shared" ca="1" si="569"/>
        <v>-7.96883299312624+2.85129403714236i</v>
      </c>
      <c r="DQ322" s="223" t="str">
        <f t="shared" ca="1" si="570"/>
        <v>-7.46421068175362-3.98970373047623i</v>
      </c>
      <c r="DR322" s="223" t="str">
        <f t="shared" ca="1" si="571"/>
        <v>-2.05648205526137-8.20993657192117i</v>
      </c>
      <c r="DS322" s="223" t="str">
        <f t="shared" ca="1" si="572"/>
        <v>4.70211280236342-7.03720911671884i</v>
      </c>
      <c r="DT322" s="223" t="str">
        <f t="shared" ca="1" si="573"/>
        <v>8.37197397351871-1.24186502700818i</v>
      </c>
      <c r="DU322" s="223" t="str">
        <f t="shared" ca="1" si="574"/>
        <v>6.54243538096444+5.36923795752112i</v>
      </c>
      <c r="DV322" s="223" t="str">
        <f t="shared" ca="1" si="575"/>
        <v>0.41528815966387+8.45338468916585i</v>
      </c>
      <c r="DW322" s="223" t="str">
        <f t="shared" ca="1" si="576"/>
        <v>-5.98465441603039+5.98465441602676i</v>
      </c>
      <c r="DX322" s="223" t="str">
        <f t="shared" ca="1" si="577"/>
        <v>-8.45338468916561-0.415288159669002i</v>
      </c>
      <c r="DY322" s="223" t="str">
        <f t="shared" ca="1" si="578"/>
        <v>-5.36923795752383-6.5424353809622i</v>
      </c>
      <c r="DZ322" s="223" t="str">
        <f t="shared" ca="1" si="579"/>
        <v>1.2418650270047-8.37197397351923i</v>
      </c>
      <c r="EA322" s="223" t="str">
        <f t="shared" ca="1" si="580"/>
        <v>7.03720911671688-4.70211280236635i</v>
      </c>
      <c r="EB322" s="223" t="str">
        <f t="shared" ca="1" si="581"/>
        <v>8.20993657191992+2.05648205526636i</v>
      </c>
      <c r="EC322" s="223" t="str">
        <f t="shared" ca="1" si="582"/>
        <v>3.98970373047849+7.46421068175241i</v>
      </c>
      <c r="ED322" s="223" t="str">
        <f t="shared" ca="1" si="583"/>
        <v>-2.85129403713995+7.96883299312709i</v>
      </c>
      <c r="EE322" s="223" t="str">
        <f t="shared" ca="1" si="584"/>
        <v>-7.81932781756583+3.23887163067973i</v>
      </c>
      <c r="EF322" s="223" t="str">
        <f t="shared" ca="1" si="585"/>
        <v>-7.65098519640385-3.61864649876024i</v>
      </c>
      <c r="EG322" s="223" t="str">
        <f t="shared" ca="1" si="586"/>
        <v>-2.45684742652216-8.09914055201984i</v>
      </c>
      <c r="EH322" s="223" t="str">
        <f t="shared" ca="1" si="587"/>
        <v>4.3511494164518-7.25945422978146i</v>
      </c>
      <c r="EI322" s="223" t="str">
        <f t="shared" ca="1" si="588"/>
        <v>8.30095413551464-1.65116243860596i</v>
      </c>
      <c r="EJ322" s="223" t="str">
        <f t="shared" ca="1" si="589"/>
        <v>6.79801075050919+5.04174838667522i</v>
      </c>
      <c r="EK322" s="223" t="str">
        <f t="shared" ca="1" si="590"/>
        <v>0.829575853788909+8.42282499292198i</v>
      </c>
      <c r="EL322" s="223" t="str">
        <f t="shared" ca="1" si="591"/>
        <v>-5.68379256384176+6.27109871153356i</v>
      </c>
      <c r="EM322" s="223" t="str">
        <f t="shared" ca="1" si="592"/>
        <v>-8.46357944126365-1.01198047208261E-12i</v>
      </c>
      <c r="EN322" s="223"/>
      <c r="EO322" s="223"/>
      <c r="EP322" s="223"/>
    </row>
    <row r="323" spans="1:146">
      <c r="A323" s="249">
        <f t="shared" si="461"/>
        <v>4.355468749999993E-3</v>
      </c>
      <c r="B323" s="248">
        <v>223</v>
      </c>
      <c r="C323" s="247">
        <f t="shared" si="462"/>
        <v>44600</v>
      </c>
      <c r="N323" s="246">
        <f t="shared" ca="1" si="463"/>
        <v>7.5355991119764774</v>
      </c>
      <c r="O323" s="223">
        <f t="shared" ca="1" si="464"/>
        <v>-8.4644008880235226</v>
      </c>
      <c r="P323" s="223" t="str">
        <f t="shared" ca="1" si="465"/>
        <v>-5.83654759920067-6.13031765208283i</v>
      </c>
      <c r="Q323" s="223" t="str">
        <f t="shared" ca="1" si="466"/>
        <v>0.415328466150549-8.45420514645691i</v>
      </c>
      <c r="R323" s="223" t="str">
        <f t="shared" ca="1" si="467"/>
        <v>6.40931923278878-5.52871679193077i</v>
      </c>
      <c r="S323" s="223" t="str">
        <f t="shared" ca="1" si="468"/>
        <v>8.42364248419162+0.829656369646824i</v>
      </c>
      <c r="T323" s="223" t="str">
        <f t="shared" ca="1" si="469"/>
        <v>5.20756682165052+6.67288020207303i</v>
      </c>
      <c r="U323" s="223" t="str">
        <f t="shared" ca="1" si="470"/>
        <v>-1.24198555828015+8.37278652935789i</v>
      </c>
      <c r="V323" s="223" t="str">
        <f t="shared" ca="1" si="471"/>
        <v>-6.92036561847468+4.87387136676862i</v>
      </c>
      <c r="W323" s="223" t="str">
        <f t="shared" ca="1" si="472"/>
        <v>-8.30175979840543-1.65132269491847i</v>
      </c>
      <c r="X323" s="223" t="str">
        <f t="shared" ca="1" si="473"/>
        <v>-4.52843432886276-7.15117926794949i</v>
      </c>
      <c r="Y323" s="223" t="str">
        <f t="shared" ca="1" si="474"/>
        <v>2.05668165054513-8.21073340095051i</v>
      </c>
      <c r="Z323" s="223" t="str">
        <f t="shared" ca="1" si="475"/>
        <v>7.36476510019847-4.17208789601465i</v>
      </c>
      <c r="AA323" s="223" t="str">
        <f t="shared" ca="1" si="476"/>
        <v>8.0999266275572+2.45708587993242i</v>
      </c>
      <c r="AB323" s="223" t="str">
        <f t="shared" ca="1" si="477"/>
        <v>3.80569053799404+7.56060856824343i</v>
      </c>
      <c r="AC323" s="223" t="str">
        <f t="shared" ca="1" si="478"/>
        <v>-2.85157077421958+7.96960642144831i</v>
      </c>
      <c r="AD323" s="223" t="str">
        <f t="shared" ca="1" si="479"/>
        <v>-7.73823786801681+3.43012493812748i</v>
      </c>
      <c r="AE323" s="223" t="str">
        <f t="shared" ca="1" si="480"/>
        <v>-7.82008673541533-3.23918598474286i</v>
      </c>
      <c r="AF323" s="223" t="str">
        <f t="shared" ca="1" si="481"/>
        <v>-3.04629586684238-7.89722507497617i</v>
      </c>
      <c r="AG323" s="223" t="str">
        <f t="shared" ca="1" si="482"/>
        <v>3.61899771251039-7.65172777547777i</v>
      </c>
      <c r="AH323" s="223" t="str">
        <f t="shared" ca="1" si="483"/>
        <v>8.0371871750161-2.65512800198598i</v>
      </c>
      <c r="AI323" s="223" t="str">
        <f t="shared" ca="1" si="484"/>
        <v>7.46493513311561+3.99009095780403i</v>
      </c>
      <c r="AJ323" s="223" t="str">
        <f t="shared" ca="1" si="485"/>
        <v>2.25756370121511+8.15778698717547i</v>
      </c>
      <c r="AK323" s="223" t="str">
        <f t="shared" ca="1" si="486"/>
        <v>-4.35157172448652+7.26015880816823i</v>
      </c>
      <c r="AL323" s="223" t="str">
        <f t="shared" ca="1" si="487"/>
        <v>-8.25873397594506+1.85456073174866i</v>
      </c>
      <c r="AM323" s="223" t="str">
        <f t="shared" ca="1" si="488"/>
        <v>-7.03789212473715-4.70256917373218i</v>
      </c>
      <c r="AN323" s="223" t="str">
        <f t="shared" ca="1" si="489"/>
        <v>-1.44708996303913-8.33978495118698i</v>
      </c>
      <c r="AO323" s="223" t="str">
        <f t="shared" ca="1" si="490"/>
        <v>5.04223772194184-6.79867054273115i</v>
      </c>
      <c r="AP323" s="223" t="str">
        <f t="shared" ca="1" si="491"/>
        <v>8.40074465400264-1.03613302785864i</v>
      </c>
      <c r="AQ323" s="223" t="str">
        <f t="shared" ca="1" si="492"/>
        <v>6.54307036789454+5.3697590778315i</v>
      </c>
      <c r="AR323" s="223" t="str">
        <f t="shared" ca="1" si="493"/>
        <v>6.54307036789454+5.3697590778315i</v>
      </c>
      <c r="AS323" s="223" t="str">
        <f t="shared" ca="1" si="494"/>
        <v>-5.68434421376754+6.27170736343628i</v>
      </c>
      <c r="AT323" s="223" t="str">
        <f t="shared" ca="1" si="495"/>
        <v>-8.46185156872822+0.207726796502553i</v>
      </c>
      <c r="AU323" s="223" t="str">
        <f t="shared" ca="1" si="496"/>
        <v>-5.98523526660302-5.98523526660272i</v>
      </c>
      <c r="AV323" s="223" t="str">
        <f t="shared" ca="1" si="497"/>
        <v>0.207726796502143-8.46185156872822i</v>
      </c>
      <c r="AW323" s="223" t="str">
        <f t="shared" ca="1" si="498"/>
        <v>6.271707363436-5.68434421376785i</v>
      </c>
      <c r="AX323" s="223" t="str">
        <f t="shared" ca="1" si="499"/>
        <v>8.44146622712856+0.622679957459107i</v>
      </c>
      <c r="AY323" s="223" t="str">
        <f t="shared" ca="1" si="500"/>
        <v>5.36975907783201+6.54307036789413i</v>
      </c>
      <c r="AZ323" s="223" t="str">
        <f t="shared" ca="1" si="501"/>
        <v>-1.03613302785824+8.40074465400269i</v>
      </c>
      <c r="BA323" s="223" t="str">
        <f t="shared" ca="1" si="502"/>
        <v>-6.7986705427309+5.04223772194217i</v>
      </c>
      <c r="BB323" s="223" t="str">
        <f t="shared" ca="1" si="503"/>
        <v>-8.33978495118705-1.44708996303872i</v>
      </c>
      <c r="BC323" s="223" t="str">
        <f t="shared" ca="1" si="504"/>
        <v>-4.70256917373252-7.03789212473692i</v>
      </c>
      <c r="BD323" s="223" t="str">
        <f t="shared" ca="1" si="505"/>
        <v>1.85456073174815-8.25873397594518i</v>
      </c>
      <c r="BE323" s="223" t="str">
        <f t="shared" ca="1" si="506"/>
        <v>7.26015880816796-4.35157172448698i</v>
      </c>
      <c r="BF323" s="223" t="str">
        <f t="shared" ca="1" si="507"/>
        <v>8.15778698717558+2.25756370121471i</v>
      </c>
      <c r="BG323" s="223" t="str">
        <f t="shared" ca="1" si="508"/>
        <v>3.99009095780451+7.46493513311537i</v>
      </c>
      <c r="BH323" s="223" t="str">
        <f t="shared" ca="1" si="509"/>
        <v>-2.65512800198559+8.03718717501623i</v>
      </c>
      <c r="BI323" s="223" t="str">
        <f t="shared" ca="1" si="510"/>
        <v>-7.65172777547615+3.61899771251381i</v>
      </c>
      <c r="BJ323" s="223" t="str">
        <f t="shared" ca="1" si="511"/>
        <v>-7.89722507497476-3.04629586684605i</v>
      </c>
      <c r="BK323" s="223" t="str">
        <f t="shared" ca="1" si="512"/>
        <v>-3.23918598473935-7.82008673541679i</v>
      </c>
      <c r="BL323" s="223" t="str">
        <f t="shared" ca="1" si="513"/>
        <v>3.43012493813084-7.73823786801532i</v>
      </c>
      <c r="BM323" s="223" t="str">
        <f t="shared" ca="1" si="514"/>
        <v>7.96960642144963-2.85157077421589i</v>
      </c>
      <c r="BN323" s="223" t="str">
        <f t="shared" ca="1" si="515"/>
        <v>7.5606085682421+3.80569053799668i</v>
      </c>
      <c r="BO323" s="223" t="str">
        <f t="shared" ca="1" si="516"/>
        <v>2.45708587992971+8.09992662755803i</v>
      </c>
      <c r="BP323" s="223" t="str">
        <f t="shared" ca="1" si="517"/>
        <v>-4.17208789601738+7.36476510019693i</v>
      </c>
      <c r="BQ323" s="223" t="str">
        <f t="shared" ca="1" si="518"/>
        <v>-8.21073340095104+2.05668165054303i</v>
      </c>
      <c r="BR323" s="223" t="str">
        <f t="shared" ca="1" si="519"/>
        <v>-7.15117926794843-4.52843432886444i</v>
      </c>
      <c r="BS323" s="223" t="str">
        <f t="shared" ca="1" si="520"/>
        <v>-1.65132269491664-8.3017597984058i</v>
      </c>
      <c r="BT323" s="223" t="str">
        <f t="shared" ca="1" si="521"/>
        <v>4.87387136676971-6.92036561847391i</v>
      </c>
      <c r="BU323" s="223" t="str">
        <f t="shared" ca="1" si="522"/>
        <v>8.37278652935807-1.24198555827894i</v>
      </c>
      <c r="BV323" s="223" t="str">
        <f t="shared" ca="1" si="523"/>
        <v>6.67288020207237+5.20756682165136i</v>
      </c>
      <c r="BW323" s="223" t="str">
        <f t="shared" ca="1" si="524"/>
        <v>0.829656369646275+8.42364248419167i</v>
      </c>
      <c r="BX323" s="223" t="str">
        <f t="shared" ca="1" si="525"/>
        <v>-5.52871679193108+6.40931923278851i</v>
      </c>
      <c r="BY323" s="223" t="str">
        <f t="shared" ca="1" si="526"/>
        <v>-8.45420514645692+0.415328466150298i</v>
      </c>
      <c r="BZ323" s="223" t="str">
        <f t="shared" ca="1" si="527"/>
        <v>-6.13031765208283-5.83654759920066i</v>
      </c>
      <c r="CA323" s="223" t="str">
        <f t="shared" ca="1" si="528"/>
        <v>-4.10625727793281E-13-8.46440088802352i</v>
      </c>
      <c r="CB323" s="223" t="str">
        <f t="shared" ca="1" si="529"/>
        <v>6.13031765208227-5.83654759920125i</v>
      </c>
      <c r="CC323" s="223" t="str">
        <f t="shared" ca="1" si="530"/>
        <v>8.45420514645696+0.415328466149477i</v>
      </c>
      <c r="CD323" s="223" t="str">
        <f t="shared" ca="1" si="531"/>
        <v>5.5287167919317+6.40931923278798i</v>
      </c>
      <c r="CE323" s="223" t="str">
        <f t="shared" ca="1" si="532"/>
        <v>-0.829656369645457+8.42364248419174i</v>
      </c>
      <c r="CF323" s="223" t="str">
        <f t="shared" ca="1" si="533"/>
        <v>-6.67288020207157+5.20756682165238i</v>
      </c>
      <c r="CG323" s="223" t="str">
        <f t="shared" ca="1" si="534"/>
        <v>-8.37278652935819-1.24198555827813i</v>
      </c>
      <c r="CH323" s="223" t="str">
        <f t="shared" ca="1" si="535"/>
        <v>-4.87387136677038-6.92036561847343i</v>
      </c>
      <c r="CI323" s="223" t="str">
        <f t="shared" ca="1" si="536"/>
        <v>1.65132269491536-8.30175979840605i</v>
      </c>
      <c r="CJ323" s="223" t="str">
        <f t="shared" ca="1" si="537"/>
        <v>7.15117926794799-4.52843432886513i</v>
      </c>
      <c r="CK323" s="223" t="str">
        <f t="shared" ca="1" si="538"/>
        <v>8.21073340095124+2.05668165054223i</v>
      </c>
      <c r="CL323" s="223" t="str">
        <f t="shared" ca="1" si="539"/>
        <v>4.1720878960181+7.36476510019653i</v>
      </c>
      <c r="CM323" s="223" t="str">
        <f t="shared" ca="1" si="540"/>
        <v>-2.45708587992892+8.09992662755826i</v>
      </c>
      <c r="CN323" s="223" t="str">
        <f t="shared" ca="1" si="541"/>
        <v>-7.56060856824174+3.80569053799741i</v>
      </c>
      <c r="CO323" s="223" t="str">
        <f t="shared" ca="1" si="542"/>
        <v>-7.96960642144699-2.85157077422327i</v>
      </c>
      <c r="CP323" s="223" t="str">
        <f t="shared" ca="1" si="543"/>
        <v>-3.43012493812411-7.7382378680183i</v>
      </c>
      <c r="CQ323" s="223" t="str">
        <f t="shared" ca="1" si="544"/>
        <v>3.23918598474615-7.82008673541397i</v>
      </c>
      <c r="CR323" s="223" t="str">
        <f t="shared" ca="1" si="545"/>
        <v>7.89722507497758-3.04629586683873i</v>
      </c>
      <c r="CS323" s="223" t="str">
        <f t="shared" ca="1" si="546"/>
        <v>7.65172777547651+3.61899771251306i</v>
      </c>
      <c r="CT323" s="223" t="str">
        <f t="shared" ca="1" si="547"/>
        <v>2.6551280019866+8.0371871750159i</v>
      </c>
      <c r="CU323" s="223" t="str">
        <f t="shared" ca="1" si="548"/>
        <v>-3.99009095780378+7.46493513311576i</v>
      </c>
      <c r="CV323" s="223" t="str">
        <f t="shared" ca="1" si="549"/>
        <v>-8.15778698717536+2.25756370121549i</v>
      </c>
      <c r="CW323" s="223" t="str">
        <f t="shared" ca="1" si="550"/>
        <v>-7.26015880816851-4.35157172448606i</v>
      </c>
      <c r="CX323" s="223" t="str">
        <f t="shared" ca="1" si="551"/>
        <v>-1.85456073174895-8.25873397594499i</v>
      </c>
      <c r="CY323" s="223" t="str">
        <f t="shared" ca="1" si="552"/>
        <v>4.70256917373184-7.03789212473738i</v>
      </c>
      <c r="CZ323" s="223" t="str">
        <f t="shared" ca="1" si="553"/>
        <v>8.33978495118687-1.44708996303977i</v>
      </c>
      <c r="DA323" s="223" t="str">
        <f t="shared" ca="1" si="554"/>
        <v>6.79867054273125+5.04223772194169i</v>
      </c>
      <c r="DB323" s="223" t="str">
        <f t="shared" ca="1" si="555"/>
        <v>1.03613302785905+8.40074465400259i</v>
      </c>
      <c r="DC323" s="223" t="str">
        <f t="shared" ca="1" si="556"/>
        <v>-5.36975907783119+6.5430703678948i</v>
      </c>
      <c r="DD323" s="223" t="str">
        <f t="shared" ca="1" si="557"/>
        <v>-8.44146622712849+0.622679957460165i</v>
      </c>
      <c r="DE323" s="223" t="str">
        <f t="shared" ca="1" si="558"/>
        <v>-6.27170736343655-5.68434421376724i</v>
      </c>
      <c r="DF323" s="223" t="str">
        <f t="shared" ca="1" si="559"/>
        <v>-0.207726796502964-8.46185156872821i</v>
      </c>
      <c r="DG323" s="223" t="str">
        <f t="shared" ca="1" si="560"/>
        <v>5.98523526660226-5.98523526660347i</v>
      </c>
      <c r="DH323" s="223" t="str">
        <f t="shared" ca="1" si="561"/>
        <v>8.46185156872825+0.207726796501251i</v>
      </c>
      <c r="DI323" s="223" t="str">
        <f t="shared" ca="1" si="562"/>
        <v>5.68434421376851+6.27170736343541i</v>
      </c>
      <c r="DJ323" s="223" t="str">
        <f t="shared" ca="1" si="563"/>
        <v>-0.622679957458937+8.44146622712857i</v>
      </c>
      <c r="DK323" s="223" t="str">
        <f t="shared" ca="1" si="564"/>
        <v>-6.54307036789402+5.36975907783213i</v>
      </c>
      <c r="DL323" s="223" t="str">
        <f t="shared" ca="1" si="565"/>
        <v>-8.40074465400274-1.03613302785782i</v>
      </c>
      <c r="DM323" s="223" t="str">
        <f t="shared" ca="1" si="566"/>
        <v>-5.04223772194268-6.79867054273051i</v>
      </c>
      <c r="DN323" s="223" t="str">
        <f t="shared" ca="1" si="567"/>
        <v>1.44708996303808-8.33978495118717i</v>
      </c>
      <c r="DO323" s="223" t="str">
        <f t="shared" ca="1" si="568"/>
        <v>7.03789212473643-4.70256917373326i</v>
      </c>
      <c r="DP323" s="223" t="str">
        <f t="shared" ca="1" si="569"/>
        <v>8.25873397594516+1.85456073174822i</v>
      </c>
      <c r="DQ323" s="223" t="str">
        <f t="shared" ca="1" si="570"/>
        <v>4.35157172448712+7.26015880816788i</v>
      </c>
      <c r="DR323" s="223" t="str">
        <f t="shared" ca="1" si="571"/>
        <v>-2.25756370121431+8.15778698717569i</v>
      </c>
      <c r="DS323" s="223" t="str">
        <f t="shared" ca="1" si="572"/>
        <v>-7.46493513311925+3.99009095779723i</v>
      </c>
      <c r="DT323" s="223" t="str">
        <f t="shared" ca="1" si="573"/>
        <v>-8.03718717501372-2.65512800199319i</v>
      </c>
      <c r="DU323" s="223" t="str">
        <f t="shared" ca="1" si="574"/>
        <v>-3.61899771250678-7.65172777547948i</v>
      </c>
      <c r="DV323" s="223" t="str">
        <f t="shared" ca="1" si="575"/>
        <v>3.04629586684521-7.89722507497508i</v>
      </c>
      <c r="DW323" s="223" t="str">
        <f t="shared" ca="1" si="576"/>
        <v>7.82008673541645-3.23918598474017i</v>
      </c>
      <c r="DX323" s="223" t="str">
        <f t="shared" ca="1" si="577"/>
        <v>7.7382378680153+3.43012493813091i</v>
      </c>
      <c r="DY323" s="223" t="str">
        <f t="shared" ca="1" si="578"/>
        <v>2.85157077421628+7.96960642144949i</v>
      </c>
      <c r="DZ323" s="223" t="str">
        <f t="shared" ca="1" si="579"/>
        <v>-3.80569053799631+7.56060856824229i</v>
      </c>
      <c r="EA323" s="223" t="str">
        <f t="shared" ca="1" si="580"/>
        <v>-8.09992662755791+2.4570858799301i</v>
      </c>
      <c r="EB323" s="223" t="str">
        <f t="shared" ca="1" si="581"/>
        <v>-7.36476510019737-4.17208789601661i</v>
      </c>
      <c r="EC323" s="223" t="str">
        <f t="shared" ca="1" si="582"/>
        <v>-2.05668165054389-8.21073340095082i</v>
      </c>
      <c r="ED323" s="223" t="str">
        <f t="shared" ca="1" si="583"/>
        <v>4.5284343288645-7.15117926794839i</v>
      </c>
      <c r="EE323" s="223" t="str">
        <f t="shared" ca="1" si="584"/>
        <v>8.30175979840581-1.65132269491657i</v>
      </c>
      <c r="EF323" s="223" t="str">
        <f t="shared" ca="1" si="585"/>
        <v>6.92036561847415+4.87387136676937i</v>
      </c>
      <c r="EG323" s="223" t="str">
        <f t="shared" ca="1" si="586"/>
        <v>1.24198555827935+8.37278652935801i</v>
      </c>
      <c r="EH323" s="223" t="str">
        <f t="shared" ca="1" si="587"/>
        <v>-5.20756682165103+6.67288020207262i</v>
      </c>
      <c r="EI323" s="223" t="str">
        <f t="shared" ca="1" si="588"/>
        <v>-8.42364248419158+0.829656369647162i</v>
      </c>
      <c r="EJ323" s="223" t="str">
        <f t="shared" ca="1" si="589"/>
        <v>-6.4093192327891-5.5287167919304i</v>
      </c>
      <c r="EK323" s="223" t="str">
        <f t="shared" ca="1" si="590"/>
        <v>-0.415328466150227-8.45420514645692i</v>
      </c>
      <c r="EL323" s="223" t="str">
        <f t="shared" ca="1" si="591"/>
        <v>5.83654759920037-6.13031765208312i</v>
      </c>
      <c r="EM323" s="223" t="str">
        <f t="shared" ca="1" si="592"/>
        <v>8.46440088802352-8.21251455586561E-13i</v>
      </c>
      <c r="EN323" s="223"/>
      <c r="EO323" s="223"/>
      <c r="EP323" s="223"/>
    </row>
    <row r="324" spans="1:146">
      <c r="A324" s="249">
        <f t="shared" si="461"/>
        <v>4.3749999999999926E-3</v>
      </c>
      <c r="B324" s="248">
        <v>224</v>
      </c>
      <c r="C324" s="247">
        <f t="shared" si="462"/>
        <v>44800</v>
      </c>
      <c r="N324" s="246">
        <f t="shared" ca="1" si="463"/>
        <v>7.5348360714210774</v>
      </c>
      <c r="O324" s="223">
        <f t="shared" ca="1" si="464"/>
        <v>-8.4651639285789226</v>
      </c>
      <c r="P324" s="223" t="str">
        <f t="shared" ca="1" si="465"/>
        <v>-5.98577481775392-5.9857748177539i</v>
      </c>
      <c r="Q324" s="223" t="str">
        <f t="shared" ca="1" si="466"/>
        <v>-2.0689024689878E-13-8.46516392857892i</v>
      </c>
      <c r="R324" s="223" t="str">
        <f t="shared" ca="1" si="467"/>
        <v>5.98577481775399-5.98577481775383i</v>
      </c>
      <c r="S324" s="223" t="str">
        <f t="shared" ca="1" si="468"/>
        <v>8.46516392857892-4.1378049379756E-13i</v>
      </c>
      <c r="T324" s="223" t="str">
        <f t="shared" ca="1" si="469"/>
        <v>5.98577481775397+5.98577481775386i</v>
      </c>
      <c r="U324" s="223" t="str">
        <f t="shared" ca="1" si="470"/>
        <v>-2.36446914250661E-13+8.46516392857892i</v>
      </c>
      <c r="V324" s="223" t="str">
        <f t="shared" ca="1" si="471"/>
        <v>-5.98577481775372+5.9857748177541i</v>
      </c>
      <c r="W324" s="223" t="str">
        <f t="shared" ca="1" si="472"/>
        <v>-8.46516392857892-7.46681228754072E-14i</v>
      </c>
      <c r="X324" s="223" t="str">
        <f t="shared" ca="1" si="473"/>
        <v>-5.98577481775366-5.98577481775416i</v>
      </c>
      <c r="Y324" s="223" t="str">
        <f t="shared" ca="1" si="474"/>
        <v>-1.47259275864549E-13-8.46516392857892i</v>
      </c>
      <c r="Z324" s="223" t="str">
        <f t="shared" ca="1" si="475"/>
        <v>5.98577481775405-5.98577481775377i</v>
      </c>
      <c r="AA324" s="223" t="str">
        <f t="shared" ca="1" si="476"/>
        <v>8.46516392857892-3.69186674604504E-13i</v>
      </c>
      <c r="AB324" s="223" t="str">
        <f t="shared" ca="1" si="477"/>
        <v>5.98577481775397+5.98577481775385i</v>
      </c>
      <c r="AC324" s="223" t="str">
        <f t="shared" ca="1" si="478"/>
        <v>-3.11115037126068E-13+8.46516392857892i</v>
      </c>
      <c r="AD324" s="223" t="str">
        <f t="shared" ca="1" si="479"/>
        <v>-5.98577481775374+5.98577481775409i</v>
      </c>
      <c r="AE324" s="223" t="str">
        <f t="shared" ca="1" si="480"/>
        <v>-8.46516392857892-1.49336245750814E-13i</v>
      </c>
      <c r="AF324" s="223" t="str">
        <f t="shared" ca="1" si="481"/>
        <v>-5.9857748177542-5.98577481775362i</v>
      </c>
      <c r="AG324" s="223" t="str">
        <f t="shared" ca="1" si="482"/>
        <v>-1.32739760353843E-13-8.46516392857892i</v>
      </c>
      <c r="AH324" s="223" t="str">
        <f t="shared" ca="1" si="483"/>
        <v>5.98577481775163-5.98577481775619i</v>
      </c>
      <c r="AI324" s="223" t="str">
        <f t="shared" ca="1" si="484"/>
        <v>8.46516392857892-1.97867955794075E-12i</v>
      </c>
      <c r="AJ324" s="223" t="str">
        <f t="shared" ca="1" si="485"/>
        <v>5.98577481775452+5.98577481775331i</v>
      </c>
      <c r="AK324" s="223" t="str">
        <f t="shared" ca="1" si="486"/>
        <v>-3.85783160001475E-13+8.46516392857892i</v>
      </c>
      <c r="AL324" s="223" t="str">
        <f t="shared" ca="1" si="487"/>
        <v>-5.98577481775497+5.98577481775285i</v>
      </c>
      <c r="AM324" s="223" t="str">
        <f t="shared" ca="1" si="488"/>
        <v>-8.46516392857892-2.62994866321429E-12i</v>
      </c>
      <c r="AN324" s="223" t="str">
        <f t="shared" ca="1" si="489"/>
        <v>-5.98577481775126-5.98577481775656i</v>
      </c>
      <c r="AO324" s="223" t="str">
        <f t="shared" ca="1" si="490"/>
        <v>-3.54669086463115E-12-8.46516392857892i</v>
      </c>
      <c r="AP324" s="223" t="str">
        <f t="shared" ca="1" si="491"/>
        <v>5.98577481775237-5.98577481775546i</v>
      </c>
      <c r="AQ324" s="223" t="str">
        <f t="shared" ca="1" si="492"/>
        <v>8.46516392857892-1.06193093195951E-12i</v>
      </c>
      <c r="AR324" s="223" t="str">
        <f t="shared" ca="1" si="493"/>
        <v>8.46516392857892-1.06193093195951E-12i</v>
      </c>
      <c r="AS324" s="223" t="str">
        <f t="shared" ca="1" si="494"/>
        <v>-1.1822345712533E-12+8.46516392857892i</v>
      </c>
      <c r="AT324" s="223" t="str">
        <f t="shared" ca="1" si="495"/>
        <v>-5.98577481775554+5.98577481775228i</v>
      </c>
      <c r="AU324" s="223" t="str">
        <f t="shared" ca="1" si="496"/>
        <v>-8.46516392857892-3.66699450392493E-12i</v>
      </c>
      <c r="AV324" s="223" t="str">
        <f t="shared" ca="1" si="497"/>
        <v>-5.98577481775648-5.98577481775134i</v>
      </c>
      <c r="AW324" s="223" t="str">
        <f t="shared" ca="1" si="498"/>
        <v>-2.50964502392051E-12-8.46516392857892i</v>
      </c>
      <c r="AX324" s="223" t="str">
        <f t="shared" ca="1" si="499"/>
        <v>5.98577481775293-5.98577481775489i</v>
      </c>
      <c r="AY324" s="223" t="str">
        <f t="shared" ca="1" si="500"/>
        <v>8.46516392857892-2.65479520707686E-13i</v>
      </c>
      <c r="AZ324" s="223" t="str">
        <f t="shared" ca="1" si="501"/>
        <v>5.98577481775331+5.98577481775452i</v>
      </c>
      <c r="BA324" s="223" t="str">
        <f t="shared" ca="1" si="502"/>
        <v>-2.21928041196394E-12+8.46516392857892i</v>
      </c>
      <c r="BB324" s="223" t="str">
        <f t="shared" ca="1" si="503"/>
        <v>-5.98577481775628+5.98577481775154i</v>
      </c>
      <c r="BC324" s="223" t="str">
        <f t="shared" ca="1" si="504"/>
        <v>-8.46516392857892+3.9573591158815E-12i</v>
      </c>
      <c r="BD324" s="223" t="str">
        <f t="shared" ca="1" si="505"/>
        <v>-5.98577481775591-5.98577481775191i</v>
      </c>
      <c r="BE324" s="223" t="str">
        <f t="shared" ca="1" si="506"/>
        <v>-1.71319361266867E-12-8.46516392857892i</v>
      </c>
      <c r="BF324" s="223" t="str">
        <f t="shared" ca="1" si="507"/>
        <v>5.98577481775349-5.98577481775433i</v>
      </c>
      <c r="BG324" s="223" t="str">
        <f t="shared" ca="1" si="508"/>
        <v>8.46516392857892+7.71566320002951E-13i</v>
      </c>
      <c r="BH324" s="223" t="str">
        <f t="shared" ca="1" si="509"/>
        <v>5.98577481775257+5.98577481775525i</v>
      </c>
      <c r="BI324" s="223" t="str">
        <f t="shared" ca="1" si="510"/>
        <v>-3.01573182321577E-12+8.46516392857892i</v>
      </c>
      <c r="BJ324" s="223" t="str">
        <f t="shared" ca="1" si="511"/>
        <v>-5.985774817757+5.98577481775082i</v>
      </c>
      <c r="BK324" s="223" t="str">
        <f t="shared" ca="1" si="512"/>
        <v>-8.46516392857892+2.92031327517086E-12i</v>
      </c>
      <c r="BL324" s="223" t="str">
        <f t="shared" ca="1" si="513"/>
        <v>-5.98577481775535-5.98577481775247i</v>
      </c>
      <c r="BM324" s="223" t="str">
        <f t="shared" ca="1" si="514"/>
        <v>-6.7614777195804E-13-8.46516392857892i</v>
      </c>
      <c r="BN324" s="223" t="str">
        <f t="shared" ca="1" si="515"/>
        <v>5.98577481775406-5.98577481775376i</v>
      </c>
      <c r="BO324" s="223" t="str">
        <f t="shared" ca="1" si="516"/>
        <v>8.46516392857892+1.56801773125478E-12i</v>
      </c>
      <c r="BP324" s="223" t="str">
        <f t="shared" ca="1" si="517"/>
        <v>5.98577481775184+5.98577481775598i</v>
      </c>
      <c r="BQ324" s="223" t="str">
        <f t="shared" ca="1" si="518"/>
        <v>-3.8121832344676E-12+8.46516392857892i</v>
      </c>
      <c r="BR324" s="223" t="str">
        <f t="shared" ca="1" si="519"/>
        <v>-5.98577481775144+5.98577481775638i</v>
      </c>
      <c r="BS324" s="223" t="str">
        <f t="shared" ca="1" si="520"/>
        <v>-8.46516392857892+2.12386186391903E-12i</v>
      </c>
      <c r="BT324" s="223" t="str">
        <f t="shared" ca="1" si="521"/>
        <v>-5.98577481775479-5.98577481775304i</v>
      </c>
      <c r="BU324" s="223" t="str">
        <f t="shared" ca="1" si="522"/>
        <v>1.20303639293789E-13-8.46516392857892i</v>
      </c>
      <c r="BV324" s="223" t="str">
        <f t="shared" ca="1" si="523"/>
        <v>5.98577481775496-5.98577481775287i</v>
      </c>
      <c r="BW324" s="223" t="str">
        <f t="shared" ca="1" si="524"/>
        <v>8.46516392857892+2.36446914250661E-12i</v>
      </c>
      <c r="BX324" s="223" t="str">
        <f t="shared" ca="1" si="525"/>
        <v>5.98577481775127+5.98577481775655i</v>
      </c>
      <c r="BY324" s="223" t="str">
        <f t="shared" ca="1" si="526"/>
        <v>3.57157595588002E-12+8.46516392857892i</v>
      </c>
      <c r="BZ324" s="223" t="str">
        <f t="shared" ca="1" si="527"/>
        <v>-5.98577481775201+5.98577481775581i</v>
      </c>
      <c r="CA324" s="223" t="str">
        <f t="shared" ca="1" si="528"/>
        <v>-8.46516392857892+1.32741045266721E-12i</v>
      </c>
      <c r="CB324" s="223" t="str">
        <f t="shared" ca="1" si="529"/>
        <v>-5.98577481775389-5.98577481775393i</v>
      </c>
      <c r="CC324" s="223" t="str">
        <f t="shared" ca="1" si="530"/>
        <v>9.1675505054562E-13-8.46516392857892i</v>
      </c>
      <c r="CD324" s="223" t="str">
        <f t="shared" ca="1" si="531"/>
        <v>5.98577481775552-5.9857748177523i</v>
      </c>
      <c r="CE324" s="223" t="str">
        <f t="shared" ca="1" si="532"/>
        <v>8.46516392857892+3.16092055375844E-12i</v>
      </c>
      <c r="CF324" s="223" t="str">
        <f t="shared" ca="1" si="533"/>
        <v>5.98577481775684+5.98577481775099i</v>
      </c>
      <c r="CG324" s="223" t="str">
        <f t="shared" ca="1" si="534"/>
        <v>2.77512454462819E-12+8.46516392857892i</v>
      </c>
      <c r="CH324" s="223" t="str">
        <f t="shared" ca="1" si="535"/>
        <v>-5.98577481775292+5.98577481775491i</v>
      </c>
      <c r="CI324" s="223" t="str">
        <f t="shared" ca="1" si="536"/>
        <v>-8.46516392857892+5.30959041415372E-13i</v>
      </c>
      <c r="CJ324" s="223" t="str">
        <f t="shared" ca="1" si="537"/>
        <v>-5.98577481775332-5.9857748177545i</v>
      </c>
      <c r="CK324" s="223" t="str">
        <f t="shared" ca="1" si="538"/>
        <v>1.71320646179745E-12-8.46516392857892i</v>
      </c>
      <c r="CL324" s="223" t="str">
        <f t="shared" ca="1" si="539"/>
        <v>5.98577481775608-5.98577481775174i</v>
      </c>
      <c r="CM324" s="223" t="str">
        <f t="shared" ca="1" si="540"/>
        <v>8.46516392857892+4.43856082392788E-12i</v>
      </c>
      <c r="CN324" s="223" t="str">
        <f t="shared" ca="1" si="541"/>
        <v>5.98577481775593+5.98577481775189i</v>
      </c>
      <c r="CO324" s="223" t="str">
        <f t="shared" ca="1" si="542"/>
        <v>1.97867313337637E-12+8.46516392857892i</v>
      </c>
      <c r="CP324" s="223" t="str">
        <f t="shared" ca="1" si="543"/>
        <v>-5.98577481775347+5.98577481775435i</v>
      </c>
      <c r="CQ324" s="223" t="str">
        <f t="shared" ca="1" si="544"/>
        <v>-8.46516392857892-2.65492369836457E-13i</v>
      </c>
      <c r="CR324" s="223" t="str">
        <f t="shared" ca="1" si="545"/>
        <v>-5.98577481775276-5.98577481775507i</v>
      </c>
      <c r="CS324" s="223" t="str">
        <f t="shared" ca="1" si="546"/>
        <v>2.99084673196689E-12-8.46516392857892i</v>
      </c>
      <c r="CT324" s="223" t="str">
        <f t="shared" ca="1" si="547"/>
        <v>5.98577481775665-5.98577481775117i</v>
      </c>
      <c r="CU324" s="223" t="str">
        <f t="shared" ca="1" si="548"/>
        <v>8.46516392857892-3.42638722533736E-12i</v>
      </c>
      <c r="CV324" s="223" t="str">
        <f t="shared" ca="1" si="549"/>
        <v>5.98577481775537+5.98577481775245i</v>
      </c>
      <c r="CW324" s="223" t="str">
        <f t="shared" ca="1" si="550"/>
        <v>1.18222172212454E-12+8.46516392857892i</v>
      </c>
      <c r="CX324" s="223" t="str">
        <f t="shared" ca="1" si="551"/>
        <v>-5.98577481775404+5.98577481775378i</v>
      </c>
      <c r="CY324" s="223" t="str">
        <f t="shared" ca="1" si="552"/>
        <v>-8.46516392857892-1.5431326400059E-12i</v>
      </c>
      <c r="CZ324" s="223" t="str">
        <f t="shared" ca="1" si="553"/>
        <v>-5.9857748177522-5.98577481775563i</v>
      </c>
      <c r="DA324" s="223" t="str">
        <f t="shared" ca="1" si="554"/>
        <v>3.78729814321872E-12-8.46516392857892i</v>
      </c>
      <c r="DB324" s="223" t="str">
        <f t="shared" ca="1" si="555"/>
        <v>5.98577481775143-5.9857748177564i</v>
      </c>
      <c r="DC324" s="223" t="str">
        <f t="shared" ca="1" si="556"/>
        <v>8.46516392857892-2.62993581408553E-12i</v>
      </c>
      <c r="DD324" s="223" t="str">
        <f t="shared" ca="1" si="557"/>
        <v>5.9857748177548+5.98577481775302i</v>
      </c>
      <c r="DE324" s="223" t="str">
        <f t="shared" ca="1" si="558"/>
        <v>-9.54185480449097E-14+8.46516392857892i</v>
      </c>
      <c r="DF324" s="223" t="str">
        <f t="shared" ca="1" si="559"/>
        <v>-5.9857748177546+5.98577481775322i</v>
      </c>
      <c r="DG324" s="223" t="str">
        <f t="shared" ca="1" si="560"/>
        <v>-8.46516392857892-1.85839519234012E-12i</v>
      </c>
      <c r="DH324" s="223" t="str">
        <f t="shared" ca="1" si="561"/>
        <v>-5.98577481775129-5.98577481775653i</v>
      </c>
      <c r="DI324" s="223" t="str">
        <f t="shared" ca="1" si="562"/>
        <v>4.58374955447055E-12-8.46516392857892i</v>
      </c>
      <c r="DJ324" s="223" t="str">
        <f t="shared" ca="1" si="563"/>
        <v>5.98577481775165-5.98577481775617i</v>
      </c>
      <c r="DK324" s="223" t="str">
        <f t="shared" ca="1" si="564"/>
        <v>8.46516392857892-1.35229554391608E-12i</v>
      </c>
      <c r="DL324" s="223" t="str">
        <f t="shared" ca="1" si="565"/>
        <v>5.98577481775424+5.98577481775358i</v>
      </c>
      <c r="DM324" s="223" t="str">
        <f t="shared" ca="1" si="566"/>
        <v>-4.10681100379124E-13+8.46516392857892i</v>
      </c>
      <c r="DN324" s="223" t="str">
        <f t="shared" ca="1" si="567"/>
        <v>-5.98577481775551+5.98577481775231i</v>
      </c>
      <c r="DO324" s="223" t="str">
        <f t="shared" ca="1" si="568"/>
        <v>-8.46516392857892-3.13603546250956E-12i</v>
      </c>
      <c r="DP324" s="223" t="str">
        <f t="shared" ca="1" si="569"/>
        <v>-5.98577481775107-5.98577481775675i</v>
      </c>
      <c r="DQ324" s="223" t="str">
        <f t="shared" ca="1" si="570"/>
        <v>-2.80000963587707E-12-8.46516392857892i</v>
      </c>
      <c r="DR324" s="223" t="str">
        <f t="shared" ca="1" si="571"/>
        <v>5.98577481775255-5.98577481775527i</v>
      </c>
      <c r="DS324" s="223" t="str">
        <f t="shared" ca="1" si="572"/>
        <v>8.46516392857892-1.03703299158187E-12i</v>
      </c>
      <c r="DT324" s="223" t="str">
        <f t="shared" ca="1" si="573"/>
        <v>5.98577481775334+5.98577481775448i</v>
      </c>
      <c r="DU324" s="223" t="str">
        <f t="shared" ca="1" si="574"/>
        <v>-1.68832137054857E-12+8.46516392857892i</v>
      </c>
      <c r="DV324" s="223" t="str">
        <f t="shared" ca="1" si="575"/>
        <v>-5.98577481775573+5.98577481775209i</v>
      </c>
      <c r="DW324" s="223" t="str">
        <f t="shared" ca="1" si="576"/>
        <v>-8.46516392857892-4.413675732679E-12i</v>
      </c>
      <c r="DX324" s="223" t="str">
        <f t="shared" ca="1" si="577"/>
        <v>-5.98577481775629-5.98577481775153i</v>
      </c>
      <c r="DY324" s="223" t="str">
        <f t="shared" ca="1" si="578"/>
        <v>-2.48474708354286E-12-8.46516392857892i</v>
      </c>
      <c r="DZ324" s="223" t="str">
        <f t="shared" ca="1" si="579"/>
        <v>5.98577481775346-5.98577481775436i</v>
      </c>
      <c r="EA324" s="223" t="str">
        <f t="shared" ca="1" si="580"/>
        <v>8.46516392857892+2.40607278587578E-13i</v>
      </c>
      <c r="EB324" s="223" t="str">
        <f t="shared" ca="1" si="581"/>
        <v>5.98577481775312+5.9857748177547i</v>
      </c>
      <c r="EC324" s="223" t="str">
        <f t="shared" ca="1" si="582"/>
        <v>-2.96596164071801E-12+8.46516392857892i</v>
      </c>
      <c r="ED324" s="223" t="str">
        <f t="shared" ca="1" si="583"/>
        <v>-5.98577481775663+5.98577481775119i</v>
      </c>
      <c r="EE324" s="223" t="str">
        <f t="shared" ca="1" si="584"/>
        <v>-8.46516392857892-4.72893828501322E-12i</v>
      </c>
      <c r="EF324" s="223" t="str">
        <f t="shared" ca="1" si="585"/>
        <v>-5.98577481775539-5.98577481775243i</v>
      </c>
      <c r="EG324" s="223" t="str">
        <f t="shared" ca="1" si="586"/>
        <v>-1.20710681337342E-12-8.46516392857892i</v>
      </c>
      <c r="EH324" s="223" t="str">
        <f t="shared" ca="1" si="587"/>
        <v>5.98577481775368-5.98577481775414i</v>
      </c>
      <c r="EI324" s="223" t="str">
        <f t="shared" ca="1" si="588"/>
        <v>8.46516392857892+1.51824754875703E-12i</v>
      </c>
      <c r="EJ324" s="223" t="str">
        <f t="shared" ca="1" si="589"/>
        <v>5.98577481775221+5.98577481775561i</v>
      </c>
      <c r="EK324" s="223" t="str">
        <f t="shared" ca="1" si="590"/>
        <v>-3.28122419305223E-12+8.46516392857892i</v>
      </c>
      <c r="EL324" s="223" t="str">
        <f t="shared" ca="1" si="591"/>
        <v>-5.98577481775141+5.98577481775641i</v>
      </c>
      <c r="EM324" s="223" t="str">
        <f t="shared" ca="1" si="592"/>
        <v>-8.46516392857892+2.6548209053344E-12i</v>
      </c>
      <c r="EN324" s="223"/>
      <c r="EO324" s="223"/>
      <c r="EP324" s="223"/>
    </row>
    <row r="325" spans="1:146">
      <c r="A325" s="249">
        <f t="shared" si="461"/>
        <v>4.3945312499999922E-3</v>
      </c>
      <c r="B325" s="248">
        <v>225</v>
      </c>
      <c r="C325" s="247">
        <f t="shared" si="462"/>
        <v>45000</v>
      </c>
      <c r="N325" s="246">
        <f t="shared" ca="1" si="463"/>
        <v>7.5341263029664809</v>
      </c>
      <c r="O325" s="223">
        <f t="shared" ca="1" si="464"/>
        <v>-8.4658736970335191</v>
      </c>
      <c r="P325" s="223" t="str">
        <f t="shared" ca="1" si="465"/>
        <v>-6.13138432971209-5.83756316072769i</v>
      </c>
      <c r="Q325" s="223" t="str">
        <f t="shared" ca="1" si="466"/>
        <v>-0.415400733462955-8.45567618140397i</v>
      </c>
      <c r="R325" s="223" t="str">
        <f t="shared" ca="1" si="467"/>
        <v>5.52967879077914-6.41043445680021i</v>
      </c>
      <c r="S325" s="223" t="str">
        <f t="shared" ca="1" si="468"/>
        <v>8.42510820122367-0.829800730174191i</v>
      </c>
      <c r="T325" s="223" t="str">
        <f t="shared" ca="1" si="469"/>
        <v>6.6740412857942+5.2084729402809i</v>
      </c>
      <c r="U325" s="223" t="str">
        <f t="shared" ca="1" si="470"/>
        <v>1.24220166424533+8.37424339743419i</v>
      </c>
      <c r="V325" s="223" t="str">
        <f t="shared" ca="1" si="471"/>
        <v>-4.87471942226049+6.92156976475426i</v>
      </c>
      <c r="W325" s="223" t="str">
        <f t="shared" ca="1" si="472"/>
        <v>-8.3032043078033+1.65161002570242i</v>
      </c>
      <c r="X325" s="223" t="str">
        <f t="shared" ca="1" si="473"/>
        <v>-7.1524235758926-4.52922227817754i</v>
      </c>
      <c r="Y325" s="223" t="str">
        <f t="shared" ca="1" si="474"/>
        <v>-2.05703951394363-8.21216207172012i</v>
      </c>
      <c r="Z325" s="223" t="str">
        <f t="shared" ca="1" si="475"/>
        <v>4.17281384091346-7.3660465721583i</v>
      </c>
      <c r="AA325" s="223" t="str">
        <f t="shared" ca="1" si="476"/>
        <v>8.10133601790572-2.45751341382045i</v>
      </c>
      <c r="AB325" s="223" t="str">
        <f t="shared" ca="1" si="477"/>
        <v>7.56192411704221+3.8063527296113i</v>
      </c>
      <c r="AC325" s="223" t="str">
        <f t="shared" ca="1" si="478"/>
        <v>2.85206694863056+7.97099313603099i</v>
      </c>
      <c r="AD325" s="223" t="str">
        <f t="shared" ca="1" si="479"/>
        <v>-3.43072178118638+7.73958432438185i</v>
      </c>
      <c r="AE325" s="223" t="str">
        <f t="shared" ca="1" si="480"/>
        <v>-7.82144743351504+3.23974960434986i</v>
      </c>
      <c r="AF325" s="223" t="str">
        <f t="shared" ca="1" si="481"/>
        <v>-7.89859919517686-3.04682592349407i</v>
      </c>
      <c r="AG325" s="223" t="str">
        <f t="shared" ca="1" si="482"/>
        <v>-3.61962741950374-7.65305917905387i</v>
      </c>
      <c r="AH325" s="223" t="str">
        <f t="shared" ca="1" si="483"/>
        <v>2.65558999528151-8.03858564867507i</v>
      </c>
      <c r="AI325" s="223" t="str">
        <f t="shared" ca="1" si="484"/>
        <v>7.46623403470196-3.99078523516138i</v>
      </c>
      <c r="AJ325" s="223" t="str">
        <f t="shared" ca="1" si="485"/>
        <v>8.159206445247+2.25795651817385i</v>
      </c>
      <c r="AK325" s="223" t="str">
        <f t="shared" ca="1" si="486"/>
        <v>4.35232889963967+7.26142207859351i</v>
      </c>
      <c r="AL325" s="223" t="str">
        <f t="shared" ca="1" si="487"/>
        <v>-1.85488342603221+8.26017099883259i</v>
      </c>
      <c r="AM325" s="223" t="str">
        <f t="shared" ca="1" si="488"/>
        <v>-7.03911672067661+4.70338742257268i</v>
      </c>
      <c r="AN325" s="223" t="str">
        <f t="shared" ca="1" si="489"/>
        <v>-8.34123607697616-1.44734175724859i</v>
      </c>
      <c r="AO325" s="223" t="str">
        <f t="shared" ca="1" si="490"/>
        <v>-5.04311507324348-6.79985351402134i</v>
      </c>
      <c r="AP325" s="223" t="str">
        <f t="shared" ca="1" si="491"/>
        <v>1.03631331540802-8.40220638680293i</v>
      </c>
      <c r="AQ325" s="223" t="str">
        <f t="shared" ca="1" si="492"/>
        <v>6.54420886465357-5.37069341797813i</v>
      </c>
      <c r="AR325" s="223" t="str">
        <f t="shared" ca="1" si="493"/>
        <v>6.54420886465357-5.37069341797813i</v>
      </c>
      <c r="AS325" s="223" t="str">
        <f t="shared" ca="1" si="494"/>
        <v>5.68533329184506+6.27279864293142i</v>
      </c>
      <c r="AT325" s="223" t="str">
        <f t="shared" ca="1" si="495"/>
        <v>-0.207762941041227+8.46332393415577i</v>
      </c>
      <c r="AU325" s="223" t="str">
        <f t="shared" ca="1" si="496"/>
        <v>-5.98627669984044+5.98627669984202i</v>
      </c>
      <c r="AV325" s="223" t="str">
        <f t="shared" ca="1" si="497"/>
        <v>-8.46332393415572+0.20776294104347i</v>
      </c>
      <c r="AW325" s="223" t="str">
        <f t="shared" ca="1" si="498"/>
        <v>-6.27279864293292-5.68533329184339i</v>
      </c>
      <c r="AX325" s="223" t="str">
        <f t="shared" ca="1" si="499"/>
        <v>-0.62278830401396-8.44293504549854i</v>
      </c>
      <c r="AY325" s="223" t="str">
        <f t="shared" ca="1" si="500"/>
        <v>5.37069341797639-6.54420886465499i</v>
      </c>
      <c r="AZ325" s="223" t="str">
        <f t="shared" ca="1" si="501"/>
        <v>8.40220638680372-1.03631331540164i</v>
      </c>
      <c r="BA325" s="223" t="str">
        <f t="shared" ca="1" si="502"/>
        <v>6.79985351402268+5.04311507324168i</v>
      </c>
      <c r="BB325" s="223" t="str">
        <f t="shared" ca="1" si="503"/>
        <v>1.4473417572508+8.34123607697577i</v>
      </c>
      <c r="BC325" s="223" t="str">
        <f t="shared" ca="1" si="504"/>
        <v>-4.70338742257782+7.03911672067318i</v>
      </c>
      <c r="BD325" s="223" t="str">
        <f t="shared" ca="1" si="505"/>
        <v>-8.26017099883213+1.85488342603429i</v>
      </c>
      <c r="BE325" s="223" t="str">
        <f t="shared" ca="1" si="506"/>
        <v>-7.26142207859466-4.35232889963775i</v>
      </c>
      <c r="BF325" s="223" t="str">
        <f t="shared" ca="1" si="507"/>
        <v>-2.2579565181679-8.15920644524865i</v>
      </c>
      <c r="BG325" s="223" t="str">
        <f t="shared" ca="1" si="508"/>
        <v>3.99078523515951-7.46623403470296i</v>
      </c>
      <c r="BH325" s="223" t="str">
        <f t="shared" ca="1" si="509"/>
        <v>8.03858564867433-2.65558999528375i</v>
      </c>
      <c r="BI325" s="223" t="str">
        <f t="shared" ca="1" si="510"/>
        <v>7.65305917905303+3.61962741950551i</v>
      </c>
      <c r="BJ325" s="223" t="str">
        <f t="shared" ca="1" si="511"/>
        <v>3.04682592349033+7.89859919517829i</v>
      </c>
      <c r="BK325" s="223" t="str">
        <f t="shared" ca="1" si="512"/>
        <v>-3.23974960434867+7.82144743351552i</v>
      </c>
      <c r="BL325" s="223" t="str">
        <f t="shared" ca="1" si="513"/>
        <v>-7.7395843243824+3.43072178118514i</v>
      </c>
      <c r="BM325" s="223" t="str">
        <f t="shared" ca="1" si="514"/>
        <v>-7.97099313602968-2.85206694863422i</v>
      </c>
      <c r="BN325" s="223" t="str">
        <f t="shared" ca="1" si="515"/>
        <v>-3.80635272961319-7.56192411704126i</v>
      </c>
      <c r="BO325" s="223" t="str">
        <f t="shared" ca="1" si="516"/>
        <v>2.45751341382083-8.10133601790561i</v>
      </c>
      <c r="BP325" s="223" t="str">
        <f t="shared" ca="1" si="517"/>
        <v>7.36604657215981-4.17281384091081i</v>
      </c>
      <c r="BQ325" s="223" t="str">
        <f t="shared" ca="1" si="518"/>
        <v>8.21216207172085+2.0570395139407i</v>
      </c>
      <c r="BR325" s="223" t="str">
        <f t="shared" ca="1" si="519"/>
        <v>4.52922227817791+7.15242357589236i</v>
      </c>
      <c r="BS325" s="223" t="str">
        <f t="shared" ca="1" si="520"/>
        <v>-1.65161002570452+8.30320430780288i</v>
      </c>
      <c r="BT325" s="223" t="str">
        <f t="shared" ca="1" si="521"/>
        <v>-6.921569764752+4.8747194222637i</v>
      </c>
      <c r="BU325" s="223" t="str">
        <f t="shared" ca="1" si="522"/>
        <v>-8.37424339743439-1.242201664244i</v>
      </c>
      <c r="BV325" s="223" t="str">
        <f t="shared" ca="1" si="523"/>
        <v>-5.20847294027924-6.67404128579551i</v>
      </c>
      <c r="BW325" s="223" t="str">
        <f t="shared" ca="1" si="524"/>
        <v>0.829800730178872-8.42510820122321i</v>
      </c>
      <c r="BX325" s="223" t="str">
        <f t="shared" ca="1" si="525"/>
        <v>6.41043445679931-5.52967879078018i</v>
      </c>
      <c r="BY325" s="223" t="str">
        <f t="shared" ca="1" si="526"/>
        <v>8.45567618140391+0.415400733464183i</v>
      </c>
      <c r="BZ325" s="223" t="str">
        <f t="shared" ca="1" si="527"/>
        <v>5.83756316072498+6.13138432971467i</v>
      </c>
      <c r="CA325" s="223" t="str">
        <f t="shared" ca="1" si="528"/>
        <v>2.24434632409326E-12+8.46587369703352i</v>
      </c>
      <c r="CB325" s="223" t="str">
        <f t="shared" ca="1" si="529"/>
        <v>-5.83756316072801+6.13138432971179i</v>
      </c>
      <c r="CC325" s="223" t="str">
        <f t="shared" ca="1" si="530"/>
        <v>-8.45567618140411+0.415400733460014i</v>
      </c>
      <c r="CD325" s="223" t="str">
        <f t="shared" ca="1" si="531"/>
        <v>-6.41043445680224-5.52967879077678i</v>
      </c>
      <c r="CE325" s="223" t="str">
        <f t="shared" ca="1" si="532"/>
        <v>-0.829800730174718-8.42510820122362i</v>
      </c>
      <c r="CF325" s="223" t="str">
        <f t="shared" ca="1" si="533"/>
        <v>5.20847294028253-6.67404128579294i</v>
      </c>
      <c r="CG325" s="223" t="str">
        <f t="shared" ca="1" si="534"/>
        <v>8.37424339743373-1.24220166424844i</v>
      </c>
      <c r="CH325" s="223" t="str">
        <f t="shared" ca="1" si="535"/>
        <v>6.92156976475458+4.87471942226003i</v>
      </c>
      <c r="CI325" s="223" t="str">
        <f t="shared" ca="1" si="536"/>
        <v>1.65161002570043+8.3032043078037i</v>
      </c>
      <c r="CJ325" s="223" t="str">
        <f t="shared" ca="1" si="537"/>
        <v>-4.52922227817412+7.15242357589476i</v>
      </c>
      <c r="CK325" s="223" t="str">
        <f t="shared" ca="1" si="538"/>
        <v>-8.21216207171976+2.05703951394506i</v>
      </c>
      <c r="CL325" s="223" t="str">
        <f t="shared" ca="1" si="539"/>
        <v>-7.36604657215775-4.17281384091444i</v>
      </c>
      <c r="CM325" s="223" t="str">
        <f t="shared" ca="1" si="540"/>
        <v>-2.45751341381684-8.10133601790682i</v>
      </c>
      <c r="CN325" s="223" t="str">
        <f t="shared" ca="1" si="541"/>
        <v>3.80635272960919-7.56192411704327i</v>
      </c>
      <c r="CO325" s="223" t="str">
        <f t="shared" ca="1" si="542"/>
        <v>7.97099313603109-2.85206694863029i</v>
      </c>
      <c r="CP325" s="223" t="str">
        <f t="shared" ca="1" si="543"/>
        <v>7.73958432438072+3.43072178118896i</v>
      </c>
      <c r="CQ325" s="223" t="str">
        <f t="shared" ca="1" si="544"/>
        <v>3.23974960435282+7.82144743351381i</v>
      </c>
      <c r="CR325" s="223" t="str">
        <f t="shared" ca="1" si="545"/>
        <v>-3.04682592349423+7.89859919517679i</v>
      </c>
      <c r="CS325" s="223" t="str">
        <f t="shared" ca="1" si="546"/>
        <v>-7.65305917905471+3.61962741950197i</v>
      </c>
      <c r="CT325" s="223" t="str">
        <f t="shared" ca="1" si="547"/>
        <v>-8.03858564867581-2.65558999527926i</v>
      </c>
      <c r="CU325" s="223" t="str">
        <f t="shared" ca="1" si="548"/>
        <v>-3.99078523516347-7.46623403470084i</v>
      </c>
      <c r="CV325" s="223" t="str">
        <f t="shared" ca="1" si="549"/>
        <v>2.2579565181717-8.1592064452476i</v>
      </c>
      <c r="CW325" s="223" t="str">
        <f t="shared" ca="1" si="550"/>
        <v>7.26142207859223-4.35232889964181i</v>
      </c>
      <c r="CX325" s="223" t="str">
        <f t="shared" ca="1" si="551"/>
        <v>8.26017099883311+1.8548834260299i</v>
      </c>
      <c r="CY325" s="223" t="str">
        <f t="shared" ca="1" si="552"/>
        <v>4.70338742257455+7.03911672067537i</v>
      </c>
      <c r="CZ325" s="223" t="str">
        <f t="shared" ca="1" si="553"/>
        <v>-1.44734175725468+8.3412360769751i</v>
      </c>
      <c r="DA325" s="223" t="str">
        <f t="shared" ca="1" si="554"/>
        <v>-6.79985351401986+5.04311507324548i</v>
      </c>
      <c r="DB325" s="223" t="str">
        <f t="shared" ca="1" si="555"/>
        <v>-8.40220638680324-1.03631331540555i</v>
      </c>
      <c r="DC325" s="223" t="str">
        <f t="shared" ca="1" si="556"/>
        <v>-5.37069341797335-6.54420886465749i</v>
      </c>
      <c r="DD325" s="223" t="str">
        <f t="shared" ca="1" si="557"/>
        <v>0.622788304009244-8.44293504549889i</v>
      </c>
      <c r="DE325" s="223" t="str">
        <f t="shared" ca="1" si="558"/>
        <v>6.27279864293008-5.68533329184654i</v>
      </c>
      <c r="DF325" s="223" t="str">
        <f t="shared" ca="1" si="559"/>
        <v>8.46332393415562+0.207762941047402i</v>
      </c>
      <c r="DG325" s="223" t="str">
        <f t="shared" ca="1" si="560"/>
        <v>5.98627669984344+5.98627669983901i</v>
      </c>
      <c r="DH325" s="223" t="str">
        <f t="shared" ca="1" si="561"/>
        <v>0.207762941045954+8.46332393415565i</v>
      </c>
      <c r="DI325" s="223" t="str">
        <f t="shared" ca="1" si="562"/>
        <v>-5.68533329184832+6.27279864292845i</v>
      </c>
      <c r="DJ325" s="223" t="str">
        <f t="shared" ca="1" si="563"/>
        <v>-8.44293504549836+0.622788304016439i</v>
      </c>
      <c r="DK325" s="223" t="str">
        <f t="shared" ca="1" si="564"/>
        <v>-6.54420886465627-5.37069341797484i</v>
      </c>
      <c r="DL325" s="223" t="str">
        <f t="shared" ca="1" si="565"/>
        <v>-1.03631331540411-8.40220638680341i</v>
      </c>
      <c r="DM325" s="223" t="str">
        <f t="shared" ca="1" si="566"/>
        <v>5.04311507324703-6.79985351401872i</v>
      </c>
      <c r="DN325" s="223" t="str">
        <f t="shared" ca="1" si="567"/>
        <v>8.34123607697534-1.44734175725325i</v>
      </c>
      <c r="DO325" s="223" t="str">
        <f t="shared" ca="1" si="568"/>
        <v>7.0391167206743+4.70338742257615i</v>
      </c>
      <c r="DP325" s="223" t="str">
        <f t="shared" ca="1" si="569"/>
        <v>1.8548834260285+8.26017099883342i</v>
      </c>
      <c r="DQ325" s="223" t="str">
        <f t="shared" ca="1" si="570"/>
        <v>-4.35232889963603+7.26142207859569i</v>
      </c>
      <c r="DR325" s="223" t="str">
        <f t="shared" ca="1" si="571"/>
        <v>-8.15920644524799+2.2579565181703i</v>
      </c>
      <c r="DS325" s="223" t="str">
        <f t="shared" ca="1" si="572"/>
        <v>-7.46623403469994-3.99078523516517i</v>
      </c>
      <c r="DT325" s="223" t="str">
        <f t="shared" ca="1" si="573"/>
        <v>-2.65558999528611-8.03858564867355i</v>
      </c>
      <c r="DU325" s="223" t="str">
        <f t="shared" ca="1" si="574"/>
        <v>3.61962741950371-7.65305917905388i</v>
      </c>
      <c r="DV325" s="223" t="str">
        <f t="shared" ca="1" si="575"/>
        <v>7.89859919517732-3.04682592349288i</v>
      </c>
      <c r="DW325" s="223" t="str">
        <f t="shared" ca="1" si="576"/>
        <v>7.82144743351639+3.2397496043466i</v>
      </c>
      <c r="DX325" s="223" t="str">
        <f t="shared" ca="1" si="577"/>
        <v>3.43072178118763+7.7395843243813i</v>
      </c>
      <c r="DY325" s="223" t="str">
        <f t="shared" ca="1" si="578"/>
        <v>-2.8520669486321+7.97099313603043i</v>
      </c>
      <c r="DZ325" s="223" t="str">
        <f t="shared" ca="1" si="579"/>
        <v>-7.56192411704392+3.80635272960789i</v>
      </c>
      <c r="EA325" s="223" t="str">
        <f t="shared" ca="1" si="580"/>
        <v>-8.10133601790626-2.45751341381869i</v>
      </c>
      <c r="EB325" s="223" t="str">
        <f t="shared" ca="1" si="581"/>
        <v>-4.17281384091318-7.36604657215846i</v>
      </c>
      <c r="EC325" s="223" t="str">
        <f t="shared" ca="1" si="582"/>
        <v>2.05703951394693-8.2121620717193i</v>
      </c>
      <c r="ED325" s="223" t="str">
        <f t="shared" ca="1" si="583"/>
        <v>7.1524235758909-4.52922227818022i</v>
      </c>
      <c r="EE325" s="223" t="str">
        <f t="shared" ca="1" si="584"/>
        <v>8.30320430780332+1.65161002570232i</v>
      </c>
      <c r="EF325" s="223" t="str">
        <f t="shared" ca="1" si="585"/>
        <v>4.87471942225885+6.92156976475542i</v>
      </c>
      <c r="EG325" s="223" t="str">
        <f t="shared" ca="1" si="586"/>
        <v>-1.24220166424178+8.37424339743472i</v>
      </c>
      <c r="EH325" s="223" t="str">
        <f t="shared" ca="1" si="587"/>
        <v>-6.67404128579383+5.20847294028139i</v>
      </c>
      <c r="EI325" s="223" t="str">
        <f t="shared" ca="1" si="588"/>
        <v>-8.42510820122343-0.829800730176639i</v>
      </c>
      <c r="EJ325" s="223" t="str">
        <f t="shared" ca="1" si="589"/>
        <v>-5.52967879077568-6.41043445680319i</v>
      </c>
      <c r="EK325" s="223" t="str">
        <f t="shared" ca="1" si="590"/>
        <v>0.415400733461941-8.45567618140402i</v>
      </c>
      <c r="EL325" s="223" t="str">
        <f t="shared" ca="1" si="591"/>
        <v>6.13138432971279-5.83756316072696i</v>
      </c>
      <c r="EM325" s="223" t="str">
        <f t="shared" ca="1" si="592"/>
        <v>8.46587369703352+4.17343303431061E-12i</v>
      </c>
      <c r="EN325" s="223"/>
      <c r="EO325" s="223"/>
      <c r="EP325" s="223"/>
    </row>
    <row r="326" spans="1:146">
      <c r="A326" s="249">
        <f t="shared" si="461"/>
        <v>4.4140624999999918E-3</v>
      </c>
      <c r="B326" s="248">
        <v>226</v>
      </c>
      <c r="C326" s="247">
        <f t="shared" si="462"/>
        <v>45200</v>
      </c>
      <c r="N326" s="246">
        <f t="shared" ca="1" si="463"/>
        <v>7.533465285469914</v>
      </c>
      <c r="O326" s="223">
        <f t="shared" ca="1" si="464"/>
        <v>-8.466534714530086</v>
      </c>
      <c r="P326" s="223" t="str">
        <f t="shared" ca="1" si="465"/>
        <v>-6.2732884245879-5.68577720406581i</v>
      </c>
      <c r="Q326" s="223" t="str">
        <f t="shared" ca="1" si="466"/>
        <v>-0.829865521219545-8.42576603574026i</v>
      </c>
      <c r="R326" s="223" t="str">
        <f t="shared" ca="1" si="467"/>
        <v>5.04350884090687-6.80038444825271i</v>
      </c>
      <c r="S326" s="223" t="str">
        <f t="shared" ca="1" si="468"/>
        <v>8.30385262403411-1.65173898381827i</v>
      </c>
      <c r="T326" s="223" t="str">
        <f t="shared" ca="1" si="469"/>
        <v>7.26198905221297+4.35266873054705i</v>
      </c>
      <c r="U326" s="223" t="str">
        <f t="shared" ca="1" si="470"/>
        <v>2.45770529707127+8.10196857221076i</v>
      </c>
      <c r="V326" s="223" t="str">
        <f t="shared" ca="1" si="471"/>
        <v>-3.61991004090204+7.65365673179296i</v>
      </c>
      <c r="W326" s="223" t="str">
        <f t="shared" ca="1" si="472"/>
        <v>-7.82205813405074+3.24000256479432i</v>
      </c>
      <c r="X326" s="223" t="str">
        <f t="shared" ca="1" si="473"/>
        <v>-7.97161551313179-2.85228963871826i</v>
      </c>
      <c r="Y326" s="223" t="str">
        <f t="shared" ca="1" si="474"/>
        <v>-3.9910968366536-7.46681700008756i</v>
      </c>
      <c r="Z326" s="223" t="str">
        <f t="shared" ca="1" si="475"/>
        <v>2.05720012809347-8.2128032793508i</v>
      </c>
      <c r="AA326" s="223" t="str">
        <f t="shared" ca="1" si="476"/>
        <v>7.03966633663661-4.70375466421967i</v>
      </c>
      <c r="AB326" s="223" t="str">
        <f t="shared" ca="1" si="477"/>
        <v>8.37489726041451+1.24229865565597i</v>
      </c>
      <c r="AC326" s="223" t="str">
        <f t="shared" ca="1" si="478"/>
        <v>5.37111276303621+6.54471983809029i</v>
      </c>
      <c r="AD326" s="223" t="str">
        <f t="shared" ca="1" si="479"/>
        <v>-0.415433168054157+8.45633640267602i</v>
      </c>
      <c r="AE326" s="223" t="str">
        <f t="shared" ca="1" si="480"/>
        <v>-5.98674410979532+5.98674410979575i</v>
      </c>
      <c r="AF326" s="223" t="str">
        <f t="shared" ca="1" si="481"/>
        <v>-8.45633640267602+0.415433168054053i</v>
      </c>
      <c r="AG326" s="223" t="str">
        <f t="shared" ca="1" si="482"/>
        <v>-6.54471983809015-5.37111276303638i</v>
      </c>
      <c r="AH326" s="223" t="str">
        <f t="shared" ca="1" si="483"/>
        <v>-1.24229865565504-8.37489726041464i</v>
      </c>
      <c r="AI326" s="223" t="str">
        <f t="shared" ca="1" si="484"/>
        <v>4.70375466421706-7.03966633663836i</v>
      </c>
      <c r="AJ326" s="223" t="str">
        <f t="shared" ca="1" si="485"/>
        <v>8.21280327935082-2.05720012809337i</v>
      </c>
      <c r="AK326" s="223" t="str">
        <f t="shared" ca="1" si="486"/>
        <v>7.46681700008947+3.99109683665004i</v>
      </c>
      <c r="AL326" s="223" t="str">
        <f t="shared" ca="1" si="487"/>
        <v>2.85228963871805+7.97161551313187i</v>
      </c>
      <c r="AM326" s="223" t="str">
        <f t="shared" ca="1" si="488"/>
        <v>-3.24000256479846+7.82205813404902i</v>
      </c>
      <c r="AN326" s="223" t="str">
        <f t="shared" ca="1" si="489"/>
        <v>-7.65365673179305+3.61991004090184i</v>
      </c>
      <c r="AO326" s="223" t="str">
        <f t="shared" ca="1" si="490"/>
        <v>-8.10196857220974-2.45770529707465i</v>
      </c>
      <c r="AP326" s="223" t="str">
        <f t="shared" ca="1" si="491"/>
        <v>-4.3526687305477-7.26198905221257i</v>
      </c>
      <c r="AQ326" s="223" t="str">
        <f t="shared" ca="1" si="492"/>
        <v>1.65173898382183-8.30385262403339i</v>
      </c>
      <c r="AR326" s="223" t="str">
        <f t="shared" ca="1" si="493"/>
        <v>1.65173898382183-8.30385262403339i</v>
      </c>
      <c r="AS326" s="223" t="str">
        <f t="shared" ca="1" si="494"/>
        <v>8.42576603574+0.829865521222177i</v>
      </c>
      <c r="AT326" s="223" t="str">
        <f t="shared" ca="1" si="495"/>
        <v>5.6857772040669+6.27328842458692i</v>
      </c>
      <c r="AU326" s="223" t="str">
        <f t="shared" ca="1" si="496"/>
        <v>-2.7506921503356E-12+8.46653471453009i</v>
      </c>
      <c r="AV326" s="223" t="str">
        <f t="shared" ca="1" si="497"/>
        <v>-5.68577720406456+6.27328842458904i</v>
      </c>
      <c r="AW326" s="223" t="str">
        <f t="shared" ca="1" si="498"/>
        <v>-8.42576603574051+0.829865521216942i</v>
      </c>
      <c r="AX326" s="223" t="str">
        <f t="shared" ca="1" si="499"/>
        <v>-6.8003844482542-5.04350884090485i</v>
      </c>
      <c r="AY326" s="223" t="str">
        <f t="shared" ca="1" si="500"/>
        <v>-1.65173898381643-8.30385262403447i</v>
      </c>
      <c r="AZ326" s="223" t="str">
        <f t="shared" ca="1" si="501"/>
        <v>4.35266873054499-7.26198905221419i</v>
      </c>
      <c r="BA326" s="223" t="str">
        <f t="shared" ca="1" si="502"/>
        <v>8.10196857221126-2.45770529706961i</v>
      </c>
      <c r="BB326" s="223" t="str">
        <f t="shared" ca="1" si="503"/>
        <v>7.6536567317943+3.6199100408992i</v>
      </c>
      <c r="BC326" s="223" t="str">
        <f t="shared" ca="1" si="504"/>
        <v>3.24000256479338+7.82205813405112i</v>
      </c>
      <c r="BD326" s="223" t="str">
        <f t="shared" ca="1" si="505"/>
        <v>-2.85228963871518+7.97161551313289i</v>
      </c>
      <c r="BE326" s="223" t="str">
        <f t="shared" ca="1" si="506"/>
        <v>-7.46681700008798+3.99109683665282i</v>
      </c>
      <c r="BF326" s="223" t="str">
        <f t="shared" ca="1" si="507"/>
        <v>-8.21280327935156-2.05720012809042i</v>
      </c>
      <c r="BG326" s="223" t="str">
        <f t="shared" ca="1" si="508"/>
        <v>-4.70375466421959-7.03966633663667i</v>
      </c>
      <c r="BH326" s="223" t="str">
        <f t="shared" ca="1" si="509"/>
        <v>1.24229865565191-8.37489726041511i</v>
      </c>
      <c r="BI326" s="223" t="str">
        <f t="shared" ca="1" si="510"/>
        <v>6.54471983809043-5.37111276303604i</v>
      </c>
      <c r="BJ326" s="223" t="str">
        <f t="shared" ca="1" si="511"/>
        <v>8.45633640267581+0.415433168058347i</v>
      </c>
      <c r="BK326" s="223" t="str">
        <f t="shared" ca="1" si="512"/>
        <v>5.98674410979568+5.98674410979539i</v>
      </c>
      <c r="BL326" s="223" t="str">
        <f t="shared" ca="1" si="513"/>
        <v>0.415433168050585+8.45633640267619i</v>
      </c>
      <c r="BM326" s="223" t="str">
        <f t="shared" ca="1" si="514"/>
        <v>-5.3711127630359+6.54471983809054i</v>
      </c>
      <c r="BN326" s="223" t="str">
        <f t="shared" ca="1" si="515"/>
        <v>-8.37489726041505+1.24229865565231i</v>
      </c>
      <c r="BO326" s="223" t="str">
        <f t="shared" ca="1" si="516"/>
        <v>-7.03966633663676-4.70375466421945i</v>
      </c>
      <c r="BP326" s="223" t="str">
        <f t="shared" ca="1" si="517"/>
        <v>-2.05720012809058-8.21280327935153i</v>
      </c>
      <c r="BQ326" s="223" t="str">
        <f t="shared" ca="1" si="518"/>
        <v>3.99109683665225-7.46681700008829i</v>
      </c>
      <c r="BR326" s="223" t="str">
        <f t="shared" ca="1" si="519"/>
        <v>7.97161551313284-2.85228963871535i</v>
      </c>
      <c r="BS326" s="223" t="str">
        <f t="shared" ca="1" si="520"/>
        <v>7.82205813405128+3.240002564793i</v>
      </c>
      <c r="BT326" s="223" t="str">
        <f t="shared" ca="1" si="521"/>
        <v>3.61991004089957+7.65365673179413i</v>
      </c>
      <c r="BU326" s="223" t="str">
        <f t="shared" ca="1" si="522"/>
        <v>-2.45770529706922+8.10196857221138i</v>
      </c>
      <c r="BV326" s="223" t="str">
        <f t="shared" ca="1" si="523"/>
        <v>-7.26198905221399+4.35266873054535i</v>
      </c>
      <c r="BW326" s="223" t="str">
        <f t="shared" ca="1" si="524"/>
        <v>-8.3038526240345-1.65173898381627i</v>
      </c>
      <c r="BX326" s="223" t="str">
        <f t="shared" ca="1" si="525"/>
        <v>-5.04350884090518-6.80038444825396i</v>
      </c>
      <c r="BY326" s="223" t="str">
        <f t="shared" ca="1" si="526"/>
        <v>0.829865521216294-8.42576603574058i</v>
      </c>
      <c r="BZ326" s="223" t="str">
        <f t="shared" ca="1" si="527"/>
        <v>6.27328842458893-5.68577720406469i</v>
      </c>
      <c r="CA326" s="223" t="str">
        <f t="shared" ca="1" si="528"/>
        <v>8.46653471453009-3.1614177227257E-12i</v>
      </c>
      <c r="CB326" s="223" t="str">
        <f t="shared" ca="1" si="529"/>
        <v>6.27328842458735+5.68577720406642i</v>
      </c>
      <c r="CC326" s="223" t="str">
        <f t="shared" ca="1" si="530"/>
        <v>0.829865521222586+8.42576603573995i</v>
      </c>
      <c r="CD326" s="223" t="str">
        <f t="shared" ca="1" si="531"/>
        <v>-5.04350884090706+6.80038444825257i</v>
      </c>
      <c r="CE326" s="223" t="str">
        <f t="shared" ca="1" si="532"/>
        <v>-8.30385262403336+1.65173898382199i</v>
      </c>
      <c r="CF326" s="223" t="str">
        <f t="shared" ca="1" si="533"/>
        <v>-7.26198905221278-4.35266873054736i</v>
      </c>
      <c r="CG326" s="223" t="str">
        <f t="shared" ca="1" si="534"/>
        <v>-2.45770529706698-8.10196857221206i</v>
      </c>
      <c r="CH326" s="223" t="str">
        <f t="shared" ca="1" si="535"/>
        <v>3.61991004090169-7.65365673179312i</v>
      </c>
      <c r="CI326" s="223" t="str">
        <f t="shared" ca="1" si="536"/>
        <v>7.82205813405218-3.24000256479084i</v>
      </c>
      <c r="CJ326" s="223" t="str">
        <f t="shared" ca="1" si="537"/>
        <v>7.97161551313205+2.85228963871755i</v>
      </c>
      <c r="CK326" s="223" t="str">
        <f t="shared" ca="1" si="538"/>
        <v>3.99109683665019+7.46681700008939i</v>
      </c>
      <c r="CL326" s="223" t="str">
        <f t="shared" ca="1" si="539"/>
        <v>-2.05720012809285+8.21280327935096i</v>
      </c>
      <c r="CM326" s="223" t="str">
        <f t="shared" ca="1" si="540"/>
        <v>-7.03966633663806+4.7037546642175i</v>
      </c>
      <c r="CN326" s="223" t="str">
        <f t="shared" ca="1" si="541"/>
        <v>-8.3748972604147-1.24229865565463i</v>
      </c>
      <c r="CO326" s="223" t="str">
        <f t="shared" ca="1" si="542"/>
        <v>-5.37111276303409-6.54471983809202i</v>
      </c>
      <c r="CP326" s="223" t="str">
        <f t="shared" ca="1" si="543"/>
        <v>0.415433168052922-8.45633640267608i</v>
      </c>
      <c r="CQ326" s="223" t="str">
        <f t="shared" ca="1" si="544"/>
        <v>5.98674410979733-5.98674410979373i</v>
      </c>
      <c r="CR326" s="223" t="str">
        <f t="shared" ca="1" si="545"/>
        <v>8.4563364026759-0.41543316805649i</v>
      </c>
      <c r="CS326" s="223" t="str">
        <f t="shared" ca="1" si="546"/>
        <v>6.5447198380888+5.37111276303803i</v>
      </c>
      <c r="CT326" s="223" t="str">
        <f t="shared" ca="1" si="547"/>
        <v>1.24229865565816+8.37489726041418i</v>
      </c>
      <c r="CU326" s="223" t="str">
        <f t="shared" ca="1" si="548"/>
        <v>-4.70375466422133+7.03966633663551i</v>
      </c>
      <c r="CV326" s="223" t="str">
        <f t="shared" ca="1" si="549"/>
        <v>-8.21280327935009+2.05720012809632i</v>
      </c>
      <c r="CW326" s="223" t="str">
        <f t="shared" ca="1" si="550"/>
        <v>-7.46681700008699-3.99109683665467i</v>
      </c>
      <c r="CX326" s="223" t="str">
        <f t="shared" ca="1" si="551"/>
        <v>-2.85228963872091-7.97161551313084i</v>
      </c>
      <c r="CY326" s="223" t="str">
        <f t="shared" ca="1" si="552"/>
        <v>3.24000256479554-7.82205813405023i</v>
      </c>
      <c r="CZ326" s="223" t="str">
        <f t="shared" ca="1" si="553"/>
        <v>7.6536567317918-3.61991004090448i</v>
      </c>
      <c r="DA326" s="223" t="str">
        <f t="shared" ca="1" si="554"/>
        <v>8.10196857221059+2.45770529707185i</v>
      </c>
      <c r="DB326" s="223" t="str">
        <f t="shared" ca="1" si="555"/>
        <v>4.35266873055042+7.26198905221095i</v>
      </c>
      <c r="DC326" s="223" t="str">
        <f t="shared" ca="1" si="556"/>
        <v>-1.65173898381896+8.30385262403396i</v>
      </c>
      <c r="DD326" s="223" t="str">
        <f t="shared" ca="1" si="557"/>
        <v>-6.8003844482556+5.04350884090297i</v>
      </c>
      <c r="DE326" s="223" t="str">
        <f t="shared" ca="1" si="558"/>
        <v>-8.42576603574026-0.82986552121951i</v>
      </c>
      <c r="DF326" s="223" t="str">
        <f t="shared" ca="1" si="559"/>
        <v>-5.685777204063-6.27328842459045i</v>
      </c>
      <c r="DG326" s="223" t="str">
        <f t="shared" ca="1" si="560"/>
        <v>-4.10725572390104E-13-8.46653471453009i</v>
      </c>
      <c r="DH326" s="223" t="str">
        <f t="shared" ca="1" si="561"/>
        <v>5.68577720406882-6.27328842458518i</v>
      </c>
      <c r="DI326" s="223" t="str">
        <f t="shared" ca="1" si="562"/>
        <v>8.42576603574018-0.829865521220327i</v>
      </c>
      <c r="DJ326" s="223" t="str">
        <f t="shared" ca="1" si="563"/>
        <v>6.80038444825093+5.04350884090927i</v>
      </c>
      <c r="DK326" s="223" t="str">
        <f t="shared" ca="1" si="564"/>
        <v>1.6517389838193+8.30385262403389i</v>
      </c>
      <c r="DL326" s="223" t="str">
        <f t="shared" ca="1" si="565"/>
        <v>-4.3526687305493+7.26198905221162i</v>
      </c>
      <c r="DM326" s="223" t="str">
        <f t="shared" ca="1" si="566"/>
        <v>-8.10196857221035+2.45770529707264i</v>
      </c>
      <c r="DN326" s="223" t="str">
        <f t="shared" ca="1" si="567"/>
        <v>-7.65365673179195-3.61991004090418i</v>
      </c>
      <c r="DO326" s="223" t="str">
        <f t="shared" ca="1" si="568"/>
        <v>-3.24000256479586-7.8220581340501i</v>
      </c>
      <c r="DP326" s="223" t="str">
        <f t="shared" ca="1" si="569"/>
        <v>2.85228963872014-7.97161551313112i</v>
      </c>
      <c r="DQ326" s="223" t="str">
        <f t="shared" ca="1" si="570"/>
        <v>7.46681700008661-3.99109683665539i</v>
      </c>
      <c r="DR326" s="223" t="str">
        <f t="shared" ca="1" si="571"/>
        <v>8.21280327935017+2.05720012809599i</v>
      </c>
      <c r="DS326" s="223" t="str">
        <f t="shared" ca="1" si="572"/>
        <v>4.70375466422242+7.03966633663478i</v>
      </c>
      <c r="DT326" s="223" t="str">
        <f t="shared" ca="1" si="573"/>
        <v>-1.24229865565735+8.37489726041431i</v>
      </c>
      <c r="DU326" s="223" t="str">
        <f t="shared" ca="1" si="574"/>
        <v>-6.54471983808858+5.37111276303829i</v>
      </c>
      <c r="DV326" s="223" t="str">
        <f t="shared" ca="1" si="575"/>
        <v>-8.45633640267597-0.415433168055189i</v>
      </c>
      <c r="DW326" s="223" t="str">
        <f t="shared" ca="1" si="576"/>
        <v>-5.98674410979792-5.98674410979315i</v>
      </c>
      <c r="DX326" s="223" t="str">
        <f t="shared" ca="1" si="577"/>
        <v>-0.415433168053262-8.45633640267606i</v>
      </c>
      <c r="DY326" s="223" t="str">
        <f t="shared" ca="1" si="578"/>
        <v>5.37111276303978-6.54471983808736i</v>
      </c>
      <c r="DZ326" s="223" t="str">
        <f t="shared" ca="1" si="579"/>
        <v>8.37489726041458-1.24229865565545i</v>
      </c>
      <c r="EA326" s="223" t="str">
        <f t="shared" ca="1" si="580"/>
        <v>7.03966633663852+4.70375466421682i</v>
      </c>
      <c r="EB326" s="223" t="str">
        <f t="shared" ca="1" si="581"/>
        <v>2.05720012809411+8.21280327935064i</v>
      </c>
      <c r="EC326" s="223" t="str">
        <f t="shared" ca="1" si="582"/>
        <v>-3.9910968366571+7.4668170000857i</v>
      </c>
      <c r="ED326" s="223" t="str">
        <f t="shared" ca="1" si="583"/>
        <v>-7.97161551313178+2.85228963871833i</v>
      </c>
      <c r="EE326" s="223" t="str">
        <f t="shared" ca="1" si="584"/>
        <v>-7.82205813404936-3.24000256479764i</v>
      </c>
      <c r="EF326" s="223" t="str">
        <f t="shared" ca="1" si="585"/>
        <v>-3.61991004090243-7.65365673179277i</v>
      </c>
      <c r="EG326" s="223" t="str">
        <f t="shared" ca="1" si="586"/>
        <v>2.45770529707449-8.10196857220978i</v>
      </c>
      <c r="EH326" s="223" t="str">
        <f t="shared" ca="1" si="587"/>
        <v>7.26198905221261-4.35266873054765i</v>
      </c>
      <c r="EI326" s="223" t="str">
        <f t="shared" ca="1" si="588"/>
        <v>8.30385262403352+1.65173898382119i</v>
      </c>
      <c r="EJ326" s="223" t="str">
        <f t="shared" ca="1" si="589"/>
        <v>5.04350884090772+6.80038444825208i</v>
      </c>
      <c r="EK326" s="223" t="str">
        <f t="shared" ca="1" si="590"/>
        <v>-0.829865521222247+8.42576603573999i</v>
      </c>
      <c r="EL326" s="223" t="str">
        <f t="shared" ca="1" si="591"/>
        <v>-6.27328842458648+5.68577720406739i</v>
      </c>
      <c r="EM326" s="223" t="str">
        <f t="shared" ca="1" si="592"/>
        <v>-8.46653471453009-2.33996657794549E-12i</v>
      </c>
      <c r="EN326" s="223"/>
      <c r="EO326" s="223"/>
      <c r="EP326" s="223"/>
    </row>
    <row r="327" spans="1:146">
      <c r="A327" s="249">
        <f t="shared" si="461"/>
        <v>4.4335937499999914E-3</v>
      </c>
      <c r="B327" s="248">
        <v>227</v>
      </c>
      <c r="C327" s="247">
        <f t="shared" si="462"/>
        <v>45400</v>
      </c>
      <c r="N327" s="246">
        <f t="shared" ca="1" si="463"/>
        <v>7.5328490236394963</v>
      </c>
      <c r="O327" s="223">
        <f t="shared" ca="1" si="464"/>
        <v>-8.4671509763605037</v>
      </c>
      <c r="P327" s="223" t="str">
        <f t="shared" ca="1" si="465"/>
        <v>-6.4114016240062-5.53051307494823i</v>
      </c>
      <c r="Q327" s="223" t="str">
        <f t="shared" ca="1" si="466"/>
        <v>-1.24238908004658-8.37550685214117i</v>
      </c>
      <c r="R327" s="223" t="str">
        <f t="shared" ca="1" si="467"/>
        <v>4.52990561957792-7.1535026898855i</v>
      </c>
      <c r="S327" s="223" t="str">
        <f t="shared" ca="1" si="468"/>
        <v>8.1025582980137-2.45788418843765i</v>
      </c>
      <c r="T327" s="223" t="str">
        <f t="shared" ca="1" si="469"/>
        <v>7.74075202560329+3.43123938753931i</v>
      </c>
      <c r="U327" s="223" t="str">
        <f t="shared" ca="1" si="470"/>
        <v>3.62017352678615+7.65421382588959i</v>
      </c>
      <c r="V327" s="223" t="str">
        <f t="shared" ca="1" si="471"/>
        <v>-2.25829718486173+8.16043745649265i</v>
      </c>
      <c r="W327" s="223" t="str">
        <f t="shared" ca="1" si="472"/>
        <v>-7.04017873962153+4.70409704094883i</v>
      </c>
      <c r="X327" s="223" t="str">
        <f t="shared" ca="1" si="473"/>
        <v>-8.40347406039524-1.03646966803035i</v>
      </c>
      <c r="Y327" s="223" t="str">
        <f t="shared" ca="1" si="474"/>
        <v>-5.68619106021663-6.2737450444846i</v>
      </c>
      <c r="Z327" s="223" t="str">
        <f t="shared" ca="1" si="475"/>
        <v>-0.207794287048549-8.46460082879002i</v>
      </c>
      <c r="AA327" s="223" t="str">
        <f t="shared" ca="1" si="476"/>
        <v>5.3715037154027-6.54519621492722i</v>
      </c>
      <c r="AB327" s="223" t="str">
        <f t="shared" ca="1" si="477"/>
        <v>8.34249455173975-1.44756012333696i</v>
      </c>
      <c r="AC327" s="223" t="str">
        <f t="shared" ca="1" si="478"/>
        <v>7.26251763761621+4.35298555244514i</v>
      </c>
      <c r="AD327" s="223" t="str">
        <f t="shared" ca="1" si="479"/>
        <v>2.65599065448462+8.03979846139025i</v>
      </c>
      <c r="AE327" s="223" t="str">
        <f t="shared" ca="1" si="480"/>
        <v>-3.24023839798689+7.8226274857425i</v>
      </c>
      <c r="AF327" s="223" t="str">
        <f t="shared" ca="1" si="481"/>
        <v>-7.56306501397666+3.8069270088675i</v>
      </c>
      <c r="AG327" s="223" t="str">
        <f t="shared" ca="1" si="482"/>
        <v>-8.21340107258706-2.0573498675015i</v>
      </c>
      <c r="AH327" s="223" t="str">
        <f t="shared" ca="1" si="483"/>
        <v>-4.87545489015774-6.92261404893554i</v>
      </c>
      <c r="AI327" s="223" t="str">
        <f t="shared" ca="1" si="484"/>
        <v>0.829925925441343-8.42637933010157i</v>
      </c>
      <c r="AJ327" s="223" t="str">
        <f t="shared" ca="1" si="485"/>
        <v>6.13230939553656-5.83844389661292i</v>
      </c>
      <c r="AK327" s="223" t="str">
        <f t="shared" ca="1" si="486"/>
        <v>8.45695192219218-0.415463406586827i</v>
      </c>
      <c r="AL327" s="223" t="str">
        <f t="shared" ca="1" si="487"/>
        <v>6.6750482243893+5.20925876287211i</v>
      </c>
      <c r="AM327" s="223" t="str">
        <f t="shared" ca="1" si="488"/>
        <v>1.65185921054079+8.30445704456553i</v>
      </c>
      <c r="AN327" s="223" t="str">
        <f t="shared" ca="1" si="489"/>
        <v>-4.17344340958648+7.36715791628371i</v>
      </c>
      <c r="AO327" s="223" t="str">
        <f t="shared" ca="1" si="490"/>
        <v>-7.97219575080046+2.85249725107697i</v>
      </c>
      <c r="AP327" s="223" t="str">
        <f t="shared" ca="1" si="491"/>
        <v>-7.89979088759234-3.04728560998072i</v>
      </c>
      <c r="AQ327" s="223" t="str">
        <f t="shared" ca="1" si="492"/>
        <v>-3.99138734046813-7.46736049450094i</v>
      </c>
      <c r="AR327" s="223" t="str">
        <f t="shared" ca="1" si="493"/>
        <v>-3.99138734046813-7.46736049450094i</v>
      </c>
      <c r="AS327" s="223" t="str">
        <f t="shared" ca="1" si="494"/>
        <v>6.80087943439885-5.04387594764714i</v>
      </c>
      <c r="AT327" s="223" t="str">
        <f t="shared" ca="1" si="495"/>
        <v>8.44420886398192+0.62288226650933i</v>
      </c>
      <c r="AU327" s="223" t="str">
        <f t="shared" ca="1" si="496"/>
        <v>5.98717987271625+5.98717987271337i</v>
      </c>
      <c r="AV327" s="223" t="str">
        <f t="shared" ca="1" si="497"/>
        <v>0.622882266504998+8.44420886398224i</v>
      </c>
      <c r="AW327" s="223" t="str">
        <f t="shared" ca="1" si="498"/>
        <v>-5.04387594765083+6.80087943439612i</v>
      </c>
      <c r="AX327" s="223" t="str">
        <f t="shared" ca="1" si="499"/>
        <v>-8.26141724299224+1.85516327951834i</v>
      </c>
      <c r="AY327" s="223" t="str">
        <f t="shared" ca="1" si="500"/>
        <v>-7.46736049449878-3.99138734047218i</v>
      </c>
      <c r="AZ327" s="223" t="str">
        <f t="shared" ca="1" si="501"/>
        <v>-3.04728560998453-7.89979088759088i</v>
      </c>
      <c r="BA327" s="223" t="str">
        <f t="shared" ca="1" si="502"/>
        <v>2.85249725107314-7.97219575080184i</v>
      </c>
      <c r="BB327" s="223" t="str">
        <f t="shared" ca="1" si="503"/>
        <v>7.36715791628597-4.17344340958249i</v>
      </c>
      <c r="BC327" s="223" t="str">
        <f t="shared" ca="1" si="504"/>
        <v>8.30445704456629+1.65185921053703i</v>
      </c>
      <c r="BD327" s="223" t="str">
        <f t="shared" ca="1" si="505"/>
        <v>5.20925876287513+6.67504822438694i</v>
      </c>
      <c r="BE327" s="223" t="str">
        <f t="shared" ca="1" si="506"/>
        <v>-0.415463406591406+8.45695192219195i</v>
      </c>
      <c r="BF327" s="223" t="str">
        <f t="shared" ca="1" si="507"/>
        <v>-5.83844389660997+6.13230939553937i</v>
      </c>
      <c r="BG327" s="223" t="str">
        <f t="shared" ca="1" si="508"/>
        <v>-8.42637933010118+0.829925925445282i</v>
      </c>
      <c r="BH327" s="223" t="str">
        <f t="shared" ca="1" si="509"/>
        <v>-6.92261404893296-4.87545489016139i</v>
      </c>
      <c r="BI327" s="223" t="str">
        <f t="shared" ca="1" si="510"/>
        <v>-2.05734986750534-8.2134010725861i</v>
      </c>
      <c r="BJ327" s="223" t="str">
        <f t="shared" ca="1" si="511"/>
        <v>3.80692700886407-7.56306501397839i</v>
      </c>
      <c r="BK327" s="223" t="str">
        <f t="shared" ca="1" si="512"/>
        <v>7.82262748574287-3.24023839798599i</v>
      </c>
      <c r="BL327" s="223" t="str">
        <f t="shared" ca="1" si="513"/>
        <v>8.0397984613907+2.65599065448326i</v>
      </c>
      <c r="BM327" s="223" t="str">
        <f t="shared" ca="1" si="514"/>
        <v>4.35298555244183+7.26251763761819i</v>
      </c>
      <c r="BN327" s="223" t="str">
        <f t="shared" ca="1" si="515"/>
        <v>-1.4475601233378+8.34249455173959i</v>
      </c>
      <c r="BO327" s="223" t="str">
        <f t="shared" ca="1" si="516"/>
        <v>-6.5451962149257+5.37150371540455i</v>
      </c>
      <c r="BP327" s="223" t="str">
        <f t="shared" ca="1" si="517"/>
        <v>-8.46460082878992-0.207794287052291i</v>
      </c>
      <c r="BQ327" s="223" t="str">
        <f t="shared" ca="1" si="518"/>
        <v>-6.27374504448431-5.68619106021695i</v>
      </c>
      <c r="BR327" s="223" t="str">
        <f t="shared" ca="1" si="519"/>
        <v>-1.03646966803237-8.40347406039499i</v>
      </c>
      <c r="BS327" s="223" t="str">
        <f t="shared" ca="1" si="520"/>
        <v>4.70409704095114-7.04017873961999i</v>
      </c>
      <c r="BT327" s="223" t="str">
        <f t="shared" ca="1" si="521"/>
        <v>8.16043745649273-2.25829718486144i</v>
      </c>
      <c r="BU327" s="223" t="str">
        <f t="shared" ca="1" si="522"/>
        <v>7.65421382589087+3.62017352678344i</v>
      </c>
      <c r="BV327" s="223" t="str">
        <f t="shared" ca="1" si="523"/>
        <v>3.43123938753686+7.74075202560438i</v>
      </c>
      <c r="BW327" s="223" t="str">
        <f t="shared" ca="1" si="524"/>
        <v>-2.45788418843704+8.1025582980139i</v>
      </c>
      <c r="BX327" s="223" t="str">
        <f t="shared" ca="1" si="525"/>
        <v>-7.15350268988383+4.52990561958055i</v>
      </c>
      <c r="BY327" s="223" t="str">
        <f t="shared" ca="1" si="526"/>
        <v>-8.37550685214092-1.24238908004829i</v>
      </c>
      <c r="BZ327" s="223" t="str">
        <f t="shared" ca="1" si="527"/>
        <v>-5.53051307494912-6.41140162400543i</v>
      </c>
      <c r="CA327" s="223" t="str">
        <f t="shared" ca="1" si="528"/>
        <v>-4.07861073441332E-12-8.4671509763605i</v>
      </c>
      <c r="CB327" s="223" t="str">
        <f t="shared" ca="1" si="529"/>
        <v>5.5305130749495-6.4114016240051i</v>
      </c>
      <c r="CC327" s="223" t="str">
        <f t="shared" ca="1" si="530"/>
        <v>8.37550685214099-1.24238908004779i</v>
      </c>
      <c r="CD327" s="223" t="str">
        <f t="shared" ca="1" si="531"/>
        <v>7.15350268988356+4.52990561958098i</v>
      </c>
      <c r="CE327" s="223" t="str">
        <f t="shared" ca="1" si="532"/>
        <v>2.45788418843655+8.10255829801404i</v>
      </c>
      <c r="CF327" s="223" t="str">
        <f t="shared" ca="1" si="533"/>
        <v>-3.43123938753731+7.74075202560418i</v>
      </c>
      <c r="CG327" s="223" t="str">
        <f t="shared" ca="1" si="534"/>
        <v>-7.65421382589108+3.62017352678299i</v>
      </c>
      <c r="CH327" s="223" t="str">
        <f t="shared" ca="1" si="535"/>
        <v>-8.1604374564926-2.25829718486192i</v>
      </c>
      <c r="CI327" s="223" t="str">
        <f t="shared" ca="1" si="536"/>
        <v>-4.70409704095072-7.04017873962027i</v>
      </c>
      <c r="CJ327" s="223" t="str">
        <f t="shared" ca="1" si="537"/>
        <v>1.03646966803335-8.40347406039487i</v>
      </c>
      <c r="CK327" s="223" t="str">
        <f t="shared" ca="1" si="538"/>
        <v>6.27374504448465-5.68619106021658i</v>
      </c>
      <c r="CL327" s="223" t="str">
        <f t="shared" ca="1" si="539"/>
        <v>8.46460082878994-0.207794287051784i</v>
      </c>
      <c r="CM327" s="223" t="str">
        <f t="shared" ca="1" si="540"/>
        <v>6.54519621492538+5.37150371540495i</v>
      </c>
      <c r="CN327" s="223" t="str">
        <f t="shared" ca="1" si="541"/>
        <v>1.4475601233373+8.34249455173968i</v>
      </c>
      <c r="CO327" s="223" t="str">
        <f t="shared" ca="1" si="542"/>
        <v>-4.35298555244268+7.26251763761768i</v>
      </c>
      <c r="CP327" s="223" t="str">
        <f t="shared" ca="1" si="543"/>
        <v>-8.03979846139086+2.65599065448278i</v>
      </c>
      <c r="CQ327" s="223" t="str">
        <f t="shared" ca="1" si="544"/>
        <v>-7.82262748574268-3.24023839798646i</v>
      </c>
      <c r="CR327" s="223" t="str">
        <f t="shared" ca="1" si="545"/>
        <v>-3.80692700887093-7.56306501397493i</v>
      </c>
      <c r="CS327" s="223" t="str">
        <f t="shared" ca="1" si="546"/>
        <v>2.05734986750583-8.21340107258597i</v>
      </c>
      <c r="CT327" s="223" t="str">
        <f t="shared" ca="1" si="547"/>
        <v>6.92261404893326-4.87545489016097i</v>
      </c>
      <c r="CU327" s="223" t="str">
        <f t="shared" ca="1" si="548"/>
        <v>8.42637933010196+0.829925925437404i</v>
      </c>
      <c r="CV327" s="223" t="str">
        <f t="shared" ca="1" si="549"/>
        <v>5.83844389660978+6.13230939553955i</v>
      </c>
      <c r="CW327" s="223" t="str">
        <f t="shared" ca="1" si="550"/>
        <v>0.4154634065909+8.45695192219197i</v>
      </c>
      <c r="CX327" s="223" t="str">
        <f t="shared" ca="1" si="551"/>
        <v>-5.20925876287572+6.67504822438649i</v>
      </c>
      <c r="CY327" s="223" t="str">
        <f t="shared" ca="1" si="552"/>
        <v>-8.30445704456643+1.65185921053629i</v>
      </c>
      <c r="CZ327" s="223" t="str">
        <f t="shared" ca="1" si="553"/>
        <v>-7.36715791628561-4.17344340958314i</v>
      </c>
      <c r="DA327" s="223" t="str">
        <f t="shared" ca="1" si="554"/>
        <v>-2.85249725107266-7.97219575080201i</v>
      </c>
      <c r="DB327" s="223" t="str">
        <f t="shared" ca="1" si="555"/>
        <v>3.047285609985-7.89979088759069i</v>
      </c>
      <c r="DC327" s="223" t="str">
        <f t="shared" ca="1" si="556"/>
        <v>7.46736049449913-3.99138734047152i</v>
      </c>
      <c r="DD327" s="223" t="str">
        <f t="shared" ca="1" si="557"/>
        <v>8.26141724299202+1.8551632795193i</v>
      </c>
      <c r="DE327" s="223" t="str">
        <f t="shared" ca="1" si="558"/>
        <v>5.04387594765003+6.80087943439671i</v>
      </c>
      <c r="DF327" s="223" t="str">
        <f t="shared" ca="1" si="559"/>
        <v>-0.622882266505023+8.44420886398224i</v>
      </c>
      <c r="DG327" s="223" t="str">
        <f t="shared" ca="1" si="560"/>
        <v>-5.98717987271644+5.98717987271318i</v>
      </c>
      <c r="DH327" s="223" t="str">
        <f t="shared" ca="1" si="561"/>
        <v>-8.44420886398194+0.622882266509066i</v>
      </c>
      <c r="DI327" s="223" t="str">
        <f t="shared" ca="1" si="562"/>
        <v>-6.80087943439855-5.04387594764755i</v>
      </c>
      <c r="DJ327" s="223" t="str">
        <f t="shared" ca="1" si="563"/>
        <v>-1.85516327951386-8.26141724299324i</v>
      </c>
      <c r="DK327" s="223" t="str">
        <f t="shared" ca="1" si="564"/>
        <v>3.99138734046879-7.46736049450059i</v>
      </c>
      <c r="DL327" s="223" t="str">
        <f t="shared" ca="1" si="565"/>
        <v>7.89979088758958-3.04728560998788i</v>
      </c>
      <c r="DM327" s="223" t="str">
        <f t="shared" ca="1" si="566"/>
        <v>7.97219575080046+2.852497251077i</v>
      </c>
      <c r="DN327" s="223" t="str">
        <f t="shared" ca="1" si="567"/>
        <v>4.17344340958625+7.36715791628385i</v>
      </c>
      <c r="DO327" s="223" t="str">
        <f t="shared" ca="1" si="568"/>
        <v>-1.65185921054129+8.30445704456544i</v>
      </c>
      <c r="DP327" s="223" t="str">
        <f t="shared" ca="1" si="569"/>
        <v>-6.67504822438962+5.20925876287171i</v>
      </c>
      <c r="DQ327" s="223" t="str">
        <f t="shared" ca="1" si="570"/>
        <v>-8.45695192219215-0.415463406587332i</v>
      </c>
      <c r="DR327" s="223" t="str">
        <f t="shared" ca="1" si="571"/>
        <v>-6.13230939553604-5.83844389661346i</v>
      </c>
      <c r="DS327" s="223" t="str">
        <f t="shared" ca="1" si="572"/>
        <v>-0.82992592544048-8.42637933010166i</v>
      </c>
      <c r="DT327" s="223" t="str">
        <f t="shared" ca="1" si="573"/>
        <v>4.87545489015844-6.92261404893504i</v>
      </c>
      <c r="DU327" s="223" t="str">
        <f t="shared" ca="1" si="574"/>
        <v>8.21340107258709-2.05734986750135i</v>
      </c>
      <c r="DV327" s="223" t="str">
        <f t="shared" ca="1" si="575"/>
        <v>7.56306501397654+3.80692700886773i</v>
      </c>
      <c r="DW327" s="223" t="str">
        <f t="shared" ca="1" si="576"/>
        <v>3.24023839798976+7.82262748574131i</v>
      </c>
      <c r="DX327" s="223" t="str">
        <f t="shared" ca="1" si="577"/>
        <v>-2.65599065448762+8.03979846138926i</v>
      </c>
      <c r="DY327" s="223" t="str">
        <f t="shared" ca="1" si="578"/>
        <v>-7.2625176376161+4.35298555244533i</v>
      </c>
      <c r="DZ327" s="223" t="str">
        <f t="shared" ca="1" si="579"/>
        <v>-8.34249455174021-1.44756012333426i</v>
      </c>
      <c r="EA327" s="223" t="str">
        <f t="shared" ca="1" si="580"/>
        <v>-5.37150371540064-6.54519621492892i</v>
      </c>
      <c r="EB327" s="223" t="str">
        <f t="shared" ca="1" si="581"/>
        <v>0.207794287048694-8.46460082879002i</v>
      </c>
      <c r="EC327" s="223" t="str">
        <f t="shared" ca="1" si="582"/>
        <v>5.68619106022-6.27374504448156i</v>
      </c>
      <c r="ED327" s="223" t="str">
        <f t="shared" ca="1" si="583"/>
        <v>8.4034740603955-1.0364696680283i</v>
      </c>
      <c r="EE327" s="223" t="str">
        <f t="shared" ca="1" si="584"/>
        <v>7.04017873962226+4.70409704094775i</v>
      </c>
      <c r="EF327" s="223" t="str">
        <f t="shared" ca="1" si="585"/>
        <v>2.25829718486536+8.16043745649164i</v>
      </c>
      <c r="EG327" s="223" t="str">
        <f t="shared" ca="1" si="586"/>
        <v>-3.62017352678759+7.65421382588891i</v>
      </c>
      <c r="EH327" s="223" t="str">
        <f t="shared" ca="1" si="587"/>
        <v>-7.74075202560292+3.43123938754014i</v>
      </c>
      <c r="EI327" s="223" t="str">
        <f t="shared" ca="1" si="588"/>
        <v>-8.10255829801271-2.45788418844096i</v>
      </c>
      <c r="EJ327" s="223" t="str">
        <f t="shared" ca="1" si="589"/>
        <v>-4.52990561957709-7.15350268988602i</v>
      </c>
      <c r="EK327" s="223" t="str">
        <f t="shared" ca="1" si="590"/>
        <v>1.24238908004426-8.37550685214151i</v>
      </c>
      <c r="EL327" s="223" t="str">
        <f t="shared" ca="1" si="591"/>
        <v>6.41140162400842-5.53051307494565i</v>
      </c>
      <c r="EM327" s="223" t="str">
        <f t="shared" ca="1" si="592"/>
        <v>8.4671509763605+5.06211102298635E-13i</v>
      </c>
      <c r="EN327" s="223"/>
      <c r="EO327" s="223"/>
      <c r="EP327" s="223"/>
    </row>
    <row r="328" spans="1:146">
      <c r="A328" s="249">
        <f t="shared" si="461"/>
        <v>4.4531249999999909E-3</v>
      </c>
      <c r="B328" s="248">
        <v>228</v>
      </c>
      <c r="C328" s="247">
        <f t="shared" si="462"/>
        <v>45600</v>
      </c>
      <c r="N328" s="246">
        <f t="shared" ca="1" si="463"/>
        <v>7.532273975466854</v>
      </c>
      <c r="O328" s="223">
        <f t="shared" ca="1" si="464"/>
        <v>-8.467726024533146</v>
      </c>
      <c r="P328" s="223" t="str">
        <f t="shared" ca="1" si="465"/>
        <v>-6.54564073317582-5.37186852210155i</v>
      </c>
      <c r="Q328" s="223" t="str">
        <f t="shared" ca="1" si="466"/>
        <v>-1.65197139687021-8.30502104334954i</v>
      </c>
      <c r="R328" s="223" t="str">
        <f t="shared" ca="1" si="467"/>
        <v>3.99165841630119-7.46786764171191i</v>
      </c>
      <c r="S328" s="223" t="str">
        <f t="shared" ca="1" si="468"/>
        <v>7.82315876097927-3.24045845939572i</v>
      </c>
      <c r="T328" s="223" t="str">
        <f t="shared" ca="1" si="469"/>
        <v>8.10310858480512+2.45805111611079i</v>
      </c>
      <c r="U328" s="223" t="str">
        <f t="shared" ca="1" si="470"/>
        <v>4.70441652059592+7.04065687470282i</v>
      </c>
      <c r="V328" s="223" t="str">
        <f t="shared" ca="1" si="471"/>
        <v>-0.829982290019202+8.42695160926004i</v>
      </c>
      <c r="W328" s="223" t="str">
        <f t="shared" ca="1" si="472"/>
        <v>-5.98758649317752+5.98758649317687i</v>
      </c>
      <c r="X328" s="223" t="str">
        <f t="shared" ca="1" si="473"/>
        <v>-8.42695160926004+0.829982290019187i</v>
      </c>
      <c r="Y328" s="223" t="str">
        <f t="shared" ca="1" si="474"/>
        <v>-7.04065687470278-4.70441652059599i</v>
      </c>
      <c r="Z328" s="223" t="str">
        <f t="shared" ca="1" si="475"/>
        <v>-2.45805111611075-8.10310858480513i</v>
      </c>
      <c r="AA328" s="223" t="str">
        <f t="shared" ca="1" si="476"/>
        <v>3.24045845939579-7.82315876097924i</v>
      </c>
      <c r="AB328" s="223" t="str">
        <f t="shared" ca="1" si="477"/>
        <v>7.46786764171156-3.99165841630184i</v>
      </c>
      <c r="AC328" s="223" t="str">
        <f t="shared" ca="1" si="478"/>
        <v>8.30502104334954+1.65197139687021i</v>
      </c>
      <c r="AD328" s="223" t="str">
        <f t="shared" ca="1" si="479"/>
        <v>5.37186852210164+6.54564073317574i</v>
      </c>
      <c r="AE328" s="223" t="str">
        <f t="shared" ca="1" si="480"/>
        <v>-7.46916402618478E-14+8.46772602453315i</v>
      </c>
      <c r="AF328" s="223" t="str">
        <f t="shared" ca="1" si="481"/>
        <v>-5.37186852210176+6.54564073317564i</v>
      </c>
      <c r="AG328" s="223" t="str">
        <f t="shared" ca="1" si="482"/>
        <v>-8.30502104334905+1.65197139687267i</v>
      </c>
      <c r="AH328" s="223" t="str">
        <f t="shared" ca="1" si="483"/>
        <v>-7.46786764171348-3.99165841629825i</v>
      </c>
      <c r="AI328" s="223" t="str">
        <f t="shared" ca="1" si="484"/>
        <v>-3.24045845939254-7.82315876098059i</v>
      </c>
      <c r="AJ328" s="223" t="str">
        <f t="shared" ca="1" si="485"/>
        <v>2.4580511161125-8.1031085848046i</v>
      </c>
      <c r="AK328" s="223" t="str">
        <f t="shared" ca="1" si="486"/>
        <v>7.04065687470283-4.70441652059591i</v>
      </c>
      <c r="AL328" s="223" t="str">
        <f t="shared" ca="1" si="487"/>
        <v>8.42695160926019+0.82998229001772i</v>
      </c>
      <c r="AM328" s="223" t="str">
        <f t="shared" ca="1" si="488"/>
        <v>5.9875864931792+5.98758649317519i</v>
      </c>
      <c r="AN328" s="223" t="str">
        <f t="shared" ca="1" si="489"/>
        <v>0.829982290014981+8.42695160926046i</v>
      </c>
      <c r="AO328" s="223" t="str">
        <f t="shared" ca="1" si="490"/>
        <v>-4.7044165205982+7.0406568747013i</v>
      </c>
      <c r="AP328" s="223" t="str">
        <f t="shared" ca="1" si="491"/>
        <v>-8.1031085848054+2.45805111610986i</v>
      </c>
      <c r="AQ328" s="223" t="str">
        <f t="shared" ca="1" si="492"/>
        <v>-7.82315876097958-3.24045845939497i</v>
      </c>
      <c r="AR328" s="223" t="str">
        <f t="shared" ca="1" si="493"/>
        <v>-7.82315876097958-3.24045845939497i</v>
      </c>
      <c r="AS328" s="223" t="str">
        <f t="shared" ca="1" si="494"/>
        <v>1.65197139686699-8.30502104335017i</v>
      </c>
      <c r="AT328" s="223" t="str">
        <f t="shared" ca="1" si="495"/>
        <v>6.545640733178-5.37186852209889i</v>
      </c>
      <c r="AU328" s="223" t="str">
        <f t="shared" ca="1" si="496"/>
        <v>8.46772602453315+1.83405402076256E-12i</v>
      </c>
      <c r="AV328" s="223" t="str">
        <f t="shared" ca="1" si="497"/>
        <v>6.54564073317567+5.37186852210173i</v>
      </c>
      <c r="AW328" s="223" t="str">
        <f t="shared" ca="1" si="498"/>
        <v>1.65197139687165+8.30502104334925i</v>
      </c>
      <c r="AX328" s="223" t="str">
        <f t="shared" ca="1" si="499"/>
        <v>-3.99165841629907+7.46786764171305i</v>
      </c>
      <c r="AY328" s="223" t="str">
        <f t="shared" ca="1" si="500"/>
        <v>-7.82315876098089+3.2404584593918i</v>
      </c>
      <c r="AZ328" s="223" t="str">
        <f t="shared" ca="1" si="501"/>
        <v>-8.10310858480433-2.45805111611338i</v>
      </c>
      <c r="BA328" s="223" t="str">
        <f t="shared" ca="1" si="502"/>
        <v>-4.70441652059515-7.04065687470334i</v>
      </c>
      <c r="BB328" s="223" t="str">
        <f t="shared" ca="1" si="503"/>
        <v>0.829982290018393-8.42695160926012i</v>
      </c>
      <c r="BC328" s="223" t="str">
        <f t="shared" ca="1" si="504"/>
        <v>5.98758649317583-5.98758649317855i</v>
      </c>
      <c r="BD328" s="223" t="str">
        <f t="shared" ca="1" si="505"/>
        <v>8.42695160925972-0.829982290022452i</v>
      </c>
      <c r="BE328" s="223" t="str">
        <f t="shared" ca="1" si="506"/>
        <v>7.04065687470079+4.70441652059896i</v>
      </c>
      <c r="BF328" s="223" t="str">
        <f t="shared" ca="1" si="507"/>
        <v>2.45805111610899+8.10310858480566i</v>
      </c>
      <c r="BG328" s="223" t="str">
        <f t="shared" ca="1" si="508"/>
        <v>-3.24045845939581+7.82315876097922i</v>
      </c>
      <c r="BH328" s="223" t="str">
        <f t="shared" ca="1" si="509"/>
        <v>-7.46786764171123+3.99165841630245i</v>
      </c>
      <c r="BI328" s="223" t="str">
        <f t="shared" ca="1" si="510"/>
        <v>-8.30502104334995-1.65197139686812i</v>
      </c>
      <c r="BJ328" s="223" t="str">
        <f t="shared" ca="1" si="511"/>
        <v>-5.37186852210469-6.54564073317324i</v>
      </c>
      <c r="BK328" s="223" t="str">
        <f t="shared" ca="1" si="512"/>
        <v>2.51041378253828E-12-8.46772602453315i</v>
      </c>
      <c r="BL328" s="223" t="str">
        <f t="shared" ca="1" si="513"/>
        <v>5.37186852210262-6.54564073317494i</v>
      </c>
      <c r="BM328" s="223" t="str">
        <f t="shared" ca="1" si="514"/>
        <v>8.30502104334943-1.65197139687075i</v>
      </c>
      <c r="BN328" s="223" t="str">
        <f t="shared" ca="1" si="515"/>
        <v>7.46786764171261+3.99165841629987i</v>
      </c>
      <c r="BO328" s="223" t="str">
        <f t="shared" ca="1" si="516"/>
        <v>3.24045845939873+7.82315876097802i</v>
      </c>
      <c r="BP328" s="223" t="str">
        <f t="shared" ca="1" si="517"/>
        <v>-2.45805111611426+8.10310858480407i</v>
      </c>
      <c r="BQ328" s="223" t="str">
        <f t="shared" ca="1" si="518"/>
        <v>-7.04065687470385+4.70441652059439i</v>
      </c>
      <c r="BR328" s="223" t="str">
        <f t="shared" ca="1" si="519"/>
        <v>-8.42695160926004-0.829982290019305i</v>
      </c>
      <c r="BS328" s="223" t="str">
        <f t="shared" ca="1" si="520"/>
        <v>-5.98758649317807-5.98758649317632i</v>
      </c>
      <c r="BT328" s="223" t="str">
        <f t="shared" ca="1" si="521"/>
        <v>-0.8299822900213-8.42695160925983i</v>
      </c>
      <c r="BU328" s="223" t="str">
        <f t="shared" ca="1" si="522"/>
        <v>4.70441652059272-7.04065687470496i</v>
      </c>
      <c r="BV328" s="223" t="str">
        <f t="shared" ca="1" si="523"/>
        <v>8.10310858480586-2.45805111610834i</v>
      </c>
      <c r="BW328" s="223" t="str">
        <f t="shared" ca="1" si="524"/>
        <v>7.82315876097878+3.24045845939688i</v>
      </c>
      <c r="BX328" s="223" t="str">
        <f t="shared" ca="1" si="525"/>
        <v>3.99165841630164+7.46786764171167i</v>
      </c>
      <c r="BY328" s="223" t="str">
        <f t="shared" ca="1" si="526"/>
        <v>-1.65197139686878+8.30502104334982i</v>
      </c>
      <c r="BZ328" s="223" t="str">
        <f t="shared" ca="1" si="527"/>
        <v>-6.54564073317366+5.37186852210416i</v>
      </c>
      <c r="CA328" s="223" t="str">
        <f t="shared" ca="1" si="528"/>
        <v>-8.46772602453315-3.6681080415251E-12i</v>
      </c>
      <c r="CB328" s="223" t="str">
        <f t="shared" ca="1" si="529"/>
        <v>-6.54564073317451-5.37186852210314i</v>
      </c>
      <c r="CC328" s="223" t="str">
        <f t="shared" ca="1" si="530"/>
        <v>-1.65197139687009-8.30502104334956i</v>
      </c>
      <c r="CD328" s="223" t="str">
        <f t="shared" ca="1" si="531"/>
        <v>3.99165841630047-7.46786764171229i</v>
      </c>
      <c r="CE328" s="223" t="str">
        <f t="shared" ca="1" si="532"/>
        <v>7.82315876097846-3.24045845939767i</v>
      </c>
      <c r="CF328" s="223" t="str">
        <f t="shared" ca="1" si="533"/>
        <v>8.10310858480625+2.45805111610707i</v>
      </c>
      <c r="CG328" s="223" t="str">
        <f t="shared" ca="1" si="534"/>
        <v>4.70441652059342+7.04065687470449i</v>
      </c>
      <c r="CH328" s="223" t="str">
        <f t="shared" ca="1" si="535"/>
        <v>-0.829982290020458+8.42695160925992i</v>
      </c>
      <c r="CI328" s="223" t="str">
        <f t="shared" ca="1" si="536"/>
        <v>-5.98758649317713+5.98758649317726i</v>
      </c>
      <c r="CJ328" s="223" t="str">
        <f t="shared" ca="1" si="537"/>
        <v>-8.4269516092599+0.829982290020627i</v>
      </c>
      <c r="CK328" s="223" t="str">
        <f t="shared" ca="1" si="538"/>
        <v>-7.04065687470458-4.70441652059328i</v>
      </c>
      <c r="CL328" s="223" t="str">
        <f t="shared" ca="1" si="539"/>
        <v>-2.45805111610724-8.1031085848062i</v>
      </c>
      <c r="CM328" s="223" t="str">
        <f t="shared" ca="1" si="540"/>
        <v>3.24045845939751-7.82315876097852i</v>
      </c>
      <c r="CN328" s="223" t="str">
        <f t="shared" ca="1" si="541"/>
        <v>7.46786764171199-3.99165841630105i</v>
      </c>
      <c r="CO328" s="223" t="str">
        <f t="shared" ca="1" si="542"/>
        <v>8.30502104334969+1.65197139686944i</v>
      </c>
      <c r="CP328" s="223" t="str">
        <f t="shared" ca="1" si="543"/>
        <v>5.37186852210328+6.5456407331744i</v>
      </c>
      <c r="CQ328" s="223" t="str">
        <f t="shared" ca="1" si="544"/>
        <v>3.83821864928791E-12+8.46772602453315i</v>
      </c>
      <c r="CR328" s="223" t="str">
        <f t="shared" ca="1" si="545"/>
        <v>-5.37186852210404+6.54564073317377i</v>
      </c>
      <c r="CS328" s="223" t="str">
        <f t="shared" ca="1" si="546"/>
        <v>-8.30502104334978+1.65197139686895i</v>
      </c>
      <c r="CT328" s="223" t="str">
        <f t="shared" ca="1" si="547"/>
        <v>-7.46786764171175-3.99165841630149i</v>
      </c>
      <c r="CU328" s="223" t="str">
        <f t="shared" ca="1" si="548"/>
        <v>-3.24045845939704-7.82315876097871i</v>
      </c>
      <c r="CV328" s="223" t="str">
        <f t="shared" ca="1" si="549"/>
        <v>2.45805111610772-8.10310858480605i</v>
      </c>
      <c r="CW328" s="223" t="str">
        <f t="shared" ca="1" si="550"/>
        <v>7.04065687470487-4.70441652059285i</v>
      </c>
      <c r="CX328" s="223" t="str">
        <f t="shared" ca="1" si="551"/>
        <v>8.42695160925985+0.829982290021131i</v>
      </c>
      <c r="CY328" s="223" t="str">
        <f t="shared" ca="1" si="552"/>
        <v>5.98758649317677+5.98758649317761i</v>
      </c>
      <c r="CZ328" s="223" t="str">
        <f t="shared" ca="1" si="553"/>
        <v>0.829982290019475+8.42695160926002i</v>
      </c>
      <c r="DA328" s="223" t="str">
        <f t="shared" ca="1" si="554"/>
        <v>-4.70441652059424+7.04065687470394i</v>
      </c>
      <c r="DB328" s="223" t="str">
        <f t="shared" ca="1" si="555"/>
        <v>-8.10310858480402+2.45805111611442i</v>
      </c>
      <c r="DC328" s="223" t="str">
        <f t="shared" ca="1" si="556"/>
        <v>-7.82315876097827-3.24045845939813i</v>
      </c>
      <c r="DD328" s="223" t="str">
        <f t="shared" ca="1" si="557"/>
        <v>-3.99165841630045-7.4678676417123i</v>
      </c>
      <c r="DE328" s="223" t="str">
        <f t="shared" ca="1" si="558"/>
        <v>1.65197139687011-8.30502104334956i</v>
      </c>
      <c r="DF328" s="223" t="str">
        <f t="shared" ca="1" si="559"/>
        <v>6.54564073317514-5.37186852210238i</v>
      </c>
      <c r="DG328" s="223" t="str">
        <f t="shared" ca="1" si="560"/>
        <v>8.46772602453315-2.68052439030108E-12i</v>
      </c>
      <c r="DH328" s="223" t="str">
        <f t="shared" ca="1" si="561"/>
        <v>6.54564073317304+5.37186852210493i</v>
      </c>
      <c r="DI328" s="223" t="str">
        <f t="shared" ca="1" si="562"/>
        <v>1.65197139686782+8.30502104335001i</v>
      </c>
      <c r="DJ328" s="223" t="str">
        <f t="shared" ca="1" si="563"/>
        <v>-3.99165841630251+7.4678676417112i</v>
      </c>
      <c r="DK328" s="223" t="str">
        <f t="shared" ca="1" si="564"/>
        <v>-7.82315876097916+3.24045845939597i</v>
      </c>
      <c r="DL328" s="223" t="str">
        <f t="shared" ca="1" si="565"/>
        <v>-8.10310858480571-2.45805111610883i</v>
      </c>
      <c r="DM328" s="223" t="str">
        <f t="shared" ca="1" si="566"/>
        <v>-4.7044165205991-7.0406568747007i</v>
      </c>
      <c r="DN328" s="223" t="str">
        <f t="shared" ca="1" si="567"/>
        <v>0.829982290022282-8.42695160925974i</v>
      </c>
      <c r="DO328" s="223" t="str">
        <f t="shared" ca="1" si="568"/>
        <v>5.98758649317843-5.98758649317595i</v>
      </c>
      <c r="DP328" s="223" t="str">
        <f t="shared" ca="1" si="569"/>
        <v>8.42695160926008-0.829982290018801i</v>
      </c>
      <c r="DQ328" s="223" t="str">
        <f t="shared" ca="1" si="570"/>
        <v>7.04065687470357+4.7044165205948i</v>
      </c>
      <c r="DR328" s="223" t="str">
        <f t="shared" ca="1" si="571"/>
        <v>2.45805111611377+8.10310858480421i</v>
      </c>
      <c r="DS328" s="223" t="str">
        <f t="shared" ca="1" si="572"/>
        <v>-3.2404584593992+7.82315876097783i</v>
      </c>
      <c r="DT328" s="223" t="str">
        <f t="shared" ca="1" si="573"/>
        <v>-7.46786764171285+3.99165841629943i</v>
      </c>
      <c r="DU328" s="223" t="str">
        <f t="shared" ca="1" si="574"/>
        <v>-8.30502104334933-1.65197139687125i</v>
      </c>
      <c r="DV328" s="223" t="str">
        <f t="shared" ca="1" si="575"/>
        <v>-5.37186852210223-6.54564073317526i</v>
      </c>
      <c r="DW328" s="223" t="str">
        <f t="shared" ca="1" si="576"/>
        <v>-2.48549912573646E-12-8.46772602453315i</v>
      </c>
      <c r="DX328" s="223" t="str">
        <f t="shared" ca="1" si="577"/>
        <v>5.37186852210508-6.54564073317292i</v>
      </c>
      <c r="DY328" s="223" t="str">
        <f t="shared" ca="1" si="578"/>
        <v>8.30502104335005-1.65197139686762i</v>
      </c>
      <c r="DZ328" s="223" t="str">
        <f t="shared" ca="1" si="579"/>
        <v>7.46786764171111+3.99165841630268i</v>
      </c>
      <c r="EA328" s="223" t="str">
        <f t="shared" ca="1" si="580"/>
        <v>3.2404584593949+7.8231587609796i</v>
      </c>
      <c r="EB328" s="223" t="str">
        <f t="shared" ca="1" si="581"/>
        <v>-2.45805111610993+8.10310858480537i</v>
      </c>
      <c r="EC328" s="223" t="str">
        <f t="shared" ca="1" si="582"/>
        <v>-7.04065687470134+4.70441652059814i</v>
      </c>
      <c r="ED328" s="223" t="str">
        <f t="shared" ca="1" si="583"/>
        <v>-8.42695160925963-0.829982290023435i</v>
      </c>
      <c r="EE328" s="223" t="str">
        <f t="shared" ca="1" si="584"/>
        <v>-5.98758649317514-5.98758649317925i</v>
      </c>
      <c r="EF328" s="223" t="str">
        <f t="shared" ca="1" si="585"/>
        <v>-0.82998229001765-8.4269516092602i</v>
      </c>
      <c r="EG328" s="223" t="str">
        <f t="shared" ca="1" si="586"/>
        <v>4.70441652059577-7.04065687470292i</v>
      </c>
      <c r="EH328" s="223" t="str">
        <f t="shared" ca="1" si="587"/>
        <v>8.10310858480455-2.45805111611266i</v>
      </c>
      <c r="EI328" s="223" t="str">
        <f t="shared" ca="1" si="588"/>
        <v>7.8231587609807+3.24045845939227i</v>
      </c>
      <c r="EJ328" s="223" t="str">
        <f t="shared" ca="1" si="589"/>
        <v>3.99165841629841+7.46786764171339i</v>
      </c>
      <c r="EK328" s="223" t="str">
        <f t="shared" ca="1" si="590"/>
        <v>-1.65197139687238+8.30502104334911i</v>
      </c>
      <c r="EL328" s="223" t="str">
        <f t="shared" ca="1" si="591"/>
        <v>-6.54564073317599+5.37186852210134i</v>
      </c>
      <c r="EM328" s="223" t="str">
        <f t="shared" ca="1" si="592"/>
        <v>-8.46772602453315+1.32780486674963E-12i</v>
      </c>
      <c r="EN328" s="223"/>
      <c r="EO328" s="223"/>
      <c r="EP328" s="223"/>
    </row>
    <row r="329" spans="1:146">
      <c r="A329" s="249">
        <f t="shared" si="461"/>
        <v>4.4726562499999905E-3</v>
      </c>
      <c r="B329" s="248">
        <v>229</v>
      </c>
      <c r="C329" s="247">
        <f t="shared" si="462"/>
        <v>45800</v>
      </c>
      <c r="N329" s="246">
        <f t="shared" ca="1" si="463"/>
        <v>7.5317369914549896</v>
      </c>
      <c r="O329" s="223">
        <f t="shared" ca="1" si="464"/>
        <v>-8.4682630085450104</v>
      </c>
      <c r="P329" s="223" t="str">
        <f t="shared" ca="1" si="465"/>
        <v>-6.67592489098899-5.20994292020223i</v>
      </c>
      <c r="Q329" s="223" t="str">
        <f t="shared" ca="1" si="466"/>
        <v>-2.0576200692846-8.21447977855987i</v>
      </c>
      <c r="R329" s="223" t="str">
        <f t="shared" ca="1" si="467"/>
        <v>3.43169002892238-7.74176865627529i</v>
      </c>
      <c r="S329" s="223" t="str">
        <f t="shared" ca="1" si="468"/>
        <v>7.46834121933025-3.99191154881275i</v>
      </c>
      <c r="T329" s="223" t="str">
        <f t="shared" ca="1" si="469"/>
        <v>8.34359021218864+1.44775023846024i</v>
      </c>
      <c r="U329" s="223" t="str">
        <f t="shared" ca="1" si="470"/>
        <v>5.68693785538793+6.2745690059834i</v>
      </c>
      <c r="V329" s="223" t="str">
        <f t="shared" ca="1" si="471"/>
        <v>0.622964072670588+8.44531788306713i</v>
      </c>
      <c r="W329" s="223" t="str">
        <f t="shared" ca="1" si="472"/>
        <v>-4.70471485292871+7.04110336059084i</v>
      </c>
      <c r="X329" s="223" t="str">
        <f t="shared" ca="1" si="473"/>
        <v>-8.04085436728707+2.65633947867592i</v>
      </c>
      <c r="Y329" s="223" t="str">
        <f t="shared" ca="1" si="474"/>
        <v>-7.97324277810448-2.85287188343545i</v>
      </c>
      <c r="Z329" s="223" t="str">
        <f t="shared" ca="1" si="475"/>
        <v>-4.53050055414962-7.1544421942414i</v>
      </c>
      <c r="AA329" s="223" t="str">
        <f t="shared" ca="1" si="476"/>
        <v>0.830034923655948-8.42748600754717i</v>
      </c>
      <c r="AB329" s="223" t="str">
        <f t="shared" ca="1" si="477"/>
        <v>5.83921068788866-6.13311478160475i</v>
      </c>
      <c r="AC329" s="223" t="str">
        <f t="shared" ca="1" si="478"/>
        <v>8.37660684825635-1.24255224905697i</v>
      </c>
      <c r="AD329" s="223" t="str">
        <f t="shared" ca="1" si="479"/>
        <v>7.36812548102193+4.17399152823853i</v>
      </c>
      <c r="AE329" s="223" t="str">
        <f t="shared" ca="1" si="480"/>
        <v>3.24066395428013+7.82365486951726i</v>
      </c>
      <c r="AF329" s="223" t="str">
        <f t="shared" ca="1" si="481"/>
        <v>-2.25859377803185+8.16150920649653i</v>
      </c>
      <c r="AG329" s="223" t="str">
        <f t="shared" ca="1" si="482"/>
        <v>-6.80177262702133+5.04453838445056i</v>
      </c>
      <c r="AH329" s="223" t="str">
        <f t="shared" ca="1" si="483"/>
        <v>-8.46571252605125-0.20782157768314i</v>
      </c>
      <c r="AI329" s="223" t="str">
        <f t="shared" ca="1" si="484"/>
        <v>-6.54605582743139-5.37220918115102i</v>
      </c>
      <c r="AJ329" s="223" t="str">
        <f t="shared" ca="1" si="485"/>
        <v>-1.85540692714854-8.26250225516344i</v>
      </c>
      <c r="AK329" s="223" t="str">
        <f t="shared" ca="1" si="486"/>
        <v>3.62064898180884-7.65521909107887i</v>
      </c>
      <c r="AL329" s="223" t="str">
        <f t="shared" ca="1" si="487"/>
        <v>7.56405830814651-3.80742699113871i</v>
      </c>
      <c r="AM329" s="223" t="str">
        <f t="shared" ca="1" si="488"/>
        <v>8.30554770936454+1.65207615725219i</v>
      </c>
      <c r="AN329" s="223" t="str">
        <f t="shared" ca="1" si="489"/>
        <v>5.53123942417333+6.41224366461245i</v>
      </c>
      <c r="AO329" s="223" t="str">
        <f t="shared" ca="1" si="490"/>
        <v>0.415517971424502+8.45806261488499i</v>
      </c>
      <c r="AP329" s="223" t="str">
        <f t="shared" ca="1" si="491"/>
        <v>-4.87609520739901+6.92352322956111i</v>
      </c>
      <c r="AQ329" s="223" t="str">
        <f t="shared" ca="1" si="492"/>
        <v>-8.103622446465+2.45820699434372i</v>
      </c>
      <c r="AR329" s="223" t="str">
        <f t="shared" ca="1" si="493"/>
        <v>-8.103622446465+2.45820699434372i</v>
      </c>
      <c r="AS329" s="223" t="str">
        <f t="shared" ca="1" si="494"/>
        <v>-4.35355725124515-7.26347145943471i</v>
      </c>
      <c r="AT329" s="223" t="str">
        <f t="shared" ca="1" si="495"/>
        <v>1.03660579263791-8.40457772958055i</v>
      </c>
      <c r="AU329" s="223" t="str">
        <f t="shared" ca="1" si="496"/>
        <v>5.98796619821128-5.98796619821546i</v>
      </c>
      <c r="AV329" s="223" t="str">
        <f t="shared" ca="1" si="497"/>
        <v>8.40457772957985-1.03660579264355i</v>
      </c>
      <c r="AW329" s="223" t="str">
        <f t="shared" ca="1" si="498"/>
        <v>7.26347145943762+4.35355725124028i</v>
      </c>
      <c r="AX329" s="223" t="str">
        <f t="shared" ca="1" si="499"/>
        <v>3.04768582485115+7.90082840560995i</v>
      </c>
      <c r="AY329" s="223" t="str">
        <f t="shared" ca="1" si="500"/>
        <v>-2.4582069943383+8.10362244646665i</v>
      </c>
      <c r="AZ329" s="223" t="str">
        <f t="shared" ca="1" si="501"/>
        <v>-6.92352322955784+4.87609520740364i</v>
      </c>
      <c r="BA329" s="223" t="str">
        <f t="shared" ca="1" si="502"/>
        <v>-8.45806261488526-0.415517971418836i</v>
      </c>
      <c r="BB329" s="223" t="str">
        <f t="shared" ca="1" si="503"/>
        <v>-6.41224366461615-5.53123942416904i</v>
      </c>
      <c r="BC329" s="223" t="str">
        <f t="shared" ca="1" si="504"/>
        <v>-1.65207615725776-8.30554770936343i</v>
      </c>
      <c r="BD329" s="223" t="str">
        <f t="shared" ca="1" si="505"/>
        <v>3.80742699113364-7.56405830814906i</v>
      </c>
      <c r="BE329" s="223" t="str">
        <f t="shared" ca="1" si="506"/>
        <v>7.65521909107645-3.62064898181397i</v>
      </c>
      <c r="BF329" s="223" t="str">
        <f t="shared" ca="1" si="507"/>
        <v>8.26250225516466+1.85540692714313i</v>
      </c>
      <c r="BG329" s="223" t="str">
        <f t="shared" ca="1" si="508"/>
        <v>5.3722091811555+6.54605582742772i</v>
      </c>
      <c r="BH329" s="223" t="str">
        <f t="shared" ca="1" si="509"/>
        <v>0.207821577688932+8.46571252605111i</v>
      </c>
      <c r="BI329" s="223" t="str">
        <f t="shared" ca="1" si="510"/>
        <v>-5.04453838445287+6.80177262701962i</v>
      </c>
      <c r="BJ329" s="223" t="str">
        <f t="shared" ca="1" si="511"/>
        <v>-8.1615092064955+2.25859377803558i</v>
      </c>
      <c r="BK329" s="223" t="str">
        <f t="shared" ca="1" si="512"/>
        <v>-7.82365486951552-3.24066395428434i</v>
      </c>
      <c r="BL329" s="223" t="str">
        <f t="shared" ca="1" si="513"/>
        <v>-4.17399152823467-7.36812548102412i</v>
      </c>
      <c r="BM329" s="223" t="str">
        <f t="shared" ca="1" si="514"/>
        <v>1.24255224906077-8.37660684825579i</v>
      </c>
      <c r="BN329" s="223" t="str">
        <f t="shared" ca="1" si="515"/>
        <v>6.13311478160722-5.83921068788605i</v>
      </c>
      <c r="BO329" s="223" t="str">
        <f t="shared" ca="1" si="516"/>
        <v>8.42748600754749-0.830034923652611i</v>
      </c>
      <c r="BP329" s="223" t="str">
        <f t="shared" ca="1" si="517"/>
        <v>7.15444219423946+4.5305005541527i</v>
      </c>
      <c r="BQ329" s="223" t="str">
        <f t="shared" ca="1" si="518"/>
        <v>2.85287188343225+7.97324277810563i</v>
      </c>
      <c r="BR329" s="223" t="str">
        <f t="shared" ca="1" si="519"/>
        <v>-2.65633947867939+8.04085436728593i</v>
      </c>
      <c r="BS329" s="223" t="str">
        <f t="shared" ca="1" si="520"/>
        <v>-7.04110336059274+4.70471485292587i</v>
      </c>
      <c r="BT329" s="223" t="str">
        <f t="shared" ca="1" si="521"/>
        <v>-8.44531788306686-0.622964072674291i</v>
      </c>
      <c r="BU329" s="223" t="str">
        <f t="shared" ca="1" si="522"/>
        <v>-6.27456900598107-5.68693785539051i</v>
      </c>
      <c r="BV329" s="223" t="str">
        <f t="shared" ca="1" si="523"/>
        <v>-1.44775023845656-8.34359021218928i</v>
      </c>
      <c r="BW329" s="223" t="str">
        <f t="shared" ca="1" si="524"/>
        <v>3.99191154881509-7.46834121932899i</v>
      </c>
      <c r="BX329" s="223" t="str">
        <f t="shared" ca="1" si="525"/>
        <v>7.74176865627648-3.4316900289197i</v>
      </c>
      <c r="BY329" s="223" t="str">
        <f t="shared" ca="1" si="526"/>
        <v>8.21447977855921+2.05762006928723i</v>
      </c>
      <c r="BZ329" s="223" t="str">
        <f t="shared" ca="1" si="527"/>
        <v>5.20994292019982+6.67592489099088i</v>
      </c>
      <c r="CA329" s="223" t="str">
        <f t="shared" ca="1" si="528"/>
        <v>-2.75125732823786E-12+8.46826300854501i</v>
      </c>
      <c r="CB329" s="223" t="str">
        <f t="shared" ca="1" si="529"/>
        <v>-5.20994292020415+6.6759248909875i</v>
      </c>
      <c r="CC329" s="223" t="str">
        <f t="shared" ca="1" si="530"/>
        <v>-8.21447977856055+2.05762006928189i</v>
      </c>
      <c r="CD329" s="223" t="str">
        <f t="shared" ca="1" si="531"/>
        <v>-7.74176865627425-3.43169002892473i</v>
      </c>
      <c r="CE329" s="223" t="str">
        <f t="shared" ca="1" si="532"/>
        <v>-3.99191154881024-7.46834121933159i</v>
      </c>
      <c r="CF329" s="223" t="str">
        <f t="shared" ca="1" si="533"/>
        <v>1.44775023846198-8.34359021218834i</v>
      </c>
      <c r="CG329" s="223" t="str">
        <f t="shared" ca="1" si="534"/>
        <v>6.27456900598476-5.68693785538642i</v>
      </c>
      <c r="CH329" s="223" t="str">
        <f t="shared" ca="1" si="535"/>
        <v>8.44531788306726-0.622964072668804i</v>
      </c>
      <c r="CI329" s="223" t="str">
        <f t="shared" ca="1" si="536"/>
        <v>7.04110336058968+4.70471485293046i</v>
      </c>
      <c r="CJ329" s="223" t="str">
        <f t="shared" ca="1" si="537"/>
        <v>2.65633947867416+8.04085436728765i</v>
      </c>
      <c r="CK329" s="223" t="str">
        <f t="shared" ca="1" si="538"/>
        <v>-2.85287188343742+7.97324277810377i</v>
      </c>
      <c r="CL329" s="223" t="str">
        <f t="shared" ca="1" si="539"/>
        <v>-7.15444219424239+4.53050055414805i</v>
      </c>
      <c r="CM329" s="223" t="str">
        <f t="shared" ca="1" si="540"/>
        <v>-8.42748600754696-0.830034923658088i</v>
      </c>
      <c r="CN329" s="223" t="str">
        <f t="shared" ca="1" si="541"/>
        <v>-6.13311478160343-5.83921068789004i</v>
      </c>
      <c r="CO329" s="223" t="str">
        <f t="shared" ca="1" si="542"/>
        <v>-1.24255224905532-8.3766068482566i</v>
      </c>
      <c r="CP329" s="223" t="str">
        <f t="shared" ca="1" si="543"/>
        <v>4.17399152823946-7.36812548102141i</v>
      </c>
      <c r="CQ329" s="223" t="str">
        <f t="shared" ca="1" si="544"/>
        <v>7.82365486951763-3.24066395427926i</v>
      </c>
      <c r="CR329" s="223" t="str">
        <f t="shared" ca="1" si="545"/>
        <v>8.16150920649621+2.25859377803299i</v>
      </c>
      <c r="CS329" s="223" t="str">
        <f t="shared" ca="1" si="546"/>
        <v>5.04453838444845+6.8017726270229i</v>
      </c>
      <c r="CT329" s="223" t="str">
        <f t="shared" ca="1" si="547"/>
        <v>-0.207821577686011+8.46571252605118i</v>
      </c>
      <c r="CU329" s="223" t="str">
        <f t="shared" ca="1" si="548"/>
        <v>-5.37220918115306+6.54605582742971i</v>
      </c>
      <c r="CV329" s="223" t="str">
        <f t="shared" ca="1" si="549"/>
        <v>-8.26250225516408+1.85540692714574i</v>
      </c>
      <c r="CW329" s="223" t="str">
        <f t="shared" ca="1" si="550"/>
        <v>-7.65521909107769-3.62064898181132i</v>
      </c>
      <c r="CX329" s="223" t="str">
        <f t="shared" ca="1" si="551"/>
        <v>-3.80742699113603-7.56405830814785i</v>
      </c>
      <c r="CY329" s="223" t="str">
        <f t="shared" ca="1" si="552"/>
        <v>1.6520761572549-8.30554770936401i</v>
      </c>
      <c r="CZ329" s="223" t="str">
        <f t="shared" ca="1" si="553"/>
        <v>6.4122436646144-5.53123942417106i</v>
      </c>
      <c r="DA329" s="223" t="str">
        <f t="shared" ca="1" si="554"/>
        <v>8.45806261488512-0.415517971421754i</v>
      </c>
      <c r="DB329" s="223" t="str">
        <f t="shared" ca="1" si="555"/>
        <v>6.92352322955966+4.87609520740106i</v>
      </c>
      <c r="DC329" s="223" t="str">
        <f t="shared" ca="1" si="556"/>
        <v>2.45820699434109+8.1036224464658i</v>
      </c>
      <c r="DD329" s="223" t="str">
        <f t="shared" ca="1" si="557"/>
        <v>-3.0476858248482+7.9008284056111i</v>
      </c>
      <c r="DE329" s="223" t="str">
        <f t="shared" ca="1" si="558"/>
        <v>-7.26347145943587+4.3535572512432i</v>
      </c>
      <c r="DF329" s="223" t="str">
        <f t="shared" ca="1" si="559"/>
        <v>-8.40457772958018-1.03660579264089i</v>
      </c>
      <c r="DG329" s="223" t="str">
        <f t="shared" ca="1" si="560"/>
        <v>-5.98796619821335-5.98796619821339i</v>
      </c>
      <c r="DH329" s="223" t="str">
        <f t="shared" ca="1" si="561"/>
        <v>-1.03660579264081-8.40457772958019i</v>
      </c>
      <c r="DI329" s="223" t="str">
        <f t="shared" ca="1" si="562"/>
        <v>4.35355725124243-7.26347145943634i</v>
      </c>
      <c r="DJ329" s="223" t="str">
        <f t="shared" ca="1" si="563"/>
        <v>7.90082840561112-3.04768582484813i</v>
      </c>
      <c r="DK329" s="223" t="str">
        <f t="shared" ca="1" si="564"/>
        <v>8.10362244646578+2.45820699434116i</v>
      </c>
      <c r="DL329" s="223" t="str">
        <f t="shared" ca="1" si="565"/>
        <v>4.8760952074014+6.92352322955942i</v>
      </c>
      <c r="DM329" s="223" t="str">
        <f t="shared" ca="1" si="566"/>
        <v>-0.415517971421344+8.45806261488514i</v>
      </c>
      <c r="DN329" s="223" t="str">
        <f t="shared" ca="1" si="567"/>
        <v>-5.53123942417076+6.41224366461467i</v>
      </c>
      <c r="DO329" s="223" t="str">
        <f t="shared" ca="1" si="568"/>
        <v>-8.30554770936402+1.65207615725483i</v>
      </c>
      <c r="DP329" s="223" t="str">
        <f t="shared" ca="1" si="569"/>
        <v>-7.56405830814783-3.8074269911361i</v>
      </c>
      <c r="DQ329" s="223" t="str">
        <f t="shared" ca="1" si="570"/>
        <v>-3.6206489818117-7.65521909107752i</v>
      </c>
      <c r="DR329" s="223" t="str">
        <f t="shared" ca="1" si="571"/>
        <v>1.85540692714534-8.26250225516416i</v>
      </c>
      <c r="DS329" s="223" t="str">
        <f t="shared" ca="1" si="572"/>
        <v>6.54605582742977-5.372209181153i</v>
      </c>
      <c r="DT329" s="223" t="str">
        <f t="shared" ca="1" si="573"/>
        <v>8.46571252605118-0.207821577685941i</v>
      </c>
      <c r="DU329" s="223" t="str">
        <f t="shared" ca="1" si="574"/>
        <v>6.80177262702314+5.04453838444812i</v>
      </c>
      <c r="DV329" s="223" t="str">
        <f t="shared" ca="1" si="575"/>
        <v>2.25859377803339+8.1615092064961i</v>
      </c>
      <c r="DW329" s="223" t="str">
        <f t="shared" ca="1" si="576"/>
        <v>-3.24066395427933+7.8236548695176i</v>
      </c>
      <c r="DX329" s="223" t="str">
        <f t="shared" ca="1" si="577"/>
        <v>-7.36812548102144+4.1739915282394i</v>
      </c>
      <c r="DY329" s="223" t="str">
        <f t="shared" ca="1" si="578"/>
        <v>-8.37660684825665-1.24255224905492i</v>
      </c>
      <c r="DZ329" s="223" t="str">
        <f t="shared" ca="1" si="579"/>
        <v>-5.83921068789034-6.13311478160315i</v>
      </c>
      <c r="EA329" s="223" t="str">
        <f t="shared" ca="1" si="580"/>
        <v>-0.830034923658496-8.42748600754691i</v>
      </c>
      <c r="EB329" s="223" t="str">
        <f t="shared" ca="1" si="581"/>
        <v>4.53050055414811-7.15444219424236i</v>
      </c>
      <c r="EC329" s="223" t="str">
        <f t="shared" ca="1" si="582"/>
        <v>7.9732427781038-2.85287188343735i</v>
      </c>
      <c r="ED329" s="223" t="str">
        <f t="shared" ca="1" si="583"/>
        <v>8.04085436728778+2.65633947867377i</v>
      </c>
      <c r="EE329" s="223" t="str">
        <f t="shared" ca="1" si="584"/>
        <v>4.70471485293079+7.04110336058946i</v>
      </c>
      <c r="EF329" s="223" t="str">
        <f t="shared" ca="1" si="585"/>
        <v>-0.622964072668874+8.44531788306725i</v>
      </c>
      <c r="EG329" s="223" t="str">
        <f t="shared" ca="1" si="586"/>
        <v>-5.68693785538647+6.27456900598471i</v>
      </c>
      <c r="EH329" s="223" t="str">
        <f t="shared" ca="1" si="587"/>
        <v>-8.34359021218827+1.44775023846238i</v>
      </c>
      <c r="EI329" s="223" t="str">
        <f t="shared" ca="1" si="588"/>
        <v>-7.46834121933178-3.99191154880988i</v>
      </c>
      <c r="EJ329" s="223" t="str">
        <f t="shared" ca="1" si="589"/>
        <v>-3.43169002892467-7.74176865627428i</v>
      </c>
      <c r="EK329" s="223" t="str">
        <f t="shared" ca="1" si="590"/>
        <v>2.05762006928196-8.21447977856053i</v>
      </c>
      <c r="EL329" s="223" t="str">
        <f t="shared" ca="1" si="591"/>
        <v>6.67592489098724-5.20994292020448i</v>
      </c>
      <c r="EM329" s="223" t="str">
        <f t="shared" ca="1" si="592"/>
        <v>8.46826300854501-3.16205572545207E-12i</v>
      </c>
      <c r="EN329" s="223"/>
      <c r="EO329" s="223"/>
      <c r="EP329" s="223"/>
    </row>
    <row r="330" spans="1:146">
      <c r="A330" s="249">
        <f t="shared" si="461"/>
        <v>4.4921874999999901E-3</v>
      </c>
      <c r="B330" s="248">
        <v>230</v>
      </c>
      <c r="C330" s="247">
        <f t="shared" si="462"/>
        <v>46000</v>
      </c>
      <c r="N330" s="246">
        <f t="shared" ca="1" si="463"/>
        <v>7.5312352634718511</v>
      </c>
      <c r="O330" s="223">
        <f t="shared" ca="1" si="464"/>
        <v>-8.4687647365281489</v>
      </c>
      <c r="P330" s="223" t="str">
        <f t="shared" ca="1" si="465"/>
        <v>-6.80217561871711-5.04483726345986i</v>
      </c>
      <c r="Q330" s="223" t="str">
        <f t="shared" ca="1" si="466"/>
        <v>-2.45835263828689-8.10410257021038i</v>
      </c>
      <c r="R330" s="223" t="str">
        <f t="shared" ca="1" si="467"/>
        <v>2.853040910502-7.97371517710939i</v>
      </c>
      <c r="S330" s="223" t="str">
        <f t="shared" ca="1" si="468"/>
        <v>7.04152053216271-4.70499359806086i</v>
      </c>
      <c r="T330" s="223" t="str">
        <f t="shared" ca="1" si="469"/>
        <v>8.45856373851491+0.415542590047478i</v>
      </c>
      <c r="U330" s="223" t="str">
        <f t="shared" ca="1" si="470"/>
        <v>6.54644366840622+5.37252747401508i</v>
      </c>
      <c r="V330" s="223" t="str">
        <f t="shared" ca="1" si="471"/>
        <v>2.05774197923989+8.2149664703842i</v>
      </c>
      <c r="W330" s="223" t="str">
        <f t="shared" ca="1" si="472"/>
        <v>-3.24085595726685+7.82411840573177i</v>
      </c>
      <c r="X330" s="223" t="str">
        <f t="shared" ca="1" si="473"/>
        <v>-7.26390180588177+4.35381519097563i</v>
      </c>
      <c r="Y330" s="223" t="str">
        <f t="shared" ca="1" si="474"/>
        <v>-8.42798531957291-0.830084101598299i</v>
      </c>
      <c r="Z330" s="223" t="str">
        <f t="shared" ca="1" si="475"/>
        <v>-6.27494076189659-5.6872747953085i</v>
      </c>
      <c r="AA330" s="223" t="str">
        <f t="shared" ca="1" si="476"/>
        <v>-1.652174039528-8.30603979678477i</v>
      </c>
      <c r="AB330" s="223" t="str">
        <f t="shared" ca="1" si="477"/>
        <v>3.62086349816517-7.65567264780292i</v>
      </c>
      <c r="AC330" s="223" t="str">
        <f t="shared" ca="1" si="478"/>
        <v>7.4687837039078-3.9921480617462i</v>
      </c>
      <c r="AD330" s="223" t="str">
        <f t="shared" ca="1" si="479"/>
        <v>8.37710314579173+1.24262586784156i</v>
      </c>
      <c r="AE330" s="223" t="str">
        <f t="shared" ca="1" si="480"/>
        <v>5.98832097347283+5.98832097347228i</v>
      </c>
      <c r="AF330" s="223" t="str">
        <f t="shared" ca="1" si="481"/>
        <v>1.24262586784149+8.37710314579174i</v>
      </c>
      <c r="AG330" s="223" t="str">
        <f t="shared" ca="1" si="482"/>
        <v>-3.99214806174552+7.46878370390816i</v>
      </c>
      <c r="AH330" s="223" t="str">
        <f t="shared" ca="1" si="483"/>
        <v>-7.65567264780296+3.6208634981651i</v>
      </c>
      <c r="AI330" s="223" t="str">
        <f t="shared" ca="1" si="484"/>
        <v>-8.30603979678443-1.65217403952973i</v>
      </c>
      <c r="AJ330" s="223" t="str">
        <f t="shared" ca="1" si="485"/>
        <v>-5.6872747953059-6.27494076189895i</v>
      </c>
      <c r="AK330" s="223" t="str">
        <f t="shared" ca="1" si="486"/>
        <v>-0.830084101593974-8.42798531957333i</v>
      </c>
      <c r="AL330" s="223" t="str">
        <f t="shared" ca="1" si="487"/>
        <v>4.35381519097358-7.26390180588301i</v>
      </c>
      <c r="AM330" s="223" t="str">
        <f t="shared" ca="1" si="488"/>
        <v>7.82411840573113-3.24085595726839i</v>
      </c>
      <c r="AN330" s="223" t="str">
        <f t="shared" ca="1" si="489"/>
        <v>8.21496647038416+2.05774197924002i</v>
      </c>
      <c r="AO330" s="223" t="str">
        <f t="shared" ca="1" si="490"/>
        <v>5.37252747401442+6.54644366840676i</v>
      </c>
      <c r="AP330" s="223" t="str">
        <f t="shared" ca="1" si="491"/>
        <v>0.415542590044789+8.45856373851504i</v>
      </c>
      <c r="AQ330" s="223" t="str">
        <f t="shared" ca="1" si="492"/>
        <v>-4.7049935980644+7.04152053216034i</v>
      </c>
      <c r="AR330" s="223" t="str">
        <f t="shared" ca="1" si="493"/>
        <v>-4.7049935980644+7.04152053216034i</v>
      </c>
      <c r="AS330" s="223" t="str">
        <f t="shared" ca="1" si="494"/>
        <v>-8.10410257021086-2.45835263828533i</v>
      </c>
      <c r="AT330" s="223" t="str">
        <f t="shared" ca="1" si="495"/>
        <v>-5.04483726346012-6.80217561871692i</v>
      </c>
      <c r="AU330" s="223" t="str">
        <f t="shared" ca="1" si="496"/>
        <v>9.17141335860864E-13-8.46876473652815i</v>
      </c>
      <c r="AV330" s="223" t="str">
        <f t="shared" ca="1" si="497"/>
        <v>5.04483726346178-6.80217561871569i</v>
      </c>
      <c r="AW330" s="223" t="str">
        <f t="shared" ca="1" si="498"/>
        <v>8.10410257021139-2.45835263828358i</v>
      </c>
      <c r="AX330" s="223" t="str">
        <f t="shared" ca="1" si="499"/>
        <v>7.97371517711053+2.85304091049881i</v>
      </c>
      <c r="AY330" s="223" t="str">
        <f t="shared" ca="1" si="500"/>
        <v>4.70499359806288+7.04152053216136i</v>
      </c>
      <c r="AZ330" s="223" t="str">
        <f t="shared" ca="1" si="501"/>
        <v>-0.415542590046621+8.45856373851495i</v>
      </c>
      <c r="BA330" s="223" t="str">
        <f t="shared" ca="1" si="502"/>
        <v>-5.37252747401583+6.54644366840559i</v>
      </c>
      <c r="BB330" s="223" t="str">
        <f t="shared" ca="1" si="503"/>
        <v>-8.21496647038461+2.05774197923824i</v>
      </c>
      <c r="BC330" s="223" t="str">
        <f t="shared" ca="1" si="504"/>
        <v>-7.82411840573043-3.24085595727009i</v>
      </c>
      <c r="BD330" s="223" t="str">
        <f t="shared" ca="1" si="505"/>
        <v>-4.35381519097924-7.26390180587962i</v>
      </c>
      <c r="BE330" s="223" t="str">
        <f t="shared" ca="1" si="506"/>
        <v>0.830084101595919-8.42798531957314i</v>
      </c>
      <c r="BF330" s="223" t="str">
        <f t="shared" ca="1" si="507"/>
        <v>5.68727479530726-6.27494076189771i</v>
      </c>
      <c r="BG330" s="223" t="str">
        <f t="shared" ca="1" si="508"/>
        <v>8.30603979678481-1.65217403952782i</v>
      </c>
      <c r="BH330" s="223" t="str">
        <f t="shared" ca="1" si="509"/>
        <v>7.65567264780217+3.62086349816675i</v>
      </c>
      <c r="BI330" s="223" t="str">
        <f t="shared" ca="1" si="510"/>
        <v>3.99214806174401+7.46878370390897i</v>
      </c>
      <c r="BJ330" s="223" t="str">
        <f t="shared" ca="1" si="511"/>
        <v>-1.24262586783771+8.3771031457923i</v>
      </c>
      <c r="BK330" s="223" t="str">
        <f t="shared" ca="1" si="512"/>
        <v>-5.98832097347047+5.98832097347465i</v>
      </c>
      <c r="BL330" s="223" t="str">
        <f t="shared" ca="1" si="513"/>
        <v>-8.3771031457915+1.24262586784308i</v>
      </c>
      <c r="BM330" s="223" t="str">
        <f t="shared" ca="1" si="514"/>
        <v>-7.46878370390768-3.99214806174643i</v>
      </c>
      <c r="BN330" s="223" t="str">
        <f t="shared" ca="1" si="515"/>
        <v>-3.62086349816405-7.65567264780345i</v>
      </c>
      <c r="BO330" s="223" t="str">
        <f t="shared" ca="1" si="516"/>
        <v>1.65217403953051-8.30603979678427i</v>
      </c>
      <c r="BP330" s="223" t="str">
        <f t="shared" ca="1" si="517"/>
        <v>6.27494076189956-5.68727479530522i</v>
      </c>
      <c r="BQ330" s="223" t="str">
        <f t="shared" ca="1" si="518"/>
        <v>8.42798531957258-0.830084101601564i</v>
      </c>
      <c r="BR330" s="223" t="str">
        <f t="shared" ca="1" si="519"/>
        <v>7.26390180588253+4.35381519097437i</v>
      </c>
      <c r="BS330" s="223" t="str">
        <f t="shared" ca="1" si="520"/>
        <v>3.24085595726733+7.82411840573157i</v>
      </c>
      <c r="BT330" s="223" t="str">
        <f t="shared" ca="1" si="521"/>
        <v>-2.05774197924068+8.214966470384i</v>
      </c>
      <c r="BU330" s="223" t="str">
        <f t="shared" ca="1" si="522"/>
        <v>-6.54644366840735+5.37252747401371i</v>
      </c>
      <c r="BV330" s="223" t="str">
        <f t="shared" ca="1" si="523"/>
        <v>-8.45856373851508+0.415542590043873i</v>
      </c>
      <c r="BW330" s="223" t="str">
        <f t="shared" ca="1" si="524"/>
        <v>-7.04152053216452-4.70499359805816i</v>
      </c>
      <c r="BX330" s="223" t="str">
        <f t="shared" ca="1" si="525"/>
        <v>-2.85304091050415-7.97371517710862i</v>
      </c>
      <c r="BY330" s="223" t="str">
        <f t="shared" ca="1" si="526"/>
        <v>2.45835263828644-8.10410257021052i</v>
      </c>
      <c r="BZ330" s="223" t="str">
        <f t="shared" ca="1" si="527"/>
        <v>6.80217561871732-5.04483726345957i</v>
      </c>
      <c r="CA330" s="223" t="str">
        <f t="shared" ca="1" si="528"/>
        <v>8.46876473652815+1.83428267172173E-12i</v>
      </c>
      <c r="CB330" s="223" t="str">
        <f t="shared" ca="1" si="529"/>
        <v>6.80217561871514+5.04483726346252i</v>
      </c>
      <c r="CC330" s="223" t="str">
        <f t="shared" ca="1" si="530"/>
        <v>2.45835263829076+8.10410257020921i</v>
      </c>
      <c r="CD330" s="223" t="str">
        <f t="shared" ca="1" si="531"/>
        <v>-2.8530409104999+7.97371517711014i</v>
      </c>
      <c r="CE330" s="223" t="str">
        <f t="shared" ca="1" si="532"/>
        <v>-7.04152053216201+4.70499359806191i</v>
      </c>
      <c r="CF330" s="223" t="str">
        <f t="shared" ca="1" si="533"/>
        <v>-8.45856373851491-0.415542590047537i</v>
      </c>
      <c r="CG330" s="223" t="str">
        <f t="shared" ca="1" si="534"/>
        <v>-6.54644366840502-5.37252747401654i</v>
      </c>
      <c r="CH330" s="223" t="str">
        <f t="shared" ca="1" si="535"/>
        <v>-2.05774197923712-8.21496647038489i</v>
      </c>
      <c r="CI330" s="223" t="str">
        <f t="shared" ca="1" si="536"/>
        <v>3.24085595727115-7.82411840572999i</v>
      </c>
      <c r="CJ330" s="223" t="str">
        <f t="shared" ca="1" si="537"/>
        <v>7.26390180588021-4.35381519097824i</v>
      </c>
      <c r="CK330" s="223" t="str">
        <f t="shared" ca="1" si="538"/>
        <v>8.42798531957308+0.830084101596592i</v>
      </c>
      <c r="CL330" s="223" t="str">
        <f t="shared" ca="1" si="539"/>
        <v>6.2749407618971+5.68727479530794i</v>
      </c>
      <c r="CM330" s="223" t="str">
        <f t="shared" ca="1" si="540"/>
        <v>1.65217403952691+8.30603979678498i</v>
      </c>
      <c r="CN330" s="223" t="str">
        <f t="shared" ca="1" si="541"/>
        <v>-3.6208634981678+7.65567264780168i</v>
      </c>
      <c r="CO330" s="223" t="str">
        <f t="shared" ca="1" si="542"/>
        <v>-7.4687837039094+3.9921480617432i</v>
      </c>
      <c r="CP330" s="223" t="str">
        <f t="shared" ca="1" si="543"/>
        <v>-8.37710314579217-1.24262586783862i</v>
      </c>
      <c r="CQ330" s="223" t="str">
        <f t="shared" ca="1" si="544"/>
        <v>-5.988320973474-5.98832097347112i</v>
      </c>
      <c r="CR330" s="223" t="str">
        <f t="shared" ca="1" si="545"/>
        <v>-1.24262586784217-8.37710314579164i</v>
      </c>
      <c r="CS330" s="223" t="str">
        <f t="shared" ca="1" si="546"/>
        <v>3.99214806174725-7.46878370390724i</v>
      </c>
      <c r="CT330" s="223" t="str">
        <f t="shared" ca="1" si="547"/>
        <v>7.65567264780384-3.62086349816322i</v>
      </c>
      <c r="CU330" s="223" t="str">
        <f t="shared" ca="1" si="548"/>
        <v>8.30603979678409+1.65217403953142i</v>
      </c>
      <c r="CV330" s="223" t="str">
        <f t="shared" ca="1" si="549"/>
        <v>5.68727479531096+6.27494076189436i</v>
      </c>
      <c r="CW330" s="223" t="str">
        <f t="shared" ca="1" si="550"/>
        <v>0.830084101600651+8.42798531957268i</v>
      </c>
      <c r="CX330" s="223" t="str">
        <f t="shared" ca="1" si="551"/>
        <v>-4.35381519097516+7.26390180588206i</v>
      </c>
      <c r="CY330" s="223" t="str">
        <f t="shared" ca="1" si="552"/>
        <v>-7.82411840573193+3.24085595726648i</v>
      </c>
      <c r="CZ330" s="223" t="str">
        <f t="shared" ca="1" si="553"/>
        <v>-8.21496647038377-2.05774197924157i</v>
      </c>
      <c r="DA330" s="223" t="str">
        <f t="shared" ca="1" si="554"/>
        <v>-5.372527474013-6.54644366840792i</v>
      </c>
      <c r="DB330" s="223" t="str">
        <f t="shared" ca="1" si="555"/>
        <v>-0.415542590042957-8.45856373851514i</v>
      </c>
      <c r="DC330" s="223" t="str">
        <f t="shared" ca="1" si="556"/>
        <v>4.70499359805932-7.04152053216374i</v>
      </c>
      <c r="DD330" s="223" t="str">
        <f t="shared" ca="1" si="557"/>
        <v>7.97371517710893-2.85304091050329i</v>
      </c>
      <c r="DE330" s="223" t="str">
        <f t="shared" ca="1" si="558"/>
        <v>8.10410257021039+2.45835263828686i</v>
      </c>
      <c r="DF330" s="223" t="str">
        <f t="shared" ca="1" si="559"/>
        <v>5.04483726345845+6.80217561871816i</v>
      </c>
      <c r="DG330" s="223" t="str">
        <f t="shared" ca="1" si="560"/>
        <v>-2.75142400758259E-12+8.46876473652815i</v>
      </c>
      <c r="DH330" s="223" t="str">
        <f t="shared" ca="1" si="561"/>
        <v>-5.04483726345669+6.80217561871946i</v>
      </c>
      <c r="DI330" s="223" t="str">
        <f t="shared" ca="1" si="562"/>
        <v>-8.10410257020948+2.45835263828989i</v>
      </c>
      <c r="DJ330" s="223" t="str">
        <f t="shared" ca="1" si="563"/>
        <v>-7.97371517710999-2.85304091050031i</v>
      </c>
      <c r="DK330" s="223" t="str">
        <f t="shared" ca="1" si="564"/>
        <v>-4.70499359806115-7.04152053216252i</v>
      </c>
      <c r="DL330" s="223" t="str">
        <f t="shared" ca="1" si="565"/>
        <v>0.415542590048453-8.45856373851486i</v>
      </c>
      <c r="DM330" s="223" t="str">
        <f t="shared" ca="1" si="566"/>
        <v>5.37252747401762-6.54644366840413i</v>
      </c>
      <c r="DN330" s="223" t="str">
        <f t="shared" ca="1" si="567"/>
        <v>8.21496647038511-2.05774197923623i</v>
      </c>
      <c r="DO330" s="223" t="str">
        <f t="shared" ca="1" si="568"/>
        <v>7.82411840573314+3.24085595726356i</v>
      </c>
      <c r="DP330" s="223" t="str">
        <f t="shared" ca="1" si="569"/>
        <v>4.35381519097746+7.26390180588069i</v>
      </c>
      <c r="DQ330" s="223" t="str">
        <f t="shared" ca="1" si="570"/>
        <v>-0.830084101597505+8.42798531957298i</v>
      </c>
      <c r="DR330" s="223" t="str">
        <f t="shared" ca="1" si="571"/>
        <v>-5.68727479530897+6.27494076189616i</v>
      </c>
      <c r="DS330" s="223" t="str">
        <f t="shared" ca="1" si="572"/>
        <v>-8.30603979678517+1.65217403952601i</v>
      </c>
      <c r="DT330" s="223" t="str">
        <f t="shared" ca="1" si="573"/>
        <v>-7.65567264780149-3.6208634981682i</v>
      </c>
      <c r="DU330" s="223" t="str">
        <f t="shared" ca="1" si="574"/>
        <v>-3.99214806174961-7.46878370390597i</v>
      </c>
      <c r="DV330" s="223" t="str">
        <f t="shared" ca="1" si="575"/>
        <v>1.24262586783905-8.3771031457921i</v>
      </c>
      <c r="DW330" s="223" t="str">
        <f t="shared" ca="1" si="576"/>
        <v>5.98832097347211-5.98832097347301i</v>
      </c>
      <c r="DX330" s="223" t="str">
        <f t="shared" ca="1" si="577"/>
        <v>8.37710314579177-1.24262586784127i</v>
      </c>
      <c r="DY330" s="223" t="str">
        <f t="shared" ca="1" si="578"/>
        <v>7.46878370390703+3.99214806174763i</v>
      </c>
      <c r="DZ330" s="223" t="str">
        <f t="shared" ca="1" si="579"/>
        <v>3.62086349816239+7.65567264780424i</v>
      </c>
      <c r="EA330" s="223" t="str">
        <f t="shared" ca="1" si="580"/>
        <v>-1.65217403953231+8.30603979678392i</v>
      </c>
      <c r="EB330" s="223" t="str">
        <f t="shared" ca="1" si="581"/>
        <v>-6.2749407618953+5.68727479530992i</v>
      </c>
      <c r="EC330" s="223" t="str">
        <f t="shared" ca="1" si="582"/>
        <v>-8.42798531957276+0.830084101599739i</v>
      </c>
      <c r="ED330" s="223" t="str">
        <f t="shared" ca="1" si="583"/>
        <v>-7.26390180588134-4.35381519097636i</v>
      </c>
      <c r="EE330" s="223" t="str">
        <f t="shared" ca="1" si="584"/>
        <v>-3.24085595726563-7.82411840573227i</v>
      </c>
      <c r="EF330" s="223" t="str">
        <f t="shared" ca="1" si="585"/>
        <v>2.05774197924246-8.21496647038355i</v>
      </c>
      <c r="EG330" s="223" t="str">
        <f t="shared" ca="1" si="586"/>
        <v>6.54644366840332-5.37252747401861i</v>
      </c>
      <c r="EH330" s="223" t="str">
        <f t="shared" ca="1" si="587"/>
        <v>8.45856373851475-0.415542590050696i</v>
      </c>
      <c r="EI330" s="223" t="str">
        <f t="shared" ca="1" si="588"/>
        <v>7.04152053216323+4.70499359806008i</v>
      </c>
      <c r="EJ330" s="223" t="str">
        <f t="shared" ca="1" si="589"/>
        <v>2.85304091050243+7.97371517710924i</v>
      </c>
      <c r="EK330" s="223" t="str">
        <f t="shared" ca="1" si="590"/>
        <v>-2.45835263828774+8.10410257021013i</v>
      </c>
      <c r="EL330" s="223" t="str">
        <f t="shared" ca="1" si="591"/>
        <v>-6.8021756187187+5.04483726345771i</v>
      </c>
      <c r="EM330" s="223" t="str">
        <f t="shared" ca="1" si="592"/>
        <v>-8.46876473652815-3.66856534344345E-12i</v>
      </c>
      <c r="EN330" s="223"/>
      <c r="EO330" s="223"/>
      <c r="EP330" s="223"/>
    </row>
    <row r="331" spans="1:146">
      <c r="A331" s="249">
        <f t="shared" si="461"/>
        <v>4.5117187499999897E-3</v>
      </c>
      <c r="B331" s="248">
        <v>231</v>
      </c>
      <c r="C331" s="247">
        <f t="shared" si="462"/>
        <v>46200</v>
      </c>
      <c r="N331" s="246">
        <f t="shared" ca="1" si="463"/>
        <v>7.5307662815029417</v>
      </c>
      <c r="O331" s="223">
        <f t="shared" ca="1" si="464"/>
        <v>-8.4692337184970583</v>
      </c>
      <c r="P331" s="223" t="str">
        <f t="shared" ca="1" si="465"/>
        <v>-6.92431686727451-4.87665415014282i</v>
      </c>
      <c r="Q331" s="223" t="str">
        <f t="shared" ca="1" si="466"/>
        <v>-2.85319890576923-7.97415674429872i</v>
      </c>
      <c r="R331" s="223" t="str">
        <f t="shared" ca="1" si="467"/>
        <v>2.25885267875964-8.1624447535152i</v>
      </c>
      <c r="S331" s="223" t="str">
        <f t="shared" ca="1" si="468"/>
        <v>6.5468061963705-5.37282499302669i</v>
      </c>
      <c r="T331" s="223" t="str">
        <f t="shared" ca="1" si="469"/>
        <v>8.44628596283852-0.623035482524401i</v>
      </c>
      <c r="U331" s="223" t="str">
        <f t="shared" ca="1" si="470"/>
        <v>7.26430406513402+4.35405629589293i</v>
      </c>
      <c r="V331" s="223" t="str">
        <f t="shared" ca="1" si="471"/>
        <v>3.43208340069901+7.74265608878335i</v>
      </c>
      <c r="W331" s="223" t="str">
        <f t="shared" ca="1" si="472"/>
        <v>-1.65226553337179+8.30649976739656i</v>
      </c>
      <c r="X331" s="223" t="str">
        <f t="shared" ca="1" si="473"/>
        <v>-6.13381781545553+5.83988003175817i</v>
      </c>
      <c r="Y331" s="223" t="str">
        <f t="shared" ca="1" si="474"/>
        <v>-8.37756705173896+1.24269468178841i</v>
      </c>
      <c r="Z331" s="223" t="str">
        <f t="shared" ca="1" si="475"/>
        <v>-7.56492536986592-3.80786343332932i</v>
      </c>
      <c r="AA331" s="223" t="str">
        <f t="shared" ca="1" si="476"/>
        <v>-3.99236913831657-7.46919730907846i</v>
      </c>
      <c r="AB331" s="223" t="str">
        <f t="shared" ca="1" si="477"/>
        <v>1.03672461790116-8.40554113934166i</v>
      </c>
      <c r="AC331" s="223" t="str">
        <f t="shared" ca="1" si="478"/>
        <v>5.68758974434917-6.27528825461442i</v>
      </c>
      <c r="AD331" s="223" t="str">
        <f t="shared" ca="1" si="479"/>
        <v>8.26344937893181-1.85561961090063i</v>
      </c>
      <c r="AE331" s="223" t="str">
        <f t="shared" ca="1" si="480"/>
        <v>7.82455168857394+3.24103542889648i</v>
      </c>
      <c r="AF331" s="223" t="str">
        <f t="shared" ca="1" si="481"/>
        <v>4.53101988166338+7.15526230200533i</v>
      </c>
      <c r="AG331" s="223" t="str">
        <f t="shared" ca="1" si="482"/>
        <v>-0.415565601901522+8.45903215557452i</v>
      </c>
      <c r="AH331" s="223" t="str">
        <f t="shared" ca="1" si="483"/>
        <v>-5.21054013163184+6.67669014671054i</v>
      </c>
      <c r="AI331" s="223" t="str">
        <f t="shared" ca="1" si="484"/>
        <v>-8.10455135797215+2.45848877656974i</v>
      </c>
      <c r="AJ331" s="223" t="str">
        <f t="shared" ca="1" si="485"/>
        <v>-8.04177608374189-2.65664397266259i</v>
      </c>
      <c r="AK331" s="223" t="str">
        <f t="shared" ca="1" si="486"/>
        <v>-5.0451166356908-6.80255230856797i</v>
      </c>
      <c r="AL331" s="223" t="str">
        <f t="shared" ca="1" si="487"/>
        <v>-0.207845400103164-8.46668294364348i</v>
      </c>
      <c r="AM331" s="223" t="str">
        <f t="shared" ca="1" si="488"/>
        <v>4.70525415048222-7.04191047641884i</v>
      </c>
      <c r="AN331" s="223" t="str">
        <f t="shared" ca="1" si="489"/>
        <v>7.90173407100691-3.04803517853978i</v>
      </c>
      <c r="AO331" s="223" t="str">
        <f t="shared" ca="1" si="490"/>
        <v>8.21542139755208+2.05785593255964i</v>
      </c>
      <c r="AP331" s="223" t="str">
        <f t="shared" ca="1" si="491"/>
        <v>5.53187346555121+6.41297869477655i</v>
      </c>
      <c r="AQ331" s="223" t="str">
        <f t="shared" ca="1" si="492"/>
        <v>0.830130069867666+8.42845204326565i</v>
      </c>
      <c r="AR331" s="223" t="str">
        <f t="shared" ca="1" si="493"/>
        <v>0.830130069867666+8.42845204326565i</v>
      </c>
      <c r="AS331" s="223" t="str">
        <f t="shared" ca="1" si="494"/>
        <v>-7.65609660248106+3.62106401379559i</v>
      </c>
      <c r="AT331" s="223" t="str">
        <f t="shared" ca="1" si="495"/>
        <v>-8.34454663100137-1.44791619286867i</v>
      </c>
      <c r="AU331" s="223" t="str">
        <f t="shared" ca="1" si="496"/>
        <v>-5.9886525938056-5.98865259380046i</v>
      </c>
      <c r="AV331" s="223" t="str">
        <f t="shared" ca="1" si="497"/>
        <v>-1.44791619286753-8.34454663100156i</v>
      </c>
      <c r="AW331" s="223" t="str">
        <f t="shared" ca="1" si="498"/>
        <v>3.62106401379664-7.65609660248057i</v>
      </c>
      <c r="AX331" s="223" t="str">
        <f t="shared" ca="1" si="499"/>
        <v>7.36897008312171-4.17446998942198i</v>
      </c>
      <c r="AY331" s="223" t="str">
        <f t="shared" ca="1" si="500"/>
        <v>8.42845204326554+0.830130069868819i</v>
      </c>
      <c r="AZ331" s="223" t="str">
        <f t="shared" ca="1" si="501"/>
        <v>6.41297869477579+5.53187346555208i</v>
      </c>
      <c r="BA331" s="223" t="str">
        <f t="shared" ca="1" si="502"/>
        <v>2.05785593256692+8.21542139755026i</v>
      </c>
      <c r="BB331" s="223" t="str">
        <f t="shared" ca="1" si="503"/>
        <v>-3.04803517854087+7.9017340710065i</v>
      </c>
      <c r="BC331" s="223" t="str">
        <f t="shared" ca="1" si="504"/>
        <v>-7.04191047641935+4.70525415048146i</v>
      </c>
      <c r="BD331" s="223" t="str">
        <f t="shared" ca="1" si="505"/>
        <v>-8.46668294364367-0.207845400095658i</v>
      </c>
      <c r="BE331" s="223" t="str">
        <f t="shared" ca="1" si="506"/>
        <v>-6.80255230856735-5.04511663569163i</v>
      </c>
      <c r="BF331" s="223" t="str">
        <f t="shared" ca="1" si="507"/>
        <v>-2.6566439726616-8.04177608374222i</v>
      </c>
      <c r="BG331" s="223" t="str">
        <f t="shared" ca="1" si="508"/>
        <v>2.45848877657073-8.10455135797184i</v>
      </c>
      <c r="BH331" s="223" t="str">
        <f t="shared" ca="1" si="509"/>
        <v>6.67669014671118-5.21054013163101i</v>
      </c>
      <c r="BI331" s="223" t="str">
        <f t="shared" ca="1" si="510"/>
        <v>8.45903215557457-0.415565601900486i</v>
      </c>
      <c r="BJ331" s="223" t="str">
        <f t="shared" ca="1" si="511"/>
        <v>7.15526230200761+4.53101988165978i</v>
      </c>
      <c r="BK331" s="223" t="str">
        <f t="shared" ca="1" si="512"/>
        <v>3.24103542889808+7.82455168857327i</v>
      </c>
      <c r="BL331" s="223" t="str">
        <f t="shared" ca="1" si="513"/>
        <v>-1.8556196109027+8.26344937893135i</v>
      </c>
      <c r="BM331" s="223" t="str">
        <f t="shared" ca="1" si="514"/>
        <v>-6.27528825461754+5.68758974434573i</v>
      </c>
      <c r="BN331" s="223" t="str">
        <f t="shared" ca="1" si="515"/>
        <v>-8.40554113934149+1.03672461790264i</v>
      </c>
      <c r="BO331" s="223" t="str">
        <f t="shared" ca="1" si="516"/>
        <v>-7.46919730907803-3.99236913831739i</v>
      </c>
      <c r="BP331" s="223" t="str">
        <f t="shared" ca="1" si="517"/>
        <v>-3.80786343332544-7.56492536986787i</v>
      </c>
      <c r="BQ331" s="223" t="str">
        <f t="shared" ca="1" si="518"/>
        <v>1.24269468178712-8.37756705173916i</v>
      </c>
      <c r="BR331" s="223" t="str">
        <f t="shared" ca="1" si="519"/>
        <v>5.83988003175906-6.13381781545469i</v>
      </c>
      <c r="BS331" s="223" t="str">
        <f t="shared" ca="1" si="520"/>
        <v>8.30649976739746-1.65226553336729i</v>
      </c>
      <c r="BT331" s="223" t="str">
        <f t="shared" ca="1" si="521"/>
        <v>7.74265608878397+3.4320834006976i</v>
      </c>
      <c r="BU331" s="223" t="str">
        <f t="shared" ca="1" si="522"/>
        <v>4.35405629589215+7.26430406513449i</v>
      </c>
      <c r="BV331" s="223" t="str">
        <f t="shared" ca="1" si="523"/>
        <v>-0.623035482528706+8.4462859628382i</v>
      </c>
      <c r="BW331" s="223" t="str">
        <f t="shared" ca="1" si="524"/>
        <v>-5.37282499302566+6.54680619637136i</v>
      </c>
      <c r="BX331" s="223" t="str">
        <f t="shared" ca="1" si="525"/>
        <v>-8.16244475351551+2.25885267875852i</v>
      </c>
      <c r="BY331" s="223" t="str">
        <f t="shared" ca="1" si="526"/>
        <v>-7.97415674429747-2.85319890577271i</v>
      </c>
      <c r="BZ331" s="223" t="str">
        <f t="shared" ca="1" si="527"/>
        <v>-4.87665415014435-6.92431686727344i</v>
      </c>
      <c r="CA331" s="223" t="str">
        <f t="shared" ca="1" si="528"/>
        <v>9.17195798119274E-13-8.46923371849706i</v>
      </c>
      <c r="CB331" s="223" t="str">
        <f t="shared" ca="1" si="529"/>
        <v>4.87665415014585-6.92431686727239i</v>
      </c>
      <c r="CC331" s="223" t="str">
        <f t="shared" ca="1" si="530"/>
        <v>7.97415674429826-2.85319890577054i</v>
      </c>
      <c r="CD331" s="223" t="str">
        <f t="shared" ca="1" si="531"/>
        <v>8.1624447535149+2.25885267876076i</v>
      </c>
      <c r="CE331" s="223" t="str">
        <f t="shared" ca="1" si="532"/>
        <v>5.37282499302387+6.54680619637282i</v>
      </c>
      <c r="CF331" s="223" t="str">
        <f t="shared" ca="1" si="533"/>
        <v>0.623035482526877+8.44628596283834i</v>
      </c>
      <c r="CG331" s="223" t="str">
        <f t="shared" ca="1" si="534"/>
        <v>-4.35405629589371+7.26430406513354i</v>
      </c>
      <c r="CH331" s="223" t="str">
        <f t="shared" ca="1" si="535"/>
        <v>-7.74265608878472+3.43208340069592i</v>
      </c>
      <c r="CI331" s="223" t="str">
        <f t="shared" ca="1" si="536"/>
        <v>-8.30649976739701-1.65226553336956i</v>
      </c>
      <c r="CJ331" s="223" t="str">
        <f t="shared" ca="1" si="537"/>
        <v>-5.83988003175738-6.13381781545629i</v>
      </c>
      <c r="CK331" s="223" t="str">
        <f t="shared" ca="1" si="538"/>
        <v>-1.24269468178482-8.3775670517395i</v>
      </c>
      <c r="CL331" s="223" t="str">
        <f t="shared" ca="1" si="539"/>
        <v>3.80786343332708-7.56492536986704i</v>
      </c>
      <c r="CM331" s="223" t="str">
        <f t="shared" ca="1" si="540"/>
        <v>7.46919730907889-3.99236913831577i</v>
      </c>
      <c r="CN331" s="223" t="str">
        <f t="shared" ca="1" si="541"/>
        <v>8.40554113934126+1.03672461790446i</v>
      </c>
      <c r="CO331" s="223" t="str">
        <f t="shared" ca="1" si="542"/>
        <v>6.27528825461598+5.68758974434744i</v>
      </c>
      <c r="CP331" s="223" t="str">
        <f t="shared" ca="1" si="543"/>
        <v>1.85561961090044+8.26344937893186i</v>
      </c>
      <c r="CQ331" s="223" t="str">
        <f t="shared" ca="1" si="544"/>
        <v>-3.24103542889978+7.82455168857258i</v>
      </c>
      <c r="CR331" s="223" t="str">
        <f t="shared" ca="1" si="545"/>
        <v>-7.15526230200396+4.53101988166555i</v>
      </c>
      <c r="CS331" s="223" t="str">
        <f t="shared" ca="1" si="546"/>
        <v>-8.45903215557449-0.415565601902319i</v>
      </c>
      <c r="CT331" s="223" t="str">
        <f t="shared" ca="1" si="547"/>
        <v>-6.67669014671005-5.21054013163246i</v>
      </c>
      <c r="CU331" s="223" t="str">
        <f t="shared" ca="1" si="548"/>
        <v>-2.45848877656874-8.10455135797244i</v>
      </c>
      <c r="CV331" s="223" t="str">
        <f t="shared" ca="1" si="549"/>
        <v>2.65664397266357-8.04177608374157i</v>
      </c>
      <c r="CW331" s="223" t="str">
        <f t="shared" ca="1" si="550"/>
        <v>6.80255230856859-5.04511663568997i</v>
      </c>
      <c r="CX331" s="223" t="str">
        <f t="shared" ca="1" si="551"/>
        <v>8.4666829436435-0.207845400102247i</v>
      </c>
      <c r="CY331" s="223" t="str">
        <f t="shared" ca="1" si="552"/>
        <v>7.04191047641832+4.70525415048298i</v>
      </c>
      <c r="CZ331" s="223" t="str">
        <f t="shared" ca="1" si="553"/>
        <v>3.04803517853915+7.90173407100716i</v>
      </c>
      <c r="DA331" s="223" t="str">
        <f t="shared" ca="1" si="554"/>
        <v>-2.05785593256077+8.2154213975518i</v>
      </c>
      <c r="DB331" s="223" t="str">
        <f t="shared" ca="1" si="555"/>
        <v>-6.41297869477683+5.53187346555088i</v>
      </c>
      <c r="DC331" s="223" t="str">
        <f t="shared" ca="1" si="556"/>
        <v>-8.42845204326575+0.830130069866753i</v>
      </c>
      <c r="DD331" s="223" t="str">
        <f t="shared" ca="1" si="557"/>
        <v>-7.36897008312472-4.17446998941667i</v>
      </c>
      <c r="DE331" s="223" t="str">
        <f t="shared" ca="1" si="558"/>
        <v>-3.62106401379498-7.65609660248135i</v>
      </c>
      <c r="DF331" s="223" t="str">
        <f t="shared" ca="1" si="559"/>
        <v>1.44791619286982-8.34454663100116i</v>
      </c>
      <c r="DG331" s="223" t="str">
        <f t="shared" ca="1" si="560"/>
        <v>5.98865259380077-5.98865259380529i</v>
      </c>
      <c r="DH331" s="223" t="str">
        <f t="shared" ca="1" si="561"/>
        <v>8.34454663100171-1.44791619286663i</v>
      </c>
      <c r="DI331" s="223" t="str">
        <f t="shared" ca="1" si="562"/>
        <v>7.65609660247997+3.6210640137979i</v>
      </c>
      <c r="DJ331" s="223" t="str">
        <f t="shared" ca="1" si="563"/>
        <v>4.17446998942139+7.36897008312204i</v>
      </c>
      <c r="DK331" s="223" t="str">
        <f t="shared" ca="1" si="564"/>
        <v>-0.830130069869971+8.42845204326543i</v>
      </c>
      <c r="DL331" s="223" t="str">
        <f t="shared" ca="1" si="565"/>
        <v>-5.5318734655526+6.41297869477535i</v>
      </c>
      <c r="DM331" s="223" t="str">
        <f t="shared" ca="1" si="566"/>
        <v>-8.21542139755048+2.05785593256603i</v>
      </c>
      <c r="DN331" s="223" t="str">
        <f t="shared" ca="1" si="567"/>
        <v>-7.90173407100599-3.04803517854217i</v>
      </c>
      <c r="DO331" s="223" t="str">
        <f t="shared" ca="1" si="568"/>
        <v>-4.7052541504807-7.04191047641986i</v>
      </c>
      <c r="DP331" s="223" t="str">
        <f t="shared" ca="1" si="569"/>
        <v>0.207845400096816-8.46668294364364i</v>
      </c>
      <c r="DQ331" s="223" t="str">
        <f t="shared" ca="1" si="570"/>
        <v>5.04511663569218-6.80255230856695i</v>
      </c>
      <c r="DR331" s="223" t="str">
        <f t="shared" ca="1" si="571"/>
        <v>8.04177608374258-2.65664397266049i</v>
      </c>
      <c r="DS331" s="223" t="str">
        <f t="shared" ca="1" si="572"/>
        <v>8.10455135797388+2.45848877656401i</v>
      </c>
      <c r="DT331" s="223" t="str">
        <f t="shared" ca="1" si="573"/>
        <v>5.21054013163029+6.67669014671174i</v>
      </c>
      <c r="DU331" s="223" t="str">
        <f t="shared" ca="1" si="574"/>
        <v>0.415565601899089+8.45903215557464i</v>
      </c>
      <c r="DV331" s="223" t="str">
        <f t="shared" ca="1" si="575"/>
        <v>-4.53101988166055+7.15526230200712i</v>
      </c>
      <c r="DW331" s="223" t="str">
        <f t="shared" ca="1" si="576"/>
        <v>-7.82455168857381+3.2410354288968i</v>
      </c>
      <c r="DX331" s="223" t="str">
        <f t="shared" ca="1" si="577"/>
        <v>-8.26344937893125-1.85561961090313i</v>
      </c>
      <c r="DY331" s="223" t="str">
        <f t="shared" ca="1" si="578"/>
        <v>-5.68758974435147-6.27528825461233i</v>
      </c>
      <c r="DZ331" s="223" t="str">
        <f t="shared" ca="1" si="579"/>
        <v>-1.03672461790125-8.40554113934165i</v>
      </c>
      <c r="EA331" s="223" t="str">
        <f t="shared" ca="1" si="580"/>
        <v>3.99236913831819-7.4691973090776i</v>
      </c>
      <c r="EB331" s="223" t="str">
        <f t="shared" ca="1" si="581"/>
        <v>7.56492536986461-3.80786343333192i</v>
      </c>
      <c r="EC331" s="223" t="str">
        <f t="shared" ca="1" si="582"/>
        <v>8.37756705173909+1.24269468178755i</v>
      </c>
      <c r="ED331" s="223" t="str">
        <f t="shared" ca="1" si="583"/>
        <v>6.13381781545407+5.83988003175972i</v>
      </c>
      <c r="EE331" s="223" t="str">
        <f t="shared" ca="1" si="584"/>
        <v>1.65226553337442+8.30649976739604i</v>
      </c>
      <c r="EF331" s="223" t="str">
        <f t="shared" ca="1" si="585"/>
        <v>-3.43208340069844+7.7426560887836i</v>
      </c>
      <c r="EG331" s="223" t="str">
        <f t="shared" ca="1" si="586"/>
        <v>-7.26430406513521+4.35405629589094i</v>
      </c>
      <c r="EH331" s="223" t="str">
        <f t="shared" ca="1" si="587"/>
        <v>-8.44628596283878-0.623035482520979i</v>
      </c>
      <c r="EI331" s="223" t="str">
        <f t="shared" ca="1" si="588"/>
        <v>-6.54680619637077-5.37282499302637i</v>
      </c>
      <c r="EJ331" s="223" t="str">
        <f t="shared" ca="1" si="589"/>
        <v>-2.25885267875811-8.16244475351563i</v>
      </c>
      <c r="EK331" s="223" t="str">
        <f t="shared" ca="1" si="590"/>
        <v>2.85319890576542-7.97415674430009i</v>
      </c>
      <c r="EL331" s="223" t="str">
        <f t="shared" ca="1" si="591"/>
        <v>6.92431686727425-4.8766541501432i</v>
      </c>
      <c r="EM331" s="223" t="str">
        <f t="shared" ca="1" si="592"/>
        <v>8.46923371849706+1.83439159623855E-12i</v>
      </c>
      <c r="EN331" s="223"/>
      <c r="EO331" s="223"/>
      <c r="EP331" s="223"/>
    </row>
    <row r="332" spans="1:146">
      <c r="A332" s="249">
        <f t="shared" si="461"/>
        <v>4.5312499999999893E-3</v>
      </c>
      <c r="B332" s="248">
        <v>232</v>
      </c>
      <c r="C332" s="247">
        <f t="shared" si="462"/>
        <v>46400</v>
      </c>
      <c r="N332" s="246">
        <f t="shared" ca="1" si="463"/>
        <v>7.5303277969261639</v>
      </c>
      <c r="O332" s="223">
        <f t="shared" ca="1" si="464"/>
        <v>-8.4696722030738361</v>
      </c>
      <c r="P332" s="223" t="str">
        <f t="shared" ca="1" si="465"/>
        <v>-7.04227506301944-4.70549775946138i</v>
      </c>
      <c r="Q332" s="223" t="str">
        <f t="shared" ca="1" si="466"/>
        <v>-3.24120322967949-7.8249567954997i</v>
      </c>
      <c r="R332" s="223" t="str">
        <f t="shared" ca="1" si="467"/>
        <v>1.65235107746874-8.30692982661522i</v>
      </c>
      <c r="S332" s="223" t="str">
        <f t="shared" ca="1" si="468"/>
        <v>5.98896264922072-5.98896264922072i</v>
      </c>
      <c r="T332" s="223" t="str">
        <f t="shared" ca="1" si="469"/>
        <v>8.30692982661522-1.65235107746871i</v>
      </c>
      <c r="U332" s="223" t="str">
        <f t="shared" ca="1" si="470"/>
        <v>7.82495679549968+3.24120322967951i</v>
      </c>
      <c r="V332" s="223" t="str">
        <f t="shared" ca="1" si="471"/>
        <v>4.70549775946137+7.04227506301945i</v>
      </c>
      <c r="W332" s="223" t="str">
        <f t="shared" ca="1" si="472"/>
        <v>-9.1828370028127E-19+8.46967220307384i</v>
      </c>
      <c r="X332" s="223" t="str">
        <f t="shared" ca="1" si="473"/>
        <v>-4.70549775946142+7.04227506301942i</v>
      </c>
      <c r="Y332" s="223" t="str">
        <f t="shared" ca="1" si="474"/>
        <v>-7.82495679549971+3.24120322967946i</v>
      </c>
      <c r="Z332" s="223" t="str">
        <f t="shared" ca="1" si="475"/>
        <v>-8.30692982661522-1.65235107746874i</v>
      </c>
      <c r="AA332" s="223" t="str">
        <f t="shared" ca="1" si="476"/>
        <v>-5.98896264922067-5.98896264922076i</v>
      </c>
      <c r="AB332" s="223" t="str">
        <f t="shared" ca="1" si="477"/>
        <v>-1.65235107746868-8.30692982661523i</v>
      </c>
      <c r="AC332" s="223" t="str">
        <f t="shared" ca="1" si="478"/>
        <v>3.24120322967951-7.82495679549968i</v>
      </c>
      <c r="AD332" s="223" t="str">
        <f t="shared" ca="1" si="479"/>
        <v>7.04227506301945-4.70549775946137i</v>
      </c>
      <c r="AE332" s="223" t="str">
        <f t="shared" ca="1" si="480"/>
        <v>8.46967220307384+1.83656740056255E-18i</v>
      </c>
      <c r="AF332" s="223" t="str">
        <f t="shared" ca="1" si="481"/>
        <v>7.04227506301945+4.70549775946137i</v>
      </c>
      <c r="AG332" s="223" t="str">
        <f t="shared" ca="1" si="482"/>
        <v>3.2412032296794+7.82495679549973i</v>
      </c>
      <c r="AH332" s="223" t="str">
        <f t="shared" ca="1" si="483"/>
        <v>-1.65235107747293+8.30692982661438i</v>
      </c>
      <c r="AI332" s="223" t="str">
        <f t="shared" ca="1" si="484"/>
        <v>-5.98896264922076+5.98896264922067i</v>
      </c>
      <c r="AJ332" s="223" t="str">
        <f t="shared" ca="1" si="485"/>
        <v>-8.30692982661441+1.65235107747281i</v>
      </c>
      <c r="AK332" s="223" t="str">
        <f t="shared" ca="1" si="486"/>
        <v>-7.82495679549968-3.24120322967951i</v>
      </c>
      <c r="AL332" s="223" t="str">
        <f t="shared" ca="1" si="487"/>
        <v>-4.70549775945786-7.0422750630218i</v>
      </c>
      <c r="AM332" s="223" t="str">
        <f t="shared" ca="1" si="488"/>
        <v>1.20364036014368E-13-8.46967220307384i</v>
      </c>
      <c r="AN332" s="223" t="str">
        <f t="shared" ca="1" si="489"/>
        <v>4.70549775946487-7.04227506301712i</v>
      </c>
      <c r="AO332" s="223" t="str">
        <f t="shared" ca="1" si="490"/>
        <v>7.82495679549973-3.2412032296794i</v>
      </c>
      <c r="AP332" s="223" t="str">
        <f t="shared" ca="1" si="491"/>
        <v>8.30692982661436+1.65235107747305i</v>
      </c>
      <c r="AQ332" s="223" t="str">
        <f t="shared" ca="1" si="492"/>
        <v>5.98896264922067+5.98896264922076i</v>
      </c>
      <c r="AR332" s="223" t="str">
        <f t="shared" ca="1" si="493"/>
        <v>5.98896264922067+5.98896264922076i</v>
      </c>
      <c r="AS332" s="223" t="str">
        <f t="shared" ca="1" si="494"/>
        <v>-3.24120322967951+7.82495679549968i</v>
      </c>
      <c r="AT332" s="223" t="str">
        <f t="shared" ca="1" si="495"/>
        <v>-7.04227506301718+4.70549775946477i</v>
      </c>
      <c r="AU332" s="223" t="str">
        <f t="shared" ca="1" si="496"/>
        <v>-8.46967220307384-3.6731348011251E-18i</v>
      </c>
      <c r="AV332" s="223" t="str">
        <f t="shared" ca="1" si="497"/>
        <v>-7.04227506302173-4.70549775945796i</v>
      </c>
      <c r="AW332" s="223" t="str">
        <f t="shared" ca="1" si="498"/>
        <v>-3.24120322967951-7.82495679549968i</v>
      </c>
      <c r="AX332" s="223" t="str">
        <f t="shared" ca="1" si="499"/>
        <v>1.65235107747293-8.30692982661438i</v>
      </c>
      <c r="AY332" s="223" t="str">
        <f t="shared" ca="1" si="500"/>
        <v>5.98896264922085-5.98896264922058i</v>
      </c>
      <c r="AZ332" s="223" t="str">
        <f t="shared" ca="1" si="501"/>
        <v>8.30692982661441-1.65235107747281i</v>
      </c>
      <c r="BA332" s="223" t="str">
        <f t="shared" ca="1" si="502"/>
        <v>7.82495679549964+3.24120322967962i</v>
      </c>
      <c r="BB332" s="223" t="str">
        <f t="shared" ca="1" si="503"/>
        <v>4.70549775945786+7.0422750630218i</v>
      </c>
      <c r="BC332" s="223" t="str">
        <f t="shared" ca="1" si="504"/>
        <v>-1.20365872581768E-13+8.46967220307384i</v>
      </c>
      <c r="BD332" s="223" t="str">
        <f t="shared" ca="1" si="505"/>
        <v>-4.70549775946507+7.04227506301698i</v>
      </c>
      <c r="BE332" s="223" t="str">
        <f t="shared" ca="1" si="506"/>
        <v>-7.82495679549973+3.2412032296794i</v>
      </c>
      <c r="BF332" s="223" t="str">
        <f t="shared" ca="1" si="507"/>
        <v>-8.30692982661605-1.65235107746455i</v>
      </c>
      <c r="BG332" s="223" t="str">
        <f t="shared" ca="1" si="508"/>
        <v>-5.98896264922067-5.98896264922076i</v>
      </c>
      <c r="BH332" s="223" t="str">
        <f t="shared" ca="1" si="509"/>
        <v>-1.65235107747293-8.30692982661438i</v>
      </c>
      <c r="BI332" s="223" t="str">
        <f t="shared" ca="1" si="510"/>
        <v>3.24120322967973-7.8249567954996i</v>
      </c>
      <c r="BJ332" s="223" t="str">
        <f t="shared" ca="1" si="511"/>
        <v>7.04227506301705-4.70549775946497i</v>
      </c>
      <c r="BK332" s="223" t="str">
        <f t="shared" ca="1" si="512"/>
        <v>8.46967220307384+2.40728072028736E-13i</v>
      </c>
      <c r="BL332" s="223" t="str">
        <f t="shared" ca="1" si="513"/>
        <v>7.04227506301705+4.70549775946497i</v>
      </c>
      <c r="BM332" s="223" t="str">
        <f t="shared" ca="1" si="514"/>
        <v>3.24120322967929+7.82495679549977i</v>
      </c>
      <c r="BN332" s="223" t="str">
        <f t="shared" ca="1" si="515"/>
        <v>-1.6523510774649+8.30692982661598i</v>
      </c>
      <c r="BO332" s="223" t="str">
        <f t="shared" ca="1" si="516"/>
        <v>-5.98896264922085+5.98896264922058i</v>
      </c>
      <c r="BP332" s="223" t="str">
        <f t="shared" ca="1" si="517"/>
        <v>-8.30692982661445+1.65235107747258i</v>
      </c>
      <c r="BQ332" s="223" t="str">
        <f t="shared" ca="1" si="518"/>
        <v>-7.82495679549964-3.24120322967962i</v>
      </c>
      <c r="BR332" s="223" t="str">
        <f t="shared" ca="1" si="519"/>
        <v>-4.70549775946467-7.04227506301725i</v>
      </c>
      <c r="BS332" s="223" t="str">
        <f t="shared" ca="1" si="520"/>
        <v>1.20367709149169E-13-8.46967220307384i</v>
      </c>
      <c r="BT332" s="223" t="str">
        <f t="shared" ca="1" si="521"/>
        <v>4.70549775946487-7.04227506301712i</v>
      </c>
      <c r="BU332" s="223" t="str">
        <f t="shared" ca="1" si="522"/>
        <v>7.82495679549973-3.2412032296794i</v>
      </c>
      <c r="BV332" s="223" t="str">
        <f t="shared" ca="1" si="523"/>
        <v>8.30692982661441+1.65235107747281i</v>
      </c>
      <c r="BW332" s="223" t="str">
        <f t="shared" ca="1" si="524"/>
        <v>5.98896264922067+5.98896264922076i</v>
      </c>
      <c r="BX332" s="223" t="str">
        <f t="shared" ca="1" si="525"/>
        <v>1.65235107746467+8.30692982661603i</v>
      </c>
      <c r="BY332" s="223" t="str">
        <f t="shared" ca="1" si="526"/>
        <v>-3.24120322967951+7.82495679549968i</v>
      </c>
      <c r="BZ332" s="223" t="str">
        <f t="shared" ca="1" si="527"/>
        <v>-7.04227506301718+4.70549775946477i</v>
      </c>
      <c r="CA332" s="223" t="str">
        <f t="shared" ca="1" si="528"/>
        <v>-8.46967220307384-7.3462696022502E-18i</v>
      </c>
      <c r="CB332" s="223" t="str">
        <f t="shared" ca="1" si="529"/>
        <v>-7.04227506301691-4.70549775946517i</v>
      </c>
      <c r="CC332" s="223" t="str">
        <f t="shared" ca="1" si="530"/>
        <v>-3.24120322967951-7.82495679549968i</v>
      </c>
      <c r="CD332" s="223" t="str">
        <f t="shared" ca="1" si="531"/>
        <v>1.65235107747317-8.30692982661433i</v>
      </c>
      <c r="CE332" s="223" t="str">
        <f t="shared" ca="1" si="532"/>
        <v>5.98896264922067-5.98896264922076i</v>
      </c>
      <c r="CF332" s="223" t="str">
        <f t="shared" ca="1" si="533"/>
        <v>8.3069298266161-1.65235107746431i</v>
      </c>
      <c r="CG332" s="223" t="str">
        <f t="shared" ca="1" si="534"/>
        <v>7.82495679549973+3.2412032296794i</v>
      </c>
      <c r="CH332" s="223" t="str">
        <f t="shared" ca="1" si="535"/>
        <v>4.70549775946487+7.04227506301712i</v>
      </c>
      <c r="CI332" s="223" t="str">
        <f t="shared" ca="1" si="536"/>
        <v>-3.61092108043104E-13+8.46967220307384i</v>
      </c>
      <c r="CJ332" s="223" t="str">
        <f t="shared" ca="1" si="537"/>
        <v>-4.70549775945786+7.0422750630218i</v>
      </c>
      <c r="CK332" s="223" t="str">
        <f t="shared" ca="1" si="538"/>
        <v>-7.82495679549982+3.24120322967918i</v>
      </c>
      <c r="CL332" s="223" t="str">
        <f t="shared" ca="1" si="539"/>
        <v>-8.30692982661605-1.65235107746455i</v>
      </c>
      <c r="CM332" s="223" t="str">
        <f t="shared" ca="1" si="540"/>
        <v>-5.9889626492205-5.98896264922093i</v>
      </c>
      <c r="CN332" s="223" t="str">
        <f t="shared" ca="1" si="541"/>
        <v>-1.65235107747293-8.30692982661438i</v>
      </c>
      <c r="CO332" s="223" t="str">
        <f t="shared" ca="1" si="542"/>
        <v>3.24120322967973-7.8249567954996i</v>
      </c>
      <c r="CP332" s="223" t="str">
        <f t="shared" ca="1" si="543"/>
        <v>7.04227506301732-4.70549775946457i</v>
      </c>
      <c r="CQ332" s="223" t="str">
        <f t="shared" ca="1" si="544"/>
        <v>8.46967220307384+2.40731745163537E-13i</v>
      </c>
      <c r="CR332" s="223" t="str">
        <f t="shared" ca="1" si="545"/>
        <v>7.04227506301705+4.70549775946497i</v>
      </c>
      <c r="CS332" s="223" t="str">
        <f t="shared" ca="1" si="546"/>
        <v>3.24120322967929+7.82495679549977i</v>
      </c>
      <c r="CT332" s="223" t="str">
        <f t="shared" ca="1" si="547"/>
        <v>-1.6523510774649+8.30692982661598i</v>
      </c>
      <c r="CU332" s="223" t="str">
        <f t="shared" ca="1" si="548"/>
        <v>-5.98896264922085+5.98896264922058i</v>
      </c>
      <c r="CV332" s="223" t="str">
        <f t="shared" ca="1" si="549"/>
        <v>-8.30692982661445+1.65235107747258i</v>
      </c>
      <c r="CW332" s="223" t="str">
        <f t="shared" ca="1" si="550"/>
        <v>-7.82495679549964-3.24120322967962i</v>
      </c>
      <c r="CX332" s="223" t="str">
        <f t="shared" ca="1" si="551"/>
        <v>-4.70549775945786-7.0422750630218i</v>
      </c>
      <c r="CY332" s="223" t="str">
        <f t="shared" ca="1" si="552"/>
        <v>1.2037138228397E-13-8.46967220307384i</v>
      </c>
      <c r="CZ332" s="223" t="str">
        <f t="shared" ca="1" si="553"/>
        <v>4.70549775945807-7.04227506302166i</v>
      </c>
      <c r="DA332" s="223" t="str">
        <f t="shared" ca="1" si="554"/>
        <v>7.82495679549973-3.2412032296794i</v>
      </c>
      <c r="DB332" s="223" t="str">
        <f t="shared" ca="1" si="555"/>
        <v>8.306929826616+1.65235107746478i</v>
      </c>
      <c r="DC332" s="223" t="str">
        <f t="shared" ca="1" si="556"/>
        <v>5.98896264922033+5.9889626492211i</v>
      </c>
      <c r="DD332" s="223" t="str">
        <f t="shared" ca="1" si="557"/>
        <v>1.65235107746467+8.30692982661603i</v>
      </c>
      <c r="DE332" s="223" t="str">
        <f t="shared" ca="1" si="558"/>
        <v>-3.24120322967951+7.82495679549968i</v>
      </c>
      <c r="DF332" s="223" t="str">
        <f t="shared" ca="1" si="559"/>
        <v>-7.04227506301718+4.70549775946477i</v>
      </c>
      <c r="DG332" s="223" t="str">
        <f t="shared" ca="1" si="560"/>
        <v>-8.46967220307384-4.81456144057472E-13i</v>
      </c>
      <c r="DH332" s="223" t="str">
        <f t="shared" ca="1" si="561"/>
        <v>-7.04227506301718-4.70549775946477i</v>
      </c>
      <c r="DI332" s="223" t="str">
        <f t="shared" ca="1" si="562"/>
        <v>-3.24120322967951-7.82495679549968i</v>
      </c>
      <c r="DJ332" s="223" t="str">
        <f t="shared" ca="1" si="563"/>
        <v>1.65235107746467-8.30692982661603i</v>
      </c>
      <c r="DK332" s="223" t="str">
        <f t="shared" ca="1" si="564"/>
        <v>5.98896264922102-5.98896264922041i</v>
      </c>
      <c r="DL332" s="223" t="str">
        <f t="shared" ca="1" si="565"/>
        <v>8.3069298266145-1.65235107747234i</v>
      </c>
      <c r="DM332" s="223" t="str">
        <f t="shared" ca="1" si="566"/>
        <v>7.82495679549973+3.2412032296794i</v>
      </c>
      <c r="DN332" s="223" t="str">
        <f t="shared" ca="1" si="567"/>
        <v>4.70549775945767+7.04227506302193i</v>
      </c>
      <c r="DO332" s="223" t="str">
        <f t="shared" ca="1" si="568"/>
        <v>-3.61095781177905E-13+8.46967220307384i</v>
      </c>
      <c r="DP332" s="223" t="str">
        <f t="shared" ca="1" si="569"/>
        <v>-4.70549775945826+7.04227506302153i</v>
      </c>
      <c r="DQ332" s="223" t="str">
        <f t="shared" ca="1" si="570"/>
        <v>-7.82495679549964+3.24120322967962i</v>
      </c>
      <c r="DR332" s="223" t="str">
        <f t="shared" ca="1" si="571"/>
        <v>-8.30692982661436-1.65235107747305i</v>
      </c>
      <c r="DS332" s="223" t="str">
        <f t="shared" ca="1" si="572"/>
        <v>-5.9889626492205-5.98896264922093i</v>
      </c>
      <c r="DT332" s="223" t="str">
        <f t="shared" ca="1" si="573"/>
        <v>-1.65235107746396-8.30692982661616i</v>
      </c>
      <c r="DU332" s="223" t="str">
        <f t="shared" ca="1" si="574"/>
        <v>3.24120322967929-7.82495679549977i</v>
      </c>
      <c r="DV332" s="223" t="str">
        <f t="shared" ca="1" si="575"/>
        <v>7.04227506302186-4.70549775945776i</v>
      </c>
      <c r="DW332" s="223" t="str">
        <f t="shared" ca="1" si="576"/>
        <v>8.46967220307384+2.40735418298338E-13i</v>
      </c>
      <c r="DX332" s="223" t="str">
        <f t="shared" ca="1" si="577"/>
        <v>7.0422750630216+4.70549775945817i</v>
      </c>
      <c r="DY332" s="223" t="str">
        <f t="shared" ca="1" si="578"/>
        <v>3.24120322967885+7.82495679549996i</v>
      </c>
      <c r="DZ332" s="223" t="str">
        <f t="shared" ca="1" si="579"/>
        <v>-1.65235107746443+8.30692982661607i</v>
      </c>
      <c r="EA332" s="223" t="str">
        <f t="shared" ca="1" si="580"/>
        <v>-5.98896264922085+5.98896264922058i</v>
      </c>
      <c r="EB332" s="223" t="str">
        <f t="shared" ca="1" si="581"/>
        <v>-8.30692982661445+1.65235107747258i</v>
      </c>
      <c r="EC332" s="223" t="str">
        <f t="shared" ca="1" si="582"/>
        <v>-7.82495679549945-3.24120322968007i</v>
      </c>
      <c r="ED332" s="223" t="str">
        <f t="shared" ca="1" si="583"/>
        <v>-4.70549775945786-7.0422750630218i</v>
      </c>
      <c r="EE332" s="223" t="str">
        <f t="shared" ca="1" si="584"/>
        <v>1.20375055418771E-13-8.46967220307384i</v>
      </c>
      <c r="EF332" s="223" t="str">
        <f t="shared" ca="1" si="585"/>
        <v>4.70549775945807-7.04227506302166i</v>
      </c>
      <c r="EG332" s="223" t="str">
        <f t="shared" ca="1" si="586"/>
        <v>7.82495679549992-3.24120322967896i</v>
      </c>
      <c r="EH332" s="223" t="str">
        <f t="shared" ca="1" si="587"/>
        <v>8.30692982661441+1.65235107747281i</v>
      </c>
      <c r="EI332" s="223" t="str">
        <f t="shared" ca="1" si="588"/>
        <v>5.98896264922067+5.98896264922076i</v>
      </c>
      <c r="EJ332" s="223" t="str">
        <f t="shared" ca="1" si="589"/>
        <v>1.65235107746419+8.30692982661612i</v>
      </c>
      <c r="EK332" s="223" t="str">
        <f t="shared" ca="1" si="590"/>
        <v>-3.24120322967996+7.8249567954995i</v>
      </c>
      <c r="EL332" s="223" t="str">
        <f t="shared" ca="1" si="591"/>
        <v>-7.04227506301745+4.70549775946437i</v>
      </c>
      <c r="EM332" s="223" t="str">
        <f t="shared" ca="1" si="592"/>
        <v>-8.46967220307384-1.46925392045004E-17i</v>
      </c>
      <c r="EN332" s="223"/>
      <c r="EO332" s="223"/>
      <c r="EP332" s="223"/>
    </row>
    <row r="333" spans="1:146">
      <c r="A333" s="249">
        <f t="shared" si="461"/>
        <v>4.5507812499999889E-3</v>
      </c>
      <c r="B333" s="248">
        <v>233</v>
      </c>
      <c r="C333" s="247">
        <f t="shared" si="462"/>
        <v>46600</v>
      </c>
      <c r="N333" s="246">
        <f t="shared" ca="1" si="463"/>
        <v>7.5299177911970894</v>
      </c>
      <c r="O333" s="223">
        <f t="shared" ca="1" si="464"/>
        <v>-8.4700822088029106</v>
      </c>
      <c r="P333" s="223" t="str">
        <f t="shared" ca="1" si="465"/>
        <v>-7.15597915206525-4.5314738219576i</v>
      </c>
      <c r="Q333" s="223" t="str">
        <f t="shared" ca="1" si="466"/>
        <v>-3.62142679014658-7.65686362863335i</v>
      </c>
      <c r="R333" s="223" t="str">
        <f t="shared" ca="1" si="467"/>
        <v>1.03682848217253-8.40638324860552i</v>
      </c>
      <c r="S333" s="223" t="str">
        <f t="shared" ca="1" si="468"/>
        <v>5.37336326957843-6.54746208824648i</v>
      </c>
      <c r="T333" s="223" t="str">
        <f t="shared" ca="1" si="469"/>
        <v>8.04258174919795-2.65691012857936i</v>
      </c>
      <c r="U333" s="223" t="str">
        <f t="shared" ca="1" si="470"/>
        <v>8.21624445966585+2.05806209889056i</v>
      </c>
      <c r="V333" s="223" t="str">
        <f t="shared" ca="1" si="471"/>
        <v>5.84046510022576+6.13443233208458i</v>
      </c>
      <c r="W333" s="223" t="str">
        <f t="shared" ca="1" si="472"/>
        <v>1.65243106561872+8.30733195419912i</v>
      </c>
      <c r="X333" s="223" t="str">
        <f t="shared" ca="1" si="473"/>
        <v>-3.04834054599173+7.90252570635125i</v>
      </c>
      <c r="Y333" s="223" t="str">
        <f t="shared" ca="1" si="474"/>
        <v>-6.80323382237075+5.04562208077758i</v>
      </c>
      <c r="Z333" s="223" t="str">
        <f t="shared" ca="1" si="475"/>
        <v>-8.44713215412309+0.623097901344118i</v>
      </c>
      <c r="AA333" s="223" t="str">
        <f t="shared" ca="1" si="476"/>
        <v>-7.46994561072178-3.99276911387798i</v>
      </c>
      <c r="AB333" s="223" t="str">
        <f t="shared" ca="1" si="477"/>
        <v>-4.1748882087565-7.36970834350082i</v>
      </c>
      <c r="AC333" s="223" t="str">
        <f t="shared" ca="1" si="478"/>
        <v>0.415607235347844-8.45987962383662i</v>
      </c>
      <c r="AD333" s="223" t="str">
        <f t="shared" ca="1" si="479"/>
        <v>4.87714271781102-6.92501058006286i</v>
      </c>
      <c r="AE333" s="223" t="str">
        <f t="shared" ca="1" si="480"/>
        <v>7.8253355914011-3.24136013207894i</v>
      </c>
      <c r="AF333" s="223" t="str">
        <f t="shared" ca="1" si="481"/>
        <v>8.34538262952985+1.44806125237194i</v>
      </c>
      <c r="AG333" s="223" t="str">
        <f t="shared" ca="1" si="482"/>
        <v>6.27591694446117+5.68815955561241i</v>
      </c>
      <c r="AH333" s="223" t="str">
        <f t="shared" ca="1" si="483"/>
        <v>2.25907898195108+8.16326250816342i</v>
      </c>
      <c r="AI333" s="223" t="str">
        <f t="shared" ca="1" si="484"/>
        <v>-2.45873508030444+8.10536331257026i</v>
      </c>
      <c r="AJ333" s="223" t="str">
        <f t="shared" ca="1" si="485"/>
        <v>-6.41362117914318+5.5324276763755i</v>
      </c>
      <c r="AK333" s="223" t="str">
        <f t="shared" ca="1" si="486"/>
        <v>-8.37840635841813+1.24281918117568i</v>
      </c>
      <c r="AL333" s="223" t="str">
        <f t="shared" ca="1" si="487"/>
        <v>-7.74343178689707-3.43242724402887i</v>
      </c>
      <c r="AM333" s="223" t="str">
        <f t="shared" ca="1" si="488"/>
        <v>-4.70572554643916-7.04261597032449i</v>
      </c>
      <c r="AN333" s="223" t="str">
        <f t="shared" ca="1" si="489"/>
        <v>-0.207866223096091-8.46753117839995i</v>
      </c>
      <c r="AO333" s="223" t="str">
        <f t="shared" ca="1" si="490"/>
        <v>4.35449250709086-7.2650318395427i</v>
      </c>
      <c r="AP333" s="223" t="str">
        <f t="shared" ca="1" si="491"/>
        <v>7.56568326202691-3.80824492418298i</v>
      </c>
      <c r="AQ333" s="223" t="str">
        <f t="shared" ca="1" si="492"/>
        <v>8.42929644785876+0.830213236461163i</v>
      </c>
      <c r="AR333" s="223" t="str">
        <f t="shared" ca="1" si="493"/>
        <v>8.42929644785876+0.830213236461163i</v>
      </c>
      <c r="AS333" s="223" t="str">
        <f t="shared" ca="1" si="494"/>
        <v>2.85348475354266+7.97495563531103i</v>
      </c>
      <c r="AT333" s="223" t="str">
        <f t="shared" ca="1" si="495"/>
        <v>-1.85580551617766+8.26427725273083i</v>
      </c>
      <c r="AU333" s="223" t="str">
        <f t="shared" ca="1" si="496"/>
        <v>-5.98925256705481+5.98925256704933i</v>
      </c>
      <c r="AV333" s="223" t="str">
        <f t="shared" ca="1" si="497"/>
        <v>-8.26427725273068+1.85580551617832i</v>
      </c>
      <c r="AW333" s="223" t="str">
        <f t="shared" ca="1" si="498"/>
        <v>-7.97495563531126-2.85348475354203i</v>
      </c>
      <c r="AX333" s="223" t="str">
        <f t="shared" ca="1" si="499"/>
        <v>-5.21106214966742-6.67735905101584i</v>
      </c>
      <c r="AY333" s="223" t="str">
        <f t="shared" ca="1" si="500"/>
        <v>-0.830213236462076-8.42929644785866i</v>
      </c>
      <c r="AZ333" s="223" t="str">
        <f t="shared" ca="1" si="501"/>
        <v>3.80824492418217-7.56568326202732i</v>
      </c>
      <c r="BA333" s="223" t="str">
        <f t="shared" ca="1" si="502"/>
        <v>7.26503183954668-4.35449250708421i</v>
      </c>
      <c r="BB333" s="223" t="str">
        <f t="shared" ca="1" si="503"/>
        <v>8.46753117839997+0.207866223095415i</v>
      </c>
      <c r="BC333" s="223" t="str">
        <f t="shared" ca="1" si="504"/>
        <v>7.04261597032486+4.70572554643859i</v>
      </c>
      <c r="BD333" s="223" t="str">
        <f t="shared" ca="1" si="505"/>
        <v>3.43242724402179+7.74343178690021i</v>
      </c>
      <c r="BE333" s="223" t="str">
        <f t="shared" ca="1" si="506"/>
        <v>-1.24281918117489+8.37840635841825i</v>
      </c>
      <c r="BF333" s="223" t="str">
        <f t="shared" ca="1" si="507"/>
        <v>-5.53242767637489+6.41362117914371i</v>
      </c>
      <c r="BG333" s="223" t="str">
        <f t="shared" ca="1" si="508"/>
        <v>-8.10536331257247+2.45873508029714i</v>
      </c>
      <c r="BH333" s="223" t="str">
        <f t="shared" ca="1" si="509"/>
        <v>-8.16326250816365-2.2590789819502i</v>
      </c>
      <c r="BI333" s="223" t="str">
        <f t="shared" ca="1" si="510"/>
        <v>-5.68815955561309-6.27591694446056i</v>
      </c>
      <c r="BJ333" s="223" t="str">
        <f t="shared" ca="1" si="511"/>
        <v>-1.44806125237617-8.34538262952912i</v>
      </c>
      <c r="BK333" s="223" t="str">
        <f t="shared" ca="1" si="512"/>
        <v>3.24136013208065-7.82533559140038i</v>
      </c>
      <c r="BL333" s="223" t="str">
        <f t="shared" ca="1" si="513"/>
        <v>6.92501058006199-4.87714271781226i</v>
      </c>
      <c r="BM333" s="223" t="str">
        <f t="shared" ca="1" si="514"/>
        <v>8.45987962383642-0.415607235352006i</v>
      </c>
      <c r="BN333" s="223" t="str">
        <f t="shared" ca="1" si="515"/>
        <v>7.36970834349984+4.17488820875822i</v>
      </c>
      <c r="BO333" s="223" t="str">
        <f t="shared" ca="1" si="516"/>
        <v>3.99276911387847+7.46994561072152i</v>
      </c>
      <c r="BP333" s="223" t="str">
        <f t="shared" ca="1" si="517"/>
        <v>-0.623097901340143+8.44713215412338i</v>
      </c>
      <c r="BQ333" s="223" t="str">
        <f t="shared" ca="1" si="518"/>
        <v>-5.04562208077893+6.80323382236975i</v>
      </c>
      <c r="BR333" s="223" t="str">
        <f t="shared" ca="1" si="519"/>
        <v>-7.90252570635092+3.04834054599258i</v>
      </c>
      <c r="BS333" s="223" t="str">
        <f t="shared" ca="1" si="520"/>
        <v>-8.30733195419995-1.65243106561452i</v>
      </c>
      <c r="BT333" s="223" t="str">
        <f t="shared" ca="1" si="521"/>
        <v>-6.13443233208334-5.84046510022705i</v>
      </c>
      <c r="BU333" s="223" t="str">
        <f t="shared" ca="1" si="522"/>
        <v>-2.05806209889127-8.21624445966567i</v>
      </c>
      <c r="BV333" s="223" t="str">
        <f t="shared" ca="1" si="523"/>
        <v>2.65691012857543-8.04258174919925i</v>
      </c>
      <c r="BW333" s="223" t="str">
        <f t="shared" ca="1" si="524"/>
        <v>6.54746208824774-5.3733632695769i</v>
      </c>
      <c r="BX333" s="223" t="str">
        <f t="shared" ca="1" si="525"/>
        <v>8.40638324860544-1.03682848217312i</v>
      </c>
      <c r="BY333" s="223" t="str">
        <f t="shared" ca="1" si="526"/>
        <v>7.65686362863469+3.62142679014374i</v>
      </c>
      <c r="BZ333" s="223" t="str">
        <f t="shared" ca="1" si="527"/>
        <v>4.53147382195601+7.15597915206626i</v>
      </c>
      <c r="CA333" s="223" t="str">
        <f t="shared" ca="1" si="528"/>
        <v>9.17272994143478E-13+8.47008220880291i</v>
      </c>
      <c r="CB333" s="223" t="str">
        <f t="shared" ca="1" si="529"/>
        <v>-4.53147382195446+7.15597915206724i</v>
      </c>
      <c r="CC333" s="223" t="str">
        <f t="shared" ca="1" si="530"/>
        <v>-7.65686362863411+3.62142679014497i</v>
      </c>
      <c r="CD333" s="223" t="str">
        <f t="shared" ca="1" si="531"/>
        <v>-8.40638324860561-1.03682848217177i</v>
      </c>
      <c r="CE333" s="223" t="str">
        <f t="shared" ca="1" si="532"/>
        <v>-6.54746208824859-5.37336326957586i</v>
      </c>
      <c r="CF333" s="223" t="str">
        <f t="shared" ca="1" si="533"/>
        <v>-2.65691012857672-8.04258174919883i</v>
      </c>
      <c r="CG333" s="223" t="str">
        <f t="shared" ca="1" si="534"/>
        <v>2.05806209888996-8.216244459666i</v>
      </c>
      <c r="CH333" s="223" t="str">
        <f t="shared" ca="1" si="535"/>
        <v>6.13443233208241-5.84046510022803i</v>
      </c>
      <c r="CI333" s="223" t="str">
        <f t="shared" ca="1" si="536"/>
        <v>8.3073319541996-1.65243106561632i</v>
      </c>
      <c r="CJ333" s="223" t="str">
        <f t="shared" ca="1" si="537"/>
        <v>7.90252570635159+3.04834054599087i</v>
      </c>
      <c r="CK333" s="223" t="str">
        <f t="shared" ca="1" si="538"/>
        <v>5.0456220807804+6.80323382236866i</v>
      </c>
      <c r="CL333" s="223" t="str">
        <f t="shared" ca="1" si="539"/>
        <v>0.623097901341492+8.44713215412328i</v>
      </c>
      <c r="CM333" s="223" t="str">
        <f t="shared" ca="1" si="540"/>
        <v>-3.99276911387728+7.46994561072216i</v>
      </c>
      <c r="CN333" s="223" t="str">
        <f t="shared" ca="1" si="541"/>
        <v>-7.36970834349917+4.1748882087594i</v>
      </c>
      <c r="CO333" s="223" t="str">
        <f t="shared" ca="1" si="542"/>
        <v>-8.45987962383649-0.415607235350654i</v>
      </c>
      <c r="CP333" s="223" t="str">
        <f t="shared" ca="1" si="543"/>
        <v>-6.92501058006277-4.87714271781115i</v>
      </c>
      <c r="CQ333" s="223" t="str">
        <f t="shared" ca="1" si="544"/>
        <v>-3.24136013208191-7.82533559139987i</v>
      </c>
      <c r="CR333" s="223" t="str">
        <f t="shared" ca="1" si="545"/>
        <v>1.44806125237436-8.34538262952943i</v>
      </c>
      <c r="CS333" s="223" t="str">
        <f t="shared" ca="1" si="546"/>
        <v>5.68815955561173-6.27591694446179i</v>
      </c>
      <c r="CT333" s="223" t="str">
        <f t="shared" ca="1" si="547"/>
        <v>8.16326250816317-2.25907898195197i</v>
      </c>
      <c r="CU333" s="223" t="str">
        <f t="shared" ca="1" si="548"/>
        <v>8.10536331257049+2.45873508030368i</v>
      </c>
      <c r="CV333" s="223" t="str">
        <f t="shared" ca="1" si="549"/>
        <v>5.5324276763761+6.41362117914267i</v>
      </c>
      <c r="CW333" s="223" t="str">
        <f t="shared" ca="1" si="550"/>
        <v>1.24281918117647+8.37840635841802i</v>
      </c>
      <c r="CX333" s="223" t="str">
        <f t="shared" ca="1" si="551"/>
        <v>-3.43242724402826+7.74343178689735i</v>
      </c>
      <c r="CY333" s="223" t="str">
        <f t="shared" ca="1" si="552"/>
        <v>-7.04261597032411+4.70572554643972i</v>
      </c>
      <c r="CZ333" s="223" t="str">
        <f t="shared" ca="1" si="553"/>
        <v>-8.46753117839994+0.207866223096768i</v>
      </c>
      <c r="DA333" s="223" t="str">
        <f t="shared" ca="1" si="554"/>
        <v>-7.26503183954317-4.35449250709008i</v>
      </c>
      <c r="DB333" s="223" t="str">
        <f t="shared" ca="1" si="555"/>
        <v>-3.8082449241838-7.5656832620265i</v>
      </c>
      <c r="DC333" s="223" t="str">
        <f t="shared" ca="1" si="556"/>
        <v>0.83021323646025-8.42929644785885i</v>
      </c>
      <c r="DD333" s="223" t="str">
        <f t="shared" ca="1" si="557"/>
        <v>5.21106214967281-6.67735905101163i</v>
      </c>
      <c r="DE333" s="223" t="str">
        <f t="shared" ca="1" si="558"/>
        <v>7.97495563531072-2.85348475354353i</v>
      </c>
      <c r="DF333" s="223" t="str">
        <f t="shared" ca="1" si="559"/>
        <v>8.26427725273102+1.85580551617676i</v>
      </c>
      <c r="DG333" s="223" t="str">
        <f t="shared" ca="1" si="560"/>
        <v>5.98925256704981+5.98925256705433i</v>
      </c>
      <c r="DH333" s="223" t="str">
        <f t="shared" ca="1" si="561"/>
        <v>1.85580551617898+8.26427725273053i</v>
      </c>
      <c r="DI333" s="223" t="str">
        <f t="shared" ca="1" si="562"/>
        <v>-2.85348475354139+7.97495563531149i</v>
      </c>
      <c r="DJ333" s="223" t="str">
        <f t="shared" ca="1" si="563"/>
        <v>-6.67735905101557+5.21106214966777i</v>
      </c>
      <c r="DK333" s="223" t="str">
        <f t="shared" ca="1" si="564"/>
        <v>-8.42929644785862+0.830213236462509i</v>
      </c>
      <c r="DL333" s="223" t="str">
        <f t="shared" ca="1" si="565"/>
        <v>-7.56568326202752-3.80824492418178i</v>
      </c>
      <c r="DM333" s="223" t="str">
        <f t="shared" ca="1" si="566"/>
        <v>-4.35449250708459-7.26503183954646i</v>
      </c>
      <c r="DN333" s="223" t="str">
        <f t="shared" ca="1" si="567"/>
        <v>0.207866223094979-8.46753117839999i</v>
      </c>
      <c r="DO333" s="223" t="str">
        <f t="shared" ca="1" si="568"/>
        <v>4.70572554643823-7.04261597032511i</v>
      </c>
      <c r="DP333" s="223" t="str">
        <f t="shared" ca="1" si="569"/>
        <v>7.74343178689974-3.43242724402285i</v>
      </c>
      <c r="DQ333" s="223" t="str">
        <f t="shared" ca="1" si="570"/>
        <v>8.37840635841842+1.24281918117375i</v>
      </c>
      <c r="DR333" s="223" t="str">
        <f t="shared" ca="1" si="571"/>
        <v>6.41362117914446+5.53242767637401i</v>
      </c>
      <c r="DS333" s="223" t="str">
        <f t="shared" ca="1" si="572"/>
        <v>2.45873508029802+8.10536331257221i</v>
      </c>
      <c r="DT333" s="223" t="str">
        <f t="shared" ca="1" si="573"/>
        <v>-2.25907898194931+8.1632625081639i</v>
      </c>
      <c r="DU333" s="223" t="str">
        <f t="shared" ca="1" si="574"/>
        <v>-6.27591694445994+5.68815955561377i</v>
      </c>
      <c r="DV333" s="223" t="str">
        <f t="shared" ca="1" si="575"/>
        <v>-8.34538262953045+1.44806125236854i</v>
      </c>
      <c r="DW333" s="223" t="str">
        <f t="shared" ca="1" si="576"/>
        <v>-7.82533559140074-3.24136013207981i</v>
      </c>
      <c r="DX333" s="223" t="str">
        <f t="shared" ca="1" si="577"/>
        <v>-4.87714271781301-6.92501058006146i</v>
      </c>
      <c r="DY333" s="223" t="str">
        <f t="shared" ca="1" si="578"/>
        <v>-0.415607235344266-8.4598796238368i</v>
      </c>
      <c r="DZ333" s="223" t="str">
        <f t="shared" ca="1" si="579"/>
        <v>4.17488820875742-7.36970834350029i</v>
      </c>
      <c r="EA333" s="223" t="str">
        <f t="shared" ca="1" si="580"/>
        <v>7.46994561072109-3.99276911387929i</v>
      </c>
      <c r="EB333" s="223" t="str">
        <f t="shared" ca="1" si="581"/>
        <v>8.44713215412281+0.623097901347871i</v>
      </c>
      <c r="EC333" s="223" t="str">
        <f t="shared" ca="1" si="582"/>
        <v>6.80323382237001+5.04562208077857i</v>
      </c>
      <c r="ED333" s="223" t="str">
        <f t="shared" ca="1" si="583"/>
        <v>3.04834054599299+7.90252570635077i</v>
      </c>
      <c r="EE333" s="223" t="str">
        <f t="shared" ca="1" si="584"/>
        <v>-1.6524310656226+8.30733195419835i</v>
      </c>
      <c r="EF333" s="223" t="str">
        <f t="shared" ca="1" si="585"/>
        <v>-5.84046510022673+6.13443233208364i</v>
      </c>
      <c r="EG333" s="223" t="str">
        <f t="shared" ca="1" si="586"/>
        <v>-8.21624445966557+2.0580620988917i</v>
      </c>
      <c r="EH333" s="223" t="str">
        <f t="shared" ca="1" si="587"/>
        <v>-8.04258174919697-2.65691012858233i</v>
      </c>
      <c r="EI333" s="223" t="str">
        <f t="shared" ca="1" si="588"/>
        <v>-5.37336326957724-6.54746208824746i</v>
      </c>
      <c r="EJ333" s="223" t="str">
        <f t="shared" ca="1" si="589"/>
        <v>-1.03682848217355-8.40638324860539i</v>
      </c>
      <c r="EK333" s="223" t="str">
        <f t="shared" ca="1" si="590"/>
        <v>3.62142679015031-7.65686362863159i</v>
      </c>
      <c r="EL333" s="223" t="str">
        <f t="shared" ca="1" si="591"/>
        <v>7.15597915206577-4.53147382195678i</v>
      </c>
      <c r="EM333" s="223" t="str">
        <f t="shared" ca="1" si="592"/>
        <v>8.47008220880291-1.83454598828696E-12i</v>
      </c>
      <c r="EN333" s="223"/>
      <c r="EO333" s="223"/>
      <c r="EP333" s="223"/>
    </row>
    <row r="334" spans="1:146">
      <c r="A334" s="249">
        <f t="shared" si="461"/>
        <v>4.5703124999999884E-3</v>
      </c>
      <c r="B334" s="248">
        <v>234</v>
      </c>
      <c r="C334" s="247">
        <f t="shared" si="462"/>
        <v>46800</v>
      </c>
      <c r="N334" s="246">
        <f t="shared" ca="1" si="463"/>
        <v>7.5295344490452774</v>
      </c>
      <c r="O334" s="223">
        <f t="shared" ca="1" si="464"/>
        <v>-8.4704655509547226</v>
      </c>
      <c r="P334" s="223" t="str">
        <f t="shared" ca="1" si="465"/>
        <v>-7.26536064307558-4.35468958433998i</v>
      </c>
      <c r="Q334" s="223" t="str">
        <f t="shared" ca="1" si="466"/>
        <v>-3.99294982011723-7.4702836883171i</v>
      </c>
      <c r="R334" s="223" t="str">
        <f t="shared" ca="1" si="467"/>
        <v>0.415626045056044-8.46026250423601i</v>
      </c>
      <c r="S334" s="223" t="str">
        <f t="shared" ca="1" si="468"/>
        <v>4.70593851992816-7.04293470767457i</v>
      </c>
      <c r="T334" s="223" t="str">
        <f t="shared" ca="1" si="469"/>
        <v>7.65721016583405-3.6215906900364i</v>
      </c>
      <c r="U334" s="223" t="str">
        <f t="shared" ca="1" si="470"/>
        <v>8.4296779441131+0.830250810565005i</v>
      </c>
      <c r="V334" s="223" t="str">
        <f t="shared" ca="1" si="471"/>
        <v>6.80354172567425+5.04585043743076i</v>
      </c>
      <c r="W334" s="223" t="str">
        <f t="shared" ca="1" si="472"/>
        <v>3.24150683076943+7.82568975336908i</v>
      </c>
      <c r="X334" s="223" t="str">
        <f t="shared" ca="1" si="473"/>
        <v>-1.2428754291491+8.37878555147034i</v>
      </c>
      <c r="Y334" s="223" t="str">
        <f t="shared" ca="1" si="474"/>
        <v>-5.37360645926525+6.54775841573691i</v>
      </c>
      <c r="Z334" s="223" t="str">
        <f t="shared" ca="1" si="475"/>
        <v>-7.97531656883879+2.85361389762457i</v>
      </c>
      <c r="AA334" s="223" t="str">
        <f t="shared" ca="1" si="476"/>
        <v>-8.30770793053905-1.65250585196217i</v>
      </c>
      <c r="AB334" s="223" t="str">
        <f t="shared" ca="1" si="477"/>
        <v>-6.27620098226018-5.68841699246698i</v>
      </c>
      <c r="AC334" s="223" t="str">
        <f t="shared" ca="1" si="478"/>
        <v>-2.45884635865414-8.10573014813866i</v>
      </c>
      <c r="AD334" s="223" t="str">
        <f t="shared" ca="1" si="479"/>
        <v>2.05815524343546-8.21661631353381i</v>
      </c>
      <c r="AE334" s="223" t="str">
        <f t="shared" ca="1" si="480"/>
        <v>5.9895236308874-5.98952363088685i</v>
      </c>
      <c r="AF334" s="223" t="str">
        <f t="shared" ca="1" si="481"/>
        <v>8.21661631353381-2.05815524343541i</v>
      </c>
      <c r="AG334" s="223" t="str">
        <f t="shared" ca="1" si="482"/>
        <v>8.1057301481384+2.458846358655i</v>
      </c>
      <c r="AH334" s="223" t="str">
        <f t="shared" ca="1" si="483"/>
        <v>5.68841699246703+6.27620098226013i</v>
      </c>
      <c r="AI334" s="223" t="str">
        <f t="shared" ca="1" si="484"/>
        <v>1.65250585196378+8.30770793053873i</v>
      </c>
      <c r="AJ334" s="223" t="str">
        <f t="shared" ca="1" si="485"/>
        <v>-2.85361389762224+7.97531656883963i</v>
      </c>
      <c r="AK334" s="223" t="str">
        <f t="shared" ca="1" si="486"/>
        <v>-6.54775841573965+5.37360645926191i</v>
      </c>
      <c r="AL334" s="223" t="str">
        <f t="shared" ca="1" si="487"/>
        <v>-8.3787855514707+1.24287542914668i</v>
      </c>
      <c r="AM334" s="223" t="str">
        <f t="shared" ca="1" si="488"/>
        <v>-7.82568975336844-3.24150683077097i</v>
      </c>
      <c r="AN334" s="223" t="str">
        <f t="shared" ca="1" si="489"/>
        <v>-5.04585043743067-6.80354172567431i</v>
      </c>
      <c r="AO334" s="223" t="str">
        <f t="shared" ca="1" si="490"/>
        <v>-0.830250810565919-8.42967794411301i</v>
      </c>
      <c r="AP334" s="223" t="str">
        <f t="shared" ca="1" si="491"/>
        <v>3.62159069003413-7.65721016583513i</v>
      </c>
      <c r="AQ334" s="223" t="str">
        <f t="shared" ca="1" si="492"/>
        <v>7.04293470767227-4.70593851993159i</v>
      </c>
      <c r="AR334" s="223" t="str">
        <f t="shared" ca="1" si="493"/>
        <v>7.04293470767227-4.70593851993159i</v>
      </c>
      <c r="AS334" s="223" t="str">
        <f t="shared" ca="1" si="494"/>
        <v>7.4702836883163+3.99294982011871i</v>
      </c>
      <c r="AT334" s="223" t="str">
        <f t="shared" ca="1" si="495"/>
        <v>4.35468958433947+7.26536064307589i</v>
      </c>
      <c r="AU334" s="223" t="str">
        <f t="shared" ca="1" si="496"/>
        <v>9.17318181906935E-13+8.47046555095472i</v>
      </c>
      <c r="AV334" s="223" t="str">
        <f t="shared" ca="1" si="497"/>
        <v>-4.3546895843381+7.2653606430767i</v>
      </c>
      <c r="AW334" s="223" t="str">
        <f t="shared" ca="1" si="498"/>
        <v>-7.47028368831555+3.99294982012012i</v>
      </c>
      <c r="AX334" s="223" t="str">
        <f t="shared" ca="1" si="499"/>
        <v>-8.46026250423584-0.415626045059576i</v>
      </c>
      <c r="AY334" s="223" t="str">
        <f t="shared" ca="1" si="500"/>
        <v>-7.04293470767316-4.70593851993027i</v>
      </c>
      <c r="AZ334" s="223" t="str">
        <f t="shared" ca="1" si="501"/>
        <v>-3.62159069003557-7.65721016583445i</v>
      </c>
      <c r="BA334" s="223" t="str">
        <f t="shared" ca="1" si="502"/>
        <v>0.830250810564093-8.42967794411319i</v>
      </c>
      <c r="BB334" s="223" t="str">
        <f t="shared" ca="1" si="503"/>
        <v>5.04585043742939-6.80354172567526i</v>
      </c>
      <c r="BC334" s="223" t="str">
        <f t="shared" ca="1" si="504"/>
        <v>7.82568975336783-3.24150683077244i</v>
      </c>
      <c r="BD334" s="223" t="str">
        <f t="shared" ca="1" si="505"/>
        <v>8.3787855514697+1.24287542915343i</v>
      </c>
      <c r="BE334" s="223" t="str">
        <f t="shared" ca="1" si="506"/>
        <v>6.54775841573531+5.37360645926719i</v>
      </c>
      <c r="BF334" s="223" t="str">
        <f t="shared" ca="1" si="507"/>
        <v>2.85361389762374+7.9753165688391i</v>
      </c>
      <c r="BG334" s="223" t="str">
        <f t="shared" ca="1" si="508"/>
        <v>-1.65250585196234+8.30770793053902i</v>
      </c>
      <c r="BH334" s="223" t="str">
        <f t="shared" ca="1" si="509"/>
        <v>-5.68841699246593+6.27620098226112i</v>
      </c>
      <c r="BI334" s="223" t="str">
        <f t="shared" ca="1" si="510"/>
        <v>-8.10573014813794+2.45884635865652i</v>
      </c>
      <c r="BJ334" s="223" t="str">
        <f t="shared" ca="1" si="511"/>
        <v>-8.21661631353485-2.0581552434313i</v>
      </c>
      <c r="BK334" s="223" t="str">
        <f t="shared" ca="1" si="512"/>
        <v>-5.98952363088504-5.98952363088922i</v>
      </c>
      <c r="BL334" s="223" t="str">
        <f t="shared" ca="1" si="513"/>
        <v>-2.05815524343396-8.21661631353418i</v>
      </c>
      <c r="BM334" s="223" t="str">
        <f t="shared" ca="1" si="514"/>
        <v>2.45884635865435-8.1057301481386i</v>
      </c>
      <c r="BN334" s="223" t="str">
        <f t="shared" ca="1" si="515"/>
        <v>6.27620098225959-5.68841699246762i</v>
      </c>
      <c r="BO334" s="223" t="str">
        <f t="shared" ca="1" si="516"/>
        <v>8.30770793053853-1.6525058519648i</v>
      </c>
      <c r="BP334" s="223" t="str">
        <f t="shared" ca="1" si="517"/>
        <v>7.97531656883986+2.8536138976216i</v>
      </c>
      <c r="BQ334" s="223" t="str">
        <f t="shared" ca="1" si="518"/>
        <v>5.37360645926243+6.54775841573922i</v>
      </c>
      <c r="BR334" s="223" t="str">
        <f t="shared" ca="1" si="519"/>
        <v>1.24287542914734+8.3787855514706i</v>
      </c>
      <c r="BS334" s="223" t="str">
        <f t="shared" ca="1" si="520"/>
        <v>-3.24150683077012+7.82568975336879i</v>
      </c>
      <c r="BT334" s="223" t="str">
        <f t="shared" ca="1" si="521"/>
        <v>-6.80354172567391+5.04585043743121i</v>
      </c>
      <c r="BU334" s="223" t="str">
        <f t="shared" ca="1" si="522"/>
        <v>-8.42967794411294+0.830250810566592i</v>
      </c>
      <c r="BV334" s="223" t="str">
        <f t="shared" ca="1" si="523"/>
        <v>-7.65721016583552-3.6215906900333i</v>
      </c>
      <c r="BW334" s="223" t="str">
        <f t="shared" ca="1" si="524"/>
        <v>-4.70593851992535-7.04293470767645i</v>
      </c>
      <c r="BX334" s="223" t="str">
        <f t="shared" ca="1" si="525"/>
        <v>-0.415626045053669-8.46026250423613i</v>
      </c>
      <c r="BY334" s="223" t="str">
        <f t="shared" ca="1" si="526"/>
        <v>3.99294982011812-7.47028368831662i</v>
      </c>
      <c r="BZ334" s="223" t="str">
        <f t="shared" ca="1" si="527"/>
        <v>7.26536064307541-4.35468958434025i</v>
      </c>
      <c r="CA334" s="223" t="str">
        <f t="shared" ca="1" si="528"/>
        <v>8.47046555095472-1.83463636381387E-12i</v>
      </c>
      <c r="CB334" s="223" t="str">
        <f t="shared" ca="1" si="529"/>
        <v>7.26536064307705+4.35468958433752i</v>
      </c>
      <c r="CC334" s="223" t="str">
        <f t="shared" ca="1" si="530"/>
        <v>3.99294982011328+7.47028368831921i</v>
      </c>
      <c r="CD334" s="223" t="str">
        <f t="shared" ca="1" si="531"/>
        <v>-0.41562604505866+8.46026250423588i</v>
      </c>
      <c r="CE334" s="223" t="str">
        <f t="shared" ca="1" si="532"/>
        <v>-4.70593851992951+7.04293470767367i</v>
      </c>
      <c r="CF334" s="223" t="str">
        <f t="shared" ca="1" si="533"/>
        <v>-7.65721016583415+3.62159069003618i</v>
      </c>
      <c r="CG334" s="223" t="str">
        <f t="shared" ca="1" si="534"/>
        <v>-8.42967794411325-0.83025081056342i</v>
      </c>
      <c r="CH334" s="223" t="str">
        <f t="shared" ca="1" si="535"/>
        <v>-6.80354172567581-5.04585043742866i</v>
      </c>
      <c r="CI334" s="223" t="str">
        <f t="shared" ca="1" si="536"/>
        <v>-3.24150683077307-7.82568975336757i</v>
      </c>
      <c r="CJ334" s="223" t="str">
        <f t="shared" ca="1" si="537"/>
        <v>1.24287542915276-8.3787855514698i</v>
      </c>
      <c r="CK334" s="223" t="str">
        <f t="shared" ca="1" si="538"/>
        <v>5.37360645926667-6.54775841573574i</v>
      </c>
      <c r="CL334" s="223" t="str">
        <f t="shared" ca="1" si="539"/>
        <v>7.97531656883878-2.85361389762461i</v>
      </c>
      <c r="CM334" s="223" t="str">
        <f t="shared" ca="1" si="540"/>
        <v>8.30770793053925+1.6525058519612i</v>
      </c>
      <c r="CN334" s="223" t="str">
        <f t="shared" ca="1" si="541"/>
        <v>6.27620098226174+5.68841699246526i</v>
      </c>
      <c r="CO334" s="223" t="str">
        <f t="shared" ca="1" si="542"/>
        <v>2.45884635865739+8.10573014813767i</v>
      </c>
      <c r="CP334" s="223" t="str">
        <f t="shared" ca="1" si="543"/>
        <v>-2.05815524343882+8.21661631353296i</v>
      </c>
      <c r="CQ334" s="223" t="str">
        <f t="shared" ca="1" si="544"/>
        <v>-5.98952363088857+5.98952363088569i</v>
      </c>
      <c r="CR334" s="223" t="str">
        <f t="shared" ca="1" si="545"/>
        <v>-8.21661631353407+2.05815524343439i</v>
      </c>
      <c r="CS334" s="223" t="str">
        <f t="shared" ca="1" si="546"/>
        <v>-8.10573014813886-2.45884635865347i</v>
      </c>
      <c r="CT334" s="223" t="str">
        <f t="shared" ca="1" si="547"/>
        <v>-5.6884169924683-6.27620098225898i</v>
      </c>
      <c r="CU334" s="223" t="str">
        <f t="shared" ca="1" si="548"/>
        <v>-1.65250585196523-8.30770793053844i</v>
      </c>
      <c r="CV334" s="223" t="str">
        <f t="shared" ca="1" si="549"/>
        <v>2.8536138976289-7.97531656883725i</v>
      </c>
      <c r="CW334" s="223" t="str">
        <f t="shared" ca="1" si="550"/>
        <v>6.54775841573864-5.37360645926314i</v>
      </c>
      <c r="CX334" s="223" t="str">
        <f t="shared" ca="1" si="551"/>
        <v>8.37878555147047-1.24287542914825i</v>
      </c>
      <c r="CY334" s="223" t="str">
        <f t="shared" ca="1" si="552"/>
        <v>7.82568975336896+3.24150683076972i</v>
      </c>
      <c r="CZ334" s="223" t="str">
        <f t="shared" ca="1" si="553"/>
        <v>5.04585043743195+6.80354172567336i</v>
      </c>
      <c r="DA334" s="223" t="str">
        <f t="shared" ca="1" si="554"/>
        <v>0.830250810567026+8.4296779441129i</v>
      </c>
      <c r="DB334" s="223" t="str">
        <f t="shared" ca="1" si="555"/>
        <v>-3.62159069003291+7.6572101658357i</v>
      </c>
      <c r="DC334" s="223" t="str">
        <f t="shared" ca="1" si="556"/>
        <v>-7.0429347076762+4.70593851992572i</v>
      </c>
      <c r="DD334" s="223" t="str">
        <f t="shared" ca="1" si="557"/>
        <v>-8.46026250423611+0.415626045054104i</v>
      </c>
      <c r="DE334" s="223" t="str">
        <f t="shared" ca="1" si="558"/>
        <v>-7.47028368831706-3.99294982011731i</v>
      </c>
      <c r="DF334" s="223" t="str">
        <f t="shared" ca="1" si="559"/>
        <v>-4.35468958434104-7.26536064307494i</v>
      </c>
      <c r="DG334" s="223" t="str">
        <f t="shared" ca="1" si="560"/>
        <v>-2.75195454572081E-12-8.47046555095472i</v>
      </c>
      <c r="DH334" s="223" t="str">
        <f t="shared" ca="1" si="561"/>
        <v>4.35468958434375-7.26536064307331i</v>
      </c>
      <c r="DI334" s="223" t="str">
        <f t="shared" ca="1" si="562"/>
        <v>7.47028368831855-3.99294982011452i</v>
      </c>
      <c r="DJ334" s="223" t="str">
        <f t="shared" ca="1" si="563"/>
        <v>8.4602625042359+0.415626045058225i</v>
      </c>
      <c r="DK334" s="223" t="str">
        <f t="shared" ca="1" si="564"/>
        <v>7.04293470767391+4.70593851992915i</v>
      </c>
      <c r="DL334" s="223" t="str">
        <f t="shared" ca="1" si="565"/>
        <v>3.62159069003701+7.65721016583376i</v>
      </c>
      <c r="DM334" s="223" t="str">
        <f t="shared" ca="1" si="566"/>
        <v>-0.830250810562507+8.42967794411335i</v>
      </c>
      <c r="DN334" s="223" t="str">
        <f t="shared" ca="1" si="567"/>
        <v>-5.04585043742792+6.80354172567635i</v>
      </c>
      <c r="DO334" s="223" t="str">
        <f t="shared" ca="1" si="568"/>
        <v>-7.82568975337036+3.24150683076635i</v>
      </c>
      <c r="DP334" s="223" t="str">
        <f t="shared" ca="1" si="569"/>
        <v>-8.37878555147-1.24287542915138i</v>
      </c>
      <c r="DQ334" s="223" t="str">
        <f t="shared" ca="1" si="570"/>
        <v>-6.54775841573602-5.37360645926633i</v>
      </c>
      <c r="DR334" s="223" t="str">
        <f t="shared" ca="1" si="571"/>
        <v>-2.85361389762501-7.97531656883864i</v>
      </c>
      <c r="DS334" s="223" t="str">
        <f t="shared" ca="1" si="572"/>
        <v>1.65250585196078-8.30770793053933i</v>
      </c>
      <c r="DT334" s="223" t="str">
        <f t="shared" ca="1" si="573"/>
        <v>5.68841699246458-6.27620098226236i</v>
      </c>
      <c r="DU334" s="223" t="str">
        <f t="shared" ca="1" si="574"/>
        <v>8.10573014813992-2.45884635864998i</v>
      </c>
      <c r="DV334" s="223" t="str">
        <f t="shared" ca="1" si="575"/>
        <v>8.21661631353319+2.05815524343793i</v>
      </c>
      <c r="DW334" s="223" t="str">
        <f t="shared" ca="1" si="576"/>
        <v>5.98952363088634+5.98952363088792i</v>
      </c>
      <c r="DX334" s="223" t="str">
        <f t="shared" ca="1" si="577"/>
        <v>2.05815524343574+8.21661631353373i</v>
      </c>
      <c r="DY334" s="223" t="str">
        <f t="shared" ca="1" si="578"/>
        <v>-2.45884635865305+8.10573014813898i</v>
      </c>
      <c r="DZ334" s="223" t="str">
        <f t="shared" ca="1" si="579"/>
        <v>-6.27620098225869+5.68841699246862i</v>
      </c>
      <c r="EA334" s="223" t="str">
        <f t="shared" ca="1" si="580"/>
        <v>-8.30770793053827+1.65250585196613i</v>
      </c>
      <c r="EB334" s="223" t="str">
        <f t="shared" ca="1" si="581"/>
        <v>-7.97531656883756-2.85361389762804i</v>
      </c>
      <c r="EC334" s="223" t="str">
        <f t="shared" ca="1" si="582"/>
        <v>-5.37360645926385-6.54775841573806i</v>
      </c>
      <c r="ED334" s="223" t="str">
        <f t="shared" ca="1" si="583"/>
        <v>-1.24287542914916-8.37878555147033i</v>
      </c>
      <c r="EE334" s="223" t="str">
        <f t="shared" ca="1" si="584"/>
        <v>3.24150683076843-7.82568975336949i</v>
      </c>
      <c r="EF334" s="223" t="str">
        <f t="shared" ca="1" si="585"/>
        <v>6.8035417256731-5.0458504374323i</v>
      </c>
      <c r="EG334" s="223" t="str">
        <f t="shared" ca="1" si="586"/>
        <v>8.42967794411281-0.830250810567939i</v>
      </c>
      <c r="EH334" s="223" t="str">
        <f t="shared" ca="1" si="587"/>
        <v>7.65721016583239+3.62159069003991i</v>
      </c>
      <c r="EI334" s="223" t="str">
        <f t="shared" ca="1" si="588"/>
        <v>4.70593851992648+7.04293470767569i</v>
      </c>
      <c r="EJ334" s="223" t="str">
        <f t="shared" ca="1" si="589"/>
        <v>0.41562604505502+8.46026250423606i</v>
      </c>
      <c r="EK334" s="223" t="str">
        <f t="shared" ca="1" si="590"/>
        <v>-3.9929498201165+7.47028368831749i</v>
      </c>
      <c r="EL334" s="223" t="str">
        <f t="shared" ca="1" si="591"/>
        <v>-7.26536064307447+4.35468958434183i</v>
      </c>
      <c r="EM334" s="223" t="str">
        <f t="shared" ca="1" si="592"/>
        <v>-8.47046555095472+3.66927272762773E-12i</v>
      </c>
      <c r="EN334" s="223"/>
      <c r="EO334" s="223"/>
      <c r="EP334" s="223"/>
    </row>
    <row r="335" spans="1:146">
      <c r="A335" s="249">
        <f t="shared" si="461"/>
        <v>4.589843749999988E-3</v>
      </c>
      <c r="B335" s="248">
        <v>235</v>
      </c>
      <c r="C335" s="247">
        <f t="shared" si="462"/>
        <v>47000</v>
      </c>
      <c r="N335" s="246">
        <f t="shared" ca="1" si="463"/>
        <v>7.5291761354522357</v>
      </c>
      <c r="O335" s="223">
        <f t="shared" ca="1" si="464"/>
        <v>-8.4708238645477643</v>
      </c>
      <c r="P335" s="223" t="str">
        <f t="shared" ca="1" si="465"/>
        <v>-7.37035364851623-4.17525376953251i</v>
      </c>
      <c r="Q335" s="223" t="str">
        <f t="shared" ca="1" si="466"/>
        <v>-4.35487379434128-7.26566797889578i</v>
      </c>
      <c r="R335" s="223" t="str">
        <f t="shared" ca="1" si="467"/>
        <v>-0.207884424236936-8.46827261077202i</v>
      </c>
      <c r="S335" s="223" t="str">
        <f t="shared" ca="1" si="468"/>
        <v>3.99311872797593-7.47059969269401i</v>
      </c>
      <c r="T335" s="223" t="str">
        <f t="shared" ca="1" si="469"/>
        <v>7.15660574256528-4.53187060601619i</v>
      </c>
      <c r="U335" s="223" t="str">
        <f t="shared" ca="1" si="470"/>
        <v>8.46062038622463-0.415643626670853i</v>
      </c>
      <c r="V335" s="223" t="str">
        <f t="shared" ca="1" si="471"/>
        <v>7.56634572696106+3.80857838100911i</v>
      </c>
      <c r="W335" s="223" t="str">
        <f t="shared" ca="1" si="472"/>
        <v>4.70613758829489+7.04323263453862i</v>
      </c>
      <c r="X335" s="223" t="str">
        <f t="shared" ca="1" si="473"/>
        <v>0.623152460925108+8.44787180031959i</v>
      </c>
      <c r="Y335" s="223" t="str">
        <f t="shared" ca="1" si="474"/>
        <v>-3.62174388883827+7.65753407748568i</v>
      </c>
      <c r="Z335" s="223" t="str">
        <f t="shared" ca="1" si="475"/>
        <v>-6.92561694653637+4.87756976926421i</v>
      </c>
      <c r="AA335" s="223" t="str">
        <f t="shared" ca="1" si="476"/>
        <v>-8.43003453232832+0.830285931438134i</v>
      </c>
      <c r="AB335" s="223" t="str">
        <f t="shared" ca="1" si="477"/>
        <v>-7.74410981581603-3.43272779357376i</v>
      </c>
      <c r="AC335" s="223" t="str">
        <f t="shared" ca="1" si="478"/>
        <v>-5.04606388458866-6.80382952585101i</v>
      </c>
      <c r="AD335" s="223" t="str">
        <f t="shared" ca="1" si="479"/>
        <v>-1.03691926875317-8.40711932675398i</v>
      </c>
      <c r="AE335" s="223" t="str">
        <f t="shared" ca="1" si="480"/>
        <v>3.24164395144506-7.82602079196392i</v>
      </c>
      <c r="AF335" s="223" t="str">
        <f t="shared" ca="1" si="481"/>
        <v>6.67794373267033-5.21151843971418i</v>
      </c>
      <c r="AG335" s="223" t="str">
        <f t="shared" ca="1" si="482"/>
        <v>8.37913998685998-1.24292800467124i</v>
      </c>
      <c r="AH335" s="223" t="str">
        <f t="shared" ca="1" si="483"/>
        <v>7.9032176658199+3.04860746421447i</v>
      </c>
      <c r="AI335" s="223" t="str">
        <f t="shared" ca="1" si="484"/>
        <v>5.37383377100079+6.54803539589115i</v>
      </c>
      <c r="AJ335" s="223" t="str">
        <f t="shared" ca="1" si="485"/>
        <v>1.44818804723703+8.34611336635393i</v>
      </c>
      <c r="AK335" s="223" t="str">
        <f t="shared" ca="1" si="486"/>
        <v>-2.85373460984077+7.97565393687495i</v>
      </c>
      <c r="AL335" s="223" t="str">
        <f t="shared" ca="1" si="487"/>
        <v>-6.4141827674352+5.53291210576575i</v>
      </c>
      <c r="AM335" s="223" t="str">
        <f t="shared" ca="1" si="488"/>
        <v>-8.30805935923727+1.65257575547441i</v>
      </c>
      <c r="AN335" s="223" t="str">
        <f t="shared" ca="1" si="489"/>
        <v>-8.04328597222735-2.65714277244612i</v>
      </c>
      <c r="AO335" s="223" t="str">
        <f t="shared" ca="1" si="490"/>
        <v>-5.68865762116704-6.27646647512198i</v>
      </c>
      <c r="AP335" s="223" t="str">
        <f t="shared" ca="1" si="491"/>
        <v>-1.85596801387037-8.26500088782101i</v>
      </c>
      <c r="AQ335" s="223" t="str">
        <f t="shared" ca="1" si="492"/>
        <v>2.45895037160209-8.106073032868i</v>
      </c>
      <c r="AR335" s="223" t="str">
        <f t="shared" ca="1" si="493"/>
        <v>2.45895037160209-8.106073032868i</v>
      </c>
      <c r="AS335" s="223" t="str">
        <f t="shared" ca="1" si="494"/>
        <v>8.21696388891822-2.05824230653388i</v>
      </c>
      <c r="AT335" s="223" t="str">
        <f t="shared" ca="1" si="495"/>
        <v>8.16397729821919+2.25927679100052i</v>
      </c>
      <c r="AU335" s="223" t="str">
        <f t="shared" ca="1" si="496"/>
        <v>5.98977699685647+5.98977699686065i</v>
      </c>
      <c r="AV335" s="223" t="str">
        <f t="shared" ca="1" si="497"/>
        <v>2.25927679099482+8.16397729822077i</v>
      </c>
      <c r="AW335" s="223" t="str">
        <f t="shared" ca="1" si="498"/>
        <v>-2.05824230653985+8.21696388891672i</v>
      </c>
      <c r="AX335" s="223" t="str">
        <f t="shared" ca="1" si="499"/>
        <v>-5.84097650193442+6.1349694740921i</v>
      </c>
      <c r="AY335" s="223" t="str">
        <f t="shared" ca="1" si="500"/>
        <v>-8.10607303286972+2.45895037159643i</v>
      </c>
      <c r="AZ335" s="223" t="str">
        <f t="shared" ca="1" si="501"/>
        <v>-8.26500088781971-1.85596801387614i</v>
      </c>
      <c r="BA335" s="223" t="str">
        <f t="shared" ca="1" si="502"/>
        <v>-6.276466475118-5.68865762117142i</v>
      </c>
      <c r="BB335" s="223" t="str">
        <f t="shared" ca="1" si="503"/>
        <v>-2.65714277244028-8.04328597222928i</v>
      </c>
      <c r="BC335" s="223" t="str">
        <f t="shared" ca="1" si="504"/>
        <v>1.65257575548021-8.30805935923612i</v>
      </c>
      <c r="BD335" s="223" t="str">
        <f t="shared" ca="1" si="505"/>
        <v>5.53291210577023-6.41418276743134i</v>
      </c>
      <c r="BE335" s="223" t="str">
        <f t="shared" ca="1" si="506"/>
        <v>7.97565393687694-2.85373460983521i</v>
      </c>
      <c r="BF335" s="223" t="str">
        <f t="shared" ca="1" si="507"/>
        <v>8.3461133663529+1.44818804724298i</v>
      </c>
      <c r="BG335" s="223" t="str">
        <f t="shared" ca="1" si="508"/>
        <v>6.54803539588733+5.37383377100545i</v>
      </c>
      <c r="BH335" s="223" t="str">
        <f t="shared" ca="1" si="509"/>
        <v>3.04860746420872+7.90321766582211i</v>
      </c>
      <c r="BI335" s="223" t="str">
        <f t="shared" ca="1" si="510"/>
        <v>-1.24292800467708+8.37913998685912i</v>
      </c>
      <c r="BJ335" s="223" t="str">
        <f t="shared" ca="1" si="511"/>
        <v>-5.21151843971078+6.67794373267299i</v>
      </c>
      <c r="BK335" s="223" t="str">
        <f t="shared" ca="1" si="512"/>
        <v>-7.82602079196236+3.24164395144883i</v>
      </c>
      <c r="BL335" s="223" t="str">
        <f t="shared" ca="1" si="513"/>
        <v>-8.40711932675451-1.03691926874888i</v>
      </c>
      <c r="BM335" s="223" t="str">
        <f t="shared" ca="1" si="514"/>
        <v>-6.803829525853-5.04606388458597i</v>
      </c>
      <c r="BN335" s="223" t="str">
        <f t="shared" ca="1" si="515"/>
        <v>-3.43272779357737-7.74410981581443i</v>
      </c>
      <c r="BO335" s="223" t="str">
        <f t="shared" ca="1" si="516"/>
        <v>0.830285931434677-8.43003453232865i</v>
      </c>
      <c r="BP335" s="223" t="str">
        <f t="shared" ca="1" si="517"/>
        <v>4.87756976926156-6.92561694653824i</v>
      </c>
      <c r="BQ335" s="223" t="str">
        <f t="shared" ca="1" si="518"/>
        <v>7.65753407748418-3.62174388884147i</v>
      </c>
      <c r="BR335" s="223" t="str">
        <f t="shared" ca="1" si="519"/>
        <v>8.44787180031983+0.623152460921763i</v>
      </c>
      <c r="BS335" s="223" t="str">
        <f t="shared" ca="1" si="520"/>
        <v>7.04323263454039+4.70613758829226i</v>
      </c>
      <c r="BT335" s="223" t="str">
        <f t="shared" ca="1" si="521"/>
        <v>3.80857838101222+7.5663457269595i</v>
      </c>
      <c r="BU335" s="223" t="str">
        <f t="shared" ca="1" si="522"/>
        <v>-0.415643626667563+8.46062038622479i</v>
      </c>
      <c r="BV335" s="223" t="str">
        <f t="shared" ca="1" si="523"/>
        <v>-4.53187060601318+7.15660574256719i</v>
      </c>
      <c r="BW335" s="223" t="str">
        <f t="shared" ca="1" si="524"/>
        <v>-7.47059969269281+3.99311872797817i</v>
      </c>
      <c r="BX335" s="223" t="str">
        <f t="shared" ca="1" si="525"/>
        <v>-8.46827261077208-0.207884424234576i</v>
      </c>
      <c r="BY335" s="223" t="str">
        <f t="shared" ca="1" si="526"/>
        <v>-7.26566797889714-4.35487379433901i</v>
      </c>
      <c r="BZ335" s="223" t="str">
        <f t="shared" ca="1" si="527"/>
        <v>-4.17525376953473-7.37035364851497i</v>
      </c>
      <c r="CA335" s="223" t="str">
        <f t="shared" ca="1" si="528"/>
        <v>-2.27056404219486E-12-8.47082386454776i</v>
      </c>
      <c r="CB335" s="223" t="str">
        <f t="shared" ca="1" si="529"/>
        <v>4.17525376953035-7.37035364851745i</v>
      </c>
      <c r="CC335" s="223" t="str">
        <f t="shared" ca="1" si="530"/>
        <v>7.26566797889456-4.35487379434332i</v>
      </c>
      <c r="CD335" s="223" t="str">
        <f t="shared" ca="1" si="531"/>
        <v>8.46827261077195-0.207884424239597i</v>
      </c>
      <c r="CE335" s="223" t="str">
        <f t="shared" ca="1" si="532"/>
        <v>7.47059969269518+3.99311872797374i</v>
      </c>
      <c r="CF335" s="223" t="str">
        <f t="shared" ca="1" si="533"/>
        <v>4.53187060601743+7.1566057425645i</v>
      </c>
      <c r="CG335" s="223" t="str">
        <f t="shared" ca="1" si="534"/>
        <v>0.41564362667258+8.46062038622455i</v>
      </c>
      <c r="CH335" s="223" t="str">
        <f t="shared" ca="1" si="535"/>
        <v>-3.80857838100773+7.56634572696176i</v>
      </c>
      <c r="CI335" s="223" t="str">
        <f t="shared" ca="1" si="536"/>
        <v>-7.04323263453759+4.70613758829643i</v>
      </c>
      <c r="CJ335" s="223" t="str">
        <f t="shared" ca="1" si="537"/>
        <v>-8.44787180031947+0.623152460926772i</v>
      </c>
      <c r="CK335" s="223" t="str">
        <f t="shared" ca="1" si="538"/>
        <v>-7.65753407748633-3.62174388883693i</v>
      </c>
      <c r="CL335" s="223" t="str">
        <f t="shared" ca="1" si="539"/>
        <v>-4.87756976926567-6.92561694653534i</v>
      </c>
      <c r="CM335" s="223" t="str">
        <f t="shared" ca="1" si="540"/>
        <v>-0.830285931439674-8.43003453232816i</v>
      </c>
      <c r="CN335" s="223" t="str">
        <f t="shared" ca="1" si="541"/>
        <v>3.43272779357278-7.74410981581646i</v>
      </c>
      <c r="CO335" s="223" t="str">
        <f t="shared" ca="1" si="542"/>
        <v>6.80382952585001-5.04606388459i</v>
      </c>
      <c r="CP335" s="223" t="str">
        <f t="shared" ca="1" si="543"/>
        <v>8.40711932675389-1.03691926875387i</v>
      </c>
      <c r="CQ335" s="223" t="str">
        <f t="shared" ca="1" si="544"/>
        <v>7.82602079196428+3.24164395144419i</v>
      </c>
      <c r="CR335" s="223" t="str">
        <f t="shared" ca="1" si="545"/>
        <v>5.21151843971474+6.6779437326699i</v>
      </c>
      <c r="CS335" s="223" t="str">
        <f t="shared" ca="1" si="546"/>
        <v>1.24292800467348+8.37913998685965i</v>
      </c>
      <c r="CT335" s="223" t="str">
        <f t="shared" ca="1" si="547"/>
        <v>-3.04860746421213+7.90321766582081i</v>
      </c>
      <c r="CU335" s="223" t="str">
        <f t="shared" ca="1" si="548"/>
        <v>-6.54803539588964+5.37383377100263i</v>
      </c>
      <c r="CV335" s="223" t="str">
        <f t="shared" ca="1" si="549"/>
        <v>-8.34611336635348+1.44818804723962i</v>
      </c>
      <c r="CW335" s="223" t="str">
        <f t="shared" ca="1" si="550"/>
        <v>-7.97565393687579-2.85373460983841i</v>
      </c>
      <c r="CX335" s="223" t="str">
        <f t="shared" ca="1" si="551"/>
        <v>-5.53291210576747-6.41418276743372i</v>
      </c>
      <c r="CY335" s="223" t="str">
        <f t="shared" ca="1" si="552"/>
        <v>-1.65257575547687-8.30805935923678i</v>
      </c>
      <c r="CZ335" s="223" t="str">
        <f t="shared" ca="1" si="553"/>
        <v>2.65714277244328-8.04328597222829i</v>
      </c>
      <c r="DA335" s="223" t="str">
        <f t="shared" ca="1" si="554"/>
        <v>6.27646647512045-5.68865762116872i</v>
      </c>
      <c r="DB335" s="223" t="str">
        <f t="shared" ca="1" si="555"/>
        <v>8.26500088782046-1.85596801387282i</v>
      </c>
      <c r="DC335" s="223" t="str">
        <f t="shared" ca="1" si="556"/>
        <v>8.1060730328688+2.45895037159946i</v>
      </c>
      <c r="DD335" s="223" t="str">
        <f t="shared" ca="1" si="557"/>
        <v>5.8409765019316+6.13496947409478i</v>
      </c>
      <c r="DE335" s="223" t="str">
        <f t="shared" ca="1" si="558"/>
        <v>2.05824230653632+8.21696388891761i</v>
      </c>
      <c r="DF335" s="223" t="str">
        <f t="shared" ca="1" si="559"/>
        <v>-2.25927679099787+8.16397729821993i</v>
      </c>
      <c r="DG335" s="223" t="str">
        <f t="shared" ca="1" si="560"/>
        <v>-5.98977699685922+5.9897769968579i</v>
      </c>
      <c r="DH335" s="223" t="str">
        <f t="shared" ca="1" si="561"/>
        <v>-8.16397729822016+2.25927679099701i</v>
      </c>
      <c r="DI335" s="223" t="str">
        <f t="shared" ca="1" si="562"/>
        <v>-8.21696388891739-2.05824230653719i</v>
      </c>
      <c r="DJ335" s="223" t="str">
        <f t="shared" ca="1" si="563"/>
        <v>-6.13496947409416-5.84097650193225i</v>
      </c>
      <c r="DK335" s="223" t="str">
        <f t="shared" ca="1" si="564"/>
        <v>-2.45895037159861-8.10607303286906i</v>
      </c>
      <c r="DL335" s="223" t="str">
        <f t="shared" ca="1" si="565"/>
        <v>1.85596801387369-8.26500088782026i</v>
      </c>
      <c r="DM335" s="223" t="str">
        <f t="shared" ca="1" si="566"/>
        <v>5.68865762116938-6.27646647511985i</v>
      </c>
      <c r="DN335" s="223" t="str">
        <f t="shared" ca="1" si="567"/>
        <v>8.04328597222857-2.65714277244243i</v>
      </c>
      <c r="DO335" s="223" t="str">
        <f t="shared" ca="1" si="568"/>
        <v>8.30805935923661+1.65257575547775i</v>
      </c>
      <c r="DP335" s="223" t="str">
        <f t="shared" ca="1" si="569"/>
        <v>6.41418276743313+5.53291210576815i</v>
      </c>
      <c r="DQ335" s="223" t="str">
        <f t="shared" ca="1" si="570"/>
        <v>2.85373460983711+7.97565393687626i</v>
      </c>
      <c r="DR335" s="223" t="str">
        <f t="shared" ca="1" si="571"/>
        <v>-1.4481880472405+8.34611336635333i</v>
      </c>
      <c r="DS335" s="223" t="str">
        <f t="shared" ca="1" si="572"/>
        <v>-5.37383377100333+6.54803539588907i</v>
      </c>
      <c r="DT335" s="223" t="str">
        <f t="shared" ca="1" si="573"/>
        <v>-7.9032176658213+3.04860746421084i</v>
      </c>
      <c r="DU335" s="223" t="str">
        <f t="shared" ca="1" si="574"/>
        <v>-8.37913998685945-1.24292800467484i</v>
      </c>
      <c r="DV335" s="223" t="str">
        <f t="shared" ca="1" si="575"/>
        <v>-6.67794373266935-5.21151843971544i</v>
      </c>
      <c r="DW335" s="223" t="str">
        <f t="shared" ca="1" si="576"/>
        <v>-3.24164395144381-7.82602079196444i</v>
      </c>
      <c r="DX335" s="223" t="str">
        <f t="shared" ca="1" si="577"/>
        <v>1.03691926875524-8.40711932675372i</v>
      </c>
      <c r="DY335" s="223" t="str">
        <f t="shared" ca="1" si="578"/>
        <v>5.04606388459072-6.80382952584948i</v>
      </c>
      <c r="DZ335" s="223" t="str">
        <f t="shared" ca="1" si="579"/>
        <v>7.74410981581663-3.4327277935724i</v>
      </c>
      <c r="EA335" s="223" t="str">
        <f t="shared" ca="1" si="580"/>
        <v>8.43003453232803+0.830285931441042i</v>
      </c>
      <c r="EB335" s="223" t="str">
        <f t="shared" ca="1" si="581"/>
        <v>6.92561694653483+4.8775697692664i</v>
      </c>
      <c r="EC335" s="223" t="str">
        <f t="shared" ca="1" si="582"/>
        <v>3.62174388883611+7.65753407748671i</v>
      </c>
      <c r="ED335" s="223" t="str">
        <f t="shared" ca="1" si="583"/>
        <v>-0.623152460928142+8.44787180031937i</v>
      </c>
      <c r="EE335" s="223" t="str">
        <f t="shared" ca="1" si="584"/>
        <v>-4.70613758829718+7.0432326345371i</v>
      </c>
      <c r="EF335" s="223" t="str">
        <f t="shared" ca="1" si="585"/>
        <v>-7.56634572696216+3.80857838100693i</v>
      </c>
      <c r="EG335" s="223" t="str">
        <f t="shared" ca="1" si="586"/>
        <v>-8.46062038622452-0.41564362667299i</v>
      </c>
      <c r="EH335" s="223" t="str">
        <f t="shared" ca="1" si="587"/>
        <v>-7.15660574256377-4.53187060601859i</v>
      </c>
      <c r="EI335" s="223" t="str">
        <f t="shared" ca="1" si="588"/>
        <v>-3.99311872797295-7.4705996926956i</v>
      </c>
      <c r="EJ335" s="223" t="str">
        <f t="shared" ca="1" si="589"/>
        <v>0.207884424240008-8.46827261077195i</v>
      </c>
      <c r="EK335" s="223" t="str">
        <f t="shared" ca="1" si="590"/>
        <v>4.3548737943445-7.26566797889386i</v>
      </c>
      <c r="EL335" s="223" t="str">
        <f t="shared" ca="1" si="591"/>
        <v>7.37035364851789-4.17525376952957i</v>
      </c>
      <c r="EM335" s="223" t="str">
        <f t="shared" ca="1" si="592"/>
        <v>8.47082386454776+3.16304134006815E-12i</v>
      </c>
      <c r="EN335" s="223"/>
      <c r="EO335" s="223"/>
      <c r="EP335" s="223"/>
    </row>
    <row r="336" spans="1:146">
      <c r="A336" s="249">
        <f t="shared" si="461"/>
        <v>4.6093749999999876E-3</v>
      </c>
      <c r="B336" s="248">
        <v>236</v>
      </c>
      <c r="C336" s="247">
        <f t="shared" si="462"/>
        <v>47200</v>
      </c>
      <c r="N336" s="246">
        <f t="shared" ca="1" si="463"/>
        <v>7.5288413758121759</v>
      </c>
      <c r="O336" s="223">
        <f t="shared" ca="1" si="464"/>
        <v>-8.4711586241878241</v>
      </c>
      <c r="P336" s="223" t="str">
        <f t="shared" ca="1" si="465"/>
        <v>-7.47089492433919-3.99327653257756i</v>
      </c>
      <c r="Q336" s="223" t="str">
        <f t="shared" ca="1" si="466"/>
        <v>-4.7063235707863-7.04351097700664i</v>
      </c>
      <c r="R336" s="223" t="str">
        <f t="shared" ca="1" si="467"/>
        <v>-0.830318743620603-8.43036768000922i</v>
      </c>
      <c r="S336" s="223" t="str">
        <f t="shared" ca="1" si="468"/>
        <v>3.24177205841353-7.82633006954352i</v>
      </c>
      <c r="T336" s="223" t="str">
        <f t="shared" ca="1" si="469"/>
        <v>6.54829416859112-5.37404614026966i</v>
      </c>
      <c r="U336" s="223" t="str">
        <f t="shared" ca="1" si="470"/>
        <v>8.30838768656427-1.65264106384264i</v>
      </c>
      <c r="V336" s="223" t="str">
        <f t="shared" ca="1" si="471"/>
        <v>8.10639337787116+2.45904754719349i</v>
      </c>
      <c r="W336" s="223" t="str">
        <f t="shared" ca="1" si="472"/>
        <v>5.9900137076698+5.99001370767043i</v>
      </c>
      <c r="X336" s="223" t="str">
        <f t="shared" ca="1" si="473"/>
        <v>2.45904754719345+8.10639337787117i</v>
      </c>
      <c r="Y336" s="223" t="str">
        <f t="shared" ca="1" si="474"/>
        <v>-1.65264106384262+8.30838768656428i</v>
      </c>
      <c r="Z336" s="223" t="str">
        <f t="shared" ca="1" si="475"/>
        <v>-5.37404614026967+6.54829416859111i</v>
      </c>
      <c r="AA336" s="223" t="str">
        <f t="shared" ca="1" si="476"/>
        <v>-7.8263300695435+3.24177205841358i</v>
      </c>
      <c r="AB336" s="223" t="str">
        <f t="shared" ca="1" si="477"/>
        <v>-8.43036768000922-0.830318743620618i</v>
      </c>
      <c r="AC336" s="223" t="str">
        <f t="shared" ca="1" si="478"/>
        <v>-7.04351097700661-4.70632357078635i</v>
      </c>
      <c r="AD336" s="223" t="str">
        <f t="shared" ca="1" si="479"/>
        <v>-3.99327653257742-7.47089492433927i</v>
      </c>
      <c r="AE336" s="223" t="str">
        <f t="shared" ca="1" si="480"/>
        <v>4.56641599138636E-14-8.47115862418782i</v>
      </c>
      <c r="AF336" s="223" t="str">
        <f t="shared" ca="1" si="481"/>
        <v>3.99327653257739-7.47089492433928i</v>
      </c>
      <c r="AG336" s="223" t="str">
        <f t="shared" ca="1" si="482"/>
        <v>7.04351097700806-4.70632357078418i</v>
      </c>
      <c r="AH336" s="223" t="str">
        <f t="shared" ca="1" si="483"/>
        <v>8.43036768000955-0.830318743617293i</v>
      </c>
      <c r="AI336" s="223" t="str">
        <f t="shared" ca="1" si="484"/>
        <v>7.8263300695448+3.24177205841043i</v>
      </c>
      <c r="AJ336" s="223" t="str">
        <f t="shared" ca="1" si="485"/>
        <v>5.37404614027099+6.54829416859003i</v>
      </c>
      <c r="AK336" s="223" t="str">
        <f t="shared" ca="1" si="486"/>
        <v>1.65264106384259+8.30838768656428i</v>
      </c>
      <c r="AL336" s="223" t="str">
        <f t="shared" ca="1" si="487"/>
        <v>-2.45904754719515+8.10639337787066i</v>
      </c>
      <c r="AM336" s="223" t="str">
        <f t="shared" ca="1" si="488"/>
        <v>-5.99001370767229+5.99001370766794i</v>
      </c>
      <c r="AN336" s="223" t="str">
        <f t="shared" ca="1" si="489"/>
        <v>-8.10639337786993+2.45904754719755i</v>
      </c>
      <c r="AO336" s="223" t="str">
        <f t="shared" ca="1" si="490"/>
        <v>-8.30838768656477-1.65264106384013i</v>
      </c>
      <c r="AP336" s="223" t="str">
        <f t="shared" ca="1" si="491"/>
        <v>-6.54829416859162-5.37404614026905i</v>
      </c>
      <c r="AQ336" s="223" t="str">
        <f t="shared" ca="1" si="492"/>
        <v>-3.24177205841264-7.82633006954388i</v>
      </c>
      <c r="AR336" s="223" t="str">
        <f t="shared" ca="1" si="493"/>
        <v>-3.24177205841264-7.82633006954388i</v>
      </c>
      <c r="AS336" s="223" t="str">
        <f t="shared" ca="1" si="494"/>
        <v>4.70632357078909-7.04351097700478i</v>
      </c>
      <c r="AT336" s="223" t="str">
        <f t="shared" ca="1" si="495"/>
        <v>7.4708949243377-3.99327653258035i</v>
      </c>
      <c r="AU336" s="223" t="str">
        <f t="shared" ca="1" si="496"/>
        <v>8.47115862418782-1.59402534286097E-12i</v>
      </c>
      <c r="AV336" s="223" t="str">
        <f t="shared" ca="1" si="497"/>
        <v>7.47089492433932+3.99327653257732i</v>
      </c>
      <c r="AW336" s="223" t="str">
        <f t="shared" ca="1" si="498"/>
        <v>4.70632357078494+7.04351097700755i</v>
      </c>
      <c r="AX336" s="223" t="str">
        <f t="shared" ca="1" si="499"/>
        <v>0.830318743618086+8.43036768000947i</v>
      </c>
      <c r="AY336" s="223" t="str">
        <f t="shared" ca="1" si="500"/>
        <v>-3.2417720584097+7.8263300695451i</v>
      </c>
      <c r="AZ336" s="223" t="str">
        <f t="shared" ca="1" si="501"/>
        <v>-6.54829416858945+5.37404614027171i</v>
      </c>
      <c r="BA336" s="223" t="str">
        <f t="shared" ca="1" si="502"/>
        <v>-8.3083876865641+1.65264106384349i</v>
      </c>
      <c r="BB336" s="223" t="str">
        <f t="shared" ca="1" si="503"/>
        <v>-8.10639337787092-2.45904754719427i</v>
      </c>
      <c r="BC336" s="223" t="str">
        <f t="shared" ca="1" si="504"/>
        <v>-5.99001370766859-5.99001370767164i</v>
      </c>
      <c r="BD336" s="223" t="str">
        <f t="shared" ca="1" si="505"/>
        <v>-2.45904754719014-8.10639337787218i</v>
      </c>
      <c r="BE336" s="223" t="str">
        <f t="shared" ca="1" si="506"/>
        <v>1.65264106383922-8.30838768656495i</v>
      </c>
      <c r="BF336" s="223" t="str">
        <f t="shared" ca="1" si="507"/>
        <v>5.37404614026834-6.54829416859221i</v>
      </c>
      <c r="BG336" s="223" t="str">
        <f t="shared" ca="1" si="508"/>
        <v>7.82633006954354-3.24177205841349i</v>
      </c>
      <c r="BH336" s="223" t="str">
        <f t="shared" ca="1" si="509"/>
        <v>8.43036768000905+0.830318743622387i</v>
      </c>
      <c r="BI336" s="223" t="str">
        <f t="shared" ca="1" si="510"/>
        <v>7.04351097700515+4.70632357078853i</v>
      </c>
      <c r="BJ336" s="223" t="str">
        <f t="shared" ca="1" si="511"/>
        <v>3.99327653258116+7.47089492433727i</v>
      </c>
      <c r="BK336" s="223" t="str">
        <f t="shared" ca="1" si="512"/>
        <v>2.51142041876921E-12+8.47115862418782i</v>
      </c>
      <c r="BL336" s="223" t="str">
        <f t="shared" ca="1" si="513"/>
        <v>-3.99327653257673+7.47089492433964i</v>
      </c>
      <c r="BM336" s="223" t="str">
        <f t="shared" ca="1" si="514"/>
        <v>-7.04351097700718+4.7063235707855i</v>
      </c>
      <c r="BN336" s="223" t="str">
        <f t="shared" ca="1" si="515"/>
        <v>-8.4303676800094+0.830318743618759i</v>
      </c>
      <c r="BO336" s="223" t="str">
        <f t="shared" ca="1" si="516"/>
        <v>-7.82633006954214-3.24177205841685i</v>
      </c>
      <c r="BP336" s="223" t="str">
        <f t="shared" ca="1" si="517"/>
        <v>-5.37404614027222-6.54829416858902i</v>
      </c>
      <c r="BQ336" s="223" t="str">
        <f t="shared" ca="1" si="518"/>
        <v>-1.65264106384415-8.30838768656397i</v>
      </c>
      <c r="BR336" s="223" t="str">
        <f t="shared" ca="1" si="519"/>
        <v>2.45904754719362-8.10639337787112i</v>
      </c>
      <c r="BS336" s="223" t="str">
        <f t="shared" ca="1" si="520"/>
        <v>5.99001370767116-5.99001370766907i</v>
      </c>
      <c r="BT336" s="223" t="str">
        <f t="shared" ca="1" si="521"/>
        <v>8.10639337787184-2.45904754719124i</v>
      </c>
      <c r="BU336" s="223" t="str">
        <f t="shared" ca="1" si="522"/>
        <v>8.30838768656508+1.65264106383856i</v>
      </c>
      <c r="BV336" s="223" t="str">
        <f t="shared" ca="1" si="523"/>
        <v>6.54829416859263+5.37404614026782i</v>
      </c>
      <c r="BW336" s="223" t="str">
        <f t="shared" ca="1" si="524"/>
        <v>3.24177205841412+7.82633006954327i</v>
      </c>
      <c r="BX336" s="223" t="str">
        <f t="shared" ca="1" si="525"/>
        <v>-0.830318743621713+8.43036768000911i</v>
      </c>
      <c r="BY336" s="223" t="str">
        <f t="shared" ca="1" si="526"/>
        <v>-4.70632357078757+7.04351097700579i</v>
      </c>
      <c r="BZ336" s="223" t="str">
        <f t="shared" ca="1" si="527"/>
        <v>-7.47089492434081+3.99327653257453i</v>
      </c>
      <c r="CA336" s="223" t="str">
        <f t="shared" ca="1" si="528"/>
        <v>-8.47115862418782+3.18805068572192E-12i</v>
      </c>
      <c r="CB336" s="223" t="str">
        <f t="shared" ca="1" si="529"/>
        <v>-7.47089492433995-3.99327653257614i</v>
      </c>
      <c r="CC336" s="223" t="str">
        <f t="shared" ca="1" si="530"/>
        <v>-4.70632357078646-7.04351097700653i</v>
      </c>
      <c r="CD336" s="223" t="str">
        <f t="shared" ca="1" si="531"/>
        <v>-0.830318743619911-8.43036768000929i</v>
      </c>
      <c r="CE336" s="223" t="str">
        <f t="shared" ca="1" si="532"/>
        <v>3.24177205841579-7.82633006954259i</v>
      </c>
      <c r="CF336" s="223" t="str">
        <f t="shared" ca="1" si="533"/>
        <v>6.54829416858859-5.37404614027275i</v>
      </c>
      <c r="CG336" s="223" t="str">
        <f t="shared" ca="1" si="534"/>
        <v>8.30838768656374-1.65264106384529i</v>
      </c>
      <c r="CH336" s="223" t="str">
        <f t="shared" ca="1" si="535"/>
        <v>8.10639337787146+2.45904754719251i</v>
      </c>
      <c r="CI336" s="223" t="str">
        <f t="shared" ca="1" si="536"/>
        <v>5.99001370766988+5.99001370767035i</v>
      </c>
      <c r="CJ336" s="223" t="str">
        <f t="shared" ca="1" si="537"/>
        <v>2.45904754719189+8.10639337787164i</v>
      </c>
      <c r="CK336" s="223" t="str">
        <f t="shared" ca="1" si="538"/>
        <v>-1.65264106384593+8.30838768656362i</v>
      </c>
      <c r="CL336" s="223" t="str">
        <f t="shared" ca="1" si="539"/>
        <v>-5.37404614026693+6.54829416859337i</v>
      </c>
      <c r="CM336" s="223" t="str">
        <f t="shared" ca="1" si="540"/>
        <v>-7.82633006954283+3.24177205841519i</v>
      </c>
      <c r="CN336" s="223" t="str">
        <f t="shared" ca="1" si="541"/>
        <v>-8.43036768000923-0.83031874362056i</v>
      </c>
      <c r="CO336" s="223" t="str">
        <f t="shared" ca="1" si="542"/>
        <v>-7.04351097700617-4.70632357078701i</v>
      </c>
      <c r="CP336" s="223" t="str">
        <f t="shared" ca="1" si="543"/>
        <v>-3.99327653257514-7.47089492434049i</v>
      </c>
      <c r="CQ336" s="223" t="str">
        <f t="shared" ca="1" si="544"/>
        <v>-4.3462105705857E-12-8.47115862418782i</v>
      </c>
      <c r="CR336" s="223" t="str">
        <f t="shared" ca="1" si="545"/>
        <v>3.99327653257511-7.4708949243405i</v>
      </c>
      <c r="CS336" s="223" t="str">
        <f t="shared" ca="1" si="546"/>
        <v>7.04351097700616-4.70632357078702i</v>
      </c>
      <c r="CT336" s="223" t="str">
        <f t="shared" ca="1" si="547"/>
        <v>8.43036768000923-0.830318743620585i</v>
      </c>
      <c r="CU336" s="223" t="str">
        <f t="shared" ca="1" si="548"/>
        <v>7.82633006954284+3.24177205841516i</v>
      </c>
      <c r="CV336" s="223" t="str">
        <f t="shared" ca="1" si="549"/>
        <v>5.37404614026694+6.54829416859335i</v>
      </c>
      <c r="CW336" s="223" t="str">
        <f t="shared" ca="1" si="550"/>
        <v>1.65264106384595+8.30838768656361i</v>
      </c>
      <c r="CX336" s="223" t="str">
        <f t="shared" ca="1" si="551"/>
        <v>-2.45904754719187+8.10639337787165i</v>
      </c>
      <c r="CY336" s="223" t="str">
        <f t="shared" ca="1" si="552"/>
        <v>-5.99001370766987+5.99001370767036i</v>
      </c>
      <c r="CZ336" s="223" t="str">
        <f t="shared" ca="1" si="553"/>
        <v>-8.10639337787132+2.459047547193i</v>
      </c>
      <c r="DA336" s="223" t="str">
        <f t="shared" ca="1" si="554"/>
        <v>-8.30838768656375-1.65264106384526i</v>
      </c>
      <c r="DB336" s="223" t="str">
        <f t="shared" ca="1" si="555"/>
        <v>-6.54829416858861-5.37404614027273i</v>
      </c>
      <c r="DC336" s="223" t="str">
        <f t="shared" ca="1" si="556"/>
        <v>-3.24177205841581-7.82633006954257i</v>
      </c>
      <c r="DD336" s="223" t="str">
        <f t="shared" ca="1" si="557"/>
        <v>0.830318743619407-8.43036768000934i</v>
      </c>
      <c r="DE336" s="223" t="str">
        <f t="shared" ca="1" si="558"/>
        <v>4.70632357078644-7.04351097700655i</v>
      </c>
      <c r="DF336" s="223" t="str">
        <f t="shared" ca="1" si="559"/>
        <v>7.47089492433994-3.99327653257615i</v>
      </c>
      <c r="DG336" s="223" t="str">
        <f t="shared" ca="1" si="560"/>
        <v>8.47115862418782+3.64469228486056E-12i</v>
      </c>
      <c r="DH336" s="223" t="str">
        <f t="shared" ca="1" si="561"/>
        <v>7.47089492434104+3.99327653257409i</v>
      </c>
      <c r="DI336" s="223" t="str">
        <f t="shared" ca="1" si="562"/>
        <v>4.70632357078758+7.04351097700578i</v>
      </c>
      <c r="DJ336" s="223" t="str">
        <f t="shared" ca="1" si="563"/>
        <v>0.830318743621738+8.43036768000911i</v>
      </c>
      <c r="DK336" s="223" t="str">
        <f t="shared" ca="1" si="564"/>
        <v>-3.24177205841454+7.8263300695431i</v>
      </c>
      <c r="DL336" s="223" t="str">
        <f t="shared" ca="1" si="565"/>
        <v>-6.54829416859261+5.37404614026784i</v>
      </c>
      <c r="DM336" s="223" t="str">
        <f t="shared" ca="1" si="566"/>
        <v>-8.30838768656517+1.65264106383811i</v>
      </c>
      <c r="DN336" s="223" t="str">
        <f t="shared" ca="1" si="567"/>
        <v>-8.10639337787199-2.45904754719076i</v>
      </c>
      <c r="DO336" s="223" t="str">
        <f t="shared" ca="1" si="568"/>
        <v>-5.99001370767084-5.99001370766939i</v>
      </c>
      <c r="DP336" s="223" t="str">
        <f t="shared" ca="1" si="569"/>
        <v>-2.45904754719365-8.10639337787111i</v>
      </c>
      <c r="DQ336" s="223" t="str">
        <f t="shared" ca="1" si="570"/>
        <v>1.6526410638446-8.30838768656388i</v>
      </c>
      <c r="DR336" s="223" t="str">
        <f t="shared" ca="1" si="571"/>
        <v>5.37404614027221-6.54829416858903i</v>
      </c>
      <c r="DS336" s="223" t="str">
        <f t="shared" ca="1" si="572"/>
        <v>7.82633006954232-3.24177205841644i</v>
      </c>
      <c r="DT336" s="223" t="str">
        <f t="shared" ca="1" si="573"/>
        <v>8.4303676800094+0.830318743618735i</v>
      </c>
      <c r="DU336" s="223" t="str">
        <f t="shared" ca="1" si="574"/>
        <v>7.04351097700692+4.70632357078588i</v>
      </c>
      <c r="DV336" s="223" t="str">
        <f t="shared" ca="1" si="575"/>
        <v>3.99327653257675+7.47089492433962i</v>
      </c>
      <c r="DW336" s="223" t="str">
        <f t="shared" ca="1" si="576"/>
        <v>-2.96806201790785E-12+8.47115862418782i</v>
      </c>
      <c r="DX336" s="223" t="str">
        <f t="shared" ca="1" si="577"/>
        <v>-3.99327653258113+7.47089492433728i</v>
      </c>
      <c r="DY336" s="223" t="str">
        <f t="shared" ca="1" si="578"/>
        <v>-7.0435109770054+4.70632357078815i</v>
      </c>
      <c r="DZ336" s="223" t="str">
        <f t="shared" ca="1" si="579"/>
        <v>-8.43036768000904+0.830318743622411i</v>
      </c>
      <c r="EA336" s="223" t="str">
        <f t="shared" ca="1" si="580"/>
        <v>-7.82633006954336-3.24177205841391i</v>
      </c>
      <c r="EB336" s="223" t="str">
        <f t="shared" ca="1" si="581"/>
        <v>-5.37404614026836-6.54829416859219i</v>
      </c>
      <c r="EC336" s="223" t="str">
        <f t="shared" ca="1" si="582"/>
        <v>-1.65264106383972-8.30838768656485i</v>
      </c>
      <c r="ED336" s="223" t="str">
        <f t="shared" ca="1" si="583"/>
        <v>2.45904754719011-8.10639337787219i</v>
      </c>
      <c r="EE336" s="223" t="str">
        <f t="shared" ca="1" si="584"/>
        <v>5.99001370766891-5.99001370767132i</v>
      </c>
      <c r="EF336" s="223" t="str">
        <f t="shared" ca="1" si="585"/>
        <v>8.10639337787092-2.45904754719429i</v>
      </c>
      <c r="EG336" s="223" t="str">
        <f t="shared" ca="1" si="586"/>
        <v>8.30838768656402+1.65264106384394i</v>
      </c>
      <c r="EH336" s="223" t="str">
        <f t="shared" ca="1" si="587"/>
        <v>6.54829416858946+5.37404614027168i</v>
      </c>
      <c r="EI336" s="223" t="str">
        <f t="shared" ca="1" si="588"/>
        <v>3.24177205840994+7.826330069545i</v>
      </c>
      <c r="EJ336" s="223" t="str">
        <f t="shared" ca="1" si="589"/>
        <v>-0.830318743618061+8.43036768000947i</v>
      </c>
      <c r="EK336" s="223" t="str">
        <f t="shared" ca="1" si="590"/>
        <v>-4.70632357078531+7.0435109770073i</v>
      </c>
      <c r="EL336" s="223" t="str">
        <f t="shared" ca="1" si="591"/>
        <v>-7.47089492433931+3.99327653257735i</v>
      </c>
      <c r="EM336" s="223" t="str">
        <f t="shared" ca="1" si="592"/>
        <v>-8.47115862418782-1.32837251513301E-12i</v>
      </c>
      <c r="EN336" s="223"/>
      <c r="EO336" s="223"/>
      <c r="EP336" s="223"/>
    </row>
    <row r="337" spans="1:146">
      <c r="A337" s="249">
        <f t="shared" si="461"/>
        <v>4.6289062499999872E-3</v>
      </c>
      <c r="B337" s="248">
        <v>237</v>
      </c>
      <c r="C337" s="247">
        <f t="shared" si="462"/>
        <v>47400</v>
      </c>
      <c r="N337" s="246">
        <f t="shared" ca="1" si="463"/>
        <v>7.528528838783263</v>
      </c>
      <c r="O337" s="223">
        <f t="shared" ca="1" si="464"/>
        <v>-8.471471161216737</v>
      </c>
      <c r="P337" s="223" t="str">
        <f t="shared" ca="1" si="465"/>
        <v>-7.56692390807578-3.80886941292532i</v>
      </c>
      <c r="Q337" s="223" t="str">
        <f t="shared" ca="1" si="466"/>
        <v>-5.0464494787645-6.80434943941038i</v>
      </c>
      <c r="R337" s="223" t="str">
        <f t="shared" ca="1" si="467"/>
        <v>-1.44829871030041-8.34675113328947i</v>
      </c>
      <c r="S337" s="223" t="str">
        <f t="shared" ca="1" si="468"/>
        <v>2.45913827190433-8.10669245716045i</v>
      </c>
      <c r="T337" s="223" t="str">
        <f t="shared" ca="1" si="469"/>
        <v>5.84142283922949-6.13543827681894i</v>
      </c>
      <c r="U337" s="223" t="str">
        <f t="shared" ca="1" si="470"/>
        <v>7.97626339521277-2.85395267751863i</v>
      </c>
      <c r="V337" s="223" t="str">
        <f t="shared" ca="1" si="471"/>
        <v>8.40776175545082+1.03699850477491i</v>
      </c>
      <c r="W337" s="223" t="str">
        <f t="shared" ca="1" si="472"/>
        <v>7.04377084204902+4.7064972070561i</v>
      </c>
      <c r="X337" s="223" t="str">
        <f t="shared" ca="1" si="473"/>
        <v>4.17557282089072+7.37091685292715i</v>
      </c>
      <c r="Y337" s="223" t="str">
        <f t="shared" ca="1" si="474"/>
        <v>0.415675388012556+8.46126690319644i</v>
      </c>
      <c r="Z337" s="223" t="str">
        <f t="shared" ca="1" si="475"/>
        <v>-3.43299010492659+7.74470158074557i</v>
      </c>
      <c r="AA337" s="223" t="str">
        <f t="shared" ca="1" si="476"/>
        <v>-6.54853576298162+5.37424441166175i</v>
      </c>
      <c r="AB337" s="223" t="str">
        <f t="shared" ca="1" si="477"/>
        <v>-8.26563245655907+1.85610983737603i</v>
      </c>
      <c r="AC337" s="223" t="str">
        <f t="shared" ca="1" si="478"/>
        <v>-8.21759178691647-2.05839958679793i</v>
      </c>
      <c r="AD337" s="223" t="str">
        <f t="shared" ca="1" si="479"/>
        <v>-6.41467290619799-5.53333490237273i</v>
      </c>
      <c r="AE337" s="223" t="str">
        <f t="shared" ca="1" si="480"/>
        <v>-3.24189166115613-7.82661881610784i</v>
      </c>
      <c r="AF337" s="223" t="str">
        <f t="shared" ca="1" si="481"/>
        <v>0.62320007902189-8.44851734311021i</v>
      </c>
      <c r="AG337" s="223" t="str">
        <f t="shared" ca="1" si="482"/>
        <v>4.35520657133768-7.26622318376637i</v>
      </c>
      <c r="AH337" s="223" t="str">
        <f t="shared" ca="1" si="483"/>
        <v>7.15715261346258-4.53221690819544i</v>
      </c>
      <c r="AI337" s="223" t="str">
        <f t="shared" ca="1" si="484"/>
        <v>8.4306787120869-0.830349377606526i</v>
      </c>
      <c r="AJ337" s="223" t="str">
        <f t="shared" ca="1" si="485"/>
        <v>7.90382158895019+3.04884042307426i</v>
      </c>
      <c r="AK337" s="223" t="str">
        <f t="shared" ca="1" si="486"/>
        <v>5.68909231904504+6.27694609031411i</v>
      </c>
      <c r="AL337" s="223" t="str">
        <f t="shared" ca="1" si="487"/>
        <v>2.25944943327659+8.16460114725716i</v>
      </c>
      <c r="AM337" s="223" t="str">
        <f t="shared" ca="1" si="488"/>
        <v>-1.6527020367958+8.30869421828111i</v>
      </c>
      <c r="AN337" s="223" t="str">
        <f t="shared" ca="1" si="489"/>
        <v>-5.21191667707188+6.67845402668813i</v>
      </c>
      <c r="AO337" s="223" t="str">
        <f t="shared" ca="1" si="490"/>
        <v>-7.65811922674443+3.62202064382497i</v>
      </c>
      <c r="AP337" s="223" t="str">
        <f t="shared" ca="1" si="491"/>
        <v>-8.46891971248723-0.207900309696907i</v>
      </c>
      <c r="AQ337" s="223" t="str">
        <f t="shared" ca="1" si="492"/>
        <v>-7.47117055739151-3.99342386151196i</v>
      </c>
      <c r="AR337" s="223" t="str">
        <f t="shared" ca="1" si="493"/>
        <v>-7.47117055739151-3.99342386151196i</v>
      </c>
      <c r="AS337" s="223" t="str">
        <f t="shared" ca="1" si="494"/>
        <v>-1.24302298282393-8.37978027751911i</v>
      </c>
      <c r="AT337" s="223" t="str">
        <f t="shared" ca="1" si="495"/>
        <v>2.65734581758868-8.04390059865677i</v>
      </c>
      <c r="AU337" s="223" t="str">
        <f t="shared" ca="1" si="496"/>
        <v>5.99023470472407-5.99023470472119i</v>
      </c>
      <c r="AV337" s="223" t="str">
        <f t="shared" ca="1" si="497"/>
        <v>8.04390059865549-2.65734581759258i</v>
      </c>
      <c r="AW337" s="223" t="str">
        <f t="shared" ca="1" si="498"/>
        <v>8.37978027751971+1.24302298281988i</v>
      </c>
      <c r="AX337" s="223" t="str">
        <f t="shared" ca="1" si="499"/>
        <v>6.92614616646097+4.8779424879907i</v>
      </c>
      <c r="AY337" s="223" t="str">
        <f t="shared" ca="1" si="500"/>
        <v>3.99342386151579+7.47117055738946i</v>
      </c>
      <c r="AZ337" s="223" t="str">
        <f t="shared" ca="1" si="501"/>
        <v>0.207900309692587+8.46891971248733i</v>
      </c>
      <c r="BA337" s="223" t="str">
        <f t="shared" ca="1" si="502"/>
        <v>-3.62202064382866+7.65811922674268i</v>
      </c>
      <c r="BB337" s="223" t="str">
        <f t="shared" ca="1" si="503"/>
        <v>-6.67845402668546+5.2119166770753i</v>
      </c>
      <c r="BC337" s="223" t="str">
        <f t="shared" ca="1" si="504"/>
        <v>-8.30869421828194+1.65270203679156i</v>
      </c>
      <c r="BD337" s="223" t="str">
        <f t="shared" ca="1" si="505"/>
        <v>-8.16460114725607-2.25944943328052i</v>
      </c>
      <c r="BE337" s="223" t="str">
        <f t="shared" ca="1" si="506"/>
        <v>-6.27694609031703-5.68909231904182i</v>
      </c>
      <c r="BF337" s="223" t="str">
        <f t="shared" ca="1" si="507"/>
        <v>-3.04884042307023-7.90382158895175i</v>
      </c>
      <c r="BG337" s="223" t="str">
        <f t="shared" ca="1" si="508"/>
        <v>0.830349377610707-8.4306787120865i</v>
      </c>
      <c r="BH337" s="223" t="str">
        <f t="shared" ca="1" si="509"/>
        <v>4.53221690819176-7.15715261346491i</v>
      </c>
      <c r="BI337" s="223" t="str">
        <f t="shared" ca="1" si="510"/>
        <v>7.26622318376847-4.35520657133418i</v>
      </c>
      <c r="BJ337" s="223" t="str">
        <f t="shared" ca="1" si="511"/>
        <v>8.44851734310989-0.623200079026104i</v>
      </c>
      <c r="BK337" s="223" t="str">
        <f t="shared" ca="1" si="512"/>
        <v>7.82661881610821+3.24189166115523i</v>
      </c>
      <c r="BL337" s="223" t="str">
        <f t="shared" ca="1" si="513"/>
        <v>5.53333490237156+6.41467290619901i</v>
      </c>
      <c r="BM337" s="223" t="str">
        <f t="shared" ca="1" si="514"/>
        <v>2.05839958680122+8.21759178691565i</v>
      </c>
      <c r="BN337" s="223" t="str">
        <f t="shared" ca="1" si="515"/>
        <v>-1.85610983737508+8.26563245655928i</v>
      </c>
      <c r="BO337" s="223" t="str">
        <f t="shared" ca="1" si="516"/>
        <v>-5.3742444116636+6.5485357629801i</v>
      </c>
      <c r="BP337" s="223" t="str">
        <f t="shared" ca="1" si="517"/>
        <v>-7.7447015807442+3.43299010492968i</v>
      </c>
      <c r="BQ337" s="223" t="str">
        <f t="shared" ca="1" si="518"/>
        <v>-8.46126690319645-0.415675388012483i</v>
      </c>
      <c r="BR337" s="223" t="str">
        <f t="shared" ca="1" si="519"/>
        <v>-7.37091685292598-4.1755728208928i</v>
      </c>
      <c r="BS337" s="223" t="str">
        <f t="shared" ca="1" si="520"/>
        <v>-4.70649720705821-7.04377084204761i</v>
      </c>
      <c r="BT337" s="223" t="str">
        <f t="shared" ca="1" si="521"/>
        <v>-1.03699850477497-8.40776175545081i</v>
      </c>
      <c r="BU337" s="223" t="str">
        <f t="shared" ca="1" si="522"/>
        <v>2.85395267752168-7.97626339521168i</v>
      </c>
      <c r="BV337" s="223" t="str">
        <f t="shared" ca="1" si="523"/>
        <v>6.13543827681721-5.84142283923131i</v>
      </c>
      <c r="BW337" s="223" t="str">
        <f t="shared" ca="1" si="524"/>
        <v>8.10669245716068-2.45913827190359i</v>
      </c>
      <c r="BX337" s="223" t="str">
        <f t="shared" ca="1" si="525"/>
        <v>8.34675113328891+1.44829871030359i</v>
      </c>
      <c r="BY337" s="223" t="str">
        <f t="shared" ca="1" si="526"/>
        <v>6.80434943941138+5.04644947876316i</v>
      </c>
      <c r="BZ337" s="223" t="str">
        <f t="shared" ca="1" si="527"/>
        <v>3.80886941292425+7.56692390807632i</v>
      </c>
      <c r="CA337" s="223" t="str">
        <f t="shared" ca="1" si="528"/>
        <v>-4.08070645501047E-12+8.47147116121674i</v>
      </c>
      <c r="CB337" s="223" t="str">
        <f t="shared" ca="1" si="529"/>
        <v>-3.80886941292422+7.56692390807633i</v>
      </c>
      <c r="CC337" s="223" t="str">
        <f t="shared" ca="1" si="530"/>
        <v>-6.80434943941136+5.04644947876318i</v>
      </c>
      <c r="CD337" s="223" t="str">
        <f t="shared" ca="1" si="531"/>
        <v>-8.34675113328891+1.44829871030362i</v>
      </c>
      <c r="CE337" s="223" t="str">
        <f t="shared" ca="1" si="532"/>
        <v>-8.10669245716069-2.45913827190357i</v>
      </c>
      <c r="CF337" s="223" t="str">
        <f t="shared" ca="1" si="533"/>
        <v>-6.13543827681722-5.84142283923128i</v>
      </c>
      <c r="CG337" s="223" t="str">
        <f t="shared" ca="1" si="534"/>
        <v>-2.85395267752171-7.97626339521167i</v>
      </c>
      <c r="CH337" s="223" t="str">
        <f t="shared" ca="1" si="535"/>
        <v>1.03699850477495-8.40776175545081i</v>
      </c>
      <c r="CI337" s="223" t="str">
        <f t="shared" ca="1" si="536"/>
        <v>4.70649720705819-7.04377084204762i</v>
      </c>
      <c r="CJ337" s="223" t="str">
        <f t="shared" ca="1" si="537"/>
        <v>7.37091685292596-4.17557282089283i</v>
      </c>
      <c r="CK337" s="223" t="str">
        <f t="shared" ca="1" si="538"/>
        <v>8.46126690319645-0.415675388012508i</v>
      </c>
      <c r="CL337" s="223" t="str">
        <f t="shared" ca="1" si="539"/>
        <v>7.74470158074422+3.43299010492966i</v>
      </c>
      <c r="CM337" s="223" t="str">
        <f t="shared" ca="1" si="540"/>
        <v>5.37424441166362+6.54853576298009i</v>
      </c>
      <c r="CN337" s="223" t="str">
        <f t="shared" ca="1" si="541"/>
        <v>1.8561098373751+8.26563245655928i</v>
      </c>
      <c r="CO337" s="223" t="str">
        <f t="shared" ca="1" si="542"/>
        <v>-2.05839958680119+8.21759178691565i</v>
      </c>
      <c r="CP337" s="223" t="str">
        <f t="shared" ca="1" si="543"/>
        <v>-5.53333490237154+6.41467290619902i</v>
      </c>
      <c r="CQ337" s="223" t="str">
        <f t="shared" ca="1" si="544"/>
        <v>-7.8266188161082+3.24189166115525i</v>
      </c>
      <c r="CR337" s="223" t="str">
        <f t="shared" ca="1" si="545"/>
        <v>-8.44851734310989-0.62320007902608i</v>
      </c>
      <c r="CS337" s="223" t="str">
        <f t="shared" ca="1" si="546"/>
        <v>-7.26622318376848-4.35520657133416i</v>
      </c>
      <c r="CT337" s="223" t="str">
        <f t="shared" ca="1" si="547"/>
        <v>-4.53221690819179-7.15715261346489i</v>
      </c>
      <c r="CU337" s="223" t="str">
        <f t="shared" ca="1" si="548"/>
        <v>-0.830349377610971-8.43067871208647i</v>
      </c>
      <c r="CV337" s="223" t="str">
        <f t="shared" ca="1" si="549"/>
        <v>3.04884042307043-7.90382158895168i</v>
      </c>
      <c r="CW337" s="223" t="str">
        <f t="shared" ca="1" si="550"/>
        <v>6.27694609031701-5.68909231904184i</v>
      </c>
      <c r="CX337" s="223" t="str">
        <f t="shared" ca="1" si="551"/>
        <v>8.164601147256-2.25944943328078i</v>
      </c>
      <c r="CY337" s="223" t="str">
        <f t="shared" ca="1" si="552"/>
        <v>8.3086942182819+1.65270203679178i</v>
      </c>
      <c r="CZ337" s="223" t="str">
        <f t="shared" ca="1" si="553"/>
        <v>6.67845402668577+5.2119166770749i</v>
      </c>
      <c r="DA337" s="223" t="str">
        <f t="shared" ca="1" si="554"/>
        <v>3.62202064382889+7.65811922674257i</v>
      </c>
      <c r="DB337" s="223" t="str">
        <f t="shared" ca="1" si="555"/>
        <v>-0.207900309692802+8.46891971248733i</v>
      </c>
      <c r="DC337" s="223" t="str">
        <f t="shared" ca="1" si="556"/>
        <v>-3.99342386151535+7.4711705573897i</v>
      </c>
      <c r="DD337" s="223" t="str">
        <f t="shared" ca="1" si="557"/>
        <v>-6.92614616646082+4.87794248799091i</v>
      </c>
      <c r="DE337" s="223" t="str">
        <f t="shared" ca="1" si="558"/>
        <v>-8.37978027751975+1.24302298281966i</v>
      </c>
      <c r="DF337" s="223" t="str">
        <f t="shared" ca="1" si="559"/>
        <v>-8.04390059865557-2.65734581759233i</v>
      </c>
      <c r="DG337" s="223" t="str">
        <f t="shared" ca="1" si="560"/>
        <v>-5.99023470472426-5.990234704721i</v>
      </c>
      <c r="DH337" s="223" t="str">
        <f t="shared" ca="1" si="561"/>
        <v>-2.65734581758848-8.04390059865684i</v>
      </c>
      <c r="DI337" s="223" t="str">
        <f t="shared" ca="1" si="562"/>
        <v>1.24302298282367-8.37978027751915i</v>
      </c>
      <c r="DJ337" s="223" t="str">
        <f t="shared" ca="1" si="563"/>
        <v>4.87794248798714-6.92614616646348i</v>
      </c>
      <c r="DK337" s="223" t="str">
        <f t="shared" ca="1" si="564"/>
        <v>7.47117055739161-3.99342386151176i</v>
      </c>
      <c r="DL337" s="223" t="str">
        <f t="shared" ca="1" si="565"/>
        <v>8.46891971248743-0.207900309688748i</v>
      </c>
      <c r="DM337" s="223" t="str">
        <f t="shared" ca="1" si="566"/>
        <v>7.65811922674454+3.62202064382472i</v>
      </c>
      <c r="DN337" s="223" t="str">
        <f t="shared" ca="1" si="567"/>
        <v>5.21191667707171+6.67845402668827i</v>
      </c>
      <c r="DO337" s="223" t="str">
        <f t="shared" ca="1" si="568"/>
        <v>1.65270203679535+8.30869421828119i</v>
      </c>
      <c r="DP337" s="223" t="str">
        <f t="shared" ca="1" si="569"/>
        <v>-2.25944943327633+8.16460114725723i</v>
      </c>
      <c r="DQ337" s="223" t="str">
        <f t="shared" ca="1" si="570"/>
        <v>-5.6890923190452+6.27694609031396i</v>
      </c>
      <c r="DR337" s="223" t="str">
        <f t="shared" ca="1" si="571"/>
        <v>-7.90382158895036+3.04884042307384i</v>
      </c>
      <c r="DS337" s="223" t="str">
        <f t="shared" ca="1" si="572"/>
        <v>-8.43067871208692-0.830349377606381i</v>
      </c>
      <c r="DT337" s="223" t="str">
        <f t="shared" ca="1" si="573"/>
        <v>-7.15715261346246-4.53221690819562i</v>
      </c>
      <c r="DU337" s="223" t="str">
        <f t="shared" ca="1" si="574"/>
        <v>-4.35520657133729-7.26622318376661i</v>
      </c>
      <c r="DV337" s="223" t="str">
        <f t="shared" ca="1" si="575"/>
        <v>-0.623200079022035-8.4485173431102i</v>
      </c>
      <c r="DW337" s="223" t="str">
        <f t="shared" ca="1" si="576"/>
        <v>3.24189166115945-7.82661881610646i</v>
      </c>
      <c r="DX337" s="223" t="str">
        <f t="shared" ca="1" si="577"/>
        <v>6.41467290619664-5.5333349023743i</v>
      </c>
      <c r="DY337" s="223" t="str">
        <f t="shared" ca="1" si="578"/>
        <v>8.21759178691664-2.05839958679726i</v>
      </c>
      <c r="DZ337" s="223" t="str">
        <f t="shared" ca="1" si="579"/>
        <v>8.26563245655828+1.85610983737953i</v>
      </c>
      <c r="EA337" s="223" t="str">
        <f t="shared" ca="1" si="580"/>
        <v>6.5485357629824+5.3742444116608i</v>
      </c>
      <c r="EB337" s="223" t="str">
        <f t="shared" ca="1" si="581"/>
        <v>3.43299010492595+7.74470158074586i</v>
      </c>
      <c r="EC337" s="223" t="str">
        <f t="shared" ca="1" si="582"/>
        <v>-0.41567538801704+8.46126690319622i</v>
      </c>
      <c r="ED337" s="223" t="str">
        <f t="shared" ca="1" si="583"/>
        <v>-4.17557282088965+7.37091685292776i</v>
      </c>
      <c r="EE337" s="223" t="str">
        <f t="shared" ca="1" si="584"/>
        <v>-7.04377084204988+4.70649720705482i</v>
      </c>
      <c r="EF337" s="223" t="str">
        <f t="shared" ca="1" si="585"/>
        <v>-8.40776175545031+1.03699850477905i</v>
      </c>
      <c r="EG337" s="223" t="str">
        <f t="shared" ca="1" si="586"/>
        <v>-7.97626339521289-2.85395267751827i</v>
      </c>
      <c r="EH337" s="223" t="str">
        <f t="shared" ca="1" si="587"/>
        <v>-5.84142283922835-6.13543827682002i</v>
      </c>
      <c r="EI337" s="223" t="str">
        <f t="shared" ca="1" si="588"/>
        <v>-2.45913827190752-8.10669245715949i</v>
      </c>
      <c r="EJ337" s="223" t="str">
        <f t="shared" ca="1" si="589"/>
        <v>1.44829871030003-8.34675113328954i</v>
      </c>
      <c r="EK337" s="223" t="str">
        <f t="shared" ca="1" si="590"/>
        <v>5.04644947876644-6.80434943940894i</v>
      </c>
      <c r="EL337" s="223" t="str">
        <f t="shared" ca="1" si="591"/>
        <v>7.56692390807447-3.80886941292791i</v>
      </c>
      <c r="EM337" s="223" t="str">
        <f t="shared" ca="1" si="592"/>
        <v>8.47147116121674+4.56654772672163E-13i</v>
      </c>
      <c r="EN337" s="223"/>
      <c r="EO337" s="223"/>
      <c r="EP337" s="223"/>
    </row>
    <row r="338" spans="1:146">
      <c r="A338" s="249">
        <f t="shared" si="461"/>
        <v>4.6484374999999868E-3</v>
      </c>
      <c r="B338" s="248">
        <v>238</v>
      </c>
      <c r="C338" s="247">
        <f t="shared" si="462"/>
        <v>47600</v>
      </c>
      <c r="N338" s="246">
        <f t="shared" ca="1" si="463"/>
        <v>7.5282373214257365</v>
      </c>
      <c r="O338" s="223">
        <f t="shared" ca="1" si="464"/>
        <v>-8.4717626785742635</v>
      </c>
      <c r="P338" s="223" t="str">
        <f t="shared" ca="1" si="465"/>
        <v>-7.65838275531391-3.622145283557i</v>
      </c>
      <c r="Q338" s="223" t="str">
        <f t="shared" ca="1" si="466"/>
        <v>-5.37442934831545-6.54876110894644i</v>
      </c>
      <c r="R338" s="223" t="str">
        <f t="shared" ca="1" si="467"/>
        <v>-2.05847041973801-8.21787456786409i</v>
      </c>
      <c r="S338" s="223" t="str">
        <f t="shared" ca="1" si="468"/>
        <v>1.65275890900717-8.3089801342151i</v>
      </c>
      <c r="T338" s="223" t="str">
        <f t="shared" ca="1" si="469"/>
        <v>5.04662313545171-6.80458358834744i</v>
      </c>
      <c r="U338" s="223" t="str">
        <f t="shared" ca="1" si="470"/>
        <v>7.47142765274755-3.99356128184395i</v>
      </c>
      <c r="V338" s="223" t="str">
        <f t="shared" ca="1" si="471"/>
        <v>8.46155806940851-0.415689692091877i</v>
      </c>
      <c r="W338" s="223" t="str">
        <f t="shared" ca="1" si="472"/>
        <v>7.82688814302784+3.24200322001907i</v>
      </c>
      <c r="X338" s="223" t="str">
        <f t="shared" ca="1" si="473"/>
        <v>5.68928809013535+6.27716209042971i</v>
      </c>
      <c r="Y338" s="223" t="str">
        <f t="shared" ca="1" si="474"/>
        <v>2.45922289492617+8.1069714218785i</v>
      </c>
      <c r="Z338" s="223" t="str">
        <f t="shared" ca="1" si="475"/>
        <v>-1.24306575730074+8.38006863964192i</v>
      </c>
      <c r="AA338" s="223" t="str">
        <f t="shared" ca="1" si="476"/>
        <v>-4.70665916542202+7.04401322987349i</v>
      </c>
      <c r="AB338" s="223" t="str">
        <f t="shared" ca="1" si="477"/>
        <v>-7.26647322654563+4.35535644120883i</v>
      </c>
      <c r="AC338" s="223" t="str">
        <f t="shared" ca="1" si="478"/>
        <v>-8.43096882570865+0.830377951304548i</v>
      </c>
      <c r="AD338" s="223" t="str">
        <f t="shared" ca="1" si="479"/>
        <v>-7.97653787165054-2.85405088675877i</v>
      </c>
      <c r="AE338" s="223" t="str">
        <f t="shared" ca="1" si="480"/>
        <v>-5.99044083862267-5.99044083862327i</v>
      </c>
      <c r="AF338" s="223" t="str">
        <f t="shared" ca="1" si="481"/>
        <v>-2.85405088675875-7.97653787165054i</v>
      </c>
      <c r="AG338" s="223" t="str">
        <f t="shared" ca="1" si="482"/>
        <v>0.830377951307799-8.43096882570832i</v>
      </c>
      <c r="AH338" s="223" t="str">
        <f t="shared" ca="1" si="483"/>
        <v>4.35535644120812-7.26647322654606i</v>
      </c>
      <c r="AI338" s="223" t="str">
        <f t="shared" ca="1" si="484"/>
        <v>7.04401322987537-4.7066591654192i</v>
      </c>
      <c r="AJ338" s="223" t="str">
        <f t="shared" ca="1" si="485"/>
        <v>8.38006863964193-1.24306575730073i</v>
      </c>
      <c r="AK338" s="223" t="str">
        <f t="shared" ca="1" si="486"/>
        <v>8.10697142187729+2.45922289493016i</v>
      </c>
      <c r="AL338" s="223" t="str">
        <f t="shared" ca="1" si="487"/>
        <v>6.27716209042973+5.68928809013531i</v>
      </c>
      <c r="AM338" s="223" t="str">
        <f t="shared" ca="1" si="488"/>
        <v>3.24200322002295+7.82688814302623i</v>
      </c>
      <c r="AN338" s="223" t="str">
        <f t="shared" ca="1" si="489"/>
        <v>-0.415689692091894+8.46155806940851i</v>
      </c>
      <c r="AO338" s="223" t="str">
        <f t="shared" ca="1" si="490"/>
        <v>-3.99356128184104+7.4714276527491i</v>
      </c>
      <c r="AP338" s="223" t="str">
        <f t="shared" ca="1" si="491"/>
        <v>-6.80458358834801+5.04662313545094i</v>
      </c>
      <c r="AQ338" s="223" t="str">
        <f t="shared" ca="1" si="492"/>
        <v>-8.30898013421443+1.65275890901058i</v>
      </c>
      <c r="AR338" s="223" t="str">
        <f t="shared" ca="1" si="493"/>
        <v>-8.30898013421443+1.65275890901058i</v>
      </c>
      <c r="AS338" s="223" t="str">
        <f t="shared" ca="1" si="494"/>
        <v>-6.54876110894807-5.37442934831345i</v>
      </c>
      <c r="AT338" s="223" t="str">
        <f t="shared" ca="1" si="495"/>
        <v>-3.62214528355565-7.65838275531455i</v>
      </c>
      <c r="AU338" s="223" t="str">
        <f t="shared" ca="1" si="496"/>
        <v>-2.51160133808402E-12-8.47176267857426i</v>
      </c>
      <c r="AV338" s="223" t="str">
        <f t="shared" ca="1" si="497"/>
        <v>3.62214528355873-7.6583827553131i</v>
      </c>
      <c r="AW338" s="223" t="str">
        <f t="shared" ca="1" si="498"/>
        <v>6.54876110894488-5.37442934831734i</v>
      </c>
      <c r="AX338" s="223" t="str">
        <f t="shared" ca="1" si="499"/>
        <v>8.21787456786473-2.05847041973545i</v>
      </c>
      <c r="AY338" s="223" t="str">
        <f t="shared" ca="1" si="500"/>
        <v>8.30898013421545+1.65275890900541i</v>
      </c>
      <c r="AZ338" s="223" t="str">
        <f t="shared" ca="1" si="501"/>
        <v>6.80458358834598+5.04662313545368i</v>
      </c>
      <c r="BA338" s="223" t="str">
        <f t="shared" ca="1" si="502"/>
        <v>3.99356128184547+7.47142765274674i</v>
      </c>
      <c r="BB338" s="223" t="str">
        <f t="shared" ca="1" si="503"/>
        <v>0.415689692088494+8.46155806940868i</v>
      </c>
      <c r="BC338" s="223" t="str">
        <f t="shared" ca="1" si="504"/>
        <v>-3.24200322001831+7.82688814302815i</v>
      </c>
      <c r="BD338" s="223" t="str">
        <f t="shared" ca="1" si="505"/>
        <v>-6.27716209043202+5.68928809013279i</v>
      </c>
      <c r="BE338" s="223" t="str">
        <f t="shared" ca="1" si="506"/>
        <v>-8.10697142187828+2.4592228949269i</v>
      </c>
      <c r="BF338" s="223" t="str">
        <f t="shared" ca="1" si="507"/>
        <v>-8.38006863964142-1.24306575730421i</v>
      </c>
      <c r="BG338" s="223" t="str">
        <f t="shared" ca="1" si="508"/>
        <v>-7.04401322987342-4.70665916542213i</v>
      </c>
      <c r="BH338" s="223" t="str">
        <f t="shared" ca="1" si="509"/>
        <v>-4.3553564412053-7.26647322654775i</v>
      </c>
      <c r="BI338" s="223" t="str">
        <f t="shared" ca="1" si="510"/>
        <v>-0.830377951304532-8.43096882570865i</v>
      </c>
      <c r="BJ338" s="223" t="str">
        <f t="shared" ca="1" si="511"/>
        <v>2.85405088675481-7.97653787165195i</v>
      </c>
      <c r="BK338" s="223" t="str">
        <f t="shared" ca="1" si="512"/>
        <v>5.99044083862312-5.99044083862282i</v>
      </c>
      <c r="BL338" s="223" t="str">
        <f t="shared" ca="1" si="513"/>
        <v>7.97653787164933-2.85405088676214i</v>
      </c>
      <c r="BM338" s="223" t="str">
        <f t="shared" ca="1" si="514"/>
        <v>8.43096882570856+0.830377951305419i</v>
      </c>
      <c r="BN338" s="223" t="str">
        <f t="shared" ca="1" si="515"/>
        <v>7.26647322654729+4.35535644120607i</v>
      </c>
      <c r="BO338" s="223" t="str">
        <f t="shared" ca="1" si="516"/>
        <v>4.70665916542139+7.04401322987391i</v>
      </c>
      <c r="BP338" s="223" t="str">
        <f t="shared" ca="1" si="517"/>
        <v>1.24306575730333+8.38006863964154i</v>
      </c>
      <c r="BQ338" s="223" t="str">
        <f t="shared" ca="1" si="518"/>
        <v>-2.45922289492799+8.10697142187795i</v>
      </c>
      <c r="BR338" s="223" t="str">
        <f t="shared" ca="1" si="519"/>
        <v>-5.68928809013327+6.27716209043159i</v>
      </c>
      <c r="BS338" s="223" t="str">
        <f t="shared" ca="1" si="520"/>
        <v>-7.8268881430285+3.24200322001749i</v>
      </c>
      <c r="BT338" s="223" t="str">
        <f t="shared" ca="1" si="521"/>
        <v>-8.46155806940863-0.415689692089386i</v>
      </c>
      <c r="BU338" s="223" t="str">
        <f t="shared" ca="1" si="522"/>
        <v>-7.47142765274642-3.99356128184605i</v>
      </c>
      <c r="BV338" s="223" t="str">
        <f t="shared" ca="1" si="523"/>
        <v>-5.04662313545316-6.80458358834636i</v>
      </c>
      <c r="BW338" s="223" t="str">
        <f t="shared" ca="1" si="524"/>
        <v>-1.65275890900454-8.30898013421563i</v>
      </c>
      <c r="BX338" s="223" t="str">
        <f t="shared" ca="1" si="525"/>
        <v>2.05847041973655-8.21787456786446i</v>
      </c>
      <c r="BY338" s="223" t="str">
        <f t="shared" ca="1" si="526"/>
        <v>5.37442934831803-6.54876110894432i</v>
      </c>
      <c r="BZ338" s="223" t="str">
        <f t="shared" ca="1" si="527"/>
        <v>7.65838275531348-3.62214528355792i</v>
      </c>
      <c r="CA338" s="223" t="str">
        <f t="shared" ca="1" si="528"/>
        <v>8.47176267857426+3.16338454910045E-12i</v>
      </c>
      <c r="CB338" s="223" t="str">
        <f t="shared" ca="1" si="529"/>
        <v>7.65838275531428+3.62214528355624i</v>
      </c>
      <c r="CC338" s="223" t="str">
        <f t="shared" ca="1" si="530"/>
        <v>5.37442934831277+6.54876110894864i</v>
      </c>
      <c r="CD338" s="223" t="str">
        <f t="shared" ca="1" si="531"/>
        <v>2.05847041973789+8.21787456786412i</v>
      </c>
      <c r="CE338" s="223" t="str">
        <f t="shared" ca="1" si="532"/>
        <v>-1.65275890900318+8.30898013421589i</v>
      </c>
      <c r="CF338" s="223" t="str">
        <f t="shared" ca="1" si="533"/>
        <v>-5.04662313545167+6.80458358834747i</v>
      </c>
      <c r="CG338" s="223" t="str">
        <f t="shared" ca="1" si="534"/>
        <v>-7.47142765274963+3.99356128184004i</v>
      </c>
      <c r="CH338" s="223" t="str">
        <f t="shared" ca="1" si="535"/>
        <v>-8.46155806940855+0.415689692091243i</v>
      </c>
      <c r="CI338" s="223" t="str">
        <f t="shared" ca="1" si="536"/>
        <v>-7.82688814302921-3.24200322001577i</v>
      </c>
      <c r="CJ338" s="223" t="str">
        <f t="shared" ca="1" si="537"/>
        <v>-5.68928809013465-6.27716209043034i</v>
      </c>
      <c r="CK338" s="223" t="str">
        <f t="shared" ca="1" si="538"/>
        <v>-2.45922289492931-8.10697142187755i</v>
      </c>
      <c r="CL338" s="223" t="str">
        <f t="shared" ca="1" si="539"/>
        <v>1.24306575730149-8.38006863964181i</v>
      </c>
      <c r="CM338" s="223" t="str">
        <f t="shared" ca="1" si="540"/>
        <v>4.70665916541984-7.04401322987494i</v>
      </c>
      <c r="CN338" s="223" t="str">
        <f t="shared" ca="1" si="541"/>
        <v>7.26647322654658-4.35535644120725i</v>
      </c>
      <c r="CO338" s="223" t="str">
        <f t="shared" ca="1" si="542"/>
        <v>8.43096882570838-0.830377951307271i</v>
      </c>
      <c r="CP338" s="223" t="str">
        <f t="shared" ca="1" si="543"/>
        <v>7.97653787164996+2.85405088676039i</v>
      </c>
      <c r="CQ338" s="223" t="str">
        <f t="shared" ca="1" si="544"/>
        <v>5.99044083862443+5.99044083862151i</v>
      </c>
      <c r="CR338" s="223" t="str">
        <f t="shared" ca="1" si="545"/>
        <v>2.85405088675657+7.97653787165132i</v>
      </c>
      <c r="CS338" s="223" t="str">
        <f t="shared" ca="1" si="546"/>
        <v>-0.830377951302681+8.43096882570883i</v>
      </c>
      <c r="CT338" s="223" t="str">
        <f t="shared" ca="1" si="547"/>
        <v>-4.35535644121115+7.26647322654425i</v>
      </c>
      <c r="CU338" s="223" t="str">
        <f t="shared" ca="1" si="548"/>
        <v>-7.04401322987264+4.70665916542328i</v>
      </c>
      <c r="CV338" s="223" t="str">
        <f t="shared" ca="1" si="549"/>
        <v>-8.38006863964242+1.24306575729748i</v>
      </c>
      <c r="CW338" s="223" t="str">
        <f t="shared" ca="1" si="550"/>
        <v>-8.10697142187875-2.45922289492536i</v>
      </c>
      <c r="CX338" s="223" t="str">
        <f t="shared" ca="1" si="551"/>
        <v>-6.27716209042762-5.68928809013766i</v>
      </c>
      <c r="CY338" s="223" t="str">
        <f t="shared" ca="1" si="552"/>
        <v>-3.24200322001958-7.82688814302762i</v>
      </c>
      <c r="CZ338" s="223" t="str">
        <f t="shared" ca="1" si="553"/>
        <v>0.415689692094813-8.46155806940837i</v>
      </c>
      <c r="DA338" s="223" t="str">
        <f t="shared" ca="1" si="554"/>
        <v>3.99356128184362-7.47142765274773i</v>
      </c>
      <c r="DB338" s="223" t="str">
        <f t="shared" ca="1" si="555"/>
        <v>6.80458358834989-5.0466231354484i</v>
      </c>
      <c r="DC338" s="223" t="str">
        <f t="shared" ca="1" si="556"/>
        <v>8.30898013421509-1.65275890900723i</v>
      </c>
      <c r="DD338" s="223" t="str">
        <f t="shared" ca="1" si="557"/>
        <v>8.21787456786302+2.05847041974229i</v>
      </c>
      <c r="DE338" s="223" t="str">
        <f t="shared" ca="1" si="558"/>
        <v>6.54876110894576+5.37442934831628i</v>
      </c>
      <c r="DF338" s="223" t="str">
        <f t="shared" ca="1" si="559"/>
        <v>3.62214528355998+7.65838275531251i</v>
      </c>
      <c r="DG338" s="223" t="str">
        <f t="shared" ca="1" si="560"/>
        <v>-4.11001233802656E-13+8.47176267857426i</v>
      </c>
      <c r="DH338" s="223" t="str">
        <f t="shared" ca="1" si="561"/>
        <v>-3.62214528355375+7.65838275531545i</v>
      </c>
      <c r="DI338" s="223" t="str">
        <f t="shared" ca="1" si="562"/>
        <v>-6.54876110894689+5.3744293483149i</v>
      </c>
      <c r="DJ338" s="223" t="str">
        <f t="shared" ca="1" si="563"/>
        <v>-8.21787456786345+2.05847041974056i</v>
      </c>
      <c r="DK338" s="223" t="str">
        <f t="shared" ca="1" si="564"/>
        <v>-8.30898013421474-1.65275890900899i</v>
      </c>
      <c r="DL338" s="223" t="str">
        <f t="shared" ca="1" si="565"/>
        <v>-6.80458358834883-5.04662313544984i</v>
      </c>
      <c r="DM338" s="223" t="str">
        <f t="shared" ca="1" si="566"/>
        <v>-3.9935612818429-7.47142765274811i</v>
      </c>
      <c r="DN338" s="223" t="str">
        <f t="shared" ca="1" si="567"/>
        <v>-0.415689692093992-8.46155806940841i</v>
      </c>
      <c r="DO338" s="223" t="str">
        <f t="shared" ca="1" si="568"/>
        <v>3.24200322002123-7.82688814302694i</v>
      </c>
      <c r="DP338" s="223" t="str">
        <f t="shared" ca="1" si="569"/>
        <v>6.27716209042849-5.68928809013669i</v>
      </c>
      <c r="DQ338" s="223" t="str">
        <f t="shared" ca="1" si="570"/>
        <v>8.10697142187927-2.45922289492365i</v>
      </c>
      <c r="DR338" s="223" t="str">
        <f t="shared" ca="1" si="571"/>
        <v>8.38006863964215+1.24306575729924i</v>
      </c>
      <c r="DS338" s="223" t="str">
        <f t="shared" ca="1" si="572"/>
        <v>7.04401322987139+4.70665916542516i</v>
      </c>
      <c r="DT338" s="223" t="str">
        <f t="shared" ca="1" si="573"/>
        <v>4.35535644121003+7.26647322654492i</v>
      </c>
      <c r="DU338" s="223" t="str">
        <f t="shared" ca="1" si="574"/>
        <v>0.830377951301384+8.43096882570896i</v>
      </c>
      <c r="DV338" s="223" t="str">
        <f t="shared" ca="1" si="575"/>
        <v>-2.85405088675779+7.97653787165088i</v>
      </c>
      <c r="DW338" s="223" t="str">
        <f t="shared" ca="1" si="576"/>
        <v>-5.99044083862569+5.99044083862025i</v>
      </c>
      <c r="DX338" s="223" t="str">
        <f t="shared" ca="1" si="577"/>
        <v>-7.97653787165056+2.85405088675871i</v>
      </c>
      <c r="DY338" s="223" t="str">
        <f t="shared" ca="1" si="578"/>
        <v>-8.43096882570821-0.830377951309047i</v>
      </c>
      <c r="DZ338" s="223" t="str">
        <f t="shared" ca="1" si="579"/>
        <v>-7.26647322654541-4.3553564412092i</v>
      </c>
      <c r="EA338" s="223" t="str">
        <f t="shared" ca="1" si="580"/>
        <v>-4.70665916541876-7.04401322987567i</v>
      </c>
      <c r="EB338" s="223" t="str">
        <f t="shared" ca="1" si="581"/>
        <v>-1.2430657573002-8.38006863964201i</v>
      </c>
      <c r="EC338" s="223" t="str">
        <f t="shared" ca="1" si="582"/>
        <v>2.45922289492273-8.10697142187955i</v>
      </c>
      <c r="ED338" s="223" t="str">
        <f t="shared" ca="1" si="583"/>
        <v>5.68928809013598-6.27716209042914i</v>
      </c>
      <c r="EE338" s="223" t="str">
        <f t="shared" ca="1" si="584"/>
        <v>7.82688814302657-3.24200322002213i</v>
      </c>
      <c r="EF338" s="223" t="str">
        <f t="shared" ca="1" si="585"/>
        <v>8.46155806940845+0.415689692093026i</v>
      </c>
      <c r="EG338" s="223" t="str">
        <f t="shared" ca="1" si="586"/>
        <v>7.47142765274856+3.99356128184204i</v>
      </c>
      <c r="EH338" s="223" t="str">
        <f t="shared" ca="1" si="587"/>
        <v>5.04662313545061+6.80458358834825i</v>
      </c>
      <c r="EI338" s="223" t="str">
        <f t="shared" ca="1" si="588"/>
        <v>1.65275890900994+8.30898013421455i</v>
      </c>
      <c r="EJ338" s="223" t="str">
        <f t="shared" ca="1" si="589"/>
        <v>-2.05847041973962+8.21787456786369i</v>
      </c>
      <c r="EK338" s="223" t="str">
        <f t="shared" ca="1" si="590"/>
        <v>-5.37442934831415+6.5487611089475i</v>
      </c>
      <c r="EL338" s="223" t="str">
        <f t="shared" ca="1" si="591"/>
        <v>-7.65838275531504+3.62214528355462i</v>
      </c>
      <c r="EM338" s="223" t="str">
        <f t="shared" ca="1" si="592"/>
        <v>-8.47176267857426+1.37825417264002E-12i</v>
      </c>
      <c r="EN338" s="223"/>
      <c r="EO338" s="223"/>
      <c r="EP338" s="223"/>
    </row>
    <row r="339" spans="1:146">
      <c r="A339" s="249">
        <f t="shared" si="461"/>
        <v>4.6679687499999864E-3</v>
      </c>
      <c r="B339" s="248">
        <v>239</v>
      </c>
      <c r="C339" s="247">
        <f t="shared" si="462"/>
        <v>47800</v>
      </c>
      <c r="N339" s="246">
        <f t="shared" ca="1" si="463"/>
        <v>7.5279657362887828</v>
      </c>
      <c r="O339" s="223">
        <f t="shared" ca="1" si="464"/>
        <v>-8.4720342637112172</v>
      </c>
      <c r="P339" s="223" t="str">
        <f t="shared" ca="1" si="465"/>
        <v>-7.74521637453937-3.43321829732165i</v>
      </c>
      <c r="Q339" s="223" t="str">
        <f t="shared" ca="1" si="466"/>
        <v>-5.68947047556614-6.2773633217425i</v>
      </c>
      <c r="R339" s="223" t="str">
        <f t="shared" ca="1" si="467"/>
        <v>-2.65752245256017-8.04443528034351i</v>
      </c>
      <c r="S339" s="223" t="str">
        <f t="shared" ca="1" si="468"/>
        <v>0.830404571302748-8.43123910308896i</v>
      </c>
      <c r="T339" s="223" t="str">
        <f t="shared" ca="1" si="469"/>
        <v>4.17585037309176-7.37140680108257i</v>
      </c>
      <c r="U339" s="223" t="str">
        <f t="shared" ca="1" si="470"/>
        <v>6.80480172757468-5.04678491852916i</v>
      </c>
      <c r="V339" s="223" t="str">
        <f t="shared" ca="1" si="471"/>
        <v>8.26618187686252-1.85623321383024i</v>
      </c>
      <c r="W339" s="223" t="str">
        <f t="shared" ca="1" si="472"/>
        <v>8.30924650091973+1.65281189263937i</v>
      </c>
      <c r="X339" s="223" t="str">
        <f t="shared" ca="1" si="473"/>
        <v>6.92660655051002+4.87826672701777i</v>
      </c>
      <c r="Y339" s="223" t="str">
        <f t="shared" ca="1" si="474"/>
        <v>4.35549606387278+7.26670617288779i</v>
      </c>
      <c r="Z339" s="223" t="str">
        <f t="shared" ca="1" si="475"/>
        <v>1.03706743453171+8.40832062315244i</v>
      </c>
      <c r="AA339" s="223" t="str">
        <f t="shared" ca="1" si="476"/>
        <v>-2.45930173193019+8.10723131265058i</v>
      </c>
      <c r="AB339" s="223" t="str">
        <f t="shared" ca="1" si="477"/>
        <v>-5.53370270563005+6.4150992923882i</v>
      </c>
      <c r="AC339" s="223" t="str">
        <f t="shared" ca="1" si="478"/>
        <v>-7.65862826536987+3.62226140116566i</v>
      </c>
      <c r="AD339" s="223" t="str">
        <f t="shared" ca="1" si="479"/>
        <v>-8.46948264538587+0.207914128919793i</v>
      </c>
      <c r="AE339" s="223" t="str">
        <f t="shared" ca="1" si="480"/>
        <v>-7.82713905497723-3.24210715115139i</v>
      </c>
      <c r="AF339" s="223" t="str">
        <f t="shared" ca="1" si="481"/>
        <v>-5.84181112123077-6.1358461021575i</v>
      </c>
      <c r="AG339" s="223" t="str">
        <f t="shared" ca="1" si="482"/>
        <v>-2.85414238103193-7.97679358102579i</v>
      </c>
      <c r="AH339" s="223" t="str">
        <f t="shared" ca="1" si="483"/>
        <v>0.623241503412603-8.44907891985398i</v>
      </c>
      <c r="AI339" s="223" t="str">
        <f t="shared" ca="1" si="484"/>
        <v>3.99368930619035-7.4716671694554i</v>
      </c>
      <c r="AJ339" s="223" t="str">
        <f t="shared" ca="1" si="485"/>
        <v>6.67889794652448-5.21226311551978i</v>
      </c>
      <c r="AK339" s="223" t="str">
        <f t="shared" ca="1" si="486"/>
        <v>8.21813801393536-2.05853640954138i</v>
      </c>
      <c r="AL339" s="223" t="str">
        <f t="shared" ca="1" si="487"/>
        <v>8.34730594558783+1.44839497936545i</v>
      </c>
      <c r="AM339" s="223" t="str">
        <f t="shared" ca="1" si="488"/>
        <v>7.04423904466368+4.70681005003734i</v>
      </c>
      <c r="AN339" s="223" t="str">
        <f t="shared" ca="1" si="489"/>
        <v>4.53251816668519+7.15762835261552i</v>
      </c>
      <c r="AO339" s="223" t="str">
        <f t="shared" ca="1" si="490"/>
        <v>1.24310560711646+8.3803372852799i</v>
      </c>
      <c r="AP339" s="223" t="str">
        <f t="shared" ca="1" si="491"/>
        <v>-2.25959961989361+8.16514385196449i</v>
      </c>
      <c r="AQ339" s="223" t="str">
        <f t="shared" ca="1" si="492"/>
        <v>-5.37460164010519+6.54897104709399i</v>
      </c>
      <c r="AR339" s="223" t="str">
        <f t="shared" ca="1" si="493"/>
        <v>-5.37460164010519+6.54897104709399i</v>
      </c>
      <c r="AS339" s="223" t="str">
        <f t="shared" ca="1" si="494"/>
        <v>-8.4618293274092+0.415703018144418i</v>
      </c>
      <c r="AT339" s="223" t="str">
        <f t="shared" ca="1" si="495"/>
        <v>-7.90434695952236-3.04904308086759i</v>
      </c>
      <c r="AU339" s="223" t="str">
        <f t="shared" ca="1" si="496"/>
        <v>-5.99063287831419-5.99063287831577i</v>
      </c>
      <c r="AV339" s="223" t="str">
        <f t="shared" ca="1" si="497"/>
        <v>-3.04904308086526-7.90434695952325i</v>
      </c>
      <c r="AW339" s="223" t="str">
        <f t="shared" ca="1" si="498"/>
        <v>0.415703018138484-8.4618293274095i</v>
      </c>
      <c r="AX339" s="223" t="str">
        <f t="shared" ca="1" si="499"/>
        <v>3.80912259018832-7.56742688490704i</v>
      </c>
      <c r="AY339" s="223" t="str">
        <f t="shared" ca="1" si="500"/>
        <v>6.54897104709558-5.37460164010327i</v>
      </c>
      <c r="AZ339" s="223" t="str">
        <f t="shared" ca="1" si="501"/>
        <v>8.16514385196284-2.25959961989957i</v>
      </c>
      <c r="BA339" s="223" t="str">
        <f t="shared" ca="1" si="502"/>
        <v>8.38033728527953+1.24310560711892i</v>
      </c>
      <c r="BB339" s="223" t="str">
        <f t="shared" ca="1" si="503"/>
        <v>7.15762835261419+4.53251816668729i</v>
      </c>
      <c r="BC339" s="223" t="str">
        <f t="shared" ca="1" si="504"/>
        <v>4.70681005004228+7.04423904466039i</v>
      </c>
      <c r="BD339" s="223" t="str">
        <f t="shared" ca="1" si="505"/>
        <v>1.44839497936301+8.34730594558825i</v>
      </c>
      <c r="BE339" s="223" t="str">
        <f t="shared" ca="1" si="506"/>
        <v>-2.0585364095438+8.21813801393475i</v>
      </c>
      <c r="BF339" s="223" t="str">
        <f t="shared" ca="1" si="507"/>
        <v>-5.212263115515+6.6788979465282i</v>
      </c>
      <c r="BG339" s="223" t="str">
        <f t="shared" ca="1" si="508"/>
        <v>-7.47166716945652+3.99368930618826i</v>
      </c>
      <c r="BH339" s="223" t="str">
        <f t="shared" ca="1" si="509"/>
        <v>-8.44907891985414+0.623241503410363i</v>
      </c>
      <c r="BI339" s="223" t="str">
        <f t="shared" ca="1" si="510"/>
        <v>-7.97679358102492-2.85414238103438i</v>
      </c>
      <c r="BJ339" s="223" t="str">
        <f t="shared" ca="1" si="511"/>
        <v>-6.13584610216044-5.84181112122768i</v>
      </c>
      <c r="BK339" s="223" t="str">
        <f t="shared" ca="1" si="512"/>
        <v>-3.24210715114977-7.8271390549779i</v>
      </c>
      <c r="BL339" s="223" t="str">
        <f t="shared" ca="1" si="513"/>
        <v>0.207914128919029-8.46948264538589i</v>
      </c>
      <c r="BM339" s="223" t="str">
        <f t="shared" ca="1" si="514"/>
        <v>3.62226140116258-7.65862826537132i</v>
      </c>
      <c r="BN339" s="223" t="str">
        <f t="shared" ca="1" si="515"/>
        <v>6.4150992923899-5.53370270562807i</v>
      </c>
      <c r="BO339" s="223" t="str">
        <f t="shared" ca="1" si="516"/>
        <v>8.10723131265057-2.45930173193022i</v>
      </c>
      <c r="BP339" s="223" t="str">
        <f t="shared" ca="1" si="517"/>
        <v>8.40832062315277+1.03706743452904i</v>
      </c>
      <c r="BQ339" s="223" t="str">
        <f t="shared" ca="1" si="518"/>
        <v>7.26670617288606+4.35549606387568i</v>
      </c>
      <c r="BR339" s="223" t="str">
        <f t="shared" ca="1" si="519"/>
        <v>4.87826672701715+6.92660655051044i</v>
      </c>
      <c r="BS339" s="223" t="str">
        <f t="shared" ca="1" si="520"/>
        <v>1.65281189264124+8.30924650091936i</v>
      </c>
      <c r="BT339" s="223" t="str">
        <f t="shared" ca="1" si="521"/>
        <v>-1.85623321383432+8.26618187686161i</v>
      </c>
      <c r="BU339" s="223" t="str">
        <f t="shared" ca="1" si="522"/>
        <v>-5.04678491852971+6.80480172757428i</v>
      </c>
      <c r="BV339" s="223" t="str">
        <f t="shared" ca="1" si="523"/>
        <v>-7.37140680108161+4.17585037309345i</v>
      </c>
      <c r="BW339" s="223" t="str">
        <f t="shared" ca="1" si="524"/>
        <v>-8.43123910308936+0.830404571298686i</v>
      </c>
      <c r="BX339" s="223" t="str">
        <f t="shared" ca="1" si="525"/>
        <v>-8.04443528034306-2.65752245256156i</v>
      </c>
      <c r="BY339" s="223" t="str">
        <f t="shared" ca="1" si="526"/>
        <v>-6.27736332174297-5.68947047556562i</v>
      </c>
      <c r="BZ339" s="223" t="str">
        <f t="shared" ca="1" si="527"/>
        <v>-3.4332182973246-7.74521637453805i</v>
      </c>
      <c r="CA339" s="223" t="str">
        <f t="shared" ca="1" si="528"/>
        <v>2.24599421839773E-12-8.47203426371122i</v>
      </c>
      <c r="CB339" s="223" t="str">
        <f t="shared" ca="1" si="529"/>
        <v>3.43321829732166-7.74521637453936i</v>
      </c>
      <c r="CC339" s="223" t="str">
        <f t="shared" ca="1" si="530"/>
        <v>6.27736332174081-5.689470475568i</v>
      </c>
      <c r="CD339" s="223" t="str">
        <f t="shared" ca="1" si="531"/>
        <v>8.04443528034462-2.65752245255684i</v>
      </c>
      <c r="CE339" s="223" t="str">
        <f t="shared" ca="1" si="532"/>
        <v>8.43123910308888+0.830404571303635i</v>
      </c>
      <c r="CF339" s="223" t="str">
        <f t="shared" ca="1" si="533"/>
        <v>7.37140680108343+4.17585037309023i</v>
      </c>
      <c r="CG339" s="223" t="str">
        <f t="shared" ca="1" si="534"/>
        <v>5.04678491852572+6.80480172757724i</v>
      </c>
      <c r="CH339" s="223" t="str">
        <f t="shared" ca="1" si="535"/>
        <v>1.85623321382946+8.26618187686269i</v>
      </c>
      <c r="CI339" s="223" t="str">
        <f t="shared" ca="1" si="536"/>
        <v>-1.65281189263762+8.30924650092008i</v>
      </c>
      <c r="CJ339" s="223" t="str">
        <f t="shared" ca="1" si="537"/>
        <v>-4.87826672701414+6.92660655051257i</v>
      </c>
      <c r="CK339" s="223" t="str">
        <f t="shared" ca="1" si="538"/>
        <v>-7.26670617288861+4.35549606387142i</v>
      </c>
      <c r="CL339" s="223" t="str">
        <f t="shared" ca="1" si="539"/>
        <v>-8.40832062315232+1.03706743453271i</v>
      </c>
      <c r="CM339" s="223" t="str">
        <f t="shared" ca="1" si="540"/>
        <v>-8.10723131265164-2.45930173192669i</v>
      </c>
      <c r="CN339" s="223" t="str">
        <f t="shared" ca="1" si="541"/>
        <v>-6.41509929238665-5.53370270563184i</v>
      </c>
      <c r="CO339" s="223" t="str">
        <f t="shared" ca="1" si="542"/>
        <v>-3.62226140116591-7.65862826536975i</v>
      </c>
      <c r="CP339" s="223" t="str">
        <f t="shared" ca="1" si="543"/>
        <v>-0.207914128922242-8.46948264538581i</v>
      </c>
      <c r="CQ339" s="223" t="str">
        <f t="shared" ca="1" si="544"/>
        <v>3.24210715115436-7.82713905497601i</v>
      </c>
      <c r="CR339" s="223" t="str">
        <f t="shared" ca="1" si="545"/>
        <v>6.13584610215822-5.84181112123001i</v>
      </c>
      <c r="CS339" s="223" t="str">
        <f t="shared" ca="1" si="546"/>
        <v>7.97679358102383-2.8541423810374i</v>
      </c>
      <c r="CT339" s="223" t="str">
        <f t="shared" ca="1" si="547"/>
        <v>8.44907891985381+0.623241503414843i</v>
      </c>
      <c r="CU339" s="223" t="str">
        <f t="shared" ca="1" si="548"/>
        <v>7.47166716945417+3.99368930619265i</v>
      </c>
      <c r="CV339" s="223" t="str">
        <f t="shared" ca="1" si="549"/>
        <v>5.21226311551773+6.67889794652608i</v>
      </c>
      <c r="CW339" s="223" t="str">
        <f t="shared" ca="1" si="550"/>
        <v>2.05853640953874+8.21813801393602i</v>
      </c>
      <c r="CX339" s="223" t="str">
        <f t="shared" ca="1" si="551"/>
        <v>-1.4483949793679+8.34730594558739i</v>
      </c>
      <c r="CY339" s="223" t="str">
        <f t="shared" ca="1" si="552"/>
        <v>-4.70681005003901+7.04423904466257i</v>
      </c>
      <c r="CZ339" s="223" t="str">
        <f t="shared" ca="1" si="553"/>
        <v>-7.15762835261247+4.53251816669i</v>
      </c>
      <c r="DA339" s="223" t="str">
        <f t="shared" ca="1" si="554"/>
        <v>-8.38033728528019+1.24310560711448i</v>
      </c>
      <c r="DB339" s="223" t="str">
        <f t="shared" ca="1" si="555"/>
        <v>-8.1651438519637-2.25959961989646i</v>
      </c>
      <c r="DC339" s="223" t="str">
        <f t="shared" ca="1" si="556"/>
        <v>-6.54897104709761-5.37460164010079i</v>
      </c>
      <c r="DD339" s="223" t="str">
        <f t="shared" ca="1" si="557"/>
        <v>-3.80912259018345-7.5674268849095i</v>
      </c>
      <c r="DE339" s="223" t="str">
        <f t="shared" ca="1" si="558"/>
        <v>-0.415703018141694-8.46182932740934i</v>
      </c>
      <c r="DF339" s="223" t="str">
        <f t="shared" ca="1" si="559"/>
        <v>3.04904308086227-7.90434695952441i</v>
      </c>
      <c r="DG339" s="223" t="str">
        <f t="shared" ca="1" si="560"/>
        <v>5.99063287831787-5.99063287831209i</v>
      </c>
      <c r="DH339" s="223" t="str">
        <f t="shared" ca="1" si="561"/>
        <v>7.90434695952424-3.04904308086272i</v>
      </c>
      <c r="DI339" s="223" t="str">
        <f t="shared" ca="1" si="562"/>
        <v>8.46182932740936+0.415703018141209i</v>
      </c>
      <c r="DJ339" s="223" t="str">
        <f t="shared" ca="1" si="563"/>
        <v>7.56742688490971+3.80912259018301i</v>
      </c>
      <c r="DK339" s="223" t="str">
        <f t="shared" ca="1" si="564"/>
        <v>5.37460164010116+6.5489710470973i</v>
      </c>
      <c r="DL339" s="223" t="str">
        <f t="shared" ca="1" si="565"/>
        <v>2.25959961989694+8.16514385196357i</v>
      </c>
      <c r="DM339" s="223" t="str">
        <f t="shared" ca="1" si="566"/>
        <v>-1.24310560711305+8.3803372852804i</v>
      </c>
      <c r="DN339" s="223" t="str">
        <f t="shared" ca="1" si="567"/>
        <v>-4.5325181666896+7.15762835261273i</v>
      </c>
      <c r="DO339" s="223" t="str">
        <f t="shared" ca="1" si="568"/>
        <v>-7.04423904466177+4.70681005004021i</v>
      </c>
      <c r="DP339" s="223" t="str">
        <f t="shared" ca="1" si="569"/>
        <v>-8.34730594558723+1.44839497936885i</v>
      </c>
      <c r="DQ339" s="223" t="str">
        <f t="shared" ca="1" si="570"/>
        <v>-8.21813801393415-2.05853640954621i</v>
      </c>
      <c r="DR339" s="223" t="str">
        <f t="shared" ca="1" si="571"/>
        <v>-6.67889794652668-5.21226311551696i</v>
      </c>
      <c r="DS339" s="223" t="str">
        <f t="shared" ca="1" si="572"/>
        <v>-3.99368930619351-7.47166716945371i</v>
      </c>
      <c r="DT339" s="223" t="str">
        <f t="shared" ca="1" si="573"/>
        <v>-0.623241503407643-8.44907891985434i</v>
      </c>
      <c r="DU339" s="223" t="str">
        <f t="shared" ca="1" si="574"/>
        <v>2.85414238103649-7.97679358102415i</v>
      </c>
      <c r="DV339" s="223" t="str">
        <f t="shared" ca="1" si="575"/>
        <v>5.84181112122931-6.13584610215889i</v>
      </c>
      <c r="DW339" s="223" t="str">
        <f t="shared" ca="1" si="576"/>
        <v>7.82713905497877-3.24210715114769i</v>
      </c>
      <c r="DX339" s="223" t="str">
        <f t="shared" ca="1" si="577"/>
        <v>8.46948264538583+0.207914128921274i</v>
      </c>
      <c r="DY339" s="223" t="str">
        <f t="shared" ca="1" si="578"/>
        <v>7.65862826537037+3.62226140116461i</v>
      </c>
      <c r="DZ339" s="223" t="str">
        <f t="shared" ca="1" si="579"/>
        <v>5.53370270563294+6.41509929238571i</v>
      </c>
      <c r="EA339" s="223" t="str">
        <f t="shared" ca="1" si="580"/>
        <v>2.45930173192808+8.10723131265122i</v>
      </c>
      <c r="EB339" s="223" t="str">
        <f t="shared" ca="1" si="581"/>
        <v>-1.03706743453127+8.4083206231525i</v>
      </c>
      <c r="EC339" s="223" t="str">
        <f t="shared" ca="1" si="582"/>
        <v>-4.35549606387018+7.26670617288935i</v>
      </c>
      <c r="ED339" s="223" t="str">
        <f t="shared" ca="1" si="583"/>
        <v>-6.92660655051174+4.87826672701533i</v>
      </c>
      <c r="EE339" s="223" t="str">
        <f t="shared" ca="1" si="584"/>
        <v>-8.30924650091979+1.65281189263904i</v>
      </c>
      <c r="EF339" s="223" t="str">
        <f t="shared" ca="1" si="585"/>
        <v>-8.26618187686301-1.85623321382805i</v>
      </c>
      <c r="EG339" s="223" t="str">
        <f t="shared" ca="1" si="586"/>
        <v>-6.80480172757295-5.04678491853151i</v>
      </c>
      <c r="EH339" s="223" t="str">
        <f t="shared" ca="1" si="587"/>
        <v>-4.1758503730915-7.37140680108271i</v>
      </c>
      <c r="EI339" s="223" t="str">
        <f t="shared" ca="1" si="588"/>
        <v>-0.830404571304119-8.43123910308883i</v>
      </c>
      <c r="EJ339" s="223" t="str">
        <f t="shared" ca="1" si="589"/>
        <v>2.65752245256369-8.04443528034235i</v>
      </c>
      <c r="EK339" s="223" t="str">
        <f t="shared" ca="1" si="590"/>
        <v>5.68947047556694-6.27736332174178i</v>
      </c>
      <c r="EL339" s="223" t="str">
        <f t="shared" ca="1" si="591"/>
        <v>7.74521637453916-3.43321829732211i</v>
      </c>
      <c r="EM339" s="223" t="str">
        <f t="shared" ca="1" si="592"/>
        <v>8.47203426371122-3.2132818392886E-12i</v>
      </c>
      <c r="EN339" s="223"/>
      <c r="EO339" s="223"/>
      <c r="EP339" s="223"/>
    </row>
    <row r="340" spans="1:146">
      <c r="A340" s="249">
        <f t="shared" si="461"/>
        <v>4.6874999999999859E-3</v>
      </c>
      <c r="B340" s="248">
        <v>240</v>
      </c>
      <c r="C340" s="247">
        <f t="shared" si="462"/>
        <v>48000</v>
      </c>
      <c r="N340" s="246">
        <f t="shared" ca="1" si="463"/>
        <v>7.5277131001675972</v>
      </c>
      <c r="O340" s="223">
        <f t="shared" ca="1" si="464"/>
        <v>-8.4722868998324028</v>
      </c>
      <c r="P340" s="223" t="str">
        <f t="shared" ca="1" si="465"/>
        <v>-7.82737246031865-3.24220383080967i</v>
      </c>
      <c r="Q340" s="223" t="str">
        <f t="shared" ca="1" si="466"/>
        <v>-5.9908115190293-5.99081151902959i</v>
      </c>
      <c r="R340" s="223" t="str">
        <f t="shared" ca="1" si="467"/>
        <v>-3.24220383080976-7.82737246031861i</v>
      </c>
      <c r="S340" s="223" t="str">
        <f t="shared" ca="1" si="468"/>
        <v>4.14129585960372E-13-8.4722868998324i</v>
      </c>
      <c r="T340" s="223" t="str">
        <f t="shared" ca="1" si="469"/>
        <v>3.24220383080974-7.82737246031862i</v>
      </c>
      <c r="U340" s="223" t="str">
        <f t="shared" ca="1" si="470"/>
        <v>5.99081151902928-5.99081151902961i</v>
      </c>
      <c r="V340" s="223" t="str">
        <f t="shared" ca="1" si="471"/>
        <v>7.82737246031877-3.24220383080938i</v>
      </c>
      <c r="W340" s="223" t="str">
        <f t="shared" ca="1" si="472"/>
        <v>8.4722868998324-1.45298957524485E-14i</v>
      </c>
      <c r="X340" s="223" t="str">
        <f t="shared" ca="1" si="473"/>
        <v>7.82737246031878+3.24220383080935i</v>
      </c>
      <c r="Y340" s="223" t="str">
        <f t="shared" ca="1" si="474"/>
        <v>5.9908115190293+5.99081151902959i</v>
      </c>
      <c r="Z340" s="223" t="str">
        <f t="shared" ca="1" si="475"/>
        <v>3.2422038308098+7.82737246031859i</v>
      </c>
      <c r="AA340" s="223" t="str">
        <f t="shared" ca="1" si="476"/>
        <v>-3.69500080648167E-13+8.4722868998324i</v>
      </c>
      <c r="AB340" s="223" t="str">
        <f t="shared" ca="1" si="477"/>
        <v>-3.2422038308097+7.82737246031864i</v>
      </c>
      <c r="AC340" s="223" t="str">
        <f t="shared" ca="1" si="478"/>
        <v>-5.99081151902927+5.99081151902962i</v>
      </c>
      <c r="AD340" s="223" t="str">
        <f t="shared" ca="1" si="479"/>
        <v>-7.82737246031877+3.24220383080939i</v>
      </c>
      <c r="AE340" s="223" t="str">
        <f t="shared" ca="1" si="480"/>
        <v>-8.4722868998324+2.90597915048971E-14i</v>
      </c>
      <c r="AF340" s="223" t="str">
        <f t="shared" ca="1" si="481"/>
        <v>-7.82737246031975-3.242203830807i</v>
      </c>
      <c r="AG340" s="223" t="str">
        <f t="shared" ca="1" si="482"/>
        <v>-5.99081151903229-5.9908115190266i</v>
      </c>
      <c r="AH340" s="223" t="str">
        <f t="shared" ca="1" si="483"/>
        <v>-3.24220383080664-7.82737246031991i</v>
      </c>
      <c r="AI340" s="223" t="str">
        <f t="shared" ca="1" si="484"/>
        <v>2.10074753936162E-12-8.4722868998324i</v>
      </c>
      <c r="AJ340" s="223" t="str">
        <f t="shared" ca="1" si="485"/>
        <v>3.24220383081052-7.8273724603183i</v>
      </c>
      <c r="AK340" s="223" t="str">
        <f t="shared" ca="1" si="486"/>
        <v>5.99081151902921-5.99081151902968i</v>
      </c>
      <c r="AL340" s="223" t="str">
        <f t="shared" ca="1" si="487"/>
        <v>7.82737246031809-3.24220383081102i</v>
      </c>
      <c r="AM340" s="223" t="str">
        <f t="shared" ca="1" si="488"/>
        <v>8.4722868998324-2.63215610939644E-12i</v>
      </c>
      <c r="AN340" s="223" t="str">
        <f t="shared" ca="1" si="489"/>
        <v>7.82737246032011+3.24220383080615i</v>
      </c>
      <c r="AO340" s="223" t="str">
        <f t="shared" ca="1" si="490"/>
        <v>5.99081151902697+5.99081151903191i</v>
      </c>
      <c r="AP340" s="223" t="str">
        <f t="shared" ca="1" si="491"/>
        <v>3.24220383080749+7.82737246031955i</v>
      </c>
      <c r="AQ340" s="223" t="str">
        <f t="shared" ca="1" si="492"/>
        <v>-1.18322935681646E-12+8.4722868998324i</v>
      </c>
      <c r="AR340" s="223" t="str">
        <f t="shared" ca="1" si="493"/>
        <v>-1.18322935681646E-12+8.4722868998324i</v>
      </c>
      <c r="AS340" s="223" t="str">
        <f t="shared" ca="1" si="494"/>
        <v>-5.99081151902865+5.99081151903024i</v>
      </c>
      <c r="AT340" s="223" t="str">
        <f t="shared" ca="1" si="495"/>
        <v>-7.82737246031779+3.24220383081175i</v>
      </c>
      <c r="AU340" s="223" t="str">
        <f t="shared" ca="1" si="496"/>
        <v>-8.4722868998324+3.42927585370256E-12i</v>
      </c>
      <c r="AV340" s="223" t="str">
        <f t="shared" ca="1" si="497"/>
        <v>-7.82737246031719-3.2422038308132i</v>
      </c>
      <c r="AW340" s="223" t="str">
        <f t="shared" ca="1" si="498"/>
        <v>-5.99081151902754-5.99081151903134i</v>
      </c>
      <c r="AX340" s="223" t="str">
        <f t="shared" ca="1" si="499"/>
        <v>-3.24220383080823-7.82737246031925i</v>
      </c>
      <c r="AY340" s="223" t="str">
        <f t="shared" ca="1" si="500"/>
        <v>3.86109612510334E-13-8.4722868998324i</v>
      </c>
      <c r="AZ340" s="223" t="str">
        <f t="shared" ca="1" si="501"/>
        <v>3.24220383080894-7.82737246031895i</v>
      </c>
      <c r="BA340" s="223" t="str">
        <f t="shared" ca="1" si="502"/>
        <v>5.99081151902808-5.9908115190308i</v>
      </c>
      <c r="BB340" s="223" t="str">
        <f t="shared" ca="1" si="503"/>
        <v>7.82737246031748-3.24220383081249i</v>
      </c>
      <c r="BC340" s="223" t="str">
        <f t="shared" ca="1" si="504"/>
        <v>8.4722868998324+4.20149507872323E-12i</v>
      </c>
      <c r="BD340" s="223" t="str">
        <f t="shared" ca="1" si="505"/>
        <v>7.82737246031749+3.24220383081246i</v>
      </c>
      <c r="BE340" s="223" t="str">
        <f t="shared" ca="1" si="506"/>
        <v>5.9908115190281+5.99081151903079i</v>
      </c>
      <c r="BF340" s="223" t="str">
        <f t="shared" ca="1" si="507"/>
        <v>3.24220383080897+7.82737246031894i</v>
      </c>
      <c r="BG340" s="223" t="str">
        <f t="shared" ca="1" si="508"/>
        <v>6.51807008273848E-13+8.4722868998324i</v>
      </c>
      <c r="BH340" s="223" t="str">
        <f t="shared" ca="1" si="509"/>
        <v>-3.2422038308082+7.82737246031925i</v>
      </c>
      <c r="BI340" s="223" t="str">
        <f t="shared" ca="1" si="510"/>
        <v>-5.99081151902736+5.99081151903153i</v>
      </c>
      <c r="BJ340" s="223" t="str">
        <f t="shared" ca="1" si="511"/>
        <v>-7.82737246031718+3.24220383081323i</v>
      </c>
      <c r="BK340" s="223" t="str">
        <f t="shared" ca="1" si="512"/>
        <v>-8.4722868998324-3.40437533441711E-12i</v>
      </c>
      <c r="BL340" s="223" t="str">
        <f t="shared" ca="1" si="513"/>
        <v>-7.82737246031789-3.24220383081151i</v>
      </c>
      <c r="BM340" s="223" t="str">
        <f t="shared" ca="1" si="514"/>
        <v>-5.99081151902867-5.99081151903022i</v>
      </c>
      <c r="BN340" s="223" t="str">
        <f t="shared" ca="1" si="515"/>
        <v>-3.24220383080992-7.82737246031854i</v>
      </c>
      <c r="BO340" s="223" t="str">
        <f t="shared" ca="1" si="516"/>
        <v>-1.20812987610192E-12-8.4722868998324i</v>
      </c>
      <c r="BP340" s="223" t="str">
        <f t="shared" ca="1" si="517"/>
        <v>3.24220383080725-7.82737246031965i</v>
      </c>
      <c r="BQ340" s="223" t="str">
        <f t="shared" ca="1" si="518"/>
        <v>5.99081151902696-5.99081151903193i</v>
      </c>
      <c r="BR340" s="223" t="str">
        <f t="shared" ca="1" si="519"/>
        <v>7.8273724603201-3.24220383080618i</v>
      </c>
      <c r="BS340" s="223" t="str">
        <f t="shared" ca="1" si="520"/>
        <v>8.4722868998324+2.36645871363292E-12i</v>
      </c>
      <c r="BT340" s="223" t="str">
        <f t="shared" ca="1" si="521"/>
        <v>7.8273724603181+3.24220383081099i</v>
      </c>
      <c r="BU340" s="223" t="str">
        <f t="shared" ca="1" si="522"/>
        <v>5.9908115190294+5.99081151902949i</v>
      </c>
      <c r="BV340" s="223" t="str">
        <f t="shared" ca="1" si="523"/>
        <v>3.24220383081044+7.82737246031833i</v>
      </c>
      <c r="BW340" s="223" t="str">
        <f t="shared" ca="1" si="524"/>
        <v>2.2460464968861E-12+8.4722868998324i</v>
      </c>
      <c r="BX340" s="223" t="str">
        <f t="shared" ca="1" si="525"/>
        <v>-3.24220383080673+7.82737246031986i</v>
      </c>
      <c r="BY340" s="223" t="str">
        <f t="shared" ca="1" si="526"/>
        <v>-5.99081151903235+5.99081151902653i</v>
      </c>
      <c r="BZ340" s="223" t="str">
        <f t="shared" ca="1" si="527"/>
        <v>-7.8273724603197+3.24220383080714i</v>
      </c>
      <c r="CA340" s="223" t="str">
        <f t="shared" ca="1" si="528"/>
        <v>-8.4722868998324-1.81013584580485E-12i</v>
      </c>
      <c r="CB340" s="223" t="str">
        <f t="shared" ca="1" si="529"/>
        <v>-7.8273724603185-3.24220383081003i</v>
      </c>
      <c r="CC340" s="223" t="str">
        <f t="shared" ca="1" si="530"/>
        <v>-5.9908115190298-5.99081151902909i</v>
      </c>
      <c r="CD340" s="223" t="str">
        <f t="shared" ca="1" si="531"/>
        <v>-3.2422038308114-7.82737246031793i</v>
      </c>
      <c r="CE340" s="223" t="str">
        <f t="shared" ca="1" si="532"/>
        <v>-3.28396311767028E-12-8.4722868998324i</v>
      </c>
      <c r="CF340" s="223" t="str">
        <f t="shared" ca="1" si="533"/>
        <v>3.24220383081378-7.82737246031695i</v>
      </c>
      <c r="CG340" s="223" t="str">
        <f t="shared" ca="1" si="534"/>
        <v>5.99081151903162-5.99081151902727i</v>
      </c>
      <c r="CH340" s="223" t="str">
        <f t="shared" ca="1" si="535"/>
        <v>7.8273724603193-3.24220383080809i</v>
      </c>
      <c r="CI340" s="223" t="str">
        <f t="shared" ca="1" si="536"/>
        <v>8.4722868998324+7.72219225020669E-13i</v>
      </c>
      <c r="CJ340" s="223" t="str">
        <f t="shared" ca="1" si="537"/>
        <v>7.8273724603189+3.24220383080908i</v>
      </c>
      <c r="CK340" s="223" t="str">
        <f t="shared" ca="1" si="538"/>
        <v>5.99081151903053+5.99081151902836i</v>
      </c>
      <c r="CL340" s="223" t="str">
        <f t="shared" ca="1" si="539"/>
        <v>3.24220383081235+7.82737246031754i</v>
      </c>
      <c r="CM340" s="223" t="str">
        <f t="shared" ca="1" si="540"/>
        <v>-4.34680781475551E-12+8.4722868998324i</v>
      </c>
      <c r="CN340" s="223" t="str">
        <f t="shared" ca="1" si="541"/>
        <v>-3.24220383081282+7.82737246031735i</v>
      </c>
      <c r="CO340" s="223" t="str">
        <f t="shared" ca="1" si="542"/>
        <v>-5.99081151903089+5.990811519028i</v>
      </c>
      <c r="CP340" s="223" t="str">
        <f t="shared" ca="1" si="543"/>
        <v>-7.82737246031909+3.24220383080861i</v>
      </c>
      <c r="CQ340" s="223" t="str">
        <f t="shared" ca="1" si="544"/>
        <v>-8.4722868998324+2.65697395763513E-13i</v>
      </c>
      <c r="CR340" s="223" t="str">
        <f t="shared" ca="1" si="545"/>
        <v>-7.82737246031911-3.24220383080856i</v>
      </c>
      <c r="CS340" s="223" t="str">
        <f t="shared" ca="1" si="546"/>
        <v>-5.99081151903126-5.99081151902763i</v>
      </c>
      <c r="CT340" s="223" t="str">
        <f t="shared" ca="1" si="547"/>
        <v>-3.24220383081287-7.82737246031732i</v>
      </c>
      <c r="CU340" s="223" t="str">
        <f t="shared" ca="1" si="548"/>
        <v>3.79048494692744E-12-8.4722868998324i</v>
      </c>
      <c r="CV340" s="223" t="str">
        <f t="shared" ca="1" si="549"/>
        <v>3.24220383081186-7.82737246031774i</v>
      </c>
      <c r="CW340" s="223" t="str">
        <f t="shared" ca="1" si="550"/>
        <v>5.99081151903049-5.9908115190284i</v>
      </c>
      <c r="CX340" s="223" t="str">
        <f t="shared" ca="1" si="551"/>
        <v>7.82737246031869-3.24220383080957i</v>
      </c>
      <c r="CY340" s="223" t="str">
        <f t="shared" ca="1" si="552"/>
        <v>8.4722868998324-1.30361401654769E-12i</v>
      </c>
      <c r="CZ340" s="223" t="str">
        <f t="shared" ca="1" si="553"/>
        <v>7.82737246031932+3.24220383080805i</v>
      </c>
      <c r="DA340" s="223" t="str">
        <f t="shared" ca="1" si="554"/>
        <v>5.99081151903166+5.99081151902723i</v>
      </c>
      <c r="DB340" s="223" t="str">
        <f t="shared" ca="1" si="555"/>
        <v>3.24220383080582+7.82737246032025i</v>
      </c>
      <c r="DC340" s="223" t="str">
        <f t="shared" ca="1" si="556"/>
        <v>-2.75256832614326E-12+8.4722868998324i</v>
      </c>
      <c r="DD340" s="223" t="str">
        <f t="shared" ca="1" si="557"/>
        <v>-3.24220383081091+7.82737246031814i</v>
      </c>
      <c r="DE340" s="223" t="str">
        <f t="shared" ca="1" si="558"/>
        <v>-5.9908115190301+5.99081151902879i</v>
      </c>
      <c r="DF340" s="223" t="str">
        <f t="shared" ca="1" si="559"/>
        <v>-7.82737246031848+3.24220383081008i</v>
      </c>
      <c r="DG340" s="223" t="str">
        <f t="shared" ca="1" si="560"/>
        <v>-8.4722868998324+1.85993688437577E-12i</v>
      </c>
      <c r="DH340" s="223" t="str">
        <f t="shared" ca="1" si="561"/>
        <v>-7.82737246031991-3.24220383080664i</v>
      </c>
      <c r="DI340" s="223" t="str">
        <f t="shared" ca="1" si="562"/>
        <v>-5.9908115190266-5.99081151903229i</v>
      </c>
      <c r="DJ340" s="223" t="str">
        <f t="shared" ca="1" si="563"/>
        <v>-3.24220383080633-7.82737246032003i</v>
      </c>
      <c r="DK340" s="223" t="str">
        <f t="shared" ca="1" si="564"/>
        <v>2.19624545831519E-12-8.4722868998324i</v>
      </c>
      <c r="DL340" s="223" t="str">
        <f t="shared" ca="1" si="565"/>
        <v>3.24220383081039-7.82737246031836i</v>
      </c>
      <c r="DM340" s="223" t="str">
        <f t="shared" ca="1" si="566"/>
        <v>5.99081151902902-5.99081151902986i</v>
      </c>
      <c r="DN340" s="223" t="str">
        <f t="shared" ca="1" si="567"/>
        <v>7.8273724603179-3.24220383081148i</v>
      </c>
      <c r="DO340" s="223" t="str">
        <f t="shared" ca="1" si="568"/>
        <v>8.4722868998324-2.41625975220383E-12i</v>
      </c>
      <c r="DP340" s="223" t="str">
        <f t="shared" ca="1" si="569"/>
        <v>7.82737246032012+3.24220383080613i</v>
      </c>
      <c r="DQ340" s="223" t="str">
        <f t="shared" ca="1" si="570"/>
        <v>5.99081151902699+5.9908115190319i</v>
      </c>
      <c r="DR340" s="223" t="str">
        <f t="shared" ca="1" si="571"/>
        <v>3.24220383080774+7.82737246031945i</v>
      </c>
      <c r="DS340" s="223" t="str">
        <f t="shared" ca="1" si="572"/>
        <v>-6.76735084574893E-13+8.4722868998324i</v>
      </c>
      <c r="DT340" s="223" t="str">
        <f t="shared" ca="1" si="573"/>
        <v>-3.24220383080988+7.82737246031857i</v>
      </c>
      <c r="DU340" s="223" t="str">
        <f t="shared" ca="1" si="574"/>
        <v>-5.99081151902863+5.99081151903025i</v>
      </c>
      <c r="DV340" s="223" t="str">
        <f t="shared" ca="1" si="575"/>
        <v>-7.82737246031769+3.242203830812i</v>
      </c>
      <c r="DW340" s="223" t="str">
        <f t="shared" ca="1" si="576"/>
        <v>-8.4722868998324+3.93577012594413E-12i</v>
      </c>
      <c r="DX340" s="223" t="str">
        <f t="shared" ca="1" si="577"/>
        <v>-7.82737246031738-3.24220383081273i</v>
      </c>
      <c r="DY340" s="223" t="str">
        <f t="shared" ca="1" si="578"/>
        <v>-5.99081151902739-5.9908115190315i</v>
      </c>
      <c r="DZ340" s="223" t="str">
        <f t="shared" ca="1" si="579"/>
        <v>-3.24220383080825-7.82737246031924i</v>
      </c>
      <c r="EA340" s="223" t="str">
        <f t="shared" ca="1" si="580"/>
        <v>1.20412216746821E-13-8.4722868998324i</v>
      </c>
      <c r="EB340" s="223" t="str">
        <f t="shared" ca="1" si="581"/>
        <v>3.24220383080847-7.82737246031914i</v>
      </c>
      <c r="EC340" s="223" t="str">
        <f t="shared" ca="1" si="582"/>
        <v>5.99081151902824-5.99081151903065i</v>
      </c>
      <c r="ED340" s="223" t="str">
        <f t="shared" ca="1" si="583"/>
        <v>7.82737246031748-3.24220383081252i</v>
      </c>
      <c r="EE340" s="223" t="str">
        <f t="shared" ca="1" si="584"/>
        <v>8.4722868998324+4.17659455943778E-12i</v>
      </c>
      <c r="EF340" s="223" t="str">
        <f t="shared" ca="1" si="585"/>
        <v>7.82737246031759+3.24220383081222i</v>
      </c>
      <c r="EG340" s="223" t="str">
        <f t="shared" ca="1" si="586"/>
        <v>5.99081151902847+5.99081151903042i</v>
      </c>
      <c r="EH340" s="223" t="str">
        <f t="shared" ca="1" si="587"/>
        <v>3.24220383080876+7.82737246031903i</v>
      </c>
      <c r="EI340" s="223" t="str">
        <f t="shared" ca="1" si="588"/>
        <v>4.35910651081251E-13+8.4722868998324i</v>
      </c>
      <c r="EJ340" s="223" t="str">
        <f t="shared" ca="1" si="589"/>
        <v>-3.24220383080796+7.82737246031936i</v>
      </c>
      <c r="EK340" s="223" t="str">
        <f t="shared" ca="1" si="590"/>
        <v>-5.99081151902716+5.99081151903173i</v>
      </c>
      <c r="EL340" s="223" t="str">
        <f t="shared" ca="1" si="591"/>
        <v>-7.82737246032021+3.24220383080591i</v>
      </c>
      <c r="EM340" s="223" t="str">
        <f t="shared" ca="1" si="592"/>
        <v>-8.4722868998324-3.6202716916097E-12i</v>
      </c>
      <c r="EN340" s="223"/>
      <c r="EO340" s="223"/>
      <c r="EP340" s="223"/>
    </row>
    <row r="341" spans="1:146">
      <c r="A341" s="249">
        <f t="shared" si="461"/>
        <v>4.7070312499999855E-3</v>
      </c>
      <c r="B341" s="248">
        <v>241</v>
      </c>
      <c r="C341" s="247">
        <f t="shared" si="462"/>
        <v>48200</v>
      </c>
      <c r="N341" s="246">
        <f t="shared" ca="1" si="463"/>
        <v>7.5274785242961979</v>
      </c>
      <c r="O341" s="223">
        <f t="shared" ca="1" si="464"/>
        <v>-8.4725214757038021</v>
      </c>
      <c r="P341" s="223" t="str">
        <f t="shared" ca="1" si="465"/>
        <v>-7.90480152480431-3.04921842604191i</v>
      </c>
      <c r="Q341" s="223" t="str">
        <f t="shared" ca="1" si="466"/>
        <v>-6.27772432201698-5.68979766714235i</v>
      </c>
      <c r="R341" s="223" t="str">
        <f t="shared" ca="1" si="467"/>
        <v>-3.80934164621842-7.56786207449951i</v>
      </c>
      <c r="S341" s="223" t="str">
        <f t="shared" ca="1" si="468"/>
        <v>-0.83045232642901-8.43172396902263i</v>
      </c>
      <c r="T341" s="223" t="str">
        <f t="shared" ca="1" si="469"/>
        <v>2.25972956554997-8.16561341522126i</v>
      </c>
      <c r="U341" s="223" t="str">
        <f t="shared" ca="1" si="470"/>
        <v>5.04707515037391-6.80519305991684i</v>
      </c>
      <c r="V341" s="223" t="str">
        <f t="shared" ca="1" si="471"/>
        <v>7.15803997540321-4.53277882394363i</v>
      </c>
      <c r="W341" s="223" t="str">
        <f t="shared" ca="1" si="472"/>
        <v>8.30972435127048-1.65290694298392i</v>
      </c>
      <c r="X341" s="223" t="str">
        <f t="shared" ca="1" si="473"/>
        <v>8.34778598467112+1.4484782740485i</v>
      </c>
      <c r="Y341" s="223" t="str">
        <f t="shared" ca="1" si="474"/>
        <v>7.26712406855276+4.35574654089553i</v>
      </c>
      <c r="Z341" s="223" t="str">
        <f t="shared" ca="1" si="475"/>
        <v>5.21256286372542+6.67928203836106i</v>
      </c>
      <c r="AA341" s="223" t="str">
        <f t="shared" ca="1" si="476"/>
        <v>2.4594431621063+8.10769754545831i</v>
      </c>
      <c r="AB341" s="223" t="str">
        <f t="shared" ca="1" si="477"/>
        <v>-0.623277344949216+8.44956481172464i</v>
      </c>
      <c r="AC341" s="223" t="str">
        <f t="shared" ca="1" si="478"/>
        <v>-3.62246971113432+7.65906869979481i</v>
      </c>
      <c r="AD341" s="223" t="str">
        <f t="shared" ca="1" si="479"/>
        <v>-6.1361989640221+5.84214707365333i</v>
      </c>
      <c r="AE341" s="223" t="str">
        <f t="shared" ca="1" si="480"/>
        <v>-7.82758918016515+3.24229359910906i</v>
      </c>
      <c r="AF341" s="223" t="str">
        <f t="shared" ca="1" si="481"/>
        <v>-8.46996971063922+0.207926085704249i</v>
      </c>
      <c r="AG341" s="223" t="str">
        <f t="shared" ca="1" si="482"/>
        <v>-7.97725231258577-2.85430651780904i</v>
      </c>
      <c r="AH341" s="223" t="str">
        <f t="shared" ca="1" si="483"/>
        <v>-6.41546821362117-5.53402093926997i</v>
      </c>
      <c r="AI341" s="223" t="str">
        <f t="shared" ca="1" si="484"/>
        <v>-3.99391897633753-7.47209685206991i</v>
      </c>
      <c r="AJ341" s="223" t="str">
        <f t="shared" ca="1" si="485"/>
        <v>-1.03712707448339-8.40880417108376i</v>
      </c>
      <c r="AK341" s="223" t="str">
        <f t="shared" ca="1" si="486"/>
        <v>2.05865479239836-8.21861062479525i</v>
      </c>
      <c r="AL341" s="223" t="str">
        <f t="shared" ca="1" si="487"/>
        <v>4.87854726767214-6.92700488763729i</v>
      </c>
      <c r="AM341" s="223" t="str">
        <f t="shared" ca="1" si="488"/>
        <v>7.04464414662734-4.70708073052197i</v>
      </c>
      <c r="AN341" s="223" t="str">
        <f t="shared" ca="1" si="489"/>
        <v>8.26665725064103-1.85633996258394i</v>
      </c>
      <c r="AO341" s="223" t="str">
        <f t="shared" ca="1" si="490"/>
        <v>8.38081922393855+1.24317709596186i</v>
      </c>
      <c r="AP341" s="223" t="str">
        <f t="shared" ca="1" si="491"/>
        <v>7.37183071789956+4.17609051900154i</v>
      </c>
      <c r="AQ341" s="223" t="str">
        <f t="shared" ca="1" si="492"/>
        <v>5.37491072411924+6.54934766705892i</v>
      </c>
      <c r="AR341" s="223" t="str">
        <f t="shared" ca="1" si="493"/>
        <v>5.37491072411924+6.54934766705892i</v>
      </c>
      <c r="AS341" s="223" t="str">
        <f t="shared" ca="1" si="494"/>
        <v>-0.415726924501796+8.4623159525337i</v>
      </c>
      <c r="AT341" s="223" t="str">
        <f t="shared" ca="1" si="495"/>
        <v>-3.43341573574976+7.74566178849607i</v>
      </c>
      <c r="AU341" s="223" t="str">
        <f t="shared" ca="1" si="496"/>
        <v>-5.99097738921913+5.9909773892185i</v>
      </c>
      <c r="AV341" s="223" t="str">
        <f t="shared" ca="1" si="497"/>
        <v>-7.74566178849633+3.43341573574916i</v>
      </c>
      <c r="AW341" s="223" t="str">
        <f t="shared" ca="1" si="498"/>
        <v>-8.46231595253375+0.415726924500905i</v>
      </c>
      <c r="AX341" s="223" t="str">
        <f t="shared" ca="1" si="499"/>
        <v>-8.04489790186011-2.65767528206683i</v>
      </c>
      <c r="AY341" s="223" t="str">
        <f t="shared" ca="1" si="500"/>
        <v>-6.54934766705836-5.37491072411993i</v>
      </c>
      <c r="AZ341" s="223" t="str">
        <f t="shared" ca="1" si="501"/>
        <v>-4.17609051900097-7.37183071789989i</v>
      </c>
      <c r="BA341" s="223" t="str">
        <f t="shared" ca="1" si="502"/>
        <v>-1.24317709596122-8.38081922393865i</v>
      </c>
      <c r="BB341" s="223" t="str">
        <f t="shared" ca="1" si="503"/>
        <v>1.85633996258458-8.26665725064089i</v>
      </c>
      <c r="BC341" s="223" t="str">
        <f t="shared" ca="1" si="504"/>
        <v>4.70708073052251-7.04464414662698i</v>
      </c>
      <c r="BD341" s="223" t="str">
        <f t="shared" ca="1" si="505"/>
        <v>6.92700488763766-4.87854726767161i</v>
      </c>
      <c r="BE341" s="223" t="str">
        <f t="shared" ca="1" si="506"/>
        <v>8.21861062479541-2.05865479239773i</v>
      </c>
      <c r="BF341" s="223" t="str">
        <f t="shared" ca="1" si="507"/>
        <v>8.40880417108368+1.03712707448403i</v>
      </c>
      <c r="BG341" s="223" t="str">
        <f t="shared" ca="1" si="508"/>
        <v>7.47209685206955+3.99391897633821i</v>
      </c>
      <c r="BH341" s="223" t="str">
        <f t="shared" ca="1" si="509"/>
        <v>5.5340209392693+6.41546821362176i</v>
      </c>
      <c r="BI341" s="223" t="str">
        <f t="shared" ca="1" si="510"/>
        <v>2.85430651780809+7.97725231258611i</v>
      </c>
      <c r="BJ341" s="223" t="str">
        <f t="shared" ca="1" si="511"/>
        <v>-0.207926085696716+8.4699697106394i</v>
      </c>
      <c r="BK341" s="223" t="str">
        <f t="shared" ca="1" si="512"/>
        <v>-3.24229359910566+7.82758918016656i</v>
      </c>
      <c r="BL341" s="223" t="str">
        <f t="shared" ca="1" si="513"/>
        <v>-5.84214707365075+6.13619896402456i</v>
      </c>
      <c r="BM341" s="223" t="str">
        <f t="shared" ca="1" si="514"/>
        <v>-7.65906869979334+3.62246971113744i</v>
      </c>
      <c r="BN341" s="223" t="str">
        <f t="shared" ca="1" si="515"/>
        <v>-8.44956481172445+0.623277344951688i</v>
      </c>
      <c r="BO341" s="223" t="str">
        <f t="shared" ca="1" si="516"/>
        <v>-8.10769754545917-2.45944316210347i</v>
      </c>
      <c r="BP341" s="223" t="str">
        <f t="shared" ca="1" si="517"/>
        <v>-6.67928203836229-5.21256286372385i</v>
      </c>
      <c r="BQ341" s="223" t="str">
        <f t="shared" ca="1" si="518"/>
        <v>-4.35574654089709-7.26712406855182i</v>
      </c>
      <c r="BR341" s="223" t="str">
        <f t="shared" ca="1" si="519"/>
        <v>-1.44847827405017-8.34778598467083i</v>
      </c>
      <c r="BS341" s="223" t="str">
        <f t="shared" ca="1" si="520"/>
        <v>1.65290694298238-8.30972435127079i</v>
      </c>
      <c r="BT341" s="223" t="str">
        <f t="shared" ca="1" si="521"/>
        <v>4.53277882394271-7.15803997540379i</v>
      </c>
      <c r="BU341" s="223" t="str">
        <f t="shared" ca="1" si="522"/>
        <v>6.80519305991623-5.04707515037474i</v>
      </c>
      <c r="BV341" s="223" t="str">
        <f t="shared" ca="1" si="523"/>
        <v>8.16561341522103-2.25972956555081i</v>
      </c>
      <c r="BW341" s="223" t="str">
        <f t="shared" ca="1" si="524"/>
        <v>8.43172396902263+0.83045232642909i</v>
      </c>
      <c r="BX341" s="223" t="str">
        <f t="shared" ca="1" si="525"/>
        <v>7.56786207449965+3.80934164621815i</v>
      </c>
      <c r="BY341" s="223" t="str">
        <f t="shared" ca="1" si="526"/>
        <v>5.68979766714248+6.27772432201687i</v>
      </c>
      <c r="BZ341" s="223" t="str">
        <f t="shared" ca="1" si="527"/>
        <v>3.04921842604142+7.9048015248045i</v>
      </c>
      <c r="CA341" s="223" t="str">
        <f t="shared" ca="1" si="528"/>
        <v>-8.92641458958353E-13+8.4725214757038i</v>
      </c>
      <c r="CB341" s="223" t="str">
        <f t="shared" ca="1" si="529"/>
        <v>-3.04921842604264+7.90480152480403i</v>
      </c>
      <c r="CC341" s="223" t="str">
        <f t="shared" ca="1" si="530"/>
        <v>-5.68979766714345+6.27772432201599i</v>
      </c>
      <c r="CD341" s="223" t="str">
        <f t="shared" ca="1" si="531"/>
        <v>-7.56786207450023+3.80934164621698i</v>
      </c>
      <c r="CE341" s="223" t="str">
        <f t="shared" ca="1" si="532"/>
        <v>-8.4317239690228+0.830452326427313i</v>
      </c>
      <c r="CF341" s="223" t="str">
        <f t="shared" ca="1" si="533"/>
        <v>-8.16561341522069-2.25972956555207i</v>
      </c>
      <c r="CG341" s="223" t="str">
        <f t="shared" ca="1" si="534"/>
        <v>-6.80519305991545-5.04707515037579i</v>
      </c>
      <c r="CH341" s="223" t="str">
        <f t="shared" ca="1" si="535"/>
        <v>-4.5327788239416-7.15803997540449i</v>
      </c>
      <c r="CI341" s="223" t="str">
        <f t="shared" ca="1" si="536"/>
        <v>-1.65290694298062-8.30972435127114i</v>
      </c>
      <c r="CJ341" s="223" t="str">
        <f t="shared" ca="1" si="537"/>
        <v>1.44847827405192-8.34778598467053i</v>
      </c>
      <c r="CK341" s="223" t="str">
        <f t="shared" ca="1" si="538"/>
        <v>4.3557465408982-7.26712406855115i</v>
      </c>
      <c r="CL341" s="223" t="str">
        <f t="shared" ca="1" si="539"/>
        <v>6.6792820383631-5.21256286372282i</v>
      </c>
      <c r="CM341" s="223" t="str">
        <f t="shared" ca="1" si="540"/>
        <v>8.10769754545954-2.45944316210223i</v>
      </c>
      <c r="CN341" s="223" t="str">
        <f t="shared" ca="1" si="541"/>
        <v>8.44956481172432+0.623277344953468i</v>
      </c>
      <c r="CO341" s="223" t="str">
        <f t="shared" ca="1" si="542"/>
        <v>7.65906869979628+3.62246971113121i</v>
      </c>
      <c r="CP341" s="223" t="str">
        <f t="shared" ca="1" si="543"/>
        <v>5.84214707365609+6.13619896401949i</v>
      </c>
      <c r="CQ341" s="223" t="str">
        <f t="shared" ca="1" si="544"/>
        <v>3.24229359911246+7.82758918016375i</v>
      </c>
      <c r="CR341" s="223" t="str">
        <f t="shared" ca="1" si="545"/>
        <v>0.207926085703597+8.46996971063923i</v>
      </c>
      <c r="CS341" s="223" t="str">
        <f t="shared" ca="1" si="546"/>
        <v>-2.85430651780976+7.9772523125855i</v>
      </c>
      <c r="CT341" s="223" t="str">
        <f t="shared" ca="1" si="547"/>
        <v>-5.53402093927065+6.41546821362059i</v>
      </c>
      <c r="CU341" s="223" t="str">
        <f t="shared" ca="1" si="548"/>
        <v>-7.47209685207017+3.99391897633705i</v>
      </c>
      <c r="CV341" s="223" t="str">
        <f t="shared" ca="1" si="549"/>
        <v>-8.40880417108384+1.03712707448273i</v>
      </c>
      <c r="CW341" s="223" t="str">
        <f t="shared" ca="1" si="550"/>
        <v>-8.21861062479504-2.05865479239923i</v>
      </c>
      <c r="CX341" s="223" t="str">
        <f t="shared" ca="1" si="551"/>
        <v>-6.92700488763677-4.87854726767287i</v>
      </c>
      <c r="CY341" s="223" t="str">
        <f t="shared" ca="1" si="552"/>
        <v>-4.70708073052143-7.04464414662771i</v>
      </c>
      <c r="CZ341" s="223" t="str">
        <f t="shared" ca="1" si="553"/>
        <v>-1.85633996258283-8.26665725064128i</v>
      </c>
      <c r="DA341" s="223" t="str">
        <f t="shared" ca="1" si="554"/>
        <v>1.24317709596275-8.38081922393842i</v>
      </c>
      <c r="DB341" s="223" t="str">
        <f t="shared" ca="1" si="555"/>
        <v>4.17609051900189-7.37183071789936i</v>
      </c>
      <c r="DC341" s="223" t="str">
        <f t="shared" ca="1" si="556"/>
        <v>6.54934766705948-5.37491072411855i</v>
      </c>
      <c r="DD341" s="223" t="str">
        <f t="shared" ca="1" si="557"/>
        <v>8.04489790186052-2.6576752820656i</v>
      </c>
      <c r="DE341" s="223" t="str">
        <f t="shared" ca="1" si="558"/>
        <v>8.4623159525337+0.415726924501966i</v>
      </c>
      <c r="DF341" s="223" t="str">
        <f t="shared" ca="1" si="559"/>
        <v>7.7456617884957+3.43341573575057i</v>
      </c>
      <c r="DG341" s="223" t="str">
        <f t="shared" ca="1" si="560"/>
        <v>5.99097738921821+5.99097738921942i</v>
      </c>
      <c r="DH341" s="223" t="str">
        <f t="shared" ca="1" si="561"/>
        <v>3.43341573574812+7.74566178849679i</v>
      </c>
      <c r="DI341" s="223" t="str">
        <f t="shared" ca="1" si="562"/>
        <v>0.415726924500253+8.46231595253378i</v>
      </c>
      <c r="DJ341" s="223" t="str">
        <f t="shared" ca="1" si="563"/>
        <v>-2.65767528206722+8.04489790185997i</v>
      </c>
      <c r="DK341" s="223" t="str">
        <f t="shared" ca="1" si="564"/>
        <v>-5.37491072412062+6.54934766705779i</v>
      </c>
      <c r="DL341" s="223" t="str">
        <f t="shared" ca="1" si="565"/>
        <v>-7.37183071790021+4.1760905190004i</v>
      </c>
      <c r="DM341" s="223" t="str">
        <f t="shared" ca="1" si="566"/>
        <v>-8.38081922393881+1.24317709596009i</v>
      </c>
      <c r="DN341" s="223" t="str">
        <f t="shared" ca="1" si="567"/>
        <v>-8.26665725064069-1.85633996258545i</v>
      </c>
      <c r="DO341" s="223" t="str">
        <f t="shared" ca="1" si="568"/>
        <v>-7.04464414662676-4.70708073052285i</v>
      </c>
      <c r="DP341" s="223" t="str">
        <f t="shared" ca="1" si="569"/>
        <v>-4.87854726767068-6.92700488763831i</v>
      </c>
      <c r="DQ341" s="223" t="str">
        <f t="shared" ca="1" si="570"/>
        <v>-2.05865479239709-8.21861062479557i</v>
      </c>
      <c r="DR341" s="223" t="str">
        <f t="shared" ca="1" si="571"/>
        <v>1.0371270744768-8.40880417108458i</v>
      </c>
      <c r="DS341" s="223" t="str">
        <f t="shared" ca="1" si="572"/>
        <v>3.99391897633899-7.47209685206913i</v>
      </c>
      <c r="DT341" s="223" t="str">
        <f t="shared" ca="1" si="573"/>
        <v>6.41546821362202-5.53402093926898i</v>
      </c>
      <c r="DU341" s="223" t="str">
        <f t="shared" ca="1" si="574"/>
        <v>7.97725231258349-2.85430651781541i</v>
      </c>
      <c r="DV341" s="223" t="str">
        <f t="shared" ca="1" si="575"/>
        <v>8.4699697106394+0.207926085697127i</v>
      </c>
      <c r="DW341" s="223" t="str">
        <f t="shared" ca="1" si="576"/>
        <v>7.82758918016603+3.24229359910693i</v>
      </c>
      <c r="DX341" s="223" t="str">
        <f t="shared" ca="1" si="577"/>
        <v>6.13619896402394+5.8421470736514i</v>
      </c>
      <c r="DY341" s="223" t="str">
        <f t="shared" ca="1" si="578"/>
        <v>3.62246971113707+7.65906869979351i</v>
      </c>
      <c r="DZ341" s="223" t="str">
        <f t="shared" ca="1" si="579"/>
        <v>0.623277344950798+8.44956481172452i</v>
      </c>
      <c r="EA341" s="223" t="str">
        <f t="shared" ca="1" si="580"/>
        <v>-2.45944316210433+8.10769754545891i</v>
      </c>
      <c r="EB341" s="223" t="str">
        <f t="shared" ca="1" si="581"/>
        <v>-5.21256286372417+6.67928203836204i</v>
      </c>
      <c r="EC341" s="223" t="str">
        <f t="shared" ca="1" si="582"/>
        <v>-7.26712406855228+4.35574654089631i</v>
      </c>
      <c r="ED341" s="223" t="str">
        <f t="shared" ca="1" si="583"/>
        <v>-8.3477859846709+1.44847827404976i</v>
      </c>
      <c r="EE341" s="223" t="str">
        <f t="shared" ca="1" si="584"/>
        <v>-8.30972435127062-1.65290694298325i</v>
      </c>
      <c r="EF341" s="223" t="str">
        <f t="shared" ca="1" si="585"/>
        <v>-7.15803997540331-4.53277882394346i</v>
      </c>
      <c r="EG341" s="223" t="str">
        <f t="shared" ca="1" si="586"/>
        <v>-5.04707515037441-6.80519305991647i</v>
      </c>
      <c r="EH341" s="223" t="str">
        <f t="shared" ca="1" si="587"/>
        <v>-2.25972956554995-8.16561341522127i</v>
      </c>
      <c r="EI341" s="223" t="str">
        <f t="shared" ca="1" si="588"/>
        <v>0.830452326429499-8.43172396902258i</v>
      </c>
      <c r="EJ341" s="223" t="str">
        <f t="shared" ca="1" si="589"/>
        <v>3.80934164621937-7.56786207449903i</v>
      </c>
      <c r="EK341" s="223" t="str">
        <f t="shared" ca="1" si="590"/>
        <v>6.27772432201747-5.68979766714182i</v>
      </c>
      <c r="EL341" s="223" t="str">
        <f t="shared" ca="1" si="591"/>
        <v>7.90480152480465-3.04921842604104i</v>
      </c>
      <c r="EM341" s="223" t="str">
        <f t="shared" ca="1" si="592"/>
        <v>8.4725214757038+1.7852829179167E-12i</v>
      </c>
      <c r="EN341" s="223"/>
      <c r="EO341" s="223"/>
      <c r="EP341" s="223"/>
    </row>
    <row r="342" spans="1:146">
      <c r="A342" s="249">
        <f t="shared" si="461"/>
        <v>4.7265624999999851E-3</v>
      </c>
      <c r="B342" s="248">
        <v>242</v>
      </c>
      <c r="C342" s="247">
        <f t="shared" si="462"/>
        <v>48400</v>
      </c>
      <c r="N342" s="246">
        <f t="shared" ca="1" si="463"/>
        <v>7.5272612057807162</v>
      </c>
      <c r="O342" s="223">
        <f t="shared" ca="1" si="464"/>
        <v>-8.4727387942192838</v>
      </c>
      <c r="P342" s="223" t="str">
        <f t="shared" ca="1" si="465"/>
        <v>-7.9774569275431-2.85437973021513i</v>
      </c>
      <c r="Q342" s="223" t="str">
        <f t="shared" ca="1" si="466"/>
        <v>-6.54951565654347-5.37504858952554i</v>
      </c>
      <c r="R342" s="223" t="str">
        <f t="shared" ca="1" si="467"/>
        <v>-4.35585826494043-7.26731046886113i</v>
      </c>
      <c r="S342" s="223" t="str">
        <f t="shared" ca="1" si="468"/>
        <v>-1.6529493397227-8.30993749407171i</v>
      </c>
      <c r="T342" s="223" t="str">
        <f t="shared" ca="1" si="469"/>
        <v>1.24320898321227-8.38103419030902i</v>
      </c>
      <c r="U342" s="223" t="str">
        <f t="shared" ca="1" si="470"/>
        <v>3.99402141957416-7.47228850989115i</v>
      </c>
      <c r="V342" s="223" t="str">
        <f t="shared" ca="1" si="471"/>
        <v>6.27788534441552-5.68994360933756i</v>
      </c>
      <c r="W342" s="223" t="str">
        <f t="shared" ca="1" si="472"/>
        <v>7.82778995629362-3.24237676330452i</v>
      </c>
      <c r="X342" s="223" t="str">
        <f t="shared" ca="1" si="473"/>
        <v>8.46253300927953-0.415737587815787i</v>
      </c>
      <c r="Y342" s="223" t="str">
        <f t="shared" ca="1" si="474"/>
        <v>8.10790550631144+2.45950624634155i</v>
      </c>
      <c r="Z342" s="223" t="str">
        <f t="shared" ca="1" si="475"/>
        <v>6.80536761178497+5.04720460686275i</v>
      </c>
      <c r="AA342" s="223" t="str">
        <f t="shared" ca="1" si="476"/>
        <v>4.70720146621836+7.04482484037043i</v>
      </c>
      <c r="AB342" s="223" t="str">
        <f t="shared" ca="1" si="477"/>
        <v>2.05870759649244+8.21882143054665i</v>
      </c>
      <c r="AC342" s="223" t="str">
        <f t="shared" ca="1" si="478"/>
        <v>-0.830473627369043+8.43194024109i</v>
      </c>
      <c r="AD342" s="223" t="str">
        <f t="shared" ca="1" si="479"/>
        <v>-3.62256262677311+7.65926515340572i</v>
      </c>
      <c r="AE342" s="223" t="str">
        <f t="shared" ca="1" si="480"/>
        <v>-5.99113105661504+5.99113105661454i</v>
      </c>
      <c r="AF342" s="223" t="str">
        <f t="shared" ca="1" si="481"/>
        <v>-7.65926515340751+3.62256262676932i</v>
      </c>
      <c r="AG342" s="223" t="str">
        <f t="shared" ca="1" si="482"/>
        <v>-8.43194024108974+0.830473627371691i</v>
      </c>
      <c r="AH342" s="223" t="str">
        <f t="shared" ca="1" si="483"/>
        <v>-8.21882143054685-2.05870759649161i</v>
      </c>
      <c r="AI342" s="223" t="str">
        <f t="shared" ca="1" si="484"/>
        <v>-7.04482484036996-4.70720146621905i</v>
      </c>
      <c r="AJ342" s="223" t="str">
        <f t="shared" ca="1" si="485"/>
        <v>-5.04720460686072-6.80536761178647i</v>
      </c>
      <c r="AK342" s="223" t="str">
        <f t="shared" ca="1" si="486"/>
        <v>-2.45950624633747-8.10790550631267i</v>
      </c>
      <c r="AL342" s="223" t="str">
        <f t="shared" ca="1" si="487"/>
        <v>0.41573758781331-8.46253300927964i</v>
      </c>
      <c r="AM342" s="223" t="str">
        <f t="shared" ca="1" si="488"/>
        <v>3.24237676330373-7.82778995629395i</v>
      </c>
      <c r="AN342" s="223" t="str">
        <f t="shared" ca="1" si="489"/>
        <v>5.68994360933818-6.27788534441496i</v>
      </c>
      <c r="AO342" s="223" t="str">
        <f t="shared" ca="1" si="490"/>
        <v>7.47228850989234-3.99402141957194i</v>
      </c>
      <c r="AP342" s="223" t="str">
        <f t="shared" ca="1" si="491"/>
        <v>8.38103419030963-1.24320898320814i</v>
      </c>
      <c r="AQ342" s="223" t="str">
        <f t="shared" ca="1" si="492"/>
        <v>8.30993749407221+1.65294933972015i</v>
      </c>
      <c r="AR342" s="223" t="str">
        <f t="shared" ca="1" si="493"/>
        <v>8.30993749407221+1.65294933972015i</v>
      </c>
      <c r="AS342" s="223" t="str">
        <f t="shared" ca="1" si="494"/>
        <v>5.37504858952496+6.54951565654394i</v>
      </c>
      <c r="AT342" s="223" t="str">
        <f t="shared" ca="1" si="495"/>
        <v>2.85437973021286+7.97745692754392i</v>
      </c>
      <c r="AU342" s="223" t="str">
        <f t="shared" ca="1" si="496"/>
        <v>-4.08131339918301E-12+8.47273879421928i</v>
      </c>
      <c r="AV342" s="223" t="str">
        <f t="shared" ca="1" si="497"/>
        <v>-2.85437973021261+7.977456927544i</v>
      </c>
      <c r="AW342" s="223" t="str">
        <f t="shared" ca="1" si="498"/>
        <v>-5.37504858952476+6.54951565654411i</v>
      </c>
      <c r="AX342" s="223" t="str">
        <f t="shared" ca="1" si="499"/>
        <v>-7.26731046886146+4.35585826493988i</v>
      </c>
      <c r="AY342" s="223" t="str">
        <f t="shared" ca="1" si="500"/>
        <v>-8.30993749407221+1.65294933972017i</v>
      </c>
      <c r="AZ342" s="223" t="str">
        <f t="shared" ca="1" si="501"/>
        <v>-8.38103419030967-1.24320898320788i</v>
      </c>
      <c r="BA342" s="223" t="str">
        <f t="shared" ca="1" si="502"/>
        <v>-7.47228850989235-3.99402141957191i</v>
      </c>
      <c r="BB342" s="223" t="str">
        <f t="shared" ca="1" si="503"/>
        <v>-5.68994360933819-6.27788534441494i</v>
      </c>
      <c r="BC342" s="223" t="str">
        <f t="shared" ca="1" si="504"/>
        <v>-3.24237676330376-7.82778995629394i</v>
      </c>
      <c r="BD342" s="223" t="str">
        <f t="shared" ca="1" si="505"/>
        <v>-0.415737587813335-8.46253300927964i</v>
      </c>
      <c r="BE342" s="223" t="str">
        <f t="shared" ca="1" si="506"/>
        <v>2.45950624633745-8.10790550631268i</v>
      </c>
      <c r="BF342" s="223" t="str">
        <f t="shared" ca="1" si="507"/>
        <v>5.0472046068606-6.80536761178657i</v>
      </c>
      <c r="BG342" s="223" t="str">
        <f t="shared" ca="1" si="508"/>
        <v>7.04482484036988-4.70720146621917i</v>
      </c>
      <c r="BH342" s="223" t="str">
        <f t="shared" ca="1" si="509"/>
        <v>8.21882143054682-2.05870759649175i</v>
      </c>
      <c r="BI342" s="223" t="str">
        <f t="shared" ca="1" si="510"/>
        <v>8.43194024108977+0.830473627371427i</v>
      </c>
      <c r="BJ342" s="223" t="str">
        <f t="shared" ca="1" si="511"/>
        <v>7.65926515340747+3.6225626267694i</v>
      </c>
      <c r="BK342" s="223" t="str">
        <f t="shared" ca="1" si="512"/>
        <v>5.99113105661625+5.99113105661333i</v>
      </c>
      <c r="BL342" s="223" t="str">
        <f t="shared" ca="1" si="513"/>
        <v>3.62256262677314+7.65926515340571i</v>
      </c>
      <c r="BM342" s="223" t="str">
        <f t="shared" ca="1" si="514"/>
        <v>0.830473627367389+8.43194024109017i</v>
      </c>
      <c r="BN342" s="223" t="str">
        <f t="shared" ca="1" si="515"/>
        <v>-2.05870759649569+8.21882143054583i</v>
      </c>
      <c r="BO342" s="223" t="str">
        <f t="shared" ca="1" si="516"/>
        <v>-4.70720146621533+7.04482484037244i</v>
      </c>
      <c r="BP342" s="223" t="str">
        <f t="shared" ca="1" si="517"/>
        <v>-6.80536761178381+5.04720460686431i</v>
      </c>
      <c r="BQ342" s="223" t="str">
        <f t="shared" ca="1" si="518"/>
        <v>-8.10790550631134+2.45950624634186i</v>
      </c>
      <c r="BR342" s="223" t="str">
        <f t="shared" ca="1" si="519"/>
        <v>-8.46253300927946-0.415737587817145i</v>
      </c>
      <c r="BS342" s="223" t="str">
        <f t="shared" ca="1" si="520"/>
        <v>-7.82778995629248-3.24237676330728i</v>
      </c>
      <c r="BT342" s="223" t="str">
        <f t="shared" ca="1" si="521"/>
        <v>-6.27788534441787-5.68994360933496i</v>
      </c>
      <c r="BU342" s="223" t="str">
        <f t="shared" ca="1" si="522"/>
        <v>-3.99402141957576-7.47228850989029i</v>
      </c>
      <c r="BV342" s="223" t="str">
        <f t="shared" ca="1" si="523"/>
        <v>-1.24320898321244-8.38103419030899i</v>
      </c>
      <c r="BW342" s="223" t="str">
        <f t="shared" ca="1" si="524"/>
        <v>1.65294933972414-8.30993749407141i</v>
      </c>
      <c r="BX342" s="223" t="str">
        <f t="shared" ca="1" si="525"/>
        <v>4.35585826494315-7.2673104688595i</v>
      </c>
      <c r="BY342" s="223" t="str">
        <f t="shared" ca="1" si="526"/>
        <v>6.54951565654134-5.37504858952814i</v>
      </c>
      <c r="BZ342" s="223" t="str">
        <f t="shared" ca="1" si="527"/>
        <v>7.97745692754254-2.85437973021673i</v>
      </c>
      <c r="CA342" s="223" t="str">
        <f t="shared" ca="1" si="528"/>
        <v>8.47273879421928-2.49036846603894E-14i</v>
      </c>
      <c r="CB342" s="223" t="str">
        <f t="shared" ca="1" si="529"/>
        <v>7.97745692754254+2.85437973021668i</v>
      </c>
      <c r="CC342" s="223" t="str">
        <f t="shared" ca="1" si="530"/>
        <v>6.54951565654136+5.37504858952809i</v>
      </c>
      <c r="CD342" s="223" t="str">
        <f t="shared" ca="1" si="531"/>
        <v>4.35585826494361+7.26731046885923i</v>
      </c>
      <c r="CE342" s="223" t="str">
        <f t="shared" ca="1" si="532"/>
        <v>1.65294933972467+8.30993749407131i</v>
      </c>
      <c r="CF342" s="223" t="str">
        <f t="shared" ca="1" si="533"/>
        <v>-1.24320898321192+8.38103419030907i</v>
      </c>
      <c r="CG342" s="223" t="str">
        <f t="shared" ca="1" si="534"/>
        <v>-3.9940214195753+7.47228850989054i</v>
      </c>
      <c r="CH342" s="223" t="str">
        <f t="shared" ca="1" si="535"/>
        <v>-6.27788534441784+5.68994360933499i</v>
      </c>
      <c r="CI342" s="223" t="str">
        <f t="shared" ca="1" si="536"/>
        <v>-7.82778995629228+3.24237676330777i</v>
      </c>
      <c r="CJ342" s="223" t="str">
        <f t="shared" ca="1" si="537"/>
        <v>-8.46253300927943+0.415737587817677i</v>
      </c>
      <c r="CK342" s="223" t="str">
        <f t="shared" ca="1" si="538"/>
        <v>-8.1079055063115-2.45950624634136i</v>
      </c>
      <c r="CL342" s="223" t="str">
        <f t="shared" ca="1" si="539"/>
        <v>-6.80536761178413-5.04720460686388i</v>
      </c>
      <c r="CM342" s="223" t="str">
        <f t="shared" ca="1" si="540"/>
        <v>-4.70720146621577-7.04482484037215i</v>
      </c>
      <c r="CN342" s="223" t="str">
        <f t="shared" ca="1" si="541"/>
        <v>-2.05870759649574-8.21882143054582i</v>
      </c>
      <c r="CO342" s="223" t="str">
        <f t="shared" ca="1" si="542"/>
        <v>0.83047362736734-8.43194024109017i</v>
      </c>
      <c r="CP342" s="223" t="str">
        <f t="shared" ca="1" si="543"/>
        <v>3.6225626267731-7.65926515340573i</v>
      </c>
      <c r="CQ342" s="223" t="str">
        <f t="shared" ca="1" si="544"/>
        <v>5.99113105661622-5.99113105661336i</v>
      </c>
      <c r="CR342" s="223" t="str">
        <f t="shared" ca="1" si="545"/>
        <v>7.65926515340746-3.62256262676945i</v>
      </c>
      <c r="CS342" s="223" t="str">
        <f t="shared" ca="1" si="546"/>
        <v>8.43194024108972-0.830473627371955i</v>
      </c>
      <c r="CT342" s="223" t="str">
        <f t="shared" ca="1" si="547"/>
        <v>8.21882143054694+2.05870759649124i</v>
      </c>
      <c r="CU342" s="223" t="str">
        <f t="shared" ca="1" si="548"/>
        <v>7.04482484037017+4.70720146621873i</v>
      </c>
      <c r="CV342" s="223" t="str">
        <f t="shared" ca="1" si="549"/>
        <v>5.04720460686103+6.80536761178624i</v>
      </c>
      <c r="CW342" s="223" t="str">
        <f t="shared" ca="1" si="550"/>
        <v>2.45950624633749+8.10790550631267i</v>
      </c>
      <c r="CX342" s="223" t="str">
        <f t="shared" ca="1" si="551"/>
        <v>-0.415737587813526+8.46253300927964i</v>
      </c>
      <c r="CY342" s="223" t="str">
        <f t="shared" ca="1" si="552"/>
        <v>-3.24237676330349+7.82778995629405i</v>
      </c>
      <c r="CZ342" s="223" t="str">
        <f t="shared" ca="1" si="553"/>
        <v>-5.68994360933834+6.27788534441481i</v>
      </c>
      <c r="DA342" s="223" t="str">
        <f t="shared" ca="1" si="554"/>
        <v>-7.47228850989221+3.99402141957216i</v>
      </c>
      <c r="DB342" s="223" t="str">
        <f t="shared" ca="1" si="555"/>
        <v>-8.38103419030966+1.24320898320793i</v>
      </c>
      <c r="DC342" s="223" t="str">
        <f t="shared" ca="1" si="556"/>
        <v>-8.30993749407231-1.65294933971965i</v>
      </c>
      <c r="DD342" s="223" t="str">
        <f t="shared" ca="1" si="557"/>
        <v>-7.26731046886161-4.35585826493962i</v>
      </c>
      <c r="DE342" s="223" t="str">
        <f t="shared" ca="1" si="558"/>
        <v>-5.37504858952535-6.54951565654362i</v>
      </c>
      <c r="DF342" s="223" t="str">
        <f t="shared" ca="1" si="559"/>
        <v>-2.85437973021288-7.97745692754391i</v>
      </c>
      <c r="DG342" s="223" t="str">
        <f t="shared" ca="1" si="560"/>
        <v>-4.13112076850379E-12-8.47273879421928i</v>
      </c>
      <c r="DH342" s="223" t="str">
        <f t="shared" ca="1" si="561"/>
        <v>2.85437973021236-7.97745692754409i</v>
      </c>
      <c r="DI342" s="223" t="str">
        <f t="shared" ca="1" si="562"/>
        <v>5.37504858952492-6.54951565654397i</v>
      </c>
      <c r="DJ342" s="223" t="str">
        <f t="shared" ca="1" si="563"/>
        <v>7.26731046886132-4.35585826494011i</v>
      </c>
      <c r="DK342" s="223" t="str">
        <f t="shared" ca="1" si="564"/>
        <v>8.3099374940722-1.6529493397202i</v>
      </c>
      <c r="DL342" s="223" t="str">
        <f t="shared" ca="1" si="565"/>
        <v>8.38103419030847+1.24320898321595i</v>
      </c>
      <c r="DM342" s="223" t="str">
        <f t="shared" ca="1" si="566"/>
        <v>7.47228850989247+3.99402141957167i</v>
      </c>
      <c r="DN342" s="223" t="str">
        <f t="shared" ca="1" si="567"/>
        <v>5.68994360933803+6.27788534441508i</v>
      </c>
      <c r="DO342" s="223" t="str">
        <f t="shared" ca="1" si="568"/>
        <v>3.242376763304+7.82778995629384i</v>
      </c>
      <c r="DP342" s="223" t="str">
        <f t="shared" ca="1" si="569"/>
        <v>0.415737587813119+8.46253300927965i</v>
      </c>
      <c r="DQ342" s="223" t="str">
        <f t="shared" ca="1" si="570"/>
        <v>-2.45950624634526+8.10790550631031i</v>
      </c>
      <c r="DR342" s="223" t="str">
        <f t="shared" ca="1" si="571"/>
        <v>-5.04720460686058+6.80536761178657i</v>
      </c>
      <c r="DS342" s="223" t="str">
        <f t="shared" ca="1" si="572"/>
        <v>-7.0448248403696+4.70720146621959i</v>
      </c>
      <c r="DT342" s="223" t="str">
        <f t="shared" ca="1" si="573"/>
        <v>-8.21882143054681+2.05870759649177i</v>
      </c>
      <c r="DU342" s="223" t="str">
        <f t="shared" ca="1" si="574"/>
        <v>-8.43194024108982-0.830473627370923i</v>
      </c>
      <c r="DV342" s="223" t="str">
        <f t="shared" ca="1" si="575"/>
        <v>-7.65926515340769-3.62256262676895i</v>
      </c>
      <c r="DW342" s="223" t="str">
        <f t="shared" ca="1" si="576"/>
        <v>-5.99113105661627-5.99113105661331i</v>
      </c>
      <c r="DX342" s="223" t="str">
        <f t="shared" ca="1" si="577"/>
        <v>-3.6225626267736-7.65926515340549i</v>
      </c>
      <c r="DY342" s="223" t="str">
        <f t="shared" ca="1" si="578"/>
        <v>-0.830473627367415-8.43194024109017i</v>
      </c>
      <c r="DZ342" s="223" t="str">
        <f t="shared" ca="1" si="579"/>
        <v>2.0587075964952-8.21882143054595i</v>
      </c>
      <c r="EA342" s="223" t="str">
        <f t="shared" ca="1" si="580"/>
        <v>4.70720146621532-7.04482484037246i</v>
      </c>
      <c r="EB342" s="223" t="str">
        <f t="shared" ca="1" si="581"/>
        <v>6.80536761178408-5.04720460686394i</v>
      </c>
      <c r="EC342" s="223" t="str">
        <f t="shared" ca="1" si="582"/>
        <v>8.10790550631133-2.45950624634188i</v>
      </c>
      <c r="ED342" s="223" t="str">
        <f t="shared" ca="1" si="583"/>
        <v>8.46253300927943+0.415737587817602i</v>
      </c>
      <c r="EE342" s="223" t="str">
        <f t="shared" ca="1" si="584"/>
        <v>7.82778995629249+3.24237676330726i</v>
      </c>
      <c r="EF342" s="223" t="str">
        <f t="shared" ca="1" si="585"/>
        <v>6.27788534441789+5.68994360933494i</v>
      </c>
      <c r="EG342" s="223" t="str">
        <f t="shared" ca="1" si="586"/>
        <v>3.99402141957621+7.47228850989005i</v>
      </c>
      <c r="EH342" s="223" t="str">
        <f t="shared" ca="1" si="587"/>
        <v>1.24320898321247+8.38103419030899i</v>
      </c>
      <c r="EI342" s="223" t="str">
        <f t="shared" ca="1" si="588"/>
        <v>-1.65294933972365+8.30993749407152i</v>
      </c>
      <c r="EJ342" s="223" t="str">
        <f t="shared" ca="1" si="589"/>
        <v>-4.35585826494312+7.26731046885951i</v>
      </c>
      <c r="EK342" s="223" t="str">
        <f t="shared" ca="1" si="590"/>
        <v>-6.54951565654132+5.37504858952815i</v>
      </c>
      <c r="EL342" s="223" t="str">
        <f t="shared" ca="1" si="591"/>
        <v>-7.97745692754236+2.8543797302172i</v>
      </c>
      <c r="EM342" s="223" t="str">
        <f t="shared" ca="1" si="592"/>
        <v>-8.47273879421928+4.98073693207788E-14i</v>
      </c>
      <c r="EN342" s="223"/>
      <c r="EO342" s="223"/>
      <c r="EP342" s="223"/>
    </row>
    <row r="343" spans="1:146">
      <c r="A343" s="249">
        <f t="shared" si="461"/>
        <v>4.7460937499999847E-3</v>
      </c>
      <c r="B343" s="248">
        <v>243</v>
      </c>
      <c r="C343" s="247">
        <f t="shared" si="462"/>
        <v>48600</v>
      </c>
      <c r="N343" s="246">
        <f t="shared" ca="1" si="463"/>
        <v>7.5270604201085831</v>
      </c>
      <c r="O343" s="223">
        <f t="shared" ca="1" si="464"/>
        <v>-8.4729395798914169</v>
      </c>
      <c r="P343" s="223" t="str">
        <f t="shared" ca="1" si="465"/>
        <v>-8.04529490356902-2.65780643371501i</v>
      </c>
      <c r="Q343" s="223" t="str">
        <f t="shared" ca="1" si="466"/>
        <v>-6.805528884349-5.04732421474805i</v>
      </c>
      <c r="R343" s="223" t="str">
        <f t="shared" ca="1" si="467"/>
        <v>-4.87878801548982-6.92734672327028i</v>
      </c>
      <c r="S343" s="223" t="str">
        <f t="shared" ca="1" si="468"/>
        <v>-2.4595645313454-8.10809764622i</v>
      </c>
      <c r="T343" s="223" t="str">
        <f t="shared" ca="1" si="469"/>
        <v>0.207936346490659-8.47038768890177i</v>
      </c>
      <c r="U343" s="223" t="str">
        <f t="shared" ca="1" si="470"/>
        <v>2.85444737287107-7.97764597610096i</v>
      </c>
      <c r="V343" s="223" t="str">
        <f t="shared" ca="1" si="471"/>
        <v>5.21282009463021-6.67961164930343i</v>
      </c>
      <c r="W343" s="223" t="str">
        <f t="shared" ca="1" si="472"/>
        <v>7.04499178755514-4.70731301676138i</v>
      </c>
      <c r="X343" s="223" t="str">
        <f t="shared" ca="1" si="473"/>
        <v>8.16601637403012-2.25984107927141i</v>
      </c>
      <c r="Y343" s="223" t="str">
        <f t="shared" ca="1" si="474"/>
        <v>8.4627335530965+0.415747439902276i</v>
      </c>
      <c r="Z343" s="223" t="str">
        <f t="shared" ca="1" si="475"/>
        <v>7.9051916130005+3.04936889966384i</v>
      </c>
      <c r="AA343" s="223" t="str">
        <f t="shared" ca="1" si="476"/>
        <v>6.54967086596705+5.37517596660731i</v>
      </c>
      <c r="AB343" s="223" t="str">
        <f t="shared" ca="1" si="477"/>
        <v>4.53300250868945+7.15839321221639i</v>
      </c>
      <c r="AC343" s="223" t="str">
        <f t="shared" ca="1" si="478"/>
        <v>2.05875638343135+8.21901619892376i</v>
      </c>
      <c r="AD343" s="223" t="str">
        <f t="shared" ca="1" si="479"/>
        <v>-0.623308102601082+8.44998178304086i</v>
      </c>
      <c r="AE343" s="223" t="str">
        <f t="shared" ca="1" si="480"/>
        <v>-3.24245360065465+7.82797545806655i</v>
      </c>
      <c r="AF343" s="223" t="str">
        <f t="shared" ca="1" si="481"/>
        <v>-5.53429403357543+6.41578480580684i</v>
      </c>
      <c r="AG343" s="223" t="str">
        <f t="shared" ca="1" si="482"/>
        <v>-7.2674826884753+4.35596148940763i</v>
      </c>
      <c r="AH343" s="223" t="str">
        <f t="shared" ca="1" si="483"/>
        <v>-8.26706519578798+1.85643156972765i</v>
      </c>
      <c r="AI343" s="223" t="str">
        <f t="shared" ca="1" si="484"/>
        <v>-8.4321400599239-0.830493307810006i</v>
      </c>
      <c r="AJ343" s="223" t="str">
        <f t="shared" ca="1" si="485"/>
        <v>-7.74604402342387-3.43358516883881i</v>
      </c>
      <c r="AK343" s="223" t="str">
        <f t="shared" ca="1" si="486"/>
        <v>-6.27803411678388-5.69007844875518i</v>
      </c>
      <c r="AL343" s="223" t="str">
        <f t="shared" ca="1" si="487"/>
        <v>-4.17629660180379-7.37219450491187i</v>
      </c>
      <c r="AM343" s="223" t="str">
        <f t="shared" ca="1" si="488"/>
        <v>-1.65298851106456-8.31013442170336i</v>
      </c>
      <c r="AN343" s="223" t="str">
        <f t="shared" ca="1" si="489"/>
        <v>1.03717825489953-8.40921913093327i</v>
      </c>
      <c r="AO343" s="223" t="str">
        <f t="shared" ca="1" si="490"/>
        <v>3.6226484737073-7.65944666150478i</v>
      </c>
      <c r="AP343" s="223" t="str">
        <f t="shared" ca="1" si="491"/>
        <v>5.84243537344308-6.13650177475991i</v>
      </c>
      <c r="AQ343" s="223" t="str">
        <f t="shared" ca="1" si="492"/>
        <v>7.47246558704679-3.9941160692814i</v>
      </c>
      <c r="AR343" s="223" t="str">
        <f t="shared" ca="1" si="493"/>
        <v>7.47246558704679-3.9941160692814i</v>
      </c>
      <c r="AS343" s="223" t="str">
        <f t="shared" ca="1" si="494"/>
        <v>8.38123280277919+1.24323844459079i</v>
      </c>
      <c r="AT343" s="223" t="str">
        <f t="shared" ca="1" si="495"/>
        <v>7.568235535322+3.80952963059481i</v>
      </c>
      <c r="AU343" s="223" t="str">
        <f t="shared" ca="1" si="496"/>
        <v>5.99127303352545+5.99127303352478i</v>
      </c>
      <c r="AV343" s="223" t="str">
        <f t="shared" ca="1" si="497"/>
        <v>3.80952963059565+7.56823553532158i</v>
      </c>
      <c r="AW343" s="223" t="str">
        <f t="shared" ca="1" si="498"/>
        <v>1.24323844459172+8.38123280277906i</v>
      </c>
      <c r="AX343" s="223" t="str">
        <f t="shared" ca="1" si="499"/>
        <v>-1.44854975393071+8.34819793337927i</v>
      </c>
      <c r="AY343" s="223" t="str">
        <f t="shared" ca="1" si="500"/>
        <v>-3.9941160692878+7.47246558704338i</v>
      </c>
      <c r="AZ343" s="223" t="str">
        <f t="shared" ca="1" si="501"/>
        <v>-6.13650177475926+5.84243537344376i</v>
      </c>
      <c r="BA343" s="223" t="str">
        <f t="shared" ca="1" si="502"/>
        <v>-7.65944666150437+3.62264847370816i</v>
      </c>
      <c r="BB343" s="223" t="str">
        <f t="shared" ca="1" si="503"/>
        <v>-8.40921913093316+1.03717825490047i</v>
      </c>
      <c r="BC343" s="223" t="str">
        <f t="shared" ca="1" si="504"/>
        <v>-8.31013442170355-1.65298851106364i</v>
      </c>
      <c r="BD343" s="223" t="str">
        <f t="shared" ca="1" si="505"/>
        <v>-7.37219450491244-4.17629660180276i</v>
      </c>
      <c r="BE343" s="223" t="str">
        <f t="shared" ca="1" si="506"/>
        <v>-5.69007844875588-6.27803411678325i</v>
      </c>
      <c r="BF343" s="223" t="str">
        <f t="shared" ca="1" si="507"/>
        <v>-3.43358516883989-7.7460440234234i</v>
      </c>
      <c r="BG343" s="223" t="str">
        <f t="shared" ca="1" si="508"/>
        <v>-0.830493307802436-8.43214005992464i</v>
      </c>
      <c r="BH343" s="223" t="str">
        <f t="shared" ca="1" si="509"/>
        <v>1.8564315697265-8.26706519578825i</v>
      </c>
      <c r="BI343" s="223" t="str">
        <f t="shared" ca="1" si="510"/>
        <v>4.35596148940682-7.26748268847579i</v>
      </c>
      <c r="BJ343" s="223" t="str">
        <f t="shared" ca="1" si="511"/>
        <v>6.4157848058063-5.53429403357606i</v>
      </c>
      <c r="BK343" s="223" t="str">
        <f t="shared" ca="1" si="512"/>
        <v>7.82797545806619-3.24245360065552i</v>
      </c>
      <c r="BL343" s="223" t="str">
        <f t="shared" ca="1" si="513"/>
        <v>8.44998178304103-0.623308102598779i</v>
      </c>
      <c r="BM343" s="223" t="str">
        <f t="shared" ca="1" si="514"/>
        <v>8.21901619892443+2.05875638342868i</v>
      </c>
      <c r="BN343" s="223" t="str">
        <f t="shared" ca="1" si="515"/>
        <v>7.15839321221657+4.53300250868916i</v>
      </c>
      <c r="BO343" s="223" t="str">
        <f t="shared" ca="1" si="516"/>
        <v>5.3751759666047+6.5496708659692i</v>
      </c>
      <c r="BP343" s="223" t="str">
        <f t="shared" ca="1" si="517"/>
        <v>3.04936889966573+7.90519161299977i</v>
      </c>
      <c r="BQ343" s="223" t="str">
        <f t="shared" ca="1" si="518"/>
        <v>0.415747439900632+8.46273355309657i</v>
      </c>
      <c r="BR343" s="223" t="str">
        <f t="shared" ca="1" si="519"/>
        <v>-2.2598410792669+8.16601637403136i</v>
      </c>
      <c r="BS343" s="223" t="str">
        <f t="shared" ca="1" si="520"/>
        <v>-4.7073130167606+7.04499178755566i</v>
      </c>
      <c r="BT343" s="223" t="str">
        <f t="shared" ca="1" si="521"/>
        <v>-6.67961164930481+5.21282009462843i</v>
      </c>
      <c r="BU343" s="223" t="str">
        <f t="shared" ca="1" si="522"/>
        <v>-7.97764597610007+2.8544473728736i</v>
      </c>
      <c r="BV343" s="223" t="str">
        <f t="shared" ca="1" si="523"/>
        <v>-8.47038768890176+0.20793634649097i</v>
      </c>
      <c r="BW343" s="223" t="str">
        <f t="shared" ca="1" si="524"/>
        <v>-8.10809764621902-2.45956453134864i</v>
      </c>
      <c r="BX343" s="223" t="str">
        <f t="shared" ca="1" si="525"/>
        <v>-6.92734672327146-4.87878801548814i</v>
      </c>
      <c r="BY343" s="223" t="str">
        <f t="shared" ca="1" si="526"/>
        <v>-5.04732421474672-6.80552888434998i</v>
      </c>
      <c r="BZ343" s="223" t="str">
        <f t="shared" ca="1" si="527"/>
        <v>-2.65780643371919-8.04529490356764i</v>
      </c>
      <c r="CA343" s="223" t="str">
        <f t="shared" ca="1" si="528"/>
        <v>-9.42494058908847E-13-8.47293957989142i</v>
      </c>
      <c r="CB343" s="223" t="str">
        <f t="shared" ca="1" si="529"/>
        <v>2.65780643371695-8.04529490356838i</v>
      </c>
      <c r="CC343" s="223" t="str">
        <f t="shared" ca="1" si="530"/>
        <v>5.04732421474521-6.80552888435111i</v>
      </c>
      <c r="CD343" s="223" t="str">
        <f t="shared" ca="1" si="531"/>
        <v>6.9273467232701-4.87878801549007i</v>
      </c>
      <c r="CE343" s="223" t="str">
        <f t="shared" ca="1" si="532"/>
        <v>8.10809764622098-2.45956453134215i</v>
      </c>
      <c r="CF343" s="223" t="str">
        <f t="shared" ca="1" si="533"/>
        <v>8.47038768890182+0.207936346488604i</v>
      </c>
      <c r="CG343" s="223" t="str">
        <f t="shared" ca="1" si="534"/>
        <v>7.9776459761007+2.85444737287183i</v>
      </c>
      <c r="CH343" s="223" t="str">
        <f t="shared" ca="1" si="535"/>
        <v>6.67961164930627+5.21282009462657i</v>
      </c>
      <c r="CI343" s="223" t="str">
        <f t="shared" ca="1" si="536"/>
        <v>4.70731301676216+7.04499178755462i</v>
      </c>
      <c r="CJ343" s="223" t="str">
        <f t="shared" ca="1" si="537"/>
        <v>2.25984107926918+8.16601637403073i</v>
      </c>
      <c r="CK343" s="223" t="str">
        <f t="shared" ca="1" si="538"/>
        <v>-0.415747439898749+8.46273355309667i</v>
      </c>
      <c r="CL343" s="223" t="str">
        <f t="shared" ca="1" si="539"/>
        <v>-3.04936889966352+7.90519161300062i</v>
      </c>
      <c r="CM343" s="223" t="str">
        <f t="shared" ca="1" si="540"/>
        <v>-5.37517596660994+6.5496708659649i</v>
      </c>
      <c r="CN343" s="223" t="str">
        <f t="shared" ca="1" si="541"/>
        <v>-7.15839321221531+4.53300250869116i</v>
      </c>
      <c r="CO343" s="223" t="str">
        <f t="shared" ca="1" si="542"/>
        <v>-8.21901619892397+2.05875638343051i</v>
      </c>
      <c r="CP343" s="223" t="str">
        <f t="shared" ca="1" si="543"/>
        <v>-8.44998178304056-0.623308102605065i</v>
      </c>
      <c r="CQ343" s="223" t="str">
        <f t="shared" ca="1" si="544"/>
        <v>-7.82797545806691-3.24245360065378i</v>
      </c>
      <c r="CR343" s="223" t="str">
        <f t="shared" ca="1" si="545"/>
        <v>-6.41578480580753-5.53429403357463i</v>
      </c>
      <c r="CS343" s="223" t="str">
        <f t="shared" ca="1" si="546"/>
        <v>-4.35596148940843-7.26748268847482i</v>
      </c>
      <c r="CT343" s="223" t="str">
        <f t="shared" ca="1" si="547"/>
        <v>-1.8564315697288-8.26706519578773i</v>
      </c>
      <c r="CU343" s="223" t="str">
        <f t="shared" ca="1" si="548"/>
        <v>0.830493307809188-8.43214005992397i</v>
      </c>
      <c r="CV343" s="223" t="str">
        <f t="shared" ca="1" si="549"/>
        <v>3.43358516883773-7.74604402342435i</v>
      </c>
      <c r="CW343" s="223" t="str">
        <f t="shared" ca="1" si="550"/>
        <v>5.69007844875413-6.27803411678484i</v>
      </c>
      <c r="CX343" s="223" t="str">
        <f t="shared" ca="1" si="551"/>
        <v>7.37219450491555-4.17629660179728i</v>
      </c>
      <c r="CY343" s="223" t="str">
        <f t="shared" ca="1" si="552"/>
        <v>8.31013442170318-1.65298851106548i</v>
      </c>
      <c r="CZ343" s="223" t="str">
        <f t="shared" ca="1" si="553"/>
        <v>8.40921913093335+1.03717825489884i</v>
      </c>
      <c r="DA343" s="223" t="str">
        <f t="shared" ca="1" si="554"/>
        <v>7.65944666150539+3.62264847370602i</v>
      </c>
      <c r="DB343" s="223" t="str">
        <f t="shared" ca="1" si="555"/>
        <v>6.13650177476073+5.84243537344222i</v>
      </c>
      <c r="DC343" s="223" t="str">
        <f t="shared" ca="1" si="556"/>
        <v>3.99411606928203+7.47246558704647i</v>
      </c>
      <c r="DD343" s="223" t="str">
        <f t="shared" ca="1" si="557"/>
        <v>1.44854975393233+8.34819793337899i</v>
      </c>
      <c r="DE343" s="223" t="str">
        <f t="shared" ca="1" si="558"/>
        <v>-1.24323844458938+8.38123280277941i</v>
      </c>
      <c r="DF343" s="223" t="str">
        <f t="shared" ca="1" si="559"/>
        <v>-3.8095296306015+7.56823553531864i</v>
      </c>
      <c r="DG343" s="223" t="str">
        <f t="shared" ca="1" si="560"/>
        <v>-5.99127303352412+5.99127303352611i</v>
      </c>
      <c r="DH343" s="223" t="str">
        <f t="shared" ca="1" si="561"/>
        <v>-7.56823553532126+3.80952963059628i</v>
      </c>
      <c r="DI343" s="223" t="str">
        <f t="shared" ca="1" si="562"/>
        <v>-8.38123280278012+1.24323844458455i</v>
      </c>
      <c r="DJ343" s="223" t="str">
        <f t="shared" ca="1" si="563"/>
        <v>-8.34819793337947-1.44854975392955i</v>
      </c>
      <c r="DK343" s="223" t="str">
        <f t="shared" ca="1" si="564"/>
        <v>-7.47246558704371-3.99411606928718i</v>
      </c>
      <c r="DL343" s="223" t="str">
        <f t="shared" ca="1" si="565"/>
        <v>-5.84243537344427-6.13650177475878i</v>
      </c>
      <c r="DM343" s="223" t="str">
        <f t="shared" ca="1" si="566"/>
        <v>-3.62264847370944-7.65944666150377i</v>
      </c>
      <c r="DN343" s="223" t="str">
        <f t="shared" ca="1" si="567"/>
        <v>-1.03717825489304-8.40921913093407i</v>
      </c>
      <c r="DO343" s="223" t="str">
        <f t="shared" ca="1" si="568"/>
        <v>1.65298851106271-8.31013442170373i</v>
      </c>
      <c r="DP343" s="223" t="str">
        <f t="shared" ca="1" si="569"/>
        <v>4.17629660180236-7.37219450491267i</v>
      </c>
      <c r="DQ343" s="223" t="str">
        <f t="shared" ca="1" si="570"/>
        <v>6.27803411678229-5.69007844875694i</v>
      </c>
      <c r="DR343" s="223" t="str">
        <f t="shared" ca="1" si="571"/>
        <v>7.74604402342302-3.43358516884076i</v>
      </c>
      <c r="DS343" s="223" t="str">
        <f t="shared" ca="1" si="572"/>
        <v>8.43214005992455-0.830493307803374i</v>
      </c>
      <c r="DT343" s="223" t="str">
        <f t="shared" ca="1" si="573"/>
        <v>8.26706519578835+1.85643156972605i</v>
      </c>
      <c r="DU343" s="223" t="str">
        <f t="shared" ca="1" si="574"/>
        <v>7.26748268847652+4.35596148940559i</v>
      </c>
      <c r="DV343" s="223" t="str">
        <f t="shared" ca="1" si="575"/>
        <v>5.53429403357057+6.41578480581103i</v>
      </c>
      <c r="DW343" s="223" t="str">
        <f t="shared" ca="1" si="576"/>
        <v>3.2424536006564+7.82797545806583i</v>
      </c>
      <c r="DX343" s="223" t="str">
        <f t="shared" ca="1" si="577"/>
        <v>0.623308102599239+8.44998178304099i</v>
      </c>
      <c r="DY343" s="223" t="str">
        <f t="shared" ca="1" si="578"/>
        <v>-2.05875638343571+8.21901619892267i</v>
      </c>
      <c r="DZ343" s="223" t="str">
        <f t="shared" ca="1" si="579"/>
        <v>-4.53300250868837+7.15839321221708i</v>
      </c>
      <c r="EA343" s="223" t="str">
        <f t="shared" ca="1" si="580"/>
        <v>-6.54967086596861+5.37517596660543i</v>
      </c>
      <c r="EB343" s="223" t="str">
        <f t="shared" ca="1" si="581"/>
        <v>-7.90519161299961+3.04936889966616i</v>
      </c>
      <c r="EC343" s="223" t="str">
        <f t="shared" ca="1" si="582"/>
        <v>-8.46273355309651+0.415747439902054i</v>
      </c>
      <c r="ED343" s="223" t="str">
        <f t="shared" ca="1" si="583"/>
        <v>-8.1660163740293-2.25984107927435i</v>
      </c>
      <c r="EE343" s="223" t="str">
        <f t="shared" ca="1" si="584"/>
        <v>-7.04499178755619-4.70731301675982i</v>
      </c>
      <c r="EF343" s="223" t="str">
        <f t="shared" ca="1" si="585"/>
        <v>-5.2128200946288-6.67961164930453i</v>
      </c>
      <c r="EG343" s="223" t="str">
        <f t="shared" ca="1" si="586"/>
        <v>-2.85444737286678-7.97764597610251i</v>
      </c>
      <c r="EH343" s="223" t="str">
        <f t="shared" ca="1" si="587"/>
        <v>-0.207936346491912-8.47038768890173i</v>
      </c>
      <c r="EI343" s="223" t="str">
        <f t="shared" ca="1" si="588"/>
        <v>2.45956453134774-8.10809764621929i</v>
      </c>
      <c r="EJ343" s="223" t="str">
        <f t="shared" ca="1" si="589"/>
        <v>4.87878801548776-6.92734672327173i</v>
      </c>
      <c r="EK343" s="223" t="str">
        <f t="shared" ca="1" si="590"/>
        <v>6.80552888434914-5.04732421474786i</v>
      </c>
      <c r="EL343" s="223" t="str">
        <f t="shared" ca="1" si="591"/>
        <v>8.04529490357006-2.65780643371185i</v>
      </c>
      <c r="EM343" s="223" t="str">
        <f t="shared" ca="1" si="592"/>
        <v>8.47293957989142-1.88498811781769E-12i</v>
      </c>
      <c r="EN343" s="223"/>
      <c r="EO343" s="223"/>
      <c r="EP343" s="223"/>
    </row>
    <row r="344" spans="1:146">
      <c r="A344" s="249">
        <f t="shared" si="461"/>
        <v>4.7656249999999843E-3</v>
      </c>
      <c r="B344" s="248">
        <v>244</v>
      </c>
      <c r="C344" s="247">
        <f t="shared" si="462"/>
        <v>48800</v>
      </c>
      <c r="N344" s="246">
        <f t="shared" ca="1" si="463"/>
        <v>7.5268755145946624</v>
      </c>
      <c r="O344" s="223">
        <f t="shared" ca="1" si="464"/>
        <v>-8.4731244854053376</v>
      </c>
      <c r="P344" s="223" t="str">
        <f t="shared" ca="1" si="465"/>
        <v>-8.10827458976458-2.4596182065828i</v>
      </c>
      <c r="Q344" s="223" t="str">
        <f t="shared" ca="1" si="466"/>
        <v>-7.04514553087125-4.70741574476065i</v>
      </c>
      <c r="R344" s="223" t="str">
        <f t="shared" ca="1" si="467"/>
        <v>-5.3752932694235-6.54981379986225i</v>
      </c>
      <c r="S344" s="223" t="str">
        <f t="shared" ca="1" si="468"/>
        <v>-3.24252436093182-7.82814628848613i</v>
      </c>
      <c r="T344" s="223" t="str">
        <f t="shared" ca="1" si="469"/>
        <v>-0.830511431715663-8.43232407506763i</v>
      </c>
      <c r="U344" s="223" t="str">
        <f t="shared" ca="1" si="470"/>
        <v>1.65302458434014-8.31031577430982i</v>
      </c>
      <c r="V344" s="223" t="str">
        <f t="shared" ca="1" si="471"/>
        <v>3.99420323314057-7.47262865914966i</v>
      </c>
      <c r="W344" s="223" t="str">
        <f t="shared" ca="1" si="472"/>
        <v>5.99140378146815-5.99140378146763i</v>
      </c>
      <c r="X344" s="223" t="str">
        <f t="shared" ca="1" si="473"/>
        <v>7.47262865914964-3.99420323314062i</v>
      </c>
      <c r="Y344" s="223" t="str">
        <f t="shared" ca="1" si="474"/>
        <v>8.31031577430981-1.65302458434018i</v>
      </c>
      <c r="Z344" s="223" t="str">
        <f t="shared" ca="1" si="475"/>
        <v>8.43232407506763+0.83051143171565i</v>
      </c>
      <c r="AA344" s="223" t="str">
        <f t="shared" ca="1" si="476"/>
        <v>7.82814628848615+3.24252436093175i</v>
      </c>
      <c r="AB344" s="223" t="str">
        <f t="shared" ca="1" si="477"/>
        <v>6.54981379986232+5.37529326942342i</v>
      </c>
      <c r="AC344" s="223" t="str">
        <f t="shared" ca="1" si="478"/>
        <v>4.70741574476066+7.04514553087123i</v>
      </c>
      <c r="AD344" s="223" t="str">
        <f t="shared" ca="1" si="479"/>
        <v>2.45961820658238+8.1082745897647i</v>
      </c>
      <c r="AE344" s="223" t="str">
        <f t="shared" ca="1" si="480"/>
        <v>1.0380008579345E-13+8.47312448540534i</v>
      </c>
      <c r="AF344" s="223" t="str">
        <f t="shared" ca="1" si="481"/>
        <v>-2.45961820658471+8.10827458976399i</v>
      </c>
      <c r="AG344" s="223" t="str">
        <f t="shared" ca="1" si="482"/>
        <v>-4.70741574475919+7.04514553087221i</v>
      </c>
      <c r="AH344" s="223" t="str">
        <f t="shared" ca="1" si="483"/>
        <v>-6.54981379986386+5.37529326942153i</v>
      </c>
      <c r="AI344" s="223" t="str">
        <f t="shared" ca="1" si="484"/>
        <v>-7.8281462884858+3.24252436093261i</v>
      </c>
      <c r="AJ344" s="223" t="str">
        <f t="shared" ca="1" si="485"/>
        <v>-8.43232407506795+0.830511431712382i</v>
      </c>
      <c r="AK344" s="223" t="str">
        <f t="shared" ca="1" si="486"/>
        <v>-8.31031577430982-1.65302458434015i</v>
      </c>
      <c r="AL344" s="223" t="str">
        <f t="shared" ca="1" si="487"/>
        <v>-7.47262865914769-3.99420323314425i</v>
      </c>
      <c r="AM344" s="223" t="str">
        <f t="shared" ca="1" si="488"/>
        <v>-5.99140378146766-5.99140378146812i</v>
      </c>
      <c r="AN344" s="223" t="str">
        <f t="shared" ca="1" si="489"/>
        <v>-3.99420323314368-7.472628659148i</v>
      </c>
      <c r="AO344" s="223" t="str">
        <f t="shared" ca="1" si="490"/>
        <v>-1.65302458433951-8.31031577430994i</v>
      </c>
      <c r="AP344" s="223" t="str">
        <f t="shared" ca="1" si="491"/>
        <v>0.83051143171315-8.43232407506787i</v>
      </c>
      <c r="AQ344" s="223" t="str">
        <f t="shared" ca="1" si="492"/>
        <v>3.24252436093332-7.8281462884855i</v>
      </c>
      <c r="AR344" s="223" t="str">
        <f t="shared" ca="1" si="493"/>
        <v>3.24252436093332-7.8281462884855i</v>
      </c>
      <c r="AS344" s="223" t="str">
        <f t="shared" ca="1" si="494"/>
        <v>7.04514553087258-4.70741574475865i</v>
      </c>
      <c r="AT344" s="223" t="str">
        <f t="shared" ca="1" si="495"/>
        <v>8.10827458976419-2.45961820658409i</v>
      </c>
      <c r="AU344" s="223" t="str">
        <f t="shared" ca="1" si="496"/>
        <v>8.47312448540534+3.16388937769875E-12i</v>
      </c>
      <c r="AV344" s="223" t="str">
        <f t="shared" ca="1" si="497"/>
        <v>8.10827458976472+2.45961820658231i</v>
      </c>
      <c r="AW344" s="223" t="str">
        <f t="shared" ca="1" si="498"/>
        <v>7.04514553086892+4.70741574476411i</v>
      </c>
      <c r="AX344" s="223" t="str">
        <f t="shared" ca="1" si="499"/>
        <v>5.37529326942356+6.54981379986219i</v>
      </c>
      <c r="AY344" s="223" t="str">
        <f t="shared" ca="1" si="500"/>
        <v>3.24252436093504+7.8281462884848i</v>
      </c>
      <c r="AZ344" s="223" t="str">
        <f t="shared" ca="1" si="501"/>
        <v>0.830511431715002+8.43232407506769i</v>
      </c>
      <c r="BA344" s="223" t="str">
        <f t="shared" ca="1" si="502"/>
        <v>-1.65302458433745+8.31031577431035i</v>
      </c>
      <c r="BB344" s="223" t="str">
        <f t="shared" ca="1" si="503"/>
        <v>-3.99420323314204+7.47262865914888i</v>
      </c>
      <c r="BC344" s="223" t="str">
        <f t="shared" ca="1" si="504"/>
        <v>-5.99140378146634+5.99140378146944i</v>
      </c>
      <c r="BD344" s="223" t="str">
        <f t="shared" ca="1" si="505"/>
        <v>-7.47262865915079+3.99420323313846i</v>
      </c>
      <c r="BE344" s="223" t="str">
        <f t="shared" ca="1" si="506"/>
        <v>-8.31031577430945+1.65302458434197i</v>
      </c>
      <c r="BF344" s="223" t="str">
        <f t="shared" ca="1" si="507"/>
        <v>-8.43232407506729-0.830511431719038i</v>
      </c>
      <c r="BG344" s="223" t="str">
        <f t="shared" ca="1" si="508"/>
        <v>-7.82814628848647-3.242524360931i</v>
      </c>
      <c r="BH344" s="223" t="str">
        <f t="shared" ca="1" si="509"/>
        <v>-6.54981379985977-5.37529326942652i</v>
      </c>
      <c r="BI344" s="223" t="str">
        <f t="shared" ca="1" si="510"/>
        <v>-4.70741574476094-7.04514553087105i</v>
      </c>
      <c r="BJ344" s="223" t="str">
        <f t="shared" ca="1" si="511"/>
        <v>-2.45961820658672-8.10827458976338i</v>
      </c>
      <c r="BK344" s="223" t="str">
        <f t="shared" ca="1" si="512"/>
        <v>6.51882470986977E-13-8.47312448540534i</v>
      </c>
      <c r="BL344" s="223" t="str">
        <f t="shared" ca="1" si="513"/>
        <v>2.45961820657968-8.10827458976553i</v>
      </c>
      <c r="BM344" s="223" t="str">
        <f t="shared" ca="1" si="514"/>
        <v>4.70741574476203-7.04514553087032i</v>
      </c>
      <c r="BN344" s="223" t="str">
        <f t="shared" ca="1" si="515"/>
        <v>6.5498137998606-5.37529326942551i</v>
      </c>
      <c r="BO344" s="223" t="str">
        <f t="shared" ca="1" si="516"/>
        <v>7.82814628848697-3.2425243609298i</v>
      </c>
      <c r="BP344" s="223" t="str">
        <f t="shared" ca="1" si="517"/>
        <v>8.43232407506742-0.830511431717741i</v>
      </c>
      <c r="BQ344" s="223" t="str">
        <f t="shared" ca="1" si="518"/>
        <v>8.3103157743092+1.65302458434325i</v>
      </c>
      <c r="BR344" s="223" t="str">
        <f t="shared" ca="1" si="519"/>
        <v>7.47262865915017+3.99420323313961i</v>
      </c>
      <c r="BS344" s="223" t="str">
        <f t="shared" ca="1" si="520"/>
        <v>5.99140378146525+5.99140378147053i</v>
      </c>
      <c r="BT344" s="223" t="str">
        <f t="shared" ca="1" si="521"/>
        <v>3.99420323314068+7.4726286591496i</v>
      </c>
      <c r="BU344" s="223" t="str">
        <f t="shared" ca="1" si="522"/>
        <v>1.65302458434444+8.31031577430896i</v>
      </c>
      <c r="BV344" s="223" t="str">
        <f t="shared" ca="1" si="523"/>
        <v>-0.830511431716539+8.43232407506754i</v>
      </c>
      <c r="BW344" s="223" t="str">
        <f t="shared" ca="1" si="524"/>
        <v>-3.24252436092868+7.82814628848743i</v>
      </c>
      <c r="BX344" s="223" t="str">
        <f t="shared" ca="1" si="525"/>
        <v>-5.37529326942457+6.54981379986137i</v>
      </c>
      <c r="BY344" s="223" t="str">
        <f t="shared" ca="1" si="526"/>
        <v>-7.04514553086965+4.70741574476303i</v>
      </c>
      <c r="BZ344" s="223" t="str">
        <f t="shared" ca="1" si="527"/>
        <v>-8.10827458976517+2.45961820658083i</v>
      </c>
      <c r="CA344" s="223" t="str">
        <f t="shared" ca="1" si="528"/>
        <v>-8.47312448540534+1.86012443572479E-12i</v>
      </c>
      <c r="CB344" s="223" t="str">
        <f t="shared" ca="1" si="529"/>
        <v>-8.10827458976374-2.45961820658556i</v>
      </c>
      <c r="CC344" s="223" t="str">
        <f t="shared" ca="1" si="530"/>
        <v>-7.04514553087172-4.70741574475993i</v>
      </c>
      <c r="CD344" s="223" t="str">
        <f t="shared" ca="1" si="531"/>
        <v>-5.37529326942112-6.5498137998642i</v>
      </c>
      <c r="CE344" s="223" t="str">
        <f t="shared" ca="1" si="532"/>
        <v>-3.24252436093212-7.828146288486i</v>
      </c>
      <c r="CF344" s="223" t="str">
        <f t="shared" ca="1" si="533"/>
        <v>-0.830511431720241-8.43232407506717i</v>
      </c>
      <c r="CG344" s="223" t="str">
        <f t="shared" ca="1" si="534"/>
        <v>1.65302458434079-8.31031577430969i</v>
      </c>
      <c r="CH344" s="223" t="str">
        <f t="shared" ca="1" si="535"/>
        <v>3.9942032331374-7.47262865915136i</v>
      </c>
      <c r="CI344" s="223" t="str">
        <f t="shared" ca="1" si="536"/>
        <v>5.99140378146875-5.99140378146703i</v>
      </c>
      <c r="CJ344" s="223" t="str">
        <f t="shared" ca="1" si="537"/>
        <v>7.47262865914842-3.99420323314289i</v>
      </c>
      <c r="CK344" s="223" t="str">
        <f t="shared" ca="1" si="538"/>
        <v>8.31031577431007-1.65302458433887i</v>
      </c>
      <c r="CL344" s="223" t="str">
        <f t="shared" ca="1" si="539"/>
        <v>8.43232407506783+0.83051143171356i</v>
      </c>
      <c r="CM344" s="223" t="str">
        <f t="shared" ca="1" si="540"/>
        <v>7.82814628848526+3.24252436093392i</v>
      </c>
      <c r="CN344" s="223" t="str">
        <f t="shared" ca="1" si="541"/>
        <v>6.54981379986296+5.37529326942263i</v>
      </c>
      <c r="CO344" s="223" t="str">
        <f t="shared" ca="1" si="542"/>
        <v>4.70741574475791+7.04514553087308i</v>
      </c>
      <c r="CP344" s="223" t="str">
        <f t="shared" ca="1" si="543"/>
        <v>2.45961820658323+8.10827458976444i</v>
      </c>
      <c r="CQ344" s="223" t="str">
        <f t="shared" ca="1" si="544"/>
        <v>-3.81577184868572E-12+8.47312448540534i</v>
      </c>
      <c r="CR344" s="223" t="str">
        <f t="shared" ca="1" si="545"/>
        <v>-2.4596182065827+8.1082745897646i</v>
      </c>
      <c r="CS344" s="223" t="str">
        <f t="shared" ca="1" si="546"/>
        <v>-4.70741574475744+7.04514553087338i</v>
      </c>
      <c r="CT344" s="223" t="str">
        <f t="shared" ca="1" si="547"/>
        <v>-6.5498137998626+5.37529326942306i</v>
      </c>
      <c r="CU344" s="223" t="str">
        <f t="shared" ca="1" si="548"/>
        <v>-7.82814628848504+3.24252436093444i</v>
      </c>
      <c r="CV344" s="223" t="str">
        <f t="shared" ca="1" si="549"/>
        <v>-8.43232407506778+0.830511431714113i</v>
      </c>
      <c r="CW344" s="223" t="str">
        <f t="shared" ca="1" si="550"/>
        <v>-8.31031577431018-1.65302458433833i</v>
      </c>
      <c r="CX344" s="223" t="str">
        <f t="shared" ca="1" si="551"/>
        <v>-7.47262865914846-3.99420323314283i</v>
      </c>
      <c r="CY344" s="223" t="str">
        <f t="shared" ca="1" si="552"/>
        <v>-5.9914037814688-5.99140378146698i</v>
      </c>
      <c r="CZ344" s="223" t="str">
        <f t="shared" ca="1" si="553"/>
        <v>-3.99420323313746-7.47262865915132i</v>
      </c>
      <c r="DA344" s="223" t="str">
        <f t="shared" ca="1" si="554"/>
        <v>-1.65302458434086-8.31031577430967i</v>
      </c>
      <c r="DB344" s="223" t="str">
        <f t="shared" ca="1" si="555"/>
        <v>0.830511431719208-8.43232407506727i</v>
      </c>
      <c r="DC344" s="223" t="str">
        <f t="shared" ca="1" si="556"/>
        <v>3.24252436093116-7.8281462884864i</v>
      </c>
      <c r="DD344" s="223" t="str">
        <f t="shared" ca="1" si="557"/>
        <v>5.37529326942702-6.54981379985936i</v>
      </c>
      <c r="DE344" s="223" t="str">
        <f t="shared" ca="1" si="558"/>
        <v>7.04514553087141-4.7074157447604i</v>
      </c>
      <c r="DF344" s="223" t="str">
        <f t="shared" ca="1" si="559"/>
        <v>8.10827458976358-2.4596182065861i</v>
      </c>
      <c r="DG344" s="223" t="str">
        <f t="shared" ca="1" si="560"/>
        <v>8.47312448540534+1.30376494197395E-12i</v>
      </c>
      <c r="DH344" s="223" t="str">
        <f t="shared" ca="1" si="561"/>
        <v>8.10827458976533+2.45961820658029i</v>
      </c>
      <c r="DI344" s="223" t="str">
        <f t="shared" ca="1" si="562"/>
        <v>7.04514553086996+4.70741574476257i</v>
      </c>
      <c r="DJ344" s="223" t="str">
        <f t="shared" ca="1" si="563"/>
        <v>5.375293269425+6.54981379986101i</v>
      </c>
      <c r="DK344" s="223" t="str">
        <f t="shared" ca="1" si="564"/>
        <v>3.24252436092875+7.8281462884874i</v>
      </c>
      <c r="DL344" s="223" t="str">
        <f t="shared" ca="1" si="565"/>
        <v>0.830511431716612+8.43232407506754i</v>
      </c>
      <c r="DM344" s="223" t="str">
        <f t="shared" ca="1" si="566"/>
        <v>-1.65302458434436+8.31031577430898i</v>
      </c>
      <c r="DN344" s="223" t="str">
        <f t="shared" ca="1" si="567"/>
        <v>-3.99420323314061+7.47262865914964i</v>
      </c>
      <c r="DO344" s="223" t="str">
        <f t="shared" ca="1" si="568"/>
        <v>-5.9914037814652+5.99140378147058i</v>
      </c>
      <c r="DP344" s="223" t="str">
        <f t="shared" ca="1" si="569"/>
        <v>-7.47262865914969+3.99420323314052i</v>
      </c>
      <c r="DQ344" s="223" t="str">
        <f t="shared" ca="1" si="570"/>
        <v>-8.31031577430899+1.65302458434427i</v>
      </c>
      <c r="DR344" s="223" t="str">
        <f t="shared" ca="1" si="571"/>
        <v>-8.43232407506752-0.830511431716708i</v>
      </c>
      <c r="DS344" s="223" t="str">
        <f t="shared" ca="1" si="572"/>
        <v>-7.82814628848737-3.24252436092884i</v>
      </c>
      <c r="DT344" s="223" t="str">
        <f t="shared" ca="1" si="573"/>
        <v>-6.54981379986095-5.37529326942508i</v>
      </c>
      <c r="DU344" s="223" t="str">
        <f t="shared" ca="1" si="574"/>
        <v>-4.70741574476248-7.04514553087002i</v>
      </c>
      <c r="DV344" s="223" t="str">
        <f t="shared" ca="1" si="575"/>
        <v>-2.45961820658021-8.10827458976536i</v>
      </c>
      <c r="DW344" s="223" t="str">
        <f t="shared" ca="1" si="576"/>
        <v>-1.20824196473782E-12-8.47312448540534i</v>
      </c>
      <c r="DX344" s="223" t="str">
        <f t="shared" ca="1" si="577"/>
        <v>2.45961820658619-8.10827458976354i</v>
      </c>
      <c r="DY344" s="223" t="str">
        <f t="shared" ca="1" si="578"/>
        <v>4.70741574476048-7.04514553087135i</v>
      </c>
      <c r="DZ344" s="223" t="str">
        <f t="shared" ca="1" si="579"/>
        <v>6.54981379985942-5.37529326942694i</v>
      </c>
      <c r="EA344" s="223" t="str">
        <f t="shared" ca="1" si="580"/>
        <v>7.82814628848644-3.24252436093107i</v>
      </c>
      <c r="EB344" s="223" t="str">
        <f t="shared" ca="1" si="581"/>
        <v>8.43232407506729-0.830511431719113i</v>
      </c>
      <c r="EC344" s="223" t="str">
        <f t="shared" ca="1" si="582"/>
        <v>8.31031577430947+1.65302458434191i</v>
      </c>
      <c r="ED344" s="223" t="str">
        <f t="shared" ca="1" si="583"/>
        <v>7.47262865915082+3.9942032331384i</v>
      </c>
      <c r="EE344" s="223" t="str">
        <f t="shared" ca="1" si="584"/>
        <v>5.99140378146691+5.99140378146887i</v>
      </c>
      <c r="EF344" s="223" t="str">
        <f t="shared" ca="1" si="585"/>
        <v>3.99420323314274+7.4726286591485i</v>
      </c>
      <c r="EG344" s="223" t="str">
        <f t="shared" ca="1" si="586"/>
        <v>1.65302458433823+8.3103157743102i</v>
      </c>
      <c r="EH344" s="223" t="str">
        <f t="shared" ca="1" si="587"/>
        <v>-0.830511431714208+8.43232407506776i</v>
      </c>
      <c r="EI344" s="223" t="str">
        <f t="shared" ca="1" si="588"/>
        <v>-3.24252436093452+7.82814628848501i</v>
      </c>
      <c r="EJ344" s="223" t="str">
        <f t="shared" ca="1" si="589"/>
        <v>-5.37529326942314+6.54981379986254i</v>
      </c>
      <c r="EK344" s="223" t="str">
        <f t="shared" ca="1" si="590"/>
        <v>-7.04514553087343+4.70741574475737i</v>
      </c>
      <c r="EL344" s="223" t="str">
        <f t="shared" ca="1" si="591"/>
        <v>-8.10827458976464+2.45961820658261i</v>
      </c>
      <c r="EM344" s="223" t="str">
        <f t="shared" ca="1" si="592"/>
        <v>-8.47312448540534+3.72024887144959E-12i</v>
      </c>
      <c r="EN344" s="223"/>
      <c r="EO344" s="223"/>
      <c r="EP344" s="223"/>
    </row>
    <row r="345" spans="1:146">
      <c r="A345" s="249">
        <f t="shared" si="461"/>
        <v>4.7851562499999839E-3</v>
      </c>
      <c r="B345" s="248">
        <v>245</v>
      </c>
      <c r="C345" s="247">
        <f t="shared" si="462"/>
        <v>49000</v>
      </c>
      <c r="N345" s="246">
        <f t="shared" ca="1" si="463"/>
        <v>7.5267059026470271</v>
      </c>
      <c r="O345" s="223">
        <f t="shared" ca="1" si="464"/>
        <v>-8.4732940973529729</v>
      </c>
      <c r="P345" s="223" t="str">
        <f t="shared" ca="1" si="465"/>
        <v>-8.16635804947456-2.25993563360082i</v>
      </c>
      <c r="Q345" s="223" t="str">
        <f t="shared" ca="1" si="466"/>
        <v>-7.26778676824596-4.35614374780559i</v>
      </c>
      <c r="R345" s="223" t="str">
        <f t="shared" ca="1" si="467"/>
        <v>-5.8426798276059-6.136758532998i</v>
      </c>
      <c r="S345" s="223" t="str">
        <f t="shared" ca="1" si="468"/>
        <v>-3.99428318765952-7.47277824353281i</v>
      </c>
      <c r="T345" s="223" t="str">
        <f t="shared" ca="1" si="469"/>
        <v>-1.85650924494418-8.26741109923013i</v>
      </c>
      <c r="U345" s="223" t="str">
        <f t="shared" ca="1" si="470"/>
        <v>0.41576483524918-8.46308764352626i</v>
      </c>
      <c r="V345" s="223" t="str">
        <f t="shared" ca="1" si="471"/>
        <v>2.65791763936929-8.0456315278893i</v>
      </c>
      <c r="W345" s="223" t="str">
        <f t="shared" ca="1" si="472"/>
        <v>4.70750997611008-7.04528655805148i</v>
      </c>
      <c r="X345" s="223" t="str">
        <f t="shared" ca="1" si="473"/>
        <v>6.41605324956698-5.53452559475135i</v>
      </c>
      <c r="Y345" s="223" t="str">
        <f t="shared" ca="1" si="474"/>
        <v>7.65976714149329-3.62280004945572i</v>
      </c>
      <c r="Z345" s="223" t="str">
        <f t="shared" ca="1" si="475"/>
        <v>8.34854723150814-1.44861036290454i</v>
      </c>
      <c r="AA345" s="223" t="str">
        <f t="shared" ca="1" si="476"/>
        <v>8.43249287028739+0.830528056593545i</v>
      </c>
      <c r="AB345" s="223" t="str">
        <f t="shared" ca="1" si="477"/>
        <v>7.90552237523928+3.0494964887384i</v>
      </c>
      <c r="AC345" s="223" t="str">
        <f t="shared" ca="1" si="478"/>
        <v>6.80581363544446+5.04753540055293i</v>
      </c>
      <c r="AD345" s="223" t="str">
        <f t="shared" ca="1" si="479"/>
        <v>5.21303820497184+6.67989113187788i</v>
      </c>
      <c r="AE345" s="223" t="str">
        <f t="shared" ca="1" si="480"/>
        <v>3.24258926861376+7.82830298949317i</v>
      </c>
      <c r="AF345" s="223" t="str">
        <f t="shared" ca="1" si="481"/>
        <v>1.03722165161735+8.40957098225902i</v>
      </c>
      <c r="AG345" s="223" t="str">
        <f t="shared" ca="1" si="482"/>
        <v>-1.24329046310314+8.38158348312498i</v>
      </c>
      <c r="AH345" s="223" t="str">
        <f t="shared" ca="1" si="483"/>
        <v>-3.4337288339586+7.74636812674675i</v>
      </c>
      <c r="AI345" s="223" t="str">
        <f t="shared" ca="1" si="484"/>
        <v>-5.37540087010598+6.54994491166915i</v>
      </c>
      <c r="AJ345" s="223" t="str">
        <f t="shared" ca="1" si="485"/>
        <v>-6.92763657136267+4.87899214954844i</v>
      </c>
      <c r="AK345" s="223" t="str">
        <f t="shared" ca="1" si="486"/>
        <v>-7.97797976991218+2.85456680620875i</v>
      </c>
      <c r="AL345" s="223" t="str">
        <f t="shared" ca="1" si="487"/>
        <v>-8.45033533992226+0.623334182519827i</v>
      </c>
      <c r="AM345" s="223" t="str">
        <f t="shared" ca="1" si="488"/>
        <v>-8.31048212721117-1.65305767399094i</v>
      </c>
      <c r="AN345" s="223" t="str">
        <f t="shared" ca="1" si="489"/>
        <v>-7.56855219893279-3.8096890256642i</v>
      </c>
      <c r="AO345" s="223" t="str">
        <f t="shared" ca="1" si="490"/>
        <v>-6.27829679689969-5.69031652812704i</v>
      </c>
      <c r="AP345" s="223" t="str">
        <f t="shared" ca="1" si="491"/>
        <v>-4.53319217468541-7.15869272755911i</v>
      </c>
      <c r="AQ345" s="223" t="str">
        <f t="shared" ca="1" si="492"/>
        <v>-2.45966744233243-8.10843689827864i</v>
      </c>
      <c r="AR345" s="223" t="str">
        <f t="shared" ca="1" si="493"/>
        <v>-2.45966744233243-8.10843689827864i</v>
      </c>
      <c r="AS345" s="223" t="str">
        <f t="shared" ca="1" si="494"/>
        <v>2.05884252415153-8.21936009194037i</v>
      </c>
      <c r="AT345" s="223" t="str">
        <f t="shared" ca="1" si="495"/>
        <v>4.17647134281741-7.37250296594458i</v>
      </c>
      <c r="AU345" s="223" t="str">
        <f t="shared" ca="1" si="496"/>
        <v>5.99152371522525-5.99152371522721i</v>
      </c>
      <c r="AV345" s="223" t="str">
        <f t="shared" ca="1" si="497"/>
        <v>7.37250296594321-4.17647134281983i</v>
      </c>
      <c r="AW345" s="223" t="str">
        <f t="shared" ca="1" si="498"/>
        <v>8.21936009194181-2.05884252414581i</v>
      </c>
      <c r="AX345" s="223" t="str">
        <f t="shared" ca="1" si="499"/>
        <v>8.47074209958929+0.207945046784743i</v>
      </c>
      <c r="AY345" s="223" t="str">
        <f t="shared" ca="1" si="500"/>
        <v>8.10843689827944+2.45966744232977i</v>
      </c>
      <c r="AZ345" s="223" t="str">
        <f t="shared" ca="1" si="501"/>
        <v>7.15869272755608+4.53319217469019i</v>
      </c>
      <c r="BA345" s="223" t="str">
        <f t="shared" ca="1" si="502"/>
        <v>5.6903165281291+6.27829679689783i</v>
      </c>
      <c r="BB345" s="223" t="str">
        <f t="shared" ca="1" si="503"/>
        <v>3.80968902566668+7.56855219893155i</v>
      </c>
      <c r="BC345" s="223" t="str">
        <f t="shared" ca="1" si="504"/>
        <v>1.65305767399366+8.31048212721063i</v>
      </c>
      <c r="BD345" s="223" t="str">
        <f t="shared" ca="1" si="505"/>
        <v>-0.623334182525703+8.45033533992182i</v>
      </c>
      <c r="BE345" s="223" t="str">
        <f t="shared" ca="1" si="506"/>
        <v>-2.85456680620614+7.97797976991311i</v>
      </c>
      <c r="BF345" s="223" t="str">
        <f t="shared" ca="1" si="507"/>
        <v>-4.87899214954597+6.9276365713644i</v>
      </c>
      <c r="BG345" s="223" t="str">
        <f t="shared" ca="1" si="508"/>
        <v>-6.54994491167266+5.37540087010171i</v>
      </c>
      <c r="BH345" s="223" t="str">
        <f t="shared" ca="1" si="509"/>
        <v>-7.74636812674567+3.43372883396104i</v>
      </c>
      <c r="BI345" s="223" t="str">
        <f t="shared" ca="1" si="510"/>
        <v>-8.38158348312457+1.24329046310589i</v>
      </c>
      <c r="BJ345" s="223" t="str">
        <f t="shared" ca="1" si="511"/>
        <v>-8.40957098225937-1.03722165161447i</v>
      </c>
      <c r="BK345" s="223" t="str">
        <f t="shared" ca="1" si="512"/>
        <v>-7.82830298949234-3.24258926861575i</v>
      </c>
      <c r="BL345" s="223" t="str">
        <f t="shared" ca="1" si="513"/>
        <v>-6.67989113187788-5.21303820497183i</v>
      </c>
      <c r="BM345" s="223" t="str">
        <f t="shared" ca="1" si="514"/>
        <v>-5.04753540055516-6.8058136354428i</v>
      </c>
      <c r="BN345" s="223" t="str">
        <f t="shared" ca="1" si="515"/>
        <v>-3.04949648873538-7.90552237524044i</v>
      </c>
      <c r="BO345" s="223" t="str">
        <f t="shared" ca="1" si="516"/>
        <v>-0.830528056593075-8.43249287028743i</v>
      </c>
      <c r="BP345" s="223" t="str">
        <f t="shared" ca="1" si="517"/>
        <v>1.4486103629037-8.34854723150829i</v>
      </c>
      <c r="BQ345" s="223" t="str">
        <f t="shared" ca="1" si="518"/>
        <v>3.6228000494599-7.65976714149132i</v>
      </c>
      <c r="BR345" s="223" t="str">
        <f t="shared" ca="1" si="519"/>
        <v>5.53452559475317-6.41605324956541i</v>
      </c>
      <c r="BS345" s="223" t="str">
        <f t="shared" ca="1" si="520"/>
        <v>7.04528655805131-4.70750997611033i</v>
      </c>
      <c r="BT345" s="223" t="str">
        <f t="shared" ca="1" si="521"/>
        <v>8.04563152788836-2.65791763937215i</v>
      </c>
      <c r="BU345" s="223" t="str">
        <f t="shared" ca="1" si="522"/>
        <v>8.46308764352641-0.415764835246241i</v>
      </c>
      <c r="BV345" s="223" t="str">
        <f t="shared" ca="1" si="523"/>
        <v>8.26741109922996+1.85650924494491i</v>
      </c>
      <c r="BW345" s="223" t="str">
        <f t="shared" ca="1" si="524"/>
        <v>7.47277824353373+3.99428318765778i</v>
      </c>
      <c r="BX345" s="223" t="str">
        <f t="shared" ca="1" si="525"/>
        <v>6.13675853300065+5.84267982760313i</v>
      </c>
      <c r="BY345" s="223" t="str">
        <f t="shared" ca="1" si="526"/>
        <v>4.35614374780375+7.26778676824706i</v>
      </c>
      <c r="BZ345" s="223" t="str">
        <f t="shared" ca="1" si="527"/>
        <v>2.25993563360097+8.16635804947452i</v>
      </c>
      <c r="CA345" s="223" t="str">
        <f t="shared" ca="1" si="528"/>
        <v>2.77778984811283E-12+8.47329409735297i</v>
      </c>
      <c r="CB345" s="223" t="str">
        <f t="shared" ca="1" si="529"/>
        <v>-2.25993563360397+8.16635804947369i</v>
      </c>
      <c r="CC345" s="223" t="str">
        <f t="shared" ca="1" si="530"/>
        <v>-4.356143747806+7.2677867682457i</v>
      </c>
      <c r="CD345" s="223" t="str">
        <f t="shared" ca="1" si="531"/>
        <v>-6.13675853299682+5.84267982760715i</v>
      </c>
      <c r="CE345" s="223" t="str">
        <f t="shared" ca="1" si="532"/>
        <v>-7.47277824353111+3.99428318766268i</v>
      </c>
      <c r="CF345" s="223" t="str">
        <f t="shared" ca="1" si="533"/>
        <v>-8.26741109923065+1.85650924494186i</v>
      </c>
      <c r="CG345" s="223" t="str">
        <f t="shared" ca="1" si="534"/>
        <v>-8.46308764352628-0.41576483524887i</v>
      </c>
      <c r="CH345" s="223" t="str">
        <f t="shared" ca="1" si="535"/>
        <v>-8.04563152789009-2.65791763936688i</v>
      </c>
      <c r="CI345" s="223" t="str">
        <f t="shared" ca="1" si="536"/>
        <v>-7.04528655804985-4.70750997611252i</v>
      </c>
      <c r="CJ345" s="223" t="str">
        <f t="shared" ca="1" si="537"/>
        <v>-5.5345255947508-6.41605324956745i</v>
      </c>
      <c r="CK345" s="223" t="str">
        <f t="shared" ca="1" si="538"/>
        <v>-3.62280004945752-7.65976714149244i</v>
      </c>
      <c r="CL345" s="223" t="str">
        <f t="shared" ca="1" si="539"/>
        <v>-1.44861036290918-8.34854723150734i</v>
      </c>
      <c r="CM345" s="223" t="str">
        <f t="shared" ca="1" si="540"/>
        <v>0.830528056595694-8.43249287028718i</v>
      </c>
      <c r="CN345" s="223" t="str">
        <f t="shared" ca="1" si="541"/>
        <v>3.04949648873828-7.90552237523932i</v>
      </c>
      <c r="CO345" s="223" t="str">
        <f t="shared" ca="1" si="542"/>
        <v>5.0475354005507-6.80581363544611i</v>
      </c>
      <c r="CP345" s="223" t="str">
        <f t="shared" ca="1" si="543"/>
        <v>6.6798911318798-5.21303820496937i</v>
      </c>
      <c r="CQ345" s="223" t="str">
        <f t="shared" ca="1" si="544"/>
        <v>7.82830298949335-3.24258926861332i</v>
      </c>
      <c r="CR345" s="223" t="str">
        <f t="shared" ca="1" si="545"/>
        <v>8.4095709822587-1.03722165161998i</v>
      </c>
      <c r="CS345" s="223" t="str">
        <f t="shared" ca="1" si="546"/>
        <v>8.38158348312411+1.24329046310897i</v>
      </c>
      <c r="CT345" s="223" t="str">
        <f t="shared" ca="1" si="547"/>
        <v>7.74636812674441+3.43372883396388i</v>
      </c>
      <c r="CU345" s="223" t="str">
        <f t="shared" ca="1" si="548"/>
        <v>6.54994491167099+5.37540087010374i</v>
      </c>
      <c r="CV345" s="223" t="str">
        <f t="shared" ca="1" si="549"/>
        <v>4.87899214955051+6.92763657136121i</v>
      </c>
      <c r="CW345" s="223" t="str">
        <f t="shared" ca="1" si="550"/>
        <v>2.85456680620366+7.977979769914i</v>
      </c>
      <c r="CX345" s="223" t="str">
        <f t="shared" ca="1" si="551"/>
        <v>0.623334182523077+8.45033533992202i</v>
      </c>
      <c r="CY345" s="223" t="str">
        <f t="shared" ca="1" si="552"/>
        <v>-1.65305767398869+8.31048212721162i</v>
      </c>
      <c r="CZ345" s="223" t="str">
        <f t="shared" ca="1" si="553"/>
        <v>-3.80968902566194+7.56855219893394i</v>
      </c>
      <c r="DA345" s="223" t="str">
        <f t="shared" ca="1" si="554"/>
        <v>-5.6903165281314+6.27829679689573i</v>
      </c>
      <c r="DB345" s="223" t="str">
        <f t="shared" ca="1" si="555"/>
        <v>-7.15869272755775+4.53319217468755i</v>
      </c>
      <c r="DC345" s="223" t="str">
        <f t="shared" ca="1" si="556"/>
        <v>-8.10843689827784+2.45966744233509i</v>
      </c>
      <c r="DD345" s="223" t="str">
        <f t="shared" ca="1" si="557"/>
        <v>-8.47074209958936+0.207945046781871i</v>
      </c>
      <c r="DE345" s="223" t="str">
        <f t="shared" ca="1" si="558"/>
        <v>-8.21936009194111-2.0588425241486i</v>
      </c>
      <c r="DF345" s="223" t="str">
        <f t="shared" ca="1" si="559"/>
        <v>-7.37250296594607-4.17647134281478i</v>
      </c>
      <c r="DG345" s="223" t="str">
        <f t="shared" ca="1" si="560"/>
        <v>-5.99152371522339-5.99152371522908i</v>
      </c>
      <c r="DH345" s="223" t="str">
        <f t="shared" ca="1" si="561"/>
        <v>-4.17647134281533-7.37250296594576i</v>
      </c>
      <c r="DI345" s="223" t="str">
        <f t="shared" ca="1" si="562"/>
        <v>-2.05884252414828-8.21936009194119i</v>
      </c>
      <c r="DJ345" s="223" t="str">
        <f t="shared" ca="1" si="563"/>
        <v>0.207945046782207-8.47074209958935i</v>
      </c>
      <c r="DK345" s="223" t="str">
        <f t="shared" ca="1" si="564"/>
        <v>2.45966744233541-8.10843689827774i</v>
      </c>
      <c r="DL345" s="223" t="str">
        <f t="shared" ca="1" si="565"/>
        <v>4.53319217468784-7.15869272755758i</v>
      </c>
      <c r="DM345" s="223" t="str">
        <f t="shared" ca="1" si="566"/>
        <v>6.27829679689596-5.69031652813116i</v>
      </c>
      <c r="DN345" s="223" t="str">
        <f t="shared" ca="1" si="567"/>
        <v>7.56855219893409-3.80968902566163i</v>
      </c>
      <c r="DO345" s="223" t="str">
        <f t="shared" ca="1" si="568"/>
        <v>8.31048212721169-1.65305767398836i</v>
      </c>
      <c r="DP345" s="223" t="str">
        <f t="shared" ca="1" si="569"/>
        <v>8.45033533992207+0.623334182522452i</v>
      </c>
      <c r="DQ345" s="223" t="str">
        <f t="shared" ca="1" si="570"/>
        <v>7.97797976991389+2.85456680620397i</v>
      </c>
      <c r="DR345" s="223" t="str">
        <f t="shared" ca="1" si="571"/>
        <v>6.92763657136073+4.87899214955118i</v>
      </c>
      <c r="DS345" s="223" t="str">
        <f t="shared" ca="1" si="572"/>
        <v>5.37540087010348+6.5499449116712i</v>
      </c>
      <c r="DT345" s="223" t="str">
        <f t="shared" ca="1" si="573"/>
        <v>3.43372883396358+7.74636812674455i</v>
      </c>
      <c r="DU345" s="223" t="str">
        <f t="shared" ca="1" si="574"/>
        <v>1.24329046310863+8.38158348312417i</v>
      </c>
      <c r="DV345" s="223" t="str">
        <f t="shared" ca="1" si="575"/>
        <v>-1.03722165162031+8.40957098225866i</v>
      </c>
      <c r="DW345" s="223" t="str">
        <f t="shared" ca="1" si="576"/>
        <v>-3.24258926861318+7.8283029894934i</v>
      </c>
      <c r="DX345" s="223" t="str">
        <f t="shared" ca="1" si="577"/>
        <v>-5.21303820496926+6.67989113187989i</v>
      </c>
      <c r="DY345" s="223" t="str">
        <f t="shared" ca="1" si="578"/>
        <v>-6.80581363544603+5.04753540055082i</v>
      </c>
      <c r="DZ345" s="223" t="str">
        <f t="shared" ca="1" si="579"/>
        <v>-7.90552237523927+3.04949648873842i</v>
      </c>
      <c r="EA345" s="223" t="str">
        <f t="shared" ca="1" si="580"/>
        <v>-8.43249287028721+0.830528056595359i</v>
      </c>
      <c r="EB345" s="223" t="str">
        <f t="shared" ca="1" si="581"/>
        <v>-8.34854723150876-1.44861036290097i</v>
      </c>
      <c r="EC345" s="223" t="str">
        <f t="shared" ca="1" si="582"/>
        <v>-7.6597671414923-3.62280004945783i</v>
      </c>
      <c r="ED345" s="223" t="str">
        <f t="shared" ca="1" si="583"/>
        <v>-6.41605324956723-5.53452559475106i</v>
      </c>
      <c r="EE345" s="223" t="str">
        <f t="shared" ca="1" si="584"/>
        <v>-4.70750997611264-7.04528655804977i</v>
      </c>
      <c r="EF345" s="223" t="str">
        <f t="shared" ca="1" si="585"/>
        <v>-2.65791763936656-8.0456315278902i</v>
      </c>
      <c r="EG345" s="223" t="str">
        <f t="shared" ca="1" si="586"/>
        <v>-0.415764835249015-8.46308764352627i</v>
      </c>
      <c r="EH345" s="223" t="str">
        <f t="shared" ca="1" si="587"/>
        <v>1.85650924494172-8.26741109923068i</v>
      </c>
      <c r="EI345" s="223" t="str">
        <f t="shared" ca="1" si="588"/>
        <v>3.99428318766255-7.47277824353118i</v>
      </c>
      <c r="EJ345" s="223" t="str">
        <f t="shared" ca="1" si="589"/>
        <v>5.84267982760704-6.13675853299692i</v>
      </c>
      <c r="EK345" s="223" t="str">
        <f t="shared" ca="1" si="590"/>
        <v>7.26778676824588-4.35614374780572i</v>
      </c>
      <c r="EL345" s="223" t="str">
        <f t="shared" ca="1" si="591"/>
        <v>8.16635804947378-2.25993563360365i</v>
      </c>
      <c r="EM345" s="223" t="str">
        <f t="shared" ca="1" si="592"/>
        <v>8.47329409735297+3.114138402894E-12i</v>
      </c>
      <c r="EN345" s="223"/>
      <c r="EO345" s="223"/>
      <c r="EP345" s="223"/>
    </row>
    <row r="346" spans="1:146">
      <c r="A346" s="249">
        <f t="shared" si="461"/>
        <v>4.8046874999999835E-3</v>
      </c>
      <c r="B346" s="248">
        <v>246</v>
      </c>
      <c r="C346" s="247">
        <f t="shared" si="462"/>
        <v>49200</v>
      </c>
      <c r="N346" s="246">
        <f t="shared" ca="1" si="463"/>
        <v>7.526551058753995</v>
      </c>
      <c r="O346" s="223">
        <f t="shared" ca="1" si="464"/>
        <v>-8.473448941246005</v>
      </c>
      <c r="P346" s="223" t="str">
        <f t="shared" ca="1" si="465"/>
        <v>-8.21951029535684-2.05888014814511i</v>
      </c>
      <c r="Q346" s="223" t="str">
        <f t="shared" ca="1" si="466"/>
        <v>-7.47291480365503-3.99435618056484i</v>
      </c>
      <c r="R346" s="223" t="str">
        <f t="shared" ca="1" si="467"/>
        <v>-6.2784115286543-5.69042051493243i</v>
      </c>
      <c r="S346" s="223" t="str">
        <f t="shared" ca="1" si="468"/>
        <v>-4.70759600276749-7.0454153060434i</v>
      </c>
      <c r="T346" s="223" t="str">
        <f t="shared" ca="1" si="469"/>
        <v>-2.85461897154267-7.97812556226159i</v>
      </c>
      <c r="U346" s="223" t="str">
        <f t="shared" ca="1" si="470"/>
        <v>-0.830543233949476-8.43264696856472i</v>
      </c>
      <c r="V346" s="223" t="str">
        <f t="shared" ca="1" si="471"/>
        <v>1.24331318342223-8.3817366510665i</v>
      </c>
      <c r="W346" s="223" t="str">
        <f t="shared" ca="1" si="472"/>
        <v>3.24264852480616-7.8284460465967i</v>
      </c>
      <c r="X346" s="223" t="str">
        <f t="shared" ca="1" si="473"/>
        <v>5.0476276409521-6.8059380072257i</v>
      </c>
      <c r="Y346" s="223" t="str">
        <f t="shared" ca="1" si="474"/>
        <v>6.55006460761879-5.37549910202975i</v>
      </c>
      <c r="Z346" s="223" t="str">
        <f t="shared" ca="1" si="475"/>
        <v>7.65990711871465-3.62286625375098i</v>
      </c>
      <c r="AA346" s="223" t="str">
        <f t="shared" ca="1" si="476"/>
        <v>8.31063399582242-1.6530878825349i</v>
      </c>
      <c r="AB346" s="223" t="str">
        <f t="shared" ca="1" si="477"/>
        <v>8.46324230090304+0.415772433078983i</v>
      </c>
      <c r="AC346" s="223" t="str">
        <f t="shared" ca="1" si="478"/>
        <v>8.10858507464573+2.45971239114161i</v>
      </c>
      <c r="AD346" s="223" t="str">
        <f t="shared" ca="1" si="479"/>
        <v>7.26791958228297+4.35622335347613i</v>
      </c>
      <c r="AE346" s="223" t="str">
        <f t="shared" ca="1" si="480"/>
        <v>5.99163320639274+5.99163320639331i</v>
      </c>
      <c r="AF346" s="223" t="str">
        <f t="shared" ca="1" si="481"/>
        <v>4.35622335347554+7.26791958228331i</v>
      </c>
      <c r="AG346" s="223" t="str">
        <f t="shared" ca="1" si="482"/>
        <v>2.45971239114245+8.10858507464547i</v>
      </c>
      <c r="AH346" s="223" t="str">
        <f t="shared" ca="1" si="483"/>
        <v>0.415772433080829+8.46324230090295i</v>
      </c>
      <c r="AI346" s="223" t="str">
        <f t="shared" ca="1" si="484"/>
        <v>-1.65308788253227+8.31063399582294i</v>
      </c>
      <c r="AJ346" s="223" t="str">
        <f t="shared" ca="1" si="485"/>
        <v>-3.62286625374779+7.65990711871616i</v>
      </c>
      <c r="AK346" s="223" t="str">
        <f t="shared" ca="1" si="486"/>
        <v>-5.37549910203294+6.55006460761619i</v>
      </c>
      <c r="AL346" s="223" t="str">
        <f t="shared" ca="1" si="487"/>
        <v>-6.80593800722712+5.0476276409502i</v>
      </c>
      <c r="AM346" s="223" t="str">
        <f t="shared" ca="1" si="488"/>
        <v>-7.82844604659736+3.24264852480458i</v>
      </c>
      <c r="AN346" s="223" t="str">
        <f t="shared" ca="1" si="489"/>
        <v>-8.38173665106662+1.24331318342144i</v>
      </c>
      <c r="AO346" s="223" t="str">
        <f t="shared" ca="1" si="490"/>
        <v>-8.43264696856474-0.830543233949315i</v>
      </c>
      <c r="AP346" s="223" t="str">
        <f t="shared" ca="1" si="491"/>
        <v>-7.97812556226194-2.85461897154169i</v>
      </c>
      <c r="AQ346" s="223" t="str">
        <f t="shared" ca="1" si="492"/>
        <v>-7.04541530604448-4.70759600276588i</v>
      </c>
      <c r="AR346" s="223" t="str">
        <f t="shared" ca="1" si="493"/>
        <v>-7.04541530604448-4.70759600276588i</v>
      </c>
      <c r="AS346" s="223" t="str">
        <f t="shared" ca="1" si="494"/>
        <v>-3.99435618056125-7.47291480365695i</v>
      </c>
      <c r="AT346" s="223" t="str">
        <f t="shared" ca="1" si="495"/>
        <v>-2.05888014814188-8.21951029535764i</v>
      </c>
      <c r="AU346" s="223" t="str">
        <f t="shared" ca="1" si="496"/>
        <v>2.48719548799508E-12-8.47344894124601i</v>
      </c>
      <c r="AV346" s="223" t="str">
        <f t="shared" ca="1" si="497"/>
        <v>2.05888014814647-8.2195102953565i</v>
      </c>
      <c r="AW346" s="223" t="str">
        <f t="shared" ca="1" si="498"/>
        <v>3.99435618056542-7.47291480365472i</v>
      </c>
      <c r="AX346" s="223" t="str">
        <f t="shared" ca="1" si="499"/>
        <v>5.69042051493226-6.27841152865444i</v>
      </c>
      <c r="AY346" s="223" t="str">
        <f t="shared" ca="1" si="500"/>
        <v>7.04541530604242-4.70759600276895i</v>
      </c>
      <c r="AZ346" s="223" t="str">
        <f t="shared" ca="1" si="501"/>
        <v>7.97812556226069-2.85461897154518i</v>
      </c>
      <c r="BA346" s="223" t="str">
        <f t="shared" ca="1" si="502"/>
        <v>8.43264696856438-0.830543233952993i</v>
      </c>
      <c r="BB346" s="223" t="str">
        <f t="shared" ca="1" si="503"/>
        <v>8.38173665106589+1.24331318342636i</v>
      </c>
      <c r="BC346" s="223" t="str">
        <f t="shared" ca="1" si="504"/>
        <v>7.82844604659545+3.24264852480917i</v>
      </c>
      <c r="BD346" s="223" t="str">
        <f t="shared" ca="1" si="505"/>
        <v>6.80593800722429+5.047627640954i</v>
      </c>
      <c r="BE346" s="223" t="str">
        <f t="shared" ca="1" si="506"/>
        <v>5.37549910202928+6.55006460761919i</v>
      </c>
      <c r="BF346" s="223" t="str">
        <f t="shared" ca="1" si="507"/>
        <v>3.62286625375102+7.65990711871463i</v>
      </c>
      <c r="BG346" s="223" t="str">
        <f t="shared" ca="1" si="508"/>
        <v>1.65308788253601+8.3106339958222i</v>
      </c>
      <c r="BH346" s="223" t="str">
        <f t="shared" ca="1" si="509"/>
        <v>-0.415772433077138+8.46324230090314i</v>
      </c>
      <c r="BI346" s="223" t="str">
        <f t="shared" ca="1" si="510"/>
        <v>-2.45971239113915+8.10858507464647i</v>
      </c>
      <c r="BJ346" s="223" t="str">
        <f t="shared" ca="1" si="511"/>
        <v>-4.35622335347227+7.26791958228528i</v>
      </c>
      <c r="BK346" s="223" t="str">
        <f t="shared" ca="1" si="512"/>
        <v>-5.99163320639575+5.9916332063903i</v>
      </c>
      <c r="BL346" s="223" t="str">
        <f t="shared" ca="1" si="513"/>
        <v>-7.26791958228453+4.35622335347352i</v>
      </c>
      <c r="BM346" s="223" t="str">
        <f t="shared" ca="1" si="514"/>
        <v>-8.10858507464619+2.45971239114007i</v>
      </c>
      <c r="BN346" s="223" t="str">
        <f t="shared" ca="1" si="515"/>
        <v>-8.46324230090306+0.415772433078585i</v>
      </c>
      <c r="BO346" s="223" t="str">
        <f t="shared" ca="1" si="516"/>
        <v>-8.31063399582248-1.65308788253459i</v>
      </c>
      <c r="BP346" s="223" t="str">
        <f t="shared" ca="1" si="517"/>
        <v>-7.65990711871505-3.62286625375014i</v>
      </c>
      <c r="BQ346" s="223" t="str">
        <f t="shared" ca="1" si="518"/>
        <v>-6.5500646076201-5.37549910202816i</v>
      </c>
      <c r="BR346" s="223" t="str">
        <f t="shared" ca="1" si="519"/>
        <v>-5.04762764095497-6.80593800722357i</v>
      </c>
      <c r="BS346" s="223" t="str">
        <f t="shared" ca="1" si="520"/>
        <v>-3.2426485248025-7.82844604659821i</v>
      </c>
      <c r="BT346" s="223" t="str">
        <f t="shared" ca="1" si="521"/>
        <v>-1.24331318341897-8.38173665106698i</v>
      </c>
      <c r="BU346" s="223" t="str">
        <f t="shared" ca="1" si="522"/>
        <v>0.830543233951551-8.43264696856452i</v>
      </c>
      <c r="BV346" s="223" t="str">
        <f t="shared" ca="1" si="523"/>
        <v>2.85461897154403-7.9781255622611i</v>
      </c>
      <c r="BW346" s="223" t="str">
        <f t="shared" ca="1" si="524"/>
        <v>4.70759600276814-7.04541530604296i</v>
      </c>
      <c r="BX346" s="223" t="str">
        <f t="shared" ca="1" si="525"/>
        <v>6.27841152865347-5.69042051493334i</v>
      </c>
      <c r="BY346" s="223" t="str">
        <f t="shared" ca="1" si="526"/>
        <v>7.47291480365415-3.99435618056649i</v>
      </c>
      <c r="BZ346" s="223" t="str">
        <f t="shared" ca="1" si="527"/>
        <v>8.21951029535614-2.05888014814788i</v>
      </c>
      <c r="CA346" s="223" t="str">
        <f t="shared" ca="1" si="528"/>
        <v>8.47344894124601-3.69548555654235E-12i</v>
      </c>
      <c r="CB346" s="223" t="str">
        <f t="shared" ca="1" si="529"/>
        <v>8.21951029535595+2.05888014814865i</v>
      </c>
      <c r="CC346" s="223" t="str">
        <f t="shared" ca="1" si="530"/>
        <v>7.47291480365354+3.99435618056762i</v>
      </c>
      <c r="CD346" s="223" t="str">
        <f t="shared" ca="1" si="531"/>
        <v>6.27841152865262+5.69042051493429i</v>
      </c>
      <c r="CE346" s="223" t="str">
        <f t="shared" ca="1" si="532"/>
        <v>4.70759600276708+7.04541530604368i</v>
      </c>
      <c r="CF346" s="223" t="str">
        <f t="shared" ca="1" si="533"/>
        <v>2.85461897154283+7.97812556226153i</v>
      </c>
      <c r="CG346" s="223" t="str">
        <f t="shared" ca="1" si="534"/>
        <v>0.830543233950758+8.4326469685646i</v>
      </c>
      <c r="CH346" s="223" t="str">
        <f t="shared" ca="1" si="535"/>
        <v>-1.24331318342024+8.3817366510668i</v>
      </c>
      <c r="CI346" s="223" t="str">
        <f t="shared" ca="1" si="536"/>
        <v>-3.24264852480368+7.82844604659772i</v>
      </c>
      <c r="CJ346" s="223" t="str">
        <f t="shared" ca="1" si="537"/>
        <v>-5.04762764094903+6.80593800722798i</v>
      </c>
      <c r="CK346" s="223" t="str">
        <f t="shared" ca="1" si="538"/>
        <v>-6.55006460762092+5.37549910202717i</v>
      </c>
      <c r="CL346" s="223" t="str">
        <f t="shared" ca="1" si="539"/>
        <v>-7.6599071187156+3.62286625374899i</v>
      </c>
      <c r="CM346" s="223" t="str">
        <f t="shared" ca="1" si="540"/>
        <v>-8.31063399582273+1.65308788253333i</v>
      </c>
      <c r="CN346" s="223" t="str">
        <f t="shared" ca="1" si="541"/>
        <v>-8.46324230090303-0.415772433079382i</v>
      </c>
      <c r="CO346" s="223" t="str">
        <f t="shared" ca="1" si="542"/>
        <v>-8.10858507464582-2.4597123911413i</v>
      </c>
      <c r="CP346" s="223" t="str">
        <f t="shared" ca="1" si="543"/>
        <v>-7.26791958228387-4.35622335347461i</v>
      </c>
      <c r="CQ346" s="223" t="str">
        <f t="shared" ca="1" si="544"/>
        <v>-5.99163320639484-5.9916332063912i</v>
      </c>
      <c r="CR346" s="223" t="str">
        <f t="shared" ca="1" si="545"/>
        <v>-4.35622335347861-7.26791958228147i</v>
      </c>
      <c r="CS346" s="223" t="str">
        <f t="shared" ca="1" si="546"/>
        <v>-2.45971239113792-8.10858507464684i</v>
      </c>
      <c r="CT346" s="223" t="str">
        <f t="shared" ca="1" si="547"/>
        <v>-0.41577243307586-8.46324230090319i</v>
      </c>
      <c r="CU346" s="223" t="str">
        <f t="shared" ca="1" si="548"/>
        <v>1.65308788253679-8.31063399582204i</v>
      </c>
      <c r="CV346" s="223" t="str">
        <f t="shared" ca="1" si="549"/>
        <v>3.62286625375174-7.65990711871429i</v>
      </c>
      <c r="CW346" s="223" t="str">
        <f t="shared" ca="1" si="550"/>
        <v>5.37549910203026-6.55006460761838i</v>
      </c>
      <c r="CX346" s="223" t="str">
        <f t="shared" ca="1" si="551"/>
        <v>6.80593800722491-5.04762764095317i</v>
      </c>
      <c r="CY346" s="223" t="str">
        <f t="shared" ca="1" si="552"/>
        <v>7.82844604659576-3.24264852480843i</v>
      </c>
      <c r="CZ346" s="223" t="str">
        <f t="shared" ca="1" si="553"/>
        <v>8.38173665106611-1.24331318342485i</v>
      </c>
      <c r="DA346" s="223" t="str">
        <f t="shared" ca="1" si="554"/>
        <v>8.4326469685651+0.830543233945638i</v>
      </c>
      <c r="DB346" s="223" t="str">
        <f t="shared" ca="1" si="555"/>
        <v>7.97812556226033+2.85461897154615i</v>
      </c>
      <c r="DC346" s="223" t="str">
        <f t="shared" ca="1" si="556"/>
        <v>7.04541530604198+4.70759600276961i</v>
      </c>
      <c r="DD346" s="223" t="str">
        <f t="shared" ca="1" si="557"/>
        <v>5.69042051493131+6.2784115286553i</v>
      </c>
      <c r="DE346" s="223" t="str">
        <f t="shared" ca="1" si="558"/>
        <v>3.99435618056451+7.47291480365521i</v>
      </c>
      <c r="DF346" s="223" t="str">
        <f t="shared" ca="1" si="559"/>
        <v>2.0588801481457+8.21951029535668i</v>
      </c>
      <c r="DG346" s="223" t="str">
        <f t="shared" ca="1" si="560"/>
        <v>9.67460164865802E-13+8.47344894124601i</v>
      </c>
      <c r="DH346" s="223" t="str">
        <f t="shared" ca="1" si="561"/>
        <v>-2.05888014814289+8.2195102953574i</v>
      </c>
      <c r="DI346" s="223" t="str">
        <f t="shared" ca="1" si="562"/>
        <v>-3.99435618056196+7.47291480365658i</v>
      </c>
      <c r="DJ346" s="223" t="str">
        <f t="shared" ca="1" si="563"/>
        <v>-5.69042051492988+6.27841152865661i</v>
      </c>
      <c r="DK346" s="223" t="str">
        <f t="shared" ca="1" si="564"/>
        <v>-7.04541530604518+4.70759600276481i</v>
      </c>
      <c r="DL346" s="223" t="str">
        <f t="shared" ca="1" si="565"/>
        <v>-7.97812556226228+2.85461897154072i</v>
      </c>
      <c r="DM346" s="223" t="str">
        <f t="shared" ca="1" si="566"/>
        <v>-8.43264696856482+0.830543233948522i</v>
      </c>
      <c r="DN346" s="223" t="str">
        <f t="shared" ca="1" si="567"/>
        <v>-8.3817366510664-1.24331318342294i</v>
      </c>
      <c r="DO346" s="223" t="str">
        <f t="shared" ca="1" si="568"/>
        <v>-7.82844604659686-3.24264852480576i</v>
      </c>
      <c r="DP346" s="223" t="str">
        <f t="shared" ca="1" si="569"/>
        <v>-6.80593800722664-5.04762764095084i</v>
      </c>
      <c r="DQ346" s="223" t="str">
        <f t="shared" ca="1" si="570"/>
        <v>-5.37549910203176-6.55006460761715i</v>
      </c>
      <c r="DR346" s="223" t="str">
        <f t="shared" ca="1" si="571"/>
        <v>-3.62286625375435-7.65990711871305i</v>
      </c>
      <c r="DS346" s="223" t="str">
        <f t="shared" ca="1" si="572"/>
        <v>-1.65308788253113-8.31063399582317i</v>
      </c>
      <c r="DT346" s="223" t="str">
        <f t="shared" ca="1" si="573"/>
        <v>0.415772433081625-8.46324230090292i</v>
      </c>
      <c r="DU346" s="223" t="str">
        <f t="shared" ca="1" si="574"/>
        <v>2.45971239114391-8.10858507464503i</v>
      </c>
      <c r="DV346" s="223" t="str">
        <f t="shared" ca="1" si="575"/>
        <v>4.35622335347654-7.26791958228272i</v>
      </c>
      <c r="DW346" s="223" t="str">
        <f t="shared" ca="1" si="576"/>
        <v>5.99163320639279-5.99163320639325i</v>
      </c>
      <c r="DX346" s="223" t="str">
        <f t="shared" ca="1" si="577"/>
        <v>7.26791958228288-4.35622335347627i</v>
      </c>
      <c r="DY346" s="223" t="str">
        <f t="shared" ca="1" si="578"/>
        <v>8.10858507464512-2.45971239114361i</v>
      </c>
      <c r="DZ346" s="223" t="str">
        <f t="shared" ca="1" si="579"/>
        <v>8.46324230090288-0.415772433082276i</v>
      </c>
      <c r="EA346" s="223" t="str">
        <f t="shared" ca="1" si="580"/>
        <v>8.31063399582161+1.65308788253899i</v>
      </c>
      <c r="EB346" s="223" t="str">
        <f t="shared" ca="1" si="581"/>
        <v>7.65990711871292+3.62286625375464i</v>
      </c>
      <c r="EC346" s="223" t="str">
        <f t="shared" ca="1" si="582"/>
        <v>6.55006460761695+5.375499102032i</v>
      </c>
      <c r="ED346" s="223" t="str">
        <f t="shared" ca="1" si="583"/>
        <v>5.04762764095136+6.80593800722625i</v>
      </c>
      <c r="EE346" s="223" t="str">
        <f t="shared" ca="1" si="584"/>
        <v>3.24264852480547+7.82844604659698i</v>
      </c>
      <c r="EF346" s="223" t="str">
        <f t="shared" ca="1" si="585"/>
        <v>1.24331318342263+8.38173665106644i</v>
      </c>
      <c r="EG346" s="223" t="str">
        <f t="shared" ca="1" si="586"/>
        <v>-0.830543233947873+8.43264696856487i</v>
      </c>
      <c r="EH346" s="223" t="str">
        <f t="shared" ca="1" si="587"/>
        <v>-2.85461897154101+7.97812556226218i</v>
      </c>
      <c r="EI346" s="223" t="str">
        <f t="shared" ca="1" si="588"/>
        <v>-4.70759600276507+7.04541530604501i</v>
      </c>
      <c r="EJ346" s="223" t="str">
        <f t="shared" ca="1" si="589"/>
        <v>-6.27841152865682+5.69042051492965i</v>
      </c>
      <c r="EK346" s="223" t="str">
        <f t="shared" ca="1" si="590"/>
        <v>-7.47291480365626+3.99435618056252i</v>
      </c>
      <c r="EL346" s="223" t="str">
        <f t="shared" ca="1" si="591"/>
        <v>-8.21951029535746+2.05888014814259i</v>
      </c>
      <c r="EM346" s="223" t="str">
        <f t="shared" ca="1" si="592"/>
        <v>-8.47344894124601-1.27890541944782E-12i</v>
      </c>
      <c r="EN346" s="223"/>
      <c r="EO346" s="223"/>
      <c r="EP346" s="223"/>
    </row>
    <row r="347" spans="1:146">
      <c r="A347" s="249">
        <f t="shared" si="461"/>
        <v>4.824218749999983E-3</v>
      </c>
      <c r="B347" s="248">
        <v>247</v>
      </c>
      <c r="C347" s="247">
        <f t="shared" si="462"/>
        <v>49400</v>
      </c>
      <c r="N347" s="246">
        <f t="shared" ca="1" si="463"/>
        <v>7.5264105141081554</v>
      </c>
      <c r="O347" s="223">
        <f t="shared" ca="1" si="464"/>
        <v>-8.4735894858918446</v>
      </c>
      <c r="P347" s="223" t="str">
        <f t="shared" ca="1" si="465"/>
        <v>-8.26769931045675-1.85657396493915i</v>
      </c>
      <c r="Q347" s="223" t="str">
        <f t="shared" ca="1" si="466"/>
        <v>-7.66003416956958-3.6229263443304i</v>
      </c>
      <c r="R347" s="223" t="str">
        <f t="shared" ca="1" si="467"/>
        <v>-6.6801240003774-5.21321993733227i</v>
      </c>
      <c r="S347" s="223" t="str">
        <f t="shared" ca="1" si="468"/>
        <v>-5.37558826260936-6.55017325009906i</v>
      </c>
      <c r="T347" s="223" t="str">
        <f t="shared" ca="1" si="469"/>
        <v>-3.80982183569934-7.5688160471533i</v>
      </c>
      <c r="U347" s="223" t="str">
        <f t="shared" ca="1" si="470"/>
        <v>-2.05891429770819-8.21964662805584i</v>
      </c>
      <c r="V347" s="223" t="str">
        <f t="shared" ca="1" si="471"/>
        <v>-0.207952295982792-8.47103739916265i</v>
      </c>
      <c r="W347" s="223" t="str">
        <f t="shared" ca="1" si="472"/>
        <v>1.65311530143538-8.31077183994224i</v>
      </c>
      <c r="X347" s="223" t="str">
        <f t="shared" ca="1" si="473"/>
        <v>3.43384853760155-7.74663817382924i</v>
      </c>
      <c r="Y347" s="223" t="str">
        <f t="shared" ca="1" si="474"/>
        <v>5.04771136330046-6.80605089374332i</v>
      </c>
      <c r="Z347" s="223" t="str">
        <f t="shared" ca="1" si="475"/>
        <v>6.41627692038161-5.53471853452324i</v>
      </c>
      <c r="AA347" s="223" t="str">
        <f t="shared" ca="1" si="476"/>
        <v>7.47303875296648-3.99442243285284i</v>
      </c>
      <c r="AB347" s="223" t="str">
        <f t="shared" ca="1" si="477"/>
        <v>8.16664273787845-2.26001441749253i</v>
      </c>
      <c r="AC347" s="223" t="str">
        <f t="shared" ca="1" si="478"/>
        <v>8.46338267625668-0.415779329278321i</v>
      </c>
      <c r="AD347" s="223" t="str">
        <f t="shared" ca="1" si="479"/>
        <v>8.34883827123121+1.44866086308765i</v>
      </c>
      <c r="AE347" s="223" t="str">
        <f t="shared" ca="1" si="480"/>
        <v>7.82857589291843+3.24270230891354i</v>
      </c>
      <c r="AF347" s="223" t="str">
        <f t="shared" ca="1" si="481"/>
        <v>6.92787807654648+4.87916223668812i</v>
      </c>
      <c r="AG347" s="223" t="str">
        <f t="shared" ca="1" si="482"/>
        <v>5.69051489894841+6.27851566536732i</v>
      </c>
      <c r="AH347" s="223" t="str">
        <f t="shared" ca="1" si="483"/>
        <v>4.1766169392932+7.37275997967016i</v>
      </c>
      <c r="AI347" s="223" t="str">
        <f t="shared" ca="1" si="484"/>
        <v>2.45975318909822+8.10871956748647i</v>
      </c>
      <c r="AJ347" s="223" t="str">
        <f t="shared" ca="1" si="485"/>
        <v>0.623355912651261+8.45062992809291i</v>
      </c>
      <c r="AK347" s="223" t="str">
        <f t="shared" ca="1" si="486"/>
        <v>-1.24333380560646+8.38187567452852i</v>
      </c>
      <c r="AL347" s="223" t="str">
        <f t="shared" ca="1" si="487"/>
        <v>-3.0496027976095+7.90579797061809i</v>
      </c>
      <c r="AM347" s="223" t="str">
        <f t="shared" ca="1" si="488"/>
        <v>-4.70767408519155+7.04553216464396i</v>
      </c>
      <c r="AN347" s="223" t="str">
        <f t="shared" ca="1" si="489"/>
        <v>-6.13697246728753+5.84288350997789i</v>
      </c>
      <c r="AO347" s="223" t="str">
        <f t="shared" ca="1" si="490"/>
        <v>-7.26804013144866+4.35629560786094i</v>
      </c>
      <c r="AP347" s="223" t="str">
        <f t="shared" ca="1" si="491"/>
        <v>-8.04591200763238+2.65801029735663i</v>
      </c>
      <c r="AQ347" s="223" t="str">
        <f t="shared" ca="1" si="492"/>
        <v>-8.43278683644928+0.830557009737796i</v>
      </c>
      <c r="AR347" s="223" t="str">
        <f t="shared" ca="1" si="493"/>
        <v>-8.43278683644928+0.830557009737796i</v>
      </c>
      <c r="AS347" s="223" t="str">
        <f t="shared" ca="1" si="494"/>
        <v>-7.97825789123975-2.85466631960507i</v>
      </c>
      <c r="AT347" s="223" t="str">
        <f t="shared" ca="1" si="495"/>
        <v>-7.15894228761966-4.53335020685009i</v>
      </c>
      <c r="AU347" s="223" t="str">
        <f t="shared" ca="1" si="496"/>
        <v>-5.99173258646679-5.99173258646352i</v>
      </c>
      <c r="AV347" s="223" t="str">
        <f t="shared" ca="1" si="497"/>
        <v>-4.53335020685399-7.15894228761719i</v>
      </c>
      <c r="AW347" s="223" t="str">
        <f t="shared" ca="1" si="498"/>
        <v>-2.85466631960919-7.97825789123827i</v>
      </c>
      <c r="AX347" s="223" t="str">
        <f t="shared" ca="1" si="499"/>
        <v>-1.0372578103298-8.40986414933836i</v>
      </c>
      <c r="AY347" s="223" t="str">
        <f t="shared" ca="1" si="500"/>
        <v>0.830557009733205-8.43278683644973i</v>
      </c>
      <c r="AZ347" s="223" t="str">
        <f t="shared" ca="1" si="501"/>
        <v>2.65801029736026-8.04591200763118i</v>
      </c>
      <c r="BA347" s="223" t="str">
        <f t="shared" ca="1" si="502"/>
        <v>4.35629560786422-7.2680401314467i</v>
      </c>
      <c r="BB347" s="223" t="str">
        <f t="shared" ca="1" si="503"/>
        <v>5.84288350998083-6.13697246728474i</v>
      </c>
      <c r="BC347" s="223" t="str">
        <f t="shared" ca="1" si="504"/>
        <v>7.04553216464622-4.70767408518818i</v>
      </c>
      <c r="BD347" s="223" t="str">
        <f t="shared" ca="1" si="505"/>
        <v>7.90579797061955-3.04960279760571i</v>
      </c>
      <c r="BE347" s="223" t="str">
        <f t="shared" ca="1" si="506"/>
        <v>8.38187567452908-1.24333380560269i</v>
      </c>
      <c r="BF347" s="223" t="str">
        <f t="shared" ca="1" si="507"/>
        <v>8.45062992809263+0.623355912655067i</v>
      </c>
      <c r="BG347" s="223" t="str">
        <f t="shared" ca="1" si="508"/>
        <v>8.10871956748533+2.45975318910199i</v>
      </c>
      <c r="BH347" s="223" t="str">
        <f t="shared" ca="1" si="509"/>
        <v>7.37275997966822+4.17661693929662i</v>
      </c>
      <c r="BI347" s="223" t="str">
        <f t="shared" ca="1" si="510"/>
        <v>6.27851566536468+5.69051489895133i</v>
      </c>
      <c r="BJ347" s="223" t="str">
        <f t="shared" ca="1" si="511"/>
        <v>4.87916223669189+6.92787807654383i</v>
      </c>
      <c r="BK347" s="223" t="str">
        <f t="shared" ca="1" si="512"/>
        <v>3.24270230891702+7.82857589291699i</v>
      </c>
      <c r="BL347" s="223" t="str">
        <f t="shared" ca="1" si="513"/>
        <v>1.44866086309041+8.34883827123073i</v>
      </c>
      <c r="BM347" s="223" t="str">
        <f t="shared" ca="1" si="514"/>
        <v>-0.415779329275517+8.46338267625682i</v>
      </c>
      <c r="BN347" s="223" t="str">
        <f t="shared" ca="1" si="515"/>
        <v>-2.26001441749063+8.16664273787897i</v>
      </c>
      <c r="BO347" s="223" t="str">
        <f t="shared" ca="1" si="516"/>
        <v>-3.99442243285121+7.47303875296735i</v>
      </c>
      <c r="BP347" s="223" t="str">
        <f t="shared" ca="1" si="517"/>
        <v>-5.53471853452248+6.41627692038227i</v>
      </c>
      <c r="BQ347" s="223" t="str">
        <f t="shared" ca="1" si="518"/>
        <v>-6.80605089374327+5.04771136330054i</v>
      </c>
      <c r="BR347" s="223" t="str">
        <f t="shared" ca="1" si="519"/>
        <v>-7.74663817382921+3.43384853760164i</v>
      </c>
      <c r="BS347" s="223" t="str">
        <f t="shared" ca="1" si="520"/>
        <v>-8.31077183994231+1.65311530143507i</v>
      </c>
      <c r="BT347" s="223" t="str">
        <f t="shared" ca="1" si="521"/>
        <v>-8.47103739916264-0.207952295983176i</v>
      </c>
      <c r="BU347" s="223" t="str">
        <f t="shared" ca="1" si="522"/>
        <v>-8.21964662805552-2.05891429770943i</v>
      </c>
      <c r="BV347" s="223" t="str">
        <f t="shared" ca="1" si="523"/>
        <v>-7.56881604715271-3.80982183570052i</v>
      </c>
      <c r="BW347" s="223" t="str">
        <f t="shared" ca="1" si="524"/>
        <v>-6.55017325009767-5.37558826261105i</v>
      </c>
      <c r="BX347" s="223" t="str">
        <f t="shared" ca="1" si="525"/>
        <v>-5.2132199373305-6.68012400037878i</v>
      </c>
      <c r="BY347" s="223" t="str">
        <f t="shared" ca="1" si="526"/>
        <v>-3.62292634432758-7.66003416957092i</v>
      </c>
      <c r="BZ347" s="223" t="str">
        <f t="shared" ca="1" si="527"/>
        <v>-1.85657396493564-8.26769931045753i</v>
      </c>
      <c r="CA347" s="223" t="str">
        <f t="shared" ca="1" si="528"/>
        <v>4.05681331696359E-12-8.47358948589184i</v>
      </c>
      <c r="CB347" s="223" t="str">
        <f t="shared" ca="1" si="529"/>
        <v>1.85657396494356-8.26769931045576i</v>
      </c>
      <c r="CC347" s="223" t="str">
        <f t="shared" ca="1" si="530"/>
        <v>3.62292634432708-7.66003416957116i</v>
      </c>
      <c r="CD347" s="223" t="str">
        <f t="shared" ca="1" si="531"/>
        <v>5.21321993733006-6.68012400037912i</v>
      </c>
      <c r="CE347" s="223" t="str">
        <f t="shared" ca="1" si="532"/>
        <v>6.55017325009732-5.37558826261148i</v>
      </c>
      <c r="CF347" s="223" t="str">
        <f t="shared" ca="1" si="533"/>
        <v>7.56881604715246-3.80982183570101i</v>
      </c>
      <c r="CG347" s="223" t="str">
        <f t="shared" ca="1" si="534"/>
        <v>8.21964662805539-2.05891429770997i</v>
      </c>
      <c r="CH347" s="223" t="str">
        <f t="shared" ca="1" si="535"/>
        <v>8.47103739916263-0.207952295983732i</v>
      </c>
      <c r="CI347" s="223" t="str">
        <f t="shared" ca="1" si="536"/>
        <v>8.31077183994251+1.65311530143404i</v>
      </c>
      <c r="CJ347" s="223" t="str">
        <f t="shared" ca="1" si="537"/>
        <v>7.74663817382943+3.43384853760114i</v>
      </c>
      <c r="CK347" s="223" t="str">
        <f t="shared" ca="1" si="538"/>
        <v>6.8060508937436+5.04771136330009i</v>
      </c>
      <c r="CL347" s="223" t="str">
        <f t="shared" ca="1" si="539"/>
        <v>5.5347185345229+6.41627692038191i</v>
      </c>
      <c r="CM347" s="223" t="str">
        <f t="shared" ca="1" si="540"/>
        <v>3.9944224328517+7.47303875296709i</v>
      </c>
      <c r="CN347" s="223" t="str">
        <f t="shared" ca="1" si="541"/>
        <v>2.26001441749117+8.16664273787882i</v>
      </c>
      <c r="CO347" s="223" t="str">
        <f t="shared" ca="1" si="542"/>
        <v>0.415779329276073+8.46338267625679i</v>
      </c>
      <c r="CP347" s="223" t="str">
        <f t="shared" ca="1" si="543"/>
        <v>-1.44866086308987+8.34883827123083i</v>
      </c>
      <c r="CQ347" s="223" t="str">
        <f t="shared" ca="1" si="544"/>
        <v>-3.24270230891651+7.8285758929172i</v>
      </c>
      <c r="CR347" s="223" t="str">
        <f t="shared" ca="1" si="545"/>
        <v>-4.87916223669144+6.92787807654415i</v>
      </c>
      <c r="CS347" s="223" t="str">
        <f t="shared" ca="1" si="546"/>
        <v>-6.27851566537013+5.69051489894532i</v>
      </c>
      <c r="CT347" s="223" t="str">
        <f t="shared" ca="1" si="547"/>
        <v>-7.37275997966794+4.17661693929711i</v>
      </c>
      <c r="CU347" s="223" t="str">
        <f t="shared" ca="1" si="548"/>
        <v>-8.10871956748517+2.45975318910253i</v>
      </c>
      <c r="CV347" s="223" t="str">
        <f t="shared" ca="1" si="549"/>
        <v>-8.45062992809259+0.623355912655622i</v>
      </c>
      <c r="CW347" s="223" t="str">
        <f t="shared" ca="1" si="550"/>
        <v>-8.38187567452923-1.24333380560166i</v>
      </c>
      <c r="CX347" s="223" t="str">
        <f t="shared" ca="1" si="551"/>
        <v>-7.90579797061966-3.04960279760543i</v>
      </c>
      <c r="CY347" s="223" t="str">
        <f t="shared" ca="1" si="552"/>
        <v>-7.04553216464667-4.70767408518752i</v>
      </c>
      <c r="CZ347" s="223" t="str">
        <f t="shared" ca="1" si="553"/>
        <v>-5.84288350998106-6.13697246728452i</v>
      </c>
      <c r="DA347" s="223" t="str">
        <f t="shared" ca="1" si="554"/>
        <v>-4.3562956078649-7.26804013144629i</v>
      </c>
      <c r="DB347" s="223" t="str">
        <f t="shared" ca="1" si="555"/>
        <v>-2.65801029736055-8.04591200763109i</v>
      </c>
      <c r="DC347" s="223" t="str">
        <f t="shared" ca="1" si="556"/>
        <v>-0.830557009733998-8.43278683644965i</v>
      </c>
      <c r="DD347" s="223" t="str">
        <f t="shared" ca="1" si="557"/>
        <v>1.03725781032973-8.40986414933837i</v>
      </c>
      <c r="DE347" s="223" t="str">
        <f t="shared" ca="1" si="558"/>
        <v>2.85466631960866-7.97825789123846i</v>
      </c>
      <c r="DF347" s="223" t="str">
        <f t="shared" ca="1" si="559"/>
        <v>4.53335020685312-7.15894228761774i</v>
      </c>
      <c r="DG347" s="223" t="str">
        <f t="shared" ca="1" si="560"/>
        <v>5.9917325864664-5.99173258646391i</v>
      </c>
      <c r="DH347" s="223" t="str">
        <f t="shared" ca="1" si="561"/>
        <v>7.15894228761911-4.53335020685098i</v>
      </c>
      <c r="DI347" s="223" t="str">
        <f t="shared" ca="1" si="562"/>
        <v>7.97825789123964-2.85466631960537i</v>
      </c>
      <c r="DJ347" s="223" t="str">
        <f t="shared" ca="1" si="563"/>
        <v>8.4098641493388-1.03725781032625i</v>
      </c>
      <c r="DK347" s="223" t="str">
        <f t="shared" ca="1" si="564"/>
        <v>8.43278683644931+0.830557009737482i</v>
      </c>
      <c r="DL347" s="223" t="str">
        <f t="shared" ca="1" si="565"/>
        <v>8.04591200762999+2.65801029736388i</v>
      </c>
      <c r="DM347" s="223" t="str">
        <f t="shared" ca="1" si="566"/>
        <v>7.26804013144895+4.35629560786047i</v>
      </c>
      <c r="DN347" s="223" t="str">
        <f t="shared" ca="1" si="567"/>
        <v>6.1369724672821+5.84288350998359i</v>
      </c>
      <c r="DO347" s="223" t="str">
        <f t="shared" ca="1" si="568"/>
        <v>4.70767408519181+7.0455321646438i</v>
      </c>
      <c r="DP347" s="223" t="str">
        <f t="shared" ca="1" si="569"/>
        <v>3.04960279761025+7.90579797061781i</v>
      </c>
      <c r="DQ347" s="223" t="str">
        <f t="shared" ca="1" si="570"/>
        <v>1.24333380560678+8.38187567452848i</v>
      </c>
      <c r="DR347" s="223" t="str">
        <f t="shared" ca="1" si="571"/>
        <v>-0.623355912650466+8.45062992809297i</v>
      </c>
      <c r="DS347" s="223" t="str">
        <f t="shared" ca="1" si="572"/>
        <v>-2.45975318909804+8.10871956748652i</v>
      </c>
      <c r="DT347" s="223" t="str">
        <f t="shared" ca="1" si="573"/>
        <v>-4.17661693929261+7.37275997967049i</v>
      </c>
      <c r="DU347" s="223" t="str">
        <f t="shared" ca="1" si="574"/>
        <v>-5.69051489894827+6.27851566536746i</v>
      </c>
      <c r="DV347" s="223" t="str">
        <f t="shared" ca="1" si="575"/>
        <v>-6.92787807654616+4.87916223668857i</v>
      </c>
      <c r="DW347" s="223" t="str">
        <f t="shared" ca="1" si="576"/>
        <v>-7.82857589291836+3.24270230891372i</v>
      </c>
      <c r="DX347" s="223" t="str">
        <f t="shared" ca="1" si="577"/>
        <v>-8.34883827123142+1.44866086308642i</v>
      </c>
      <c r="DY347" s="223" t="str">
        <f t="shared" ca="1" si="578"/>
        <v>-8.46338267625664-0.415779329279088i</v>
      </c>
      <c r="DZ347" s="223" t="str">
        <f t="shared" ca="1" si="579"/>
        <v>-8.16664273787789-2.26001441749454i</v>
      </c>
      <c r="EA347" s="223" t="str">
        <f t="shared" ca="1" si="580"/>
        <v>-7.47303875296566-3.99442243285437i</v>
      </c>
      <c r="EB347" s="223" t="str">
        <f t="shared" ca="1" si="581"/>
        <v>-6.41627692037962-5.53471853452555i</v>
      </c>
      <c r="EC347" s="223" t="str">
        <f t="shared" ca="1" si="582"/>
        <v>-5.04771136329767-6.80605089374539i</v>
      </c>
      <c r="ED347" s="223" t="str">
        <f t="shared" ca="1" si="583"/>
        <v>-3.43384853759793-7.74663817383085i</v>
      </c>
      <c r="EE347" s="223" t="str">
        <f t="shared" ca="1" si="584"/>
        <v>-1.65311530143108-8.3107718399431i</v>
      </c>
      <c r="EF347" s="223" t="str">
        <f t="shared" ca="1" si="585"/>
        <v>0.207952295979045-8.47103739916274i</v>
      </c>
      <c r="EG347" s="223" t="str">
        <f t="shared" ca="1" si="586"/>
        <v>2.05891429770496-8.21964662805664i</v>
      </c>
      <c r="EH347" s="223" t="str">
        <f t="shared" ca="1" si="587"/>
        <v>3.80982183569682-7.56881604715457i</v>
      </c>
      <c r="EI347" s="223" t="str">
        <f t="shared" ca="1" si="588"/>
        <v>5.37558826260749-6.55017325010059i</v>
      </c>
      <c r="EJ347" s="223" t="str">
        <f t="shared" ca="1" si="589"/>
        <v>6.68012400037624-5.21321993733375i</v>
      </c>
      <c r="EK347" s="223" t="str">
        <f t="shared" ca="1" si="590"/>
        <v>7.66003416956895-3.62292634433175i</v>
      </c>
      <c r="EL347" s="223" t="str">
        <f t="shared" ca="1" si="591"/>
        <v>8.26769931045663-1.85657396493968i</v>
      </c>
      <c r="EM347" s="223" t="str">
        <f t="shared" ca="1" si="592"/>
        <v>8.47358948589184-5.56393701292431E-13i</v>
      </c>
      <c r="EN347" s="223"/>
      <c r="EO347" s="223"/>
      <c r="EP347" s="223"/>
    </row>
    <row r="348" spans="1:146">
      <c r="A348" s="249">
        <f t="shared" si="461"/>
        <v>4.8437499999999826E-3</v>
      </c>
      <c r="B348" s="248">
        <v>248</v>
      </c>
      <c r="C348" s="247">
        <f t="shared" si="462"/>
        <v>49600</v>
      </c>
      <c r="N348" s="246">
        <f t="shared" ca="1" si="463"/>
        <v>7.5262838527969969</v>
      </c>
      <c r="O348" s="223">
        <f t="shared" ca="1" si="464"/>
        <v>-8.4737161472030031</v>
      </c>
      <c r="P348" s="223" t="str">
        <f t="shared" ca="1" si="465"/>
        <v>-8.31089606749187-1.65314001183113i</v>
      </c>
      <c r="Q348" s="223" t="str">
        <f t="shared" ca="1" si="466"/>
        <v>-7.82869291271109-3.24275078009951i</v>
      </c>
      <c r="R348" s="223" t="str">
        <f t="shared" ca="1" si="467"/>
        <v>-7.04563747967682-4.70774445444336i</v>
      </c>
      <c r="S348" s="223" t="str">
        <f t="shared" ca="1" si="468"/>
        <v>-5.9918221495372-5.99182214953718i</v>
      </c>
      <c r="T348" s="223" t="str">
        <f t="shared" ca="1" si="469"/>
        <v>-4.70774445444338-7.04563747967681i</v>
      </c>
      <c r="U348" s="223" t="str">
        <f t="shared" ca="1" si="470"/>
        <v>-3.24275078009876-7.82869291271141i</v>
      </c>
      <c r="V348" s="223" t="str">
        <f t="shared" ca="1" si="471"/>
        <v>-1.65314001183136-8.31089606749183i</v>
      </c>
      <c r="W348" s="223" t="str">
        <f t="shared" ca="1" si="472"/>
        <v>-2.90656125197872E-14-8.473716147203i</v>
      </c>
      <c r="X348" s="223" t="str">
        <f t="shared" ca="1" si="473"/>
        <v>1.65314001183124-8.31089606749185i</v>
      </c>
      <c r="Y348" s="223" t="str">
        <f t="shared" ca="1" si="474"/>
        <v>3.24275078009949-7.8286929127111i</v>
      </c>
      <c r="Z348" s="223" t="str">
        <f t="shared" ca="1" si="475"/>
        <v>4.70774445444331-7.04563747967686i</v>
      </c>
      <c r="AA348" s="223" t="str">
        <f t="shared" ca="1" si="476"/>
        <v>5.99182214953716-5.99182214953722i</v>
      </c>
      <c r="AB348" s="223" t="str">
        <f t="shared" ca="1" si="477"/>
        <v>7.04563747967681-4.70774445444338i</v>
      </c>
      <c r="AC348" s="223" t="str">
        <f t="shared" ca="1" si="478"/>
        <v>7.82869291271137-3.24275078009884i</v>
      </c>
      <c r="AD348" s="223" t="str">
        <f t="shared" ca="1" si="479"/>
        <v>8.31089606749183-1.65314001183139i</v>
      </c>
      <c r="AE348" s="223" t="str">
        <f t="shared" ca="1" si="480"/>
        <v>8.473716147203-5.81312250395744E-14i</v>
      </c>
      <c r="AF348" s="223" t="str">
        <f t="shared" ca="1" si="481"/>
        <v>8.3108960674922+1.6531400118295i</v>
      </c>
      <c r="AG348" s="223" t="str">
        <f t="shared" ca="1" si="482"/>
        <v>7.82869291271114+3.2427507800994i</v>
      </c>
      <c r="AH348" s="223" t="str">
        <f t="shared" ca="1" si="483"/>
        <v>7.04563747967547+4.70774445444538i</v>
      </c>
      <c r="AI348" s="223" t="str">
        <f t="shared" ca="1" si="484"/>
        <v>5.99182214953426+5.99182214954012i</v>
      </c>
      <c r="AJ348" s="223" t="str">
        <f t="shared" ca="1" si="485"/>
        <v>4.7077444544456+7.04563747967532i</v>
      </c>
      <c r="AK348" s="223" t="str">
        <f t="shared" ca="1" si="486"/>
        <v>3.24275078009965+7.82869291271103i</v>
      </c>
      <c r="AL348" s="223" t="str">
        <f t="shared" ca="1" si="487"/>
        <v>1.65314001182965+8.31089606749217i</v>
      </c>
      <c r="AM348" s="223" t="str">
        <f t="shared" ca="1" si="488"/>
        <v>-3.28452813628201E-12+8.473716147203i</v>
      </c>
      <c r="AN348" s="223" t="str">
        <f t="shared" ca="1" si="489"/>
        <v>-1.65314001182782+8.31089606749253i</v>
      </c>
      <c r="AO348" s="223" t="str">
        <f t="shared" ca="1" si="490"/>
        <v>-3.24275078009793+7.82869291271175i</v>
      </c>
      <c r="AP348" s="223" t="str">
        <f t="shared" ca="1" si="491"/>
        <v>-4.70774445444396+7.04563747967642i</v>
      </c>
      <c r="AQ348" s="223" t="str">
        <f t="shared" ca="1" si="492"/>
        <v>-5.99182214953882+5.99182214953556i</v>
      </c>
      <c r="AR348" s="223" t="str">
        <f t="shared" ca="1" si="493"/>
        <v>-5.99182214953882+5.99182214953556i</v>
      </c>
      <c r="AS348" s="223" t="str">
        <f t="shared" ca="1" si="494"/>
        <v>-7.82869291271038+3.24275078010123i</v>
      </c>
      <c r="AT348" s="223" t="str">
        <f t="shared" ca="1" si="495"/>
        <v>-8.31089606749179+1.65314001183156i</v>
      </c>
      <c r="AU348" s="223" t="str">
        <f t="shared" ca="1" si="496"/>
        <v>-8.473716147203-1.56960003684153E-12i</v>
      </c>
      <c r="AV348" s="223" t="str">
        <f t="shared" ca="1" si="497"/>
        <v>-8.31089606749122-1.65314001183441i</v>
      </c>
      <c r="AW348" s="223" t="str">
        <f t="shared" ca="1" si="498"/>
        <v>-7.8286929127125-3.24275078009612i</v>
      </c>
      <c r="AX348" s="223" t="str">
        <f t="shared" ca="1" si="499"/>
        <v>-7.04563747967737-4.70774445444253i</v>
      </c>
      <c r="AY348" s="223" t="str">
        <f t="shared" ca="1" si="500"/>
        <v>-5.99182214953677-5.99182214953761i</v>
      </c>
      <c r="AZ348" s="223" t="str">
        <f t="shared" ca="1" si="501"/>
        <v>-4.70774445444135-7.04563747967816i</v>
      </c>
      <c r="BA348" s="223" t="str">
        <f t="shared" ca="1" si="502"/>
        <v>-3.24275078010282-7.82869291270973i</v>
      </c>
      <c r="BB348" s="223" t="str">
        <f t="shared" ca="1" si="503"/>
        <v>-1.65314001183325-8.31089606749145i</v>
      </c>
      <c r="BC348" s="223" t="str">
        <f t="shared" ca="1" si="504"/>
        <v>-1.45328062598936E-13-8.473716147203i</v>
      </c>
      <c r="BD348" s="223" t="str">
        <f t="shared" ca="1" si="505"/>
        <v>1.65314001183272-8.31089606749155i</v>
      </c>
      <c r="BE348" s="223" t="str">
        <f t="shared" ca="1" si="506"/>
        <v>3.24275078010255-7.82869291270984i</v>
      </c>
      <c r="BF348" s="223" t="str">
        <f t="shared" ca="1" si="507"/>
        <v>4.7077444544411-7.04563747967832i</v>
      </c>
      <c r="BG348" s="223" t="str">
        <f t="shared" ca="1" si="508"/>
        <v>5.9918221495364-5.99182214953798i</v>
      </c>
      <c r="BH348" s="223" t="str">
        <f t="shared" ca="1" si="509"/>
        <v>7.04563747967708-4.70774445444298i</v>
      </c>
      <c r="BI348" s="223" t="str">
        <f t="shared" ca="1" si="510"/>
        <v>7.82869291271239-3.24275078009639i</v>
      </c>
      <c r="BJ348" s="223" t="str">
        <f t="shared" ca="1" si="511"/>
        <v>8.31089606749112-1.65314001183493i</v>
      </c>
      <c r="BK348" s="223" t="str">
        <f t="shared" ca="1" si="512"/>
        <v>8.473716147203-2.10109366017093E-12i</v>
      </c>
      <c r="BL348" s="223" t="str">
        <f t="shared" ca="1" si="513"/>
        <v>8.31089606749184+1.65314001183128i</v>
      </c>
      <c r="BM348" s="223" t="str">
        <f t="shared" ca="1" si="514"/>
        <v>7.82869291271049+3.24275078010096i</v>
      </c>
      <c r="BN348" s="223" t="str">
        <f t="shared" ca="1" si="515"/>
        <v>7.04563747967459+4.70774445444669i</v>
      </c>
      <c r="BO348" s="223" t="str">
        <f t="shared" ca="1" si="516"/>
        <v>5.99182214953902+5.99182214953535i</v>
      </c>
      <c r="BP348" s="223" t="str">
        <f t="shared" ca="1" si="517"/>
        <v>4.7077444544442+7.04563747967626i</v>
      </c>
      <c r="BQ348" s="223" t="str">
        <f t="shared" ca="1" si="518"/>
        <v>3.2427507800982+7.82869291271164i</v>
      </c>
      <c r="BR348" s="223" t="str">
        <f t="shared" ca="1" si="519"/>
        <v>1.65314001182834+8.31089606749243i</v>
      </c>
      <c r="BS348" s="223" t="str">
        <f t="shared" ca="1" si="520"/>
        <v>3.57518426147988E-12+8.473716147203i</v>
      </c>
      <c r="BT348" s="223" t="str">
        <f t="shared" ca="1" si="521"/>
        <v>-1.65314001182936+8.31089606749222i</v>
      </c>
      <c r="BU348" s="223" t="str">
        <f t="shared" ca="1" si="522"/>
        <v>-3.24275078009916+7.82869291271124i</v>
      </c>
      <c r="BV348" s="223" t="str">
        <f t="shared" ca="1" si="523"/>
        <v>-4.70774445444506+7.04563747967568i</v>
      </c>
      <c r="BW348" s="223" t="str">
        <f t="shared" ca="1" si="524"/>
        <v>-5.9918221495401+5.99182214953428i</v>
      </c>
      <c r="BX348" s="223" t="str">
        <f t="shared" ca="1" si="525"/>
        <v>-7.04563747967517+4.70774445444582i</v>
      </c>
      <c r="BY348" s="223" t="str">
        <f t="shared" ca="1" si="526"/>
        <v>-7.82869291271089+3.2427507801i</v>
      </c>
      <c r="BZ348" s="223" t="str">
        <f t="shared" ca="1" si="527"/>
        <v>-8.31089606749214+1.65314001182979i</v>
      </c>
      <c r="CA348" s="223" t="str">
        <f t="shared" ca="1" si="528"/>
        <v>-8.473716147203-3.13920007368307E-12i</v>
      </c>
      <c r="CB348" s="223" t="str">
        <f t="shared" ca="1" si="529"/>
        <v>-8.3108960674926-1.65314001182745i</v>
      </c>
      <c r="CC348" s="223" t="str">
        <f t="shared" ca="1" si="530"/>
        <v>-7.82869291271181-3.24275078009779i</v>
      </c>
      <c r="CD348" s="223" t="str">
        <f t="shared" ca="1" si="531"/>
        <v>-7.0456374796765-4.70774445444383i</v>
      </c>
      <c r="CE348" s="223" t="str">
        <f t="shared" ca="1" si="532"/>
        <v>-5.99182214953566-5.99182214953872i</v>
      </c>
      <c r="CF348" s="223" t="str">
        <f t="shared" ca="1" si="533"/>
        <v>-4.70774445444024-7.0456374796789i</v>
      </c>
      <c r="CG348" s="223" t="str">
        <f t="shared" ca="1" si="534"/>
        <v>-3.24275078010137-7.82869291271032i</v>
      </c>
      <c r="CH348" s="223" t="str">
        <f t="shared" ca="1" si="535"/>
        <v>-1.65314001183171-8.31089606749176i</v>
      </c>
      <c r="CI348" s="223" t="str">
        <f t="shared" ca="1" si="536"/>
        <v>1.18343447611108E-12-8.473716147203i</v>
      </c>
      <c r="CJ348" s="223" t="str">
        <f t="shared" ca="1" si="537"/>
        <v>1.6531400118345-8.31089606749121i</v>
      </c>
      <c r="CK348" s="223" t="str">
        <f t="shared" ca="1" si="538"/>
        <v>3.24275078009599-7.82869291271255i</v>
      </c>
      <c r="CL348" s="223" t="str">
        <f t="shared" ca="1" si="539"/>
        <v>4.70774445444221-7.04563747967759i</v>
      </c>
      <c r="CM348" s="223" t="str">
        <f t="shared" ca="1" si="540"/>
        <v>5.99182214953768-5.9918221495367i</v>
      </c>
      <c r="CN348" s="223" t="str">
        <f t="shared" ca="1" si="541"/>
        <v>7.04563747967808-4.70774445444147i</v>
      </c>
      <c r="CO348" s="223" t="str">
        <f t="shared" ca="1" si="542"/>
        <v>7.8286929127129-3.24275078009517i</v>
      </c>
      <c r="CP348" s="223" t="str">
        <f t="shared" ca="1" si="543"/>
        <v>8.31089606749147-1.65314001183316i</v>
      </c>
      <c r="CQ348" s="223" t="str">
        <f t="shared" ca="1" si="544"/>
        <v>8.473716147203-2.90656125197872E-13i</v>
      </c>
      <c r="CR348" s="223" t="str">
        <f t="shared" ca="1" si="545"/>
        <v>8.31089606749159+1.65314001183258i</v>
      </c>
      <c r="CS348" s="223" t="str">
        <f t="shared" ca="1" si="546"/>
        <v>7.82869291270998+3.24275078010219i</v>
      </c>
      <c r="CT348" s="223" t="str">
        <f t="shared" ca="1" si="547"/>
        <v>7.04563747967841+4.70774445444099i</v>
      </c>
      <c r="CU348" s="223" t="str">
        <f t="shared" ca="1" si="548"/>
        <v>5.99182214953808+5.99182214953629i</v>
      </c>
      <c r="CV348" s="223" t="str">
        <f t="shared" ca="1" si="549"/>
        <v>4.7077444544431+7.04563747967699i</v>
      </c>
      <c r="CW348" s="223" t="str">
        <f t="shared" ca="1" si="550"/>
        <v>3.24275078009652+7.82869291271233i</v>
      </c>
      <c r="CX348" s="223" t="str">
        <f t="shared" ca="1" si="551"/>
        <v>1.65314001182704+8.31089606749269i</v>
      </c>
      <c r="CY348" s="223" t="str">
        <f t="shared" ca="1" si="552"/>
        <v>2.24642172276987E-12+8.473716147203i</v>
      </c>
      <c r="CZ348" s="223" t="str">
        <f t="shared" ca="1" si="553"/>
        <v>-1.65314001183114+8.31089606749187i</v>
      </c>
      <c r="DA348" s="223" t="str">
        <f t="shared" ca="1" si="554"/>
        <v>-3.24275078010039+7.82869291271073i</v>
      </c>
      <c r="DB348" s="223" t="str">
        <f t="shared" ca="1" si="555"/>
        <v>-4.70774445444657+7.04563747967467i</v>
      </c>
      <c r="DC348" s="223" t="str">
        <f t="shared" ca="1" si="556"/>
        <v>-5.99182214953525+5.99182214953912i</v>
      </c>
      <c r="DD348" s="223" t="str">
        <f t="shared" ca="1" si="557"/>
        <v>-7.04563747967591+4.70774445444472i</v>
      </c>
      <c r="DE348" s="223" t="str">
        <f t="shared" ca="1" si="558"/>
        <v>-7.82869291271159+3.24275078009834i</v>
      </c>
      <c r="DF348" s="223" t="str">
        <f t="shared" ca="1" si="559"/>
        <v>-8.31089606749249+1.65314001182801i</v>
      </c>
      <c r="DG348" s="223" t="str">
        <f t="shared" ca="1" si="560"/>
        <v>-8.473716147203-4.46796261239308E-12i</v>
      </c>
      <c r="DH348" s="223" t="str">
        <f t="shared" ca="1" si="561"/>
        <v>-8.31089606749226-1.65314001182922i</v>
      </c>
      <c r="DI348" s="223" t="str">
        <f t="shared" ca="1" si="562"/>
        <v>-7.82869291271111-3.24275078009947i</v>
      </c>
      <c r="DJ348" s="223" t="str">
        <f t="shared" ca="1" si="563"/>
        <v>-7.04563747967576-4.70774445444494i</v>
      </c>
      <c r="DK348" s="223" t="str">
        <f t="shared" ca="1" si="564"/>
        <v>-5.99182214953438-5.99182214954i</v>
      </c>
      <c r="DL348" s="223" t="str">
        <f t="shared" ca="1" si="565"/>
        <v>-4.70774445444555-7.04563747967536i</v>
      </c>
      <c r="DM348" s="223" t="str">
        <f t="shared" ca="1" si="566"/>
        <v>-3.24275078010014-7.82869291271083i</v>
      </c>
      <c r="DN348" s="223" t="str">
        <f t="shared" ca="1" si="567"/>
        <v>-1.65314001182993-8.31089606749211i</v>
      </c>
      <c r="DO348" s="223" t="str">
        <f t="shared" ca="1" si="568"/>
        <v>2.51219701482108E-12-8.473716147203i</v>
      </c>
      <c r="DP348" s="223" t="str">
        <f t="shared" ca="1" si="569"/>
        <v>1.6531400118273-8.31089606749264i</v>
      </c>
      <c r="DQ348" s="223" t="str">
        <f t="shared" ca="1" si="570"/>
        <v>3.24275078009766-7.82869291271186i</v>
      </c>
      <c r="DR348" s="223" t="str">
        <f t="shared" ca="1" si="571"/>
        <v>4.70774445444332-7.04563747967685i</v>
      </c>
      <c r="DS348" s="223" t="str">
        <f t="shared" ca="1" si="572"/>
        <v>5.99182214953862-5.99182214953576i</v>
      </c>
      <c r="DT348" s="223" t="str">
        <f t="shared" ca="1" si="573"/>
        <v>7.04563747967909-4.70774445443996i</v>
      </c>
      <c r="DU348" s="223" t="str">
        <f t="shared" ca="1" si="574"/>
        <v>7.82869291271008-3.24275078010194i</v>
      </c>
      <c r="DV348" s="223" t="str">
        <f t="shared" ca="1" si="575"/>
        <v>8.31089606749173-1.65314001183185i</v>
      </c>
      <c r="DW348" s="223" t="str">
        <f t="shared" ca="1" si="576"/>
        <v>8.473716147203+1.51978140977519E-12i</v>
      </c>
      <c r="DX348" s="223" t="str">
        <f t="shared" ca="1" si="577"/>
        <v>8.31089606749132+1.65314001183389i</v>
      </c>
      <c r="DY348" s="223" t="str">
        <f t="shared" ca="1" si="578"/>
        <v>7.82869291271261+3.24275078009585i</v>
      </c>
      <c r="DZ348" s="223" t="str">
        <f t="shared" ca="1" si="579"/>
        <v>7.0456374796774+4.70774445444249i</v>
      </c>
      <c r="EA348" s="223" t="str">
        <f t="shared" ca="1" si="580"/>
        <v>5.99182214953714+5.99182214953724i</v>
      </c>
      <c r="EB348" s="223" t="str">
        <f t="shared" ca="1" si="581"/>
        <v>4.70774445444159+7.045637479678i</v>
      </c>
      <c r="EC348" s="223" t="str">
        <f t="shared" ca="1" si="582"/>
        <v>3.24275078009574+7.82869291271265i</v>
      </c>
      <c r="ED348" s="223" t="str">
        <f t="shared" ca="1" si="583"/>
        <v>1.65314001183377+8.31089606749135i</v>
      </c>
      <c r="EE348" s="223" t="str">
        <f t="shared" ca="1" si="584"/>
        <v>4.35984187796808E-13+8.473716147203i</v>
      </c>
      <c r="EF348" s="223" t="str">
        <f t="shared" ca="1" si="585"/>
        <v>-1.65314001183197+8.31089606749171i</v>
      </c>
      <c r="EG348" s="223" t="str">
        <f t="shared" ca="1" si="586"/>
        <v>-3.24275078010205+7.82869291271004i</v>
      </c>
      <c r="EH348" s="223" t="str">
        <f t="shared" ca="1" si="587"/>
        <v>-4.70774445444087+7.04563747967848i</v>
      </c>
      <c r="EI348" s="223" t="str">
        <f t="shared" ca="1" si="588"/>
        <v>-5.99182214953585+5.99182214953853i</v>
      </c>
      <c r="EJ348" s="223" t="str">
        <f t="shared" ca="1" si="589"/>
        <v>-7.04563747967692+4.70774445444321i</v>
      </c>
      <c r="EK348" s="223" t="str">
        <f t="shared" ca="1" si="590"/>
        <v>-7.82869291271228+3.24275078009666i</v>
      </c>
      <c r="EL348" s="223" t="str">
        <f t="shared" ca="1" si="591"/>
        <v>-8.31089606749265+1.65314001182718i</v>
      </c>
      <c r="EM348" s="223" t="str">
        <f t="shared" ca="1" si="592"/>
        <v>-8.473716147203+2.3917497853688E-12i</v>
      </c>
      <c r="EN348" s="223"/>
      <c r="EO348" s="223"/>
      <c r="EP348" s="223"/>
    </row>
    <row r="349" spans="1:146">
      <c r="A349" s="249">
        <f t="shared" si="461"/>
        <v>4.8632812499999822E-3</v>
      </c>
      <c r="B349" s="248">
        <v>249</v>
      </c>
      <c r="C349" s="247">
        <f t="shared" si="462"/>
        <v>49800</v>
      </c>
      <c r="N349" s="246">
        <f t="shared" ca="1" si="463"/>
        <v>7.5261707084978315</v>
      </c>
      <c r="O349" s="223">
        <f t="shared" ca="1" si="464"/>
        <v>-8.4738292915021685</v>
      </c>
      <c r="P349" s="223" t="str">
        <f t="shared" ca="1" si="465"/>
        <v>-8.3490745463376-1.44870186070762i</v>
      </c>
      <c r="Q349" s="223" t="str">
        <f t="shared" ca="1" si="466"/>
        <v>-7.97848367878794-2.85474710768477i</v>
      </c>
      <c r="R349" s="223" t="str">
        <f t="shared" ca="1" si="467"/>
        <v>-7.37296863141205-4.17673513904509i</v>
      </c>
      <c r="S349" s="223" t="str">
        <f t="shared" ca="1" si="468"/>
        <v>-6.55035862234265-5.37574039367801i</v>
      </c>
      <c r="T349" s="223" t="str">
        <f t="shared" ca="1" si="469"/>
        <v>-5.53487516903562-6.41645850331108i</v>
      </c>
      <c r="U349" s="223" t="str">
        <f t="shared" ca="1" si="470"/>
        <v>-4.3564188925864-7.2682458195796i</v>
      </c>
      <c r="V349" s="223" t="str">
        <f t="shared" ca="1" si="471"/>
        <v>-3.0496891024567-7.90602170752629i</v>
      </c>
      <c r="W349" s="223" t="str">
        <f t="shared" ca="1" si="472"/>
        <v>-1.65316208518924-8.31100703775499i</v>
      </c>
      <c r="X349" s="223" t="str">
        <f t="shared" ca="1" si="473"/>
        <v>-0.207958181107313-8.471277132548i</v>
      </c>
      <c r="Y349" s="223" t="str">
        <f t="shared" ca="1" si="474"/>
        <v>1.24336899239626-8.38211288460539i</v>
      </c>
      <c r="Z349" s="223" t="str">
        <f t="shared" ca="1" si="475"/>
        <v>2.65808552000181-8.04613970981594i</v>
      </c>
      <c r="AA349" s="223" t="str">
        <f t="shared" ca="1" si="476"/>
        <v>3.99453547643494-7.47325024263358i</v>
      </c>
      <c r="AB349" s="223" t="str">
        <f t="shared" ca="1" si="477"/>
        <v>5.2133674733198-6.68031305027327i</v>
      </c>
      <c r="AC349" s="223" t="str">
        <f t="shared" ca="1" si="478"/>
        <v>6.27869334960452-5.69067594255307i</v>
      </c>
      <c r="AD349" s="223" t="str">
        <f t="shared" ca="1" si="479"/>
        <v>7.15914488824312-4.53347850228304i</v>
      </c>
      <c r="AE349" s="223" t="str">
        <f t="shared" ca="1" si="480"/>
        <v>7.8287974444135-3.24279407854782i</v>
      </c>
      <c r="AF349" s="223" t="str">
        <f t="shared" ca="1" si="481"/>
        <v>8.26793328930099-1.85662650664815i</v>
      </c>
      <c r="AG349" s="223" t="str">
        <f t="shared" ca="1" si="482"/>
        <v>8.4636221930107-0.415791095980699i</v>
      </c>
      <c r="AH349" s="223" t="str">
        <f t="shared" ca="1" si="483"/>
        <v>8.41010215149847+1.03728716509986i</v>
      </c>
      <c r="AI349" s="223" t="str">
        <f t="shared" ca="1" si="484"/>
        <v>8.10894904714777+2.45982280099228i</v>
      </c>
      <c r="AJ349" s="223" t="str">
        <f t="shared" ca="1" si="485"/>
        <v>7.56903024735105+3.80992965502055i</v>
      </c>
      <c r="AK349" s="223" t="str">
        <f t="shared" ca="1" si="486"/>
        <v>6.80624350741747+5.04785421533326i</v>
      </c>
      <c r="AL349" s="223" t="str">
        <f t="shared" ca="1" si="487"/>
        <v>5.84304886567087+6.13714614579956i</v>
      </c>
      <c r="AM349" s="223" t="str">
        <f t="shared" ca="1" si="488"/>
        <v>4.70780731404489+7.04573155572546i</v>
      </c>
      <c r="AN349" s="223" t="str">
        <f t="shared" ca="1" si="489"/>
        <v>3.43394571674334+7.74685740645716i</v>
      </c>
      <c r="AO349" s="223" t="str">
        <f t="shared" ca="1" si="490"/>
        <v>2.05897256571658+8.21987924699303i</v>
      </c>
      <c r="AP349" s="223" t="str">
        <f t="shared" ca="1" si="491"/>
        <v>0.623373553850284+8.45086908393925i</v>
      </c>
      <c r="AQ349" s="223" t="str">
        <f t="shared" ca="1" si="492"/>
        <v>-0.830580514794397+8.43302548733039i</v>
      </c>
      <c r="AR349" s="223" t="str">
        <f t="shared" ca="1" si="493"/>
        <v>-0.830580514794397+8.43302548733039i</v>
      </c>
      <c r="AS349" s="223" t="str">
        <f t="shared" ca="1" si="494"/>
        <v>-3.62302887443934+7.6602509512743i</v>
      </c>
      <c r="AT349" s="223" t="str">
        <f t="shared" ca="1" si="495"/>
        <v>-4.87930031872514+6.92807413797001i</v>
      </c>
      <c r="AU349" s="223" t="str">
        <f t="shared" ca="1" si="496"/>
        <v>-5.9919021546361+5.99190215464066i</v>
      </c>
      <c r="AV349" s="223" t="str">
        <f t="shared" ca="1" si="497"/>
        <v>-6.92807413797129+4.87930031872333i</v>
      </c>
      <c r="AW349" s="223" t="str">
        <f t="shared" ca="1" si="498"/>
        <v>-7.66025095127525+3.62302887443733i</v>
      </c>
      <c r="AX349" s="223" t="str">
        <f t="shared" ca="1" si="499"/>
        <v>-8.16687385678569+2.26007837670966i</v>
      </c>
      <c r="AY349" s="223" t="str">
        <f t="shared" ca="1" si="500"/>
        <v>-8.43302548733061+0.830580514792186i</v>
      </c>
      <c r="AZ349" s="223" t="str">
        <f t="shared" ca="1" si="501"/>
        <v>-8.4508690839397-0.623373553844093i</v>
      </c>
      <c r="BA349" s="223" t="str">
        <f t="shared" ca="1" si="502"/>
        <v>-8.21987924699248-2.05897256571874i</v>
      </c>
      <c r="BB349" s="223" t="str">
        <f t="shared" ca="1" si="503"/>
        <v>-7.74685740645627-3.43394571674536i</v>
      </c>
      <c r="BC349" s="223" t="str">
        <f t="shared" ca="1" si="504"/>
        <v>-7.04573155572422-4.70780731404674i</v>
      </c>
      <c r="BD349" s="223" t="str">
        <f t="shared" ca="1" si="505"/>
        <v>-6.13714614579803-5.84304886567248i</v>
      </c>
      <c r="BE349" s="223" t="str">
        <f t="shared" ca="1" si="506"/>
        <v>-5.04785421533824-6.80624350741376i</v>
      </c>
      <c r="BF349" s="223" t="str">
        <f t="shared" ca="1" si="507"/>
        <v>-3.80992965501878-7.56903024735194i</v>
      </c>
      <c r="BG349" s="223" t="str">
        <f t="shared" ca="1" si="508"/>
        <v>-2.45982280099005-8.10894904714844i</v>
      </c>
      <c r="BH349" s="223" t="str">
        <f t="shared" ca="1" si="509"/>
        <v>-1.03728716509753-8.41010215149876i</v>
      </c>
      <c r="BI349" s="223" t="str">
        <f t="shared" ca="1" si="510"/>
        <v>0.415791095982797-8.4636221930106i</v>
      </c>
      <c r="BJ349" s="223" t="str">
        <f t="shared" ca="1" si="511"/>
        <v>1.85662650664198-8.26793328930238i</v>
      </c>
      <c r="BK349" s="223" t="str">
        <f t="shared" ca="1" si="512"/>
        <v>3.24279407854764-7.82879744441358i</v>
      </c>
      <c r="BL349" s="223" t="str">
        <f t="shared" ca="1" si="513"/>
        <v>4.53347850228563-7.15914488824148i</v>
      </c>
      <c r="BM349" s="223" t="str">
        <f t="shared" ca="1" si="514"/>
        <v>5.69067594255159-6.27869334960586i</v>
      </c>
      <c r="BN349" s="223" t="str">
        <f t="shared" ca="1" si="515"/>
        <v>6.68031305027396-5.2133674733189i</v>
      </c>
      <c r="BO349" s="223" t="str">
        <f t="shared" ca="1" si="516"/>
        <v>7.47325024263173-3.99453547643839i</v>
      </c>
      <c r="BP349" s="223" t="str">
        <f t="shared" ca="1" si="517"/>
        <v>8.04613970981583-2.6580855200021i</v>
      </c>
      <c r="BQ349" s="223" t="str">
        <f t="shared" ca="1" si="518"/>
        <v>8.38211288460581-1.24336899239341i</v>
      </c>
      <c r="BR349" s="223" t="str">
        <f t="shared" ca="1" si="519"/>
        <v>8.47127713254808+0.207958181104297i</v>
      </c>
      <c r="BS349" s="223" t="str">
        <f t="shared" ca="1" si="520"/>
        <v>8.31100703775487+1.65316208518982i</v>
      </c>
      <c r="BT349" s="223" t="str">
        <f t="shared" ca="1" si="521"/>
        <v>7.90602170752493+3.04968910246024i</v>
      </c>
      <c r="BU349" s="223" t="str">
        <f t="shared" ca="1" si="522"/>
        <v>7.26824581958026+4.35641889258531i</v>
      </c>
      <c r="BV349" s="223" t="str">
        <f t="shared" ca="1" si="523"/>
        <v>6.41645850330953+5.53487516903742i</v>
      </c>
      <c r="BW349" s="223" t="str">
        <f t="shared" ca="1" si="524"/>
        <v>5.37574039368009+6.55035862234095i</v>
      </c>
      <c r="BX349" s="223" t="str">
        <f t="shared" ca="1" si="525"/>
        <v>4.17673513904468+7.37296863141229i</v>
      </c>
      <c r="BY349" s="223" t="str">
        <f t="shared" ca="1" si="526"/>
        <v>2.85474710768091+7.97848367878933i</v>
      </c>
      <c r="BZ349" s="223" t="str">
        <f t="shared" ca="1" si="527"/>
        <v>1.44870186070892+8.34907454633738i</v>
      </c>
      <c r="CA349" s="223" t="str">
        <f t="shared" ca="1" si="528"/>
        <v>-2.2215558527363E-12+8.47382929150217i</v>
      </c>
      <c r="CB349" s="223" t="str">
        <f t="shared" ca="1" si="529"/>
        <v>-1.44870186070476+8.3490745463381i</v>
      </c>
      <c r="CC349" s="223" t="str">
        <f t="shared" ca="1" si="530"/>
        <v>-2.85474710768509+7.97848367878783i</v>
      </c>
      <c r="CD349" s="223" t="str">
        <f t="shared" ca="1" si="531"/>
        <v>-4.17673513904854+7.3729686314101i</v>
      </c>
      <c r="CE349" s="223" t="str">
        <f t="shared" ca="1" si="532"/>
        <v>-5.37574039367719+6.55035862234333i</v>
      </c>
      <c r="CF349" s="223" t="str">
        <f t="shared" ca="1" si="533"/>
        <v>-6.41645850331243+5.53487516903405i</v>
      </c>
      <c r="CG349" s="223" t="str">
        <f t="shared" ca="1" si="534"/>
        <v>-7.26824581957808+4.35641889258894i</v>
      </c>
      <c r="CH349" s="223" t="str">
        <f t="shared" ca="1" si="535"/>
        <v>-7.90602170752653+3.04968910245609i</v>
      </c>
      <c r="CI349" s="223" t="str">
        <f t="shared" ca="1" si="536"/>
        <v>-8.31100703775574+1.65316208518546i</v>
      </c>
      <c r="CJ349" s="223" t="str">
        <f t="shared" ca="1" si="537"/>
        <v>-8.47127713254797+0.207958181108523i</v>
      </c>
      <c r="CK349" s="223" t="str">
        <f t="shared" ca="1" si="538"/>
        <v>-8.38211288460516-1.2433689923978i</v>
      </c>
      <c r="CL349" s="223" t="str">
        <f t="shared" ca="1" si="539"/>
        <v>-8.04613970981717-2.65808551999809i</v>
      </c>
      <c r="CM349" s="223" t="str">
        <f t="shared" ca="1" si="540"/>
        <v>-7.47325024263373-3.99453547643466i</v>
      </c>
      <c r="CN349" s="223" t="str">
        <f t="shared" ca="1" si="541"/>
        <v>-6.68031305027153-5.21336747332203i</v>
      </c>
      <c r="CO349" s="223" t="str">
        <f t="shared" ca="1" si="542"/>
        <v>-5.69067594255472-6.27869334960301i</v>
      </c>
      <c r="CP349" s="223" t="str">
        <f t="shared" ca="1" si="543"/>
        <v>-4.53347850228188-7.15914488824386i</v>
      </c>
      <c r="CQ349" s="223" t="str">
        <f t="shared" ca="1" si="544"/>
        <v>-3.24279407855111-7.82879744441213i</v>
      </c>
      <c r="CR349" s="223" t="str">
        <f t="shared" ca="1" si="545"/>
        <v>-1.8566265066461-8.26793328930146i</v>
      </c>
      <c r="CS349" s="223" t="str">
        <f t="shared" ca="1" si="546"/>
        <v>-0.41579109597836-8.46362219301082i</v>
      </c>
      <c r="CT349" s="223" t="str">
        <f t="shared" ca="1" si="547"/>
        <v>1.03728716509382-8.41010215149922i</v>
      </c>
      <c r="CU349" s="223" t="str">
        <f t="shared" ca="1" si="548"/>
        <v>2.45982280099476-8.10894904714701i</v>
      </c>
      <c r="CV349" s="223" t="str">
        <f t="shared" ca="1" si="549"/>
        <v>3.80992965502232-7.56903024735016i</v>
      </c>
      <c r="CW349" s="223" t="str">
        <f t="shared" ca="1" si="550"/>
        <v>5.04785421533485-6.80624350741628i</v>
      </c>
      <c r="CX349" s="223" t="str">
        <f t="shared" ca="1" si="551"/>
        <v>6.1371461458011-5.84304886566926i</v>
      </c>
      <c r="CY349" s="223" t="str">
        <f t="shared" ca="1" si="552"/>
        <v>7.04573155572201-4.70780731405005i</v>
      </c>
      <c r="CZ349" s="223" t="str">
        <f t="shared" ca="1" si="553"/>
        <v>7.74685740645816-3.43394571674108i</v>
      </c>
      <c r="DA349" s="223" t="str">
        <f t="shared" ca="1" si="554"/>
        <v>8.21987924699158-2.05897256572237i</v>
      </c>
      <c r="DB349" s="223" t="str">
        <f t="shared" ca="1" si="555"/>
        <v>8.45086908393938-0.623373553848549i</v>
      </c>
      <c r="DC349" s="223" t="str">
        <f t="shared" ca="1" si="556"/>
        <v>8.4330254873302+0.830580514796368i</v>
      </c>
      <c r="DD349" s="223" t="str">
        <f t="shared" ca="1" si="557"/>
        <v>8.16687385678681+2.26007837670559i</v>
      </c>
      <c r="DE349" s="223" t="str">
        <f t="shared" ca="1" si="558"/>
        <v>7.66025095127336+3.62302887444135i</v>
      </c>
      <c r="DF349" s="223" t="str">
        <f t="shared" ca="1" si="559"/>
        <v>6.92807413797358+4.87930031872007i</v>
      </c>
      <c r="DG349" s="223" t="str">
        <f t="shared" ca="1" si="560"/>
        <v>5.99190215463875+5.99190215463801i</v>
      </c>
      <c r="DH349" s="223" t="str">
        <f t="shared" ca="1" si="561"/>
        <v>4.8793003187217+6.92807413797243i</v>
      </c>
      <c r="DI349" s="223" t="str">
        <f t="shared" ca="1" si="562"/>
        <v>3.62302887444316+7.6602509512725i</v>
      </c>
      <c r="DJ349" s="223" t="str">
        <f t="shared" ca="1" si="563"/>
        <v>2.26007837670752+8.16687385678628i</v>
      </c>
      <c r="DK349" s="223" t="str">
        <f t="shared" ca="1" si="564"/>
        <v>0.830580514789736+8.43302548733085i</v>
      </c>
      <c r="DL349" s="223" t="str">
        <f t="shared" ca="1" si="565"/>
        <v>-0.623373553846549+8.45086908393952i</v>
      </c>
      <c r="DM349" s="223" t="str">
        <f t="shared" ca="1" si="566"/>
        <v>-2.05897256572042+8.21987924699206i</v>
      </c>
      <c r="DN349" s="223" t="str">
        <f t="shared" ca="1" si="567"/>
        <v>-3.43394571673925+7.74685740645898i</v>
      </c>
      <c r="DO349" s="223" t="str">
        <f t="shared" ca="1" si="568"/>
        <v>-4.70780731404839+7.04573155572313i</v>
      </c>
      <c r="DP349" s="223" t="str">
        <f t="shared" ca="1" si="569"/>
        <v>-5.84304886567409+6.13714614579651i</v>
      </c>
      <c r="DQ349" s="223" t="str">
        <f t="shared" ca="1" si="570"/>
        <v>-6.80624350741509+5.04785421533647i</v>
      </c>
      <c r="DR349" s="223" t="str">
        <f t="shared" ca="1" si="571"/>
        <v>-7.56903024735316+3.80992965501636i</v>
      </c>
      <c r="DS349" s="223" t="str">
        <f t="shared" ca="1" si="572"/>
        <v>-8.10894904714672+2.45982280099575i</v>
      </c>
      <c r="DT349" s="223" t="str">
        <f t="shared" ca="1" si="573"/>
        <v>-8.41010215149897+1.0372871650958i</v>
      </c>
      <c r="DU349" s="223" t="str">
        <f t="shared" ca="1" si="574"/>
        <v>-8.46362219301049-0.415791095985017i</v>
      </c>
      <c r="DV349" s="223" t="str">
        <f t="shared" ca="1" si="575"/>
        <v>-8.2679332893019-1.85662650664415i</v>
      </c>
      <c r="DW349" s="223" t="str">
        <f t="shared" ca="1" si="576"/>
        <v>-7.82879744441272-3.2427940785497i</v>
      </c>
      <c r="DX349" s="223" t="str">
        <f t="shared" ca="1" si="577"/>
        <v>-7.15914488824467-4.53347850228059i</v>
      </c>
      <c r="DY349" s="223" t="str">
        <f t="shared" ca="1" si="578"/>
        <v>-6.27869334960469-5.69067594255288i</v>
      </c>
      <c r="DZ349" s="223" t="str">
        <f t="shared" ca="1" si="579"/>
        <v>-5.21336747331715-6.68031305027533i</v>
      </c>
      <c r="EA349" s="223" t="str">
        <f t="shared" ca="1" si="580"/>
        <v>-3.99453547643643-7.47325024263278i</v>
      </c>
      <c r="EB349" s="223" t="str">
        <f t="shared" ca="1" si="581"/>
        <v>-2.65808551999999-8.04613970981654i</v>
      </c>
      <c r="EC349" s="223" t="str">
        <f t="shared" ca="1" si="582"/>
        <v>-1.24336899239931-8.38211288460494i</v>
      </c>
      <c r="ED349" s="223" t="str">
        <f t="shared" ca="1" si="583"/>
        <v>0.207958181106999-8.47127713254801i</v>
      </c>
      <c r="EE349" s="223" t="str">
        <f t="shared" ca="1" si="584"/>
        <v>1.65316208519152-8.31100703775453i</v>
      </c>
      <c r="EF349" s="223" t="str">
        <f t="shared" ca="1" si="585"/>
        <v>3.04968910245422-7.90602170752725i</v>
      </c>
      <c r="EG349" s="223" t="str">
        <f t="shared" ca="1" si="586"/>
        <v>4.35641889258722-7.26824581957912i</v>
      </c>
      <c r="EH349" s="223" t="str">
        <f t="shared" ca="1" si="587"/>
        <v>5.53487516903254-6.41645850331374i</v>
      </c>
      <c r="EI349" s="223" t="str">
        <f t="shared" ca="1" si="588"/>
        <v>6.55035862234236-5.37574039367837i</v>
      </c>
      <c r="EJ349" s="223" t="str">
        <f t="shared" ca="1" si="589"/>
        <v>7.37296863141314-4.17673513904317i</v>
      </c>
      <c r="EK349" s="223" t="str">
        <f t="shared" ca="1" si="590"/>
        <v>7.97848367878699-2.85474710768744i</v>
      </c>
      <c r="EL349" s="223" t="str">
        <f t="shared" ca="1" si="591"/>
        <v>8.34907454633776-1.44870186070674i</v>
      </c>
      <c r="EM349" s="223" t="str">
        <f t="shared" ca="1" si="592"/>
        <v>8.47382929150217+4.44311170547259E-12i</v>
      </c>
      <c r="EN349" s="223"/>
      <c r="EO349" s="223"/>
      <c r="EP349" s="223"/>
    </row>
    <row r="350" spans="1:146">
      <c r="A350" s="249">
        <f t="shared" si="461"/>
        <v>4.8828124999999818E-3</v>
      </c>
      <c r="B350" s="248">
        <v>250</v>
      </c>
      <c r="C350" s="247">
        <f t="shared" si="462"/>
        <v>50000</v>
      </c>
      <c r="N350" s="246">
        <f t="shared" ca="1" si="463"/>
        <v>7.5260707616299616</v>
      </c>
      <c r="O350" s="223">
        <f t="shared" ca="1" si="464"/>
        <v>-8.4739292383700384</v>
      </c>
      <c r="P350" s="223" t="str">
        <f t="shared" ca="1" si="465"/>
        <v>-8.38221174969938-1.24338365764724i</v>
      </c>
      <c r="Q350" s="223" t="str">
        <f t="shared" ca="1" si="466"/>
        <v>-8.10904469033673-2.45985181403764i</v>
      </c>
      <c r="R350" s="223" t="str">
        <f t="shared" ca="1" si="467"/>
        <v>-7.66034130217223-3.62307160723286i</v>
      </c>
      <c r="S350" s="223" t="str">
        <f t="shared" ca="1" si="468"/>
        <v>-7.04581465850693-4.70786284155258i</v>
      </c>
      <c r="T350" s="223" t="str">
        <f t="shared" ca="1" si="469"/>
        <v>-6.27876740534843-5.69074306276753i</v>
      </c>
      <c r="U350" s="223" t="str">
        <f t="shared" ca="1" si="470"/>
        <v>-5.37580379929999-6.55043588231611i</v>
      </c>
      <c r="V350" s="223" t="str">
        <f t="shared" ca="1" si="471"/>
        <v>-4.35647027554555-7.26833154686759i</v>
      </c>
      <c r="W350" s="223" t="str">
        <f t="shared" ca="1" si="472"/>
        <v>-3.24283232655819-7.8288897832791i</v>
      </c>
      <c r="X350" s="223" t="str">
        <f t="shared" ca="1" si="473"/>
        <v>-2.0589968508268-8.21997619857794i</v>
      </c>
      <c r="Y350" s="223" t="str">
        <f t="shared" ca="1" si="474"/>
        <v>-0.830590311299656-8.43312495292687i</v>
      </c>
      <c r="Z350" s="223" t="str">
        <f t="shared" ca="1" si="475"/>
        <v>0.415796000142008-8.46372201948815i</v>
      </c>
      <c r="AA350" s="223" t="str">
        <f t="shared" ca="1" si="476"/>
        <v>1.65318158385529-8.31110506417193i</v>
      </c>
      <c r="AB350" s="223" t="str">
        <f t="shared" ca="1" si="477"/>
        <v>2.85478077877086-7.97857778316807i</v>
      </c>
      <c r="AC350" s="223" t="str">
        <f t="shared" ca="1" si="478"/>
        <v>3.9945825910621-7.47333838790177i</v>
      </c>
      <c r="AD350" s="223" t="str">
        <f t="shared" ca="1" si="479"/>
        <v>5.04791375361495-6.806323785493i</v>
      </c>
      <c r="AE350" s="223" t="str">
        <f t="shared" ca="1" si="480"/>
        <v>5.99197282774664-5.99197282774618i</v>
      </c>
      <c r="AF350" s="223" t="str">
        <f t="shared" ca="1" si="481"/>
        <v>6.80632378549088-5.0479137536178i</v>
      </c>
      <c r="AG350" s="223" t="str">
        <f t="shared" ca="1" si="482"/>
        <v>7.47333838790247-3.99458259106078i</v>
      </c>
      <c r="AH350" s="223" t="str">
        <f t="shared" ca="1" si="483"/>
        <v>7.97857778316743-2.85478077877262i</v>
      </c>
      <c r="AI350" s="223" t="str">
        <f t="shared" ca="1" si="484"/>
        <v>8.31110506417239-1.653181583853i</v>
      </c>
      <c r="AJ350" s="223" t="str">
        <f t="shared" ca="1" si="485"/>
        <v>8.4637220194881-0.41579600014304i</v>
      </c>
      <c r="AK350" s="223" t="str">
        <f t="shared" ca="1" si="486"/>
        <v>8.43312495292648+0.830590311303599i</v>
      </c>
      <c r="AL350" s="223" t="str">
        <f t="shared" ca="1" si="487"/>
        <v>8.21997619857798+2.05899685082667i</v>
      </c>
      <c r="AM350" s="223" t="str">
        <f t="shared" ca="1" si="488"/>
        <v>7.82888978328049+3.24283232655484i</v>
      </c>
      <c r="AN350" s="223" t="str">
        <f t="shared" ca="1" si="489"/>
        <v>7.26833154686723+4.35647027554616i</v>
      </c>
      <c r="AO350" s="223" t="str">
        <f t="shared" ca="1" si="490"/>
        <v>6.55043588231787+5.37580379929784i</v>
      </c>
      <c r="AP350" s="223" t="str">
        <f t="shared" ca="1" si="491"/>
        <v>5.69074306276574+6.27876740535006i</v>
      </c>
      <c r="AQ350" s="223" t="str">
        <f t="shared" ca="1" si="492"/>
        <v>4.70786284155417+7.04581465850587i</v>
      </c>
      <c r="AR350" s="223" t="str">
        <f t="shared" ca="1" si="493"/>
        <v>4.70786284155417+7.04581465850587i</v>
      </c>
      <c r="AS350" s="223" t="str">
        <f t="shared" ca="1" si="494"/>
        <v>2.45985181403784+8.10904469033667i</v>
      </c>
      <c r="AT350" s="223" t="str">
        <f t="shared" ca="1" si="495"/>
        <v>1.24338365765139+8.38221174969877i</v>
      </c>
      <c r="AU350" s="223" t="str">
        <f t="shared" ca="1" si="496"/>
        <v>-6.51942547416435E-13+8.47392923837004i</v>
      </c>
      <c r="AV350" s="223" t="str">
        <f t="shared" ca="1" si="497"/>
        <v>-1.24338365764411+8.38221174969985i</v>
      </c>
      <c r="AW350" s="223" t="str">
        <f t="shared" ca="1" si="498"/>
        <v>-2.45985181403908+8.1090446903363i</v>
      </c>
      <c r="AX350" s="223" t="str">
        <f t="shared" ca="1" si="499"/>
        <v>-3.62307160723108+7.66034130217307i</v>
      </c>
      <c r="AY350" s="223" t="str">
        <f t="shared" ca="1" si="500"/>
        <v>-4.70786284155525+7.04581465850514i</v>
      </c>
      <c r="AZ350" s="223" t="str">
        <f t="shared" ca="1" si="501"/>
        <v>-5.6907430627667+6.27876740534918i</v>
      </c>
      <c r="BA350" s="223" t="str">
        <f t="shared" ca="1" si="502"/>
        <v>-6.5504358823187+5.37580379929683i</v>
      </c>
      <c r="BB350" s="223" t="str">
        <f t="shared" ca="1" si="503"/>
        <v>-7.2683315468679+4.35647027554504i</v>
      </c>
      <c r="BC350" s="223" t="str">
        <f t="shared" ca="1" si="504"/>
        <v>-7.82888978327776+3.24283232656142i</v>
      </c>
      <c r="BD350" s="223" t="str">
        <f t="shared" ca="1" si="505"/>
        <v>-8.21997619857829+2.05899685082541i</v>
      </c>
      <c r="BE350" s="223" t="str">
        <f t="shared" ca="1" si="506"/>
        <v>-8.4331249529266+0.830590311302302i</v>
      </c>
      <c r="BF350" s="223" t="str">
        <f t="shared" ca="1" si="507"/>
        <v>-8.46372201948802-0.415796000144583i</v>
      </c>
      <c r="BG350" s="223" t="str">
        <f t="shared" ca="1" si="508"/>
        <v>-8.31110506417211-1.6531815838544i</v>
      </c>
      <c r="BH350" s="223" t="str">
        <f t="shared" ca="1" si="509"/>
        <v>-7.97857778316692-2.85478077877408i</v>
      </c>
      <c r="BI350" s="223" t="str">
        <f t="shared" ca="1" si="510"/>
        <v>-7.47333838790181-3.99458259106203i</v>
      </c>
      <c r="BJ350" s="223" t="str">
        <f t="shared" ca="1" si="511"/>
        <v>-6.80632378549511-5.04791375361208i</v>
      </c>
      <c r="BK350" s="223" t="str">
        <f t="shared" ca="1" si="512"/>
        <v>-5.99197282774563-5.99197282774719i</v>
      </c>
      <c r="BL350" s="223" t="str">
        <f t="shared" ca="1" si="513"/>
        <v>-5.04791375361729-6.80632378549126i</v>
      </c>
      <c r="BM350" s="223" t="str">
        <f t="shared" ca="1" si="514"/>
        <v>-3.9945825910601-7.47333838790284i</v>
      </c>
      <c r="BN350" s="223" t="str">
        <f t="shared" ca="1" si="515"/>
        <v>-2.85478077877201-7.97857778316765i</v>
      </c>
      <c r="BO350" s="223" t="str">
        <f t="shared" ca="1" si="516"/>
        <v>-1.65318158385224-8.31110506417254i</v>
      </c>
      <c r="BP350" s="223" t="str">
        <f t="shared" ca="1" si="517"/>
        <v>-0.415796000142389-8.46372201948813i</v>
      </c>
      <c r="BQ350" s="223" t="str">
        <f t="shared" ca="1" si="518"/>
        <v>0.830590311304488-8.43312495292639i</v>
      </c>
      <c r="BR350" s="223" t="str">
        <f t="shared" ca="1" si="519"/>
        <v>2.05899685082731-8.21997619857781i</v>
      </c>
      <c r="BS350" s="223" t="str">
        <f t="shared" ca="1" si="520"/>
        <v>3.24283232655544-7.82888978328023i</v>
      </c>
      <c r="BT350" s="223" t="str">
        <f t="shared" ca="1" si="521"/>
        <v>4.35647027554672-7.2683315468669i</v>
      </c>
      <c r="BU350" s="223" t="str">
        <f t="shared" ca="1" si="522"/>
        <v>5.37580379929834-6.55043588231746i</v>
      </c>
      <c r="BV350" s="223" t="str">
        <f t="shared" ca="1" si="523"/>
        <v>6.27876740535049-5.69074306276525i</v>
      </c>
      <c r="BW350" s="223" t="str">
        <f t="shared" ca="1" si="524"/>
        <v>7.04581465850623-4.70786284155362i</v>
      </c>
      <c r="BX350" s="223" t="str">
        <f t="shared" ca="1" si="525"/>
        <v>7.66034130217391-3.62307160722931i</v>
      </c>
      <c r="BY350" s="223" t="str">
        <f t="shared" ca="1" si="526"/>
        <v>8.10904469033686-2.45985181403721i</v>
      </c>
      <c r="BZ350" s="223" t="str">
        <f t="shared" ca="1" si="527"/>
        <v>8.38221174969886-1.24338365765074i</v>
      </c>
      <c r="CA350" s="223" t="str">
        <f t="shared" ca="1" si="528"/>
        <v>8.47392923837004+1.30388509483287E-12i</v>
      </c>
      <c r="CB350" s="223" t="str">
        <f t="shared" ca="1" si="529"/>
        <v>8.38221174969975+1.24338365764475i</v>
      </c>
      <c r="CC350" s="223" t="str">
        <f t="shared" ca="1" si="530"/>
        <v>8.1090446903361+2.45985181403971i</v>
      </c>
      <c r="CD350" s="223" t="str">
        <f t="shared" ca="1" si="531"/>
        <v>7.66034130217279+3.62307160723166i</v>
      </c>
      <c r="CE350" s="223" t="str">
        <f t="shared" ca="1" si="532"/>
        <v>7.04581465850478+4.70786284155579i</v>
      </c>
      <c r="CF350" s="223" t="str">
        <f t="shared" ca="1" si="533"/>
        <v>6.27876740534875+5.69074306276718i</v>
      </c>
      <c r="CG350" s="223" t="str">
        <f t="shared" ca="1" si="534"/>
        <v>5.37580379930303+6.55043588231362i</v>
      </c>
      <c r="CH350" s="223" t="str">
        <f t="shared" ca="1" si="535"/>
        <v>4.35647027554449+7.26833154686824i</v>
      </c>
      <c r="CI350" s="223" t="str">
        <f t="shared" ca="1" si="536"/>
        <v>3.24283232656104+7.82888978327792i</v>
      </c>
      <c r="CJ350" s="223" t="str">
        <f t="shared" ca="1" si="537"/>
        <v>2.05899685082477+8.21997619857845i</v>
      </c>
      <c r="CK350" s="223" t="str">
        <f t="shared" ca="1" si="538"/>
        <v>0.830590311301893+8.43312495292665i</v>
      </c>
      <c r="CL350" s="223" t="str">
        <f t="shared" ca="1" si="539"/>
        <v>-0.415796000144994+8.463722019488i</v>
      </c>
      <c r="CM350" s="223" t="str">
        <f t="shared" ca="1" si="540"/>
        <v>-1.6531815838548+8.31110506417203i</v>
      </c>
      <c r="CN350" s="223" t="str">
        <f t="shared" ca="1" si="541"/>
        <v>-2.85478077877447+7.97857778316678i</v>
      </c>
      <c r="CO350" s="223" t="str">
        <f t="shared" ca="1" si="542"/>
        <v>-3.9945825910624+7.47333838790161i</v>
      </c>
      <c r="CP350" s="223" t="str">
        <f t="shared" ca="1" si="543"/>
        <v>-5.04791375361241+6.80632378549488i</v>
      </c>
      <c r="CQ350" s="223" t="str">
        <f t="shared" ca="1" si="544"/>
        <v>-5.99197282774747+5.99197282774535i</v>
      </c>
      <c r="CR350" s="223" t="str">
        <f t="shared" ca="1" si="545"/>
        <v>-6.8063237854915+5.04791375361695i</v>
      </c>
      <c r="CS350" s="223" t="str">
        <f t="shared" ca="1" si="546"/>
        <v>-7.47333838790304+3.99458259105974i</v>
      </c>
      <c r="CT350" s="223" t="str">
        <f t="shared" ca="1" si="547"/>
        <v>-7.9785777831678+2.85478077877162i</v>
      </c>
      <c r="CU350" s="223" t="str">
        <f t="shared" ca="1" si="548"/>
        <v>-8.31110506417271+1.65318158385137i</v>
      </c>
      <c r="CV350" s="223" t="str">
        <f t="shared" ca="1" si="549"/>
        <v>-8.46372201948817+0.415796000141498i</v>
      </c>
      <c r="CW350" s="223" t="str">
        <f t="shared" ca="1" si="550"/>
        <v>-8.43312495292716-0.830590311296748i</v>
      </c>
      <c r="CX350" s="223" t="str">
        <f t="shared" ca="1" si="551"/>
        <v>-8.2199761985776-2.05899685082817i</v>
      </c>
      <c r="CY350" s="223" t="str">
        <f t="shared" ca="1" si="552"/>
        <v>-7.82888978327989-3.24283232655626i</v>
      </c>
      <c r="CZ350" s="223" t="str">
        <f t="shared" ca="1" si="553"/>
        <v>-7.26833154686643-4.35647027554749i</v>
      </c>
      <c r="DA350" s="223" t="str">
        <f t="shared" ca="1" si="554"/>
        <v>-6.5504358823169-5.37580379929903i</v>
      </c>
      <c r="DB350" s="223" t="str">
        <f t="shared" ca="1" si="555"/>
        <v>-5.69074306276459-6.2787674053511i</v>
      </c>
      <c r="DC350" s="223" t="str">
        <f t="shared" ca="1" si="556"/>
        <v>-4.70786284155288-7.04581465850673i</v>
      </c>
      <c r="DD350" s="223" t="str">
        <f t="shared" ca="1" si="557"/>
        <v>-3.6230716072285-7.66034130217429i</v>
      </c>
      <c r="DE350" s="223" t="str">
        <f t="shared" ca="1" si="558"/>
        <v>-2.45985181403636-8.10904469033712i</v>
      </c>
      <c r="DF350" s="223" t="str">
        <f t="shared" ca="1" si="559"/>
        <v>-1.24338365764986-8.38221174969899i</v>
      </c>
      <c r="DG350" s="223" t="str">
        <f t="shared" ca="1" si="560"/>
        <v>2.19667119679606E-12-8.47392923837004i</v>
      </c>
      <c r="DH350" s="223" t="str">
        <f t="shared" ca="1" si="561"/>
        <v>1.24338365764563-8.38221174969962i</v>
      </c>
      <c r="DI350" s="223" t="str">
        <f t="shared" ca="1" si="562"/>
        <v>2.45985181404056-8.10904469033585i</v>
      </c>
      <c r="DJ350" s="223" t="str">
        <f t="shared" ca="1" si="563"/>
        <v>3.62307160723248-7.66034130217241i</v>
      </c>
      <c r="DK350" s="223" t="str">
        <f t="shared" ca="1" si="564"/>
        <v>4.70786284154933-7.0458146585091i</v>
      </c>
      <c r="DL350" s="223" t="str">
        <f t="shared" ca="1" si="565"/>
        <v>5.69074306276784-6.27876740534815i</v>
      </c>
      <c r="DM350" s="223" t="str">
        <f t="shared" ca="1" si="566"/>
        <v>6.55043588231418-5.37580379930234i</v>
      </c>
      <c r="DN350" s="223" t="str">
        <f t="shared" ca="1" si="567"/>
        <v>7.2683315468687-4.35647027554372i</v>
      </c>
      <c r="DO350" s="223" t="str">
        <f t="shared" ca="1" si="568"/>
        <v>7.82888978327826-3.24283232656022i</v>
      </c>
      <c r="DP350" s="223" t="str">
        <f t="shared" ca="1" si="569"/>
        <v>8.21997619857867-2.05899685082391i</v>
      </c>
      <c r="DQ350" s="223" t="str">
        <f t="shared" ca="1" si="570"/>
        <v>8.43312495292673-0.830590311301005i</v>
      </c>
      <c r="DR350" s="223" t="str">
        <f t="shared" ca="1" si="571"/>
        <v>8.46372201948795+0.415796000145885i</v>
      </c>
      <c r="DS350" s="223" t="str">
        <f t="shared" ca="1" si="572"/>
        <v>8.31110506417185+1.65318158385567i</v>
      </c>
      <c r="DT350" s="223" t="str">
        <f t="shared" ca="1" si="573"/>
        <v>7.9785777831694+2.85478077876714i</v>
      </c>
      <c r="DU350" s="223" t="str">
        <f t="shared" ca="1" si="574"/>
        <v>7.47333838790119+3.99458259106319i</v>
      </c>
      <c r="DV350" s="223" t="str">
        <f t="shared" ca="1" si="575"/>
        <v>6.80632378549434+5.04791375361313i</v>
      </c>
      <c r="DW350" s="223" t="str">
        <f t="shared" ca="1" si="576"/>
        <v>5.99197282774471+5.99197282774811i</v>
      </c>
      <c r="DX350" s="223" t="str">
        <f t="shared" ca="1" si="577"/>
        <v>5.04791375361623+6.80632378549204i</v>
      </c>
      <c r="DY350" s="223" t="str">
        <f t="shared" ca="1" si="578"/>
        <v>3.99458259105895+7.47333838790345i</v>
      </c>
      <c r="DZ350" s="223" t="str">
        <f t="shared" ca="1" si="579"/>
        <v>2.85478077877078+7.97857778316809i</v>
      </c>
      <c r="EA350" s="223" t="str">
        <f t="shared" ca="1" si="580"/>
        <v>1.65318158385947+8.3111050641711i</v>
      </c>
      <c r="EB350" s="223" t="str">
        <f t="shared" ca="1" si="581"/>
        <v>0.415796000141087+8.46372201948819i</v>
      </c>
      <c r="EC350" s="223" t="str">
        <f t="shared" ca="1" si="582"/>
        <v>-0.830590311297157+8.43312495292711i</v>
      </c>
      <c r="ED350" s="223" t="str">
        <f t="shared" ca="1" si="583"/>
        <v>-2.05899685082857+8.2199761985775i</v>
      </c>
      <c r="EE350" s="223" t="str">
        <f t="shared" ca="1" si="584"/>
        <v>-3.24283232655664+7.82888978327973i</v>
      </c>
      <c r="EF350" s="223" t="str">
        <f t="shared" ca="1" si="585"/>
        <v>-4.35647027554783+7.26833154686622i</v>
      </c>
      <c r="EG350" s="223" t="str">
        <f t="shared" ca="1" si="586"/>
        <v>-5.37580379929935+6.55043588231663i</v>
      </c>
      <c r="EH350" s="223" t="str">
        <f t="shared" ca="1" si="587"/>
        <v>-6.27876740535137+5.69074306276429i</v>
      </c>
      <c r="EI350" s="223" t="str">
        <f t="shared" ca="1" si="588"/>
        <v>-7.04581465850696+4.70786284155254i</v>
      </c>
      <c r="EJ350" s="223" t="str">
        <f t="shared" ca="1" si="589"/>
        <v>-7.66034130217076+3.62307160723597i</v>
      </c>
      <c r="EK350" s="223" t="str">
        <f t="shared" ca="1" si="590"/>
        <v>-8.10904469033724+2.45985181403596i</v>
      </c>
      <c r="EL350" s="223" t="str">
        <f t="shared" ca="1" si="591"/>
        <v>-8.38221174969905+1.24338365764945i</v>
      </c>
      <c r="EM350" s="223" t="str">
        <f t="shared" ca="1" si="592"/>
        <v>-8.47392923837004-2.60777018966574E-12i</v>
      </c>
      <c r="EN350" s="223"/>
      <c r="EO350" s="223"/>
      <c r="EP350" s="223"/>
    </row>
    <row r="351" spans="1:146">
      <c r="A351" s="249">
        <f t="shared" si="461"/>
        <v>4.9023437499999814E-3</v>
      </c>
      <c r="B351" s="248">
        <v>251</v>
      </c>
      <c r="C351" s="247">
        <f t="shared" si="462"/>
        <v>50200</v>
      </c>
      <c r="N351" s="246">
        <f t="shared" ca="1" si="463"/>
        <v>7.5259837369181799</v>
      </c>
      <c r="O351" s="223">
        <f t="shared" ca="1" si="464"/>
        <v>-8.4740162630818201</v>
      </c>
      <c r="P351" s="223" t="str">
        <f t="shared" ca="1" si="465"/>
        <v>-8.41028771696535-1.03731005241295i</v>
      </c>
      <c r="Q351" s="223" t="str">
        <f t="shared" ca="1" si="466"/>
        <v>-8.22006061526826-2.05901799610657i</v>
      </c>
      <c r="R351" s="223" t="str">
        <f t="shared" ca="1" si="467"/>
        <v>-7.90619615066379-3.04975639259995i</v>
      </c>
      <c r="S351" s="223" t="str">
        <f t="shared" ca="1" si="468"/>
        <v>-7.47341513684547-3.99462361422752i</v>
      </c>
      <c r="T351" s="223" t="str">
        <f t="shared" ca="1" si="469"/>
        <v>-6.92822700309534-4.87940797849039i</v>
      </c>
      <c r="U351" s="223" t="str">
        <f t="shared" ca="1" si="470"/>
        <v>-6.27883188640666-5.69080150499191i</v>
      </c>
      <c r="V351" s="223" t="str">
        <f t="shared" ca="1" si="471"/>
        <v>-5.53499729379337-6.41660007984565i</v>
      </c>
      <c r="W351" s="223" t="str">
        <f t="shared" ca="1" si="472"/>
        <v>-4.70791118989237-7.04588701691003i</v>
      </c>
      <c r="X351" s="223" t="str">
        <f t="shared" ca="1" si="473"/>
        <v>-3.81001371955884-7.56919725491076i</v>
      </c>
      <c r="Y351" s="223" t="str">
        <f t="shared" ca="1" si="474"/>
        <v>-2.8548100965125-7.97865972076924i</v>
      </c>
      <c r="Z351" s="223" t="str">
        <f t="shared" ca="1" si="475"/>
        <v>-1.85666747235086-8.26811571787002i</v>
      </c>
      <c r="AA351" s="223" t="str">
        <f t="shared" ca="1" si="476"/>
        <v>-0.830598841213337-8.43321155859084i</v>
      </c>
      <c r="AB351" s="223" t="str">
        <f t="shared" ca="1" si="477"/>
        <v>0.207962769618748-8.47146404781533i</v>
      </c>
      <c r="AC351" s="223" t="str">
        <f t="shared" ca="1" si="478"/>
        <v>1.24339642682444-8.38229783250007i</v>
      </c>
      <c r="AD351" s="223" t="str">
        <f t="shared" ca="1" si="479"/>
        <v>2.26012824441396-8.1670540555195i</v>
      </c>
      <c r="AE351" s="223" t="str">
        <f t="shared" ca="1" si="480"/>
        <v>3.2428656294735-7.82897018362918i</v>
      </c>
      <c r="AF351" s="223" t="str">
        <f t="shared" ca="1" si="481"/>
        <v>4.17682729700251-7.37313131294906i</v>
      </c>
      <c r="AG351" s="223" t="str">
        <f t="shared" ca="1" si="482"/>
        <v>5.04796559417702-6.80639368439559i</v>
      </c>
      <c r="AH351" s="223" t="str">
        <f t="shared" ca="1" si="483"/>
        <v>5.84317779015603-6.13728155942046i</v>
      </c>
      <c r="AI351" s="223" t="str">
        <f t="shared" ca="1" si="484"/>
        <v>6.55050315332652-5.37585900719453i</v>
      </c>
      <c r="AJ351" s="223" t="str">
        <f t="shared" ca="1" si="485"/>
        <v>7.15930285185061-4.53357853163028i</v>
      </c>
      <c r="AK351" s="223" t="str">
        <f t="shared" ca="1" si="486"/>
        <v>7.66041997158048-3.62310881509044i</v>
      </c>
      <c r="AL351" s="223" t="str">
        <f t="shared" ca="1" si="487"/>
        <v>8.04631724459961-2.65814416957284i</v>
      </c>
      <c r="AM351" s="223" t="str">
        <f t="shared" ca="1" si="488"/>
        <v>8.31119041672763-1.65319856153759i</v>
      </c>
      <c r="AN351" s="223" t="str">
        <f t="shared" ca="1" si="489"/>
        <v>8.45105554891176-0.623387308326781i</v>
      </c>
      <c r="AO351" s="223" t="str">
        <f t="shared" ca="1" si="490"/>
        <v>8.4638089393748+0.415800270243231i</v>
      </c>
      <c r="AP351" s="223" t="str">
        <f t="shared" ca="1" si="491"/>
        <v>8.34925876525504+1.44873382572061i</v>
      </c>
      <c r="AQ351" s="223" t="str">
        <f t="shared" ca="1" si="492"/>
        <v>8.10912796779477+2.4598770759743i</v>
      </c>
      <c r="AR351" s="223" t="str">
        <f t="shared" ca="1" si="493"/>
        <v>8.10912796779477+2.4598770759743i</v>
      </c>
      <c r="AS351" s="223" t="str">
        <f t="shared" ca="1" si="494"/>
        <v>7.26840619045257+4.35651501518885i</v>
      </c>
      <c r="AT351" s="223" t="str">
        <f t="shared" ca="1" si="495"/>
        <v>6.68046044865134+5.21348250414062i</v>
      </c>
      <c r="AU351" s="223" t="str">
        <f t="shared" ca="1" si="496"/>
        <v>5.992034363513+5.99203436350748i</v>
      </c>
      <c r="AV351" s="223" t="str">
        <f t="shared" ca="1" si="497"/>
        <v>5.21348250414012+6.68046044865173i</v>
      </c>
      <c r="AW351" s="223" t="str">
        <f t="shared" ca="1" si="498"/>
        <v>4.3565150151883+7.26840619045289i</v>
      </c>
      <c r="AX351" s="223" t="str">
        <f t="shared" ca="1" si="499"/>
        <v>3.43402148535292+7.74702833769889i</v>
      </c>
      <c r="AY351" s="223" t="str">
        <f t="shared" ca="1" si="500"/>
        <v>2.45987707597393+8.10912796779488i</v>
      </c>
      <c r="AZ351" s="223" t="str">
        <f t="shared" ca="1" si="501"/>
        <v>1.44873382572023+8.3492587652551i</v>
      </c>
      <c r="BA351" s="223" t="str">
        <f t="shared" ca="1" si="502"/>
        <v>0.415800270242605+8.46380893937484i</v>
      </c>
      <c r="BB351" s="223" t="str">
        <f t="shared" ca="1" si="503"/>
        <v>-0.623387308327406+8.45105554891172i</v>
      </c>
      <c r="BC351" s="223" t="str">
        <f t="shared" ca="1" si="504"/>
        <v>-1.65319856153797+8.31119041672756i</v>
      </c>
      <c r="BD351" s="223" t="str">
        <f t="shared" ca="1" si="505"/>
        <v>-2.65814416957321+8.04631724459949i</v>
      </c>
      <c r="BE351" s="223" t="str">
        <f t="shared" ca="1" si="506"/>
        <v>-3.62310881509079+7.66041997158032i</v>
      </c>
      <c r="BF351" s="223" t="str">
        <f t="shared" ca="1" si="507"/>
        <v>-4.5335785316304+7.15930285185052i</v>
      </c>
      <c r="BG351" s="223" t="str">
        <f t="shared" ca="1" si="508"/>
        <v>-5.37585900719473+6.55050315332635i</v>
      </c>
      <c r="BH351" s="223" t="str">
        <f t="shared" ca="1" si="509"/>
        <v>-6.13728155942081+5.84317779015567i</v>
      </c>
      <c r="BI351" s="223" t="str">
        <f t="shared" ca="1" si="510"/>
        <v>-6.80639368439576+5.0479655941768i</v>
      </c>
      <c r="BJ351" s="223" t="str">
        <f t="shared" ca="1" si="511"/>
        <v>-7.3731313129493+4.17682729700207i</v>
      </c>
      <c r="BK351" s="223" t="str">
        <f t="shared" ca="1" si="512"/>
        <v>-7.82897018363002+3.24286562947147i</v>
      </c>
      <c r="BL351" s="223" t="str">
        <f t="shared" ca="1" si="513"/>
        <v>-8.16705405551956+2.26012824441371i</v>
      </c>
      <c r="BM351" s="223" t="str">
        <f t="shared" ca="1" si="514"/>
        <v>-8.38229783249977+1.24339642682644i</v>
      </c>
      <c r="BN351" s="223" t="str">
        <f t="shared" ca="1" si="515"/>
        <v>-8.47146404781542+0.207962769614991i</v>
      </c>
      <c r="BO351" s="223" t="str">
        <f t="shared" ca="1" si="516"/>
        <v>-8.43321155859062-0.83059884121564i</v>
      </c>
      <c r="BP351" s="223" t="str">
        <f t="shared" ca="1" si="517"/>
        <v>-8.26811571787013-1.85666747235042i</v>
      </c>
      <c r="BQ351" s="223" t="str">
        <f t="shared" ca="1" si="518"/>
        <v>-7.97865972077002-2.85481009651031i</v>
      </c>
      <c r="BR351" s="223" t="str">
        <f t="shared" ca="1" si="519"/>
        <v>-7.56919725490893-3.81001371956246i</v>
      </c>
      <c r="BS351" s="223" t="str">
        <f t="shared" ca="1" si="520"/>
        <v>-7.04588701690931-4.70791118989345i</v>
      </c>
      <c r="BT351" s="223" t="str">
        <f t="shared" ca="1" si="521"/>
        <v>-6.41660007984575-5.53499729379325i</v>
      </c>
      <c r="BU351" s="223" t="str">
        <f t="shared" ca="1" si="522"/>
        <v>-5.69080150499412-6.27883188640465i</v>
      </c>
      <c r="BV351" s="223" t="str">
        <f t="shared" ca="1" si="523"/>
        <v>-4.87940797848798-6.92822700309704i</v>
      </c>
      <c r="BW351" s="223" t="str">
        <f t="shared" ca="1" si="524"/>
        <v>-3.9946236142262-7.47341513684618i</v>
      </c>
      <c r="BX351" s="223" t="str">
        <f t="shared" ca="1" si="525"/>
        <v>-3.04975639260116-7.90619615066332i</v>
      </c>
      <c r="BY351" s="223" t="str">
        <f t="shared" ca="1" si="526"/>
        <v>-2.05901799611003-8.22006061526739i</v>
      </c>
      <c r="BZ351" s="223" t="str">
        <f t="shared" ca="1" si="527"/>
        <v>-1.03731005241014-8.41028771696569i</v>
      </c>
      <c r="CA351" s="223" t="str">
        <f t="shared" ca="1" si="528"/>
        <v>3.86192100225338E-13-8.47401626308182i</v>
      </c>
      <c r="CB351" s="223" t="str">
        <f t="shared" ca="1" si="529"/>
        <v>1.03731005241139-8.41028771696554i</v>
      </c>
      <c r="CC351" s="223" t="str">
        <f t="shared" ca="1" si="530"/>
        <v>2.05901799611125-8.22006061526709i</v>
      </c>
      <c r="CD351" s="223" t="str">
        <f t="shared" ca="1" si="531"/>
        <v>3.04975639260188-7.90619615066304i</v>
      </c>
      <c r="CE351" s="223" t="str">
        <f t="shared" ca="1" si="532"/>
        <v>3.9946236142273-7.47341513684559i</v>
      </c>
      <c r="CF351" s="223" t="str">
        <f t="shared" ca="1" si="533"/>
        <v>4.87940797848862-6.9282270030966i</v>
      </c>
      <c r="CG351" s="223" t="str">
        <f t="shared" ca="1" si="534"/>
        <v>5.6908015049947-6.27883188640413i</v>
      </c>
      <c r="CH351" s="223" t="str">
        <f t="shared" ca="1" si="535"/>
        <v>6.41660007984657-5.5349972937923i</v>
      </c>
      <c r="CI351" s="223" t="str">
        <f t="shared" ca="1" si="536"/>
        <v>7.04588701690975-4.70791118989281i</v>
      </c>
      <c r="CJ351" s="223" t="str">
        <f t="shared" ca="1" si="537"/>
        <v>7.5691972549095-3.81001371956134i</v>
      </c>
      <c r="CK351" s="223" t="str">
        <f t="shared" ca="1" si="538"/>
        <v>7.97865972077028-2.85481009650958i</v>
      </c>
      <c r="CL351" s="223" t="str">
        <f t="shared" ca="1" si="539"/>
        <v>8.2681157178703-1.85666747234967i</v>
      </c>
      <c r="CM351" s="223" t="str">
        <f t="shared" ca="1" si="540"/>
        <v>8.43321155859074-0.830598841214392i</v>
      </c>
      <c r="CN351" s="223" t="str">
        <f t="shared" ca="1" si="541"/>
        <v>8.4714640478154+0.207962769615763i</v>
      </c>
      <c r="CO351" s="223" t="str">
        <f t="shared" ca="1" si="542"/>
        <v>8.38229783249966+1.2433964268272i</v>
      </c>
      <c r="CP351" s="223" t="str">
        <f t="shared" ca="1" si="543"/>
        <v>8.16705405551936+2.26012824441445i</v>
      </c>
      <c r="CQ351" s="223" t="str">
        <f t="shared" ca="1" si="544"/>
        <v>7.82897018362972+3.24286562947219i</v>
      </c>
      <c r="CR351" s="223" t="str">
        <f t="shared" ca="1" si="545"/>
        <v>7.37313131295297+4.17682729699562i</v>
      </c>
      <c r="CS351" s="223" t="str">
        <f t="shared" ca="1" si="546"/>
        <v>6.80639368439529+5.04796559417742i</v>
      </c>
      <c r="CT351" s="223" t="str">
        <f t="shared" ca="1" si="547"/>
        <v>6.13728155942027+5.84317779015623i</v>
      </c>
      <c r="CU351" s="223" t="str">
        <f t="shared" ca="1" si="548"/>
        <v>5.37585900719413+6.55050315332684i</v>
      </c>
      <c r="CV351" s="223" t="str">
        <f t="shared" ca="1" si="549"/>
        <v>4.53357853162975+7.15930285185094i</v>
      </c>
      <c r="CW351" s="223" t="str">
        <f t="shared" ca="1" si="550"/>
        <v>3.62310881509009+7.66041997158065i</v>
      </c>
      <c r="CX351" s="223" t="str">
        <f t="shared" ca="1" si="551"/>
        <v>2.65814416957271+8.04631724459966i</v>
      </c>
      <c r="CY351" s="223" t="str">
        <f t="shared" ca="1" si="552"/>
        <v>1.65319856153673+8.3111904167278i</v>
      </c>
      <c r="CZ351" s="223" t="str">
        <f t="shared" ca="1" si="553"/>
        <v>0.623387308326156+8.45105554891181i</v>
      </c>
      <c r="DA351" s="223" t="str">
        <f t="shared" ca="1" si="554"/>
        <v>-0.415800270243617+8.46380893937478i</v>
      </c>
      <c r="DB351" s="223" t="str">
        <f t="shared" ca="1" si="555"/>
        <v>-1.44873382572099+8.34925876525497i</v>
      </c>
      <c r="DC351" s="223" t="str">
        <f t="shared" ca="1" si="556"/>
        <v>-2.45987707597444+8.10912796779472i</v>
      </c>
      <c r="DD351" s="223" t="str">
        <f t="shared" ca="1" si="557"/>
        <v>-3.43402148535341+7.74702833769868i</v>
      </c>
      <c r="DE351" s="223" t="str">
        <f t="shared" ca="1" si="558"/>
        <v>-4.35651501518938+7.26840619045225i</v>
      </c>
      <c r="DF351" s="223" t="str">
        <f t="shared" ca="1" si="559"/>
        <v>-5.21348250414092+6.6804604486511i</v>
      </c>
      <c r="DG351" s="223" t="str">
        <f t="shared" ca="1" si="560"/>
        <v>-5.99203436350759+5.9920343635129i</v>
      </c>
      <c r="DH351" s="223" t="str">
        <f t="shared" ca="1" si="561"/>
        <v>-6.68046044865181+5.21348250414001i</v>
      </c>
      <c r="DI351" s="223" t="str">
        <f t="shared" ca="1" si="562"/>
        <v>-7.26840619045285+4.35651501518839i</v>
      </c>
      <c r="DJ351" s="223" t="str">
        <f t="shared" ca="1" si="563"/>
        <v>-7.74702833769914+3.43402148535236i</v>
      </c>
      <c r="DK351" s="223" t="str">
        <f t="shared" ca="1" si="564"/>
        <v>-8.10912796779255+2.45987707598163i</v>
      </c>
      <c r="DL351" s="223" t="str">
        <f t="shared" ca="1" si="565"/>
        <v>-8.34925876525517+1.44873382571985i</v>
      </c>
      <c r="DM351" s="223" t="str">
        <f t="shared" ca="1" si="566"/>
        <v>-8.46380893937484+0.41580027024246i</v>
      </c>
      <c r="DN351" s="223" t="str">
        <f t="shared" ca="1" si="567"/>
        <v>-8.45105554891173-0.62338730832731i</v>
      </c>
      <c r="DO351" s="223" t="str">
        <f t="shared" ca="1" si="568"/>
        <v>-8.31119041672908-1.65319856153031i</v>
      </c>
      <c r="DP351" s="223" t="str">
        <f t="shared" ca="1" si="569"/>
        <v>-8.04631724459929-2.6581441695738i</v>
      </c>
      <c r="DQ351" s="223" t="str">
        <f t="shared" ca="1" si="570"/>
        <v>-7.66041997158015-3.62310881509114i</v>
      </c>
      <c r="DR351" s="223" t="str">
        <f t="shared" ca="1" si="571"/>
        <v>-7.15930285185032-4.53357853163073i</v>
      </c>
      <c r="DS351" s="223" t="str">
        <f t="shared" ca="1" si="572"/>
        <v>-6.5505031533261-5.37585900719503i</v>
      </c>
      <c r="DT351" s="223" t="str">
        <f t="shared" ca="1" si="573"/>
        <v>-5.84317779015504-6.13728155942141i</v>
      </c>
      <c r="DU351" s="223" t="str">
        <f t="shared" ca="1" si="574"/>
        <v>-5.04796559417611-6.80639368439627i</v>
      </c>
      <c r="DV351" s="223" t="str">
        <f t="shared" ca="1" si="575"/>
        <v>-4.17682729700173-7.3731313129495i</v>
      </c>
      <c r="DW351" s="223" t="str">
        <f t="shared" ca="1" si="576"/>
        <v>-3.24286562947112-7.82897018363016i</v>
      </c>
      <c r="DX351" s="223" t="str">
        <f t="shared" ca="1" si="577"/>
        <v>-2.26012824441334-8.16705405551967i</v>
      </c>
      <c r="DY351" s="223" t="str">
        <f t="shared" ca="1" si="578"/>
        <v>-1.24339642682558-8.3822978324999i</v>
      </c>
      <c r="DZ351" s="223" t="str">
        <f t="shared" ca="1" si="579"/>
        <v>-0.207962769622791-8.47146404781523i</v>
      </c>
      <c r="EA351" s="223" t="str">
        <f t="shared" ca="1" si="580"/>
        <v>0.830598841216024-8.43321155859058i</v>
      </c>
      <c r="EB351" s="223" t="str">
        <f t="shared" ca="1" si="581"/>
        <v>1.8566674723508-8.26811571787004i</v>
      </c>
      <c r="EC351" s="223" t="str">
        <f t="shared" ca="1" si="582"/>
        <v>2.85481009651068-7.97865972076989i</v>
      </c>
      <c r="ED351" s="223" t="str">
        <f t="shared" ca="1" si="583"/>
        <v>3.81001371956238-7.56919725490898i</v>
      </c>
      <c r="EE351" s="223" t="str">
        <f t="shared" ca="1" si="584"/>
        <v>4.70791118989417-7.04588701690883i</v>
      </c>
      <c r="EF351" s="223" t="str">
        <f t="shared" ca="1" si="585"/>
        <v>5.53499729379355-6.4166000798455i</v>
      </c>
      <c r="EG351" s="223" t="str">
        <f t="shared" ca="1" si="586"/>
        <v>6.27883188640491-5.69080150499383i</v>
      </c>
      <c r="EH351" s="223" t="str">
        <f t="shared" ca="1" si="587"/>
        <v>6.92822700309726-4.87940797848767i</v>
      </c>
      <c r="EI351" s="223" t="str">
        <f t="shared" ca="1" si="588"/>
        <v>7.47341513684613-3.99462361422628i</v>
      </c>
      <c r="EJ351" s="223" t="str">
        <f t="shared" ca="1" si="589"/>
        <v>7.90619615066363-3.04975639260035i</v>
      </c>
      <c r="EK351" s="223" t="str">
        <f t="shared" ca="1" si="590"/>
        <v>8.22006061526749-2.05901799610966i</v>
      </c>
      <c r="EL351" s="223" t="str">
        <f t="shared" ca="1" si="591"/>
        <v>8.41028771696574-1.03731005240976i</v>
      </c>
      <c r="EM351" s="223" t="str">
        <f t="shared" ca="1" si="592"/>
        <v>8.47401626308182+7.72384200450677E-13i</v>
      </c>
      <c r="EN351" s="223"/>
      <c r="EO351" s="223"/>
      <c r="EP351" s="223"/>
    </row>
    <row r="352" spans="1:146">
      <c r="A352" s="249">
        <f t="shared" si="461"/>
        <v>4.921874999999981E-3</v>
      </c>
      <c r="B352" s="248">
        <v>252</v>
      </c>
      <c r="C352" s="247">
        <f t="shared" si="462"/>
        <v>50400</v>
      </c>
      <c r="N352" s="246">
        <f t="shared" ca="1" si="463"/>
        <v>7.5259094013329211</v>
      </c>
      <c r="O352" s="223">
        <f t="shared" ca="1" si="464"/>
        <v>-8.4740905986670789</v>
      </c>
      <c r="P352" s="223" t="str">
        <f t="shared" ca="1" si="465"/>
        <v>-8.43328553622993-0.830606127374923i</v>
      </c>
      <c r="Q352" s="223" t="str">
        <f t="shared" ca="1" si="466"/>
        <v>-8.31126332397605-1.6532130636879i</v>
      </c>
      <c r="R352" s="223" t="str">
        <f t="shared" ca="1" si="467"/>
        <v>-8.10919910251359-2.45989865445929i</v>
      </c>
      <c r="S352" s="223" t="str">
        <f t="shared" ca="1" si="468"/>
        <v>-7.82903886075476-3.24289407647082i</v>
      </c>
      <c r="T352" s="223" t="str">
        <f t="shared" ca="1" si="469"/>
        <v>-7.47348069497887-3.99465865577973i</v>
      </c>
      <c r="U352" s="223" t="str">
        <f t="shared" ca="1" si="470"/>
        <v>-7.0459488246902-4.70795248853093i</v>
      </c>
      <c r="V352" s="223" t="str">
        <f t="shared" ca="1" si="471"/>
        <v>-6.55056061551234-5.37590616518893i</v>
      </c>
      <c r="W352" s="223" t="str">
        <f t="shared" ca="1" si="472"/>
        <v>-5.99208692670641-5.99208692670691i</v>
      </c>
      <c r="X352" s="223" t="str">
        <f t="shared" ca="1" si="473"/>
        <v>-5.37590616518834-6.55056061551283i</v>
      </c>
      <c r="Y352" s="223" t="str">
        <f t="shared" ca="1" si="474"/>
        <v>-4.70795248853099-7.04594882469015i</v>
      </c>
      <c r="Z352" s="223" t="str">
        <f t="shared" ca="1" si="475"/>
        <v>-3.99465865577988-7.47348069497879i</v>
      </c>
      <c r="AA352" s="223" t="str">
        <f t="shared" ca="1" si="476"/>
        <v>-3.24289407647089-7.82903886075473i</v>
      </c>
      <c r="AB352" s="223" t="str">
        <f t="shared" ca="1" si="477"/>
        <v>-2.45989865445936-8.10919910251356i</v>
      </c>
      <c r="AC352" s="223" t="str">
        <f t="shared" ca="1" si="478"/>
        <v>-1.65321306368799-8.31126332397603i</v>
      </c>
      <c r="AD352" s="223" t="str">
        <f t="shared" ca="1" si="479"/>
        <v>-0.830606127375123-8.43328553622992i</v>
      </c>
      <c r="AE352" s="223" t="str">
        <f t="shared" ca="1" si="480"/>
        <v>-1.32879736857341E-13-8.47409059866708i</v>
      </c>
      <c r="AF352" s="223" t="str">
        <f t="shared" ca="1" si="481"/>
        <v>0.830606127378214-8.43328553622961i</v>
      </c>
      <c r="AG352" s="223" t="str">
        <f t="shared" ca="1" si="482"/>
        <v>1.65321306369033-8.31126332397557i</v>
      </c>
      <c r="AH352" s="223" t="str">
        <f t="shared" ca="1" si="483"/>
        <v>2.45989865446083-8.10919910251312i</v>
      </c>
      <c r="AI352" s="223" t="str">
        <f t="shared" ca="1" si="484"/>
        <v>3.24289407647153-7.82903886075447i</v>
      </c>
      <c r="AJ352" s="223" t="str">
        <f t="shared" ca="1" si="485"/>
        <v>3.99465865577965-7.47348069497892i</v>
      </c>
      <c r="AK352" s="223" t="str">
        <f t="shared" ca="1" si="486"/>
        <v>4.70795248853003-7.04594882469081i</v>
      </c>
      <c r="AL352" s="223" t="str">
        <f t="shared" ca="1" si="487"/>
        <v>5.37590616518752-6.5505606155135i</v>
      </c>
      <c r="AM352" s="223" t="str">
        <f t="shared" ca="1" si="488"/>
        <v>5.99208692670512-5.99208692670821i</v>
      </c>
      <c r="AN352" s="223" t="str">
        <f t="shared" ca="1" si="489"/>
        <v>6.55056061551056-5.37590616519109i</v>
      </c>
      <c r="AO352" s="223" t="str">
        <f t="shared" ca="1" si="490"/>
        <v>7.04594882468824-4.70795248853386i</v>
      </c>
      <c r="AP352" s="223" t="str">
        <f t="shared" ca="1" si="491"/>
        <v>7.47348069498072-3.99465865577627i</v>
      </c>
      <c r="AQ352" s="223" t="str">
        <f t="shared" ca="1" si="492"/>
        <v>7.82903886075598-3.2428940764679i</v>
      </c>
      <c r="AR352" s="223" t="str">
        <f t="shared" ca="1" si="493"/>
        <v>7.82903886075598-3.2428940764679i</v>
      </c>
      <c r="AS352" s="223" t="str">
        <f t="shared" ca="1" si="494"/>
        <v>8.31126332397634-1.65321306368647i</v>
      </c>
      <c r="AT352" s="223" t="str">
        <f t="shared" ca="1" si="495"/>
        <v>8.43328553623-0.830606127374296i</v>
      </c>
      <c r="AU352" s="223" t="str">
        <f t="shared" ca="1" si="496"/>
        <v>8.47409059866708-2.65759473714682E-13i</v>
      </c>
      <c r="AV352" s="223" t="str">
        <f t="shared" ca="1" si="497"/>
        <v>8.43328553623003+0.830606127374007i</v>
      </c>
      <c r="AW352" s="223" t="str">
        <f t="shared" ca="1" si="498"/>
        <v>8.31126332397644+1.65321306368595i</v>
      </c>
      <c r="AX352" s="223" t="str">
        <f t="shared" ca="1" si="499"/>
        <v>8.10919910251438+2.45989865445667i</v>
      </c>
      <c r="AY352" s="223" t="str">
        <f t="shared" ca="1" si="500"/>
        <v>7.82903886075618+3.2428940764674i</v>
      </c>
      <c r="AZ352" s="223" t="str">
        <f t="shared" ca="1" si="501"/>
        <v>7.47348069497699+3.99465865578324i</v>
      </c>
      <c r="BA352" s="223" t="str">
        <f t="shared" ca="1" si="502"/>
        <v>7.0459488246884+4.70795248853362i</v>
      </c>
      <c r="BB352" s="223" t="str">
        <f t="shared" ca="1" si="503"/>
        <v>6.5505606155109+5.37590616519068i</v>
      </c>
      <c r="BC352" s="223" t="str">
        <f t="shared" ca="1" si="504"/>
        <v>5.99208692670532+5.99208692670801i</v>
      </c>
      <c r="BD352" s="223" t="str">
        <f t="shared" ca="1" si="505"/>
        <v>5.37590616518794+6.55056061551316i</v>
      </c>
      <c r="BE352" s="223" t="str">
        <f t="shared" ca="1" si="506"/>
        <v>4.70795248853047+7.04594882469051i</v>
      </c>
      <c r="BF352" s="223" t="str">
        <f t="shared" ca="1" si="507"/>
        <v>3.9946586557799+7.47348069497878i</v>
      </c>
      <c r="BG352" s="223" t="str">
        <f t="shared" ca="1" si="508"/>
        <v>3.24289407647213+7.82903886075421i</v>
      </c>
      <c r="BH352" s="223" t="str">
        <f t="shared" ca="1" si="509"/>
        <v>2.45989865446134+8.10919910251296i</v>
      </c>
      <c r="BI352" s="223" t="str">
        <f t="shared" ca="1" si="510"/>
        <v>1.65321306369074+8.31126332397549i</v>
      </c>
      <c r="BJ352" s="223" t="str">
        <f t="shared" ca="1" si="511"/>
        <v>0.830606127378623+8.43328553622957i</v>
      </c>
      <c r="BK352" s="223" t="str">
        <f t="shared" ca="1" si="512"/>
        <v>-3.81620325136707E-12+8.47409059866708i</v>
      </c>
      <c r="BL352" s="223" t="str">
        <f t="shared" ca="1" si="513"/>
        <v>-0.830606127378069+8.43328553622963i</v>
      </c>
      <c r="BM352" s="223" t="str">
        <f t="shared" ca="1" si="514"/>
        <v>-1.65321306369018+8.31126332397559i</v>
      </c>
      <c r="BN352" s="223" t="str">
        <f t="shared" ca="1" si="515"/>
        <v>-2.4598986544608+8.10919910251312i</v>
      </c>
      <c r="BO352" s="223" t="str">
        <f t="shared" ca="1" si="516"/>
        <v>-3.24289407647118+7.82903886075461i</v>
      </c>
      <c r="BP352" s="223" t="str">
        <f t="shared" ca="1" si="517"/>
        <v>-3.99465865577941+7.47348069497904i</v>
      </c>
      <c r="BQ352" s="223" t="str">
        <f t="shared" ca="1" si="518"/>
        <v>-4.70795248853+7.04594882469082i</v>
      </c>
      <c r="BR352" s="223" t="str">
        <f t="shared" ca="1" si="519"/>
        <v>-5.37590616518751+6.55056061551351i</v>
      </c>
      <c r="BS352" s="223" t="str">
        <f t="shared" ca="1" si="520"/>
        <v>-5.99208692670476+5.99208692670856i</v>
      </c>
      <c r="BT352" s="223" t="str">
        <f t="shared" ca="1" si="521"/>
        <v>-6.55056061551039+5.3759061651913i</v>
      </c>
      <c r="BU352" s="223" t="str">
        <f t="shared" ca="1" si="522"/>
        <v>-7.04594882468809+4.70795248853409i</v>
      </c>
      <c r="BV352" s="223" t="str">
        <f t="shared" ca="1" si="523"/>
        <v>-7.47348069498059+3.99465865577651i</v>
      </c>
      <c r="BW352" s="223" t="str">
        <f t="shared" ca="1" si="524"/>
        <v>-7.82903886075588+3.24289407646814i</v>
      </c>
      <c r="BX352" s="223" t="str">
        <f t="shared" ca="1" si="525"/>
        <v>-8.10919910251421+2.4598986544572i</v>
      </c>
      <c r="BY352" s="223" t="str">
        <f t="shared" ca="1" si="526"/>
        <v>-8.31126332397633+1.6532130636865i</v>
      </c>
      <c r="BZ352" s="223" t="str">
        <f t="shared" ca="1" si="527"/>
        <v>-8.43328553622995+0.8306061273748i</v>
      </c>
      <c r="CA352" s="223" t="str">
        <f t="shared" ca="1" si="528"/>
        <v>-8.47409059866708+5.31518947429364E-13i</v>
      </c>
      <c r="CB352" s="223" t="str">
        <f t="shared" ca="1" si="529"/>
        <v>-8.43328553623005-0.830606127373743i</v>
      </c>
      <c r="CC352" s="223" t="str">
        <f t="shared" ca="1" si="530"/>
        <v>-8.31126332397645-1.65321306368592i</v>
      </c>
      <c r="CD352" s="223" t="str">
        <f t="shared" ca="1" si="531"/>
        <v>-8.10919910251438-2.45989865445665i</v>
      </c>
      <c r="CE352" s="223" t="str">
        <f t="shared" ca="1" si="532"/>
        <v>-7.82903886075628-3.24289407646716i</v>
      </c>
      <c r="CF352" s="223" t="str">
        <f t="shared" ca="1" si="533"/>
        <v>-7.473480694977-3.99465865578322i</v>
      </c>
      <c r="CG352" s="223" t="str">
        <f t="shared" ca="1" si="534"/>
        <v>-7.04594882468869-4.7079524885332i</v>
      </c>
      <c r="CH352" s="223" t="str">
        <f t="shared" ca="1" si="535"/>
        <v>-6.55056061551107-5.37590616519047i</v>
      </c>
      <c r="CI352" s="223" t="str">
        <f t="shared" ca="1" si="536"/>
        <v>-5.99208692670551-5.99208692670782i</v>
      </c>
      <c r="CJ352" s="223" t="str">
        <f t="shared" ca="1" si="537"/>
        <v>-5.37590616518796-6.55056061551314i</v>
      </c>
      <c r="CK352" s="223" t="str">
        <f t="shared" ca="1" si="538"/>
        <v>-4.70795248853048-7.04594882469049i</v>
      </c>
      <c r="CL352" s="223" t="str">
        <f t="shared" ca="1" si="539"/>
        <v>-3.99465865578035-7.47348069497854i</v>
      </c>
      <c r="CM352" s="223" t="str">
        <f t="shared" ca="1" si="540"/>
        <v>-3.24289407647216-7.82903886075421i</v>
      </c>
      <c r="CN352" s="223" t="str">
        <f t="shared" ca="1" si="541"/>
        <v>-2.45989865446136-8.10919910251295i</v>
      </c>
      <c r="CO352" s="223" t="str">
        <f t="shared" ca="1" si="542"/>
        <v>-1.65321306369076-8.31126332397548i</v>
      </c>
      <c r="CP352" s="223" t="str">
        <f t="shared" ca="1" si="543"/>
        <v>-0.830606127379127-8.43328553622952i</v>
      </c>
      <c r="CQ352" s="223" t="str">
        <f t="shared" ca="1" si="544"/>
        <v>3.79129191833462E-12-8.47409059866708i</v>
      </c>
      <c r="CR352" s="223" t="str">
        <f t="shared" ca="1" si="545"/>
        <v>0.830606127378044-8.43328553622963i</v>
      </c>
      <c r="CS352" s="223" t="str">
        <f t="shared" ca="1" si="546"/>
        <v>1.65321306368969-8.31126332397569i</v>
      </c>
      <c r="CT352" s="223" t="str">
        <f t="shared" ca="1" si="547"/>
        <v>2.45989865446079-8.10919910251313i</v>
      </c>
      <c r="CU352" s="223" t="str">
        <f t="shared" ca="1" si="548"/>
        <v>3.24289407647115-7.82903886075463i</v>
      </c>
      <c r="CV352" s="223" t="str">
        <f t="shared" ca="1" si="549"/>
        <v>3.99465865577896-7.47348069497928i</v>
      </c>
      <c r="CW352" s="223" t="str">
        <f t="shared" ca="1" si="550"/>
        <v>4.70795248852998-7.04594882469083i</v>
      </c>
      <c r="CX352" s="223" t="str">
        <f t="shared" ca="1" si="551"/>
        <v>5.37590616518712-6.55056061551383i</v>
      </c>
      <c r="CY352" s="223" t="str">
        <f t="shared" ca="1" si="552"/>
        <v>5.9920869267044-5.99208692670892i</v>
      </c>
      <c r="CZ352" s="223" t="str">
        <f t="shared" ca="1" si="553"/>
        <v>6.55056061551038-5.37590616519132i</v>
      </c>
      <c r="DA352" s="223" t="str">
        <f t="shared" ca="1" si="554"/>
        <v>7.04594882469263-4.70795248852729i</v>
      </c>
      <c r="DB352" s="223" t="str">
        <f t="shared" ca="1" si="555"/>
        <v>7.47348069498035-3.99465865577696i</v>
      </c>
      <c r="DC352" s="223" t="str">
        <f t="shared" ca="1" si="556"/>
        <v>7.82903886075587-3.24289407646817i</v>
      </c>
      <c r="DD352" s="223" t="str">
        <f t="shared" ca="1" si="557"/>
        <v>8.10919910251407-2.45989865445769i</v>
      </c>
      <c r="DE352" s="223" t="str">
        <f t="shared" ca="1" si="558"/>
        <v>8.31126332397633-1.65321306368652i</v>
      </c>
      <c r="DF352" s="223" t="str">
        <f t="shared" ca="1" si="559"/>
        <v>8.43328553622994-0.830606127374825i</v>
      </c>
      <c r="DG352" s="223" t="str">
        <f t="shared" ca="1" si="560"/>
        <v>8.47409059866708-1.03812656182628E-12i</v>
      </c>
      <c r="DH352" s="223" t="str">
        <f t="shared" ca="1" si="561"/>
        <v>8.43328553623005+0.830606127373717i</v>
      </c>
      <c r="DI352" s="223" t="str">
        <f t="shared" ca="1" si="562"/>
        <v>8.31126332397654+1.65321306368543i</v>
      </c>
      <c r="DJ352" s="223" t="str">
        <f t="shared" ca="1" si="563"/>
        <v>8.10919910251439+2.45989865445663i</v>
      </c>
      <c r="DK352" s="223" t="str">
        <f t="shared" ca="1" si="564"/>
        <v>7.82903886075629+3.24289407646713i</v>
      </c>
      <c r="DL352" s="223" t="str">
        <f t="shared" ca="1" si="565"/>
        <v>7.47348069497724+3.99465865578277i</v>
      </c>
      <c r="DM352" s="223" t="str">
        <f t="shared" ca="1" si="566"/>
        <v>7.04594882468843+4.70795248853358i</v>
      </c>
      <c r="DN352" s="223" t="str">
        <f t="shared" ca="1" si="567"/>
        <v>6.55056061551109+5.37590616519046i</v>
      </c>
      <c r="DO352" s="223" t="str">
        <f t="shared" ca="1" si="568"/>
        <v>5.99208692670587+5.99208692670745i</v>
      </c>
      <c r="DP352" s="223" t="str">
        <f t="shared" ca="1" si="569"/>
        <v>5.37590616518797+6.55056061551312i</v>
      </c>
      <c r="DQ352" s="223" t="str">
        <f t="shared" ca="1" si="570"/>
        <v>4.70795248853091+7.04594882469021i</v>
      </c>
      <c r="DR352" s="223" t="str">
        <f t="shared" ca="1" si="571"/>
        <v>3.99465865578079+7.4734806949783i</v>
      </c>
      <c r="DS352" s="223" t="str">
        <f t="shared" ca="1" si="572"/>
        <v>3.24289407647218+7.8290388607542i</v>
      </c>
      <c r="DT352" s="223" t="str">
        <f t="shared" ca="1" si="573"/>
        <v>2.45989865446185+8.10919910251281i</v>
      </c>
      <c r="DU352" s="223" t="str">
        <f t="shared" ca="1" si="574"/>
        <v>1.65321306369079+8.31126332397548i</v>
      </c>
      <c r="DV352" s="223" t="str">
        <f t="shared" ca="1" si="575"/>
        <v>0.830606127379152+8.43328553622952i</v>
      </c>
      <c r="DW352" s="223" t="str">
        <f t="shared" ca="1" si="576"/>
        <v>-3.28468430393771E-12+8.47409059866708i</v>
      </c>
      <c r="DX352" s="223" t="str">
        <f t="shared" ca="1" si="577"/>
        <v>-0.83060612737802+8.43328553622963i</v>
      </c>
      <c r="DY352" s="223" t="str">
        <f t="shared" ca="1" si="578"/>
        <v>-1.65321306368967+8.3112633239757i</v>
      </c>
      <c r="DZ352" s="223" t="str">
        <f t="shared" ca="1" si="579"/>
        <v>-2.45989865445984+8.10919910251342i</v>
      </c>
      <c r="EA352" s="223" t="str">
        <f t="shared" ca="1" si="580"/>
        <v>-3.24289407647113+7.82903886075464i</v>
      </c>
      <c r="EB352" s="223" t="str">
        <f t="shared" ca="1" si="581"/>
        <v>-3.99465865577894+7.47348069497929i</v>
      </c>
      <c r="EC352" s="223" t="str">
        <f t="shared" ca="1" si="582"/>
        <v>-4.70795248852996+7.04594882469085i</v>
      </c>
      <c r="ED352" s="223" t="str">
        <f t="shared" ca="1" si="583"/>
        <v>-5.3759061651871+6.55056061551384i</v>
      </c>
      <c r="EE352" s="223" t="str">
        <f t="shared" ca="1" si="584"/>
        <v>-5.99208692670438+5.99208692670895i</v>
      </c>
      <c r="EF352" s="223" t="str">
        <f t="shared" ca="1" si="585"/>
        <v>-6.55056061551037+5.37590616519134i</v>
      </c>
      <c r="EG352" s="223" t="str">
        <f t="shared" ca="1" si="586"/>
        <v>-7.04594882469261+4.70795248852732i</v>
      </c>
      <c r="EH352" s="223" t="str">
        <f t="shared" ca="1" si="587"/>
        <v>-7.47348069498033+3.99465865577698i</v>
      </c>
      <c r="EI352" s="223" t="str">
        <f t="shared" ca="1" si="588"/>
        <v>-7.82903886075586+3.24289407646818i</v>
      </c>
      <c r="EJ352" s="223" t="str">
        <f t="shared" ca="1" si="589"/>
        <v>-8.10919910251406+2.45989865445771i</v>
      </c>
      <c r="EK352" s="223" t="str">
        <f t="shared" ca="1" si="590"/>
        <v>-8.31126332397613+1.65321306368749i</v>
      </c>
      <c r="EL352" s="223" t="str">
        <f t="shared" ca="1" si="591"/>
        <v>-8.43328553622994+0.83060612737485i</v>
      </c>
      <c r="EM352" s="223" t="str">
        <f t="shared" ca="1" si="592"/>
        <v>-8.47409059866708+1.06303789485873E-12i</v>
      </c>
      <c r="EN352" s="223"/>
      <c r="EO352" s="223"/>
      <c r="EP352" s="223"/>
    </row>
    <row r="353" spans="1:262">
      <c r="A353" s="249">
        <f t="shared" si="461"/>
        <v>4.9414062499999805E-3</v>
      </c>
      <c r="B353" s="248">
        <v>253</v>
      </c>
      <c r="C353" s="247">
        <f t="shared" si="462"/>
        <v>50600</v>
      </c>
      <c r="N353" s="246">
        <f t="shared" ca="1" si="463"/>
        <v>7.5258475623784484</v>
      </c>
      <c r="O353" s="223">
        <f t="shared" ca="1" si="464"/>
        <v>-8.4741524376215516</v>
      </c>
      <c r="P353" s="223" t="str">
        <f t="shared" ca="1" si="465"/>
        <v>-8.45119135448044-0.62339732595065i</v>
      </c>
      <c r="Q353" s="223" t="str">
        <f t="shared" ca="1" si="466"/>
        <v>-8.38243253315609-1.24341640777887i</v>
      </c>
      <c r="R353" s="223" t="str">
        <f t="shared" ca="1" si="467"/>
        <v>-8.26824858365848-1.85669730836147i</v>
      </c>
      <c r="S353" s="223" t="str">
        <f t="shared" ca="1" si="468"/>
        <v>-8.10925827870348-2.45991660536012i</v>
      </c>
      <c r="T353" s="223" t="str">
        <f t="shared" ca="1" si="469"/>
        <v>-7.90632320052882-3.04980540114071i</v>
      </c>
      <c r="U353" s="223" t="str">
        <f t="shared" ca="1" si="470"/>
        <v>-7.66054307190597-3.6231670372094i</v>
      </c>
      <c r="V353" s="223" t="str">
        <f t="shared" ca="1" si="471"/>
        <v>-7.37324979664657-4.17689441718348i</v>
      </c>
      <c r="W353" s="223" t="str">
        <f t="shared" ca="1" si="472"/>
        <v>-7.04600024190182-4.70798684441308i</v>
      </c>
      <c r="X353" s="223" t="str">
        <f t="shared" ca="1" si="473"/>
        <v>-6.68056780136236-5.21356628302047i</v>
      </c>
      <c r="Y353" s="223" t="str">
        <f t="shared" ca="1" si="474"/>
        <v>-6.2789327850854-5.69089295422318i</v>
      </c>
      <c r="Z353" s="223" t="str">
        <f t="shared" ca="1" si="475"/>
        <v>-5.84327168802227-6.13738018343369i</v>
      </c>
      <c r="AA353" s="223" t="str">
        <f t="shared" ca="1" si="476"/>
        <v>-5.37594539540603-6.55060841767084i</v>
      </c>
      <c r="AB353" s="223" t="str">
        <f t="shared" ca="1" si="477"/>
        <v>-4.87948638890611-6.92833833733077i</v>
      </c>
      <c r="AC353" s="223" t="str">
        <f t="shared" ca="1" si="478"/>
        <v>-4.35658502289324-7.26852299125136i</v>
      </c>
      <c r="AD353" s="223" t="str">
        <f t="shared" ca="1" si="479"/>
        <v>-3.81007494517453-7.56931888931894i</v>
      </c>
      <c r="AE353" s="223" t="str">
        <f t="shared" ca="1" si="480"/>
        <v>-3.2429177412139-7.82909599249922i</v>
      </c>
      <c r="AF353" s="223" t="str">
        <f t="shared" ca="1" si="481"/>
        <v>-2.65818688503634-8.0464465461636i</v>
      </c>
      <c r="AG353" s="223" t="str">
        <f t="shared" ca="1" si="482"/>
        <v>-2.05905108381804-8.22019270882837i</v>
      </c>
      <c r="AH353" s="223" t="str">
        <f t="shared" ca="1" si="483"/>
        <v>-1.44875710637479-8.3493929349849i</v>
      </c>
      <c r="AI353" s="223" t="str">
        <f t="shared" ca="1" si="484"/>
        <v>-0.830612188656486-8.43334707741254i</v>
      </c>
      <c r="AJ353" s="223" t="str">
        <f t="shared" ca="1" si="485"/>
        <v>-0.20796611151324-8.47160018134174i</v>
      </c>
      <c r="AK353" s="223" t="str">
        <f t="shared" ca="1" si="486"/>
        <v>0.415806952007387-8.46394494988652i</v>
      </c>
      <c r="AL353" s="223" t="str">
        <f t="shared" ca="1" si="487"/>
        <v>1.03732672162823-8.41042286740942i</v>
      </c>
      <c r="AM353" s="223" t="str">
        <f t="shared" ca="1" si="488"/>
        <v>1.65322512786787-8.31132397471266i</v>
      </c>
      <c r="AN353" s="223" t="str">
        <f t="shared" ca="1" si="489"/>
        <v>2.26016456389981-8.16718529728197i</v>
      </c>
      <c r="AO353" s="223" t="str">
        <f t="shared" ca="1" si="490"/>
        <v>2.85485597233338-7.9787879350989i</v>
      </c>
      <c r="AP353" s="223" t="str">
        <f t="shared" ca="1" si="491"/>
        <v>3.43407666890064-7.74715282979234i</v>
      </c>
      <c r="AQ353" s="223" t="str">
        <f t="shared" ca="1" si="492"/>
        <v>3.9946878064617-7.47353523206745i</v>
      </c>
      <c r="AR353" s="223" t="str">
        <f t="shared" ca="1" si="493"/>
        <v>3.9946878064617-7.47353523206745i</v>
      </c>
      <c r="AS353" s="223" t="str">
        <f t="shared" ca="1" si="494"/>
        <v>5.04804671325594-6.80650306081127i</v>
      </c>
      <c r="AT353" s="223" t="str">
        <f t="shared" ca="1" si="495"/>
        <v>5.53508623930722-6.41670319240957i</v>
      </c>
      <c r="AU353" s="223" t="str">
        <f t="shared" ca="1" si="496"/>
        <v>5.99213065345327-5.99213065344816i</v>
      </c>
      <c r="AV353" s="223" t="str">
        <f t="shared" ca="1" si="497"/>
        <v>6.41670319241429-5.53508623930175i</v>
      </c>
      <c r="AW353" s="223" t="str">
        <f t="shared" ca="1" si="498"/>
        <v>6.80650306081055-5.04804671325691i</v>
      </c>
      <c r="AX353" s="223" t="str">
        <f t="shared" ca="1" si="499"/>
        <v>7.15941789939246-4.5336513846905i</v>
      </c>
      <c r="AY353" s="223" t="str">
        <f t="shared" ca="1" si="500"/>
        <v>7.47353523206677-3.99468780646297i</v>
      </c>
      <c r="AZ353" s="223" t="str">
        <f t="shared" ca="1" si="501"/>
        <v>7.74715282979176-3.43407666890197i</v>
      </c>
      <c r="BA353" s="223" t="str">
        <f t="shared" ca="1" si="502"/>
        <v>7.97878793509841-2.85485597233474i</v>
      </c>
      <c r="BB353" s="223" t="str">
        <f t="shared" ca="1" si="503"/>
        <v>8.16718529728165-2.26016456390098i</v>
      </c>
      <c r="BC353" s="223" t="str">
        <f t="shared" ca="1" si="504"/>
        <v>8.31132397471243-1.65322512786906i</v>
      </c>
      <c r="BD353" s="223" t="str">
        <f t="shared" ca="1" si="505"/>
        <v>8.41042286740927-1.03732672162944i</v>
      </c>
      <c r="BE353" s="223" t="str">
        <f t="shared" ca="1" si="506"/>
        <v>8.46394494988646-0.415806952008594i</v>
      </c>
      <c r="BF353" s="223" t="str">
        <f t="shared" ca="1" si="507"/>
        <v>8.47160018134177+0.207966111511791i</v>
      </c>
      <c r="BG353" s="223" t="str">
        <f t="shared" ca="1" si="508"/>
        <v>8.43334707741266+0.830612188655163i</v>
      </c>
      <c r="BH353" s="223" t="str">
        <f t="shared" ca="1" si="509"/>
        <v>8.34939293498369+1.44875710638179i</v>
      </c>
      <c r="BI353" s="223" t="str">
        <f t="shared" ca="1" si="510"/>
        <v>8.22019270882668+2.05905108382481i</v>
      </c>
      <c r="BJ353" s="223" t="str">
        <f t="shared" ca="1" si="511"/>
        <v>8.04644654616398+2.6581868850352i</v>
      </c>
      <c r="BK353" s="223" t="str">
        <f t="shared" ca="1" si="512"/>
        <v>7.82909599250033+3.24291774121122i</v>
      </c>
      <c r="BL353" s="223" t="str">
        <f t="shared" ca="1" si="513"/>
        <v>7.56931888931986+3.8100749451727i</v>
      </c>
      <c r="BM353" s="223" t="str">
        <f t="shared" ca="1" si="514"/>
        <v>7.26852299125247+4.35658502289138i</v>
      </c>
      <c r="BN353" s="223" t="str">
        <f t="shared" ca="1" si="515"/>
        <v>6.92833833733153+4.87948638890502i</v>
      </c>
      <c r="BO353" s="223" t="str">
        <f t="shared" ca="1" si="516"/>
        <v>6.55060841767114+5.37594539540565i</v>
      </c>
      <c r="BP353" s="223" t="str">
        <f t="shared" ca="1" si="517"/>
        <v>6.13738018343345+5.84327168802253i</v>
      </c>
      <c r="BQ353" s="223" t="str">
        <f t="shared" ca="1" si="518"/>
        <v>5.69089295422296+6.27893278508559i</v>
      </c>
      <c r="BR353" s="223" t="str">
        <f t="shared" ca="1" si="519"/>
        <v>5.21356628301961+6.68056780136302i</v>
      </c>
      <c r="BS353" s="223" t="str">
        <f t="shared" ca="1" si="520"/>
        <v>4.70798684441148+7.04600024190289i</v>
      </c>
      <c r="BT353" s="223" t="str">
        <f t="shared" ca="1" si="521"/>
        <v>4.17689441718113+7.37324979664791i</v>
      </c>
      <c r="BU353" s="223" t="str">
        <f t="shared" ca="1" si="522"/>
        <v>3.62316703720695+7.66054307190713i</v>
      </c>
      <c r="BV353" s="223" t="str">
        <f t="shared" ca="1" si="523"/>
        <v>3.04980540113698+7.90632320053026i</v>
      </c>
      <c r="BW353" s="223" t="str">
        <f t="shared" ca="1" si="524"/>
        <v>2.45991660535551+8.10925827870487i</v>
      </c>
      <c r="BX353" s="223" t="str">
        <f t="shared" ca="1" si="525"/>
        <v>1.85669730836444+8.26824858365782i</v>
      </c>
      <c r="BY353" s="223" t="str">
        <f t="shared" ca="1" si="526"/>
        <v>1.24341640778191+8.38243253315564i</v>
      </c>
      <c r="BZ353" s="223" t="str">
        <f t="shared" ca="1" si="527"/>
        <v>0.62339732595274+8.45119135448028i</v>
      </c>
      <c r="CA353" s="223" t="str">
        <f t="shared" ca="1" si="528"/>
        <v>1.44924395848739E-12+8.47415243762155i</v>
      </c>
      <c r="CB353" s="223" t="str">
        <f t="shared" ca="1" si="529"/>
        <v>-0.62339732594985+8.4511913544805i</v>
      </c>
      <c r="CC353" s="223" t="str">
        <f t="shared" ca="1" si="530"/>
        <v>-1.24341640777904+8.38243253315606i</v>
      </c>
      <c r="CD353" s="223" t="str">
        <f t="shared" ca="1" si="531"/>
        <v>-1.85669730836161+8.26824858365846i</v>
      </c>
      <c r="CE353" s="223" t="str">
        <f t="shared" ca="1" si="532"/>
        <v>-2.45991660536149+8.10925827870306i</v>
      </c>
      <c r="CF353" s="223" t="str">
        <f t="shared" ca="1" si="533"/>
        <v>-3.04980540114281+7.90632320052801i</v>
      </c>
      <c r="CG353" s="223" t="str">
        <f t="shared" ca="1" si="534"/>
        <v>-3.62316703721217+7.66054307190466i</v>
      </c>
      <c r="CH353" s="223" t="str">
        <f t="shared" ca="1" si="535"/>
        <v>-4.17689441718615+7.37324979664507i</v>
      </c>
      <c r="CI353" s="223" t="str">
        <f t="shared" ca="1" si="536"/>
        <v>-4.70798684441629+7.04600024189969i</v>
      </c>
      <c r="CJ353" s="223" t="str">
        <f t="shared" ca="1" si="537"/>
        <v>-5.21356628301733+6.6805678013648i</v>
      </c>
      <c r="CK353" s="223" t="str">
        <f t="shared" ca="1" si="538"/>
        <v>-5.69089295422082+6.27893278508754i</v>
      </c>
      <c r="CL353" s="223" t="str">
        <f t="shared" ca="1" si="539"/>
        <v>-6.13738018343145+5.84327168802464i</v>
      </c>
      <c r="CM353" s="223" t="str">
        <f t="shared" ca="1" si="540"/>
        <v>-6.5506084176693+5.37594539540789i</v>
      </c>
      <c r="CN353" s="223" t="str">
        <f t="shared" ca="1" si="541"/>
        <v>-6.92833833733014+4.879486388907i</v>
      </c>
      <c r="CO353" s="223" t="str">
        <f t="shared" ca="1" si="542"/>
        <v>-7.26852299125123+4.35658502289346i</v>
      </c>
      <c r="CP353" s="223" t="str">
        <f t="shared" ca="1" si="543"/>
        <v>-7.56931888931878+3.81007494517486i</v>
      </c>
      <c r="CQ353" s="223" t="str">
        <f t="shared" ca="1" si="544"/>
        <v>-7.82909599249941+3.24291774121346i</v>
      </c>
      <c r="CR353" s="223" t="str">
        <f t="shared" ca="1" si="545"/>
        <v>-8.04644654616321+2.65818688503749i</v>
      </c>
      <c r="CS353" s="223" t="str">
        <f t="shared" ca="1" si="546"/>
        <v>-8.22019270882807+2.05905108381921i</v>
      </c>
      <c r="CT353" s="223" t="str">
        <f t="shared" ca="1" si="547"/>
        <v>-8.34939293498459+1.44875710637657i</v>
      </c>
      <c r="CU353" s="223" t="str">
        <f t="shared" ca="1" si="548"/>
        <v>-8.43334707741323+0.830612188649419i</v>
      </c>
      <c r="CV353" s="223" t="str">
        <f t="shared" ca="1" si="549"/>
        <v>-8.47160018134193+0.20796611150554i</v>
      </c>
      <c r="CW353" s="223" t="str">
        <f t="shared" ca="1" si="550"/>
        <v>-8.46394494988618-0.415806952014359i</v>
      </c>
      <c r="CX353" s="223" t="str">
        <f t="shared" ca="1" si="551"/>
        <v>-8.41042286740957-1.03732672162704i</v>
      </c>
      <c r="CY353" s="223" t="str">
        <f t="shared" ca="1" si="552"/>
        <v>-8.311323974713-1.65322512786621i</v>
      </c>
      <c r="CZ353" s="223" t="str">
        <f t="shared" ca="1" si="553"/>
        <v>-8.1671852972823-2.26016456389865i</v>
      </c>
      <c r="DA353" s="223" t="str">
        <f t="shared" ca="1" si="554"/>
        <v>-7.97878793509946-2.85485597233178i</v>
      </c>
      <c r="DB353" s="223" t="str">
        <f t="shared" ca="1" si="555"/>
        <v>-7.74715282979284-3.43407666889953i</v>
      </c>
      <c r="DC353" s="223" t="str">
        <f t="shared" ca="1" si="556"/>
        <v>-7.47353523206825-3.99468780646021i</v>
      </c>
      <c r="DD353" s="223" t="str">
        <f t="shared" ca="1" si="557"/>
        <v>-7.15941789939389-4.53365138468825i</v>
      </c>
      <c r="DE353" s="223" t="str">
        <f t="shared" ca="1" si="558"/>
        <v>-6.80650306081185-5.04804671325516i</v>
      </c>
      <c r="DF353" s="223" t="str">
        <f t="shared" ca="1" si="559"/>
        <v>-6.41670319241052-5.53508623930612i</v>
      </c>
      <c r="DG353" s="223" t="str">
        <f t="shared" ca="1" si="560"/>
        <v>-5.99213065344884-5.99213065345258i</v>
      </c>
      <c r="DH353" s="223" t="str">
        <f t="shared" ca="1" si="561"/>
        <v>-5.53508623930285-6.41670319241334i</v>
      </c>
      <c r="DI353" s="223" t="str">
        <f t="shared" ca="1" si="562"/>
        <v>-5.04804671325091-6.80650306081499i</v>
      </c>
      <c r="DJ353" s="223" t="str">
        <f t="shared" ca="1" si="563"/>
        <v>-4.5336513846846-7.1594178993962i</v>
      </c>
      <c r="DK353" s="223" t="str">
        <f t="shared" ca="1" si="564"/>
        <v>-3.99468780646404-7.4735352320662i</v>
      </c>
      <c r="DL353" s="223" t="str">
        <f t="shared" ca="1" si="565"/>
        <v>-3.43407666890351-7.74715282979107i</v>
      </c>
      <c r="DM353" s="223" t="str">
        <f t="shared" ca="1" si="566"/>
        <v>-2.85485597233588-7.97878793509801i</v>
      </c>
      <c r="DN353" s="223" t="str">
        <f t="shared" ca="1" si="567"/>
        <v>-2.26016456390191-8.1671852972814i</v>
      </c>
      <c r="DO353" s="223" t="str">
        <f t="shared" ca="1" si="568"/>
        <v>-1.65322512787047-8.31132397471215i</v>
      </c>
      <c r="DP353" s="223" t="str">
        <f t="shared" ca="1" si="569"/>
        <v>-1.0373267216304-8.41042286740915i</v>
      </c>
      <c r="DQ353" s="223" t="str">
        <f t="shared" ca="1" si="570"/>
        <v>-0.415806952010042-8.4639449498864i</v>
      </c>
      <c r="DR353" s="223" t="str">
        <f t="shared" ca="1" si="571"/>
        <v>0.207966111510824-8.4716001813418i</v>
      </c>
      <c r="DS353" s="223" t="str">
        <f t="shared" ca="1" si="572"/>
        <v>0.830612188653721-8.43334707741281i</v>
      </c>
      <c r="DT353" s="223" t="str">
        <f t="shared" ca="1" si="573"/>
        <v>1.44875710638084-8.34939293498385i</v>
      </c>
      <c r="DU353" s="223" t="str">
        <f t="shared" ca="1" si="574"/>
        <v>2.0590510838234-8.22019270882702i</v>
      </c>
      <c r="DV353" s="223" t="str">
        <f t="shared" ca="1" si="575"/>
        <v>2.65818688504206-8.04644654616171i</v>
      </c>
      <c r="DW353" s="223" t="str">
        <f t="shared" ca="1" si="576"/>
        <v>3.24291774121745-7.82909599249776i</v>
      </c>
      <c r="DX353" s="223" t="str">
        <f t="shared" ca="1" si="577"/>
        <v>3.81007494517141-7.56931888932052i</v>
      </c>
      <c r="DY353" s="223" t="str">
        <f t="shared" ca="1" si="578"/>
        <v>4.35658502289055-7.26852299125297i</v>
      </c>
      <c r="DZ353" s="223" t="str">
        <f t="shared" ca="1" si="579"/>
        <v>4.87948638890384-6.92833833733237i</v>
      </c>
      <c r="EA353" s="223" t="str">
        <f t="shared" ca="1" si="580"/>
        <v>5.37594539540491-6.55060841767175i</v>
      </c>
      <c r="EB353" s="223" t="str">
        <f t="shared" ca="1" si="581"/>
        <v>5.84327168802148-6.13738018343445i</v>
      </c>
      <c r="EC353" s="223" t="str">
        <f t="shared" ca="1" si="582"/>
        <v>6.27893278508494-5.69089295422368i</v>
      </c>
      <c r="ED353" s="223" t="str">
        <f t="shared" ca="1" si="583"/>
        <v>6.68056780136213-5.21356628302076i</v>
      </c>
      <c r="EE353" s="223" t="str">
        <f t="shared" ca="1" si="584"/>
        <v>7.04600024190236-4.70798684441229i</v>
      </c>
      <c r="EF353" s="223" t="str">
        <f t="shared" ca="1" si="585"/>
        <v>7.37324979664719-4.17689441718239i</v>
      </c>
      <c r="EG353" s="223" t="str">
        <f t="shared" ca="1" si="586"/>
        <v>7.66054307190671-3.62316703720783i</v>
      </c>
      <c r="EH353" s="223" t="str">
        <f t="shared" ca="1" si="587"/>
        <v>7.90632320052956-3.04980540113877i</v>
      </c>
      <c r="EI353" s="223" t="str">
        <f t="shared" ca="1" si="588"/>
        <v>8.10925827870445-2.4599166053569i</v>
      </c>
      <c r="EJ353" s="223" t="str">
        <f t="shared" ca="1" si="589"/>
        <v>8.26824858365929-1.85669730835786i</v>
      </c>
      <c r="EK353" s="223" t="str">
        <f t="shared" ca="1" si="590"/>
        <v>8.38243253315543-1.24341640778334i</v>
      </c>
      <c r="EL353" s="223" t="str">
        <f t="shared" ca="1" si="591"/>
        <v>8.45119135448021-0.623397325953706i</v>
      </c>
      <c r="EM353" s="223" t="str">
        <f t="shared" ca="1" si="592"/>
        <v>8.47415243762155-2.89848791697478E-12i</v>
      </c>
      <c r="EN353" s="223"/>
      <c r="EO353" s="223"/>
      <c r="EP353" s="223"/>
    </row>
    <row r="354" spans="1:262">
      <c r="A354" s="249">
        <f t="shared" si="461"/>
        <v>4.9609374999999801E-3</v>
      </c>
      <c r="B354" s="248">
        <v>254</v>
      </c>
      <c r="C354" s="247">
        <f t="shared" si="462"/>
        <v>50800</v>
      </c>
      <c r="N354" s="246">
        <f t="shared" ca="1" si="463"/>
        <v>7.5257980667033877</v>
      </c>
      <c r="O354" s="223">
        <f t="shared" ca="1" si="464"/>
        <v>-8.4742019332966123</v>
      </c>
      <c r="P354" s="223" t="str">
        <f t="shared" ca="1" si="465"/>
        <v>-8.46399438594175-0.415809380647738i</v>
      </c>
      <c r="Q354" s="223" t="str">
        <f t="shared" ca="1" si="466"/>
        <v>-8.4333963347528-0.830617040076894i</v>
      </c>
      <c r="R354" s="223" t="str">
        <f t="shared" ca="1" si="467"/>
        <v>-8.38248149311509-1.24342367030347i</v>
      </c>
      <c r="S354" s="223" t="str">
        <f t="shared" ca="1" si="468"/>
        <v>-8.31137251934195-1.65323478399639i</v>
      </c>
      <c r="T354" s="223" t="str">
        <f t="shared" ca="1" si="469"/>
        <v>-8.22024072117928-2.05906311028925i</v>
      </c>
      <c r="U354" s="223" t="str">
        <f t="shared" ca="1" si="470"/>
        <v>-8.10930564311145-2.45993097319595i</v>
      </c>
      <c r="V354" s="223" t="str">
        <f t="shared" ca="1" si="471"/>
        <v>-7.97883453745784-2.85487264692455i</v>
      </c>
      <c r="W354" s="223" t="str">
        <f t="shared" ca="1" si="472"/>
        <v>-7.82914172054043-3.24293668238856i</v>
      </c>
      <c r="X354" s="223" t="str">
        <f t="shared" ca="1" si="473"/>
        <v>-7.66058781546608-3.62318819933781i</v>
      </c>
      <c r="Y354" s="223" t="str">
        <f t="shared" ca="1" si="474"/>
        <v>-7.47357888335638-3.9947111385603i</v>
      </c>
      <c r="Z354" s="223" t="str">
        <f t="shared" ca="1" si="475"/>
        <v>-7.26856544510808-4.35661046875536i</v>
      </c>
      <c r="AA354" s="223" t="str">
        <f t="shared" ca="1" si="476"/>
        <v>-7.04604139605137-4.70801434273712i</v>
      </c>
      <c r="AB354" s="223" t="str">
        <f t="shared" ca="1" si="477"/>
        <v>-6.80654281611172-5.04807619779317i</v>
      </c>
      <c r="AC354" s="223" t="str">
        <f t="shared" ca="1" si="478"/>
        <v>-6.55064667834474-5.37597679513026i</v>
      </c>
      <c r="AD354" s="223" t="str">
        <f t="shared" ca="1" si="479"/>
        <v>-6.27896945896136-5.69092619348718i</v>
      </c>
      <c r="AE354" s="223" t="str">
        <f t="shared" ca="1" si="480"/>
        <v>-5.99216565217801-5.99216565217836i</v>
      </c>
      <c r="AF354" s="223" t="str">
        <f t="shared" ca="1" si="481"/>
        <v>-5.6909261934861-6.27896945896234i</v>
      </c>
      <c r="AG354" s="223" t="str">
        <f t="shared" ca="1" si="482"/>
        <v>-5.37597679512718-6.55064667834728i</v>
      </c>
      <c r="AH354" s="223" t="str">
        <f t="shared" ca="1" si="483"/>
        <v>-5.04807619779548-6.80654281611001i</v>
      </c>
      <c r="AI354" s="223" t="str">
        <f t="shared" ca="1" si="484"/>
        <v>-4.7080143427373-7.04604139605126i</v>
      </c>
      <c r="AJ354" s="223" t="str">
        <f t="shared" ca="1" si="485"/>
        <v>-4.35661046875411-7.26856544510883i</v>
      </c>
      <c r="AK354" s="223" t="str">
        <f t="shared" ca="1" si="486"/>
        <v>-3.99471113855747-7.47357888335789i</v>
      </c>
      <c r="AL354" s="223" t="str">
        <f t="shared" ca="1" si="487"/>
        <v>-3.6231881993404-7.66058781546485i</v>
      </c>
      <c r="AM354" s="223" t="str">
        <f t="shared" ca="1" si="488"/>
        <v>-3.24293668238959-7.82914172054i</v>
      </c>
      <c r="AN354" s="223" t="str">
        <f t="shared" ca="1" si="489"/>
        <v>-2.85487264692312-7.97883453745836i</v>
      </c>
      <c r="AO354" s="223" t="str">
        <f t="shared" ca="1" si="490"/>
        <v>-2.45993097319305-8.10930564311234i</v>
      </c>
      <c r="AP354" s="223" t="str">
        <f t="shared" ca="1" si="491"/>
        <v>-2.05906311029195-8.2202407211786i</v>
      </c>
      <c r="AQ354" s="223" t="str">
        <f t="shared" ca="1" si="492"/>
        <v>-1.6532347839974-8.31137251934174i</v>
      </c>
      <c r="AR354" s="223" t="str">
        <f t="shared" ca="1" si="493"/>
        <v>-1.6532347839974-8.31137251934174i</v>
      </c>
      <c r="AS354" s="223" t="str">
        <f t="shared" ca="1" si="494"/>
        <v>-0.830617040073803-8.43339633475311i</v>
      </c>
      <c r="AT354" s="223" t="str">
        <f t="shared" ca="1" si="495"/>
        <v>-0.415809380650866-8.46399438594159i</v>
      </c>
      <c r="AU354" s="223" t="str">
        <f t="shared" ca="1" si="496"/>
        <v>-1.18348945787885E-12-8.47420193329661i</v>
      </c>
      <c r="AV354" s="223" t="str">
        <f t="shared" ca="1" si="497"/>
        <v>0.415809380648743-8.4639943859417i</v>
      </c>
      <c r="AW354" s="223" t="str">
        <f t="shared" ca="1" si="498"/>
        <v>0.830617040080076-8.43339633475249i</v>
      </c>
      <c r="AX354" s="223" t="str">
        <f t="shared" ca="1" si="499"/>
        <v>1.2434236702998-8.38248149311564i</v>
      </c>
      <c r="AY354" s="223" t="str">
        <f t="shared" ca="1" si="500"/>
        <v>1.65323478399532-8.31137251934216i</v>
      </c>
      <c r="AZ354" s="223" t="str">
        <f t="shared" ca="1" si="501"/>
        <v>2.05906311028988-8.22024072117912i</v>
      </c>
      <c r="BA354" s="223" t="str">
        <f t="shared" ca="1" si="502"/>
        <v>2.45993097319885-8.10930564311057i</v>
      </c>
      <c r="BB354" s="223" t="str">
        <f t="shared" ca="1" si="503"/>
        <v>2.85487264692112-7.97883453745907i</v>
      </c>
      <c r="BC354" s="223" t="str">
        <f t="shared" ca="1" si="504"/>
        <v>3.24293668238763-7.82914172054081i</v>
      </c>
      <c r="BD354" s="223" t="str">
        <f t="shared" ca="1" si="505"/>
        <v>3.62318819933827-7.66058781546586i</v>
      </c>
      <c r="BE354" s="223" t="str">
        <f t="shared" ca="1" si="506"/>
        <v>3.99471113856303-7.47357888335492i</v>
      </c>
      <c r="BF354" s="223" t="str">
        <f t="shared" ca="1" si="507"/>
        <v>4.35661046875229-7.26856544510993i</v>
      </c>
      <c r="BG354" s="223" t="str">
        <f t="shared" ca="1" si="508"/>
        <v>4.70801434273544-7.0460413960525i</v>
      </c>
      <c r="BH354" s="223" t="str">
        <f t="shared" ca="1" si="509"/>
        <v>5.04807619779387-6.80654281611121i</v>
      </c>
      <c r="BI354" s="223" t="str">
        <f t="shared" ca="1" si="510"/>
        <v>5.37597679513205-6.55064667834328i</v>
      </c>
      <c r="BJ354" s="223" t="str">
        <f t="shared" ca="1" si="511"/>
        <v>5.69092619348461-6.27896945896369i</v>
      </c>
      <c r="BK354" s="223" t="str">
        <f t="shared" ca="1" si="512"/>
        <v>5.99216565217701-5.99216565217936i</v>
      </c>
      <c r="BL354" s="223" t="str">
        <f t="shared" ca="1" si="513"/>
        <v>6.27896945896147-5.69092619348707i</v>
      </c>
      <c r="BM354" s="223" t="str">
        <f t="shared" ca="1" si="514"/>
        <v>6.55064667834668-5.37597679512791i</v>
      </c>
      <c r="BN354" s="223" t="str">
        <f t="shared" ca="1" si="515"/>
        <v>6.80654281610923-5.04807619779653i</v>
      </c>
      <c r="BO354" s="223" t="str">
        <f t="shared" ca="1" si="516"/>
        <v>7.04604139605066-4.70801434273818i</v>
      </c>
      <c r="BP354" s="223" t="str">
        <f t="shared" ca="1" si="517"/>
        <v>7.26856544510822-4.35661046875512i</v>
      </c>
      <c r="BQ354" s="223" t="str">
        <f t="shared" ca="1" si="518"/>
        <v>7.47357888335744-3.9947111385583i</v>
      </c>
      <c r="BR354" s="223" t="str">
        <f t="shared" ca="1" si="519"/>
        <v>7.66058781546434-3.62318819934147i</v>
      </c>
      <c r="BS354" s="223" t="str">
        <f t="shared" ca="1" si="520"/>
        <v>7.82914172053964-3.24293668239046i</v>
      </c>
      <c r="BT354" s="223" t="str">
        <f t="shared" ca="1" si="521"/>
        <v>7.97883453745795-2.85487264692423i</v>
      </c>
      <c r="BU354" s="223" t="str">
        <f t="shared" ca="1" si="522"/>
        <v>8.10930564311199-2.45993097319418i</v>
      </c>
      <c r="BV354" s="223" t="str">
        <f t="shared" ca="1" si="523"/>
        <v>8.22024072118042-2.05906311028469i</v>
      </c>
      <c r="BW354" s="223" t="str">
        <f t="shared" ca="1" si="524"/>
        <v>8.31137251934156-1.65323478399833i</v>
      </c>
      <c r="BX354" s="223" t="str">
        <f t="shared" ca="1" si="525"/>
        <v>8.38248149311515-1.24342367030307i</v>
      </c>
      <c r="BY354" s="223" t="str">
        <f t="shared" ca="1" si="526"/>
        <v>8.43339633475299-0.830617040074981i</v>
      </c>
      <c r="BZ354" s="223" t="str">
        <f t="shared" ca="1" si="527"/>
        <v>8.46399438594196-0.415809380643388i</v>
      </c>
      <c r="CA354" s="223" t="str">
        <f t="shared" ca="1" si="528"/>
        <v>8.47420193329661-2.36697891575771E-12i</v>
      </c>
      <c r="CB354" s="223" t="str">
        <f t="shared" ca="1" si="529"/>
        <v>8.46399438594174+0.415809380647801i</v>
      </c>
      <c r="CC354" s="223" t="str">
        <f t="shared" ca="1" si="530"/>
        <v>8.43339633475261+0.830617040078898i</v>
      </c>
      <c r="CD354" s="223" t="str">
        <f t="shared" ca="1" si="531"/>
        <v>8.38248149311458+1.24342367030696i</v>
      </c>
      <c r="CE354" s="223" t="str">
        <f t="shared" ca="1" si="532"/>
        <v>8.31137251934239+1.65323478399416i</v>
      </c>
      <c r="CF354" s="223" t="str">
        <f t="shared" ca="1" si="533"/>
        <v>8.22024072117935+2.05906311028896i</v>
      </c>
      <c r="CG354" s="223" t="str">
        <f t="shared" ca="1" si="534"/>
        <v>8.10930564311084+2.45993097319795i</v>
      </c>
      <c r="CH354" s="223" t="str">
        <f t="shared" ca="1" si="535"/>
        <v>7.97883453745663+2.85487264692794i</v>
      </c>
      <c r="CI354" s="223" t="str">
        <f t="shared" ca="1" si="536"/>
        <v>7.82914172054127+3.24293668238653i</v>
      </c>
      <c r="CJ354" s="223" t="str">
        <f t="shared" ca="1" si="537"/>
        <v>7.66058781546636+3.62318819933719i</v>
      </c>
      <c r="CK354" s="223" t="str">
        <f t="shared" ca="1" si="538"/>
        <v>7.47357888335537+3.99471113856219i</v>
      </c>
      <c r="CL354" s="223" t="str">
        <f t="shared" ca="1" si="539"/>
        <v>7.2685654451062+4.3566104687585i</v>
      </c>
      <c r="CM354" s="223" t="str">
        <f t="shared" ca="1" si="540"/>
        <v>7.04604139605303+4.70801434273465i</v>
      </c>
      <c r="CN354" s="223" t="str">
        <f t="shared" ca="1" si="541"/>
        <v>6.80654281611205+5.04807619779272i</v>
      </c>
      <c r="CO354" s="223" t="str">
        <f t="shared" ca="1" si="542"/>
        <v>6.55064667834388+5.37597679513132i</v>
      </c>
      <c r="CP354" s="223" t="str">
        <f t="shared" ca="1" si="543"/>
        <v>6.27896945895883+5.69092619348998i</v>
      </c>
      <c r="CQ354" s="223" t="str">
        <f t="shared" ca="1" si="544"/>
        <v>5.99216565218002+5.99216565217635i</v>
      </c>
      <c r="CR354" s="223" t="str">
        <f t="shared" ca="1" si="545"/>
        <v>5.69092619348776+6.27896945896084i</v>
      </c>
      <c r="CS354" s="223" t="str">
        <f t="shared" ca="1" si="546"/>
        <v>5.37597679512901+6.55064667834578i</v>
      </c>
      <c r="CT354" s="223" t="str">
        <f t="shared" ca="1" si="547"/>
        <v>5.04807619779071+6.80654281611355i</v>
      </c>
      <c r="CU354" s="223" t="str">
        <f t="shared" ca="1" si="548"/>
        <v>4.70801434273937+7.04604139604987i</v>
      </c>
      <c r="CV354" s="223" t="str">
        <f t="shared" ca="1" si="549"/>
        <v>4.35661046875593+7.26856544510774i</v>
      </c>
      <c r="CW354" s="223" t="str">
        <f t="shared" ca="1" si="550"/>
        <v>3.99471113855913+7.473578883357i</v>
      </c>
      <c r="CX354" s="223" t="str">
        <f t="shared" ca="1" si="551"/>
        <v>3.62318819933492+7.66058781546744i</v>
      </c>
      <c r="CY354" s="223" t="str">
        <f t="shared" ca="1" si="552"/>
        <v>3.24293668239178+7.8291417205391i</v>
      </c>
      <c r="CZ354" s="223" t="str">
        <f t="shared" ca="1" si="553"/>
        <v>2.85487264692512+7.97883453745764i</v>
      </c>
      <c r="DA354" s="223" t="str">
        <f t="shared" ca="1" si="554"/>
        <v>2.45993097319462+8.10930564311185i</v>
      </c>
      <c r="DB354" s="223" t="str">
        <f t="shared" ca="1" si="555"/>
        <v>2.05906311028607+8.22024072118008i</v>
      </c>
      <c r="DC354" s="223" t="str">
        <f t="shared" ca="1" si="556"/>
        <v>1.65323478399973+8.31137251934129i</v>
      </c>
      <c r="DD354" s="223" t="str">
        <f t="shared" ca="1" si="557"/>
        <v>1.24342367030401+8.38248149311502i</v>
      </c>
      <c r="DE354" s="223" t="str">
        <f t="shared" ca="1" si="558"/>
        <v>0.830617040076397+8.43339633475284i</v>
      </c>
      <c r="DF354" s="223" t="str">
        <f t="shared" ca="1" si="559"/>
        <v>0.415809380644811+8.46399438594189i</v>
      </c>
      <c r="DG354" s="223" t="str">
        <f t="shared" ca="1" si="560"/>
        <v>3.30961706863383E-12+8.47420193329661i</v>
      </c>
      <c r="DH354" s="223" t="str">
        <f t="shared" ca="1" si="561"/>
        <v>-0.41580938064686+8.46399438594179i</v>
      </c>
      <c r="DI354" s="223" t="str">
        <f t="shared" ca="1" si="562"/>
        <v>-0.83061704007748+8.43339633475274i</v>
      </c>
      <c r="DJ354" s="223" t="str">
        <f t="shared" ca="1" si="563"/>
        <v>-1.24342367030603+8.38248149311472i</v>
      </c>
      <c r="DK354" s="223" t="str">
        <f t="shared" ca="1" si="564"/>
        <v>-1.65323478399323+8.31137251934257i</v>
      </c>
      <c r="DL354" s="223" t="str">
        <f t="shared" ca="1" si="565"/>
        <v>-2.05906311028805+8.22024072117958i</v>
      </c>
      <c r="DM354" s="223" t="str">
        <f t="shared" ca="1" si="566"/>
        <v>-2.45993097319659+8.10930564311126i</v>
      </c>
      <c r="DN354" s="223" t="str">
        <f t="shared" ca="1" si="567"/>
        <v>-2.85487264692705+7.97883453745694i</v>
      </c>
      <c r="DO354" s="223" t="str">
        <f t="shared" ca="1" si="568"/>
        <v>-3.24293668238566+7.82914172054162i</v>
      </c>
      <c r="DP354" s="223" t="str">
        <f t="shared" ca="1" si="569"/>
        <v>-3.62318819933678+7.66058781546656i</v>
      </c>
      <c r="DQ354" s="223" t="str">
        <f t="shared" ca="1" si="570"/>
        <v>-3.99471113856093+7.47357888335604i</v>
      </c>
      <c r="DR354" s="223" t="str">
        <f t="shared" ca="1" si="571"/>
        <v>-4.35661046875769+7.26856544510669i</v>
      </c>
      <c r="DS354" s="223" t="str">
        <f t="shared" ca="1" si="572"/>
        <v>-4.70801434273387+7.04604139605354i</v>
      </c>
      <c r="DT354" s="223" t="str">
        <f t="shared" ca="1" si="573"/>
        <v>-5.04807619779158+6.8065428161129i</v>
      </c>
      <c r="DU354" s="223" t="str">
        <f t="shared" ca="1" si="574"/>
        <v>-5.37597679513022+6.55064667834478i</v>
      </c>
      <c r="DV354" s="223" t="str">
        <f t="shared" ca="1" si="575"/>
        <v>-5.69092619348929+6.27896945895945i</v>
      </c>
      <c r="DW354" s="223" t="str">
        <f t="shared" ca="1" si="576"/>
        <v>-5.99216565217568+5.99216565218069i</v>
      </c>
      <c r="DX354" s="223" t="str">
        <f t="shared" ca="1" si="577"/>
        <v>-6.27896945895988+5.69092619348882i</v>
      </c>
      <c r="DY354" s="223" t="str">
        <f t="shared" ca="1" si="578"/>
        <v>-6.55064667834517+5.37597679512974i</v>
      </c>
      <c r="DZ354" s="223" t="str">
        <f t="shared" ca="1" si="579"/>
        <v>-6.80654281611328+5.04807619779107i</v>
      </c>
      <c r="EA354" s="223" t="str">
        <f t="shared" ca="1" si="580"/>
        <v>-7.04604139604961+4.70801434273975i</v>
      </c>
      <c r="EB354" s="223" t="str">
        <f t="shared" ca="1" si="581"/>
        <v>-7.26856544510701+4.35661046875715i</v>
      </c>
      <c r="EC354" s="223" t="str">
        <f t="shared" ca="1" si="582"/>
        <v>-7.47357888335633+3.99471113856038i</v>
      </c>
      <c r="ED354" s="223" t="str">
        <f t="shared" ca="1" si="583"/>
        <v>-7.66058781546725+3.62318819933534i</v>
      </c>
      <c r="EE354" s="223" t="str">
        <f t="shared" ca="1" si="584"/>
        <v>-7.82914172054187+3.24293668238508i</v>
      </c>
      <c r="EF354" s="223" t="str">
        <f t="shared" ca="1" si="585"/>
        <v>-7.97883453745715+2.85487264692646i</v>
      </c>
      <c r="EG354" s="223" t="str">
        <f t="shared" ca="1" si="586"/>
        <v>-8.10930564311145+2.45993097319598i</v>
      </c>
      <c r="EH354" s="223" t="str">
        <f t="shared" ca="1" si="587"/>
        <v>-8.22024072117996+2.05906311028651i</v>
      </c>
      <c r="EI354" s="223" t="str">
        <f t="shared" ca="1" si="588"/>
        <v>-8.31137251934269+1.65323478399262i</v>
      </c>
      <c r="EJ354" s="223" t="str">
        <f t="shared" ca="1" si="589"/>
        <v>-8.3824814931148+1.24342367030541i</v>
      </c>
      <c r="EK354" s="223" t="str">
        <f t="shared" ca="1" si="590"/>
        <v>-8.4333963347528+0.830617040076857i</v>
      </c>
      <c r="EL354" s="223" t="str">
        <f t="shared" ca="1" si="591"/>
        <v>-8.46399438594182+0.415809380646234i</v>
      </c>
      <c r="EM354" s="223" t="str">
        <f t="shared" ca="1" si="592"/>
        <v>-8.47420193329661-3.93668914858266E-12i</v>
      </c>
      <c r="EN354" s="223"/>
      <c r="EO354" s="223"/>
      <c r="EP354" s="223"/>
    </row>
    <row r="355" spans="1:262">
      <c r="A355" s="249">
        <f t="shared" si="461"/>
        <v>4.9804687499999797E-3</v>
      </c>
      <c r="B355" s="248">
        <v>255</v>
      </c>
      <c r="C355" s="247">
        <f t="shared" si="462"/>
        <v>51000</v>
      </c>
      <c r="N355" s="246">
        <f t="shared" ca="1" si="463"/>
        <v>7.5257607990158633</v>
      </c>
      <c r="O355" s="223">
        <f t="shared" ca="1" si="464"/>
        <v>-8.4742392009841367</v>
      </c>
      <c r="P355" s="223" t="str">
        <f t="shared" ca="1" si="465"/>
        <v>-8.4716869185729-0.207968240789145i</v>
      </c>
      <c r="Q355" s="223" t="str">
        <f t="shared" ca="1" si="466"/>
        <v>-8.46403160873869-0.415811209286802i</v>
      </c>
      <c r="R355" s="223" t="str">
        <f t="shared" ca="1" si="467"/>
        <v>-8.4512778827539-0.623403708659994i</v>
      </c>
      <c r="S355" s="223" t="str">
        <f t="shared" ca="1" si="468"/>
        <v>-8.43343342298624-0.830620692948832i</v>
      </c>
      <c r="T355" s="223" t="str">
        <f t="shared" ca="1" si="469"/>
        <v>-8.4105089782709-1.03733734239198i</v>
      </c>
      <c r="U355" s="223" t="str">
        <f t="shared" ca="1" si="470"/>
        <v>-8.38251835743623-1.24342913860859i</v>
      </c>
      <c r="V355" s="223" t="str">
        <f t="shared" ca="1" si="471"/>
        <v>-8.34947842098558-1.44877193960694i</v>
      </c>
      <c r="W355" s="223" t="str">
        <f t="shared" ca="1" si="472"/>
        <v>-8.31140907094123-1.65324205456194i</v>
      </c>
      <c r="X355" s="223" t="str">
        <f t="shared" ca="1" si="473"/>
        <v>-8.26833323885613-1.85671631832197i</v>
      </c>
      <c r="Y355" s="223" t="str">
        <f t="shared" ca="1" si="474"/>
        <v>-8.22027687200105-2.05907216559812i</v>
      </c>
      <c r="Z355" s="223" t="str">
        <f t="shared" ca="1" si="475"/>
        <v>-8.16726891773403-2.2601877047962i</v>
      </c>
      <c r="AA355" s="223" t="str">
        <f t="shared" ca="1" si="476"/>
        <v>-8.10934130606482-2.45994179143472i</v>
      </c>
      <c r="AB355" s="223" t="str">
        <f t="shared" ca="1" si="477"/>
        <v>-8.04652893042062-2.65821410112134i</v>
      </c>
      <c r="AC355" s="223" t="str">
        <f t="shared" ca="1" si="478"/>
        <v>-7.97886962662784-2.85488520203035i</v>
      </c>
      <c r="AD355" s="223" t="str">
        <f t="shared" ca="1" si="479"/>
        <v>-7.9064041501211-3.0498366268448i</v>
      </c>
      <c r="AE355" s="223" t="str">
        <f t="shared" ca="1" si="480"/>
        <v>-7.82917615139514-3.24295094411275i</v>
      </c>
      <c r="AF355" s="223" t="str">
        <f t="shared" ca="1" si="481"/>
        <v>-7.74723214970476-3.43411182899994i</v>
      </c>
      <c r="AG355" s="223" t="str">
        <f t="shared" ca="1" si="482"/>
        <v>-7.66062150505484-3.62320413333109i</v>
      </c>
      <c r="AH355" s="223" t="str">
        <f t="shared" ca="1" si="483"/>
        <v>-7.56939638846306-3.81011395496494i</v>
      </c>
      <c r="AI355" s="223" t="str">
        <f t="shared" ca="1" si="484"/>
        <v>-7.47361175052102-3.99472870642932i</v>
      </c>
      <c r="AJ355" s="223" t="str">
        <f t="shared" ca="1" si="485"/>
        <v>-7.37332528832081-4.17693718268604i</v>
      </c>
      <c r="AK355" s="223" t="str">
        <f t="shared" ca="1" si="486"/>
        <v>-7.26859741066924-4.35662962817689i</v>
      </c>
      <c r="AL355" s="223" t="str">
        <f t="shared" ca="1" si="487"/>
        <v>-7.15949120173221-4.53369780287741i</v>
      </c>
      <c r="AM355" s="223" t="str">
        <f t="shared" ca="1" si="488"/>
        <v>-7.04607238300139-4.70803504755448i</v>
      </c>
      <c r="AN355" s="223" t="str">
        <f t="shared" ca="1" si="489"/>
        <v>-6.9284092737364-4.87953634796379i</v>
      </c>
      <c r="AO355" s="223" t="str">
        <f t="shared" ca="1" si="490"/>
        <v>-6.80657274979983-5.04809839812762i</v>
      </c>
      <c r="AP355" s="223" t="str">
        <f t="shared" ca="1" si="491"/>
        <v>-6.68063620094794-5.21361966258377i</v>
      </c>
      <c r="AQ355" s="223" t="str">
        <f t="shared" ca="1" si="492"/>
        <v>-6.55067548665889-5.37600043749836i</v>
      </c>
      <c r="AR355" s="223" t="str">
        <f t="shared" ca="1" si="493"/>
        <v>-6.55067548665889-5.37600043749836i</v>
      </c>
      <c r="AS355" s="223" t="str">
        <f t="shared" ca="1" si="494"/>
        <v>-6.27899707249347-5.69095122093966i</v>
      </c>
      <c r="AT355" s="223" t="str">
        <f t="shared" ca="1" si="495"/>
        <v>-6.13744302154626-5.84333151487826i</v>
      </c>
      <c r="AU355" s="223" t="str">
        <f t="shared" ca="1" si="496"/>
        <v>-5.99219200441085-5.99219200441466i</v>
      </c>
      <c r="AV355" s="223" t="str">
        <f t="shared" ca="1" si="497"/>
        <v>-5.84333151488046-6.13744302154416i</v>
      </c>
      <c r="AW355" s="223" t="str">
        <f t="shared" ca="1" si="498"/>
        <v>-5.69095122093567-6.27899707249709i</v>
      </c>
      <c r="AX355" s="223" t="str">
        <f t="shared" ca="1" si="499"/>
        <v>-5.53514291077985-6.4167688903949i</v>
      </c>
      <c r="AY355" s="223" t="str">
        <f t="shared" ca="1" si="500"/>
        <v>-5.37600043750071-6.55067548665696i</v>
      </c>
      <c r="AZ355" s="223" t="str">
        <f t="shared" ca="1" si="501"/>
        <v>-5.21361966257953-6.68063620095126i</v>
      </c>
      <c r="BA355" s="223" t="str">
        <f t="shared" ca="1" si="502"/>
        <v>-5.04809839813007-6.80657274979802i</v>
      </c>
      <c r="BB355" s="223" t="str">
        <f t="shared" ca="1" si="503"/>
        <v>-4.87953634795918-6.92840927373964i</v>
      </c>
      <c r="BC355" s="223" t="str">
        <f t="shared" ca="1" si="504"/>
        <v>-4.70803504755701-7.0460723829997i</v>
      </c>
      <c r="BD355" s="223" t="str">
        <f t="shared" ca="1" si="505"/>
        <v>-4.53369780288018-7.15949120173045i</v>
      </c>
      <c r="BE355" s="223" t="str">
        <f t="shared" ca="1" si="506"/>
        <v>-4.35662962817227-7.26859741067201i</v>
      </c>
      <c r="BF355" s="223" t="str">
        <f t="shared" ca="1" si="507"/>
        <v>-4.17693718268868-7.37332528831931i</v>
      </c>
      <c r="BG355" s="223" t="str">
        <f t="shared" ca="1" si="508"/>
        <v>-3.99472870642446-7.47361175052361i</v>
      </c>
      <c r="BH355" s="223" t="str">
        <f t="shared" ca="1" si="509"/>
        <v>-3.81011395496766-7.5693963884617i</v>
      </c>
      <c r="BI355" s="223" t="str">
        <f t="shared" ca="1" si="510"/>
        <v>-3.62320413332601-7.66062150505725i</v>
      </c>
      <c r="BJ355" s="223" t="str">
        <f t="shared" ca="1" si="511"/>
        <v>-3.43411182900262-7.74723214970357i</v>
      </c>
      <c r="BK355" s="223" t="str">
        <f t="shared" ca="1" si="512"/>
        <v>-3.24295094411568-7.82917615139393i</v>
      </c>
      <c r="BL355" s="223" t="str">
        <f t="shared" ca="1" si="513"/>
        <v>-3.04983662684124-7.90640415012247i</v>
      </c>
      <c r="BM355" s="223" t="str">
        <f t="shared" ca="1" si="514"/>
        <v>-2.85488520203163-7.97886962662739i</v>
      </c>
      <c r="BN355" s="223" t="str">
        <f t="shared" ca="1" si="515"/>
        <v>-2.65821410111919-8.04652893042132i</v>
      </c>
      <c r="BO355" s="223" t="str">
        <f t="shared" ca="1" si="516"/>
        <v>-2.45994179143752-8.10934130606398i</v>
      </c>
      <c r="BP355" s="223" t="str">
        <f t="shared" ca="1" si="517"/>
        <v>-2.26018770479601-8.16726891773408i</v>
      </c>
      <c r="BQ355" s="223" t="str">
        <f t="shared" ca="1" si="518"/>
        <v>-2.05907216559448-8.22027687200196i</v>
      </c>
      <c r="BR355" s="223" t="str">
        <f t="shared" ca="1" si="519"/>
        <v>-1.85671631832248-8.26833323885602i</v>
      </c>
      <c r="BS355" s="223" t="str">
        <f t="shared" ca="1" si="520"/>
        <v>-1.65324205455896-8.31140907094182i</v>
      </c>
      <c r="BT355" s="223" t="str">
        <f t="shared" ca="1" si="521"/>
        <v>-1.44877193960899-8.34947842098522i</v>
      </c>
      <c r="BU355" s="223" t="str">
        <f t="shared" ca="1" si="522"/>
        <v>-1.24342913860761-8.38251835743637i</v>
      </c>
      <c r="BV355" s="223" t="str">
        <f t="shared" ca="1" si="523"/>
        <v>-1.03733734239605-8.4105089782704i</v>
      </c>
      <c r="BW355" s="223" t="str">
        <f t="shared" ca="1" si="524"/>
        <v>-0.830620692949374-8.43343342298619i</v>
      </c>
      <c r="BX355" s="223" t="str">
        <f t="shared" ca="1" si="525"/>
        <v>-0.623403708656154-8.45127788275418i</v>
      </c>
      <c r="BY355" s="223" t="str">
        <f t="shared" ca="1" si="526"/>
        <v>-0.415811209288053-8.46403160873863i</v>
      </c>
      <c r="BZ355" s="223" t="str">
        <f t="shared" ca="1" si="527"/>
        <v>-0.207968240787485-8.47168691857295i</v>
      </c>
      <c r="CA355" s="223" t="str">
        <f t="shared" ca="1" si="528"/>
        <v>-3.28471985372664E-12-8.47423920098414i</v>
      </c>
      <c r="CB355" s="223" t="str">
        <f t="shared" ca="1" si="529"/>
        <v>0.207968240789585-8.4716869185729i</v>
      </c>
      <c r="CC355" s="223" t="str">
        <f t="shared" ca="1" si="530"/>
        <v>0.415811209290633-8.46403160873851i</v>
      </c>
      <c r="CD355" s="223" t="str">
        <f t="shared" ca="1" si="531"/>
        <v>0.62340370865873-8.45127788275399i</v>
      </c>
      <c r="CE355" s="223" t="str">
        <f t="shared" ca="1" si="532"/>
        <v>0.830620692951465-8.43343342298599i</v>
      </c>
      <c r="CF355" s="223" t="str">
        <f t="shared" ca="1" si="533"/>
        <v>1.03733734239001-8.41050897827114i</v>
      </c>
      <c r="CG355" s="223" t="str">
        <f t="shared" ca="1" si="534"/>
        <v>1.24342913860969-8.38251835743606i</v>
      </c>
      <c r="CH355" s="223" t="str">
        <f t="shared" ca="1" si="535"/>
        <v>1.44877193960299-8.34947842098626i</v>
      </c>
      <c r="CI355" s="223" t="str">
        <f t="shared" ca="1" si="536"/>
        <v>1.6532420545615-8.31140907094131i</v>
      </c>
      <c r="CJ355" s="223" t="str">
        <f t="shared" ca="1" si="537"/>
        <v>1.85671631832453-8.26833323885556i</v>
      </c>
      <c r="CK355" s="223" t="str">
        <f t="shared" ca="1" si="538"/>
        <v>2.05907216559699-8.22027687200133i</v>
      </c>
      <c r="CL355" s="223" t="str">
        <f t="shared" ca="1" si="539"/>
        <v>2.26018770479803-8.16726891773352i</v>
      </c>
      <c r="CM355" s="223" t="str">
        <f t="shared" ca="1" si="540"/>
        <v>2.4599417914317-8.10934130606575i</v>
      </c>
      <c r="CN355" s="223" t="str">
        <f t="shared" ca="1" si="541"/>
        <v>2.65821410112165-8.04652893042051i</v>
      </c>
      <c r="CO355" s="223" t="str">
        <f t="shared" ca="1" si="542"/>
        <v>2.85488520203406-7.97886962662652i</v>
      </c>
      <c r="CP355" s="223" t="str">
        <f t="shared" ca="1" si="543"/>
        <v>3.04983662684365-7.90640415012155i</v>
      </c>
      <c r="CQ355" s="223" t="str">
        <f t="shared" ca="1" si="544"/>
        <v>3.24295094411762-7.82917615139312i</v>
      </c>
      <c r="CR355" s="223" t="str">
        <f t="shared" ca="1" si="545"/>
        <v>3.43411182899705-7.74723214970604i</v>
      </c>
      <c r="CS355" s="223" t="str">
        <f t="shared" ca="1" si="546"/>
        <v>3.62320413332791-7.66062150505635i</v>
      </c>
      <c r="CT355" s="223" t="str">
        <f t="shared" ca="1" si="547"/>
        <v>3.81011395496266-7.56939638846421i</v>
      </c>
      <c r="CU355" s="223" t="str">
        <f t="shared" ca="1" si="548"/>
        <v>3.99472870642631-7.47361175052263i</v>
      </c>
      <c r="CV355" s="223" t="str">
        <f t="shared" ca="1" si="549"/>
        <v>4.17693718269051-7.37332528831827i</v>
      </c>
      <c r="CW355" s="223" t="str">
        <f t="shared" ca="1" si="550"/>
        <v>4.35662962817408-7.26859741067092i</v>
      </c>
      <c r="CX355" s="223" t="str">
        <f t="shared" ca="1" si="551"/>
        <v>4.53369780288196-7.15949120172933i</v>
      </c>
      <c r="CY355" s="223" t="str">
        <f t="shared" ca="1" si="552"/>
        <v>4.70803504755195-7.04607238300309i</v>
      </c>
      <c r="CZ355" s="223" t="str">
        <f t="shared" ca="1" si="553"/>
        <v>4.87953634796129-6.92840927373815i</v>
      </c>
      <c r="DA355" s="223" t="str">
        <f t="shared" ca="1" si="554"/>
        <v>5.04809839813214-6.80657274979648i</v>
      </c>
      <c r="DB355" s="223" t="str">
        <f t="shared" ca="1" si="555"/>
        <v>5.21361966258156-6.68063620094966i</v>
      </c>
      <c r="DC355" s="223" t="str">
        <f t="shared" ca="1" si="556"/>
        <v>5.37600043750289-6.55067548665517i</v>
      </c>
      <c r="DD355" s="223" t="str">
        <f t="shared" ca="1" si="557"/>
        <v>5.5351429107756-6.41676889039857i</v>
      </c>
      <c r="DE355" s="223" t="str">
        <f t="shared" ca="1" si="558"/>
        <v>5.69095122093704-6.27899707249585i</v>
      </c>
      <c r="DF355" s="223" t="str">
        <f t="shared" ca="1" si="559"/>
        <v>5.8433315148757-6.13744302154869i</v>
      </c>
      <c r="DG355" s="223" t="str">
        <f t="shared" ca="1" si="560"/>
        <v>5.99219200441233-5.99219200441317i</v>
      </c>
      <c r="DH355" s="223" t="str">
        <f t="shared" ca="1" si="561"/>
        <v>6.13744302154788-5.84333151487656i</v>
      </c>
      <c r="DI355" s="223" t="str">
        <f t="shared" ca="1" si="562"/>
        <v>6.27899707249505-5.69095122093792i</v>
      </c>
      <c r="DJ355" s="223" t="str">
        <f t="shared" ca="1" si="563"/>
        <v>6.41676889039842-5.53514291077576i</v>
      </c>
      <c r="DK355" s="223" t="str">
        <f t="shared" ca="1" si="564"/>
        <v>6.55067548665503-5.37600043750306i</v>
      </c>
      <c r="DL355" s="223" t="str">
        <f t="shared" ca="1" si="565"/>
        <v>6.68063620094953-5.21361966258174i</v>
      </c>
      <c r="DM355" s="223" t="str">
        <f t="shared" ca="1" si="566"/>
        <v>6.80657274980152-5.04809839812535i</v>
      </c>
      <c r="DN355" s="223" t="str">
        <f t="shared" ca="1" si="567"/>
        <v>6.92840927373802-4.87953634796147i</v>
      </c>
      <c r="DO355" s="223" t="str">
        <f t="shared" ca="1" si="568"/>
        <v>7.04607238300243-4.70803504755293i</v>
      </c>
      <c r="DP355" s="223" t="str">
        <f t="shared" ca="1" si="569"/>
        <v>7.15949120172869-4.53369780288296i</v>
      </c>
      <c r="DQ355" s="223" t="str">
        <f t="shared" ca="1" si="570"/>
        <v>7.26859741067031-4.35662962817509i</v>
      </c>
      <c r="DR355" s="223" t="str">
        <f t="shared" ca="1" si="571"/>
        <v>7.37332528832196-4.17693718268399i</v>
      </c>
      <c r="DS355" s="223" t="str">
        <f t="shared" ca="1" si="572"/>
        <v>7.47361175052207-3.99472870642735i</v>
      </c>
      <c r="DT355" s="223" t="str">
        <f t="shared" ca="1" si="573"/>
        <v>7.56939638846412-3.81011395496285i</v>
      </c>
      <c r="DU355" s="223" t="str">
        <f t="shared" ca="1" si="574"/>
        <v>7.66062150505584-3.62320413332897i</v>
      </c>
      <c r="DV355" s="223" t="str">
        <f t="shared" ca="1" si="575"/>
        <v>7.74723214970575-3.4341118289977i</v>
      </c>
      <c r="DW355" s="223" t="str">
        <f t="shared" ca="1" si="576"/>
        <v>7.82917615139286-3.24295094411827i</v>
      </c>
      <c r="DX355" s="223" t="str">
        <f t="shared" ca="1" si="577"/>
        <v>7.90640415012146-3.04983662684385i</v>
      </c>
      <c r="DY355" s="223" t="str">
        <f t="shared" ca="1" si="578"/>
        <v>7.97886962662904-2.85488520202701i</v>
      </c>
      <c r="DZ355" s="223" t="str">
        <f t="shared" ca="1" si="579"/>
        <v>8.04652893042045-2.65821410112186i</v>
      </c>
      <c r="EA355" s="223" t="str">
        <f t="shared" ca="1" si="580"/>
        <v>8.1093413060654-2.45994179143282i</v>
      </c>
      <c r="EB355" s="223" t="str">
        <f t="shared" ca="1" si="581"/>
        <v>8.1672689177332-2.26018770479917i</v>
      </c>
      <c r="EC355" s="223" t="str">
        <f t="shared" ca="1" si="582"/>
        <v>8.22027687200116-2.05907216559766i</v>
      </c>
      <c r="ED355" s="223" t="str">
        <f t="shared" ca="1" si="583"/>
        <v>8.2683332388572-1.85671631831722i</v>
      </c>
      <c r="EE355" s="223" t="str">
        <f t="shared" ca="1" si="584"/>
        <v>8.31140907094118-1.65324205456218i</v>
      </c>
      <c r="EF355" s="223" t="str">
        <f t="shared" ca="1" si="585"/>
        <v>8.34947842098614-1.44877193960368i</v>
      </c>
      <c r="EG355" s="223" t="str">
        <f t="shared" ca="1" si="586"/>
        <v>8.38251835743596-1.24342913861038i</v>
      </c>
      <c r="EH355" s="223" t="str">
        <f t="shared" ca="1" si="587"/>
        <v>8.41050897827112-1.03733734239023i</v>
      </c>
      <c r="EI355" s="223" t="str">
        <f t="shared" ca="1" si="588"/>
        <v>8.43343342298592-0.830620692952164i</v>
      </c>
      <c r="EJ355" s="223" t="str">
        <f t="shared" ca="1" si="589"/>
        <v>8.45127788275398-0.62340370865895i</v>
      </c>
      <c r="EK355" s="223" t="str">
        <f t="shared" ca="1" si="590"/>
        <v>8.46403160873887-0.415811209283155i</v>
      </c>
      <c r="EL355" s="223" t="str">
        <f t="shared" ca="1" si="591"/>
        <v>8.47168691857287-0.207968240790768i</v>
      </c>
      <c r="EM355" s="223" t="str">
        <f t="shared" ca="1" si="592"/>
        <v>8.47423920098414+2.10124540425469E-12i</v>
      </c>
      <c r="EN355" s="223"/>
      <c r="EO355" s="223"/>
      <c r="EP355" s="223"/>
    </row>
    <row r="356" spans="1:262" s="243" customFormat="1">
      <c r="A356" s="245">
        <f t="shared" si="461"/>
        <v>4.9999999999999793E-3</v>
      </c>
      <c r="B356" s="244">
        <v>256</v>
      </c>
    </row>
    <row r="358" spans="1:262" ht="15" thickBot="1"/>
    <row r="359" spans="1:262" ht="15" thickBot="1">
      <c r="G359" s="242">
        <v>1</v>
      </c>
      <c r="H359" s="242">
        <v>2</v>
      </c>
      <c r="I359" s="242">
        <v>3</v>
      </c>
      <c r="J359" s="242">
        <v>4</v>
      </c>
      <c r="K359" s="242">
        <v>5</v>
      </c>
      <c r="L359" s="242">
        <v>6</v>
      </c>
      <c r="M359" s="242">
        <v>7</v>
      </c>
      <c r="N359" s="242">
        <v>8</v>
      </c>
      <c r="O359" s="242">
        <v>9</v>
      </c>
      <c r="P359" s="242">
        <v>10</v>
      </c>
      <c r="Q359" s="242">
        <v>11</v>
      </c>
      <c r="R359" s="242">
        <v>12</v>
      </c>
      <c r="S359" s="242">
        <v>13</v>
      </c>
      <c r="T359" s="242">
        <v>14</v>
      </c>
      <c r="U359" s="242">
        <v>15</v>
      </c>
      <c r="V359" s="242">
        <v>16</v>
      </c>
      <c r="W359" s="242">
        <v>17</v>
      </c>
      <c r="X359" s="242">
        <v>18</v>
      </c>
      <c r="Y359" s="242">
        <v>19</v>
      </c>
      <c r="Z359" s="242">
        <v>20</v>
      </c>
      <c r="AA359" s="242">
        <v>21</v>
      </c>
      <c r="AB359" s="242">
        <v>22</v>
      </c>
      <c r="AC359" s="242">
        <v>23</v>
      </c>
      <c r="AD359" s="242">
        <v>24</v>
      </c>
      <c r="AE359" s="242">
        <v>25</v>
      </c>
      <c r="AF359" s="242">
        <v>26</v>
      </c>
      <c r="AG359" s="242">
        <v>27</v>
      </c>
      <c r="AH359" s="242">
        <v>28</v>
      </c>
      <c r="AI359" s="242">
        <v>29</v>
      </c>
      <c r="AJ359" s="242">
        <v>30</v>
      </c>
      <c r="AK359" s="242">
        <v>31</v>
      </c>
      <c r="AL359" s="242">
        <v>32</v>
      </c>
      <c r="AM359" s="242">
        <v>33</v>
      </c>
      <c r="AN359" s="242">
        <v>34</v>
      </c>
      <c r="AO359" s="242">
        <v>35</v>
      </c>
      <c r="AP359" s="242">
        <v>36</v>
      </c>
      <c r="AQ359" s="242">
        <v>37</v>
      </c>
      <c r="AR359" s="242">
        <v>38</v>
      </c>
      <c r="AS359" s="242">
        <v>39</v>
      </c>
      <c r="AT359" s="242">
        <v>40</v>
      </c>
      <c r="AU359" s="242">
        <v>41</v>
      </c>
      <c r="AV359" s="242">
        <v>42</v>
      </c>
      <c r="AW359" s="242">
        <v>43</v>
      </c>
      <c r="AX359" s="242">
        <v>44</v>
      </c>
      <c r="AY359" s="242">
        <v>45</v>
      </c>
      <c r="AZ359" s="242">
        <v>46</v>
      </c>
      <c r="BA359" s="242">
        <v>47</v>
      </c>
      <c r="BB359" s="242">
        <v>48</v>
      </c>
      <c r="BC359" s="242">
        <v>49</v>
      </c>
      <c r="BD359" s="242">
        <v>50</v>
      </c>
      <c r="BE359" s="242">
        <v>51</v>
      </c>
      <c r="BF359" s="242">
        <v>52</v>
      </c>
      <c r="BG359" s="242">
        <v>53</v>
      </c>
      <c r="BH359" s="242">
        <v>54</v>
      </c>
      <c r="BI359" s="242">
        <v>55</v>
      </c>
      <c r="BJ359" s="242">
        <v>56</v>
      </c>
      <c r="BK359" s="241">
        <v>57</v>
      </c>
      <c r="BL359" s="241">
        <v>58</v>
      </c>
      <c r="BM359" s="241">
        <v>59</v>
      </c>
      <c r="BN359" s="241">
        <v>60</v>
      </c>
      <c r="BO359" s="241">
        <v>61</v>
      </c>
      <c r="BP359" s="241">
        <v>62</v>
      </c>
      <c r="BQ359" s="241">
        <v>63</v>
      </c>
      <c r="BR359" s="241">
        <v>64</v>
      </c>
      <c r="BS359" s="240">
        <v>65</v>
      </c>
      <c r="BT359" s="239">
        <v>66</v>
      </c>
      <c r="BU359" s="239">
        <v>67</v>
      </c>
      <c r="BV359" s="239">
        <v>68</v>
      </c>
      <c r="BW359" s="239">
        <v>69</v>
      </c>
      <c r="BX359" s="239">
        <v>70</v>
      </c>
      <c r="BY359" s="239">
        <v>71</v>
      </c>
      <c r="BZ359" s="239">
        <v>72</v>
      </c>
      <c r="CA359" s="239">
        <v>73</v>
      </c>
      <c r="CB359" s="239">
        <v>74</v>
      </c>
      <c r="CC359" s="239">
        <v>75</v>
      </c>
      <c r="CD359" s="239">
        <v>76</v>
      </c>
      <c r="CE359" s="239">
        <v>77</v>
      </c>
      <c r="CF359" s="239">
        <v>78</v>
      </c>
      <c r="CG359" s="239">
        <v>79</v>
      </c>
      <c r="CH359" s="239">
        <v>80</v>
      </c>
      <c r="CI359" s="239">
        <v>81</v>
      </c>
      <c r="CJ359" s="239">
        <v>82</v>
      </c>
      <c r="CK359" s="239">
        <v>83</v>
      </c>
      <c r="CL359" s="239">
        <v>84</v>
      </c>
      <c r="CM359" s="239">
        <v>85</v>
      </c>
      <c r="CN359" s="239">
        <v>86</v>
      </c>
      <c r="CO359" s="239">
        <v>87</v>
      </c>
      <c r="CP359" s="239">
        <v>88</v>
      </c>
      <c r="CQ359" s="239">
        <v>89</v>
      </c>
      <c r="CR359" s="239">
        <v>90</v>
      </c>
      <c r="CS359" s="239">
        <v>91</v>
      </c>
      <c r="CT359" s="239">
        <v>92</v>
      </c>
      <c r="CU359" s="239">
        <v>93</v>
      </c>
      <c r="CV359" s="239">
        <v>94</v>
      </c>
      <c r="CW359" s="239">
        <v>95</v>
      </c>
      <c r="CX359" s="239">
        <v>96</v>
      </c>
      <c r="CY359" s="239">
        <v>97</v>
      </c>
      <c r="CZ359" s="239">
        <v>98</v>
      </c>
      <c r="DA359" s="239">
        <v>99</v>
      </c>
      <c r="DB359" s="239">
        <v>100</v>
      </c>
      <c r="DC359" s="239">
        <v>101</v>
      </c>
      <c r="DD359" s="239">
        <v>102</v>
      </c>
      <c r="DE359" s="239">
        <v>103</v>
      </c>
      <c r="DF359" s="239">
        <v>104</v>
      </c>
      <c r="DG359" s="239">
        <v>105</v>
      </c>
      <c r="DH359" s="239">
        <v>106</v>
      </c>
      <c r="DI359" s="239">
        <v>107</v>
      </c>
      <c r="DJ359" s="239">
        <v>108</v>
      </c>
      <c r="DK359" s="239">
        <v>109</v>
      </c>
      <c r="DL359" s="239">
        <v>110</v>
      </c>
      <c r="DM359" s="239">
        <v>111</v>
      </c>
      <c r="DN359" s="239">
        <v>112</v>
      </c>
      <c r="DO359" s="239">
        <v>113</v>
      </c>
      <c r="DP359" s="239">
        <v>114</v>
      </c>
      <c r="DQ359" s="239">
        <v>115</v>
      </c>
      <c r="DR359" s="239">
        <v>116</v>
      </c>
      <c r="DS359" s="239">
        <v>117</v>
      </c>
      <c r="DT359" s="239">
        <v>118</v>
      </c>
      <c r="DU359" s="239">
        <v>119</v>
      </c>
      <c r="DV359" s="239">
        <v>120</v>
      </c>
      <c r="DW359" s="239">
        <v>121</v>
      </c>
      <c r="DX359" s="239">
        <v>122</v>
      </c>
      <c r="DY359" s="239">
        <v>123</v>
      </c>
      <c r="DZ359" s="239">
        <v>124</v>
      </c>
      <c r="EA359" s="239">
        <v>125</v>
      </c>
      <c r="EB359" s="239">
        <v>126</v>
      </c>
      <c r="EC359" s="239">
        <v>127</v>
      </c>
      <c r="ED359" s="239">
        <v>128</v>
      </c>
      <c r="EE359" s="238">
        <v>129</v>
      </c>
      <c r="EF359" s="238">
        <v>130</v>
      </c>
      <c r="EG359" s="238">
        <v>131</v>
      </c>
      <c r="EH359" s="238">
        <v>132</v>
      </c>
      <c r="EI359" s="238">
        <v>133</v>
      </c>
      <c r="EJ359" s="238">
        <v>134</v>
      </c>
      <c r="EK359" s="238">
        <v>135</v>
      </c>
      <c r="EL359" s="238">
        <v>136</v>
      </c>
      <c r="EM359" s="238">
        <v>137</v>
      </c>
      <c r="EN359" s="238">
        <v>138</v>
      </c>
      <c r="EO359" s="238">
        <v>139</v>
      </c>
      <c r="EP359" s="238">
        <v>140</v>
      </c>
      <c r="EQ359" s="238">
        <v>141</v>
      </c>
      <c r="ER359" s="238">
        <v>142</v>
      </c>
      <c r="ES359" s="238">
        <v>143</v>
      </c>
      <c r="ET359" s="238">
        <v>144</v>
      </c>
      <c r="EU359" s="238">
        <v>145</v>
      </c>
      <c r="EV359" s="238">
        <v>146</v>
      </c>
      <c r="EW359" s="238">
        <v>147</v>
      </c>
      <c r="EX359" s="238">
        <v>148</v>
      </c>
      <c r="EY359" s="238">
        <v>149</v>
      </c>
      <c r="EZ359" s="238">
        <v>150</v>
      </c>
      <c r="FA359" s="238">
        <v>151</v>
      </c>
      <c r="FB359" s="238">
        <v>152</v>
      </c>
      <c r="FC359" s="238">
        <v>153</v>
      </c>
      <c r="FD359" s="238">
        <v>154</v>
      </c>
      <c r="FE359" s="238">
        <v>155</v>
      </c>
      <c r="FF359" s="238">
        <v>156</v>
      </c>
      <c r="FG359" s="238">
        <v>157</v>
      </c>
      <c r="FH359" s="238">
        <v>158</v>
      </c>
      <c r="FI359" s="238">
        <v>159</v>
      </c>
      <c r="FJ359" s="238">
        <v>160</v>
      </c>
      <c r="FK359" s="238">
        <v>161</v>
      </c>
      <c r="FL359" s="238">
        <v>162</v>
      </c>
      <c r="FM359" s="238">
        <v>163</v>
      </c>
      <c r="FN359" s="238">
        <v>164</v>
      </c>
      <c r="FO359" s="238">
        <v>165</v>
      </c>
      <c r="FP359" s="238">
        <v>166</v>
      </c>
      <c r="FQ359" s="238">
        <v>167</v>
      </c>
      <c r="FR359" s="238">
        <v>168</v>
      </c>
      <c r="FS359" s="238">
        <v>169</v>
      </c>
      <c r="FT359" s="238">
        <v>170</v>
      </c>
      <c r="FU359" s="238">
        <v>171</v>
      </c>
      <c r="FV359" s="238">
        <v>172</v>
      </c>
      <c r="FW359" s="238">
        <v>173</v>
      </c>
      <c r="FX359" s="238">
        <v>174</v>
      </c>
      <c r="FY359" s="238">
        <v>175</v>
      </c>
      <c r="FZ359" s="238">
        <v>176</v>
      </c>
      <c r="GA359" s="238">
        <v>177</v>
      </c>
      <c r="GB359" s="238">
        <v>178</v>
      </c>
      <c r="GC359" s="238">
        <v>179</v>
      </c>
      <c r="GD359" s="238">
        <v>180</v>
      </c>
      <c r="GE359" s="238">
        <v>181</v>
      </c>
      <c r="GF359" s="238">
        <v>182</v>
      </c>
      <c r="GG359" s="238">
        <v>183</v>
      </c>
      <c r="GH359" s="238">
        <v>184</v>
      </c>
      <c r="GI359" s="238">
        <v>185</v>
      </c>
      <c r="GJ359" s="238">
        <v>186</v>
      </c>
      <c r="GK359" s="238">
        <v>187</v>
      </c>
      <c r="GL359" s="238">
        <v>188</v>
      </c>
      <c r="GM359" s="238">
        <v>189</v>
      </c>
      <c r="GN359" s="238">
        <v>190</v>
      </c>
      <c r="GO359" s="238">
        <v>191</v>
      </c>
      <c r="GP359" s="238">
        <v>192</v>
      </c>
      <c r="GQ359" s="238">
        <v>193</v>
      </c>
      <c r="GR359" s="238">
        <v>194</v>
      </c>
      <c r="GS359" s="238">
        <v>195</v>
      </c>
      <c r="GT359" s="238">
        <v>196</v>
      </c>
      <c r="GU359" s="238">
        <v>197</v>
      </c>
      <c r="GV359" s="238">
        <v>198</v>
      </c>
      <c r="GW359" s="238">
        <v>199</v>
      </c>
      <c r="GX359" s="238">
        <v>200</v>
      </c>
      <c r="GY359" s="238">
        <v>201</v>
      </c>
      <c r="GZ359" s="238">
        <v>202</v>
      </c>
      <c r="HA359" s="238">
        <v>203</v>
      </c>
      <c r="HB359" s="238">
        <v>204</v>
      </c>
      <c r="HC359" s="238">
        <v>205</v>
      </c>
      <c r="HD359" s="238">
        <v>206</v>
      </c>
      <c r="HE359" s="238">
        <v>207</v>
      </c>
      <c r="HF359" s="238">
        <v>208</v>
      </c>
      <c r="HG359" s="238">
        <v>209</v>
      </c>
      <c r="HH359" s="238">
        <v>210</v>
      </c>
      <c r="HI359" s="238">
        <v>211</v>
      </c>
      <c r="HJ359" s="238">
        <v>212</v>
      </c>
      <c r="HK359" s="238">
        <v>213</v>
      </c>
      <c r="HL359" s="238">
        <v>214</v>
      </c>
      <c r="HM359" s="238">
        <v>215</v>
      </c>
      <c r="HN359" s="238">
        <v>216</v>
      </c>
      <c r="HO359" s="238">
        <v>217</v>
      </c>
      <c r="HP359" s="238">
        <v>218</v>
      </c>
      <c r="HQ359" s="238">
        <v>219</v>
      </c>
      <c r="HR359" s="238">
        <v>220</v>
      </c>
      <c r="HS359" s="238">
        <v>221</v>
      </c>
      <c r="HT359" s="238">
        <v>222</v>
      </c>
      <c r="HU359" s="238">
        <v>223</v>
      </c>
      <c r="HV359" s="238">
        <v>224</v>
      </c>
      <c r="HW359" s="238">
        <v>225</v>
      </c>
      <c r="HX359" s="238">
        <v>226</v>
      </c>
      <c r="HY359" s="238">
        <v>227</v>
      </c>
      <c r="HZ359" s="238">
        <v>228</v>
      </c>
      <c r="IA359" s="238">
        <v>229</v>
      </c>
      <c r="IB359" s="238">
        <v>230</v>
      </c>
      <c r="IC359" s="238">
        <v>231</v>
      </c>
      <c r="ID359" s="238">
        <v>232</v>
      </c>
      <c r="IE359" s="238">
        <v>233</v>
      </c>
      <c r="IF359" s="238">
        <v>234</v>
      </c>
      <c r="IG359" s="238">
        <v>235</v>
      </c>
      <c r="IH359" s="238">
        <v>236</v>
      </c>
      <c r="II359" s="238">
        <v>237</v>
      </c>
      <c r="IJ359" s="238">
        <v>238</v>
      </c>
      <c r="IK359" s="238">
        <v>239</v>
      </c>
      <c r="IL359" s="238">
        <v>240</v>
      </c>
      <c r="IM359" s="238">
        <v>241</v>
      </c>
      <c r="IN359" s="238">
        <v>242</v>
      </c>
      <c r="IO359" s="238">
        <v>243</v>
      </c>
      <c r="IP359" s="238">
        <v>244</v>
      </c>
      <c r="IQ359" s="238">
        <v>245</v>
      </c>
      <c r="IR359" s="238">
        <v>246</v>
      </c>
      <c r="IS359" s="238">
        <v>247</v>
      </c>
      <c r="IT359" s="238">
        <v>248</v>
      </c>
      <c r="IU359" s="238">
        <v>249</v>
      </c>
      <c r="IV359" s="238">
        <v>250</v>
      </c>
      <c r="IW359" s="238">
        <v>251</v>
      </c>
      <c r="IX359" s="238">
        <v>252</v>
      </c>
      <c r="IY359" s="238">
        <v>253</v>
      </c>
      <c r="IZ359" s="238">
        <v>254</v>
      </c>
      <c r="JA359" s="238">
        <v>255</v>
      </c>
      <c r="JB359" s="238">
        <v>256</v>
      </c>
    </row>
    <row r="361" spans="1:262">
      <c r="A361" s="237"/>
      <c r="B361" s="236" t="s">
        <v>565</v>
      </c>
      <c r="C361" s="235" t="s">
        <v>884</v>
      </c>
      <c r="D361" s="234" t="s">
        <v>885</v>
      </c>
      <c r="E361" s="233" t="s">
        <v>886</v>
      </c>
      <c r="F361" s="232" t="s">
        <v>887</v>
      </c>
      <c r="G361" s="231">
        <f ca="1">SUM(G362:G498)</f>
        <v>0.11072262400987105</v>
      </c>
      <c r="H361" s="231">
        <f t="shared" ref="H361:BS361" ca="1" si="593">SUM(H362:H498)</f>
        <v>8.2868134716448313E-2</v>
      </c>
      <c r="I361" s="231">
        <f t="shared" ca="1" si="593"/>
        <v>0.10635405727756449</v>
      </c>
      <c r="J361" s="231">
        <f t="shared" ca="1" si="593"/>
        <v>9.5320561900143208E-2</v>
      </c>
      <c r="K361" s="231">
        <f t="shared" ca="1" si="593"/>
        <v>0.10458708307928122</v>
      </c>
      <c r="L361" s="231">
        <f t="shared" ca="1" si="593"/>
        <v>9.7714579944725807E-2</v>
      </c>
      <c r="M361" s="231">
        <f t="shared" ca="1" si="593"/>
        <v>9.8629750765985236E-2</v>
      </c>
      <c r="N361" s="231">
        <f t="shared" ca="1" si="593"/>
        <v>9.5487006717622072E-2</v>
      </c>
      <c r="O361" s="231">
        <f t="shared" ca="1" si="593"/>
        <v>9.380585124370594E-2</v>
      </c>
      <c r="P361" s="231">
        <f t="shared" ca="1" si="593"/>
        <v>9.5617405858655247E-2</v>
      </c>
      <c r="Q361" s="231">
        <f t="shared" ca="1" si="593"/>
        <v>9.4074641160142011E-2</v>
      </c>
      <c r="R361" s="231">
        <f t="shared" ca="1" si="593"/>
        <v>9.8195057385787876E-2</v>
      </c>
      <c r="S361" s="231">
        <f t="shared" ca="1" si="593"/>
        <v>9.5253462566109337E-2</v>
      </c>
      <c r="T361" s="231">
        <f t="shared" ca="1" si="593"/>
        <v>9.7312210015079545E-2</v>
      </c>
      <c r="U361" s="231">
        <f t="shared" ca="1" si="593"/>
        <v>9.2257967770802474E-2</v>
      </c>
      <c r="V361" s="231">
        <f t="shared" ca="1" si="593"/>
        <v>9.1667649079087879E-2</v>
      </c>
      <c r="W361" s="231">
        <f t="shared" ca="1" si="593"/>
        <v>8.7752376527211726E-2</v>
      </c>
      <c r="X361" s="231">
        <f t="shared" ca="1" si="593"/>
        <v>8.7179119297561738E-2</v>
      </c>
      <c r="Y361" s="231">
        <f t="shared" ca="1" si="593"/>
        <v>8.7457465184357985E-2</v>
      </c>
      <c r="Z361" s="231">
        <f t="shared" ca="1" si="593"/>
        <v>8.724898963397705E-2</v>
      </c>
      <c r="AA361" s="231">
        <f t="shared" ca="1" si="593"/>
        <v>9.0164849505432729E-2</v>
      </c>
      <c r="AB361" s="231">
        <f t="shared" ca="1" si="593"/>
        <v>8.7307811225516549E-2</v>
      </c>
      <c r="AC361" s="231">
        <f t="shared" ca="1" si="593"/>
        <v>8.9546622828946557E-2</v>
      </c>
      <c r="AD361" s="231">
        <f t="shared" ca="1" si="593"/>
        <v>8.29275778108092E-2</v>
      </c>
      <c r="AE361" s="231">
        <f t="shared" ca="1" si="593"/>
        <v>8.4719122605190544E-2</v>
      </c>
      <c r="AF361" s="231">
        <f t="shared" ca="1" si="593"/>
        <v>7.7630413916797938E-2</v>
      </c>
      <c r="AG361" s="231">
        <f t="shared" ca="1" si="593"/>
        <v>8.1572992053147053E-2</v>
      </c>
      <c r="AH361" s="231">
        <f t="shared" ca="1" si="593"/>
        <v>7.704195994832079E-2</v>
      </c>
      <c r="AI361" s="231">
        <f t="shared" ca="1" si="593"/>
        <v>8.2626727214883122E-2</v>
      </c>
      <c r="AJ361" s="231">
        <f t="shared" ca="1" si="593"/>
        <v>7.9353192500167341E-2</v>
      </c>
      <c r="AK361" s="231">
        <f t="shared" ca="1" si="593"/>
        <v>8.2730004338025978E-2</v>
      </c>
      <c r="AL361" s="231">
        <f t="shared" ca="1" si="593"/>
        <v>7.8368924967650425E-2</v>
      </c>
      <c r="AM361" s="231">
        <f t="shared" ca="1" si="593"/>
        <v>7.7943421740838376E-2</v>
      </c>
      <c r="AN361" s="231">
        <f t="shared" ca="1" si="593"/>
        <v>7.3956442106599241E-2</v>
      </c>
      <c r="AO361" s="231">
        <f t="shared" ca="1" si="593"/>
        <v>7.2420396822440794E-2</v>
      </c>
      <c r="AP361" s="231">
        <f t="shared" ca="1" si="593"/>
        <v>7.2091222589059006E-2</v>
      </c>
      <c r="AQ361" s="231">
        <f t="shared" ca="1" si="593"/>
        <v>7.1515827211139457E-2</v>
      </c>
      <c r="AR361" s="231">
        <f t="shared" ca="1" si="593"/>
        <v>7.4456878348360733E-2</v>
      </c>
      <c r="AS361" s="231">
        <f t="shared" ca="1" si="593"/>
        <v>7.2846001838483887E-2</v>
      </c>
      <c r="AT361" s="231">
        <f t="shared" ca="1" si="593"/>
        <v>7.5383703923128292E-2</v>
      </c>
      <c r="AU361" s="231">
        <f t="shared" ca="1" si="593"/>
        <v>7.0522172816785716E-2</v>
      </c>
      <c r="AV361" s="231">
        <f t="shared" ca="1" si="593"/>
        <v>7.1381650041964201E-2</v>
      </c>
      <c r="AW361" s="231">
        <f t="shared" ca="1" si="593"/>
        <v>6.5306207554908235E-2</v>
      </c>
      <c r="AX361" s="231">
        <f t="shared" ca="1" si="593"/>
        <v>6.7020699537339246E-2</v>
      </c>
      <c r="AY361" s="231">
        <f t="shared" ca="1" si="593"/>
        <v>6.3341971222222834E-2</v>
      </c>
      <c r="AZ361" s="231">
        <f t="shared" ca="1" si="593"/>
        <v>6.7131887334074963E-2</v>
      </c>
      <c r="BA361" s="231">
        <f t="shared" ca="1" si="593"/>
        <v>6.5625358090277891E-2</v>
      </c>
      <c r="BB361" s="231">
        <f t="shared" ca="1" si="593"/>
        <v>6.8632850778107213E-2</v>
      </c>
      <c r="BC361" s="231">
        <f t="shared" ca="1" si="593"/>
        <v>6.6193240252876637E-2</v>
      </c>
      <c r="BD361" s="231">
        <f t="shared" ca="1" si="593"/>
        <v>6.5910608692645881E-2</v>
      </c>
      <c r="BE361" s="231">
        <f t="shared" ca="1" si="593"/>
        <v>6.2141479745117877E-2</v>
      </c>
      <c r="BF361" s="231">
        <f t="shared" ca="1" si="593"/>
        <v>6.0550232555679526E-2</v>
      </c>
      <c r="BG361" s="231">
        <f t="shared" ca="1" si="593"/>
        <v>5.8398390400087916E-2</v>
      </c>
      <c r="BH361" s="231">
        <f t="shared" ca="1" si="593"/>
        <v>5.8778880275810567E-2</v>
      </c>
      <c r="BI361" s="231">
        <f t="shared" ca="1" si="593"/>
        <v>5.9123368233613006E-2</v>
      </c>
      <c r="BJ361" s="231">
        <f t="shared" ca="1" si="593"/>
        <v>6.096272268069379E-2</v>
      </c>
      <c r="BK361" s="231">
        <f t="shared" ca="1" si="593"/>
        <v>6.0398409635389221E-2</v>
      </c>
      <c r="BL361" s="231">
        <f t="shared" ca="1" si="593"/>
        <v>6.1071073464943108E-2</v>
      </c>
      <c r="BM361" s="231">
        <f t="shared" ca="1" si="593"/>
        <v>5.6577715228298402E-2</v>
      </c>
      <c r="BN361" s="231">
        <f t="shared" ca="1" si="593"/>
        <v>5.707244277658502E-2</v>
      </c>
      <c r="BO361" s="231">
        <f t="shared" ca="1" si="593"/>
        <v>4.88024669532552E-2</v>
      </c>
      <c r="BP361" s="231">
        <f t="shared" ca="1" si="593"/>
        <v>5.5160766987010293E-2</v>
      </c>
      <c r="BQ361" s="231">
        <f t="shared" ca="1" si="593"/>
        <v>3.1109083742584392E-2</v>
      </c>
      <c r="BR361" s="231">
        <f t="shared" ca="1" si="593"/>
        <v>-5.3479123544075413E-2</v>
      </c>
      <c r="BS361" s="231">
        <f t="shared" ca="1" si="593"/>
        <v>-9.1513731619711519E-2</v>
      </c>
      <c r="BT361" s="231">
        <f t="shared" ref="BT361:EE361" ca="1" si="594">SUM(BT362:BT498)</f>
        <v>-0.11309683649036741</v>
      </c>
      <c r="BU361" s="231">
        <f t="shared" ca="1" si="594"/>
        <v>-0.13139271124980223</v>
      </c>
      <c r="BV361" s="231">
        <f t="shared" ca="1" si="594"/>
        <v>-0.14419093153969051</v>
      </c>
      <c r="BW361" s="231">
        <f t="shared" ca="1" si="594"/>
        <v>-0.15691500628038832</v>
      </c>
      <c r="BX361" s="231">
        <f t="shared" ca="1" si="594"/>
        <v>-0.16320859855996855</v>
      </c>
      <c r="BY361" s="231">
        <f t="shared" ca="1" si="594"/>
        <v>-0.17056414343320203</v>
      </c>
      <c r="BZ361" s="231">
        <f t="shared" ca="1" si="594"/>
        <v>-0.1707895995355645</v>
      </c>
      <c r="CA361" s="231">
        <f t="shared" ca="1" si="594"/>
        <v>-0.17361925481273299</v>
      </c>
      <c r="CB361" s="231">
        <f t="shared" ca="1" si="594"/>
        <v>-0.17121651534277293</v>
      </c>
      <c r="CC361" s="231">
        <f t="shared" ca="1" si="594"/>
        <v>-0.17326628239338387</v>
      </c>
      <c r="CD361" s="231">
        <f t="shared" ca="1" si="594"/>
        <v>-0.17232037967288524</v>
      </c>
      <c r="CE361" s="231">
        <f t="shared" ca="1" si="594"/>
        <v>-0.17535032761047536</v>
      </c>
      <c r="CF361" s="231">
        <f t="shared" ca="1" si="594"/>
        <v>-0.17567153787874967</v>
      </c>
      <c r="CG361" s="231">
        <f t="shared" ca="1" si="594"/>
        <v>-0.17717981959087276</v>
      </c>
      <c r="CH361" s="231">
        <f t="shared" ca="1" si="594"/>
        <v>-0.17584826160416761</v>
      </c>
      <c r="CI361" s="231">
        <f t="shared" ca="1" si="594"/>
        <v>-0.17378758351189783</v>
      </c>
      <c r="CJ361" s="231">
        <f t="shared" ca="1" si="594"/>
        <v>-0.17082275601261249</v>
      </c>
      <c r="CK361" s="231">
        <f t="shared" ca="1" si="594"/>
        <v>-0.16746339310896016</v>
      </c>
      <c r="CL361" s="231">
        <f t="shared" ca="1" si="594"/>
        <v>-0.16610971832419763</v>
      </c>
      <c r="CM361" s="231">
        <f t="shared" ca="1" si="594"/>
        <v>-0.16452945624488671</v>
      </c>
      <c r="CN361" s="231">
        <f t="shared" ca="1" si="594"/>
        <v>-0.16579131176633372</v>
      </c>
      <c r="CO361" s="231">
        <f t="shared" ca="1" si="594"/>
        <v>-0.16498927059061463</v>
      </c>
      <c r="CP361" s="231">
        <f t="shared" ca="1" si="594"/>
        <v>-0.16584327422216141</v>
      </c>
      <c r="CQ361" s="231">
        <f t="shared" ca="1" si="594"/>
        <v>-0.16279163558606341</v>
      </c>
      <c r="CR361" s="231">
        <f t="shared" ca="1" si="594"/>
        <v>-0.1612124899688826</v>
      </c>
      <c r="CS361" s="231">
        <f t="shared" ca="1" si="594"/>
        <v>-0.15631217276650047</v>
      </c>
      <c r="CT361" s="231">
        <f t="shared" ca="1" si="594"/>
        <v>-0.15459993897271754</v>
      </c>
      <c r="CU361" s="231">
        <f t="shared" ca="1" si="594"/>
        <v>-0.15120535206639837</v>
      </c>
      <c r="CV361" s="231">
        <f t="shared" ca="1" si="594"/>
        <v>-0.15197470821659581</v>
      </c>
      <c r="CW361" s="231">
        <f t="shared" ca="1" si="594"/>
        <v>-0.15079179427865028</v>
      </c>
      <c r="CX361" s="231">
        <f t="shared" ca="1" si="594"/>
        <v>-0.15247867047461947</v>
      </c>
      <c r="CY361" s="231">
        <f t="shared" ca="1" si="594"/>
        <v>-0.15041002825218758</v>
      </c>
      <c r="CZ361" s="231">
        <f t="shared" ca="1" si="594"/>
        <v>-0.1499499778247354</v>
      </c>
      <c r="DA361" s="231">
        <f t="shared" ca="1" si="594"/>
        <v>-0.14538896084203284</v>
      </c>
      <c r="DB361" s="231">
        <f t="shared" ca="1" si="594"/>
        <v>-0.14346597933996172</v>
      </c>
      <c r="DC361" s="231">
        <f t="shared" ca="1" si="594"/>
        <v>-0.13904515264453177</v>
      </c>
      <c r="DD361" s="231">
        <f t="shared" ca="1" si="594"/>
        <v>-0.13891733766307648</v>
      </c>
      <c r="DE361" s="231">
        <f t="shared" ca="1" si="594"/>
        <v>-0.13705892934796107</v>
      </c>
      <c r="DF361" s="231">
        <f t="shared" ca="1" si="594"/>
        <v>-0.13893489324924171</v>
      </c>
      <c r="DG361" s="231">
        <f t="shared" ca="1" si="594"/>
        <v>-0.13782183590898039</v>
      </c>
      <c r="DH361" s="231">
        <f t="shared" ca="1" si="594"/>
        <v>-0.13837086025444809</v>
      </c>
      <c r="DI361" s="231">
        <f t="shared" ca="1" si="594"/>
        <v>-0.13521860812549874</v>
      </c>
      <c r="DJ361" s="231">
        <f t="shared" ca="1" si="594"/>
        <v>-0.13305890776433008</v>
      </c>
      <c r="DK361" s="231">
        <f t="shared" ca="1" si="594"/>
        <v>-0.12908535087244408</v>
      </c>
      <c r="DL361" s="231">
        <f t="shared" ca="1" si="594"/>
        <v>-0.12691578522494876</v>
      </c>
      <c r="DM361" s="231">
        <f t="shared" ca="1" si="594"/>
        <v>-0.12548747169845803</v>
      </c>
      <c r="DN361" s="231">
        <f t="shared" ca="1" si="594"/>
        <v>-0.12527373817090684</v>
      </c>
      <c r="DO361" s="231">
        <f t="shared" ca="1" si="594"/>
        <v>-0.12633821124437469</v>
      </c>
      <c r="DP361" s="231">
        <f t="shared" ca="1" si="594"/>
        <v>-0.12582493575852496</v>
      </c>
      <c r="DQ361" s="231">
        <f t="shared" ca="1" si="594"/>
        <v>-0.12607535633514225</v>
      </c>
      <c r="DR361" s="231">
        <f t="shared" ca="1" si="594"/>
        <v>-0.12262762421778083</v>
      </c>
      <c r="DS361" s="231">
        <f t="shared" ca="1" si="594"/>
        <v>-0.12107513136276073</v>
      </c>
      <c r="DT361" s="231">
        <f t="shared" ca="1" si="594"/>
        <v>-0.11632706972479483</v>
      </c>
      <c r="DU361" s="231">
        <f t="shared" ca="1" si="594"/>
        <v>-0.11575121459990412</v>
      </c>
      <c r="DV361" s="231">
        <f t="shared" ca="1" si="594"/>
        <v>-0.11313403253575272</v>
      </c>
      <c r="DW361" s="231">
        <f t="shared" ca="1" si="594"/>
        <v>-0.11494692955569666</v>
      </c>
      <c r="DX361" s="231">
        <f t="shared" ca="1" si="594"/>
        <v>-0.11428751156643781</v>
      </c>
      <c r="DY361" s="231">
        <f t="shared" ca="1" si="594"/>
        <v>-0.1156198977157276</v>
      </c>
      <c r="DZ361" s="231">
        <f t="shared" ca="1" si="594"/>
        <v>-0.11396909849052358</v>
      </c>
      <c r="EA361" s="231">
        <f t="shared" ca="1" si="594"/>
        <v>-0.11202253933956198</v>
      </c>
      <c r="EB361" s="231">
        <f t="shared" ca="1" si="594"/>
        <v>-0.10921812547502319</v>
      </c>
      <c r="EC361" s="231">
        <f t="shared" ca="1" si="594"/>
        <v>-0.10554439971950484</v>
      </c>
      <c r="ED361" s="231">
        <f t="shared" ca="1" si="594"/>
        <v>-0.10492422886033698</v>
      </c>
      <c r="EE361" s="231">
        <f t="shared" ca="1" si="594"/>
        <v>-0.10241867370907719</v>
      </c>
      <c r="EF361" s="231">
        <f t="shared" ref="EF361:GQ361" ca="1" si="595">SUM(EF362:EF498)</f>
        <v>-0.10538289457737586</v>
      </c>
      <c r="EG361" s="231">
        <f t="shared" ca="1" si="595"/>
        <v>-0.10319718614385784</v>
      </c>
      <c r="EH361" s="231">
        <f t="shared" ca="1" si="595"/>
        <v>-0.10683822404935203</v>
      </c>
      <c r="EI361" s="231">
        <f t="shared" ca="1" si="595"/>
        <v>-0.10193849106107614</v>
      </c>
      <c r="EJ361" s="231">
        <f t="shared" ca="1" si="595"/>
        <v>-0.10375826939426559</v>
      </c>
      <c r="EK361" s="231">
        <f t="shared" ca="1" si="595"/>
        <v>-9.6473594305168553E-2</v>
      </c>
      <c r="EL361" s="231">
        <f t="shared" ca="1" si="595"/>
        <v>-9.8155713414484286E-2</v>
      </c>
      <c r="EM361" s="231">
        <f t="shared" ca="1" si="595"/>
        <v>-9.2208713281222585E-2</v>
      </c>
      <c r="EN361" s="231">
        <f t="shared" ca="1" si="595"/>
        <v>-9.606838705670584E-2</v>
      </c>
      <c r="EO361" s="231">
        <f t="shared" ca="1" si="595"/>
        <v>-9.295701585314925E-2</v>
      </c>
      <c r="EP361" s="231">
        <f t="shared" ca="1" si="595"/>
        <v>-9.7221289484672319E-2</v>
      </c>
      <c r="EQ361" s="231">
        <f t="shared" ca="1" si="595"/>
        <v>-9.4433526734760298E-2</v>
      </c>
      <c r="ER361" s="231">
        <f t="shared" ca="1" si="595"/>
        <v>-9.551976837091182E-2</v>
      </c>
      <c r="ES361" s="231">
        <f t="shared" ca="1" si="595"/>
        <v>-9.1511621479178171E-2</v>
      </c>
      <c r="ET361" s="231">
        <f t="shared" ca="1" si="595"/>
        <v>-8.9530094882612571E-2</v>
      </c>
      <c r="EU361" s="231">
        <f t="shared" ca="1" si="595"/>
        <v>-8.6864623904719773E-2</v>
      </c>
      <c r="EV361" s="231">
        <f t="shared" ca="1" si="595"/>
        <v>-8.5050289804052673E-2</v>
      </c>
      <c r="EW361" s="231">
        <f t="shared" ca="1" si="595"/>
        <v>-8.6261066707795042E-2</v>
      </c>
      <c r="EX361" s="231">
        <f t="shared" ca="1" si="595"/>
        <v>-8.5364697664929615E-2</v>
      </c>
      <c r="EY361" s="231">
        <f t="shared" ca="1" si="595"/>
        <v>-8.8564394009242473E-2</v>
      </c>
      <c r="EZ361" s="231">
        <f t="shared" ca="1" si="595"/>
        <v>-8.5789560694927089E-2</v>
      </c>
      <c r="FA361" s="231">
        <f t="shared" ca="1" si="595"/>
        <v>-8.7527395084418286E-2</v>
      </c>
      <c r="FB361" s="231">
        <f t="shared" ca="1" si="595"/>
        <v>-8.1793738884406247E-2</v>
      </c>
      <c r="FC361" s="231">
        <f t="shared" ca="1" si="595"/>
        <v>-8.2341722350481913E-2</v>
      </c>
      <c r="FD361" s="231">
        <f t="shared" ca="1" si="595"/>
        <v>-7.6816001433872891E-2</v>
      </c>
      <c r="FE361" s="231">
        <f t="shared" ca="1" si="595"/>
        <v>-7.8956291375656906E-2</v>
      </c>
      <c r="FF361" s="231">
        <f t="shared" ca="1" si="595"/>
        <v>-7.6425389371021696E-2</v>
      </c>
      <c r="FG361" s="231">
        <f t="shared" ca="1" si="595"/>
        <v>-7.9923082429998016E-2</v>
      </c>
      <c r="FH361" s="231">
        <f t="shared" ca="1" si="595"/>
        <v>-7.8786651037855981E-2</v>
      </c>
      <c r="FI361" s="231">
        <f t="shared" ca="1" si="595"/>
        <v>-8.009741612050475E-2</v>
      </c>
      <c r="FJ361" s="231">
        <f t="shared" ca="1" si="595"/>
        <v>-7.7708172603024872E-2</v>
      </c>
      <c r="FK361" s="231">
        <f t="shared" ca="1" si="595"/>
        <v>-7.5519429746292596E-2</v>
      </c>
      <c r="FL361" s="231">
        <f t="shared" ca="1" si="595"/>
        <v>-7.3085889221033429E-2</v>
      </c>
      <c r="FM361" s="231">
        <f t="shared" ca="1" si="595"/>
        <v>-7.0301888606351282E-2</v>
      </c>
      <c r="FN361" s="231">
        <f t="shared" ca="1" si="595"/>
        <v>-7.094090999155668E-2</v>
      </c>
      <c r="FO361" s="231">
        <f t="shared" ca="1" si="595"/>
        <v>-6.9747736256738538E-2</v>
      </c>
      <c r="FP361" s="231">
        <f t="shared" ca="1" si="595"/>
        <v>-7.3009327275753447E-2</v>
      </c>
      <c r="FQ361" s="231">
        <f t="shared" ca="1" si="595"/>
        <v>-7.1420261250874487E-2</v>
      </c>
      <c r="FR361" s="231">
        <f t="shared" ca="1" si="595"/>
        <v>-7.3670257235038214E-2</v>
      </c>
      <c r="FS361" s="231">
        <f t="shared" ca="1" si="595"/>
        <v>-6.9386537856031341E-2</v>
      </c>
      <c r="FT361" s="231">
        <f t="shared" ca="1" si="595"/>
        <v>-6.9469604699463713E-2</v>
      </c>
      <c r="FU361" s="231">
        <f t="shared" ca="1" si="595"/>
        <v>-6.438094202983799E-2</v>
      </c>
      <c r="FV361" s="231">
        <f t="shared" ca="1" si="595"/>
        <v>-6.4993950990188107E-2</v>
      </c>
      <c r="FW361" s="231">
        <f t="shared" ca="1" si="595"/>
        <v>-6.2541170081238051E-2</v>
      </c>
      <c r="FX361" s="231">
        <f t="shared" ca="1" si="595"/>
        <v>-6.5068726347079303E-2</v>
      </c>
      <c r="FY361" s="231">
        <f t="shared" ca="1" si="595"/>
        <v>-6.4879055486022769E-2</v>
      </c>
      <c r="FZ361" s="231">
        <f t="shared" ca="1" si="595"/>
        <v>-6.658479848981011E-2</v>
      </c>
      <c r="GA361" s="231">
        <f t="shared" ca="1" si="595"/>
        <v>-6.5466557588405458E-2</v>
      </c>
      <c r="GB361" s="231">
        <f t="shared" ca="1" si="595"/>
        <v>-6.3885642421286068E-2</v>
      </c>
      <c r="GC361" s="231">
        <f t="shared" ca="1" si="595"/>
        <v>-6.1447969362066319E-2</v>
      </c>
      <c r="GD361" s="231">
        <f t="shared" ca="1" si="595"/>
        <v>-5.850235412504088E-2</v>
      </c>
      <c r="GE361" s="231">
        <f t="shared" ca="1" si="595"/>
        <v>-5.7806530419479474E-2</v>
      </c>
      <c r="GF361" s="231">
        <f t="shared" ca="1" si="595"/>
        <v>-5.6603415774309079E-2</v>
      </c>
      <c r="GG361" s="231">
        <f t="shared" ca="1" si="595"/>
        <v>-5.875836692420288E-2</v>
      </c>
      <c r="GH361" s="231">
        <f t="shared" ca="1" si="595"/>
        <v>-5.849164439277884E-2</v>
      </c>
      <c r="GI361" s="231">
        <f t="shared" ca="1" si="595"/>
        <v>-6.0448574610323789E-2</v>
      </c>
      <c r="GJ361" s="231">
        <f t="shared" ca="1" si="595"/>
        <v>-5.8048233692967043E-2</v>
      </c>
      <c r="GK361" s="231">
        <f t="shared" ca="1" si="595"/>
        <v>-5.7339242474596999E-2</v>
      </c>
      <c r="GL361" s="231">
        <f t="shared" ca="1" si="595"/>
        <v>-5.3022318816601521E-2</v>
      </c>
      <c r="GM361" s="231">
        <f t="shared" ca="1" si="595"/>
        <v>-5.0945859964046228E-2</v>
      </c>
      <c r="GN361" s="231">
        <f t="shared" ca="1" si="595"/>
        <v>-4.8464809331694073E-2</v>
      </c>
      <c r="GO361" s="231">
        <f t="shared" ca="1" si="595"/>
        <v>-3.8819274924276587E-2</v>
      </c>
      <c r="GP361" s="231">
        <f t="shared" ca="1" si="595"/>
        <v>3.4746008085953538E-2</v>
      </c>
      <c r="GQ361" s="231">
        <f t="shared" ca="1" si="595"/>
        <v>9.2092888904793516E-2</v>
      </c>
      <c r="GR361" s="231">
        <f t="shared" ref="GR361:JB361" ca="1" si="596">SUM(GR362:GR498)</f>
        <v>0.10872595852628579</v>
      </c>
      <c r="GS361" s="231">
        <f t="shared" ca="1" si="596"/>
        <v>0.1303776695336186</v>
      </c>
      <c r="GT361" s="231">
        <f t="shared" ca="1" si="596"/>
        <v>0.14342193152548816</v>
      </c>
      <c r="GU361" s="231">
        <f t="shared" ca="1" si="596"/>
        <v>0.15600855023426391</v>
      </c>
      <c r="GV361" s="231">
        <f t="shared" ca="1" si="596"/>
        <v>0.16399859896532912</v>
      </c>
      <c r="GW361" s="231">
        <f t="shared" ca="1" si="596"/>
        <v>0.16991603199931019</v>
      </c>
      <c r="GX361" s="231">
        <f t="shared" ca="1" si="596"/>
        <v>0.17226791671994271</v>
      </c>
      <c r="GY361" s="231">
        <f t="shared" ca="1" si="596"/>
        <v>0.1733357608257716</v>
      </c>
      <c r="GZ361" s="231">
        <f t="shared" ca="1" si="596"/>
        <v>0.17286083489994933</v>
      </c>
      <c r="HA361" s="231">
        <f t="shared" ca="1" si="596"/>
        <v>0.17347029529640845</v>
      </c>
      <c r="HB361" s="231">
        <f t="shared" ca="1" si="596"/>
        <v>0.17377768868320154</v>
      </c>
      <c r="HC361" s="231">
        <f t="shared" ca="1" si="596"/>
        <v>0.17614966290099512</v>
      </c>
      <c r="HD361" s="231">
        <f t="shared" ca="1" si="596"/>
        <v>0.17671187123082277</v>
      </c>
      <c r="HE361" s="231">
        <f t="shared" ca="1" si="596"/>
        <v>0.17863443286483183</v>
      </c>
      <c r="HF361" s="231">
        <f t="shared" ca="1" si="596"/>
        <v>0.17635456215656026</v>
      </c>
      <c r="HG361" s="231">
        <f t="shared" ca="1" si="596"/>
        <v>0.17588682840938202</v>
      </c>
      <c r="HH361" s="231">
        <f t="shared" ca="1" si="596"/>
        <v>0.17078707636854817</v>
      </c>
      <c r="HI361" s="231">
        <f t="shared" ca="1" si="596"/>
        <v>0.17011627575653113</v>
      </c>
      <c r="HJ361" s="231">
        <f t="shared" ca="1" si="596"/>
        <v>0.16562433543348359</v>
      </c>
      <c r="HK361" s="231">
        <f t="shared" ca="1" si="596"/>
        <v>0.16756887558678607</v>
      </c>
      <c r="HL361" s="231">
        <f t="shared" ca="1" si="596"/>
        <v>0.16503053526123246</v>
      </c>
      <c r="HM361" s="231">
        <f t="shared" ca="1" si="596"/>
        <v>0.16818950591876472</v>
      </c>
      <c r="HN361" s="231">
        <f t="shared" ca="1" si="596"/>
        <v>0.16503566253560004</v>
      </c>
      <c r="HO361" s="231">
        <f t="shared" ca="1" si="596"/>
        <v>0.16589655275062146</v>
      </c>
      <c r="HP361" s="231">
        <f t="shared" ca="1" si="596"/>
        <v>0.16060581552623795</v>
      </c>
      <c r="HQ361" s="231">
        <f t="shared" ca="1" si="596"/>
        <v>0.15907005972597954</v>
      </c>
      <c r="HR361" s="231">
        <f t="shared" ca="1" si="596"/>
        <v>0.15442301085271132</v>
      </c>
      <c r="HS361" s="231">
        <f t="shared" ca="1" si="596"/>
        <v>0.15340524584530812</v>
      </c>
      <c r="HT361" s="231">
        <f t="shared" ca="1" si="596"/>
        <v>0.15240110168023349</v>
      </c>
      <c r="HU361" s="231">
        <f t="shared" ca="1" si="596"/>
        <v>0.15229581773698839</v>
      </c>
      <c r="HV361" s="231">
        <f t="shared" ca="1" si="596"/>
        <v>0.15359749748542867</v>
      </c>
      <c r="HW361" s="231">
        <f t="shared" ca="1" si="596"/>
        <v>0.15117669545161605</v>
      </c>
      <c r="HX361" s="231">
        <f t="shared" ca="1" si="596"/>
        <v>0.15174808855487407</v>
      </c>
      <c r="HY361" s="231">
        <f t="shared" ca="1" si="596"/>
        <v>0.14548359148729481</v>
      </c>
      <c r="HZ361" s="231">
        <f t="shared" ca="1" si="596"/>
        <v>0.14582453549623492</v>
      </c>
      <c r="IA361" s="231">
        <f t="shared" ca="1" si="596"/>
        <v>0.13863530120865036</v>
      </c>
      <c r="IB361" s="231">
        <f t="shared" ca="1" si="596"/>
        <v>0.141623763657205</v>
      </c>
      <c r="IC361" s="231">
        <f t="shared" ca="1" si="596"/>
        <v>0.13639483248436368</v>
      </c>
      <c r="ID361" s="231">
        <f t="shared" ca="1" si="596"/>
        <v>0.14170908157343351</v>
      </c>
      <c r="IE361" s="231">
        <f t="shared" ca="1" si="596"/>
        <v>0.15055151183449486</v>
      </c>
      <c r="IF361" s="231">
        <f t="shared" ca="1" si="596"/>
        <v>0.14090250741737798</v>
      </c>
      <c r="IG361" s="231">
        <f t="shared" ca="1" si="596"/>
        <v>0.13495651868216291</v>
      </c>
      <c r="IH361" s="231">
        <f t="shared" ca="1" si="596"/>
        <v>0.13505130266795243</v>
      </c>
      <c r="II361" s="231">
        <f t="shared" ca="1" si="596"/>
        <v>0.12945241765894833</v>
      </c>
      <c r="IJ361" s="231">
        <f t="shared" ca="1" si="596"/>
        <v>0.12813053352686701</v>
      </c>
      <c r="IK361" s="231">
        <f t="shared" ca="1" si="596"/>
        <v>0.12667789642330379</v>
      </c>
      <c r="IL361" s="231">
        <f t="shared" ca="1" si="596"/>
        <v>0.12557099268977573</v>
      </c>
      <c r="IM361" s="231">
        <f t="shared" ca="1" si="596"/>
        <v>0.12843068444802067</v>
      </c>
      <c r="IN361" s="231">
        <f t="shared" ca="1" si="596"/>
        <v>0.12519489228032918</v>
      </c>
      <c r="IO361" s="231">
        <f t="shared" ca="1" si="596"/>
        <v>0.12900676067761832</v>
      </c>
      <c r="IP361" s="231">
        <f t="shared" ca="1" si="596"/>
        <v>0.1212116373740077</v>
      </c>
      <c r="IQ361" s="231">
        <f t="shared" ca="1" si="596"/>
        <v>0.12462381737188885</v>
      </c>
      <c r="IR361" s="231">
        <f t="shared" ca="1" si="596"/>
        <v>0.11443173692014939</v>
      </c>
      <c r="IS361" s="231">
        <f t="shared" ca="1" si="596"/>
        <v>0.11952215186830162</v>
      </c>
      <c r="IT361" s="231">
        <f t="shared" ca="1" si="596"/>
        <v>0.11125290900640337</v>
      </c>
      <c r="IU361" s="231">
        <f t="shared" ca="1" si="596"/>
        <v>0.11833187446816024</v>
      </c>
      <c r="IV361" s="231">
        <f t="shared" ca="1" si="596"/>
        <v>0.11318079513868425</v>
      </c>
      <c r="IW361" s="231">
        <f t="shared" ca="1" si="596"/>
        <v>0.11763209723575338</v>
      </c>
      <c r="IX361" s="231">
        <f t="shared" ca="1" si="596"/>
        <v>0.11502241260004832</v>
      </c>
      <c r="IY361" s="231">
        <f t="shared" ca="1" si="596"/>
        <v>0.11044630862057184</v>
      </c>
      <c r="IZ361" s="231">
        <f t="shared" ca="1" si="596"/>
        <v>0.11683367624653726</v>
      </c>
      <c r="JA361" s="231">
        <f t="shared" ca="1" si="596"/>
        <v>8.7193262102128868E-2</v>
      </c>
      <c r="JB361" s="231">
        <f t="shared" ca="1" si="596"/>
        <v>4.0386241577409734E-2</v>
      </c>
    </row>
    <row r="362" spans="1:262">
      <c r="B362" s="230">
        <v>1</v>
      </c>
      <c r="C362" s="229">
        <f>0+Div_Nt_load2</f>
        <v>1.953125E-5</v>
      </c>
      <c r="D362" s="226">
        <f t="shared" ref="D362:D425" ca="1" si="597">Vo_set2+E362</f>
        <v>72.110722624009867</v>
      </c>
      <c r="E362" s="225">
        <f ca="1">G361</f>
        <v>0.11072262400987105</v>
      </c>
      <c r="F362" s="224">
        <v>1</v>
      </c>
      <c r="G362" s="223">
        <f ca="1">2*IMREAL(K101)*COS(2*PI()*B101*1/Nt_load2)-2*IMAGINARY(K101)*SIN(2*PI()*B101*1/Nt_load2)</f>
        <v>0.13940531614685239</v>
      </c>
      <c r="H362" s="223">
        <f t="shared" ref="H362:H425" ca="1" si="598">2*IMREAL(K101)*COS(2*PI()*B101*2/Nt_load2)-2*IMAGINARY(K101)*SIN(2*PI()*B101*2/Nt_load2)</f>
        <v>0.13798673433290085</v>
      </c>
      <c r="I362" s="223">
        <f t="shared" ref="I362:I425" ca="1" si="599">2*IMREAL(K101)*COS(2*PI()*B101*3/Nt_load2)-2*IMAGINARY(K101)*SIN(2*PI()*B101*3/Nt_load2)</f>
        <v>0.1364850344698435</v>
      </c>
      <c r="J362" s="223">
        <f t="shared" ref="J362:J425" ca="1" si="600">2*IMREAL(K101)*COS(2*PI()*B101*4/Nt_load2)-2*IMAGINARY(K101)*SIN(2*PI()*B101*4/Nt_load2)</f>
        <v>0.13490112112552566</v>
      </c>
      <c r="K362" s="223">
        <f t="shared" ref="K362:K425" ca="1" si="601">2*IMREAL(K101)*COS(2*PI()*B101*5/Nt_load2)-2*IMAGINARY(K101)*SIN(2*PI()*B101*5/Nt_load2)</f>
        <v>0.13323594839011962</v>
      </c>
      <c r="L362" s="223">
        <f t="shared" ref="L362:L425" ca="1" si="602">2*IMREAL(K101)*COS(2*PI()*B101*6/Nt_load2)-2*IMAGINARY(K101)*SIN(2*PI()*B101*6/Nt_load2)</f>
        <v>0.13149051930141639</v>
      </c>
      <c r="M362" s="223">
        <f t="shared" ref="M362:M425" ca="1" si="603">2*IMREAL(K101)*COS(2*PI()*B101*7/Nt_load2)-2*IMAGINARY(K101)*SIN(2*PI()*B101*7/Nt_load2)</f>
        <v>0.12966588524063319</v>
      </c>
      <c r="N362" s="223">
        <f t="shared" ref="N362:N425" ca="1" si="604">2*IMREAL(K101)*COS(2*PI()*B101*8/Nt_load2)-2*IMAGINARY(K101)*SIN(2*PI()*B101*8/Nt_load2)</f>
        <v>0.12776314529910074</v>
      </c>
      <c r="O362" s="223">
        <f t="shared" ref="O362:O425" ca="1" si="605">2*IMREAL(K101)*COS(2*PI()*B101*9/Nt_load2)-2*IMAGINARY(K101)*SIN(2*PI()*B101*9/Nt_load2)</f>
        <v>0.12578344561621188</v>
      </c>
      <c r="P362" s="223">
        <f t="shared" ref="P362:P425" ca="1" si="606">2*IMREAL(K101)*COS(2*PI()*B101*10/Nt_load2)-2*IMAGINARY(K101)*SIN(2*PI()*B101*10/Nt_load2)</f>
        <v>0.12372797868902972</v>
      </c>
      <c r="Q362" s="223">
        <f t="shared" ref="Q362:Q425" ca="1" si="607">2*IMREAL(K101)*COS(2*PI()*B101*11/Nt_load2)-2*IMAGINARY(K101)*SIN(2*PI()*B101*11/Nt_load2)</f>
        <v>0.12159798265397247</v>
      </c>
      <c r="R362" s="223">
        <f t="shared" ref="R362:R425" ca="1" si="608">2*IMREAL(K101)*COS(2*PI()*B101*12/Nt_load2)-2*IMAGINARY(K101)*SIN(2*PI()*B101*12/Nt_load2)</f>
        <v>0.11939474054100586</v>
      </c>
      <c r="S362" s="223">
        <f t="shared" ref="S362:S425" ca="1" si="609">2*IMREAL(K101)*COS(2*PI()*B101*13/Nt_load2)-2*IMAGINARY(K101)*SIN(2*PI()*B101*13/Nt_load2)</f>
        <v>0.11711957950079425</v>
      </c>
      <c r="T362" s="223">
        <f t="shared" ref="T362:T425" ca="1" si="610">2*IMREAL(K101)*COS(2*PI()*B101*14/Nt_load2)-2*IMAGINARY(K101)*SIN(2*PI()*B101*14/Nt_load2)</f>
        <v>0.11477387000527456</v>
      </c>
      <c r="U362" s="223">
        <f t="shared" ref="U362:U425" ca="1" si="611">2*IMREAL(K101)*COS(2*PI()*B101*15/Nt_load2)-2*IMAGINARY(K101)*SIN(2*PI()*B101*15/Nt_load2)</f>
        <v>0.11235902502213507</v>
      </c>
      <c r="V362" s="223">
        <f t="shared" ref="V362:V425" ca="1" si="612">2*IMREAL(K101)*COS(2*PI()*B101*16/Nt_load2)-2*IMAGINARY(K101)*SIN(2*PI()*B101*16/Nt_load2)</f>
        <v>0.10987649916369679</v>
      </c>
      <c r="W362" s="223">
        <f t="shared" ref="W362:W425" ca="1" si="613">2*IMREAL(K101)*COS(2*PI()*B101*17/Nt_load2)-2*IMAGINARY(K101)*SIN(2*PI()*B101*17/Nt_load2)</f>
        <v>0.10732778781070929</v>
      </c>
      <c r="X362" s="223">
        <f t="shared" ref="X362:X425" ca="1" si="614">2*IMREAL(K101)*COS(2*PI()*B101*18/Nt_load2)-2*IMAGINARY(K101)*SIN(2*PI()*B101*18/Nt_load2)</f>
        <v>0.10471442621158907</v>
      </c>
      <c r="Y362" s="223">
        <f t="shared" ref="Y362:Y425" ca="1" si="615">2*IMREAL(K101)*COS(2*PI()*B101*19/Nt_load2)-2*IMAGINARY(K101)*SIN(2*PI()*B101*19/Nt_load2)</f>
        <v>0.10203798855764357</v>
      </c>
      <c r="Z362" s="223">
        <f t="shared" ref="Z362:Z425" ca="1" si="616">2*IMREAL(K101)*COS(2*PI()*B101*20/Nt_load2)-2*IMAGINARY(K101)*SIN(2*PI()*B101*20/Nt_load2)</f>
        <v>9.9300087034837115E-2</v>
      </c>
      <c r="AA362" s="223">
        <f t="shared" ref="AA362:AA425" ca="1" si="617">2*IMREAL(K101)*COS(2*PI()*B101*21/Nt_load2)-2*IMAGINARY(K101)*SIN(2*PI()*B101*21/Nt_load2)</f>
        <v>9.6502370852670272E-2</v>
      </c>
      <c r="AB362" s="223">
        <f t="shared" ref="AB362:AB425" ca="1" si="618">2*IMREAL(K101)*COS(2*PI()*B101*22/Nt_load2)-2*IMAGINARY(K101)*SIN(2*PI()*B101*22/Nt_load2)</f>
        <v>9.3646525250757853E-2</v>
      </c>
      <c r="AC362" s="223">
        <f t="shared" ref="AC362:AC425" ca="1" si="619">2*IMREAL(K101)*COS(2*PI()*B101*23/Nt_load2)-2*IMAGINARY(K101)*SIN(2*PI()*B101*23/Nt_load2)</f>
        <v>9.0734270483703486E-2</v>
      </c>
      <c r="AD362" s="223">
        <f t="shared" ref="AD362:AD425" ca="1" si="620">2*IMREAL(K101)*COS(2*PI()*B101*24/Nt_load2)-2*IMAGINARY(K101)*SIN(2*PI()*B101*24/Nt_load2)</f>
        <v>8.7767360784882648E-2</v>
      </c>
      <c r="AE362" s="223">
        <f t="shared" ref="AE362:AE425" ca="1" si="621">2*IMREAL(K101)*COS(2*PI()*B101*25/Nt_load2)-2*IMAGINARY(K101)*SIN(2*PI()*B101*25/Nt_load2)</f>
        <v>8.4747583309757984E-2</v>
      </c>
      <c r="AF362" s="223">
        <f t="shared" ref="AF362:AF425" ca="1" si="622">2*IMREAL(K101)*COS(2*PI()*B101*26/Nt_load2)-2*IMAGINARY(K101)*SIN(2*PI()*B101*26/Nt_load2)</f>
        <v>8.1676757059363808E-2</v>
      </c>
      <c r="AG362" s="223">
        <f t="shared" ref="AG362:AG425" ca="1" si="623">2*IMREAL(K101)*COS(2*PI()*B101*27/Nt_load2)-2*IMAGINARY(K101)*SIN(2*PI()*B101*27/Nt_load2)</f>
        <v>7.8556731784607703E-2</v>
      </c>
      <c r="AH362" s="223">
        <f t="shared" ref="AH362:AH425" ca="1" si="624">2*IMREAL(K101)*COS(2*PI()*B101*28/Nt_load2)-2*IMAGINARY(K101)*SIN(2*PI()*B101*28/Nt_load2)</f>
        <v>7.5389386872049949E-2</v>
      </c>
      <c r="AI362" s="223">
        <f t="shared" ref="AI362:AI425" ca="1" si="625">2*IMREAL(K101)*COS(2*PI()*B101*29/Nt_load2)-2*IMAGINARY(K101)*SIN(2*PI()*B101*29/Nt_load2)</f>
        <v>7.2176630211831211E-2</v>
      </c>
      <c r="AJ362" s="223">
        <f t="shared" ref="AJ362:AJ425" ca="1" si="626">2*IMREAL(K101)*COS(2*PI()*B101*30/Nt_load2)-2*IMAGINARY(K101)*SIN(2*PI()*B101*30/Nt_load2)</f>
        <v>6.892039704843092E-2</v>
      </c>
      <c r="AK362" s="223">
        <f t="shared" ref="AK362:AK425" ca="1" si="627">2*IMREAL(K101)*COS(2*PI()*B101*31/Nt_load2)-2*IMAGINARY(K101)*SIN(2*PI()*B101*31/Nt_load2)</f>
        <v>6.5622648814948309E-2</v>
      </c>
      <c r="AL362" s="223">
        <f t="shared" ref="AL362:AL425" ca="1" si="628">2*IMREAL(K101)*COS(2*PI()*B101*32/Nt_load2)-2*IMAGINARY(K101)*SIN(2*PI()*B101*32/Nt_load2)</f>
        <v>6.2285371951608423E-2</v>
      </c>
      <c r="AM362" s="223">
        <f t="shared" ref="AM362:AM425" ca="1" si="629">2*IMREAL(K101)*COS(2*PI()*B101*33/Nt_load2)-2*IMAGINARY(K101)*SIN(2*PI()*B101*33/Nt_load2)</f>
        <v>5.8910576709204965E-2</v>
      </c>
      <c r="AN362" s="223">
        <f t="shared" ref="AN362:AN425" ca="1" si="630">2*IMREAL(K101)*COS(2*PI()*B101*34/Nt_load2)-2*IMAGINARY(K101)*SIN(2*PI()*B101*34/Nt_load2)</f>
        <v>5.5500295938200217E-2</v>
      </c>
      <c r="AO362" s="223">
        <f t="shared" ref="AO362:AO425" ca="1" si="631">2*IMREAL(K101)*COS(2*PI()*B101*35/Nt_load2)-2*IMAGINARY(K101)*SIN(2*PI()*B101*35/Nt_load2)</f>
        <v>5.205658386421206E-2</v>
      </c>
      <c r="AP362" s="223">
        <f t="shared" ref="AP362:AP425" ca="1" si="632">2*IMREAL(K101)*COS(2*PI()*B101*36/Nt_load2)-2*IMAGINARY(K101)*SIN(2*PI()*B101*36/Nt_load2)</f>
        <v>4.8581514850625139E-2</v>
      </c>
      <c r="AQ362" s="223">
        <f t="shared" ref="AQ362:AQ425" ca="1" si="633">2*IMREAL(K101)*COS(2*PI()*B101*37/Nt_load2)-2*IMAGINARY(K101)*SIN(2*PI()*B101*37/Nt_load2)</f>
        <v>4.507718214907204E-2</v>
      </c>
      <c r="AR362" s="223">
        <f t="shared" ref="AR362:AR425" ca="1" si="634">2*IMREAL(K101)*COS(2*PI()*B101*38/Nt_load2)-2*IMAGINARY(K101)*SIN(2*PI()*B101*38/Nt_load2)</f>
        <v>4.1545696638536772E-2</v>
      </c>
      <c r="AS362" s="223">
        <f t="shared" ref="AS362:AS425" ca="1" si="635">2*IMREAL(K101)*COS(2*PI()*B101*39/Nt_load2)-2*IMAGINARY(K101)*SIN(2*PI()*B101*39/Nt_load2)</f>
        <v>3.7989185553840073E-2</v>
      </c>
      <c r="AT362" s="223">
        <f t="shared" ref="AT362:AT425" ca="1" si="636">2*IMREAL(K101)*COS(2*PI()*B101*40/Nt_load2)-2*IMAGINARY(K101)*SIN(2*PI()*B101*40/Nt_load2)</f>
        <v>3.4409791204272885E-2</v>
      </c>
      <c r="AU362" s="223">
        <f t="shared" ref="AU362:AU425" ca="1" si="637">2*IMREAL(K101)*COS(2*PI()*B101*41/Nt_load2)-2*IMAGINARY(K101)*SIN(2*PI()*B101*41/Nt_load2)</f>
        <v>3.0809669683149236E-2</v>
      </c>
      <c r="AV362" s="223">
        <f t="shared" ref="AV362:AV425" ca="1" si="638">2*IMREAL(K101)*COS(2*PI()*B101*42/Nt_load2)-2*IMAGINARY(K101)*SIN(2*PI()*B101*42/Nt_load2)</f>
        <v>2.7190989569056162E-2</v>
      </c>
      <c r="AW362" s="223">
        <f t="shared" ref="AW362:AW425" ca="1" si="639">2*IMREAL(K101)*COS(2*PI()*B101*43/Nt_load2)-2*IMAGINARY(K101)*SIN(2*PI()*B101*43/Nt_load2)</f>
        <v>2.3555930619583339E-2</v>
      </c>
      <c r="AX362" s="223">
        <f t="shared" ref="AX362:AX425" ca="1" si="640">2*IMREAL(K101)*COS(2*PI()*B101*44/Nt_load2)-2*IMAGINARY(K101)*SIN(2*PI()*B101*44/Nt_load2)</f>
        <v>1.9906682458318239E-2</v>
      </c>
      <c r="AY362" s="223">
        <f t="shared" ref="AY362:AY425" ca="1" si="641">2*IMREAL(K101)*COS(2*PI()*B101*45/Nt_load2)-2*IMAGINARY(K101)*SIN(2*PI()*B101*45/Nt_load2)</f>
        <v>1.6245443255899009E-2</v>
      </c>
      <c r="AZ362" s="223">
        <f t="shared" ref="AZ362:AZ425" ca="1" si="642">2*IMREAL(K101)*COS(2*PI()*B101*46/Nt_load2)-2*IMAGINARY(K101)*SIN(2*PI()*B101*46/Nt_load2)</f>
        <v>1.2574418405918719E-2</v>
      </c>
      <c r="BA362" s="223">
        <f t="shared" ref="BA362:BA425" ca="1" si="643">2*IMREAL(K101)*COS(2*PI()*B101*47/Nt_load2)-2*IMAGINARY(K101)*SIN(2*PI()*B101*47/Nt_load2)</f>
        <v>8.8958191964784647E-3</v>
      </c>
      <c r="BB362" s="223">
        <f t="shared" ref="BB362:BB425" ca="1" si="644">2*IMREAL(K101)*COS(2*PI()*B101*48/Nt_load2)-2*IMAGINARY(K101)*SIN(2*PI()*B101*48/Nt_load2)</f>
        <v>5.2118614781903813E-3</v>
      </c>
      <c r="BC362" s="223">
        <f t="shared" ref="BC362:BC425" ca="1" si="645">2*IMREAL(K101)*COS(2*PI()*B101*49/Nt_load2)-2*IMAGINARY(K101)*SIN(2*PI()*B101*49/Nt_load2)</f>
        <v>1.5247643294318894E-3</v>
      </c>
      <c r="BD362" s="223">
        <f t="shared" ref="BD362:BD425" ca="1" si="646">2*IMREAL(K101)*COS(2*PI()*B101*50/Nt_load2)-2*IMAGINARY(K101)*SIN(2*PI()*B101*50/Nt_load2)</f>
        <v>-2.1632512803440793E-3</v>
      </c>
      <c r="BE362" s="223">
        <f t="shared" ref="BE362:BE425" ca="1" si="647">2*IMREAL(K101)*COS(2*PI()*B101*51/Nt_load2)-2*IMAGINARY(K101)*SIN(2*PI()*B101*51/Nt_load2)</f>
        <v>-5.8499638284379013E-3</v>
      </c>
      <c r="BF362" s="223">
        <f t="shared" ref="BF362:BF425" ca="1" si="648">2*IMREAL(K101)*COS(2*PI()*B101*52/Nt_load2)-2*IMAGINARY(K101)*SIN(2*PI()*B101*52/Nt_load2)</f>
        <v>-9.5331525770657524E-3</v>
      </c>
      <c r="BG362" s="223">
        <f t="shared" ref="BG362:BG425" ca="1" si="649">2*IMREAL(K101)*COS(2*PI()*B101*53/Nt_load2)-2*IMAGINARY(K101)*SIN(2*PI()*B101*53/Nt_load2)</f>
        <v>-1.3210598911048671E-2</v>
      </c>
      <c r="BH362" s="223">
        <f t="shared" ref="BH362:BH425" ca="1" si="650">2*IMREAL(K101)*COS(2*PI()*B101*54/Nt_load2)-2*IMAGINARY(K101)*SIN(2*PI()*B101*54/Nt_load2)</f>
        <v>-1.6880087674223686E-2</v>
      </c>
      <c r="BI362" s="223">
        <f t="shared" ref="BI362:BI425" ca="1" si="651">2*IMREAL(K101)*COS(2*PI()*B101*55/Nt_load2)-2*IMAGINARY(K101)*SIN(2*PI()*B101*55/Nt_load2)</f>
        <v>-2.0539408503770919E-2</v>
      </c>
      <c r="BJ362" s="223">
        <f t="shared" ref="BJ362:BJ425" ca="1" si="652">2*IMREAL(K101)*COS(2*PI()*B101*56/Nt_load2)-2*IMAGINARY(K101)*SIN(2*PI()*B101*56/Nt_load2)</f>
        <v>-2.4186357161653391E-2</v>
      </c>
      <c r="BK362" s="223">
        <f t="shared" ref="BK362:BK425" ca="1" si="653">2*IMREAL(K101)*COS(2*PI()*B101*57/Nt_load2)-2*IMAGINARY(K101)*SIN(2*PI()*B101*57/Nt_load2)</f>
        <v>-2.7818736862367844E-2</v>
      </c>
      <c r="BL362" s="223">
        <f t="shared" ref="BL362:BL425" ca="1" si="654">2*IMREAL(K101)*COS(2*PI()*B101*58/Nt_load2)-2*IMAGINARY(K101)*SIN(2*PI()*B101*58/Nt_load2)</f>
        <v>-3.1434359596205996E-2</v>
      </c>
      <c r="BM362" s="223">
        <f t="shared" ref="BM362:BM425" ca="1" si="655">2*IMREAL(K101)*COS(2*PI()*B101*59/Nt_load2)-2*IMAGINARY(K101)*SIN(2*PI()*B101*59/Nt_load2)</f>
        <v>-3.5031047447229777E-2</v>
      </c>
      <c r="BN362" s="223">
        <f t="shared" ref="BN362:BN425" ca="1" si="656">2*IMREAL(K101)*COS(2*PI()*B101*60/Nt_load2)-2*IMAGINARY(K101)*SIN(2*PI()*B101*60/Nt_load2)</f>
        <v>-3.8606633905166589E-2</v>
      </c>
      <c r="BO362" s="223">
        <f t="shared" ref="BO362:BO425" ca="1" si="657">2*IMREAL(K101)*COS(2*PI()*B101*61/Nt_load2)-2*IMAGINARY(K101)*SIN(2*PI()*B101*61/Nt_load2)</f>
        <v>-4.2158965170433979E-2</v>
      </c>
      <c r="BP362" s="223">
        <f t="shared" ref="BP362:BP425" ca="1" si="658">2*IMREAL(K101)*COS(2*PI()*B101*62/Nt_load2)-2*IMAGINARY(K101)*SIN(2*PI()*B101*62/Nt_load2)</f>
        <v>-4.5685901451507915E-2</v>
      </c>
      <c r="BQ362" s="223">
        <f t="shared" ref="BQ362:BQ425" ca="1" si="659">2*IMREAL(K101)*COS(2*PI()*B101*63/Nt_load2)-2*IMAGINARY(K101)*SIN(2*PI()*B101*63/Nt_load2)</f>
        <v>-4.9185318253853375E-2</v>
      </c>
      <c r="BR362" s="223">
        <f t="shared" ref="BR362:BR425" ca="1" si="660">2*IMREAL(K101)*COS(2*PI()*B101*64/Nt_load2)-2*IMAGINARY(K101)*SIN(2*PI()*B101*64/Nt_load2)</f>
        <v>-5.2655107659640196E-2</v>
      </c>
      <c r="BS362" s="223">
        <f t="shared" ref="BS362:BS425" ca="1" si="661">2*IMREAL(K101)*COS(2*PI()*B101*65/Nt_load2)-2*IMAGINARY(K101)*SIN(2*PI()*B101*65/Nt_load2)</f>
        <v>-5.609317959747414E-2</v>
      </c>
      <c r="BT362" s="223">
        <f t="shared" ref="BT362:BT425" ca="1" si="662">2*IMREAL(K101)*COS(2*PI()*B101*66/Nt_load2)-2*IMAGINARY(K101)*SIN(2*PI()*B101*66/Nt_load2)</f>
        <v>-5.9497463101377684E-2</v>
      </c>
      <c r="BU362" s="223">
        <f t="shared" ref="BU362:BU425" ca="1" si="663">2*IMREAL(K101)*COS(2*PI()*B101*67/Nt_load2)-2*IMAGINARY(K101)*SIN(2*PI()*B101*67/Nt_load2)</f>
        <v>-6.2865907558262366E-2</v>
      </c>
      <c r="BV362" s="223">
        <f t="shared" ref="BV362:BV425" ca="1" si="664">2*IMREAL(K101)*COS(2*PI()*B101*68/Nt_load2)-2*IMAGINARY(K101)*SIN(2*PI()*B101*68/Nt_load2)</f>
        <v>-6.6196483943141662E-2</v>
      </c>
      <c r="BW362" s="223">
        <f t="shared" ref="BW362:BW425" ca="1" si="665">2*IMREAL(K101)*COS(2*PI()*B101*69/Nt_load2)-2*IMAGINARY(K101)*SIN(2*PI()*B101*69/Nt_load2)</f>
        <v>-6.9487186041339549E-2</v>
      </c>
      <c r="BX362" s="223">
        <f t="shared" ref="BX362:BX425" ca="1" si="666">2*IMREAL(K101)*COS(2*PI()*B101*70/Nt_load2)-2*IMAGINARY(K101)*SIN(2*PI()*B101*70/Nt_load2)</f>
        <v>-7.2736031656959396E-2</v>
      </c>
      <c r="BY362" s="223">
        <f t="shared" ref="BY362:BY425" ca="1" si="667">2*IMREAL(K101)*COS(2*PI()*B101*71/Nt_load2)-2*IMAGINARY(K101)*SIN(2*PI()*B101*71/Nt_load2)</f>
        <v>-7.5941063806884507E-2</v>
      </c>
      <c r="BZ362" s="223">
        <f t="shared" ref="BZ362:BZ425" ca="1" si="668">2*IMREAL(K101)*COS(2*PI()*B101*72/Nt_load2)-2*IMAGINARY(K101)*SIN(2*PI()*B101*72/Nt_load2)</f>
        <v>-7.9100351899591581E-2</v>
      </c>
      <c r="CA362" s="223">
        <f t="shared" ref="CA362:CA425" ca="1" si="669">2*IMREAL(K101)*COS(2*PI()*B101*73/Nt_load2)-2*IMAGINARY(K101)*SIN(2*PI()*B101*73/Nt_load2)</f>
        <v>-8.2211992898067035E-2</v>
      </c>
      <c r="CB362" s="223">
        <f t="shared" ref="CB362:CB425" ca="1" si="670">2*IMREAL(K101)*COS(2*PI()*B101*74/Nt_load2)-2*IMAGINARY(K101)*SIN(2*PI()*B101*74/Nt_load2)</f>
        <v>-8.5274112466125124E-2</v>
      </c>
      <c r="CC362" s="223">
        <f t="shared" ref="CC362:CC425" ca="1" si="671">2*IMREAL(K101)*COS(2*PI()*B101*75/Nt_load2)-2*IMAGINARY(K101)*SIN(2*PI()*B101*75/Nt_load2)</f>
        <v>-8.8284866097438047E-2</v>
      </c>
      <c r="CD362" s="223">
        <f t="shared" ref="CD362:CD425" ca="1" si="672">2*IMREAL(K101)*COS(2*PI()*B101*76/Nt_load2)-2*IMAGINARY(K101)*SIN(2*PI()*B101*76/Nt_load2)</f>
        <v>-9.1242440226597638E-2</v>
      </c>
      <c r="CE362" s="223">
        <f t="shared" ref="CE362:CE425" ca="1" si="673">2*IMREAL(K101)*COS(2*PI()*B101*77/Nt_load2)-2*IMAGINARY(K101)*SIN(2*PI()*B101*77/Nt_load2)</f>
        <v>-9.4145053321539329E-2</v>
      </c>
      <c r="CF362" s="223">
        <f t="shared" ref="CF362:CF425" ca="1" si="674">2*IMREAL(K101)*COS(2*PI()*B101*78/Nt_load2)-2*IMAGINARY(K101)*SIN(2*PI()*B101*78/Nt_load2)</f>
        <v>-9.6990956956670427E-2</v>
      </c>
      <c r="CG362" s="223">
        <f t="shared" ref="CG362:CG425" ca="1" si="675">2*IMREAL(K101)*COS(2*PI()*B101*79/Nt_load2)-2*IMAGINARY(K101)*SIN(2*PI()*B101*79/Nt_load2)</f>
        <v>-9.977843686605628E-2</v>
      </c>
      <c r="CH362" s="223">
        <f t="shared" ref="CH362:CH425" ca="1" si="676">2*IMREAL(K101)*COS(2*PI()*B101*80/Nt_load2)-2*IMAGINARY(K101)*SIN(2*PI()*B101*80/Nt_load2)</f>
        <v>-0.10250581397603009</v>
      </c>
      <c r="CI362" s="223">
        <f t="shared" ref="CI362:CI425" ca="1" si="677">2*IMREAL(K101)*COS(2*PI()*B101*81/Nt_load2)-2*IMAGINARY(K101)*SIN(2*PI()*B101*81/Nt_load2)</f>
        <v>-0.105171445416604</v>
      </c>
      <c r="CJ362" s="223">
        <f t="shared" ref="CJ362:CJ425" ca="1" si="678">2*IMREAL(K101)*COS(2*PI()*B101*82/Nt_load2)-2*IMAGINARY(K101)*SIN(2*PI()*B101*82/Nt_load2)</f>
        <v>-0.10777372551107259</v>
      </c>
      <c r="CK362" s="223">
        <f t="shared" ref="CK362:CK425" ca="1" si="679">2*IMREAL(K101)*COS(2*PI()*B101*83/Nt_load2)-2*IMAGINARY(K101)*SIN(2*PI()*B101*83/Nt_load2)</f>
        <v>-0.11031108674321252</v>
      </c>
      <c r="CL362" s="223">
        <f t="shared" ref="CL362:CL425" ca="1" si="680">2*IMREAL(K101)*COS(2*PI()*B101*84/Nt_load2)-2*IMAGINARY(K101)*SIN(2*PI()*B101*84/Nt_load2)</f>
        <v>-0.11278200070149549</v>
      </c>
      <c r="CM362" s="223">
        <f t="shared" ref="CM362:CM425" ca="1" si="681">2*IMREAL(K101)*COS(2*PI()*B101*85/Nt_load2)-2*IMAGINARY(K101)*SIN(2*PI()*B101*85/Nt_load2)</f>
        <v>-0.11518497899974654</v>
      </c>
      <c r="CN362" s="223">
        <f t="shared" ref="CN362:CN425" ca="1" si="682">2*IMREAL(K101)*COS(2*PI()*B101*86/Nt_load2)-2*IMAGINARY(K101)*SIN(2*PI()*B101*86/Nt_load2)</f>
        <v>-0.11751857417369191</v>
      </c>
      <c r="CO362" s="223">
        <f t="shared" ref="CO362:CO425" ca="1" si="683">2*IMREAL(K101)*COS(2*PI()*B101*87/Nt_load2)-2*IMAGINARY(K101)*SIN(2*PI()*B101*87/Nt_load2)</f>
        <v>-0.11978138055285756</v>
      </c>
      <c r="CP362" s="223">
        <f t="shared" ref="CP362:CP425" ca="1" si="684">2*IMREAL(K101)*COS(2*PI()*B101*88/Nt_load2)-2*IMAGINARY(K101)*SIN(2*PI()*B101*88/Nt_load2)</f>
        <v>-0.12197203510729249</v>
      </c>
      <c r="CQ362" s="223">
        <f t="shared" ref="CQ362:CQ425" ca="1" si="685">2*IMREAL(K101)*COS(2*PI()*B101*89/Nt_load2)-2*IMAGINARY(K101)*SIN(2*PI()*B101*89/Nt_load2)</f>
        <v>-0.124089218268607</v>
      </c>
      <c r="CR362" s="223">
        <f t="shared" ref="CR362:CR425" ca="1" si="686">2*IMREAL(K101)*COS(2*PI()*B101*90/Nt_load2)-2*IMAGINARY(K101)*SIN(2*PI()*B101*90/Nt_load2)</f>
        <v>-0.12613165472483118</v>
      </c>
      <c r="CS362" s="223">
        <f t="shared" ref="CS362:CS425" ca="1" si="687">2*IMREAL(K101)*COS(2*PI()*B101*91/Nt_load2)-2*IMAGINARY(K101)*SIN(2*PI()*B101*91/Nt_load2)</f>
        <v>-0.12809811418861544</v>
      </c>
      <c r="CT362" s="223">
        <f t="shared" ref="CT362:CT425" ca="1" si="688">2*IMREAL(K101)*COS(2*PI()*B101*92/Nt_load2)-2*IMAGINARY(K101)*SIN(2*PI()*B101*92/Nt_load2)</f>
        <v>-0.1299874121383095</v>
      </c>
      <c r="CU362" s="223">
        <f t="shared" ref="CU362:CU425" ca="1" si="689">2*IMREAL(K101)*COS(2*PI()*B101*93/Nt_load2)-2*IMAGINARY(K101)*SIN(2*PI()*B101*93/Nt_load2)</f>
        <v>-0.13179841053147387</v>
      </c>
      <c r="CV362" s="223">
        <f t="shared" ref="CV362:CV425" ca="1" si="690">2*IMREAL(K101)*COS(2*PI()*B101*94/Nt_load2)-2*IMAGINARY(K101)*SIN(2*PI()*B101*94/Nt_load2)</f>
        <v>-0.13353001849039409</v>
      </c>
      <c r="CW362" s="223">
        <f t="shared" ref="CW362:CW425" ca="1" si="691">2*IMREAL(K101)*COS(2*PI()*B101*95/Nt_load2)-2*IMAGINARY(K101)*SIN(2*PI()*B101*95/Nt_load2)</f>
        <v>-0.13518119295918468</v>
      </c>
      <c r="CX362" s="223">
        <f t="shared" ref="CX362:CX425" ca="1" si="692">2*IMREAL(K101)*COS(2*PI()*B101*96/Nt_load2)-2*IMAGINARY(K101)*SIN(2*PI()*B101*96/Nt_load2)</f>
        <v>-0.13675093933208701</v>
      </c>
      <c r="CY362" s="223">
        <f t="shared" ref="CY362:CY425" ca="1" si="693">2*IMREAL(K101)*COS(2*PI()*B101*97/Nt_load2)-2*IMAGINARY(K101)*SIN(2*PI()*B101*97/Nt_load2)</f>
        <v>-0.13823831205258269</v>
      </c>
      <c r="CZ362" s="223">
        <f t="shared" ref="CZ362:CZ425" ca="1" si="694">2*IMREAL(K101)*COS(2*PI()*B101*98/Nt_load2)-2*IMAGINARY(K101)*SIN(2*PI()*B101*98/Nt_load2)</f>
        <v>-0.1396424151829613</v>
      </c>
      <c r="DA362" s="223">
        <f t="shared" ref="DA362:DA425" ca="1" si="695">2*IMREAL(K101)*COS(2*PI()*B101*99/Nt_load2)-2*IMAGINARY(K101)*SIN(2*PI()*B101*99/Nt_load2)</f>
        <v>-0.14096240294399998</v>
      </c>
      <c r="DB362" s="223">
        <f t="shared" ref="DB362:DB425" ca="1" si="696">2*IMREAL(K101)*COS(2*PI()*B101*100/Nt_load2)-2*IMAGINARY(K101)*SIN(2*PI()*B101*100/Nt_load2)</f>
        <v>-0.14219748022442891</v>
      </c>
      <c r="DC362" s="223">
        <f t="shared" ref="DC362:DC425" ca="1" si="697">2*IMREAL(K101)*COS(2*PI()*B101*101/Nt_load2)-2*IMAGINARY(K101)*SIN(2*PI()*B101*101/Nt_load2)</f>
        <v>-0.14334690305987688</v>
      </c>
      <c r="DD362" s="223">
        <f t="shared" ref="DD362:DD425" ca="1" si="698">2*IMREAL(K101)*COS(2*PI()*B101*102/Nt_load2)-2*IMAGINARY(K101)*SIN(2*PI()*B101*102/Nt_load2)</f>
        <v>-0.1444099790810075</v>
      </c>
      <c r="DE362" s="223">
        <f t="shared" ref="DE362:DE425" ca="1" si="699">2*IMREAL(K101)*COS(2*PI()*B101*103/Nt_load2)-2*IMAGINARY(K101)*SIN(2*PI()*B101*103/Nt_load2)</f>
        <v>-0.14538606793057671</v>
      </c>
      <c r="DF362" s="223">
        <f t="shared" ref="DF362:DF425" ca="1" si="700">2*IMREAL(K101)*COS(2*PI()*B101*104/Nt_load2)-2*IMAGINARY(K101)*SIN(2*PI()*B101*104/Nt_load2)</f>
        <v>-0.14627458164915974</v>
      </c>
      <c r="DG362" s="223">
        <f t="shared" ref="DG362:DG425" ca="1" si="701">2*IMREAL(K101)*COS(2*PI()*B101*105/Nt_load2)-2*IMAGINARY(K101)*SIN(2*PI()*B101*105/Nt_load2)</f>
        <v>-0.14707498502931621</v>
      </c>
      <c r="DH362" s="223">
        <f t="shared" ref="DH362:DH425" ca="1" si="702">2*IMREAL(K101)*COS(2*PI()*B101*106/Nt_load2)-2*IMAGINARY(K101)*SIN(2*PI()*B101*106/Nt_load2)</f>
        <v>-0.14778679593797894</v>
      </c>
      <c r="DI362" s="223">
        <f t="shared" ref="DI362:DI425" ca="1" si="703">2*IMREAL(K101)*COS(2*PI()*B101*107/Nt_load2)-2*IMAGINARY(K101)*SIN(2*PI()*B101*107/Nt_load2)</f>
        <v>-0.1484095856068729</v>
      </c>
      <c r="DJ362" s="223">
        <f t="shared" ref="DJ362:DJ425" ca="1" si="704">2*IMREAL(K101)*COS(2*PI()*B101*108/Nt_load2)-2*IMAGINARY(K101)*SIN(2*PI()*B101*108/Nt_load2)</f>
        <v>-0.14894297889078909</v>
      </c>
      <c r="DK362" s="223">
        <f t="shared" ref="DK362:DK425" ca="1" si="705">2*IMREAL(K101)*COS(2*PI()*B101*109/Nt_load2)-2*IMAGINARY(K101)*SIN(2*PI()*B101*109/Nt_load2)</f>
        <v>-0.14938665449355817</v>
      </c>
      <c r="DL362" s="223">
        <f t="shared" ref="DL362:DL425" ca="1" si="706">2*IMREAL(K101)*COS(2*PI()*B101*110/Nt_load2)-2*IMAGINARY(K101)*SIN(2*PI()*B101*110/Nt_load2)</f>
        <v>-0.14974034516158713</v>
      </c>
      <c r="DM362" s="223">
        <f t="shared" ref="DM362:DM425" ca="1" si="707">2*IMREAL(K101)*COS(2*PI()*B101*111/Nt_load2)-2*IMAGINARY(K101)*SIN(2*PI()*B101*111/Nt_load2)</f>
        <v>-0.15000383784484289</v>
      </c>
      <c r="DN362" s="223">
        <f t="shared" ref="DN362:DN425" ca="1" si="708">2*IMREAL(K101)*COS(2*PI()*B101*112/Nt_load2)-2*IMAGINARY(K101)*SIN(2*PI()*B101*112/Nt_load2)</f>
        <v>-0.15017697382518569</v>
      </c>
      <c r="DO362" s="223">
        <f t="shared" ref="DO362:DO425" ca="1" si="709">2*IMREAL(K101)*COS(2*PI()*B101*113/Nt_load2)-2*IMAGINARY(K101)*SIN(2*PI()*B101*113/Nt_load2)</f>
        <v>-0.15025964881197496</v>
      </c>
      <c r="DP362" s="223">
        <f t="shared" ref="DP362:DP425" ca="1" si="710">2*IMREAL(K101)*COS(2*PI()*B101*114/Nt_load2)-2*IMAGINARY(K101)*SIN(2*PI()*B101*114/Nt_load2)</f>
        <v>-0.15025181300489004</v>
      </c>
      <c r="DQ362" s="223">
        <f t="shared" ref="DQ362:DQ425" ca="1" si="711">2*IMREAL(K101)*COS(2*PI()*B101*115/Nt_load2)-2*IMAGINARY(K101)*SIN(2*PI()*B101*115/Nt_load2)</f>
        <v>-0.15015347112392813</v>
      </c>
      <c r="DR362" s="223">
        <f t="shared" ref="DR362:DR425" ca="1" si="712">2*IMREAL(K101)*COS(2*PI()*B101*116/Nt_load2)-2*IMAGINARY(K101)*SIN(2*PI()*B101*116/Nt_load2)</f>
        <v>-0.14996468240656111</v>
      </c>
      <c r="DS362" s="223">
        <f t="shared" ref="DS362:DS425" ca="1" si="713">2*IMREAL(K101)*COS(2*PI()*B101*117/Nt_load2)-2*IMAGINARY(K101)*SIN(2*PI()*B101*117/Nt_load2)</f>
        <v>-0.14968556057205304</v>
      </c>
      <c r="DT362" s="223">
        <f t="shared" ref="DT362:DT425" ca="1" si="714">2*IMREAL(K101)*COS(2*PI()*B101*118/Nt_load2)-2*IMAGINARY(K101)*SIN(2*PI()*B101*118/Nt_load2)</f>
        <v>-0.14931627375295994</v>
      </c>
      <c r="DU362" s="223">
        <f t="shared" ref="DU362:DU425" ca="1" si="715">2*IMREAL(K101)*COS(2*PI()*B101*119/Nt_load2)-2*IMAGINARY(K101)*SIN(2*PI()*B101*119/Nt_load2)</f>
        <v>-0.14885704439385319</v>
      </c>
      <c r="DV362" s="223">
        <f t="shared" ref="DV362:DV425" ca="1" si="716">2*IMREAL(K101)*COS(2*PI()*B101*120/Nt_load2)-2*IMAGINARY(K101)*SIN(2*PI()*B101*120/Nt_load2)</f>
        <v>-0.14830814911732698</v>
      </c>
      <c r="DW362" s="223">
        <f t="shared" ref="DW362:DW425" ca="1" si="717">2*IMREAL(K101)*COS(2*PI()*B101*121/Nt_load2)-2*IMAGINARY(K101)*SIN(2*PI()*B101*121/Nt_load2)</f>
        <v>-0.14766991855737135</v>
      </c>
      <c r="DX362" s="223">
        <f t="shared" ref="DX362:DX425" ca="1" si="718">2*IMREAL(K101)*COS(2*PI()*B101*122/Nt_load2)-2*IMAGINARY(K101)*SIN(2*PI()*B101*122/Nt_load2)</f>
        <v>-0.1469427371602107</v>
      </c>
      <c r="DY362" s="223">
        <f t="shared" ref="DY362:DY425" ca="1" si="719">2*IMREAL(K101)*COS(2*PI()*B101*123/Nt_load2)-2*IMAGINARY(K101)*SIN(2*PI()*B101*123/Nt_load2)</f>
        <v>-0.14612704295272758</v>
      </c>
      <c r="DZ362" s="223">
        <f t="shared" ref="DZ362:DZ425" ca="1" si="720">2*IMREAL(K101)*COS(2*PI()*B101*124/Nt_load2)-2*IMAGINARY(K101)*SIN(2*PI()*B101*124/Nt_load2)</f>
        <v>-0.14522332727861179</v>
      </c>
      <c r="EA362" s="223">
        <f t="shared" ref="EA362:EA425" ca="1" si="721">2*IMREAL(K101)*COS(2*PI()*B101*125/Nt_load2)-2*IMAGINARY(K101)*SIN(2*PI()*B101*125/Nt_load2)</f>
        <v>-0.14423213450239339</v>
      </c>
      <c r="EB362" s="223">
        <f t="shared" ref="EB362:EB425" ca="1" si="722">2*IMREAL(K101)*COS(2*PI()*B101*126/Nt_load2)-2*IMAGINARY(K101)*SIN(2*PI()*B101*126/Nt_load2)</f>
        <v>-0.14315406168153758</v>
      </c>
      <c r="EC362" s="223">
        <f t="shared" ref="EC362:EC425" ca="1" si="723">2*IMREAL(K101)*COS(2*PI()*B101*127/Nt_load2)-2*IMAGINARY(K101)*SIN(2*PI()*B101*127/Nt_load2)</f>
        <v>-0.14198975820679996</v>
      </c>
      <c r="ED362" s="223">
        <f t="shared" ref="ED362:ED425" ca="1" si="724">2*IMREAL(K101)*COS(2*PI()*B101*128/Nt_load2)-2*IMAGINARY(K101)*SIN(2*PI()*B101*128/Nt_load2)</f>
        <v>-0.14073992541105759</v>
      </c>
      <c r="EE362" s="223">
        <f t="shared" ref="EE362:EE425" ca="1" si="725">2*IMREAL(K101)*COS(2*PI()*B101*129/Nt_load2)-2*IMAGINARY(K101)*SIN(2*PI()*B101*129/Nt_load2)</f>
        <v>-0.13940531614685242</v>
      </c>
      <c r="EF362" s="223">
        <f t="shared" ref="EF362:EF425" ca="1" si="726">2*IMREAL(K101)*COS(2*PI()*B101*130/Nt_load2)-2*IMAGINARY(K101)*SIN(2*PI()*B101*130/Nt_load2)</f>
        <v>-0.13798673433290087</v>
      </c>
      <c r="EG362" s="223">
        <f t="shared" ref="EG362:EG425" ca="1" si="727">2*IMREAL(K101)*COS(2*PI()*B101*131/Nt_load2)-2*IMAGINARY(K101)*SIN(2*PI()*B101*131/Nt_load2)</f>
        <v>-0.1364850344698435</v>
      </c>
      <c r="EH362" s="223">
        <f t="shared" ref="EH362:EH425" ca="1" si="728">2*IMREAL(K101)*COS(2*PI()*B101*132/Nt_load2)-2*IMAGINARY(K101)*SIN(2*PI()*B101*132/Nt_load2)</f>
        <v>-0.13490112112552566</v>
      </c>
      <c r="EI362" s="223">
        <f t="shared" ref="EI362:EI425" ca="1" si="729">2*IMREAL(K101)*COS(2*PI()*B101*133/Nt_load2)-2*IMAGINARY(K101)*SIN(2*PI()*B101*133/Nt_load2)</f>
        <v>-0.13323594839011962</v>
      </c>
      <c r="EJ362" s="223">
        <f t="shared" ref="EJ362:EJ425" ca="1" si="730">2*IMREAL(K101)*COS(2*PI()*B101*134/Nt_load2)-2*IMAGINARY(K101)*SIN(2*PI()*B101*134/Nt_load2)</f>
        <v>-0.13149051930141639</v>
      </c>
      <c r="EK362" s="223">
        <f t="shared" ref="EK362:EK425" ca="1" si="731">2*IMREAL(K101)*COS(2*PI()*B101*135/Nt_load2)-2*IMAGINARY(K101)*SIN(2*PI()*B101*135/Nt_load2)</f>
        <v>-0.12966588524063319</v>
      </c>
      <c r="EL362" s="223">
        <f t="shared" ref="EL362:EL425" ca="1" si="732">2*IMREAL(K101)*COS(2*PI()*B101*136/Nt_load2)-2*IMAGINARY(K101)*SIN(2*PI()*B101*136/Nt_load2)</f>
        <v>-0.12776314529910074</v>
      </c>
      <c r="EM362" s="223">
        <f t="shared" ref="EM362:EM425" ca="1" si="733">2*IMREAL(K101)*COS(2*PI()*B101*137/Nt_load2)-2*IMAGINARY(K101)*SIN(2*PI()*B101*137/Nt_load2)</f>
        <v>-0.12578344561621188</v>
      </c>
      <c r="EN362" s="223">
        <f t="shared" ref="EN362:EN425" ca="1" si="734">2*IMREAL(K101)*COS(2*PI()*B101*138/Nt_load2)-2*IMAGINARY(K101)*SIN(2*PI()*B101*138/Nt_load2)</f>
        <v>-0.12372797868902972</v>
      </c>
      <c r="EO362" s="223">
        <f t="shared" ref="EO362:EO425" ca="1" si="735">2*IMREAL(K101)*COS(2*PI()*B101*139/Nt_load2)-2*IMAGINARY(K101)*SIN(2*PI()*B101*139/Nt_load2)</f>
        <v>-0.12159798265397247</v>
      </c>
      <c r="EP362" s="223">
        <f t="shared" ref="EP362:EP425" ca="1" si="736">2*IMREAL(K101)*COS(2*PI()*B101*140/Nt_load2)-2*IMAGINARY(K101)*SIN(2*PI()*B101*140/Nt_load2)</f>
        <v>-0.11939474054100588</v>
      </c>
      <c r="EQ362" s="223">
        <f t="shared" ref="EQ362:EQ425" ca="1" si="737">2*IMREAL(K101)*COS(2*PI()*B101*141/Nt_load2)-2*IMAGINARY(K101)*SIN(2*PI()*B101*141/Nt_load2)</f>
        <v>-0.1171195795007943</v>
      </c>
      <c r="ER362" s="223">
        <f t="shared" ref="ER362:ER425" ca="1" si="738">2*IMREAL(K101)*COS(2*PI()*B101*142/Nt_load2)-2*IMAGINARY(K101)*SIN(2*PI()*B101*142/Nt_load2)</f>
        <v>-0.11477387000527454</v>
      </c>
      <c r="ES362" s="223">
        <f t="shared" ref="ES362:ES425" ca="1" si="739">2*IMREAL(K101)*COS(2*PI()*B101*143/Nt_load2)-2*IMAGINARY(K101)*SIN(2*PI()*B101*143/Nt_load2)</f>
        <v>-0.11235902502213507</v>
      </c>
      <c r="ET362" s="223">
        <f t="shared" ref="ET362:ET425" ca="1" si="740">2*IMREAL(K101)*COS(2*PI()*B101*144/Nt_load2)-2*IMAGINARY(K101)*SIN(2*PI()*B101*144/Nt_load2)</f>
        <v>-0.10987649916369684</v>
      </c>
      <c r="EU362" s="223">
        <f t="shared" ref="EU362:EU425" ca="1" si="741">2*IMREAL(K101)*COS(2*PI()*B101*145/Nt_load2)-2*IMAGINARY(K101)*SIN(2*PI()*B101*145/Nt_load2)</f>
        <v>-0.1073277878107093</v>
      </c>
      <c r="EV362" s="223">
        <f t="shared" ref="EV362:EV425" ca="1" si="742">2*IMREAL(K101)*COS(2*PI()*B101*146/Nt_load2)-2*IMAGINARY(K101)*SIN(2*PI()*B101*146/Nt_load2)</f>
        <v>-0.10471442621158911</v>
      </c>
      <c r="EW362" s="223">
        <f t="shared" ref="EW362:EW425" ca="1" si="743">2*IMREAL(K101)*COS(2*PI()*B101*147/Nt_load2)-2*IMAGINARY(K101)*SIN(2*PI()*B101*147/Nt_load2)</f>
        <v>-0.10203798855764357</v>
      </c>
      <c r="EX362" s="223">
        <f t="shared" ref="EX362:EX425" ca="1" si="744">2*IMREAL(K101)*COS(2*PI()*B101*148/Nt_load2)-2*IMAGINARY(K101)*SIN(2*PI()*B101*148/Nt_load2)</f>
        <v>-9.9300087034837115E-2</v>
      </c>
      <c r="EY362" s="223">
        <f t="shared" ref="EY362:EY425" ca="1" si="745">2*IMREAL(K101)*COS(2*PI()*B101*149/Nt_load2)-2*IMAGINARY(K101)*SIN(2*PI()*B101*149/Nt_load2)</f>
        <v>-9.6502370852670272E-2</v>
      </c>
      <c r="EZ362" s="223">
        <f t="shared" ref="EZ362:EZ425" ca="1" si="746">2*IMREAL(K101)*COS(2*PI()*B101*150/Nt_load2)-2*IMAGINARY(K101)*SIN(2*PI()*B101*150/Nt_load2)</f>
        <v>-9.3646525250757853E-2</v>
      </c>
      <c r="FA362" s="223">
        <f t="shared" ref="FA362:FA425" ca="1" si="747">2*IMREAL(K101)*COS(2*PI()*B101*151/Nt_load2)-2*IMAGINARY(K101)*SIN(2*PI()*B101*151/Nt_load2)</f>
        <v>-9.0734270483703514E-2</v>
      </c>
      <c r="FB362" s="223">
        <f t="shared" ref="FB362:FB425" ca="1" si="748">2*IMREAL(K101)*COS(2*PI()*B101*152/Nt_load2)-2*IMAGINARY(K101)*SIN(2*PI()*B101*152/Nt_load2)</f>
        <v>-8.7767360784882689E-2</v>
      </c>
      <c r="FC362" s="223">
        <f t="shared" ref="FC362:FC425" ca="1" si="749">2*IMREAL(K101)*COS(2*PI()*B101*153/Nt_load2)-2*IMAGINARY(K101)*SIN(2*PI()*B101*153/Nt_load2)</f>
        <v>-8.4747583309757984E-2</v>
      </c>
      <c r="FD362" s="223">
        <f t="shared" ref="FD362:FD425" ca="1" si="750">2*IMREAL(K101)*COS(2*PI()*B101*154/Nt_load2)-2*IMAGINARY(K101)*SIN(2*PI()*B101*154/Nt_load2)</f>
        <v>-8.1676757059363808E-2</v>
      </c>
      <c r="FE362" s="223">
        <f t="shared" ref="FE362:FE425" ca="1" si="751">2*IMREAL(K101)*COS(2*PI()*B101*155/Nt_load2)-2*IMAGINARY(K101)*SIN(2*PI()*B101*155/Nt_load2)</f>
        <v>-7.8556731784607703E-2</v>
      </c>
      <c r="FF362" s="223">
        <f t="shared" ref="FF362:FF425" ca="1" si="752">2*IMREAL(K101)*COS(2*PI()*B101*156/Nt_load2)-2*IMAGINARY(K101)*SIN(2*PI()*B101*156/Nt_load2)</f>
        <v>-7.5389386872049963E-2</v>
      </c>
      <c r="FG362" s="223">
        <f t="shared" ref="FG362:FG425" ca="1" si="753">2*IMREAL(K101)*COS(2*PI()*B101*157/Nt_load2)-2*IMAGINARY(K101)*SIN(2*PI()*B101*157/Nt_load2)</f>
        <v>-7.2176630211831252E-2</v>
      </c>
      <c r="FH362" s="223">
        <f t="shared" ref="FH362:FH425" ca="1" si="754">2*IMREAL(K101)*COS(2*PI()*B101*158/Nt_load2)-2*IMAGINARY(K101)*SIN(2*PI()*B101*158/Nt_load2)</f>
        <v>-6.892039704843092E-2</v>
      </c>
      <c r="FI362" s="223">
        <f t="shared" ref="FI362:FI425" ca="1" si="755">2*IMREAL(K101)*COS(2*PI()*B101*159/Nt_load2)-2*IMAGINARY(K101)*SIN(2*PI()*B101*159/Nt_load2)</f>
        <v>-6.5622648814948309E-2</v>
      </c>
      <c r="FJ362" s="223">
        <f t="shared" ref="FJ362:FJ425" ca="1" si="756">2*IMREAL(K101)*COS(2*PI()*B101*160/Nt_load2)-2*IMAGINARY(K101)*SIN(2*PI()*B101*160/Nt_load2)</f>
        <v>-6.2285371951608437E-2</v>
      </c>
      <c r="FK362" s="223">
        <f t="shared" ref="FK362:FK425" ca="1" si="757">2*IMREAL(K101)*COS(2*PI()*B101*161/Nt_load2)-2*IMAGINARY(K101)*SIN(2*PI()*B101*161/Nt_load2)</f>
        <v>-5.8910576709204986E-2</v>
      </c>
      <c r="FL362" s="223">
        <f t="shared" ref="FL362:FL425" ca="1" si="758">2*IMREAL(K101)*COS(2*PI()*B101*162/Nt_load2)-2*IMAGINARY(K101)*SIN(2*PI()*B101*162/Nt_load2)</f>
        <v>-5.5500295938200273E-2</v>
      </c>
      <c r="FM362" s="223">
        <f t="shared" ref="FM362:FM425" ca="1" si="759">2*IMREAL(K101)*COS(2*PI()*B101*163/Nt_load2)-2*IMAGINARY(K101)*SIN(2*PI()*B101*163/Nt_load2)</f>
        <v>-5.2056583864212115E-2</v>
      </c>
      <c r="FN362" s="223">
        <f t="shared" ref="FN362:FN425" ca="1" si="760">2*IMREAL(K101)*COS(2*PI()*B101*164/Nt_load2)-2*IMAGINARY(K101)*SIN(2*PI()*B101*164/Nt_load2)</f>
        <v>-4.8581514850625208E-2</v>
      </c>
      <c r="FO362" s="223">
        <f t="shared" ref="FO362:FO425" ca="1" si="761">2*IMREAL(K101)*COS(2*PI()*B101*165/Nt_load2)-2*IMAGINARY(K101)*SIN(2*PI()*B101*165/Nt_load2)</f>
        <v>-4.5077182149072116E-2</v>
      </c>
      <c r="FP362" s="223">
        <f t="shared" ref="FP362:FP425" ca="1" si="762">2*IMREAL(K101)*COS(2*PI()*B101*166/Nt_load2)-2*IMAGINARY(K101)*SIN(2*PI()*B101*166/Nt_load2)</f>
        <v>-4.1545696638536703E-2</v>
      </c>
      <c r="FQ362" s="223">
        <f t="shared" ref="FQ362:FQ425" ca="1" si="763">2*IMREAL(K101)*COS(2*PI()*B101*167/Nt_load2)-2*IMAGINARY(K101)*SIN(2*PI()*B101*167/Nt_load2)</f>
        <v>-3.7989185553840038E-2</v>
      </c>
      <c r="FR362" s="223">
        <f t="shared" ref="FR362:FR425" ca="1" si="764">2*IMREAL(K101)*COS(2*PI()*B101*168/Nt_load2)-2*IMAGINARY(K101)*SIN(2*PI()*B101*168/Nt_load2)</f>
        <v>-3.4409791204272872E-2</v>
      </c>
      <c r="FS362" s="223">
        <f t="shared" ref="FS362:FS425" ca="1" si="765">2*IMREAL(K101)*COS(2*PI()*B101*169/Nt_load2)-2*IMAGINARY(K101)*SIN(2*PI()*B101*169/Nt_load2)</f>
        <v>-3.0809669683149236E-2</v>
      </c>
      <c r="FT362" s="223">
        <f t="shared" ref="FT362:FT425" ca="1" si="766">2*IMREAL(K101)*COS(2*PI()*B101*170/Nt_load2)-2*IMAGINARY(K101)*SIN(2*PI()*B101*170/Nt_load2)</f>
        <v>-2.7190989569056183E-2</v>
      </c>
      <c r="FU362" s="223">
        <f t="shared" ref="FU362:FU425" ca="1" si="767">2*IMREAL(K101)*COS(2*PI()*B101*171/Nt_load2)-2*IMAGINARY(K101)*SIN(2*PI()*B101*171/Nt_load2)</f>
        <v>-2.3555930619583353E-2</v>
      </c>
      <c r="FV362" s="223">
        <f t="shared" ref="FV362:FV425" ca="1" si="768">2*IMREAL(K101)*COS(2*PI()*B101*172/Nt_load2)-2*IMAGINARY(K101)*SIN(2*PI()*B101*172/Nt_load2)</f>
        <v>-1.9906682458318253E-2</v>
      </c>
      <c r="FW362" s="223">
        <f t="shared" ref="FW362:FW425" ca="1" si="769">2*IMREAL(K101)*COS(2*PI()*B101*173/Nt_load2)-2*IMAGINARY(K101)*SIN(2*PI()*B101*173/Nt_load2)</f>
        <v>-1.6245443255899057E-2</v>
      </c>
      <c r="FX362" s="223">
        <f t="shared" ref="FX362:FX425" ca="1" si="770">2*IMREAL(K101)*COS(2*PI()*B101*174/Nt_load2)-2*IMAGINARY(K101)*SIN(2*PI()*B101*174/Nt_load2)</f>
        <v>-1.2574418405918775E-2</v>
      </c>
      <c r="FY362" s="223">
        <f t="shared" ref="FY362:FY425" ca="1" si="771">2*IMREAL(K101)*COS(2*PI()*B101*175/Nt_load2)-2*IMAGINARY(K101)*SIN(2*PI()*B101*175/Nt_load2)</f>
        <v>-8.895819196478548E-3</v>
      </c>
      <c r="FZ362" s="223">
        <f t="shared" ref="FZ362:FZ425" ca="1" si="772">2*IMREAL(K101)*COS(2*PI()*B101*176/Nt_load2)-2*IMAGINARY(K101)*SIN(2*PI()*B101*176/Nt_load2)</f>
        <v>-5.2118614781904646E-3</v>
      </c>
      <c r="GA362" s="223">
        <f t="shared" ref="GA362:GA425" ca="1" si="773">2*IMREAL(K101)*COS(2*PI()*B101*177/Nt_load2)-2*IMAGINARY(K101)*SIN(2*PI()*B101*177/Nt_load2)</f>
        <v>-1.5247643294318408E-3</v>
      </c>
      <c r="GB362" s="223">
        <f t="shared" ref="GB362:GB425" ca="1" si="774">2*IMREAL(K101)*COS(2*PI()*B101*178/Nt_load2)-2*IMAGINARY(K101)*SIN(2*PI()*B101*178/Nt_load2)</f>
        <v>2.1632512803440931E-3</v>
      </c>
      <c r="GC362" s="223">
        <f t="shared" ref="GC362:GC425" ca="1" si="775">2*IMREAL(K101)*COS(2*PI()*B101*179/Nt_load2)-2*IMAGINARY(K101)*SIN(2*PI()*B101*179/Nt_load2)</f>
        <v>5.8499638284379152E-3</v>
      </c>
      <c r="GD362" s="223">
        <f t="shared" ref="GD362:GD425" ca="1" si="776">2*IMREAL(K101)*COS(2*PI()*B101*180/Nt_load2)-2*IMAGINARY(K101)*SIN(2*PI()*B101*180/Nt_load2)</f>
        <v>9.5331525770657247E-3</v>
      </c>
      <c r="GE362" s="223">
        <f t="shared" ref="GE362:GE425" ca="1" si="777">2*IMREAL(K101)*COS(2*PI()*B101*181/Nt_load2)-2*IMAGINARY(K101)*SIN(2*PI()*B101*181/Nt_load2)</f>
        <v>1.321059891104865E-2</v>
      </c>
      <c r="GF362" s="223">
        <f t="shared" ref="GF362:GF425" ca="1" si="778">2*IMREAL(K101)*COS(2*PI()*B101*182/Nt_load2)-2*IMAGINARY(K101)*SIN(2*PI()*B101*182/Nt_load2)</f>
        <v>1.6880087674223665E-2</v>
      </c>
      <c r="GG362" s="223">
        <f t="shared" ref="GG362:GG425" ca="1" si="779">2*IMREAL(K101)*COS(2*PI()*B101*183/Nt_load2)-2*IMAGINARY(K101)*SIN(2*PI()*B101*183/Nt_load2)</f>
        <v>2.0539408503770864E-2</v>
      </c>
      <c r="GH362" s="223">
        <f t="shared" ref="GH362:GH425" ca="1" si="780">2*IMREAL(K101)*COS(2*PI()*B101*184/Nt_load2)-2*IMAGINARY(K101)*SIN(2*PI()*B101*184/Nt_load2)</f>
        <v>2.4186357161653346E-2</v>
      </c>
      <c r="GI362" s="223">
        <f t="shared" ref="GI362:GI425" ca="1" si="781">2*IMREAL(K101)*COS(2*PI()*B101*185/Nt_load2)-2*IMAGINARY(K101)*SIN(2*PI()*B101*185/Nt_load2)</f>
        <v>2.7818736862367788E-2</v>
      </c>
      <c r="GJ362" s="223">
        <f t="shared" ref="GJ362:GJ425" ca="1" si="782">2*IMREAL(K101)*COS(2*PI()*B101*186/Nt_load2)-2*IMAGINARY(K101)*SIN(2*PI()*B101*186/Nt_load2)</f>
        <v>3.1434359596205913E-2</v>
      </c>
      <c r="GK362" s="223">
        <f t="shared" ref="GK362:GK425" ca="1" si="783">2*IMREAL(K101)*COS(2*PI()*B101*187/Nt_load2)-2*IMAGINARY(K101)*SIN(2*PI()*B101*187/Nt_load2)</f>
        <v>3.5031047447229832E-2</v>
      </c>
      <c r="GL362" s="223">
        <f t="shared" ref="GL362:GL425" ca="1" si="784">2*IMREAL(K101)*COS(2*PI()*B101*188/Nt_load2)-2*IMAGINARY(K101)*SIN(2*PI()*B101*188/Nt_load2)</f>
        <v>3.8606633905166637E-2</v>
      </c>
      <c r="GM362" s="223">
        <f t="shared" ref="GM362:GM425" ca="1" si="785">2*IMREAL(K101)*COS(2*PI()*B101*189/Nt_load2)-2*IMAGINARY(K101)*SIN(2*PI()*B101*189/Nt_load2)</f>
        <v>4.2158965170433993E-2</v>
      </c>
      <c r="GN362" s="223">
        <f t="shared" ref="GN362:GN425" ca="1" si="786">2*IMREAL(K101)*COS(2*PI()*B101*190/Nt_load2)-2*IMAGINARY(K101)*SIN(2*PI()*B101*190/Nt_load2)</f>
        <v>4.5685901451507929E-2</v>
      </c>
      <c r="GO362" s="223">
        <f t="shared" ref="GO362:GO425" ca="1" si="787">2*IMREAL(K101)*COS(2*PI()*B101*191/Nt_load2)-2*IMAGINARY(K101)*SIN(2*PI()*B101*191/Nt_load2)</f>
        <v>4.9185318253853361E-2</v>
      </c>
      <c r="GP362" s="223">
        <f t="shared" ref="GP362:GP425" ca="1" si="788">2*IMREAL(K101)*COS(2*PI()*B101*192/Nt_load2)-2*IMAGINARY(K101)*SIN(2*PI()*B101*192/Nt_load2)</f>
        <v>5.2655107659640175E-2</v>
      </c>
      <c r="GQ362" s="223">
        <f t="shared" ref="GQ362:GQ425" ca="1" si="789">2*IMREAL(K101)*COS(2*PI()*B101*193/Nt_load2)-2*IMAGINARY(K101)*SIN(2*PI()*B101*193/Nt_load2)</f>
        <v>5.6093179597474126E-2</v>
      </c>
      <c r="GR362" s="223">
        <f t="shared" ref="GR362:GR425" ca="1" si="790">2*IMREAL(K101)*COS(2*PI()*B101*194/Nt_load2)-2*IMAGINARY(K101)*SIN(2*PI()*B101*194/Nt_load2)</f>
        <v>5.9497463101377636E-2</v>
      </c>
      <c r="GS362" s="223">
        <f t="shared" ref="GS362:GS425" ca="1" si="791">2*IMREAL(K101)*COS(2*PI()*B101*195/Nt_load2)-2*IMAGINARY(K101)*SIN(2*PI()*B101*195/Nt_load2)</f>
        <v>6.286590755826231E-2</v>
      </c>
      <c r="GT362" s="223">
        <f t="shared" ref="GT362:GT425" ca="1" si="792">2*IMREAL(K101)*COS(2*PI()*B101*196/Nt_load2)-2*IMAGINARY(K101)*SIN(2*PI()*B101*196/Nt_load2)</f>
        <v>6.6196483943141593E-2</v>
      </c>
      <c r="GU362" s="223">
        <f t="shared" ref="GU362:GU425" ca="1" si="793">2*IMREAL(K101)*COS(2*PI()*B101*197/Nt_load2)-2*IMAGINARY(K101)*SIN(2*PI()*B101*197/Nt_load2)</f>
        <v>6.948718604133948E-2</v>
      </c>
      <c r="GV362" s="223">
        <f t="shared" ref="GV362:GV425" ca="1" si="794">2*IMREAL(K101)*COS(2*PI()*B101*198/Nt_load2)-2*IMAGINARY(K101)*SIN(2*PI()*B101*198/Nt_load2)</f>
        <v>7.2736031656959424E-2</v>
      </c>
      <c r="GW362" s="223">
        <f t="shared" ref="GW362:GW425" ca="1" si="795">2*IMREAL(K101)*COS(2*PI()*B101*199/Nt_load2)-2*IMAGINARY(K101)*SIN(2*PI()*B101*199/Nt_load2)</f>
        <v>7.5941063806884507E-2</v>
      </c>
      <c r="GX362" s="223">
        <f t="shared" ref="GX362:GX425" ca="1" si="796">2*IMREAL(K101)*COS(2*PI()*B101*200/Nt_load2)-2*IMAGINARY(K101)*SIN(2*PI()*B101*200/Nt_load2)</f>
        <v>7.9100351899591609E-2</v>
      </c>
      <c r="GY362" s="223">
        <f t="shared" ref="GY362:GY425" ca="1" si="797">2*IMREAL(K101)*COS(2*PI()*B101*201/Nt_load2)-2*IMAGINARY(K101)*SIN(2*PI()*B101*201/Nt_load2)</f>
        <v>8.2211992898067049E-2</v>
      </c>
      <c r="GZ362" s="223">
        <f t="shared" ref="GZ362:GZ425" ca="1" si="798">2*IMREAL(K101)*COS(2*PI()*B101*202/Nt_load2)-2*IMAGINARY(K101)*SIN(2*PI()*B101*202/Nt_load2)</f>
        <v>8.527411246612511E-2</v>
      </c>
      <c r="HA362" s="223">
        <f t="shared" ref="HA362:HA425" ca="1" si="799">2*IMREAL(K101)*COS(2*PI()*B101*203/Nt_load2)-2*IMAGINARY(K101)*SIN(2*PI()*B101*203/Nt_load2)</f>
        <v>8.8284866097438047E-2</v>
      </c>
      <c r="HB362" s="223">
        <f t="shared" ref="HB362:HB425" ca="1" si="800">2*IMREAL(K101)*COS(2*PI()*B101*204/Nt_load2)-2*IMAGINARY(K101)*SIN(2*PI()*B101*204/Nt_load2)</f>
        <v>9.1242440226597624E-2</v>
      </c>
      <c r="HC362" s="223">
        <f t="shared" ref="HC362:HC425" ca="1" si="801">2*IMREAL(K101)*COS(2*PI()*B101*205/Nt_load2)-2*IMAGINARY(K101)*SIN(2*PI()*B101*205/Nt_load2)</f>
        <v>9.4145053321539302E-2</v>
      </c>
      <c r="HD362" s="223">
        <f t="shared" ref="HD362:HD425" ca="1" si="802">2*IMREAL(K101)*COS(2*PI()*B101*206/Nt_load2)-2*IMAGINARY(K101)*SIN(2*PI()*B101*206/Nt_load2)</f>
        <v>9.6990956956670371E-2</v>
      </c>
      <c r="HE362" s="223">
        <f t="shared" ref="HE362:HE425" ca="1" si="803">2*IMREAL(K101)*COS(2*PI()*B101*207/Nt_load2)-2*IMAGINARY(K101)*SIN(2*PI()*B101*207/Nt_load2)</f>
        <v>9.9778436866056225E-2</v>
      </c>
      <c r="HF362" s="223">
        <f t="shared" ref="HF362:HF425" ca="1" si="804">2*IMREAL(K101)*COS(2*PI()*B101*208/Nt_load2)-2*IMAGINARY(K101)*SIN(2*PI()*B101*208/Nt_load2)</f>
        <v>0.10250581397603012</v>
      </c>
      <c r="HG362" s="223">
        <f t="shared" ref="HG362:HG425" ca="1" si="805">2*IMREAL(K101)*COS(2*PI()*B101*209/Nt_load2)-2*IMAGINARY(K101)*SIN(2*PI()*B101*209/Nt_load2)</f>
        <v>0.10517144541660403</v>
      </c>
      <c r="HH362" s="223">
        <f t="shared" ref="HH362:HH425" ca="1" si="806">2*IMREAL(K101)*COS(2*PI()*B101*210/Nt_load2)-2*IMAGINARY(K101)*SIN(2*PI()*B101*210/Nt_load2)</f>
        <v>0.10777372551107262</v>
      </c>
      <c r="HI362" s="223">
        <f t="shared" ref="HI362:HI425" ca="1" si="807">2*IMREAL(K101)*COS(2*PI()*B101*211/Nt_load2)-2*IMAGINARY(K101)*SIN(2*PI()*B101*211/Nt_load2)</f>
        <v>0.11031108674321251</v>
      </c>
      <c r="HJ362" s="223">
        <f t="shared" ref="HJ362:HJ425" ca="1" si="808">2*IMREAL(K101)*COS(2*PI()*B101*212/Nt_load2)-2*IMAGINARY(K101)*SIN(2*PI()*B101*212/Nt_load2)</f>
        <v>0.11278200070149549</v>
      </c>
      <c r="HK362" s="223">
        <f t="shared" ref="HK362:HK425" ca="1" si="809">2*IMREAL(K101)*COS(2*PI()*B101*213/Nt_load2)-2*IMAGINARY(K101)*SIN(2*PI()*B101*213/Nt_load2)</f>
        <v>0.11518497899974652</v>
      </c>
      <c r="HL362" s="223">
        <f t="shared" ref="HL362:HL425" ca="1" si="810">2*IMREAL(K101)*COS(2*PI()*B101*214/Nt_load2)-2*IMAGINARY(K101)*SIN(2*PI()*B101*214/Nt_load2)</f>
        <v>0.11751857417369191</v>
      </c>
      <c r="HM362" s="223">
        <f t="shared" ref="HM362:HM425" ca="1" si="811">2*IMREAL(K101)*COS(2*PI()*B101*215/Nt_load2)-2*IMAGINARY(K101)*SIN(2*PI()*B101*215/Nt_load2)</f>
        <v>0.11978138055285756</v>
      </c>
      <c r="HN362" s="223">
        <f t="shared" ref="HN362:HN425" ca="1" si="812">2*IMREAL(K101)*COS(2*PI()*B101*216/Nt_load2)-2*IMAGINARY(K101)*SIN(2*PI()*B101*216/Nt_load2)</f>
        <v>0.12197203510729249</v>
      </c>
      <c r="HO362" s="223">
        <f t="shared" ref="HO362:HO425" ca="1" si="813">2*IMREAL(K101)*COS(2*PI()*B101*217/Nt_load2)-2*IMAGINARY(K101)*SIN(2*PI()*B101*217/Nt_load2)</f>
        <v>0.12408921826860694</v>
      </c>
      <c r="HP362" s="223">
        <f t="shared" ref="HP362:HP425" ca="1" si="814">2*IMREAL(K101)*COS(2*PI()*B101*218/Nt_load2)-2*IMAGINARY(K101)*SIN(2*PI()*B101*218/Nt_load2)</f>
        <v>0.12613165472483112</v>
      </c>
      <c r="HQ362" s="223">
        <f t="shared" ref="HQ362:HQ425" ca="1" si="815">2*IMREAL(K101)*COS(2*PI()*B101*219/Nt_load2)-2*IMAGINARY(K101)*SIN(2*PI()*B101*219/Nt_load2)</f>
        <v>0.12809811418861547</v>
      </c>
      <c r="HR362" s="223">
        <f t="shared" ref="HR362:HR425" ca="1" si="816">2*IMREAL(K101)*COS(2*PI()*B101*220/Nt_load2)-2*IMAGINARY(K101)*SIN(2*PI()*B101*220/Nt_load2)</f>
        <v>0.12998741213830955</v>
      </c>
      <c r="HS362" s="223">
        <f t="shared" ref="HS362:HS425" ca="1" si="817">2*IMREAL(K101)*COS(2*PI()*B101*221/Nt_load2)-2*IMAGINARY(K101)*SIN(2*PI()*B101*221/Nt_load2)</f>
        <v>0.1317984105314739</v>
      </c>
      <c r="HT362" s="223">
        <f t="shared" ref="HT362:HT425" ca="1" si="818">2*IMREAL(K101)*COS(2*PI()*B101*222/Nt_load2)-2*IMAGINARY(K101)*SIN(2*PI()*B101*222/Nt_load2)</f>
        <v>0.13353001849039409</v>
      </c>
      <c r="HU362" s="223">
        <f t="shared" ref="HU362:HU425" ca="1" si="819">2*IMREAL(K101)*COS(2*PI()*B101*223/Nt_load2)-2*IMAGINARY(K101)*SIN(2*PI()*B101*223/Nt_load2)</f>
        <v>0.13518119295918468</v>
      </c>
      <c r="HV362" s="223">
        <f t="shared" ref="HV362:HV425" ca="1" si="820">2*IMREAL(K101)*COS(2*PI()*B101*224/Nt_load2)-2*IMAGINARY(K101)*SIN(2*PI()*B101*224/Nt_load2)</f>
        <v>0.13675093933208701</v>
      </c>
      <c r="HW362" s="223">
        <f t="shared" ref="HW362:HW425" ca="1" si="821">2*IMREAL(K101)*COS(2*PI()*B101*225/Nt_load2)-2*IMAGINARY(K101)*SIN(2*PI()*B101*225/Nt_load2)</f>
        <v>0.13823831205258269</v>
      </c>
      <c r="HX362" s="223">
        <f t="shared" ref="HX362:HX425" ca="1" si="822">2*IMREAL(K101)*COS(2*PI()*B101*226/Nt_load2)-2*IMAGINARY(K101)*SIN(2*PI()*B101*226/Nt_load2)</f>
        <v>0.13964241518296133</v>
      </c>
      <c r="HY362" s="223">
        <f t="shared" ref="HY362:HY425" ca="1" si="823">2*IMREAL(K101)*COS(2*PI()*B101*227/Nt_load2)-2*IMAGINARY(K101)*SIN(2*PI()*B101*227/Nt_load2)</f>
        <v>0.14096240294399995</v>
      </c>
      <c r="HZ362" s="223">
        <f t="shared" ref="HZ362:HZ425" ca="1" si="824">2*IMREAL(K101)*COS(2*PI()*B101*228/Nt_load2)-2*IMAGINARY(K101)*SIN(2*PI()*B101*228/Nt_load2)</f>
        <v>0.14219748022442885</v>
      </c>
      <c r="IA362" s="223">
        <f t="shared" ref="IA362:IA425" ca="1" si="825">2*IMREAL(K101)*COS(2*PI()*B101*229/Nt_load2)-2*IMAGINARY(K101)*SIN(2*PI()*B101*229/Nt_load2)</f>
        <v>0.14334690305987685</v>
      </c>
      <c r="IB362" s="223">
        <f t="shared" ref="IB362:IB425" ca="1" si="826">2*IMREAL(K101)*COS(2*PI()*B101*230/Nt_load2)-2*IMAGINARY(K101)*SIN(2*PI()*B101*230/Nt_load2)</f>
        <v>0.14440997908100756</v>
      </c>
      <c r="IC362" s="223">
        <f t="shared" ref="IC362:IC425" ca="1" si="827">2*IMREAL(K101)*COS(2*PI()*B101*231/Nt_load2)-2*IMAGINARY(K101)*SIN(2*PI()*B101*231/Nt_load2)</f>
        <v>0.14538606793057671</v>
      </c>
      <c r="ID362" s="223">
        <f t="shared" ref="ID362:ID425" ca="1" si="828">2*IMREAL(K101)*COS(2*PI()*B101*232/Nt_load2)-2*IMAGINARY(K101)*SIN(2*PI()*B101*232/Nt_load2)</f>
        <v>0.14627458164915974</v>
      </c>
      <c r="IE362" s="223">
        <f t="shared" ref="IE362:IE425" ca="1" si="829">2*IMREAL(K101)*COS(2*PI()*B101*233/Nt_load2)-2*IMAGINARY(K101)*SIN(2*PI()*B101*223/Nt_load2)</f>
        <v>0.1570399358814997</v>
      </c>
      <c r="IF362" s="223">
        <f t="shared" ref="IF362:IF425" ca="1" si="830">2*IMREAL(K101)*COS(2*PI()*B101*234/Nt_load2)-2*IMAGINARY(K101)*SIN(2*PI()*B101*234/Nt_load2)</f>
        <v>0.14778679593797894</v>
      </c>
      <c r="IG362" s="223">
        <f t="shared" ref="IG362:IG425" ca="1" si="831">2*IMREAL(K101)*COS(2*PI()*B101*235/Nt_load2)-2*IMAGINARY(K101)*SIN(2*PI()*B101*235/Nt_load2)</f>
        <v>0.1484095856068729</v>
      </c>
      <c r="IH362" s="223">
        <f t="shared" ref="IH362:IH425" ca="1" si="832">2*IMREAL(K101)*COS(2*PI()*B101*236/Nt_load2)-2*IMAGINARY(K101)*SIN(2*PI()*B101*236/Nt_load2)</f>
        <v>0.14894297889078906</v>
      </c>
      <c r="II362" s="223">
        <f t="shared" ref="II362:II425" ca="1" si="833">2*IMREAL(K101)*COS(2*PI()*B101*237/Nt_load2)-2*IMAGINARY(K101)*SIN(2*PI()*B101*237/Nt_load2)</f>
        <v>0.14938665449355815</v>
      </c>
      <c r="IJ362" s="223">
        <f t="shared" ref="IJ362:IJ425" ca="1" si="834">2*IMREAL(K101)*COS(2*PI()*B101*238/Nt_load2)-2*IMAGINARY(K101)*SIN(2*PI()*B101*238/Nt_load2)</f>
        <v>0.14974034516158713</v>
      </c>
      <c r="IK362" s="223">
        <f t="shared" ref="IK362:IK425" ca="1" si="835">2*IMREAL(K101)*COS(2*PI()*B101*239/Nt_load2)-2*IMAGINARY(K101)*SIN(2*PI()*B101*239/Nt_load2)</f>
        <v>0.15000383784484289</v>
      </c>
      <c r="IL362" s="223">
        <f t="shared" ref="IL362:IL425" ca="1" si="836">2*IMREAL(K101)*COS(2*PI()*B101*240/Nt_load2)-2*IMAGINARY(K101)*SIN(2*PI()*B101*240/Nt_load2)</f>
        <v>0.15017697382518569</v>
      </c>
      <c r="IM362" s="223">
        <f t="shared" ref="IM362:IM425" ca="1" si="837">2*IMREAL(K101)*COS(2*PI()*B101*241/Nt_load2)-2*IMAGINARY(K101)*SIN(2*PI()*B101*241/Nt_load2)</f>
        <v>0.15025964881197496</v>
      </c>
      <c r="IN362" s="223">
        <f t="shared" ref="IN362:IN425" ca="1" si="838">2*IMREAL(K101)*COS(2*PI()*B101*242/Nt_load2)-2*IMAGINARY(K101)*SIN(2*PI()*B101*242/Nt_load2)</f>
        <v>0.15025181300489004</v>
      </c>
      <c r="IO362" s="223">
        <f t="shared" ref="IO362:IO425" ca="1" si="839">2*IMREAL(K101)*COS(2*PI()*B101*243/Nt_load2)-2*IMAGINARY(K101)*SIN(2*PI()*B101*243/Nt_load2)</f>
        <v>0.15015347112392813</v>
      </c>
      <c r="IP362" s="223">
        <f t="shared" ref="IP362:IP425" ca="1" si="840">2*IMREAL(K101)*COS(2*PI()*B101*244/Nt_load2)-2*IMAGINARY(K101)*SIN(2*PI()*B101*244/Nt_load2)</f>
        <v>0.14996468240656113</v>
      </c>
      <c r="IQ362" s="223">
        <f t="shared" ref="IQ362:IQ425" ca="1" si="841">2*IMREAL(K101)*COS(2*PI()*B101*245/Nt_load2)-2*IMAGINARY(K101)*SIN(2*PI()*B101*245/Nt_load2)</f>
        <v>0.14968556057205304</v>
      </c>
      <c r="IR362" s="223">
        <f t="shared" ref="IR362:IR425" ca="1" si="842">2*IMREAL(K101)*COS(2*PI()*B101*246/Nt_load2)-2*IMAGINARY(K101)*SIN(2*PI()*B101*246/Nt_load2)</f>
        <v>0.14931627375295994</v>
      </c>
      <c r="IS362" s="223">
        <f t="shared" ref="IS362:IS425" ca="1" si="843">2*IMREAL(K101)*COS(2*PI()*B101*247/Nt_load2)-2*IMAGINARY(K101)*SIN(2*PI()*B101*247/Nt_load2)</f>
        <v>0.14885704439385319</v>
      </c>
      <c r="IT362" s="223">
        <f t="shared" ref="IT362:IT425" ca="1" si="844">2*IMREAL(K101)*COS(2*PI()*B101*248/Nt_load2)-2*IMAGINARY(K101)*SIN(2*PI()*B101*248/Nt_load2)</f>
        <v>0.14830814911732698</v>
      </c>
      <c r="IU362" s="223">
        <f t="shared" ref="IU362:IU425" ca="1" si="845">2*IMREAL(K101)*COS(2*PI()*B101*249/Nt_load2)-2*IMAGINARY(K101)*SIN(2*PI()*B101*249/Nt_load2)</f>
        <v>0.14766991855737135</v>
      </c>
      <c r="IV362" s="223">
        <f t="shared" ref="IV362:IV425" ca="1" si="846">2*IMREAL(K101)*COS(2*PI()*B101*250/Nt_load2)-2*IMAGINARY(K101)*SIN(2*PI()*B101*250/Nt_load2)</f>
        <v>0.14694273716021072</v>
      </c>
      <c r="IW362" s="223">
        <f t="shared" ref="IW362:IW425" ca="1" si="847">2*IMREAL(K101)*COS(2*PI()*B101*251/Nt_load2)-2*IMAGINARY(K101)*SIN(2*PI()*B101*251/Nt_load2)</f>
        <v>0.14612704295272758</v>
      </c>
      <c r="IX362" s="223">
        <f t="shared" ref="IX362:IX425" ca="1" si="848">2*IMREAL(K101)*COS(2*PI()*B101*252/Nt_load2)-2*IMAGINARY(K101)*SIN(2*PI()*B101*252/Nt_load2)</f>
        <v>0.14522332727861181</v>
      </c>
      <c r="IY362" s="223">
        <f t="shared" ref="IY362:IY425" ca="1" si="849">2*IMREAL(K101)*COS(2*PI()*B101*253/Nt_load2)-2*IMAGINARY(K101)*SIN(2*PI()*B101*253/Nt_load2)</f>
        <v>0.14423213450239336</v>
      </c>
      <c r="IZ362" s="223">
        <f t="shared" ref="IZ362:IZ425" ca="1" si="850">2*IMREAL(K101)*COS(2*PI()*B101*254/Nt_load2)-2*IMAGINARY(K101)*SIN(2*PI()*B101*254/Nt_load2)</f>
        <v>0.14315406168153758</v>
      </c>
      <c r="JA362" s="223">
        <f t="shared" ref="JA362:JA425" ca="1" si="851">2*IMREAL(K101)*COS(2*PI()*B101*255/Nt_load2)-2*IMAGINARY(K101)*SIN(2*PI()*B101*255/Nt_load2)</f>
        <v>0.14198975820679996</v>
      </c>
      <c r="JB362" s="223">
        <f t="shared" ref="JB362:JB425" ca="1" si="852">2*IMREAL(K101)*COS(2*PI()*B101*256/Nt_load2)-2*IMAGINARY(K101)*SIN(2*PI()*B101*256/Nt_load2)</f>
        <v>0.14073992541105759</v>
      </c>
    </row>
    <row r="363" spans="1:262">
      <c r="B363" s="230">
        <v>2</v>
      </c>
      <c r="C363" s="229">
        <f t="shared" ref="C363:C426" si="853">C362+Div_Nt_load2</f>
        <v>3.9062500000000001E-5</v>
      </c>
      <c r="D363" s="226">
        <f t="shared" ca="1" si="597"/>
        <v>72.082868134716449</v>
      </c>
      <c r="E363" s="225">
        <f ca="1">H361</f>
        <v>8.2868134716448313E-2</v>
      </c>
      <c r="F363" s="224">
        <v>2</v>
      </c>
      <c r="G363" s="223">
        <f t="shared" ref="G363:G425" ca="1" si="854">2*IMREAL(K102)*COS(2*PI()*B102*1/Nt_load2)-2*IMAGINARY(K102)*SIN(2*PI()*B102*1/Nt_load2)</f>
        <v>-6.2703838465900355E-4</v>
      </c>
      <c r="H363" s="223">
        <f t="shared" ca="1" si="598"/>
        <v>-6.2018503181904164E-4</v>
      </c>
      <c r="I363" s="223">
        <f t="shared" ca="1" si="599"/>
        <v>-6.1183759891563459E-4</v>
      </c>
      <c r="J363" s="223">
        <f t="shared" ca="1" si="600"/>
        <v>-6.0201619564579528E-4</v>
      </c>
      <c r="K363" s="223">
        <f t="shared" ca="1" si="601"/>
        <v>-5.9074448263025437E-4</v>
      </c>
      <c r="L363" s="223">
        <f t="shared" ca="1" si="602"/>
        <v>-5.7804961441295147E-4</v>
      </c>
      <c r="M363" s="223">
        <f t="shared" ca="1" si="603"/>
        <v>-5.6396217404336153E-4</v>
      </c>
      <c r="N363" s="223">
        <f t="shared" ca="1" si="604"/>
        <v>-5.4851609939924868E-4</v>
      </c>
      <c r="O363" s="223">
        <f t="shared" ca="1" si="605"/>
        <v>-5.3174860142734702E-4</v>
      </c>
      <c r="P363" s="223">
        <f t="shared" ca="1" si="606"/>
        <v>-5.1370007449893021E-4</v>
      </c>
      <c r="Q363" s="223">
        <f t="shared" ca="1" si="607"/>
        <v>-4.9441399909623302E-4</v>
      </c>
      <c r="R363" s="223">
        <f t="shared" ca="1" si="608"/>
        <v>-4.7393683706416136E-4</v>
      </c>
      <c r="S363" s="223">
        <f t="shared" ca="1" si="609"/>
        <v>-4.5231791967963799E-4</v>
      </c>
      <c r="T363" s="223">
        <f t="shared" ca="1" si="610"/>
        <v>-4.2960932880823575E-4</v>
      </c>
      <c r="U363" s="223">
        <f t="shared" ca="1" si="611"/>
        <v>-4.0586577143440143E-4</v>
      </c>
      <c r="V363" s="223">
        <f t="shared" ca="1" si="612"/>
        <v>-3.8114444786753872E-4</v>
      </c>
      <c r="W363" s="223">
        <f t="shared" ca="1" si="613"/>
        <v>-3.5550491394145217E-4</v>
      </c>
      <c r="X363" s="223">
        <f t="shared" ca="1" si="614"/>
        <v>-3.2900893753912797E-4</v>
      </c>
      <c r="Y363" s="223">
        <f t="shared" ca="1" si="615"/>
        <v>-3.0172034978849266E-4</v>
      </c>
      <c r="Z363" s="223">
        <f t="shared" ca="1" si="616"/>
        <v>-2.7370489128763538E-4</v>
      </c>
      <c r="AA363" s="223">
        <f t="shared" ca="1" si="617"/>
        <v>-2.4503005372994901E-4</v>
      </c>
      <c r="AB363" s="223">
        <f t="shared" ca="1" si="618"/>
        <v>-2.1576491731072956E-4</v>
      </c>
      <c r="AC363" s="223">
        <f t="shared" ca="1" si="619"/>
        <v>-1.8597998430693361E-4</v>
      </c>
      <c r="AD363" s="223">
        <f t="shared" ca="1" si="620"/>
        <v>-1.5574700923101962E-4</v>
      </c>
      <c r="AE363" s="223">
        <f t="shared" ca="1" si="621"/>
        <v>-1.251388259680412E-4</v>
      </c>
      <c r="AF363" s="223">
        <f t="shared" ca="1" si="622"/>
        <v>-9.4229172312439215E-5</v>
      </c>
      <c r="AG363" s="223">
        <f t="shared" ca="1" si="623"/>
        <v>-6.3092512327235918E-5</v>
      </c>
      <c r="AH363" s="223">
        <f t="shared" ca="1" si="624"/>
        <v>-3.1803856953584829E-5</v>
      </c>
      <c r="AI363" s="223">
        <f t="shared" ca="1" si="625"/>
        <v>-4.3858330284364663E-7</v>
      </c>
      <c r="AJ363" s="223">
        <f t="shared" ca="1" si="626"/>
        <v>3.0927746933489273E-5</v>
      </c>
      <c r="AK363" s="223">
        <f t="shared" ca="1" si="627"/>
        <v>6.2219569518508899E-5</v>
      </c>
      <c r="AL363" s="223">
        <f t="shared" ca="1" si="628"/>
        <v>9.3361499710767763E-5</v>
      </c>
      <c r="AM363" s="223">
        <f t="shared" ca="1" si="629"/>
        <v>1.2427851387272185E-4</v>
      </c>
      <c r="AN363" s="223">
        <f t="shared" ca="1" si="630"/>
        <v>1.5489613020924434E-4</v>
      </c>
      <c r="AO363" s="223">
        <f t="shared" ca="1" si="631"/>
        <v>1.8514058820079399E-4</v>
      </c>
      <c r="AP363" s="223">
        <f t="shared" ca="1" si="632"/>
        <v>2.1493902629896776E-4</v>
      </c>
      <c r="AQ363" s="223">
        <f t="shared" ca="1" si="633"/>
        <v>2.4421965745635216E-4</v>
      </c>
      <c r="AR363" s="223">
        <f t="shared" ca="1" si="634"/>
        <v>2.7291194206780845E-4</v>
      </c>
      <c r="AS363" s="223">
        <f t="shared" ca="1" si="635"/>
        <v>3.0094675790656061E-4</v>
      </c>
      <c r="AT363" s="223">
        <f t="shared" ca="1" si="636"/>
        <v>3.2825656664569312E-4</v>
      </c>
      <c r="AU363" s="223">
        <f t="shared" ca="1" si="637"/>
        <v>3.547755765638965E-4</v>
      </c>
      <c r="AV363" s="223">
        <f t="shared" ca="1" si="638"/>
        <v>3.8043990104348732E-4</v>
      </c>
      <c r="AW363" s="223">
        <f t="shared" ca="1" si="639"/>
        <v>4.0518771247886442E-4</v>
      </c>
      <c r="AX363" s="223">
        <f t="shared" ca="1" si="640"/>
        <v>4.289593912246278E-4</v>
      </c>
      <c r="AY363" s="223">
        <f t="shared" ca="1" si="641"/>
        <v>4.5169766922452615E-4</v>
      </c>
      <c r="AZ363" s="223">
        <f t="shared" ca="1" si="642"/>
        <v>4.7334776797521922E-4</v>
      </c>
      <c r="BA363" s="223">
        <f t="shared" ca="1" si="643"/>
        <v>4.9385753049249249E-4</v>
      </c>
      <c r="BB363" s="223">
        <f t="shared" ca="1" si="644"/>
        <v>5.1317754696199823E-4</v>
      </c>
      <c r="BC363" s="223">
        <f t="shared" ca="1" si="645"/>
        <v>5.3126127377182823E-4</v>
      </c>
      <c r="BD363" s="223">
        <f t="shared" ca="1" si="646"/>
        <v>5.4806514564015025E-4</v>
      </c>
      <c r="BE363" s="223">
        <f t="shared" ca="1" si="647"/>
        <v>5.6354868056778765E-4</v>
      </c>
      <c r="BF363" s="223">
        <f t="shared" ca="1" si="648"/>
        <v>5.7767457736290306E-4</v>
      </c>
      <c r="BG363" s="223">
        <f t="shared" ca="1" si="649"/>
        <v>5.9040880550283387E-4</v>
      </c>
      <c r="BH363" s="223">
        <f t="shared" ca="1" si="650"/>
        <v>6.0172068711660464E-4</v>
      </c>
      <c r="BI363" s="223">
        <f t="shared" ca="1" si="651"/>
        <v>6.1158297089060408E-4</v>
      </c>
      <c r="BJ363" s="223">
        <f t="shared" ca="1" si="652"/>
        <v>6.1997189771938654E-4</v>
      </c>
      <c r="BK363" s="223">
        <f t="shared" ca="1" si="653"/>
        <v>6.2686725794343823E-4</v>
      </c>
      <c r="BL363" s="223">
        <f t="shared" ca="1" si="654"/>
        <v>6.322524400360172E-4</v>
      </c>
      <c r="BM363" s="223">
        <f t="shared" ca="1" si="655"/>
        <v>6.3611447062177616E-4</v>
      </c>
      <c r="BN363" s="223">
        <f t="shared" ca="1" si="656"/>
        <v>6.3844404573076005E-4</v>
      </c>
      <c r="BO363" s="223">
        <f t="shared" ca="1" si="657"/>
        <v>6.3923555321248465E-4</v>
      </c>
      <c r="BP363" s="223">
        <f t="shared" ca="1" si="658"/>
        <v>6.384870862560987E-4</v>
      </c>
      <c r="BQ363" s="223">
        <f t="shared" ca="1" si="659"/>
        <v>6.3620044798405812E-4</v>
      </c>
      <c r="BR363" s="223">
        <f t="shared" ca="1" si="660"/>
        <v>6.3238114710824605E-4</v>
      </c>
      <c r="BS363" s="223">
        <f t="shared" ca="1" si="661"/>
        <v>6.2703838465900366E-4</v>
      </c>
      <c r="BT363" s="223">
        <f t="shared" ca="1" si="662"/>
        <v>6.2018503181904164E-4</v>
      </c>
      <c r="BU363" s="223">
        <f t="shared" ca="1" si="663"/>
        <v>6.1183759891563459E-4</v>
      </c>
      <c r="BV363" s="223">
        <f t="shared" ca="1" si="664"/>
        <v>6.0201619564579528E-4</v>
      </c>
      <c r="BW363" s="223">
        <f t="shared" ca="1" si="665"/>
        <v>5.9074448263025437E-4</v>
      </c>
      <c r="BX363" s="223">
        <f t="shared" ca="1" si="666"/>
        <v>5.7804961441295158E-4</v>
      </c>
      <c r="BY363" s="223">
        <f t="shared" ca="1" si="667"/>
        <v>5.6396217404336153E-4</v>
      </c>
      <c r="BZ363" s="223">
        <f t="shared" ca="1" si="668"/>
        <v>5.4851609939924879E-4</v>
      </c>
      <c r="CA363" s="223">
        <f t="shared" ca="1" si="669"/>
        <v>5.3174860142734713E-4</v>
      </c>
      <c r="CB363" s="223">
        <f t="shared" ca="1" si="670"/>
        <v>5.1370007449893021E-4</v>
      </c>
      <c r="CC363" s="223">
        <f t="shared" ca="1" si="671"/>
        <v>4.9441399909623302E-4</v>
      </c>
      <c r="CD363" s="223">
        <f t="shared" ca="1" si="672"/>
        <v>4.7393683706416147E-4</v>
      </c>
      <c r="CE363" s="223">
        <f t="shared" ca="1" si="673"/>
        <v>4.5231791967963804E-4</v>
      </c>
      <c r="CF363" s="223">
        <f t="shared" ca="1" si="674"/>
        <v>4.2960932880823575E-4</v>
      </c>
      <c r="CG363" s="223">
        <f t="shared" ca="1" si="675"/>
        <v>4.0586577143440138E-4</v>
      </c>
      <c r="CH363" s="223">
        <f t="shared" ca="1" si="676"/>
        <v>3.8114444786753877E-4</v>
      </c>
      <c r="CI363" s="223">
        <f t="shared" ca="1" si="677"/>
        <v>3.5550491394145239E-4</v>
      </c>
      <c r="CJ363" s="223">
        <f t="shared" ca="1" si="678"/>
        <v>3.290089375391283E-4</v>
      </c>
      <c r="CK363" s="223">
        <f t="shared" ca="1" si="679"/>
        <v>3.0172034978849245E-4</v>
      </c>
      <c r="CL363" s="223">
        <f t="shared" ca="1" si="680"/>
        <v>2.7370489128763527E-4</v>
      </c>
      <c r="CM363" s="223">
        <f t="shared" ca="1" si="681"/>
        <v>2.4503005372994912E-4</v>
      </c>
      <c r="CN363" s="223">
        <f t="shared" ca="1" si="682"/>
        <v>2.1576491731072956E-4</v>
      </c>
      <c r="CO363" s="223">
        <f t="shared" ca="1" si="683"/>
        <v>1.859799843069338E-4</v>
      </c>
      <c r="CP363" s="223">
        <f t="shared" ca="1" si="684"/>
        <v>1.5574700923101994E-4</v>
      </c>
      <c r="CQ363" s="223">
        <f t="shared" ca="1" si="685"/>
        <v>1.2513882596804115E-4</v>
      </c>
      <c r="CR363" s="223">
        <f t="shared" ca="1" si="686"/>
        <v>9.4229172312439269E-5</v>
      </c>
      <c r="CS363" s="223">
        <f t="shared" ca="1" si="687"/>
        <v>6.3092512327235999E-5</v>
      </c>
      <c r="CT363" s="223">
        <f t="shared" ca="1" si="688"/>
        <v>3.1803856953585059E-5</v>
      </c>
      <c r="CU363" s="223">
        <f t="shared" ca="1" si="689"/>
        <v>4.3858330284401255E-7</v>
      </c>
      <c r="CV363" s="223">
        <f t="shared" ca="1" si="690"/>
        <v>-3.0927746933489476E-5</v>
      </c>
      <c r="CW363" s="223">
        <f t="shared" ca="1" si="691"/>
        <v>-6.2219569518508954E-5</v>
      </c>
      <c r="CX363" s="223">
        <f t="shared" ca="1" si="692"/>
        <v>-9.3361499710767682E-5</v>
      </c>
      <c r="CY363" s="223">
        <f t="shared" ca="1" si="693"/>
        <v>-1.2427851387272163E-4</v>
      </c>
      <c r="CZ363" s="223">
        <f t="shared" ca="1" si="694"/>
        <v>-1.5489613020924398E-4</v>
      </c>
      <c r="DA363" s="223">
        <f t="shared" ca="1" si="695"/>
        <v>-1.8514058820079418E-4</v>
      </c>
      <c r="DB363" s="223">
        <f t="shared" ca="1" si="696"/>
        <v>-2.1493902629896781E-4</v>
      </c>
      <c r="DC363" s="223">
        <f t="shared" ca="1" si="697"/>
        <v>-2.4421965745635211E-4</v>
      </c>
      <c r="DD363" s="223">
        <f t="shared" ca="1" si="698"/>
        <v>-2.7291194206780834E-4</v>
      </c>
      <c r="DE363" s="223">
        <f t="shared" ca="1" si="699"/>
        <v>-3.0094675790656039E-4</v>
      </c>
      <c r="DF363" s="223">
        <f t="shared" ca="1" si="700"/>
        <v>-3.2825656664569328E-4</v>
      </c>
      <c r="DG363" s="223">
        <f t="shared" ca="1" si="701"/>
        <v>-3.5477557656389666E-4</v>
      </c>
      <c r="DH363" s="223">
        <f t="shared" ca="1" si="702"/>
        <v>-3.8043990104348727E-4</v>
      </c>
      <c r="DI363" s="223">
        <f t="shared" ca="1" si="703"/>
        <v>-4.0518771247886431E-4</v>
      </c>
      <c r="DJ363" s="223">
        <f t="shared" ca="1" si="704"/>
        <v>-4.289593912246277E-4</v>
      </c>
      <c r="DK363" s="223">
        <f t="shared" ca="1" si="705"/>
        <v>-4.5169766922452582E-4</v>
      </c>
      <c r="DL363" s="223">
        <f t="shared" ca="1" si="706"/>
        <v>-4.7334776797521938E-4</v>
      </c>
      <c r="DM363" s="223">
        <f t="shared" ca="1" si="707"/>
        <v>-4.9385753049249238E-4</v>
      </c>
      <c r="DN363" s="223">
        <f t="shared" ca="1" si="708"/>
        <v>-5.1317754696199812E-4</v>
      </c>
      <c r="DO363" s="223">
        <f t="shared" ca="1" si="709"/>
        <v>-5.3126127377182823E-4</v>
      </c>
      <c r="DP363" s="223">
        <f t="shared" ca="1" si="710"/>
        <v>-5.4806514564015004E-4</v>
      </c>
      <c r="DQ363" s="223">
        <f t="shared" ca="1" si="711"/>
        <v>-5.6354868056778787E-4</v>
      </c>
      <c r="DR363" s="223">
        <f t="shared" ca="1" si="712"/>
        <v>-5.7767457736290296E-4</v>
      </c>
      <c r="DS363" s="223">
        <f t="shared" ca="1" si="713"/>
        <v>-5.9040880550283387E-4</v>
      </c>
      <c r="DT363" s="223">
        <f t="shared" ca="1" si="714"/>
        <v>-6.0172068711660464E-4</v>
      </c>
      <c r="DU363" s="223">
        <f t="shared" ca="1" si="715"/>
        <v>-6.1158297089060408E-4</v>
      </c>
      <c r="DV363" s="223">
        <f t="shared" ca="1" si="716"/>
        <v>-6.1997189771938654E-4</v>
      </c>
      <c r="DW363" s="223">
        <f t="shared" ca="1" si="717"/>
        <v>-6.2686725794343834E-4</v>
      </c>
      <c r="DX363" s="223">
        <f t="shared" ca="1" si="718"/>
        <v>-6.322524400360172E-4</v>
      </c>
      <c r="DY363" s="223">
        <f t="shared" ca="1" si="719"/>
        <v>-6.3611447062177616E-4</v>
      </c>
      <c r="DZ363" s="223">
        <f t="shared" ca="1" si="720"/>
        <v>-6.3844404573075995E-4</v>
      </c>
      <c r="EA363" s="223">
        <f t="shared" ca="1" si="721"/>
        <v>-6.3923555321248465E-4</v>
      </c>
      <c r="EB363" s="223">
        <f t="shared" ca="1" si="722"/>
        <v>-6.384870862560987E-4</v>
      </c>
      <c r="EC363" s="223">
        <f t="shared" ca="1" si="723"/>
        <v>-6.3620044798405823E-4</v>
      </c>
      <c r="ED363" s="223">
        <f t="shared" ca="1" si="724"/>
        <v>-6.3238114710824605E-4</v>
      </c>
      <c r="EE363" s="223">
        <f t="shared" ca="1" si="725"/>
        <v>-6.2703838465900366E-4</v>
      </c>
      <c r="EF363" s="223">
        <f t="shared" ca="1" si="726"/>
        <v>-6.2018503181904164E-4</v>
      </c>
      <c r="EG363" s="223">
        <f t="shared" ca="1" si="727"/>
        <v>-6.1183759891563438E-4</v>
      </c>
      <c r="EH363" s="223">
        <f t="shared" ca="1" si="728"/>
        <v>-6.0201619564579528E-4</v>
      </c>
      <c r="EI363" s="223">
        <f t="shared" ca="1" si="729"/>
        <v>-5.9074448263025437E-4</v>
      </c>
      <c r="EJ363" s="223">
        <f t="shared" ca="1" si="730"/>
        <v>-5.7804961441295158E-4</v>
      </c>
      <c r="EK363" s="223">
        <f t="shared" ca="1" si="731"/>
        <v>-5.6396217404336164E-4</v>
      </c>
      <c r="EL363" s="223">
        <f t="shared" ca="1" si="732"/>
        <v>-5.4851609939924868E-4</v>
      </c>
      <c r="EM363" s="223">
        <f t="shared" ca="1" si="733"/>
        <v>-5.3174860142734702E-4</v>
      </c>
      <c r="EN363" s="223">
        <f t="shared" ca="1" si="734"/>
        <v>-5.1370007449893021E-4</v>
      </c>
      <c r="EO363" s="223">
        <f t="shared" ca="1" si="735"/>
        <v>-4.9441399909623312E-4</v>
      </c>
      <c r="EP363" s="223">
        <f t="shared" ca="1" si="736"/>
        <v>-4.7393683706416153E-4</v>
      </c>
      <c r="EQ363" s="223">
        <f t="shared" ca="1" si="737"/>
        <v>-4.5231791967963826E-4</v>
      </c>
      <c r="ER363" s="223">
        <f t="shared" ca="1" si="738"/>
        <v>-4.2960932880823564E-4</v>
      </c>
      <c r="ES363" s="223">
        <f t="shared" ca="1" si="739"/>
        <v>-4.0586577143440154E-4</v>
      </c>
      <c r="ET363" s="223">
        <f t="shared" ca="1" si="740"/>
        <v>-3.8114444786753877E-4</v>
      </c>
      <c r="EU363" s="223">
        <f t="shared" ca="1" si="741"/>
        <v>-3.5550491394145244E-4</v>
      </c>
      <c r="EV363" s="223">
        <f t="shared" ca="1" si="742"/>
        <v>-3.290089375391283E-4</v>
      </c>
      <c r="EW363" s="223">
        <f t="shared" ca="1" si="743"/>
        <v>-3.017203497884925E-4</v>
      </c>
      <c r="EX363" s="223">
        <f t="shared" ca="1" si="744"/>
        <v>-2.7370489128763538E-4</v>
      </c>
      <c r="EY363" s="223">
        <f t="shared" ca="1" si="745"/>
        <v>-2.4503005372994918E-4</v>
      </c>
      <c r="EZ363" s="223">
        <f t="shared" ca="1" si="746"/>
        <v>-2.1576491731072964E-4</v>
      </c>
      <c r="FA363" s="223">
        <f t="shared" ca="1" si="747"/>
        <v>-1.8597998430693391E-4</v>
      </c>
      <c r="FB363" s="223">
        <f t="shared" ca="1" si="748"/>
        <v>-1.5574700923102003E-4</v>
      </c>
      <c r="FC363" s="223">
        <f t="shared" ca="1" si="749"/>
        <v>-1.251388259680412E-4</v>
      </c>
      <c r="FD363" s="223">
        <f t="shared" ca="1" si="750"/>
        <v>-9.422917231243935E-5</v>
      </c>
      <c r="FE363" s="223">
        <f t="shared" ca="1" si="751"/>
        <v>-6.3092512327236094E-5</v>
      </c>
      <c r="FF363" s="223">
        <f t="shared" ca="1" si="752"/>
        <v>-3.1803856953585113E-5</v>
      </c>
      <c r="FG363" s="223">
        <f t="shared" ca="1" si="753"/>
        <v>-4.3858330284409386E-7</v>
      </c>
      <c r="FH363" s="223">
        <f t="shared" ca="1" si="754"/>
        <v>3.0927746933489408E-5</v>
      </c>
      <c r="FI363" s="223">
        <f t="shared" ca="1" si="755"/>
        <v>6.2219569518508872E-5</v>
      </c>
      <c r="FJ363" s="223">
        <f t="shared" ca="1" si="756"/>
        <v>9.3361499710767614E-5</v>
      </c>
      <c r="FK363" s="223">
        <f t="shared" ca="1" si="757"/>
        <v>1.2427851387272155E-4</v>
      </c>
      <c r="FL363" s="223">
        <f t="shared" ca="1" si="758"/>
        <v>1.548961302092439E-4</v>
      </c>
      <c r="FM363" s="223">
        <f t="shared" ca="1" si="759"/>
        <v>1.8514058820079355E-4</v>
      </c>
      <c r="FN363" s="223">
        <f t="shared" ca="1" si="760"/>
        <v>2.1493902629896722E-4</v>
      </c>
      <c r="FO363" s="223">
        <f t="shared" ca="1" si="761"/>
        <v>2.4421965745635146E-4</v>
      </c>
      <c r="FP363" s="223">
        <f t="shared" ca="1" si="762"/>
        <v>2.7291194206780883E-4</v>
      </c>
      <c r="FQ363" s="223">
        <f t="shared" ca="1" si="763"/>
        <v>3.0094675790656082E-4</v>
      </c>
      <c r="FR363" s="223">
        <f t="shared" ca="1" si="764"/>
        <v>3.2825656664569323E-4</v>
      </c>
      <c r="FS363" s="223">
        <f t="shared" ca="1" si="765"/>
        <v>3.5477557656389661E-4</v>
      </c>
      <c r="FT363" s="223">
        <f t="shared" ca="1" si="766"/>
        <v>3.8043990104348721E-4</v>
      </c>
      <c r="FU363" s="223">
        <f t="shared" ca="1" si="767"/>
        <v>4.0518771247886426E-4</v>
      </c>
      <c r="FV363" s="223">
        <f t="shared" ca="1" si="768"/>
        <v>4.2895939122462759E-4</v>
      </c>
      <c r="FW363" s="223">
        <f t="shared" ca="1" si="769"/>
        <v>4.5169766922452577E-4</v>
      </c>
      <c r="FX363" s="223">
        <f t="shared" ca="1" si="770"/>
        <v>4.7334776797521895E-4</v>
      </c>
      <c r="FY363" s="223">
        <f t="shared" ca="1" si="771"/>
        <v>4.9385753049249206E-4</v>
      </c>
      <c r="FZ363" s="223">
        <f t="shared" ca="1" si="772"/>
        <v>5.131775469619978E-4</v>
      </c>
      <c r="GA363" s="223">
        <f t="shared" ca="1" si="773"/>
        <v>5.3126127377182844E-4</v>
      </c>
      <c r="GB363" s="223">
        <f t="shared" ca="1" si="774"/>
        <v>5.4806514564015015E-4</v>
      </c>
      <c r="GC363" s="223">
        <f t="shared" ca="1" si="775"/>
        <v>5.6354868056778776E-4</v>
      </c>
      <c r="GD363" s="223">
        <f t="shared" ca="1" si="776"/>
        <v>5.7767457736290285E-4</v>
      </c>
      <c r="GE363" s="223">
        <f t="shared" ca="1" si="777"/>
        <v>5.9040880550283376E-4</v>
      </c>
      <c r="GF363" s="223">
        <f t="shared" ca="1" si="778"/>
        <v>6.0172068711660464E-4</v>
      </c>
      <c r="GG363" s="223">
        <f t="shared" ca="1" si="779"/>
        <v>6.1158297089060408E-4</v>
      </c>
      <c r="GH363" s="223">
        <f t="shared" ca="1" si="780"/>
        <v>6.1997189771938644E-4</v>
      </c>
      <c r="GI363" s="223">
        <f t="shared" ca="1" si="781"/>
        <v>6.2686725794343812E-4</v>
      </c>
      <c r="GJ363" s="223">
        <f t="shared" ca="1" si="782"/>
        <v>6.3225244003601699E-4</v>
      </c>
      <c r="GK363" s="223">
        <f t="shared" ca="1" si="783"/>
        <v>6.3611447062177605E-4</v>
      </c>
      <c r="GL363" s="223">
        <f t="shared" ca="1" si="784"/>
        <v>6.3844404573075995E-4</v>
      </c>
      <c r="GM363" s="223">
        <f t="shared" ca="1" si="785"/>
        <v>6.3923555321248465E-4</v>
      </c>
      <c r="GN363" s="223">
        <f t="shared" ca="1" si="786"/>
        <v>6.384870862560987E-4</v>
      </c>
      <c r="GO363" s="223">
        <f t="shared" ca="1" si="787"/>
        <v>6.3620044798405823E-4</v>
      </c>
      <c r="GP363" s="223">
        <f t="shared" ca="1" si="788"/>
        <v>6.3238114710824605E-4</v>
      </c>
      <c r="GQ363" s="223">
        <f t="shared" ca="1" si="789"/>
        <v>6.2703838465900366E-4</v>
      </c>
      <c r="GR363" s="223">
        <f t="shared" ca="1" si="790"/>
        <v>6.2018503181904164E-4</v>
      </c>
      <c r="GS363" s="223">
        <f t="shared" ca="1" si="791"/>
        <v>6.1183759891563459E-4</v>
      </c>
      <c r="GT363" s="223">
        <f t="shared" ca="1" si="792"/>
        <v>6.0201619564579549E-4</v>
      </c>
      <c r="GU363" s="223">
        <f t="shared" ca="1" si="793"/>
        <v>5.907444826302547E-4</v>
      </c>
      <c r="GV363" s="223">
        <f t="shared" ca="1" si="794"/>
        <v>5.7804961441295136E-4</v>
      </c>
      <c r="GW363" s="223">
        <f t="shared" ca="1" si="795"/>
        <v>5.6396217404336142E-4</v>
      </c>
      <c r="GX363" s="223">
        <f t="shared" ca="1" si="796"/>
        <v>5.4851609939924868E-4</v>
      </c>
      <c r="GY363" s="223">
        <f t="shared" ca="1" si="797"/>
        <v>5.3174860142734702E-4</v>
      </c>
      <c r="GZ363" s="223">
        <f t="shared" ca="1" si="798"/>
        <v>5.1370007449893032E-4</v>
      </c>
      <c r="HA363" s="223">
        <f t="shared" ca="1" si="799"/>
        <v>4.9441399909623334E-4</v>
      </c>
      <c r="HB363" s="223">
        <f t="shared" ca="1" si="800"/>
        <v>4.7393683706416163E-4</v>
      </c>
      <c r="HC363" s="223">
        <f t="shared" ca="1" si="801"/>
        <v>4.5231791967963837E-4</v>
      </c>
      <c r="HD363" s="223">
        <f t="shared" ca="1" si="802"/>
        <v>4.2960932880823613E-4</v>
      </c>
      <c r="HE363" s="223">
        <f t="shared" ca="1" si="803"/>
        <v>4.0586577143440203E-4</v>
      </c>
      <c r="HF363" s="223">
        <f t="shared" ca="1" si="804"/>
        <v>3.8114444786753839E-4</v>
      </c>
      <c r="HG363" s="223">
        <f t="shared" ca="1" si="805"/>
        <v>3.5550491394145201E-4</v>
      </c>
      <c r="HH363" s="223">
        <f t="shared" ca="1" si="806"/>
        <v>3.2900893753912787E-4</v>
      </c>
      <c r="HI363" s="223">
        <f t="shared" ca="1" si="807"/>
        <v>3.0172034978849261E-4</v>
      </c>
      <c r="HJ363" s="223">
        <f t="shared" ca="1" si="808"/>
        <v>2.7370489128763543E-4</v>
      </c>
      <c r="HK363" s="223">
        <f t="shared" ca="1" si="809"/>
        <v>2.4503005372994923E-4</v>
      </c>
      <c r="HL363" s="223">
        <f t="shared" ca="1" si="810"/>
        <v>2.1576491731072975E-4</v>
      </c>
      <c r="HM363" s="223">
        <f t="shared" ca="1" si="811"/>
        <v>1.8597998430693399E-4</v>
      </c>
      <c r="HN363" s="223">
        <f t="shared" ca="1" si="812"/>
        <v>1.5574700923102011E-4</v>
      </c>
      <c r="HO363" s="223">
        <f t="shared" ca="1" si="813"/>
        <v>1.2513882596804185E-4</v>
      </c>
      <c r="HP363" s="223">
        <f t="shared" ca="1" si="814"/>
        <v>9.4229172312439987E-5</v>
      </c>
      <c r="HQ363" s="223">
        <f t="shared" ca="1" si="815"/>
        <v>6.3092512327235579E-5</v>
      </c>
      <c r="HR363" s="223">
        <f t="shared" ca="1" si="816"/>
        <v>3.1803856953584625E-5</v>
      </c>
      <c r="HS363" s="223">
        <f t="shared" ca="1" si="817"/>
        <v>4.3858330284359242E-7</v>
      </c>
      <c r="HT363" s="223">
        <f t="shared" ca="1" si="818"/>
        <v>-3.0927746933489327E-5</v>
      </c>
      <c r="HU363" s="223">
        <f t="shared" ca="1" si="819"/>
        <v>-6.2219569518508791E-5</v>
      </c>
      <c r="HV363" s="223">
        <f t="shared" ca="1" si="820"/>
        <v>-9.3361499710767533E-5</v>
      </c>
      <c r="HW363" s="223">
        <f t="shared" ca="1" si="821"/>
        <v>-1.2427851387272147E-4</v>
      </c>
      <c r="HX363" s="223">
        <f t="shared" ca="1" si="822"/>
        <v>-1.5489613020924382E-4</v>
      </c>
      <c r="HY363" s="223">
        <f t="shared" ca="1" si="823"/>
        <v>-1.851405882007935E-4</v>
      </c>
      <c r="HZ363" s="223">
        <f t="shared" ca="1" si="824"/>
        <v>-2.1493902629896716E-4</v>
      </c>
      <c r="IA363" s="223">
        <f t="shared" ca="1" si="825"/>
        <v>-2.4421965745635141E-4</v>
      </c>
      <c r="IB363" s="223">
        <f t="shared" ca="1" si="826"/>
        <v>-2.7291194206780872E-4</v>
      </c>
      <c r="IC363" s="223">
        <f t="shared" ca="1" si="827"/>
        <v>-3.0094675790656082E-4</v>
      </c>
      <c r="ID363" s="223">
        <f t="shared" ca="1" si="828"/>
        <v>-3.2825656664569317E-4</v>
      </c>
      <c r="IE363" s="223">
        <f t="shared" ca="1" si="829"/>
        <v>-3.6362682213103039E-4</v>
      </c>
      <c r="IF363" s="223">
        <f t="shared" ca="1" si="830"/>
        <v>-3.804399010434871E-4</v>
      </c>
      <c r="IG363" s="223">
        <f t="shared" ca="1" si="831"/>
        <v>-4.051877124788642E-4</v>
      </c>
      <c r="IH363" s="223">
        <f t="shared" ca="1" si="832"/>
        <v>-4.2895939122462759E-4</v>
      </c>
      <c r="II363" s="223">
        <f t="shared" ca="1" si="833"/>
        <v>-4.5169766922452577E-4</v>
      </c>
      <c r="IJ363" s="223">
        <f t="shared" ca="1" si="834"/>
        <v>-4.7334776797521889E-4</v>
      </c>
      <c r="IK363" s="223">
        <f t="shared" ca="1" si="835"/>
        <v>-4.9385753049249195E-4</v>
      </c>
      <c r="IL363" s="223">
        <f t="shared" ca="1" si="836"/>
        <v>-5.1317754696199769E-4</v>
      </c>
      <c r="IM363" s="223">
        <f t="shared" ca="1" si="837"/>
        <v>-5.3126127377182834E-4</v>
      </c>
      <c r="IN363" s="223">
        <f t="shared" ca="1" si="838"/>
        <v>-5.4806514564015015E-4</v>
      </c>
      <c r="IO363" s="223">
        <f t="shared" ca="1" si="839"/>
        <v>-5.6354868056778765E-4</v>
      </c>
      <c r="IP363" s="223">
        <f t="shared" ca="1" si="840"/>
        <v>-5.7767457736290285E-4</v>
      </c>
      <c r="IQ363" s="223">
        <f t="shared" ca="1" si="841"/>
        <v>-5.9040880550283376E-4</v>
      </c>
      <c r="IR363" s="223">
        <f t="shared" ca="1" si="842"/>
        <v>-6.0172068711660453E-4</v>
      </c>
      <c r="IS363" s="223">
        <f t="shared" ca="1" si="843"/>
        <v>-6.1158297089060397E-4</v>
      </c>
      <c r="IT363" s="223">
        <f t="shared" ca="1" si="844"/>
        <v>-6.1997189771938644E-4</v>
      </c>
      <c r="IU363" s="223">
        <f t="shared" ca="1" si="845"/>
        <v>-6.2686725794343801E-4</v>
      </c>
      <c r="IV363" s="223">
        <f t="shared" ca="1" si="846"/>
        <v>-6.322524400360171E-4</v>
      </c>
      <c r="IW363" s="223">
        <f t="shared" ca="1" si="847"/>
        <v>-6.3611447062177605E-4</v>
      </c>
      <c r="IX363" s="223">
        <f t="shared" ca="1" si="848"/>
        <v>-6.3844404573076005E-4</v>
      </c>
      <c r="IY363" s="223">
        <f t="shared" ca="1" si="849"/>
        <v>-6.3923555321248465E-4</v>
      </c>
      <c r="IZ363" s="223">
        <f t="shared" ca="1" si="850"/>
        <v>-6.384870862560987E-4</v>
      </c>
      <c r="JA363" s="223">
        <f t="shared" ca="1" si="851"/>
        <v>-6.3620044798405823E-4</v>
      </c>
      <c r="JB363" s="223">
        <f t="shared" ca="1" si="852"/>
        <v>-6.3238114710824605E-4</v>
      </c>
    </row>
    <row r="364" spans="1:262">
      <c r="B364" s="230">
        <v>3</v>
      </c>
      <c r="C364" s="229">
        <f t="shared" si="853"/>
        <v>5.8593749999999998E-5</v>
      </c>
      <c r="D364" s="226">
        <f t="shared" ca="1" si="597"/>
        <v>72.106354057277571</v>
      </c>
      <c r="E364" s="225">
        <f ca="1">I361</f>
        <v>0.10635405727756449</v>
      </c>
      <c r="F364" s="224">
        <v>3</v>
      </c>
      <c r="G364" s="223">
        <f t="shared" ca="1" si="854"/>
        <v>-5.2890576085353795E-2</v>
      </c>
      <c r="H364" s="223">
        <f t="shared" ca="1" si="598"/>
        <v>-5.2463685033635597E-2</v>
      </c>
      <c r="I364" s="223">
        <f t="shared" ca="1" si="599"/>
        <v>-5.1752488727129023E-2</v>
      </c>
      <c r="J364" s="223">
        <f t="shared" ca="1" si="600"/>
        <v>-5.0760841200238944E-2</v>
      </c>
      <c r="K364" s="223">
        <f t="shared" ca="1" si="601"/>
        <v>-4.949411627683252E-2</v>
      </c>
      <c r="L364" s="223">
        <f t="shared" ca="1" si="602"/>
        <v>-4.7959178449022047E-2</v>
      </c>
      <c r="M364" s="223">
        <f t="shared" ca="1" si="603"/>
        <v>-4.6164345677887478E-2</v>
      </c>
      <c r="N364" s="223">
        <f t="shared" ca="1" si="604"/>
        <v>-4.4119344317724588E-2</v>
      </c>
      <c r="O364" s="223">
        <f t="shared" ca="1" si="605"/>
        <v>-4.1835256408088391E-2</v>
      </c>
      <c r="P364" s="223">
        <f t="shared" ca="1" si="606"/>
        <v>-3.9324459619260552E-2</v>
      </c>
      <c r="Q364" s="223">
        <f t="shared" ca="1" si="607"/>
        <v>-3.6600560176581753E-2</v>
      </c>
      <c r="R364" s="223">
        <f t="shared" ca="1" si="608"/>
        <v>-3.3678319127137639E-2</v>
      </c>
      <c r="S364" s="223">
        <f t="shared" ca="1" si="609"/>
        <v>-3.0573572348365777E-2</v>
      </c>
      <c r="T364" s="223">
        <f t="shared" ca="1" si="610"/>
        <v>-2.730314473206372E-2</v>
      </c>
      <c r="U364" s="223">
        <f t="shared" ca="1" si="611"/>
        <v>-2.388475900884263E-2</v>
      </c>
      <c r="V364" s="223">
        <f t="shared" ca="1" si="612"/>
        <v>-2.0336939707114539E-2</v>
      </c>
      <c r="W364" s="223">
        <f t="shared" ca="1" si="613"/>
        <v>-1.6678912767067861E-2</v>
      </c>
      <c r="X364" s="223">
        <f t="shared" ca="1" si="614"/>
        <v>-1.2930501353631746E-2</v>
      </c>
      <c r="Y364" s="223">
        <f t="shared" ca="1" si="615"/>
        <v>-9.1120184330277937E-3</v>
      </c>
      <c r="Z364" s="223">
        <f t="shared" ca="1" si="616"/>
        <v>-5.244156695046116E-3</v>
      </c>
      <c r="AA364" s="223">
        <f t="shared" ca="1" si="617"/>
        <v>-1.3478764175664994E-3</v>
      </c>
      <c r="AB364" s="223">
        <f t="shared" ca="1" si="618"/>
        <v>2.5557081190034428E-3</v>
      </c>
      <c r="AC364" s="223">
        <f t="shared" ca="1" si="619"/>
        <v>6.4454430518432583E-3</v>
      </c>
      <c r="AD364" s="223">
        <f t="shared" ca="1" si="620"/>
        <v>1.0300249570335065E-2</v>
      </c>
      <c r="AE364" s="223">
        <f t="shared" ca="1" si="621"/>
        <v>1.4099238143964623E-2</v>
      </c>
      <c r="AF364" s="223">
        <f t="shared" ca="1" si="622"/>
        <v>1.7821821724497106E-2</v>
      </c>
      <c r="AG364" s="223">
        <f t="shared" ca="1" si="623"/>
        <v>2.1447827308975223E-2</v>
      </c>
      <c r="AH364" s="223">
        <f t="shared" ca="1" si="624"/>
        <v>2.4957605258970072E-2</v>
      </c>
      <c r="AI364" s="223">
        <f t="shared" ca="1" si="625"/>
        <v>2.8332135783674245E-2</v>
      </c>
      <c r="AJ364" s="223">
        <f t="shared" ca="1" si="626"/>
        <v>3.1553132009796238E-2</v>
      </c>
      <c r="AK364" s="223">
        <f t="shared" ca="1" si="627"/>
        <v>3.4603139079711118E-2</v>
      </c>
      <c r="AL364" s="223">
        <f t="shared" ca="1" si="628"/>
        <v>3.7465628740846448E-2</v>
      </c>
      <c r="AM364" s="223">
        <f t="shared" ca="1" si="629"/>
        <v>4.0125088913714906E-2</v>
      </c>
      <c r="AN364" s="223">
        <f t="shared" ca="1" si="630"/>
        <v>4.2567107753217127E-2</v>
      </c>
      <c r="AO364" s="223">
        <f t="shared" ca="1" si="631"/>
        <v>4.4778451747678943E-2</v>
      </c>
      <c r="AP364" s="223">
        <f t="shared" ca="1" si="632"/>
        <v>4.6747137432397716E-2</v>
      </c>
      <c r="AQ364" s="223">
        <f t="shared" ca="1" si="633"/>
        <v>4.8462496329075906E-2</v>
      </c>
      <c r="AR364" s="223">
        <f t="shared" ca="1" si="634"/>
        <v>4.9915232759229169E-2</v>
      </c>
      <c r="AS364" s="223">
        <f t="shared" ca="1" si="635"/>
        <v>5.1097474218273667E-2</v>
      </c>
      <c r="AT364" s="223">
        <f t="shared" ca="1" si="636"/>
        <v>5.2002814037310316E-2</v>
      </c>
      <c r="AU364" s="223">
        <f t="shared" ca="1" si="637"/>
        <v>5.2626346101418753E-2</v>
      </c>
      <c r="AV364" s="223">
        <f t="shared" ca="1" si="638"/>
        <v>5.2964691436319114E-2</v>
      </c>
      <c r="AW364" s="223">
        <f t="shared" ca="1" si="639"/>
        <v>5.3016016519326449E-2</v>
      </c>
      <c r="AX364" s="223">
        <f t="shared" ca="1" si="640"/>
        <v>5.2780043215368999E-2</v>
      </c>
      <c r="AY364" s="223">
        <f t="shared" ca="1" si="641"/>
        <v>5.2258050284226268E-2</v>
      </c>
      <c r="AZ364" s="223">
        <f t="shared" ca="1" si="642"/>
        <v>5.1452866450818938E-2</v>
      </c>
      <c r="BA364" s="223">
        <f t="shared" ca="1" si="643"/>
        <v>5.0368855076103496E-2</v>
      </c>
      <c r="BB364" s="223">
        <f t="shared" ca="1" si="644"/>
        <v>4.9011890511641093E-2</v>
      </c>
      <c r="BC364" s="223">
        <f t="shared" ca="1" si="645"/>
        <v>4.738932626597752E-2</v>
      </c>
      <c r="BD364" s="223">
        <f t="shared" ca="1" si="646"/>
        <v>4.5509955155343257E-2</v>
      </c>
      <c r="BE364" s="223">
        <f t="shared" ca="1" si="647"/>
        <v>4.3383961654620447E-2</v>
      </c>
      <c r="BF364" s="223">
        <f t="shared" ca="1" si="648"/>
        <v>4.1022866706791172E-2</v>
      </c>
      <c r="BG364" s="223">
        <f t="shared" ca="1" si="649"/>
        <v>3.8439465289949154E-2</v>
      </c>
      <c r="BH364" s="223">
        <f t="shared" ca="1" si="650"/>
        <v>3.5647757080204956E-2</v>
      </c>
      <c r="BI364" s="223">
        <f t="shared" ca="1" si="651"/>
        <v>3.266287058622807E-2</v>
      </c>
      <c r="BJ364" s="223">
        <f t="shared" ca="1" si="652"/>
        <v>2.9500981166547702E-2</v>
      </c>
      <c r="BK364" s="223">
        <f t="shared" ca="1" si="653"/>
        <v>2.6179223373883561E-2</v>
      </c>
      <c r="BL364" s="223">
        <f t="shared" ca="1" si="654"/>
        <v>2.2715598101519855E-2</v>
      </c>
      <c r="BM364" s="223">
        <f t="shared" ca="1" si="655"/>
        <v>1.9128875034905044E-2</v>
      </c>
      <c r="BN364" s="223">
        <f t="shared" ca="1" si="656"/>
        <v>1.5438490937100291E-2</v>
      </c>
      <c r="BO364" s="223">
        <f t="shared" ca="1" si="657"/>
        <v>1.1664444319276089E-2</v>
      </c>
      <c r="BP364" s="223">
        <f t="shared" ca="1" si="658"/>
        <v>7.8271870670477191E-3</v>
      </c>
      <c r="BQ364" s="223">
        <f t="shared" ca="1" si="659"/>
        <v>3.9475136099349824E-3</v>
      </c>
      <c r="BR364" s="223">
        <f t="shared" ca="1" si="660"/>
        <v>4.6448234547133343E-5</v>
      </c>
      <c r="BS364" s="223">
        <f t="shared" ca="1" si="661"/>
        <v>-3.8548688478481233E-3</v>
      </c>
      <c r="BT364" s="223">
        <f t="shared" ca="1" si="662"/>
        <v>-7.7352960619610023E-3</v>
      </c>
      <c r="BU364" s="223">
        <f t="shared" ca="1" si="663"/>
        <v>-1.1573805036507755E-2</v>
      </c>
      <c r="BV364" s="223">
        <f t="shared" ca="1" si="664"/>
        <v>-1.5349594558776885E-2</v>
      </c>
      <c r="BW364" s="223">
        <f t="shared" ca="1" si="665"/>
        <v>-1.9042203298202921E-2</v>
      </c>
      <c r="BX364" s="223">
        <f t="shared" ca="1" si="666"/>
        <v>-2.2631620688089663E-2</v>
      </c>
      <c r="BY364" s="223">
        <f t="shared" ca="1" si="667"/>
        <v>-2.6098395364604704E-2</v>
      </c>
      <c r="BZ364" s="223">
        <f t="shared" ca="1" si="668"/>
        <v>-2.9423740575405609E-2</v>
      </c>
      <c r="CA364" s="223">
        <f t="shared" ca="1" si="669"/>
        <v>-3.2589635986678474E-2</v>
      </c>
      <c r="CB364" s="223">
        <f t="shared" ca="1" si="670"/>
        <v>-3.557892533688805E-2</v>
      </c>
      <c r="CC364" s="223">
        <f t="shared" ca="1" si="671"/>
        <v>-3.8375409408045749E-2</v>
      </c>
      <c r="CD364" s="223">
        <f t="shared" ca="1" si="672"/>
        <v>-4.096393381067525E-2</v>
      </c>
      <c r="CE364" s="223">
        <f t="shared" ca="1" si="673"/>
        <v>-4.3330471106762185E-2</v>
      </c>
      <c r="CF364" s="223">
        <f t="shared" ca="1" si="674"/>
        <v>-4.5462196825656033E-2</v>
      </c>
      <c r="CG364" s="223">
        <f t="shared" ca="1" si="675"/>
        <v>-4.7347558960987822E-2</v>
      </c>
      <c r="CH364" s="223">
        <f t="shared" ca="1" si="676"/>
        <v>-4.8976340571993494E-2</v>
      </c>
      <c r="CI364" s="223">
        <f t="shared" ca="1" si="677"/>
        <v>-5.0339715150001095E-2</v>
      </c>
      <c r="CJ364" s="223">
        <f t="shared" ca="1" si="678"/>
        <v>-5.1430294450046043E-2</v>
      </c>
      <c r="CK364" s="223">
        <f t="shared" ca="1" si="679"/>
        <v>-5.2242168528410744E-2</v>
      </c>
      <c r="CL364" s="223">
        <f t="shared" ca="1" si="680"/>
        <v>-5.2770937769121673E-2</v>
      </c>
      <c r="CM364" s="223">
        <f t="shared" ca="1" si="681"/>
        <v>-5.3013736725849435E-2</v>
      </c>
      <c r="CN364" s="223">
        <f t="shared" ca="1" si="682"/>
        <v>-5.2969249650010791E-2</v>
      </c>
      <c r="CO364" s="223">
        <f t="shared" ca="1" si="683"/>
        <v>-5.2637717620924208E-2</v>
      </c>
      <c r="CP364" s="223">
        <f t="shared" ca="1" si="684"/>
        <v>-5.2020937239380075E-2</v>
      </c>
      <c r="CQ364" s="223">
        <f t="shared" ca="1" si="685"/>
        <v>-5.1122250891705488E-2</v>
      </c>
      <c r="CR364" s="223">
        <f t="shared" ca="1" si="686"/>
        <v>-4.9946528637083001E-2</v>
      </c>
      <c r="CS364" s="223">
        <f t="shared" ca="1" si="687"/>
        <v>-4.850014181627807E-2</v>
      </c>
      <c r="CT364" s="223">
        <f t="shared" ca="1" si="688"/>
        <v>-4.6790928524791414E-2</v>
      </c>
      <c r="CU364" s="223">
        <f t="shared" ca="1" si="689"/>
        <v>-4.4828151137540295E-2</v>
      </c>
      <c r="CV364" s="223">
        <f t="shared" ca="1" si="690"/>
        <v>-4.262244611524639E-2</v>
      </c>
      <c r="CW364" s="223">
        <f t="shared" ca="1" si="691"/>
        <v>-4.0185766364533561E-2</v>
      </c>
      <c r="CX364" s="223">
        <f t="shared" ca="1" si="692"/>
        <v>-3.7531316464091288E-2</v>
      </c>
      <c r="CY364" s="223">
        <f t="shared" ca="1" si="693"/>
        <v>-3.4673481107918534E-2</v>
      </c>
      <c r="CZ364" s="223">
        <f t="shared" ca="1" si="694"/>
        <v>-3.1627747153420697E-2</v>
      </c>
      <c r="DA364" s="223">
        <f t="shared" ca="1" si="695"/>
        <v>-2.8410619696787643E-2</v>
      </c>
      <c r="DB364" s="223">
        <f t="shared" ca="1" si="696"/>
        <v>-2.5039532630447184E-2</v>
      </c>
      <c r="DC364" s="223">
        <f t="shared" ca="1" si="697"/>
        <v>-2.1532754167291637E-2</v>
      </c>
      <c r="DD364" s="223">
        <f t="shared" ca="1" si="698"/>
        <v>-1.7909287843649261E-2</v>
      </c>
      <c r="DE364" s="223">
        <f t="shared" ca="1" si="699"/>
        <v>-1.4188769537474581E-2</v>
      </c>
      <c r="DF364" s="223">
        <f t="shared" ca="1" si="700"/>
        <v>-1.0391361059824168E-2</v>
      </c>
      <c r="DG364" s="223">
        <f t="shared" ca="1" si="701"/>
        <v>-6.5376408962557761E-3</v>
      </c>
      <c r="DH364" s="223">
        <f t="shared" ca="1" si="702"/>
        <v>-2.6484926902322885E-3</v>
      </c>
      <c r="DI364" s="223">
        <f t="shared" ca="1" si="703"/>
        <v>1.2550079271519126E-3</v>
      </c>
      <c r="DJ364" s="223">
        <f t="shared" ca="1" si="704"/>
        <v>5.1517075478417036E-3</v>
      </c>
      <c r="DK364" s="223">
        <f t="shared" ca="1" si="705"/>
        <v>9.0204896189723487E-3</v>
      </c>
      <c r="DL364" s="223">
        <f t="shared" ca="1" si="706"/>
        <v>1.2840388875298842E-2</v>
      </c>
      <c r="DM364" s="223">
        <f t="shared" ca="1" si="707"/>
        <v>1.6590704951785249E-2</v>
      </c>
      <c r="DN364" s="223">
        <f t="shared" ca="1" si="708"/>
        <v>2.0251114560675802E-2</v>
      </c>
      <c r="DO364" s="223">
        <f t="shared" ca="1" si="709"/>
        <v>2.3801781625152344E-2</v>
      </c>
      <c r="DP364" s="223">
        <f t="shared" ca="1" si="710"/>
        <v>2.7223464772753562E-2</v>
      </c>
      <c r="DQ364" s="223">
        <f t="shared" ca="1" si="711"/>
        <v>3.0497621606038926E-2</v>
      </c>
      <c r="DR364" s="223">
        <f t="shared" ca="1" si="712"/>
        <v>3.3606509185447261E-2</v>
      </c>
      <c r="DS364" s="223">
        <f t="shared" ca="1" si="713"/>
        <v>3.6533280179823741E-2</v>
      </c>
      <c r="DT364" s="223">
        <f t="shared" ca="1" si="714"/>
        <v>3.9262074163566654E-2</v>
      </c>
      <c r="DU364" s="223">
        <f t="shared" ca="1" si="715"/>
        <v>4.1778103565648185E-2</v>
      </c>
      <c r="DV364" s="223">
        <f t="shared" ca="1" si="716"/>
        <v>4.4067733804743194E-2</v>
      </c>
      <c r="DW364" s="223">
        <f t="shared" ca="1" si="717"/>
        <v>4.6118557176206401E-2</v>
      </c>
      <c r="DX364" s="223">
        <f t="shared" ca="1" si="718"/>
        <v>4.7919460090499105E-2</v>
      </c>
      <c r="DY364" s="223">
        <f t="shared" ca="1" si="719"/>
        <v>4.9460683298693874E-2</v>
      </c>
      <c r="DZ364" s="223">
        <f t="shared" ca="1" si="720"/>
        <v>5.0733874778689819E-2</v>
      </c>
      <c r="EA364" s="223">
        <f t="shared" ca="1" si="721"/>
        <v>5.1732134995544278E-2</v>
      </c>
      <c r="EB364" s="223">
        <f t="shared" ca="1" si="722"/>
        <v>5.2450054290650173E-2</v>
      </c>
      <c r="EC364" s="223">
        <f t="shared" ca="1" si="723"/>
        <v>5.2883742197144923E-2</v>
      </c>
      <c r="ED364" s="223">
        <f t="shared" ca="1" si="724"/>
        <v>5.3030848522687399E-2</v>
      </c>
      <c r="EE364" s="223">
        <f t="shared" ca="1" si="725"/>
        <v>5.2890576085353795E-2</v>
      </c>
      <c r="EF364" s="223">
        <f t="shared" ca="1" si="726"/>
        <v>5.2463685033635604E-2</v>
      </c>
      <c r="EG364" s="223">
        <f t="shared" ca="1" si="727"/>
        <v>5.1752488727129023E-2</v>
      </c>
      <c r="EH364" s="223">
        <f t="shared" ca="1" si="728"/>
        <v>5.0760841200238938E-2</v>
      </c>
      <c r="EI364" s="223">
        <f t="shared" ca="1" si="729"/>
        <v>4.9494116276832527E-2</v>
      </c>
      <c r="EJ364" s="223">
        <f t="shared" ca="1" si="730"/>
        <v>4.7959178449022047E-2</v>
      </c>
      <c r="EK364" s="223">
        <f t="shared" ca="1" si="731"/>
        <v>4.6164345677887512E-2</v>
      </c>
      <c r="EL364" s="223">
        <f t="shared" ca="1" si="732"/>
        <v>4.4119344317724608E-2</v>
      </c>
      <c r="EM364" s="223">
        <f t="shared" ca="1" si="733"/>
        <v>4.1835256408088391E-2</v>
      </c>
      <c r="EN364" s="223">
        <f t="shared" ca="1" si="734"/>
        <v>3.9324459619260593E-2</v>
      </c>
      <c r="EO364" s="223">
        <f t="shared" ca="1" si="735"/>
        <v>3.6600560176581767E-2</v>
      </c>
      <c r="EP364" s="223">
        <f t="shared" ca="1" si="736"/>
        <v>3.3678319127137632E-2</v>
      </c>
      <c r="EQ364" s="223">
        <f t="shared" ca="1" si="737"/>
        <v>3.0573572348365819E-2</v>
      </c>
      <c r="ER364" s="223">
        <f t="shared" ca="1" si="738"/>
        <v>2.7303144732063737E-2</v>
      </c>
      <c r="ES364" s="223">
        <f t="shared" ca="1" si="739"/>
        <v>2.388475900884262E-2</v>
      </c>
      <c r="ET364" s="223">
        <f t="shared" ca="1" si="740"/>
        <v>2.0336939707114577E-2</v>
      </c>
      <c r="EU364" s="223">
        <f t="shared" ca="1" si="741"/>
        <v>1.6678912767067865E-2</v>
      </c>
      <c r="EV364" s="223">
        <f t="shared" ca="1" si="742"/>
        <v>1.293050135363172E-2</v>
      </c>
      <c r="EW364" s="223">
        <f t="shared" ca="1" si="743"/>
        <v>9.1120184330278249E-3</v>
      </c>
      <c r="EX364" s="223">
        <f t="shared" ca="1" si="744"/>
        <v>5.2441566950461116E-3</v>
      </c>
      <c r="EY364" s="223">
        <f t="shared" ca="1" si="745"/>
        <v>1.347876417566566E-3</v>
      </c>
      <c r="EZ364" s="223">
        <f t="shared" ca="1" si="746"/>
        <v>-2.5557081190034116E-3</v>
      </c>
      <c r="FA364" s="223">
        <f t="shared" ca="1" si="747"/>
        <v>-6.4454430518432627E-3</v>
      </c>
      <c r="FB364" s="223">
        <f t="shared" ca="1" si="748"/>
        <v>-1.0300249570335011E-2</v>
      </c>
      <c r="FC364" s="223">
        <f t="shared" ca="1" si="749"/>
        <v>-1.4099238143964602E-2</v>
      </c>
      <c r="FD364" s="223">
        <f t="shared" ca="1" si="750"/>
        <v>-1.7821821724497124E-2</v>
      </c>
      <c r="FE364" s="223">
        <f t="shared" ca="1" si="751"/>
        <v>-2.1447827308975181E-2</v>
      </c>
      <c r="FF364" s="223">
        <f t="shared" ca="1" si="752"/>
        <v>-2.4957605258970054E-2</v>
      </c>
      <c r="FG364" s="223">
        <f t="shared" ca="1" si="753"/>
        <v>-2.8332135783674269E-2</v>
      </c>
      <c r="FH364" s="223">
        <f t="shared" ca="1" si="754"/>
        <v>-3.1553132009796203E-2</v>
      </c>
      <c r="FI364" s="223">
        <f t="shared" ca="1" si="755"/>
        <v>-3.4603139079711125E-2</v>
      </c>
      <c r="FJ364" s="223">
        <f t="shared" ca="1" si="756"/>
        <v>-3.7465628740846399E-2</v>
      </c>
      <c r="FK364" s="223">
        <f t="shared" ca="1" si="757"/>
        <v>-4.0125088913714885E-2</v>
      </c>
      <c r="FL364" s="223">
        <f t="shared" ca="1" si="758"/>
        <v>-4.2567107753217127E-2</v>
      </c>
      <c r="FM364" s="223">
        <f t="shared" ca="1" si="759"/>
        <v>-4.4778451747678909E-2</v>
      </c>
      <c r="FN364" s="223">
        <f t="shared" ca="1" si="760"/>
        <v>-4.6747137432397702E-2</v>
      </c>
      <c r="FO364" s="223">
        <f t="shared" ca="1" si="761"/>
        <v>-4.8462496329075906E-2</v>
      </c>
      <c r="FP364" s="223">
        <f t="shared" ca="1" si="762"/>
        <v>-4.9915232759229156E-2</v>
      </c>
      <c r="FQ364" s="223">
        <f t="shared" ca="1" si="763"/>
        <v>-5.109747421827366E-2</v>
      </c>
      <c r="FR364" s="223">
        <f t="shared" ca="1" si="764"/>
        <v>-5.2002814037310316E-2</v>
      </c>
      <c r="FS364" s="223">
        <f t="shared" ca="1" si="765"/>
        <v>-5.2626346101418746E-2</v>
      </c>
      <c r="FT364" s="223">
        <f t="shared" ca="1" si="766"/>
        <v>-5.2964691436319114E-2</v>
      </c>
      <c r="FU364" s="223">
        <f t="shared" ca="1" si="767"/>
        <v>-5.3016016519326449E-2</v>
      </c>
      <c r="FV364" s="223">
        <f t="shared" ca="1" si="768"/>
        <v>-5.2780043215368999E-2</v>
      </c>
      <c r="FW364" s="223">
        <f t="shared" ca="1" si="769"/>
        <v>-5.2258050284226268E-2</v>
      </c>
      <c r="FX364" s="223">
        <f t="shared" ca="1" si="770"/>
        <v>-5.1452866450818951E-2</v>
      </c>
      <c r="FY364" s="223">
        <f t="shared" ca="1" si="771"/>
        <v>-5.0368855076103503E-2</v>
      </c>
      <c r="FZ364" s="223">
        <f t="shared" ca="1" si="772"/>
        <v>-4.9011890511641086E-2</v>
      </c>
      <c r="GA364" s="223">
        <f t="shared" ca="1" si="773"/>
        <v>-4.7389326265977548E-2</v>
      </c>
      <c r="GB364" s="223">
        <f t="shared" ca="1" si="774"/>
        <v>-4.5509955155343264E-2</v>
      </c>
      <c r="GC364" s="223">
        <f t="shared" ca="1" si="775"/>
        <v>-4.3383961654620447E-2</v>
      </c>
      <c r="GD364" s="223">
        <f t="shared" ca="1" si="776"/>
        <v>-4.10228667067912E-2</v>
      </c>
      <c r="GE364" s="223">
        <f t="shared" ca="1" si="777"/>
        <v>-3.8439465289949168E-2</v>
      </c>
      <c r="GF364" s="223">
        <f t="shared" ca="1" si="778"/>
        <v>-3.5647757080204935E-2</v>
      </c>
      <c r="GG364" s="223">
        <f t="shared" ca="1" si="779"/>
        <v>-3.2662870586228084E-2</v>
      </c>
      <c r="GH364" s="223">
        <f t="shared" ca="1" si="780"/>
        <v>-2.9500981166547719E-2</v>
      </c>
      <c r="GI364" s="223">
        <f t="shared" ca="1" si="781"/>
        <v>-2.6179223373883537E-2</v>
      </c>
      <c r="GJ364" s="223">
        <f t="shared" ca="1" si="782"/>
        <v>-2.2715598101519872E-2</v>
      </c>
      <c r="GK364" s="223">
        <f t="shared" ca="1" si="783"/>
        <v>-1.9128875034905065E-2</v>
      </c>
      <c r="GL364" s="223">
        <f t="shared" ca="1" si="784"/>
        <v>-1.5438490937100351E-2</v>
      </c>
      <c r="GM364" s="223">
        <f t="shared" ca="1" si="785"/>
        <v>-1.1664444319276109E-2</v>
      </c>
      <c r="GN364" s="223">
        <f t="shared" ca="1" si="786"/>
        <v>-7.8271870670476931E-3</v>
      </c>
      <c r="GO364" s="223">
        <f t="shared" ca="1" si="787"/>
        <v>-3.9475136099350492E-3</v>
      </c>
      <c r="GP364" s="223">
        <f t="shared" ca="1" si="788"/>
        <v>-4.6448234547152838E-5</v>
      </c>
      <c r="GQ364" s="223">
        <f t="shared" ca="1" si="789"/>
        <v>3.8548688478481511E-3</v>
      </c>
      <c r="GR364" s="223">
        <f t="shared" ca="1" si="790"/>
        <v>7.7352960619609364E-3</v>
      </c>
      <c r="GS364" s="223">
        <f t="shared" ca="1" si="791"/>
        <v>1.1573805036507736E-2</v>
      </c>
      <c r="GT364" s="223">
        <f t="shared" ca="1" si="792"/>
        <v>1.5349594558776911E-2</v>
      </c>
      <c r="GU364" s="223">
        <f t="shared" ca="1" si="793"/>
        <v>1.9042203298202904E-2</v>
      </c>
      <c r="GV364" s="223">
        <f t="shared" ca="1" si="794"/>
        <v>2.2631620688089646E-2</v>
      </c>
      <c r="GW364" s="223">
        <f t="shared" ca="1" si="795"/>
        <v>2.6098395364604648E-2</v>
      </c>
      <c r="GX364" s="223">
        <f t="shared" ca="1" si="796"/>
        <v>2.9423740575405592E-2</v>
      </c>
      <c r="GY364" s="223">
        <f t="shared" ca="1" si="797"/>
        <v>3.2589635986678453E-2</v>
      </c>
      <c r="GZ364" s="223">
        <f t="shared" ca="1" si="798"/>
        <v>3.5578925336888008E-2</v>
      </c>
      <c r="HA364" s="223">
        <f t="shared" ca="1" si="799"/>
        <v>3.8375409408045735E-2</v>
      </c>
      <c r="HB364" s="223">
        <f t="shared" ca="1" si="800"/>
        <v>4.0963933810675264E-2</v>
      </c>
      <c r="HC364" s="223">
        <f t="shared" ca="1" si="801"/>
        <v>4.333047110676215E-2</v>
      </c>
      <c r="HD364" s="223">
        <f t="shared" ca="1" si="802"/>
        <v>4.5462196825656019E-2</v>
      </c>
      <c r="HE364" s="223">
        <f t="shared" ca="1" si="803"/>
        <v>4.7347558960987836E-2</v>
      </c>
      <c r="HF364" s="223">
        <f t="shared" ca="1" si="804"/>
        <v>4.8976340571993487E-2</v>
      </c>
      <c r="HG364" s="223">
        <f t="shared" ca="1" si="805"/>
        <v>5.0339715150001088E-2</v>
      </c>
      <c r="HH364" s="223">
        <f t="shared" ca="1" si="806"/>
        <v>5.143029445004605E-2</v>
      </c>
      <c r="HI364" s="223">
        <f t="shared" ca="1" si="807"/>
        <v>5.2242168528410744E-2</v>
      </c>
      <c r="HJ364" s="223">
        <f t="shared" ca="1" si="808"/>
        <v>5.2770937769121666E-2</v>
      </c>
      <c r="HK364" s="223">
        <f t="shared" ca="1" si="809"/>
        <v>5.3013736725849428E-2</v>
      </c>
      <c r="HL364" s="223">
        <f t="shared" ca="1" si="810"/>
        <v>5.2969249650010791E-2</v>
      </c>
      <c r="HM364" s="223">
        <f t="shared" ca="1" si="811"/>
        <v>5.2637717620924201E-2</v>
      </c>
      <c r="HN364" s="223">
        <f t="shared" ca="1" si="812"/>
        <v>5.2020937239380088E-2</v>
      </c>
      <c r="HO364" s="223">
        <f t="shared" ca="1" si="813"/>
        <v>5.1122250891705495E-2</v>
      </c>
      <c r="HP364" s="223">
        <f t="shared" ca="1" si="814"/>
        <v>4.9946528637082994E-2</v>
      </c>
      <c r="HQ364" s="223">
        <f t="shared" ca="1" si="815"/>
        <v>4.8500141816278056E-2</v>
      </c>
      <c r="HR364" s="223">
        <f t="shared" ca="1" si="816"/>
        <v>4.679092852479147E-2</v>
      </c>
      <c r="HS364" s="223">
        <f t="shared" ca="1" si="817"/>
        <v>4.482815113754033E-2</v>
      </c>
      <c r="HT364" s="223">
        <f t="shared" ca="1" si="818"/>
        <v>4.2622446115246404E-2</v>
      </c>
      <c r="HU364" s="223">
        <f t="shared" ca="1" si="819"/>
        <v>4.0185766364533575E-2</v>
      </c>
      <c r="HV364" s="223">
        <f t="shared" ca="1" si="820"/>
        <v>3.7531316464091274E-2</v>
      </c>
      <c r="HW364" s="223">
        <f t="shared" ca="1" si="821"/>
        <v>3.4673481107918479E-2</v>
      </c>
      <c r="HX364" s="223">
        <f t="shared" ca="1" si="822"/>
        <v>3.1627747153420788E-2</v>
      </c>
      <c r="HY364" s="223">
        <f t="shared" ca="1" si="823"/>
        <v>2.8410619696787695E-2</v>
      </c>
      <c r="HZ364" s="223">
        <f t="shared" ca="1" si="824"/>
        <v>2.5039532630447201E-2</v>
      </c>
      <c r="IA364" s="223">
        <f t="shared" ca="1" si="825"/>
        <v>2.1532754167291609E-2</v>
      </c>
      <c r="IB364" s="223">
        <f t="shared" ca="1" si="826"/>
        <v>1.7909287843649233E-2</v>
      </c>
      <c r="IC364" s="223">
        <f t="shared" ca="1" si="827"/>
        <v>1.418876953747469E-2</v>
      </c>
      <c r="ID364" s="223">
        <f t="shared" ca="1" si="828"/>
        <v>1.0391361059824232E-2</v>
      </c>
      <c r="IE364" s="223">
        <f t="shared" ca="1" si="829"/>
        <v>6.5218806994589099E-3</v>
      </c>
      <c r="IF364" s="223">
        <f t="shared" ca="1" si="830"/>
        <v>2.6484926902323081E-3</v>
      </c>
      <c r="IG364" s="223">
        <f t="shared" ca="1" si="831"/>
        <v>-1.2550079271519401E-3</v>
      </c>
      <c r="IH364" s="223">
        <f t="shared" ca="1" si="832"/>
        <v>-5.1517075478417782E-3</v>
      </c>
      <c r="II364" s="223">
        <f t="shared" ca="1" si="833"/>
        <v>-9.0204896189722359E-3</v>
      </c>
      <c r="IJ364" s="223">
        <f t="shared" ca="1" si="834"/>
        <v>-1.2840388875298822E-2</v>
      </c>
      <c r="IK364" s="223">
        <f t="shared" ca="1" si="835"/>
        <v>-1.6590704951785232E-2</v>
      </c>
      <c r="IL364" s="223">
        <f t="shared" ca="1" si="836"/>
        <v>-2.0251114560675781E-2</v>
      </c>
      <c r="IM364" s="223">
        <f t="shared" ca="1" si="837"/>
        <v>-2.380178162515241E-2</v>
      </c>
      <c r="IN364" s="223">
        <f t="shared" ca="1" si="838"/>
        <v>-2.7223464772753628E-2</v>
      </c>
      <c r="IO364" s="223">
        <f t="shared" ca="1" si="839"/>
        <v>-3.0497621606038833E-2</v>
      </c>
      <c r="IP364" s="223">
        <f t="shared" ca="1" si="840"/>
        <v>-3.3606509185447241E-2</v>
      </c>
      <c r="IQ364" s="223">
        <f t="shared" ca="1" si="841"/>
        <v>-3.6533280179823727E-2</v>
      </c>
      <c r="IR364" s="223">
        <f t="shared" ca="1" si="842"/>
        <v>-3.926207416356664E-2</v>
      </c>
      <c r="IS364" s="223">
        <f t="shared" ca="1" si="843"/>
        <v>-4.1778103565648234E-2</v>
      </c>
      <c r="IT364" s="223">
        <f t="shared" ca="1" si="844"/>
        <v>-4.4067733804743138E-2</v>
      </c>
      <c r="IU364" s="223">
        <f t="shared" ca="1" si="845"/>
        <v>-4.6118557176206346E-2</v>
      </c>
      <c r="IV364" s="223">
        <f t="shared" ca="1" si="846"/>
        <v>-4.7919460090499091E-2</v>
      </c>
      <c r="IW364" s="223">
        <f t="shared" ca="1" si="847"/>
        <v>-4.9460683298693867E-2</v>
      </c>
      <c r="IX364" s="223">
        <f t="shared" ca="1" si="848"/>
        <v>-5.073387477868984E-2</v>
      </c>
      <c r="IY364" s="223">
        <f t="shared" ca="1" si="849"/>
        <v>-5.1732134995544292E-2</v>
      </c>
      <c r="IZ364" s="223">
        <f t="shared" ca="1" si="850"/>
        <v>-5.2450054290650153E-2</v>
      </c>
      <c r="JA364" s="223">
        <f t="shared" ca="1" si="851"/>
        <v>-5.2883742197144923E-2</v>
      </c>
      <c r="JB364" s="223">
        <f t="shared" ca="1" si="852"/>
        <v>-5.3030848522687399E-2</v>
      </c>
    </row>
    <row r="365" spans="1:262">
      <c r="B365" s="230">
        <v>4</v>
      </c>
      <c r="C365" s="229">
        <f t="shared" si="853"/>
        <v>7.8125000000000002E-5</v>
      </c>
      <c r="D365" s="226">
        <f t="shared" ca="1" si="597"/>
        <v>72.095320561900138</v>
      </c>
      <c r="E365" s="225">
        <f ca="1">J361</f>
        <v>9.5320561900143208E-2</v>
      </c>
      <c r="F365" s="224">
        <v>4</v>
      </c>
      <c r="G365" s="223">
        <f t="shared" ca="1" si="854"/>
        <v>-1.2699466798165393E-3</v>
      </c>
      <c r="H365" s="223">
        <f t="shared" ca="1" si="598"/>
        <v>-1.2635571928106592E-3</v>
      </c>
      <c r="I365" s="223">
        <f t="shared" ca="1" si="599"/>
        <v>-1.2449989593073894E-3</v>
      </c>
      <c r="J365" s="223">
        <f t="shared" ca="1" si="600"/>
        <v>-1.2144507052403283E-3</v>
      </c>
      <c r="K365" s="223">
        <f t="shared" ca="1" si="601"/>
        <v>-1.1722066269955168E-3</v>
      </c>
      <c r="L365" s="223">
        <f t="shared" ca="1" si="602"/>
        <v>-1.1186735581394137E-3</v>
      </c>
      <c r="M365" s="223">
        <f t="shared" ca="1" si="603"/>
        <v>-1.0543670513892562E-3</v>
      </c>
      <c r="N365" s="223">
        <f t="shared" ca="1" si="604"/>
        <v>-9.7990641355856045E-4</v>
      </c>
      <c r="O365" s="223">
        <f t="shared" ca="1" si="605"/>
        <v>-8.9600874129396112E-4</v>
      </c>
      <c r="P365" s="223">
        <f t="shared" ca="1" si="606"/>
        <v>-8.0348201504249948E-4</v>
      </c>
      <c r="Q365" s="223">
        <f t="shared" ca="1" si="607"/>
        <v>-7.0321731775823044E-4</v>
      </c>
      <c r="R365" s="223">
        <f t="shared" ca="1" si="608"/>
        <v>-5.9618025328626043E-4</v>
      </c>
      <c r="S365" s="223">
        <f t="shared" ca="1" si="609"/>
        <v>-4.8340164706986584E-4</v>
      </c>
      <c r="T365" s="223">
        <f t="shared" ca="1" si="610"/>
        <v>-3.6596761873796822E-4</v>
      </c>
      <c r="U365" s="223">
        <f t="shared" ca="1" si="611"/>
        <v>-2.4500912217937358E-4</v>
      </c>
      <c r="V365" s="223">
        <f t="shared" ca="1" si="612"/>
        <v>-1.2169105383858108E-4</v>
      </c>
      <c r="W365" s="223">
        <f t="shared" ca="1" si="613"/>
        <v>2.7989658737737798E-6</v>
      </c>
      <c r="X365" s="223">
        <f t="shared" ca="1" si="614"/>
        <v>1.2726203001469353E-4</v>
      </c>
      <c r="Y365" s="223">
        <f t="shared" ca="1" si="615"/>
        <v>2.5049949123806959E-4</v>
      </c>
      <c r="Z365" s="223">
        <f t="shared" ca="1" si="616"/>
        <v>3.7132450542387216E-4</v>
      </c>
      <c r="AA365" s="223">
        <f t="shared" ca="1" si="617"/>
        <v>4.8857346163582013E-4</v>
      </c>
      <c r="AB365" s="223">
        <f t="shared" ca="1" si="618"/>
        <v>6.0111718833079277E-4</v>
      </c>
      <c r="AC365" s="223">
        <f t="shared" ca="1" si="619"/>
        <v>7.0787182789805946E-4</v>
      </c>
      <c r="AD365" s="223">
        <f t="shared" ca="1" si="620"/>
        <v>8.0780927480056462E-4</v>
      </c>
      <c r="AE365" s="223">
        <f t="shared" ca="1" si="621"/>
        <v>8.999670767932715E-4</v>
      </c>
      <c r="AF365" s="223">
        <f t="shared" ca="1" si="622"/>
        <v>9.8345770386441106E-4</v>
      </c>
      <c r="AG365" s="223">
        <f t="shared" ca="1" si="623"/>
        <v>1.0574770956346688E-3</v>
      </c>
      <c r="AH365" s="223">
        <f t="shared" ca="1" si="624"/>
        <v>1.1213124048981822E-3</v>
      </c>
      <c r="AI365" s="223">
        <f t="shared" ca="1" si="625"/>
        <v>1.1743488627308134E-3</v>
      </c>
      <c r="AJ365" s="223">
        <f t="shared" ca="1" si="626"/>
        <v>1.2160756990509576E-3</v>
      </c>
      <c r="AK365" s="223">
        <f t="shared" ca="1" si="627"/>
        <v>1.2460910616146428E-3</v>
      </c>
      <c r="AL365" s="223">
        <f t="shared" ca="1" si="628"/>
        <v>1.264105886072314E-3</v>
      </c>
      <c r="AM365" s="223">
        <f t="shared" ca="1" si="629"/>
        <v>1.2699466798165393E-3</v>
      </c>
      <c r="AN365" s="223">
        <f t="shared" ca="1" si="630"/>
        <v>1.2635571928106592E-3</v>
      </c>
      <c r="AO365" s="223">
        <f t="shared" ca="1" si="631"/>
        <v>1.2449989593073894E-3</v>
      </c>
      <c r="AP365" s="223">
        <f t="shared" ca="1" si="632"/>
        <v>1.2144507052403285E-3</v>
      </c>
      <c r="AQ365" s="223">
        <f t="shared" ca="1" si="633"/>
        <v>1.1722066269955168E-3</v>
      </c>
      <c r="AR365" s="223">
        <f t="shared" ca="1" si="634"/>
        <v>1.1186735581394142E-3</v>
      </c>
      <c r="AS365" s="223">
        <f t="shared" ca="1" si="635"/>
        <v>1.0543670513892562E-3</v>
      </c>
      <c r="AT365" s="223">
        <f t="shared" ca="1" si="636"/>
        <v>9.7990641355856067E-4</v>
      </c>
      <c r="AU365" s="223">
        <f t="shared" ca="1" si="637"/>
        <v>8.9600874129396166E-4</v>
      </c>
      <c r="AV365" s="223">
        <f t="shared" ca="1" si="638"/>
        <v>8.0348201504249926E-4</v>
      </c>
      <c r="AW365" s="223">
        <f t="shared" ca="1" si="639"/>
        <v>7.0321731775823055E-4</v>
      </c>
      <c r="AX365" s="223">
        <f t="shared" ca="1" si="640"/>
        <v>5.9618025328626097E-4</v>
      </c>
      <c r="AY365" s="223">
        <f t="shared" ca="1" si="641"/>
        <v>4.8340164706986595E-4</v>
      </c>
      <c r="AZ365" s="223">
        <f t="shared" ca="1" si="642"/>
        <v>3.6596761873796866E-4</v>
      </c>
      <c r="BA365" s="223">
        <f t="shared" ca="1" si="643"/>
        <v>2.450091221793732E-4</v>
      </c>
      <c r="BB365" s="223">
        <f t="shared" ca="1" si="644"/>
        <v>1.2169105383858123E-4</v>
      </c>
      <c r="BC365" s="223">
        <f t="shared" ca="1" si="645"/>
        <v>-2.7989658737730751E-6</v>
      </c>
      <c r="BD365" s="223">
        <f t="shared" ca="1" si="646"/>
        <v>-1.2726203001469369E-4</v>
      </c>
      <c r="BE365" s="223">
        <f t="shared" ca="1" si="647"/>
        <v>-2.5049949123806943E-4</v>
      </c>
      <c r="BF365" s="223">
        <f t="shared" ca="1" si="648"/>
        <v>-3.7132450542387254E-4</v>
      </c>
      <c r="BG365" s="223">
        <f t="shared" ca="1" si="649"/>
        <v>-4.8857346163582002E-4</v>
      </c>
      <c r="BH365" s="223">
        <f t="shared" ca="1" si="650"/>
        <v>-6.0111718833079266E-4</v>
      </c>
      <c r="BI365" s="223">
        <f t="shared" ca="1" si="651"/>
        <v>-7.0787182789805979E-4</v>
      </c>
      <c r="BJ365" s="223">
        <f t="shared" ca="1" si="652"/>
        <v>-8.078092748005644E-4</v>
      </c>
      <c r="BK365" s="223">
        <f t="shared" ca="1" si="653"/>
        <v>-8.9996707679327096E-4</v>
      </c>
      <c r="BL365" s="223">
        <f t="shared" ca="1" si="654"/>
        <v>-9.8345770386441085E-4</v>
      </c>
      <c r="BM365" s="223">
        <f t="shared" ca="1" si="655"/>
        <v>-1.0574770956346686E-3</v>
      </c>
      <c r="BN365" s="223">
        <f t="shared" ca="1" si="656"/>
        <v>-1.1213124048981818E-3</v>
      </c>
      <c r="BO365" s="223">
        <f t="shared" ca="1" si="657"/>
        <v>-1.1743488627308134E-3</v>
      </c>
      <c r="BP365" s="223">
        <f t="shared" ca="1" si="658"/>
        <v>-1.2160756990509576E-3</v>
      </c>
      <c r="BQ365" s="223">
        <f t="shared" ca="1" si="659"/>
        <v>-1.2460910616146428E-3</v>
      </c>
      <c r="BR365" s="223">
        <f t="shared" ca="1" si="660"/>
        <v>-1.264105886072314E-3</v>
      </c>
      <c r="BS365" s="223">
        <f t="shared" ca="1" si="661"/>
        <v>-1.2699466798165393E-3</v>
      </c>
      <c r="BT365" s="223">
        <f t="shared" ca="1" si="662"/>
        <v>-1.2635571928106592E-3</v>
      </c>
      <c r="BU365" s="223">
        <f t="shared" ca="1" si="663"/>
        <v>-1.2449989593073894E-3</v>
      </c>
      <c r="BV365" s="223">
        <f t="shared" ca="1" si="664"/>
        <v>-1.2144507052403283E-3</v>
      </c>
      <c r="BW365" s="223">
        <f t="shared" ca="1" si="665"/>
        <v>-1.1722066269955168E-3</v>
      </c>
      <c r="BX365" s="223">
        <f t="shared" ca="1" si="666"/>
        <v>-1.1186735581394142E-3</v>
      </c>
      <c r="BY365" s="223">
        <f t="shared" ca="1" si="667"/>
        <v>-1.0543670513892562E-3</v>
      </c>
      <c r="BZ365" s="223">
        <f t="shared" ca="1" si="668"/>
        <v>-9.7990641355856045E-4</v>
      </c>
      <c r="CA365" s="223">
        <f t="shared" ca="1" si="669"/>
        <v>-8.9600874129396166E-4</v>
      </c>
      <c r="CB365" s="223">
        <f t="shared" ca="1" si="670"/>
        <v>-8.0348201504249948E-4</v>
      </c>
      <c r="CC365" s="223">
        <f t="shared" ca="1" si="671"/>
        <v>-7.0321731775823066E-4</v>
      </c>
      <c r="CD365" s="223">
        <f t="shared" ca="1" si="672"/>
        <v>-5.9618025328626108E-4</v>
      </c>
      <c r="CE365" s="223">
        <f t="shared" ca="1" si="673"/>
        <v>-4.8340164706986612E-4</v>
      </c>
      <c r="CF365" s="223">
        <f t="shared" ca="1" si="674"/>
        <v>-3.6596761873796882E-4</v>
      </c>
      <c r="CG365" s="223">
        <f t="shared" ca="1" si="675"/>
        <v>-2.4500912217937336E-4</v>
      </c>
      <c r="CH365" s="223">
        <f t="shared" ca="1" si="676"/>
        <v>-1.2169105383858139E-4</v>
      </c>
      <c r="CI365" s="223">
        <f t="shared" ca="1" si="677"/>
        <v>2.7989658737729125E-6</v>
      </c>
      <c r="CJ365" s="223">
        <f t="shared" ca="1" si="678"/>
        <v>1.2726203001469234E-4</v>
      </c>
      <c r="CK365" s="223">
        <f t="shared" ca="1" si="679"/>
        <v>2.5049949123807046E-4</v>
      </c>
      <c r="CL365" s="223">
        <f t="shared" ca="1" si="680"/>
        <v>3.7132450542387238E-4</v>
      </c>
      <c r="CM365" s="223">
        <f t="shared" ca="1" si="681"/>
        <v>4.8857346163581981E-4</v>
      </c>
      <c r="CN365" s="223">
        <f t="shared" ca="1" si="682"/>
        <v>6.0111718833079245E-4</v>
      </c>
      <c r="CO365" s="223">
        <f t="shared" ca="1" si="683"/>
        <v>7.078718278980587E-4</v>
      </c>
      <c r="CP365" s="223">
        <f t="shared" ca="1" si="684"/>
        <v>8.0780927480056353E-4</v>
      </c>
      <c r="CQ365" s="223">
        <f t="shared" ca="1" si="685"/>
        <v>8.999670767932715E-4</v>
      </c>
      <c r="CR365" s="223">
        <f t="shared" ca="1" si="686"/>
        <v>9.8345770386441085E-4</v>
      </c>
      <c r="CS365" s="223">
        <f t="shared" ca="1" si="687"/>
        <v>1.0574770956346686E-3</v>
      </c>
      <c r="CT365" s="223">
        <f t="shared" ca="1" si="688"/>
        <v>1.1213124048981816E-3</v>
      </c>
      <c r="CU365" s="223">
        <f t="shared" ca="1" si="689"/>
        <v>1.174348862730813E-3</v>
      </c>
      <c r="CV365" s="223">
        <f t="shared" ca="1" si="690"/>
        <v>1.216075699050958E-3</v>
      </c>
      <c r="CW365" s="223">
        <f t="shared" ca="1" si="691"/>
        <v>1.2460910616146428E-3</v>
      </c>
      <c r="CX365" s="223">
        <f t="shared" ca="1" si="692"/>
        <v>1.264105886072314E-3</v>
      </c>
      <c r="CY365" s="223">
        <f t="shared" ca="1" si="693"/>
        <v>1.2699466798165393E-3</v>
      </c>
      <c r="CZ365" s="223">
        <f t="shared" ca="1" si="694"/>
        <v>1.2635571928106596E-3</v>
      </c>
      <c r="DA365" s="223">
        <f t="shared" ca="1" si="695"/>
        <v>1.2449989593073894E-3</v>
      </c>
      <c r="DB365" s="223">
        <f t="shared" ca="1" si="696"/>
        <v>1.2144507052403283E-3</v>
      </c>
      <c r="DC365" s="223">
        <f t="shared" ca="1" si="697"/>
        <v>1.1722066269955168E-3</v>
      </c>
      <c r="DD365" s="223">
        <f t="shared" ca="1" si="698"/>
        <v>1.1186735581394142E-3</v>
      </c>
      <c r="DE365" s="223">
        <f t="shared" ca="1" si="699"/>
        <v>1.0543670513892568E-3</v>
      </c>
      <c r="DF365" s="223">
        <f t="shared" ca="1" si="700"/>
        <v>9.7990641355856002E-4</v>
      </c>
      <c r="DG365" s="223">
        <f t="shared" ca="1" si="701"/>
        <v>8.960087412939609E-4</v>
      </c>
      <c r="DH365" s="223">
        <f t="shared" ca="1" si="702"/>
        <v>8.0348201504249958E-4</v>
      </c>
      <c r="DI365" s="223">
        <f t="shared" ca="1" si="703"/>
        <v>7.0321731775823087E-4</v>
      </c>
      <c r="DJ365" s="223">
        <f t="shared" ca="1" si="704"/>
        <v>5.961802532862613E-4</v>
      </c>
      <c r="DK365" s="223">
        <f t="shared" ca="1" si="705"/>
        <v>4.8340164706986725E-4</v>
      </c>
      <c r="DL365" s="223">
        <f t="shared" ca="1" si="706"/>
        <v>3.659676187379679E-4</v>
      </c>
      <c r="DM365" s="223">
        <f t="shared" ca="1" si="707"/>
        <v>2.4500912217937347E-4</v>
      </c>
      <c r="DN365" s="223">
        <f t="shared" ca="1" si="708"/>
        <v>1.2169105383858154E-4</v>
      </c>
      <c r="DO365" s="223">
        <f t="shared" ca="1" si="709"/>
        <v>-2.7989658737727498E-6</v>
      </c>
      <c r="DP365" s="223">
        <f t="shared" ca="1" si="710"/>
        <v>-1.2726203001469223E-4</v>
      </c>
      <c r="DQ365" s="223">
        <f t="shared" ca="1" si="711"/>
        <v>-2.5049949123807024E-4</v>
      </c>
      <c r="DR365" s="223">
        <f t="shared" ca="1" si="712"/>
        <v>-3.7132450542387221E-4</v>
      </c>
      <c r="DS365" s="223">
        <f t="shared" ca="1" si="713"/>
        <v>-4.885734616358197E-4</v>
      </c>
      <c r="DT365" s="223">
        <f t="shared" ca="1" si="714"/>
        <v>-6.0111718833079234E-4</v>
      </c>
      <c r="DU365" s="223">
        <f t="shared" ca="1" si="715"/>
        <v>-7.0787182789805859E-4</v>
      </c>
      <c r="DV365" s="223">
        <f t="shared" ca="1" si="716"/>
        <v>-8.0780927480056332E-4</v>
      </c>
      <c r="DW365" s="223">
        <f t="shared" ca="1" si="717"/>
        <v>-8.999670767932715E-4</v>
      </c>
      <c r="DX365" s="223">
        <f t="shared" ca="1" si="718"/>
        <v>-9.8345770386441085E-4</v>
      </c>
      <c r="DY365" s="223">
        <f t="shared" ca="1" si="719"/>
        <v>-1.0574770956346686E-3</v>
      </c>
      <c r="DZ365" s="223">
        <f t="shared" ca="1" si="720"/>
        <v>-1.1213124048981816E-3</v>
      </c>
      <c r="EA365" s="223">
        <f t="shared" ca="1" si="721"/>
        <v>-1.174348862730813E-3</v>
      </c>
      <c r="EB365" s="223">
        <f t="shared" ca="1" si="722"/>
        <v>-1.2160756990509578E-3</v>
      </c>
      <c r="EC365" s="223">
        <f t="shared" ca="1" si="723"/>
        <v>-1.2460910616146428E-3</v>
      </c>
      <c r="ED365" s="223">
        <f t="shared" ca="1" si="724"/>
        <v>-1.264105886072314E-3</v>
      </c>
      <c r="EE365" s="223">
        <f t="shared" ca="1" si="725"/>
        <v>-1.2699466798165393E-3</v>
      </c>
      <c r="EF365" s="223">
        <f t="shared" ca="1" si="726"/>
        <v>-1.2635571928106596E-3</v>
      </c>
      <c r="EG365" s="223">
        <f t="shared" ca="1" si="727"/>
        <v>-1.2449989593073894E-3</v>
      </c>
      <c r="EH365" s="223">
        <f t="shared" ca="1" si="728"/>
        <v>-1.2144507052403283E-3</v>
      </c>
      <c r="EI365" s="223">
        <f t="shared" ca="1" si="729"/>
        <v>-1.172206626995517E-3</v>
      </c>
      <c r="EJ365" s="223">
        <f t="shared" ca="1" si="730"/>
        <v>-1.1186735581394142E-3</v>
      </c>
      <c r="EK365" s="223">
        <f t="shared" ca="1" si="731"/>
        <v>-1.0543670513892568E-3</v>
      </c>
      <c r="EL365" s="223">
        <f t="shared" ca="1" si="732"/>
        <v>-9.7990641355856002E-4</v>
      </c>
      <c r="EM365" s="223">
        <f t="shared" ca="1" si="733"/>
        <v>-8.9600874129396112E-4</v>
      </c>
      <c r="EN365" s="223">
        <f t="shared" ca="1" si="734"/>
        <v>-8.0348201504249969E-4</v>
      </c>
      <c r="EO365" s="223">
        <f t="shared" ca="1" si="735"/>
        <v>-7.0321731775823098E-4</v>
      </c>
      <c r="EP365" s="223">
        <f t="shared" ca="1" si="736"/>
        <v>-5.961802532862614E-4</v>
      </c>
      <c r="EQ365" s="223">
        <f t="shared" ca="1" si="737"/>
        <v>-4.8340164706986736E-4</v>
      </c>
      <c r="ER365" s="223">
        <f t="shared" ca="1" si="738"/>
        <v>-3.6596761873796801E-4</v>
      </c>
      <c r="ES365" s="223">
        <f t="shared" ca="1" si="739"/>
        <v>-2.4500912217937363E-4</v>
      </c>
      <c r="ET365" s="223">
        <f t="shared" ca="1" si="740"/>
        <v>-1.2169105383858169E-4</v>
      </c>
      <c r="EU365" s="223">
        <f t="shared" ca="1" si="741"/>
        <v>2.7989658737726143E-6</v>
      </c>
      <c r="EV365" s="223">
        <f t="shared" ca="1" si="742"/>
        <v>1.2726203001469201E-4</v>
      </c>
      <c r="EW365" s="223">
        <f t="shared" ca="1" si="743"/>
        <v>2.5049949123807008E-4</v>
      </c>
      <c r="EX365" s="223">
        <f t="shared" ca="1" si="744"/>
        <v>3.7132450542387205E-4</v>
      </c>
      <c r="EY365" s="223">
        <f t="shared" ca="1" si="745"/>
        <v>4.8857346163581959E-4</v>
      </c>
      <c r="EZ365" s="223">
        <f t="shared" ca="1" si="746"/>
        <v>6.0111718833079223E-4</v>
      </c>
      <c r="FA365" s="223">
        <f t="shared" ca="1" si="747"/>
        <v>7.0787182789805838E-4</v>
      </c>
      <c r="FB365" s="223">
        <f t="shared" ca="1" si="748"/>
        <v>8.0780927480056321E-4</v>
      </c>
      <c r="FC365" s="223">
        <f t="shared" ca="1" si="749"/>
        <v>8.999670767932715E-4</v>
      </c>
      <c r="FD365" s="223">
        <f t="shared" ca="1" si="750"/>
        <v>9.8345770386441063E-4</v>
      </c>
      <c r="FE365" s="223">
        <f t="shared" ca="1" si="751"/>
        <v>1.0574770956346686E-3</v>
      </c>
      <c r="FF365" s="223">
        <f t="shared" ca="1" si="752"/>
        <v>1.1213124048981816E-3</v>
      </c>
      <c r="FG365" s="223">
        <f t="shared" ca="1" si="753"/>
        <v>1.174348862730813E-3</v>
      </c>
      <c r="FH365" s="223">
        <f t="shared" ca="1" si="754"/>
        <v>1.2160756990509578E-3</v>
      </c>
      <c r="FI365" s="223">
        <f t="shared" ca="1" si="755"/>
        <v>1.2460910616146428E-3</v>
      </c>
      <c r="FJ365" s="223">
        <f t="shared" ca="1" si="756"/>
        <v>1.264105886072314E-3</v>
      </c>
      <c r="FK365" s="223">
        <f t="shared" ca="1" si="757"/>
        <v>1.2699466798165393E-3</v>
      </c>
      <c r="FL365" s="223">
        <f t="shared" ca="1" si="758"/>
        <v>1.2635571928106596E-3</v>
      </c>
      <c r="FM365" s="223">
        <f t="shared" ca="1" si="759"/>
        <v>1.24499895930739E-3</v>
      </c>
      <c r="FN365" s="223">
        <f t="shared" ca="1" si="760"/>
        <v>1.2144507052403292E-3</v>
      </c>
      <c r="FO365" s="223">
        <f t="shared" ca="1" si="761"/>
        <v>1.1722066269955179E-3</v>
      </c>
      <c r="FP365" s="223">
        <f t="shared" ca="1" si="762"/>
        <v>1.1186735581394131E-3</v>
      </c>
      <c r="FQ365" s="223">
        <f t="shared" ca="1" si="763"/>
        <v>1.0543670513892558E-3</v>
      </c>
      <c r="FR365" s="223">
        <f t="shared" ca="1" si="764"/>
        <v>9.7990641355856023E-4</v>
      </c>
      <c r="FS365" s="223">
        <f t="shared" ca="1" si="765"/>
        <v>8.9600874129396122E-4</v>
      </c>
      <c r="FT365" s="223">
        <f t="shared" ca="1" si="766"/>
        <v>8.0348201504249991E-4</v>
      </c>
      <c r="FU365" s="223">
        <f t="shared" ca="1" si="767"/>
        <v>7.0321731775823109E-4</v>
      </c>
      <c r="FV365" s="223">
        <f t="shared" ca="1" si="768"/>
        <v>5.9618025328626151E-4</v>
      </c>
      <c r="FW365" s="223">
        <f t="shared" ca="1" si="769"/>
        <v>4.8340164706986752E-4</v>
      </c>
      <c r="FX365" s="223">
        <f t="shared" ca="1" si="770"/>
        <v>3.6596761873797028E-4</v>
      </c>
      <c r="FY365" s="223">
        <f t="shared" ca="1" si="771"/>
        <v>2.4500912217937602E-4</v>
      </c>
      <c r="FZ365" s="223">
        <f t="shared" ca="1" si="772"/>
        <v>1.216910538385841E-4</v>
      </c>
      <c r="GA365" s="223">
        <f t="shared" ca="1" si="773"/>
        <v>-2.798965873774715E-6</v>
      </c>
      <c r="GB365" s="223">
        <f t="shared" ca="1" si="774"/>
        <v>-1.2726203001469418E-4</v>
      </c>
      <c r="GC365" s="223">
        <f t="shared" ca="1" si="775"/>
        <v>-2.5049949123806992E-4</v>
      </c>
      <c r="GD365" s="223">
        <f t="shared" ca="1" si="776"/>
        <v>-3.7132450542387194E-4</v>
      </c>
      <c r="GE365" s="223">
        <f t="shared" ca="1" si="777"/>
        <v>-4.8857346163581948E-4</v>
      </c>
      <c r="GF365" s="223">
        <f t="shared" ca="1" si="778"/>
        <v>-6.0111718833079223E-4</v>
      </c>
      <c r="GG365" s="223">
        <f t="shared" ca="1" si="779"/>
        <v>-7.0787182789805827E-4</v>
      </c>
      <c r="GH365" s="223">
        <f t="shared" ca="1" si="780"/>
        <v>-8.078092748005631E-4</v>
      </c>
      <c r="GI365" s="223">
        <f t="shared" ca="1" si="781"/>
        <v>-8.9996707679326955E-4</v>
      </c>
      <c r="GJ365" s="223">
        <f t="shared" ca="1" si="782"/>
        <v>-9.8345770386440911E-4</v>
      </c>
      <c r="GK365" s="223">
        <f t="shared" ca="1" si="783"/>
        <v>-1.0574770956346695E-3</v>
      </c>
      <c r="GL365" s="223">
        <f t="shared" ca="1" si="784"/>
        <v>-1.1213124048981827E-3</v>
      </c>
      <c r="GM365" s="223">
        <f t="shared" ca="1" si="785"/>
        <v>-1.1743488627308138E-3</v>
      </c>
      <c r="GN365" s="223">
        <f t="shared" ca="1" si="786"/>
        <v>-1.2160756990509578E-3</v>
      </c>
      <c r="GO365" s="223">
        <f t="shared" ca="1" si="787"/>
        <v>-1.2460910616146428E-3</v>
      </c>
      <c r="GP365" s="223">
        <f t="shared" ca="1" si="788"/>
        <v>-1.264105886072314E-3</v>
      </c>
      <c r="GQ365" s="223">
        <f t="shared" ca="1" si="789"/>
        <v>-1.2699466798165395E-3</v>
      </c>
      <c r="GR365" s="223">
        <f t="shared" ca="1" si="790"/>
        <v>-1.2635571928106596E-3</v>
      </c>
      <c r="GS365" s="223">
        <f t="shared" ca="1" si="791"/>
        <v>-1.24499895930739E-3</v>
      </c>
      <c r="GT365" s="223">
        <f t="shared" ca="1" si="792"/>
        <v>-1.2144507052403292E-3</v>
      </c>
      <c r="GU365" s="223">
        <f t="shared" ca="1" si="793"/>
        <v>-1.1722066269955179E-3</v>
      </c>
      <c r="GV365" s="223">
        <f t="shared" ca="1" si="794"/>
        <v>-1.1186735581394133E-3</v>
      </c>
      <c r="GW365" s="223">
        <f t="shared" ca="1" si="795"/>
        <v>-1.054367051389256E-3</v>
      </c>
      <c r="GX365" s="223">
        <f t="shared" ca="1" si="796"/>
        <v>-9.7990641355856045E-4</v>
      </c>
      <c r="GY365" s="223">
        <f t="shared" ca="1" si="797"/>
        <v>-8.9600874129396133E-4</v>
      </c>
      <c r="GZ365" s="223">
        <f t="shared" ca="1" si="798"/>
        <v>-8.0348201504249991E-4</v>
      </c>
      <c r="HA365" s="223">
        <f t="shared" ca="1" si="799"/>
        <v>-7.0321731775823109E-4</v>
      </c>
      <c r="HB365" s="223">
        <f t="shared" ca="1" si="800"/>
        <v>-5.9618025328626162E-4</v>
      </c>
      <c r="HC365" s="223">
        <f t="shared" ca="1" si="801"/>
        <v>-4.8340164706986774E-4</v>
      </c>
      <c r="HD365" s="223">
        <f t="shared" ca="1" si="802"/>
        <v>-3.659676187379705E-4</v>
      </c>
      <c r="HE365" s="223">
        <f t="shared" ca="1" si="803"/>
        <v>-2.4500912217937618E-4</v>
      </c>
      <c r="HF365" s="223">
        <f t="shared" ca="1" si="804"/>
        <v>-1.2169105383857976E-4</v>
      </c>
      <c r="HG365" s="223">
        <f t="shared" ca="1" si="805"/>
        <v>2.7989658737745523E-6</v>
      </c>
      <c r="HH365" s="223">
        <f t="shared" ca="1" si="806"/>
        <v>1.2726203001469402E-4</v>
      </c>
      <c r="HI365" s="223">
        <f t="shared" ca="1" si="807"/>
        <v>2.5049949123806981E-4</v>
      </c>
      <c r="HJ365" s="223">
        <f t="shared" ca="1" si="808"/>
        <v>3.7132450542387183E-4</v>
      </c>
      <c r="HK365" s="223">
        <f t="shared" ca="1" si="809"/>
        <v>4.8857346163581926E-4</v>
      </c>
      <c r="HL365" s="223">
        <f t="shared" ca="1" si="810"/>
        <v>6.0111718833079201E-4</v>
      </c>
      <c r="HM365" s="223">
        <f t="shared" ca="1" si="811"/>
        <v>7.0787182789805816E-4</v>
      </c>
      <c r="HN365" s="223">
        <f t="shared" ca="1" si="812"/>
        <v>8.078092748005631E-4</v>
      </c>
      <c r="HO365" s="223">
        <f t="shared" ca="1" si="813"/>
        <v>8.9996707679326955E-4</v>
      </c>
      <c r="HP365" s="223">
        <f t="shared" ca="1" si="814"/>
        <v>9.834577038644089E-4</v>
      </c>
      <c r="HQ365" s="223">
        <f t="shared" ca="1" si="815"/>
        <v>1.0574770956346695E-3</v>
      </c>
      <c r="HR365" s="223">
        <f t="shared" ca="1" si="816"/>
        <v>1.1213124048981827E-3</v>
      </c>
      <c r="HS365" s="223">
        <f t="shared" ca="1" si="817"/>
        <v>1.1743488627308138E-3</v>
      </c>
      <c r="HT365" s="223">
        <f t="shared" ca="1" si="818"/>
        <v>1.2160756990509576E-3</v>
      </c>
      <c r="HU365" s="223">
        <f t="shared" ca="1" si="819"/>
        <v>1.2460910616146426E-3</v>
      </c>
      <c r="HV365" s="223">
        <f t="shared" ca="1" si="820"/>
        <v>1.264105886072314E-3</v>
      </c>
      <c r="HW365" s="223">
        <f t="shared" ca="1" si="821"/>
        <v>1.2699466798165395E-3</v>
      </c>
      <c r="HX365" s="223">
        <f t="shared" ca="1" si="822"/>
        <v>1.2635571928106596E-3</v>
      </c>
      <c r="HY365" s="223">
        <f t="shared" ca="1" si="823"/>
        <v>1.24499895930739E-3</v>
      </c>
      <c r="HZ365" s="223">
        <f t="shared" ca="1" si="824"/>
        <v>1.2144507052403294E-3</v>
      </c>
      <c r="IA365" s="223">
        <f t="shared" ca="1" si="825"/>
        <v>1.1722066269955181E-3</v>
      </c>
      <c r="IB365" s="223">
        <f t="shared" ca="1" si="826"/>
        <v>1.1186735581394133E-3</v>
      </c>
      <c r="IC365" s="223">
        <f t="shared" ca="1" si="827"/>
        <v>1.054367051389256E-3</v>
      </c>
      <c r="ID365" s="223">
        <f t="shared" ca="1" si="828"/>
        <v>9.7990641355856045E-4</v>
      </c>
      <c r="IE365" s="223">
        <f t="shared" ca="1" si="829"/>
        <v>7.9001247549506225E-4</v>
      </c>
      <c r="IF365" s="223">
        <f t="shared" ca="1" si="830"/>
        <v>8.0348201504249991E-4</v>
      </c>
      <c r="IG365" s="223">
        <f t="shared" ca="1" si="831"/>
        <v>7.0321731775823131E-4</v>
      </c>
      <c r="IH365" s="223">
        <f t="shared" ca="1" si="832"/>
        <v>5.9618025328626184E-4</v>
      </c>
      <c r="II365" s="223">
        <f t="shared" ca="1" si="833"/>
        <v>4.8340164706986785E-4</v>
      </c>
      <c r="IJ365" s="223">
        <f t="shared" ca="1" si="834"/>
        <v>3.6596761873797061E-4</v>
      </c>
      <c r="IK365" s="223">
        <f t="shared" ca="1" si="835"/>
        <v>2.4500912217937634E-4</v>
      </c>
      <c r="IL365" s="223">
        <f t="shared" ca="1" si="836"/>
        <v>1.216910538385844E-4</v>
      </c>
      <c r="IM365" s="223">
        <f t="shared" ca="1" si="837"/>
        <v>-2.7989658737743897E-6</v>
      </c>
      <c r="IN365" s="223">
        <f t="shared" ca="1" si="838"/>
        <v>-1.2726203001469386E-4</v>
      </c>
      <c r="IO365" s="223">
        <f t="shared" ca="1" si="839"/>
        <v>-2.5049949123806965E-4</v>
      </c>
      <c r="IP365" s="223">
        <f t="shared" ca="1" si="840"/>
        <v>-3.7132450542387162E-4</v>
      </c>
      <c r="IQ365" s="223">
        <f t="shared" ca="1" si="841"/>
        <v>-4.8857346163581916E-4</v>
      </c>
      <c r="IR365" s="223">
        <f t="shared" ca="1" si="842"/>
        <v>-6.011171883307919E-4</v>
      </c>
      <c r="IS365" s="223">
        <f t="shared" ca="1" si="843"/>
        <v>-7.0787182789805816E-4</v>
      </c>
      <c r="IT365" s="223">
        <f t="shared" ca="1" si="844"/>
        <v>-8.0780927480056277E-4</v>
      </c>
      <c r="IU365" s="223">
        <f t="shared" ca="1" si="845"/>
        <v>-8.9996707679326933E-4</v>
      </c>
      <c r="IV365" s="223">
        <f t="shared" ca="1" si="846"/>
        <v>-9.834577038644089E-4</v>
      </c>
      <c r="IW365" s="223">
        <f t="shared" ca="1" si="847"/>
        <v>-1.0574770956346695E-3</v>
      </c>
      <c r="IX365" s="223">
        <f t="shared" ca="1" si="848"/>
        <v>-1.1213124048981824E-3</v>
      </c>
      <c r="IY365" s="223">
        <f t="shared" ca="1" si="849"/>
        <v>-1.1743488627308134E-3</v>
      </c>
      <c r="IZ365" s="223">
        <f t="shared" ca="1" si="850"/>
        <v>-1.2160756990509576E-3</v>
      </c>
      <c r="JA365" s="223">
        <f t="shared" ca="1" si="851"/>
        <v>-1.2460910616146426E-3</v>
      </c>
      <c r="JB365" s="223">
        <f t="shared" ca="1" si="852"/>
        <v>-1.2641058860723138E-3</v>
      </c>
    </row>
    <row r="366" spans="1:262">
      <c r="B366" s="230">
        <v>5</v>
      </c>
      <c r="C366" s="229">
        <f t="shared" si="853"/>
        <v>9.7656250000000005E-5</v>
      </c>
      <c r="D366" s="226">
        <f t="shared" ca="1" si="597"/>
        <v>72.104587083079281</v>
      </c>
      <c r="E366" s="225">
        <f ca="1">K361</f>
        <v>0.10458708307928122</v>
      </c>
      <c r="F366" s="224">
        <v>5</v>
      </c>
      <c r="G366" s="223">
        <f t="shared" ca="1" si="854"/>
        <v>2.8465547392408395E-2</v>
      </c>
      <c r="H366" s="223">
        <f t="shared" ca="1" si="598"/>
        <v>2.8270269696952812E-2</v>
      </c>
      <c r="I366" s="223">
        <f t="shared" ca="1" si="599"/>
        <v>2.7649780831215096E-2</v>
      </c>
      <c r="J366" s="223">
        <f t="shared" ca="1" si="600"/>
        <v>2.6613413525288562E-2</v>
      </c>
      <c r="K366" s="223">
        <f t="shared" ca="1" si="601"/>
        <v>2.517675570810772E-2</v>
      </c>
      <c r="L366" s="223">
        <f t="shared" ca="1" si="602"/>
        <v>2.336141605048777E-2</v>
      </c>
      <c r="M366" s="223">
        <f t="shared" ca="1" si="603"/>
        <v>2.1194698950602147E-2</v>
      </c>
      <c r="N366" s="223">
        <f t="shared" ca="1" si="604"/>
        <v>1.8709193850419012E-2</v>
      </c>
      <c r="O366" s="223">
        <f t="shared" ca="1" si="605"/>
        <v>1.5942285060159656E-2</v>
      </c>
      <c r="P366" s="223">
        <f t="shared" ca="1" si="606"/>
        <v>1.2935589463475441E-2</v>
      </c>
      <c r="Q366" s="223">
        <f t="shared" ca="1" si="607"/>
        <v>9.7343305607805065E-3</v>
      </c>
      <c r="R366" s="223">
        <f t="shared" ca="1" si="608"/>
        <v>6.3866582657114397E-3</v>
      </c>
      <c r="S366" s="223">
        <f t="shared" ca="1" si="609"/>
        <v>2.9429246856080751E-3</v>
      </c>
      <c r="T366" s="223">
        <f t="shared" ca="1" si="610"/>
        <v>-5.4507322104872498E-4</v>
      </c>
      <c r="U366" s="223">
        <f t="shared" ca="1" si="611"/>
        <v>-4.0248727191053929E-3</v>
      </c>
      <c r="V366" s="223">
        <f t="shared" ca="1" si="612"/>
        <v>-7.4441343851048038E-3</v>
      </c>
      <c r="W366" s="223">
        <f t="shared" ca="1" si="613"/>
        <v>-1.0751429340932745E-2</v>
      </c>
      <c r="X366" s="223">
        <f t="shared" ca="1" si="614"/>
        <v>-1.3897012792014891E-2</v>
      </c>
      <c r="Y366" s="223">
        <f t="shared" ca="1" si="615"/>
        <v>-1.6833572235329771E-2</v>
      </c>
      <c r="Z366" s="223">
        <f t="shared" ca="1" si="616"/>
        <v>-1.9516939083492824E-2</v>
      </c>
      <c r="AA366" s="223">
        <f t="shared" ca="1" si="617"/>
        <v>-2.1906753001422894E-2</v>
      </c>
      <c r="AB366" s="223">
        <f t="shared" ca="1" si="618"/>
        <v>-2.3967068963349342E-2</v>
      </c>
      <c r="AC366" s="223">
        <f t="shared" ca="1" si="619"/>
        <v>-2.5666897899457398E-2</v>
      </c>
      <c r="AD366" s="223">
        <f t="shared" ca="1" si="620"/>
        <v>-2.6980672800342824E-2</v>
      </c>
      <c r="AE366" s="223">
        <f t="shared" ca="1" si="621"/>
        <v>-2.7888633268631245E-2</v>
      </c>
      <c r="AF366" s="223">
        <f t="shared" ca="1" si="622"/>
        <v>-2.8377122733747654E-2</v>
      </c>
      <c r="AG366" s="223">
        <f t="shared" ca="1" si="623"/>
        <v>-2.8438793859449443E-2</v>
      </c>
      <c r="AH366" s="223">
        <f t="shared" ca="1" si="624"/>
        <v>-2.8072719054602416E-2</v>
      </c>
      <c r="AI366" s="223">
        <f t="shared" ca="1" si="625"/>
        <v>-2.7284404425014841E-2</v>
      </c>
      <c r="AJ366" s="223">
        <f t="shared" ca="1" si="626"/>
        <v>-2.6085706956481016E-2</v>
      </c>
      <c r="AK366" s="223">
        <f t="shared" ca="1" si="627"/>
        <v>-2.4494656174678376E-2</v>
      </c>
      <c r="AL366" s="223">
        <f t="shared" ca="1" si="628"/>
        <v>-2.2535182964319417E-2</v>
      </c>
      <c r="AM366" s="223">
        <f t="shared" ca="1" si="629"/>
        <v>-2.023675962637065E-2</v>
      </c>
      <c r="AN366" s="223">
        <f t="shared" ca="1" si="630"/>
        <v>-1.763395658721318E-2</v>
      </c>
      <c r="AO366" s="223">
        <f t="shared" ca="1" si="631"/>
        <v>-1.4765922427251761E-2</v>
      </c>
      <c r="AP366" s="223">
        <f t="shared" ca="1" si="632"/>
        <v>-1.1675795049825761E-2</v>
      </c>
      <c r="AQ366" s="223">
        <f t="shared" ca="1" si="633"/>
        <v>-8.4100528469902465E-3</v>
      </c>
      <c r="AR366" s="223">
        <f t="shared" ca="1" si="634"/>
        <v>-5.0178156212370879E-3</v>
      </c>
      <c r="AS366" s="223">
        <f t="shared" ca="1" si="635"/>
        <v>-1.5501057779448222E-3</v>
      </c>
      <c r="AT366" s="223">
        <f t="shared" ca="1" si="636"/>
        <v>1.9409190990902171E-3</v>
      </c>
      <c r="AU366" s="223">
        <f t="shared" ca="1" si="637"/>
        <v>5.4027507462624091E-3</v>
      </c>
      <c r="AV366" s="223">
        <f t="shared" ca="1" si="638"/>
        <v>8.7833199933165032E-3</v>
      </c>
      <c r="AW366" s="223">
        <f t="shared" ca="1" si="639"/>
        <v>1.2031779932134185E-2</v>
      </c>
      <c r="AX366" s="223">
        <f t="shared" ca="1" si="640"/>
        <v>1.5099270701560788E-2</v>
      </c>
      <c r="AY366" s="223">
        <f t="shared" ca="1" si="641"/>
        <v>1.7939654385195767E-2</v>
      </c>
      <c r="AZ366" s="223">
        <f t="shared" ca="1" si="642"/>
        <v>2.051020896860084E-2</v>
      </c>
      <c r="BA366" s="223">
        <f t="shared" ca="1" si="643"/>
        <v>2.2772270918162713E-2</v>
      </c>
      <c r="BB366" s="223">
        <f t="shared" ca="1" si="644"/>
        <v>2.4691816716626899E-2</v>
      </c>
      <c r="BC366" s="223">
        <f t="shared" ca="1" si="645"/>
        <v>2.6239974608466318E-2</v>
      </c>
      <c r="BD366" s="223">
        <f t="shared" ca="1" si="646"/>
        <v>2.7393458857958335E-2</v>
      </c>
      <c r="BE366" s="223">
        <f t="shared" ca="1" si="647"/>
        <v>2.8134919988324483E-2</v>
      </c>
      <c r="BF366" s="223">
        <f t="shared" ca="1" si="648"/>
        <v>2.8453205734010112E-2</v>
      </c>
      <c r="BG366" s="223">
        <f t="shared" ca="1" si="649"/>
        <v>2.8343528781138928E-2</v>
      </c>
      <c r="BH366" s="223">
        <f t="shared" ca="1" si="650"/>
        <v>2.7807538773169695E-2</v>
      </c>
      <c r="BI366" s="223">
        <f t="shared" ca="1" si="651"/>
        <v>2.6853297498723151E-2</v>
      </c>
      <c r="BJ366" s="223">
        <f t="shared" ca="1" si="652"/>
        <v>2.5495157634777228E-2</v>
      </c>
      <c r="BK366" s="223">
        <f t="shared" ca="1" si="653"/>
        <v>2.3753546869045742E-2</v>
      </c>
      <c r="BL366" s="223">
        <f t="shared" ca="1" si="654"/>
        <v>2.1654660648541109E-2</v>
      </c>
      <c r="BM366" s="223">
        <f t="shared" ca="1" si="655"/>
        <v>1.9230068175668399E-2</v>
      </c>
      <c r="BN366" s="223">
        <f t="shared" ca="1" si="656"/>
        <v>1.6516237578036587E-2</v>
      </c>
      <c r="BO366" s="223">
        <f t="shared" ca="1" si="657"/>
        <v>1.3553987393874534E-2</v>
      </c>
      <c r="BP366" s="223">
        <f t="shared" ca="1" si="658"/>
        <v>1.0387872623222192E-2</v>
      </c>
      <c r="BQ366" s="223">
        <f t="shared" ca="1" si="659"/>
        <v>7.0655145792579274E-3</v>
      </c>
      <c r="BR366" s="223">
        <f t="shared" ca="1" si="660"/>
        <v>3.6368846194224486E-3</v>
      </c>
      <c r="BS366" s="223">
        <f t="shared" ca="1" si="661"/>
        <v>1.5355252968926982E-4</v>
      </c>
      <c r="BT366" s="223">
        <f t="shared" ca="1" si="662"/>
        <v>-3.332089133017527E-3</v>
      </c>
      <c r="BU366" s="223">
        <f t="shared" ca="1" si="663"/>
        <v>-6.7676130736466032E-3</v>
      </c>
      <c r="BV366" s="223">
        <f t="shared" ca="1" si="664"/>
        <v>-1.0101345814336325E-2</v>
      </c>
      <c r="BW366" s="223">
        <f t="shared" ca="1" si="665"/>
        <v>-1.3283144911619683E-2</v>
      </c>
      <c r="BX366" s="223">
        <f t="shared" ca="1" si="666"/>
        <v>-1.626515314544668E-2</v>
      </c>
      <c r="BY366" s="223">
        <f t="shared" ca="1" si="667"/>
        <v>-1.900251833631969E-2</v>
      </c>
      <c r="BZ366" s="223">
        <f t="shared" ca="1" si="668"/>
        <v>-2.1454067963821356E-2</v>
      </c>
      <c r="CA366" s="223">
        <f t="shared" ca="1" si="669"/>
        <v>-2.3582928439645334E-2</v>
      </c>
      <c r="CB366" s="223">
        <f t="shared" ca="1" si="670"/>
        <v>-2.535707972068639E-2</v>
      </c>
      <c r="CC366" s="223">
        <f t="shared" ca="1" si="671"/>
        <v>-2.6749836920293119E-2</v>
      </c>
      <c r="CD366" s="223">
        <f t="shared" ca="1" si="672"/>
        <v>-2.7740251673801414E-2</v>
      </c>
      <c r="CE366" s="223">
        <f t="shared" ca="1" si="673"/>
        <v>-2.8313427221437908E-2</v>
      </c>
      <c r="CF366" s="223">
        <f t="shared" ca="1" si="674"/>
        <v>-2.8460742469452866E-2</v>
      </c>
      <c r="CG366" s="223">
        <f t="shared" ca="1" si="675"/>
        <v>-2.8179981659394733E-2</v>
      </c>
      <c r="CH366" s="223">
        <f t="shared" ca="1" si="676"/>
        <v>-2.7475367695179668E-2</v>
      </c>
      <c r="CI366" s="223">
        <f t="shared" ca="1" si="677"/>
        <v>-2.6357498626685981E-2</v>
      </c>
      <c r="CJ366" s="223">
        <f t="shared" ca="1" si="678"/>
        <v>-2.4843188245219198E-2</v>
      </c>
      <c r="CK366" s="223">
        <f t="shared" ca="1" si="679"/>
        <v>-2.2955213188440599E-2</v>
      </c>
      <c r="CL366" s="223">
        <f t="shared" ca="1" si="680"/>
        <v>-2.0721970358536193E-2</v>
      </c>
      <c r="CM366" s="223">
        <f t="shared" ca="1" si="681"/>
        <v>-1.8177049806375963E-2</v>
      </c>
      <c r="CN366" s="223">
        <f t="shared" ca="1" si="682"/>
        <v>-1.5358729505882946E-2</v>
      </c>
      <c r="CO366" s="223">
        <f t="shared" ca="1" si="683"/>
        <v>-1.2309399617676402E-2</v>
      </c>
      <c r="CP366" s="223">
        <f t="shared" ca="1" si="684"/>
        <v>-9.0749249015990765E-3</v>
      </c>
      <c r="CQ366" s="223">
        <f t="shared" ca="1" si="685"/>
        <v>-5.7039548680382392E-3</v>
      </c>
      <c r="CR366" s="223">
        <f t="shared" ca="1" si="686"/>
        <v>-2.2471920440061506E-3</v>
      </c>
      <c r="CS366" s="223">
        <f t="shared" ca="1" si="687"/>
        <v>1.2433706400599436E-3</v>
      </c>
      <c r="CT366" s="223">
        <f t="shared" ca="1" si="688"/>
        <v>4.7152318723669342E-3</v>
      </c>
      <c r="CU366" s="223">
        <f t="shared" ca="1" si="689"/>
        <v>8.1161716283634881E-3</v>
      </c>
      <c r="CV366" s="223">
        <f t="shared" ca="1" si="690"/>
        <v>1.1395036608516013E-2</v>
      </c>
      <c r="CW366" s="223">
        <f t="shared" ca="1" si="691"/>
        <v>1.4502509631546976E-2</v>
      </c>
      <c r="CX366" s="223">
        <f t="shared" ca="1" si="692"/>
        <v>1.7391851410746055E-2</v>
      </c>
      <c r="CY366" s="223">
        <f t="shared" ca="1" si="693"/>
        <v>2.0019603556347385E-2</v>
      </c>
      <c r="CZ366" s="223">
        <f t="shared" ca="1" si="694"/>
        <v>2.2346242230162613E-2</v>
      </c>
      <c r="DA366" s="223">
        <f t="shared" ca="1" si="695"/>
        <v>2.4336772620896268E-2</v>
      </c>
      <c r="DB366" s="223">
        <f t="shared" ca="1" si="696"/>
        <v>2.5961255298680874E-2</v>
      </c>
      <c r="DC366" s="223">
        <f t="shared" ca="1" si="697"/>
        <v>2.7195256531969934E-2</v>
      </c>
      <c r="DD366" s="223">
        <f t="shared" ca="1" si="698"/>
        <v>2.8020215793603222E-2</v>
      </c>
      <c r="DE366" s="223">
        <f t="shared" ca="1" si="699"/>
        <v>2.8423724928411553E-2</v>
      </c>
      <c r="DF366" s="223">
        <f t="shared" ca="1" si="700"/>
        <v>2.8399714783420085E-2</v>
      </c>
      <c r="DG366" s="223">
        <f t="shared" ca="1" si="701"/>
        <v>2.7948546493558185E-2</v>
      </c>
      <c r="DH366" s="223">
        <f t="shared" ca="1" si="702"/>
        <v>2.7077006049853979E-2</v>
      </c>
      <c r="DI366" s="223">
        <f t="shared" ca="1" si="703"/>
        <v>2.5798202231812881E-2</v>
      </c>
      <c r="DJ366" s="223">
        <f t="shared" ca="1" si="704"/>
        <v>2.4131369439172143E-2</v>
      </c>
      <c r="DK366" s="223">
        <f t="shared" ca="1" si="705"/>
        <v>2.2101578388625299E-2</v>
      </c>
      <c r="DL366" s="223">
        <f t="shared" ca="1" si="706"/>
        <v>1.9739359026907339E-2</v>
      </c>
      <c r="DM366" s="223">
        <f t="shared" ca="1" si="707"/>
        <v>1.7080241331978385E-2</v>
      </c>
      <c r="DN366" s="223">
        <f t="shared" ca="1" si="708"/>
        <v>1.4164220909083813E-2</v>
      </c>
      <c r="DO366" s="223">
        <f t="shared" ca="1" si="709"/>
        <v>1.1035157419623217E-2</v>
      </c>
      <c r="DP366" s="223">
        <f t="shared" ca="1" si="710"/>
        <v>7.7401148910184892E-3</v>
      </c>
      <c r="DQ366" s="223">
        <f t="shared" ca="1" si="711"/>
        <v>4.3286538299339818E-3</v>
      </c>
      <c r="DR366" s="223">
        <f t="shared" ca="1" si="712"/>
        <v>8.5208578612506547E-4</v>
      </c>
      <c r="DS366" s="223">
        <f t="shared" ca="1" si="713"/>
        <v>-2.6372984210308202E-3</v>
      </c>
      <c r="DT366" s="223">
        <f t="shared" ca="1" si="714"/>
        <v>-6.0870152051302265E-3</v>
      </c>
      <c r="DU366" s="223">
        <f t="shared" ca="1" si="715"/>
        <v>-9.4451776147349703E-3</v>
      </c>
      <c r="DV366" s="223">
        <f t="shared" ca="1" si="716"/>
        <v>-1.2661275761418452E-2</v>
      </c>
      <c r="DW366" s="223">
        <f t="shared" ca="1" si="717"/>
        <v>-1.5686936535502058E-2</v>
      </c>
      <c r="DX366" s="223">
        <f t="shared" ca="1" si="718"/>
        <v>-1.8476651182650714E-2</v>
      </c>
      <c r="DY366" s="223">
        <f t="shared" ca="1" si="719"/>
        <v>-2.0988459797897673E-2</v>
      </c>
      <c r="DZ366" s="223">
        <f t="shared" ca="1" si="720"/>
        <v>-2.3184582441671757E-2</v>
      </c>
      <c r="EA366" s="223">
        <f t="shared" ca="1" si="721"/>
        <v>-2.5031987385253942E-2</v>
      </c>
      <c r="EB366" s="223">
        <f t="shared" ca="1" si="722"/>
        <v>-2.6502887938723463E-2</v>
      </c>
      <c r="EC366" s="223">
        <f t="shared" ca="1" si="723"/>
        <v>-2.7575160388638099E-2</v>
      </c>
      <c r="ED366" s="223">
        <f t="shared" ca="1" si="724"/>
        <v>-2.8232676759277195E-2</v>
      </c>
      <c r="EE366" s="223">
        <f t="shared" ca="1" si="725"/>
        <v>-2.8465547392408395E-2</v>
      </c>
      <c r="EF366" s="223">
        <f t="shared" ca="1" si="726"/>
        <v>-2.8270269696952819E-2</v>
      </c>
      <c r="EG366" s="223">
        <f t="shared" ca="1" si="727"/>
        <v>-2.7649780831215102E-2</v>
      </c>
      <c r="EH366" s="223">
        <f t="shared" ca="1" si="728"/>
        <v>-2.6613413525288586E-2</v>
      </c>
      <c r="EI366" s="223">
        <f t="shared" ca="1" si="729"/>
        <v>-2.517675570810772E-2</v>
      </c>
      <c r="EJ366" s="223">
        <f t="shared" ca="1" si="730"/>
        <v>-2.336141605048779E-2</v>
      </c>
      <c r="EK366" s="223">
        <f t="shared" ca="1" si="731"/>
        <v>-2.1194698950602133E-2</v>
      </c>
      <c r="EL366" s="223">
        <f t="shared" ca="1" si="732"/>
        <v>-1.8709193850419015E-2</v>
      </c>
      <c r="EM366" s="223">
        <f t="shared" ca="1" si="733"/>
        <v>-1.5942285060159701E-2</v>
      </c>
      <c r="EN366" s="223">
        <f t="shared" ca="1" si="734"/>
        <v>-1.2935589463475427E-2</v>
      </c>
      <c r="EO366" s="223">
        <f t="shared" ca="1" si="735"/>
        <v>-9.734330560780529E-3</v>
      </c>
      <c r="EP366" s="223">
        <f t="shared" ca="1" si="736"/>
        <v>-6.3866582657114944E-3</v>
      </c>
      <c r="EQ366" s="223">
        <f t="shared" ca="1" si="737"/>
        <v>-2.9429246856080677E-3</v>
      </c>
      <c r="ER366" s="223">
        <f t="shared" ca="1" si="738"/>
        <v>5.4507322104869549E-4</v>
      </c>
      <c r="ES366" s="223">
        <f t="shared" ca="1" si="739"/>
        <v>4.024872719105425E-3</v>
      </c>
      <c r="ET366" s="223">
        <f t="shared" ca="1" si="740"/>
        <v>7.4441343851047986E-3</v>
      </c>
      <c r="EU366" s="223">
        <f t="shared" ca="1" si="741"/>
        <v>1.0751429340932707E-2</v>
      </c>
      <c r="EV366" s="223">
        <f t="shared" ca="1" si="742"/>
        <v>1.3897012792014909E-2</v>
      </c>
      <c r="EW366" s="223">
        <f t="shared" ca="1" si="743"/>
        <v>1.6833572235329757E-2</v>
      </c>
      <c r="EX366" s="223">
        <f t="shared" ca="1" si="744"/>
        <v>1.9516939083492783E-2</v>
      </c>
      <c r="EY366" s="223">
        <f t="shared" ca="1" si="745"/>
        <v>2.1906753001422898E-2</v>
      </c>
      <c r="EZ366" s="223">
        <f t="shared" ca="1" si="746"/>
        <v>2.3967068963349328E-2</v>
      </c>
      <c r="FA366" s="223">
        <f t="shared" ca="1" si="747"/>
        <v>2.5666897899457367E-2</v>
      </c>
      <c r="FB366" s="223">
        <f t="shared" ca="1" si="748"/>
        <v>2.6980672800342827E-2</v>
      </c>
      <c r="FC366" s="223">
        <f t="shared" ca="1" si="749"/>
        <v>2.7888633268631238E-2</v>
      </c>
      <c r="FD366" s="223">
        <f t="shared" ca="1" si="750"/>
        <v>2.8377122733747658E-2</v>
      </c>
      <c r="FE366" s="223">
        <f t="shared" ca="1" si="751"/>
        <v>2.8438793859449443E-2</v>
      </c>
      <c r="FF366" s="223">
        <f t="shared" ca="1" si="752"/>
        <v>2.8072719054602423E-2</v>
      </c>
      <c r="FG366" s="223">
        <f t="shared" ca="1" si="753"/>
        <v>2.7284404425014838E-2</v>
      </c>
      <c r="FH366" s="223">
        <f t="shared" ca="1" si="754"/>
        <v>2.6085706956481023E-2</v>
      </c>
      <c r="FI366" s="223">
        <f t="shared" ca="1" si="755"/>
        <v>2.4494656174678404E-2</v>
      </c>
      <c r="FJ366" s="223">
        <f t="shared" ca="1" si="756"/>
        <v>2.253518296431941E-2</v>
      </c>
      <c r="FK366" s="223">
        <f t="shared" ca="1" si="757"/>
        <v>2.0236759626370664E-2</v>
      </c>
      <c r="FL366" s="223">
        <f t="shared" ca="1" si="758"/>
        <v>1.7633956587213236E-2</v>
      </c>
      <c r="FM366" s="223">
        <f t="shared" ca="1" si="759"/>
        <v>1.4765922427251754E-2</v>
      </c>
      <c r="FN366" s="223">
        <f t="shared" ca="1" si="760"/>
        <v>1.1675795049825799E-2</v>
      </c>
      <c r="FO366" s="223">
        <f t="shared" ca="1" si="761"/>
        <v>8.4100528469902153E-3</v>
      </c>
      <c r="FP366" s="223">
        <f t="shared" ca="1" si="762"/>
        <v>5.0178156212371053E-3</v>
      </c>
      <c r="FQ366" s="223">
        <f t="shared" ca="1" si="763"/>
        <v>1.5501057779448647E-3</v>
      </c>
      <c r="FR366" s="223">
        <f t="shared" ca="1" si="764"/>
        <v>-1.9409190990902249E-3</v>
      </c>
      <c r="FS366" s="223">
        <f t="shared" ca="1" si="765"/>
        <v>-5.4027507462623909E-3</v>
      </c>
      <c r="FT366" s="223">
        <f t="shared" ca="1" si="766"/>
        <v>-8.783319993316439E-3</v>
      </c>
      <c r="FU366" s="223">
        <f t="shared" ca="1" si="767"/>
        <v>-1.2031779932134192E-2</v>
      </c>
      <c r="FV366" s="223">
        <f t="shared" ca="1" si="768"/>
        <v>-1.509927070156075E-2</v>
      </c>
      <c r="FW366" s="223">
        <f t="shared" ca="1" si="769"/>
        <v>-1.7939654385195795E-2</v>
      </c>
      <c r="FX366" s="223">
        <f t="shared" ca="1" si="770"/>
        <v>-2.0510208968600827E-2</v>
      </c>
      <c r="FY366" s="223">
        <f t="shared" ca="1" si="771"/>
        <v>-2.2772270918162685E-2</v>
      </c>
      <c r="FZ366" s="223">
        <f t="shared" ca="1" si="772"/>
        <v>-2.4691816716626912E-2</v>
      </c>
      <c r="GA366" s="223">
        <f t="shared" ca="1" si="773"/>
        <v>-2.6239974608466311E-2</v>
      </c>
      <c r="GB366" s="223">
        <f t="shared" ca="1" si="774"/>
        <v>-2.7393458857958325E-2</v>
      </c>
      <c r="GC366" s="223">
        <f t="shared" ca="1" si="775"/>
        <v>-2.8134919988324486E-2</v>
      </c>
      <c r="GD366" s="223">
        <f t="shared" ca="1" si="776"/>
        <v>-2.8453205734010115E-2</v>
      </c>
      <c r="GE366" s="223">
        <f t="shared" ca="1" si="777"/>
        <v>-2.8343528781138931E-2</v>
      </c>
      <c r="GF366" s="223">
        <f t="shared" ca="1" si="778"/>
        <v>-2.7807538773169695E-2</v>
      </c>
      <c r="GG366" s="223">
        <f t="shared" ca="1" si="779"/>
        <v>-2.6853297498723169E-2</v>
      </c>
      <c r="GH366" s="223">
        <f t="shared" ca="1" si="780"/>
        <v>-2.5495157634777214E-2</v>
      </c>
      <c r="GI366" s="223">
        <f t="shared" ca="1" si="781"/>
        <v>-2.3753546869045752E-2</v>
      </c>
      <c r="GJ366" s="223">
        <f t="shared" ca="1" si="782"/>
        <v>-2.1654660648541137E-2</v>
      </c>
      <c r="GK366" s="223">
        <f t="shared" ca="1" si="783"/>
        <v>-1.9230068175668392E-2</v>
      </c>
      <c r="GL366" s="223">
        <f t="shared" ca="1" si="784"/>
        <v>-1.6516237578036601E-2</v>
      </c>
      <c r="GM366" s="223">
        <f t="shared" ca="1" si="785"/>
        <v>-1.3553987393874594E-2</v>
      </c>
      <c r="GN366" s="223">
        <f t="shared" ca="1" si="786"/>
        <v>-1.0387872623222185E-2</v>
      </c>
      <c r="GO366" s="223">
        <f t="shared" ca="1" si="787"/>
        <v>-7.065514579257969E-3</v>
      </c>
      <c r="GP366" s="223">
        <f t="shared" ca="1" si="788"/>
        <v>-3.6368846194225158E-3</v>
      </c>
      <c r="GQ366" s="223">
        <f t="shared" ca="1" si="789"/>
        <v>-1.5355252968926201E-4</v>
      </c>
      <c r="GR366" s="223">
        <f t="shared" ca="1" si="790"/>
        <v>3.3320891330175092E-3</v>
      </c>
      <c r="GS366" s="223">
        <f t="shared" ca="1" si="791"/>
        <v>6.7676130736466361E-3</v>
      </c>
      <c r="GT366" s="223">
        <f t="shared" ca="1" si="792"/>
        <v>1.0101345814336308E-2</v>
      </c>
      <c r="GU366" s="223">
        <f t="shared" ca="1" si="793"/>
        <v>1.3283144911619619E-2</v>
      </c>
      <c r="GV366" s="223">
        <f t="shared" ca="1" si="794"/>
        <v>1.6265153145446704E-2</v>
      </c>
      <c r="GW366" s="223">
        <f t="shared" ca="1" si="795"/>
        <v>1.9002518336319676E-2</v>
      </c>
      <c r="GX366" s="223">
        <f t="shared" ca="1" si="796"/>
        <v>2.1454067963821311E-2</v>
      </c>
      <c r="GY366" s="223">
        <f t="shared" ca="1" si="797"/>
        <v>2.3582928439645327E-2</v>
      </c>
      <c r="GZ366" s="223">
        <f t="shared" ca="1" si="798"/>
        <v>2.535707972068638E-2</v>
      </c>
      <c r="HA366" s="223">
        <f t="shared" ca="1" si="799"/>
        <v>2.6749836920293129E-2</v>
      </c>
      <c r="HB366" s="223">
        <f t="shared" ca="1" si="800"/>
        <v>2.7740251673801408E-2</v>
      </c>
      <c r="HC366" s="223">
        <f t="shared" ca="1" si="801"/>
        <v>2.8313427221437898E-2</v>
      </c>
      <c r="HD366" s="223">
        <f t="shared" ca="1" si="802"/>
        <v>2.8460742469452863E-2</v>
      </c>
      <c r="HE366" s="223">
        <f t="shared" ca="1" si="803"/>
        <v>2.8179981659394737E-2</v>
      </c>
      <c r="HF366" s="223">
        <f t="shared" ca="1" si="804"/>
        <v>2.7475367695179689E-2</v>
      </c>
      <c r="HG366" s="223">
        <f t="shared" ca="1" si="805"/>
        <v>2.6357498626685971E-2</v>
      </c>
      <c r="HH366" s="223">
        <f t="shared" ca="1" si="806"/>
        <v>2.4843188245219208E-2</v>
      </c>
      <c r="HI366" s="223">
        <f t="shared" ca="1" si="807"/>
        <v>2.295521318844064E-2</v>
      </c>
      <c r="HJ366" s="223">
        <f t="shared" ca="1" si="808"/>
        <v>2.0721970358536203E-2</v>
      </c>
      <c r="HK366" s="223">
        <f t="shared" ca="1" si="809"/>
        <v>1.8177049806375977E-2</v>
      </c>
      <c r="HL366" s="223">
        <f t="shared" ca="1" si="810"/>
        <v>1.5358729505882919E-2</v>
      </c>
      <c r="HM366" s="223">
        <f t="shared" ca="1" si="811"/>
        <v>1.2309399617676417E-2</v>
      </c>
      <c r="HN366" s="223">
        <f t="shared" ca="1" si="812"/>
        <v>9.0749249015991407E-3</v>
      </c>
      <c r="HO366" s="223">
        <f t="shared" ca="1" si="813"/>
        <v>5.7039548680382062E-3</v>
      </c>
      <c r="HP366" s="223">
        <f t="shared" ca="1" si="814"/>
        <v>2.2471920440061679E-3</v>
      </c>
      <c r="HQ366" s="223">
        <f t="shared" ca="1" si="815"/>
        <v>-1.243370640059875E-3</v>
      </c>
      <c r="HR366" s="223">
        <f t="shared" ca="1" si="816"/>
        <v>-4.7152318723669177E-3</v>
      </c>
      <c r="HS366" s="223">
        <f t="shared" ca="1" si="817"/>
        <v>-8.1161716283634708E-3</v>
      </c>
      <c r="HT366" s="223">
        <f t="shared" ca="1" si="818"/>
        <v>-1.1395036608516042E-2</v>
      </c>
      <c r="HU366" s="223">
        <f t="shared" ca="1" si="819"/>
        <v>-1.4502509631546961E-2</v>
      </c>
      <c r="HV366" s="223">
        <f t="shared" ca="1" si="820"/>
        <v>-1.7391851410746041E-2</v>
      </c>
      <c r="HW366" s="223">
        <f t="shared" ca="1" si="821"/>
        <v>-2.001960355634741E-2</v>
      </c>
      <c r="HX366" s="223">
        <f t="shared" ca="1" si="822"/>
        <v>-2.2346242230162603E-2</v>
      </c>
      <c r="HY366" s="223">
        <f t="shared" ca="1" si="823"/>
        <v>-2.4336772620896233E-2</v>
      </c>
      <c r="HZ366" s="223">
        <f t="shared" ca="1" si="824"/>
        <v>-2.5961255298680892E-2</v>
      </c>
      <c r="IA366" s="223">
        <f t="shared" ca="1" si="825"/>
        <v>-2.7195256531969931E-2</v>
      </c>
      <c r="IB366" s="223">
        <f t="shared" ca="1" si="826"/>
        <v>-2.8020215793603209E-2</v>
      </c>
      <c r="IC366" s="223">
        <f t="shared" ca="1" si="827"/>
        <v>-2.8423724928411553E-2</v>
      </c>
      <c r="ID366" s="223">
        <f t="shared" ca="1" si="828"/>
        <v>-2.8399714783420085E-2</v>
      </c>
      <c r="IE366" s="223">
        <f t="shared" ca="1" si="829"/>
        <v>-2.3940597199095952E-2</v>
      </c>
      <c r="IF366" s="223">
        <f t="shared" ca="1" si="830"/>
        <v>-2.7077006049853986E-2</v>
      </c>
      <c r="IG366" s="223">
        <f t="shared" ca="1" si="831"/>
        <v>-2.5798202231812912E-2</v>
      </c>
      <c r="IH366" s="223">
        <f t="shared" ca="1" si="832"/>
        <v>-2.4131369439172122E-2</v>
      </c>
      <c r="II366" s="223">
        <f t="shared" ca="1" si="833"/>
        <v>-2.2101578388625309E-2</v>
      </c>
      <c r="IJ366" s="223">
        <f t="shared" ca="1" si="834"/>
        <v>-1.9739359026907391E-2</v>
      </c>
      <c r="IK366" s="223">
        <f t="shared" ca="1" si="835"/>
        <v>-1.7080241331978396E-2</v>
      </c>
      <c r="IL366" s="223">
        <f t="shared" ca="1" si="836"/>
        <v>-1.4164220909083829E-2</v>
      </c>
      <c r="IM366" s="223">
        <f t="shared" ca="1" si="837"/>
        <v>-1.1035157419623281E-2</v>
      </c>
      <c r="IN366" s="223">
        <f t="shared" ca="1" si="838"/>
        <v>-7.7401148910185066E-3</v>
      </c>
      <c r="IO366" s="223">
        <f t="shared" ca="1" si="839"/>
        <v>-4.3286538299339991E-3</v>
      </c>
      <c r="IP366" s="223">
        <f t="shared" ca="1" si="840"/>
        <v>-8.5208578612503251E-4</v>
      </c>
      <c r="IQ366" s="223">
        <f t="shared" ca="1" si="841"/>
        <v>2.6372984210308033E-3</v>
      </c>
      <c r="IR366" s="223">
        <f t="shared" ca="1" si="842"/>
        <v>6.0870152051301606E-3</v>
      </c>
      <c r="IS366" s="223">
        <f t="shared" ca="1" si="843"/>
        <v>9.4451776147349998E-3</v>
      </c>
      <c r="IT366" s="223">
        <f t="shared" ca="1" si="844"/>
        <v>1.2661275761418442E-2</v>
      </c>
      <c r="IU366" s="223">
        <f t="shared" ca="1" si="845"/>
        <v>1.5686936535502006E-2</v>
      </c>
      <c r="IV366" s="223">
        <f t="shared" ca="1" si="846"/>
        <v>1.8476651182650697E-2</v>
      </c>
      <c r="IW366" s="223">
        <f t="shared" ca="1" si="847"/>
        <v>2.0988459797897659E-2</v>
      </c>
      <c r="IX366" s="223">
        <f t="shared" ca="1" si="848"/>
        <v>2.3184582441671774E-2</v>
      </c>
      <c r="IY366" s="223">
        <f t="shared" ca="1" si="849"/>
        <v>2.5031987385253932E-2</v>
      </c>
      <c r="IZ366" s="223">
        <f t="shared" ca="1" si="850"/>
        <v>2.6502887938723435E-2</v>
      </c>
      <c r="JA366" s="223">
        <f t="shared" ca="1" si="851"/>
        <v>2.7575160388638106E-2</v>
      </c>
      <c r="JB366" s="223">
        <f t="shared" ca="1" si="852"/>
        <v>2.8232676759277195E-2</v>
      </c>
    </row>
    <row r="367" spans="1:262">
      <c r="B367" s="230">
        <v>6</v>
      </c>
      <c r="C367" s="229">
        <f t="shared" si="853"/>
        <v>1.1718750000000001E-4</v>
      </c>
      <c r="D367" s="226">
        <f t="shared" ca="1" si="597"/>
        <v>72.097714579944721</v>
      </c>
      <c r="E367" s="225">
        <f ca="1">L361</f>
        <v>9.7714579944725807E-2</v>
      </c>
      <c r="F367" s="224">
        <v>6</v>
      </c>
      <c r="G367" s="223">
        <f t="shared" ca="1" si="854"/>
        <v>-5.8049733351731806E-4</v>
      </c>
      <c r="H367" s="223">
        <f t="shared" ca="1" si="598"/>
        <v>-5.736313544038523E-4</v>
      </c>
      <c r="I367" s="223">
        <f t="shared" ca="1" si="599"/>
        <v>-5.5434798879382813E-4</v>
      </c>
      <c r="J367" s="223">
        <f t="shared" ca="1" si="600"/>
        <v>-5.230646633182964E-4</v>
      </c>
      <c r="K367" s="223">
        <f t="shared" ca="1" si="601"/>
        <v>-4.8045856750036312E-4</v>
      </c>
      <c r="L367" s="223">
        <f t="shared" ca="1" si="602"/>
        <v>-4.2745199464707832E-4</v>
      </c>
      <c r="M367" s="223">
        <f t="shared" ca="1" si="603"/>
        <v>-3.6519237698459911E-4</v>
      </c>
      <c r="N367" s="223">
        <f t="shared" ca="1" si="604"/>
        <v>-2.9502744721565855E-4</v>
      </c>
      <c r="O367" s="223">
        <f t="shared" ca="1" si="605"/>
        <v>-2.1847606417660831E-4</v>
      </c>
      <c r="P367" s="223">
        <f t="shared" ca="1" si="606"/>
        <v>-1.3719533413045936E-4</v>
      </c>
      <c r="Q367" s="223">
        <f t="shared" ca="1" si="607"/>
        <v>-5.2944739420631129E-5</v>
      </c>
      <c r="R367" s="223">
        <f t="shared" ca="1" si="608"/>
        <v>3.2451949008269922E-5</v>
      </c>
      <c r="S367" s="223">
        <f t="shared" ca="1" si="609"/>
        <v>1.1714615074374209E-4</v>
      </c>
      <c r="T367" s="223">
        <f t="shared" ca="1" si="610"/>
        <v>1.9930449208873608E-4</v>
      </c>
      <c r="U367" s="223">
        <f t="shared" ca="1" si="611"/>
        <v>2.7714849306553627E-4</v>
      </c>
      <c r="V367" s="223">
        <f t="shared" ca="1" si="612"/>
        <v>3.4899306613639483E-4</v>
      </c>
      <c r="W367" s="223">
        <f t="shared" ca="1" si="613"/>
        <v>4.1328299325987783E-4</v>
      </c>
      <c r="X367" s="223">
        <f t="shared" ca="1" si="614"/>
        <v>4.6862659166481332E-4</v>
      </c>
      <c r="Y367" s="223">
        <f t="shared" ca="1" si="615"/>
        <v>5.1382583957950323E-4</v>
      </c>
      <c r="Z367" s="223">
        <f t="shared" ca="1" si="616"/>
        <v>5.4790230978513967E-4</v>
      </c>
      <c r="AA367" s="223">
        <f t="shared" ca="1" si="617"/>
        <v>5.7011834961031009E-4</v>
      </c>
      <c r="AB367" s="223">
        <f t="shared" ca="1" si="618"/>
        <v>5.799930488836751E-4</v>
      </c>
      <c r="AC367" s="223">
        <f t="shared" ca="1" si="619"/>
        <v>5.7731265018686265E-4</v>
      </c>
      <c r="AD367" s="223">
        <f t="shared" ca="1" si="620"/>
        <v>5.6213517605704336E-4</v>
      </c>
      <c r="AE367" s="223">
        <f t="shared" ca="1" si="621"/>
        <v>5.3478917297422493E-4</v>
      </c>
      <c r="AF367" s="223">
        <f t="shared" ca="1" si="622"/>
        <v>4.9586659932214765E-4</v>
      </c>
      <c r="AG367" s="223">
        <f t="shared" ca="1" si="623"/>
        <v>4.4621001127694785E-4</v>
      </c>
      <c r="AH367" s="223">
        <f t="shared" ca="1" si="624"/>
        <v>3.8689432401040589E-4</v>
      </c>
      <c r="AI367" s="223">
        <f t="shared" ca="1" si="625"/>
        <v>3.1920354302264546E-4</v>
      </c>
      <c r="AJ367" s="223">
        <f t="shared" ca="1" si="626"/>
        <v>2.4460296930066015E-4</v>
      </c>
      <c r="AK367" s="223">
        <f t="shared" ca="1" si="627"/>
        <v>1.6470747997705392E-4</v>
      </c>
      <c r="AL367" s="223">
        <f t="shared" ca="1" si="628"/>
        <v>8.1246571116931905E-5</v>
      </c>
      <c r="AM367" s="223">
        <f t="shared" ca="1" si="629"/>
        <v>-3.9730806489498096E-6</v>
      </c>
      <c r="AN367" s="223">
        <f t="shared" ca="1" si="630"/>
        <v>-8.9106727217204936E-5</v>
      </c>
      <c r="AO367" s="223">
        <f t="shared" ca="1" si="631"/>
        <v>-1.7231148223724777E-4</v>
      </c>
      <c r="AP367" s="223">
        <f t="shared" ca="1" si="632"/>
        <v>-2.5178621403539281E-4</v>
      </c>
      <c r="AQ367" s="223">
        <f t="shared" ca="1" si="633"/>
        <v>-3.2581053467630307E-4</v>
      </c>
      <c r="AR367" s="223">
        <f t="shared" ca="1" si="634"/>
        <v>-3.9278204116633623E-4</v>
      </c>
      <c r="AS367" s="223">
        <f t="shared" ca="1" si="635"/>
        <v>-4.5125100263921622E-4</v>
      </c>
      <c r="AT367" s="223">
        <f t="shared" ca="1" si="636"/>
        <v>-4.9995174265119943E-4</v>
      </c>
      <c r="AU367" s="223">
        <f t="shared" ca="1" si="637"/>
        <v>-5.3783003725383174E-4</v>
      </c>
      <c r="AV367" s="223">
        <f t="shared" ca="1" si="638"/>
        <v>-5.6406593575874728E-4</v>
      </c>
      <c r="AW367" s="223">
        <f t="shared" ca="1" si="639"/>
        <v>-5.7809151019388007E-4</v>
      </c>
      <c r="AX367" s="223">
        <f t="shared" ca="1" si="640"/>
        <v>-5.796031492289566E-4</v>
      </c>
      <c r="AY367" s="223">
        <f t="shared" ca="1" si="641"/>
        <v>-5.6856813044391086E-4</v>
      </c>
      <c r="AZ367" s="223">
        <f t="shared" ca="1" si="642"/>
        <v>-5.4522532867045932E-4</v>
      </c>
      <c r="BA367" s="223">
        <f t="shared" ca="1" si="643"/>
        <v>-5.1008004507338068E-4</v>
      </c>
      <c r="BB367" s="223">
        <f t="shared" ca="1" si="644"/>
        <v>-4.6389306890627007E-4</v>
      </c>
      <c r="BC367" s="223">
        <f t="shared" ca="1" si="645"/>
        <v>-4.0766420872173111E-4</v>
      </c>
      <c r="BD367" s="223">
        <f t="shared" ca="1" si="646"/>
        <v>-3.426106495355623E-4</v>
      </c>
      <c r="BE367" s="223">
        <f t="shared" ca="1" si="647"/>
        <v>-2.7014060444697689E-4</v>
      </c>
      <c r="BF367" s="223">
        <f t="shared" ca="1" si="648"/>
        <v>-1.9182283107771215E-4</v>
      </c>
      <c r="BG367" s="223">
        <f t="shared" ca="1" si="649"/>
        <v>-1.0935267270705271E-4</v>
      </c>
      <c r="BH367" s="223">
        <f t="shared" ca="1" si="650"/>
        <v>-2.4515359209655054E-5</v>
      </c>
      <c r="BI367" s="223">
        <f t="shared" ca="1" si="651"/>
        <v>6.0852637779973642E-5</v>
      </c>
      <c r="BJ367" s="223">
        <f t="shared" ca="1" si="652"/>
        <v>1.4490335893234667E-4</v>
      </c>
      <c r="BK367" s="223">
        <f t="shared" ca="1" si="653"/>
        <v>2.2581735996177066E-4</v>
      </c>
      <c r="BL367" s="223">
        <f t="shared" ca="1" si="654"/>
        <v>3.0184309710054331E-4</v>
      </c>
      <c r="BM367" s="223">
        <f t="shared" ca="1" si="655"/>
        <v>3.7133484273198193E-4</v>
      </c>
      <c r="BN367" s="223">
        <f t="shared" ca="1" si="656"/>
        <v>4.3278831042334136E-4</v>
      </c>
      <c r="BO367" s="223">
        <f t="shared" ca="1" si="657"/>
        <v>4.8487321818424826E-4</v>
      </c>
      <c r="BP367" s="223">
        <f t="shared" ca="1" si="658"/>
        <v>5.264620850544316E-4</v>
      </c>
      <c r="BQ367" s="223">
        <f t="shared" ca="1" si="659"/>
        <v>5.5665463766160078E-4</v>
      </c>
      <c r="BR367" s="223">
        <f t="shared" ca="1" si="660"/>
        <v>5.7479729842119199E-4</v>
      </c>
      <c r="BS367" s="223">
        <f t="shared" ca="1" si="661"/>
        <v>5.8049733351731817E-4</v>
      </c>
      <c r="BT367" s="223">
        <f t="shared" ca="1" si="662"/>
        <v>5.7363135440385241E-4</v>
      </c>
      <c r="BU367" s="223">
        <f t="shared" ca="1" si="663"/>
        <v>5.5434798879382802E-4</v>
      </c>
      <c r="BV367" s="223">
        <f t="shared" ca="1" si="664"/>
        <v>5.2306466331829651E-4</v>
      </c>
      <c r="BW367" s="223">
        <f t="shared" ca="1" si="665"/>
        <v>4.804585675003635E-4</v>
      </c>
      <c r="BX367" s="223">
        <f t="shared" ca="1" si="666"/>
        <v>4.2745199464707827E-4</v>
      </c>
      <c r="BY367" s="223">
        <f t="shared" ca="1" si="667"/>
        <v>3.6519237698459932E-4</v>
      </c>
      <c r="BZ367" s="223">
        <f t="shared" ca="1" si="668"/>
        <v>2.9502744721565893E-4</v>
      </c>
      <c r="CA367" s="223">
        <f t="shared" ca="1" si="669"/>
        <v>2.1847606417660807E-4</v>
      </c>
      <c r="CB367" s="223">
        <f t="shared" ca="1" si="670"/>
        <v>1.3719533413045933E-4</v>
      </c>
      <c r="CC367" s="223">
        <f t="shared" ca="1" si="671"/>
        <v>5.2944739420631467E-5</v>
      </c>
      <c r="CD367" s="223">
        <f t="shared" ca="1" si="672"/>
        <v>-3.245194900826934E-5</v>
      </c>
      <c r="CE367" s="223">
        <f t="shared" ca="1" si="673"/>
        <v>-1.1714615074374226E-4</v>
      </c>
      <c r="CF367" s="223">
        <f t="shared" ca="1" si="674"/>
        <v>-1.9930449208873586E-4</v>
      </c>
      <c r="CG367" s="223">
        <f t="shared" ca="1" si="675"/>
        <v>-2.7714849306553584E-4</v>
      </c>
      <c r="CH367" s="223">
        <f t="shared" ca="1" si="676"/>
        <v>-3.4899306613639429E-4</v>
      </c>
      <c r="CI367" s="223">
        <f t="shared" ca="1" si="677"/>
        <v>-4.1328299325987783E-4</v>
      </c>
      <c r="CJ367" s="223">
        <f t="shared" ca="1" si="678"/>
        <v>-4.6862659166481321E-4</v>
      </c>
      <c r="CK367" s="223">
        <f t="shared" ca="1" si="679"/>
        <v>-5.1382583957950301E-4</v>
      </c>
      <c r="CL367" s="223">
        <f t="shared" ca="1" si="680"/>
        <v>-5.4790230978513967E-4</v>
      </c>
      <c r="CM367" s="223">
        <f t="shared" ca="1" si="681"/>
        <v>-5.7011834961030999E-4</v>
      </c>
      <c r="CN367" s="223">
        <f t="shared" ca="1" si="682"/>
        <v>-5.799930488836751E-4</v>
      </c>
      <c r="CO367" s="223">
        <f t="shared" ca="1" si="683"/>
        <v>-5.7731265018686265E-4</v>
      </c>
      <c r="CP367" s="223">
        <f t="shared" ca="1" si="684"/>
        <v>-5.6213517605704325E-4</v>
      </c>
      <c r="CQ367" s="223">
        <f t="shared" ca="1" si="685"/>
        <v>-5.3478917297422504E-4</v>
      </c>
      <c r="CR367" s="223">
        <f t="shared" ca="1" si="686"/>
        <v>-4.9586659932214787E-4</v>
      </c>
      <c r="CS367" s="223">
        <f t="shared" ca="1" si="687"/>
        <v>-4.4621001127694769E-4</v>
      </c>
      <c r="CT367" s="223">
        <f t="shared" ca="1" si="688"/>
        <v>-3.8689432401040611E-4</v>
      </c>
      <c r="CU367" s="223">
        <f t="shared" ca="1" si="689"/>
        <v>-3.1920354302264562E-4</v>
      </c>
      <c r="CV367" s="223">
        <f t="shared" ca="1" si="690"/>
        <v>-2.446029693006608E-4</v>
      </c>
      <c r="CW367" s="223">
        <f t="shared" ca="1" si="691"/>
        <v>-1.6470747997705365E-4</v>
      </c>
      <c r="CX367" s="223">
        <f t="shared" ca="1" si="692"/>
        <v>-8.1246571116932109E-5</v>
      </c>
      <c r="CY367" s="223">
        <f t="shared" ca="1" si="693"/>
        <v>3.9730806489490642E-6</v>
      </c>
      <c r="CZ367" s="223">
        <f t="shared" ca="1" si="694"/>
        <v>8.910672721720522E-5</v>
      </c>
      <c r="DA367" s="223">
        <f t="shared" ca="1" si="695"/>
        <v>1.7231148223724755E-4</v>
      </c>
      <c r="DB367" s="223">
        <f t="shared" ca="1" si="696"/>
        <v>2.5178621403539254E-4</v>
      </c>
      <c r="DC367" s="223">
        <f t="shared" ca="1" si="697"/>
        <v>3.2581053467630247E-4</v>
      </c>
      <c r="DD367" s="223">
        <f t="shared" ca="1" si="698"/>
        <v>3.927820411663365E-4</v>
      </c>
      <c r="DE367" s="223">
        <f t="shared" ca="1" si="699"/>
        <v>4.5125100263921595E-4</v>
      </c>
      <c r="DF367" s="223">
        <f t="shared" ca="1" si="700"/>
        <v>4.9995174265119943E-4</v>
      </c>
      <c r="DG367" s="223">
        <f t="shared" ca="1" si="701"/>
        <v>5.3783003725383185E-4</v>
      </c>
      <c r="DH367" s="223">
        <f t="shared" ca="1" si="702"/>
        <v>5.6406593575874717E-4</v>
      </c>
      <c r="DI367" s="223">
        <f t="shared" ca="1" si="703"/>
        <v>5.7809151019388007E-4</v>
      </c>
      <c r="DJ367" s="223">
        <f t="shared" ca="1" si="704"/>
        <v>5.796031492289566E-4</v>
      </c>
      <c r="DK367" s="223">
        <f t="shared" ca="1" si="705"/>
        <v>5.6856813044391075E-4</v>
      </c>
      <c r="DL367" s="223">
        <f t="shared" ca="1" si="706"/>
        <v>5.4522532867045987E-4</v>
      </c>
      <c r="DM367" s="223">
        <f t="shared" ca="1" si="707"/>
        <v>5.1008004507338079E-4</v>
      </c>
      <c r="DN367" s="223">
        <f t="shared" ca="1" si="708"/>
        <v>4.6389306890626996E-4</v>
      </c>
      <c r="DO367" s="223">
        <f t="shared" ca="1" si="709"/>
        <v>4.0766420872173203E-4</v>
      </c>
      <c r="DP367" s="223">
        <f t="shared" ca="1" si="710"/>
        <v>3.4261064953556246E-4</v>
      </c>
      <c r="DQ367" s="223">
        <f t="shared" ca="1" si="711"/>
        <v>2.7014060444697661E-4</v>
      </c>
      <c r="DR367" s="223">
        <f t="shared" ca="1" si="712"/>
        <v>1.9182283107771285E-4</v>
      </c>
      <c r="DS367" s="223">
        <f t="shared" ca="1" si="713"/>
        <v>1.0935267270705292E-4</v>
      </c>
      <c r="DT367" s="223">
        <f t="shared" ca="1" si="714"/>
        <v>2.4515359209654234E-5</v>
      </c>
      <c r="DU367" s="223">
        <f t="shared" ca="1" si="715"/>
        <v>-6.0852637779973425E-5</v>
      </c>
      <c r="DV367" s="223">
        <f t="shared" ca="1" si="716"/>
        <v>-1.4490335893234646E-4</v>
      </c>
      <c r="DW367" s="223">
        <f t="shared" ca="1" si="717"/>
        <v>-2.2581735996177142E-4</v>
      </c>
      <c r="DX367" s="223">
        <f t="shared" ca="1" si="718"/>
        <v>-3.0184309710054304E-4</v>
      </c>
      <c r="DY367" s="223">
        <f t="shared" ca="1" si="719"/>
        <v>-3.7133484273198182E-4</v>
      </c>
      <c r="DZ367" s="223">
        <f t="shared" ca="1" si="720"/>
        <v>-4.3278831042334055E-4</v>
      </c>
      <c r="EA367" s="223">
        <f t="shared" ca="1" si="721"/>
        <v>-4.8487321818424815E-4</v>
      </c>
      <c r="EB367" s="223">
        <f t="shared" ca="1" si="722"/>
        <v>-5.2646208505443192E-4</v>
      </c>
      <c r="EC367" s="223">
        <f t="shared" ca="1" si="723"/>
        <v>-5.5665463766160035E-4</v>
      </c>
      <c r="ED367" s="223">
        <f t="shared" ca="1" si="724"/>
        <v>-5.7479729842119188E-4</v>
      </c>
      <c r="EE367" s="223">
        <f t="shared" ca="1" si="725"/>
        <v>-5.8049733351731806E-4</v>
      </c>
      <c r="EF367" s="223">
        <f t="shared" ca="1" si="726"/>
        <v>-5.7363135440385252E-4</v>
      </c>
      <c r="EG367" s="223">
        <f t="shared" ca="1" si="727"/>
        <v>-5.5434798879382813E-4</v>
      </c>
      <c r="EH367" s="223">
        <f t="shared" ca="1" si="728"/>
        <v>-5.2306466331829618E-4</v>
      </c>
      <c r="EI367" s="223">
        <f t="shared" ca="1" si="729"/>
        <v>-4.8045856750036366E-4</v>
      </c>
      <c r="EJ367" s="223">
        <f t="shared" ca="1" si="730"/>
        <v>-4.2745199464707838E-4</v>
      </c>
      <c r="EK367" s="223">
        <f t="shared" ca="1" si="731"/>
        <v>-3.651923769846003E-4</v>
      </c>
      <c r="EL367" s="223">
        <f t="shared" ca="1" si="732"/>
        <v>-2.950274472156591E-4</v>
      </c>
      <c r="EM367" s="223">
        <f t="shared" ca="1" si="733"/>
        <v>-2.1847606417660826E-4</v>
      </c>
      <c r="EN367" s="223">
        <f t="shared" ca="1" si="734"/>
        <v>-1.3719533413046053E-4</v>
      </c>
      <c r="EO367" s="223">
        <f t="shared" ca="1" si="735"/>
        <v>-5.2944739420631677E-5</v>
      </c>
      <c r="EP367" s="223">
        <f t="shared" ca="1" si="736"/>
        <v>3.2451949008270139E-5</v>
      </c>
      <c r="EQ367" s="223">
        <f t="shared" ca="1" si="737"/>
        <v>1.1714615074374104E-4</v>
      </c>
      <c r="ER367" s="223">
        <f t="shared" ca="1" si="738"/>
        <v>1.9930449208873567E-4</v>
      </c>
      <c r="ES367" s="223">
        <f t="shared" ca="1" si="739"/>
        <v>2.7714849306553654E-4</v>
      </c>
      <c r="ET367" s="223">
        <f t="shared" ca="1" si="740"/>
        <v>3.4899306613639413E-4</v>
      </c>
      <c r="EU367" s="223">
        <f t="shared" ca="1" si="741"/>
        <v>4.1328299325987773E-4</v>
      </c>
      <c r="EV367" s="223">
        <f t="shared" ca="1" si="742"/>
        <v>4.6862659166481364E-4</v>
      </c>
      <c r="EW367" s="223">
        <f t="shared" ca="1" si="743"/>
        <v>5.1382583957950291E-4</v>
      </c>
      <c r="EX367" s="223">
        <f t="shared" ca="1" si="744"/>
        <v>5.4790230978513967E-4</v>
      </c>
      <c r="EY367" s="223">
        <f t="shared" ca="1" si="745"/>
        <v>5.7011834961030977E-4</v>
      </c>
      <c r="EZ367" s="223">
        <f t="shared" ca="1" si="746"/>
        <v>5.79993048883675E-4</v>
      </c>
      <c r="FA367" s="223">
        <f t="shared" ca="1" si="747"/>
        <v>5.7731265018686265E-4</v>
      </c>
      <c r="FB367" s="223">
        <f t="shared" ca="1" si="748"/>
        <v>5.6213517605704358E-4</v>
      </c>
      <c r="FC367" s="223">
        <f t="shared" ca="1" si="749"/>
        <v>5.3478917297422515E-4</v>
      </c>
      <c r="FD367" s="223">
        <f t="shared" ca="1" si="750"/>
        <v>4.9586659932214755E-4</v>
      </c>
      <c r="FE367" s="223">
        <f t="shared" ca="1" si="751"/>
        <v>4.462100112769485E-4</v>
      </c>
      <c r="FF367" s="223">
        <f t="shared" ca="1" si="752"/>
        <v>3.8689432401040616E-4</v>
      </c>
      <c r="FG367" s="223">
        <f t="shared" ca="1" si="753"/>
        <v>3.1920354302264497E-4</v>
      </c>
      <c r="FH367" s="223">
        <f t="shared" ca="1" si="754"/>
        <v>2.4460296930066102E-4</v>
      </c>
      <c r="FI367" s="223">
        <f t="shared" ca="1" si="755"/>
        <v>1.6470747997705386E-4</v>
      </c>
      <c r="FJ367" s="223">
        <f t="shared" ca="1" si="756"/>
        <v>8.1246571116933342E-5</v>
      </c>
      <c r="FK367" s="223">
        <f t="shared" ca="1" si="757"/>
        <v>-3.9730806489488609E-6</v>
      </c>
      <c r="FL367" s="223">
        <f t="shared" ca="1" si="758"/>
        <v>-8.9106727217205017E-5</v>
      </c>
      <c r="FM367" s="223">
        <f t="shared" ca="1" si="759"/>
        <v>-1.7231148223724636E-4</v>
      </c>
      <c r="FN367" s="223">
        <f t="shared" ca="1" si="760"/>
        <v>-2.5178621403539243E-4</v>
      </c>
      <c r="FO367" s="223">
        <f t="shared" ca="1" si="761"/>
        <v>-3.2581053467630312E-4</v>
      </c>
      <c r="FP367" s="223">
        <f t="shared" ca="1" si="762"/>
        <v>-3.9278204116633558E-4</v>
      </c>
      <c r="FQ367" s="223">
        <f t="shared" ca="1" si="763"/>
        <v>-4.5125100263921584E-4</v>
      </c>
      <c r="FR367" s="223">
        <f t="shared" ca="1" si="764"/>
        <v>-4.9995174265119965E-4</v>
      </c>
      <c r="FS367" s="223">
        <f t="shared" ca="1" si="765"/>
        <v>-5.3783003725383131E-4</v>
      </c>
      <c r="FT367" s="223">
        <f t="shared" ca="1" si="766"/>
        <v>-5.6406593575874706E-4</v>
      </c>
      <c r="FU367" s="223">
        <f t="shared" ca="1" si="767"/>
        <v>-5.7809151019388018E-4</v>
      </c>
      <c r="FV367" s="223">
        <f t="shared" ca="1" si="768"/>
        <v>-5.7960314922895671E-4</v>
      </c>
      <c r="FW367" s="223">
        <f t="shared" ca="1" si="769"/>
        <v>-5.6856813044391086E-4</v>
      </c>
      <c r="FX367" s="223">
        <f t="shared" ca="1" si="770"/>
        <v>-5.4522532867045987E-4</v>
      </c>
      <c r="FY367" s="223">
        <f t="shared" ca="1" si="771"/>
        <v>-5.100800450733809E-4</v>
      </c>
      <c r="FZ367" s="223">
        <f t="shared" ca="1" si="772"/>
        <v>-4.6389306890627007E-4</v>
      </c>
      <c r="GA367" s="223">
        <f t="shared" ca="1" si="773"/>
        <v>-4.0766420872173214E-4</v>
      </c>
      <c r="GB367" s="223">
        <f t="shared" ca="1" si="774"/>
        <v>-3.4261064953556263E-4</v>
      </c>
      <c r="GC367" s="223">
        <f t="shared" ca="1" si="775"/>
        <v>-2.7014060444697683E-4</v>
      </c>
      <c r="GD367" s="223">
        <f t="shared" ca="1" si="776"/>
        <v>-1.9182283107771304E-4</v>
      </c>
      <c r="GE367" s="223">
        <f t="shared" ca="1" si="777"/>
        <v>-1.0935267270705313E-4</v>
      </c>
      <c r="GF367" s="223">
        <f t="shared" ca="1" si="778"/>
        <v>-2.4515359209654451E-5</v>
      </c>
      <c r="GG367" s="223">
        <f t="shared" ca="1" si="779"/>
        <v>6.0852637779973222E-5</v>
      </c>
      <c r="GH367" s="223">
        <f t="shared" ca="1" si="780"/>
        <v>1.4490335893234624E-4</v>
      </c>
      <c r="GI367" s="223">
        <f t="shared" ca="1" si="781"/>
        <v>2.2581735996177117E-4</v>
      </c>
      <c r="GJ367" s="223">
        <f t="shared" ca="1" si="782"/>
        <v>3.0184309710054293E-4</v>
      </c>
      <c r="GK367" s="223">
        <f t="shared" ca="1" si="783"/>
        <v>3.7133484273198166E-4</v>
      </c>
      <c r="GL367" s="223">
        <f t="shared" ca="1" si="784"/>
        <v>4.3278831042334038E-4</v>
      </c>
      <c r="GM367" s="223">
        <f t="shared" ca="1" si="785"/>
        <v>4.8487321818424799E-4</v>
      </c>
      <c r="GN367" s="223">
        <f t="shared" ca="1" si="786"/>
        <v>5.2646208505443182E-4</v>
      </c>
      <c r="GO367" s="223">
        <f t="shared" ca="1" si="787"/>
        <v>5.5665463766160035E-4</v>
      </c>
      <c r="GP367" s="223">
        <f t="shared" ca="1" si="788"/>
        <v>5.7479729842119188E-4</v>
      </c>
      <c r="GQ367" s="223">
        <f t="shared" ca="1" si="789"/>
        <v>5.8049733351731806E-4</v>
      </c>
      <c r="GR367" s="223">
        <f t="shared" ca="1" si="790"/>
        <v>5.7363135440385263E-4</v>
      </c>
      <c r="GS367" s="223">
        <f t="shared" ca="1" si="791"/>
        <v>5.5434798879382824E-4</v>
      </c>
      <c r="GT367" s="223">
        <f t="shared" ca="1" si="792"/>
        <v>5.2306466331829629E-4</v>
      </c>
      <c r="GU367" s="223">
        <f t="shared" ca="1" si="793"/>
        <v>4.8045856750036372E-4</v>
      </c>
      <c r="GV367" s="223">
        <f t="shared" ca="1" si="794"/>
        <v>4.2745199464707848E-4</v>
      </c>
      <c r="GW367" s="223">
        <f t="shared" ca="1" si="795"/>
        <v>3.6519237698460046E-4</v>
      </c>
      <c r="GX367" s="223">
        <f t="shared" ca="1" si="796"/>
        <v>2.9502744721565926E-4</v>
      </c>
      <c r="GY367" s="223">
        <f t="shared" ca="1" si="797"/>
        <v>2.1847606417660847E-4</v>
      </c>
      <c r="GZ367" s="223">
        <f t="shared" ca="1" si="798"/>
        <v>1.3719533413046074E-4</v>
      </c>
      <c r="HA367" s="223">
        <f t="shared" ca="1" si="799"/>
        <v>5.2944739420631887E-5</v>
      </c>
      <c r="HB367" s="223">
        <f t="shared" ca="1" si="800"/>
        <v>-3.2451949008269936E-5</v>
      </c>
      <c r="HC367" s="223">
        <f t="shared" ca="1" si="801"/>
        <v>-1.1714615074374083E-4</v>
      </c>
      <c r="HD367" s="223">
        <f t="shared" ca="1" si="802"/>
        <v>-1.9930449208873546E-4</v>
      </c>
      <c r="HE367" s="223">
        <f t="shared" ca="1" si="803"/>
        <v>-2.7714849306553633E-4</v>
      </c>
      <c r="HF367" s="223">
        <f t="shared" ca="1" si="804"/>
        <v>-3.4899306613639391E-4</v>
      </c>
      <c r="HG367" s="223">
        <f t="shared" ca="1" si="805"/>
        <v>-4.1328299325987756E-4</v>
      </c>
      <c r="HH367" s="223">
        <f t="shared" ca="1" si="806"/>
        <v>-4.6862659166481359E-4</v>
      </c>
      <c r="HI367" s="223">
        <f t="shared" ca="1" si="807"/>
        <v>-5.138258395795028E-4</v>
      </c>
      <c r="HJ367" s="223">
        <f t="shared" ca="1" si="808"/>
        <v>-5.4790230978513945E-4</v>
      </c>
      <c r="HK367" s="223">
        <f t="shared" ca="1" si="809"/>
        <v>-5.7011834961030977E-4</v>
      </c>
      <c r="HL367" s="223">
        <f t="shared" ca="1" si="810"/>
        <v>-5.79993048883675E-4</v>
      </c>
      <c r="HM367" s="223">
        <f t="shared" ca="1" si="811"/>
        <v>-5.7731265018686254E-4</v>
      </c>
      <c r="HN367" s="223">
        <f t="shared" ca="1" si="812"/>
        <v>-5.6213517605704368E-4</v>
      </c>
      <c r="HO367" s="223">
        <f t="shared" ca="1" si="813"/>
        <v>-5.3478917297422536E-4</v>
      </c>
      <c r="HP367" s="223">
        <f t="shared" ca="1" si="814"/>
        <v>-4.9586659932214755E-4</v>
      </c>
      <c r="HQ367" s="223">
        <f t="shared" ca="1" si="815"/>
        <v>-4.4621001127694726E-4</v>
      </c>
      <c r="HR367" s="223">
        <f t="shared" ca="1" si="816"/>
        <v>-3.868943240104079E-4</v>
      </c>
      <c r="HS367" s="223">
        <f t="shared" ca="1" si="817"/>
        <v>-3.1920354302264681E-4</v>
      </c>
      <c r="HT367" s="223">
        <f t="shared" ca="1" si="818"/>
        <v>-2.4460296930066118E-4</v>
      </c>
      <c r="HU367" s="223">
        <f t="shared" ca="1" si="819"/>
        <v>-1.6470747997705408E-4</v>
      </c>
      <c r="HV367" s="223">
        <f t="shared" ca="1" si="820"/>
        <v>-8.1246571116931512E-5</v>
      </c>
      <c r="HW367" s="223">
        <f t="shared" ca="1" si="821"/>
        <v>3.9730806489507176E-6</v>
      </c>
      <c r="HX367" s="223">
        <f t="shared" ca="1" si="822"/>
        <v>8.9106727217202767E-5</v>
      </c>
      <c r="HY367" s="223">
        <f t="shared" ca="1" si="823"/>
        <v>1.723114822372462E-4</v>
      </c>
      <c r="HZ367" s="223">
        <f t="shared" ca="1" si="824"/>
        <v>2.5178621403539221E-4</v>
      </c>
      <c r="IA367" s="223">
        <f t="shared" ca="1" si="825"/>
        <v>3.2581053467630301E-4</v>
      </c>
      <c r="IB367" s="223">
        <f t="shared" ca="1" si="826"/>
        <v>3.9278204116633688E-4</v>
      </c>
      <c r="IC367" s="223">
        <f t="shared" ca="1" si="827"/>
        <v>4.5125100263921448E-4</v>
      </c>
      <c r="ID367" s="223">
        <f t="shared" ca="1" si="828"/>
        <v>4.9995174265119856E-4</v>
      </c>
      <c r="IE367" s="223">
        <f t="shared" ca="1" si="829"/>
        <v>4.7720414405629489E-4</v>
      </c>
      <c r="IF367" s="223">
        <f t="shared" ca="1" si="830"/>
        <v>5.6406593575874706E-4</v>
      </c>
      <c r="IG367" s="223">
        <f t="shared" ca="1" si="831"/>
        <v>5.7809151019388007E-4</v>
      </c>
      <c r="IH367" s="223">
        <f t="shared" ca="1" si="832"/>
        <v>5.7960314922895649E-4</v>
      </c>
      <c r="II367" s="223">
        <f t="shared" ca="1" si="833"/>
        <v>5.685681304439113E-4</v>
      </c>
      <c r="IJ367" s="223">
        <f t="shared" ca="1" si="834"/>
        <v>5.4522532867045997E-4</v>
      </c>
      <c r="IK367" s="223">
        <f t="shared" ca="1" si="835"/>
        <v>5.10080045073381E-4</v>
      </c>
      <c r="IL367" s="223">
        <f t="shared" ca="1" si="836"/>
        <v>4.6389306890627023E-4</v>
      </c>
      <c r="IM367" s="223">
        <f t="shared" ca="1" si="837"/>
        <v>4.0766420872173084E-4</v>
      </c>
      <c r="IN367" s="223">
        <f t="shared" ca="1" si="838"/>
        <v>3.4261064953556116E-4</v>
      </c>
      <c r="IO367" s="223">
        <f t="shared" ca="1" si="839"/>
        <v>2.7014060444697884E-4</v>
      </c>
      <c r="IP367" s="223">
        <f t="shared" ca="1" si="840"/>
        <v>1.9182283107771323E-4</v>
      </c>
      <c r="IQ367" s="223">
        <f t="shared" ca="1" si="841"/>
        <v>1.0935267270705333E-4</v>
      </c>
      <c r="IR367" s="223">
        <f t="shared" ca="1" si="842"/>
        <v>2.4515359209654668E-5</v>
      </c>
      <c r="IS367" s="223">
        <f t="shared" ca="1" si="843"/>
        <v>-6.0852637779975052E-5</v>
      </c>
      <c r="IT367" s="223">
        <f t="shared" ca="1" si="844"/>
        <v>-1.4490335893234402E-4</v>
      </c>
      <c r="IU367" s="223">
        <f t="shared" ca="1" si="845"/>
        <v>-2.2581735996176906E-4</v>
      </c>
      <c r="IV367" s="223">
        <f t="shared" ca="1" si="846"/>
        <v>-3.0184309710054266E-4</v>
      </c>
      <c r="IW367" s="223">
        <f t="shared" ca="1" si="847"/>
        <v>-3.7133484273198149E-4</v>
      </c>
      <c r="IX367" s="223">
        <f t="shared" ca="1" si="848"/>
        <v>-4.3278831042334163E-4</v>
      </c>
      <c r="IY367" s="223">
        <f t="shared" ca="1" si="849"/>
        <v>-4.8487321818424897E-4</v>
      </c>
      <c r="IZ367" s="223">
        <f t="shared" ca="1" si="850"/>
        <v>-5.2646208505443084E-4</v>
      </c>
      <c r="JA367" s="223">
        <f t="shared" ca="1" si="851"/>
        <v>-5.5665463766160024E-4</v>
      </c>
      <c r="JB367" s="223">
        <f t="shared" ca="1" si="852"/>
        <v>-5.7479729842119188E-4</v>
      </c>
    </row>
    <row r="368" spans="1:262">
      <c r="B368" s="230">
        <v>7</v>
      </c>
      <c r="C368" s="229">
        <f t="shared" si="853"/>
        <v>1.3671875000000001E-4</v>
      </c>
      <c r="D368" s="226">
        <f t="shared" ca="1" si="597"/>
        <v>72.09862975076598</v>
      </c>
      <c r="E368" s="225">
        <f ca="1">M361</f>
        <v>9.8629750765985236E-2</v>
      </c>
      <c r="F368" s="224">
        <v>7</v>
      </c>
      <c r="G368" s="223">
        <f t="shared" ca="1" si="854"/>
        <v>-2.0288373202920179E-2</v>
      </c>
      <c r="H368" s="223">
        <f t="shared" ca="1" si="598"/>
        <v>-2.0080649103504333E-2</v>
      </c>
      <c r="I368" s="223">
        <f t="shared" ca="1" si="599"/>
        <v>-1.928165600976053E-2</v>
      </c>
      <c r="J368" s="223">
        <f t="shared" ca="1" si="600"/>
        <v>-1.7914920045798501E-2</v>
      </c>
      <c r="K368" s="223">
        <f t="shared" ca="1" si="601"/>
        <v>-1.6020684362860929E-2</v>
      </c>
      <c r="L368" s="223">
        <f t="shared" ca="1" si="602"/>
        <v>-1.3654724191195487E-2</v>
      </c>
      <c r="M368" s="223">
        <f t="shared" ca="1" si="603"/>
        <v>-1.0886704554283737E-2</v>
      </c>
      <c r="N368" s="223">
        <f t="shared" ca="1" si="604"/>
        <v>-7.7981290020637693E-3</v>
      </c>
      <c r="O368" s="223">
        <f t="shared" ca="1" si="605"/>
        <v>-4.4799397621126981E-3</v>
      </c>
      <c r="P368" s="223">
        <f t="shared" ca="1" si="606"/>
        <v>-1.0298399716539811E-3</v>
      </c>
      <c r="Q368" s="223">
        <f t="shared" ca="1" si="607"/>
        <v>2.4505831634944438E-3</v>
      </c>
      <c r="R368" s="223">
        <f t="shared" ca="1" si="608"/>
        <v>5.8588495752656599E-3</v>
      </c>
      <c r="S368" s="223">
        <f t="shared" ca="1" si="609"/>
        <v>9.0946038297639482E-3</v>
      </c>
      <c r="T368" s="223">
        <f t="shared" ca="1" si="610"/>
        <v>1.206257006443686E-2</v>
      </c>
      <c r="U368" s="223">
        <f t="shared" ca="1" si="611"/>
        <v>1.4675357358715599E-2</v>
      </c>
      <c r="V368" s="223">
        <f t="shared" ca="1" si="612"/>
        <v>1.6856032934784139E-2</v>
      </c>
      <c r="W368" s="223">
        <f t="shared" ca="1" si="613"/>
        <v>1.854038742131333E-2</v>
      </c>
      <c r="X368" s="223">
        <f t="shared" ca="1" si="614"/>
        <v>1.9678825480114223E-2</v>
      </c>
      <c r="Y368" s="223">
        <f t="shared" ca="1" si="615"/>
        <v>2.0237826126747398E-2</v>
      </c>
      <c r="Z368" s="223">
        <f t="shared" ca="1" si="616"/>
        <v>2.0200929746363769E-2</v>
      </c>
      <c r="AA368" s="223">
        <f t="shared" ca="1" si="617"/>
        <v>1.9569222742376456E-2</v>
      </c>
      <c r="AB368" s="223">
        <f t="shared" ca="1" si="618"/>
        <v>1.8361305547621685E-2</v>
      </c>
      <c r="AC368" s="223">
        <f t="shared" ca="1" si="619"/>
        <v>1.6612744939910901E-2</v>
      </c>
      <c r="AD368" s="223">
        <f t="shared" ca="1" si="620"/>
        <v>1.4375026788386772E-2</v>
      </c>
      <c r="AE368" s="223">
        <f t="shared" ca="1" si="621"/>
        <v>1.1714040066768291E-2</v>
      </c>
      <c r="AF368" s="223">
        <f t="shared" ca="1" si="622"/>
        <v>8.7081367712833306E-3</v>
      </c>
      <c r="AG368" s="223">
        <f t="shared" ca="1" si="623"/>
        <v>5.4458248684526814E-3</v>
      </c>
      <c r="AH368" s="223">
        <f t="shared" ca="1" si="624"/>
        <v>2.0231622032209347E-3</v>
      </c>
      <c r="AI368" s="223">
        <f t="shared" ca="1" si="625"/>
        <v>-1.4590718969328216E-3</v>
      </c>
      <c r="AJ368" s="223">
        <f t="shared" ca="1" si="626"/>
        <v>-4.8983440405927937E-3</v>
      </c>
      <c r="AK368" s="223">
        <f t="shared" ca="1" si="627"/>
        <v>-8.1933858389175405E-3</v>
      </c>
      <c r="AL368" s="223">
        <f t="shared" ca="1" si="628"/>
        <v>-1.1247175724510445E-2</v>
      </c>
      <c r="AM368" s="223">
        <f t="shared" ca="1" si="629"/>
        <v>-1.3969795723842028E-2</v>
      </c>
      <c r="AN368" s="223">
        <f t="shared" ca="1" si="630"/>
        <v>-1.6281079066373914E-2</v>
      </c>
      <c r="AO368" s="223">
        <f t="shared" ca="1" si="631"/>
        <v>-1.8112970672287652E-2</v>
      </c>
      <c r="AP368" s="223">
        <f t="shared" ca="1" si="632"/>
        <v>-1.941153101492931E-2</v>
      </c>
      <c r="AQ368" s="223">
        <f t="shared" ca="1" si="633"/>
        <v>-2.0138524354811067E-2</v>
      </c>
      <c r="AR368" s="223">
        <f t="shared" ca="1" si="634"/>
        <v>-2.0272544580071744E-2</v>
      </c>
      <c r="AS368" s="223">
        <f t="shared" ca="1" si="635"/>
        <v>-1.980964550334452E-2</v>
      </c>
      <c r="AT368" s="223">
        <f t="shared" ca="1" si="636"/>
        <v>-1.876345705612022E-2</v>
      </c>
      <c r="AU368" s="223">
        <f t="shared" ca="1" si="637"/>
        <v>-1.7164783959296027E-2</v>
      </c>
      <c r="AV368" s="223">
        <f t="shared" ca="1" si="638"/>
        <v>-1.5060698686941189E-2</v>
      </c>
      <c r="AW368" s="223">
        <f t="shared" ca="1" si="639"/>
        <v>-1.2513155430703261E-2</v>
      </c>
      <c r="AX368" s="223">
        <f t="shared" ca="1" si="640"/>
        <v>-9.5971658762781676E-3</v>
      </c>
      <c r="AY368" s="223">
        <f t="shared" ca="1" si="641"/>
        <v>-6.3985905056866393E-3</v>
      </c>
      <c r="AZ368" s="223">
        <f t="shared" ca="1" si="642"/>
        <v>-3.0116104598322405E-3</v>
      </c>
      <c r="BA368" s="223">
        <f t="shared" ca="1" si="643"/>
        <v>4.6404559837188693E-4</v>
      </c>
      <c r="BB368" s="223">
        <f t="shared" ca="1" si="644"/>
        <v>3.9260379660818762E-3</v>
      </c>
      <c r="BC368" s="223">
        <f t="shared" ca="1" si="645"/>
        <v>7.2724292639293649E-3</v>
      </c>
      <c r="BD368" s="223">
        <f t="shared" ca="1" si="646"/>
        <v>1.0404685953127426E-2</v>
      </c>
      <c r="BE368" s="223">
        <f t="shared" ca="1" si="647"/>
        <v>1.3230579627460116E-2</v>
      </c>
      <c r="BF368" s="223">
        <f t="shared" ca="1" si="648"/>
        <v>1.5666902652438693E-2</v>
      </c>
      <c r="BG368" s="223">
        <f t="shared" ca="1" si="649"/>
        <v>1.7641918190403574E-2</v>
      </c>
      <c r="BH368" s="223">
        <f t="shared" ca="1" si="650"/>
        <v>1.9097472471280123E-2</v>
      </c>
      <c r="BI368" s="223">
        <f t="shared" ca="1" si="651"/>
        <v>1.9990707113777602E-2</v>
      </c>
      <c r="BJ368" s="223">
        <f t="shared" ca="1" si="652"/>
        <v>2.0295321078221136E-2</v>
      </c>
      <c r="BK368" s="223">
        <f t="shared" ca="1" si="653"/>
        <v>2.0002345093175014E-2</v>
      </c>
      <c r="BL368" s="223">
        <f t="shared" ca="1" si="654"/>
        <v>1.9120405753085833E-2</v>
      </c>
      <c r="BM368" s="223">
        <f t="shared" ca="1" si="655"/>
        <v>1.7675471510665702E-2</v>
      </c>
      <c r="BN368" s="223">
        <f t="shared" ca="1" si="656"/>
        <v>1.5710088043197363E-2</v>
      </c>
      <c r="BO368" s="223">
        <f t="shared" ca="1" si="657"/>
        <v>1.3282125507182684E-2</v>
      </c>
      <c r="BP368" s="223">
        <f t="shared" ca="1" si="658"/>
        <v>1.0463074568064617E-2</v>
      </c>
      <c r="BQ368" s="223">
        <f t="shared" ca="1" si="659"/>
        <v>7.335941377942079E-3</v>
      </c>
      <c r="BR368" s="223">
        <f t="shared" ca="1" si="660"/>
        <v>3.9928034830598886E-3</v>
      </c>
      <c r="BS368" s="223">
        <f t="shared" ca="1" si="661"/>
        <v>5.3209862668111884E-4</v>
      </c>
      <c r="BT368" s="223">
        <f t="shared" ca="1" si="662"/>
        <v>-2.9442737222303552E-3</v>
      </c>
      <c r="BU368" s="223">
        <f t="shared" ca="1" si="663"/>
        <v>-6.3339527698547567E-3</v>
      </c>
      <c r="BV368" s="223">
        <f t="shared" ca="1" si="664"/>
        <v>-9.5371303819404805E-3</v>
      </c>
      <c r="BW368" s="223">
        <f t="shared" ca="1" si="665"/>
        <v>-1.245948990589376E-2</v>
      </c>
      <c r="BX368" s="223">
        <f t="shared" ca="1" si="666"/>
        <v>-1.501498329775515E-2</v>
      </c>
      <c r="BY368" s="223">
        <f t="shared" ca="1" si="667"/>
        <v>-1.7128364782349283E-2</v>
      </c>
      <c r="BZ368" s="223">
        <f t="shared" ca="1" si="668"/>
        <v>-1.8737406443706597E-2</v>
      </c>
      <c r="CA368" s="223">
        <f t="shared" ca="1" si="669"/>
        <v>-1.9794730508327887E-2</v>
      </c>
      <c r="CB368" s="223">
        <f t="shared" ca="1" si="670"/>
        <v>-2.026920437023292E-2</v>
      </c>
      <c r="CC368" s="223">
        <f t="shared" ca="1" si="671"/>
        <v>-2.0146857281677536E-2</v>
      </c>
      <c r="CD368" s="223">
        <f t="shared" ca="1" si="672"/>
        <v>-1.9431291717842511E-2</v>
      </c>
      <c r="CE368" s="223">
        <f t="shared" ca="1" si="673"/>
        <v>-1.8143577302977724E-2</v>
      </c>
      <c r="CF368" s="223">
        <f t="shared" ca="1" si="674"/>
        <v>-1.6321630421316277E-2</v>
      </c>
      <c r="CG368" s="223">
        <f t="shared" ca="1" si="675"/>
        <v>-1.4019097779938549E-2</v>
      </c>
      <c r="CH368" s="223">
        <f t="shared" ca="1" si="676"/>
        <v>-1.130377679675949E-2</v>
      </c>
      <c r="CI368" s="223">
        <f t="shared" ca="1" si="677"/>
        <v>-8.2556193248654649E-3</v>
      </c>
      <c r="CJ368" s="223">
        <f t="shared" ca="1" si="678"/>
        <v>-4.9643774929685643E-3</v>
      </c>
      <c r="CK368" s="223">
        <f t="shared" ca="1" si="679"/>
        <v>-1.5269609795361154E-3</v>
      </c>
      <c r="CL368" s="223">
        <f t="shared" ca="1" si="680"/>
        <v>1.9554164650940598E-3</v>
      </c>
      <c r="CM368" s="223">
        <f t="shared" ca="1" si="681"/>
        <v>5.3802172287688663E-3</v>
      </c>
      <c r="CN368" s="223">
        <f t="shared" ca="1" si="682"/>
        <v>8.6465990283094776E-3</v>
      </c>
      <c r="CO368" s="223">
        <f t="shared" ca="1" si="683"/>
        <v>1.1658384181821678E-2</v>
      </c>
      <c r="CP368" s="223">
        <f t="shared" ca="1" si="684"/>
        <v>1.4326891533150102E-2</v>
      </c>
      <c r="CQ368" s="223">
        <f t="shared" ca="1" si="685"/>
        <v>1.6573547643266746E-2</v>
      </c>
      <c r="CR368" s="223">
        <f t="shared" ca="1" si="686"/>
        <v>1.8332200362807208E-2</v>
      </c>
      <c r="CS368" s="223">
        <f t="shared" ca="1" si="687"/>
        <v>1.955106666327E-2</v>
      </c>
      <c r="CT368" s="223">
        <f t="shared" ca="1" si="688"/>
        <v>2.0194257373544185E-2</v>
      </c>
      <c r="CU368" s="223">
        <f t="shared" ca="1" si="689"/>
        <v>2.0242833926332211E-2</v>
      </c>
      <c r="CV368" s="223">
        <f t="shared" ca="1" si="690"/>
        <v>1.9695365998870763E-2</v>
      </c>
      <c r="CW368" s="223">
        <f t="shared" ca="1" si="691"/>
        <v>1.8567973628377192E-2</v>
      </c>
      <c r="CX368" s="223">
        <f t="shared" ca="1" si="692"/>
        <v>1.6893852562144263E-2</v>
      </c>
      <c r="CY368" s="223">
        <f t="shared" ca="1" si="693"/>
        <v>1.4722296818214554E-2</v>
      </c>
      <c r="CZ368" s="223">
        <f t="shared" ca="1" si="694"/>
        <v>1.2117247237057026E-2</v>
      </c>
      <c r="DA368" s="223">
        <f t="shared" ca="1" si="695"/>
        <v>9.1554087617284289E-3</v>
      </c>
      <c r="DB368" s="223">
        <f t="shared" ca="1" si="696"/>
        <v>5.9239918826686005E-3</v>
      </c>
      <c r="DC368" s="223">
        <f t="shared" ca="1" si="697"/>
        <v>2.5181447496454585E-3</v>
      </c>
      <c r="DD368" s="223">
        <f t="shared" ca="1" si="698"/>
        <v>-9.6184843841906446E-4</v>
      </c>
      <c r="DE368" s="223">
        <f t="shared" ca="1" si="699"/>
        <v>-4.4135202731274987E-3</v>
      </c>
      <c r="DF368" s="223">
        <f t="shared" ca="1" si="700"/>
        <v>-7.7352372602666527E-3</v>
      </c>
      <c r="DG368" s="223">
        <f t="shared" ca="1" si="701"/>
        <v>-1.0829192389101742E-2</v>
      </c>
      <c r="DH368" s="223">
        <f t="shared" ca="1" si="702"/>
        <v>-1.3604285031954204E-2</v>
      </c>
      <c r="DI368" s="223">
        <f t="shared" ca="1" si="703"/>
        <v>-1.5978803376240261E-2</v>
      </c>
      <c r="DJ368" s="223">
        <f t="shared" ca="1" si="704"/>
        <v>-1.7882830405522708E-2</v>
      </c>
      <c r="DK368" s="223">
        <f t="shared" ca="1" si="705"/>
        <v>-1.9260302586149115E-2</v>
      </c>
      <c r="DL368" s="223">
        <f t="shared" ca="1" si="706"/>
        <v>-2.0070660642034551E-2</v>
      </c>
      <c r="DM368" s="223">
        <f t="shared" ca="1" si="707"/>
        <v>-2.0290043810995508E-2</v>
      </c>
      <c r="DN368" s="223">
        <f t="shared" ca="1" si="708"/>
        <v>-1.9911992418097432E-2</v>
      </c>
      <c r="DO368" s="223">
        <f t="shared" ca="1" si="709"/>
        <v>-1.8947638078943504E-2</v>
      </c>
      <c r="DP368" s="223">
        <f t="shared" ca="1" si="710"/>
        <v>-1.7425375932423336E-2</v>
      </c>
      <c r="DQ368" s="223">
        <f t="shared" ca="1" si="711"/>
        <v>-1.5390028553934622E-2</v>
      </c>
      <c r="DR368" s="223">
        <f t="shared" ca="1" si="712"/>
        <v>-1.2901526167415042E-2</v>
      </c>
      <c r="DS368" s="223">
        <f t="shared" ca="1" si="713"/>
        <v>-1.003314201696523E-2</v>
      </c>
      <c r="DT368" s="223">
        <f t="shared" ca="1" si="714"/>
        <v>-6.8693348570428138E-3</v>
      </c>
      <c r="DU368" s="223">
        <f t="shared" ca="1" si="715"/>
        <v>-3.5032620884894051E-3</v>
      </c>
      <c r="DV368" s="223">
        <f t="shared" ca="1" si="716"/>
        <v>-3.403676539198491E-5</v>
      </c>
      <c r="DW368" s="223">
        <f t="shared" ca="1" si="717"/>
        <v>3.4361907605694841E-3</v>
      </c>
      <c r="DX368" s="223">
        <f t="shared" ca="1" si="718"/>
        <v>6.8052406281371141E-3</v>
      </c>
      <c r="DY368" s="223">
        <f t="shared" ca="1" si="719"/>
        <v>9.9739121233911963E-3</v>
      </c>
      <c r="DZ368" s="223">
        <f t="shared" ca="1" si="720"/>
        <v>1.2848904616521668E-2</v>
      </c>
      <c r="EA368" s="223">
        <f t="shared" ca="1" si="721"/>
        <v>1.5345564772302507E-2</v>
      </c>
      <c r="EB368" s="223">
        <f t="shared" ca="1" si="722"/>
        <v>1.7390379143440337E-2</v>
      </c>
      <c r="EC368" s="223">
        <f t="shared" ca="1" si="723"/>
        <v>1.8923138753094915E-2</v>
      </c>
      <c r="ED368" s="223">
        <f t="shared" ca="1" si="724"/>
        <v>1.9898711931055996E-2</v>
      </c>
      <c r="EE368" s="223">
        <f t="shared" ca="1" si="725"/>
        <v>2.0288373202920176E-2</v>
      </c>
      <c r="EF368" s="223">
        <f t="shared" ca="1" si="726"/>
        <v>2.0080649103504333E-2</v>
      </c>
      <c r="EG368" s="223">
        <f t="shared" ca="1" si="727"/>
        <v>1.928165600976053E-2</v>
      </c>
      <c r="EH368" s="223">
        <f t="shared" ca="1" si="728"/>
        <v>1.7914920045798498E-2</v>
      </c>
      <c r="EI368" s="223">
        <f t="shared" ca="1" si="729"/>
        <v>1.6020684362860922E-2</v>
      </c>
      <c r="EJ368" s="223">
        <f t="shared" ca="1" si="730"/>
        <v>1.3654724191195526E-2</v>
      </c>
      <c r="EK368" s="223">
        <f t="shared" ca="1" si="731"/>
        <v>1.0886704554283776E-2</v>
      </c>
      <c r="EL368" s="223">
        <f t="shared" ca="1" si="732"/>
        <v>7.7981290020638057E-3</v>
      </c>
      <c r="EM368" s="223">
        <f t="shared" ca="1" si="733"/>
        <v>4.4799397621127328E-3</v>
      </c>
      <c r="EN368" s="223">
        <f t="shared" ca="1" si="734"/>
        <v>1.029839971654008E-3</v>
      </c>
      <c r="EO368" s="223">
        <f t="shared" ca="1" si="735"/>
        <v>-2.4505831634944221E-3</v>
      </c>
      <c r="EP368" s="223">
        <f t="shared" ca="1" si="736"/>
        <v>-5.8588495752656435E-3</v>
      </c>
      <c r="EQ368" s="223">
        <f t="shared" ca="1" si="737"/>
        <v>-9.0946038297639413E-3</v>
      </c>
      <c r="ER368" s="223">
        <f t="shared" ca="1" si="738"/>
        <v>-1.206257006443686E-2</v>
      </c>
      <c r="ES368" s="223">
        <f t="shared" ca="1" si="739"/>
        <v>-1.4675357358715599E-2</v>
      </c>
      <c r="ET368" s="223">
        <f t="shared" ca="1" si="740"/>
        <v>-1.6856032934784146E-2</v>
      </c>
      <c r="EU368" s="223">
        <f t="shared" ca="1" si="741"/>
        <v>-1.8540387421313337E-2</v>
      </c>
      <c r="EV368" s="223">
        <f t="shared" ca="1" si="742"/>
        <v>-1.9678825480114209E-2</v>
      </c>
      <c r="EW368" s="223">
        <f t="shared" ca="1" si="743"/>
        <v>-2.0237826126747398E-2</v>
      </c>
      <c r="EX368" s="223">
        <f t="shared" ca="1" si="744"/>
        <v>-2.0200929746363772E-2</v>
      </c>
      <c r="EY368" s="223">
        <f t="shared" ca="1" si="745"/>
        <v>-1.9569222742376463E-2</v>
      </c>
      <c r="EZ368" s="223">
        <f t="shared" ca="1" si="746"/>
        <v>-1.8361305547621692E-2</v>
      </c>
      <c r="FA368" s="223">
        <f t="shared" ca="1" si="747"/>
        <v>-1.6612744939910915E-2</v>
      </c>
      <c r="FB368" s="223">
        <f t="shared" ca="1" si="748"/>
        <v>-1.437502678838678E-2</v>
      </c>
      <c r="FC368" s="223">
        <f t="shared" ca="1" si="749"/>
        <v>-1.1714040066768289E-2</v>
      </c>
      <c r="FD368" s="223">
        <f t="shared" ca="1" si="750"/>
        <v>-8.7081367712833289E-3</v>
      </c>
      <c r="FE368" s="223">
        <f t="shared" ca="1" si="751"/>
        <v>-5.4458248684526806E-3</v>
      </c>
      <c r="FF368" s="223">
        <f t="shared" ca="1" si="752"/>
        <v>-2.0231622032209169E-3</v>
      </c>
      <c r="FG368" s="223">
        <f t="shared" ca="1" si="753"/>
        <v>1.4590718969328389E-3</v>
      </c>
      <c r="FH368" s="223">
        <f t="shared" ca="1" si="754"/>
        <v>4.8983440405927434E-3</v>
      </c>
      <c r="FI368" s="223">
        <f t="shared" ca="1" si="755"/>
        <v>8.1933858389175076E-3</v>
      </c>
      <c r="FJ368" s="223">
        <f t="shared" ca="1" si="756"/>
        <v>1.1247175724510415E-2</v>
      </c>
      <c r="FK368" s="223">
        <f t="shared" ca="1" si="757"/>
        <v>1.3969795723842E-2</v>
      </c>
      <c r="FL368" s="223">
        <f t="shared" ca="1" si="758"/>
        <v>1.6281079066373903E-2</v>
      </c>
      <c r="FM368" s="223">
        <f t="shared" ca="1" si="759"/>
        <v>1.8112970672287645E-2</v>
      </c>
      <c r="FN368" s="223">
        <f t="shared" ca="1" si="760"/>
        <v>1.9411531014929304E-2</v>
      </c>
      <c r="FO368" s="223">
        <f t="shared" ca="1" si="761"/>
        <v>2.0138524354811067E-2</v>
      </c>
      <c r="FP368" s="223">
        <f t="shared" ca="1" si="762"/>
        <v>2.0272544580071744E-2</v>
      </c>
      <c r="FQ368" s="223">
        <f t="shared" ca="1" si="763"/>
        <v>1.980964550334452E-2</v>
      </c>
      <c r="FR368" s="223">
        <f t="shared" ca="1" si="764"/>
        <v>1.8763457056120217E-2</v>
      </c>
      <c r="FS368" s="223">
        <f t="shared" ca="1" si="765"/>
        <v>1.7164783959296055E-2</v>
      </c>
      <c r="FT368" s="223">
        <f t="shared" ca="1" si="766"/>
        <v>1.5060698686941225E-2</v>
      </c>
      <c r="FU368" s="223">
        <f t="shared" ca="1" si="767"/>
        <v>1.2513155430703289E-2</v>
      </c>
      <c r="FV368" s="223">
        <f t="shared" ca="1" si="768"/>
        <v>9.5971658762781988E-3</v>
      </c>
      <c r="FW368" s="223">
        <f t="shared" ca="1" si="769"/>
        <v>6.3985905056866731E-3</v>
      </c>
      <c r="FX368" s="223">
        <f t="shared" ca="1" si="770"/>
        <v>3.0116104598322578E-3</v>
      </c>
      <c r="FY368" s="223">
        <f t="shared" ca="1" si="771"/>
        <v>-4.6404559837186872E-4</v>
      </c>
      <c r="FZ368" s="223">
        <f t="shared" ca="1" si="772"/>
        <v>-3.9260379660818598E-3</v>
      </c>
      <c r="GA368" s="223">
        <f t="shared" ca="1" si="773"/>
        <v>-7.2724292639293475E-3</v>
      </c>
      <c r="GB368" s="223">
        <f t="shared" ca="1" si="774"/>
        <v>-1.0404685953127442E-2</v>
      </c>
      <c r="GC368" s="223">
        <f t="shared" ca="1" si="775"/>
        <v>-1.323057962746013E-2</v>
      </c>
      <c r="GD368" s="223">
        <f t="shared" ca="1" si="776"/>
        <v>-1.5666902652438704E-2</v>
      </c>
      <c r="GE368" s="223">
        <f t="shared" ca="1" si="777"/>
        <v>-1.7641918190403547E-2</v>
      </c>
      <c r="GF368" s="223">
        <f t="shared" ca="1" si="778"/>
        <v>-1.9097472471280103E-2</v>
      </c>
      <c r="GG368" s="223">
        <f t="shared" ca="1" si="779"/>
        <v>-1.9990707113777591E-2</v>
      </c>
      <c r="GH368" s="223">
        <f t="shared" ca="1" si="780"/>
        <v>-2.0295321078221136E-2</v>
      </c>
      <c r="GI368" s="223">
        <f t="shared" ca="1" si="781"/>
        <v>-2.0002345093175021E-2</v>
      </c>
      <c r="GJ368" s="223">
        <f t="shared" ca="1" si="782"/>
        <v>-1.912040575308584E-2</v>
      </c>
      <c r="GK368" s="223">
        <f t="shared" ca="1" si="783"/>
        <v>-1.7675471510665744E-2</v>
      </c>
      <c r="GL368" s="223">
        <f t="shared" ca="1" si="784"/>
        <v>-1.5710088043197373E-2</v>
      </c>
      <c r="GM368" s="223">
        <f t="shared" ca="1" si="785"/>
        <v>-1.3282125507182751E-2</v>
      </c>
      <c r="GN368" s="223">
        <f t="shared" ca="1" si="786"/>
        <v>-1.0463074568064602E-2</v>
      </c>
      <c r="GO368" s="223">
        <f t="shared" ca="1" si="787"/>
        <v>-7.3359413779421293E-3</v>
      </c>
      <c r="GP368" s="223">
        <f t="shared" ca="1" si="788"/>
        <v>-3.9928034830598704E-3</v>
      </c>
      <c r="GQ368" s="223">
        <f t="shared" ca="1" si="789"/>
        <v>-5.3209862668117348E-4</v>
      </c>
      <c r="GR368" s="223">
        <f t="shared" ca="1" si="790"/>
        <v>2.944273722230373E-3</v>
      </c>
      <c r="GS368" s="223">
        <f t="shared" ca="1" si="791"/>
        <v>6.3339527698547411E-3</v>
      </c>
      <c r="GT368" s="223">
        <f t="shared" ca="1" si="792"/>
        <v>9.5371303819405291E-3</v>
      </c>
      <c r="GU368" s="223">
        <f t="shared" ca="1" si="793"/>
        <v>1.2459489905893746E-2</v>
      </c>
      <c r="GV368" s="223">
        <f t="shared" ca="1" si="794"/>
        <v>1.5014983297755087E-2</v>
      </c>
      <c r="GW368" s="223">
        <f t="shared" ca="1" si="795"/>
        <v>1.7128364782349276E-2</v>
      </c>
      <c r="GX368" s="223">
        <f t="shared" ca="1" si="796"/>
        <v>1.8737406443706563E-2</v>
      </c>
      <c r="GY368" s="223">
        <f t="shared" ca="1" si="797"/>
        <v>1.979473050832789E-2</v>
      </c>
      <c r="GZ368" s="223">
        <f t="shared" ca="1" si="798"/>
        <v>2.0269204370232916E-2</v>
      </c>
      <c r="HA368" s="223">
        <f t="shared" ca="1" si="799"/>
        <v>2.0146857281677533E-2</v>
      </c>
      <c r="HB368" s="223">
        <f t="shared" ca="1" si="800"/>
        <v>1.9431291717842525E-2</v>
      </c>
      <c r="HC368" s="223">
        <f t="shared" ca="1" si="801"/>
        <v>1.8143577302977713E-2</v>
      </c>
      <c r="HD368" s="223">
        <f t="shared" ca="1" si="802"/>
        <v>1.6321630421316308E-2</v>
      </c>
      <c r="HE368" s="223">
        <f t="shared" ca="1" si="803"/>
        <v>1.4019097779938511E-2</v>
      </c>
      <c r="HF368" s="223">
        <f t="shared" ca="1" si="804"/>
        <v>1.1303776796759504E-2</v>
      </c>
      <c r="HG368" s="223">
        <f t="shared" ca="1" si="805"/>
        <v>8.2556193248654146E-3</v>
      </c>
      <c r="HH368" s="223">
        <f t="shared" ca="1" si="806"/>
        <v>4.9643774929685807E-3</v>
      </c>
      <c r="HI368" s="223">
        <f t="shared" ca="1" si="807"/>
        <v>1.5269609795362051E-3</v>
      </c>
      <c r="HJ368" s="223">
        <f t="shared" ca="1" si="808"/>
        <v>-1.9554164650940433E-3</v>
      </c>
      <c r="HK368" s="223">
        <f t="shared" ca="1" si="809"/>
        <v>-5.3802172287688152E-3</v>
      </c>
      <c r="HL368" s="223">
        <f t="shared" ca="1" si="810"/>
        <v>-8.6465990283094967E-3</v>
      </c>
      <c r="HM368" s="223">
        <f t="shared" ca="1" si="811"/>
        <v>-1.1658384181821637E-2</v>
      </c>
      <c r="HN368" s="223">
        <f t="shared" ca="1" si="812"/>
        <v>-1.4326891533150116E-2</v>
      </c>
      <c r="HO368" s="223">
        <f t="shared" ca="1" si="813"/>
        <v>-1.6573547643266719E-2</v>
      </c>
      <c r="HP368" s="223">
        <f t="shared" ca="1" si="814"/>
        <v>-1.8332200362807218E-2</v>
      </c>
      <c r="HQ368" s="223">
        <f t="shared" ca="1" si="815"/>
        <v>-1.9551066663269997E-2</v>
      </c>
      <c r="HR368" s="223">
        <f t="shared" ca="1" si="816"/>
        <v>-2.0194257373544189E-2</v>
      </c>
      <c r="HS368" s="223">
        <f t="shared" ca="1" si="817"/>
        <v>-2.0242833926332211E-2</v>
      </c>
      <c r="HT368" s="223">
        <f t="shared" ca="1" si="818"/>
        <v>-1.9695365998870788E-2</v>
      </c>
      <c r="HU368" s="223">
        <f t="shared" ca="1" si="819"/>
        <v>-1.8567973628377199E-2</v>
      </c>
      <c r="HV368" s="223">
        <f t="shared" ca="1" si="820"/>
        <v>-1.6893852562144311E-2</v>
      </c>
      <c r="HW368" s="223">
        <f t="shared" ca="1" si="821"/>
        <v>-1.4722296818214563E-2</v>
      </c>
      <c r="HX368" s="223">
        <f t="shared" ca="1" si="822"/>
        <v>-1.2117247237057097E-2</v>
      </c>
      <c r="HY368" s="223">
        <f t="shared" ca="1" si="823"/>
        <v>-9.1554087617283803E-3</v>
      </c>
      <c r="HZ368" s="223">
        <f t="shared" ca="1" si="824"/>
        <v>-5.9239918826686179E-3</v>
      </c>
      <c r="IA368" s="223">
        <f t="shared" ca="1" si="825"/>
        <v>-2.5181447496454043E-3</v>
      </c>
      <c r="IB368" s="223">
        <f t="shared" ca="1" si="826"/>
        <v>9.6184843841904712E-4</v>
      </c>
      <c r="IC368" s="223">
        <f t="shared" ca="1" si="827"/>
        <v>4.4135202731275542E-3</v>
      </c>
      <c r="ID368" s="223">
        <f t="shared" ca="1" si="828"/>
        <v>7.7352372602666353E-3</v>
      </c>
      <c r="IE368" s="223">
        <f t="shared" ca="1" si="829"/>
        <v>1.1421879712238674E-2</v>
      </c>
      <c r="IF368" s="223">
        <f t="shared" ca="1" si="830"/>
        <v>1.3604285031954192E-2</v>
      </c>
      <c r="IG368" s="223">
        <f t="shared" ca="1" si="831"/>
        <v>1.5978803376240205E-2</v>
      </c>
      <c r="IH368" s="223">
        <f t="shared" ca="1" si="832"/>
        <v>1.7882830405522701E-2</v>
      </c>
      <c r="II368" s="223">
        <f t="shared" ca="1" si="833"/>
        <v>1.9260302586149088E-2</v>
      </c>
      <c r="IJ368" s="223">
        <f t="shared" ca="1" si="834"/>
        <v>2.0070660642034548E-2</v>
      </c>
      <c r="IK368" s="223">
        <f t="shared" ca="1" si="835"/>
        <v>2.0290043810995508E-2</v>
      </c>
      <c r="IL368" s="223">
        <f t="shared" ca="1" si="836"/>
        <v>1.9911992418097418E-2</v>
      </c>
      <c r="IM368" s="223">
        <f t="shared" ca="1" si="837"/>
        <v>1.8947638078943507E-2</v>
      </c>
      <c r="IN368" s="223">
        <f t="shared" ca="1" si="838"/>
        <v>1.7425375932423312E-2</v>
      </c>
      <c r="IO368" s="223">
        <f t="shared" ca="1" si="839"/>
        <v>1.5390028553934634E-2</v>
      </c>
      <c r="IP368" s="223">
        <f t="shared" ca="1" si="840"/>
        <v>1.2901526167415E-2</v>
      </c>
      <c r="IQ368" s="223">
        <f t="shared" ca="1" si="841"/>
        <v>1.0033142016965245E-2</v>
      </c>
      <c r="IR368" s="223">
        <f t="shared" ca="1" si="842"/>
        <v>6.869334857042898E-3</v>
      </c>
      <c r="IS368" s="223">
        <f t="shared" ca="1" si="843"/>
        <v>3.503262088489422E-3</v>
      </c>
      <c r="IT368" s="223">
        <f t="shared" ca="1" si="844"/>
        <v>3.4036765392074248E-5</v>
      </c>
      <c r="IU368" s="223">
        <f t="shared" ca="1" si="845"/>
        <v>-3.4361907605694663E-3</v>
      </c>
      <c r="IV368" s="223">
        <f t="shared" ca="1" si="846"/>
        <v>-6.8052406281370274E-3</v>
      </c>
      <c r="IW368" s="223">
        <f t="shared" ca="1" si="847"/>
        <v>-9.9739121233912431E-3</v>
      </c>
      <c r="IX368" s="223">
        <f t="shared" ca="1" si="848"/>
        <v>-1.2848904616521654E-2</v>
      </c>
      <c r="IY368" s="223">
        <f t="shared" ca="1" si="849"/>
        <v>-1.5345564772302544E-2</v>
      </c>
      <c r="IZ368" s="223">
        <f t="shared" ca="1" si="850"/>
        <v>-1.739037914344033E-2</v>
      </c>
      <c r="JA368" s="223">
        <f t="shared" ca="1" si="851"/>
        <v>-1.8923138753094936E-2</v>
      </c>
      <c r="JB368" s="223">
        <f t="shared" ca="1" si="852"/>
        <v>-1.9898711931055992E-2</v>
      </c>
    </row>
    <row r="369" spans="2:262">
      <c r="B369" s="230">
        <v>8</v>
      </c>
      <c r="C369" s="229">
        <f t="shared" si="853"/>
        <v>1.5625E-4</v>
      </c>
      <c r="D369" s="226">
        <f t="shared" ca="1" si="597"/>
        <v>72.095487006717619</v>
      </c>
      <c r="E369" s="225">
        <f ca="1">N361</f>
        <v>9.5487006717622072E-2</v>
      </c>
      <c r="F369" s="224">
        <v>8</v>
      </c>
      <c r="G369" s="223">
        <f t="shared" ca="1" si="854"/>
        <v>-1.1095715267130542E-3</v>
      </c>
      <c r="H369" s="223">
        <f t="shared" ca="1" si="598"/>
        <v>-1.0986308572149186E-3</v>
      </c>
      <c r="I369" s="223">
        <f t="shared" ca="1" si="599"/>
        <v>-1.0454704199932966E-3</v>
      </c>
      <c r="J369" s="223">
        <f t="shared" ca="1" si="600"/>
        <v>-9.5213314083789839E-4</v>
      </c>
      <c r="K369" s="223">
        <f t="shared" ca="1" si="601"/>
        <v>-8.2220591904251679E-4</v>
      </c>
      <c r="L369" s="223">
        <f t="shared" ca="1" si="602"/>
        <v>-6.6068178487672284E-4</v>
      </c>
      <c r="M369" s="223">
        <f t="shared" ca="1" si="603"/>
        <v>-4.7376802023273005E-4</v>
      </c>
      <c r="N369" s="223">
        <f t="shared" ca="1" si="604"/>
        <v>-2.6864761626336006E-4</v>
      </c>
      <c r="O369" s="223">
        <f t="shared" ca="1" si="605"/>
        <v>-5.3203235060308117E-5</v>
      </c>
      <c r="P369" s="223">
        <f t="shared" ca="1" si="606"/>
        <v>1.6428571662939354E-4</v>
      </c>
      <c r="Q369" s="223">
        <f t="shared" ca="1" si="607"/>
        <v>3.7546126036151864E-4</v>
      </c>
      <c r="R369" s="223">
        <f t="shared" ca="1" si="608"/>
        <v>5.7220803841905173E-4</v>
      </c>
      <c r="S369" s="223">
        <f t="shared" ca="1" si="609"/>
        <v>7.4696518245810552E-4</v>
      </c>
      <c r="T369" s="223">
        <f t="shared" ca="1" si="610"/>
        <v>8.9301687343819422E-4</v>
      </c>
      <c r="U369" s="223">
        <f t="shared" ca="1" si="611"/>
        <v>1.0047504267816857E-3</v>
      </c>
      <c r="V369" s="223">
        <f t="shared" ca="1" si="612"/>
        <v>1.0778719846944881E-3</v>
      </c>
      <c r="W369" s="223">
        <f t="shared" ca="1" si="613"/>
        <v>1.1095715267130542E-3</v>
      </c>
      <c r="X369" s="223">
        <f t="shared" ca="1" si="614"/>
        <v>1.0986308572149186E-3</v>
      </c>
      <c r="Y369" s="223">
        <f t="shared" ca="1" si="615"/>
        <v>1.0454704199932968E-3</v>
      </c>
      <c r="Z369" s="223">
        <f t="shared" ca="1" si="616"/>
        <v>9.521331408378985E-4</v>
      </c>
      <c r="AA369" s="223">
        <f t="shared" ca="1" si="617"/>
        <v>8.2220591904251668E-4</v>
      </c>
      <c r="AB369" s="223">
        <f t="shared" ca="1" si="618"/>
        <v>6.6068178487672328E-4</v>
      </c>
      <c r="AC369" s="223">
        <f t="shared" ca="1" si="619"/>
        <v>4.7376802023273032E-4</v>
      </c>
      <c r="AD369" s="223">
        <f t="shared" ca="1" si="620"/>
        <v>2.6864761626336023E-4</v>
      </c>
      <c r="AE369" s="223">
        <f t="shared" ca="1" si="621"/>
        <v>5.3203235060308009E-5</v>
      </c>
      <c r="AF369" s="223">
        <f t="shared" ca="1" si="622"/>
        <v>-1.6428571662939392E-4</v>
      </c>
      <c r="AG369" s="223">
        <f t="shared" ca="1" si="623"/>
        <v>-3.7546126036151853E-4</v>
      </c>
      <c r="AH369" s="223">
        <f t="shared" ca="1" si="624"/>
        <v>-5.7220803841905163E-4</v>
      </c>
      <c r="AI369" s="223">
        <f t="shared" ca="1" si="625"/>
        <v>-7.4696518245810531E-4</v>
      </c>
      <c r="AJ369" s="223">
        <f t="shared" ca="1" si="626"/>
        <v>-8.930168734381939E-4</v>
      </c>
      <c r="AK369" s="223">
        <f t="shared" ca="1" si="627"/>
        <v>-1.0047504267816855E-3</v>
      </c>
      <c r="AL369" s="223">
        <f t="shared" ca="1" si="628"/>
        <v>-1.0778719846944881E-3</v>
      </c>
      <c r="AM369" s="223">
        <f t="shared" ca="1" si="629"/>
        <v>-1.1095715267130542E-3</v>
      </c>
      <c r="AN369" s="223">
        <f t="shared" ca="1" si="630"/>
        <v>-1.0986308572149186E-3</v>
      </c>
      <c r="AO369" s="223">
        <f t="shared" ca="1" si="631"/>
        <v>-1.0454704199932966E-3</v>
      </c>
      <c r="AP369" s="223">
        <f t="shared" ca="1" si="632"/>
        <v>-9.521331408378985E-4</v>
      </c>
      <c r="AQ369" s="223">
        <f t="shared" ca="1" si="633"/>
        <v>-8.2220591904251679E-4</v>
      </c>
      <c r="AR369" s="223">
        <f t="shared" ca="1" si="634"/>
        <v>-6.606817848767235E-4</v>
      </c>
      <c r="AS369" s="223">
        <f t="shared" ca="1" si="635"/>
        <v>-4.7376802023273048E-4</v>
      </c>
      <c r="AT369" s="223">
        <f t="shared" ca="1" si="636"/>
        <v>-2.6864761626336033E-4</v>
      </c>
      <c r="AU369" s="223">
        <f t="shared" ca="1" si="637"/>
        <v>-5.3203235060309147E-5</v>
      </c>
      <c r="AV369" s="223">
        <f t="shared" ca="1" si="638"/>
        <v>1.642857166293937E-4</v>
      </c>
      <c r="AW369" s="223">
        <f t="shared" ca="1" si="639"/>
        <v>3.7546126036151837E-4</v>
      </c>
      <c r="AX369" s="223">
        <f t="shared" ca="1" si="640"/>
        <v>5.7220803841905065E-4</v>
      </c>
      <c r="AY369" s="223">
        <f t="shared" ca="1" si="641"/>
        <v>7.469651824581052E-4</v>
      </c>
      <c r="AZ369" s="223">
        <f t="shared" ca="1" si="642"/>
        <v>8.9301687343819379E-4</v>
      </c>
      <c r="BA369" s="223">
        <f t="shared" ca="1" si="643"/>
        <v>1.0047504267816862E-3</v>
      </c>
      <c r="BB369" s="223">
        <f t="shared" ca="1" si="644"/>
        <v>1.0778719846944881E-3</v>
      </c>
      <c r="BC369" s="223">
        <f t="shared" ca="1" si="645"/>
        <v>1.109571526713054E-3</v>
      </c>
      <c r="BD369" s="223">
        <f t="shared" ca="1" si="646"/>
        <v>1.0986308572149186E-3</v>
      </c>
      <c r="BE369" s="223">
        <f t="shared" ca="1" si="647"/>
        <v>1.0454704199932968E-3</v>
      </c>
      <c r="BF369" s="223">
        <f t="shared" ca="1" si="648"/>
        <v>9.5213314083789807E-4</v>
      </c>
      <c r="BG369" s="223">
        <f t="shared" ca="1" si="649"/>
        <v>8.222059190425169E-4</v>
      </c>
      <c r="BH369" s="223">
        <f t="shared" ca="1" si="650"/>
        <v>6.606817848767235E-4</v>
      </c>
      <c r="BI369" s="223">
        <f t="shared" ca="1" si="651"/>
        <v>4.7376802023272973E-4</v>
      </c>
      <c r="BJ369" s="223">
        <f t="shared" ca="1" si="652"/>
        <v>2.686476162633605E-4</v>
      </c>
      <c r="BK369" s="223">
        <f t="shared" ca="1" si="653"/>
        <v>5.3203235060309256E-5</v>
      </c>
      <c r="BL369" s="223">
        <f t="shared" ca="1" si="654"/>
        <v>-1.6428571662939359E-4</v>
      </c>
      <c r="BM369" s="223">
        <f t="shared" ca="1" si="655"/>
        <v>-3.7546126036151815E-4</v>
      </c>
      <c r="BN369" s="223">
        <f t="shared" ca="1" si="656"/>
        <v>-5.7220803841905054E-4</v>
      </c>
      <c r="BO369" s="223">
        <f t="shared" ca="1" si="657"/>
        <v>-7.469651824581052E-4</v>
      </c>
      <c r="BP369" s="223">
        <f t="shared" ca="1" si="658"/>
        <v>-8.9301687343819379E-4</v>
      </c>
      <c r="BQ369" s="223">
        <f t="shared" ca="1" si="659"/>
        <v>-1.0047504267816859E-3</v>
      </c>
      <c r="BR369" s="223">
        <f t="shared" ca="1" si="660"/>
        <v>-1.0778719846944878E-3</v>
      </c>
      <c r="BS369" s="223">
        <f t="shared" ca="1" si="661"/>
        <v>-1.109571526713054E-3</v>
      </c>
      <c r="BT369" s="223">
        <f t="shared" ca="1" si="662"/>
        <v>-1.0986308572149184E-3</v>
      </c>
      <c r="BU369" s="223">
        <f t="shared" ca="1" si="663"/>
        <v>-1.0454704199932968E-3</v>
      </c>
      <c r="BV369" s="223">
        <f t="shared" ca="1" si="664"/>
        <v>-9.5213314083789817E-4</v>
      </c>
      <c r="BW369" s="223">
        <f t="shared" ca="1" si="665"/>
        <v>-8.222059190425169E-4</v>
      </c>
      <c r="BX369" s="223">
        <f t="shared" ca="1" si="666"/>
        <v>-6.6068178487672371E-4</v>
      </c>
      <c r="BY369" s="223">
        <f t="shared" ca="1" si="667"/>
        <v>-4.7376802023272983E-4</v>
      </c>
      <c r="BZ369" s="223">
        <f t="shared" ca="1" si="668"/>
        <v>-2.6864761626336061E-4</v>
      </c>
      <c r="CA369" s="223">
        <f t="shared" ca="1" si="669"/>
        <v>-5.3203235060309418E-5</v>
      </c>
      <c r="CB369" s="223">
        <f t="shared" ca="1" si="670"/>
        <v>1.6428571662939343E-4</v>
      </c>
      <c r="CC369" s="223">
        <f t="shared" ca="1" si="671"/>
        <v>3.7546126036151805E-4</v>
      </c>
      <c r="CD369" s="223">
        <f t="shared" ca="1" si="672"/>
        <v>5.7220803841905032E-4</v>
      </c>
      <c r="CE369" s="223">
        <f t="shared" ca="1" si="673"/>
        <v>7.4696518245810509E-4</v>
      </c>
      <c r="CF369" s="223">
        <f t="shared" ca="1" si="674"/>
        <v>8.9301687343819379E-4</v>
      </c>
      <c r="CG369" s="223">
        <f t="shared" ca="1" si="675"/>
        <v>1.0047504267816857E-3</v>
      </c>
      <c r="CH369" s="223">
        <f t="shared" ca="1" si="676"/>
        <v>1.0778719846944878E-3</v>
      </c>
      <c r="CI369" s="223">
        <f t="shared" ca="1" si="677"/>
        <v>1.109571526713054E-3</v>
      </c>
      <c r="CJ369" s="223">
        <f t="shared" ca="1" si="678"/>
        <v>1.0986308572149188E-3</v>
      </c>
      <c r="CK369" s="223">
        <f t="shared" ca="1" si="679"/>
        <v>1.0454704199932962E-3</v>
      </c>
      <c r="CL369" s="223">
        <f t="shared" ca="1" si="680"/>
        <v>9.5213314083789817E-4</v>
      </c>
      <c r="CM369" s="223">
        <f t="shared" ca="1" si="681"/>
        <v>8.2220591904251712E-4</v>
      </c>
      <c r="CN369" s="223">
        <f t="shared" ca="1" si="682"/>
        <v>6.6068178487672371E-4</v>
      </c>
      <c r="CO369" s="223">
        <f t="shared" ca="1" si="683"/>
        <v>4.7376802023273168E-4</v>
      </c>
      <c r="CP369" s="223">
        <f t="shared" ca="1" si="684"/>
        <v>2.6864761626336267E-4</v>
      </c>
      <c r="CQ369" s="223">
        <f t="shared" ca="1" si="685"/>
        <v>5.3203235060307548E-5</v>
      </c>
      <c r="CR369" s="223">
        <f t="shared" ca="1" si="686"/>
        <v>-1.6428571662939332E-4</v>
      </c>
      <c r="CS369" s="223">
        <f t="shared" ca="1" si="687"/>
        <v>-3.7546126036151799E-4</v>
      </c>
      <c r="CT369" s="223">
        <f t="shared" ca="1" si="688"/>
        <v>-5.7220803841905022E-4</v>
      </c>
      <c r="CU369" s="223">
        <f t="shared" ca="1" si="689"/>
        <v>-7.4696518245810357E-4</v>
      </c>
      <c r="CV369" s="223">
        <f t="shared" ca="1" si="690"/>
        <v>-8.9301687343819455E-4</v>
      </c>
      <c r="CW369" s="223">
        <f t="shared" ca="1" si="691"/>
        <v>-1.0047504267816857E-3</v>
      </c>
      <c r="CX369" s="223">
        <f t="shared" ca="1" si="692"/>
        <v>-1.0778719846944878E-3</v>
      </c>
      <c r="CY369" s="223">
        <f t="shared" ca="1" si="693"/>
        <v>-1.1095715267130542E-3</v>
      </c>
      <c r="CZ369" s="223">
        <f t="shared" ca="1" si="694"/>
        <v>-1.0986308572149188E-3</v>
      </c>
      <c r="DA369" s="223">
        <f t="shared" ca="1" si="695"/>
        <v>-1.0454704199932964E-3</v>
      </c>
      <c r="DB369" s="223">
        <f t="shared" ca="1" si="696"/>
        <v>-9.5213314083789828E-4</v>
      </c>
      <c r="DC369" s="223">
        <f t="shared" ca="1" si="697"/>
        <v>-8.2220591904251723E-4</v>
      </c>
      <c r="DD369" s="223">
        <f t="shared" ca="1" si="698"/>
        <v>-6.6068178487672393E-4</v>
      </c>
      <c r="DE369" s="223">
        <f t="shared" ca="1" si="699"/>
        <v>-4.7376802023273189E-4</v>
      </c>
      <c r="DF369" s="223">
        <f t="shared" ca="1" si="700"/>
        <v>-2.6864761626335898E-4</v>
      </c>
      <c r="DG369" s="223">
        <f t="shared" ca="1" si="701"/>
        <v>-5.3203235060307711E-5</v>
      </c>
      <c r="DH369" s="223">
        <f t="shared" ca="1" si="702"/>
        <v>1.6428571662939321E-4</v>
      </c>
      <c r="DI369" s="223">
        <f t="shared" ca="1" si="703"/>
        <v>3.7546126036151788E-4</v>
      </c>
      <c r="DJ369" s="223">
        <f t="shared" ca="1" si="704"/>
        <v>5.7220803841905022E-4</v>
      </c>
      <c r="DK369" s="223">
        <f t="shared" ca="1" si="705"/>
        <v>7.4696518245810336E-4</v>
      </c>
      <c r="DL369" s="223">
        <f t="shared" ca="1" si="706"/>
        <v>8.9301687343819455E-4</v>
      </c>
      <c r="DM369" s="223">
        <f t="shared" ca="1" si="707"/>
        <v>1.0047504267816857E-3</v>
      </c>
      <c r="DN369" s="223">
        <f t="shared" ca="1" si="708"/>
        <v>1.0778719846944878E-3</v>
      </c>
      <c r="DO369" s="223">
        <f t="shared" ca="1" si="709"/>
        <v>1.1095715267130542E-3</v>
      </c>
      <c r="DP369" s="223">
        <f t="shared" ca="1" si="710"/>
        <v>1.098630857214919E-3</v>
      </c>
      <c r="DQ369" s="223">
        <f t="shared" ca="1" si="711"/>
        <v>1.0454704199932964E-3</v>
      </c>
      <c r="DR369" s="223">
        <f t="shared" ca="1" si="712"/>
        <v>9.5213314083789839E-4</v>
      </c>
      <c r="DS369" s="223">
        <f t="shared" ca="1" si="713"/>
        <v>8.2220591904251723E-4</v>
      </c>
      <c r="DT369" s="223">
        <f t="shared" ca="1" si="714"/>
        <v>6.6068178487672404E-4</v>
      </c>
      <c r="DU369" s="223">
        <f t="shared" ca="1" si="715"/>
        <v>4.73768020232732E-4</v>
      </c>
      <c r="DV369" s="223">
        <f t="shared" ca="1" si="716"/>
        <v>2.6864761626336294E-4</v>
      </c>
      <c r="DW369" s="223">
        <f t="shared" ca="1" si="717"/>
        <v>5.3203235060307873E-5</v>
      </c>
      <c r="DX369" s="223">
        <f t="shared" ca="1" si="718"/>
        <v>-1.6428571662939305E-4</v>
      </c>
      <c r="DY369" s="223">
        <f t="shared" ca="1" si="719"/>
        <v>-3.7546126036151772E-4</v>
      </c>
      <c r="DZ369" s="223">
        <f t="shared" ca="1" si="720"/>
        <v>-5.7220803841905011E-4</v>
      </c>
      <c r="EA369" s="223">
        <f t="shared" ca="1" si="721"/>
        <v>-7.4696518245810325E-4</v>
      </c>
      <c r="EB369" s="223">
        <f t="shared" ca="1" si="722"/>
        <v>-8.9301687343819455E-4</v>
      </c>
      <c r="EC369" s="223">
        <f t="shared" ca="1" si="723"/>
        <v>-1.0047504267816857E-3</v>
      </c>
      <c r="ED369" s="223">
        <f t="shared" ca="1" si="724"/>
        <v>-1.0778719846944878E-3</v>
      </c>
      <c r="EE369" s="223">
        <f t="shared" ca="1" si="725"/>
        <v>-1.1095715267130542E-3</v>
      </c>
      <c r="EF369" s="223">
        <f t="shared" ca="1" si="726"/>
        <v>-1.098630857214919E-3</v>
      </c>
      <c r="EG369" s="223">
        <f t="shared" ca="1" si="727"/>
        <v>-1.0454704199932964E-3</v>
      </c>
      <c r="EH369" s="223">
        <f t="shared" ca="1" si="728"/>
        <v>-9.5213314083789839E-4</v>
      </c>
      <c r="EI369" s="223">
        <f t="shared" ca="1" si="729"/>
        <v>-8.2220591904251733E-4</v>
      </c>
      <c r="EJ369" s="223">
        <f t="shared" ca="1" si="730"/>
        <v>-6.6068178487672415E-4</v>
      </c>
      <c r="EK369" s="223">
        <f t="shared" ca="1" si="731"/>
        <v>-4.7376802023273211E-4</v>
      </c>
      <c r="EL369" s="223">
        <f t="shared" ca="1" si="732"/>
        <v>-2.686476162633592E-4</v>
      </c>
      <c r="EM369" s="223">
        <f t="shared" ca="1" si="733"/>
        <v>-5.3203235060307982E-5</v>
      </c>
      <c r="EN369" s="223">
        <f t="shared" ca="1" si="734"/>
        <v>1.6428571662939294E-4</v>
      </c>
      <c r="EO369" s="223">
        <f t="shared" ca="1" si="735"/>
        <v>3.7546126036151761E-4</v>
      </c>
      <c r="EP369" s="223">
        <f t="shared" ca="1" si="736"/>
        <v>5.7220803841904989E-4</v>
      </c>
      <c r="EQ369" s="223">
        <f t="shared" ca="1" si="737"/>
        <v>7.4696518245810325E-4</v>
      </c>
      <c r="ER369" s="223">
        <f t="shared" ca="1" si="738"/>
        <v>8.9301687343819455E-4</v>
      </c>
      <c r="ES369" s="223">
        <f t="shared" ca="1" si="739"/>
        <v>1.0047504267816855E-3</v>
      </c>
      <c r="ET369" s="223">
        <f t="shared" ca="1" si="740"/>
        <v>1.0778719846944878E-3</v>
      </c>
      <c r="EU369" s="223">
        <f t="shared" ca="1" si="741"/>
        <v>1.109571526713054E-3</v>
      </c>
      <c r="EV369" s="223">
        <f t="shared" ca="1" si="742"/>
        <v>1.098630857214919E-3</v>
      </c>
      <c r="EW369" s="223">
        <f t="shared" ca="1" si="743"/>
        <v>1.0454704199932964E-3</v>
      </c>
      <c r="EX369" s="223">
        <f t="shared" ca="1" si="744"/>
        <v>9.521331408378985E-4</v>
      </c>
      <c r="EY369" s="223">
        <f t="shared" ca="1" si="745"/>
        <v>8.2220591904251744E-4</v>
      </c>
      <c r="EZ369" s="223">
        <f t="shared" ca="1" si="746"/>
        <v>6.6068178487672415E-4</v>
      </c>
      <c r="FA369" s="223">
        <f t="shared" ca="1" si="747"/>
        <v>4.7376802023273222E-4</v>
      </c>
      <c r="FB369" s="223">
        <f t="shared" ca="1" si="748"/>
        <v>2.6864761626336315E-4</v>
      </c>
      <c r="FC369" s="223">
        <f t="shared" ca="1" si="749"/>
        <v>5.320323506030809E-5</v>
      </c>
      <c r="FD369" s="223">
        <f t="shared" ca="1" si="750"/>
        <v>-1.6428571662939278E-4</v>
      </c>
      <c r="FE369" s="223">
        <f t="shared" ca="1" si="751"/>
        <v>-3.754612603615175E-4</v>
      </c>
      <c r="FF369" s="223">
        <f t="shared" ca="1" si="752"/>
        <v>-5.7220803841904978E-4</v>
      </c>
      <c r="FG369" s="223">
        <f t="shared" ca="1" si="753"/>
        <v>-7.4696518245810314E-4</v>
      </c>
      <c r="FH369" s="223">
        <f t="shared" ca="1" si="754"/>
        <v>-8.9301687343819444E-4</v>
      </c>
      <c r="FI369" s="223">
        <f t="shared" ca="1" si="755"/>
        <v>-1.0047504267816855E-3</v>
      </c>
      <c r="FJ369" s="223">
        <f t="shared" ca="1" si="756"/>
        <v>-1.0778719846944876E-3</v>
      </c>
      <c r="FK369" s="223">
        <f t="shared" ca="1" si="757"/>
        <v>-1.109571526713054E-3</v>
      </c>
      <c r="FL369" s="223">
        <f t="shared" ca="1" si="758"/>
        <v>-1.098630857214919E-3</v>
      </c>
      <c r="FM369" s="223">
        <f t="shared" ca="1" si="759"/>
        <v>-1.0454704199932977E-3</v>
      </c>
      <c r="FN369" s="223">
        <f t="shared" ca="1" si="760"/>
        <v>-9.5213314083790078E-4</v>
      </c>
      <c r="FO369" s="223">
        <f t="shared" ca="1" si="761"/>
        <v>-8.2220591904252026E-4</v>
      </c>
      <c r="FP369" s="223">
        <f t="shared" ca="1" si="762"/>
        <v>-6.6068178487672111E-4</v>
      </c>
      <c r="FQ369" s="223">
        <f t="shared" ca="1" si="763"/>
        <v>-4.737680202327288E-4</v>
      </c>
      <c r="FR369" s="223">
        <f t="shared" ca="1" si="764"/>
        <v>-2.6864761626335947E-4</v>
      </c>
      <c r="FS369" s="223">
        <f t="shared" ca="1" si="765"/>
        <v>-5.3203235060308253E-5</v>
      </c>
      <c r="FT369" s="223">
        <f t="shared" ca="1" si="766"/>
        <v>1.6428571662939267E-4</v>
      </c>
      <c r="FU369" s="223">
        <f t="shared" ca="1" si="767"/>
        <v>3.754612603615174E-4</v>
      </c>
      <c r="FV369" s="223">
        <f t="shared" ca="1" si="768"/>
        <v>5.7220803841904978E-4</v>
      </c>
      <c r="FW369" s="223">
        <f t="shared" ca="1" si="769"/>
        <v>7.4696518245810314E-4</v>
      </c>
      <c r="FX369" s="223">
        <f t="shared" ca="1" si="770"/>
        <v>8.9301687343819206E-4</v>
      </c>
      <c r="FY369" s="223">
        <f t="shared" ca="1" si="771"/>
        <v>1.0047504267816838E-3</v>
      </c>
      <c r="FZ369" s="223">
        <f t="shared" ca="1" si="772"/>
        <v>1.0778719846944868E-3</v>
      </c>
      <c r="GA369" s="223">
        <f t="shared" ca="1" si="773"/>
        <v>1.1095715267130542E-3</v>
      </c>
      <c r="GB369" s="223">
        <f t="shared" ca="1" si="774"/>
        <v>1.0986308572149184E-3</v>
      </c>
      <c r="GC369" s="223">
        <f t="shared" ca="1" si="775"/>
        <v>1.0454704199932964E-3</v>
      </c>
      <c r="GD369" s="223">
        <f t="shared" ca="1" si="776"/>
        <v>9.5213314083789861E-4</v>
      </c>
      <c r="GE369" s="223">
        <f t="shared" ca="1" si="777"/>
        <v>8.2220591904251755E-4</v>
      </c>
      <c r="GF369" s="223">
        <f t="shared" ca="1" si="778"/>
        <v>6.6068178487672436E-4</v>
      </c>
      <c r="GG369" s="223">
        <f t="shared" ca="1" si="779"/>
        <v>4.7376802023273249E-4</v>
      </c>
      <c r="GH369" s="223">
        <f t="shared" ca="1" si="780"/>
        <v>2.6864761626336342E-4</v>
      </c>
      <c r="GI369" s="223">
        <f t="shared" ca="1" si="781"/>
        <v>5.3203235060312346E-5</v>
      </c>
      <c r="GJ369" s="223">
        <f t="shared" ca="1" si="782"/>
        <v>-1.6428571662938855E-4</v>
      </c>
      <c r="GK369" s="223">
        <f t="shared" ca="1" si="783"/>
        <v>-3.7546126036152103E-4</v>
      </c>
      <c r="GL369" s="223">
        <f t="shared" ca="1" si="784"/>
        <v>-5.7220803841905293E-4</v>
      </c>
      <c r="GM369" s="223">
        <f t="shared" ca="1" si="785"/>
        <v>-7.4696518245810585E-4</v>
      </c>
      <c r="GN369" s="223">
        <f t="shared" ca="1" si="786"/>
        <v>-8.9301687343819422E-4</v>
      </c>
      <c r="GO369" s="223">
        <f t="shared" ca="1" si="787"/>
        <v>-1.0047504267816853E-3</v>
      </c>
      <c r="GP369" s="223">
        <f t="shared" ca="1" si="788"/>
        <v>-1.0778719846944876E-3</v>
      </c>
      <c r="GQ369" s="223">
        <f t="shared" ca="1" si="789"/>
        <v>-1.109571526713054E-3</v>
      </c>
      <c r="GR369" s="223">
        <f t="shared" ca="1" si="790"/>
        <v>-1.098630857214919E-3</v>
      </c>
      <c r="GS369" s="223">
        <f t="shared" ca="1" si="791"/>
        <v>-1.0454704199932979E-3</v>
      </c>
      <c r="GT369" s="223">
        <f t="shared" ca="1" si="792"/>
        <v>-9.5213314083790078E-4</v>
      </c>
      <c r="GU369" s="223">
        <f t="shared" ca="1" si="793"/>
        <v>-8.2220591904252037E-4</v>
      </c>
      <c r="GV369" s="223">
        <f t="shared" ca="1" si="794"/>
        <v>-6.6068178487672133E-4</v>
      </c>
      <c r="GW369" s="223">
        <f t="shared" ca="1" si="795"/>
        <v>-4.7376802023272902E-4</v>
      </c>
      <c r="GX369" s="223">
        <f t="shared" ca="1" si="796"/>
        <v>-2.6864761626335974E-4</v>
      </c>
      <c r="GY369" s="223">
        <f t="shared" ca="1" si="797"/>
        <v>-5.3203235060308497E-5</v>
      </c>
      <c r="GZ369" s="223">
        <f t="shared" ca="1" si="798"/>
        <v>1.6428571662939235E-4</v>
      </c>
      <c r="HA369" s="223">
        <f t="shared" ca="1" si="799"/>
        <v>3.7546126036151712E-4</v>
      </c>
      <c r="HB369" s="223">
        <f t="shared" ca="1" si="800"/>
        <v>5.7220803841904946E-4</v>
      </c>
      <c r="HC369" s="223">
        <f t="shared" ca="1" si="801"/>
        <v>7.4696518245810271E-4</v>
      </c>
      <c r="HD369" s="223">
        <f t="shared" ca="1" si="802"/>
        <v>8.9301687343819173E-4</v>
      </c>
      <c r="HE369" s="223">
        <f t="shared" ca="1" si="803"/>
        <v>1.0047504267816838E-3</v>
      </c>
      <c r="HF369" s="223">
        <f t="shared" ca="1" si="804"/>
        <v>1.0778719846944885E-3</v>
      </c>
      <c r="HG369" s="223">
        <f t="shared" ca="1" si="805"/>
        <v>1.1095715267130542E-3</v>
      </c>
      <c r="HH369" s="223">
        <f t="shared" ca="1" si="806"/>
        <v>1.0986308572149184E-3</v>
      </c>
      <c r="HI369" s="223">
        <f t="shared" ca="1" si="807"/>
        <v>1.0454704199932966E-3</v>
      </c>
      <c r="HJ369" s="223">
        <f t="shared" ca="1" si="808"/>
        <v>9.5213314083789872E-4</v>
      </c>
      <c r="HK369" s="223">
        <f t="shared" ca="1" si="809"/>
        <v>8.2220591904251777E-4</v>
      </c>
      <c r="HL369" s="223">
        <f t="shared" ca="1" si="810"/>
        <v>6.6068178487672458E-4</v>
      </c>
      <c r="HM369" s="223">
        <f t="shared" ca="1" si="811"/>
        <v>4.7376802023273271E-4</v>
      </c>
      <c r="HN369" s="223">
        <f t="shared" ca="1" si="812"/>
        <v>2.686476162633637E-4</v>
      </c>
      <c r="HO369" s="223">
        <f t="shared" ca="1" si="813"/>
        <v>5.320323506031259E-5</v>
      </c>
      <c r="HP369" s="223">
        <f t="shared" ca="1" si="814"/>
        <v>-1.6428571662938833E-4</v>
      </c>
      <c r="HQ369" s="223">
        <f t="shared" ca="1" si="815"/>
        <v>-3.7546126036152065E-4</v>
      </c>
      <c r="HR369" s="223">
        <f t="shared" ca="1" si="816"/>
        <v>-5.7220803841905282E-4</v>
      </c>
      <c r="HS369" s="223">
        <f t="shared" ca="1" si="817"/>
        <v>-7.4696518245810563E-4</v>
      </c>
      <c r="HT369" s="223">
        <f t="shared" ca="1" si="818"/>
        <v>-8.9301687343819412E-4</v>
      </c>
      <c r="HU369" s="223">
        <f t="shared" ca="1" si="819"/>
        <v>-1.0047504267816853E-3</v>
      </c>
      <c r="HV369" s="223">
        <f t="shared" ca="1" si="820"/>
        <v>-1.0778719846944876E-3</v>
      </c>
      <c r="HW369" s="223">
        <f t="shared" ca="1" si="821"/>
        <v>-1.109571526713054E-3</v>
      </c>
      <c r="HX369" s="223">
        <f t="shared" ca="1" si="822"/>
        <v>-1.098630857214919E-3</v>
      </c>
      <c r="HY369" s="223">
        <f t="shared" ca="1" si="823"/>
        <v>-1.0454704199932979E-3</v>
      </c>
      <c r="HZ369" s="223">
        <f t="shared" ca="1" si="824"/>
        <v>-9.5213314083790088E-4</v>
      </c>
      <c r="IA369" s="223">
        <f t="shared" ca="1" si="825"/>
        <v>-8.2220591904252059E-4</v>
      </c>
      <c r="IB369" s="223">
        <f t="shared" ca="1" si="826"/>
        <v>-6.6068178487672154E-4</v>
      </c>
      <c r="IC369" s="223">
        <f t="shared" ca="1" si="827"/>
        <v>-4.7376802023272924E-4</v>
      </c>
      <c r="ID369" s="223">
        <f t="shared" ca="1" si="828"/>
        <v>-2.6864761626336001E-4</v>
      </c>
      <c r="IE369" s="223">
        <f t="shared" ca="1" si="829"/>
        <v>2.6269294255189469E-4</v>
      </c>
      <c r="IF369" s="223">
        <f t="shared" ca="1" si="830"/>
        <v>1.6428571662939208E-4</v>
      </c>
      <c r="IG369" s="223">
        <f t="shared" ca="1" si="831"/>
        <v>3.7546126036151675E-4</v>
      </c>
      <c r="IH369" s="223">
        <f t="shared" ca="1" si="832"/>
        <v>5.7220803841904913E-4</v>
      </c>
      <c r="II369" s="223">
        <f t="shared" ca="1" si="833"/>
        <v>7.4696518245810249E-4</v>
      </c>
      <c r="IJ369" s="223">
        <f t="shared" ca="1" si="834"/>
        <v>8.9301687343819173E-4</v>
      </c>
      <c r="IK369" s="223">
        <f t="shared" ca="1" si="835"/>
        <v>1.0047504267816838E-3</v>
      </c>
      <c r="IL369" s="223">
        <f t="shared" ca="1" si="836"/>
        <v>1.0778719846944865E-3</v>
      </c>
      <c r="IM369" s="223">
        <f t="shared" ca="1" si="837"/>
        <v>1.1095715267130542E-3</v>
      </c>
      <c r="IN369" s="223">
        <f t="shared" ca="1" si="838"/>
        <v>1.0986308572149186E-3</v>
      </c>
      <c r="IO369" s="223">
        <f t="shared" ca="1" si="839"/>
        <v>1.0454704199932968E-3</v>
      </c>
      <c r="IP369" s="223">
        <f t="shared" ca="1" si="840"/>
        <v>9.5213314083789893E-4</v>
      </c>
      <c r="IQ369" s="223">
        <f t="shared" ca="1" si="841"/>
        <v>8.2220591904251798E-4</v>
      </c>
      <c r="IR369" s="223">
        <f t="shared" ca="1" si="842"/>
        <v>6.606817848767249E-4</v>
      </c>
      <c r="IS369" s="223">
        <f t="shared" ca="1" si="843"/>
        <v>4.7376802023273298E-4</v>
      </c>
      <c r="IT369" s="223">
        <f t="shared" ca="1" si="844"/>
        <v>2.6864761626336397E-4</v>
      </c>
      <c r="IU369" s="223">
        <f t="shared" ca="1" si="845"/>
        <v>5.3203235060312861E-5</v>
      </c>
      <c r="IV369" s="223">
        <f t="shared" ca="1" si="846"/>
        <v>-1.6428571662938812E-4</v>
      </c>
      <c r="IW369" s="223">
        <f t="shared" ca="1" si="847"/>
        <v>-3.7546126036152043E-4</v>
      </c>
      <c r="IX369" s="223">
        <f t="shared" ca="1" si="848"/>
        <v>-5.7220803841905238E-4</v>
      </c>
      <c r="IY369" s="223">
        <f t="shared" ca="1" si="849"/>
        <v>-7.4696518245810531E-4</v>
      </c>
      <c r="IZ369" s="223">
        <f t="shared" ca="1" si="850"/>
        <v>-8.930168734381939E-4</v>
      </c>
      <c r="JA369" s="223">
        <f t="shared" ca="1" si="851"/>
        <v>-1.0047504267816853E-3</v>
      </c>
      <c r="JB369" s="223">
        <f t="shared" ca="1" si="852"/>
        <v>-1.0778719846944876E-3</v>
      </c>
    </row>
    <row r="370" spans="2:262">
      <c r="B370" s="230">
        <v>9</v>
      </c>
      <c r="C370" s="229">
        <f t="shared" si="853"/>
        <v>1.7578124999999999E-4</v>
      </c>
      <c r="D370" s="226">
        <f t="shared" ca="1" si="597"/>
        <v>72.093805851243701</v>
      </c>
      <c r="E370" s="225">
        <f ca="1">O361</f>
        <v>9.380585124370594E-2</v>
      </c>
      <c r="F370" s="224">
        <v>9</v>
      </c>
      <c r="G370" s="223">
        <f t="shared" ca="1" si="854"/>
        <v>1.318254346915256E-2</v>
      </c>
      <c r="H370" s="223">
        <f t="shared" ca="1" si="598"/>
        <v>1.2899537266295993E-2</v>
      </c>
      <c r="I370" s="223">
        <f t="shared" ca="1" si="599"/>
        <v>1.1989668505320197E-2</v>
      </c>
      <c r="J370" s="223">
        <f t="shared" ca="1" si="600"/>
        <v>1.0497152931897558E-2</v>
      </c>
      <c r="K370" s="223">
        <f t="shared" ca="1" si="601"/>
        <v>8.4945204446650706E-3</v>
      </c>
      <c r="L370" s="223">
        <f t="shared" ca="1" si="602"/>
        <v>6.0790904511335182E-3</v>
      </c>
      <c r="M370" s="223">
        <f t="shared" ca="1" si="603"/>
        <v>3.3682425590706331E-3</v>
      </c>
      <c r="N370" s="223">
        <f t="shared" ca="1" si="604"/>
        <v>4.9371242760976649E-4</v>
      </c>
      <c r="O370" s="223">
        <f t="shared" ca="1" si="605"/>
        <v>-2.404810024579949E-3</v>
      </c>
      <c r="P370" s="223">
        <f t="shared" ca="1" si="606"/>
        <v>-5.1864689542510944E-3</v>
      </c>
      <c r="Q370" s="223">
        <f t="shared" ca="1" si="607"/>
        <v>-7.7160875875030349E-3</v>
      </c>
      <c r="R370" s="223">
        <f t="shared" ca="1" si="608"/>
        <v>-9.8707372351300275E-3</v>
      </c>
      <c r="S370" s="223">
        <f t="shared" ca="1" si="609"/>
        <v>-1.1545711103230934E-2</v>
      </c>
      <c r="T370" s="223">
        <f t="shared" ca="1" si="610"/>
        <v>-1.2659612597333798E-2</v>
      </c>
      <c r="U370" s="223">
        <f t="shared" ca="1" si="611"/>
        <v>-1.3158310850131414E-2</v>
      </c>
      <c r="V370" s="223">
        <f t="shared" ca="1" si="612"/>
        <v>-1.3017571251030806E-2</v>
      </c>
      <c r="W370" s="223">
        <f t="shared" ca="1" si="613"/>
        <v>-1.2244233144986729E-2</v>
      </c>
      <c r="X370" s="223">
        <f t="shared" ca="1" si="614"/>
        <v>-1.0875877469472999E-2</v>
      </c>
      <c r="Y370" s="223">
        <f t="shared" ca="1" si="615"/>
        <v>-8.9790004810189634E-3</v>
      </c>
      <c r="Z370" s="223">
        <f t="shared" ca="1" si="616"/>
        <v>-6.6457823204213503E-3</v>
      </c>
      <c r="AA370" s="223">
        <f t="shared" ca="1" si="617"/>
        <v>-3.9896074505960484E-3</v>
      </c>
      <c r="AB370" s="223">
        <f t="shared" ca="1" si="618"/>
        <v>-1.1395546547069459E-3</v>
      </c>
      <c r="AC370" s="223">
        <f t="shared" ca="1" si="619"/>
        <v>1.7658756428102634E-3</v>
      </c>
      <c r="AD370" s="223">
        <f t="shared" ca="1" si="620"/>
        <v>4.5854919068532164E-3</v>
      </c>
      <c r="AE370" s="223">
        <f t="shared" ca="1" si="621"/>
        <v>7.1822727987719695E-3</v>
      </c>
      <c r="AF370" s="223">
        <f t="shared" ca="1" si="622"/>
        <v>9.4300258297059757E-3</v>
      </c>
      <c r="AG370" s="223">
        <f t="shared" ca="1" si="623"/>
        <v>1.1219519777952953E-2</v>
      </c>
      <c r="AH370" s="223">
        <f t="shared" ca="1" si="624"/>
        <v>1.2463792861010216E-2</v>
      </c>
      <c r="AI370" s="223">
        <f t="shared" ca="1" si="625"/>
        <v>1.310237870774039E-2</v>
      </c>
      <c r="AJ370" s="223">
        <f t="shared" ca="1" si="626"/>
        <v>1.3104244766417311E-2</v>
      </c>
      <c r="AK370" s="223">
        <f t="shared" ca="1" si="627"/>
        <v>1.246930035453883E-2</v>
      </c>
      <c r="AL370" s="223">
        <f t="shared" ca="1" si="628"/>
        <v>1.1228401065610117E-2</v>
      </c>
      <c r="AM370" s="223">
        <f t="shared" ca="1" si="629"/>
        <v>9.4418493187465227E-3</v>
      </c>
      <c r="AN370" s="223">
        <f t="shared" ca="1" si="630"/>
        <v>7.1964639179975046E-3</v>
      </c>
      <c r="AO370" s="223">
        <f t="shared" ca="1" si="631"/>
        <v>4.601361028324636E-3</v>
      </c>
      <c r="AP370" s="223">
        <f t="shared" ca="1" si="632"/>
        <v>1.782651594827751E-3</v>
      </c>
      <c r="AQ370" s="223">
        <f t="shared" ca="1" si="633"/>
        <v>-1.122687111944614E-3</v>
      </c>
      <c r="AR370" s="223">
        <f t="shared" ca="1" si="634"/>
        <v>-3.9734680078100798E-3</v>
      </c>
      <c r="AS370" s="223">
        <f t="shared" ca="1" si="635"/>
        <v>-6.6311552857758714E-3</v>
      </c>
      <c r="AT370" s="223">
        <f t="shared" ca="1" si="636"/>
        <v>-8.966596666085451E-3</v>
      </c>
      <c r="AU370" s="223">
        <f t="shared" ca="1" si="637"/>
        <v>-1.0866299646816013E-2</v>
      </c>
      <c r="AV370" s="223">
        <f t="shared" ca="1" si="638"/>
        <v>-1.223794675598514E-2</v>
      </c>
      <c r="AW370" s="223">
        <f t="shared" ca="1" si="639"/>
        <v>-1.3014881787409588E-2</v>
      </c>
      <c r="AX370" s="223">
        <f t="shared" ca="1" si="640"/>
        <v>-1.3159349008365231E-2</v>
      </c>
      <c r="AY370" s="223">
        <f t="shared" ca="1" si="641"/>
        <v>-1.2664327927355128E-2</v>
      </c>
      <c r="AZ370" s="223">
        <f t="shared" ca="1" si="642"/>
        <v>-1.1553874460088412E-2</v>
      </c>
      <c r="BA370" s="223">
        <f t="shared" ca="1" si="643"/>
        <v>-9.8819519144569025E-3</v>
      </c>
      <c r="BB370" s="223">
        <f t="shared" ca="1" si="644"/>
        <v>-7.7298086036594197E-3</v>
      </c>
      <c r="BC370" s="223">
        <f t="shared" ca="1" si="645"/>
        <v>-5.2020295243043755E-3</v>
      </c>
      <c r="BD370" s="223">
        <f t="shared" ca="1" si="646"/>
        <v>-2.4214539711147659E-3</v>
      </c>
      <c r="BE370" s="223">
        <f t="shared" ca="1" si="647"/>
        <v>4.767939294905146E-4</v>
      </c>
      <c r="BF370" s="223">
        <f t="shared" ca="1" si="648"/>
        <v>3.3518716763014356E-3</v>
      </c>
      <c r="BG370" s="223">
        <f t="shared" ca="1" si="649"/>
        <v>6.0640627388757334E-3</v>
      </c>
      <c r="BH370" s="223">
        <f t="shared" ca="1" si="650"/>
        <v>8.4815661857152169E-3</v>
      </c>
      <c r="BI370" s="223">
        <f t="shared" ca="1" si="651"/>
        <v>1.0486901648054457E-2</v>
      </c>
      <c r="BJ370" s="223">
        <f t="shared" ca="1" si="652"/>
        <v>1.1982618365307359E-2</v>
      </c>
      <c r="BK370" s="223">
        <f t="shared" ca="1" si="653"/>
        <v>1.2896030876883907E-2</v>
      </c>
      <c r="BL370" s="223">
        <f t="shared" ca="1" si="654"/>
        <v>1.318275122592916E-2</v>
      </c>
      <c r="BM370" s="223">
        <f t="shared" ca="1" si="655"/>
        <v>1.2828846024930309E-2</v>
      </c>
      <c r="BN370" s="223">
        <f t="shared" ca="1" si="656"/>
        <v>1.1851513558992464E-2</v>
      </c>
      <c r="BO370" s="223">
        <f t="shared" ca="1" si="657"/>
        <v>1.0298248022448588E-2</v>
      </c>
      <c r="BP370" s="223">
        <f t="shared" ca="1" si="658"/>
        <v>8.2445315033438382E-3</v>
      </c>
      <c r="BQ370" s="223">
        <f t="shared" ca="1" si="659"/>
        <v>5.7901658755160814E-3</v>
      </c>
      <c r="BR370" s="223">
        <f t="shared" ca="1" si="660"/>
        <v>3.0544228526910469E-3</v>
      </c>
      <c r="BS370" s="223">
        <f t="shared" ca="1" si="661"/>
        <v>1.7024789130194468E-4</v>
      </c>
      <c r="BT370" s="223">
        <f t="shared" ca="1" si="662"/>
        <v>-2.7222003923352968E-3</v>
      </c>
      <c r="BU370" s="223">
        <f t="shared" ca="1" si="663"/>
        <v>-5.4823613336884795E-3</v>
      </c>
      <c r="BV370" s="223">
        <f t="shared" ca="1" si="664"/>
        <v>-7.9761028695061395E-3</v>
      </c>
      <c r="BW370" s="223">
        <f t="shared" ca="1" si="665"/>
        <v>-1.0082239784678636E-2</v>
      </c>
      <c r="BX370" s="223">
        <f t="shared" ca="1" si="666"/>
        <v>-1.1698422797434145E-2</v>
      </c>
      <c r="BY370" s="223">
        <f t="shared" ca="1" si="667"/>
        <v>-1.2746112298416906E-2</v>
      </c>
      <c r="BZ370" s="223">
        <f t="shared" ca="1" si="668"/>
        <v>-1.317439504111719E-2</v>
      </c>
      <c r="CA370" s="223">
        <f t="shared" ca="1" si="669"/>
        <v>-1.2962458308757228E-2</v>
      </c>
      <c r="CB370" s="223">
        <f t="shared" ca="1" si="670"/>
        <v>-1.2120601323662916E-2</v>
      </c>
      <c r="CC370" s="223">
        <f t="shared" ca="1" si="671"/>
        <v>-1.0689734748934185E-2</v>
      </c>
      <c r="CD370" s="223">
        <f t="shared" ca="1" si="672"/>
        <v>-8.7393926045010294E-3</v>
      </c>
      <c r="CE370" s="223">
        <f t="shared" ca="1" si="673"/>
        <v>-6.3643532099750579E-3</v>
      </c>
      <c r="CF370" s="223">
        <f t="shared" ca="1" si="674"/>
        <v>-3.680033362079351E-3</v>
      </c>
      <c r="CG370" s="223">
        <f t="shared" ca="1" si="675"/>
        <v>-8.1687957001232592E-4</v>
      </c>
      <c r="CH370" s="223">
        <f t="shared" ca="1" si="676"/>
        <v>2.0859710891874294E-3</v>
      </c>
      <c r="CI370" s="223">
        <f t="shared" ca="1" si="677"/>
        <v>4.8874524398502088E-3</v>
      </c>
      <c r="CJ370" s="223">
        <f t="shared" ca="1" si="678"/>
        <v>7.4514244228603178E-3</v>
      </c>
      <c r="CK370" s="223">
        <f t="shared" ca="1" si="679"/>
        <v>9.6532889225616012E-3</v>
      </c>
      <c r="CL370" s="223">
        <f t="shared" ca="1" si="680"/>
        <v>1.138604470438109E-2</v>
      </c>
      <c r="CM370" s="223">
        <f t="shared" ca="1" si="681"/>
        <v>1.2565487218995445E-2</v>
      </c>
      <c r="CN370" s="223">
        <f t="shared" ca="1" si="682"/>
        <v>1.3134300584710452E-2</v>
      </c>
      <c r="CO370" s="223">
        <f t="shared" ca="1" si="683"/>
        <v>1.3064842895141105E-2</v>
      </c>
      <c r="CP370" s="223">
        <f t="shared" ca="1" si="684"/>
        <v>1.2360489498105367E-2</v>
      </c>
      <c r="CQ370" s="223">
        <f t="shared" ca="1" si="685"/>
        <v>1.1055468968099448E-2</v>
      </c>
      <c r="CR370" s="223">
        <f t="shared" ca="1" si="686"/>
        <v>9.2131997433936106E-3</v>
      </c>
      <c r="CS370" s="223">
        <f t="shared" ca="1" si="687"/>
        <v>6.9232082600996598E-3</v>
      </c>
      <c r="CT370" s="223">
        <f t="shared" ca="1" si="688"/>
        <v>4.2967783487655739E-3</v>
      </c>
      <c r="CU370" s="223">
        <f t="shared" ca="1" si="689"/>
        <v>1.4615433142883012E-3</v>
      </c>
      <c r="CV370" s="223">
        <f t="shared" ca="1" si="690"/>
        <v>-1.4447164989761967E-3</v>
      </c>
      <c r="CW370" s="223">
        <f t="shared" ca="1" si="691"/>
        <v>-4.2807692449941086E-3</v>
      </c>
      <c r="CX370" s="223">
        <f t="shared" ca="1" si="692"/>
        <v>-6.9087948421121103E-3</v>
      </c>
      <c r="CY370" s="223">
        <f t="shared" ca="1" si="693"/>
        <v>-9.2010824419019015E-3</v>
      </c>
      <c r="CZ370" s="223">
        <f t="shared" ca="1" si="694"/>
        <v>-1.1046236632335437E-2</v>
      </c>
      <c r="DA370" s="223">
        <f t="shared" ca="1" si="695"/>
        <v>-1.2354590780256742E-2</v>
      </c>
      <c r="DB370" s="223">
        <f t="shared" ca="1" si="696"/>
        <v>-1.3062564447766281E-2</v>
      </c>
      <c r="DC370" s="223">
        <f t="shared" ca="1" si="697"/>
        <v>-1.3135753130645498E-2</v>
      </c>
      <c r="DD370" s="223">
        <f t="shared" ca="1" si="698"/>
        <v>-1.2570600170695886E-2</v>
      </c>
      <c r="DE370" s="223">
        <f t="shared" ca="1" si="699"/>
        <v>-1.1394569594175842E-2</v>
      </c>
      <c r="DF370" s="223">
        <f t="shared" ca="1" si="700"/>
        <v>-9.6648114771233327E-3</v>
      </c>
      <c r="DG370" s="223">
        <f t="shared" ca="1" si="701"/>
        <v>-7.4653846951242969E-3</v>
      </c>
      <c r="DH370" s="223">
        <f t="shared" ca="1" si="702"/>
        <v>-4.903172020056243E-3</v>
      </c>
      <c r="DI370" s="223">
        <f t="shared" ca="1" si="703"/>
        <v>-2.1026860727041273E-3</v>
      </c>
      <c r="DJ370" s="223">
        <f t="shared" ca="1" si="704"/>
        <v>7.9998146017675777E-4</v>
      </c>
      <c r="DK370" s="223">
        <f t="shared" ca="1" si="705"/>
        <v>3.6637733020756708E-3</v>
      </c>
      <c r="DL370" s="223">
        <f t="shared" ca="1" si="706"/>
        <v>6.3495213694503361E-3</v>
      </c>
      <c r="DM370" s="223">
        <f t="shared" ca="1" si="707"/>
        <v>8.7267097477199858E-3</v>
      </c>
      <c r="DN370" s="223">
        <f t="shared" ca="1" si="708"/>
        <v>1.0679817208706456E-2</v>
      </c>
      <c r="DO370" s="223">
        <f t="shared" ca="1" si="709"/>
        <v>1.2113931050194033E-2</v>
      </c>
      <c r="DP370" s="223">
        <f t="shared" ca="1" si="710"/>
        <v>1.2959359448921933E-2</v>
      </c>
      <c r="DQ370" s="223">
        <f t="shared" ca="1" si="711"/>
        <v>1.3175018186302082E-2</v>
      </c>
      <c r="DR370" s="223">
        <f t="shared" ca="1" si="712"/>
        <v>1.275042716642066E-2</v>
      </c>
      <c r="DS370" s="223">
        <f t="shared" ca="1" si="713"/>
        <v>1.170621970405342E-2</v>
      </c>
      <c r="DT370" s="223">
        <f t="shared" ca="1" si="714"/>
        <v>1.0093139833467194E-2</v>
      </c>
      <c r="DU370" s="223">
        <f t="shared" ca="1" si="715"/>
        <v>7.9895763645278697E-3</v>
      </c>
      <c r="DV370" s="223">
        <f t="shared" ca="1" si="716"/>
        <v>5.4977535204834924E-3</v>
      </c>
      <c r="DW370" s="223">
        <f t="shared" ca="1" si="717"/>
        <v>2.7387632761972152E-3</v>
      </c>
      <c r="DX370" s="223">
        <f t="shared" ca="1" si="718"/>
        <v>-1.5331919596960541E-4</v>
      </c>
      <c r="DY370" s="223">
        <f t="shared" ca="1" si="719"/>
        <v>-3.0379510083639373E-3</v>
      </c>
      <c r="DZ370" s="223">
        <f t="shared" ca="1" si="720"/>
        <v>-5.7749513436571292E-3</v>
      </c>
      <c r="EA370" s="223">
        <f t="shared" ca="1" si="721"/>
        <v>-8.2313136453863508E-3</v>
      </c>
      <c r="EB370" s="223">
        <f t="shared" ca="1" si="722"/>
        <v>-1.028766916998017E-2</v>
      </c>
      <c r="EC370" s="223">
        <f t="shared" ca="1" si="723"/>
        <v>-1.1844087799176383E-2</v>
      </c>
      <c r="ED370" s="223">
        <f t="shared" ca="1" si="724"/>
        <v>-1.2824934218059296E-2</v>
      </c>
      <c r="EE370" s="223">
        <f t="shared" ca="1" si="725"/>
        <v>-1.3182543469152559E-2</v>
      </c>
      <c r="EF370" s="223">
        <f t="shared" ca="1" si="726"/>
        <v>-1.2899537266295995E-2</v>
      </c>
      <c r="EG370" s="223">
        <f t="shared" ca="1" si="727"/>
        <v>-1.1989668505320209E-2</v>
      </c>
      <c r="EH370" s="223">
        <f t="shared" ca="1" si="728"/>
        <v>-1.0497152931897564E-2</v>
      </c>
      <c r="EI370" s="223">
        <f t="shared" ca="1" si="729"/>
        <v>-8.4945204446650931E-3</v>
      </c>
      <c r="EJ370" s="223">
        <f t="shared" ca="1" si="730"/>
        <v>-6.0790904511335208E-3</v>
      </c>
      <c r="EK370" s="223">
        <f t="shared" ca="1" si="731"/>
        <v>-3.3682425590706583E-3</v>
      </c>
      <c r="EL370" s="223">
        <f t="shared" ca="1" si="732"/>
        <v>-4.9371242760976606E-4</v>
      </c>
      <c r="EM370" s="223">
        <f t="shared" ca="1" si="733"/>
        <v>2.4048100245799291E-3</v>
      </c>
      <c r="EN370" s="223">
        <f t="shared" ca="1" si="734"/>
        <v>5.1864689542510962E-3</v>
      </c>
      <c r="EO370" s="223">
        <f t="shared" ca="1" si="735"/>
        <v>7.7160875875030175E-3</v>
      </c>
      <c r="EP370" s="223">
        <f t="shared" ca="1" si="736"/>
        <v>9.8707372351300327E-3</v>
      </c>
      <c r="EQ370" s="223">
        <f t="shared" ca="1" si="737"/>
        <v>1.1545711103230927E-2</v>
      </c>
      <c r="ER370" s="223">
        <f t="shared" ca="1" si="738"/>
        <v>1.2659612597333787E-2</v>
      </c>
      <c r="ES370" s="223">
        <f t="shared" ca="1" si="739"/>
        <v>1.3158310850131413E-2</v>
      </c>
      <c r="ET370" s="223">
        <f t="shared" ca="1" si="740"/>
        <v>1.3017571251030813E-2</v>
      </c>
      <c r="EU370" s="223">
        <f t="shared" ca="1" si="741"/>
        <v>1.2244233144986731E-2</v>
      </c>
      <c r="EV370" s="223">
        <f t="shared" ca="1" si="742"/>
        <v>1.0875877469472987E-2</v>
      </c>
      <c r="EW370" s="223">
        <f t="shared" ca="1" si="743"/>
        <v>8.9790004810189998E-3</v>
      </c>
      <c r="EX370" s="223">
        <f t="shared" ca="1" si="744"/>
        <v>6.6457823204213728E-3</v>
      </c>
      <c r="EY370" s="223">
        <f t="shared" ca="1" si="745"/>
        <v>3.989607450596051E-3</v>
      </c>
      <c r="EZ370" s="223">
        <f t="shared" ca="1" si="746"/>
        <v>1.139554654706925E-3</v>
      </c>
      <c r="FA370" s="223">
        <f t="shared" ca="1" si="747"/>
        <v>-1.7658756428102253E-3</v>
      </c>
      <c r="FB370" s="223">
        <f t="shared" ca="1" si="748"/>
        <v>-4.5854919068532025E-3</v>
      </c>
      <c r="FC370" s="223">
        <f t="shared" ca="1" si="749"/>
        <v>-7.1822727987719799E-3</v>
      </c>
      <c r="FD370" s="223">
        <f t="shared" ca="1" si="750"/>
        <v>-9.4300258297059323E-3</v>
      </c>
      <c r="FE370" s="223">
        <f t="shared" ca="1" si="751"/>
        <v>-1.1219519777952934E-2</v>
      </c>
      <c r="FF370" s="223">
        <f t="shared" ca="1" si="752"/>
        <v>-1.2463792861010211E-2</v>
      </c>
      <c r="FG370" s="223">
        <f t="shared" ca="1" si="753"/>
        <v>-1.3102378707740392E-2</v>
      </c>
      <c r="FH370" s="223">
        <f t="shared" ca="1" si="754"/>
        <v>-1.3104244766417316E-2</v>
      </c>
      <c r="FI370" s="223">
        <f t="shared" ca="1" si="755"/>
        <v>-1.2469300354538837E-2</v>
      </c>
      <c r="FJ370" s="223">
        <f t="shared" ca="1" si="756"/>
        <v>-1.122840106561012E-2</v>
      </c>
      <c r="FK370" s="223">
        <f t="shared" ca="1" si="757"/>
        <v>-9.441849318746507E-3</v>
      </c>
      <c r="FL370" s="223">
        <f t="shared" ca="1" si="758"/>
        <v>-7.1964639179975462E-3</v>
      </c>
      <c r="FM370" s="223">
        <f t="shared" ca="1" si="759"/>
        <v>-4.6013610283246612E-3</v>
      </c>
      <c r="FN370" s="223">
        <f t="shared" ca="1" si="760"/>
        <v>-1.7826515948277423E-3</v>
      </c>
      <c r="FO370" s="223">
        <f t="shared" ca="1" si="761"/>
        <v>1.1226871119446469E-3</v>
      </c>
      <c r="FP370" s="223">
        <f t="shared" ca="1" si="762"/>
        <v>3.9734680078100434E-3</v>
      </c>
      <c r="FQ370" s="223">
        <f t="shared" ca="1" si="763"/>
        <v>6.6311552857758601E-3</v>
      </c>
      <c r="FR370" s="223">
        <f t="shared" ca="1" si="764"/>
        <v>8.9665966660854579E-3</v>
      </c>
      <c r="FS370" s="223">
        <f t="shared" ca="1" si="765"/>
        <v>1.086629964681598E-2</v>
      </c>
      <c r="FT370" s="223">
        <f t="shared" ca="1" si="766"/>
        <v>1.2237946755985126E-2</v>
      </c>
      <c r="FU370" s="223">
        <f t="shared" ca="1" si="767"/>
        <v>1.3014881787409586E-2</v>
      </c>
      <c r="FV370" s="223">
        <f t="shared" ca="1" si="768"/>
        <v>1.3159349008365231E-2</v>
      </c>
      <c r="FW370" s="223">
        <f t="shared" ca="1" si="769"/>
        <v>1.2664327927355138E-2</v>
      </c>
      <c r="FX370" s="223">
        <f t="shared" ca="1" si="770"/>
        <v>1.1553874460088416E-2</v>
      </c>
      <c r="FY370" s="223">
        <f t="shared" ca="1" si="771"/>
        <v>9.8819519144568973E-3</v>
      </c>
      <c r="FZ370" s="223">
        <f t="shared" ca="1" si="772"/>
        <v>7.7298086036593928E-3</v>
      </c>
      <c r="GA370" s="223">
        <f t="shared" ca="1" si="773"/>
        <v>5.202029524304411E-3</v>
      </c>
      <c r="GB370" s="223">
        <f t="shared" ca="1" si="774"/>
        <v>2.4214539711147802E-3</v>
      </c>
      <c r="GC370" s="223">
        <f t="shared" ca="1" si="775"/>
        <v>-4.7679392949052327E-4</v>
      </c>
      <c r="GD370" s="223">
        <f t="shared" ca="1" si="776"/>
        <v>-3.3518716763013771E-3</v>
      </c>
      <c r="GE370" s="223">
        <f t="shared" ca="1" si="777"/>
        <v>-6.0640627388757005E-3</v>
      </c>
      <c r="GF370" s="223">
        <f t="shared" ca="1" si="778"/>
        <v>-8.4815661857152065E-3</v>
      </c>
      <c r="GG370" s="223">
        <f t="shared" ca="1" si="779"/>
        <v>-1.0486901648054461E-2</v>
      </c>
      <c r="GH370" s="223">
        <f t="shared" ca="1" si="780"/>
        <v>-1.1982618365307335E-2</v>
      </c>
      <c r="GI370" s="223">
        <f t="shared" ca="1" si="781"/>
        <v>-1.2896030876883898E-2</v>
      </c>
      <c r="GJ370" s="223">
        <f t="shared" ca="1" si="782"/>
        <v>-1.318275122592916E-2</v>
      </c>
      <c r="GK370" s="223">
        <f t="shared" ca="1" si="783"/>
        <v>-1.2828846024930302E-2</v>
      </c>
      <c r="GL370" s="223">
        <f t="shared" ca="1" si="784"/>
        <v>-1.185151355899248E-2</v>
      </c>
      <c r="GM370" s="223">
        <f t="shared" ca="1" si="785"/>
        <v>-1.0298248022448598E-2</v>
      </c>
      <c r="GN370" s="223">
        <f t="shared" ca="1" si="786"/>
        <v>-8.2445315033438313E-3</v>
      </c>
      <c r="GO370" s="223">
        <f t="shared" ca="1" si="787"/>
        <v>-5.7901658755160536E-3</v>
      </c>
      <c r="GP370" s="223">
        <f t="shared" ca="1" si="788"/>
        <v>-3.0544228526910838E-3</v>
      </c>
      <c r="GQ370" s="223">
        <f t="shared" ca="1" si="789"/>
        <v>-1.7024789130195899E-4</v>
      </c>
      <c r="GR370" s="223">
        <f t="shared" ca="1" si="790"/>
        <v>2.7222003923353054E-3</v>
      </c>
      <c r="GS370" s="223">
        <f t="shared" ca="1" si="791"/>
        <v>5.4823613336884239E-3</v>
      </c>
      <c r="GT370" s="223">
        <f t="shared" ca="1" si="792"/>
        <v>7.9761028695061083E-3</v>
      </c>
      <c r="GU370" s="223">
        <f t="shared" ca="1" si="793"/>
        <v>1.0082239784678627E-2</v>
      </c>
      <c r="GV370" s="223">
        <f t="shared" ca="1" si="794"/>
        <v>1.1698422797434146E-2</v>
      </c>
      <c r="GW370" s="223">
        <f t="shared" ca="1" si="795"/>
        <v>1.2746112298416898E-2</v>
      </c>
      <c r="GX370" s="223">
        <f t="shared" ca="1" si="796"/>
        <v>1.3174395041117188E-2</v>
      </c>
      <c r="GY370" s="223">
        <f t="shared" ca="1" si="797"/>
        <v>1.2962458308757229E-2</v>
      </c>
      <c r="GZ370" s="223">
        <f t="shared" ca="1" si="798"/>
        <v>1.2120601323662904E-2</v>
      </c>
      <c r="HA370" s="223">
        <f t="shared" ca="1" si="799"/>
        <v>1.0689734748934221E-2</v>
      </c>
      <c r="HB370" s="223">
        <f t="shared" ca="1" si="800"/>
        <v>8.7393926045010416E-3</v>
      </c>
      <c r="HC370" s="223">
        <f t="shared" ca="1" si="801"/>
        <v>6.3643532099750301E-3</v>
      </c>
      <c r="HD370" s="223">
        <f t="shared" ca="1" si="802"/>
        <v>3.6800333620794099E-3</v>
      </c>
      <c r="HE370" s="223">
        <f t="shared" ca="1" si="803"/>
        <v>8.1687957001234024E-4</v>
      </c>
      <c r="HF370" s="223">
        <f t="shared" ca="1" si="804"/>
        <v>-2.0859710891874142E-3</v>
      </c>
      <c r="HG370" s="223">
        <f t="shared" ca="1" si="805"/>
        <v>-4.8874524398502392E-3</v>
      </c>
      <c r="HH370" s="223">
        <f t="shared" ca="1" si="806"/>
        <v>-7.4514244228602675E-3</v>
      </c>
      <c r="HI370" s="223">
        <f t="shared" ca="1" si="807"/>
        <v>-9.6532889225615925E-3</v>
      </c>
      <c r="HJ370" s="223">
        <f t="shared" ca="1" si="808"/>
        <v>-1.1386044704381081E-2</v>
      </c>
      <c r="HK370" s="223">
        <f t="shared" ca="1" si="809"/>
        <v>-1.2565487218995457E-2</v>
      </c>
      <c r="HL370" s="223">
        <f t="shared" ca="1" si="810"/>
        <v>-1.3134300584710445E-2</v>
      </c>
      <c r="HM370" s="223">
        <f t="shared" ca="1" si="811"/>
        <v>-1.3064842895141109E-2</v>
      </c>
      <c r="HN370" s="223">
        <f t="shared" ca="1" si="812"/>
        <v>-1.2360489498105373E-2</v>
      </c>
      <c r="HO370" s="223">
        <f t="shared" ca="1" si="813"/>
        <v>-1.1055468968099431E-2</v>
      </c>
      <c r="HP370" s="223">
        <f t="shared" ca="1" si="814"/>
        <v>-9.213199743393621E-3</v>
      </c>
      <c r="HQ370" s="223">
        <f t="shared" ca="1" si="815"/>
        <v>-6.9232082600996728E-3</v>
      </c>
      <c r="HR370" s="223">
        <f t="shared" ca="1" si="816"/>
        <v>-4.2967783487655436E-3</v>
      </c>
      <c r="HS370" s="223">
        <f t="shared" ca="1" si="817"/>
        <v>-1.4615433142883621E-3</v>
      </c>
      <c r="HT370" s="223">
        <f t="shared" ca="1" si="818"/>
        <v>1.4447164989761828E-3</v>
      </c>
      <c r="HU370" s="223">
        <f t="shared" ca="1" si="819"/>
        <v>4.2807692449940956E-3</v>
      </c>
      <c r="HV370" s="223">
        <f t="shared" ca="1" si="820"/>
        <v>6.9087948421121381E-3</v>
      </c>
      <c r="HW370" s="223">
        <f t="shared" ca="1" si="821"/>
        <v>9.2010824419018582E-3</v>
      </c>
      <c r="HX370" s="223">
        <f t="shared" ca="1" si="822"/>
        <v>1.1046236632335428E-2</v>
      </c>
      <c r="HY370" s="223">
        <f t="shared" ca="1" si="823"/>
        <v>1.2354590780256736E-2</v>
      </c>
      <c r="HZ370" s="223">
        <f t="shared" ca="1" si="824"/>
        <v>1.3062564447766286E-2</v>
      </c>
      <c r="IA370" s="223">
        <f t="shared" ca="1" si="825"/>
        <v>1.3135753130645501E-2</v>
      </c>
      <c r="IB370" s="223">
        <f t="shared" ca="1" si="826"/>
        <v>1.2570600170695889E-2</v>
      </c>
      <c r="IC370" s="223">
        <f t="shared" ca="1" si="827"/>
        <v>1.1394569594175827E-2</v>
      </c>
      <c r="ID370" s="223">
        <f t="shared" ca="1" si="828"/>
        <v>9.6648114771233761E-3</v>
      </c>
      <c r="IE370" s="223">
        <f t="shared" ca="1" si="829"/>
        <v>2.0350901320911044E-3</v>
      </c>
      <c r="IF370" s="223">
        <f t="shared" ca="1" si="830"/>
        <v>4.9031720200562569E-3</v>
      </c>
      <c r="IG370" s="223">
        <f t="shared" ca="1" si="831"/>
        <v>2.1026860727040957E-3</v>
      </c>
      <c r="IH370" s="223">
        <f t="shared" ca="1" si="832"/>
        <v>-7.9998146017669618E-4</v>
      </c>
      <c r="II370" s="223">
        <f t="shared" ca="1" si="833"/>
        <v>-3.663773302075657E-3</v>
      </c>
      <c r="IJ370" s="223">
        <f t="shared" ca="1" si="834"/>
        <v>-6.3495213694503231E-3</v>
      </c>
      <c r="IK370" s="223">
        <f t="shared" ca="1" si="835"/>
        <v>-8.7267097477200118E-3</v>
      </c>
      <c r="IL370" s="223">
        <f t="shared" ca="1" si="836"/>
        <v>-1.067981720870642E-2</v>
      </c>
      <c r="IM370" s="223">
        <f t="shared" ca="1" si="837"/>
        <v>-1.2113931050194027E-2</v>
      </c>
      <c r="IN370" s="223">
        <f t="shared" ca="1" si="838"/>
        <v>-1.2959359448921929E-2</v>
      </c>
      <c r="IO370" s="223">
        <f t="shared" ca="1" si="839"/>
        <v>-1.317501818630208E-2</v>
      </c>
      <c r="IP370" s="223">
        <f t="shared" ca="1" si="840"/>
        <v>-1.2750427166420664E-2</v>
      </c>
      <c r="IQ370" s="223">
        <f t="shared" ca="1" si="841"/>
        <v>-1.1706219704053429E-2</v>
      </c>
      <c r="IR370" s="223">
        <f t="shared" ca="1" si="842"/>
        <v>-1.0093139833467175E-2</v>
      </c>
      <c r="IS370" s="223">
        <f t="shared" ca="1" si="843"/>
        <v>-7.98957636452792E-3</v>
      </c>
      <c r="IT370" s="223">
        <f t="shared" ca="1" si="844"/>
        <v>-5.4977535204835063E-3</v>
      </c>
      <c r="IU370" s="223">
        <f t="shared" ca="1" si="845"/>
        <v>-2.7387632761972295E-3</v>
      </c>
      <c r="IV370" s="223">
        <f t="shared" ca="1" si="846"/>
        <v>1.5331919596963707E-4</v>
      </c>
      <c r="IW370" s="223">
        <f t="shared" ca="1" si="847"/>
        <v>3.0379510083638787E-3</v>
      </c>
      <c r="IX370" s="223">
        <f t="shared" ca="1" si="848"/>
        <v>5.774951343657117E-3</v>
      </c>
      <c r="IY370" s="223">
        <f t="shared" ca="1" si="849"/>
        <v>8.2313136453863404E-3</v>
      </c>
      <c r="IZ370" s="223">
        <f t="shared" ca="1" si="850"/>
        <v>1.0287669169980189E-2</v>
      </c>
      <c r="JA370" s="223">
        <f t="shared" ca="1" si="851"/>
        <v>1.1844087799176355E-2</v>
      </c>
      <c r="JB370" s="223">
        <f t="shared" ca="1" si="852"/>
        <v>1.2824934218059292E-2</v>
      </c>
    </row>
    <row r="371" spans="2:262">
      <c r="B371" s="230">
        <v>10</v>
      </c>
      <c r="C371" s="229">
        <f t="shared" si="853"/>
        <v>1.9531249999999998E-4</v>
      </c>
      <c r="D371" s="226">
        <f t="shared" ca="1" si="597"/>
        <v>72.095617405858661</v>
      </c>
      <c r="E371" s="225">
        <f ca="1">P361</f>
        <v>9.5617405858655247E-2</v>
      </c>
      <c r="F371" s="224">
        <v>10</v>
      </c>
      <c r="G371" s="223">
        <f t="shared" ca="1" si="854"/>
        <v>-5.0501534697318861E-4</v>
      </c>
      <c r="H371" s="223">
        <f t="shared" ca="1" si="598"/>
        <v>-4.8702267342719523E-4</v>
      </c>
      <c r="I371" s="223">
        <f t="shared" ca="1" si="599"/>
        <v>-4.3983908150429005E-4</v>
      </c>
      <c r="J371" s="223">
        <f t="shared" ca="1" si="600"/>
        <v>-3.662926374438921E-4</v>
      </c>
      <c r="K371" s="223">
        <f t="shared" ca="1" si="601"/>
        <v>-2.7079153076697664E-4</v>
      </c>
      <c r="L371" s="223">
        <f t="shared" ca="1" si="602"/>
        <v>-1.5905985844482661E-4</v>
      </c>
      <c r="M371" s="223">
        <f t="shared" ca="1" si="603"/>
        <v>-3.7794536873387107E-5</v>
      </c>
      <c r="N371" s="223">
        <f t="shared" ca="1" si="604"/>
        <v>8.5736094510428448E-5</v>
      </c>
      <c r="O371" s="223">
        <f t="shared" ca="1" si="605"/>
        <v>2.0412791927730062E-4</v>
      </c>
      <c r="P371" s="223">
        <f t="shared" ca="1" si="606"/>
        <v>3.1028482818668088E-4</v>
      </c>
      <c r="Q371" s="223">
        <f t="shared" ca="1" si="607"/>
        <v>3.978440421890589E-4</v>
      </c>
      <c r="R371" s="223">
        <f t="shared" ca="1" si="608"/>
        <v>4.6155748145459074E-4</v>
      </c>
      <c r="S371" s="223">
        <f t="shared" ca="1" si="609"/>
        <v>4.9760632212436954E-4</v>
      </c>
      <c r="T371" s="223">
        <f t="shared" ca="1" si="610"/>
        <v>5.0382988704106952E-4</v>
      </c>
      <c r="U371" s="223">
        <f t="shared" ca="1" si="611"/>
        <v>4.7985515132225882E-4</v>
      </c>
      <c r="V371" s="223">
        <f t="shared" ca="1" si="612"/>
        <v>4.2711910053690709E-4</v>
      </c>
      <c r="W371" s="223">
        <f t="shared" ca="1" si="613"/>
        <v>3.4878260139202592E-4</v>
      </c>
      <c r="X371" s="223">
        <f t="shared" ca="1" si="614"/>
        <v>2.4954094730461293E-4</v>
      </c>
      <c r="Y371" s="223">
        <f t="shared" ca="1" si="615"/>
        <v>1.3534243428246878E-4</v>
      </c>
      <c r="Z371" s="223">
        <f t="shared" ca="1" si="616"/>
        <v>1.3031834970233868E-5</v>
      </c>
      <c r="AA371" s="223">
        <f t="shared" ca="1" si="617"/>
        <v>-1.1005985986726788E-4</v>
      </c>
      <c r="AB371" s="223">
        <f t="shared" ca="1" si="618"/>
        <v>-2.2655484255715744E-4</v>
      </c>
      <c r="AC371" s="223">
        <f t="shared" ca="1" si="619"/>
        <v>-3.2947069581875613E-4</v>
      </c>
      <c r="AD371" s="223">
        <f t="shared" ca="1" si="620"/>
        <v>-4.1263890135473521E-4</v>
      </c>
      <c r="AE371" s="223">
        <f t="shared" ca="1" si="621"/>
        <v>-4.7107456537715133E-4</v>
      </c>
      <c r="AF371" s="223">
        <f t="shared" ca="1" si="622"/>
        <v>-5.012752006470114E-4</v>
      </c>
      <c r="AG371" s="223">
        <f t="shared" ca="1" si="623"/>
        <v>-5.014306567807824E-4</v>
      </c>
      <c r="AH371" s="223">
        <f t="shared" ca="1" si="624"/>
        <v>-4.7153161612743994E-4</v>
      </c>
      <c r="AI371" s="223">
        <f t="shared" ca="1" si="625"/>
        <v>-4.1337015224511602E-4</v>
      </c>
      <c r="AJ371" s="223">
        <f t="shared" ca="1" si="626"/>
        <v>-3.3043231750365864E-4</v>
      </c>
      <c r="AK371" s="223">
        <f t="shared" ca="1" si="627"/>
        <v>-2.2768919784298697E-4</v>
      </c>
      <c r="AL371" s="223">
        <f t="shared" ca="1" si="628"/>
        <v>-1.1129895834132755E-4</v>
      </c>
      <c r="AM371" s="223">
        <f t="shared" ca="1" si="629"/>
        <v>1.1762261764815919E-5</v>
      </c>
      <c r="AN371" s="223">
        <f t="shared" ca="1" si="630"/>
        <v>1.341184813815817E-4</v>
      </c>
      <c r="AO371" s="223">
        <f t="shared" ca="1" si="631"/>
        <v>2.4843597537743293E-4</v>
      </c>
      <c r="AP371" s="223">
        <f t="shared" ca="1" si="632"/>
        <v>3.4786283968637924E-4</v>
      </c>
      <c r="AQ371" s="223">
        <f t="shared" ca="1" si="633"/>
        <v>4.2643967726414893E-4</v>
      </c>
      <c r="AR371" s="223">
        <f t="shared" ca="1" si="634"/>
        <v>4.7945678941045981E-4</v>
      </c>
      <c r="AS371" s="223">
        <f t="shared" ca="1" si="635"/>
        <v>5.0373646330477244E-4</v>
      </c>
      <c r="AT371" s="223">
        <f t="shared" ca="1" si="636"/>
        <v>4.9782343614817204E-4</v>
      </c>
      <c r="AU371" s="223">
        <f t="shared" ca="1" si="637"/>
        <v>4.6207211996807834E-4</v>
      </c>
      <c r="AV371" s="223">
        <f t="shared" ca="1" si="638"/>
        <v>3.9862535904961708E-4</v>
      </c>
      <c r="AW371" s="223">
        <f t="shared" ca="1" si="639"/>
        <v>3.1128599321997237E-4</v>
      </c>
      <c r="AX371" s="223">
        <f t="shared" ca="1" si="640"/>
        <v>2.0528892516053854E-4</v>
      </c>
      <c r="AY371" s="223">
        <f t="shared" ca="1" si="641"/>
        <v>8.6987353460904682E-5</v>
      </c>
      <c r="AZ371" s="223">
        <f t="shared" ca="1" si="642"/>
        <v>-3.6528022181023145E-5</v>
      </c>
      <c r="BA371" s="223">
        <f t="shared" ca="1" si="643"/>
        <v>-1.578539997268558E-4</v>
      </c>
      <c r="BB371" s="223">
        <f t="shared" ca="1" si="644"/>
        <v>-2.6971860417260312E-4</v>
      </c>
      <c r="BC371" s="223">
        <f t="shared" ca="1" si="645"/>
        <v>-3.6541695150401173E-4</v>
      </c>
      <c r="BD371" s="223">
        <f t="shared" ca="1" si="646"/>
        <v>-4.3921312263932901E-4</v>
      </c>
      <c r="BE371" s="223">
        <f t="shared" ca="1" si="647"/>
        <v>-4.8668396004262332E-4</v>
      </c>
      <c r="BF371" s="223">
        <f t="shared" ca="1" si="648"/>
        <v>-5.0498418070032915E-4</v>
      </c>
      <c r="BG371" s="223">
        <f t="shared" ca="1" si="649"/>
        <v>-4.9301691525369758E-4</v>
      </c>
      <c r="BH371" s="223">
        <f t="shared" ca="1" si="650"/>
        <v>-4.51499451598976E-4</v>
      </c>
      <c r="BI371" s="223">
        <f t="shared" ca="1" si="651"/>
        <v>-3.8292024244871012E-4</v>
      </c>
      <c r="BJ371" s="223">
        <f t="shared" ca="1" si="652"/>
        <v>-2.9138975371318634E-4</v>
      </c>
      <c r="BK371" s="223">
        <f t="shared" ca="1" si="653"/>
        <v>-1.8239409347619255E-4</v>
      </c>
      <c r="BL371" s="223">
        <f t="shared" ca="1" si="654"/>
        <v>-6.2466188426802191E-5</v>
      </c>
      <c r="BM371" s="223">
        <f t="shared" ca="1" si="655"/>
        <v>6.1205783392318512E-5</v>
      </c>
      <c r="BN371" s="223">
        <f t="shared" ca="1" si="656"/>
        <v>1.8120923396041039E-4</v>
      </c>
      <c r="BO371" s="223">
        <f t="shared" ca="1" si="657"/>
        <v>2.9035145722576278E-4</v>
      </c>
      <c r="BP371" s="223">
        <f t="shared" ca="1" si="658"/>
        <v>3.8209074187872623E-4</v>
      </c>
      <c r="BQ371" s="223">
        <f t="shared" ca="1" si="659"/>
        <v>4.5092846513154549E-4</v>
      </c>
      <c r="BR371" s="223">
        <f t="shared" ca="1" si="660"/>
        <v>4.9273866638656393E-4</v>
      </c>
      <c r="BS371" s="223">
        <f t="shared" ca="1" si="661"/>
        <v>5.0501534697318861E-4</v>
      </c>
      <c r="BT371" s="223">
        <f t="shared" ca="1" si="662"/>
        <v>4.8702267342719556E-4</v>
      </c>
      <c r="BU371" s="223">
        <f t="shared" ca="1" si="663"/>
        <v>4.3983908150429038E-4</v>
      </c>
      <c r="BV371" s="223">
        <f t="shared" ca="1" si="664"/>
        <v>3.6629263744389221E-4</v>
      </c>
      <c r="BW371" s="223">
        <f t="shared" ca="1" si="665"/>
        <v>2.7079153076697642E-4</v>
      </c>
      <c r="BX371" s="223">
        <f t="shared" ca="1" si="666"/>
        <v>1.5905985844482753E-4</v>
      </c>
      <c r="BY371" s="223">
        <f t="shared" ca="1" si="667"/>
        <v>3.7794536873387622E-5</v>
      </c>
      <c r="BZ371" s="223">
        <f t="shared" ca="1" si="668"/>
        <v>-8.5736094510428353E-5</v>
      </c>
      <c r="CA371" s="223">
        <f t="shared" ca="1" si="669"/>
        <v>-2.0412791927730095E-4</v>
      </c>
      <c r="CB371" s="223">
        <f t="shared" ca="1" si="670"/>
        <v>-3.1028482818668001E-4</v>
      </c>
      <c r="CC371" s="223">
        <f t="shared" ca="1" si="671"/>
        <v>-3.9784404218905857E-4</v>
      </c>
      <c r="CD371" s="223">
        <f t="shared" ca="1" si="672"/>
        <v>-4.6155748145459079E-4</v>
      </c>
      <c r="CE371" s="223">
        <f t="shared" ca="1" si="673"/>
        <v>-4.9760632212436965E-4</v>
      </c>
      <c r="CF371" s="223">
        <f t="shared" ca="1" si="674"/>
        <v>-5.0382988704106963E-4</v>
      </c>
      <c r="CG371" s="223">
        <f t="shared" ca="1" si="675"/>
        <v>-4.7985515132225893E-4</v>
      </c>
      <c r="CH371" s="223">
        <f t="shared" ca="1" si="676"/>
        <v>-4.2711910053690698E-4</v>
      </c>
      <c r="CI371" s="223">
        <f t="shared" ca="1" si="677"/>
        <v>-3.4878260139202684E-4</v>
      </c>
      <c r="CJ371" s="223">
        <f t="shared" ca="1" si="678"/>
        <v>-2.4954094730461358E-4</v>
      </c>
      <c r="CK371" s="223">
        <f t="shared" ca="1" si="679"/>
        <v>-1.3534243428246908E-4</v>
      </c>
      <c r="CL371" s="223">
        <f t="shared" ca="1" si="680"/>
        <v>-1.3031834970233733E-5</v>
      </c>
      <c r="CM371" s="223">
        <f t="shared" ca="1" si="681"/>
        <v>1.1005985986726674E-4</v>
      </c>
      <c r="CN371" s="223">
        <f t="shared" ca="1" si="682"/>
        <v>2.2655484255715673E-4</v>
      </c>
      <c r="CO371" s="223">
        <f t="shared" ca="1" si="683"/>
        <v>3.2947069581875586E-4</v>
      </c>
      <c r="CP371" s="223">
        <f t="shared" ca="1" si="684"/>
        <v>4.1263890135473553E-4</v>
      </c>
      <c r="CQ371" s="223">
        <f t="shared" ca="1" si="685"/>
        <v>4.7107456537715106E-4</v>
      </c>
      <c r="CR371" s="223">
        <f t="shared" ca="1" si="686"/>
        <v>5.012752006470113E-4</v>
      </c>
      <c r="CS371" s="223">
        <f t="shared" ca="1" si="687"/>
        <v>5.014306567807824E-4</v>
      </c>
      <c r="CT371" s="223">
        <f t="shared" ca="1" si="688"/>
        <v>4.7153161612743973E-4</v>
      </c>
      <c r="CU371" s="223">
        <f t="shared" ca="1" si="689"/>
        <v>4.1337015224511645E-4</v>
      </c>
      <c r="CV371" s="223">
        <f t="shared" ca="1" si="690"/>
        <v>3.3043231750365891E-4</v>
      </c>
      <c r="CW371" s="223">
        <f t="shared" ca="1" si="691"/>
        <v>2.2768919784298683E-4</v>
      </c>
      <c r="CX371" s="223">
        <f t="shared" ca="1" si="692"/>
        <v>1.1129895834132873E-4</v>
      </c>
      <c r="CY371" s="223">
        <f t="shared" ca="1" si="693"/>
        <v>-1.1762261764815607E-5</v>
      </c>
      <c r="CZ371" s="223">
        <f t="shared" ca="1" si="694"/>
        <v>-1.3411848138158143E-4</v>
      </c>
      <c r="DA371" s="223">
        <f t="shared" ca="1" si="695"/>
        <v>-2.4843597537743342E-4</v>
      </c>
      <c r="DB371" s="223">
        <f t="shared" ca="1" si="696"/>
        <v>-3.4786283968637837E-4</v>
      </c>
      <c r="DC371" s="223">
        <f t="shared" ca="1" si="697"/>
        <v>-4.2643967726414876E-4</v>
      </c>
      <c r="DD371" s="223">
        <f t="shared" ca="1" si="698"/>
        <v>-4.7945678941045959E-4</v>
      </c>
      <c r="DE371" s="223">
        <f t="shared" ca="1" si="699"/>
        <v>-5.0373646330477244E-4</v>
      </c>
      <c r="DF371" s="223">
        <f t="shared" ca="1" si="700"/>
        <v>-4.9782343614817215E-4</v>
      </c>
      <c r="DG371" s="223">
        <f t="shared" ca="1" si="701"/>
        <v>-4.6207211996807844E-4</v>
      </c>
      <c r="DH371" s="223">
        <f t="shared" ca="1" si="702"/>
        <v>-3.9862535904961724E-4</v>
      </c>
      <c r="DI371" s="223">
        <f t="shared" ca="1" si="703"/>
        <v>-3.1128599321997188E-4</v>
      </c>
      <c r="DJ371" s="223">
        <f t="shared" ca="1" si="704"/>
        <v>-2.0528892516053963E-4</v>
      </c>
      <c r="DK371" s="223">
        <f t="shared" ca="1" si="705"/>
        <v>-8.698735346090498E-5</v>
      </c>
      <c r="DL371" s="223">
        <f t="shared" ca="1" si="706"/>
        <v>3.6528022181022847E-5</v>
      </c>
      <c r="DM371" s="223">
        <f t="shared" ca="1" si="707"/>
        <v>1.5785399972685635E-4</v>
      </c>
      <c r="DN371" s="223">
        <f t="shared" ca="1" si="708"/>
        <v>2.6971860417260285E-4</v>
      </c>
      <c r="DO371" s="223">
        <f t="shared" ca="1" si="709"/>
        <v>3.6541695150401151E-4</v>
      </c>
      <c r="DP371" s="223">
        <f t="shared" ca="1" si="710"/>
        <v>4.3921312263932934E-4</v>
      </c>
      <c r="DQ371" s="223">
        <f t="shared" ca="1" si="711"/>
        <v>4.8668396004262294E-4</v>
      </c>
      <c r="DR371" s="223">
        <f t="shared" ca="1" si="712"/>
        <v>5.0498418070032915E-4</v>
      </c>
      <c r="DS371" s="223">
        <f t="shared" ca="1" si="713"/>
        <v>4.9301691525369758E-4</v>
      </c>
      <c r="DT371" s="223">
        <f t="shared" ca="1" si="714"/>
        <v>4.5149945159897573E-4</v>
      </c>
      <c r="DU371" s="223">
        <f t="shared" ca="1" si="715"/>
        <v>3.8292024244871087E-4</v>
      </c>
      <c r="DV371" s="223">
        <f t="shared" ca="1" si="716"/>
        <v>2.9138975371318661E-4</v>
      </c>
      <c r="DW371" s="223">
        <f t="shared" ca="1" si="717"/>
        <v>1.8239409347619288E-4</v>
      </c>
      <c r="DX371" s="223">
        <f t="shared" ca="1" si="718"/>
        <v>6.2466188426801595E-5</v>
      </c>
      <c r="DY371" s="223">
        <f t="shared" ca="1" si="719"/>
        <v>-6.1205783392317319E-5</v>
      </c>
      <c r="DZ371" s="223">
        <f t="shared" ca="1" si="720"/>
        <v>-1.8120923396041015E-4</v>
      </c>
      <c r="EA371" s="223">
        <f t="shared" ca="1" si="721"/>
        <v>-2.9035145722576251E-4</v>
      </c>
      <c r="EB371" s="223">
        <f t="shared" ca="1" si="722"/>
        <v>-3.8209074187872661E-4</v>
      </c>
      <c r="EC371" s="223">
        <f t="shared" ca="1" si="723"/>
        <v>-4.509284651315449E-4</v>
      </c>
      <c r="ED371" s="223">
        <f t="shared" ca="1" si="724"/>
        <v>-4.9273866638656393E-4</v>
      </c>
      <c r="EE371" s="223">
        <f t="shared" ca="1" si="725"/>
        <v>-5.0501534697318861E-4</v>
      </c>
      <c r="EF371" s="223">
        <f t="shared" ca="1" si="726"/>
        <v>-4.8702267342719561E-4</v>
      </c>
      <c r="EG371" s="223">
        <f t="shared" ca="1" si="727"/>
        <v>-4.3983908150429054E-4</v>
      </c>
      <c r="EH371" s="223">
        <f t="shared" ca="1" si="728"/>
        <v>-3.6629263744389362E-4</v>
      </c>
      <c r="EI371" s="223">
        <f t="shared" ca="1" si="729"/>
        <v>-2.7079153076697669E-4</v>
      </c>
      <c r="EJ371" s="223">
        <f t="shared" ca="1" si="730"/>
        <v>-1.5905985844482783E-4</v>
      </c>
      <c r="EK371" s="223">
        <f t="shared" ca="1" si="731"/>
        <v>-3.7794536873386145E-5</v>
      </c>
      <c r="EL371" s="223">
        <f t="shared" ca="1" si="732"/>
        <v>8.5736094510428055E-5</v>
      </c>
      <c r="EM371" s="223">
        <f t="shared" ca="1" si="733"/>
        <v>2.0412791927729905E-4</v>
      </c>
      <c r="EN371" s="223">
        <f t="shared" ca="1" si="734"/>
        <v>3.1028482818668121E-4</v>
      </c>
      <c r="EO371" s="223">
        <f t="shared" ca="1" si="735"/>
        <v>3.9784404218905841E-4</v>
      </c>
      <c r="EP371" s="223">
        <f t="shared" ca="1" si="736"/>
        <v>4.6155748145458993E-4</v>
      </c>
      <c r="EQ371" s="223">
        <f t="shared" ca="1" si="737"/>
        <v>4.9760632212436965E-4</v>
      </c>
      <c r="ER371" s="223">
        <f t="shared" ca="1" si="738"/>
        <v>5.0382988704106963E-4</v>
      </c>
      <c r="ES371" s="223">
        <f t="shared" ca="1" si="739"/>
        <v>4.7985515132225849E-4</v>
      </c>
      <c r="ET371" s="223">
        <f t="shared" ca="1" si="740"/>
        <v>4.2711910053690714E-4</v>
      </c>
      <c r="EU371" s="223">
        <f t="shared" ca="1" si="741"/>
        <v>3.4878260139202706E-4</v>
      </c>
      <c r="EV371" s="223">
        <f t="shared" ca="1" si="742"/>
        <v>2.4954094730461233E-4</v>
      </c>
      <c r="EW371" s="223">
        <f t="shared" ca="1" si="743"/>
        <v>1.3534243428246938E-4</v>
      </c>
      <c r="EX371" s="223">
        <f t="shared" ca="1" si="744"/>
        <v>1.3031834970235833E-5</v>
      </c>
      <c r="EY371" s="223">
        <f t="shared" ca="1" si="745"/>
        <v>-1.1005985986726815E-4</v>
      </c>
      <c r="EZ371" s="223">
        <f t="shared" ca="1" si="746"/>
        <v>-2.2655484255715649E-4</v>
      </c>
      <c r="FA371" s="223">
        <f t="shared" ca="1" si="747"/>
        <v>-3.2947069581875429E-4</v>
      </c>
      <c r="FB371" s="223">
        <f t="shared" ca="1" si="748"/>
        <v>-4.1263890135473537E-4</v>
      </c>
      <c r="FC371" s="223">
        <f t="shared" ca="1" si="749"/>
        <v>-4.7107456537715095E-4</v>
      </c>
      <c r="FD371" s="223">
        <f t="shared" ca="1" si="750"/>
        <v>-5.0127520064701151E-4</v>
      </c>
      <c r="FE371" s="223">
        <f t="shared" ca="1" si="751"/>
        <v>-5.014306567807824E-4</v>
      </c>
      <c r="FF371" s="223">
        <f t="shared" ca="1" si="752"/>
        <v>-4.7153161612744043E-4</v>
      </c>
      <c r="FG371" s="223">
        <f t="shared" ca="1" si="753"/>
        <v>-4.1337015224511558E-4</v>
      </c>
      <c r="FH371" s="223">
        <f t="shared" ca="1" si="754"/>
        <v>-3.3043231750365918E-4</v>
      </c>
      <c r="FI371" s="223">
        <f t="shared" ca="1" si="755"/>
        <v>-2.2768919784298873E-4</v>
      </c>
      <c r="FJ371" s="223">
        <f t="shared" ca="1" si="756"/>
        <v>-1.1129895834132728E-4</v>
      </c>
      <c r="FK371" s="223">
        <f t="shared" ca="1" si="757"/>
        <v>1.1762261764815295E-5</v>
      </c>
      <c r="FL371" s="223">
        <f t="shared" ca="1" si="758"/>
        <v>1.3411848138157942E-4</v>
      </c>
      <c r="FM371" s="223">
        <f t="shared" ca="1" si="759"/>
        <v>2.4843597537743315E-4</v>
      </c>
      <c r="FN371" s="223">
        <f t="shared" ca="1" si="760"/>
        <v>3.4786283968637815E-4</v>
      </c>
      <c r="FO371" s="223">
        <f t="shared" ca="1" si="761"/>
        <v>4.2643967726414958E-4</v>
      </c>
      <c r="FP371" s="223">
        <f t="shared" ca="1" si="762"/>
        <v>4.7945678941045954E-4</v>
      </c>
      <c r="FQ371" s="223">
        <f t="shared" ca="1" si="763"/>
        <v>5.0373646330477233E-4</v>
      </c>
      <c r="FR371" s="223">
        <f t="shared" ca="1" si="764"/>
        <v>4.9782343614817193E-4</v>
      </c>
      <c r="FS371" s="223">
        <f t="shared" ca="1" si="765"/>
        <v>4.6207211996807855E-4</v>
      </c>
      <c r="FT371" s="223">
        <f t="shared" ca="1" si="766"/>
        <v>3.9862535904961849E-4</v>
      </c>
      <c r="FU371" s="223">
        <f t="shared" ca="1" si="767"/>
        <v>3.1128599321997215E-4</v>
      </c>
      <c r="FV371" s="223">
        <f t="shared" ca="1" si="768"/>
        <v>2.052889251605399E-4</v>
      </c>
      <c r="FW371" s="223">
        <f t="shared" ca="1" si="769"/>
        <v>8.6987353460903517E-5</v>
      </c>
      <c r="FX371" s="223">
        <f t="shared" ca="1" si="770"/>
        <v>-3.6528022181022522E-5</v>
      </c>
      <c r="FY371" s="223">
        <f t="shared" ca="1" si="771"/>
        <v>-1.5785399972685431E-4</v>
      </c>
      <c r="FZ371" s="223">
        <f t="shared" ca="1" si="772"/>
        <v>-2.6971860417260415E-4</v>
      </c>
      <c r="GA371" s="223">
        <f t="shared" ca="1" si="773"/>
        <v>-3.654169515040113E-4</v>
      </c>
      <c r="GB371" s="223">
        <f t="shared" ca="1" si="774"/>
        <v>-4.3921312263932826E-4</v>
      </c>
      <c r="GC371" s="223">
        <f t="shared" ca="1" si="775"/>
        <v>-4.8668396004262338E-4</v>
      </c>
      <c r="GD371" s="223">
        <f t="shared" ca="1" si="776"/>
        <v>-5.0498418070032925E-4</v>
      </c>
      <c r="GE371" s="223">
        <f t="shared" ca="1" si="777"/>
        <v>-4.9301691525369801E-4</v>
      </c>
      <c r="GF371" s="223">
        <f t="shared" ca="1" si="778"/>
        <v>-4.5149945159897589E-4</v>
      </c>
      <c r="GG371" s="223">
        <f t="shared" ca="1" si="779"/>
        <v>-3.8292024244871109E-4</v>
      </c>
      <c r="GH371" s="223">
        <f t="shared" ca="1" si="780"/>
        <v>-2.9138975371318537E-4</v>
      </c>
      <c r="GI371" s="223">
        <f t="shared" ca="1" si="781"/>
        <v>-1.8239409347619315E-4</v>
      </c>
      <c r="GJ371" s="223">
        <f t="shared" ca="1" si="782"/>
        <v>-6.2466188426803709E-5</v>
      </c>
      <c r="GK371" s="223">
        <f t="shared" ca="1" si="783"/>
        <v>6.1205783392318783E-5</v>
      </c>
      <c r="GL371" s="223">
        <f t="shared" ca="1" si="784"/>
        <v>1.8120923396040985E-4</v>
      </c>
      <c r="GM371" s="223">
        <f t="shared" ca="1" si="785"/>
        <v>2.9035145722576083E-4</v>
      </c>
      <c r="GN371" s="223">
        <f t="shared" ca="1" si="786"/>
        <v>3.8209074187872639E-4</v>
      </c>
      <c r="GO371" s="223">
        <f t="shared" ca="1" si="787"/>
        <v>4.5092846513154479E-4</v>
      </c>
      <c r="GP371" s="223">
        <f t="shared" ca="1" si="788"/>
        <v>4.9273866638656339E-4</v>
      </c>
      <c r="GQ371" s="223">
        <f t="shared" ca="1" si="789"/>
        <v>5.0501534697318861E-4</v>
      </c>
      <c r="GR371" s="223">
        <f t="shared" ca="1" si="790"/>
        <v>4.8702267342719572E-4</v>
      </c>
      <c r="GS371" s="223">
        <f t="shared" ca="1" si="791"/>
        <v>4.3983908150428978E-4</v>
      </c>
      <c r="GT371" s="223">
        <f t="shared" ca="1" si="792"/>
        <v>3.6629263744389264E-4</v>
      </c>
      <c r="GU371" s="223">
        <f t="shared" ca="1" si="793"/>
        <v>2.7079153076697848E-4</v>
      </c>
      <c r="GV371" s="223">
        <f t="shared" ca="1" si="794"/>
        <v>1.5905985844482642E-4</v>
      </c>
      <c r="GW371" s="223">
        <f t="shared" ca="1" si="795"/>
        <v>3.7794536873388246E-5</v>
      </c>
      <c r="GX371" s="223">
        <f t="shared" ca="1" si="796"/>
        <v>-8.5736094510425982E-5</v>
      </c>
      <c r="GY371" s="223">
        <f t="shared" ca="1" si="797"/>
        <v>-2.0412791927730035E-4</v>
      </c>
      <c r="GZ371" s="223">
        <f t="shared" ca="1" si="798"/>
        <v>-3.1028482818667953E-4</v>
      </c>
      <c r="HA371" s="223">
        <f t="shared" ca="1" si="799"/>
        <v>-3.9784404218905927E-4</v>
      </c>
      <c r="HB371" s="223">
        <f t="shared" ca="1" si="800"/>
        <v>-4.6155748145459052E-4</v>
      </c>
      <c r="HC371" s="223">
        <f t="shared" ca="1" si="801"/>
        <v>-4.9760632212436933E-4</v>
      </c>
      <c r="HD371" s="223">
        <f t="shared" ca="1" si="802"/>
        <v>-5.0382988704106952E-4</v>
      </c>
      <c r="HE371" s="223">
        <f t="shared" ca="1" si="803"/>
        <v>-4.7985515132225915E-4</v>
      </c>
      <c r="HF371" s="223">
        <f t="shared" ca="1" si="804"/>
        <v>-4.2711910053690828E-4</v>
      </c>
      <c r="HG371" s="223">
        <f t="shared" ca="1" si="805"/>
        <v>-3.4878260139202598E-4</v>
      </c>
      <c r="HH371" s="223">
        <f t="shared" ca="1" si="806"/>
        <v>-2.4954094730461412E-4</v>
      </c>
      <c r="HI371" s="223">
        <f t="shared" ca="1" si="807"/>
        <v>-1.3534243428247141E-4</v>
      </c>
      <c r="HJ371" s="223">
        <f t="shared" ca="1" si="808"/>
        <v>-1.3031834970234356E-5</v>
      </c>
      <c r="HK371" s="223">
        <f t="shared" ca="1" si="809"/>
        <v>1.1005985986726613E-4</v>
      </c>
      <c r="HL371" s="223">
        <f t="shared" ca="1" si="810"/>
        <v>2.2655484255715785E-4</v>
      </c>
      <c r="HM371" s="223">
        <f t="shared" ca="1" si="811"/>
        <v>3.2947069581875543E-4</v>
      </c>
      <c r="HN371" s="223">
        <f t="shared" ca="1" si="812"/>
        <v>4.1263890135473407E-4</v>
      </c>
      <c r="HO371" s="223">
        <f t="shared" ca="1" si="813"/>
        <v>4.7107456537715149E-4</v>
      </c>
      <c r="HP371" s="223">
        <f t="shared" ca="1" si="814"/>
        <v>5.012752006470113E-4</v>
      </c>
      <c r="HQ371" s="223">
        <f t="shared" ca="1" si="815"/>
        <v>5.0143065678078273E-4</v>
      </c>
      <c r="HR371" s="223">
        <f t="shared" ca="1" si="816"/>
        <v>4.7153161612743994E-4</v>
      </c>
      <c r="HS371" s="223">
        <f t="shared" ca="1" si="817"/>
        <v>4.1337015224511678E-4</v>
      </c>
      <c r="HT371" s="223">
        <f t="shared" ca="1" si="818"/>
        <v>3.3043231750365799E-4</v>
      </c>
      <c r="HU371" s="223">
        <f t="shared" ca="1" si="819"/>
        <v>2.2768919784298738E-4</v>
      </c>
      <c r="HV371" s="223">
        <f t="shared" ca="1" si="820"/>
        <v>1.1129895834132934E-4</v>
      </c>
      <c r="HW371" s="223">
        <f t="shared" ca="1" si="821"/>
        <v>-1.1762261764816773E-5</v>
      </c>
      <c r="HX371" s="223">
        <f t="shared" ca="1" si="822"/>
        <v>-1.3411848138158083E-4</v>
      </c>
      <c r="HY371" s="223">
        <f t="shared" ca="1" si="823"/>
        <v>-2.484359753774313E-4</v>
      </c>
      <c r="HZ371" s="223">
        <f t="shared" ca="1" si="824"/>
        <v>-3.4786283968637924E-4</v>
      </c>
      <c r="IA371" s="223">
        <f t="shared" ca="1" si="825"/>
        <v>-4.2643967726414844E-4</v>
      </c>
      <c r="IB371" s="223">
        <f t="shared" ca="1" si="826"/>
        <v>-4.7945678941045889E-4</v>
      </c>
      <c r="IC371" s="223">
        <f t="shared" ca="1" si="827"/>
        <v>-5.0373646330477244E-4</v>
      </c>
      <c r="ID371" s="223">
        <f t="shared" ca="1" si="828"/>
        <v>-4.9782343614817226E-4</v>
      </c>
      <c r="IE371" s="223">
        <f t="shared" ca="1" si="829"/>
        <v>-2.8780793985433173E-4</v>
      </c>
      <c r="IF371" s="223">
        <f t="shared" ca="1" si="830"/>
        <v>-3.9862535904961762E-4</v>
      </c>
      <c r="IG371" s="223">
        <f t="shared" ca="1" si="831"/>
        <v>-3.1128599321997383E-4</v>
      </c>
      <c r="IH371" s="223">
        <f t="shared" ca="1" si="832"/>
        <v>-2.0528892516053854E-4</v>
      </c>
      <c r="II371" s="223">
        <f t="shared" ca="1" si="833"/>
        <v>-8.6987353460905604E-5</v>
      </c>
      <c r="IJ371" s="223">
        <f t="shared" ca="1" si="834"/>
        <v>3.6528022181020434E-5</v>
      </c>
      <c r="IK371" s="223">
        <f t="shared" ca="1" si="835"/>
        <v>1.5785399972685575E-4</v>
      </c>
      <c r="IL371" s="223">
        <f t="shared" ca="1" si="836"/>
        <v>2.6971860417260231E-4</v>
      </c>
      <c r="IM371" s="223">
        <f t="shared" ca="1" si="837"/>
        <v>3.6541695150400983E-4</v>
      </c>
      <c r="IN371" s="223">
        <f t="shared" ca="1" si="838"/>
        <v>4.3921312263932901E-4</v>
      </c>
      <c r="IO371" s="223">
        <f t="shared" ca="1" si="839"/>
        <v>4.8668396004262284E-4</v>
      </c>
      <c r="IP371" s="223">
        <f t="shared" ca="1" si="840"/>
        <v>5.0498418070032925E-4</v>
      </c>
      <c r="IQ371" s="223">
        <f t="shared" ca="1" si="841"/>
        <v>4.9301691525369779E-4</v>
      </c>
      <c r="IR371" s="223">
        <f t="shared" ca="1" si="842"/>
        <v>4.5149945159897676E-4</v>
      </c>
      <c r="IS371" s="223">
        <f t="shared" ca="1" si="843"/>
        <v>3.8292024244871012E-4</v>
      </c>
      <c r="IT371" s="223">
        <f t="shared" ca="1" si="844"/>
        <v>2.913897537131871E-4</v>
      </c>
      <c r="IU371" s="223">
        <f t="shared" ca="1" si="845"/>
        <v>1.823940934761951E-4</v>
      </c>
      <c r="IV371" s="223">
        <f t="shared" ca="1" si="846"/>
        <v>6.2466188426802218E-5</v>
      </c>
      <c r="IW371" s="223">
        <f t="shared" ca="1" si="847"/>
        <v>-6.1205783392316696E-5</v>
      </c>
      <c r="IX371" s="223">
        <f t="shared" ca="1" si="848"/>
        <v>-1.812092339604112E-4</v>
      </c>
      <c r="IY371" s="223">
        <f t="shared" ca="1" si="849"/>
        <v>-2.9035145722576202E-4</v>
      </c>
      <c r="IZ371" s="223">
        <f t="shared" ca="1" si="850"/>
        <v>-3.8209074187872503E-4</v>
      </c>
      <c r="JA371" s="223">
        <f t="shared" ca="1" si="851"/>
        <v>-4.5092846513154549E-4</v>
      </c>
      <c r="JB371" s="223">
        <f t="shared" ca="1" si="852"/>
        <v>-4.9273866638656371E-4</v>
      </c>
    </row>
    <row r="372" spans="2:262">
      <c r="B372" s="230">
        <v>11</v>
      </c>
      <c r="C372" s="229">
        <f t="shared" si="853"/>
        <v>2.1484374999999997E-4</v>
      </c>
      <c r="D372" s="226">
        <f t="shared" ca="1" si="597"/>
        <v>72.094074641160148</v>
      </c>
      <c r="E372" s="225">
        <f ca="1">Q361</f>
        <v>9.4074641160142011E-2</v>
      </c>
      <c r="F372" s="224">
        <v>11</v>
      </c>
      <c r="G372" s="223">
        <f t="shared" ca="1" si="854"/>
        <v>-1.1363155327988674E-2</v>
      </c>
      <c r="H372" s="223">
        <f t="shared" ca="1" si="598"/>
        <v>-1.0892878015785991E-2</v>
      </c>
      <c r="I372" s="223">
        <f t="shared" ca="1" si="599"/>
        <v>-9.6334349104990457E-3</v>
      </c>
      <c r="J372" s="223">
        <f t="shared" ca="1" si="600"/>
        <v>-7.6760699804884393E-3</v>
      </c>
      <c r="K372" s="223">
        <f t="shared" ca="1" si="601"/>
        <v>-5.162590142632208E-3</v>
      </c>
      <c r="L372" s="223">
        <f t="shared" ca="1" si="602"/>
        <v>-2.2750916534723387E-3</v>
      </c>
      <c r="M372" s="223">
        <f t="shared" ca="1" si="603"/>
        <v>7.7723237641698362E-4</v>
      </c>
      <c r="N372" s="223">
        <f t="shared" ca="1" si="604"/>
        <v>3.773247577376339E-3</v>
      </c>
      <c r="O372" s="223">
        <f t="shared" ca="1" si="605"/>
        <v>6.4958990343749034E-3</v>
      </c>
      <c r="P372" s="223">
        <f t="shared" ca="1" si="606"/>
        <v>8.747936452932141E-3</v>
      </c>
      <c r="Q372" s="223">
        <f t="shared" ca="1" si="607"/>
        <v>1.0366204522496009E-2</v>
      </c>
      <c r="R372" s="223">
        <f t="shared" ca="1" si="608"/>
        <v>1.1233463170912056E-2</v>
      </c>
      <c r="S372" s="223">
        <f t="shared" ca="1" si="609"/>
        <v>1.1286881357743167E-2</v>
      </c>
      <c r="T372" s="223">
        <f t="shared" ca="1" si="610"/>
        <v>1.052258904921915E-2</v>
      </c>
      <c r="U372" s="223">
        <f t="shared" ca="1" si="611"/>
        <v>8.9959575939340536E-3</v>
      </c>
      <c r="V372" s="223">
        <f t="shared" ca="1" si="612"/>
        <v>6.8175881866695976E-3</v>
      </c>
      <c r="W372" s="223">
        <f t="shared" ca="1" si="613"/>
        <v>4.1452990475897298E-3</v>
      </c>
      <c r="X372" s="223">
        <f t="shared" ca="1" si="614"/>
        <v>1.1726918285936293E-3</v>
      </c>
      <c r="Y372" s="223">
        <f t="shared" ca="1" si="615"/>
        <v>-1.8848744136848732E-3</v>
      </c>
      <c r="Z372" s="223">
        <f t="shared" ca="1" si="616"/>
        <v>-4.8058855224730156E-3</v>
      </c>
      <c r="AA372" s="223">
        <f t="shared" ca="1" si="617"/>
        <v>-7.3787204693397364E-3</v>
      </c>
      <c r="AB372" s="223">
        <f t="shared" ca="1" si="618"/>
        <v>-9.4169828466160507E-3</v>
      </c>
      <c r="AC372" s="223">
        <f t="shared" ca="1" si="619"/>
        <v>-1.0773004889809784E-2</v>
      </c>
      <c r="AD372" s="223">
        <f t="shared" ca="1" si="620"/>
        <v>-1.1348545692375768E-2</v>
      </c>
      <c r="AE372" s="223">
        <f t="shared" ca="1" si="621"/>
        <v>-1.1101908549985624E-2</v>
      </c>
      <c r="AF372" s="223">
        <f t="shared" ca="1" si="622"/>
        <v>-1.0050961797876033E-2</v>
      </c>
      <c r="AG372" s="223">
        <f t="shared" ca="1" si="623"/>
        <v>-8.2718442880488265E-3</v>
      </c>
      <c r="AH372" s="223">
        <f t="shared" ca="1" si="624"/>
        <v>-5.8934492917403249E-3</v>
      </c>
      <c r="AI372" s="223">
        <f t="shared" ca="1" si="625"/>
        <v>-3.0880864566679976E-3</v>
      </c>
      <c r="AJ372" s="223">
        <f t="shared" ca="1" si="626"/>
        <v>-5.8998340347000792E-5</v>
      </c>
      <c r="AK372" s="223">
        <f t="shared" ca="1" si="627"/>
        <v>2.9743640799718119E-3</v>
      </c>
      <c r="AL372" s="223">
        <f t="shared" ca="1" si="628"/>
        <v>5.7922401628240135E-3</v>
      </c>
      <c r="AM372" s="223">
        <f t="shared" ca="1" si="629"/>
        <v>8.1904807925659191E-3</v>
      </c>
      <c r="AN372" s="223">
        <f t="shared" ca="1" si="630"/>
        <v>9.9953385476405816E-3</v>
      </c>
      <c r="AO372" s="223">
        <f t="shared" ca="1" si="631"/>
        <v>1.1076055330911173E-2</v>
      </c>
      <c r="AP372" s="223">
        <f t="shared" ca="1" si="632"/>
        <v>1.1354335515075777E-2</v>
      </c>
      <c r="AQ372" s="223">
        <f t="shared" ca="1" si="633"/>
        <v>1.081001829397117E-2</v>
      </c>
      <c r="AR372" s="223">
        <f t="shared" ca="1" si="634"/>
        <v>9.4825382900047567E-3</v>
      </c>
      <c r="AS372" s="223">
        <f t="shared" ca="1" si="635"/>
        <v>7.4680685998196362E-3</v>
      </c>
      <c r="AT372" s="223">
        <f t="shared" ca="1" si="636"/>
        <v>4.9125532584444985E-3</v>
      </c>
      <c r="AU372" s="223">
        <f t="shared" ca="1" si="637"/>
        <v>2.0011339050487798E-3</v>
      </c>
      <c r="AV372" s="223">
        <f t="shared" ca="1" si="638"/>
        <v>-1.0552633341689424E-3</v>
      </c>
      <c r="AW372" s="223">
        <f t="shared" ca="1" si="639"/>
        <v>-4.0352089942158244E-3</v>
      </c>
      <c r="AX372" s="223">
        <f t="shared" ca="1" si="640"/>
        <v>-6.7228123640464578E-3</v>
      </c>
      <c r="AY372" s="223">
        <f t="shared" ca="1" si="641"/>
        <v>-8.9233623083874482E-3</v>
      </c>
      <c r="AZ372" s="223">
        <f t="shared" ca="1" si="642"/>
        <v>-1.0477433674443482E-2</v>
      </c>
      <c r="BA372" s="223">
        <f t="shared" ca="1" si="643"/>
        <v>-1.1272437304388148E-2</v>
      </c>
      <c r="BB372" s="223">
        <f t="shared" ca="1" si="644"/>
        <v>-1.1250776879854442E-2</v>
      </c>
      <c r="BC372" s="223">
        <f t="shared" ca="1" si="645"/>
        <v>-1.0414021652428673E-2</v>
      </c>
      <c r="BD372" s="223">
        <f t="shared" ca="1" si="646"/>
        <v>-8.8227927547180202E-3</v>
      </c>
      <c r="BE372" s="223">
        <f t="shared" ca="1" si="647"/>
        <v>-6.5923713285126161E-3</v>
      </c>
      <c r="BF372" s="223">
        <f t="shared" ca="1" si="648"/>
        <v>-3.8843466517950731E-3</v>
      </c>
      <c r="BG372" s="223">
        <f t="shared" ca="1" si="649"/>
        <v>-8.9490933999287407E-4</v>
      </c>
      <c r="BH372" s="223">
        <f t="shared" ca="1" si="650"/>
        <v>2.1593622459112221E-3</v>
      </c>
      <c r="BI372" s="223">
        <f t="shared" ca="1" si="651"/>
        <v>5.057192639975918E-3</v>
      </c>
      <c r="BJ372" s="223">
        <f t="shared" ca="1" si="652"/>
        <v>7.5886402071400688E-3</v>
      </c>
      <c r="BK372" s="223">
        <f t="shared" ca="1" si="653"/>
        <v>9.5703069671731773E-3</v>
      </c>
      <c r="BL372" s="223">
        <f t="shared" ca="1" si="654"/>
        <v>1.0858625387413634E-2</v>
      </c>
      <c r="BM372" s="223">
        <f t="shared" ca="1" si="655"/>
        <v>1.1360259544482817E-2</v>
      </c>
      <c r="BN372" s="223">
        <f t="shared" ca="1" si="656"/>
        <v>1.1038867112979859E-2</v>
      </c>
      <c r="BO372" s="223">
        <f t="shared" ca="1" si="657"/>
        <v>9.917732289489967E-3</v>
      </c>
      <c r="BP372" s="223">
        <f t="shared" ca="1" si="658"/>
        <v>8.0780789021742249E-3</v>
      </c>
      <c r="BQ372" s="223">
        <f t="shared" ca="1" si="659"/>
        <v>5.6531859175552738E-3</v>
      </c>
      <c r="BR372" s="223">
        <f t="shared" ca="1" si="660"/>
        <v>2.8187316634889869E-3</v>
      </c>
      <c r="BS372" s="223">
        <f t="shared" ca="1" si="661"/>
        <v>-2.1993369121437118E-4</v>
      </c>
      <c r="BT372" s="223">
        <f t="shared" ca="1" si="662"/>
        <v>-3.2426653187978978E-3</v>
      </c>
      <c r="BU372" s="223">
        <f t="shared" ca="1" si="663"/>
        <v>-6.0304727560703351E-3</v>
      </c>
      <c r="BV372" s="223">
        <f t="shared" ca="1" si="664"/>
        <v>-8.3813852966662071E-3</v>
      </c>
      <c r="BW372" s="223">
        <f t="shared" ca="1" si="665"/>
        <v>-1.0125084338203069E-2</v>
      </c>
      <c r="BX372" s="223">
        <f t="shared" ca="1" si="666"/>
        <v>-1.113524260197455E-2</v>
      </c>
      <c r="BY372" s="223">
        <f t="shared" ca="1" si="667"/>
        <v>-1.1338676275014552E-2</v>
      </c>
      <c r="BZ372" s="223">
        <f t="shared" ca="1" si="668"/>
        <v>-1.0720647021348681E-2</v>
      </c>
      <c r="CA372" s="223">
        <f t="shared" ca="1" si="669"/>
        <v>-9.3259297430195176E-3</v>
      </c>
      <c r="CB372" s="223">
        <f t="shared" ca="1" si="670"/>
        <v>-7.2555687338753741E-3</v>
      </c>
      <c r="CC372" s="223">
        <f t="shared" ca="1" si="671"/>
        <v>-4.6595572358661009E-3</v>
      </c>
      <c r="CD372" s="223">
        <f t="shared" ca="1" si="672"/>
        <v>-1.7259707483880363E-3</v>
      </c>
      <c r="CE372" s="223">
        <f t="shared" ca="1" si="673"/>
        <v>1.3326586407472357E-3</v>
      </c>
      <c r="CF372" s="223">
        <f t="shared" ca="1" si="674"/>
        <v>4.2947397520433743E-3</v>
      </c>
      <c r="CG372" s="223">
        <f t="shared" ca="1" si="675"/>
        <v>6.9456761229320591E-3</v>
      </c>
      <c r="CH372" s="223">
        <f t="shared" ca="1" si="676"/>
        <v>9.0934130640541906E-3</v>
      </c>
      <c r="CI372" s="223">
        <f t="shared" ca="1" si="677"/>
        <v>1.0582351612121952E-2</v>
      </c>
      <c r="CJ372" s="223">
        <f t="shared" ca="1" si="678"/>
        <v>1.1304621343135658E-2</v>
      </c>
      <c r="CK372" s="223">
        <f t="shared" ca="1" si="679"/>
        <v>1.1207895354666941E-2</v>
      </c>
      <c r="CL372" s="223">
        <f t="shared" ca="1" si="680"/>
        <v>1.0299181238400124E-2</v>
      </c>
      <c r="CM372" s="223">
        <f t="shared" ca="1" si="681"/>
        <v>8.6443133950520126E-3</v>
      </c>
      <c r="CN372" s="223">
        <f t="shared" ca="1" si="682"/>
        <v>6.3631834723719798E-3</v>
      </c>
      <c r="CO372" s="223">
        <f t="shared" ca="1" si="683"/>
        <v>3.6210544708224521E-3</v>
      </c>
      <c r="CP372" s="223">
        <f t="shared" ca="1" si="684"/>
        <v>6.165877914685227E-4</v>
      </c>
      <c r="CQ372" s="223">
        <f t="shared" ca="1" si="685"/>
        <v>-2.4325493590643876E-3</v>
      </c>
      <c r="CR372" s="223">
        <f t="shared" ca="1" si="686"/>
        <v>-5.3054534937331133E-3</v>
      </c>
      <c r="CS372" s="223">
        <f t="shared" ca="1" si="687"/>
        <v>-7.7939888318371529E-3</v>
      </c>
      <c r="CT372" s="223">
        <f t="shared" ca="1" si="688"/>
        <v>-9.717866292670102E-3</v>
      </c>
      <c r="CU372" s="223">
        <f t="shared" ca="1" si="689"/>
        <v>-1.0937705055114263E-2</v>
      </c>
      <c r="CV372" s="223">
        <f t="shared" ca="1" si="690"/>
        <v>-1.1365130401027736E-2</v>
      </c>
      <c r="CW372" s="223">
        <f t="shared" ca="1" si="691"/>
        <v>-1.0969176275195062E-2</v>
      </c>
      <c r="CX372" s="223">
        <f t="shared" ca="1" si="692"/>
        <v>-9.7785287100206099E-3</v>
      </c>
      <c r="CY372" s="223">
        <f t="shared" ca="1" si="693"/>
        <v>-7.8794475836277793E-3</v>
      </c>
      <c r="CZ372" s="223">
        <f t="shared" ca="1" si="694"/>
        <v>-5.4095172755597252E-3</v>
      </c>
      <c r="DA372" s="223">
        <f t="shared" ca="1" si="695"/>
        <v>-2.5476789717550565E-3</v>
      </c>
      <c r="DB372" s="223">
        <f t="shared" ca="1" si="696"/>
        <v>4.9873324294400596E-4</v>
      </c>
      <c r="DC372" s="223">
        <f t="shared" ca="1" si="697"/>
        <v>3.5090132972870058E-3</v>
      </c>
      <c r="DD372" s="223">
        <f t="shared" ca="1" si="698"/>
        <v>6.2650728180223044E-3</v>
      </c>
      <c r="DE372" s="223">
        <f t="shared" ca="1" si="699"/>
        <v>8.5672411676639675E-3</v>
      </c>
      <c r="DF372" s="223">
        <f t="shared" ca="1" si="700"/>
        <v>1.0248731156561513E-2</v>
      </c>
      <c r="DG372" s="223">
        <f t="shared" ca="1" si="701"/>
        <v>1.1187722419268038E-2</v>
      </c>
      <c r="DH372" s="223">
        <f t="shared" ca="1" si="702"/>
        <v>1.131618704034567E-2</v>
      </c>
      <c r="DI372" s="223">
        <f t="shared" ca="1" si="703"/>
        <v>1.0624818031831346E-2</v>
      </c>
      <c r="DJ372" s="223">
        <f t="shared" ca="1" si="704"/>
        <v>9.163703604676058E-3</v>
      </c>
      <c r="DK372" s="223">
        <f t="shared" ca="1" si="705"/>
        <v>7.0386983846290156E-3</v>
      </c>
      <c r="DL372" s="223">
        <f t="shared" ca="1" si="706"/>
        <v>4.4037544702408846E-3</v>
      </c>
      <c r="DM372" s="223">
        <f t="shared" ca="1" si="707"/>
        <v>1.4497679314866669E-3</v>
      </c>
      <c r="DN372" s="223">
        <f t="shared" ca="1" si="708"/>
        <v>-1.6092512035916595E-3</v>
      </c>
      <c r="DO372" s="223">
        <f t="shared" ca="1" si="709"/>
        <v>-4.5516835192349597E-3</v>
      </c>
      <c r="DP372" s="223">
        <f t="shared" ca="1" si="710"/>
        <v>-7.1643560662367628E-3</v>
      </c>
      <c r="DQ372" s="223">
        <f t="shared" ca="1" si="711"/>
        <v>-9.2579862877157637E-3</v>
      </c>
      <c r="DR372" s="223">
        <f t="shared" ca="1" si="712"/>
        <v>-1.0680895136888892E-2</v>
      </c>
      <c r="DS372" s="223">
        <f t="shared" ca="1" si="713"/>
        <v>-1.1329995900693082E-2</v>
      </c>
      <c r="DT372" s="223">
        <f t="shared" ca="1" si="714"/>
        <v>-1.1158262612407989E-2</v>
      </c>
      <c r="DU372" s="223">
        <f t="shared" ca="1" si="715"/>
        <v>-1.0178136982704755E-2</v>
      </c>
      <c r="DV372" s="223">
        <f t="shared" ca="1" si="716"/>
        <v>-8.4606270242285272E-3</v>
      </c>
      <c r="DW372" s="223">
        <f t="shared" ca="1" si="717"/>
        <v>-6.1301626724423429E-3</v>
      </c>
      <c r="DX372" s="223">
        <f t="shared" ca="1" si="718"/>
        <v>-3.3555811020365553E-3</v>
      </c>
      <c r="DY372" s="223">
        <f t="shared" ca="1" si="719"/>
        <v>-3.3789483351429322E-4</v>
      </c>
      <c r="DZ372" s="223">
        <f t="shared" ca="1" si="720"/>
        <v>2.7042711954425344E-3</v>
      </c>
      <c r="EA372" s="223">
        <f t="shared" ca="1" si="721"/>
        <v>5.5505185406893665E-3</v>
      </c>
      <c r="EB372" s="223">
        <f t="shared" ca="1" si="722"/>
        <v>7.9946426490979522E-3</v>
      </c>
      <c r="EC372" s="223">
        <f t="shared" ca="1" si="723"/>
        <v>9.8595719388867506E-3</v>
      </c>
      <c r="ED372" s="223">
        <f t="shared" ca="1" si="724"/>
        <v>1.1010196258276827E-2</v>
      </c>
      <c r="EE372" s="223">
        <f t="shared" ca="1" si="725"/>
        <v>1.1363155327988674E-2</v>
      </c>
      <c r="EF372" s="223">
        <f t="shared" ca="1" si="726"/>
        <v>1.0892878015786006E-2</v>
      </c>
      <c r="EG372" s="223">
        <f t="shared" ca="1" si="727"/>
        <v>9.6334349104990752E-3</v>
      </c>
      <c r="EH372" s="223">
        <f t="shared" ca="1" si="728"/>
        <v>7.6760699804884792E-3</v>
      </c>
      <c r="EI372" s="223">
        <f t="shared" ca="1" si="729"/>
        <v>5.1625901426322583E-3</v>
      </c>
      <c r="EJ372" s="223">
        <f t="shared" ca="1" si="730"/>
        <v>2.2750916534723929E-3</v>
      </c>
      <c r="EK372" s="223">
        <f t="shared" ca="1" si="731"/>
        <v>-7.7723237641692767E-4</v>
      </c>
      <c r="EL372" s="223">
        <f t="shared" ca="1" si="732"/>
        <v>-3.7732475773762865E-3</v>
      </c>
      <c r="EM372" s="223">
        <f t="shared" ca="1" si="733"/>
        <v>-6.4958990343748583E-3</v>
      </c>
      <c r="EN372" s="223">
        <f t="shared" ca="1" si="734"/>
        <v>-8.747936452932108E-3</v>
      </c>
      <c r="EO372" s="223">
        <f t="shared" ca="1" si="735"/>
        <v>-1.0366204522495984E-2</v>
      </c>
      <c r="EP372" s="223">
        <f t="shared" ca="1" si="736"/>
        <v>-1.1233463170912047E-2</v>
      </c>
      <c r="EQ372" s="223">
        <f t="shared" ca="1" si="737"/>
        <v>-1.1286881357743174E-2</v>
      </c>
      <c r="ER372" s="223">
        <f t="shared" ca="1" si="738"/>
        <v>-1.0522589049219171E-2</v>
      </c>
      <c r="ES372" s="223">
        <f t="shared" ca="1" si="739"/>
        <v>-8.9959575939340883E-3</v>
      </c>
      <c r="ET372" s="223">
        <f t="shared" ca="1" si="740"/>
        <v>-6.8175881866696418E-3</v>
      </c>
      <c r="EU372" s="223">
        <f t="shared" ca="1" si="741"/>
        <v>-4.1452990475897809E-3</v>
      </c>
      <c r="EV372" s="223">
        <f t="shared" ca="1" si="742"/>
        <v>-1.1726918285936846E-3</v>
      </c>
      <c r="EW372" s="223">
        <f t="shared" ca="1" si="743"/>
        <v>1.8848744136848181E-3</v>
      </c>
      <c r="EX372" s="223">
        <f t="shared" ca="1" si="744"/>
        <v>4.8058855224729653E-3</v>
      </c>
      <c r="EY372" s="223">
        <f t="shared" ca="1" si="745"/>
        <v>7.3787204693396939E-3</v>
      </c>
      <c r="EZ372" s="223">
        <f t="shared" ca="1" si="746"/>
        <v>9.4169828466160212E-3</v>
      </c>
      <c r="FA372" s="223">
        <f t="shared" ca="1" si="747"/>
        <v>1.0773004889809767E-2</v>
      </c>
      <c r="FB372" s="223">
        <f t="shared" ca="1" si="748"/>
        <v>1.1348545692375764E-2</v>
      </c>
      <c r="FC372" s="223">
        <f t="shared" ca="1" si="749"/>
        <v>1.1101908549985636E-2</v>
      </c>
      <c r="FD372" s="223">
        <f t="shared" ca="1" si="750"/>
        <v>1.0050961797876059E-2</v>
      </c>
      <c r="FE372" s="223">
        <f t="shared" ca="1" si="751"/>
        <v>8.2718442880488664E-3</v>
      </c>
      <c r="FF372" s="223">
        <f t="shared" ca="1" si="752"/>
        <v>5.8934492917403734E-3</v>
      </c>
      <c r="FG372" s="223">
        <f t="shared" ca="1" si="753"/>
        <v>3.0880864566680513E-3</v>
      </c>
      <c r="FH372" s="223">
        <f t="shared" ca="1" si="754"/>
        <v>5.8998340347056737E-5</v>
      </c>
      <c r="FI372" s="223">
        <f t="shared" ca="1" si="755"/>
        <v>-2.9743640799717581E-3</v>
      </c>
      <c r="FJ372" s="223">
        <f t="shared" ca="1" si="756"/>
        <v>-5.792240162823965E-3</v>
      </c>
      <c r="FK372" s="223">
        <f t="shared" ca="1" si="757"/>
        <v>-8.190480792565881E-3</v>
      </c>
      <c r="FL372" s="223">
        <f t="shared" ca="1" si="758"/>
        <v>-9.9953385476405556E-3</v>
      </c>
      <c r="FM372" s="223">
        <f t="shared" ca="1" si="759"/>
        <v>-1.1076055330911161E-2</v>
      </c>
      <c r="FN372" s="223">
        <f t="shared" ca="1" si="760"/>
        <v>-1.1354335515075781E-2</v>
      </c>
      <c r="FO372" s="223">
        <f t="shared" ca="1" si="761"/>
        <v>-1.0810018293971187E-2</v>
      </c>
      <c r="FP372" s="223">
        <f t="shared" ca="1" si="762"/>
        <v>-9.482538290004788E-3</v>
      </c>
      <c r="FQ372" s="223">
        <f t="shared" ca="1" si="763"/>
        <v>-7.4680685998196779E-3</v>
      </c>
      <c r="FR372" s="223">
        <f t="shared" ca="1" si="764"/>
        <v>-4.9125532584445488E-3</v>
      </c>
      <c r="FS372" s="223">
        <f t="shared" ca="1" si="765"/>
        <v>-2.0011339050488345E-3</v>
      </c>
      <c r="FT372" s="223">
        <f t="shared" ca="1" si="766"/>
        <v>1.0552633341688873E-3</v>
      </c>
      <c r="FU372" s="223">
        <f t="shared" ca="1" si="767"/>
        <v>4.0352089942157707E-3</v>
      </c>
      <c r="FV372" s="223">
        <f t="shared" ca="1" si="768"/>
        <v>6.7228123640464144E-3</v>
      </c>
      <c r="FW372" s="223">
        <f t="shared" ca="1" si="769"/>
        <v>8.9233623083874135E-3</v>
      </c>
      <c r="FX372" s="223">
        <f t="shared" ca="1" si="770"/>
        <v>1.0477433674443461E-2</v>
      </c>
      <c r="FY372" s="223">
        <f t="shared" ca="1" si="771"/>
        <v>1.1272437304388141E-2</v>
      </c>
      <c r="FZ372" s="223">
        <f t="shared" ca="1" si="772"/>
        <v>1.125077687985445E-2</v>
      </c>
      <c r="GA372" s="223">
        <f t="shared" ca="1" si="773"/>
        <v>1.0414021652428695E-2</v>
      </c>
      <c r="GB372" s="223">
        <f t="shared" ca="1" si="774"/>
        <v>8.8227927547180531E-3</v>
      </c>
      <c r="GC372" s="223">
        <f t="shared" ca="1" si="775"/>
        <v>6.5923713285126612E-3</v>
      </c>
      <c r="GD372" s="223">
        <f t="shared" ca="1" si="776"/>
        <v>3.8843466517951256E-3</v>
      </c>
      <c r="GE372" s="223">
        <f t="shared" ca="1" si="777"/>
        <v>8.949093399929298E-4</v>
      </c>
      <c r="GF372" s="223">
        <f t="shared" ca="1" si="778"/>
        <v>-2.1593622459111666E-3</v>
      </c>
      <c r="GG372" s="223">
        <f t="shared" ca="1" si="779"/>
        <v>-5.0571926399758677E-3</v>
      </c>
      <c r="GH372" s="223">
        <f t="shared" ca="1" si="780"/>
        <v>-7.5886402071400271E-3</v>
      </c>
      <c r="GI372" s="223">
        <f t="shared" ca="1" si="781"/>
        <v>-9.570306967173146E-3</v>
      </c>
      <c r="GJ372" s="223">
        <f t="shared" ca="1" si="782"/>
        <v>-1.0858625387413617E-2</v>
      </c>
      <c r="GK372" s="223">
        <f t="shared" ca="1" si="783"/>
        <v>-1.1360259544482816E-2</v>
      </c>
      <c r="GL372" s="223">
        <f t="shared" ca="1" si="784"/>
        <v>-1.1038867112979871E-2</v>
      </c>
      <c r="GM372" s="223">
        <f t="shared" ca="1" si="785"/>
        <v>-9.917732289489993E-3</v>
      </c>
      <c r="GN372" s="223">
        <f t="shared" ca="1" si="786"/>
        <v>-8.0780789021742648E-3</v>
      </c>
      <c r="GO372" s="223">
        <f t="shared" ca="1" si="787"/>
        <v>-5.6531859175553223E-3</v>
      </c>
      <c r="GP372" s="223">
        <f t="shared" ca="1" si="788"/>
        <v>-2.8187316634890412E-3</v>
      </c>
      <c r="GQ372" s="223">
        <f t="shared" ca="1" si="789"/>
        <v>2.1993369121431523E-4</v>
      </c>
      <c r="GR372" s="223">
        <f t="shared" ca="1" si="790"/>
        <v>3.2426653187978445E-3</v>
      </c>
      <c r="GS372" s="223">
        <f t="shared" ca="1" si="791"/>
        <v>6.0304727560702891E-3</v>
      </c>
      <c r="GT372" s="223">
        <f t="shared" ca="1" si="792"/>
        <v>8.3813852966661689E-3</v>
      </c>
      <c r="GU372" s="223">
        <f t="shared" ca="1" si="793"/>
        <v>1.0125084338203045E-2</v>
      </c>
      <c r="GV372" s="223">
        <f t="shared" ca="1" si="794"/>
        <v>1.113524260197454E-2</v>
      </c>
      <c r="GW372" s="223">
        <f t="shared" ca="1" si="795"/>
        <v>1.1338676275014553E-2</v>
      </c>
      <c r="GX372" s="223">
        <f t="shared" ca="1" si="796"/>
        <v>1.07206470213487E-2</v>
      </c>
      <c r="GY372" s="223">
        <f t="shared" ca="1" si="797"/>
        <v>9.3259297430195488E-3</v>
      </c>
      <c r="GZ372" s="223">
        <f t="shared" ca="1" si="798"/>
        <v>7.2555687338754175E-3</v>
      </c>
      <c r="HA372" s="223">
        <f t="shared" ca="1" si="799"/>
        <v>4.6595572358661512E-3</v>
      </c>
      <c r="HB372" s="223">
        <f t="shared" ca="1" si="800"/>
        <v>1.7259707483880911E-3</v>
      </c>
      <c r="HC372" s="223">
        <f t="shared" ca="1" si="801"/>
        <v>-1.3326586407471806E-3</v>
      </c>
      <c r="HD372" s="223">
        <f t="shared" ca="1" si="802"/>
        <v>-4.294739752043324E-3</v>
      </c>
      <c r="HE372" s="223">
        <f t="shared" ca="1" si="803"/>
        <v>-6.9456761229320131E-3</v>
      </c>
      <c r="HF372" s="223">
        <f t="shared" ca="1" si="804"/>
        <v>-9.0934130640541577E-3</v>
      </c>
      <c r="HG372" s="223">
        <f t="shared" ca="1" si="805"/>
        <v>-1.058235161212193E-2</v>
      </c>
      <c r="HH372" s="223">
        <f t="shared" ca="1" si="806"/>
        <v>-1.1304621343135651E-2</v>
      </c>
      <c r="HI372" s="223">
        <f t="shared" ca="1" si="807"/>
        <v>-1.1207895354666951E-2</v>
      </c>
      <c r="HJ372" s="223">
        <f t="shared" ca="1" si="808"/>
        <v>-1.0299181238400148E-2</v>
      </c>
      <c r="HK372" s="223">
        <f t="shared" ca="1" si="809"/>
        <v>-8.6443133950520508E-3</v>
      </c>
      <c r="HL372" s="223">
        <f t="shared" ca="1" si="810"/>
        <v>-6.3631834723720257E-3</v>
      </c>
      <c r="HM372" s="223">
        <f t="shared" ca="1" si="811"/>
        <v>-3.6210544708225045E-3</v>
      </c>
      <c r="HN372" s="223">
        <f t="shared" ca="1" si="812"/>
        <v>-6.1658779146857821E-4</v>
      </c>
      <c r="HO372" s="223">
        <f t="shared" ca="1" si="813"/>
        <v>2.4325493590643334E-3</v>
      </c>
      <c r="HP372" s="223">
        <f t="shared" ca="1" si="814"/>
        <v>5.305453493733063E-3</v>
      </c>
      <c r="HQ372" s="223">
        <f t="shared" ca="1" si="815"/>
        <v>7.7939888318371122E-3</v>
      </c>
      <c r="HR372" s="223">
        <f t="shared" ca="1" si="816"/>
        <v>9.7178662926700726E-3</v>
      </c>
      <c r="HS372" s="223">
        <f t="shared" ca="1" si="817"/>
        <v>1.0937705055114249E-2</v>
      </c>
      <c r="HT372" s="223">
        <f t="shared" ca="1" si="818"/>
        <v>1.1365130401027738E-2</v>
      </c>
      <c r="HU372" s="223">
        <f t="shared" ca="1" si="819"/>
        <v>1.0969176275195076E-2</v>
      </c>
      <c r="HV372" s="223">
        <f t="shared" ca="1" si="820"/>
        <v>9.7785287100206376E-3</v>
      </c>
      <c r="HW372" s="223">
        <f t="shared" ca="1" si="821"/>
        <v>7.8794475836278192E-3</v>
      </c>
      <c r="HX372" s="223">
        <f t="shared" ca="1" si="822"/>
        <v>5.4095172755597738E-3</v>
      </c>
      <c r="HY372" s="223">
        <f t="shared" ca="1" si="823"/>
        <v>2.5476789717551107E-3</v>
      </c>
      <c r="HZ372" s="223">
        <f t="shared" ca="1" si="824"/>
        <v>-4.9873324294394958E-4</v>
      </c>
      <c r="IA372" s="223">
        <f t="shared" ca="1" si="825"/>
        <v>-3.5090132972869534E-3</v>
      </c>
      <c r="IB372" s="223">
        <f t="shared" ca="1" si="826"/>
        <v>-6.2650728180222593E-3</v>
      </c>
      <c r="IC372" s="223">
        <f t="shared" ca="1" si="827"/>
        <v>-8.5672411676639311E-3</v>
      </c>
      <c r="ID372" s="223">
        <f t="shared" ca="1" si="828"/>
        <v>-1.0248731156561488E-2</v>
      </c>
      <c r="IE372" s="223">
        <f t="shared" ca="1" si="829"/>
        <v>-9.5910159132243846E-3</v>
      </c>
      <c r="IF372" s="223">
        <f t="shared" ca="1" si="830"/>
        <v>-1.1316187040345675E-2</v>
      </c>
      <c r="IG372" s="223">
        <f t="shared" ca="1" si="831"/>
        <v>-1.0624818031831365E-2</v>
      </c>
      <c r="IH372" s="223">
        <f t="shared" ca="1" si="832"/>
        <v>-9.1637036046760892E-3</v>
      </c>
      <c r="II372" s="223">
        <f t="shared" ca="1" si="833"/>
        <v>-7.0386983846290599E-3</v>
      </c>
      <c r="IJ372" s="223">
        <f t="shared" ca="1" si="834"/>
        <v>-4.4037544702409358E-3</v>
      </c>
      <c r="IK372" s="223">
        <f t="shared" ca="1" si="835"/>
        <v>-1.449767931486722E-3</v>
      </c>
      <c r="IL372" s="223">
        <f t="shared" ca="1" si="836"/>
        <v>1.6092512035916049E-3</v>
      </c>
      <c r="IM372" s="223">
        <f t="shared" ca="1" si="837"/>
        <v>4.5516835192349076E-3</v>
      </c>
      <c r="IN372" s="223">
        <f t="shared" ca="1" si="838"/>
        <v>7.1643560662367194E-3</v>
      </c>
      <c r="IO372" s="223">
        <f t="shared" ca="1" si="839"/>
        <v>9.2579862877157307E-3</v>
      </c>
      <c r="IP372" s="223">
        <f t="shared" ca="1" si="840"/>
        <v>1.0680895136888873E-2</v>
      </c>
      <c r="IQ372" s="223">
        <f t="shared" ca="1" si="841"/>
        <v>1.1329995900693078E-2</v>
      </c>
      <c r="IR372" s="223">
        <f t="shared" ca="1" si="842"/>
        <v>1.1158262612407998E-2</v>
      </c>
      <c r="IS372" s="223">
        <f t="shared" ca="1" si="843"/>
        <v>1.0178136982704778E-2</v>
      </c>
      <c r="IT372" s="223">
        <f t="shared" ca="1" si="844"/>
        <v>8.4606270242285637E-3</v>
      </c>
      <c r="IU372" s="223">
        <f t="shared" ca="1" si="845"/>
        <v>6.1301626724423897E-3</v>
      </c>
      <c r="IV372" s="223">
        <f t="shared" ca="1" si="846"/>
        <v>3.355581102036609E-3</v>
      </c>
      <c r="IW372" s="223">
        <f t="shared" ca="1" si="847"/>
        <v>3.3789483351434916E-4</v>
      </c>
      <c r="IX372" s="223">
        <f t="shared" ca="1" si="848"/>
        <v>-2.7042711954424802E-3</v>
      </c>
      <c r="IY372" s="223">
        <f t="shared" ca="1" si="849"/>
        <v>-5.5505185406893179E-3</v>
      </c>
      <c r="IZ372" s="223">
        <f t="shared" ca="1" si="850"/>
        <v>-7.994642649097914E-3</v>
      </c>
      <c r="JA372" s="223">
        <f t="shared" ca="1" si="851"/>
        <v>-9.8595719388867246E-3</v>
      </c>
      <c r="JB372" s="223">
        <f t="shared" ca="1" si="852"/>
        <v>-1.1010196258276813E-2</v>
      </c>
    </row>
    <row r="373" spans="2:262">
      <c r="B373" s="230">
        <v>12</v>
      </c>
      <c r="C373" s="229">
        <f t="shared" si="853"/>
        <v>2.3437499999999996E-4</v>
      </c>
      <c r="D373" s="226">
        <f t="shared" ca="1" si="597"/>
        <v>72.098195057385794</v>
      </c>
      <c r="E373" s="225">
        <f ca="1">R361</f>
        <v>9.8195057385787876E-2</v>
      </c>
      <c r="F373" s="224">
        <v>12</v>
      </c>
      <c r="G373" s="223">
        <f t="shared" ca="1" si="854"/>
        <v>-9.7396521392577502E-4</v>
      </c>
      <c r="H373" s="223">
        <f t="shared" ca="1" si="598"/>
        <v>-9.2817255402551763E-4</v>
      </c>
      <c r="I373" s="223">
        <f t="shared" ca="1" si="599"/>
        <v>-8.0244629700742609E-4</v>
      </c>
      <c r="J373" s="223">
        <f t="shared" ca="1" si="600"/>
        <v>-6.0761390370519066E-4</v>
      </c>
      <c r="K373" s="223">
        <f t="shared" ca="1" si="601"/>
        <v>-3.6045420900698041E-4</v>
      </c>
      <c r="L373" s="223">
        <f t="shared" ca="1" si="602"/>
        <v>-8.2252439861264326E-5</v>
      </c>
      <c r="M373" s="223">
        <f t="shared" ca="1" si="603"/>
        <v>2.0303285417571718E-4</v>
      </c>
      <c r="N373" s="223">
        <f t="shared" ca="1" si="604"/>
        <v>4.7083309514042292E-4</v>
      </c>
      <c r="O373" s="223">
        <f t="shared" ca="1" si="605"/>
        <v>6.9808550609930557E-4</v>
      </c>
      <c r="P373" s="223">
        <f t="shared" ca="1" si="606"/>
        <v>8.6521926201249392E-4</v>
      </c>
      <c r="Q373" s="223">
        <f t="shared" ca="1" si="607"/>
        <v>9.578409160451145E-4</v>
      </c>
      <c r="R373" s="223">
        <f t="shared" ca="1" si="608"/>
        <v>9.6797395354402261E-4</v>
      </c>
      <c r="S373" s="223">
        <f t="shared" ca="1" si="609"/>
        <v>8.9474572412378661E-4</v>
      </c>
      <c r="T373" s="223">
        <f t="shared" ca="1" si="610"/>
        <v>7.4446259373192657E-4</v>
      </c>
      <c r="U373" s="223">
        <f t="shared" ca="1" si="611"/>
        <v>5.300668446480152E-4</v>
      </c>
      <c r="V373" s="223">
        <f t="shared" ca="1" si="612"/>
        <v>2.7002209482404214E-4</v>
      </c>
      <c r="W373" s="223">
        <f t="shared" ca="1" si="613"/>
        <v>-1.3276776495948757E-5</v>
      </c>
      <c r="X373" s="223">
        <f t="shared" ca="1" si="614"/>
        <v>-2.9543226073899158E-4</v>
      </c>
      <c r="Y373" s="223">
        <f t="shared" ca="1" si="615"/>
        <v>-5.5214531705944357E-4</v>
      </c>
      <c r="Z373" s="223">
        <f t="shared" ca="1" si="616"/>
        <v>-7.6130798942066998E-4</v>
      </c>
      <c r="AA373" s="223">
        <f t="shared" ca="1" si="617"/>
        <v>-9.0490732892421441E-4</v>
      </c>
      <c r="AB373" s="223">
        <f t="shared" ca="1" si="618"/>
        <v>-9.7057665687387779E-4</v>
      </c>
      <c r="AC373" s="223">
        <f t="shared" ca="1" si="619"/>
        <v>-9.5266057484125275E-4</v>
      </c>
      <c r="AD373" s="223">
        <f t="shared" ca="1" si="620"/>
        <v>-8.5270200378097715E-4</v>
      </c>
      <c r="AE373" s="223">
        <f t="shared" ca="1" si="621"/>
        <v>-6.7930930871413847E-4</v>
      </c>
      <c r="AF373" s="223">
        <f t="shared" ca="1" si="622"/>
        <v>-4.4741495211286759E-4</v>
      </c>
      <c r="AG373" s="223">
        <f t="shared" ca="1" si="623"/>
        <v>-1.7698952025885684E-4</v>
      </c>
      <c r="AH373" s="223">
        <f t="shared" ca="1" si="624"/>
        <v>1.0867813023768226E-4</v>
      </c>
      <c r="AI373" s="223">
        <f t="shared" ca="1" si="625"/>
        <v>3.8498649313164807E-4</v>
      </c>
      <c r="AJ373" s="223">
        <f t="shared" ca="1" si="626"/>
        <v>6.2814007774184921E-4</v>
      </c>
      <c r="AK373" s="223">
        <f t="shared" ca="1" si="627"/>
        <v>8.1719866063063265E-4</v>
      </c>
      <c r="AL373" s="223">
        <f t="shared" ca="1" si="628"/>
        <v>9.3588064358572989E-4</v>
      </c>
      <c r="AM373" s="223">
        <f t="shared" ca="1" si="629"/>
        <v>9.7396521392577502E-4</v>
      </c>
      <c r="AN373" s="223">
        <f t="shared" ca="1" si="630"/>
        <v>9.2817255402551785E-4</v>
      </c>
      <c r="AO373" s="223">
        <f t="shared" ca="1" si="631"/>
        <v>8.0244629700742599E-4</v>
      </c>
      <c r="AP373" s="223">
        <f t="shared" ca="1" si="632"/>
        <v>6.0761390370519131E-4</v>
      </c>
      <c r="AQ373" s="223">
        <f t="shared" ca="1" si="633"/>
        <v>3.604542090069803E-4</v>
      </c>
      <c r="AR373" s="223">
        <f t="shared" ca="1" si="634"/>
        <v>8.2252439861265302E-5</v>
      </c>
      <c r="AS373" s="223">
        <f t="shared" ca="1" si="635"/>
        <v>-2.0303285417571688E-4</v>
      </c>
      <c r="AT373" s="223">
        <f t="shared" ca="1" si="636"/>
        <v>-4.7083309514042184E-4</v>
      </c>
      <c r="AU373" s="223">
        <f t="shared" ca="1" si="637"/>
        <v>-6.9808550609930535E-4</v>
      </c>
      <c r="AV373" s="223">
        <f t="shared" ca="1" si="638"/>
        <v>-8.6521926201249414E-4</v>
      </c>
      <c r="AW373" s="223">
        <f t="shared" ca="1" si="639"/>
        <v>-9.5784091604511428E-4</v>
      </c>
      <c r="AX373" s="223">
        <f t="shared" ca="1" si="640"/>
        <v>-9.6797395354402251E-4</v>
      </c>
      <c r="AY373" s="223">
        <f t="shared" ca="1" si="641"/>
        <v>-8.9474572412378693E-4</v>
      </c>
      <c r="AZ373" s="223">
        <f t="shared" ca="1" si="642"/>
        <v>-7.4446259373192678E-4</v>
      </c>
      <c r="BA373" s="223">
        <f t="shared" ca="1" si="643"/>
        <v>-5.3006684464801629E-4</v>
      </c>
      <c r="BB373" s="223">
        <f t="shared" ca="1" si="644"/>
        <v>-2.7002209482404252E-4</v>
      </c>
      <c r="BC373" s="223">
        <f t="shared" ca="1" si="645"/>
        <v>1.3276776495949299E-5</v>
      </c>
      <c r="BD373" s="223">
        <f t="shared" ca="1" si="646"/>
        <v>2.9543226073899126E-4</v>
      </c>
      <c r="BE373" s="223">
        <f t="shared" ca="1" si="647"/>
        <v>5.52145317059444E-4</v>
      </c>
      <c r="BF373" s="223">
        <f t="shared" ca="1" si="648"/>
        <v>7.6130798942066976E-4</v>
      </c>
      <c r="BG373" s="223">
        <f t="shared" ca="1" si="649"/>
        <v>9.0490732892421419E-4</v>
      </c>
      <c r="BH373" s="223">
        <f t="shared" ca="1" si="650"/>
        <v>9.7057665687387768E-4</v>
      </c>
      <c r="BI373" s="223">
        <f t="shared" ca="1" si="651"/>
        <v>9.5266057484125319E-4</v>
      </c>
      <c r="BJ373" s="223">
        <f t="shared" ca="1" si="652"/>
        <v>8.5270200378097694E-4</v>
      </c>
      <c r="BK373" s="223">
        <f t="shared" ca="1" si="653"/>
        <v>6.7930930871413879E-4</v>
      </c>
      <c r="BL373" s="223">
        <f t="shared" ca="1" si="654"/>
        <v>4.4741495211286862E-4</v>
      </c>
      <c r="BM373" s="223">
        <f t="shared" ca="1" si="655"/>
        <v>1.7698952025885554E-4</v>
      </c>
      <c r="BN373" s="223">
        <f t="shared" ca="1" si="656"/>
        <v>-1.0867813023768193E-4</v>
      </c>
      <c r="BO373" s="223">
        <f t="shared" ca="1" si="657"/>
        <v>-3.8498649313164769E-4</v>
      </c>
      <c r="BP373" s="223">
        <f t="shared" ca="1" si="658"/>
        <v>-6.281400777418477E-4</v>
      </c>
      <c r="BQ373" s="223">
        <f t="shared" ca="1" si="659"/>
        <v>-8.1719866063063352E-4</v>
      </c>
      <c r="BR373" s="223">
        <f t="shared" ca="1" si="660"/>
        <v>-9.3588064358572978E-4</v>
      </c>
      <c r="BS373" s="223">
        <f t="shared" ca="1" si="661"/>
        <v>-9.7396521392577513E-4</v>
      </c>
      <c r="BT373" s="223">
        <f t="shared" ca="1" si="662"/>
        <v>-9.2817255402551731E-4</v>
      </c>
      <c r="BU373" s="223">
        <f t="shared" ca="1" si="663"/>
        <v>-8.024462970074262E-4</v>
      </c>
      <c r="BV373" s="223">
        <f t="shared" ca="1" si="664"/>
        <v>-6.0761390370519153E-4</v>
      </c>
      <c r="BW373" s="223">
        <f t="shared" ca="1" si="665"/>
        <v>-3.6045420900698226E-4</v>
      </c>
      <c r="BX373" s="223">
        <f t="shared" ca="1" si="666"/>
        <v>-8.2252439861263947E-5</v>
      </c>
      <c r="BY373" s="223">
        <f t="shared" ca="1" si="667"/>
        <v>2.030328541757165E-4</v>
      </c>
      <c r="BZ373" s="223">
        <f t="shared" ca="1" si="668"/>
        <v>4.7083309514042162E-4</v>
      </c>
      <c r="CA373" s="223">
        <f t="shared" ca="1" si="669"/>
        <v>6.9808550609930633E-4</v>
      </c>
      <c r="CB373" s="223">
        <f t="shared" ca="1" si="670"/>
        <v>8.6521926201249403E-4</v>
      </c>
      <c r="CC373" s="223">
        <f t="shared" ca="1" si="671"/>
        <v>9.5784091604511428E-4</v>
      </c>
      <c r="CD373" s="223">
        <f t="shared" ca="1" si="672"/>
        <v>9.6797395354402283E-4</v>
      </c>
      <c r="CE373" s="223">
        <f t="shared" ca="1" si="673"/>
        <v>8.9474572412378639E-4</v>
      </c>
      <c r="CF373" s="223">
        <f t="shared" ca="1" si="674"/>
        <v>7.44462593731927E-4</v>
      </c>
      <c r="CG373" s="223">
        <f t="shared" ca="1" si="675"/>
        <v>5.3006684464801661E-4</v>
      </c>
      <c r="CH373" s="223">
        <f t="shared" ca="1" si="676"/>
        <v>2.7002209482404453E-4</v>
      </c>
      <c r="CI373" s="223">
        <f t="shared" ca="1" si="677"/>
        <v>-1.327677649594892E-5</v>
      </c>
      <c r="CJ373" s="223">
        <f t="shared" ca="1" si="678"/>
        <v>-2.9543226073899104E-4</v>
      </c>
      <c r="CK373" s="223">
        <f t="shared" ca="1" si="679"/>
        <v>-5.5214531705944205E-4</v>
      </c>
      <c r="CL373" s="223">
        <f t="shared" ca="1" si="680"/>
        <v>-7.6130798942067042E-4</v>
      </c>
      <c r="CM373" s="223">
        <f t="shared" ca="1" si="681"/>
        <v>-9.0490732892421408E-4</v>
      </c>
      <c r="CN373" s="223">
        <f t="shared" ca="1" si="682"/>
        <v>-9.7057665687387768E-4</v>
      </c>
      <c r="CO373" s="223">
        <f t="shared" ca="1" si="683"/>
        <v>-9.5266057484125319E-4</v>
      </c>
      <c r="CP373" s="223">
        <f t="shared" ca="1" si="684"/>
        <v>-8.5270200378097715E-4</v>
      </c>
      <c r="CQ373" s="223">
        <f t="shared" ca="1" si="685"/>
        <v>-6.7930930871413901E-4</v>
      </c>
      <c r="CR373" s="223">
        <f t="shared" ca="1" si="686"/>
        <v>-4.4741495211286894E-4</v>
      </c>
      <c r="CS373" s="223">
        <f t="shared" ca="1" si="687"/>
        <v>-1.7698952025885589E-4</v>
      </c>
      <c r="CT373" s="223">
        <f t="shared" ca="1" si="688"/>
        <v>1.0867813023768155E-4</v>
      </c>
      <c r="CU373" s="223">
        <f t="shared" ca="1" si="689"/>
        <v>3.8498649313164742E-4</v>
      </c>
      <c r="CV373" s="223">
        <f t="shared" ca="1" si="690"/>
        <v>6.2814007774184737E-4</v>
      </c>
      <c r="CW373" s="223">
        <f t="shared" ca="1" si="691"/>
        <v>8.1719866063063331E-4</v>
      </c>
      <c r="CX373" s="223">
        <f t="shared" ca="1" si="692"/>
        <v>9.3588064358572968E-4</v>
      </c>
      <c r="CY373" s="223">
        <f t="shared" ca="1" si="693"/>
        <v>9.7396521392577502E-4</v>
      </c>
      <c r="CZ373" s="223">
        <f t="shared" ca="1" si="694"/>
        <v>9.2817255402551752E-4</v>
      </c>
      <c r="DA373" s="223">
        <f t="shared" ca="1" si="695"/>
        <v>8.0244629700742631E-4</v>
      </c>
      <c r="DB373" s="223">
        <f t="shared" ca="1" si="696"/>
        <v>6.0761390370519185E-4</v>
      </c>
      <c r="DC373" s="223">
        <f t="shared" ca="1" si="697"/>
        <v>3.6045420900698258E-4</v>
      </c>
      <c r="DD373" s="223">
        <f t="shared" ca="1" si="698"/>
        <v>8.2252439861264299E-5</v>
      </c>
      <c r="DE373" s="223">
        <f t="shared" ca="1" si="699"/>
        <v>-2.0303285417571615E-4</v>
      </c>
      <c r="DF373" s="223">
        <f t="shared" ca="1" si="700"/>
        <v>-4.7083309514042124E-4</v>
      </c>
      <c r="DG373" s="223">
        <f t="shared" ca="1" si="701"/>
        <v>-6.9808550609930611E-4</v>
      </c>
      <c r="DH373" s="223">
        <f t="shared" ca="1" si="702"/>
        <v>-8.6521926201249392E-4</v>
      </c>
      <c r="DI373" s="223">
        <f t="shared" ca="1" si="703"/>
        <v>-9.5784091604511417E-4</v>
      </c>
      <c r="DJ373" s="223">
        <f t="shared" ca="1" si="704"/>
        <v>-9.6797395354402283E-4</v>
      </c>
      <c r="DK373" s="223">
        <f t="shared" ca="1" si="705"/>
        <v>-8.947457241237865E-4</v>
      </c>
      <c r="DL373" s="223">
        <f t="shared" ca="1" si="706"/>
        <v>-7.444625937319295E-4</v>
      </c>
      <c r="DM373" s="223">
        <f t="shared" ca="1" si="707"/>
        <v>-5.3006684464801694E-4</v>
      </c>
      <c r="DN373" s="223">
        <f t="shared" ca="1" si="708"/>
        <v>-2.7002209482404155E-4</v>
      </c>
      <c r="DO373" s="223">
        <f t="shared" ca="1" si="709"/>
        <v>1.3276776495945071E-5</v>
      </c>
      <c r="DP373" s="223">
        <f t="shared" ca="1" si="710"/>
        <v>2.9543226073899061E-4</v>
      </c>
      <c r="DQ373" s="223">
        <f t="shared" ca="1" si="711"/>
        <v>5.5214531705944465E-4</v>
      </c>
      <c r="DR373" s="223">
        <f t="shared" ca="1" si="712"/>
        <v>7.6130798942066814E-4</v>
      </c>
      <c r="DS373" s="223">
        <f t="shared" ca="1" si="713"/>
        <v>9.0490732892421408E-4</v>
      </c>
      <c r="DT373" s="223">
        <f t="shared" ca="1" si="714"/>
        <v>9.70576656873878E-4</v>
      </c>
      <c r="DU373" s="223">
        <f t="shared" ca="1" si="715"/>
        <v>9.526605748412533E-4</v>
      </c>
      <c r="DV373" s="223">
        <f t="shared" ca="1" si="716"/>
        <v>8.5270200378097737E-4</v>
      </c>
      <c r="DW373" s="223">
        <f t="shared" ca="1" si="717"/>
        <v>6.7930930871413684E-4</v>
      </c>
      <c r="DX373" s="223">
        <f t="shared" ca="1" si="718"/>
        <v>4.4741495211286927E-4</v>
      </c>
      <c r="DY373" s="223">
        <f t="shared" ca="1" si="719"/>
        <v>1.7698952025885624E-4</v>
      </c>
      <c r="DZ373" s="223">
        <f t="shared" ca="1" si="720"/>
        <v>-1.086781302376777E-4</v>
      </c>
      <c r="EA373" s="223">
        <f t="shared" ca="1" si="721"/>
        <v>-3.8498649313164698E-4</v>
      </c>
      <c r="EB373" s="223">
        <f t="shared" ca="1" si="722"/>
        <v>-6.2814007774184976E-4</v>
      </c>
      <c r="EC373" s="223">
        <f t="shared" ca="1" si="723"/>
        <v>-8.1719866063063114E-4</v>
      </c>
      <c r="ED373" s="223">
        <f t="shared" ca="1" si="724"/>
        <v>-9.3588064358572957E-4</v>
      </c>
      <c r="EE373" s="223">
        <f t="shared" ca="1" si="725"/>
        <v>-9.7396521392577513E-4</v>
      </c>
      <c r="EF373" s="223">
        <f t="shared" ca="1" si="726"/>
        <v>-9.281725540255185E-4</v>
      </c>
      <c r="EG373" s="223">
        <f t="shared" ca="1" si="727"/>
        <v>-8.0244629700742664E-4</v>
      </c>
      <c r="EH373" s="223">
        <f t="shared" ca="1" si="728"/>
        <v>-6.0761390370518936E-4</v>
      </c>
      <c r="EI373" s="223">
        <f t="shared" ca="1" si="729"/>
        <v>-3.6045420900698296E-4</v>
      </c>
      <c r="EJ373" s="223">
        <f t="shared" ca="1" si="730"/>
        <v>-8.2252439861264678E-5</v>
      </c>
      <c r="EK373" s="223">
        <f t="shared" ca="1" si="731"/>
        <v>2.0303285417571244E-4</v>
      </c>
      <c r="EL373" s="223">
        <f t="shared" ca="1" si="732"/>
        <v>4.7083309514042097E-4</v>
      </c>
      <c r="EM373" s="223">
        <f t="shared" ca="1" si="733"/>
        <v>6.9808550609930578E-4</v>
      </c>
      <c r="EN373" s="223">
        <f t="shared" ca="1" si="734"/>
        <v>8.6521926201249208E-4</v>
      </c>
      <c r="EO373" s="223">
        <f t="shared" ca="1" si="735"/>
        <v>9.5784091604511406E-4</v>
      </c>
      <c r="EP373" s="223">
        <f t="shared" ca="1" si="736"/>
        <v>9.6797395354402251E-4</v>
      </c>
      <c r="EQ373" s="223">
        <f t="shared" ca="1" si="737"/>
        <v>8.9474572412378802E-4</v>
      </c>
      <c r="ER373" s="223">
        <f t="shared" ca="1" si="738"/>
        <v>7.4446259373192754E-4</v>
      </c>
      <c r="ES373" s="223">
        <f t="shared" ca="1" si="739"/>
        <v>5.3006684464801434E-4</v>
      </c>
      <c r="ET373" s="223">
        <f t="shared" ca="1" si="740"/>
        <v>2.7002209482404518E-4</v>
      </c>
      <c r="EU373" s="223">
        <f t="shared" ca="1" si="741"/>
        <v>-1.3276776495948215E-5</v>
      </c>
      <c r="EV373" s="223">
        <f t="shared" ca="1" si="742"/>
        <v>-2.9543226073899359E-4</v>
      </c>
      <c r="EW373" s="223">
        <f t="shared" ca="1" si="743"/>
        <v>-5.5214531705944151E-4</v>
      </c>
      <c r="EX373" s="223">
        <f t="shared" ca="1" si="744"/>
        <v>-7.6130798942066998E-4</v>
      </c>
      <c r="EY373" s="223">
        <f t="shared" ca="1" si="745"/>
        <v>-9.0490732892421256E-4</v>
      </c>
      <c r="EZ373" s="223">
        <f t="shared" ca="1" si="746"/>
        <v>-9.7057665687387757E-4</v>
      </c>
      <c r="FA373" s="223">
        <f t="shared" ca="1" si="747"/>
        <v>-9.5266057484125265E-4</v>
      </c>
      <c r="FB373" s="223">
        <f t="shared" ca="1" si="748"/>
        <v>-8.5270200378097921E-4</v>
      </c>
      <c r="FC373" s="223">
        <f t="shared" ca="1" si="749"/>
        <v>-6.7930930871413944E-4</v>
      </c>
      <c r="FD373" s="223">
        <f t="shared" ca="1" si="750"/>
        <v>-4.4741495211286656E-4</v>
      </c>
      <c r="FE373" s="223">
        <f t="shared" ca="1" si="751"/>
        <v>-1.7698952025885998E-4</v>
      </c>
      <c r="FF373" s="223">
        <f t="shared" ca="1" si="752"/>
        <v>1.0867813023768079E-4</v>
      </c>
      <c r="FG373" s="223">
        <f t="shared" ca="1" si="753"/>
        <v>3.849864931316498E-4</v>
      </c>
      <c r="FH373" s="223">
        <f t="shared" ca="1" si="754"/>
        <v>6.2814007774184672E-4</v>
      </c>
      <c r="FI373" s="223">
        <f t="shared" ca="1" si="755"/>
        <v>8.1719866063063287E-4</v>
      </c>
      <c r="FJ373" s="223">
        <f t="shared" ca="1" si="756"/>
        <v>9.3588064358572859E-4</v>
      </c>
      <c r="FK373" s="223">
        <f t="shared" ca="1" si="757"/>
        <v>9.7396521392577502E-4</v>
      </c>
      <c r="FL373" s="223">
        <f t="shared" ca="1" si="758"/>
        <v>9.2817255402551774E-4</v>
      </c>
      <c r="FM373" s="223">
        <f t="shared" ca="1" si="759"/>
        <v>8.024462970074288E-4</v>
      </c>
      <c r="FN373" s="223">
        <f t="shared" ca="1" si="760"/>
        <v>6.076139037051924E-4</v>
      </c>
      <c r="FO373" s="223">
        <f t="shared" ca="1" si="761"/>
        <v>3.6045420900698003E-4</v>
      </c>
      <c r="FP373" s="223">
        <f t="shared" ca="1" si="762"/>
        <v>8.2252439861268527E-5</v>
      </c>
      <c r="FQ373" s="223">
        <f t="shared" ca="1" si="763"/>
        <v>-2.0303285417571545E-4</v>
      </c>
      <c r="FR373" s="223">
        <f t="shared" ca="1" si="764"/>
        <v>-4.7083309514042363E-4</v>
      </c>
      <c r="FS373" s="223">
        <f t="shared" ca="1" si="765"/>
        <v>-6.9808550609930307E-4</v>
      </c>
      <c r="FT373" s="223">
        <f t="shared" ca="1" si="766"/>
        <v>-8.6521926201249359E-4</v>
      </c>
      <c r="FU373" s="223">
        <f t="shared" ca="1" si="767"/>
        <v>-9.5784091604511471E-4</v>
      </c>
      <c r="FV373" s="223">
        <f t="shared" ca="1" si="768"/>
        <v>-9.6797395354402294E-4</v>
      </c>
      <c r="FW373" s="223">
        <f t="shared" ca="1" si="769"/>
        <v>-8.9474572412378682E-4</v>
      </c>
      <c r="FX373" s="223">
        <f t="shared" ca="1" si="770"/>
        <v>-7.4446259373192993E-4</v>
      </c>
      <c r="FY373" s="223">
        <f t="shared" ca="1" si="771"/>
        <v>-5.3006684464801759E-4</v>
      </c>
      <c r="FZ373" s="223">
        <f t="shared" ca="1" si="772"/>
        <v>-2.700220948240422E-4</v>
      </c>
      <c r="GA373" s="223">
        <f t="shared" ca="1" si="773"/>
        <v>1.327677649594442E-5</v>
      </c>
      <c r="GB373" s="223">
        <f t="shared" ca="1" si="774"/>
        <v>2.9543226073898985E-4</v>
      </c>
      <c r="GC373" s="223">
        <f t="shared" ca="1" si="775"/>
        <v>5.5214531705944411E-4</v>
      </c>
      <c r="GD373" s="223">
        <f t="shared" ca="1" si="776"/>
        <v>7.613079894206676E-4</v>
      </c>
      <c r="GE373" s="223">
        <f t="shared" ca="1" si="777"/>
        <v>9.0490732892421375E-4</v>
      </c>
      <c r="GF373" s="223">
        <f t="shared" ca="1" si="778"/>
        <v>9.70576656873878E-4</v>
      </c>
      <c r="GG373" s="223">
        <f t="shared" ca="1" si="779"/>
        <v>9.5266057484125351E-4</v>
      </c>
      <c r="GH373" s="223">
        <f t="shared" ca="1" si="780"/>
        <v>8.527020037809777E-4</v>
      </c>
      <c r="GI373" s="223">
        <f t="shared" ca="1" si="781"/>
        <v>6.7930930871413727E-4</v>
      </c>
      <c r="GJ373" s="223">
        <f t="shared" ca="1" si="782"/>
        <v>4.4741495211286992E-4</v>
      </c>
      <c r="GK373" s="223">
        <f t="shared" ca="1" si="783"/>
        <v>1.7698952025885692E-4</v>
      </c>
      <c r="GL373" s="223">
        <f t="shared" ca="1" si="784"/>
        <v>-1.0867813023767705E-4</v>
      </c>
      <c r="GM373" s="223">
        <f t="shared" ca="1" si="785"/>
        <v>-3.8498649313164633E-4</v>
      </c>
      <c r="GN373" s="223">
        <f t="shared" ca="1" si="786"/>
        <v>-6.2814007774184921E-4</v>
      </c>
      <c r="GO373" s="223">
        <f t="shared" ca="1" si="787"/>
        <v>-8.1719866063063081E-4</v>
      </c>
      <c r="GP373" s="223">
        <f t="shared" ca="1" si="788"/>
        <v>-9.3588064358572946E-4</v>
      </c>
      <c r="GQ373" s="223">
        <f t="shared" ca="1" si="789"/>
        <v>-9.7396521392577502E-4</v>
      </c>
      <c r="GR373" s="223">
        <f t="shared" ca="1" si="790"/>
        <v>-9.2817255402551882E-4</v>
      </c>
      <c r="GS373" s="223">
        <f t="shared" ca="1" si="791"/>
        <v>-8.0244629700742707E-4</v>
      </c>
      <c r="GT373" s="223">
        <f t="shared" ca="1" si="792"/>
        <v>-6.0761390370519001E-4</v>
      </c>
      <c r="GU373" s="223">
        <f t="shared" ca="1" si="793"/>
        <v>-3.6045420900698356E-4</v>
      </c>
      <c r="GV373" s="223">
        <f t="shared" ca="1" si="794"/>
        <v>-8.2252439861265356E-5</v>
      </c>
      <c r="GW373" s="223">
        <f t="shared" ca="1" si="795"/>
        <v>2.0303285417571168E-4</v>
      </c>
      <c r="GX373" s="223">
        <f t="shared" ca="1" si="796"/>
        <v>4.7083309514042026E-4</v>
      </c>
      <c r="GY373" s="223">
        <f t="shared" ca="1" si="797"/>
        <v>6.9808550609930524E-4</v>
      </c>
      <c r="GZ373" s="223">
        <f t="shared" ca="1" si="798"/>
        <v>8.6521926201249175E-4</v>
      </c>
      <c r="HA373" s="223">
        <f t="shared" ca="1" si="799"/>
        <v>9.5784091604511395E-4</v>
      </c>
      <c r="HB373" s="223">
        <f t="shared" ca="1" si="800"/>
        <v>9.6797395354402261E-4</v>
      </c>
      <c r="HC373" s="223">
        <f t="shared" ca="1" si="801"/>
        <v>8.9474572412378823E-4</v>
      </c>
      <c r="HD373" s="223">
        <f t="shared" ca="1" si="802"/>
        <v>7.4446259373192798E-4</v>
      </c>
      <c r="HE373" s="223">
        <f t="shared" ca="1" si="803"/>
        <v>5.3006684464801488E-4</v>
      </c>
      <c r="HF373" s="223">
        <f t="shared" ca="1" si="804"/>
        <v>2.7002209482404588E-4</v>
      </c>
      <c r="HG373" s="223">
        <f t="shared" ca="1" si="805"/>
        <v>-1.327677649594751E-5</v>
      </c>
      <c r="HH373" s="223">
        <f t="shared" ca="1" si="806"/>
        <v>-2.9543226073899288E-4</v>
      </c>
      <c r="HI373" s="223">
        <f t="shared" ca="1" si="807"/>
        <v>-5.5214531705944107E-4</v>
      </c>
      <c r="HJ373" s="223">
        <f t="shared" ca="1" si="808"/>
        <v>-7.6130798942066966E-4</v>
      </c>
      <c r="HK373" s="223">
        <f t="shared" ca="1" si="809"/>
        <v>-9.0490732892421235E-4</v>
      </c>
      <c r="HL373" s="223">
        <f t="shared" ca="1" si="810"/>
        <v>-9.7057665687387757E-4</v>
      </c>
      <c r="HM373" s="223">
        <f t="shared" ca="1" si="811"/>
        <v>-9.5266057484125286E-4</v>
      </c>
      <c r="HN373" s="223">
        <f t="shared" ca="1" si="812"/>
        <v>-8.5270200378097954E-4</v>
      </c>
      <c r="HO373" s="223">
        <f t="shared" ca="1" si="813"/>
        <v>-6.7930930871413998E-4</v>
      </c>
      <c r="HP373" s="223">
        <f t="shared" ca="1" si="814"/>
        <v>-4.4741495211286721E-4</v>
      </c>
      <c r="HQ373" s="223">
        <f t="shared" ca="1" si="815"/>
        <v>-1.7698952025885388E-4</v>
      </c>
      <c r="HR373" s="223">
        <f t="shared" ca="1" si="816"/>
        <v>1.0867813023767326E-4</v>
      </c>
      <c r="HS373" s="223">
        <f t="shared" ca="1" si="817"/>
        <v>3.8498649313164286E-4</v>
      </c>
      <c r="HT373" s="223">
        <f t="shared" ca="1" si="818"/>
        <v>6.2814007774184629E-4</v>
      </c>
      <c r="HU373" s="223">
        <f t="shared" ca="1" si="819"/>
        <v>8.1719866063063244E-4</v>
      </c>
      <c r="HV373" s="223">
        <f t="shared" ca="1" si="820"/>
        <v>9.3588064358573022E-4</v>
      </c>
      <c r="HW373" s="223">
        <f t="shared" ca="1" si="821"/>
        <v>9.7396521392577491E-4</v>
      </c>
      <c r="HX373" s="223">
        <f t="shared" ca="1" si="822"/>
        <v>9.2817255402552002E-4</v>
      </c>
      <c r="HY373" s="223">
        <f t="shared" ca="1" si="823"/>
        <v>8.0244629700742924E-4</v>
      </c>
      <c r="HZ373" s="223">
        <f t="shared" ca="1" si="824"/>
        <v>6.0761390370519305E-4</v>
      </c>
      <c r="IA373" s="223">
        <f t="shared" ca="1" si="825"/>
        <v>3.6045420900698074E-4</v>
      </c>
      <c r="IB373" s="223">
        <f t="shared" ca="1" si="826"/>
        <v>8.2252439861262293E-5</v>
      </c>
      <c r="IC373" s="223">
        <f t="shared" ca="1" si="827"/>
        <v>-2.0303285417570799E-4</v>
      </c>
      <c r="ID373" s="223">
        <f t="shared" ca="1" si="828"/>
        <v>-4.7083309514041696E-4</v>
      </c>
      <c r="IE373" s="223">
        <f t="shared" ca="1" si="829"/>
        <v>-9.037563171178485E-4</v>
      </c>
      <c r="IF373" s="223">
        <f t="shared" ca="1" si="830"/>
        <v>-8.6521926201249327E-4</v>
      </c>
      <c r="IG373" s="223">
        <f t="shared" ca="1" si="831"/>
        <v>-9.578409160451145E-4</v>
      </c>
      <c r="IH373" s="223">
        <f t="shared" ca="1" si="832"/>
        <v>-9.6797395354402229E-4</v>
      </c>
      <c r="II373" s="223">
        <f t="shared" ca="1" si="833"/>
        <v>-8.9474572412378986E-4</v>
      </c>
      <c r="IJ373" s="223">
        <f t="shared" ca="1" si="834"/>
        <v>-7.4446259373193036E-4</v>
      </c>
      <c r="IK373" s="223">
        <f t="shared" ca="1" si="835"/>
        <v>-5.3006684464801813E-4</v>
      </c>
      <c r="IL373" s="223">
        <f t="shared" ca="1" si="836"/>
        <v>-2.700220948240429E-4</v>
      </c>
      <c r="IM373" s="223">
        <f t="shared" ca="1" si="837"/>
        <v>1.3276776495950654E-5</v>
      </c>
      <c r="IN373" s="223">
        <f t="shared" ca="1" si="838"/>
        <v>2.9543226073899581E-4</v>
      </c>
      <c r="IO373" s="223">
        <f t="shared" ca="1" si="839"/>
        <v>5.5214531705943782E-4</v>
      </c>
      <c r="IP373" s="223">
        <f t="shared" ca="1" si="840"/>
        <v>7.6130798942066727E-4</v>
      </c>
      <c r="IQ373" s="223">
        <f t="shared" ca="1" si="841"/>
        <v>9.0490732892421343E-4</v>
      </c>
      <c r="IR373" s="223">
        <f t="shared" ca="1" si="842"/>
        <v>9.7057665687387779E-4</v>
      </c>
      <c r="IS373" s="223">
        <f t="shared" ca="1" si="843"/>
        <v>9.5266057484125221E-4</v>
      </c>
      <c r="IT373" s="223">
        <f t="shared" ca="1" si="844"/>
        <v>8.5270200378098138E-4</v>
      </c>
      <c r="IU373" s="223">
        <f t="shared" ca="1" si="845"/>
        <v>6.7930930871414269E-4</v>
      </c>
      <c r="IV373" s="223">
        <f t="shared" ca="1" si="846"/>
        <v>4.4741495211287057E-4</v>
      </c>
      <c r="IW373" s="223">
        <f t="shared" ca="1" si="847"/>
        <v>1.7698952025885765E-4</v>
      </c>
      <c r="IX373" s="223">
        <f t="shared" ca="1" si="848"/>
        <v>-1.0867813023768318E-4</v>
      </c>
      <c r="IY373" s="223">
        <f t="shared" ca="1" si="849"/>
        <v>-3.8498649313165197E-4</v>
      </c>
      <c r="IZ373" s="223">
        <f t="shared" ca="1" si="850"/>
        <v>-6.2814007774184325E-4</v>
      </c>
      <c r="JA373" s="223">
        <f t="shared" ca="1" si="851"/>
        <v>-8.1719866063063038E-4</v>
      </c>
      <c r="JB373" s="223">
        <f t="shared" ca="1" si="852"/>
        <v>-9.3588064358572924E-4</v>
      </c>
    </row>
    <row r="374" spans="2:262">
      <c r="B374" s="230">
        <v>13</v>
      </c>
      <c r="C374" s="229">
        <f t="shared" si="853"/>
        <v>2.5390624999999995E-4</v>
      </c>
      <c r="D374" s="226">
        <f t="shared" ca="1" si="597"/>
        <v>72.095253462566106</v>
      </c>
      <c r="E374" s="225">
        <f ca="1">S361</f>
        <v>9.5253462566109337E-2</v>
      </c>
      <c r="F374" s="224">
        <v>13</v>
      </c>
      <c r="G374" s="223">
        <f t="shared" ca="1" si="854"/>
        <v>7.6679288783193999E-3</v>
      </c>
      <c r="H374" s="223">
        <f t="shared" ca="1" si="598"/>
        <v>7.114015219820349E-3</v>
      </c>
      <c r="I374" s="223">
        <f t="shared" ca="1" si="599"/>
        <v>5.8419869784549737E-3</v>
      </c>
      <c r="J374" s="223">
        <f t="shared" ca="1" si="600"/>
        <v>3.9802473135807787E-3</v>
      </c>
      <c r="K374" s="223">
        <f t="shared" ca="1" si="601"/>
        <v>1.7167270014943831E-3</v>
      </c>
      <c r="L374" s="223">
        <f t="shared" ca="1" si="602"/>
        <v>-7.2008598097297741E-4</v>
      </c>
      <c r="M374" s="223">
        <f t="shared" ca="1" si="603"/>
        <v>-3.0842108642620313E-3</v>
      </c>
      <c r="N374" s="223">
        <f t="shared" ca="1" si="604"/>
        <v>-5.1370042800430267E-3</v>
      </c>
      <c r="O374" s="223">
        <f t="shared" ca="1" si="605"/>
        <v>-6.671249791193763E-3</v>
      </c>
      <c r="P374" s="223">
        <f t="shared" ca="1" si="606"/>
        <v>-7.5320750729847554E-3</v>
      </c>
      <c r="Q374" s="223">
        <f t="shared" ca="1" si="607"/>
        <v>-7.6325852890889931E-3</v>
      </c>
      <c r="R374" s="223">
        <f t="shared" ca="1" si="608"/>
        <v>-6.9626345725549415E-3</v>
      </c>
      <c r="S374" s="223">
        <f t="shared" ca="1" si="609"/>
        <v>-5.5898501865355461E-3</v>
      </c>
      <c r="T374" s="223">
        <f t="shared" ca="1" si="610"/>
        <v>-3.6528059822625407E-3</v>
      </c>
      <c r="U374" s="223">
        <f t="shared" ca="1" si="611"/>
        <v>-1.3470342502586801E-3</v>
      </c>
      <c r="V374" s="223">
        <f t="shared" ca="1" si="612"/>
        <v>1.0947120205732814E-3</v>
      </c>
      <c r="W374" s="223">
        <f t="shared" ca="1" si="613"/>
        <v>3.425954076595229E-3</v>
      </c>
      <c r="X374" s="223">
        <f t="shared" ca="1" si="614"/>
        <v>5.4113678617162498E-3</v>
      </c>
      <c r="Y374" s="223">
        <f t="shared" ca="1" si="615"/>
        <v>6.8505384839148984E-3</v>
      </c>
      <c r="Z374" s="223">
        <f t="shared" ca="1" si="616"/>
        <v>7.5981908237123322E-3</v>
      </c>
      <c r="AA374" s="223">
        <f t="shared" ca="1" si="617"/>
        <v>7.578854133361658E-3</v>
      </c>
      <c r="AB374" s="223">
        <f t="shared" ca="1" si="618"/>
        <v>6.7944803287494863E-3</v>
      </c>
      <c r="AC374" s="223">
        <f t="shared" ca="1" si="619"/>
        <v>5.3242469559036994E-3</v>
      </c>
      <c r="AD374" s="223">
        <f t="shared" ca="1" si="620"/>
        <v>3.3165647213850213E-3</v>
      </c>
      <c r="AE374" s="223">
        <f t="shared" ca="1" si="621"/>
        <v>9.7409637552784312E-4</v>
      </c>
      <c r="AF374" s="223">
        <f t="shared" ca="1" si="622"/>
        <v>-1.4667008030305726E-3</v>
      </c>
      <c r="AG374" s="223">
        <f t="shared" ca="1" si="623"/>
        <v>-3.7594438654797746E-3</v>
      </c>
      <c r="AH374" s="223">
        <f t="shared" ca="1" si="624"/>
        <v>-5.6726949842307627E-3</v>
      </c>
      <c r="AI374" s="223">
        <f t="shared" ca="1" si="625"/>
        <v>-7.0133236293919779E-3</v>
      </c>
      <c r="AJ374" s="223">
        <f t="shared" ca="1" si="626"/>
        <v>-7.6460018672226716E-3</v>
      </c>
      <c r="AK374" s="223">
        <f t="shared" ca="1" si="627"/>
        <v>-7.5068648541978316E-3</v>
      </c>
      <c r="AL374" s="223">
        <f t="shared" ca="1" si="628"/>
        <v>-6.6099575867058866E-3</v>
      </c>
      <c r="AM374" s="223">
        <f t="shared" ca="1" si="629"/>
        <v>-5.045817148006131E-3</v>
      </c>
      <c r="AN374" s="223">
        <f t="shared" ca="1" si="630"/>
        <v>-2.9723335655969254E-3</v>
      </c>
      <c r="AO374" s="223">
        <f t="shared" ca="1" si="631"/>
        <v>-5.9881181730759409E-4</v>
      </c>
      <c r="AP374" s="223">
        <f t="shared" ca="1" si="632"/>
        <v>1.835156174785546E-3</v>
      </c>
      <c r="AQ374" s="223">
        <f t="shared" ca="1" si="633"/>
        <v>4.0838768248039987E-3</v>
      </c>
      <c r="AR374" s="223">
        <f t="shared" ca="1" si="634"/>
        <v>5.9203560876588575E-3</v>
      </c>
      <c r="AS374" s="223">
        <f t="shared" ca="1" si="635"/>
        <v>7.1592130639512499E-3</v>
      </c>
      <c r="AT374" s="223">
        <f t="shared" ca="1" si="636"/>
        <v>7.675393022524203E-3</v>
      </c>
      <c r="AU374" s="223">
        <f t="shared" ca="1" si="637"/>
        <v>7.4167908800765407E-3</v>
      </c>
      <c r="AV374" s="223">
        <f t="shared" ca="1" si="638"/>
        <v>6.4095108778720079E-3</v>
      </c>
      <c r="AW374" s="223">
        <f t="shared" ca="1" si="639"/>
        <v>4.7552315246376306E-3</v>
      </c>
      <c r="AX374" s="223">
        <f t="shared" ca="1" si="640"/>
        <v>2.6209417979036215E-3</v>
      </c>
      <c r="AY374" s="223">
        <f t="shared" ca="1" si="641"/>
        <v>2.2208466896971664E-4</v>
      </c>
      <c r="AZ374" s="223">
        <f t="shared" ca="1" si="642"/>
        <v>-2.1991904945747767E-3</v>
      </c>
      <c r="BA374" s="223">
        <f t="shared" ca="1" si="643"/>
        <v>-4.3984713671518932E-3</v>
      </c>
      <c r="BB374" s="223">
        <f t="shared" ca="1" si="644"/>
        <v>-6.1537545347098337E-3</v>
      </c>
      <c r="BC374" s="223">
        <f t="shared" ca="1" si="645"/>
        <v>-7.2878553271664591E-3</v>
      </c>
      <c r="BD374" s="223">
        <f t="shared" ca="1" si="646"/>
        <v>-7.6862934837494453E-3</v>
      </c>
      <c r="BE374" s="223">
        <f t="shared" ca="1" si="647"/>
        <v>-7.3088492070909842E-3</v>
      </c>
      <c r="BF374" s="223">
        <f t="shared" ca="1" si="648"/>
        <v>-6.1936230959264878E-3</v>
      </c>
      <c r="BG374" s="223">
        <f t="shared" ca="1" si="649"/>
        <v>-4.4531901320171777E-3</v>
      </c>
      <c r="BH374" s="223">
        <f t="shared" ca="1" si="650"/>
        <v>-2.263235951851805E-3</v>
      </c>
      <c r="BI374" s="223">
        <f t="shared" ca="1" si="651"/>
        <v>1.551775007880144E-4</v>
      </c>
      <c r="BJ374" s="223">
        <f t="shared" ca="1" si="652"/>
        <v>2.5579267718362402E-3</v>
      </c>
      <c r="BK374" s="223">
        <f t="shared" ca="1" si="653"/>
        <v>4.7024696067157314E-3</v>
      </c>
      <c r="BL374" s="223">
        <f t="shared" ca="1" si="654"/>
        <v>6.3723280480814633E-3</v>
      </c>
      <c r="BM374" s="223">
        <f t="shared" ca="1" si="655"/>
        <v>7.398940508557791E-3</v>
      </c>
      <c r="BN374" s="223">
        <f t="shared" ca="1" si="656"/>
        <v>7.67867699073254E-3</v>
      </c>
      <c r="BO374" s="223">
        <f t="shared" ca="1" si="657"/>
        <v>7.1832998761859742E-3</v>
      </c>
      <c r="BP374" s="223">
        <f t="shared" ca="1" si="658"/>
        <v>5.9628143334455597E-3</v>
      </c>
      <c r="BQ374" s="223">
        <f t="shared" ca="1" si="659"/>
        <v>4.1404206143153292E-3</v>
      </c>
      <c r="BR374" s="223">
        <f t="shared" ca="1" si="660"/>
        <v>1.9000777721558946E-3</v>
      </c>
      <c r="BS374" s="223">
        <f t="shared" ca="1" si="661"/>
        <v>-5.3206583435441712E-4</v>
      </c>
      <c r="BT374" s="223">
        <f t="shared" ca="1" si="662"/>
        <v>-2.9105007794564004E-3</v>
      </c>
      <c r="BU374" s="223">
        <f t="shared" ca="1" si="663"/>
        <v>-4.995139185109309E-3</v>
      </c>
      <c r="BV374" s="223">
        <f t="shared" ca="1" si="664"/>
        <v>-6.5755500650352319E-3</v>
      </c>
      <c r="BW374" s="223">
        <f t="shared" ca="1" si="665"/>
        <v>-7.4922009941933614E-3</v>
      </c>
      <c r="BX374" s="223">
        <f t="shared" ca="1" si="666"/>
        <v>-7.6525618922722903E-3</v>
      </c>
      <c r="BY374" s="223">
        <f t="shared" ca="1" si="667"/>
        <v>-7.0404453466964617E-3</v>
      </c>
      <c r="BZ374" s="223">
        <f t="shared" ca="1" si="668"/>
        <v>-5.7176406289545277E-3</v>
      </c>
      <c r="CA374" s="223">
        <f t="shared" ca="1" si="669"/>
        <v>-3.8176764606955588E-3</v>
      </c>
      <c r="CB374" s="223">
        <f t="shared" ca="1" si="670"/>
        <v>-1.5323421386797039E-3</v>
      </c>
      <c r="CC374" s="223">
        <f t="shared" ca="1" si="671"/>
        <v>9.076723747223701E-4</v>
      </c>
      <c r="CD374" s="223">
        <f t="shared" ca="1" si="672"/>
        <v>3.2560631357691151E-3</v>
      </c>
      <c r="CE374" s="223">
        <f t="shared" ca="1" si="673"/>
        <v>5.2757750356834188E-3</v>
      </c>
      <c r="CF374" s="223">
        <f t="shared" ca="1" si="674"/>
        <v>6.7629310059321834E-3</v>
      </c>
      <c r="CG374" s="223">
        <f t="shared" ca="1" si="675"/>
        <v>7.5674121113946122E-3</v>
      </c>
      <c r="CH374" s="223">
        <f t="shared" ca="1" si="676"/>
        <v>7.6080111019282953E-3</v>
      </c>
      <c r="CI374" s="223">
        <f t="shared" ca="1" si="677"/>
        <v>6.8806297676965757E-3</v>
      </c>
      <c r="CJ374" s="223">
        <f t="shared" ca="1" si="678"/>
        <v>5.4586926273821551E-3</v>
      </c>
      <c r="CK374" s="223">
        <f t="shared" ca="1" si="679"/>
        <v>3.4857351900930071E-3</v>
      </c>
      <c r="CL374" s="223">
        <f t="shared" ca="1" si="680"/>
        <v>1.1609149587741407E-3</v>
      </c>
      <c r="CM374" s="223">
        <f t="shared" ca="1" si="681"/>
        <v>-1.2810922528369336E-3</v>
      </c>
      <c r="CN374" s="223">
        <f t="shared" ca="1" si="682"/>
        <v>-3.5937813507902908E-3</v>
      </c>
      <c r="CO374" s="223">
        <f t="shared" ca="1" si="683"/>
        <v>-5.5437010820932713E-3</v>
      </c>
      <c r="CP374" s="223">
        <f t="shared" ca="1" si="684"/>
        <v>-6.9340194536730484E-3</v>
      </c>
      <c r="CQ374" s="223">
        <f t="shared" ca="1" si="685"/>
        <v>-7.6243926699925014E-3</v>
      </c>
      <c r="CR374" s="223">
        <f t="shared" ca="1" si="686"/>
        <v>-7.5451319464566865E-3</v>
      </c>
      <c r="CS374" s="223">
        <f t="shared" ca="1" si="687"/>
        <v>-6.7042381489143335E-3</v>
      </c>
      <c r="CT374" s="223">
        <f t="shared" ca="1" si="688"/>
        <v>-5.1865941571454131E-3</v>
      </c>
      <c r="CU374" s="223">
        <f t="shared" ca="1" si="689"/>
        <v>-3.1453964781032028E-3</v>
      </c>
      <c r="CV374" s="223">
        <f t="shared" ca="1" si="690"/>
        <v>-7.8669103304872257E-4</v>
      </c>
      <c r="CW374" s="223">
        <f t="shared" ca="1" si="691"/>
        <v>1.6514258675039567E-3</v>
      </c>
      <c r="CX374" s="223">
        <f t="shared" ca="1" si="692"/>
        <v>3.9228418317593669E-3</v>
      </c>
      <c r="CY374" s="223">
        <f t="shared" ca="1" si="693"/>
        <v>5.798271867025492E-3</v>
      </c>
      <c r="CZ374" s="223">
        <f t="shared" ca="1" si="694"/>
        <v>7.088403241201629E-3</v>
      </c>
      <c r="DA374" s="223">
        <f t="shared" ca="1" si="695"/>
        <v>7.6630053988304518E-3</v>
      </c>
      <c r="DB374" s="223">
        <f t="shared" ca="1" si="696"/>
        <v>7.4640759072505617E-3</v>
      </c>
      <c r="DC374" s="223">
        <f t="shared" ca="1" si="697"/>
        <v>6.5116954332094497E-3</v>
      </c>
      <c r="DD374" s="223">
        <f t="shared" ca="1" si="698"/>
        <v>4.9020007272921129E-3</v>
      </c>
      <c r="DE374" s="223">
        <f t="shared" ca="1" si="699"/>
        <v>2.7974802304934297E-3</v>
      </c>
      <c r="DF374" s="223">
        <f t="shared" ca="1" si="700"/>
        <v>4.1057189971872073E-4</v>
      </c>
      <c r="DG374" s="223">
        <f t="shared" ca="1" si="701"/>
        <v>-2.0177810526083939E-3</v>
      </c>
      <c r="DH374" s="223">
        <f t="shared" ca="1" si="702"/>
        <v>-4.2424518431553714E-3</v>
      </c>
      <c r="DI374" s="223">
        <f t="shared" ca="1" si="703"/>
        <v>-6.0388741071613992E-3</v>
      </c>
      <c r="DJ374" s="223">
        <f t="shared" ca="1" si="704"/>
        <v>-7.2257104444513618E-3</v>
      </c>
      <c r="DK374" s="223">
        <f t="shared" ca="1" si="705"/>
        <v>-7.6831572764626179E-3</v>
      </c>
      <c r="DL374" s="223">
        <f t="shared" ca="1" si="706"/>
        <v>-7.3650382554080315E-3</v>
      </c>
      <c r="DM374" s="223">
        <f t="shared" ca="1" si="707"/>
        <v>-6.3034654728487917E-3</v>
      </c>
      <c r="DN374" s="223">
        <f t="shared" ca="1" si="708"/>
        <v>-4.605597948322211E-3</v>
      </c>
      <c r="DO374" s="223">
        <f t="shared" ca="1" si="709"/>
        <v>-2.4428246079780682E-3</v>
      </c>
      <c r="DP374" s="223">
        <f t="shared" ca="1" si="710"/>
        <v>-3.3463662720418326E-5</v>
      </c>
      <c r="DQ374" s="223">
        <f t="shared" ca="1" si="711"/>
        <v>2.379275226420272E-3</v>
      </c>
      <c r="DR374" s="223">
        <f t="shared" ca="1" si="712"/>
        <v>4.5518414164663181E-3</v>
      </c>
      <c r="DS374" s="223">
        <f t="shared" ca="1" si="713"/>
        <v>6.2649281706302698E-3</v>
      </c>
      <c r="DT374" s="223">
        <f t="shared" ca="1" si="714"/>
        <v>7.3456102783429327E-3</v>
      </c>
      <c r="DU374" s="223">
        <f t="shared" ca="1" si="715"/>
        <v>7.6847997552506883E-3</v>
      </c>
      <c r="DV374" s="223">
        <f t="shared" ca="1" si="716"/>
        <v>7.2482575813070582E-3</v>
      </c>
      <c r="DW374" s="223">
        <f t="shared" ca="1" si="717"/>
        <v>6.0800499120456731E-3</v>
      </c>
      <c r="DX374" s="223">
        <f t="shared" ca="1" si="718"/>
        <v>4.2980998804921094E-3</v>
      </c>
      <c r="DY374" s="223">
        <f t="shared" ca="1" si="719"/>
        <v>2.0822840070159223E-3</v>
      </c>
      <c r="DZ374" s="223">
        <f t="shared" ca="1" si="720"/>
        <v>-3.4372519117244812E-4</v>
      </c>
      <c r="EA374" s="223">
        <f t="shared" ca="1" si="721"/>
        <v>-2.7350375178118599E-3</v>
      </c>
      <c r="EB374" s="223">
        <f t="shared" ca="1" si="722"/>
        <v>-4.8502652051107351E-3</v>
      </c>
      <c r="EC374" s="223">
        <f t="shared" ca="1" si="723"/>
        <v>-6.475889473393193E-3</v>
      </c>
      <c r="ED374" s="223">
        <f t="shared" ca="1" si="724"/>
        <v>-7.4478138936745035E-3</v>
      </c>
      <c r="EE374" s="223">
        <f t="shared" ca="1" si="725"/>
        <v>-7.6679288783193999E-3</v>
      </c>
      <c r="EF374" s="223">
        <f t="shared" ca="1" si="726"/>
        <v>-7.1140152198203334E-3</v>
      </c>
      <c r="EG374" s="223">
        <f t="shared" ca="1" si="727"/>
        <v>-5.8419869784549589E-3</v>
      </c>
      <c r="EH374" s="223">
        <f t="shared" ca="1" si="728"/>
        <v>-3.9802473135807717E-3</v>
      </c>
      <c r="EI374" s="223">
        <f t="shared" ca="1" si="729"/>
        <v>-1.71672700149439E-3</v>
      </c>
      <c r="EJ374" s="223">
        <f t="shared" ca="1" si="730"/>
        <v>7.2008598097300907E-4</v>
      </c>
      <c r="EK374" s="223">
        <f t="shared" ca="1" si="731"/>
        <v>3.0842108642620434E-3</v>
      </c>
      <c r="EL374" s="223">
        <f t="shared" ca="1" si="732"/>
        <v>5.1370042800430275E-3</v>
      </c>
      <c r="EM374" s="223">
        <f t="shared" ca="1" si="733"/>
        <v>6.6712497911937847E-3</v>
      </c>
      <c r="EN374" s="223">
        <f t="shared" ca="1" si="734"/>
        <v>7.5320750729847598E-3</v>
      </c>
      <c r="EO374" s="223">
        <f t="shared" ca="1" si="735"/>
        <v>7.6325852890889922E-3</v>
      </c>
      <c r="EP374" s="223">
        <f t="shared" ca="1" si="736"/>
        <v>6.9626345725549432E-3</v>
      </c>
      <c r="EQ374" s="223">
        <f t="shared" ca="1" si="737"/>
        <v>5.5898501865355209E-3</v>
      </c>
      <c r="ER374" s="223">
        <f t="shared" ca="1" si="738"/>
        <v>3.6528059822625277E-3</v>
      </c>
      <c r="ES374" s="223">
        <f t="shared" ca="1" si="739"/>
        <v>1.3470342502586788E-3</v>
      </c>
      <c r="ET374" s="223">
        <f t="shared" ca="1" si="740"/>
        <v>-1.0947120205732693E-3</v>
      </c>
      <c r="EU374" s="223">
        <f t="shared" ca="1" si="741"/>
        <v>-3.4259540765952555E-3</v>
      </c>
      <c r="EV374" s="223">
        <f t="shared" ca="1" si="742"/>
        <v>-5.4113678617162611E-3</v>
      </c>
      <c r="EW374" s="223">
        <f t="shared" ca="1" si="743"/>
        <v>-6.8505384839148949E-3</v>
      </c>
      <c r="EX374" s="223">
        <f t="shared" ca="1" si="744"/>
        <v>-7.5981908237123374E-3</v>
      </c>
      <c r="EY374" s="223">
        <f t="shared" ca="1" si="745"/>
        <v>-7.5788541333616536E-3</v>
      </c>
      <c r="EZ374" s="223">
        <f t="shared" ca="1" si="746"/>
        <v>-6.7944803287494863E-3</v>
      </c>
      <c r="FA374" s="223">
        <f t="shared" ca="1" si="747"/>
        <v>-5.3242469559037081E-3</v>
      </c>
      <c r="FB374" s="223">
        <f t="shared" ca="1" si="748"/>
        <v>-3.3165647213849953E-3</v>
      </c>
      <c r="FC374" s="223">
        <f t="shared" ca="1" si="749"/>
        <v>-9.7409637552782816E-4</v>
      </c>
      <c r="FD374" s="223">
        <f t="shared" ca="1" si="750"/>
        <v>1.4667008030305741E-3</v>
      </c>
      <c r="FE374" s="223">
        <f t="shared" ca="1" si="751"/>
        <v>3.7594438654798114E-3</v>
      </c>
      <c r="FF374" s="223">
        <f t="shared" ca="1" si="752"/>
        <v>5.672694984230774E-3</v>
      </c>
      <c r="FG374" s="223">
        <f t="shared" ca="1" si="753"/>
        <v>7.0133236293919779E-3</v>
      </c>
      <c r="FH374" s="223">
        <f t="shared" ca="1" si="754"/>
        <v>7.6460018672226699E-3</v>
      </c>
      <c r="FI374" s="223">
        <f t="shared" ca="1" si="755"/>
        <v>7.5068648541978256E-3</v>
      </c>
      <c r="FJ374" s="223">
        <f t="shared" ca="1" si="756"/>
        <v>6.6099575867058797E-3</v>
      </c>
      <c r="FK374" s="223">
        <f t="shared" ca="1" si="757"/>
        <v>5.0458171480061292E-3</v>
      </c>
      <c r="FL374" s="223">
        <f t="shared" ca="1" si="758"/>
        <v>2.9723335655968863E-3</v>
      </c>
      <c r="FM374" s="223">
        <f t="shared" ca="1" si="759"/>
        <v>5.9881181730756568E-4</v>
      </c>
      <c r="FN374" s="223">
        <f t="shared" ca="1" si="760"/>
        <v>-1.8351561747855607E-3</v>
      </c>
      <c r="FO374" s="223">
        <f t="shared" ca="1" si="761"/>
        <v>-4.0838768248039874E-3</v>
      </c>
      <c r="FP374" s="223">
        <f t="shared" ca="1" si="762"/>
        <v>-5.9203560876588757E-3</v>
      </c>
      <c r="FQ374" s="223">
        <f t="shared" ca="1" si="763"/>
        <v>-7.1592130639512551E-3</v>
      </c>
      <c r="FR374" s="223">
        <f t="shared" ca="1" si="764"/>
        <v>-7.675393022524203E-3</v>
      </c>
      <c r="FS374" s="223">
        <f t="shared" ca="1" si="765"/>
        <v>-7.4167908800765294E-3</v>
      </c>
      <c r="FT374" s="223">
        <f t="shared" ca="1" si="766"/>
        <v>-6.4095108778719923E-3</v>
      </c>
      <c r="FU374" s="223">
        <f t="shared" ca="1" si="767"/>
        <v>-4.7552315246376185E-3</v>
      </c>
      <c r="FV374" s="223">
        <f t="shared" ca="1" si="768"/>
        <v>-2.6209417979036328E-3</v>
      </c>
      <c r="FW374" s="223">
        <f t="shared" ca="1" si="769"/>
        <v>-2.2208466896968823E-4</v>
      </c>
      <c r="FX374" s="223">
        <f t="shared" ca="1" si="770"/>
        <v>2.1991904945747919E-3</v>
      </c>
      <c r="FY374" s="223">
        <f t="shared" ca="1" si="771"/>
        <v>4.398471367151895E-3</v>
      </c>
      <c r="FZ374" s="223">
        <f t="shared" ca="1" si="772"/>
        <v>6.1537545347098589E-3</v>
      </c>
      <c r="GA374" s="223">
        <f t="shared" ca="1" si="773"/>
        <v>7.2878553271664695E-3</v>
      </c>
      <c r="GB374" s="223">
        <f t="shared" ca="1" si="774"/>
        <v>7.6862934837494453E-3</v>
      </c>
      <c r="GC374" s="223">
        <f t="shared" ca="1" si="775"/>
        <v>7.3088492070909894E-3</v>
      </c>
      <c r="GD374" s="223">
        <f t="shared" ca="1" si="776"/>
        <v>6.1936230959264617E-3</v>
      </c>
      <c r="GE374" s="223">
        <f t="shared" ca="1" si="777"/>
        <v>4.4531901320171655E-3</v>
      </c>
      <c r="GF374" s="223">
        <f t="shared" ca="1" si="778"/>
        <v>2.2632359518517907E-3</v>
      </c>
      <c r="GG374" s="223">
        <f t="shared" ca="1" si="779"/>
        <v>-1.5517750078800183E-4</v>
      </c>
      <c r="GH374" s="223">
        <f t="shared" ca="1" si="780"/>
        <v>-2.5579267718362545E-3</v>
      </c>
      <c r="GI374" s="223">
        <f t="shared" ca="1" si="781"/>
        <v>-4.7024696067157427E-3</v>
      </c>
      <c r="GJ374" s="223">
        <f t="shared" ca="1" si="782"/>
        <v>-6.3723280480814564E-3</v>
      </c>
      <c r="GK374" s="223">
        <f t="shared" ca="1" si="783"/>
        <v>-7.3989405085578023E-3</v>
      </c>
      <c r="GL374" s="223">
        <f t="shared" ca="1" si="784"/>
        <v>-7.6786769907325391E-3</v>
      </c>
      <c r="GM374" s="223">
        <f t="shared" ca="1" si="785"/>
        <v>-7.1832998761859699E-3</v>
      </c>
      <c r="GN374" s="223">
        <f t="shared" ca="1" si="786"/>
        <v>-5.9628143334455675E-3</v>
      </c>
      <c r="GO374" s="223">
        <f t="shared" ca="1" si="787"/>
        <v>-4.1404206143152936E-3</v>
      </c>
      <c r="GP374" s="223">
        <f t="shared" ca="1" si="788"/>
        <v>-1.9000777721558801E-3</v>
      </c>
      <c r="GQ374" s="223">
        <f t="shared" ca="1" si="789"/>
        <v>5.3206583435440498E-4</v>
      </c>
      <c r="GR374" s="223">
        <f t="shared" ca="1" si="790"/>
        <v>2.9105007794564398E-3</v>
      </c>
      <c r="GS374" s="223">
        <f t="shared" ca="1" si="791"/>
        <v>4.9951391851093202E-3</v>
      </c>
      <c r="GT374" s="223">
        <f t="shared" ca="1" si="792"/>
        <v>6.5755500650352405E-3</v>
      </c>
      <c r="GU374" s="223">
        <f t="shared" ca="1" si="793"/>
        <v>7.4922009941933588E-3</v>
      </c>
      <c r="GV374" s="223">
        <f t="shared" ca="1" si="794"/>
        <v>7.652561892272286E-3</v>
      </c>
      <c r="GW374" s="223">
        <f t="shared" ca="1" si="795"/>
        <v>7.0404453466964556E-3</v>
      </c>
      <c r="GX374" s="223">
        <f t="shared" ca="1" si="796"/>
        <v>5.7176406289545182E-3</v>
      </c>
      <c r="GY374" s="223">
        <f t="shared" ca="1" si="797"/>
        <v>3.8176764606955224E-3</v>
      </c>
      <c r="GZ374" s="223">
        <f t="shared" ca="1" si="798"/>
        <v>1.5323421386797423E-3</v>
      </c>
      <c r="HA374" s="223">
        <f t="shared" ca="1" si="799"/>
        <v>-9.0767237472238506E-4</v>
      </c>
      <c r="HB374" s="223">
        <f t="shared" ca="1" si="800"/>
        <v>-3.2560631357691537E-3</v>
      </c>
      <c r="HC374" s="223">
        <f t="shared" ca="1" si="801"/>
        <v>-5.2757750356834093E-3</v>
      </c>
      <c r="HD374" s="223">
        <f t="shared" ca="1" si="802"/>
        <v>-6.7629310059321903E-3</v>
      </c>
      <c r="HE374" s="223">
        <f t="shared" ca="1" si="803"/>
        <v>-7.5674121113946252E-3</v>
      </c>
      <c r="HF374" s="223">
        <f t="shared" ca="1" si="804"/>
        <v>-7.608011101928297E-3</v>
      </c>
      <c r="HG374" s="223">
        <f t="shared" ca="1" si="805"/>
        <v>-6.8806297676965705E-3</v>
      </c>
      <c r="HH374" s="223">
        <f t="shared" ca="1" si="806"/>
        <v>-5.4586926273821057E-3</v>
      </c>
      <c r="HI374" s="223">
        <f t="shared" ca="1" si="807"/>
        <v>-3.4857351900930179E-3</v>
      </c>
      <c r="HJ374" s="223">
        <f t="shared" ca="1" si="808"/>
        <v>-1.1609149587740986E-3</v>
      </c>
      <c r="HK374" s="223">
        <f t="shared" ca="1" si="809"/>
        <v>1.2810922528368944E-3</v>
      </c>
      <c r="HL374" s="223">
        <f t="shared" ca="1" si="810"/>
        <v>3.5937813507903047E-3</v>
      </c>
      <c r="HM374" s="223">
        <f t="shared" ca="1" si="811"/>
        <v>5.5437010820932999E-3</v>
      </c>
      <c r="HN374" s="223">
        <f t="shared" ca="1" si="812"/>
        <v>6.934019453673031E-3</v>
      </c>
      <c r="HO374" s="223">
        <f t="shared" ca="1" si="813"/>
        <v>7.624392669992504E-3</v>
      </c>
      <c r="HP374" s="223">
        <f t="shared" ca="1" si="814"/>
        <v>7.5451319464566778E-3</v>
      </c>
      <c r="HQ374" s="223">
        <f t="shared" ca="1" si="815"/>
        <v>6.7042381489143404E-3</v>
      </c>
      <c r="HR374" s="223">
        <f t="shared" ca="1" si="816"/>
        <v>5.1865941571454018E-3</v>
      </c>
      <c r="HS374" s="223">
        <f t="shared" ca="1" si="817"/>
        <v>3.1453964781031386E-3</v>
      </c>
      <c r="HT374" s="223">
        <f t="shared" ca="1" si="818"/>
        <v>7.8669103304873471E-4</v>
      </c>
      <c r="HU374" s="223">
        <f t="shared" ca="1" si="819"/>
        <v>-1.6514258675039981E-3</v>
      </c>
      <c r="HV374" s="223">
        <f t="shared" ca="1" si="820"/>
        <v>-3.9228418317594277E-3</v>
      </c>
      <c r="HW374" s="223">
        <f t="shared" ca="1" si="821"/>
        <v>-5.7982718670254851E-3</v>
      </c>
      <c r="HX374" s="223">
        <f t="shared" ca="1" si="822"/>
        <v>-7.0884032412016455E-3</v>
      </c>
      <c r="HY374" s="223">
        <f t="shared" ca="1" si="823"/>
        <v>-7.6630053988304483E-3</v>
      </c>
      <c r="HZ374" s="223">
        <f t="shared" ca="1" si="824"/>
        <v>-7.4640759072505591E-3</v>
      </c>
      <c r="IA374" s="223">
        <f t="shared" ca="1" si="825"/>
        <v>-6.5116954332094124E-3</v>
      </c>
      <c r="IB374" s="223">
        <f t="shared" ca="1" si="826"/>
        <v>-4.9020007272921424E-3</v>
      </c>
      <c r="IC374" s="223">
        <f t="shared" ca="1" si="827"/>
        <v>-2.7974802304934153E-3</v>
      </c>
      <c r="ID374" s="223">
        <f t="shared" ca="1" si="828"/>
        <v>-4.1057189971865113E-4</v>
      </c>
      <c r="IE374" s="223">
        <f t="shared" ca="1" si="829"/>
        <v>5.3682096445071114E-3</v>
      </c>
      <c r="IF374" s="223">
        <f t="shared" ca="1" si="830"/>
        <v>4.2424518431553836E-3</v>
      </c>
      <c r="IG374" s="223">
        <f t="shared" ca="1" si="831"/>
        <v>6.0388741071614425E-3</v>
      </c>
      <c r="IH374" s="223">
        <f t="shared" ca="1" si="832"/>
        <v>7.2257104444513661E-3</v>
      </c>
      <c r="II374" s="223">
        <f t="shared" ca="1" si="833"/>
        <v>7.6831572764626188E-3</v>
      </c>
      <c r="IJ374" s="223">
        <f t="shared" ca="1" si="834"/>
        <v>7.3650382554080419E-3</v>
      </c>
      <c r="IK374" s="223">
        <f t="shared" ca="1" si="835"/>
        <v>6.3034654728487838E-3</v>
      </c>
      <c r="IL374" s="223">
        <f t="shared" ca="1" si="836"/>
        <v>4.6055979483221989E-3</v>
      </c>
      <c r="IM374" s="223">
        <f t="shared" ca="1" si="837"/>
        <v>2.4428246079781059E-3</v>
      </c>
      <c r="IN374" s="223">
        <f t="shared" ca="1" si="838"/>
        <v>3.3463662720403364E-5</v>
      </c>
      <c r="IO374" s="223">
        <f t="shared" ca="1" si="839"/>
        <v>-2.3792752264203383E-3</v>
      </c>
      <c r="IP374" s="223">
        <f t="shared" ca="1" si="840"/>
        <v>-4.5518414164662869E-3</v>
      </c>
      <c r="IQ374" s="223">
        <f t="shared" ca="1" si="841"/>
        <v>-6.2649281706302793E-3</v>
      </c>
      <c r="IR374" s="223">
        <f t="shared" ca="1" si="842"/>
        <v>-7.3456102783429535E-3</v>
      </c>
      <c r="IS374" s="223">
        <f t="shared" ca="1" si="843"/>
        <v>-7.6847997552506875E-3</v>
      </c>
      <c r="IT374" s="223">
        <f t="shared" ca="1" si="844"/>
        <v>-7.248257581307053E-3</v>
      </c>
      <c r="IU374" s="223">
        <f t="shared" ca="1" si="845"/>
        <v>-6.0800499120456306E-3</v>
      </c>
      <c r="IV374" s="223">
        <f t="shared" ca="1" si="846"/>
        <v>-4.2980998804920973E-3</v>
      </c>
      <c r="IW374" s="223">
        <f t="shared" ca="1" si="847"/>
        <v>-2.082284007015908E-3</v>
      </c>
      <c r="IX374" s="223">
        <f t="shared" ca="1" si="848"/>
        <v>3.4372519117240844E-4</v>
      </c>
      <c r="IY374" s="223">
        <f t="shared" ca="1" si="849"/>
        <v>2.7350375178118733E-3</v>
      </c>
      <c r="IZ374" s="223">
        <f t="shared" ca="1" si="850"/>
        <v>4.8502652051107889E-3</v>
      </c>
      <c r="JA374" s="223">
        <f t="shared" ca="1" si="851"/>
        <v>6.4758894733931722E-3</v>
      </c>
      <c r="JB374" s="223">
        <f t="shared" ca="1" si="852"/>
        <v>7.4478138936745078E-3</v>
      </c>
    </row>
    <row r="375" spans="2:262">
      <c r="B375" s="230">
        <v>14</v>
      </c>
      <c r="C375" s="229">
        <f t="shared" si="853"/>
        <v>2.7343749999999997E-4</v>
      </c>
      <c r="D375" s="226">
        <f t="shared" ca="1" si="597"/>
        <v>72.097312210015076</v>
      </c>
      <c r="E375" s="225">
        <f ca="1">T361</f>
        <v>9.7312210015079545E-2</v>
      </c>
      <c r="F375" s="224">
        <v>14</v>
      </c>
      <c r="G375" s="223">
        <f t="shared" ca="1" si="854"/>
        <v>-4.4520385297949647E-4</v>
      </c>
      <c r="H375" s="223">
        <f t="shared" ca="1" si="598"/>
        <v>-4.0229882406326201E-4</v>
      </c>
      <c r="I375" s="223">
        <f t="shared" ca="1" si="599"/>
        <v>-3.1236028747424864E-4</v>
      </c>
      <c r="J375" s="223">
        <f t="shared" ca="1" si="600"/>
        <v>-1.8590312567722022E-4</v>
      </c>
      <c r="K375" s="223">
        <f t="shared" ca="1" si="601"/>
        <v>-3.7711681886471216E-5</v>
      </c>
      <c r="L375" s="223">
        <f t="shared" ca="1" si="602"/>
        <v>1.1488870514066632E-4</v>
      </c>
      <c r="M375" s="223">
        <f t="shared" ca="1" si="603"/>
        <v>2.5405723884998376E-4</v>
      </c>
      <c r="N375" s="223">
        <f t="shared" ca="1" si="604"/>
        <v>3.6352346577130866E-4</v>
      </c>
      <c r="O375" s="223">
        <f t="shared" ca="1" si="605"/>
        <v>4.3048948465349354E-4</v>
      </c>
      <c r="P375" s="223">
        <f t="shared" ca="1" si="606"/>
        <v>4.4712617302707921E-4</v>
      </c>
      <c r="Q375" s="223">
        <f t="shared" ca="1" si="607"/>
        <v>4.1148850454979214E-4</v>
      </c>
      <c r="R375" s="223">
        <f t="shared" ca="1" si="608"/>
        <v>3.2774294567270736E-4</v>
      </c>
      <c r="S375" s="223">
        <f t="shared" ca="1" si="609"/>
        <v>2.0568034625768558E-4</v>
      </c>
      <c r="T375" s="223">
        <f t="shared" ca="1" si="610"/>
        <v>5.9571273014717864E-5</v>
      </c>
      <c r="U375" s="223">
        <f t="shared" ca="1" si="611"/>
        <v>-9.3502389132875865E-5</v>
      </c>
      <c r="V375" s="223">
        <f t="shared" ca="1" si="612"/>
        <v>-2.356445121517028E-4</v>
      </c>
      <c r="W375" s="223">
        <f t="shared" ca="1" si="613"/>
        <v>-3.5023699468589211E-4</v>
      </c>
      <c r="X375" s="223">
        <f t="shared" ca="1" si="614"/>
        <v>-4.2388261535637528E-4</v>
      </c>
      <c r="Y375" s="223">
        <f t="shared" ca="1" si="615"/>
        <v>-4.479713269602124E-4</v>
      </c>
      <c r="Z375" s="223">
        <f t="shared" ca="1" si="616"/>
        <v>-4.1968687318672579E-4</v>
      </c>
      <c r="AA375" s="223">
        <f t="shared" ca="1" si="617"/>
        <v>-3.4233604240814893E-4</v>
      </c>
      <c r="AB375" s="223">
        <f t="shared" ca="1" si="618"/>
        <v>-2.2496206486854548E-4</v>
      </c>
      <c r="AC375" s="223">
        <f t="shared" ca="1" si="619"/>
        <v>-8.1287351728444584E-5</v>
      </c>
      <c r="AD375" s="223">
        <f t="shared" ca="1" si="620"/>
        <v>7.1890817679822334E-5</v>
      </c>
      <c r="AE375" s="223">
        <f t="shared" ca="1" si="621"/>
        <v>2.1666409718362647E-4</v>
      </c>
      <c r="AF375" s="223">
        <f t="shared" ca="1" si="622"/>
        <v>3.3610677200313982E-4</v>
      </c>
      <c r="AG375" s="223">
        <f t="shared" ca="1" si="623"/>
        <v>4.162545757111314E-4</v>
      </c>
      <c r="AH375" s="223">
        <f t="shared" ca="1" si="624"/>
        <v>4.4773727872904427E-4</v>
      </c>
      <c r="AI375" s="223">
        <f t="shared" ca="1" si="625"/>
        <v>4.2687417938592397E-4</v>
      </c>
      <c r="AJ375" s="223">
        <f t="shared" ca="1" si="626"/>
        <v>3.5610442163233331E-4</v>
      </c>
      <c r="AK375" s="223">
        <f t="shared" ca="1" si="627"/>
        <v>2.4370183016078769E-4</v>
      </c>
      <c r="AL375" s="223">
        <f t="shared" ca="1" si="628"/>
        <v>1.0280760209192639E-4</v>
      </c>
      <c r="AM375" s="223">
        <f t="shared" ca="1" si="629"/>
        <v>-5.0106054950086146E-5</v>
      </c>
      <c r="AN375" s="223">
        <f t="shared" ca="1" si="630"/>
        <v>-1.9716171942790148E-4</v>
      </c>
      <c r="AO375" s="223">
        <f t="shared" ca="1" si="631"/>
        <v>-3.2116683866715564E-4</v>
      </c>
      <c r="AP375" s="223">
        <f t="shared" ca="1" si="632"/>
        <v>-4.0762374233340462E-4</v>
      </c>
      <c r="AQ375" s="223">
        <f t="shared" ca="1" si="633"/>
        <v>-4.4642459217626409E-4</v>
      </c>
      <c r="AR375" s="223">
        <f t="shared" ca="1" si="634"/>
        <v>-4.3303310829721927E-4</v>
      </c>
      <c r="AS375" s="223">
        <f t="shared" ca="1" si="635"/>
        <v>-3.6901491411374187E-4</v>
      </c>
      <c r="AT375" s="223">
        <f t="shared" ca="1" si="636"/>
        <v>-2.6185449639841294E-4</v>
      </c>
      <c r="AU375" s="223">
        <f t="shared" ca="1" si="637"/>
        <v>-1.2408017993708633E-4</v>
      </c>
      <c r="AV375" s="223">
        <f t="shared" ca="1" si="638"/>
        <v>2.8200582345203114E-5</v>
      </c>
      <c r="AW375" s="223">
        <f t="shared" ca="1" si="639"/>
        <v>1.7718436182074767E-4</v>
      </c>
      <c r="AX375" s="223">
        <f t="shared" ca="1" si="640"/>
        <v>3.0545318628592963E-4</v>
      </c>
      <c r="AY375" s="223">
        <f t="shared" ca="1" si="641"/>
        <v>3.980109076567736E-4</v>
      </c>
      <c r="AZ375" s="223">
        <f t="shared" ca="1" si="642"/>
        <v>4.4403642967875506E-4</v>
      </c>
      <c r="BA375" s="223">
        <f t="shared" ca="1" si="643"/>
        <v>4.3814882252140582E-4</v>
      </c>
      <c r="BB375" s="223">
        <f t="shared" ca="1" si="644"/>
        <v>3.8103641734516143E-4</v>
      </c>
      <c r="BC375" s="223">
        <f t="shared" ca="1" si="645"/>
        <v>2.7937633221846873E-4</v>
      </c>
      <c r="BD375" s="223">
        <f t="shared" ca="1" si="646"/>
        <v>1.4505383776063836E-4</v>
      </c>
      <c r="BE375" s="223">
        <f t="shared" ca="1" si="647"/>
        <v>-6.2271720673704226E-6</v>
      </c>
      <c r="BF375" s="223">
        <f t="shared" ca="1" si="648"/>
        <v>-1.5678015156645058E-4</v>
      </c>
      <c r="BG375" s="223">
        <f t="shared" ca="1" si="649"/>
        <v>-2.8900367042440157E-4</v>
      </c>
      <c r="BH375" s="223">
        <f t="shared" ca="1" si="650"/>
        <v>-3.8743922984195927E-4</v>
      </c>
      <c r="BI375" s="223">
        <f t="shared" ca="1" si="651"/>
        <v>-4.4057854452915246E-4</v>
      </c>
      <c r="BJ375" s="223">
        <f t="shared" ca="1" si="652"/>
        <v>-4.4220899785483428E-4</v>
      </c>
      <c r="BK375" s="223">
        <f t="shared" ca="1" si="653"/>
        <v>-3.9213997047234843E-4</v>
      </c>
      <c r="BL375" s="223">
        <f t="shared" ca="1" si="654"/>
        <v>-2.962251259837349E-4</v>
      </c>
      <c r="BM375" s="223">
        <f t="shared" ca="1" si="655"/>
        <v>-1.656780481838079E-4</v>
      </c>
      <c r="BN375" s="223">
        <f t="shared" ca="1" si="656"/>
        <v>-1.5761240013406828E-5</v>
      </c>
      <c r="BO375" s="223">
        <f t="shared" ca="1" si="657"/>
        <v>1.3599824419471124E-4</v>
      </c>
      <c r="BP375" s="223">
        <f t="shared" ca="1" si="658"/>
        <v>2.7185791940708857E-4</v>
      </c>
      <c r="BQ375" s="223">
        <f t="shared" ca="1" si="659"/>
        <v>3.7593417698678663E-4</v>
      </c>
      <c r="BR375" s="223">
        <f t="shared" ca="1" si="660"/>
        <v>4.360592670756559E-4</v>
      </c>
      <c r="BS375" s="223">
        <f t="shared" ca="1" si="661"/>
        <v>4.4520385297949647E-4</v>
      </c>
      <c r="BT375" s="223">
        <f t="shared" ca="1" si="662"/>
        <v>4.022988240632619E-4</v>
      </c>
      <c r="BU375" s="223">
        <f t="shared" ca="1" si="663"/>
        <v>3.1236028747424951E-4</v>
      </c>
      <c r="BV375" s="223">
        <f t="shared" ca="1" si="664"/>
        <v>1.8590312567722103E-4</v>
      </c>
      <c r="BW375" s="223">
        <f t="shared" ca="1" si="665"/>
        <v>3.7711681886471812E-5</v>
      </c>
      <c r="BX375" s="223">
        <f t="shared" ca="1" si="666"/>
        <v>-1.1488870514066593E-4</v>
      </c>
      <c r="BY375" s="223">
        <f t="shared" ca="1" si="667"/>
        <v>-2.5405723884998376E-4</v>
      </c>
      <c r="BZ375" s="223">
        <f t="shared" ca="1" si="668"/>
        <v>-3.6352346577130877E-4</v>
      </c>
      <c r="CA375" s="223">
        <f t="shared" ca="1" si="669"/>
        <v>-4.3048948465349322E-4</v>
      </c>
      <c r="CB375" s="223">
        <f t="shared" ca="1" si="670"/>
        <v>-4.4712617302707927E-4</v>
      </c>
      <c r="CC375" s="223">
        <f t="shared" ca="1" si="671"/>
        <v>-4.1148850454979246E-4</v>
      </c>
      <c r="CD375" s="223">
        <f t="shared" ca="1" si="672"/>
        <v>-3.2774294567270763E-4</v>
      </c>
      <c r="CE375" s="223">
        <f t="shared" ca="1" si="673"/>
        <v>-2.0568034625768558E-4</v>
      </c>
      <c r="CF375" s="223">
        <f t="shared" ca="1" si="674"/>
        <v>-5.9571273014717458E-5</v>
      </c>
      <c r="CG375" s="223">
        <f t="shared" ca="1" si="675"/>
        <v>9.3502389132874713E-5</v>
      </c>
      <c r="CH375" s="223">
        <f t="shared" ca="1" si="676"/>
        <v>2.3564451215170215E-4</v>
      </c>
      <c r="CI375" s="223">
        <f t="shared" ca="1" si="677"/>
        <v>3.5023699468589195E-4</v>
      </c>
      <c r="CJ375" s="223">
        <f t="shared" ca="1" si="678"/>
        <v>4.2388261535637511E-4</v>
      </c>
      <c r="CK375" s="223">
        <f t="shared" ca="1" si="679"/>
        <v>4.479713269602124E-4</v>
      </c>
      <c r="CL375" s="223">
        <f t="shared" ca="1" si="680"/>
        <v>4.1968687318672568E-4</v>
      </c>
      <c r="CM375" s="223">
        <f t="shared" ca="1" si="681"/>
        <v>3.4233604240814969E-4</v>
      </c>
      <c r="CN375" s="223">
        <f t="shared" ca="1" si="682"/>
        <v>2.2496206486854613E-4</v>
      </c>
      <c r="CO375" s="223">
        <f t="shared" ca="1" si="683"/>
        <v>8.1287351728444963E-5</v>
      </c>
      <c r="CP375" s="223">
        <f t="shared" ca="1" si="684"/>
        <v>-7.1890817679821941E-5</v>
      </c>
      <c r="CQ375" s="223">
        <f t="shared" ca="1" si="685"/>
        <v>-2.166640971836268E-4</v>
      </c>
      <c r="CR375" s="223">
        <f t="shared" ca="1" si="686"/>
        <v>-3.361067720031401E-4</v>
      </c>
      <c r="CS375" s="223">
        <f t="shared" ca="1" si="687"/>
        <v>-4.1625457571113097E-4</v>
      </c>
      <c r="CT375" s="223">
        <f t="shared" ca="1" si="688"/>
        <v>-4.4773727872904427E-4</v>
      </c>
      <c r="CU375" s="223">
        <f t="shared" ca="1" si="689"/>
        <v>-4.2687417938592408E-4</v>
      </c>
      <c r="CV375" s="223">
        <f t="shared" ca="1" si="690"/>
        <v>-3.5610442163233353E-4</v>
      </c>
      <c r="CW375" s="223">
        <f t="shared" ca="1" si="691"/>
        <v>-2.4370183016078737E-4</v>
      </c>
      <c r="CX375" s="223">
        <f t="shared" ca="1" si="692"/>
        <v>-1.0280760209192598E-4</v>
      </c>
      <c r="CY375" s="223">
        <f t="shared" ca="1" si="693"/>
        <v>5.0106054950086539E-5</v>
      </c>
      <c r="CZ375" s="223">
        <f t="shared" ca="1" si="694"/>
        <v>1.9716171942790256E-4</v>
      </c>
      <c r="DA375" s="223">
        <f t="shared" ca="1" si="695"/>
        <v>3.2116683866715423E-4</v>
      </c>
      <c r="DB375" s="223">
        <f t="shared" ca="1" si="696"/>
        <v>4.0762374233340376E-4</v>
      </c>
      <c r="DC375" s="223">
        <f t="shared" ca="1" si="697"/>
        <v>4.4642459217626398E-4</v>
      </c>
      <c r="DD375" s="223">
        <f t="shared" ca="1" si="698"/>
        <v>4.3303310829721959E-4</v>
      </c>
      <c r="DE375" s="223">
        <f t="shared" ca="1" si="699"/>
        <v>3.6901491411374257E-4</v>
      </c>
      <c r="DF375" s="223">
        <f t="shared" ca="1" si="700"/>
        <v>2.6185449639841326E-4</v>
      </c>
      <c r="DG375" s="223">
        <f t="shared" ca="1" si="701"/>
        <v>1.2408017993708668E-4</v>
      </c>
      <c r="DH375" s="223">
        <f t="shared" ca="1" si="702"/>
        <v>-2.8200582345202734E-5</v>
      </c>
      <c r="DI375" s="223">
        <f t="shared" ca="1" si="703"/>
        <v>-1.771843618207481E-4</v>
      </c>
      <c r="DJ375" s="223">
        <f t="shared" ca="1" si="704"/>
        <v>-3.0545318628592995E-4</v>
      </c>
      <c r="DK375" s="223">
        <f t="shared" ca="1" si="705"/>
        <v>-3.9801090765677382E-4</v>
      </c>
      <c r="DL375" s="223">
        <f t="shared" ca="1" si="706"/>
        <v>-4.4403642967875533E-4</v>
      </c>
      <c r="DM375" s="223">
        <f t="shared" ca="1" si="707"/>
        <v>-4.3814882252140626E-4</v>
      </c>
      <c r="DN375" s="223">
        <f t="shared" ca="1" si="708"/>
        <v>-3.8103641734516246E-4</v>
      </c>
      <c r="DO375" s="223">
        <f t="shared" ca="1" si="709"/>
        <v>-2.7937633221847031E-4</v>
      </c>
      <c r="DP375" s="223">
        <f t="shared" ca="1" si="710"/>
        <v>-1.4505383776063872E-4</v>
      </c>
      <c r="DQ375" s="223">
        <f t="shared" ca="1" si="711"/>
        <v>6.2271720673700567E-6</v>
      </c>
      <c r="DR375" s="223">
        <f t="shared" ca="1" si="712"/>
        <v>1.567801515664502E-4</v>
      </c>
      <c r="DS375" s="223">
        <f t="shared" ca="1" si="713"/>
        <v>2.8900367042440124E-4</v>
      </c>
      <c r="DT375" s="223">
        <f t="shared" ca="1" si="714"/>
        <v>3.8743922984195911E-4</v>
      </c>
      <c r="DU375" s="223">
        <f t="shared" ca="1" si="715"/>
        <v>4.4057854452915236E-4</v>
      </c>
      <c r="DV375" s="223">
        <f t="shared" ca="1" si="716"/>
        <v>4.4220899785483406E-4</v>
      </c>
      <c r="DW375" s="223">
        <f t="shared" ca="1" si="717"/>
        <v>3.9213997047234789E-4</v>
      </c>
      <c r="DX375" s="223">
        <f t="shared" ca="1" si="718"/>
        <v>2.9622512598373397E-4</v>
      </c>
      <c r="DY375" s="223">
        <f t="shared" ca="1" si="719"/>
        <v>1.6567804818380975E-4</v>
      </c>
      <c r="DZ375" s="223">
        <f t="shared" ca="1" si="720"/>
        <v>1.5761240013408793E-5</v>
      </c>
      <c r="EA375" s="223">
        <f t="shared" ca="1" si="721"/>
        <v>-1.3599824419470929E-4</v>
      </c>
      <c r="EB375" s="223">
        <f t="shared" ca="1" si="722"/>
        <v>-2.718579194070883E-4</v>
      </c>
      <c r="EC375" s="223">
        <f t="shared" ca="1" si="723"/>
        <v>-3.7593417698678647E-4</v>
      </c>
      <c r="ED375" s="223">
        <f t="shared" ca="1" si="724"/>
        <v>-4.3605926707565584E-4</v>
      </c>
      <c r="EE375" s="223">
        <f t="shared" ca="1" si="725"/>
        <v>-4.4520385297949652E-4</v>
      </c>
      <c r="EF375" s="223">
        <f t="shared" ca="1" si="726"/>
        <v>-4.0229882406326212E-4</v>
      </c>
      <c r="EG375" s="223">
        <f t="shared" ca="1" si="727"/>
        <v>-3.1236028747424864E-4</v>
      </c>
      <c r="EH375" s="223">
        <f t="shared" ca="1" si="728"/>
        <v>-1.8590312567721989E-4</v>
      </c>
      <c r="EI375" s="223">
        <f t="shared" ca="1" si="729"/>
        <v>-3.7711681886470593E-5</v>
      </c>
      <c r="EJ375" s="223">
        <f t="shared" ca="1" si="730"/>
        <v>1.1488870514066403E-4</v>
      </c>
      <c r="EK375" s="223">
        <f t="shared" ca="1" si="731"/>
        <v>2.5405723884998219E-4</v>
      </c>
      <c r="EL375" s="223">
        <f t="shared" ca="1" si="732"/>
        <v>3.6352346577130763E-4</v>
      </c>
      <c r="EM375" s="223">
        <f t="shared" ca="1" si="733"/>
        <v>4.3048948465349306E-4</v>
      </c>
      <c r="EN375" s="223">
        <f t="shared" ca="1" si="734"/>
        <v>4.4712617302707927E-4</v>
      </c>
      <c r="EO375" s="223">
        <f t="shared" ca="1" si="735"/>
        <v>4.1148850454979257E-4</v>
      </c>
      <c r="EP375" s="223">
        <f t="shared" ca="1" si="736"/>
        <v>3.277429456727079E-4</v>
      </c>
      <c r="EQ375" s="223">
        <f t="shared" ca="1" si="737"/>
        <v>2.056803462576859E-4</v>
      </c>
      <c r="ER375" s="223">
        <f t="shared" ca="1" si="738"/>
        <v>5.9571273014717837E-5</v>
      </c>
      <c r="ES375" s="223">
        <f t="shared" ca="1" si="739"/>
        <v>-9.3502389132875892E-5</v>
      </c>
      <c r="ET375" s="223">
        <f t="shared" ca="1" si="740"/>
        <v>-2.3564451215170312E-4</v>
      </c>
      <c r="EU375" s="223">
        <f t="shared" ca="1" si="741"/>
        <v>-3.5023699468589265E-4</v>
      </c>
      <c r="EV375" s="223">
        <f t="shared" ca="1" si="742"/>
        <v>-4.2388261535637452E-4</v>
      </c>
      <c r="EW375" s="223">
        <f t="shared" ca="1" si="743"/>
        <v>-4.479713269602124E-4</v>
      </c>
      <c r="EX375" s="223">
        <f t="shared" ca="1" si="744"/>
        <v>-4.1968687318672633E-4</v>
      </c>
      <c r="EY375" s="223">
        <f t="shared" ca="1" si="745"/>
        <v>-3.4233604240814991E-4</v>
      </c>
      <c r="EZ375" s="223">
        <f t="shared" ca="1" si="746"/>
        <v>-2.2496206486854651E-4</v>
      </c>
      <c r="FA375" s="223">
        <f t="shared" ca="1" si="747"/>
        <v>-8.1287351728445343E-5</v>
      </c>
      <c r="FB375" s="223">
        <f t="shared" ca="1" si="748"/>
        <v>7.1890817679821562E-5</v>
      </c>
      <c r="FC375" s="223">
        <f t="shared" ca="1" si="749"/>
        <v>2.1666409718362647E-4</v>
      </c>
      <c r="FD375" s="223">
        <f t="shared" ca="1" si="750"/>
        <v>3.3610677200313982E-4</v>
      </c>
      <c r="FE375" s="223">
        <f t="shared" ca="1" si="751"/>
        <v>4.162545757111314E-4</v>
      </c>
      <c r="FF375" s="223">
        <f t="shared" ca="1" si="752"/>
        <v>4.4773727872904432E-4</v>
      </c>
      <c r="FG375" s="223">
        <f t="shared" ca="1" si="753"/>
        <v>4.268741793859237E-4</v>
      </c>
      <c r="FH375" s="223">
        <f t="shared" ca="1" si="754"/>
        <v>3.5610442163233478E-4</v>
      </c>
      <c r="FI375" s="223">
        <f t="shared" ca="1" si="755"/>
        <v>2.4370183016078902E-4</v>
      </c>
      <c r="FJ375" s="223">
        <f t="shared" ca="1" si="756"/>
        <v>1.028076020919279E-4</v>
      </c>
      <c r="FK375" s="223">
        <f t="shared" ca="1" si="757"/>
        <v>-5.0106054950084587E-5</v>
      </c>
      <c r="FL375" s="223">
        <f t="shared" ca="1" si="758"/>
        <v>-1.9716171942790083E-4</v>
      </c>
      <c r="FM375" s="223">
        <f t="shared" ca="1" si="759"/>
        <v>-3.2116683866715515E-4</v>
      </c>
      <c r="FN375" s="223">
        <f t="shared" ca="1" si="760"/>
        <v>-4.0762374233340424E-4</v>
      </c>
      <c r="FO375" s="223">
        <f t="shared" ca="1" si="761"/>
        <v>-4.4642459217626409E-4</v>
      </c>
      <c r="FP375" s="223">
        <f t="shared" ca="1" si="762"/>
        <v>-4.3303310829721921E-4</v>
      </c>
      <c r="FQ375" s="223">
        <f t="shared" ca="1" si="763"/>
        <v>-3.6901491411374187E-4</v>
      </c>
      <c r="FR375" s="223">
        <f t="shared" ca="1" si="764"/>
        <v>-2.6185449639841229E-4</v>
      </c>
      <c r="FS375" s="223">
        <f t="shared" ca="1" si="765"/>
        <v>-1.2408017993708858E-4</v>
      </c>
      <c r="FT375" s="223">
        <f t="shared" ca="1" si="766"/>
        <v>2.8200582345200756E-5</v>
      </c>
      <c r="FU375" s="223">
        <f t="shared" ca="1" si="767"/>
        <v>1.7718436182074626E-4</v>
      </c>
      <c r="FV375" s="223">
        <f t="shared" ca="1" si="768"/>
        <v>3.0545318628592849E-4</v>
      </c>
      <c r="FW375" s="223">
        <f t="shared" ca="1" si="769"/>
        <v>3.9801090765677289E-4</v>
      </c>
      <c r="FX375" s="223">
        <f t="shared" ca="1" si="770"/>
        <v>4.4403642967875501E-4</v>
      </c>
      <c r="FY375" s="223">
        <f t="shared" ca="1" si="771"/>
        <v>4.3814882252140599E-4</v>
      </c>
      <c r="FZ375" s="223">
        <f t="shared" ca="1" si="772"/>
        <v>3.8103641734516186E-4</v>
      </c>
      <c r="GA375" s="223">
        <f t="shared" ca="1" si="773"/>
        <v>2.7937633221846933E-4</v>
      </c>
      <c r="GB375" s="223">
        <f t="shared" ca="1" si="774"/>
        <v>1.4505383776063758E-4</v>
      </c>
      <c r="GC375" s="223">
        <f t="shared" ca="1" si="775"/>
        <v>-6.2271720673712629E-6</v>
      </c>
      <c r="GD375" s="223">
        <f t="shared" ca="1" si="776"/>
        <v>-1.5678015156645134E-4</v>
      </c>
      <c r="GE375" s="223">
        <f t="shared" ca="1" si="777"/>
        <v>-2.8900367042439978E-4</v>
      </c>
      <c r="GF375" s="223">
        <f t="shared" ca="1" si="778"/>
        <v>-3.8743922984195808E-4</v>
      </c>
      <c r="GG375" s="223">
        <f t="shared" ca="1" si="779"/>
        <v>-4.4057854452915203E-4</v>
      </c>
      <c r="GH375" s="223">
        <f t="shared" ca="1" si="780"/>
        <v>-4.4220899785483438E-4</v>
      </c>
      <c r="GI375" s="223">
        <f t="shared" ca="1" si="781"/>
        <v>-3.9213997047234876E-4</v>
      </c>
      <c r="GJ375" s="223">
        <f t="shared" ca="1" si="782"/>
        <v>-2.9622512598373544E-4</v>
      </c>
      <c r="GK375" s="223">
        <f t="shared" ca="1" si="783"/>
        <v>-1.6567804818381159E-4</v>
      </c>
      <c r="GL375" s="223">
        <f t="shared" ca="1" si="784"/>
        <v>-1.57612400134076E-5</v>
      </c>
      <c r="GM375" s="223">
        <f t="shared" ca="1" si="785"/>
        <v>1.3599824419470739E-4</v>
      </c>
      <c r="GN375" s="223">
        <f t="shared" ca="1" si="786"/>
        <v>2.7185791940708922E-4</v>
      </c>
      <c r="GO375" s="223">
        <f t="shared" ca="1" si="787"/>
        <v>3.7593417698678533E-4</v>
      </c>
      <c r="GP375" s="223">
        <f t="shared" ca="1" si="788"/>
        <v>4.3605926707565611E-4</v>
      </c>
      <c r="GQ375" s="223">
        <f t="shared" ca="1" si="789"/>
        <v>4.4520385297949674E-4</v>
      </c>
      <c r="GR375" s="223">
        <f t="shared" ca="1" si="790"/>
        <v>4.0229882406326152E-4</v>
      </c>
      <c r="GS375" s="223">
        <f t="shared" ca="1" si="791"/>
        <v>3.1236028747425005E-4</v>
      </c>
      <c r="GT375" s="223">
        <f t="shared" ca="1" si="792"/>
        <v>1.8590312567721881E-4</v>
      </c>
      <c r="GU375" s="223">
        <f t="shared" ca="1" si="793"/>
        <v>3.7711681886472558E-5</v>
      </c>
      <c r="GV375" s="223">
        <f t="shared" ca="1" si="794"/>
        <v>-1.148887051406621E-4</v>
      </c>
      <c r="GW375" s="223">
        <f t="shared" ca="1" si="795"/>
        <v>-2.5405723884998311E-4</v>
      </c>
      <c r="GX375" s="223">
        <f t="shared" ca="1" si="796"/>
        <v>-3.6352346577130649E-4</v>
      </c>
      <c r="GY375" s="223">
        <f t="shared" ca="1" si="797"/>
        <v>-4.3048948465349344E-4</v>
      </c>
      <c r="GZ375" s="223">
        <f t="shared" ca="1" si="798"/>
        <v>-4.4712617302707937E-4</v>
      </c>
      <c r="HA375" s="223">
        <f t="shared" ca="1" si="799"/>
        <v>-4.1148850454979208E-4</v>
      </c>
      <c r="HB375" s="223">
        <f t="shared" ca="1" si="800"/>
        <v>-3.2774294567270926E-4</v>
      </c>
      <c r="HC375" s="223">
        <f t="shared" ca="1" si="801"/>
        <v>-2.0568034625768482E-4</v>
      </c>
      <c r="HD375" s="223">
        <f t="shared" ca="1" si="802"/>
        <v>-5.9571273014719789E-5</v>
      </c>
      <c r="HE375" s="223">
        <f t="shared" ca="1" si="803"/>
        <v>9.3502389132877072E-5</v>
      </c>
      <c r="HF375" s="223">
        <f t="shared" ca="1" si="804"/>
        <v>2.3564451215170144E-4</v>
      </c>
      <c r="HG375" s="223">
        <f t="shared" ca="1" si="805"/>
        <v>3.5023699468589341E-4</v>
      </c>
      <c r="HH375" s="223">
        <f t="shared" ca="1" si="806"/>
        <v>4.238826153563749E-4</v>
      </c>
      <c r="HI375" s="223">
        <f t="shared" ca="1" si="807"/>
        <v>4.479713269602124E-4</v>
      </c>
      <c r="HJ375" s="223">
        <f t="shared" ca="1" si="808"/>
        <v>4.1968687318672589E-4</v>
      </c>
      <c r="HK375" s="223">
        <f t="shared" ca="1" si="809"/>
        <v>3.4233604240815121E-4</v>
      </c>
      <c r="HL375" s="223">
        <f t="shared" ca="1" si="810"/>
        <v>2.2496206486854542E-4</v>
      </c>
      <c r="HM375" s="223">
        <f t="shared" ca="1" si="811"/>
        <v>8.1287351728447281E-5</v>
      </c>
      <c r="HN375" s="223">
        <f t="shared" ca="1" si="812"/>
        <v>-7.1890817679822754E-5</v>
      </c>
      <c r="HO375" s="223">
        <f t="shared" ca="1" si="813"/>
        <v>-2.1666409718362474E-4</v>
      </c>
      <c r="HP375" s="223">
        <f t="shared" ca="1" si="814"/>
        <v>-3.3610677200314064E-4</v>
      </c>
      <c r="HQ375" s="223">
        <f t="shared" ca="1" si="815"/>
        <v>-4.1625457571113069E-4</v>
      </c>
      <c r="HR375" s="223">
        <f t="shared" ca="1" si="816"/>
        <v>-4.4773727872904432E-4</v>
      </c>
      <c r="HS375" s="223">
        <f t="shared" ca="1" si="817"/>
        <v>-4.2687417938592429E-4</v>
      </c>
      <c r="HT375" s="223">
        <f t="shared" ca="1" si="818"/>
        <v>-3.5610442163233592E-4</v>
      </c>
      <c r="HU375" s="223">
        <f t="shared" ca="1" si="819"/>
        <v>-2.4370183016078799E-4</v>
      </c>
      <c r="HV375" s="223">
        <f t="shared" ca="1" si="820"/>
        <v>-1.0280760209192983E-4</v>
      </c>
      <c r="HW375" s="223">
        <f t="shared" ca="1" si="821"/>
        <v>5.0106054950085766E-5</v>
      </c>
      <c r="HX375" s="223">
        <f t="shared" ca="1" si="822"/>
        <v>1.9716171942789901E-4</v>
      </c>
      <c r="HY375" s="223">
        <f t="shared" ca="1" si="823"/>
        <v>3.2116683866715597E-4</v>
      </c>
      <c r="HZ375" s="223">
        <f t="shared" ca="1" si="824"/>
        <v>4.0762374233340348E-4</v>
      </c>
      <c r="IA375" s="223">
        <f t="shared" ca="1" si="825"/>
        <v>4.4642459217626414E-4</v>
      </c>
      <c r="IB375" s="223">
        <f t="shared" ca="1" si="826"/>
        <v>4.3303310829721976E-4</v>
      </c>
      <c r="IC375" s="223">
        <f t="shared" ca="1" si="827"/>
        <v>3.6901491411374122E-4</v>
      </c>
      <c r="ID375" s="223">
        <f t="shared" ca="1" si="828"/>
        <v>2.6185449639841386E-4</v>
      </c>
      <c r="IE375" s="223">
        <f t="shared" ca="1" si="829"/>
        <v>-7.5401473501025286E-5</v>
      </c>
      <c r="IF375" s="223">
        <f t="shared" ca="1" si="830"/>
        <v>-2.8200582345201948E-5</v>
      </c>
      <c r="IG375" s="223">
        <f t="shared" ca="1" si="831"/>
        <v>-1.7718436182074447E-4</v>
      </c>
      <c r="IH375" s="223">
        <f t="shared" ca="1" si="832"/>
        <v>-3.0545318628592935E-4</v>
      </c>
      <c r="II375" s="223">
        <f t="shared" ca="1" si="833"/>
        <v>-3.9801090765677197E-4</v>
      </c>
      <c r="IJ375" s="223">
        <f t="shared" ca="1" si="834"/>
        <v>-4.4403642967875517E-4</v>
      </c>
      <c r="IK375" s="223">
        <f t="shared" ca="1" si="835"/>
        <v>-4.3814882252140647E-4</v>
      </c>
      <c r="IL375" s="223">
        <f t="shared" ca="1" si="836"/>
        <v>-3.8103641734516116E-4</v>
      </c>
      <c r="IM375" s="223">
        <f t="shared" ca="1" si="837"/>
        <v>-2.793763322184709E-4</v>
      </c>
      <c r="IN375" s="223">
        <f t="shared" ca="1" si="838"/>
        <v>-1.4505383776063644E-4</v>
      </c>
      <c r="IO375" s="223">
        <f t="shared" ca="1" si="839"/>
        <v>6.2271720673692706E-6</v>
      </c>
      <c r="IP375" s="223">
        <f t="shared" ca="1" si="840"/>
        <v>1.5678015156645245E-4</v>
      </c>
      <c r="IQ375" s="223">
        <f t="shared" ca="1" si="841"/>
        <v>2.8900367042440064E-4</v>
      </c>
      <c r="IR375" s="223">
        <f t="shared" ca="1" si="842"/>
        <v>3.874392298419571E-4</v>
      </c>
      <c r="IS375" s="223">
        <f t="shared" ca="1" si="843"/>
        <v>4.4057854452915225E-4</v>
      </c>
      <c r="IT375" s="223">
        <f t="shared" ca="1" si="844"/>
        <v>4.4220899785483466E-4</v>
      </c>
      <c r="IU375" s="223">
        <f t="shared" ca="1" si="845"/>
        <v>3.9213997047234822E-4</v>
      </c>
      <c r="IV375" s="223">
        <f t="shared" ca="1" si="846"/>
        <v>2.9622512598373696E-4</v>
      </c>
      <c r="IW375" s="223">
        <f t="shared" ca="1" si="847"/>
        <v>1.6567804818380752E-4</v>
      </c>
      <c r="IX375" s="223">
        <f t="shared" ca="1" si="848"/>
        <v>1.5761240013409579E-5</v>
      </c>
      <c r="IY375" s="223">
        <f t="shared" ca="1" si="849"/>
        <v>-1.3599824419471162E-4</v>
      </c>
      <c r="IZ375" s="223">
        <f t="shared" ca="1" si="850"/>
        <v>-2.718579194070877E-4</v>
      </c>
      <c r="JA375" s="223">
        <f t="shared" ca="1" si="851"/>
        <v>-3.7593417698678777E-4</v>
      </c>
      <c r="JB375" s="223">
        <f t="shared" ca="1" si="852"/>
        <v>-4.3605926707565562E-4</v>
      </c>
    </row>
    <row r="376" spans="2:262">
      <c r="B376" s="230">
        <v>15</v>
      </c>
      <c r="C376" s="229">
        <f t="shared" si="853"/>
        <v>2.9296874999999999E-4</v>
      </c>
      <c r="D376" s="226">
        <f t="shared" ca="1" si="597"/>
        <v>72.092257967770806</v>
      </c>
      <c r="E376" s="225">
        <f ca="1">U361</f>
        <v>9.2257967770802474E-2</v>
      </c>
      <c r="F376" s="224">
        <v>15</v>
      </c>
      <c r="G376" s="223">
        <f t="shared" ca="1" si="854"/>
        <v>-7.4387897923975013E-3</v>
      </c>
      <c r="H376" s="223">
        <f t="shared" ca="1" si="598"/>
        <v>-6.6068074634408405E-3</v>
      </c>
      <c r="I376" s="223">
        <f t="shared" ca="1" si="599"/>
        <v>-4.8894177809583241E-3</v>
      </c>
      <c r="J376" s="223">
        <f t="shared" ca="1" si="600"/>
        <v>-2.5167756968164485E-3</v>
      </c>
      <c r="K376" s="223">
        <f t="shared" ca="1" si="601"/>
        <v>1.9315057813426768E-4</v>
      </c>
      <c r="L376" s="223">
        <f t="shared" ca="1" si="602"/>
        <v>2.8771918937965215E-3</v>
      </c>
      <c r="M376" s="223">
        <f t="shared" ca="1" si="603"/>
        <v>5.1756480574214154E-3</v>
      </c>
      <c r="N376" s="223">
        <f t="shared" ca="1" si="604"/>
        <v>6.7804928399578489E-3</v>
      </c>
      <c r="O376" s="223">
        <f t="shared" ca="1" si="605"/>
        <v>7.4766539270409455E-3</v>
      </c>
      <c r="P376" s="223">
        <f t="shared" ca="1" si="606"/>
        <v>7.1708357066594978E-3</v>
      </c>
      <c r="Q376" s="223">
        <f t="shared" ca="1" si="607"/>
        <v>5.9040222248397112E-3</v>
      </c>
      <c r="R376" s="223">
        <f t="shared" ca="1" si="608"/>
        <v>3.8459847332119124E-3</v>
      </c>
      <c r="S376" s="223">
        <f t="shared" ca="1" si="609"/>
        <v>1.2725298961904004E-3</v>
      </c>
      <c r="T376" s="223">
        <f t="shared" ca="1" si="610"/>
        <v>-1.4714622743167833E-3</v>
      </c>
      <c r="U376" s="223">
        <f t="shared" ca="1" si="611"/>
        <v>-4.0182573075794982E-3</v>
      </c>
      <c r="V376" s="223">
        <f t="shared" ca="1" si="612"/>
        <v>-6.0265479893566887E-3</v>
      </c>
      <c r="W376" s="223">
        <f t="shared" ca="1" si="613"/>
        <v>-7.2271944442240327E-3</v>
      </c>
      <c r="X376" s="223">
        <f t="shared" ca="1" si="614"/>
        <v>-7.4592927551222236E-3</v>
      </c>
      <c r="Y376" s="223">
        <f t="shared" ca="1" si="615"/>
        <v>-6.6917384056343161E-3</v>
      </c>
      <c r="Z376" s="223">
        <f t="shared" ca="1" si="616"/>
        <v>-5.0273947331631206E-3</v>
      </c>
      <c r="AA376" s="223">
        <f t="shared" ca="1" si="617"/>
        <v>-2.6893077602474585E-3</v>
      </c>
      <c r="AB376" s="223">
        <f t="shared" ca="1" si="618"/>
        <v>9.1851848406012543E-6</v>
      </c>
      <c r="AC376" s="223">
        <f t="shared" ca="1" si="619"/>
        <v>2.7064471828719527E-3</v>
      </c>
      <c r="AD376" s="223">
        <f t="shared" ca="1" si="620"/>
        <v>5.0410062792515947E-3</v>
      </c>
      <c r="AE376" s="223">
        <f t="shared" ca="1" si="621"/>
        <v>6.6999979319729312E-3</v>
      </c>
      <c r="AF376" s="223">
        <f t="shared" ca="1" si="622"/>
        <v>7.4610933662251737E-3</v>
      </c>
      <c r="AG376" s="223">
        <f t="shared" ca="1" si="623"/>
        <v>7.2222948322705257E-3</v>
      </c>
      <c r="AH376" s="223">
        <f t="shared" ca="1" si="624"/>
        <v>6.0156047729143271E-3</v>
      </c>
      <c r="AI376" s="223">
        <f t="shared" ca="1" si="625"/>
        <v>4.0027370352593798E-3</v>
      </c>
      <c r="AJ376" s="223">
        <f t="shared" ca="1" si="626"/>
        <v>1.4534448861378878E-3</v>
      </c>
      <c r="AK376" s="223">
        <f t="shared" ca="1" si="627"/>
        <v>-1.2906298107197157E-3</v>
      </c>
      <c r="AL376" s="223">
        <f t="shared" ca="1" si="628"/>
        <v>-3.861741524863762E-3</v>
      </c>
      <c r="AM376" s="223">
        <f t="shared" ca="1" si="629"/>
        <v>-5.915324256598231E-3</v>
      </c>
      <c r="AN376" s="223">
        <f t="shared" ca="1" si="630"/>
        <v>-7.1761683434934508E-3</v>
      </c>
      <c r="AO376" s="223">
        <f t="shared" ca="1" si="631"/>
        <v>-7.475302518812183E-3</v>
      </c>
      <c r="AP376" s="223">
        <f t="shared" ca="1" si="632"/>
        <v>-6.7726384948324503E-3</v>
      </c>
      <c r="AQ376" s="223">
        <f t="shared" ca="1" si="633"/>
        <v>-5.1623433707670609E-3</v>
      </c>
      <c r="AR376" s="223">
        <f t="shared" ca="1" si="634"/>
        <v>-2.8602198852433927E-3</v>
      </c>
      <c r="AS376" s="223">
        <f t="shared" ca="1" si="635"/>
        <v>-1.7478574126495675E-4</v>
      </c>
      <c r="AT376" s="223">
        <f t="shared" ca="1" si="636"/>
        <v>2.5340722093650115E-3</v>
      </c>
      <c r="AU376" s="223">
        <f t="shared" ca="1" si="637"/>
        <v>4.9033279873945306E-3</v>
      </c>
      <c r="AV376" s="223">
        <f t="shared" ca="1" si="638"/>
        <v>6.6154671957628494E-3</v>
      </c>
      <c r="AW376" s="223">
        <f t="shared" ca="1" si="639"/>
        <v>7.441038521753836E-3</v>
      </c>
      <c r="AX376" s="223">
        <f t="shared" ca="1" si="640"/>
        <v>7.269403517533593E-3</v>
      </c>
      <c r="AY376" s="223">
        <f t="shared" ca="1" si="641"/>
        <v>6.123563745611689E-3</v>
      </c>
      <c r="AZ376" s="223">
        <f t="shared" ca="1" si="642"/>
        <v>4.1570782381887845E-3</v>
      </c>
      <c r="BA376" s="223">
        <f t="shared" ca="1" si="643"/>
        <v>1.6334843752337895E-3</v>
      </c>
      <c r="BB376" s="223">
        <f t="shared" ca="1" si="644"/>
        <v>-1.1090199199844074E-3</v>
      </c>
      <c r="BC376" s="223">
        <f t="shared" ca="1" si="645"/>
        <v>-3.7028995734532735E-3</v>
      </c>
      <c r="BD376" s="223">
        <f t="shared" ca="1" si="646"/>
        <v>-5.8005373536958293E-3</v>
      </c>
      <c r="BE376" s="223">
        <f t="shared" ca="1" si="647"/>
        <v>-7.1208195872869704E-3</v>
      </c>
      <c r="BF376" s="223">
        <f t="shared" ca="1" si="648"/>
        <v>-7.4868094397843744E-3</v>
      </c>
      <c r="BG376" s="223">
        <f t="shared" ca="1" si="649"/>
        <v>-6.8494589998465642E-3</v>
      </c>
      <c r="BH376" s="223">
        <f t="shared" ca="1" si="650"/>
        <v>-5.2941824057569035E-3</v>
      </c>
      <c r="BI376" s="223">
        <f t="shared" ca="1" si="651"/>
        <v>-3.0294091207309663E-3</v>
      </c>
      <c r="BJ376" s="223">
        <f t="shared" ca="1" si="652"/>
        <v>-3.5865138297563643E-4</v>
      </c>
      <c r="BK376" s="223">
        <f t="shared" ca="1" si="653"/>
        <v>2.3601708055141883E-3</v>
      </c>
      <c r="BL376" s="223">
        <f t="shared" ca="1" si="654"/>
        <v>4.7626961141050824E-3</v>
      </c>
      <c r="BM376" s="223">
        <f t="shared" ca="1" si="655"/>
        <v>6.5269515494822978E-3</v>
      </c>
      <c r="BN376" s="223">
        <f t="shared" ca="1" si="656"/>
        <v>7.4165014739153486E-3</v>
      </c>
      <c r="BO376" s="223">
        <f t="shared" ca="1" si="657"/>
        <v>7.3121333859381982E-3</v>
      </c>
      <c r="BP376" s="223">
        <f t="shared" ca="1" si="658"/>
        <v>6.227834112483485E-3</v>
      </c>
      <c r="BQ376" s="223">
        <f t="shared" ca="1" si="659"/>
        <v>4.3089153726306607E-3</v>
      </c>
      <c r="BR376" s="223">
        <f t="shared" ca="1" si="660"/>
        <v>1.8125399144219396E-3</v>
      </c>
      <c r="BS376" s="223">
        <f t="shared" ca="1" si="661"/>
        <v>-9.2674199711825279E-4</v>
      </c>
      <c r="BT376" s="223">
        <f t="shared" ca="1" si="662"/>
        <v>-3.5418271338000487E-3</v>
      </c>
      <c r="BU376" s="223">
        <f t="shared" ca="1" si="663"/>
        <v>-5.6822564239876038E-3</v>
      </c>
      <c r="BV376" s="223">
        <f t="shared" ca="1" si="664"/>
        <v>-7.0611815156256938E-3</v>
      </c>
      <c r="BW376" s="223">
        <f t="shared" ca="1" si="665"/>
        <v>-7.4938065866998757E-3</v>
      </c>
      <c r="BX376" s="223">
        <f t="shared" ca="1" si="666"/>
        <v>-6.9221536468769352E-3</v>
      </c>
      <c r="BY376" s="223">
        <f t="shared" ca="1" si="667"/>
        <v>-5.42283242322774E-3</v>
      </c>
      <c r="BZ376" s="223">
        <f t="shared" ca="1" si="668"/>
        <v>-3.1967735534411024E-3</v>
      </c>
      <c r="CA376" s="223">
        <f t="shared" ca="1" si="669"/>
        <v>-5.4230098650403765E-4</v>
      </c>
      <c r="CB376" s="223">
        <f t="shared" ca="1" si="670"/>
        <v>2.1848477230226185E-3</v>
      </c>
      <c r="CC376" s="223">
        <f t="shared" ca="1" si="671"/>
        <v>4.6191953707651967E-3</v>
      </c>
      <c r="CD376" s="223">
        <f t="shared" ca="1" si="672"/>
        <v>6.4345043116467637E-3</v>
      </c>
      <c r="CE376" s="223">
        <f t="shared" ca="1" si="673"/>
        <v>7.3874970029098224E-3</v>
      </c>
      <c r="CF376" s="223">
        <f t="shared" ca="1" si="674"/>
        <v>7.3504586986093993E-3</v>
      </c>
      <c r="CG376" s="223">
        <f t="shared" ca="1" si="675"/>
        <v>6.3283530649596515E-3</v>
      </c>
      <c r="CH376" s="223">
        <f t="shared" ca="1" si="676"/>
        <v>4.4581569775727871E-3</v>
      </c>
      <c r="CI376" s="223">
        <f t="shared" ca="1" si="677"/>
        <v>1.9905036473408747E-3</v>
      </c>
      <c r="CJ376" s="223">
        <f t="shared" ca="1" si="678"/>
        <v>-7.4390583952614934E-4</v>
      </c>
      <c r="CK376" s="223">
        <f t="shared" ca="1" si="679"/>
        <v>-3.3786212299188921E-3</v>
      </c>
      <c r="CL376" s="223">
        <f t="shared" ca="1" si="680"/>
        <v>-5.5605527154828412E-3</v>
      </c>
      <c r="CM376" s="223">
        <f t="shared" ca="1" si="681"/>
        <v>-6.9972900522539952E-3</v>
      </c>
      <c r="CN376" s="223">
        <f t="shared" ca="1" si="682"/>
        <v>-7.4962897447390254E-3</v>
      </c>
      <c r="CO376" s="223">
        <f t="shared" ca="1" si="683"/>
        <v>-6.9906786473864224E-3</v>
      </c>
      <c r="CP376" s="223">
        <f t="shared" ca="1" si="684"/>
        <v>-5.5482159292196062E-3</v>
      </c>
      <c r="CQ376" s="223">
        <f t="shared" ca="1" si="685"/>
        <v>-3.3622123692977086E-3</v>
      </c>
      <c r="CR376" s="223">
        <f t="shared" ca="1" si="686"/>
        <v>-7.2562392819613486E-4</v>
      </c>
      <c r="CS376" s="223">
        <f t="shared" ca="1" si="687"/>
        <v>2.0082085699594182E-3</v>
      </c>
      <c r="CT376" s="223">
        <f t="shared" ca="1" si="688"/>
        <v>4.4729121968567799E-3</v>
      </c>
      <c r="CU376" s="223">
        <f t="shared" ca="1" si="689"/>
        <v>6.3381811690155195E-3</v>
      </c>
      <c r="CV376" s="223">
        <f t="shared" ca="1" si="690"/>
        <v>7.3540425799460477E-3</v>
      </c>
      <c r="CW376" s="223">
        <f t="shared" ca="1" si="691"/>
        <v>7.3843563698119058E-3</v>
      </c>
      <c r="CX376" s="223">
        <f t="shared" ca="1" si="692"/>
        <v>6.425060054181848E-3</v>
      </c>
      <c r="CY376" s="223">
        <f t="shared" ca="1" si="693"/>
        <v>4.6047131554528727E-3</v>
      </c>
      <c r="CZ376" s="223">
        <f t="shared" ca="1" si="694"/>
        <v>2.167268375292377E-3</v>
      </c>
      <c r="DA376" s="223">
        <f t="shared" ca="1" si="695"/>
        <v>-5.6062158087272001E-4</v>
      </c>
      <c r="DB376" s="223">
        <f t="shared" ca="1" si="696"/>
        <v>-3.2133801709436161E-3</v>
      </c>
      <c r="DC376" s="223">
        <f t="shared" ca="1" si="697"/>
        <v>-5.4354995379447086E-3</v>
      </c>
      <c r="DD376" s="223">
        <f t="shared" ca="1" si="698"/>
        <v>-6.9291836830003475E-3</v>
      </c>
      <c r="DE376" s="223">
        <f t="shared" ca="1" si="699"/>
        <v>-7.4942574181402705E-3</v>
      </c>
      <c r="DF376" s="223">
        <f t="shared" ca="1" si="700"/>
        <v>-7.0549927244770456E-3</v>
      </c>
      <c r="DG376" s="223">
        <f t="shared" ca="1" si="701"/>
        <v>-5.6702573973968651E-3</v>
      </c>
      <c r="DH376" s="223">
        <f t="shared" ca="1" si="702"/>
        <v>-3.5256259141442912E-3</v>
      </c>
      <c r="DI376" s="223">
        <f t="shared" ca="1" si="703"/>
        <v>-9.0850978116666027E-4</v>
      </c>
      <c r="DJ376" s="223">
        <f t="shared" ca="1" si="704"/>
        <v>1.8303597471454043E-3</v>
      </c>
      <c r="DK376" s="223">
        <f t="shared" ca="1" si="705"/>
        <v>4.323934707893981E-3</v>
      </c>
      <c r="DL376" s="223">
        <f t="shared" ca="1" si="706"/>
        <v>6.2380401430479036E-3</v>
      </c>
      <c r="DM376" s="223">
        <f t="shared" ca="1" si="707"/>
        <v>7.3161583567174868E-3</v>
      </c>
      <c r="DN376" s="223">
        <f t="shared" ca="1" si="708"/>
        <v>7.4138059808561115E-3</v>
      </c>
      <c r="DO376" s="223">
        <f t="shared" ca="1" si="709"/>
        <v>6.517896827475847E-3</v>
      </c>
      <c r="DP376" s="223">
        <f t="shared" ca="1" si="710"/>
        <v>4.7484956263094272E-3</v>
      </c>
      <c r="DQ376" s="223">
        <f t="shared" ca="1" si="711"/>
        <v>2.3427276218140132E-3</v>
      </c>
      <c r="DR376" s="223">
        <f t="shared" ca="1" si="712"/>
        <v>-3.7699962474196371E-4</v>
      </c>
      <c r="DS376" s="223">
        <f t="shared" ca="1" si="713"/>
        <v>-3.0462034919093652E-3</v>
      </c>
      <c r="DT376" s="223">
        <f t="shared" ca="1" si="714"/>
        <v>-5.3071722187313757E-3</v>
      </c>
      <c r="DU376" s="223">
        <f t="shared" ca="1" si="715"/>
        <v>-6.8569034325949175E-3</v>
      </c>
      <c r="DV376" s="223">
        <f t="shared" ca="1" si="716"/>
        <v>-7.4877108311011643E-3</v>
      </c>
      <c r="DW376" s="223">
        <f t="shared" ca="1" si="717"/>
        <v>-7.1150571377536116E-3</v>
      </c>
      <c r="DX376" s="223">
        <f t="shared" ca="1" si="718"/>
        <v>-5.7888833145424805E-3</v>
      </c>
      <c r="DY376" s="223">
        <f t="shared" ca="1" si="719"/>
        <v>-3.6869157537718373E-3</v>
      </c>
      <c r="DZ376" s="223">
        <f t="shared" ca="1" si="720"/>
        <v>-1.0908483818164328E-3</v>
      </c>
      <c r="EA376" s="223">
        <f t="shared" ca="1" si="721"/>
        <v>1.6514083840612683E-3</v>
      </c>
      <c r="EB376" s="223">
        <f t="shared" ca="1" si="722"/>
        <v>4.1723526423454345E-3</v>
      </c>
      <c r="EC376" s="223">
        <f t="shared" ca="1" si="723"/>
        <v>6.1341415549534617E-3</v>
      </c>
      <c r="ED376" s="223">
        <f t="shared" ca="1" si="724"/>
        <v>7.2738671532636108E-3</v>
      </c>
      <c r="EE376" s="223">
        <f t="shared" ca="1" si="725"/>
        <v>7.4387897923975039E-3</v>
      </c>
      <c r="EF376" s="223">
        <f t="shared" ca="1" si="726"/>
        <v>6.6068074634408631E-3</v>
      </c>
      <c r="EG376" s="223">
        <f t="shared" ca="1" si="727"/>
        <v>4.8894177809583397E-3</v>
      </c>
      <c r="EH376" s="223">
        <f t="shared" ca="1" si="728"/>
        <v>2.5167756968164962E-3</v>
      </c>
      <c r="EI376" s="223">
        <f t="shared" ca="1" si="729"/>
        <v>-1.9315057813424036E-4</v>
      </c>
      <c r="EJ376" s="223">
        <f t="shared" ca="1" si="730"/>
        <v>-2.877191893796472E-3</v>
      </c>
      <c r="EK376" s="223">
        <f t="shared" ca="1" si="731"/>
        <v>-5.1756480574213929E-3</v>
      </c>
      <c r="EL376" s="223">
        <f t="shared" ca="1" si="732"/>
        <v>-6.780492839957822E-3</v>
      </c>
      <c r="EM376" s="223">
        <f t="shared" ca="1" si="733"/>
        <v>-7.476653927040942E-3</v>
      </c>
      <c r="EN376" s="223">
        <f t="shared" ca="1" si="734"/>
        <v>-7.1708357066595178E-3</v>
      </c>
      <c r="EO376" s="223">
        <f t="shared" ca="1" si="735"/>
        <v>-5.9040222248397372E-3</v>
      </c>
      <c r="EP376" s="223">
        <f t="shared" ca="1" si="736"/>
        <v>-3.8459847332119245E-3</v>
      </c>
      <c r="EQ376" s="223">
        <f t="shared" ca="1" si="737"/>
        <v>-1.272529896190447E-3</v>
      </c>
      <c r="ER376" s="223">
        <f t="shared" ca="1" si="738"/>
        <v>1.4714622743167633E-3</v>
      </c>
      <c r="ES376" s="223">
        <f t="shared" ca="1" si="739"/>
        <v>4.0182573075794531E-3</v>
      </c>
      <c r="ET376" s="223">
        <f t="shared" ca="1" si="740"/>
        <v>6.0265479893566723E-3</v>
      </c>
      <c r="EU376" s="223">
        <f t="shared" ca="1" si="741"/>
        <v>7.2271944442240188E-3</v>
      </c>
      <c r="EV376" s="223">
        <f t="shared" ca="1" si="742"/>
        <v>7.4592927551222279E-3</v>
      </c>
      <c r="EW376" s="223">
        <f t="shared" ca="1" si="743"/>
        <v>6.691738405634343E-3</v>
      </c>
      <c r="EX376" s="223">
        <f t="shared" ca="1" si="744"/>
        <v>5.0273947331631501E-3</v>
      </c>
      <c r="EY376" s="223">
        <f t="shared" ca="1" si="745"/>
        <v>2.6893077602475213E-3</v>
      </c>
      <c r="EZ376" s="223">
        <f t="shared" ca="1" si="746"/>
        <v>-9.185184840560922E-6</v>
      </c>
      <c r="FA376" s="223">
        <f t="shared" ca="1" si="747"/>
        <v>-2.7064471828719397E-3</v>
      </c>
      <c r="FB376" s="223">
        <f t="shared" ca="1" si="748"/>
        <v>-5.0410062792515644E-3</v>
      </c>
      <c r="FC376" s="223">
        <f t="shared" ca="1" si="749"/>
        <v>-6.6999979319729199E-3</v>
      </c>
      <c r="FD376" s="223">
        <f t="shared" ca="1" si="750"/>
        <v>-7.4610933662251676E-3</v>
      </c>
      <c r="FE376" s="223">
        <f t="shared" ca="1" si="751"/>
        <v>-7.2222948322705326E-3</v>
      </c>
      <c r="FF376" s="223">
        <f t="shared" ca="1" si="752"/>
        <v>-6.0156047729143583E-3</v>
      </c>
      <c r="FG376" s="223">
        <f t="shared" ca="1" si="753"/>
        <v>-4.0027370352594023E-3</v>
      </c>
      <c r="FH376" s="223">
        <f t="shared" ca="1" si="754"/>
        <v>-1.4534448861379533E-3</v>
      </c>
      <c r="FI376" s="223">
        <f t="shared" ca="1" si="755"/>
        <v>1.2906298107196756E-3</v>
      </c>
      <c r="FJ376" s="223">
        <f t="shared" ca="1" si="756"/>
        <v>3.8617415248637489E-3</v>
      </c>
      <c r="FK376" s="223">
        <f t="shared" ca="1" si="757"/>
        <v>5.9153242565982067E-3</v>
      </c>
      <c r="FL376" s="223">
        <f t="shared" ca="1" si="758"/>
        <v>7.1761683434934465E-3</v>
      </c>
      <c r="FM376" s="223">
        <f t="shared" ca="1" si="759"/>
        <v>7.4753025188121873E-3</v>
      </c>
      <c r="FN376" s="223">
        <f t="shared" ca="1" si="760"/>
        <v>6.7726384948324616E-3</v>
      </c>
      <c r="FO376" s="223">
        <f t="shared" ca="1" si="761"/>
        <v>5.1623433707671008E-3</v>
      </c>
      <c r="FP376" s="223">
        <f t="shared" ca="1" si="762"/>
        <v>2.8602198852434178E-3</v>
      </c>
      <c r="FQ376" s="223">
        <f t="shared" ca="1" si="763"/>
        <v>1.7478574126501053E-4</v>
      </c>
      <c r="FR376" s="223">
        <f t="shared" ca="1" si="764"/>
        <v>-2.5340722093649742E-3</v>
      </c>
      <c r="FS376" s="223">
        <f t="shared" ca="1" si="765"/>
        <v>-4.9033279873944794E-3</v>
      </c>
      <c r="FT376" s="223">
        <f t="shared" ca="1" si="766"/>
        <v>-6.6154671957628303E-3</v>
      </c>
      <c r="FU376" s="223">
        <f t="shared" ca="1" si="767"/>
        <v>-7.4410385217538342E-3</v>
      </c>
      <c r="FV376" s="223">
        <f t="shared" ca="1" si="768"/>
        <v>-7.2694035175336026E-3</v>
      </c>
      <c r="FW376" s="223">
        <f t="shared" ca="1" si="769"/>
        <v>-6.1235637456116977E-3</v>
      </c>
      <c r="FX376" s="223">
        <f t="shared" ca="1" si="770"/>
        <v>-4.1570782381887741E-3</v>
      </c>
      <c r="FY376" s="223">
        <f t="shared" ca="1" si="771"/>
        <v>-1.6334843752338032E-3</v>
      </c>
      <c r="FZ376" s="223">
        <f t="shared" ca="1" si="772"/>
        <v>1.1090199199843675E-3</v>
      </c>
      <c r="GA376" s="223">
        <f t="shared" ca="1" si="773"/>
        <v>3.702899573453192E-3</v>
      </c>
      <c r="GB376" s="223">
        <f t="shared" ca="1" si="774"/>
        <v>5.8005373536958206E-3</v>
      </c>
      <c r="GC376" s="223">
        <f t="shared" ca="1" si="775"/>
        <v>7.1208195872869582E-3</v>
      </c>
      <c r="GD376" s="223">
        <f t="shared" ca="1" si="776"/>
        <v>7.4868094397843761E-3</v>
      </c>
      <c r="GE376" s="223">
        <f t="shared" ca="1" si="777"/>
        <v>6.8494589998466023E-3</v>
      </c>
      <c r="GF376" s="223">
        <f t="shared" ca="1" si="778"/>
        <v>5.294182405756913E-3</v>
      </c>
      <c r="GG376" s="223">
        <f t="shared" ca="1" si="779"/>
        <v>3.0294091207310036E-3</v>
      </c>
      <c r="GH376" s="223">
        <f t="shared" ca="1" si="780"/>
        <v>3.5865138297570365E-4</v>
      </c>
      <c r="GI376" s="223">
        <f t="shared" ca="1" si="781"/>
        <v>-2.3601708055142005E-3</v>
      </c>
      <c r="GJ376" s="223">
        <f t="shared" ca="1" si="782"/>
        <v>-4.7626961141050712E-3</v>
      </c>
      <c r="GK376" s="223">
        <f t="shared" ca="1" si="783"/>
        <v>-6.5269515494822648E-3</v>
      </c>
      <c r="GL376" s="223">
        <f t="shared" ca="1" si="784"/>
        <v>-7.4165014739153356E-3</v>
      </c>
      <c r="GM376" s="223">
        <f t="shared" ca="1" si="785"/>
        <v>-7.3121333859382017E-3</v>
      </c>
      <c r="GN376" s="223">
        <f t="shared" ca="1" si="786"/>
        <v>-6.2278341124835076E-3</v>
      </c>
      <c r="GO376" s="223">
        <f t="shared" ca="1" si="787"/>
        <v>-4.3089153726307153E-3</v>
      </c>
      <c r="GP376" s="223">
        <f t="shared" ca="1" si="788"/>
        <v>-1.8125399144220307E-3</v>
      </c>
      <c r="GQ376" s="223">
        <f t="shared" ca="1" si="789"/>
        <v>9.2674199711823913E-4</v>
      </c>
      <c r="GR376" s="223">
        <f t="shared" ca="1" si="790"/>
        <v>3.5418271338000127E-3</v>
      </c>
      <c r="GS376" s="223">
        <f t="shared" ca="1" si="791"/>
        <v>5.6822564239875613E-3</v>
      </c>
      <c r="GT376" s="223">
        <f t="shared" ca="1" si="792"/>
        <v>7.0611815156256972E-3</v>
      </c>
      <c r="GU376" s="223">
        <f t="shared" ca="1" si="793"/>
        <v>7.4938065866998757E-3</v>
      </c>
      <c r="GV376" s="223">
        <f t="shared" ca="1" si="794"/>
        <v>6.9221536468769603E-3</v>
      </c>
      <c r="GW376" s="223">
        <f t="shared" ca="1" si="795"/>
        <v>5.4228324232278042E-3</v>
      </c>
      <c r="GX376" s="223">
        <f t="shared" ca="1" si="796"/>
        <v>3.196773553441115E-3</v>
      </c>
      <c r="GY376" s="223">
        <f t="shared" ca="1" si="797"/>
        <v>5.4230098650407755E-4</v>
      </c>
      <c r="GZ376" s="223">
        <f t="shared" ca="1" si="798"/>
        <v>-2.1848477230225543E-3</v>
      </c>
      <c r="HA376" s="223">
        <f t="shared" ca="1" si="799"/>
        <v>-4.619195370765208E-3</v>
      </c>
      <c r="HB376" s="223">
        <f t="shared" ca="1" si="800"/>
        <v>-6.4345043116467559E-3</v>
      </c>
      <c r="HC376" s="223">
        <f t="shared" ca="1" si="801"/>
        <v>-7.3874970029098154E-3</v>
      </c>
      <c r="HD376" s="223">
        <f t="shared" ca="1" si="802"/>
        <v>-7.3504586986094123E-3</v>
      </c>
      <c r="HE376" s="223">
        <f t="shared" ca="1" si="803"/>
        <v>-6.3283530649596445E-3</v>
      </c>
      <c r="HF376" s="223">
        <f t="shared" ca="1" si="804"/>
        <v>-4.45815697757282E-3</v>
      </c>
      <c r="HG376" s="223">
        <f t="shared" ca="1" si="805"/>
        <v>-1.9905036473409393E-3</v>
      </c>
      <c r="HH376" s="223">
        <f t="shared" ca="1" si="806"/>
        <v>7.4390583952605588E-4</v>
      </c>
      <c r="HI376" s="223">
        <f t="shared" ca="1" si="807"/>
        <v>3.3786212299188796E-3</v>
      </c>
      <c r="HJ376" s="223">
        <f t="shared" ca="1" si="808"/>
        <v>5.5605527154828135E-3</v>
      </c>
      <c r="HK376" s="223">
        <f t="shared" ca="1" si="809"/>
        <v>6.9972900522539717E-3</v>
      </c>
      <c r="HL376" s="223">
        <f t="shared" ca="1" si="810"/>
        <v>7.4962897447390245E-3</v>
      </c>
      <c r="HM376" s="223">
        <f t="shared" ca="1" si="811"/>
        <v>6.9906786473864363E-3</v>
      </c>
      <c r="HN376" s="223">
        <f t="shared" ca="1" si="812"/>
        <v>5.5482159292196331E-3</v>
      </c>
      <c r="HO376" s="223">
        <f t="shared" ca="1" si="813"/>
        <v>3.3622123692977918E-3</v>
      </c>
      <c r="HP376" s="223">
        <f t="shared" ca="1" si="814"/>
        <v>7.2562392819612207E-4</v>
      </c>
      <c r="HQ376" s="223">
        <f t="shared" ca="1" si="815"/>
        <v>-2.0082085699593801E-3</v>
      </c>
      <c r="HR376" s="223">
        <f t="shared" ca="1" si="816"/>
        <v>-4.4729121968567478E-3</v>
      </c>
      <c r="HS376" s="223">
        <f t="shared" ca="1" si="817"/>
        <v>-6.3381811690154683E-3</v>
      </c>
      <c r="HT376" s="223">
        <f t="shared" ca="1" si="818"/>
        <v>-7.3540425799460494E-3</v>
      </c>
      <c r="HU376" s="223">
        <f t="shared" ca="1" si="819"/>
        <v>-7.3843563698119128E-3</v>
      </c>
      <c r="HV376" s="223">
        <f t="shared" ca="1" si="820"/>
        <v>-6.425060054181868E-3</v>
      </c>
      <c r="HW376" s="223">
        <f t="shared" ca="1" si="821"/>
        <v>-4.6047131554528622E-3</v>
      </c>
      <c r="HX376" s="223">
        <f t="shared" ca="1" si="822"/>
        <v>-2.167268375292416E-3</v>
      </c>
      <c r="HY376" s="223">
        <f t="shared" ca="1" si="823"/>
        <v>5.6062158087267968E-4</v>
      </c>
      <c r="HZ376" s="223">
        <f t="shared" ca="1" si="824"/>
        <v>3.213380170943532E-3</v>
      </c>
      <c r="IA376" s="223">
        <f t="shared" ca="1" si="825"/>
        <v>5.4354995379447182E-3</v>
      </c>
      <c r="IB376" s="223">
        <f t="shared" ca="1" si="826"/>
        <v>6.9291836830003327E-3</v>
      </c>
      <c r="IC376" s="223">
        <f t="shared" ca="1" si="827"/>
        <v>7.4942574181402696E-3</v>
      </c>
      <c r="ID376" s="223">
        <f t="shared" ca="1" si="828"/>
        <v>7.0549927244770768E-3</v>
      </c>
      <c r="IE376" s="223">
        <f t="shared" ca="1" si="829"/>
        <v>3.4538362335276148E-3</v>
      </c>
      <c r="IF376" s="223">
        <f t="shared" ca="1" si="830"/>
        <v>3.5256259141443268E-3</v>
      </c>
      <c r="IG376" s="223">
        <f t="shared" ca="1" si="831"/>
        <v>9.085097811667533E-4</v>
      </c>
      <c r="IH376" s="223">
        <f t="shared" ca="1" si="832"/>
        <v>-1.8303597471454164E-3</v>
      </c>
      <c r="II376" s="223">
        <f t="shared" ca="1" si="833"/>
        <v>-4.3239347078939472E-3</v>
      </c>
      <c r="IJ376" s="223">
        <f t="shared" ca="1" si="834"/>
        <v>-6.238040143047882E-3</v>
      </c>
      <c r="IK376" s="223">
        <f t="shared" ca="1" si="835"/>
        <v>-7.316158356717466E-3</v>
      </c>
      <c r="IL376" s="223">
        <f t="shared" ca="1" si="836"/>
        <v>-7.4138059808561106E-3</v>
      </c>
      <c r="IM376" s="223">
        <f t="shared" ca="1" si="837"/>
        <v>-6.5178968274758669E-3</v>
      </c>
      <c r="IN376" s="223">
        <f t="shared" ca="1" si="838"/>
        <v>-4.7484956263094584E-3</v>
      </c>
      <c r="IO376" s="223">
        <f t="shared" ca="1" si="839"/>
        <v>-2.3427276218141021E-3</v>
      </c>
      <c r="IP376" s="223">
        <f t="shared" ca="1" si="840"/>
        <v>3.7699962474197629E-4</v>
      </c>
      <c r="IQ376" s="223">
        <f t="shared" ca="1" si="841"/>
        <v>3.0462034919093287E-3</v>
      </c>
      <c r="IR376" s="223">
        <f t="shared" ca="1" si="842"/>
        <v>5.3071722187313097E-3</v>
      </c>
      <c r="IS376" s="223">
        <f t="shared" ca="1" si="843"/>
        <v>6.856903432594921E-3</v>
      </c>
      <c r="IT376" s="223">
        <f t="shared" ca="1" si="844"/>
        <v>7.4877108311011626E-3</v>
      </c>
      <c r="IU376" s="223">
        <f t="shared" ca="1" si="845"/>
        <v>7.1150571377536255E-3</v>
      </c>
      <c r="IV376" s="223">
        <f t="shared" ca="1" si="846"/>
        <v>5.7888833145425395E-3</v>
      </c>
      <c r="IW376" s="223">
        <f t="shared" ca="1" si="847"/>
        <v>3.6869157537718256E-3</v>
      </c>
      <c r="IX376" s="223">
        <f t="shared" ca="1" si="848"/>
        <v>1.0908483818164727E-3</v>
      </c>
      <c r="IY376" s="223">
        <f t="shared" ca="1" si="849"/>
        <v>-1.6514083840612295E-3</v>
      </c>
      <c r="IZ376" s="223">
        <f t="shared" ca="1" si="850"/>
        <v>-4.1723526423453564E-3</v>
      </c>
      <c r="JA376" s="223">
        <f t="shared" ca="1" si="851"/>
        <v>-6.1341415549534695E-3</v>
      </c>
      <c r="JB376" s="223">
        <f t="shared" ca="1" si="852"/>
        <v>-7.2738671532636004E-3</v>
      </c>
    </row>
    <row r="377" spans="2:262">
      <c r="B377" s="230">
        <v>16</v>
      </c>
      <c r="C377" s="229">
        <f t="shared" si="853"/>
        <v>3.1250000000000001E-4</v>
      </c>
      <c r="D377" s="226">
        <f t="shared" ca="1" si="597"/>
        <v>72.091667649079085</v>
      </c>
      <c r="E377" s="225">
        <f ca="1">V361</f>
        <v>9.1667649079087879E-2</v>
      </c>
      <c r="F377" s="224">
        <v>16</v>
      </c>
      <c r="G377" s="223">
        <f t="shared" ca="1" si="854"/>
        <v>-8.682446568878526E-4</v>
      </c>
      <c r="H377" s="223">
        <f t="shared" ca="1" si="598"/>
        <v>-7.6085545148758555E-4</v>
      </c>
      <c r="I377" s="223">
        <f t="shared" ca="1" si="599"/>
        <v>-5.3763290077017667E-4</v>
      </c>
      <c r="J377" s="223">
        <f t="shared" ca="1" si="600"/>
        <v>-2.3256061456489006E-4</v>
      </c>
      <c r="K377" s="223">
        <f t="shared" ca="1" si="601"/>
        <v>1.0791691704068035E-4</v>
      </c>
      <c r="L377" s="223">
        <f t="shared" ca="1" si="602"/>
        <v>4.3196507629609621E-4</v>
      </c>
      <c r="M377" s="223">
        <f t="shared" ca="1" si="603"/>
        <v>6.9025046845859895E-4</v>
      </c>
      <c r="N377" s="223">
        <f t="shared" ca="1" si="604"/>
        <v>8.4345148393435803E-4</v>
      </c>
      <c r="O377" s="223">
        <f t="shared" ca="1" si="605"/>
        <v>8.6824465688785271E-4</v>
      </c>
      <c r="P377" s="223">
        <f t="shared" ca="1" si="606"/>
        <v>7.6085545148758566E-4</v>
      </c>
      <c r="Q377" s="223">
        <f t="shared" ca="1" si="607"/>
        <v>5.37632900770177E-4</v>
      </c>
      <c r="R377" s="223">
        <f t="shared" ca="1" si="608"/>
        <v>2.3256061456489017E-4</v>
      </c>
      <c r="S377" s="223">
        <f t="shared" ca="1" si="609"/>
        <v>-1.0791691704068059E-4</v>
      </c>
      <c r="T377" s="223">
        <f t="shared" ca="1" si="610"/>
        <v>-4.3196507629609604E-4</v>
      </c>
      <c r="U377" s="223">
        <f t="shared" ca="1" si="611"/>
        <v>-6.9025046845859863E-4</v>
      </c>
      <c r="V377" s="223">
        <f t="shared" ca="1" si="612"/>
        <v>-8.4345148393435792E-4</v>
      </c>
      <c r="W377" s="223">
        <f t="shared" ca="1" si="613"/>
        <v>-8.682446568878526E-4</v>
      </c>
      <c r="X377" s="223">
        <f t="shared" ca="1" si="614"/>
        <v>-7.6085545148758566E-4</v>
      </c>
      <c r="Y377" s="223">
        <f t="shared" ca="1" si="615"/>
        <v>-5.3763290077017711E-4</v>
      </c>
      <c r="Z377" s="223">
        <f t="shared" ca="1" si="616"/>
        <v>-2.3256061456489028E-4</v>
      </c>
      <c r="AA377" s="223">
        <f t="shared" ca="1" si="617"/>
        <v>1.0791691704068045E-4</v>
      </c>
      <c r="AB377" s="223">
        <f t="shared" ca="1" si="618"/>
        <v>4.3196507629609528E-4</v>
      </c>
      <c r="AC377" s="223">
        <f t="shared" ca="1" si="619"/>
        <v>6.9025046845859852E-4</v>
      </c>
      <c r="AD377" s="223">
        <f t="shared" ca="1" si="620"/>
        <v>8.4345148393435792E-4</v>
      </c>
      <c r="AE377" s="223">
        <f t="shared" ca="1" si="621"/>
        <v>8.682446568878526E-4</v>
      </c>
      <c r="AF377" s="223">
        <f t="shared" ca="1" si="622"/>
        <v>7.6085545148758533E-4</v>
      </c>
      <c r="AG377" s="223">
        <f t="shared" ca="1" si="623"/>
        <v>5.3763290077017722E-4</v>
      </c>
      <c r="AH377" s="223">
        <f t="shared" ca="1" si="624"/>
        <v>2.3256061456489036E-4</v>
      </c>
      <c r="AI377" s="223">
        <f t="shared" ca="1" si="625"/>
        <v>-1.079169170406804E-4</v>
      </c>
      <c r="AJ377" s="223">
        <f t="shared" ca="1" si="626"/>
        <v>-4.3196507629609523E-4</v>
      </c>
      <c r="AK377" s="223">
        <f t="shared" ca="1" si="627"/>
        <v>-6.9025046845859841E-4</v>
      </c>
      <c r="AL377" s="223">
        <f t="shared" ca="1" si="628"/>
        <v>-8.4345148393435792E-4</v>
      </c>
      <c r="AM377" s="223">
        <f t="shared" ca="1" si="629"/>
        <v>-8.682446568878526E-4</v>
      </c>
      <c r="AN377" s="223">
        <f t="shared" ca="1" si="630"/>
        <v>-7.6085545148758544E-4</v>
      </c>
      <c r="AO377" s="223">
        <f t="shared" ca="1" si="631"/>
        <v>-5.3763290077017733E-4</v>
      </c>
      <c r="AP377" s="223">
        <f t="shared" ca="1" si="632"/>
        <v>-2.3256061456489047E-4</v>
      </c>
      <c r="AQ377" s="223">
        <f t="shared" ca="1" si="633"/>
        <v>1.0791691704068026E-4</v>
      </c>
      <c r="AR377" s="223">
        <f t="shared" ca="1" si="634"/>
        <v>4.3196507629609507E-4</v>
      </c>
      <c r="AS377" s="223">
        <f t="shared" ca="1" si="635"/>
        <v>6.9025046845859841E-4</v>
      </c>
      <c r="AT377" s="223">
        <f t="shared" ca="1" si="636"/>
        <v>8.4345148393435792E-4</v>
      </c>
      <c r="AU377" s="223">
        <f t="shared" ca="1" si="637"/>
        <v>8.6824465688785282E-4</v>
      </c>
      <c r="AV377" s="223">
        <f t="shared" ca="1" si="638"/>
        <v>7.6085545148758555E-4</v>
      </c>
      <c r="AW377" s="223">
        <f t="shared" ca="1" si="639"/>
        <v>5.3763290077017733E-4</v>
      </c>
      <c r="AX377" s="223">
        <f t="shared" ca="1" si="640"/>
        <v>2.3256061456489207E-4</v>
      </c>
      <c r="AY377" s="223">
        <f t="shared" ca="1" si="641"/>
        <v>-1.0791691704068016E-4</v>
      </c>
      <c r="AZ377" s="223">
        <f t="shared" ca="1" si="642"/>
        <v>-4.3196507629609496E-4</v>
      </c>
      <c r="BA377" s="223">
        <f t="shared" ca="1" si="643"/>
        <v>-6.9025046845859928E-4</v>
      </c>
      <c r="BB377" s="223">
        <f t="shared" ca="1" si="644"/>
        <v>-8.4345148393435781E-4</v>
      </c>
      <c r="BC377" s="223">
        <f t="shared" ca="1" si="645"/>
        <v>-8.6824465688785282E-4</v>
      </c>
      <c r="BD377" s="223">
        <f t="shared" ca="1" si="646"/>
        <v>-7.6085545148758555E-4</v>
      </c>
      <c r="BE377" s="223">
        <f t="shared" ca="1" si="647"/>
        <v>-5.3763290077017743E-4</v>
      </c>
      <c r="BF377" s="223">
        <f t="shared" ca="1" si="648"/>
        <v>-2.325606145648892E-4</v>
      </c>
      <c r="BG377" s="223">
        <f t="shared" ca="1" si="649"/>
        <v>1.079169170406801E-4</v>
      </c>
      <c r="BH377" s="223">
        <f t="shared" ca="1" si="650"/>
        <v>4.3196507629609496E-4</v>
      </c>
      <c r="BI377" s="223">
        <f t="shared" ca="1" si="651"/>
        <v>6.9025046845859928E-4</v>
      </c>
      <c r="BJ377" s="223">
        <f t="shared" ca="1" si="652"/>
        <v>8.4345148393435781E-4</v>
      </c>
      <c r="BK377" s="223">
        <f t="shared" ca="1" si="653"/>
        <v>8.6824465688785282E-4</v>
      </c>
      <c r="BL377" s="223">
        <f t="shared" ca="1" si="654"/>
        <v>7.6085545148758555E-4</v>
      </c>
      <c r="BM377" s="223">
        <f t="shared" ca="1" si="655"/>
        <v>5.3763290077017754E-4</v>
      </c>
      <c r="BN377" s="223">
        <f t="shared" ca="1" si="656"/>
        <v>2.3256061456489229E-4</v>
      </c>
      <c r="BO377" s="223">
        <f t="shared" ca="1" si="657"/>
        <v>-1.0791691704067997E-4</v>
      </c>
      <c r="BP377" s="223">
        <f t="shared" ca="1" si="658"/>
        <v>-4.3196507629609485E-4</v>
      </c>
      <c r="BQ377" s="223">
        <f t="shared" ca="1" si="659"/>
        <v>-6.9025046845859917E-4</v>
      </c>
      <c r="BR377" s="223">
        <f t="shared" ca="1" si="660"/>
        <v>-8.4345148393435781E-4</v>
      </c>
      <c r="BS377" s="223">
        <f t="shared" ca="1" si="661"/>
        <v>-8.6824465688785282E-4</v>
      </c>
      <c r="BT377" s="223">
        <f t="shared" ca="1" si="662"/>
        <v>-7.6085545148758555E-4</v>
      </c>
      <c r="BU377" s="223">
        <f t="shared" ca="1" si="663"/>
        <v>-5.3763290077017754E-4</v>
      </c>
      <c r="BV377" s="223">
        <f t="shared" ca="1" si="664"/>
        <v>-2.3256061456488939E-4</v>
      </c>
      <c r="BW377" s="223">
        <f t="shared" ca="1" si="665"/>
        <v>1.0791691704067986E-4</v>
      </c>
      <c r="BX377" s="223">
        <f t="shared" ca="1" si="666"/>
        <v>4.3196507629609469E-4</v>
      </c>
      <c r="BY377" s="223">
        <f t="shared" ca="1" si="667"/>
        <v>6.9025046845859917E-4</v>
      </c>
      <c r="BZ377" s="223">
        <f t="shared" ca="1" si="668"/>
        <v>8.4345148393435781E-4</v>
      </c>
      <c r="CA377" s="223">
        <f t="shared" ca="1" si="669"/>
        <v>8.6824465688785293E-4</v>
      </c>
      <c r="CB377" s="223">
        <f t="shared" ca="1" si="670"/>
        <v>7.6085545148758566E-4</v>
      </c>
      <c r="CC377" s="223">
        <f t="shared" ca="1" si="671"/>
        <v>5.3763290077017776E-4</v>
      </c>
      <c r="CD377" s="223">
        <f t="shared" ca="1" si="672"/>
        <v>2.3256061456489248E-4</v>
      </c>
      <c r="CE377" s="223">
        <f t="shared" ca="1" si="673"/>
        <v>-1.0791691704067972E-4</v>
      </c>
      <c r="CF377" s="223">
        <f t="shared" ca="1" si="674"/>
        <v>-4.3196507629609453E-4</v>
      </c>
      <c r="CG377" s="223">
        <f t="shared" ca="1" si="675"/>
        <v>-6.9025046845859906E-4</v>
      </c>
      <c r="CH377" s="223">
        <f t="shared" ca="1" si="676"/>
        <v>-8.434514839343577E-4</v>
      </c>
      <c r="CI377" s="223">
        <f t="shared" ca="1" si="677"/>
        <v>-8.6824465688785293E-4</v>
      </c>
      <c r="CJ377" s="223">
        <f t="shared" ca="1" si="678"/>
        <v>-7.6085545148758729E-4</v>
      </c>
      <c r="CK377" s="223">
        <f t="shared" ca="1" si="679"/>
        <v>-5.3763290077017537E-4</v>
      </c>
      <c r="CL377" s="223">
        <f t="shared" ca="1" si="680"/>
        <v>-2.325606145648896E-4</v>
      </c>
      <c r="CM377" s="223">
        <f t="shared" ca="1" si="681"/>
        <v>1.0791691704067967E-4</v>
      </c>
      <c r="CN377" s="223">
        <f t="shared" ca="1" si="682"/>
        <v>4.3196507629609453E-4</v>
      </c>
      <c r="CO377" s="223">
        <f t="shared" ca="1" si="683"/>
        <v>6.9025046845859711E-4</v>
      </c>
      <c r="CP377" s="223">
        <f t="shared" ca="1" si="684"/>
        <v>8.4345148393435683E-4</v>
      </c>
      <c r="CQ377" s="223">
        <f t="shared" ca="1" si="685"/>
        <v>8.6824465688785238E-4</v>
      </c>
      <c r="CR377" s="223">
        <f t="shared" ca="1" si="686"/>
        <v>7.6085545148758588E-4</v>
      </c>
      <c r="CS377" s="223">
        <f t="shared" ca="1" si="687"/>
        <v>5.3763290077017787E-4</v>
      </c>
      <c r="CT377" s="223">
        <f t="shared" ca="1" si="688"/>
        <v>2.3256061456489269E-4</v>
      </c>
      <c r="CU377" s="223">
        <f t="shared" ca="1" si="689"/>
        <v>-1.0791691704067642E-4</v>
      </c>
      <c r="CV377" s="223">
        <f t="shared" ca="1" si="690"/>
        <v>-4.3196507629609702E-4</v>
      </c>
      <c r="CW377" s="223">
        <f t="shared" ca="1" si="691"/>
        <v>-6.9025046845859895E-4</v>
      </c>
      <c r="CX377" s="223">
        <f t="shared" ca="1" si="692"/>
        <v>-8.434514839343577E-4</v>
      </c>
      <c r="CY377" s="223">
        <f t="shared" ca="1" si="693"/>
        <v>-8.6824465688785293E-4</v>
      </c>
      <c r="CZ377" s="223">
        <f t="shared" ca="1" si="694"/>
        <v>-7.6085545148758739E-4</v>
      </c>
      <c r="DA377" s="223">
        <f t="shared" ca="1" si="695"/>
        <v>-5.3763290077017548E-4</v>
      </c>
      <c r="DB377" s="223">
        <f t="shared" ca="1" si="696"/>
        <v>-2.3256061456488979E-4</v>
      </c>
      <c r="DC377" s="223">
        <f t="shared" ca="1" si="697"/>
        <v>1.0791691704067937E-4</v>
      </c>
      <c r="DD377" s="223">
        <f t="shared" ca="1" si="698"/>
        <v>4.3196507629609442E-4</v>
      </c>
      <c r="DE377" s="223">
        <f t="shared" ca="1" si="699"/>
        <v>6.90250468458597E-4</v>
      </c>
      <c r="DF377" s="223">
        <f t="shared" ca="1" si="700"/>
        <v>8.4345148393435846E-4</v>
      </c>
      <c r="DG377" s="223">
        <f t="shared" ca="1" si="701"/>
        <v>8.6824465688785249E-4</v>
      </c>
      <c r="DH377" s="223">
        <f t="shared" ca="1" si="702"/>
        <v>7.6085545148758598E-4</v>
      </c>
      <c r="DI377" s="223">
        <f t="shared" ca="1" si="703"/>
        <v>5.3763290077017798E-4</v>
      </c>
      <c r="DJ377" s="223">
        <f t="shared" ca="1" si="704"/>
        <v>2.3256061456489291E-4</v>
      </c>
      <c r="DK377" s="223">
        <f t="shared" ca="1" si="705"/>
        <v>-1.0791691704067623E-4</v>
      </c>
      <c r="DL377" s="223">
        <f t="shared" ca="1" si="706"/>
        <v>-4.3196507629609702E-4</v>
      </c>
      <c r="DM377" s="223">
        <f t="shared" ca="1" si="707"/>
        <v>-6.9025046845859884E-4</v>
      </c>
      <c r="DN377" s="223">
        <f t="shared" ca="1" si="708"/>
        <v>-8.4345148393435759E-4</v>
      </c>
      <c r="DO377" s="223">
        <f t="shared" ca="1" si="709"/>
        <v>-8.6824465688785293E-4</v>
      </c>
      <c r="DP377" s="223">
        <f t="shared" ca="1" si="710"/>
        <v>-7.6085545148758761E-4</v>
      </c>
      <c r="DQ377" s="223">
        <f t="shared" ca="1" si="711"/>
        <v>-5.376329007701757E-4</v>
      </c>
      <c r="DR377" s="223">
        <f t="shared" ca="1" si="712"/>
        <v>-2.3256061456489001E-4</v>
      </c>
      <c r="DS377" s="223">
        <f t="shared" ca="1" si="713"/>
        <v>1.0791691704067918E-4</v>
      </c>
      <c r="DT377" s="223">
        <f t="shared" ca="1" si="714"/>
        <v>4.3196507629609409E-4</v>
      </c>
      <c r="DU377" s="223">
        <f t="shared" ca="1" si="715"/>
        <v>6.9025046845859678E-4</v>
      </c>
      <c r="DV377" s="223">
        <f t="shared" ca="1" si="716"/>
        <v>8.4345148393435672E-4</v>
      </c>
      <c r="DW377" s="223">
        <f t="shared" ca="1" si="717"/>
        <v>8.6824465688785249E-4</v>
      </c>
      <c r="DX377" s="223">
        <f t="shared" ca="1" si="718"/>
        <v>7.6085545148758609E-4</v>
      </c>
      <c r="DY377" s="223">
        <f t="shared" ca="1" si="719"/>
        <v>5.3763290077017819E-4</v>
      </c>
      <c r="DZ377" s="223">
        <f t="shared" ca="1" si="720"/>
        <v>2.325606145648931E-4</v>
      </c>
      <c r="EA377" s="223">
        <f t="shared" ca="1" si="721"/>
        <v>-1.0791691704067601E-4</v>
      </c>
      <c r="EB377" s="223">
        <f t="shared" ca="1" si="722"/>
        <v>-4.3196507629609675E-4</v>
      </c>
      <c r="EC377" s="223">
        <f t="shared" ca="1" si="723"/>
        <v>-6.9025046845859863E-4</v>
      </c>
      <c r="ED377" s="223">
        <f t="shared" ca="1" si="724"/>
        <v>-8.4345148393435759E-4</v>
      </c>
      <c r="EE377" s="223">
        <f t="shared" ca="1" si="725"/>
        <v>-8.6824465688785293E-4</v>
      </c>
      <c r="EF377" s="223">
        <f t="shared" ca="1" si="726"/>
        <v>-7.608554514875875E-4</v>
      </c>
      <c r="EG377" s="223">
        <f t="shared" ca="1" si="727"/>
        <v>-5.3763290077017581E-4</v>
      </c>
      <c r="EH377" s="223">
        <f t="shared" ca="1" si="728"/>
        <v>-2.3256061456489023E-4</v>
      </c>
      <c r="EI377" s="223">
        <f t="shared" ca="1" si="729"/>
        <v>1.0791691704067894E-4</v>
      </c>
      <c r="EJ377" s="223">
        <f t="shared" ca="1" si="730"/>
        <v>4.3196507629609398E-4</v>
      </c>
      <c r="EK377" s="223">
        <f t="shared" ca="1" si="731"/>
        <v>6.9025046845859668E-4</v>
      </c>
      <c r="EL377" s="223">
        <f t="shared" ca="1" si="732"/>
        <v>8.4345148393435835E-4</v>
      </c>
      <c r="EM377" s="223">
        <f t="shared" ca="1" si="733"/>
        <v>8.682446568878526E-4</v>
      </c>
      <c r="EN377" s="223">
        <f t="shared" ca="1" si="734"/>
        <v>7.6085545148758609E-4</v>
      </c>
      <c r="EO377" s="223">
        <f t="shared" ca="1" si="735"/>
        <v>5.3763290077017841E-4</v>
      </c>
      <c r="EP377" s="223">
        <f t="shared" ca="1" si="736"/>
        <v>2.3256061456489332E-4</v>
      </c>
      <c r="EQ377" s="223">
        <f t="shared" ca="1" si="737"/>
        <v>-1.0791691704067582E-4</v>
      </c>
      <c r="ER377" s="223">
        <f t="shared" ca="1" si="738"/>
        <v>-4.3196507629609659E-4</v>
      </c>
      <c r="ES377" s="223">
        <f t="shared" ca="1" si="739"/>
        <v>-6.9025046845859852E-4</v>
      </c>
      <c r="ET377" s="223">
        <f t="shared" ca="1" si="740"/>
        <v>-8.4345148393435748E-4</v>
      </c>
      <c r="EU377" s="223">
        <f t="shared" ca="1" si="741"/>
        <v>-8.6824465688785293E-4</v>
      </c>
      <c r="EV377" s="223">
        <f t="shared" ca="1" si="742"/>
        <v>-7.6085545148758772E-4</v>
      </c>
      <c r="EW377" s="223">
        <f t="shared" ca="1" si="743"/>
        <v>-5.3763290077017602E-4</v>
      </c>
      <c r="EX377" s="223">
        <f t="shared" ca="1" si="744"/>
        <v>-2.3256061456489042E-4</v>
      </c>
      <c r="EY377" s="223">
        <f t="shared" ca="1" si="745"/>
        <v>1.0791691704067877E-4</v>
      </c>
      <c r="EZ377" s="223">
        <f t="shared" ca="1" si="746"/>
        <v>4.3196507629609377E-4</v>
      </c>
      <c r="FA377" s="223">
        <f t="shared" ca="1" si="747"/>
        <v>6.9025046845859657E-4</v>
      </c>
      <c r="FB377" s="223">
        <f t="shared" ca="1" si="748"/>
        <v>8.4345148393435662E-4</v>
      </c>
      <c r="FC377" s="223">
        <f t="shared" ca="1" si="749"/>
        <v>8.6824465688785271E-4</v>
      </c>
      <c r="FD377" s="223">
        <f t="shared" ca="1" si="750"/>
        <v>7.608554514875862E-4</v>
      </c>
      <c r="FE377" s="223">
        <f t="shared" ca="1" si="751"/>
        <v>5.3763290077017852E-4</v>
      </c>
      <c r="FF377" s="223">
        <f t="shared" ca="1" si="752"/>
        <v>2.3256061456489353E-4</v>
      </c>
      <c r="FG377" s="223">
        <f t="shared" ca="1" si="753"/>
        <v>-1.0791691704067558E-4</v>
      </c>
      <c r="FH377" s="223">
        <f t="shared" ca="1" si="754"/>
        <v>-4.3196507629609637E-4</v>
      </c>
      <c r="FI377" s="223">
        <f t="shared" ca="1" si="755"/>
        <v>-6.902504684585983E-4</v>
      </c>
      <c r="FJ377" s="223">
        <f t="shared" ca="1" si="756"/>
        <v>-8.4345148393435748E-4</v>
      </c>
      <c r="FK377" s="223">
        <f t="shared" ca="1" si="757"/>
        <v>-8.6824465688785293E-4</v>
      </c>
      <c r="FL377" s="223">
        <f t="shared" ca="1" si="758"/>
        <v>-7.6085545148758783E-4</v>
      </c>
      <c r="FM377" s="223">
        <f t="shared" ca="1" si="759"/>
        <v>-5.3763290077018112E-4</v>
      </c>
      <c r="FN377" s="223">
        <f t="shared" ca="1" si="760"/>
        <v>-2.3256061456489662E-4</v>
      </c>
      <c r="FO377" s="223">
        <f t="shared" ca="1" si="761"/>
        <v>1.0791691704067243E-4</v>
      </c>
      <c r="FP377" s="223">
        <f t="shared" ca="1" si="762"/>
        <v>4.3196507629609897E-4</v>
      </c>
      <c r="FQ377" s="223">
        <f t="shared" ca="1" si="763"/>
        <v>6.9025046845860025E-4</v>
      </c>
      <c r="FR377" s="223">
        <f t="shared" ca="1" si="764"/>
        <v>8.4345148393435824E-4</v>
      </c>
      <c r="FS377" s="223">
        <f t="shared" ca="1" si="765"/>
        <v>8.682446568878526E-4</v>
      </c>
      <c r="FT377" s="223">
        <f t="shared" ca="1" si="766"/>
        <v>7.6085545148758631E-4</v>
      </c>
      <c r="FU377" s="223">
        <f t="shared" ca="1" si="767"/>
        <v>5.3763290077017873E-4</v>
      </c>
      <c r="FV377" s="223">
        <f t="shared" ca="1" si="768"/>
        <v>2.3256061456489372E-4</v>
      </c>
      <c r="FW377" s="223">
        <f t="shared" ca="1" si="769"/>
        <v>-1.0791691704067539E-4</v>
      </c>
      <c r="FX377" s="223">
        <f t="shared" ca="1" si="770"/>
        <v>-4.3196507629609084E-4</v>
      </c>
      <c r="FY377" s="223">
        <f t="shared" ca="1" si="771"/>
        <v>-6.9025046845859451E-4</v>
      </c>
      <c r="FZ377" s="223">
        <f t="shared" ca="1" si="772"/>
        <v>-8.4345148393435575E-4</v>
      </c>
      <c r="GA377" s="223">
        <f t="shared" ca="1" si="773"/>
        <v>-8.6824465688785228E-4</v>
      </c>
      <c r="GB377" s="223">
        <f t="shared" ca="1" si="774"/>
        <v>-7.608554514875849E-4</v>
      </c>
      <c r="GC377" s="223">
        <f t="shared" ca="1" si="775"/>
        <v>-5.3763290077017646E-4</v>
      </c>
      <c r="GD377" s="223">
        <f t="shared" ca="1" si="776"/>
        <v>-2.3256061456489085E-4</v>
      </c>
      <c r="GE377" s="223">
        <f t="shared" ca="1" si="777"/>
        <v>1.0791691704067834E-4</v>
      </c>
      <c r="GF377" s="223">
        <f t="shared" ca="1" si="778"/>
        <v>4.3196507629609344E-4</v>
      </c>
      <c r="GG377" s="223">
        <f t="shared" ca="1" si="779"/>
        <v>6.9025046845859624E-4</v>
      </c>
      <c r="GH377" s="223">
        <f t="shared" ca="1" si="780"/>
        <v>8.4345148393435651E-4</v>
      </c>
      <c r="GI377" s="223">
        <f t="shared" ca="1" si="781"/>
        <v>8.6824465688785336E-4</v>
      </c>
      <c r="GJ377" s="223">
        <f t="shared" ca="1" si="782"/>
        <v>7.6085545148758956E-4</v>
      </c>
      <c r="GK377" s="223">
        <f t="shared" ca="1" si="783"/>
        <v>5.3763290077017396E-4</v>
      </c>
      <c r="GL377" s="223">
        <f t="shared" ca="1" si="784"/>
        <v>2.3256061456488795E-4</v>
      </c>
      <c r="GM377" s="223">
        <f t="shared" ca="1" si="785"/>
        <v>-1.0791691704068132E-4</v>
      </c>
      <c r="GN377" s="223">
        <f t="shared" ca="1" si="786"/>
        <v>-4.3196507629609604E-4</v>
      </c>
      <c r="GO377" s="223">
        <f t="shared" ca="1" si="787"/>
        <v>-6.9025046845859819E-4</v>
      </c>
      <c r="GP377" s="223">
        <f t="shared" ca="1" si="788"/>
        <v>-8.4345148393435738E-4</v>
      </c>
      <c r="GQ377" s="223">
        <f t="shared" ca="1" si="789"/>
        <v>-8.6824465688785304E-4</v>
      </c>
      <c r="GR377" s="223">
        <f t="shared" ca="1" si="790"/>
        <v>-7.6085545148758804E-4</v>
      </c>
      <c r="GS377" s="223">
        <f t="shared" ca="1" si="791"/>
        <v>-5.3763290077018145E-4</v>
      </c>
      <c r="GT377" s="223">
        <f t="shared" ca="1" si="792"/>
        <v>-2.3256061456489703E-4</v>
      </c>
      <c r="GU377" s="223">
        <f t="shared" ca="1" si="793"/>
        <v>1.07916917040672E-4</v>
      </c>
      <c r="GV377" s="223">
        <f t="shared" ca="1" si="794"/>
        <v>4.319650762960987E-4</v>
      </c>
      <c r="GW377" s="223">
        <f t="shared" ca="1" si="795"/>
        <v>6.9025046845859993E-4</v>
      </c>
      <c r="GX377" s="223">
        <f t="shared" ca="1" si="796"/>
        <v>8.4345148393435813E-4</v>
      </c>
      <c r="GY377" s="223">
        <f t="shared" ca="1" si="797"/>
        <v>8.6824465688785271E-4</v>
      </c>
      <c r="GZ377" s="223">
        <f t="shared" ca="1" si="798"/>
        <v>7.6085545148758653E-4</v>
      </c>
      <c r="HA377" s="223">
        <f t="shared" ca="1" si="799"/>
        <v>5.3763290077017906E-4</v>
      </c>
      <c r="HB377" s="223">
        <f t="shared" ca="1" si="800"/>
        <v>2.3256061456489413E-4</v>
      </c>
      <c r="HC377" s="223">
        <f t="shared" ca="1" si="801"/>
        <v>-1.0791691704067495E-4</v>
      </c>
      <c r="HD377" s="223">
        <f t="shared" ca="1" si="802"/>
        <v>-4.3196507629609041E-4</v>
      </c>
      <c r="HE377" s="223">
        <f t="shared" ca="1" si="803"/>
        <v>-6.9025046845859407E-4</v>
      </c>
      <c r="HF377" s="223">
        <f t="shared" ca="1" si="804"/>
        <v>-8.4345148393435889E-4</v>
      </c>
      <c r="HG377" s="223">
        <f t="shared" ca="1" si="805"/>
        <v>-8.6824465688785228E-4</v>
      </c>
      <c r="HH377" s="223">
        <f t="shared" ca="1" si="806"/>
        <v>-7.6085545148758501E-4</v>
      </c>
      <c r="HI377" s="223">
        <f t="shared" ca="1" si="807"/>
        <v>-5.3763290077017667E-4</v>
      </c>
      <c r="HJ377" s="223">
        <f t="shared" ca="1" si="808"/>
        <v>-2.3256061456489126E-4</v>
      </c>
      <c r="HK377" s="223">
        <f t="shared" ca="1" si="809"/>
        <v>1.0791691704067791E-4</v>
      </c>
      <c r="HL377" s="223">
        <f t="shared" ca="1" si="810"/>
        <v>4.3196507629609301E-4</v>
      </c>
      <c r="HM377" s="223">
        <f t="shared" ca="1" si="811"/>
        <v>6.9025046845859602E-4</v>
      </c>
      <c r="HN377" s="223">
        <f t="shared" ca="1" si="812"/>
        <v>8.434514839343564E-4</v>
      </c>
      <c r="HO377" s="223">
        <f t="shared" ca="1" si="813"/>
        <v>8.6824465688785336E-4</v>
      </c>
      <c r="HP377" s="223">
        <f t="shared" ca="1" si="814"/>
        <v>7.6085545148758967E-4</v>
      </c>
      <c r="HQ377" s="223">
        <f t="shared" ca="1" si="815"/>
        <v>5.3763290077017429E-4</v>
      </c>
      <c r="HR377" s="223">
        <f t="shared" ca="1" si="816"/>
        <v>2.3256061456488836E-4</v>
      </c>
      <c r="HS377" s="223">
        <f t="shared" ca="1" si="817"/>
        <v>-1.0791691704068089E-4</v>
      </c>
      <c r="HT377" s="223">
        <f t="shared" ca="1" si="818"/>
        <v>-4.3196507629609566E-4</v>
      </c>
      <c r="HU377" s="223">
        <f t="shared" ca="1" si="819"/>
        <v>-6.9025046845859787E-4</v>
      </c>
      <c r="HV377" s="223">
        <f t="shared" ca="1" si="820"/>
        <v>-8.4345148393435727E-4</v>
      </c>
      <c r="HW377" s="223">
        <f t="shared" ca="1" si="821"/>
        <v>-8.6824465688785314E-4</v>
      </c>
      <c r="HX377" s="223">
        <f t="shared" ca="1" si="822"/>
        <v>-7.6085545148758826E-4</v>
      </c>
      <c r="HY377" s="223">
        <f t="shared" ca="1" si="823"/>
        <v>-5.3763290077018177E-4</v>
      </c>
      <c r="HZ377" s="223">
        <f t="shared" ca="1" si="824"/>
        <v>-2.3256061456489744E-4</v>
      </c>
      <c r="IA377" s="223">
        <f t="shared" ca="1" si="825"/>
        <v>1.0791691704067159E-4</v>
      </c>
      <c r="IB377" s="223">
        <f t="shared" ca="1" si="826"/>
        <v>4.3196507629609832E-4</v>
      </c>
      <c r="IC377" s="223">
        <f t="shared" ca="1" si="827"/>
        <v>6.9025046845859971E-4</v>
      </c>
      <c r="ID377" s="223">
        <f t="shared" ca="1" si="828"/>
        <v>8.4345148393435803E-4</v>
      </c>
      <c r="IE377" s="223">
        <f t="shared" ca="1" si="829"/>
        <v>8.6824465688785347E-4</v>
      </c>
      <c r="IF377" s="223">
        <f t="shared" ca="1" si="830"/>
        <v>7.6085545148758674E-4</v>
      </c>
      <c r="IG377" s="223">
        <f t="shared" ca="1" si="831"/>
        <v>5.3763290077017949E-4</v>
      </c>
      <c r="IH377" s="223">
        <f t="shared" ca="1" si="832"/>
        <v>2.3256061456489456E-4</v>
      </c>
      <c r="II377" s="223">
        <f t="shared" ca="1" si="833"/>
        <v>-1.0791691704067455E-4</v>
      </c>
      <c r="IJ377" s="223">
        <f t="shared" ca="1" si="834"/>
        <v>-4.3196507629608997E-4</v>
      </c>
      <c r="IK377" s="223">
        <f t="shared" ca="1" si="835"/>
        <v>-6.9025046845859386E-4</v>
      </c>
      <c r="IL377" s="223">
        <f t="shared" ca="1" si="836"/>
        <v>-8.4345148393435553E-4</v>
      </c>
      <c r="IM377" s="223">
        <f t="shared" ca="1" si="837"/>
        <v>-8.6824465688785238E-4</v>
      </c>
      <c r="IN377" s="223">
        <f t="shared" ca="1" si="838"/>
        <v>-7.6085545148758533E-4</v>
      </c>
      <c r="IO377" s="223">
        <f t="shared" ca="1" si="839"/>
        <v>-5.37632900770177E-4</v>
      </c>
      <c r="IP377" s="223">
        <f t="shared" ca="1" si="840"/>
        <v>-2.3256061456489166E-4</v>
      </c>
      <c r="IQ377" s="223">
        <f t="shared" ca="1" si="841"/>
        <v>1.079169170406775E-4</v>
      </c>
      <c r="IR377" s="223">
        <f t="shared" ca="1" si="842"/>
        <v>4.3196507629609263E-4</v>
      </c>
      <c r="IS377" s="223">
        <f t="shared" ca="1" si="843"/>
        <v>6.902504684585957E-4</v>
      </c>
      <c r="IT377" s="223">
        <f t="shared" ca="1" si="844"/>
        <v>8.4345148393435629E-4</v>
      </c>
      <c r="IU377" s="223">
        <f t="shared" ca="1" si="845"/>
        <v>8.6824465688785358E-4</v>
      </c>
      <c r="IV377" s="223">
        <f t="shared" ca="1" si="846"/>
        <v>7.6085545148759E-4</v>
      </c>
      <c r="IW377" s="223">
        <f t="shared" ca="1" si="847"/>
        <v>5.3763290077017472E-4</v>
      </c>
      <c r="IX377" s="223">
        <f t="shared" ca="1" si="848"/>
        <v>2.3256061456488876E-4</v>
      </c>
      <c r="IY377" s="223">
        <f t="shared" ca="1" si="849"/>
        <v>-1.0791691704068045E-4</v>
      </c>
      <c r="IZ377" s="223">
        <f t="shared" ca="1" si="850"/>
        <v>-4.3196507629609528E-4</v>
      </c>
      <c r="JA377" s="223">
        <f t="shared" ca="1" si="851"/>
        <v>-6.9025046845859754E-4</v>
      </c>
      <c r="JB377" s="223">
        <f t="shared" ca="1" si="852"/>
        <v>-8.4345148393435716E-4</v>
      </c>
    </row>
    <row r="378" spans="2:262">
      <c r="B378" s="230">
        <v>17</v>
      </c>
      <c r="C378" s="229">
        <f t="shared" si="853"/>
        <v>3.3203125000000002E-4</v>
      </c>
      <c r="D378" s="226">
        <f t="shared" ca="1" si="597"/>
        <v>72.087752376527206</v>
      </c>
      <c r="E378" s="225">
        <f ca="1">W361</f>
        <v>8.7752376527211726E-2</v>
      </c>
      <c r="F378" s="224">
        <v>17</v>
      </c>
      <c r="G378" s="223">
        <f t="shared" ca="1" si="854"/>
        <v>4.9648209100727212E-3</v>
      </c>
      <c r="H378" s="223">
        <f t="shared" ca="1" si="598"/>
        <v>4.1477345912364055E-3</v>
      </c>
      <c r="I378" s="223">
        <f t="shared" ca="1" si="599"/>
        <v>2.6189779446819149E-3</v>
      </c>
      <c r="J378" s="223">
        <f t="shared" ca="1" si="600"/>
        <v>6.4085578276477147E-4</v>
      </c>
      <c r="K378" s="223">
        <f t="shared" ca="1" si="601"/>
        <v>-1.4472247274767618E-3</v>
      </c>
      <c r="L378" s="223">
        <f t="shared" ca="1" si="602"/>
        <v>-3.2869897118740507E-3</v>
      </c>
      <c r="M378" s="223">
        <f t="shared" ca="1" si="603"/>
        <v>-4.5627713955080267E-3</v>
      </c>
      <c r="N378" s="223">
        <f t="shared" ca="1" si="604"/>
        <v>-5.0556705337628498E-3</v>
      </c>
      <c r="O378" s="223">
        <f t="shared" ca="1" si="605"/>
        <v>-4.6811152516697211E-3</v>
      </c>
      <c r="P378" s="223">
        <f t="shared" ca="1" si="606"/>
        <v>-3.5033719275352447E-3</v>
      </c>
      <c r="Q378" s="223">
        <f t="shared" ca="1" si="607"/>
        <v>-1.7245183363514835E-3</v>
      </c>
      <c r="R378" s="223">
        <f t="shared" ca="1" si="608"/>
        <v>3.502289535709472E-4</v>
      </c>
      <c r="S378" s="223">
        <f t="shared" ca="1" si="609"/>
        <v>2.3648837885202768E-3</v>
      </c>
      <c r="T378" s="223">
        <f t="shared" ca="1" si="610"/>
        <v>3.9737707075697811E-3</v>
      </c>
      <c r="U378" s="223">
        <f t="shared" ca="1" si="611"/>
        <v>4.9008361070581536E-3</v>
      </c>
      <c r="V378" s="223">
        <f t="shared" ca="1" si="612"/>
        <v>4.9870136527835731E-3</v>
      </c>
      <c r="W378" s="223">
        <f t="shared" ca="1" si="613"/>
        <v>4.2175169593447297E-3</v>
      </c>
      <c r="X378" s="223">
        <f t="shared" ca="1" si="614"/>
        <v>2.7243766453725151E-3</v>
      </c>
      <c r="Y378" s="223">
        <f t="shared" ca="1" si="615"/>
        <v>7.6378645547609013E-4</v>
      </c>
      <c r="Z378" s="223">
        <f t="shared" ca="1" si="616"/>
        <v>-1.3278545876315873E-3</v>
      </c>
      <c r="AA378" s="223">
        <f t="shared" ca="1" si="617"/>
        <v>-3.1916616918130697E-3</v>
      </c>
      <c r="AB378" s="223">
        <f t="shared" ca="1" si="618"/>
        <v>-4.5078419234898916E-3</v>
      </c>
      <c r="AC378" s="223">
        <f t="shared" ca="1" si="619"/>
        <v>-5.050564435434589E-3</v>
      </c>
      <c r="AD378" s="223">
        <f t="shared" ca="1" si="620"/>
        <v>-4.7267086338772983E-3</v>
      </c>
      <c r="AE378" s="223">
        <f t="shared" ca="1" si="621"/>
        <v>-3.5918418554828808E-3</v>
      </c>
      <c r="AF378" s="223">
        <f t="shared" ca="1" si="622"/>
        <v>-1.8406850965761445E-3</v>
      </c>
      <c r="AG378" s="223">
        <f t="shared" ca="1" si="623"/>
        <v>2.262973105468663E-4</v>
      </c>
      <c r="AH378" s="223">
        <f t="shared" ca="1" si="624"/>
        <v>2.2544515145589859E-3</v>
      </c>
      <c r="AI378" s="223">
        <f t="shared" ca="1" si="625"/>
        <v>3.8957858261939758E-3</v>
      </c>
      <c r="AJ378" s="223">
        <f t="shared" ca="1" si="626"/>
        <v>4.8686793023171608E-3</v>
      </c>
      <c r="AK378" s="223">
        <f t="shared" ca="1" si="627"/>
        <v>5.0062024049464388E-3</v>
      </c>
      <c r="AL378" s="223">
        <f t="shared" ca="1" si="628"/>
        <v>4.2847588529398633E-3</v>
      </c>
      <c r="AM378" s="223">
        <f t="shared" ca="1" si="629"/>
        <v>2.8281342834429479E-3</v>
      </c>
      <c r="AN378" s="223">
        <f t="shared" ca="1" si="630"/>
        <v>8.8625705178644286E-4</v>
      </c>
      <c r="AO378" s="223">
        <f t="shared" ca="1" si="631"/>
        <v>-1.207684597834509E-3</v>
      </c>
      <c r="AP378" s="223">
        <f t="shared" ca="1" si="632"/>
        <v>-3.0944111340928501E-3</v>
      </c>
      <c r="AQ378" s="223">
        <f t="shared" ca="1" si="633"/>
        <v>-4.4501970960561157E-3</v>
      </c>
      <c r="AR378" s="223">
        <f t="shared" ca="1" si="634"/>
        <v>-5.0424160659431911E-3</v>
      </c>
      <c r="AS378" s="223">
        <f t="shared" ca="1" si="635"/>
        <v>-4.769454823546849E-3</v>
      </c>
      <c r="AT378" s="223">
        <f t="shared" ca="1" si="636"/>
        <v>-3.6781481922043987E-3</v>
      </c>
      <c r="AU378" s="223">
        <f t="shared" ca="1" si="637"/>
        <v>-1.9557430969262728E-3</v>
      </c>
      <c r="AV378" s="223">
        <f t="shared" ca="1" si="638"/>
        <v>1.0222935448473119E-4</v>
      </c>
      <c r="AW378" s="223">
        <f t="shared" ca="1" si="639"/>
        <v>2.1426612433046882E-3</v>
      </c>
      <c r="AX378" s="223">
        <f t="shared" ca="1" si="640"/>
        <v>3.8154542691092889E-3</v>
      </c>
      <c r="AY378" s="223">
        <f t="shared" ca="1" si="641"/>
        <v>4.8335897872161014E-3</v>
      </c>
      <c r="AZ378" s="223">
        <f t="shared" ca="1" si="642"/>
        <v>5.0223756079745318E-3</v>
      </c>
      <c r="BA378" s="223">
        <f t="shared" ca="1" si="643"/>
        <v>4.3494197680194364E-3</v>
      </c>
      <c r="BB378" s="223">
        <f t="shared" ca="1" si="644"/>
        <v>2.9301883591717755E-3</v>
      </c>
      <c r="BC378" s="223">
        <f t="shared" ca="1" si="645"/>
        <v>1.0081937999880943E-3</v>
      </c>
      <c r="BD378" s="223">
        <f t="shared" ca="1" si="646"/>
        <v>-1.086787143993931E-3</v>
      </c>
      <c r="BE378" s="223">
        <f t="shared" ca="1" si="647"/>
        <v>-2.9952966188129377E-3</v>
      </c>
      <c r="BF378" s="223">
        <f t="shared" ca="1" si="648"/>
        <v>-4.3898716362952587E-3</v>
      </c>
      <c r="BG378" s="223">
        <f t="shared" ca="1" si="649"/>
        <v>-5.0312303335617505E-3</v>
      </c>
      <c r="BH378" s="223">
        <f t="shared" ca="1" si="650"/>
        <v>-4.8093280719721035E-3</v>
      </c>
      <c r="BI378" s="223">
        <f t="shared" ca="1" si="651"/>
        <v>-3.7622389499897446E-3</v>
      </c>
      <c r="BJ378" s="223">
        <f t="shared" ca="1" si="652"/>
        <v>-2.0696230307647575E-3</v>
      </c>
      <c r="BK378" s="223">
        <f t="shared" ca="1" si="653"/>
        <v>-2.1900180717970364E-5</v>
      </c>
      <c r="BL378" s="223">
        <f t="shared" ca="1" si="654"/>
        <v>2.0295803130366964E-3</v>
      </c>
      <c r="BM378" s="223">
        <f t="shared" ca="1" si="655"/>
        <v>3.7328244250419158E-3</v>
      </c>
      <c r="BN378" s="223">
        <f t="shared" ca="1" si="656"/>
        <v>4.7955886983667775E-3</v>
      </c>
      <c r="BO378" s="223">
        <f t="shared" ca="1" si="657"/>
        <v>5.0355235197351005E-3</v>
      </c>
      <c r="BP378" s="223">
        <f t="shared" ca="1" si="658"/>
        <v>4.4114607552660362E-3</v>
      </c>
      <c r="BQ378" s="223">
        <f t="shared" ca="1" si="659"/>
        <v>3.0304773989998594E-3</v>
      </c>
      <c r="BR378" s="223">
        <f t="shared" ca="1" si="660"/>
        <v>1.1295232499434183E-3</v>
      </c>
      <c r="BS378" s="223">
        <f t="shared" ca="1" si="661"/>
        <v>-9.6523505021540003E-4</v>
      </c>
      <c r="BT378" s="223">
        <f t="shared" ca="1" si="662"/>
        <v>-2.8943778488512146E-3</v>
      </c>
      <c r="BU378" s="223">
        <f t="shared" ca="1" si="663"/>
        <v>-4.3269018820085731E-3</v>
      </c>
      <c r="BV378" s="223">
        <f t="shared" ca="1" si="664"/>
        <v>-5.0170139761571914E-3</v>
      </c>
      <c r="BW378" s="223">
        <f t="shared" ca="1" si="665"/>
        <v>-4.8463043609991568E-3</v>
      </c>
      <c r="BX378" s="223">
        <f t="shared" ca="1" si="666"/>
        <v>-3.8440634757107937E-3</v>
      </c>
      <c r="BY378" s="223">
        <f t="shared" ca="1" si="667"/>
        <v>-2.1822563010776997E-3</v>
      </c>
      <c r="BZ378" s="223">
        <f t="shared" ca="1" si="668"/>
        <v>-1.4601652407069006E-4</v>
      </c>
      <c r="CA378" s="223">
        <f t="shared" ca="1" si="669"/>
        <v>1.9152768394790271E-3</v>
      </c>
      <c r="CB378" s="223">
        <f t="shared" ca="1" si="670"/>
        <v>3.6479460671201922E-3</v>
      </c>
      <c r="CC378" s="223">
        <f t="shared" ca="1" si="671"/>
        <v>4.7546989262041749E-3</v>
      </c>
      <c r="CD378" s="223">
        <f t="shared" ca="1" si="672"/>
        <v>5.0456382204177325E-3</v>
      </c>
      <c r="CE378" s="223">
        <f t="shared" ca="1" si="673"/>
        <v>4.4708444435088051E-3</v>
      </c>
      <c r="CF378" s="223">
        <f t="shared" ca="1" si="674"/>
        <v>3.1289409925596067E-3</v>
      </c>
      <c r="CG378" s="223">
        <f t="shared" ca="1" si="675"/>
        <v>1.2501723173285885E-3</v>
      </c>
      <c r="CH378" s="223">
        <f t="shared" ca="1" si="676"/>
        <v>-8.4310153493506474E-4</v>
      </c>
      <c r="CI378" s="223">
        <f t="shared" ca="1" si="677"/>
        <v>-2.7917156139011024E-3</v>
      </c>
      <c r="CJ378" s="223">
        <f t="shared" ca="1" si="678"/>
        <v>-4.2613257638214495E-3</v>
      </c>
      <c r="CK378" s="223">
        <f t="shared" ca="1" si="679"/>
        <v>-4.9997755571316313E-3</v>
      </c>
      <c r="CL378" s="223">
        <f t="shared" ca="1" si="680"/>
        <v>-4.880361417494131E-3</v>
      </c>
      <c r="CM378" s="223">
        <f t="shared" ca="1" si="681"/>
        <v>-3.9235724813328774E-3</v>
      </c>
      <c r="CN378" s="223">
        <f t="shared" ca="1" si="682"/>
        <v>-2.2935750617947069E-3</v>
      </c>
      <c r="CO378" s="223">
        <f t="shared" ca="1" si="683"/>
        <v>-2.7004491252921917E-4</v>
      </c>
      <c r="CP378" s="223">
        <f t="shared" ca="1" si="684"/>
        <v>1.7998196747700704E-3</v>
      </c>
      <c r="CQ378" s="223">
        <f t="shared" ca="1" si="685"/>
        <v>3.5608703228931248E-3</v>
      </c>
      <c r="CR378" s="223">
        <f t="shared" ca="1" si="686"/>
        <v>4.7109451011980779E-3</v>
      </c>
      <c r="CS378" s="223">
        <f t="shared" ca="1" si="687"/>
        <v>5.0527136173049514E-3</v>
      </c>
      <c r="CT378" s="223">
        <f t="shared" ca="1" si="688"/>
        <v>4.5275350622344538E-3</v>
      </c>
      <c r="CU378" s="223">
        <f t="shared" ca="1" si="689"/>
        <v>3.2255198290641034E-3</v>
      </c>
      <c r="CV378" s="223">
        <f t="shared" ca="1" si="690"/>
        <v>1.3700683276567194E-3</v>
      </c>
      <c r="CW378" s="223">
        <f t="shared" ca="1" si="691"/>
        <v>-7.2046016681571686E-4</v>
      </c>
      <c r="CX378" s="223">
        <f t="shared" ca="1" si="692"/>
        <v>-2.6873717538541614E-3</v>
      </c>
      <c r="CY378" s="223">
        <f t="shared" ca="1" si="693"/>
        <v>-4.193182782335424E-3</v>
      </c>
      <c r="CZ378" s="223">
        <f t="shared" ca="1" si="694"/>
        <v>-4.9795254602641023E-3</v>
      </c>
      <c r="DA378" s="223">
        <f t="shared" ca="1" si="695"/>
        <v>-4.9114787267596832E-3</v>
      </c>
      <c r="DB378" s="223">
        <f t="shared" ca="1" si="696"/>
        <v>-4.0007180736040086E-3</v>
      </c>
      <c r="DC378" s="223">
        <f t="shared" ca="1" si="697"/>
        <v>-2.4035122586567531E-3</v>
      </c>
      <c r="DD378" s="223">
        <f t="shared" ca="1" si="698"/>
        <v>-3.9391063603008811E-4</v>
      </c>
      <c r="DE378" s="223">
        <f t="shared" ca="1" si="699"/>
        <v>1.683278365988606E-3</v>
      </c>
      <c r="DF378" s="223">
        <f t="shared" ca="1" si="700"/>
        <v>3.4716496435330513E-3</v>
      </c>
      <c r="DG378" s="223">
        <f t="shared" ca="1" si="701"/>
        <v>4.6643535790165903E-3</v>
      </c>
      <c r="DH378" s="223">
        <f t="shared" ca="1" si="702"/>
        <v>5.0567454484422352E-3</v>
      </c>
      <c r="DI378" s="223">
        <f t="shared" ca="1" si="703"/>
        <v>4.5814984631340379E-3</v>
      </c>
      <c r="DJ378" s="223">
        <f t="shared" ca="1" si="704"/>
        <v>3.3201557330335271E-3</v>
      </c>
      <c r="DK378" s="223">
        <f t="shared" ca="1" si="705"/>
        <v>1.4891390600544588E-3</v>
      </c>
      <c r="DL378" s="223">
        <f t="shared" ca="1" si="706"/>
        <v>-5.973848204315845E-4</v>
      </c>
      <c r="DM378" s="223">
        <f t="shared" ca="1" si="707"/>
        <v>-2.5814091215499713E-3</v>
      </c>
      <c r="DN378" s="223">
        <f t="shared" ca="1" si="708"/>
        <v>-4.1225139843345422E-3</v>
      </c>
      <c r="DO378" s="223">
        <f t="shared" ca="1" si="709"/>
        <v>-4.9562758834557656E-3</v>
      </c>
      <c r="DP378" s="223">
        <f t="shared" ca="1" si="710"/>
        <v>-4.939637544892253E-3</v>
      </c>
      <c r="DQ378" s="223">
        <f t="shared" ca="1" si="711"/>
        <v>-4.0754537829041058E-3</v>
      </c>
      <c r="DR378" s="223">
        <f t="shared" ca="1" si="712"/>
        <v>-2.5120016696073277E-3</v>
      </c>
      <c r="DS378" s="223">
        <f t="shared" ca="1" si="713"/>
        <v>-5.175390824930441E-4</v>
      </c>
      <c r="DT378" s="223">
        <f t="shared" ca="1" si="714"/>
        <v>1.5657231132613376E-3</v>
      </c>
      <c r="DU378" s="223">
        <f t="shared" ca="1" si="715"/>
        <v>3.3803377722410807E-3</v>
      </c>
      <c r="DV378" s="223">
        <f t="shared" ca="1" si="716"/>
        <v>4.6149524246505156E-3</v>
      </c>
      <c r="DW378" s="223">
        <f t="shared" ca="1" si="717"/>
        <v>5.0577312852052693E-3</v>
      </c>
      <c r="DX378" s="223">
        <f t="shared" ca="1" si="718"/>
        <v>4.6327021406727059E-3</v>
      </c>
      <c r="DY378" s="223">
        <f t="shared" ca="1" si="719"/>
        <v>3.4127916993379626E-3</v>
      </c>
      <c r="DZ378" s="223">
        <f t="shared" ca="1" si="720"/>
        <v>1.6073127907648829E-3</v>
      </c>
      <c r="EA378" s="223">
        <f t="shared" ca="1" si="721"/>
        <v>-4.7394963176931718E-4</v>
      </c>
      <c r="EB378" s="223">
        <f t="shared" ca="1" si="722"/>
        <v>-2.4738915449160626E-3</v>
      </c>
      <c r="EC378" s="223">
        <f t="shared" ca="1" si="723"/>
        <v>-4.0493619380602046E-3</v>
      </c>
      <c r="ED378" s="223">
        <f t="shared" ca="1" si="724"/>
        <v>-4.9300408313823216E-3</v>
      </c>
      <c r="EE378" s="223">
        <f t="shared" ca="1" si="725"/>
        <v>-4.9648209100727186E-3</v>
      </c>
      <c r="EF378" s="223">
        <f t="shared" ca="1" si="726"/>
        <v>-4.1477345912363942E-3</v>
      </c>
      <c r="EG378" s="223">
        <f t="shared" ca="1" si="727"/>
        <v>-2.6189779446819236E-3</v>
      </c>
      <c r="EH378" s="223">
        <f t="shared" ca="1" si="728"/>
        <v>-6.4085578276477516E-4</v>
      </c>
      <c r="EI378" s="223">
        <f t="shared" ca="1" si="729"/>
        <v>1.4472247274767644E-3</v>
      </c>
      <c r="EJ378" s="223">
        <f t="shared" ca="1" si="730"/>
        <v>3.2869897118740568E-3</v>
      </c>
      <c r="EK378" s="223">
        <f t="shared" ca="1" si="731"/>
        <v>4.5627713955080328E-3</v>
      </c>
      <c r="EL378" s="223">
        <f t="shared" ca="1" si="732"/>
        <v>5.0556705337628498E-3</v>
      </c>
      <c r="EM378" s="223">
        <f t="shared" ca="1" si="733"/>
        <v>4.6811152516697237E-3</v>
      </c>
      <c r="EN378" s="223">
        <f t="shared" ca="1" si="734"/>
        <v>3.5033719275352456E-3</v>
      </c>
      <c r="EO378" s="223">
        <f t="shared" ca="1" si="735"/>
        <v>1.7245183363514809E-3</v>
      </c>
      <c r="EP378" s="223">
        <f t="shared" ca="1" si="736"/>
        <v>-3.5022895357095436E-4</v>
      </c>
      <c r="EQ378" s="223">
        <f t="shared" ca="1" si="737"/>
        <v>-2.3648837885202915E-3</v>
      </c>
      <c r="ER378" s="223">
        <f t="shared" ca="1" si="738"/>
        <v>-3.9737707075697942E-3</v>
      </c>
      <c r="ES378" s="223">
        <f t="shared" ca="1" si="739"/>
        <v>-4.900836107058151E-3</v>
      </c>
      <c r="ET378" s="223">
        <f t="shared" ca="1" si="740"/>
        <v>-4.9870136527835739E-3</v>
      </c>
      <c r="EU378" s="223">
        <f t="shared" ca="1" si="741"/>
        <v>-4.2175169593447279E-3</v>
      </c>
      <c r="EV378" s="223">
        <f t="shared" ca="1" si="742"/>
        <v>-2.7243766453725051E-3</v>
      </c>
      <c r="EW378" s="223">
        <f t="shared" ca="1" si="743"/>
        <v>-7.6378645547607398E-4</v>
      </c>
      <c r="EX378" s="223">
        <f t="shared" ca="1" si="744"/>
        <v>1.3278545876316118E-3</v>
      </c>
      <c r="EY378" s="223">
        <f t="shared" ca="1" si="745"/>
        <v>3.191661691813061E-3</v>
      </c>
      <c r="EZ378" s="223">
        <f t="shared" ca="1" si="746"/>
        <v>4.5078419234898916E-3</v>
      </c>
      <c r="FA378" s="223">
        <f t="shared" ca="1" si="747"/>
        <v>5.0505644354345899E-3</v>
      </c>
      <c r="FB378" s="223">
        <f t="shared" ca="1" si="748"/>
        <v>4.7267086338772966E-3</v>
      </c>
      <c r="FC378" s="223">
        <f t="shared" ca="1" si="749"/>
        <v>3.5918418554828696E-3</v>
      </c>
      <c r="FD378" s="223">
        <f t="shared" ca="1" si="750"/>
        <v>1.8406850965761209E-3</v>
      </c>
      <c r="FE378" s="223">
        <f t="shared" ca="1" si="751"/>
        <v>-2.2629731054690056E-4</v>
      </c>
      <c r="FF378" s="223">
        <f t="shared" ca="1" si="752"/>
        <v>-2.2544515145590171E-3</v>
      </c>
      <c r="FG378" s="223">
        <f t="shared" ca="1" si="753"/>
        <v>-3.8957858261940035E-3</v>
      </c>
      <c r="FH378" s="223">
        <f t="shared" ca="1" si="754"/>
        <v>-4.8686793023171556E-3</v>
      </c>
      <c r="FI378" s="223">
        <f t="shared" ca="1" si="755"/>
        <v>-5.0062024049464422E-3</v>
      </c>
      <c r="FJ378" s="223">
        <f t="shared" ca="1" si="756"/>
        <v>-4.2847588529398685E-3</v>
      </c>
      <c r="FK378" s="223">
        <f t="shared" ca="1" si="757"/>
        <v>-2.8281342834429492E-3</v>
      </c>
      <c r="FL378" s="223">
        <f t="shared" ca="1" si="758"/>
        <v>-8.8625705178644459E-4</v>
      </c>
      <c r="FM378" s="223">
        <f t="shared" ca="1" si="759"/>
        <v>1.2076845978345164E-3</v>
      </c>
      <c r="FN378" s="223">
        <f t="shared" ca="1" si="760"/>
        <v>3.0944111340928627E-3</v>
      </c>
      <c r="FO378" s="223">
        <f t="shared" ca="1" si="761"/>
        <v>4.4501970960561235E-3</v>
      </c>
      <c r="FP378" s="223">
        <f t="shared" ca="1" si="762"/>
        <v>5.0424160659431928E-3</v>
      </c>
      <c r="FQ378" s="223">
        <f t="shared" ca="1" si="763"/>
        <v>4.7694548235468412E-3</v>
      </c>
      <c r="FR378" s="223">
        <f t="shared" ca="1" si="764"/>
        <v>3.6781481922043687E-3</v>
      </c>
      <c r="FS378" s="223">
        <f t="shared" ca="1" si="765"/>
        <v>1.9557430969262993E-3</v>
      </c>
      <c r="FT378" s="223">
        <f t="shared" ca="1" si="766"/>
        <v>-1.0222935448470278E-4</v>
      </c>
      <c r="FU378" s="223">
        <f t="shared" ca="1" si="767"/>
        <v>-2.1426612433046786E-3</v>
      </c>
      <c r="FV378" s="223">
        <f t="shared" ca="1" si="768"/>
        <v>-3.8154542691092828E-3</v>
      </c>
      <c r="FW378" s="223">
        <f t="shared" ca="1" si="769"/>
        <v>-4.8335897872160971E-3</v>
      </c>
      <c r="FX378" s="223">
        <f t="shared" ca="1" si="770"/>
        <v>-5.0223756079745318E-3</v>
      </c>
      <c r="FY378" s="223">
        <f t="shared" ca="1" si="771"/>
        <v>-4.349419768019433E-3</v>
      </c>
      <c r="FZ378" s="223">
        <f t="shared" ca="1" si="772"/>
        <v>-2.9301883591717694E-3</v>
      </c>
      <c r="GA378" s="223">
        <f t="shared" ca="1" si="773"/>
        <v>-1.0081937999880694E-3</v>
      </c>
      <c r="GB378" s="223">
        <f t="shared" ca="1" si="774"/>
        <v>1.0867871439939559E-3</v>
      </c>
      <c r="GC378" s="223">
        <f t="shared" ca="1" si="775"/>
        <v>2.9952966188129728E-3</v>
      </c>
      <c r="GD378" s="223">
        <f t="shared" ca="1" si="776"/>
        <v>4.3898716362952787E-3</v>
      </c>
      <c r="GE378" s="223">
        <f t="shared" ca="1" si="777"/>
        <v>5.0312303335617471E-3</v>
      </c>
      <c r="GF378" s="223">
        <f t="shared" ca="1" si="778"/>
        <v>4.809328071972107E-3</v>
      </c>
      <c r="GG378" s="223">
        <f t="shared" ca="1" si="779"/>
        <v>3.7622389499897529E-3</v>
      </c>
      <c r="GH378" s="223">
        <f t="shared" ca="1" si="780"/>
        <v>2.0696230307647671E-3</v>
      </c>
      <c r="GI378" s="223">
        <f t="shared" ca="1" si="781"/>
        <v>2.1900180717962991E-5</v>
      </c>
      <c r="GJ378" s="223">
        <f t="shared" ca="1" si="782"/>
        <v>-2.0295803130367033E-3</v>
      </c>
      <c r="GK378" s="223">
        <f t="shared" ca="1" si="783"/>
        <v>-3.7328244250419205E-3</v>
      </c>
      <c r="GL378" s="223">
        <f t="shared" ca="1" si="784"/>
        <v>-4.7955886983667853E-3</v>
      </c>
      <c r="GM378" s="223">
        <f t="shared" ca="1" si="785"/>
        <v>-5.0355235197350979E-3</v>
      </c>
      <c r="GN378" s="223">
        <f t="shared" ca="1" si="786"/>
        <v>-4.4114607552660232E-3</v>
      </c>
      <c r="GO378" s="223">
        <f t="shared" ca="1" si="787"/>
        <v>-3.0304773989998247E-3</v>
      </c>
      <c r="GP378" s="223">
        <f t="shared" ca="1" si="788"/>
        <v>-1.129523249943376E-3</v>
      </c>
      <c r="GQ378" s="223">
        <f t="shared" ca="1" si="789"/>
        <v>9.6523505021537184E-4</v>
      </c>
      <c r="GR378" s="223">
        <f t="shared" ca="1" si="790"/>
        <v>2.894377848851206E-3</v>
      </c>
      <c r="GS378" s="223">
        <f t="shared" ca="1" si="791"/>
        <v>4.3269018820085679E-3</v>
      </c>
      <c r="GT378" s="223">
        <f t="shared" ca="1" si="792"/>
        <v>5.0170139761571905E-3</v>
      </c>
      <c r="GU378" s="223">
        <f t="shared" ca="1" si="793"/>
        <v>4.8463043609991534E-3</v>
      </c>
      <c r="GV378" s="223">
        <f t="shared" ca="1" si="794"/>
        <v>3.8440634757107893E-3</v>
      </c>
      <c r="GW378" s="223">
        <f t="shared" ca="1" si="795"/>
        <v>2.1822563010776928E-3</v>
      </c>
      <c r="GX378" s="223">
        <f t="shared" ca="1" si="796"/>
        <v>1.4601652407066448E-4</v>
      </c>
      <c r="GY378" s="223">
        <f t="shared" ca="1" si="797"/>
        <v>-1.9152768394790506E-3</v>
      </c>
      <c r="GZ378" s="223">
        <f t="shared" ca="1" si="798"/>
        <v>-3.6479460671202096E-3</v>
      </c>
      <c r="HA378" s="223">
        <f t="shared" ca="1" si="799"/>
        <v>-4.7546989262041896E-3</v>
      </c>
      <c r="HB378" s="223">
        <f t="shared" ca="1" si="800"/>
        <v>-5.0456382204177343E-3</v>
      </c>
      <c r="HC378" s="223">
        <f t="shared" ca="1" si="801"/>
        <v>-4.4708444435088181E-3</v>
      </c>
      <c r="HD378" s="223">
        <f t="shared" ca="1" si="802"/>
        <v>-3.1289409925596293E-3</v>
      </c>
      <c r="HE378" s="223">
        <f t="shared" ca="1" si="803"/>
        <v>-1.2501723173285815E-3</v>
      </c>
      <c r="HF378" s="223">
        <f t="shared" ca="1" si="804"/>
        <v>8.431015349350719E-4</v>
      </c>
      <c r="HG378" s="223">
        <f t="shared" ca="1" si="805"/>
        <v>2.7917156139011089E-3</v>
      </c>
      <c r="HH378" s="223">
        <f t="shared" ca="1" si="806"/>
        <v>4.2613257638214538E-3</v>
      </c>
      <c r="HI378" s="223">
        <f t="shared" ca="1" si="807"/>
        <v>4.9997755571316331E-3</v>
      </c>
      <c r="HJ378" s="223">
        <f t="shared" ca="1" si="808"/>
        <v>4.8803614174941284E-3</v>
      </c>
      <c r="HK378" s="223">
        <f t="shared" ca="1" si="809"/>
        <v>3.9235724813328505E-3</v>
      </c>
      <c r="HL378" s="223">
        <f t="shared" ca="1" si="810"/>
        <v>2.2935750617946683E-3</v>
      </c>
      <c r="HM378" s="223">
        <f t="shared" ca="1" si="811"/>
        <v>2.700449125291758E-4</v>
      </c>
      <c r="HN378" s="223">
        <f t="shared" ca="1" si="812"/>
        <v>-1.799819674770043E-3</v>
      </c>
      <c r="HO378" s="223">
        <f t="shared" ca="1" si="813"/>
        <v>-3.5608703228931044E-3</v>
      </c>
      <c r="HP378" s="223">
        <f t="shared" ca="1" si="814"/>
        <v>-4.7109451011980675E-3</v>
      </c>
      <c r="HQ378" s="223">
        <f t="shared" ca="1" si="815"/>
        <v>-5.0527136173049506E-3</v>
      </c>
      <c r="HR378" s="223">
        <f t="shared" ca="1" si="816"/>
        <v>-4.5275350622344512E-3</v>
      </c>
      <c r="HS378" s="223">
        <f t="shared" ca="1" si="817"/>
        <v>-3.2255198290640982E-3</v>
      </c>
      <c r="HT378" s="223">
        <f t="shared" ca="1" si="818"/>
        <v>-1.3700683276567122E-3</v>
      </c>
      <c r="HU378" s="223">
        <f t="shared" ca="1" si="819"/>
        <v>7.2046016681572424E-4</v>
      </c>
      <c r="HV378" s="223">
        <f t="shared" ca="1" si="820"/>
        <v>2.6873717538541679E-3</v>
      </c>
      <c r="HW378" s="223">
        <f t="shared" ca="1" si="821"/>
        <v>4.1931827823354475E-3</v>
      </c>
      <c r="HX378" s="223">
        <f t="shared" ca="1" si="822"/>
        <v>4.9795254602641101E-3</v>
      </c>
      <c r="HY378" s="223">
        <f t="shared" ca="1" si="823"/>
        <v>4.9114787267596901E-3</v>
      </c>
      <c r="HZ378" s="223">
        <f t="shared" ca="1" si="824"/>
        <v>4.000718073604026E-3</v>
      </c>
      <c r="IA378" s="223">
        <f t="shared" ca="1" si="825"/>
        <v>2.4035122586567783E-3</v>
      </c>
      <c r="IB378" s="223">
        <f t="shared" ca="1" si="826"/>
        <v>3.9391063603008063E-4</v>
      </c>
      <c r="IC378" s="223">
        <f t="shared" ca="1" si="827"/>
        <v>-1.6832783659886141E-3</v>
      </c>
      <c r="ID378" s="223">
        <f t="shared" ca="1" si="828"/>
        <v>-3.4716496435330561E-3</v>
      </c>
      <c r="IE378" s="223">
        <f t="shared" ca="1" si="829"/>
        <v>-5.911296065539212E-3</v>
      </c>
      <c r="IF378" s="223">
        <f t="shared" ca="1" si="830"/>
        <v>-5.0567454484422352E-3</v>
      </c>
      <c r="IG378" s="223">
        <f t="shared" ca="1" si="831"/>
        <v>-4.5814984631340344E-3</v>
      </c>
      <c r="IH378" s="223">
        <f t="shared" ca="1" si="832"/>
        <v>-3.3201557330334941E-3</v>
      </c>
      <c r="II378" s="223">
        <f t="shared" ca="1" si="833"/>
        <v>-1.4891390600544172E-3</v>
      </c>
      <c r="IJ378" s="223">
        <f t="shared" ca="1" si="834"/>
        <v>5.9738482043162765E-4</v>
      </c>
      <c r="IK378" s="223">
        <f t="shared" ca="1" si="835"/>
        <v>2.5814091215499465E-3</v>
      </c>
      <c r="IL378" s="223">
        <f t="shared" ca="1" si="836"/>
        <v>4.1225139843345257E-3</v>
      </c>
      <c r="IM378" s="223">
        <f t="shared" ca="1" si="837"/>
        <v>4.9562758834557604E-3</v>
      </c>
      <c r="IN378" s="223">
        <f t="shared" ca="1" si="838"/>
        <v>4.9396375448922522E-3</v>
      </c>
      <c r="IO378" s="223">
        <f t="shared" ca="1" si="839"/>
        <v>4.0754537829041015E-3</v>
      </c>
      <c r="IP378" s="223">
        <f t="shared" ca="1" si="840"/>
        <v>2.5120016696073217E-3</v>
      </c>
      <c r="IQ378" s="223">
        <f t="shared" ca="1" si="841"/>
        <v>5.1753908249303673E-4</v>
      </c>
      <c r="IR378" s="223">
        <f t="shared" ca="1" si="842"/>
        <v>-1.5657231132613449E-3</v>
      </c>
      <c r="IS378" s="223">
        <f t="shared" ca="1" si="843"/>
        <v>-3.3803377722410868E-3</v>
      </c>
      <c r="IT378" s="223">
        <f t="shared" ca="1" si="844"/>
        <v>-4.6149524246505329E-3</v>
      </c>
      <c r="IU378" s="223">
        <f t="shared" ca="1" si="845"/>
        <v>-5.0577312852052693E-3</v>
      </c>
      <c r="IV378" s="223">
        <f t="shared" ca="1" si="846"/>
        <v>-4.6327021406726886E-3</v>
      </c>
      <c r="IW378" s="223">
        <f t="shared" ca="1" si="847"/>
        <v>-3.4127916993379843E-3</v>
      </c>
      <c r="IX378" s="223">
        <f t="shared" ca="1" si="848"/>
        <v>-1.6073127907649098E-3</v>
      </c>
      <c r="IY378" s="223">
        <f t="shared" ca="1" si="849"/>
        <v>4.7394963176928878E-4</v>
      </c>
      <c r="IZ378" s="223">
        <f t="shared" ca="1" si="850"/>
        <v>2.4738915449160695E-3</v>
      </c>
      <c r="JA378" s="223">
        <f t="shared" ca="1" si="851"/>
        <v>4.0493619380602081E-3</v>
      </c>
      <c r="JB378" s="223">
        <f t="shared" ca="1" si="852"/>
        <v>4.9300408313823233E-3</v>
      </c>
    </row>
    <row r="379" spans="2:262">
      <c r="B379" s="230">
        <v>18</v>
      </c>
      <c r="C379" s="229">
        <f t="shared" si="853"/>
        <v>3.5156250000000004E-4</v>
      </c>
      <c r="D379" s="226">
        <f t="shared" ca="1" si="597"/>
        <v>72.087179119297559</v>
      </c>
      <c r="E379" s="225">
        <f ca="1">X361</f>
        <v>8.7179119297561738E-2</v>
      </c>
      <c r="F379" s="224">
        <v>18</v>
      </c>
      <c r="G379" s="223">
        <f t="shared" ca="1" si="854"/>
        <v>-3.9594074741356323E-4</v>
      </c>
      <c r="H379" s="223">
        <f t="shared" ca="1" si="598"/>
        <v>-3.1756336755451567E-4</v>
      </c>
      <c r="I379" s="223">
        <f t="shared" ca="1" si="599"/>
        <v>-1.7820702090145054E-4</v>
      </c>
      <c r="J379" s="223">
        <f t="shared" ca="1" si="600"/>
        <v>-4.6311101541581917E-6</v>
      </c>
      <c r="K379" s="223">
        <f t="shared" ca="1" si="601"/>
        <v>1.6983407291218204E-4</v>
      </c>
      <c r="L379" s="223">
        <f t="shared" ca="1" si="602"/>
        <v>3.1168747719447561E-4</v>
      </c>
      <c r="M379" s="223">
        <f t="shared" ca="1" si="603"/>
        <v>3.9369021145674489E-4</v>
      </c>
      <c r="N379" s="223">
        <f t="shared" ca="1" si="604"/>
        <v>4.0009599473432773E-4</v>
      </c>
      <c r="O379" s="223">
        <f t="shared" ca="1" si="605"/>
        <v>3.296747794660669E-4</v>
      </c>
      <c r="P379" s="223">
        <f t="shared" ca="1" si="606"/>
        <v>1.9594894696598592E-4</v>
      </c>
      <c r="Q379" s="223">
        <f t="shared" ca="1" si="607"/>
        <v>2.4596720646062437E-5</v>
      </c>
      <c r="R379" s="223">
        <f t="shared" ca="1" si="608"/>
        <v>-1.5147860274600797E-4</v>
      </c>
      <c r="S379" s="223">
        <f t="shared" ca="1" si="609"/>
        <v>-2.9846679068544409E-4</v>
      </c>
      <c r="T379" s="223">
        <f t="shared" ca="1" si="610"/>
        <v>-3.8814296351910658E-4</v>
      </c>
      <c r="U379" s="223">
        <f t="shared" ca="1" si="611"/>
        <v>-4.0328737575950706E-4</v>
      </c>
      <c r="V379" s="223">
        <f t="shared" ca="1" si="612"/>
        <v>-3.4099197595778395E-4</v>
      </c>
      <c r="W379" s="223">
        <f t="shared" ca="1" si="613"/>
        <v>-2.1321881485417954E-4</v>
      </c>
      <c r="X379" s="223">
        <f t="shared" ca="1" si="614"/>
        <v>-4.4503075483512497E-5</v>
      </c>
      <c r="Y379" s="223">
        <f t="shared" ca="1" si="615"/>
        <v>1.3275820735786045E-4</v>
      </c>
      <c r="Z379" s="223">
        <f t="shared" ca="1" si="616"/>
        <v>2.8452707153504798E-4</v>
      </c>
      <c r="AA379" s="223">
        <f t="shared" ca="1" si="617"/>
        <v>3.8166064518504236E-4</v>
      </c>
      <c r="AB379" s="223">
        <f t="shared" ca="1" si="618"/>
        <v>4.0550720217267941E-4</v>
      </c>
      <c r="AC379" s="223">
        <f t="shared" ca="1" si="619"/>
        <v>3.5148769291204934E-4</v>
      </c>
      <c r="AD379" s="223">
        <f t="shared" ca="1" si="620"/>
        <v>2.2997501994162723E-4</v>
      </c>
      <c r="AE379" s="223">
        <f t="shared" ca="1" si="621"/>
        <v>6.4302218514113388E-5</v>
      </c>
      <c r="AF379" s="223">
        <f t="shared" ca="1" si="622"/>
        <v>-1.1371798581994215E-4</v>
      </c>
      <c r="AG379" s="223">
        <f t="shared" ca="1" si="623"/>
        <v>-2.699019017476959E-4</v>
      </c>
      <c r="AH379" s="223">
        <f t="shared" ca="1" si="624"/>
        <v>-3.7425887292720305E-4</v>
      </c>
      <c r="AI379" s="223">
        <f t="shared" ca="1" si="625"/>
        <v>-4.067501262175819E-4</v>
      </c>
      <c r="AJ379" s="223">
        <f t="shared" ca="1" si="626"/>
        <v>-3.6113664522740359E-4</v>
      </c>
      <c r="AK379" s="223">
        <f t="shared" ca="1" si="627"/>
        <v>-2.4617719506260256E-4</v>
      </c>
      <c r="AL379" s="223">
        <f t="shared" ca="1" si="628"/>
        <v>-8.3946451868104619E-5</v>
      </c>
      <c r="AM379" s="223">
        <f t="shared" ca="1" si="629"/>
        <v>9.4403807693664471E-5</v>
      </c>
      <c r="AN379" s="223">
        <f t="shared" ca="1" si="630"/>
        <v>2.546265146384191E-4</v>
      </c>
      <c r="AO379" s="223">
        <f t="shared" ca="1" si="631"/>
        <v>3.6595547826327659E-4</v>
      </c>
      <c r="AP379" s="223">
        <f t="shared" ca="1" si="632"/>
        <v>4.0701315358132286E-4</v>
      </c>
      <c r="AQ379" s="223">
        <f t="shared" ca="1" si="633"/>
        <v>3.6991558773257074E-4</v>
      </c>
      <c r="AR379" s="223">
        <f t="shared" ca="1" si="634"/>
        <v>2.6178630775809642E-4</v>
      </c>
      <c r="AS379" s="223">
        <f t="shared" ca="1" si="635"/>
        <v>1.0338845086670483E-4</v>
      </c>
      <c r="AT379" s="223">
        <f t="shared" ca="1" si="636"/>
        <v>-7.4862202525855789E-5</v>
      </c>
      <c r="AU379" s="223">
        <f t="shared" ca="1" si="637"/>
        <v>-2.387377099527297E-4</v>
      </c>
      <c r="AV379" s="223">
        <f t="shared" ca="1" si="638"/>
        <v>-3.5677046479829964E-4</v>
      </c>
      <c r="AW379" s="223">
        <f t="shared" ca="1" si="639"/>
        <v>-4.0629565060794467E-4</v>
      </c>
      <c r="AX379" s="223">
        <f t="shared" ca="1" si="640"/>
        <v>-3.7780337118611111E-4</v>
      </c>
      <c r="AY379" s="223">
        <f t="shared" ca="1" si="641"/>
        <v>-2.7676475430842918E-4</v>
      </c>
      <c r="AZ379" s="223">
        <f t="shared" ca="1" si="642"/>
        <v>-1.2258137803140904E-4</v>
      </c>
      <c r="BA379" s="223">
        <f t="shared" ca="1" si="643"/>
        <v>5.5140247755007093E-5</v>
      </c>
      <c r="BB379" s="223">
        <f t="shared" ca="1" si="644"/>
        <v>2.2227376521280986E-4</v>
      </c>
      <c r="BC379" s="223">
        <f t="shared" ca="1" si="645"/>
        <v>3.4672596003422121E-4</v>
      </c>
      <c r="BD379" s="223">
        <f t="shared" ca="1" si="646"/>
        <v>4.0459934582495586E-4</v>
      </c>
      <c r="BE379" s="223">
        <f t="shared" ca="1" si="647"/>
        <v>3.8478099322679761E-4</v>
      </c>
      <c r="BF379" s="223">
        <f t="shared" ca="1" si="648"/>
        <v>2.9107645032390244E-4</v>
      </c>
      <c r="BG379" s="223">
        <f t="shared" ca="1" si="649"/>
        <v>1.4147899591957359E-4</v>
      </c>
      <c r="BH379" s="223">
        <f t="shared" ca="1" si="650"/>
        <v>-3.5285455297602746E-5</v>
      </c>
      <c r="BI379" s="223">
        <f t="shared" ca="1" si="651"/>
        <v>-2.0527434350361111E-4</v>
      </c>
      <c r="BJ379" s="223">
        <f t="shared" ca="1" si="652"/>
        <v>-3.3584616206281379E-4</v>
      </c>
      <c r="BK379" s="223">
        <f t="shared" ca="1" si="653"/>
        <v>-4.0192832577915774E-4</v>
      </c>
      <c r="BL379" s="223">
        <f t="shared" ca="1" si="654"/>
        <v>-3.9083164415196615E-4</v>
      </c>
      <c r="BM379" s="223">
        <f t="shared" ca="1" si="655"/>
        <v>-3.0468691767526046E-4</v>
      </c>
      <c r="BN379" s="223">
        <f t="shared" ca="1" si="656"/>
        <v>-1.6003577851447277E-4</v>
      </c>
      <c r="BO379" s="223">
        <f t="shared" ca="1" si="657"/>
        <v>1.534565708774417E-5</v>
      </c>
      <c r="BP379" s="223">
        <f t="shared" ca="1" si="658"/>
        <v>1.87780397921002E-4</v>
      </c>
      <c r="BQ379" s="223">
        <f t="shared" ca="1" si="659"/>
        <v>3.241572812703468E-4</v>
      </c>
      <c r="BR379" s="223">
        <f t="shared" ca="1" si="660"/>
        <v>3.9828902519179388E-4</v>
      </c>
      <c r="BS379" s="223">
        <f t="shared" ca="1" si="661"/>
        <v>3.9594074741356328E-4</v>
      </c>
      <c r="BT379" s="223">
        <f t="shared" ca="1" si="662"/>
        <v>3.1756336755451583E-4</v>
      </c>
      <c r="BU379" s="223">
        <f t="shared" ca="1" si="663"/>
        <v>1.782070209014506E-4</v>
      </c>
      <c r="BV379" s="223">
        <f t="shared" ca="1" si="664"/>
        <v>4.6311101541581781E-6</v>
      </c>
      <c r="BW379" s="223">
        <f t="shared" ca="1" si="665"/>
        <v>-1.698340729121821E-4</v>
      </c>
      <c r="BX379" s="223">
        <f t="shared" ca="1" si="666"/>
        <v>-3.1168747719447583E-4</v>
      </c>
      <c r="BY379" s="223">
        <f t="shared" ca="1" si="667"/>
        <v>-3.9369021145674456E-4</v>
      </c>
      <c r="BZ379" s="223">
        <f t="shared" ca="1" si="668"/>
        <v>-4.0009599473432795E-4</v>
      </c>
      <c r="CA379" s="223">
        <f t="shared" ca="1" si="669"/>
        <v>-3.2967477946606652E-4</v>
      </c>
      <c r="CB379" s="223">
        <f t="shared" ca="1" si="670"/>
        <v>-1.9594894696598663E-4</v>
      </c>
      <c r="CC379" s="223">
        <f t="shared" ca="1" si="671"/>
        <v>-2.45967206460618E-5</v>
      </c>
      <c r="CD379" s="223">
        <f t="shared" ca="1" si="672"/>
        <v>1.5147860274600759E-4</v>
      </c>
      <c r="CE379" s="223">
        <f t="shared" ca="1" si="673"/>
        <v>2.9846679068544279E-4</v>
      </c>
      <c r="CF379" s="223">
        <f t="shared" ca="1" si="674"/>
        <v>3.8814296351910647E-4</v>
      </c>
      <c r="CG379" s="223">
        <f t="shared" ca="1" si="675"/>
        <v>4.0328737575950728E-4</v>
      </c>
      <c r="CH379" s="223">
        <f t="shared" ca="1" si="676"/>
        <v>3.4099197595778406E-4</v>
      </c>
      <c r="CI379" s="223">
        <f t="shared" ca="1" si="677"/>
        <v>2.1321881485418081E-4</v>
      </c>
      <c r="CJ379" s="223">
        <f t="shared" ca="1" si="678"/>
        <v>4.4503075483512233E-5</v>
      </c>
      <c r="CK379" s="223">
        <f t="shared" ca="1" si="679"/>
        <v>-1.3275820735785931E-4</v>
      </c>
      <c r="CL379" s="223">
        <f t="shared" ca="1" si="680"/>
        <v>-2.845270715350482E-4</v>
      </c>
      <c r="CM379" s="223">
        <f t="shared" ca="1" si="681"/>
        <v>-3.8166064518504198E-4</v>
      </c>
      <c r="CN379" s="223">
        <f t="shared" ca="1" si="682"/>
        <v>-4.0550720217267947E-4</v>
      </c>
      <c r="CO379" s="223">
        <f t="shared" ca="1" si="683"/>
        <v>-3.5148769291204956E-4</v>
      </c>
      <c r="CP379" s="223">
        <f t="shared" ca="1" si="684"/>
        <v>-2.2997501994162641E-4</v>
      </c>
      <c r="CQ379" s="223">
        <f t="shared" ca="1" si="685"/>
        <v>-6.4302218514113835E-5</v>
      </c>
      <c r="CR379" s="223">
        <f t="shared" ca="1" si="686"/>
        <v>1.1371798581994034E-4</v>
      </c>
      <c r="CS379" s="223">
        <f t="shared" ca="1" si="687"/>
        <v>2.6990190174769552E-4</v>
      </c>
      <c r="CT379" s="223">
        <f t="shared" ca="1" si="688"/>
        <v>3.7425887292720234E-4</v>
      </c>
      <c r="CU379" s="223">
        <f t="shared" ca="1" si="689"/>
        <v>4.0675012621758195E-4</v>
      </c>
      <c r="CV379" s="223">
        <f t="shared" ca="1" si="690"/>
        <v>3.6113664522740413E-4</v>
      </c>
      <c r="CW379" s="223">
        <f t="shared" ca="1" si="691"/>
        <v>2.4617719506260234E-4</v>
      </c>
      <c r="CX379" s="223">
        <f t="shared" ca="1" si="692"/>
        <v>8.3946451868105771E-5</v>
      </c>
      <c r="CY379" s="223">
        <f t="shared" ca="1" si="693"/>
        <v>-9.4403807693664755E-5</v>
      </c>
      <c r="CZ379" s="223">
        <f t="shared" ca="1" si="694"/>
        <v>-2.5462651463841813E-4</v>
      </c>
      <c r="DA379" s="223">
        <f t="shared" ca="1" si="695"/>
        <v>-3.6595547826327669E-4</v>
      </c>
      <c r="DB379" s="223">
        <f t="shared" ca="1" si="696"/>
        <v>-4.0701315358132286E-4</v>
      </c>
      <c r="DC379" s="223">
        <f t="shared" ca="1" si="697"/>
        <v>-3.6991558773257031E-4</v>
      </c>
      <c r="DD379" s="223">
        <f t="shared" ca="1" si="698"/>
        <v>-2.617863077580968E-4</v>
      </c>
      <c r="DE379" s="223">
        <f t="shared" ca="1" si="699"/>
        <v>-1.0338845086670665E-4</v>
      </c>
      <c r="DF379" s="223">
        <f t="shared" ca="1" si="700"/>
        <v>7.4862202525855355E-5</v>
      </c>
      <c r="DG379" s="223">
        <f t="shared" ca="1" si="701"/>
        <v>2.3873770995272816E-4</v>
      </c>
      <c r="DH379" s="223">
        <f t="shared" ca="1" si="702"/>
        <v>3.5677046479829942E-4</v>
      </c>
      <c r="DI379" s="223">
        <f t="shared" ca="1" si="703"/>
        <v>4.0629565060794451E-4</v>
      </c>
      <c r="DJ379" s="223">
        <f t="shared" ca="1" si="704"/>
        <v>3.7780337118611127E-4</v>
      </c>
      <c r="DK379" s="223">
        <f t="shared" ca="1" si="705"/>
        <v>2.767647543084295E-4</v>
      </c>
      <c r="DL379" s="223">
        <f t="shared" ca="1" si="706"/>
        <v>1.225813780314081E-4</v>
      </c>
      <c r="DM379" s="223">
        <f t="shared" ca="1" si="707"/>
        <v>-5.5140247755006659E-5</v>
      </c>
      <c r="DN379" s="223">
        <f t="shared" ca="1" si="708"/>
        <v>-2.222737652128107E-4</v>
      </c>
      <c r="DO379" s="223">
        <f t="shared" ca="1" si="709"/>
        <v>-3.46725960034221E-4</v>
      </c>
      <c r="DP379" s="223">
        <f t="shared" ca="1" si="710"/>
        <v>-4.0459934582495603E-4</v>
      </c>
      <c r="DQ379" s="223">
        <f t="shared" ca="1" si="711"/>
        <v>-3.8478099322679772E-4</v>
      </c>
      <c r="DR379" s="223">
        <f t="shared" ca="1" si="712"/>
        <v>-2.9107645032390374E-4</v>
      </c>
      <c r="DS379" s="223">
        <f t="shared" ca="1" si="713"/>
        <v>-1.4147899591957403E-4</v>
      </c>
      <c r="DT379" s="223">
        <f t="shared" ca="1" si="714"/>
        <v>3.5285455297600862E-5</v>
      </c>
      <c r="DU379" s="223">
        <f t="shared" ca="1" si="715"/>
        <v>2.0527434350361076E-4</v>
      </c>
      <c r="DV379" s="223">
        <f t="shared" ca="1" si="716"/>
        <v>3.3584616206281271E-4</v>
      </c>
      <c r="DW379" s="223">
        <f t="shared" ca="1" si="717"/>
        <v>4.0192832577915768E-4</v>
      </c>
      <c r="DX379" s="223">
        <f t="shared" ca="1" si="718"/>
        <v>3.9083164415196626E-4</v>
      </c>
      <c r="DY379" s="223">
        <f t="shared" ca="1" si="719"/>
        <v>3.0468691767525987E-4</v>
      </c>
      <c r="DZ379" s="223">
        <f t="shared" ca="1" si="720"/>
        <v>1.6003577851447318E-4</v>
      </c>
      <c r="EA379" s="223">
        <f t="shared" ca="1" si="721"/>
        <v>-1.5345657087745146E-5</v>
      </c>
      <c r="EB379" s="223">
        <f t="shared" ca="1" si="722"/>
        <v>-1.8778039792100156E-4</v>
      </c>
      <c r="EC379" s="223">
        <f t="shared" ca="1" si="723"/>
        <v>-3.2415728127034734E-4</v>
      </c>
      <c r="ED379" s="223">
        <f t="shared" ca="1" si="724"/>
        <v>-3.9828902519179382E-4</v>
      </c>
      <c r="EE379" s="223">
        <f t="shared" ca="1" si="725"/>
        <v>-3.9594074741356372E-4</v>
      </c>
      <c r="EF379" s="223">
        <f t="shared" ca="1" si="726"/>
        <v>-3.1756336755451616E-4</v>
      </c>
      <c r="EG379" s="223">
        <f t="shared" ca="1" si="727"/>
        <v>-1.782070209014523E-4</v>
      </c>
      <c r="EH379" s="223">
        <f t="shared" ca="1" si="728"/>
        <v>-4.6311101541586253E-6</v>
      </c>
      <c r="EI379" s="223">
        <f t="shared" ca="1" si="729"/>
        <v>1.6983407291218039E-4</v>
      </c>
      <c r="EJ379" s="223">
        <f t="shared" ca="1" si="730"/>
        <v>3.116874771944755E-4</v>
      </c>
      <c r="EK379" s="223">
        <f t="shared" ca="1" si="731"/>
        <v>3.9369021145674446E-4</v>
      </c>
      <c r="EL379" s="223">
        <f t="shared" ca="1" si="732"/>
        <v>4.0009599473432773E-4</v>
      </c>
      <c r="EM379" s="223">
        <f t="shared" ca="1" si="733"/>
        <v>3.2967477946606761E-4</v>
      </c>
      <c r="EN379" s="223">
        <f t="shared" ca="1" si="734"/>
        <v>1.9594894696598576E-4</v>
      </c>
      <c r="EO379" s="223">
        <f t="shared" ca="1" si="735"/>
        <v>2.459672064606369E-5</v>
      </c>
      <c r="EP379" s="223">
        <f t="shared" ca="1" si="736"/>
        <v>-1.5147860274600852E-4</v>
      </c>
      <c r="EQ379" s="223">
        <f t="shared" ca="1" si="737"/>
        <v>-2.984667906854435E-4</v>
      </c>
      <c r="ER379" s="223">
        <f t="shared" ca="1" si="738"/>
        <v>-3.8814296351910588E-4</v>
      </c>
      <c r="ES379" s="223">
        <f t="shared" ca="1" si="739"/>
        <v>-4.0328737575950712E-4</v>
      </c>
      <c r="ET379" s="223">
        <f t="shared" ca="1" si="740"/>
        <v>-3.4099197595778503E-4</v>
      </c>
      <c r="EU379" s="223">
        <f t="shared" ca="1" si="741"/>
        <v>-2.1321881485418E-4</v>
      </c>
      <c r="EV379" s="223">
        <f t="shared" ca="1" si="742"/>
        <v>-4.4503075483511237E-5</v>
      </c>
      <c r="EW379" s="223">
        <f t="shared" ca="1" si="743"/>
        <v>1.3275820735785752E-4</v>
      </c>
      <c r="EX379" s="223">
        <f t="shared" ca="1" si="744"/>
        <v>2.8452707153504684E-4</v>
      </c>
      <c r="EY379" s="223">
        <f t="shared" ca="1" si="745"/>
        <v>3.816606451850423E-4</v>
      </c>
      <c r="EZ379" s="223">
        <f t="shared" ca="1" si="746"/>
        <v>4.0550720217267936E-4</v>
      </c>
      <c r="FA379" s="223">
        <f t="shared" ca="1" si="747"/>
        <v>3.5148769291205054E-4</v>
      </c>
      <c r="FB379" s="223">
        <f t="shared" ca="1" si="748"/>
        <v>2.2997501994162799E-4</v>
      </c>
      <c r="FC379" s="223">
        <f t="shared" ca="1" si="749"/>
        <v>6.4302218514112846E-5</v>
      </c>
      <c r="FD379" s="223">
        <f t="shared" ca="1" si="750"/>
        <v>-1.1371798581993854E-4</v>
      </c>
      <c r="FE379" s="223">
        <f t="shared" ca="1" si="751"/>
        <v>-2.6990190174769411E-4</v>
      </c>
      <c r="FF379" s="223">
        <f t="shared" ca="1" si="752"/>
        <v>-3.7425887292720278E-4</v>
      </c>
      <c r="FG379" s="223">
        <f t="shared" ca="1" si="753"/>
        <v>-4.067501262175819E-4</v>
      </c>
      <c r="FH379" s="223">
        <f t="shared" ca="1" si="754"/>
        <v>-3.61136645227405E-4</v>
      </c>
      <c r="FI379" s="223">
        <f t="shared" ca="1" si="755"/>
        <v>-2.4617719506260386E-4</v>
      </c>
      <c r="FJ379" s="223">
        <f t="shared" ca="1" si="756"/>
        <v>-8.3946451868104795E-5</v>
      </c>
      <c r="FK379" s="223">
        <f t="shared" ca="1" si="757"/>
        <v>9.4403807693665731E-5</v>
      </c>
      <c r="FL379" s="223">
        <f t="shared" ca="1" si="758"/>
        <v>2.5462651463841666E-4</v>
      </c>
      <c r="FM379" s="223">
        <f t="shared" ca="1" si="759"/>
        <v>3.6595547826327583E-4</v>
      </c>
      <c r="FN379" s="223">
        <f t="shared" ca="1" si="760"/>
        <v>4.0701315358132286E-4</v>
      </c>
      <c r="FO379" s="223">
        <f t="shared" ca="1" si="761"/>
        <v>3.6991558773256993E-4</v>
      </c>
      <c r="FP379" s="223">
        <f t="shared" ca="1" si="762"/>
        <v>2.6178630775809827E-4</v>
      </c>
      <c r="FQ379" s="223">
        <f t="shared" ca="1" si="763"/>
        <v>1.0338845086670568E-4</v>
      </c>
      <c r="FR379" s="223">
        <f t="shared" ca="1" si="764"/>
        <v>-7.4862202525856331E-5</v>
      </c>
      <c r="FS379" s="223">
        <f t="shared" ca="1" si="765"/>
        <v>-2.3873770995272664E-4</v>
      </c>
      <c r="FT379" s="223">
        <f t="shared" ca="1" si="766"/>
        <v>-3.567704647982985E-4</v>
      </c>
      <c r="FU379" s="223">
        <f t="shared" ca="1" si="767"/>
        <v>-4.0629565060794462E-4</v>
      </c>
      <c r="FV379" s="223">
        <f t="shared" ca="1" si="768"/>
        <v>-3.7780337118611089E-4</v>
      </c>
      <c r="FW379" s="223">
        <f t="shared" ca="1" si="769"/>
        <v>-2.7676475430843091E-4</v>
      </c>
      <c r="FX379" s="223">
        <f t="shared" ca="1" si="770"/>
        <v>-1.2258137803140991E-4</v>
      </c>
      <c r="FY379" s="223">
        <f t="shared" ca="1" si="771"/>
        <v>5.5140247755007649E-5</v>
      </c>
      <c r="FZ379" s="223">
        <f t="shared" ca="1" si="772"/>
        <v>2.2227376521281156E-4</v>
      </c>
      <c r="GA379" s="223">
        <f t="shared" ca="1" si="773"/>
        <v>3.4672596003421997E-4</v>
      </c>
      <c r="GB379" s="223">
        <f t="shared" ca="1" si="774"/>
        <v>4.0459934582495581E-4</v>
      </c>
      <c r="GC379" s="223">
        <f t="shared" ca="1" si="775"/>
        <v>3.847809932267974E-4</v>
      </c>
      <c r="GD379" s="223">
        <f t="shared" ca="1" si="776"/>
        <v>2.9107645032390509E-4</v>
      </c>
      <c r="GE379" s="223">
        <f t="shared" ca="1" si="777"/>
        <v>1.4147899591957579E-4</v>
      </c>
      <c r="GF379" s="223">
        <f t="shared" ca="1" si="778"/>
        <v>-3.5285455297601851E-5</v>
      </c>
      <c r="GG379" s="223">
        <f t="shared" ca="1" si="779"/>
        <v>-2.052743435036116E-4</v>
      </c>
      <c r="GH379" s="223">
        <f t="shared" ca="1" si="780"/>
        <v>-3.3584616206281168E-4</v>
      </c>
      <c r="GI379" s="223">
        <f t="shared" ca="1" si="781"/>
        <v>-4.019283257791573E-4</v>
      </c>
      <c r="GJ379" s="223">
        <f t="shared" ca="1" si="782"/>
        <v>-3.9083164415196599E-4</v>
      </c>
      <c r="GK379" s="223">
        <f t="shared" ca="1" si="783"/>
        <v>-3.0468691767525916E-4</v>
      </c>
      <c r="GL379" s="223">
        <f t="shared" ca="1" si="784"/>
        <v>-1.6003577851447494E-4</v>
      </c>
      <c r="GM379" s="223">
        <f t="shared" ca="1" si="785"/>
        <v>1.5345657087743262E-5</v>
      </c>
      <c r="GN379" s="223">
        <f t="shared" ca="1" si="786"/>
        <v>1.8778039792100243E-4</v>
      </c>
      <c r="GO379" s="223">
        <f t="shared" ca="1" si="787"/>
        <v>3.2415728127034799E-4</v>
      </c>
      <c r="GP379" s="223">
        <f t="shared" ca="1" si="788"/>
        <v>3.9828902519179339E-4</v>
      </c>
      <c r="GQ379" s="223">
        <f t="shared" ca="1" si="789"/>
        <v>3.9594074741356356E-4</v>
      </c>
      <c r="GR379" s="223">
        <f t="shared" ca="1" si="790"/>
        <v>3.1756336755451551E-4</v>
      </c>
      <c r="GS379" s="223">
        <f t="shared" ca="1" si="791"/>
        <v>1.7820702090145401E-4</v>
      </c>
      <c r="GT379" s="223">
        <f t="shared" ca="1" si="792"/>
        <v>4.6311101541605091E-6</v>
      </c>
      <c r="GU379" s="223">
        <f t="shared" ca="1" si="793"/>
        <v>-1.6983407291218128E-4</v>
      </c>
      <c r="GV379" s="223">
        <f t="shared" ca="1" si="794"/>
        <v>-3.1168747719447615E-4</v>
      </c>
      <c r="GW379" s="223">
        <f t="shared" ca="1" si="795"/>
        <v>-3.9369021145674397E-4</v>
      </c>
      <c r="GX379" s="223">
        <f t="shared" ca="1" si="796"/>
        <v>-4.0009599473432811E-4</v>
      </c>
      <c r="GY379" s="223">
        <f t="shared" ca="1" si="797"/>
        <v>-3.2967477946606706E-4</v>
      </c>
      <c r="GZ379" s="223">
        <f t="shared" ca="1" si="798"/>
        <v>-1.9594894696598489E-4</v>
      </c>
      <c r="HA379" s="223">
        <f t="shared" ca="1" si="799"/>
        <v>-2.4596720646065594E-5</v>
      </c>
      <c r="HB379" s="223">
        <f t="shared" ca="1" si="800"/>
        <v>1.5147860274600673E-4</v>
      </c>
      <c r="HC379" s="223">
        <f t="shared" ca="1" si="801"/>
        <v>2.9846679068544415E-4</v>
      </c>
      <c r="HD379" s="223">
        <f t="shared" ca="1" si="802"/>
        <v>3.8814296351910528E-4</v>
      </c>
      <c r="HE379" s="223">
        <f t="shared" ca="1" si="803"/>
        <v>4.0328737575950739E-4</v>
      </c>
      <c r="HF379" s="223">
        <f t="shared" ca="1" si="804"/>
        <v>3.4099197595778455E-4</v>
      </c>
      <c r="HG379" s="223">
        <f t="shared" ca="1" si="805"/>
        <v>2.1321881485417913E-4</v>
      </c>
      <c r="HH379" s="223">
        <f t="shared" ca="1" si="806"/>
        <v>4.4503075483515994E-5</v>
      </c>
      <c r="HI379" s="223">
        <f t="shared" ca="1" si="807"/>
        <v>-1.3275820735785844E-4</v>
      </c>
      <c r="HJ379" s="223">
        <f t="shared" ca="1" si="808"/>
        <v>-2.8452707153504755E-4</v>
      </c>
      <c r="HK379" s="223">
        <f t="shared" ca="1" si="809"/>
        <v>-3.8166064518504268E-4</v>
      </c>
      <c r="HL379" s="223">
        <f t="shared" ca="1" si="810"/>
        <v>-4.0550720217267974E-4</v>
      </c>
      <c r="HM379" s="223">
        <f t="shared" ca="1" si="811"/>
        <v>-3.5148769291205005E-4</v>
      </c>
      <c r="HN379" s="223">
        <f t="shared" ca="1" si="812"/>
        <v>-2.2997501994162717E-4</v>
      </c>
      <c r="HO379" s="223">
        <f t="shared" ca="1" si="813"/>
        <v>-6.4302218514111843E-5</v>
      </c>
      <c r="HP379" s="223">
        <f t="shared" ca="1" si="814"/>
        <v>1.137179858199395E-4</v>
      </c>
      <c r="HQ379" s="223">
        <f t="shared" ca="1" si="815"/>
        <v>2.6990190174769492E-4</v>
      </c>
      <c r="HR379" s="223">
        <f t="shared" ca="1" si="816"/>
        <v>3.7425887292720316E-4</v>
      </c>
      <c r="HS379" s="223">
        <f t="shared" ca="1" si="817"/>
        <v>4.0675012621758206E-4</v>
      </c>
      <c r="HT379" s="223">
        <f t="shared" ca="1" si="818"/>
        <v>3.6113664522740457E-4</v>
      </c>
      <c r="HU379" s="223">
        <f t="shared" ca="1" si="819"/>
        <v>2.461771950626031E-4</v>
      </c>
      <c r="HV379" s="223">
        <f t="shared" ca="1" si="820"/>
        <v>8.3946451868103819E-5</v>
      </c>
      <c r="HW379" s="223">
        <f t="shared" ca="1" si="821"/>
        <v>-9.4403807693661083E-5</v>
      </c>
      <c r="HX379" s="223">
        <f t="shared" ca="1" si="822"/>
        <v>-2.5462651463841748E-4</v>
      </c>
      <c r="HY379" s="223">
        <f t="shared" ca="1" si="823"/>
        <v>-3.6595547826327632E-4</v>
      </c>
      <c r="HZ379" s="223">
        <f t="shared" ca="1" si="824"/>
        <v>-4.0701315358132291E-4</v>
      </c>
      <c r="IA379" s="223">
        <f t="shared" ca="1" si="825"/>
        <v>-3.6991558773257188E-4</v>
      </c>
      <c r="IB379" s="223">
        <f t="shared" ca="1" si="826"/>
        <v>-2.6178630775809751E-4</v>
      </c>
      <c r="IC379" s="223">
        <f t="shared" ca="1" si="827"/>
        <v>-1.0338845086670472E-4</v>
      </c>
      <c r="ID379" s="223">
        <f t="shared" ca="1" si="828"/>
        <v>7.4862202525851642E-5</v>
      </c>
      <c r="IE379" s="223">
        <f t="shared" ca="1" si="829"/>
        <v>3.7099939511685634E-4</v>
      </c>
      <c r="IF379" s="223">
        <f t="shared" ca="1" si="830"/>
        <v>3.5677046479829898E-4</v>
      </c>
      <c r="IG379" s="223">
        <f t="shared" ca="1" si="831"/>
        <v>4.0629565060794467E-4</v>
      </c>
      <c r="IH379" s="223">
        <f t="shared" ca="1" si="832"/>
        <v>3.7780337118611268E-4</v>
      </c>
      <c r="II379" s="223">
        <f t="shared" ca="1" si="833"/>
        <v>2.7676475430843015E-4</v>
      </c>
      <c r="IJ379" s="223">
        <f t="shared" ca="1" si="834"/>
        <v>1.2258137803140896E-4</v>
      </c>
      <c r="IK379" s="223">
        <f t="shared" ca="1" si="835"/>
        <v>-5.5140247755008651E-5</v>
      </c>
      <c r="IL379" s="223">
        <f t="shared" ca="1" si="836"/>
        <v>-2.222737652128075E-4</v>
      </c>
      <c r="IM379" s="223">
        <f t="shared" ca="1" si="837"/>
        <v>-3.4672596003422051E-4</v>
      </c>
      <c r="IN379" s="223">
        <f t="shared" ca="1" si="838"/>
        <v>-4.0459934582495586E-4</v>
      </c>
      <c r="IO379" s="223">
        <f t="shared" ca="1" si="839"/>
        <v>-3.8478099322679707E-4</v>
      </c>
      <c r="IP379" s="223">
        <f t="shared" ca="1" si="840"/>
        <v>-2.9107645032390439E-4</v>
      </c>
      <c r="IQ379" s="223">
        <f t="shared" ca="1" si="841"/>
        <v>-1.4147899591957487E-4</v>
      </c>
      <c r="IR379" s="223">
        <f t="shared" ca="1" si="842"/>
        <v>3.528545529760284E-5</v>
      </c>
      <c r="IS379" s="223">
        <f t="shared" ca="1" si="843"/>
        <v>2.0527434350360748E-4</v>
      </c>
      <c r="IT379" s="223">
        <f t="shared" ca="1" si="844"/>
        <v>3.3584616206281228E-4</v>
      </c>
      <c r="IU379" s="223">
        <f t="shared" ca="1" si="845"/>
        <v>4.0192832577915752E-4</v>
      </c>
      <c r="IV379" s="223">
        <f t="shared" ca="1" si="846"/>
        <v>3.9083164415196572E-4</v>
      </c>
      <c r="IW379" s="223">
        <f t="shared" ca="1" si="847"/>
        <v>3.0468691767526236E-4</v>
      </c>
      <c r="IX379" s="223">
        <f t="shared" ca="1" si="848"/>
        <v>1.6003577851447402E-4</v>
      </c>
      <c r="IY379" s="223">
        <f t="shared" ca="1" si="849"/>
        <v>-1.5345657087744252E-5</v>
      </c>
      <c r="IZ379" s="223">
        <f t="shared" ca="1" si="850"/>
        <v>-1.8778039792100335E-4</v>
      </c>
      <c r="JA379" s="223">
        <f t="shared" ca="1" si="851"/>
        <v>-3.2415728127034506E-4</v>
      </c>
      <c r="JB379" s="223">
        <f t="shared" ca="1" si="852"/>
        <v>-3.9828902519179361E-4</v>
      </c>
    </row>
    <row r="380" spans="2:262">
      <c r="B380" s="230">
        <v>19</v>
      </c>
      <c r="C380" s="229">
        <f t="shared" si="853"/>
        <v>3.7109375000000006E-4</v>
      </c>
      <c r="D380" s="226">
        <f t="shared" ca="1" si="597"/>
        <v>72.087457465184357</v>
      </c>
      <c r="E380" s="225">
        <f ca="1">Y361</f>
        <v>8.7457465184357985E-2</v>
      </c>
      <c r="F380" s="224">
        <v>19</v>
      </c>
      <c r="G380" s="223">
        <f t="shared" ca="1" si="854"/>
        <v>-5.2672274426425452E-3</v>
      </c>
      <c r="H380" s="223">
        <f t="shared" ca="1" si="598"/>
        <v>-4.084426023873499E-3</v>
      </c>
      <c r="I380" s="223">
        <f t="shared" ca="1" si="599"/>
        <v>-2.0293897192758207E-3</v>
      </c>
      <c r="J380" s="223">
        <f t="shared" ca="1" si="600"/>
        <v>4.5902559616648256E-4</v>
      </c>
      <c r="K380" s="223">
        <f t="shared" ca="1" si="601"/>
        <v>2.8494153540091446E-3</v>
      </c>
      <c r="L380" s="223">
        <f t="shared" ca="1" si="602"/>
        <v>4.631308480634695E-3</v>
      </c>
      <c r="M380" s="223">
        <f t="shared" ca="1" si="603"/>
        <v>5.424179208462436E-3</v>
      </c>
      <c r="N380" s="223">
        <f t="shared" ca="1" si="604"/>
        <v>5.0587088854415112E-3</v>
      </c>
      <c r="O380" s="223">
        <f t="shared" ca="1" si="605"/>
        <v>3.6129442098376376E-3</v>
      </c>
      <c r="P380" s="223">
        <f t="shared" ca="1" si="606"/>
        <v>1.3956302487397037E-3</v>
      </c>
      <c r="Q380" s="223">
        <f t="shared" ca="1" si="607"/>
        <v>-1.1197225025219432E-3</v>
      </c>
      <c r="R380" s="223">
        <f t="shared" ca="1" si="608"/>
        <v>-3.3959569484358215E-3</v>
      </c>
      <c r="S380" s="223">
        <f t="shared" ca="1" si="609"/>
        <v>-4.9469800417913379E-3</v>
      </c>
      <c r="T380" s="223">
        <f t="shared" ca="1" si="610"/>
        <v>-5.4415686332786369E-3</v>
      </c>
      <c r="U380" s="223">
        <f t="shared" ca="1" si="611"/>
        <v>-4.7741026379441547E-3</v>
      </c>
      <c r="V380" s="223">
        <f t="shared" ca="1" si="612"/>
        <v>-3.0871203519480294E-3</v>
      </c>
      <c r="W380" s="223">
        <f t="shared" ca="1" si="613"/>
        <v>-7.4087920020630906E-4</v>
      </c>
      <c r="X380" s="223">
        <f t="shared" ca="1" si="614"/>
        <v>1.7635777401988841E-3</v>
      </c>
      <c r="Y380" s="223">
        <f t="shared" ca="1" si="615"/>
        <v>3.8914201893925342E-3</v>
      </c>
      <c r="Z380" s="223">
        <f t="shared" ca="1" si="616"/>
        <v>5.1882444184576538E-3</v>
      </c>
      <c r="AA380" s="223">
        <f t="shared" ca="1" si="617"/>
        <v>5.3771118008242033E-3</v>
      </c>
      <c r="AB380" s="223">
        <f t="shared" ca="1" si="618"/>
        <v>4.4176894430250652E-3</v>
      </c>
      <c r="AC380" s="223">
        <f t="shared" ca="1" si="619"/>
        <v>2.5148633304655299E-3</v>
      </c>
      <c r="AD380" s="223">
        <f t="shared" ca="1" si="620"/>
        <v>7.4984638889540609E-5</v>
      </c>
      <c r="AE380" s="223">
        <f t="shared" ca="1" si="621"/>
        <v>-2.3809071271205136E-3</v>
      </c>
      <c r="AF380" s="223">
        <f t="shared" ca="1" si="622"/>
        <v>-4.3283528485568348E-3</v>
      </c>
      <c r="AG380" s="223">
        <f t="shared" ca="1" si="623"/>
        <v>-5.351472769839073E-3</v>
      </c>
      <c r="AH380" s="223">
        <f t="shared" ca="1" si="624"/>
        <v>-5.2317782018558388E-3</v>
      </c>
      <c r="AI380" s="223">
        <f t="shared" ca="1" si="625"/>
        <v>-3.9948300868861463E-3</v>
      </c>
      <c r="AJ380" s="223">
        <f t="shared" ca="1" si="626"/>
        <v>-1.9047804236515618E-3</v>
      </c>
      <c r="AK380" s="223">
        <f t="shared" ca="1" si="627"/>
        <v>5.9203776119202663E-4</v>
      </c>
      <c r="AL380" s="223">
        <f t="shared" ca="1" si="628"/>
        <v>2.962425454695764E-3</v>
      </c>
      <c r="AM380" s="223">
        <f t="shared" ca="1" si="629"/>
        <v>4.7001830520368368E-3</v>
      </c>
      <c r="AN380" s="223">
        <f t="shared" ca="1" si="630"/>
        <v>5.4342099895974549E-3</v>
      </c>
      <c r="AO380" s="223">
        <f t="shared" ca="1" si="631"/>
        <v>5.0077537889789076E-3</v>
      </c>
      <c r="AP380" s="223">
        <f t="shared" ca="1" si="632"/>
        <v>3.5118847678423069E-3</v>
      </c>
      <c r="AQ380" s="223">
        <f t="shared" ca="1" si="633"/>
        <v>1.2660478462913325E-3</v>
      </c>
      <c r="AR380" s="223">
        <f t="shared" ca="1" si="634"/>
        <v>-1.2501553622749813E-3</v>
      </c>
      <c r="AS380" s="223">
        <f t="shared" ca="1" si="635"/>
        <v>-3.4993861459991253E-3</v>
      </c>
      <c r="AT380" s="223">
        <f t="shared" ca="1" si="636"/>
        <v>-5.0013181274717019E-3</v>
      </c>
      <c r="AU380" s="223">
        <f t="shared" ca="1" si="637"/>
        <v>-5.4352116329356116E-3</v>
      </c>
      <c r="AV380" s="223">
        <f t="shared" ca="1" si="638"/>
        <v>-4.7084080978855953E-3</v>
      </c>
      <c r="AW380" s="223">
        <f t="shared" ca="1" si="639"/>
        <v>-2.9761174330187254E-3</v>
      </c>
      <c r="AX380" s="223">
        <f t="shared" ca="1" si="640"/>
        <v>-6.0827273088228935E-4</v>
      </c>
      <c r="AY380" s="223">
        <f t="shared" ca="1" si="641"/>
        <v>1.8894694630614832E-3</v>
      </c>
      <c r="AZ380" s="223">
        <f t="shared" ca="1" si="642"/>
        <v>3.983712812429022E-3</v>
      </c>
      <c r="BA380" s="223">
        <f t="shared" ca="1" si="643"/>
        <v>5.2272287230295689E-3</v>
      </c>
      <c r="BB380" s="223">
        <f t="shared" ca="1" si="644"/>
        <v>5.3544626342054069E-3</v>
      </c>
      <c r="BC380" s="223">
        <f t="shared" ca="1" si="645"/>
        <v>4.3382435664016802E-3</v>
      </c>
      <c r="BD380" s="223">
        <f t="shared" ca="1" si="646"/>
        <v>2.3955865218247573E-3</v>
      </c>
      <c r="BE380" s="223">
        <f t="shared" ca="1" si="647"/>
        <v>-5.8651372581069571E-5</v>
      </c>
      <c r="BF380" s="223">
        <f t="shared" ca="1" si="648"/>
        <v>-2.5003641844005076E-3</v>
      </c>
      <c r="BG380" s="223">
        <f t="shared" ca="1" si="649"/>
        <v>-4.4081207301098083E-3</v>
      </c>
      <c r="BH380" s="223">
        <f t="shared" ca="1" si="650"/>
        <v>-5.3745169330750913E-3</v>
      </c>
      <c r="BI380" s="223">
        <f t="shared" ca="1" si="651"/>
        <v>-5.1931775335091208E-3</v>
      </c>
      <c r="BJ380" s="223">
        <f t="shared" ca="1" si="652"/>
        <v>-3.9028278136307801E-3</v>
      </c>
      <c r="BK380" s="223">
        <f t="shared" ca="1" si="653"/>
        <v>-1.7790237595244128E-3</v>
      </c>
      <c r="BL380" s="223">
        <f t="shared" ca="1" si="654"/>
        <v>7.2469330480794125E-4</v>
      </c>
      <c r="BM380" s="223">
        <f t="shared" ca="1" si="655"/>
        <v>3.0736511010606973E-3</v>
      </c>
      <c r="BN380" s="223">
        <f t="shared" ca="1" si="656"/>
        <v>4.7662264089195954E-3</v>
      </c>
      <c r="BO380" s="223">
        <f t="shared" ca="1" si="657"/>
        <v>5.440967405832939E-3</v>
      </c>
      <c r="BP380" s="223">
        <f t="shared" ca="1" si="658"/>
        <v>4.9537822088858048E-3</v>
      </c>
      <c r="BQ380" s="223">
        <f t="shared" ca="1" si="659"/>
        <v>3.4087098977806617E-3</v>
      </c>
      <c r="BR380" s="223">
        <f t="shared" ca="1" si="660"/>
        <v>1.1357028239609337E-3</v>
      </c>
      <c r="BS380" s="223">
        <f t="shared" ca="1" si="661"/>
        <v>-1.3798351751841038E-3</v>
      </c>
      <c r="BT380" s="223">
        <f t="shared" ca="1" si="662"/>
        <v>-3.6007074441985602E-3</v>
      </c>
      <c r="BU380" s="223">
        <f t="shared" ca="1" si="663"/>
        <v>-5.052643606123404E-3</v>
      </c>
      <c r="BV380" s="223">
        <f t="shared" ca="1" si="664"/>
        <v>-5.4255806643405593E-3</v>
      </c>
      <c r="BW380" s="223">
        <f t="shared" ca="1" si="665"/>
        <v>-4.6398773888476023E-3</v>
      </c>
      <c r="BX380" s="223">
        <f t="shared" ca="1" si="666"/>
        <v>-2.863321812231953E-3</v>
      </c>
      <c r="BY380" s="223">
        <f t="shared" ca="1" si="667"/>
        <v>-4.7529986080994469E-4</v>
      </c>
      <c r="BZ380" s="223">
        <f t="shared" ca="1" si="668"/>
        <v>2.0142230401713752E-3</v>
      </c>
      <c r="CA380" s="223">
        <f t="shared" ca="1" si="669"/>
        <v>4.0736057958279124E-3</v>
      </c>
      <c r="CB380" s="223">
        <f t="shared" ca="1" si="670"/>
        <v>5.2630643404774037E-3</v>
      </c>
      <c r="CC380" s="223">
        <f t="shared" ca="1" si="671"/>
        <v>5.3285881395120187E-3</v>
      </c>
      <c r="CD380" s="223">
        <f t="shared" ca="1" si="672"/>
        <v>4.2561844940712697E-3</v>
      </c>
      <c r="CE380" s="223">
        <f t="shared" ca="1" si="673"/>
        <v>2.2748667014399785E-3</v>
      </c>
      <c r="CF380" s="223">
        <f t="shared" ca="1" si="674"/>
        <v>-1.922520546579242E-4</v>
      </c>
      <c r="CG380" s="223">
        <f t="shared" ca="1" si="675"/>
        <v>-2.6183151157904315E-3</v>
      </c>
      <c r="CH380" s="223">
        <f t="shared" ca="1" si="676"/>
        <v>-4.4852333245652253E-3</v>
      </c>
      <c r="CI380" s="223">
        <f t="shared" ca="1" si="677"/>
        <v>-5.3943236882767606E-3</v>
      </c>
      <c r="CJ380" s="223">
        <f t="shared" ca="1" si="678"/>
        <v>-5.1514486892016258E-3</v>
      </c>
      <c r="CK380" s="223">
        <f t="shared" ca="1" si="679"/>
        <v>-3.8084746228365949E-3</v>
      </c>
      <c r="CL380" s="223">
        <f t="shared" ca="1" si="680"/>
        <v>-1.6521954780065184E-3</v>
      </c>
      <c r="CM380" s="223">
        <f t="shared" ca="1" si="681"/>
        <v>8.5691232027506801E-4</v>
      </c>
      <c r="CN380" s="223">
        <f t="shared" ca="1" si="682"/>
        <v>3.1830252949335692E-3</v>
      </c>
      <c r="CO380" s="223">
        <f t="shared" ca="1" si="683"/>
        <v>4.8293987692343068E-3</v>
      </c>
      <c r="CP380" s="223">
        <f t="shared" ca="1" si="684"/>
        <v>5.4444473867540253E-3</v>
      </c>
      <c r="CQ380" s="223">
        <f t="shared" ca="1" si="685"/>
        <v>4.896826655623924E-3</v>
      </c>
      <c r="CR380" s="223">
        <f t="shared" ca="1" si="686"/>
        <v>3.3034817483364814E-3</v>
      </c>
      <c r="CS380" s="223">
        <f t="shared" ca="1" si="687"/>
        <v>1.0046736967160258E-3</v>
      </c>
      <c r="CT380" s="223">
        <f t="shared" ca="1" si="688"/>
        <v>-1.5086838269790755E-3</v>
      </c>
      <c r="CU380" s="223">
        <f t="shared" ca="1" si="689"/>
        <v>-3.6998598108727472E-3</v>
      </c>
      <c r="CV380" s="223">
        <f t="shared" ca="1" si="690"/>
        <v>-5.1009255611972901E-3</v>
      </c>
      <c r="CW380" s="223">
        <f t="shared" ca="1" si="691"/>
        <v>-5.4126815288288374E-3</v>
      </c>
      <c r="CX380" s="223">
        <f t="shared" ca="1" si="692"/>
        <v>-4.5685517911667377E-3</v>
      </c>
      <c r="CY380" s="223">
        <f t="shared" ca="1" si="693"/>
        <v>-2.7488014334520238E-3</v>
      </c>
      <c r="CZ380" s="223">
        <f t="shared" ca="1" si="694"/>
        <v>-3.4204068787409324E-4</v>
      </c>
      <c r="DA380" s="223">
        <f t="shared" ca="1" si="695"/>
        <v>2.1377633246384828E-3</v>
      </c>
      <c r="DB380" s="223">
        <f t="shared" ca="1" si="696"/>
        <v>4.1610449914173155E-3</v>
      </c>
      <c r="DC380" s="223">
        <f t="shared" ca="1" si="697"/>
        <v>5.2957296847651811E-3</v>
      </c>
      <c r="DD380" s="223">
        <f t="shared" ca="1" si="698"/>
        <v>5.2995039025721304E-3</v>
      </c>
      <c r="DE380" s="223">
        <f t="shared" ca="1" si="699"/>
        <v>4.1715616553506078E-3</v>
      </c>
      <c r="DF380" s="223">
        <f t="shared" ca="1" si="700"/>
        <v>2.15277658641698E-3</v>
      </c>
      <c r="DG380" s="223">
        <f t="shared" ca="1" si="701"/>
        <v>-3.2573693128585884E-4</v>
      </c>
      <c r="DH380" s="223">
        <f t="shared" ca="1" si="702"/>
        <v>-2.7346888720597455E-3</v>
      </c>
      <c r="DI380" s="223">
        <f t="shared" ca="1" si="703"/>
        <v>-4.5596441821795794E-3</v>
      </c>
      <c r="DJ380" s="223">
        <f t="shared" ca="1" si="704"/>
        <v>-5.4108811045953612E-3</v>
      </c>
      <c r="DK380" s="223">
        <f t="shared" ca="1" si="705"/>
        <v>-5.1066168048288429E-3</v>
      </c>
      <c r="DL380" s="223">
        <f t="shared" ca="1" si="706"/>
        <v>-3.7118273493376795E-3</v>
      </c>
      <c r="DM380" s="223">
        <f t="shared" ca="1" si="707"/>
        <v>-1.52437197571226E-3</v>
      </c>
      <c r="DN380" s="223">
        <f t="shared" ca="1" si="708"/>
        <v>9.8861516380245726E-4</v>
      </c>
      <c r="DO380" s="223">
        <f t="shared" ca="1" si="709"/>
        <v>3.2904821533897705E-3</v>
      </c>
      <c r="DP380" s="223">
        <f t="shared" ca="1" si="710"/>
        <v>4.889662080313292E-3</v>
      </c>
      <c r="DQ380" s="223">
        <f t="shared" ca="1" si="711"/>
        <v>5.4446478361503325E-3</v>
      </c>
      <c r="DR380" s="223">
        <f t="shared" ca="1" si="712"/>
        <v>4.836921437088821E-3</v>
      </c>
      <c r="DS380" s="223">
        <f t="shared" ca="1" si="713"/>
        <v>3.1962637050122113E-3</v>
      </c>
      <c r="DT380" s="223">
        <f t="shared" ca="1" si="714"/>
        <v>8.7303939160342323E-4</v>
      </c>
      <c r="DU380" s="223">
        <f t="shared" ca="1" si="715"/>
        <v>-1.6366237040499594E-3</v>
      </c>
      <c r="DV380" s="223">
        <f t="shared" ca="1" si="716"/>
        <v>-3.7967835203435068E-3</v>
      </c>
      <c r="DW380" s="223">
        <f t="shared" ca="1" si="717"/>
        <v>-5.1461349094489971E-3</v>
      </c>
      <c r="DX380" s="223">
        <f t="shared" ca="1" si="718"/>
        <v>-5.3965219963573504E-3</v>
      </c>
      <c r="DY380" s="223">
        <f t="shared" ca="1" si="719"/>
        <v>-4.4944742687160286E-3</v>
      </c>
      <c r="DZ380" s="223">
        <f t="shared" ca="1" si="720"/>
        <v>-2.6326252794728559E-3</v>
      </c>
      <c r="EA380" s="223">
        <f t="shared" ca="1" si="721"/>
        <v>-2.0857548241755275E-4</v>
      </c>
      <c r="EB380" s="223">
        <f t="shared" ca="1" si="722"/>
        <v>2.2600159004149837E-3</v>
      </c>
      <c r="EC380" s="223">
        <f t="shared" ca="1" si="723"/>
        <v>4.2459777290954088E-3</v>
      </c>
      <c r="ED380" s="223">
        <f t="shared" ca="1" si="724"/>
        <v>5.3252050795109529E-3</v>
      </c>
      <c r="EE380" s="223">
        <f t="shared" ca="1" si="725"/>
        <v>5.2672274426425547E-3</v>
      </c>
      <c r="EF380" s="223">
        <f t="shared" ca="1" si="726"/>
        <v>4.0844260238735251E-3</v>
      </c>
      <c r="EG380" s="223">
        <f t="shared" ca="1" si="727"/>
        <v>2.0293897192758606E-3</v>
      </c>
      <c r="EH380" s="223">
        <f t="shared" ca="1" si="728"/>
        <v>-4.5902559616643659E-4</v>
      </c>
      <c r="EI380" s="223">
        <f t="shared" ca="1" si="729"/>
        <v>-2.8494153540091008E-3</v>
      </c>
      <c r="EJ380" s="223">
        <f t="shared" ca="1" si="730"/>
        <v>-4.6313084806346881E-3</v>
      </c>
      <c r="EK380" s="223">
        <f t="shared" ca="1" si="731"/>
        <v>-5.4241792084624343E-3</v>
      </c>
      <c r="EL380" s="223">
        <f t="shared" ca="1" si="732"/>
        <v>-5.0587088854415182E-3</v>
      </c>
      <c r="EM380" s="223">
        <f t="shared" ca="1" si="733"/>
        <v>-3.6129442098376584E-3</v>
      </c>
      <c r="EN380" s="223">
        <f t="shared" ca="1" si="734"/>
        <v>-1.3956302487397722E-3</v>
      </c>
      <c r="EO380" s="223">
        <f t="shared" ca="1" si="735"/>
        <v>1.119722502521912E-3</v>
      </c>
      <c r="EP380" s="223">
        <f t="shared" ca="1" si="736"/>
        <v>3.3959569484358224E-3</v>
      </c>
      <c r="EQ380" s="223">
        <f t="shared" ca="1" si="737"/>
        <v>4.9469800417913205E-3</v>
      </c>
      <c r="ER380" s="223">
        <f t="shared" ca="1" si="738"/>
        <v>5.4415686332786369E-3</v>
      </c>
      <c r="ES380" s="223">
        <f t="shared" ca="1" si="739"/>
        <v>4.7741026379441763E-3</v>
      </c>
      <c r="ET380" s="223">
        <f t="shared" ca="1" si="740"/>
        <v>3.0871203519480398E-3</v>
      </c>
      <c r="EU380" s="223">
        <f t="shared" ca="1" si="741"/>
        <v>7.4087920020636478E-4</v>
      </c>
      <c r="EV380" s="223">
        <f t="shared" ca="1" si="742"/>
        <v>-1.7635777401988633E-3</v>
      </c>
      <c r="EW380" s="223">
        <f t="shared" ca="1" si="743"/>
        <v>-3.8914201893924913E-3</v>
      </c>
      <c r="EX380" s="223">
        <f t="shared" ca="1" si="744"/>
        <v>-5.1882444184576434E-3</v>
      </c>
      <c r="EY380" s="223">
        <f t="shared" ca="1" si="745"/>
        <v>-5.3771118008242146E-3</v>
      </c>
      <c r="EZ380" s="223">
        <f t="shared" ca="1" si="746"/>
        <v>-4.4176894430250843E-3</v>
      </c>
      <c r="FA380" s="223">
        <f t="shared" ca="1" si="747"/>
        <v>-2.5148633304655325E-3</v>
      </c>
      <c r="FB380" s="223">
        <f t="shared" ca="1" si="748"/>
        <v>-7.4984638889582459E-5</v>
      </c>
      <c r="FC380" s="223">
        <f t="shared" ca="1" si="749"/>
        <v>2.3809071271205114E-3</v>
      </c>
      <c r="FD380" s="223">
        <f t="shared" ca="1" si="750"/>
        <v>4.3283528485568035E-3</v>
      </c>
      <c r="FE380" s="223">
        <f t="shared" ca="1" si="751"/>
        <v>5.3514727698390713E-3</v>
      </c>
      <c r="FF380" s="223">
        <f t="shared" ca="1" si="752"/>
        <v>5.2317782018558526E-3</v>
      </c>
      <c r="FG380" s="223">
        <f t="shared" ca="1" si="753"/>
        <v>3.994830086886161E-3</v>
      </c>
      <c r="FH380" s="223">
        <f t="shared" ca="1" si="754"/>
        <v>1.904780423651619E-3</v>
      </c>
      <c r="FI380" s="223">
        <f t="shared" ca="1" si="755"/>
        <v>-5.9203776119199475E-4</v>
      </c>
      <c r="FJ380" s="223">
        <f t="shared" ca="1" si="756"/>
        <v>-2.9624254546957696E-3</v>
      </c>
      <c r="FK380" s="223">
        <f t="shared" ca="1" si="757"/>
        <v>-4.7001830520368194E-3</v>
      </c>
      <c r="FL380" s="223">
        <f t="shared" ca="1" si="758"/>
        <v>-5.4342099895974541E-3</v>
      </c>
      <c r="FM380" s="223">
        <f t="shared" ca="1" si="759"/>
        <v>-5.0077537889789284E-3</v>
      </c>
      <c r="FN380" s="223">
        <f t="shared" ca="1" si="760"/>
        <v>-3.5118847678423165E-3</v>
      </c>
      <c r="FO380" s="223">
        <f t="shared" ca="1" si="761"/>
        <v>-1.2660478462913824E-3</v>
      </c>
      <c r="FP380" s="223">
        <f t="shared" ca="1" si="762"/>
        <v>1.2501553622749689E-3</v>
      </c>
      <c r="FQ380" s="223">
        <f t="shared" ca="1" si="763"/>
        <v>3.4993861459990858E-3</v>
      </c>
      <c r="FR380" s="223">
        <f t="shared" ca="1" si="764"/>
        <v>5.0013181274716888E-3</v>
      </c>
      <c r="FS380" s="223">
        <f t="shared" ca="1" si="765"/>
        <v>5.4352116329356151E-3</v>
      </c>
      <c r="FT380" s="223">
        <f t="shared" ca="1" si="766"/>
        <v>4.7084080978856109E-3</v>
      </c>
      <c r="FU380" s="223">
        <f t="shared" ca="1" si="767"/>
        <v>2.9761174330187193E-3</v>
      </c>
      <c r="FV380" s="223">
        <f t="shared" ca="1" si="768"/>
        <v>6.0827273088232112E-4</v>
      </c>
      <c r="FW380" s="223">
        <f t="shared" ca="1" si="769"/>
        <v>-1.8894694630614893E-3</v>
      </c>
      <c r="FX380" s="223">
        <f t="shared" ca="1" si="770"/>
        <v>-3.9837128124289864E-3</v>
      </c>
      <c r="FY380" s="223">
        <f t="shared" ca="1" si="771"/>
        <v>-5.2272287230295655E-3</v>
      </c>
      <c r="FZ380" s="223">
        <f t="shared" ca="1" si="772"/>
        <v>-5.3544626342054164E-3</v>
      </c>
      <c r="GA380" s="223">
        <f t="shared" ca="1" si="773"/>
        <v>-4.338243566401688E-3</v>
      </c>
      <c r="GB380" s="223">
        <f t="shared" ca="1" si="774"/>
        <v>-2.3955865218248037E-3</v>
      </c>
      <c r="GC380" s="223">
        <f t="shared" ca="1" si="775"/>
        <v>5.8651372581037696E-5</v>
      </c>
      <c r="GD380" s="223">
        <f t="shared" ca="1" si="776"/>
        <v>2.5003641844004447E-3</v>
      </c>
      <c r="GE380" s="223">
        <f t="shared" ca="1" si="777"/>
        <v>4.4081207301097892E-3</v>
      </c>
      <c r="GF380" s="223">
        <f t="shared" ca="1" si="778"/>
        <v>5.3745169330750922E-3</v>
      </c>
      <c r="GG380" s="223">
        <f t="shared" ca="1" si="779"/>
        <v>5.1931775335091303E-3</v>
      </c>
      <c r="GH380" s="223">
        <f t="shared" ca="1" si="780"/>
        <v>3.9028278136307758E-3</v>
      </c>
      <c r="GI380" s="223">
        <f t="shared" ca="1" si="781"/>
        <v>1.7790237595244614E-3</v>
      </c>
      <c r="GJ380" s="223">
        <f t="shared" ca="1" si="782"/>
        <v>-7.2469330480792868E-4</v>
      </c>
      <c r="GK380" s="223">
        <f t="shared" ca="1" si="783"/>
        <v>-3.0736511010606548E-3</v>
      </c>
      <c r="GL380" s="223">
        <f t="shared" ca="1" si="784"/>
        <v>-4.7662264089195893E-3</v>
      </c>
      <c r="GM380" s="223">
        <f t="shared" ca="1" si="785"/>
        <v>-5.4409674058329364E-3</v>
      </c>
      <c r="GN380" s="223">
        <f t="shared" ca="1" si="786"/>
        <v>-4.953782208885817E-3</v>
      </c>
      <c r="GO380" s="223">
        <f t="shared" ca="1" si="787"/>
        <v>-3.4087098977807172E-3</v>
      </c>
      <c r="GP380" s="223">
        <f t="shared" ca="1" si="788"/>
        <v>-1.1357028239609651E-3</v>
      </c>
      <c r="GQ380" s="223">
        <f t="shared" ca="1" si="789"/>
        <v>1.3798351751841105E-3</v>
      </c>
      <c r="GR380" s="223">
        <f t="shared" ca="1" si="790"/>
        <v>3.6007074441985363E-3</v>
      </c>
      <c r="GS380" s="223">
        <f t="shared" ca="1" si="791"/>
        <v>5.0526436061233988E-3</v>
      </c>
      <c r="GT380" s="223">
        <f t="shared" ca="1" si="792"/>
        <v>5.4255806643405645E-3</v>
      </c>
      <c r="GU380" s="223">
        <f t="shared" ca="1" si="793"/>
        <v>4.6398773888475988E-3</v>
      </c>
      <c r="GV380" s="223">
        <f t="shared" ca="1" si="794"/>
        <v>2.8633218122320128E-3</v>
      </c>
      <c r="GW380" s="223">
        <f t="shared" ca="1" si="795"/>
        <v>4.7529986080997668E-4</v>
      </c>
      <c r="GX380" s="223">
        <f t="shared" ca="1" si="796"/>
        <v>-2.0142230401713097E-3</v>
      </c>
      <c r="GY380" s="223">
        <f t="shared" ca="1" si="797"/>
        <v>-4.0736057958278907E-3</v>
      </c>
      <c r="GZ380" s="223">
        <f t="shared" ca="1" si="798"/>
        <v>-5.2630643404773855E-3</v>
      </c>
      <c r="HA380" s="223">
        <f t="shared" ca="1" si="799"/>
        <v>-5.3285881395120256E-3</v>
      </c>
      <c r="HB380" s="223">
        <f t="shared" ca="1" si="800"/>
        <v>-4.2561844940712653E-3</v>
      </c>
      <c r="HC380" s="223">
        <f t="shared" ca="1" si="801"/>
        <v>-2.274866701440008E-3</v>
      </c>
      <c r="HD380" s="223">
        <f t="shared" ca="1" si="802"/>
        <v>1.9225205465793092E-4</v>
      </c>
      <c r="HE380" s="223">
        <f t="shared" ca="1" si="803"/>
        <v>2.6183151157904037E-3</v>
      </c>
      <c r="HF380" s="223">
        <f t="shared" ca="1" si="804"/>
        <v>4.4852333245652071E-3</v>
      </c>
      <c r="HG380" s="223">
        <f t="shared" ca="1" si="805"/>
        <v>5.3943236882767502E-3</v>
      </c>
      <c r="HH380" s="223">
        <f t="shared" ca="1" si="806"/>
        <v>5.1514486892016362E-3</v>
      </c>
      <c r="HI380" s="223">
        <f t="shared" ca="1" si="807"/>
        <v>3.8084746228366452E-3</v>
      </c>
      <c r="HJ380" s="223">
        <f t="shared" ca="1" si="808"/>
        <v>1.6521954780065492E-3</v>
      </c>
      <c r="HK380" s="223">
        <f t="shared" ca="1" si="809"/>
        <v>-8.5691232027499818E-4</v>
      </c>
      <c r="HL380" s="223">
        <f t="shared" ca="1" si="810"/>
        <v>-3.1830252949335432E-3</v>
      </c>
      <c r="HM380" s="223">
        <f t="shared" ca="1" si="811"/>
        <v>-4.8293987692343094E-3</v>
      </c>
      <c r="HN380" s="223">
        <f t="shared" ca="1" si="812"/>
        <v>-5.4444473867540245E-3</v>
      </c>
      <c r="HO380" s="223">
        <f t="shared" ca="1" si="813"/>
        <v>-4.8968266556239206E-3</v>
      </c>
      <c r="HP380" s="223">
        <f t="shared" ca="1" si="814"/>
        <v>-3.3034817483365069E-3</v>
      </c>
      <c r="HQ380" s="223">
        <f t="shared" ca="1" si="815"/>
        <v>-1.0046736967160572E-3</v>
      </c>
      <c r="HR380" s="223">
        <f t="shared" ca="1" si="816"/>
        <v>1.5086838269790074E-3</v>
      </c>
      <c r="HS380" s="223">
        <f t="shared" ca="1" si="817"/>
        <v>3.6998598108727247E-3</v>
      </c>
      <c r="HT380" s="223">
        <f t="shared" ca="1" si="818"/>
        <v>5.1009255611972658E-3</v>
      </c>
      <c r="HU380" s="223">
        <f t="shared" ca="1" si="819"/>
        <v>5.4126815288288409E-3</v>
      </c>
      <c r="HV380" s="223">
        <f t="shared" ca="1" si="820"/>
        <v>4.5685517911667759E-3</v>
      </c>
      <c r="HW380" s="223">
        <f t="shared" ca="1" si="821"/>
        <v>2.7488014334520511E-3</v>
      </c>
      <c r="HX380" s="223">
        <f t="shared" ca="1" si="822"/>
        <v>3.4204068787408652E-4</v>
      </c>
      <c r="HY380" s="223">
        <f t="shared" ca="1" si="823"/>
        <v>-2.1377633246384533E-3</v>
      </c>
      <c r="HZ380" s="223">
        <f t="shared" ca="1" si="824"/>
        <v>-4.1610449914173198E-3</v>
      </c>
      <c r="IA380" s="223">
        <f t="shared" ca="1" si="825"/>
        <v>-5.2957296847651733E-3</v>
      </c>
      <c r="IB380" s="223">
        <f t="shared" ca="1" si="826"/>
        <v>-5.2995039025721382E-3</v>
      </c>
      <c r="IC380" s="223">
        <f t="shared" ca="1" si="827"/>
        <v>-4.1715616553506529E-3</v>
      </c>
      <c r="ID380" s="223">
        <f t="shared" ca="1" si="828"/>
        <v>-2.1527765864170095E-3</v>
      </c>
      <c r="IE380" s="223">
        <f t="shared" ca="1" si="829"/>
        <v>1.7765493692716043E-3</v>
      </c>
      <c r="IF380" s="223">
        <f t="shared" ca="1" si="830"/>
        <v>2.7346888720597182E-3</v>
      </c>
      <c r="IG380" s="223">
        <f t="shared" ca="1" si="831"/>
        <v>4.5596441821795838E-3</v>
      </c>
      <c r="IH380" s="223">
        <f t="shared" ca="1" si="832"/>
        <v>5.4108811045953577E-3</v>
      </c>
      <c r="II380" s="223">
        <f t="shared" ca="1" si="833"/>
        <v>5.1066168048288403E-3</v>
      </c>
      <c r="IJ380" s="223">
        <f t="shared" ca="1" si="834"/>
        <v>3.711827349337702E-3</v>
      </c>
      <c r="IK380" s="223">
        <f t="shared" ca="1" si="835"/>
        <v>1.5243719757122535E-3</v>
      </c>
      <c r="IL380" s="223">
        <f t="shared" ca="1" si="836"/>
        <v>-9.8861516380242581E-4</v>
      </c>
      <c r="IM380" s="223">
        <f t="shared" ca="1" si="837"/>
        <v>-3.2904821533897457E-3</v>
      </c>
      <c r="IN380" s="223">
        <f t="shared" ca="1" si="838"/>
        <v>-4.8896620803132607E-3</v>
      </c>
      <c r="IO380" s="223">
        <f t="shared" ca="1" si="839"/>
        <v>-5.4446478361503325E-3</v>
      </c>
      <c r="IP380" s="223">
        <f t="shared" ca="1" si="840"/>
        <v>-4.8369214370888539E-3</v>
      </c>
      <c r="IQ380" s="223">
        <f t="shared" ca="1" si="841"/>
        <v>-3.1962637050122374E-3</v>
      </c>
      <c r="IR380" s="223">
        <f t="shared" ca="1" si="842"/>
        <v>-8.7303939160341673E-4</v>
      </c>
      <c r="IS380" s="223">
        <f t="shared" ca="1" si="843"/>
        <v>1.6366237040499288E-3</v>
      </c>
      <c r="IT380" s="223">
        <f t="shared" ca="1" si="844"/>
        <v>3.7967835203435111E-3</v>
      </c>
      <c r="IU380" s="223">
        <f t="shared" ca="1" si="845"/>
        <v>5.1461349094489867E-3</v>
      </c>
      <c r="IV380" s="223">
        <f t="shared" ca="1" si="846"/>
        <v>5.3965219963573495E-3</v>
      </c>
      <c r="IW380" s="223">
        <f t="shared" ca="1" si="847"/>
        <v>4.4944742687160685E-3</v>
      </c>
      <c r="IX380" s="223">
        <f t="shared" ca="1" si="848"/>
        <v>2.6326252794728836E-3</v>
      </c>
      <c r="IY380" s="223">
        <f t="shared" ca="1" si="849"/>
        <v>2.0857548241762344E-4</v>
      </c>
      <c r="IZ380" s="223">
        <f t="shared" ca="1" si="850"/>
        <v>-2.2600159004149542E-3</v>
      </c>
      <c r="JA380" s="223">
        <f t="shared" ca="1" si="851"/>
        <v>-4.2459777290953637E-3</v>
      </c>
      <c r="JB380" s="223">
        <f t="shared" ca="1" si="852"/>
        <v>-5.3252050795109468E-3</v>
      </c>
    </row>
    <row r="381" spans="2:262">
      <c r="B381" s="230">
        <v>20</v>
      </c>
      <c r="C381" s="229">
        <f t="shared" si="853"/>
        <v>3.9062500000000008E-4</v>
      </c>
      <c r="D381" s="226">
        <f t="shared" ca="1" si="597"/>
        <v>72.087248989633977</v>
      </c>
      <c r="E381" s="225">
        <f ca="1">Z361</f>
        <v>8.724898963397705E-2</v>
      </c>
      <c r="F381" s="224">
        <v>20</v>
      </c>
      <c r="G381" s="223">
        <f t="shared" ca="1" si="854"/>
        <v>-7.7722249636175253E-4</v>
      </c>
      <c r="H381" s="223">
        <f t="shared" ca="1" si="598"/>
        <v>-5.8917049960172324E-4</v>
      </c>
      <c r="I381" s="223">
        <f t="shared" ca="1" si="599"/>
        <v>-2.6198148748925496E-4</v>
      </c>
      <c r="J381" s="223">
        <f t="shared" ca="1" si="600"/>
        <v>1.270764102369504E-4</v>
      </c>
      <c r="K381" s="223">
        <f t="shared" ca="1" si="601"/>
        <v>4.8612426425929798E-4</v>
      </c>
      <c r="L381" s="223">
        <f t="shared" ca="1" si="602"/>
        <v>7.3037024129499726E-4</v>
      </c>
      <c r="M381" s="223">
        <f t="shared" ca="1" si="603"/>
        <v>8.0213382903129653E-4</v>
      </c>
      <c r="N381" s="223">
        <f t="shared" ca="1" si="604"/>
        <v>6.8446752005673934E-4</v>
      </c>
      <c r="O381" s="223">
        <f t="shared" ca="1" si="605"/>
        <v>4.0515909235634847E-4</v>
      </c>
      <c r="P381" s="223">
        <f t="shared" ca="1" si="606"/>
        <v>3.0169317929546298E-5</v>
      </c>
      <c r="Q381" s="223">
        <f t="shared" ca="1" si="607"/>
        <v>-3.5194516633044252E-4</v>
      </c>
      <c r="R381" s="223">
        <f t="shared" ca="1" si="608"/>
        <v>-6.5094517007241784E-4</v>
      </c>
      <c r="S381" s="223">
        <f t="shared" ca="1" si="609"/>
        <v>-7.9621960849300157E-4</v>
      </c>
      <c r="T381" s="223">
        <f t="shared" ca="1" si="610"/>
        <v>-7.5346083756978237E-4</v>
      </c>
      <c r="U381" s="223">
        <f t="shared" ca="1" si="611"/>
        <v>-5.3276666052002447E-4</v>
      </c>
      <c r="V381" s="223">
        <f t="shared" ca="1" si="612"/>
        <v>-1.8625565612715925E-4</v>
      </c>
      <c r="W381" s="223">
        <f t="shared" ca="1" si="613"/>
        <v>2.0424101303263107E-4</v>
      </c>
      <c r="X381" s="223">
        <f t="shared" ca="1" si="614"/>
        <v>5.4650464101821286E-4</v>
      </c>
      <c r="Y381" s="223">
        <f t="shared" ca="1" si="615"/>
        <v>7.5970711492542138E-4</v>
      </c>
      <c r="Z381" s="223">
        <f t="shared" ca="1" si="616"/>
        <v>7.9349907764072428E-4</v>
      </c>
      <c r="AA381" s="223">
        <f t="shared" ca="1" si="617"/>
        <v>6.3990030469890087E-4</v>
      </c>
      <c r="AB381" s="223">
        <f t="shared" ca="1" si="618"/>
        <v>3.3518429391318012E-4</v>
      </c>
      <c r="AC381" s="223">
        <f t="shared" ca="1" si="619"/>
        <v>-4.8687992143655917E-5</v>
      </c>
      <c r="AD381" s="223">
        <f t="shared" ca="1" si="620"/>
        <v>-4.2106224509301054E-4</v>
      </c>
      <c r="AE381" s="223">
        <f t="shared" ca="1" si="621"/>
        <v>-6.9399950297991504E-4</v>
      </c>
      <c r="AF381" s="223">
        <f t="shared" ca="1" si="622"/>
        <v>-8.0304359315734272E-4</v>
      </c>
      <c r="AG381" s="223">
        <f t="shared" ca="1" si="623"/>
        <v>-7.2244293902842436E-4</v>
      </c>
      <c r="AH381" s="223">
        <f t="shared" ca="1" si="624"/>
        <v>-4.7123198725763633E-4</v>
      </c>
      <c r="AI381" s="223">
        <f t="shared" ca="1" si="625"/>
        <v>-1.0873608097886071E-4</v>
      </c>
      <c r="AJ381" s="223">
        <f t="shared" ca="1" si="626"/>
        <v>2.7943866322331233E-4</v>
      </c>
      <c r="AK381" s="223">
        <f t="shared" ca="1" si="627"/>
        <v>6.0162187933429645E-4</v>
      </c>
      <c r="AL381" s="223">
        <f t="shared" ca="1" si="628"/>
        <v>7.817275937409599E-4</v>
      </c>
      <c r="AM381" s="223">
        <f t="shared" ca="1" si="629"/>
        <v>7.7722249636175307E-4</v>
      </c>
      <c r="AN381" s="223">
        <f t="shared" ca="1" si="630"/>
        <v>5.8917049960172346E-4</v>
      </c>
      <c r="AO381" s="223">
        <f t="shared" ca="1" si="631"/>
        <v>2.6198148748925643E-4</v>
      </c>
      <c r="AP381" s="223">
        <f t="shared" ca="1" si="632"/>
        <v>-1.2707641023695021E-4</v>
      </c>
      <c r="AQ381" s="223">
        <f t="shared" ca="1" si="633"/>
        <v>-4.8612426425929668E-4</v>
      </c>
      <c r="AR381" s="223">
        <f t="shared" ca="1" si="634"/>
        <v>-7.3037024129499737E-4</v>
      </c>
      <c r="AS381" s="223">
        <f t="shared" ca="1" si="635"/>
        <v>-8.0213382903129664E-4</v>
      </c>
      <c r="AT381" s="223">
        <f t="shared" ca="1" si="636"/>
        <v>-6.8446752005673912E-4</v>
      </c>
      <c r="AU381" s="223">
        <f t="shared" ca="1" si="637"/>
        <v>-4.0515909235634955E-4</v>
      </c>
      <c r="AV381" s="223">
        <f t="shared" ca="1" si="638"/>
        <v>-3.0169317929546082E-5</v>
      </c>
      <c r="AW381" s="223">
        <f t="shared" ca="1" si="639"/>
        <v>3.5194516633044138E-4</v>
      </c>
      <c r="AX381" s="223">
        <f t="shared" ca="1" si="640"/>
        <v>6.5094517007241838E-4</v>
      </c>
      <c r="AY381" s="223">
        <f t="shared" ca="1" si="641"/>
        <v>7.9621960849300146E-4</v>
      </c>
      <c r="AZ381" s="223">
        <f t="shared" ca="1" si="642"/>
        <v>7.5346083756978204E-4</v>
      </c>
      <c r="BA381" s="223">
        <f t="shared" ca="1" si="643"/>
        <v>5.327666605200248E-4</v>
      </c>
      <c r="BB381" s="223">
        <f t="shared" ca="1" si="644"/>
        <v>1.8625565612716112E-4</v>
      </c>
      <c r="BC381" s="223">
        <f t="shared" ca="1" si="645"/>
        <v>-2.0424101303263058E-4</v>
      </c>
      <c r="BD381" s="223">
        <f t="shared" ca="1" si="646"/>
        <v>-5.4650464101821145E-4</v>
      </c>
      <c r="BE381" s="223">
        <f t="shared" ca="1" si="647"/>
        <v>-7.5970711492542116E-4</v>
      </c>
      <c r="BF381" s="223">
        <f t="shared" ca="1" si="648"/>
        <v>-7.9349907764072461E-4</v>
      </c>
      <c r="BG381" s="223">
        <f t="shared" ca="1" si="649"/>
        <v>-6.3990030469890109E-4</v>
      </c>
      <c r="BH381" s="223">
        <f t="shared" ca="1" si="650"/>
        <v>-3.3518429391318186E-4</v>
      </c>
      <c r="BI381" s="223">
        <f t="shared" ca="1" si="651"/>
        <v>4.8687992143655456E-5</v>
      </c>
      <c r="BJ381" s="223">
        <f t="shared" ca="1" si="652"/>
        <v>4.2106224509301017E-4</v>
      </c>
      <c r="BK381" s="223">
        <f t="shared" ca="1" si="653"/>
        <v>6.9399950297991558E-4</v>
      </c>
      <c r="BL381" s="223">
        <f t="shared" ca="1" si="654"/>
        <v>8.0304359315734272E-4</v>
      </c>
      <c r="BM381" s="223">
        <f t="shared" ca="1" si="655"/>
        <v>7.2244293902842393E-4</v>
      </c>
      <c r="BN381" s="223">
        <f t="shared" ca="1" si="656"/>
        <v>4.7123198725763671E-4</v>
      </c>
      <c r="BO381" s="223">
        <f t="shared" ca="1" si="657"/>
        <v>1.0873608097885978E-4</v>
      </c>
      <c r="BP381" s="223">
        <f t="shared" ca="1" si="658"/>
        <v>-2.7943866322331195E-4</v>
      </c>
      <c r="BQ381" s="223">
        <f t="shared" ca="1" si="659"/>
        <v>-6.016218793342971E-4</v>
      </c>
      <c r="BR381" s="223">
        <f t="shared" ca="1" si="660"/>
        <v>-7.8172759374095979E-4</v>
      </c>
      <c r="BS381" s="223">
        <f t="shared" ca="1" si="661"/>
        <v>-7.7722249636175318E-4</v>
      </c>
      <c r="BT381" s="223">
        <f t="shared" ca="1" si="662"/>
        <v>-5.8917049960172574E-4</v>
      </c>
      <c r="BU381" s="223">
        <f t="shared" ca="1" si="663"/>
        <v>-2.6198148748925691E-4</v>
      </c>
      <c r="BV381" s="223">
        <f t="shared" ca="1" si="664"/>
        <v>1.2707641023694972E-4</v>
      </c>
      <c r="BW381" s="223">
        <f t="shared" ca="1" si="665"/>
        <v>4.8612426425929852E-4</v>
      </c>
      <c r="BX381" s="223">
        <f t="shared" ca="1" si="666"/>
        <v>7.3037024129499607E-4</v>
      </c>
      <c r="BY381" s="223">
        <f t="shared" ca="1" si="667"/>
        <v>8.0213382903129664E-4</v>
      </c>
      <c r="BZ381" s="223">
        <f t="shared" ca="1" si="668"/>
        <v>6.8446752005673944E-4</v>
      </c>
      <c r="CA381" s="223">
        <f t="shared" ca="1" si="669"/>
        <v>4.0515909235634749E-4</v>
      </c>
      <c r="CB381" s="223">
        <f t="shared" ca="1" si="670"/>
        <v>3.0169317929549415E-5</v>
      </c>
      <c r="CC381" s="223">
        <f t="shared" ca="1" si="671"/>
        <v>-3.5194516633044095E-4</v>
      </c>
      <c r="CD381" s="223">
        <f t="shared" ca="1" si="672"/>
        <v>-6.5094517007241806E-4</v>
      </c>
      <c r="CE381" s="223">
        <f t="shared" ca="1" si="673"/>
        <v>-7.9621960849300178E-4</v>
      </c>
      <c r="CF381" s="223">
        <f t="shared" ca="1" si="674"/>
        <v>-7.5346083756978313E-4</v>
      </c>
      <c r="CG381" s="223">
        <f t="shared" ca="1" si="675"/>
        <v>-5.3276666052002523E-4</v>
      </c>
      <c r="CH381" s="223">
        <f t="shared" ca="1" si="676"/>
        <v>-1.8625565612715881E-4</v>
      </c>
      <c r="CI381" s="223">
        <f t="shared" ca="1" si="677"/>
        <v>2.0424101303262733E-4</v>
      </c>
      <c r="CJ381" s="223">
        <f t="shared" ca="1" si="678"/>
        <v>5.4650464101821112E-4</v>
      </c>
      <c r="CK381" s="223">
        <f t="shared" ca="1" si="679"/>
        <v>7.5970711492542105E-4</v>
      </c>
      <c r="CL381" s="223">
        <f t="shared" ca="1" si="680"/>
        <v>7.9349907764072428E-4</v>
      </c>
      <c r="CM381" s="223">
        <f t="shared" ca="1" si="681"/>
        <v>6.3990030469890315E-4</v>
      </c>
      <c r="CN381" s="223">
        <f t="shared" ca="1" si="682"/>
        <v>3.3518429391318229E-4</v>
      </c>
      <c r="CO381" s="223">
        <f t="shared" ca="1" si="683"/>
        <v>-4.8687992143654941E-5</v>
      </c>
      <c r="CP381" s="223">
        <f t="shared" ca="1" si="684"/>
        <v>-4.2106224509301217E-4</v>
      </c>
      <c r="CQ381" s="223">
        <f t="shared" ca="1" si="685"/>
        <v>-6.9399950297991384E-4</v>
      </c>
      <c r="CR381" s="223">
        <f t="shared" ca="1" si="686"/>
        <v>-8.0304359315734261E-4</v>
      </c>
      <c r="CS381" s="223">
        <f t="shared" ca="1" si="687"/>
        <v>-7.2244293902842414E-4</v>
      </c>
      <c r="CT381" s="223">
        <f t="shared" ca="1" si="688"/>
        <v>-4.7123198725763482E-4</v>
      </c>
      <c r="CU381" s="223">
        <f t="shared" ca="1" si="689"/>
        <v>-1.087360809788631E-4</v>
      </c>
      <c r="CV381" s="223">
        <f t="shared" ca="1" si="690"/>
        <v>2.7943866322331147E-4</v>
      </c>
      <c r="CW381" s="223">
        <f t="shared" ca="1" si="691"/>
        <v>6.0162187933429678E-4</v>
      </c>
      <c r="CX381" s="223">
        <f t="shared" ca="1" si="692"/>
        <v>7.8172759374095903E-4</v>
      </c>
      <c r="CY381" s="223">
        <f t="shared" ca="1" si="693"/>
        <v>7.7722249636175329E-4</v>
      </c>
      <c r="CZ381" s="223">
        <f t="shared" ca="1" si="694"/>
        <v>5.8917049960172411E-4</v>
      </c>
      <c r="DA381" s="223">
        <f t="shared" ca="1" si="695"/>
        <v>2.6198148748925469E-4</v>
      </c>
      <c r="DB381" s="223">
        <f t="shared" ca="1" si="696"/>
        <v>-1.2707641023694641E-4</v>
      </c>
      <c r="DC381" s="223">
        <f t="shared" ca="1" si="697"/>
        <v>-4.8612426425929597E-4</v>
      </c>
      <c r="DD381" s="223">
        <f t="shared" ca="1" si="698"/>
        <v>-7.3037024129499705E-4</v>
      </c>
      <c r="DE381" s="223">
        <f t="shared" ca="1" si="699"/>
        <v>-8.0213382903129653E-4</v>
      </c>
      <c r="DF381" s="223">
        <f t="shared" ca="1" si="700"/>
        <v>-6.8446752005674107E-4</v>
      </c>
      <c r="DG381" s="223">
        <f t="shared" ca="1" si="701"/>
        <v>-4.0515909235635037E-4</v>
      </c>
      <c r="DH381" s="223">
        <f t="shared" ca="1" si="702"/>
        <v>-3.0169317929547084E-5</v>
      </c>
      <c r="DI381" s="223">
        <f t="shared" ca="1" si="703"/>
        <v>3.5194516633044317E-4</v>
      </c>
      <c r="DJ381" s="223">
        <f t="shared" ca="1" si="704"/>
        <v>6.5094517007241611E-4</v>
      </c>
      <c r="DK381" s="223">
        <f t="shared" ca="1" si="705"/>
        <v>7.9621960849300135E-4</v>
      </c>
      <c r="DL381" s="223">
        <f t="shared" ca="1" si="706"/>
        <v>7.5346083756978248E-4</v>
      </c>
      <c r="DM381" s="223">
        <f t="shared" ca="1" si="707"/>
        <v>5.327666605200235E-4</v>
      </c>
      <c r="DN381" s="223">
        <f t="shared" ca="1" si="708"/>
        <v>1.8625565612716207E-4</v>
      </c>
      <c r="DO381" s="223">
        <f t="shared" ca="1" si="709"/>
        <v>-2.0424101303262966E-4</v>
      </c>
      <c r="DP381" s="223">
        <f t="shared" ca="1" si="710"/>
        <v>-5.4650464101821286E-4</v>
      </c>
      <c r="DQ381" s="223">
        <f t="shared" ca="1" si="711"/>
        <v>-7.5970711492541997E-4</v>
      </c>
      <c r="DR381" s="223">
        <f t="shared" ca="1" si="712"/>
        <v>-7.9349907764072471E-4</v>
      </c>
      <c r="DS381" s="223">
        <f t="shared" ca="1" si="713"/>
        <v>-6.3990030469890174E-4</v>
      </c>
      <c r="DT381" s="223">
        <f t="shared" ca="1" si="714"/>
        <v>-3.3518429391318012E-4</v>
      </c>
      <c r="DU381" s="223">
        <f t="shared" ca="1" si="715"/>
        <v>4.8687992143651635E-5</v>
      </c>
      <c r="DV381" s="223">
        <f t="shared" ca="1" si="716"/>
        <v>4.2106224509300919E-4</v>
      </c>
      <c r="DW381" s="223">
        <f t="shared" ca="1" si="717"/>
        <v>6.9399950297991504E-4</v>
      </c>
      <c r="DX381" s="223">
        <f t="shared" ca="1" si="718"/>
        <v>8.0304359315734272E-4</v>
      </c>
      <c r="DY381" s="223">
        <f t="shared" ca="1" si="719"/>
        <v>7.2244293902842555E-4</v>
      </c>
      <c r="DZ381" s="223">
        <f t="shared" ca="1" si="720"/>
        <v>4.7123198725763753E-4</v>
      </c>
      <c r="EA381" s="223">
        <f t="shared" ca="1" si="721"/>
        <v>1.0873608097886075E-4</v>
      </c>
      <c r="EB381" s="223">
        <f t="shared" ca="1" si="722"/>
        <v>-2.7943866322331369E-4</v>
      </c>
      <c r="EC381" s="223">
        <f t="shared" ca="1" si="723"/>
        <v>-6.0162187933429439E-4</v>
      </c>
      <c r="ED381" s="223">
        <f t="shared" ca="1" si="724"/>
        <v>-7.8172759374095957E-4</v>
      </c>
      <c r="EE381" s="223">
        <f t="shared" ca="1" si="725"/>
        <v>-7.7722249636175264E-4</v>
      </c>
      <c r="EF381" s="223">
        <f t="shared" ca="1" si="726"/>
        <v>-5.8917049960172628E-4</v>
      </c>
      <c r="EG381" s="223">
        <f t="shared" ca="1" si="727"/>
        <v>-2.6198148748925783E-4</v>
      </c>
      <c r="EH381" s="223">
        <f t="shared" ca="1" si="728"/>
        <v>1.270764102369431E-4</v>
      </c>
      <c r="EI381" s="223">
        <f t="shared" ca="1" si="729"/>
        <v>4.8612426425929771E-4</v>
      </c>
      <c r="EJ381" s="223">
        <f t="shared" ca="1" si="730"/>
        <v>7.3037024129499564E-4</v>
      </c>
      <c r="EK381" s="223">
        <f t="shared" ca="1" si="731"/>
        <v>8.0213382903129632E-4</v>
      </c>
      <c r="EL381" s="223">
        <f t="shared" ca="1" si="732"/>
        <v>6.8446752005673988E-4</v>
      </c>
      <c r="EM381" s="223">
        <f t="shared" ca="1" si="733"/>
        <v>4.0515909235635324E-4</v>
      </c>
      <c r="EN381" s="223">
        <f t="shared" ca="1" si="734"/>
        <v>3.0169317929544726E-5</v>
      </c>
      <c r="EO381" s="223">
        <f t="shared" ca="1" si="735"/>
        <v>-3.5194516633044019E-4</v>
      </c>
      <c r="EP381" s="223">
        <f t="shared" ca="1" si="736"/>
        <v>-6.5094517007241416E-4</v>
      </c>
      <c r="EQ381" s="223">
        <f t="shared" ca="1" si="737"/>
        <v>-7.9621960849300167E-4</v>
      </c>
      <c r="ER381" s="223">
        <f t="shared" ca="1" si="738"/>
        <v>-7.5346083756978367E-4</v>
      </c>
      <c r="ES381" s="223">
        <f t="shared" ca="1" si="739"/>
        <v>-5.3276666052002165E-4</v>
      </c>
      <c r="ET381" s="223">
        <f t="shared" ca="1" si="740"/>
        <v>-1.8625565612715976E-4</v>
      </c>
      <c r="EU381" s="223">
        <f t="shared" ca="1" si="741"/>
        <v>2.0424101303262638E-4</v>
      </c>
      <c r="EV381" s="223">
        <f t="shared" ca="1" si="742"/>
        <v>5.4650464101821459E-4</v>
      </c>
      <c r="EW381" s="223">
        <f t="shared" ca="1" si="743"/>
        <v>7.5970711492542062E-4</v>
      </c>
      <c r="EX381" s="223">
        <f t="shared" ca="1" si="744"/>
        <v>7.9349907764072526E-4</v>
      </c>
      <c r="EY381" s="223">
        <f t="shared" ca="1" si="745"/>
        <v>6.3990030469890022E-4</v>
      </c>
      <c r="EZ381" s="223">
        <f t="shared" ca="1" si="746"/>
        <v>3.3518429391318316E-4</v>
      </c>
      <c r="FA381" s="223">
        <f t="shared" ca="1" si="747"/>
        <v>-4.8687992143648301E-5</v>
      </c>
      <c r="FB381" s="223">
        <f t="shared" ca="1" si="748"/>
        <v>-4.2106224509301136E-4</v>
      </c>
      <c r="FC381" s="223">
        <f t="shared" ca="1" si="749"/>
        <v>-6.939995029799133E-4</v>
      </c>
      <c r="FD381" s="223">
        <f t="shared" ca="1" si="750"/>
        <v>-8.0304359315734283E-4</v>
      </c>
      <c r="FE381" s="223">
        <f t="shared" ca="1" si="751"/>
        <v>-7.2244293902842458E-4</v>
      </c>
      <c r="FF381" s="223">
        <f t="shared" ca="1" si="752"/>
        <v>-4.7123198725764024E-4</v>
      </c>
      <c r="FG381" s="223">
        <f t="shared" ca="1" si="753"/>
        <v>-1.0873608097885841E-4</v>
      </c>
      <c r="FH381" s="223">
        <f t="shared" ca="1" si="754"/>
        <v>2.794386632233106E-4</v>
      </c>
      <c r="FI381" s="223">
        <f t="shared" ca="1" si="755"/>
        <v>6.0162187933429233E-4</v>
      </c>
      <c r="FJ381" s="223">
        <f t="shared" ca="1" si="756"/>
        <v>7.8172759374096012E-4</v>
      </c>
      <c r="FK381" s="223">
        <f t="shared" ca="1" si="757"/>
        <v>7.772224963617535E-4</v>
      </c>
      <c r="FL381" s="223">
        <f t="shared" ca="1" si="758"/>
        <v>5.8917049960172867E-4</v>
      </c>
      <c r="FM381" s="223">
        <f t="shared" ca="1" si="759"/>
        <v>2.6198148748925561E-4</v>
      </c>
      <c r="FN381" s="223">
        <f t="shared" ca="1" si="760"/>
        <v>-1.2707641023694543E-4</v>
      </c>
      <c r="FO381" s="223">
        <f t="shared" ca="1" si="761"/>
        <v>-4.8612426425929966E-4</v>
      </c>
      <c r="FP381" s="223">
        <f t="shared" ca="1" si="762"/>
        <v>-7.303702412949965E-4</v>
      </c>
      <c r="FQ381" s="223">
        <f t="shared" ca="1" si="763"/>
        <v>-8.0213382903129686E-4</v>
      </c>
      <c r="FR381" s="223">
        <f t="shared" ca="1" si="764"/>
        <v>-6.8446752005673869E-4</v>
      </c>
      <c r="FS381" s="223">
        <f t="shared" ca="1" si="765"/>
        <v>-4.0515909235635123E-4</v>
      </c>
      <c r="FT381" s="223">
        <f t="shared" ca="1" si="766"/>
        <v>-3.0169317929553725E-5</v>
      </c>
      <c r="FU381" s="223">
        <f t="shared" ca="1" si="767"/>
        <v>3.5194516633044225E-4</v>
      </c>
      <c r="FV381" s="223">
        <f t="shared" ca="1" si="768"/>
        <v>6.5094517007241556E-4</v>
      </c>
      <c r="FW381" s="223">
        <f t="shared" ca="1" si="769"/>
        <v>7.96219608493002E-4</v>
      </c>
      <c r="FX381" s="223">
        <f t="shared" ca="1" si="770"/>
        <v>7.534608375697828E-4</v>
      </c>
      <c r="FY381" s="223">
        <f t="shared" ca="1" si="771"/>
        <v>5.3276666052002849E-4</v>
      </c>
      <c r="FZ381" s="223">
        <f t="shared" ca="1" si="772"/>
        <v>1.8625565612715746E-4</v>
      </c>
      <c r="GA381" s="223">
        <f t="shared" ca="1" si="773"/>
        <v>-2.0424101303262869E-4</v>
      </c>
      <c r="GB381" s="223">
        <f t="shared" ca="1" si="774"/>
        <v>-5.4650464101820787E-4</v>
      </c>
      <c r="GC381" s="223">
        <f t="shared" ca="1" si="775"/>
        <v>-7.5970711492542148E-4</v>
      </c>
      <c r="GD381" s="223">
        <f t="shared" ca="1" si="776"/>
        <v>-7.9349907764072493E-4</v>
      </c>
      <c r="GE381" s="223">
        <f t="shared" ca="1" si="777"/>
        <v>-6.3990030469890575E-4</v>
      </c>
      <c r="GF381" s="223">
        <f t="shared" ca="1" si="778"/>
        <v>-3.351842939131811E-4</v>
      </c>
      <c r="GG381" s="223">
        <f t="shared" ca="1" si="779"/>
        <v>4.8687992143650605E-5</v>
      </c>
      <c r="GH381" s="223">
        <f t="shared" ca="1" si="780"/>
        <v>4.2106224509301336E-4</v>
      </c>
      <c r="GI381" s="223">
        <f t="shared" ca="1" si="781"/>
        <v>6.939995029799146E-4</v>
      </c>
      <c r="GJ381" s="223">
        <f t="shared" ca="1" si="782"/>
        <v>8.030435931573425E-4</v>
      </c>
      <c r="GK381" s="223">
        <f t="shared" ca="1" si="783"/>
        <v>7.2244293902842349E-4</v>
      </c>
      <c r="GL381" s="223">
        <f t="shared" ca="1" si="784"/>
        <v>4.7123198725763829E-4</v>
      </c>
      <c r="GM381" s="223">
        <f t="shared" ca="1" si="785"/>
        <v>1.0873608097886741E-4</v>
      </c>
      <c r="GN381" s="223">
        <f t="shared" ca="1" si="786"/>
        <v>-2.7943866322331277E-4</v>
      </c>
      <c r="GO381" s="223">
        <f t="shared" ca="1" si="787"/>
        <v>-6.0162187933429385E-4</v>
      </c>
      <c r="GP381" s="223">
        <f t="shared" ca="1" si="788"/>
        <v>-7.8172759374095795E-4</v>
      </c>
      <c r="GQ381" s="223">
        <f t="shared" ca="1" si="789"/>
        <v>-7.7722249636175285E-4</v>
      </c>
      <c r="GR381" s="223">
        <f t="shared" ca="1" si="790"/>
        <v>-5.8917049960172704E-4</v>
      </c>
      <c r="GS381" s="223">
        <f t="shared" ca="1" si="791"/>
        <v>-2.6198148748925339E-4</v>
      </c>
      <c r="GT381" s="223">
        <f t="shared" ca="1" si="792"/>
        <v>1.2707641023694774E-4</v>
      </c>
      <c r="GU381" s="223">
        <f t="shared" ca="1" si="793"/>
        <v>4.861242642592925E-4</v>
      </c>
      <c r="GV381" s="223">
        <f t="shared" ca="1" si="794"/>
        <v>7.3037024129499748E-4</v>
      </c>
      <c r="GW381" s="223">
        <f t="shared" ca="1" si="795"/>
        <v>8.0213382903129675E-4</v>
      </c>
      <c r="GX381" s="223">
        <f t="shared" ca="1" si="796"/>
        <v>6.8446752005674346E-4</v>
      </c>
      <c r="GY381" s="223">
        <f t="shared" ca="1" si="797"/>
        <v>4.0515909235634917E-4</v>
      </c>
      <c r="GZ381" s="223">
        <f t="shared" ca="1" si="798"/>
        <v>3.0169317929551367E-5</v>
      </c>
      <c r="HA381" s="223">
        <f t="shared" ca="1" si="799"/>
        <v>-3.5194516633044442E-4</v>
      </c>
      <c r="HB381" s="223">
        <f t="shared" ca="1" si="800"/>
        <v>-6.5094517007241687E-4</v>
      </c>
      <c r="HC381" s="223">
        <f t="shared" ca="1" si="801"/>
        <v>-7.962196084930007E-4</v>
      </c>
      <c r="HD381" s="223">
        <f t="shared" ca="1" si="802"/>
        <v>-7.5346083756978194E-4</v>
      </c>
      <c r="HE381" s="223">
        <f t="shared" ca="1" si="803"/>
        <v>-5.3276666052002675E-4</v>
      </c>
      <c r="HF381" s="223">
        <f t="shared" ca="1" si="804"/>
        <v>-1.862556561271663E-4</v>
      </c>
      <c r="HG381" s="223">
        <f t="shared" ca="1" si="805"/>
        <v>2.0424101303263096E-4</v>
      </c>
      <c r="HH381" s="223">
        <f t="shared" ca="1" si="806"/>
        <v>5.4650464101820972E-4</v>
      </c>
      <c r="HI381" s="223">
        <f t="shared" ca="1" si="807"/>
        <v>7.5970711492541856E-4</v>
      </c>
      <c r="HJ381" s="223">
        <f t="shared" ca="1" si="808"/>
        <v>7.934990776407245E-4</v>
      </c>
      <c r="HK381" s="223">
        <f t="shared" ca="1" si="809"/>
        <v>6.3990030469890434E-4</v>
      </c>
      <c r="HL381" s="223">
        <f t="shared" ca="1" si="810"/>
        <v>3.3518429391317893E-4</v>
      </c>
      <c r="HM381" s="223">
        <f t="shared" ca="1" si="811"/>
        <v>-4.8687992143652963E-5</v>
      </c>
      <c r="HN381" s="223">
        <f t="shared" ca="1" si="812"/>
        <v>-4.2106224509300561E-4</v>
      </c>
      <c r="HO381" s="223">
        <f t="shared" ca="1" si="813"/>
        <v>-6.9399950297991569E-4</v>
      </c>
      <c r="HP381" s="223">
        <f t="shared" ca="1" si="814"/>
        <v>-8.0304359315734261E-4</v>
      </c>
      <c r="HQ381" s="223">
        <f t="shared" ca="1" si="815"/>
        <v>-7.224429390284275E-4</v>
      </c>
      <c r="HR381" s="223">
        <f t="shared" ca="1" si="816"/>
        <v>-4.7123198725763639E-4</v>
      </c>
      <c r="HS381" s="223">
        <f t="shared" ca="1" si="817"/>
        <v>-1.0873608097886506E-4</v>
      </c>
      <c r="HT381" s="223">
        <f t="shared" ca="1" si="818"/>
        <v>2.7943866322331499E-4</v>
      </c>
      <c r="HU381" s="223">
        <f t="shared" ca="1" si="819"/>
        <v>6.0162187933429547E-4</v>
      </c>
      <c r="HV381" s="223">
        <f t="shared" ca="1" si="820"/>
        <v>7.817275937409586E-4</v>
      </c>
      <c r="HW381" s="223">
        <f t="shared" ca="1" si="821"/>
        <v>7.7722249636175231E-4</v>
      </c>
      <c r="HX381" s="223">
        <f t="shared" ca="1" si="822"/>
        <v>5.8917049960172541E-4</v>
      </c>
      <c r="HY381" s="223">
        <f t="shared" ca="1" si="823"/>
        <v>2.6198148748926195E-4</v>
      </c>
      <c r="HZ381" s="223">
        <f t="shared" ca="1" si="824"/>
        <v>-1.2707641023695015E-4</v>
      </c>
      <c r="IA381" s="223">
        <f t="shared" ca="1" si="825"/>
        <v>-4.8612426425929435E-4</v>
      </c>
      <c r="IB381" s="223">
        <f t="shared" ca="1" si="826"/>
        <v>-7.3037024129499369E-4</v>
      </c>
      <c r="IC381" s="223">
        <f t="shared" ca="1" si="827"/>
        <v>-8.0213382903129664E-4</v>
      </c>
      <c r="ID381" s="223">
        <f t="shared" ca="1" si="828"/>
        <v>-6.8446752005674215E-4</v>
      </c>
      <c r="IE381" s="223">
        <f t="shared" ca="1" si="829"/>
        <v>-3.1472385076372893E-4</v>
      </c>
      <c r="IF381" s="223">
        <f t="shared" ca="1" si="830"/>
        <v>-3.0169317929549036E-5</v>
      </c>
      <c r="IG381" s="223">
        <f t="shared" ca="1" si="831"/>
        <v>3.5194516633043618E-4</v>
      </c>
      <c r="IH381" s="223">
        <f t="shared" ca="1" si="832"/>
        <v>6.5094517007241828E-4</v>
      </c>
      <c r="II381" s="223">
        <f t="shared" ca="1" si="833"/>
        <v>7.9621960849300113E-4</v>
      </c>
      <c r="IJ381" s="223">
        <f t="shared" ca="1" si="834"/>
        <v>7.5346083756978508E-4</v>
      </c>
      <c r="IK381" s="223">
        <f t="shared" ca="1" si="835"/>
        <v>5.3276666052002491E-4</v>
      </c>
      <c r="IL381" s="223">
        <f t="shared" ca="1" si="836"/>
        <v>1.8625565612716399E-4</v>
      </c>
      <c r="IM381" s="223">
        <f t="shared" ca="1" si="837"/>
        <v>-2.0424101303262221E-4</v>
      </c>
      <c r="IN381" s="223">
        <f t="shared" ca="1" si="838"/>
        <v>-5.4650464101821145E-4</v>
      </c>
      <c r="IO381" s="223">
        <f t="shared" ca="1" si="839"/>
        <v>-7.5970711492541932E-4</v>
      </c>
      <c r="IP381" s="223">
        <f t="shared" ca="1" si="840"/>
        <v>-7.9349907764072406E-4</v>
      </c>
      <c r="IQ381" s="223">
        <f t="shared" ca="1" si="841"/>
        <v>-6.3990030469890293E-4</v>
      </c>
      <c r="IR381" s="223">
        <f t="shared" ca="1" si="842"/>
        <v>-3.3518429391318717E-4</v>
      </c>
      <c r="IS381" s="223">
        <f t="shared" ca="1" si="843"/>
        <v>4.8687992143655375E-5</v>
      </c>
      <c r="IT381" s="223">
        <f t="shared" ca="1" si="844"/>
        <v>4.2106224509300762E-4</v>
      </c>
      <c r="IU381" s="223">
        <f t="shared" ca="1" si="845"/>
        <v>6.9399950297991113E-4</v>
      </c>
      <c r="IV381" s="223">
        <f t="shared" ca="1" si="846"/>
        <v>8.0304359315734272E-4</v>
      </c>
      <c r="IW381" s="223">
        <f t="shared" ca="1" si="847"/>
        <v>7.2244293902842642E-4</v>
      </c>
      <c r="IX381" s="223">
        <f t="shared" ca="1" si="848"/>
        <v>4.7123198725763449E-4</v>
      </c>
      <c r="IY381" s="223">
        <f t="shared" ca="1" si="849"/>
        <v>1.0873608097886272E-4</v>
      </c>
      <c r="IZ381" s="223">
        <f t="shared" ca="1" si="850"/>
        <v>-2.7943866322330648E-4</v>
      </c>
      <c r="JA381" s="223">
        <f t="shared" ca="1" si="851"/>
        <v>-6.0162187933429688E-4</v>
      </c>
      <c r="JB381" s="223">
        <f t="shared" ca="1" si="852"/>
        <v>-7.8172759374095914E-4</v>
      </c>
    </row>
    <row r="382" spans="2:262">
      <c r="B382" s="230">
        <v>21</v>
      </c>
      <c r="C382" s="229">
        <f t="shared" si="853"/>
        <v>4.1015625000000009E-4</v>
      </c>
      <c r="D382" s="226">
        <f t="shared" ca="1" si="597"/>
        <v>72.090164849505427</v>
      </c>
      <c r="E382" s="225">
        <f ca="1">AA361</f>
        <v>9.0164849505432729E-2</v>
      </c>
      <c r="F382" s="224">
        <v>21</v>
      </c>
      <c r="G382" s="223">
        <f t="shared" ca="1" si="854"/>
        <v>3.3873523418055866E-3</v>
      </c>
      <c r="H382" s="223">
        <f t="shared" ca="1" si="598"/>
        <v>2.3658971866407801E-3</v>
      </c>
      <c r="I382" s="223">
        <f t="shared" ca="1" si="599"/>
        <v>7.2972038698809727E-4</v>
      </c>
      <c r="J382" s="223">
        <f t="shared" ca="1" si="600"/>
        <v>-1.0960567549104642E-3</v>
      </c>
      <c r="K382" s="223">
        <f t="shared" ca="1" si="601"/>
        <v>-2.6370498349169453E-3</v>
      </c>
      <c r="L382" s="223">
        <f t="shared" ca="1" si="602"/>
        <v>-3.4928687576227541E-3</v>
      </c>
      <c r="M382" s="223">
        <f t="shared" ca="1" si="603"/>
        <v>-3.441149500398265E-3</v>
      </c>
      <c r="N382" s="223">
        <f t="shared" ca="1" si="604"/>
        <v>-2.4953300718907898E-3</v>
      </c>
      <c r="O382" s="223">
        <f t="shared" ca="1" si="605"/>
        <v>-9.011589677508186E-4</v>
      </c>
      <c r="P382" s="223">
        <f t="shared" ca="1" si="606"/>
        <v>9.2715668236890568E-4</v>
      </c>
      <c r="Q382" s="223">
        <f t="shared" ca="1" si="607"/>
        <v>2.5145729038482112E-3</v>
      </c>
      <c r="R382" s="223">
        <f t="shared" ca="1" si="608"/>
        <v>3.4486376612966651E-3</v>
      </c>
      <c r="S382" s="223">
        <f t="shared" ca="1" si="609"/>
        <v>3.4866566284353861E-3</v>
      </c>
      <c r="T382" s="223">
        <f t="shared" ca="1" si="610"/>
        <v>2.6187514884325139E-3</v>
      </c>
      <c r="U382" s="223">
        <f t="shared" ca="1" si="611"/>
        <v>1.070426577628025E-3</v>
      </c>
      <c r="V382" s="223">
        <f t="shared" ca="1" si="612"/>
        <v>-7.5602300817018641E-4</v>
      </c>
      <c r="W382" s="223">
        <f t="shared" ca="1" si="613"/>
        <v>-2.386038146403536E-3</v>
      </c>
      <c r="X382" s="223">
        <f t="shared" ca="1" si="614"/>
        <v>-3.3960984947795287E-3</v>
      </c>
      <c r="Y382" s="223">
        <f t="shared" ca="1" si="615"/>
        <v>-3.523764095259555E-3</v>
      </c>
      <c r="Z382" s="223">
        <f t="shared" ca="1" si="616"/>
        <v>-2.7358641032630641E-3</v>
      </c>
      <c r="AA382" s="223">
        <f t="shared" ca="1" si="617"/>
        <v>-1.2371154361214274E-3</v>
      </c>
      <c r="AB382" s="223">
        <f t="shared" ca="1" si="618"/>
        <v>5.8306800832499072E-4</v>
      </c>
      <c r="AC382" s="223">
        <f t="shared" ca="1" si="619"/>
        <v>2.2517552140719089E-3</v>
      </c>
      <c r="AD382" s="223">
        <f t="shared" ca="1" si="620"/>
        <v>3.3353778295253721E-3</v>
      </c>
      <c r="AE382" s="223">
        <f t="shared" ca="1" si="621"/>
        <v>3.55238250573296E-3</v>
      </c>
      <c r="AF382" s="223">
        <f t="shared" ca="1" si="622"/>
        <v>2.84638578183546E-3</v>
      </c>
      <c r="AG382" s="223">
        <f t="shared" ca="1" si="623"/>
        <v>1.4008239751707079E-3</v>
      </c>
      <c r="AH382" s="223">
        <f t="shared" ca="1" si="624"/>
        <v>-4.0870834657701408E-4</v>
      </c>
      <c r="AI382" s="223">
        <f t="shared" ca="1" si="625"/>
        <v>-2.1120476061991288E-3</v>
      </c>
      <c r="AJ382" s="223">
        <f t="shared" ca="1" si="626"/>
        <v>-3.2666219469352953E-3</v>
      </c>
      <c r="AK382" s="223">
        <f t="shared" ca="1" si="627"/>
        <v>-3.5724429155980968E-3</v>
      </c>
      <c r="AL382" s="223">
        <f t="shared" ca="1" si="628"/>
        <v>-2.9500502677454656E-3</v>
      </c>
      <c r="AM382" s="223">
        <f t="shared" ca="1" si="629"/>
        <v>-1.5611578065661015E-3</v>
      </c>
      <c r="AN382" s="223">
        <f t="shared" ca="1" si="630"/>
        <v>2.3336407062351681E-4</v>
      </c>
      <c r="AO382" s="223">
        <f t="shared" ca="1" si="631"/>
        <v>1.967251890649484E-3</v>
      </c>
      <c r="AP382" s="223">
        <f t="shared" ca="1" si="632"/>
        <v>3.1899964859527603E-3</v>
      </c>
      <c r="AQ382" s="223">
        <f t="shared" ca="1" si="633"/>
        <v>3.5838969975705132E-3</v>
      </c>
      <c r="AR382" s="223">
        <f t="shared" ca="1" si="634"/>
        <v>3.0466078241665894E-3</v>
      </c>
      <c r="AS382" s="223">
        <f t="shared" ca="1" si="635"/>
        <v>1.7177306720642144E-3</v>
      </c>
      <c r="AT382" s="223">
        <f t="shared" ca="1" si="636"/>
        <v>-5.7457600183596197E-5</v>
      </c>
      <c r="AU382" s="223">
        <f t="shared" ca="1" si="637"/>
        <v>-1.8177168929843597E-3</v>
      </c>
      <c r="AV382" s="223">
        <f t="shared" ca="1" si="638"/>
        <v>-3.1056860440248765E-3</v>
      </c>
      <c r="AW382" s="223">
        <f t="shared" ca="1" si="639"/>
        <v>-3.5867171577634808E-3</v>
      </c>
      <c r="AX382" s="223">
        <f t="shared" ca="1" si="640"/>
        <v>-3.1358258354879601E-3</v>
      </c>
      <c r="AY382" s="223">
        <f t="shared" ca="1" si="641"/>
        <v>-1.8701653739178765E-3</v>
      </c>
      <c r="AZ382" s="223">
        <f t="shared" ca="1" si="642"/>
        <v>-1.1858729064785807E-4</v>
      </c>
      <c r="BA382" s="223">
        <f t="shared" ca="1" si="643"/>
        <v>1.6638028561108294E-3</v>
      </c>
      <c r="BB382" s="223">
        <f t="shared" ca="1" si="644"/>
        <v>3.0138937323909605E-3</v>
      </c>
      <c r="BC382" s="223">
        <f t="shared" ca="1" si="645"/>
        <v>3.5808966021640774E-3</v>
      </c>
      <c r="BD382" s="223">
        <f t="shared" ca="1" si="646"/>
        <v>3.2174893677057374E-3</v>
      </c>
      <c r="BE382" s="223">
        <f t="shared" ca="1" si="647"/>
        <v>2.018094683578641E-3</v>
      </c>
      <c r="BF382" s="223">
        <f t="shared" ca="1" si="648"/>
        <v>2.9434649430910902E-4</v>
      </c>
      <c r="BG382" s="223">
        <f t="shared" ca="1" si="649"/>
        <v>-1.5058805724250208E-3</v>
      </c>
      <c r="BH382" s="223">
        <f t="shared" ca="1" si="650"/>
        <v>-2.9148406867698013E-3</v>
      </c>
      <c r="BI382" s="223">
        <f t="shared" ca="1" si="651"/>
        <v>-3.5664493530005608E-3</v>
      </c>
      <c r="BJ382" s="223">
        <f t="shared" ca="1" si="652"/>
        <v>-3.291401686217933E-3</v>
      </c>
      <c r="BK382" s="223">
        <f t="shared" ca="1" si="653"/>
        <v>-2.1611622263824366E-3</v>
      </c>
      <c r="BL382" s="223">
        <f t="shared" ca="1" si="654"/>
        <v>-4.6939659148386142E-4</v>
      </c>
      <c r="BM382" s="223">
        <f t="shared" ca="1" si="655"/>
        <v>1.3443304905406692E-3</v>
      </c>
      <c r="BN382" s="223">
        <f t="shared" ca="1" si="656"/>
        <v>2.8087655346243309E-3</v>
      </c>
      <c r="BO382" s="223">
        <f t="shared" ca="1" si="657"/>
        <v>3.5434102149615983E-3</v>
      </c>
      <c r="BP382" s="223">
        <f t="shared" ca="1" si="658"/>
        <v>3.3573847297752903E-3</v>
      </c>
      <c r="BQ382" s="223">
        <f t="shared" ca="1" si="659"/>
        <v>2.2990233400874229E-3</v>
      </c>
      <c r="BR382" s="223">
        <f t="shared" ca="1" si="660"/>
        <v>6.4331587115545625E-4</v>
      </c>
      <c r="BS382" s="223">
        <f t="shared" ca="1" si="661"/>
        <v>-1.1795417987551602E-3</v>
      </c>
      <c r="BT382" s="223">
        <f t="shared" ca="1" si="662"/>
        <v>-2.6959238202871457E-3</v>
      </c>
      <c r="BU382" s="223">
        <f t="shared" ca="1" si="663"/>
        <v>-3.5118346913487128E-3</v>
      </c>
      <c r="BV382" s="223">
        <f t="shared" ca="1" si="664"/>
        <v>-3.4152795394464391E-3</v>
      </c>
      <c r="BW382" s="223">
        <f t="shared" ca="1" si="665"/>
        <v>-2.4313459051954868E-3</v>
      </c>
      <c r="BX382" s="223">
        <f t="shared" ca="1" si="666"/>
        <v>-8.1568534654562208E-4</v>
      </c>
      <c r="BY382" s="223">
        <f t="shared" ca="1" si="667"/>
        <v>1.0119114874608151E-3</v>
      </c>
      <c r="BZ382" s="223">
        <f t="shared" ca="1" si="668"/>
        <v>2.5765873893318428E-3</v>
      </c>
      <c r="CA382" s="223">
        <f t="shared" ca="1" si="669"/>
        <v>3.471798850363977E-3</v>
      </c>
      <c r="CB382" s="223">
        <f t="shared" ca="1" si="670"/>
        <v>3.4649466415639127E-3</v>
      </c>
      <c r="CC382" s="223">
        <f t="shared" ca="1" si="671"/>
        <v>2.5578111450571843E-3</v>
      </c>
      <c r="CD382" s="223">
        <f t="shared" ca="1" si="672"/>
        <v>9.860897644903611E-4</v>
      </c>
      <c r="CE382" s="223">
        <f t="shared" ca="1" si="673"/>
        <v>-8.4184339276017432E-4</v>
      </c>
      <c r="CF382" s="223">
        <f t="shared" ca="1" si="674"/>
        <v>-2.4510437336732376E-3</v>
      </c>
      <c r="CG382" s="223">
        <f t="shared" ca="1" si="675"/>
        <v>-3.4233991418550578E-3</v>
      </c>
      <c r="CH382" s="223">
        <f t="shared" ca="1" si="676"/>
        <v>-3.5062663837283764E-3</v>
      </c>
      <c r="CI382" s="223">
        <f t="shared" ca="1" si="677"/>
        <v>-2.6781143938326428E-3</v>
      </c>
      <c r="CJ382" s="223">
        <f t="shared" ca="1" si="678"/>
        <v>-1.1541186058211562E-3</v>
      </c>
      <c r="CK382" s="223">
        <f t="shared" ca="1" si="679"/>
        <v>6.6974722358960153E-4</v>
      </c>
      <c r="CL382" s="223">
        <f t="shared" ca="1" si="680"/>
        <v>2.3195952989741569E-3</v>
      </c>
      <c r="CM382" s="223">
        <f t="shared" ca="1" si="681"/>
        <v>3.3667521649590518E-3</v>
      </c>
      <c r="CN382" s="223">
        <f t="shared" ca="1" si="682"/>
        <v>3.5391392230617741E-3</v>
      </c>
      <c r="CO382" s="223">
        <f t="shared" ca="1" si="683"/>
        <v>2.7919658304582256E-3</v>
      </c>
      <c r="CP382" s="223">
        <f t="shared" ca="1" si="684"/>
        <v>1.3193670743417015E-3</v>
      </c>
      <c r="CQ382" s="223">
        <f t="shared" ca="1" si="685"/>
        <v>-4.9603757469447274E-4</v>
      </c>
      <c r="CR382" s="223">
        <f t="shared" ca="1" si="686"/>
        <v>-2.1825587560272762E-3</v>
      </c>
      <c r="CS382" s="223">
        <f t="shared" ca="1" si="687"/>
        <v>-3.3019943872049972E-3</v>
      </c>
      <c r="CT382" s="223">
        <f t="shared" ca="1" si="688"/>
        <v>-3.5634859660148323E-3</v>
      </c>
      <c r="CU382" s="223">
        <f t="shared" ca="1" si="689"/>
        <v>-2.8990911768509262E-3</v>
      </c>
      <c r="CV382" s="223">
        <f t="shared" ca="1" si="690"/>
        <v>-1.4814370720172504E-3</v>
      </c>
      <c r="CW382" s="223">
        <f t="shared" ca="1" si="691"/>
        <v>3.211329278341704E-4</v>
      </c>
      <c r="CX382" s="223">
        <f t="shared" ca="1" si="692"/>
        <v>2.0402642378675563E-3</v>
      </c>
      <c r="CY382" s="223">
        <f t="shared" ca="1" si="693"/>
        <v>3.2292818157516161E-3</v>
      </c>
      <c r="CZ382" s="223">
        <f t="shared" ca="1" si="694"/>
        <v>3.57924795915125E-3</v>
      </c>
      <c r="DA382" s="223">
        <f t="shared" ca="1" si="695"/>
        <v>2.9992323586681964E-3</v>
      </c>
      <c r="DB382" s="223">
        <f t="shared" ca="1" si="696"/>
        <v>1.6399381580277244E-3</v>
      </c>
      <c r="DC382" s="223">
        <f t="shared" ca="1" si="697"/>
        <v>-1.4545464362276776E-4</v>
      </c>
      <c r="DD382" s="223">
        <f t="shared" ca="1" si="698"/>
        <v>-1.8930545444527727E-3</v>
      </c>
      <c r="DE382" s="223">
        <f t="shared" ca="1" si="699"/>
        <v>-3.1487896215524201E-3</v>
      </c>
      <c r="DF382" s="223">
        <f t="shared" ca="1" si="700"/>
        <v>-3.5863872304489806E-3</v>
      </c>
      <c r="DG382" s="223">
        <f t="shared" ca="1" si="701"/>
        <v>-3.0921481270317058E-3</v>
      </c>
      <c r="DH382" s="223">
        <f t="shared" ca="1" si="702"/>
        <v>-1.794488489373915E-3</v>
      </c>
      <c r="DI382" s="223">
        <f t="shared" ca="1" si="703"/>
        <v>-3.0574053565444298E-5</v>
      </c>
      <c r="DJ382" s="223">
        <f t="shared" ca="1" si="704"/>
        <v>1.7412843168284065E-3</v>
      </c>
      <c r="DK382" s="223">
        <f t="shared" ca="1" si="705"/>
        <v>3.060711717353495E-3</v>
      </c>
      <c r="DL382" s="223">
        <f t="shared" ca="1" si="706"/>
        <v>3.5848865807781376E-3</v>
      </c>
      <c r="DM382" s="223">
        <f t="shared" ca="1" si="707"/>
        <v>3.1776146397169951E-3</v>
      </c>
      <c r="DN382" s="223">
        <f t="shared" ca="1" si="708"/>
        <v>1.9447157407705752E-3</v>
      </c>
      <c r="DO382" s="223">
        <f t="shared" ca="1" si="709"/>
        <v>2.0652909518064635E-4</v>
      </c>
      <c r="DP382" s="223">
        <f t="shared" ca="1" si="710"/>
        <v>-1.5853191827663307E-3</v>
      </c>
      <c r="DQ382" s="223">
        <f t="shared" ca="1" si="711"/>
        <v>-2.9652602905407815E-3</v>
      </c>
      <c r="DR382" s="223">
        <f t="shared" ca="1" si="712"/>
        <v>-3.5747496253352223E-3</v>
      </c>
      <c r="DS382" s="223">
        <f t="shared" ca="1" si="713"/>
        <v>-3.2554260004090483E-3</v>
      </c>
      <c r="DT382" s="223">
        <f t="shared" ca="1" si="714"/>
        <v>-2.0902580016107369E-3</v>
      </c>
      <c r="DU382" s="223">
        <f t="shared" ca="1" si="715"/>
        <v>-3.8198659011572068E-4</v>
      </c>
      <c r="DV382" s="223">
        <f t="shared" ca="1" si="716"/>
        <v>1.4255348759353872E-3</v>
      </c>
      <c r="DW382" s="223">
        <f t="shared" ca="1" si="717"/>
        <v>2.8626652919620274E-3</v>
      </c>
      <c r="DX382" s="223">
        <f t="shared" ca="1" si="718"/>
        <v>3.5560007849337861E-3</v>
      </c>
      <c r="DY382" s="223">
        <f t="shared" ca="1" si="719"/>
        <v>3.3253947547244741E-3</v>
      </c>
      <c r="DZ382" s="223">
        <f t="shared" ca="1" si="720"/>
        <v>2.2307646478400413E-3</v>
      </c>
      <c r="EA382" s="223">
        <f t="shared" ca="1" si="721"/>
        <v>5.5652384589718299E-4</v>
      </c>
      <c r="EB382" s="223">
        <f t="shared" ca="1" si="722"/>
        <v>-1.262316330726231E-3</v>
      </c>
      <c r="EC382" s="223">
        <f t="shared" ca="1" si="723"/>
        <v>-2.7531738819550869E-3</v>
      </c>
      <c r="ED382" s="223">
        <f t="shared" ca="1" si="724"/>
        <v>-3.5286852271725604E-3</v>
      </c>
      <c r="EE382" s="223">
        <f t="shared" ca="1" si="725"/>
        <v>-3.3873523418055883E-3</v>
      </c>
      <c r="EF382" s="223">
        <f t="shared" ca="1" si="726"/>
        <v>-2.3658971866407918E-3</v>
      </c>
      <c r="EG382" s="223">
        <f t="shared" ca="1" si="727"/>
        <v>-7.297203869880719E-4</v>
      </c>
      <c r="EH382" s="223">
        <f t="shared" ca="1" si="728"/>
        <v>1.0960567549104798E-3</v>
      </c>
      <c r="EI382" s="223">
        <f t="shared" ca="1" si="729"/>
        <v>2.6370498349169501E-3</v>
      </c>
      <c r="EJ382" s="223">
        <f t="shared" ca="1" si="730"/>
        <v>3.4928687576227537E-3</v>
      </c>
      <c r="EK382" s="223">
        <f t="shared" ca="1" si="731"/>
        <v>3.4411495003982685E-3</v>
      </c>
      <c r="EL382" s="223">
        <f t="shared" ca="1" si="732"/>
        <v>2.495330071890769E-3</v>
      </c>
      <c r="EM382" s="223">
        <f t="shared" ca="1" si="733"/>
        <v>9.0115896775079963E-4</v>
      </c>
      <c r="EN382" s="223">
        <f t="shared" ca="1" si="734"/>
        <v>-9.2715668236891522E-4</v>
      </c>
      <c r="EO382" s="223">
        <f t="shared" ca="1" si="735"/>
        <v>-2.5145729038482116E-3</v>
      </c>
      <c r="EP382" s="223">
        <f t="shared" ca="1" si="736"/>
        <v>-3.4486376612966625E-3</v>
      </c>
      <c r="EQ382" s="223">
        <f t="shared" ca="1" si="737"/>
        <v>-3.4866566284353904E-3</v>
      </c>
      <c r="ER382" s="223">
        <f t="shared" ca="1" si="738"/>
        <v>-2.6187514884324983E-3</v>
      </c>
      <c r="ES382" s="223">
        <f t="shared" ca="1" si="739"/>
        <v>-1.0704265776280125E-3</v>
      </c>
      <c r="ET382" s="223">
        <f t="shared" ca="1" si="740"/>
        <v>7.5602300817018998E-4</v>
      </c>
      <c r="EU382" s="223">
        <f t="shared" ca="1" si="741"/>
        <v>2.3860381464035291E-3</v>
      </c>
      <c r="EV382" s="223">
        <f t="shared" ca="1" si="742"/>
        <v>3.3960984947795235E-3</v>
      </c>
      <c r="EW382" s="223">
        <f t="shared" ca="1" si="743"/>
        <v>3.5237640952595498E-3</v>
      </c>
      <c r="EX382" s="223">
        <f t="shared" ca="1" si="744"/>
        <v>2.7358641032630537E-3</v>
      </c>
      <c r="EY382" s="223">
        <f t="shared" ca="1" si="745"/>
        <v>1.2371154361214241E-3</v>
      </c>
      <c r="EZ382" s="223">
        <f t="shared" ca="1" si="746"/>
        <v>-5.8306800832498768E-4</v>
      </c>
      <c r="FA382" s="223">
        <f t="shared" ca="1" si="747"/>
        <v>-2.2517552140719011E-3</v>
      </c>
      <c r="FB382" s="223">
        <f t="shared" ca="1" si="748"/>
        <v>-3.3353778295253642E-3</v>
      </c>
      <c r="FC382" s="223">
        <f t="shared" ca="1" si="749"/>
        <v>-3.5523825057329574E-3</v>
      </c>
      <c r="FD382" s="223">
        <f t="shared" ca="1" si="750"/>
        <v>-2.8463857818354539E-3</v>
      </c>
      <c r="FE382" s="223">
        <f t="shared" ca="1" si="751"/>
        <v>-1.4008239751707046E-3</v>
      </c>
      <c r="FF382" s="223">
        <f t="shared" ca="1" si="752"/>
        <v>4.0870834657700487E-4</v>
      </c>
      <c r="FG382" s="223">
        <f t="shared" ca="1" si="753"/>
        <v>2.112047606199111E-3</v>
      </c>
      <c r="FH382" s="223">
        <f t="shared" ca="1" si="754"/>
        <v>3.266621946935304E-3</v>
      </c>
      <c r="FI382" s="223">
        <f t="shared" ca="1" si="755"/>
        <v>3.5724429155980955E-3</v>
      </c>
      <c r="FJ382" s="223">
        <f t="shared" ca="1" si="756"/>
        <v>2.950050267745463E-3</v>
      </c>
      <c r="FK382" s="223">
        <f t="shared" ca="1" si="757"/>
        <v>1.5611578065661096E-3</v>
      </c>
      <c r="FL382" s="223">
        <f t="shared" ca="1" si="758"/>
        <v>-2.3336407062349502E-4</v>
      </c>
      <c r="FM382" s="223">
        <f t="shared" ca="1" si="759"/>
        <v>-1.9672518906495083E-3</v>
      </c>
      <c r="FN382" s="223">
        <f t="shared" ca="1" si="760"/>
        <v>-3.1899964859527677E-3</v>
      </c>
      <c r="FO382" s="223">
        <f t="shared" ca="1" si="761"/>
        <v>-3.5838969975705132E-3</v>
      </c>
      <c r="FP382" s="223">
        <f t="shared" ca="1" si="762"/>
        <v>-3.0466078241665872E-3</v>
      </c>
      <c r="FQ382" s="223">
        <f t="shared" ca="1" si="763"/>
        <v>-1.7177306720642226E-3</v>
      </c>
      <c r="FR382" s="223">
        <f t="shared" ca="1" si="764"/>
        <v>5.7457600183625254E-5</v>
      </c>
      <c r="FS382" s="223">
        <f t="shared" ca="1" si="765"/>
        <v>1.8177168929843735E-3</v>
      </c>
      <c r="FT382" s="223">
        <f t="shared" ca="1" si="766"/>
        <v>3.1056860440248782E-3</v>
      </c>
      <c r="FU382" s="223">
        <f t="shared" ca="1" si="767"/>
        <v>3.5867171577634812E-3</v>
      </c>
      <c r="FV382" s="223">
        <f t="shared" ca="1" si="768"/>
        <v>3.1358258354879645E-3</v>
      </c>
      <c r="FW382" s="223">
        <f t="shared" ca="1" si="769"/>
        <v>1.8701653739178956E-3</v>
      </c>
      <c r="FX382" s="223">
        <f t="shared" ca="1" si="770"/>
        <v>1.1858729064782901E-4</v>
      </c>
      <c r="FY382" s="223">
        <f t="shared" ca="1" si="771"/>
        <v>-1.6638028561108441E-3</v>
      </c>
      <c r="FZ382" s="223">
        <f t="shared" ca="1" si="772"/>
        <v>-3.0138937323909627E-3</v>
      </c>
      <c r="GA382" s="223">
        <f t="shared" ca="1" si="773"/>
        <v>-3.5808966021640769E-3</v>
      </c>
      <c r="GB382" s="223">
        <f t="shared" ca="1" si="774"/>
        <v>-3.217489367705747E-3</v>
      </c>
      <c r="GC382" s="223">
        <f t="shared" ca="1" si="775"/>
        <v>-2.0180946835786171E-3</v>
      </c>
      <c r="GD382" s="223">
        <f t="shared" ca="1" si="776"/>
        <v>-2.9434649430909275E-4</v>
      </c>
      <c r="GE382" s="223">
        <f t="shared" ca="1" si="777"/>
        <v>1.5058805724250243E-3</v>
      </c>
      <c r="GF382" s="223">
        <f t="shared" ca="1" si="778"/>
        <v>2.9148406867698035E-3</v>
      </c>
      <c r="GG382" s="223">
        <f t="shared" ca="1" si="779"/>
        <v>3.56644935300056E-3</v>
      </c>
      <c r="GH382" s="223">
        <f t="shared" ca="1" si="780"/>
        <v>3.2914016862179416E-3</v>
      </c>
      <c r="GI382" s="223">
        <f t="shared" ca="1" si="781"/>
        <v>2.1611622263824235E-3</v>
      </c>
      <c r="GJ382" s="223">
        <f t="shared" ca="1" si="782"/>
        <v>4.6939659148385784E-4</v>
      </c>
      <c r="GK382" s="223">
        <f t="shared" ca="1" si="783"/>
        <v>-1.3443304905406727E-3</v>
      </c>
      <c r="GL382" s="223">
        <f t="shared" ca="1" si="784"/>
        <v>-2.8087655346243252E-3</v>
      </c>
      <c r="GM382" s="223">
        <f t="shared" ca="1" si="785"/>
        <v>-3.5434102149615948E-3</v>
      </c>
      <c r="GN382" s="223">
        <f t="shared" ca="1" si="786"/>
        <v>-3.3573847297752799E-3</v>
      </c>
      <c r="GO382" s="223">
        <f t="shared" ca="1" si="787"/>
        <v>-2.2990233400874199E-3</v>
      </c>
      <c r="GP382" s="223">
        <f t="shared" ca="1" si="788"/>
        <v>-6.4331587115545278E-4</v>
      </c>
      <c r="GQ382" s="223">
        <f t="shared" ca="1" si="789"/>
        <v>1.1795417987551637E-3</v>
      </c>
      <c r="GR382" s="223">
        <f t="shared" ca="1" si="790"/>
        <v>2.695923820287131E-3</v>
      </c>
      <c r="GS382" s="223">
        <f t="shared" ca="1" si="791"/>
        <v>3.511834691348718E-3</v>
      </c>
      <c r="GT382" s="223">
        <f t="shared" ca="1" si="792"/>
        <v>3.4152795394464374E-3</v>
      </c>
      <c r="GU382" s="223">
        <f t="shared" ca="1" si="793"/>
        <v>2.4313459051954838E-3</v>
      </c>
      <c r="GV382" s="223">
        <f t="shared" ca="1" si="794"/>
        <v>8.1568534654561872E-4</v>
      </c>
      <c r="GW382" s="223">
        <f t="shared" ca="1" si="795"/>
        <v>-1.0119114874607941E-3</v>
      </c>
      <c r="GX382" s="223">
        <f t="shared" ca="1" si="796"/>
        <v>-2.5765873893318627E-3</v>
      </c>
      <c r="GY382" s="223">
        <f t="shared" ca="1" si="797"/>
        <v>-3.4717988503639844E-3</v>
      </c>
      <c r="GZ382" s="223">
        <f t="shared" ca="1" si="798"/>
        <v>-3.4649466415639114E-3</v>
      </c>
      <c r="HA382" s="223">
        <f t="shared" ca="1" si="799"/>
        <v>-2.5578111450571825E-3</v>
      </c>
      <c r="HB382" s="223">
        <f t="shared" ca="1" si="800"/>
        <v>-9.8608976449035784E-4</v>
      </c>
      <c r="HC382" s="223">
        <f t="shared" ca="1" si="801"/>
        <v>8.4184339276015296E-4</v>
      </c>
      <c r="HD382" s="223">
        <f t="shared" ca="1" si="802"/>
        <v>2.4510437336732584E-3</v>
      </c>
      <c r="HE382" s="223">
        <f t="shared" ca="1" si="803"/>
        <v>3.4233991418550587E-3</v>
      </c>
      <c r="HF382" s="223">
        <f t="shared" ca="1" si="804"/>
        <v>3.5062663837283755E-3</v>
      </c>
      <c r="HG382" s="223">
        <f t="shared" ca="1" si="805"/>
        <v>2.6781143938326406E-3</v>
      </c>
      <c r="HH382" s="223">
        <f t="shared" ca="1" si="806"/>
        <v>1.1541186058211771E-3</v>
      </c>
      <c r="HI382" s="223">
        <f t="shared" ca="1" si="807"/>
        <v>-6.6974722358963004E-4</v>
      </c>
      <c r="HJ382" s="223">
        <f t="shared" ca="1" si="808"/>
        <v>-2.3195952989741595E-3</v>
      </c>
      <c r="HK382" s="223">
        <f t="shared" ca="1" si="809"/>
        <v>-3.3667521649590527E-3</v>
      </c>
      <c r="HL382" s="223">
        <f t="shared" ca="1" si="810"/>
        <v>-3.5391392230617741E-3</v>
      </c>
      <c r="HM382" s="223">
        <f t="shared" ca="1" si="811"/>
        <v>-2.7919658304582395E-3</v>
      </c>
      <c r="HN382" s="223">
        <f t="shared" ca="1" si="812"/>
        <v>-1.3193670743417221E-3</v>
      </c>
      <c r="HO382" s="223">
        <f t="shared" ca="1" si="813"/>
        <v>4.9603757469450168E-4</v>
      </c>
      <c r="HP382" s="223">
        <f t="shared" ca="1" si="814"/>
        <v>2.1825587560272792E-3</v>
      </c>
      <c r="HQ382" s="223">
        <f t="shared" ca="1" si="815"/>
        <v>3.3019943872049989E-3</v>
      </c>
      <c r="HR382" s="223">
        <f t="shared" ca="1" si="816"/>
        <v>3.5634859660148314E-3</v>
      </c>
      <c r="HS382" s="223">
        <f t="shared" ca="1" si="817"/>
        <v>2.8990911768509396E-3</v>
      </c>
      <c r="HT382" s="223">
        <f t="shared" ca="1" si="818"/>
        <v>1.4814370720172242E-3</v>
      </c>
      <c r="HU382" s="223">
        <f t="shared" ca="1" si="819"/>
        <v>-3.2113292783417387E-4</v>
      </c>
      <c r="HV382" s="223">
        <f t="shared" ca="1" si="820"/>
        <v>-2.0402642378675589E-3</v>
      </c>
      <c r="HW382" s="223">
        <f t="shared" ca="1" si="821"/>
        <v>-3.2292818157516178E-3</v>
      </c>
      <c r="HX382" s="223">
        <f t="shared" ca="1" si="822"/>
        <v>-3.5792479591512517E-3</v>
      </c>
      <c r="HY382" s="223">
        <f t="shared" ca="1" si="823"/>
        <v>-2.9992323586681803E-3</v>
      </c>
      <c r="HZ382" s="223">
        <f t="shared" ca="1" si="824"/>
        <v>-1.6399381580277212E-3</v>
      </c>
      <c r="IA382" s="223">
        <f t="shared" ca="1" si="825"/>
        <v>1.4545464362277123E-4</v>
      </c>
      <c r="IB382" s="223">
        <f t="shared" ca="1" si="826"/>
        <v>1.8930545444527755E-3</v>
      </c>
      <c r="IC382" s="223">
        <f t="shared" ca="1" si="827"/>
        <v>3.1487896215524093E-3</v>
      </c>
      <c r="ID382" s="223">
        <f t="shared" ca="1" si="828"/>
        <v>3.5863872304489801E-3</v>
      </c>
      <c r="IE382" s="223">
        <f t="shared" ca="1" si="829"/>
        <v>3.2919641099177646E-3</v>
      </c>
      <c r="IF382" s="223">
        <f t="shared" ca="1" si="830"/>
        <v>1.7944884893739115E-3</v>
      </c>
      <c r="IG382" s="223">
        <f t="shared" ca="1" si="831"/>
        <v>3.0574053565440721E-5</v>
      </c>
      <c r="IH382" s="223">
        <f t="shared" ca="1" si="832"/>
        <v>-1.7412843168284099E-3</v>
      </c>
      <c r="II382" s="223">
        <f t="shared" ca="1" si="833"/>
        <v>-3.0607117173534837E-3</v>
      </c>
      <c r="IJ382" s="223">
        <f t="shared" ca="1" si="834"/>
        <v>-3.5848865807781385E-3</v>
      </c>
      <c r="IK382" s="223">
        <f t="shared" ca="1" si="835"/>
        <v>-3.1776146397169934E-3</v>
      </c>
      <c r="IL382" s="223">
        <f t="shared" ca="1" si="836"/>
        <v>-1.9447157407705721E-3</v>
      </c>
      <c r="IM382" s="223">
        <f t="shared" ca="1" si="837"/>
        <v>-2.0652909518064283E-4</v>
      </c>
      <c r="IN382" s="223">
        <f t="shared" ca="1" si="838"/>
        <v>1.5853191827663112E-3</v>
      </c>
      <c r="IO382" s="223">
        <f t="shared" ca="1" si="839"/>
        <v>2.9652602905407975E-3</v>
      </c>
      <c r="IP382" s="223">
        <f t="shared" ca="1" si="840"/>
        <v>3.5747496253352227E-3</v>
      </c>
      <c r="IQ382" s="223">
        <f t="shared" ca="1" si="841"/>
        <v>3.255426000409047E-3</v>
      </c>
      <c r="IR382" s="223">
        <f t="shared" ca="1" si="842"/>
        <v>2.0902580016107343E-3</v>
      </c>
      <c r="IS382" s="223">
        <f t="shared" ca="1" si="843"/>
        <v>3.8198659011574252E-4</v>
      </c>
      <c r="IT382" s="223">
        <f t="shared" ca="1" si="844"/>
        <v>-1.4255348759353672E-3</v>
      </c>
      <c r="IU382" s="223">
        <f t="shared" ca="1" si="845"/>
        <v>-2.8626652919620452E-3</v>
      </c>
      <c r="IV382" s="223">
        <f t="shared" ca="1" si="846"/>
        <v>-3.55600078493378E-3</v>
      </c>
      <c r="IW382" s="223">
        <f t="shared" ca="1" si="847"/>
        <v>-3.3253947547244732E-3</v>
      </c>
      <c r="IX382" s="223">
        <f t="shared" ca="1" si="848"/>
        <v>-2.2307646478399983E-3</v>
      </c>
      <c r="IY382" s="223">
        <f t="shared" ca="1" si="849"/>
        <v>-5.5652384589717952E-4</v>
      </c>
      <c r="IZ382" s="223">
        <f t="shared" ca="1" si="850"/>
        <v>1.2623163307262345E-3</v>
      </c>
      <c r="JA382" s="223">
        <f t="shared" ca="1" si="851"/>
        <v>2.7531738819550565E-3</v>
      </c>
      <c r="JB382" s="223">
        <f t="shared" ca="1" si="852"/>
        <v>3.5286852271725613E-3</v>
      </c>
    </row>
    <row r="383" spans="2:262">
      <c r="B383" s="230">
        <v>22</v>
      </c>
      <c r="C383" s="229">
        <f t="shared" si="853"/>
        <v>4.2968750000000011E-4</v>
      </c>
      <c r="D383" s="226">
        <f t="shared" ca="1" si="597"/>
        <v>72.087307811225514</v>
      </c>
      <c r="E383" s="225">
        <f ca="1">AB361</f>
        <v>8.7307811225516549E-2</v>
      </c>
      <c r="F383" s="224">
        <v>22</v>
      </c>
      <c r="G383" s="223">
        <f t="shared" ca="1" si="854"/>
        <v>-3.5140494336291544E-4</v>
      </c>
      <c r="H383" s="223">
        <f t="shared" ca="1" si="598"/>
        <v>-2.3076379755404157E-4</v>
      </c>
      <c r="I383" s="223">
        <f t="shared" ca="1" si="599"/>
        <v>-4.4460479265909122E-5</v>
      </c>
      <c r="J383" s="223">
        <f t="shared" ca="1" si="600"/>
        <v>1.5449374739265323E-4</v>
      </c>
      <c r="K383" s="223">
        <f t="shared" ca="1" si="601"/>
        <v>3.0948789367557636E-4</v>
      </c>
      <c r="L383" s="223">
        <f t="shared" ca="1" si="602"/>
        <v>3.7641949431587509E-4</v>
      </c>
      <c r="M383" s="223">
        <f t="shared" ca="1" si="603"/>
        <v>3.3624364559754533E-4</v>
      </c>
      <c r="N383" s="223">
        <f t="shared" ca="1" si="604"/>
        <v>2.0039209520373818E-4</v>
      </c>
      <c r="O383" s="223">
        <f t="shared" ca="1" si="605"/>
        <v>7.5204209507438288E-6</v>
      </c>
      <c r="P383" s="223">
        <f t="shared" ca="1" si="606"/>
        <v>-1.8749113478634135E-4</v>
      </c>
      <c r="Q383" s="223">
        <f t="shared" ca="1" si="607"/>
        <v>-3.2915344180606824E-4</v>
      </c>
      <c r="R383" s="223">
        <f t="shared" ca="1" si="608"/>
        <v>-3.7715751344790744E-4</v>
      </c>
      <c r="S383" s="223">
        <f t="shared" ca="1" si="609"/>
        <v>-3.1784413771559692E-4</v>
      </c>
      <c r="T383" s="223">
        <f t="shared" ca="1" si="610"/>
        <v>-1.6809050743116057E-4</v>
      </c>
      <c r="U383" s="223">
        <f t="shared" ca="1" si="611"/>
        <v>2.9492063129257398E-5</v>
      </c>
      <c r="V383" s="223">
        <f t="shared" ca="1" si="612"/>
        <v>2.1868288005895704E-4</v>
      </c>
      <c r="W383" s="223">
        <f t="shared" ca="1" si="613"/>
        <v>3.4564906235839342E-4</v>
      </c>
      <c r="X383" s="223">
        <f t="shared" ca="1" si="614"/>
        <v>3.7426329955016734E-4</v>
      </c>
      <c r="Y383" s="223">
        <f t="shared" ca="1" si="615"/>
        <v>2.9638361703616755E-4</v>
      </c>
      <c r="Z383" s="223">
        <f t="shared" ca="1" si="616"/>
        <v>1.3417011618440262E-4</v>
      </c>
      <c r="AA383" s="223">
        <f t="shared" ca="1" si="617"/>
        <v>-6.6220522519322243E-5</v>
      </c>
      <c r="AB383" s="223">
        <f t="shared" ca="1" si="618"/>
        <v>-2.4776858965238258E-4</v>
      </c>
      <c r="AC383" s="223">
        <f t="shared" ca="1" si="619"/>
        <v>-3.5881589348920955E-4</v>
      </c>
      <c r="AD383" s="223">
        <f t="shared" ca="1" si="620"/>
        <v>-3.6776472548462823E-4</v>
      </c>
      <c r="AE383" s="223">
        <f t="shared" ca="1" si="621"/>
        <v>-2.7206876010491411E-4</v>
      </c>
      <c r="AF383" s="223">
        <f t="shared" ca="1" si="622"/>
        <v>-9.8957593373942695E-5</v>
      </c>
      <c r="AG383" s="223">
        <f t="shared" ca="1" si="623"/>
        <v>1.0231124207770614E-4</v>
      </c>
      <c r="AH383" s="223">
        <f t="shared" ca="1" si="624"/>
        <v>2.7446815228336711E-4</v>
      </c>
      <c r="AI383" s="223">
        <f t="shared" ca="1" si="625"/>
        <v>3.6852713141700489E-4</v>
      </c>
      <c r="AJ383" s="223">
        <f t="shared" ca="1" si="626"/>
        <v>3.5772437607202331E-4</v>
      </c>
      <c r="AK383" s="223">
        <f t="shared" ca="1" si="627"/>
        <v>2.4513373228593737E-4</v>
      </c>
      <c r="AL383" s="223">
        <f t="shared" ca="1" si="628"/>
        <v>6.2792054843568507E-5</v>
      </c>
      <c r="AM383" s="223">
        <f t="shared" ca="1" si="629"/>
        <v>-1.3741664844586765E-4</v>
      </c>
      <c r="AN383" s="223">
        <f t="shared" ca="1" si="630"/>
        <v>-2.9852443656830873E-4</v>
      </c>
      <c r="AO383" s="223">
        <f t="shared" ca="1" si="631"/>
        <v>-3.7468925161183205E-4</v>
      </c>
      <c r="AP383" s="223">
        <f t="shared" ca="1" si="632"/>
        <v>-3.4423894536580909E-4</v>
      </c>
      <c r="AQ383" s="223">
        <f t="shared" ca="1" si="633"/>
        <v>-2.1583793262131806E-4</v>
      </c>
      <c r="AR383" s="223">
        <f t="shared" ca="1" si="634"/>
        <v>-2.6021794499421968E-5</v>
      </c>
      <c r="AS383" s="223">
        <f t="shared" ca="1" si="635"/>
        <v>1.7119865736991418E-4</v>
      </c>
      <c r="AT383" s="223">
        <f t="shared" ca="1" si="636"/>
        <v>3.1970576733904071E-4</v>
      </c>
      <c r="AU383" s="223">
        <f t="shared" ca="1" si="637"/>
        <v>3.772429094876573E-4</v>
      </c>
      <c r="AV383" s="223">
        <f t="shared" ca="1" si="638"/>
        <v>3.2743830543557282E-4</v>
      </c>
      <c r="AW383" s="223">
        <f t="shared" ca="1" si="639"/>
        <v>1.8446349567653958E-4</v>
      </c>
      <c r="AX383" s="223">
        <f t="shared" ca="1" si="640"/>
        <v>-1.0999069950713862E-5</v>
      </c>
      <c r="AY383" s="223">
        <f t="shared" ca="1" si="641"/>
        <v>-2.0333192963678271E-4</v>
      </c>
      <c r="AZ383" s="223">
        <f t="shared" ca="1" si="642"/>
        <v>-3.3780815680134761E-4</v>
      </c>
      <c r="BA383" s="223">
        <f t="shared" ca="1" si="643"/>
        <v>-3.7616351192316504E-4</v>
      </c>
      <c r="BB383" s="223">
        <f t="shared" ca="1" si="644"/>
        <v>-3.0748425562800668E-4</v>
      </c>
      <c r="BC383" s="223">
        <f t="shared" ca="1" si="645"/>
        <v>-1.5131257443039194E-4</v>
      </c>
      <c r="BD383" s="223">
        <f t="shared" ca="1" si="646"/>
        <v>4.7914007344521071E-5</v>
      </c>
      <c r="BE383" s="223">
        <f t="shared" ca="1" si="647"/>
        <v>2.3350700426870972E-4</v>
      </c>
      <c r="BF383" s="223">
        <f t="shared" ca="1" si="648"/>
        <v>3.5265726904893497E-4</v>
      </c>
      <c r="BG383" s="223">
        <f t="shared" ca="1" si="649"/>
        <v>3.7146145410696016E-4</v>
      </c>
      <c r="BH383" s="223">
        <f t="shared" ca="1" si="650"/>
        <v>2.8456896435075069E-4</v>
      </c>
      <c r="BI383" s="223">
        <f t="shared" ca="1" si="651"/>
        <v>1.1670443037661258E-4</v>
      </c>
      <c r="BJ383" s="223">
        <f t="shared" ca="1" si="652"/>
        <v>-8.4367506655139786E-5</v>
      </c>
      <c r="BK383" s="223">
        <f t="shared" ca="1" si="653"/>
        <v>-2.6143327880161611E-4</v>
      </c>
      <c r="BL383" s="223">
        <f t="shared" ca="1" si="654"/>
        <v>-3.641100990135078E-4</v>
      </c>
      <c r="BM383" s="223">
        <f t="shared" ca="1" si="655"/>
        <v>-3.6318201942621886E-4</v>
      </c>
      <c r="BN383" s="223">
        <f t="shared" ca="1" si="656"/>
        <v>-2.5891311838557727E-4</v>
      </c>
      <c r="BO383" s="223">
        <f t="shared" ca="1" si="657"/>
        <v>-8.0972358861175283E-5</v>
      </c>
      <c r="BP383" s="223">
        <f t="shared" ca="1" si="658"/>
        <v>1.2000850075669907E-4</v>
      </c>
      <c r="BQ383" s="223">
        <f t="shared" ca="1" si="659"/>
        <v>2.868418079456954E-4</v>
      </c>
      <c r="BR383" s="223">
        <f t="shared" ca="1" si="660"/>
        <v>3.7205634968175366E-4</v>
      </c>
      <c r="BS383" s="223">
        <f t="shared" ca="1" si="661"/>
        <v>3.5140494336291609E-4</v>
      </c>
      <c r="BT383" s="223">
        <f t="shared" ca="1" si="662"/>
        <v>2.3076379755404303E-4</v>
      </c>
      <c r="BU383" s="223">
        <f t="shared" ca="1" si="663"/>
        <v>4.4460479265910966E-5</v>
      </c>
      <c r="BV383" s="223">
        <f t="shared" ca="1" si="664"/>
        <v>-1.5449374739265155E-4</v>
      </c>
      <c r="BW383" s="223">
        <f t="shared" ca="1" si="665"/>
        <v>-3.0948789367557538E-4</v>
      </c>
      <c r="BX383" s="223">
        <f t="shared" ca="1" si="666"/>
        <v>-3.7641949431587492E-4</v>
      </c>
      <c r="BY383" s="223">
        <f t="shared" ca="1" si="667"/>
        <v>-3.3624364559754614E-4</v>
      </c>
      <c r="BZ383" s="223">
        <f t="shared" ca="1" si="668"/>
        <v>-2.0039209520373978E-4</v>
      </c>
      <c r="CA383" s="223">
        <f t="shared" ca="1" si="669"/>
        <v>-7.5204209507456787E-6</v>
      </c>
      <c r="CB383" s="223">
        <f t="shared" ca="1" si="670"/>
        <v>1.8749113478633972E-4</v>
      </c>
      <c r="CC383" s="223">
        <f t="shared" ca="1" si="671"/>
        <v>3.2915344180606737E-4</v>
      </c>
      <c r="CD383" s="223">
        <f t="shared" ca="1" si="672"/>
        <v>3.7715751344790744E-4</v>
      </c>
      <c r="CE383" s="223">
        <f t="shared" ca="1" si="673"/>
        <v>3.1784413771559789E-4</v>
      </c>
      <c r="CF383" s="223">
        <f t="shared" ca="1" si="674"/>
        <v>1.6809050743116222E-4</v>
      </c>
      <c r="CG383" s="223">
        <f t="shared" ca="1" si="675"/>
        <v>-2.9492063129255555E-5</v>
      </c>
      <c r="CH383" s="223">
        <f t="shared" ca="1" si="676"/>
        <v>-2.186828800589555E-4</v>
      </c>
      <c r="CI383" s="223">
        <f t="shared" ca="1" si="677"/>
        <v>-3.4564906235839271E-4</v>
      </c>
      <c r="CJ383" s="223">
        <f t="shared" ca="1" si="678"/>
        <v>-3.7426329955016761E-4</v>
      </c>
      <c r="CK383" s="223">
        <f t="shared" ca="1" si="679"/>
        <v>-2.9638361703616869E-4</v>
      </c>
      <c r="CL383" s="223">
        <f t="shared" ca="1" si="680"/>
        <v>-1.3417011618440435E-4</v>
      </c>
      <c r="CM383" s="223">
        <f t="shared" ca="1" si="681"/>
        <v>6.6220522519320414E-5</v>
      </c>
      <c r="CN383" s="223">
        <f t="shared" ca="1" si="682"/>
        <v>2.4776858965238117E-4</v>
      </c>
      <c r="CO383" s="223">
        <f t="shared" ca="1" si="683"/>
        <v>3.5881589348920901E-4</v>
      </c>
      <c r="CP383" s="223">
        <f t="shared" ca="1" si="684"/>
        <v>3.6776472548462867E-4</v>
      </c>
      <c r="CQ383" s="223">
        <f t="shared" ca="1" si="685"/>
        <v>2.7206876010491541E-4</v>
      </c>
      <c r="CR383" s="223">
        <f t="shared" ca="1" si="686"/>
        <v>9.8957593373944484E-5</v>
      </c>
      <c r="CS383" s="223">
        <f t="shared" ca="1" si="687"/>
        <v>-1.0231124207770435E-4</v>
      </c>
      <c r="CT383" s="223">
        <f t="shared" ca="1" si="688"/>
        <v>-2.7446815228336586E-4</v>
      </c>
      <c r="CU383" s="223">
        <f t="shared" ca="1" si="689"/>
        <v>-3.6852713141700451E-4</v>
      </c>
      <c r="CV383" s="223">
        <f t="shared" ca="1" si="690"/>
        <v>-3.5772437607202386E-4</v>
      </c>
      <c r="CW383" s="223">
        <f t="shared" ca="1" si="691"/>
        <v>-2.4513373228593884E-4</v>
      </c>
      <c r="CX383" s="223">
        <f t="shared" ca="1" si="692"/>
        <v>-6.2792054843570336E-5</v>
      </c>
      <c r="CY383" s="223">
        <f t="shared" ca="1" si="693"/>
        <v>1.3741664844586592E-4</v>
      </c>
      <c r="CZ383" s="223">
        <f t="shared" ca="1" si="694"/>
        <v>2.9852443656830759E-4</v>
      </c>
      <c r="DA383" s="223">
        <f t="shared" ca="1" si="695"/>
        <v>3.7468925161183184E-4</v>
      </c>
      <c r="DB383" s="223">
        <f t="shared" ca="1" si="696"/>
        <v>3.4423894536580991E-4</v>
      </c>
      <c r="DC383" s="223">
        <f t="shared" ca="1" si="697"/>
        <v>2.1583793262131958E-4</v>
      </c>
      <c r="DD383" s="223">
        <f t="shared" ca="1" si="698"/>
        <v>2.6021794499423805E-5</v>
      </c>
      <c r="DE383" s="223">
        <f t="shared" ca="1" si="699"/>
        <v>-1.7119865736991258E-4</v>
      </c>
      <c r="DF383" s="223">
        <f t="shared" ca="1" si="700"/>
        <v>-3.1970576733903974E-4</v>
      </c>
      <c r="DG383" s="223">
        <f t="shared" ca="1" si="701"/>
        <v>-3.7724290948765724E-4</v>
      </c>
      <c r="DH383" s="223">
        <f t="shared" ca="1" si="702"/>
        <v>-3.2743830543557374E-4</v>
      </c>
      <c r="DI383" s="223">
        <f t="shared" ca="1" si="703"/>
        <v>-1.8446349567654118E-4</v>
      </c>
      <c r="DJ383" s="223">
        <f t="shared" ca="1" si="704"/>
        <v>1.0999069950712019E-5</v>
      </c>
      <c r="DK383" s="223">
        <f t="shared" ca="1" si="705"/>
        <v>2.0333192963678117E-4</v>
      </c>
      <c r="DL383" s="223">
        <f t="shared" ca="1" si="706"/>
        <v>3.378081568013468E-4</v>
      </c>
      <c r="DM383" s="223">
        <f t="shared" ca="1" si="707"/>
        <v>3.7616351192316526E-4</v>
      </c>
      <c r="DN383" s="223">
        <f t="shared" ca="1" si="708"/>
        <v>3.0748425562800776E-4</v>
      </c>
      <c r="DO383" s="223">
        <f t="shared" ca="1" si="709"/>
        <v>1.5131257443039365E-4</v>
      </c>
      <c r="DP383" s="223">
        <f t="shared" ca="1" si="710"/>
        <v>-4.7914007344519235E-5</v>
      </c>
      <c r="DQ383" s="223">
        <f t="shared" ca="1" si="711"/>
        <v>-2.3350700426870826E-4</v>
      </c>
      <c r="DR383" s="223">
        <f t="shared" ca="1" si="712"/>
        <v>-3.5265726904893426E-4</v>
      </c>
      <c r="DS383" s="223">
        <f t="shared" ca="1" si="713"/>
        <v>-3.7146145410696044E-4</v>
      </c>
      <c r="DT383" s="223">
        <f t="shared" ca="1" si="714"/>
        <v>-2.8456896435075189E-4</v>
      </c>
      <c r="DU383" s="223">
        <f t="shared" ca="1" si="715"/>
        <v>-1.1670443037661434E-4</v>
      </c>
      <c r="DV383" s="223">
        <f t="shared" ca="1" si="716"/>
        <v>8.4367506655137997E-5</v>
      </c>
      <c r="DW383" s="223">
        <f t="shared" ca="1" si="717"/>
        <v>2.6143327880161476E-4</v>
      </c>
      <c r="DX383" s="223">
        <f t="shared" ca="1" si="718"/>
        <v>3.6411009901350725E-4</v>
      </c>
      <c r="DY383" s="223">
        <f t="shared" ca="1" si="719"/>
        <v>3.6318201942621929E-4</v>
      </c>
      <c r="DZ383" s="223">
        <f t="shared" ca="1" si="720"/>
        <v>2.5891311838557862E-4</v>
      </c>
      <c r="EA383" s="223">
        <f t="shared" ca="1" si="721"/>
        <v>8.0972358861177086E-5</v>
      </c>
      <c r="EB383" s="223">
        <f t="shared" ca="1" si="722"/>
        <v>-1.2000850075669729E-4</v>
      </c>
      <c r="EC383" s="223">
        <f t="shared" ca="1" si="723"/>
        <v>-2.8684180794569432E-4</v>
      </c>
      <c r="ED383" s="223">
        <f t="shared" ca="1" si="724"/>
        <v>-3.7205634968175339E-4</v>
      </c>
      <c r="EE383" s="223">
        <f t="shared" ca="1" si="725"/>
        <v>-3.5140494336291674E-4</v>
      </c>
      <c r="EF383" s="223">
        <f t="shared" ca="1" si="726"/>
        <v>-2.3076379755404449E-4</v>
      </c>
      <c r="EG383" s="223">
        <f t="shared" ca="1" si="727"/>
        <v>-4.4460479265912795E-5</v>
      </c>
      <c r="EH383" s="223">
        <f t="shared" ca="1" si="728"/>
        <v>1.544937473926499E-4</v>
      </c>
      <c r="EI383" s="223">
        <f t="shared" ca="1" si="729"/>
        <v>3.094878936755743E-4</v>
      </c>
      <c r="EJ383" s="223">
        <f t="shared" ca="1" si="730"/>
        <v>3.7641949431587482E-4</v>
      </c>
      <c r="EK383" s="223">
        <f t="shared" ca="1" si="731"/>
        <v>3.3624364559754695E-4</v>
      </c>
      <c r="EL383" s="223">
        <f t="shared" ca="1" si="732"/>
        <v>2.0039209520374135E-4</v>
      </c>
      <c r="EM383" s="223">
        <f t="shared" ca="1" si="733"/>
        <v>7.5204209507475286E-6</v>
      </c>
      <c r="EN383" s="223">
        <f t="shared" ca="1" si="734"/>
        <v>-1.8749113478633815E-4</v>
      </c>
      <c r="EO383" s="223">
        <f t="shared" ca="1" si="735"/>
        <v>-3.2915344180606645E-4</v>
      </c>
      <c r="EP383" s="223">
        <f t="shared" ca="1" si="736"/>
        <v>-3.7715751344790754E-4</v>
      </c>
      <c r="EQ383" s="223">
        <f t="shared" ca="1" si="737"/>
        <v>-3.1784413771559887E-4</v>
      </c>
      <c r="ER383" s="223">
        <f t="shared" ca="1" si="738"/>
        <v>-1.6809050743116387E-4</v>
      </c>
      <c r="ES383" s="223">
        <f t="shared" ca="1" si="739"/>
        <v>2.9492063129253718E-5</v>
      </c>
      <c r="ET383" s="223">
        <f t="shared" ca="1" si="740"/>
        <v>2.1868288005895398E-4</v>
      </c>
      <c r="EU383" s="223">
        <f t="shared" ca="1" si="741"/>
        <v>3.4564906235839195E-4</v>
      </c>
      <c r="EV383" s="223">
        <f t="shared" ca="1" si="742"/>
        <v>3.7426329955016782E-4</v>
      </c>
      <c r="EW383" s="223">
        <f t="shared" ca="1" si="743"/>
        <v>2.9638361703616988E-4</v>
      </c>
      <c r="EX383" s="223">
        <f t="shared" ca="1" si="744"/>
        <v>1.3417011618440609E-4</v>
      </c>
      <c r="EY383" s="223">
        <f t="shared" ca="1" si="745"/>
        <v>-6.6220522519318584E-5</v>
      </c>
      <c r="EZ383" s="223">
        <f t="shared" ca="1" si="746"/>
        <v>-2.4776858965237976E-4</v>
      </c>
      <c r="FA383" s="223">
        <f t="shared" ca="1" si="747"/>
        <v>-3.5881589348920841E-4</v>
      </c>
      <c r="FB383" s="223">
        <f t="shared" ca="1" si="748"/>
        <v>-3.677647254846291E-4</v>
      </c>
      <c r="FC383" s="223">
        <f t="shared" ca="1" si="749"/>
        <v>-2.7206876010491671E-4</v>
      </c>
      <c r="FD383" s="223">
        <f t="shared" ca="1" si="750"/>
        <v>-9.8957593373946259E-5</v>
      </c>
      <c r="FE383" s="223">
        <f t="shared" ca="1" si="751"/>
        <v>1.0231124207770256E-4</v>
      </c>
      <c r="FF383" s="223">
        <f t="shared" ca="1" si="752"/>
        <v>2.7446815228336462E-4</v>
      </c>
      <c r="FG383" s="223">
        <f t="shared" ca="1" si="753"/>
        <v>3.6852713141700413E-4</v>
      </c>
      <c r="FH383" s="223">
        <f t="shared" ca="1" si="754"/>
        <v>3.5772437607202445E-4</v>
      </c>
      <c r="FI383" s="223">
        <f t="shared" ca="1" si="755"/>
        <v>2.4513373228594025E-4</v>
      </c>
      <c r="FJ383" s="223">
        <f t="shared" ca="1" si="756"/>
        <v>6.2792054843572152E-5</v>
      </c>
      <c r="FK383" s="223">
        <f t="shared" ca="1" si="757"/>
        <v>-1.3741664844586418E-4</v>
      </c>
      <c r="FL383" s="223">
        <f t="shared" ca="1" si="758"/>
        <v>-2.9852443656830645E-4</v>
      </c>
      <c r="FM383" s="223">
        <f t="shared" ca="1" si="759"/>
        <v>-3.7468925161183162E-4</v>
      </c>
      <c r="FN383" s="223">
        <f t="shared" ca="1" si="760"/>
        <v>-3.4423894536581066E-4</v>
      </c>
      <c r="FO383" s="223">
        <f t="shared" ca="1" si="761"/>
        <v>-2.158379326213211E-4</v>
      </c>
      <c r="FP383" s="223">
        <f t="shared" ca="1" si="762"/>
        <v>-2.6021794499425648E-5</v>
      </c>
      <c r="FQ383" s="223">
        <f t="shared" ca="1" si="763"/>
        <v>1.711986573699109E-4</v>
      </c>
      <c r="FR383" s="223">
        <f t="shared" ca="1" si="764"/>
        <v>3.1970576733903876E-4</v>
      </c>
      <c r="FS383" s="223">
        <f t="shared" ca="1" si="765"/>
        <v>3.7724290948765724E-4</v>
      </c>
      <c r="FT383" s="223">
        <f t="shared" ca="1" si="766"/>
        <v>3.2743830543557466E-4</v>
      </c>
      <c r="FU383" s="223">
        <f t="shared" ca="1" si="767"/>
        <v>1.8446349567654278E-4</v>
      </c>
      <c r="FV383" s="223">
        <f t="shared" ca="1" si="768"/>
        <v>-1.0999069950710176E-5</v>
      </c>
      <c r="FW383" s="223">
        <f t="shared" ca="1" si="769"/>
        <v>-2.0333192963677959E-4</v>
      </c>
      <c r="FX383" s="223">
        <f t="shared" ca="1" si="770"/>
        <v>-3.3780815680134604E-4</v>
      </c>
      <c r="FY383" s="223">
        <f t="shared" ca="1" si="771"/>
        <v>-3.7616351192316531E-4</v>
      </c>
      <c r="FZ383" s="223">
        <f t="shared" ca="1" si="772"/>
        <v>-3.0748425562800884E-4</v>
      </c>
      <c r="GA383" s="223">
        <f t="shared" ca="1" si="773"/>
        <v>-1.5131257443039536E-4</v>
      </c>
      <c r="GB383" s="223">
        <f t="shared" ca="1" si="774"/>
        <v>4.7914007344517412E-5</v>
      </c>
      <c r="GC383" s="223">
        <f t="shared" ca="1" si="775"/>
        <v>2.3350700426870685E-4</v>
      </c>
      <c r="GD383" s="223">
        <f t="shared" ca="1" si="776"/>
        <v>3.5265726904893361E-4</v>
      </c>
      <c r="GE383" s="223">
        <f t="shared" ca="1" si="777"/>
        <v>3.7146145410696082E-4</v>
      </c>
      <c r="GF383" s="223">
        <f t="shared" ca="1" si="778"/>
        <v>2.8456896435075313E-4</v>
      </c>
      <c r="GG383" s="223">
        <f t="shared" ca="1" si="779"/>
        <v>1.167044303766161E-4</v>
      </c>
      <c r="GH383" s="223">
        <f t="shared" ca="1" si="780"/>
        <v>-8.4367506655136194E-5</v>
      </c>
      <c r="GI383" s="223">
        <f t="shared" ca="1" si="781"/>
        <v>-2.6143327880161346E-4</v>
      </c>
      <c r="GJ383" s="223">
        <f t="shared" ca="1" si="782"/>
        <v>-3.6411009901350682E-4</v>
      </c>
      <c r="GK383" s="223">
        <f t="shared" ca="1" si="783"/>
        <v>-3.6318201942621984E-4</v>
      </c>
      <c r="GL383" s="223">
        <f t="shared" ca="1" si="784"/>
        <v>-2.5891311838557992E-4</v>
      </c>
      <c r="GM383" s="223">
        <f t="shared" ca="1" si="785"/>
        <v>-8.0972358861178902E-5</v>
      </c>
      <c r="GN383" s="223">
        <f t="shared" ca="1" si="786"/>
        <v>1.2000850075669554E-4</v>
      </c>
      <c r="GO383" s="223">
        <f t="shared" ca="1" si="787"/>
        <v>2.8684180794569307E-4</v>
      </c>
      <c r="GP383" s="223">
        <f t="shared" ca="1" si="788"/>
        <v>3.7205634968175307E-4</v>
      </c>
      <c r="GQ383" s="223">
        <f t="shared" ca="1" si="789"/>
        <v>3.5140494336291744E-4</v>
      </c>
      <c r="GR383" s="223">
        <f t="shared" ca="1" si="790"/>
        <v>2.3076379755404596E-4</v>
      </c>
      <c r="GS383" s="223">
        <f t="shared" ca="1" si="791"/>
        <v>4.4460479265914632E-5</v>
      </c>
      <c r="GT383" s="223">
        <f t="shared" ca="1" si="792"/>
        <v>-1.5449374739264819E-4</v>
      </c>
      <c r="GU383" s="223">
        <f t="shared" ca="1" si="793"/>
        <v>-3.0948789367557327E-4</v>
      </c>
      <c r="GV383" s="223">
        <f t="shared" ca="1" si="794"/>
        <v>-3.7641949431587471E-4</v>
      </c>
      <c r="GW383" s="223">
        <f t="shared" ca="1" si="795"/>
        <v>-3.3624364559754777E-4</v>
      </c>
      <c r="GX383" s="223">
        <f t="shared" ca="1" si="796"/>
        <v>-2.0039209520374289E-4</v>
      </c>
      <c r="GY383" s="223">
        <f t="shared" ca="1" si="797"/>
        <v>-7.5204209507493785E-6</v>
      </c>
      <c r="GZ383" s="223">
        <f t="shared" ca="1" si="798"/>
        <v>1.874911347863365E-4</v>
      </c>
      <c r="HA383" s="223">
        <f t="shared" ca="1" si="799"/>
        <v>3.2915344180606558E-4</v>
      </c>
      <c r="HB383" s="223">
        <f t="shared" ca="1" si="800"/>
        <v>3.771575134479076E-4</v>
      </c>
      <c r="HC383" s="223">
        <f t="shared" ca="1" si="801"/>
        <v>3.178441377155999E-4</v>
      </c>
      <c r="HD383" s="223">
        <f t="shared" ca="1" si="802"/>
        <v>1.6809050743116553E-4</v>
      </c>
      <c r="HE383" s="223">
        <f t="shared" ca="1" si="803"/>
        <v>-2.9492063129251861E-5</v>
      </c>
      <c r="HF383" s="223">
        <f t="shared" ca="1" si="804"/>
        <v>-2.1868288005895246E-4</v>
      </c>
      <c r="HG383" s="223">
        <f t="shared" ca="1" si="805"/>
        <v>-3.4564906235839125E-4</v>
      </c>
      <c r="HH383" s="223">
        <f t="shared" ca="1" si="806"/>
        <v>-3.7426329955016804E-4</v>
      </c>
      <c r="HI383" s="223">
        <f t="shared" ca="1" si="807"/>
        <v>-2.9638361703617102E-4</v>
      </c>
      <c r="HJ383" s="223">
        <f t="shared" ca="1" si="808"/>
        <v>-1.341701161844078E-4</v>
      </c>
      <c r="HK383" s="223">
        <f t="shared" ca="1" si="809"/>
        <v>6.6220522519316768E-5</v>
      </c>
      <c r="HL383" s="223">
        <f t="shared" ca="1" si="810"/>
        <v>2.477685896523784E-4</v>
      </c>
      <c r="HM383" s="223">
        <f t="shared" ca="1" si="811"/>
        <v>3.5881589348920782E-4</v>
      </c>
      <c r="HN383" s="223">
        <f t="shared" ca="1" si="812"/>
        <v>3.6776472548462954E-4</v>
      </c>
      <c r="HO383" s="223">
        <f t="shared" ca="1" si="813"/>
        <v>2.7206876010491796E-4</v>
      </c>
      <c r="HP383" s="223">
        <f t="shared" ca="1" si="814"/>
        <v>9.8957593373948048E-5</v>
      </c>
      <c r="HQ383" s="223">
        <f t="shared" ca="1" si="815"/>
        <v>-1.0231124207770078E-4</v>
      </c>
      <c r="HR383" s="223">
        <f t="shared" ca="1" si="816"/>
        <v>-2.7446815228336337E-4</v>
      </c>
      <c r="HS383" s="223">
        <f t="shared" ca="1" si="817"/>
        <v>-3.6852713141700369E-4</v>
      </c>
      <c r="HT383" s="223">
        <f t="shared" ca="1" si="818"/>
        <v>-3.5772437607202505E-4</v>
      </c>
      <c r="HU383" s="223">
        <f t="shared" ca="1" si="819"/>
        <v>-2.4513373228594165E-4</v>
      </c>
      <c r="HV383" s="223">
        <f t="shared" ca="1" si="820"/>
        <v>-6.2792054843573982E-5</v>
      </c>
      <c r="HW383" s="223">
        <f t="shared" ca="1" si="821"/>
        <v>1.3741664844586245E-4</v>
      </c>
      <c r="HX383" s="223">
        <f t="shared" ca="1" si="822"/>
        <v>2.9852443656830531E-4</v>
      </c>
      <c r="HY383" s="223">
        <f t="shared" ca="1" si="823"/>
        <v>3.746892516118314E-4</v>
      </c>
      <c r="HZ383" s="223">
        <f t="shared" ca="1" si="824"/>
        <v>3.4423894536581137E-4</v>
      </c>
      <c r="IA383" s="223">
        <f t="shared" ca="1" si="825"/>
        <v>2.1583793262132264E-4</v>
      </c>
      <c r="IB383" s="223">
        <f t="shared" ca="1" si="826"/>
        <v>2.6021794499427491E-5</v>
      </c>
      <c r="IC383" s="223">
        <f t="shared" ca="1" si="827"/>
        <v>-1.7119865736990928E-4</v>
      </c>
      <c r="ID383" s="223">
        <f t="shared" ca="1" si="828"/>
        <v>-3.1970576733903779E-4</v>
      </c>
      <c r="IE383" s="223">
        <f t="shared" ca="1" si="829"/>
        <v>-4.2188794340846807E-4</v>
      </c>
      <c r="IF383" s="223">
        <f t="shared" ca="1" si="830"/>
        <v>-3.2743830543557559E-4</v>
      </c>
      <c r="IG383" s="223">
        <f t="shared" ca="1" si="831"/>
        <v>-1.8446349567654441E-4</v>
      </c>
      <c r="IH383" s="223">
        <f t="shared" ca="1" si="832"/>
        <v>1.0999069950708319E-5</v>
      </c>
      <c r="II383" s="223">
        <f t="shared" ca="1" si="833"/>
        <v>2.0333192963677802E-4</v>
      </c>
      <c r="IJ383" s="223">
        <f t="shared" ca="1" si="834"/>
        <v>3.3780815680134517E-4</v>
      </c>
      <c r="IK383" s="223">
        <f t="shared" ca="1" si="835"/>
        <v>3.7616351192316553E-4</v>
      </c>
      <c r="IL383" s="223">
        <f t="shared" ca="1" si="836"/>
        <v>3.0748425562800993E-4</v>
      </c>
      <c r="IM383" s="223">
        <f t="shared" ca="1" si="837"/>
        <v>1.5131257443039704E-4</v>
      </c>
      <c r="IN383" s="223">
        <f t="shared" ca="1" si="838"/>
        <v>-4.7914007344515555E-5</v>
      </c>
      <c r="IO383" s="223">
        <f t="shared" ca="1" si="839"/>
        <v>-2.3350700426870536E-4</v>
      </c>
      <c r="IP383" s="223">
        <f t="shared" ca="1" si="840"/>
        <v>-3.5265726904893296E-4</v>
      </c>
      <c r="IQ383" s="223">
        <f t="shared" ca="1" si="841"/>
        <v>-3.7146145410696114E-4</v>
      </c>
      <c r="IR383" s="223">
        <f t="shared" ca="1" si="842"/>
        <v>-2.8456896435075432E-4</v>
      </c>
      <c r="IS383" s="223">
        <f t="shared" ca="1" si="843"/>
        <v>-1.1670443037661785E-4</v>
      </c>
      <c r="IT383" s="223">
        <f t="shared" ca="1" si="844"/>
        <v>8.4367506655134392E-5</v>
      </c>
      <c r="IU383" s="223">
        <f t="shared" ca="1" si="845"/>
        <v>2.614332788016121E-4</v>
      </c>
      <c r="IV383" s="223">
        <f t="shared" ca="1" si="846"/>
        <v>3.6411009901350633E-4</v>
      </c>
      <c r="IW383" s="223">
        <f t="shared" ca="1" si="847"/>
        <v>3.6318201942622032E-4</v>
      </c>
      <c r="IX383" s="223">
        <f t="shared" ca="1" si="848"/>
        <v>2.5891311838558128E-4</v>
      </c>
      <c r="IY383" s="223">
        <f t="shared" ca="1" si="849"/>
        <v>8.0972358861180704E-5</v>
      </c>
      <c r="IZ383" s="223">
        <f t="shared" ca="1" si="850"/>
        <v>-1.2000850075669381E-4</v>
      </c>
      <c r="JA383" s="223">
        <f t="shared" ca="1" si="851"/>
        <v>-2.8684180794569182E-4</v>
      </c>
      <c r="JB383" s="223">
        <f t="shared" ca="1" si="852"/>
        <v>-3.7205634968175274E-4</v>
      </c>
    </row>
    <row r="384" spans="2:262">
      <c r="B384" s="230">
        <v>23</v>
      </c>
      <c r="C384" s="229">
        <f t="shared" si="853"/>
        <v>4.4921875000000013E-4</v>
      </c>
      <c r="D384" s="226">
        <f t="shared" ca="1" si="597"/>
        <v>72.089546622828948</v>
      </c>
      <c r="E384" s="225">
        <f ca="1">AC361</f>
        <v>8.9546622828946557E-2</v>
      </c>
      <c r="F384" s="224">
        <v>23</v>
      </c>
      <c r="G384" s="223">
        <f t="shared" ca="1" si="854"/>
        <v>-3.877763141698228E-3</v>
      </c>
      <c r="H384" s="223">
        <f t="shared" ca="1" si="598"/>
        <v>-2.392362188998846E-3</v>
      </c>
      <c r="I384" s="223">
        <f t="shared" ca="1" si="599"/>
        <v>-1.6462830779030886E-4</v>
      </c>
      <c r="J384" s="223">
        <f t="shared" ca="1" si="600"/>
        <v>2.1141885634435079E-3</v>
      </c>
      <c r="K384" s="223">
        <f t="shared" ca="1" si="601"/>
        <v>3.736987798661117E-3</v>
      </c>
      <c r="L384" s="223">
        <f t="shared" ca="1" si="602"/>
        <v>4.2002263665434914E-3</v>
      </c>
      <c r="M384" s="223">
        <f t="shared" ca="1" si="603"/>
        <v>3.3601646425990665E-3</v>
      </c>
      <c r="N384" s="223">
        <f t="shared" ca="1" si="604"/>
        <v>1.477467789708167E-3</v>
      </c>
      <c r="O384" s="223">
        <f t="shared" ca="1" si="605"/>
        <v>-8.6367678324596772E-4</v>
      </c>
      <c r="P384" s="223">
        <f t="shared" ca="1" si="606"/>
        <v>-2.9368286088056758E-3</v>
      </c>
      <c r="Q384" s="223">
        <f t="shared" ca="1" si="607"/>
        <v>-4.0987034581076573E-3</v>
      </c>
      <c r="R384" s="223">
        <f t="shared" ca="1" si="608"/>
        <v>-3.9887798501614391E-3</v>
      </c>
      <c r="S384" s="223">
        <f t="shared" ca="1" si="609"/>
        <v>-2.641166296702511E-3</v>
      </c>
      <c r="T384" s="223">
        <f t="shared" ca="1" si="610"/>
        <v>-4.7401767421152572E-4</v>
      </c>
      <c r="U384" s="223">
        <f t="shared" ca="1" si="611"/>
        <v>1.8402152526045446E-3</v>
      </c>
      <c r="V384" s="223">
        <f t="shared" ca="1" si="612"/>
        <v>3.5834425081912114E-3</v>
      </c>
      <c r="W384" s="223">
        <f t="shared" ca="1" si="613"/>
        <v>4.2147531052208476E-3</v>
      </c>
      <c r="X384" s="223">
        <f t="shared" ca="1" si="614"/>
        <v>3.5382558669950033E-3</v>
      </c>
      <c r="Y384" s="223">
        <f t="shared" ca="1" si="615"/>
        <v>1.7638630627719934E-3</v>
      </c>
      <c r="Z384" s="223">
        <f t="shared" ca="1" si="616"/>
        <v>-5.5784387260462433E-4</v>
      </c>
      <c r="AA384" s="223">
        <f t="shared" ca="1" si="617"/>
        <v>-2.7064558320174406E-3</v>
      </c>
      <c r="AB384" s="223">
        <f t="shared" ca="1" si="618"/>
        <v>-4.0152738451369654E-3</v>
      </c>
      <c r="AC384" s="223">
        <f t="shared" ca="1" si="619"/>
        <v>-4.0781810150182923E-3</v>
      </c>
      <c r="AD384" s="223">
        <f t="shared" ca="1" si="620"/>
        <v>-2.8756576954067788E-3</v>
      </c>
      <c r="AE384" s="223">
        <f t="shared" ca="1" si="621"/>
        <v>-7.80838297786059E-4</v>
      </c>
      <c r="AF384" s="223">
        <f t="shared" ca="1" si="622"/>
        <v>1.5562696558706561E-3</v>
      </c>
      <c r="AG384" s="223">
        <f t="shared" ca="1" si="623"/>
        <v>3.4104782322905698E-3</v>
      </c>
      <c r="AH384" s="223">
        <f t="shared" ca="1" si="624"/>
        <v>4.2064397316437623E-3</v>
      </c>
      <c r="AI384" s="223">
        <f t="shared" ca="1" si="625"/>
        <v>3.6971729762839368E-3</v>
      </c>
      <c r="AJ384" s="223">
        <f t="shared" ca="1" si="626"/>
        <v>2.0406998090729523E-3</v>
      </c>
      <c r="AK384" s="223">
        <f t="shared" ca="1" si="627"/>
        <v>-2.4898795768458961E-4</v>
      </c>
      <c r="AL384" s="223">
        <f t="shared" ca="1" si="628"/>
        <v>-2.4614165365810766E-3</v>
      </c>
      <c r="AM384" s="223">
        <f t="shared" ca="1" si="629"/>
        <v>-3.9100851153056303E-3</v>
      </c>
      <c r="AN384" s="223">
        <f t="shared" ca="1" si="630"/>
        <v>-4.1454821636104731E-3</v>
      </c>
      <c r="AO384" s="223">
        <f t="shared" ca="1" si="631"/>
        <v>-3.0945656559051233E-3</v>
      </c>
      <c r="AP384" s="223">
        <f t="shared" ca="1" si="632"/>
        <v>-1.0834274909710141E-3</v>
      </c>
      <c r="AQ384" s="223">
        <f t="shared" ca="1" si="633"/>
        <v>1.26389049903231E-3</v>
      </c>
      <c r="AR384" s="223">
        <f t="shared" ca="1" si="634"/>
        <v>3.2190322793563819E-3</v>
      </c>
      <c r="AS384" s="223">
        <f t="shared" ca="1" si="635"/>
        <v>4.1753312967039401E-3</v>
      </c>
      <c r="AT384" s="223">
        <f t="shared" ca="1" si="636"/>
        <v>3.8360547848816351E-3</v>
      </c>
      <c r="AU384" s="223">
        <f t="shared" ca="1" si="637"/>
        <v>2.3064778262969475E-3</v>
      </c>
      <c r="AV384" s="223">
        <f t="shared" ca="1" si="638"/>
        <v>6.1217244551114297E-5</v>
      </c>
      <c r="AW384" s="223">
        <f t="shared" ca="1" si="639"/>
        <v>-2.2030386116694031E-3</v>
      </c>
      <c r="AX384" s="223">
        <f t="shared" ca="1" si="640"/>
        <v>-3.7837072954544368E-3</v>
      </c>
      <c r="AY384" s="223">
        <f t="shared" ca="1" si="641"/>
        <v>-4.1903185851826152E-3</v>
      </c>
      <c r="AZ384" s="223">
        <f t="shared" ca="1" si="642"/>
        <v>-3.2967038969928426E-3</v>
      </c>
      <c r="BA384" s="223">
        <f t="shared" ca="1" si="643"/>
        <v>-1.3801454967114011E-3</v>
      </c>
      <c r="BB384" s="223">
        <f t="shared" ca="1" si="644"/>
        <v>9.6466221007294583E-4</v>
      </c>
      <c r="BC384" s="223">
        <f t="shared" ca="1" si="645"/>
        <v>3.010142111594968E-3</v>
      </c>
      <c r="BD384" s="223">
        <f t="shared" ca="1" si="646"/>
        <v>4.1215963797056384E-3</v>
      </c>
      <c r="BE384" s="223">
        <f t="shared" ca="1" si="647"/>
        <v>3.9541486802342251E-3</v>
      </c>
      <c r="BF384" s="223">
        <f t="shared" ca="1" si="648"/>
        <v>2.5597568403409711E-3</v>
      </c>
      <c r="BG384" s="223">
        <f t="shared" ca="1" si="649"/>
        <v>3.7109070523457329E-4</v>
      </c>
      <c r="BH384" s="223">
        <f t="shared" ca="1" si="650"/>
        <v>-1.9327222296440568E-3</v>
      </c>
      <c r="BI384" s="223">
        <f t="shared" ca="1" si="651"/>
        <v>-3.6368252379388637E-3</v>
      </c>
      <c r="BJ384" s="223">
        <f t="shared" ca="1" si="652"/>
        <v>-4.2124473072814739E-3</v>
      </c>
      <c r="BK384" s="223">
        <f t="shared" ca="1" si="653"/>
        <v>-3.480977014027688E-3</v>
      </c>
      <c r="BL384" s="223">
        <f t="shared" ca="1" si="654"/>
        <v>-1.6693843744256876E-3</v>
      </c>
      <c r="BM384" s="223">
        <f t="shared" ca="1" si="655"/>
        <v>6.6020633301632089E-4</v>
      </c>
      <c r="BN384" s="223">
        <f t="shared" ca="1" si="656"/>
        <v>2.7849397229242115E-3</v>
      </c>
      <c r="BO384" s="223">
        <f t="shared" ca="1" si="657"/>
        <v>4.0455261748198034E-3</v>
      </c>
      <c r="BP384" s="223">
        <f t="shared" ca="1" si="658"/>
        <v>4.0508147012908204E-3</v>
      </c>
      <c r="BQ384" s="223">
        <f t="shared" ca="1" si="659"/>
        <v>2.799164310283161E-3</v>
      </c>
      <c r="BR384" s="223">
        <f t="shared" ca="1" si="660"/>
        <v>6.7895319323409522E-4</v>
      </c>
      <c r="BS384" s="223">
        <f t="shared" ca="1" si="661"/>
        <v>-1.6519322584001653E-3</v>
      </c>
      <c r="BT384" s="223">
        <f t="shared" ca="1" si="662"/>
        <v>-3.470234909354834E-3</v>
      </c>
      <c r="BU384" s="223">
        <f t="shared" ca="1" si="663"/>
        <v>-4.2117484124447038E-3</v>
      </c>
      <c r="BV384" s="223">
        <f t="shared" ca="1" si="664"/>
        <v>-3.6463864150225581E-3</v>
      </c>
      <c r="BW384" s="223">
        <f t="shared" ca="1" si="665"/>
        <v>-1.9495767135751258E-3</v>
      </c>
      <c r="BX384" s="223">
        <f t="shared" ca="1" si="666"/>
        <v>3.5217274063907447E-4</v>
      </c>
      <c r="BY384" s="223">
        <f t="shared" ca="1" si="667"/>
        <v>2.5446455046004659E-3</v>
      </c>
      <c r="BZ384" s="223">
        <f t="shared" ca="1" si="668"/>
        <v>3.9475329130776353E-3</v>
      </c>
      <c r="CA384" s="223">
        <f t="shared" ca="1" si="669"/>
        <v>4.1255290065079289E-3</v>
      </c>
      <c r="CB384" s="223">
        <f t="shared" ca="1" si="670"/>
        <v>3.0234028663009846E-3</v>
      </c>
      <c r="CC384" s="223">
        <f t="shared" ca="1" si="671"/>
        <v>9.8313637505319826E-4</v>
      </c>
      <c r="CD384" s="223">
        <f t="shared" ca="1" si="672"/>
        <v>-1.3621903231202516E-3</v>
      </c>
      <c r="CE384" s="223">
        <f t="shared" ca="1" si="673"/>
        <v>-3.2848390771267662E-3</v>
      </c>
      <c r="CF384" s="223">
        <f t="shared" ca="1" si="674"/>
        <v>-4.1882256880439806E-3</v>
      </c>
      <c r="CG384" s="223">
        <f t="shared" ca="1" si="675"/>
        <v>-3.7920357321019503E-3</v>
      </c>
      <c r="CH384" s="223">
        <f t="shared" ca="1" si="676"/>
        <v>-2.2192041275972667E-3</v>
      </c>
      <c r="CI384" s="223">
        <f t="shared" ca="1" si="677"/>
        <v>4.2230693667135973E-5</v>
      </c>
      <c r="CJ384" s="223">
        <f t="shared" ca="1" si="678"/>
        <v>2.2905616318125632E-3</v>
      </c>
      <c r="CK384" s="223">
        <f t="shared" ca="1" si="679"/>
        <v>3.8281476284549058E-3</v>
      </c>
      <c r="CL384" s="223">
        <f t="shared" ca="1" si="680"/>
        <v>4.177886712592129E-3</v>
      </c>
      <c r="CM384" s="223">
        <f t="shared" ca="1" si="681"/>
        <v>3.2312573402307793E-3</v>
      </c>
      <c r="CN384" s="223">
        <f t="shared" ca="1" si="682"/>
        <v>1.281991855674377E-3</v>
      </c>
      <c r="CO384" s="223">
        <f t="shared" ca="1" si="683"/>
        <v>-1.065066560455612E-3</v>
      </c>
      <c r="CP384" s="223">
        <f t="shared" ca="1" si="684"/>
        <v>-3.0816424173326865E-3</v>
      </c>
      <c r="CQ384" s="223">
        <f t="shared" ca="1" si="685"/>
        <v>-4.1420066057609008E-3</v>
      </c>
      <c r="CR384" s="223">
        <f t="shared" ca="1" si="686"/>
        <v>-3.9171356789971723E-3</v>
      </c>
      <c r="CS384" s="223">
        <f t="shared" ca="1" si="687"/>
        <v>-2.4768054821742986E-3</v>
      </c>
      <c r="CT384" s="223">
        <f t="shared" ca="1" si="688"/>
        <v>-2.6794020509276275E-4</v>
      </c>
      <c r="CU384" s="223">
        <f t="shared" ca="1" si="689"/>
        <v>2.024065007081583E-3</v>
      </c>
      <c r="CV384" s="223">
        <f t="shared" ca="1" si="690"/>
        <v>3.6880172801528406E-3</v>
      </c>
      <c r="CW384" s="223">
        <f t="shared" ca="1" si="691"/>
        <v>4.2076040885977439E-3</v>
      </c>
      <c r="CX384" s="223">
        <f t="shared" ca="1" si="692"/>
        <v>3.4216013506692443E-3</v>
      </c>
      <c r="CY384" s="223">
        <f t="shared" ca="1" si="693"/>
        <v>1.5739001113545237E-3</v>
      </c>
      <c r="CZ384" s="223">
        <f t="shared" ca="1" si="694"/>
        <v>-7.6217110981970592E-4</v>
      </c>
      <c r="DA384" s="223">
        <f t="shared" ca="1" si="695"/>
        <v>-2.8617460702775083E-3</v>
      </c>
      <c r="DB384" s="223">
        <f t="shared" ca="1" si="696"/>
        <v>-4.0733416308069001E-3</v>
      </c>
      <c r="DC384" s="223">
        <f t="shared" ca="1" si="697"/>
        <v>-4.0210083282570114E-3</v>
      </c>
      <c r="DD384" s="223">
        <f t="shared" ca="1" si="698"/>
        <v>-2.7209848132465132E-3</v>
      </c>
      <c r="DE384" s="223">
        <f t="shared" ca="1" si="699"/>
        <v>-5.7665911266622236E-4</v>
      </c>
      <c r="DF384" s="223">
        <f t="shared" ca="1" si="700"/>
        <v>1.7465997987069339E-3</v>
      </c>
      <c r="DG384" s="223">
        <f t="shared" ca="1" si="701"/>
        <v>3.5279012466701487E-3</v>
      </c>
      <c r="DH384" s="223">
        <f t="shared" ca="1" si="702"/>
        <v>4.2145200934894066E-3</v>
      </c>
      <c r="DI384" s="223">
        <f t="shared" ca="1" si="703"/>
        <v>3.593403406931948E-3</v>
      </c>
      <c r="DJ384" s="223">
        <f t="shared" ca="1" si="704"/>
        <v>1.857279265964411E-3</v>
      </c>
      <c r="DK384" s="223">
        <f t="shared" ca="1" si="705"/>
        <v>-4.5514538790318495E-4</v>
      </c>
      <c r="DL384" s="223">
        <f t="shared" ca="1" si="706"/>
        <v>-2.6263416733183203E-3</v>
      </c>
      <c r="DM384" s="223">
        <f t="shared" ca="1" si="707"/>
        <v>-3.9826028646305668E-3</v>
      </c>
      <c r="DN384" s="223">
        <f t="shared" ca="1" si="708"/>
        <v>-4.1030907849953294E-3</v>
      </c>
      <c r="DO384" s="223">
        <f t="shared" ca="1" si="709"/>
        <v>-2.9504188918624921E-3</v>
      </c>
      <c r="DP384" s="223">
        <f t="shared" ca="1" si="710"/>
        <v>-8.8225305454485816E-4</v>
      </c>
      <c r="DQ384" s="223">
        <f t="shared" ca="1" si="711"/>
        <v>1.459669614693081E-3</v>
      </c>
      <c r="DR384" s="223">
        <f t="shared" ca="1" si="712"/>
        <v>3.3486672106651442E-3</v>
      </c>
      <c r="DS384" s="223">
        <f t="shared" ca="1" si="713"/>
        <v>4.1985972488373883E-3</v>
      </c>
      <c r="DT384" s="223">
        <f t="shared" ca="1" si="714"/>
        <v>3.7457324987906025E-3</v>
      </c>
      <c r="DU384" s="223">
        <f t="shared" ca="1" si="715"/>
        <v>2.130593663312471E-3</v>
      </c>
      <c r="DV384" s="223">
        <f t="shared" ca="1" si="716"/>
        <v>-1.4565319369459837E-4</v>
      </c>
      <c r="DW384" s="223">
        <f t="shared" ca="1" si="717"/>
        <v>-2.3767049032782971E-3</v>
      </c>
      <c r="DX384" s="223">
        <f t="shared" ca="1" si="718"/>
        <v>-3.8702820284676545E-3</v>
      </c>
      <c r="DY384" s="223">
        <f t="shared" ca="1" si="719"/>
        <v>-4.1629382372672247E-3</v>
      </c>
      <c r="DZ384" s="223">
        <f t="shared" ca="1" si="720"/>
        <v>-3.1638643948714261E-3</v>
      </c>
      <c r="EA384" s="223">
        <f t="shared" ca="1" si="721"/>
        <v>-1.1830659906802293E-3</v>
      </c>
      <c r="EB384" s="223">
        <f t="shared" ca="1" si="722"/>
        <v>1.1648293545676348E-3</v>
      </c>
      <c r="EC384" s="223">
        <f t="shared" ca="1" si="723"/>
        <v>3.1512864569082462E-3</v>
      </c>
      <c r="ED384" s="223">
        <f t="shared" ca="1" si="724"/>
        <v>4.1599218419164554E-3</v>
      </c>
      <c r="EE384" s="223">
        <f t="shared" ca="1" si="725"/>
        <v>3.8777631416982341E-3</v>
      </c>
      <c r="EF384" s="223">
        <f t="shared" ca="1" si="726"/>
        <v>2.3923621889988503E-3</v>
      </c>
      <c r="EG384" s="223">
        <f t="shared" ca="1" si="727"/>
        <v>1.6462830779036383E-4</v>
      </c>
      <c r="EH384" s="223">
        <f t="shared" ca="1" si="728"/>
        <v>-2.1141885634434702E-3</v>
      </c>
      <c r="EI384" s="223">
        <f t="shared" ca="1" si="729"/>
        <v>-3.7369877986611027E-3</v>
      </c>
      <c r="EJ384" s="223">
        <f t="shared" ca="1" si="730"/>
        <v>-4.2002263665434931E-3</v>
      </c>
      <c r="EK384" s="223">
        <f t="shared" ca="1" si="731"/>
        <v>-3.3601646425990739E-3</v>
      </c>
      <c r="EL384" s="223">
        <f t="shared" ca="1" si="732"/>
        <v>-1.4774677897081675E-3</v>
      </c>
      <c r="EM384" s="223">
        <f t="shared" ca="1" si="733"/>
        <v>8.6367678324591958E-4</v>
      </c>
      <c r="EN384" s="223">
        <f t="shared" ca="1" si="734"/>
        <v>2.9368286088056481E-3</v>
      </c>
      <c r="EO384" s="223">
        <f t="shared" ca="1" si="735"/>
        <v>4.0987034581076512E-3</v>
      </c>
      <c r="EP384" s="223">
        <f t="shared" ca="1" si="736"/>
        <v>3.988779850161446E-3</v>
      </c>
      <c r="EQ384" s="223">
        <f t="shared" ca="1" si="737"/>
        <v>2.6411662967025175E-3</v>
      </c>
      <c r="ER384" s="223">
        <f t="shared" ca="1" si="738"/>
        <v>4.7401767421158215E-4</v>
      </c>
      <c r="ES384" s="223">
        <f t="shared" ca="1" si="739"/>
        <v>-1.8402152526045068E-3</v>
      </c>
      <c r="ET384" s="223">
        <f t="shared" ca="1" si="740"/>
        <v>-3.5834425081911932E-3</v>
      </c>
      <c r="EU384" s="223">
        <f t="shared" ca="1" si="741"/>
        <v>-4.2147531052208476E-3</v>
      </c>
      <c r="EV384" s="223">
        <f t="shared" ca="1" si="742"/>
        <v>-3.5382558669950098E-3</v>
      </c>
      <c r="EW384" s="223">
        <f t="shared" ca="1" si="743"/>
        <v>-1.7638630627719973E-3</v>
      </c>
      <c r="EX384" s="223">
        <f t="shared" ca="1" si="744"/>
        <v>5.5784387260457544E-4</v>
      </c>
      <c r="EY384" s="223">
        <f t="shared" ca="1" si="745"/>
        <v>2.7064558320174081E-3</v>
      </c>
      <c r="EZ384" s="223">
        <f t="shared" ca="1" si="746"/>
        <v>4.0152738451369567E-3</v>
      </c>
      <c r="FA384" s="223">
        <f t="shared" ca="1" si="747"/>
        <v>4.0781810150182975E-3</v>
      </c>
      <c r="FB384" s="223">
        <f t="shared" ca="1" si="748"/>
        <v>2.8756576954067871E-3</v>
      </c>
      <c r="FC384" s="223">
        <f t="shared" ca="1" si="749"/>
        <v>7.8083829778605608E-4</v>
      </c>
      <c r="FD384" s="223">
        <f t="shared" ca="1" si="750"/>
        <v>-1.5562696558706099E-3</v>
      </c>
      <c r="FE384" s="223">
        <f t="shared" ca="1" si="751"/>
        <v>-3.4104782322905494E-3</v>
      </c>
      <c r="FF384" s="223">
        <f t="shared" ca="1" si="752"/>
        <v>-4.2064397316437605E-3</v>
      </c>
      <c r="FG384" s="223">
        <f t="shared" ca="1" si="753"/>
        <v>-3.6971729762839429E-3</v>
      </c>
      <c r="FH384" s="223">
        <f t="shared" ca="1" si="754"/>
        <v>-2.0406998090729492E-3</v>
      </c>
      <c r="FI384" s="223">
        <f t="shared" ca="1" si="755"/>
        <v>2.4898795768453291E-4</v>
      </c>
      <c r="FJ384" s="223">
        <f t="shared" ca="1" si="756"/>
        <v>2.4614165365810427E-3</v>
      </c>
      <c r="FK384" s="223">
        <f t="shared" ca="1" si="757"/>
        <v>3.9100851153056199E-3</v>
      </c>
      <c r="FL384" s="223">
        <f t="shared" ca="1" si="758"/>
        <v>4.1454821636104774E-3</v>
      </c>
      <c r="FM384" s="223">
        <f t="shared" ca="1" si="759"/>
        <v>3.0945656559051315E-3</v>
      </c>
      <c r="FN384" s="223">
        <f t="shared" ca="1" si="760"/>
        <v>1.0834274909710111E-3</v>
      </c>
      <c r="FO384" s="223">
        <f t="shared" ca="1" si="761"/>
        <v>-1.2638904990322701E-3</v>
      </c>
      <c r="FP384" s="223">
        <f t="shared" ca="1" si="762"/>
        <v>-3.219032279356355E-3</v>
      </c>
      <c r="FQ384" s="223">
        <f t="shared" ca="1" si="763"/>
        <v>-4.1753312967039366E-3</v>
      </c>
      <c r="FR384" s="223">
        <f t="shared" ca="1" si="764"/>
        <v>-3.8360547848816408E-3</v>
      </c>
      <c r="FS384" s="223">
        <f t="shared" ca="1" si="765"/>
        <v>-2.3064778262969574E-3</v>
      </c>
      <c r="FT384" s="223">
        <f t="shared" ca="1" si="766"/>
        <v>-6.1217244551171109E-5</v>
      </c>
      <c r="FU384" s="223">
        <f t="shared" ca="1" si="767"/>
        <v>2.2030386116693675E-3</v>
      </c>
      <c r="FV384" s="223">
        <f t="shared" ca="1" si="768"/>
        <v>3.7837072954544247E-3</v>
      </c>
      <c r="FW384" s="223">
        <f t="shared" ca="1" si="769"/>
        <v>4.1903185851826178E-3</v>
      </c>
      <c r="FX384" s="223">
        <f t="shared" ca="1" si="770"/>
        <v>3.29670389699285E-3</v>
      </c>
      <c r="FY384" s="223">
        <f t="shared" ca="1" si="771"/>
        <v>1.3801454967113983E-3</v>
      </c>
      <c r="FZ384" s="223">
        <f t="shared" ca="1" si="772"/>
        <v>-9.6466221007289032E-4</v>
      </c>
      <c r="GA384" s="223">
        <f t="shared" ca="1" si="773"/>
        <v>-3.010142111594939E-3</v>
      </c>
      <c r="GB384" s="223">
        <f t="shared" ca="1" si="774"/>
        <v>-4.1215963797056332E-3</v>
      </c>
      <c r="GC384" s="223">
        <f t="shared" ca="1" si="775"/>
        <v>-3.9541486802342294E-3</v>
      </c>
      <c r="GD384" s="223">
        <f t="shared" ca="1" si="776"/>
        <v>-2.5597568403409811E-3</v>
      </c>
      <c r="GE384" s="223">
        <f t="shared" ca="1" si="777"/>
        <v>-3.7109070523462984E-4</v>
      </c>
      <c r="GF384" s="223">
        <f t="shared" ca="1" si="778"/>
        <v>1.9327222296440193E-3</v>
      </c>
      <c r="GG384" s="223">
        <f t="shared" ca="1" si="779"/>
        <v>3.6368252379388503E-3</v>
      </c>
      <c r="GH384" s="223">
        <f t="shared" ca="1" si="780"/>
        <v>4.2124473072814748E-3</v>
      </c>
      <c r="GI384" s="223">
        <f t="shared" ca="1" si="781"/>
        <v>3.4809770140277032E-3</v>
      </c>
      <c r="GJ384" s="223">
        <f t="shared" ca="1" si="782"/>
        <v>1.6693843744256848E-3</v>
      </c>
      <c r="GK384" s="223">
        <f t="shared" ca="1" si="783"/>
        <v>-6.6020633301626473E-4</v>
      </c>
      <c r="GL384" s="223">
        <f t="shared" ca="1" si="784"/>
        <v>-2.7849397229241912E-3</v>
      </c>
      <c r="GM384" s="223">
        <f t="shared" ca="1" si="785"/>
        <v>-4.0455261748197965E-3</v>
      </c>
      <c r="GN384" s="223">
        <f t="shared" ca="1" si="786"/>
        <v>-4.0508147012908282E-3</v>
      </c>
      <c r="GO384" s="223">
        <f t="shared" ca="1" si="787"/>
        <v>-2.7991643102831584E-3</v>
      </c>
      <c r="GP384" s="223">
        <f t="shared" ca="1" si="788"/>
        <v>-6.7895319323409218E-4</v>
      </c>
      <c r="GQ384" s="223">
        <f t="shared" ca="1" si="789"/>
        <v>1.651932258400113E-3</v>
      </c>
      <c r="GR384" s="223">
        <f t="shared" ca="1" si="790"/>
        <v>3.4702349093548189E-3</v>
      </c>
      <c r="GS384" s="223">
        <f t="shared" ca="1" si="791"/>
        <v>4.2117484124447029E-3</v>
      </c>
      <c r="GT384" s="223">
        <f t="shared" ca="1" si="792"/>
        <v>3.646386415022572E-3</v>
      </c>
      <c r="GU384" s="223">
        <f t="shared" ca="1" si="793"/>
        <v>1.9495767135751232E-3</v>
      </c>
      <c r="GV384" s="223">
        <f t="shared" ca="1" si="794"/>
        <v>-3.5217274063901777E-4</v>
      </c>
      <c r="GW384" s="223">
        <f t="shared" ca="1" si="795"/>
        <v>-2.5446455046004442E-3</v>
      </c>
      <c r="GX384" s="223">
        <f t="shared" ca="1" si="796"/>
        <v>-3.9475329130776258E-3</v>
      </c>
      <c r="GY384" s="223">
        <f t="shared" ca="1" si="797"/>
        <v>-4.1255290065079341E-3</v>
      </c>
      <c r="GZ384" s="223">
        <f t="shared" ca="1" si="798"/>
        <v>-3.0234028663009829E-3</v>
      </c>
      <c r="HA384" s="223">
        <f t="shared" ca="1" si="799"/>
        <v>-9.8313637505319544E-4</v>
      </c>
      <c r="HB384" s="223">
        <f t="shared" ca="1" si="800"/>
        <v>1.3621903231201978E-3</v>
      </c>
      <c r="HC384" s="223">
        <f t="shared" ca="1" si="801"/>
        <v>3.2848390771267498E-3</v>
      </c>
      <c r="HD384" s="223">
        <f t="shared" ca="1" si="802"/>
        <v>4.1882256880439771E-3</v>
      </c>
      <c r="HE384" s="223">
        <f t="shared" ca="1" si="803"/>
        <v>3.792035732101962E-3</v>
      </c>
      <c r="HF384" s="223">
        <f t="shared" ca="1" si="804"/>
        <v>2.2192041275972641E-3</v>
      </c>
      <c r="HG384" s="223">
        <f t="shared" ca="1" si="805"/>
        <v>-4.2230693667079052E-5</v>
      </c>
      <c r="HH384" s="223">
        <f t="shared" ca="1" si="806"/>
        <v>-2.2905616318125155E-3</v>
      </c>
      <c r="HI384" s="223">
        <f t="shared" ca="1" si="807"/>
        <v>-3.8281476284548954E-3</v>
      </c>
      <c r="HJ384" s="223">
        <f t="shared" ca="1" si="808"/>
        <v>-4.1778867125921333E-3</v>
      </c>
      <c r="HK384" s="223">
        <f t="shared" ca="1" si="809"/>
        <v>-3.2312573402307771E-3</v>
      </c>
      <c r="HL384" s="223">
        <f t="shared" ca="1" si="810"/>
        <v>-1.2819918556743741E-3</v>
      </c>
      <c r="HM384" s="223">
        <f t="shared" ca="1" si="811"/>
        <v>1.0650665604555569E-3</v>
      </c>
      <c r="HN384" s="223">
        <f t="shared" ca="1" si="812"/>
        <v>3.0816424173326683E-3</v>
      </c>
      <c r="HO384" s="223">
        <f t="shared" ca="1" si="813"/>
        <v>4.1420066057608956E-3</v>
      </c>
      <c r="HP384" s="223">
        <f t="shared" ca="1" si="814"/>
        <v>3.9171356789971818E-3</v>
      </c>
      <c r="HQ384" s="223">
        <f t="shared" ca="1" si="815"/>
        <v>2.4768054821742965E-3</v>
      </c>
      <c r="HR384" s="223">
        <f t="shared" ca="1" si="816"/>
        <v>2.679402050928194E-4</v>
      </c>
      <c r="HS384" s="223">
        <f t="shared" ca="1" si="817"/>
        <v>-2.0240650070815331E-3</v>
      </c>
      <c r="HT384" s="223">
        <f t="shared" ca="1" si="818"/>
        <v>-3.6880172801528276E-3</v>
      </c>
      <c r="HU384" s="223">
        <f t="shared" ca="1" si="819"/>
        <v>-4.2076040885977457E-3</v>
      </c>
      <c r="HV384" s="223">
        <f t="shared" ca="1" si="820"/>
        <v>-3.4216013506692604E-3</v>
      </c>
      <c r="HW384" s="223">
        <f t="shared" ca="1" si="821"/>
        <v>-1.5739001113545207E-3</v>
      </c>
      <c r="HX384" s="223">
        <f t="shared" ca="1" si="822"/>
        <v>7.6217110981964987E-4</v>
      </c>
      <c r="HY384" s="223">
        <f t="shared" ca="1" si="823"/>
        <v>2.8617460702774888E-3</v>
      </c>
      <c r="HZ384" s="223">
        <f t="shared" ca="1" si="824"/>
        <v>4.0733416308069087E-3</v>
      </c>
      <c r="IA384" s="223">
        <f t="shared" ca="1" si="825"/>
        <v>4.0210083282570192E-3</v>
      </c>
      <c r="IB384" s="223">
        <f t="shared" ca="1" si="826"/>
        <v>2.7209848132465561E-3</v>
      </c>
      <c r="IC384" s="223">
        <f t="shared" ca="1" si="827"/>
        <v>5.7665911266621933E-4</v>
      </c>
      <c r="ID384" s="223">
        <f t="shared" ca="1" si="828"/>
        <v>-1.746599798706882E-3</v>
      </c>
      <c r="IE384" s="223">
        <f t="shared" ca="1" si="829"/>
        <v>-3.9518006174902769E-3</v>
      </c>
      <c r="IF384" s="223">
        <f t="shared" ca="1" si="830"/>
        <v>-4.2145200934894066E-3</v>
      </c>
      <c r="IG384" s="223">
        <f t="shared" ca="1" si="831"/>
        <v>-3.5934034069319931E-3</v>
      </c>
      <c r="IH384" s="223">
        <f t="shared" ca="1" si="832"/>
        <v>-1.8572792659644086E-3</v>
      </c>
      <c r="II384" s="223">
        <f t="shared" ca="1" si="833"/>
        <v>4.5514538790312846E-4</v>
      </c>
      <c r="IJ384" s="223">
        <f t="shared" ca="1" si="834"/>
        <v>2.6263416733183459E-3</v>
      </c>
      <c r="IK384" s="223">
        <f t="shared" ca="1" si="835"/>
        <v>3.9826028646305581E-3</v>
      </c>
      <c r="IL384" s="223">
        <f t="shared" ca="1" si="836"/>
        <v>4.1030907849953502E-3</v>
      </c>
      <c r="IM384" s="223">
        <f t="shared" ca="1" si="837"/>
        <v>2.9504188918624895E-3</v>
      </c>
      <c r="IN384" s="223">
        <f t="shared" ca="1" si="838"/>
        <v>8.8225305454494305E-4</v>
      </c>
      <c r="IO384" s="223">
        <f t="shared" ca="1" si="839"/>
        <v>-1.4596696146931118E-3</v>
      </c>
      <c r="IP384" s="223">
        <f t="shared" ca="1" si="840"/>
        <v>-3.3486672106651282E-3</v>
      </c>
      <c r="IQ384" s="223">
        <f t="shared" ca="1" si="841"/>
        <v>-4.1985972488373805E-3</v>
      </c>
      <c r="IR384" s="223">
        <f t="shared" ca="1" si="842"/>
        <v>-3.7457324987906146E-3</v>
      </c>
      <c r="IS384" s="223">
        <f t="shared" ca="1" si="843"/>
        <v>-2.1305936633125456E-3</v>
      </c>
      <c r="IT384" s="223">
        <f t="shared" ca="1" si="844"/>
        <v>1.4565319369463144E-4</v>
      </c>
      <c r="IU384" s="223">
        <f t="shared" ca="1" si="845"/>
        <v>2.376704903278275E-3</v>
      </c>
      <c r="IV384" s="223">
        <f t="shared" ca="1" si="846"/>
        <v>3.8702820284676675E-3</v>
      </c>
      <c r="IW384" s="223">
        <f t="shared" ca="1" si="847"/>
        <v>4.1629382372672281E-3</v>
      </c>
      <c r="IX384" s="223">
        <f t="shared" ca="1" si="848"/>
        <v>3.1638643948714833E-3</v>
      </c>
      <c r="IY384" s="223">
        <f t="shared" ca="1" si="849"/>
        <v>1.1830659906802549E-3</v>
      </c>
      <c r="IZ384" s="223">
        <f t="shared" ca="1" si="850"/>
        <v>-1.1648293545676088E-3</v>
      </c>
      <c r="JA384" s="223">
        <f t="shared" ca="1" si="851"/>
        <v>-3.1512864569082683E-3</v>
      </c>
      <c r="JB384" s="223">
        <f t="shared" ca="1" si="852"/>
        <v>-4.1599218419164511E-3</v>
      </c>
    </row>
    <row r="385" spans="2:262">
      <c r="B385" s="230">
        <v>24</v>
      </c>
      <c r="C385" s="229">
        <f t="shared" si="853"/>
        <v>4.6875000000000015E-4</v>
      </c>
      <c r="D385" s="226">
        <f t="shared" ca="1" si="597"/>
        <v>72.082927577810807</v>
      </c>
      <c r="E385" s="225">
        <f ca="1">AD361</f>
        <v>8.29275778108092E-2</v>
      </c>
      <c r="F385" s="224">
        <v>24</v>
      </c>
      <c r="G385" s="223">
        <f t="shared" ca="1" si="854"/>
        <v>-6.9142606087262354E-4</v>
      </c>
      <c r="H385" s="223">
        <f t="shared" ca="1" si="598"/>
        <v>-4.1134444244384275E-4</v>
      </c>
      <c r="I385" s="223">
        <f t="shared" ca="1" si="599"/>
        <v>7.3852527094464928E-6</v>
      </c>
      <c r="J385" s="223">
        <f t="shared" ca="1" si="600"/>
        <v>4.2362566885800231E-4</v>
      </c>
      <c r="K385" s="223">
        <f t="shared" ca="1" si="601"/>
        <v>6.9707848858409274E-4</v>
      </c>
      <c r="L385" s="223">
        <f t="shared" ca="1" si="602"/>
        <v>7.3557349243691731E-4</v>
      </c>
      <c r="M385" s="223">
        <f t="shared" ca="1" si="603"/>
        <v>5.2613552456901274E-4</v>
      </c>
      <c r="N385" s="223">
        <f t="shared" ca="1" si="604"/>
        <v>1.3935790882706954E-4</v>
      </c>
      <c r="O385" s="223">
        <f t="shared" ca="1" si="605"/>
        <v>-2.9439179172153877E-4</v>
      </c>
      <c r="P385" s="223">
        <f t="shared" ca="1" si="606"/>
        <v>-6.2891356668258859E-4</v>
      </c>
      <c r="Q385" s="223">
        <f t="shared" ca="1" si="607"/>
        <v>-7.5145324720122717E-4</v>
      </c>
      <c r="R385" s="223">
        <f t="shared" ca="1" si="608"/>
        <v>-6.2070751354519722E-4</v>
      </c>
      <c r="S385" s="223">
        <f t="shared" ca="1" si="609"/>
        <v>-2.8074562408017707E-4</v>
      </c>
      <c r="T385" s="223">
        <f t="shared" ca="1" si="610"/>
        <v>1.5384460312603597E-4</v>
      </c>
      <c r="U385" s="223">
        <f t="shared" ca="1" si="611"/>
        <v>5.3657984911226458E-4</v>
      </c>
      <c r="V385" s="223">
        <f t="shared" ca="1" si="612"/>
        <v>7.3845507509543004E-4</v>
      </c>
      <c r="W385" s="223">
        <f t="shared" ca="1" si="613"/>
        <v>6.9142606087262376E-4</v>
      </c>
      <c r="X385" s="223">
        <f t="shared" ca="1" si="614"/>
        <v>4.1134444244384318E-4</v>
      </c>
      <c r="Y385" s="223">
        <f t="shared" ca="1" si="615"/>
        <v>-7.3852527094457338E-6</v>
      </c>
      <c r="Z385" s="223">
        <f t="shared" ca="1" si="616"/>
        <v>-4.2362566885800155E-4</v>
      </c>
      <c r="AA385" s="223">
        <f t="shared" ca="1" si="617"/>
        <v>-6.9707848858409274E-4</v>
      </c>
      <c r="AB385" s="223">
        <f t="shared" ca="1" si="618"/>
        <v>-7.355734924369172E-4</v>
      </c>
      <c r="AC385" s="223">
        <f t="shared" ca="1" si="619"/>
        <v>-5.2613552456901296E-4</v>
      </c>
      <c r="AD385" s="223">
        <f t="shared" ca="1" si="620"/>
        <v>-1.3935790882706981E-4</v>
      </c>
      <c r="AE385" s="223">
        <f t="shared" ca="1" si="621"/>
        <v>2.9439179172153845E-4</v>
      </c>
      <c r="AF385" s="223">
        <f t="shared" ca="1" si="622"/>
        <v>6.2891356668258859E-4</v>
      </c>
      <c r="AG385" s="223">
        <f t="shared" ca="1" si="623"/>
        <v>7.5145324720122706E-4</v>
      </c>
      <c r="AH385" s="223">
        <f t="shared" ca="1" si="624"/>
        <v>6.2070751354519711E-4</v>
      </c>
      <c r="AI385" s="223">
        <f t="shared" ca="1" si="625"/>
        <v>2.8074562408017794E-4</v>
      </c>
      <c r="AJ385" s="223">
        <f t="shared" ca="1" si="626"/>
        <v>-1.5384460312603573E-4</v>
      </c>
      <c r="AK385" s="223">
        <f t="shared" ca="1" si="627"/>
        <v>-5.3657984911226349E-4</v>
      </c>
      <c r="AL385" s="223">
        <f t="shared" ca="1" si="628"/>
        <v>-7.3845507509542993E-4</v>
      </c>
      <c r="AM385" s="223">
        <f t="shared" ca="1" si="629"/>
        <v>-6.9142606087262332E-4</v>
      </c>
      <c r="AN385" s="223">
        <f t="shared" ca="1" si="630"/>
        <v>-4.1134444244384345E-4</v>
      </c>
      <c r="AO385" s="223">
        <f t="shared" ca="1" si="631"/>
        <v>7.3852527094467638E-6</v>
      </c>
      <c r="AP385" s="223">
        <f t="shared" ca="1" si="632"/>
        <v>4.2362566885800128E-4</v>
      </c>
      <c r="AQ385" s="223">
        <f t="shared" ca="1" si="633"/>
        <v>6.9707848858409274E-4</v>
      </c>
      <c r="AR385" s="223">
        <f t="shared" ca="1" si="634"/>
        <v>7.3557349243691763E-4</v>
      </c>
      <c r="AS385" s="223">
        <f t="shared" ca="1" si="635"/>
        <v>5.2613552456901307E-4</v>
      </c>
      <c r="AT385" s="223">
        <f t="shared" ca="1" si="636"/>
        <v>1.3935790882707138E-4</v>
      </c>
      <c r="AU385" s="223">
        <f t="shared" ca="1" si="637"/>
        <v>-2.9439179172153829E-4</v>
      </c>
      <c r="AV385" s="223">
        <f t="shared" ca="1" si="638"/>
        <v>-6.2891356668258902E-4</v>
      </c>
      <c r="AW385" s="223">
        <f t="shared" ca="1" si="639"/>
        <v>-7.5145324720122717E-4</v>
      </c>
      <c r="AX385" s="223">
        <f t="shared" ca="1" si="640"/>
        <v>-6.2070751354519722E-4</v>
      </c>
      <c r="AY385" s="223">
        <f t="shared" ca="1" si="641"/>
        <v>-2.8074562408017821E-4</v>
      </c>
      <c r="AZ385" s="223">
        <f t="shared" ca="1" si="642"/>
        <v>1.5384460312603546E-4</v>
      </c>
      <c r="BA385" s="223">
        <f t="shared" ca="1" si="643"/>
        <v>5.3657984911226338E-4</v>
      </c>
      <c r="BB385" s="223">
        <f t="shared" ca="1" si="644"/>
        <v>7.3845507509542993E-4</v>
      </c>
      <c r="BC385" s="223">
        <f t="shared" ca="1" si="645"/>
        <v>6.9142606087262343E-4</v>
      </c>
      <c r="BD385" s="223">
        <f t="shared" ca="1" si="646"/>
        <v>4.1134444244384373E-4</v>
      </c>
      <c r="BE385" s="223">
        <f t="shared" ca="1" si="647"/>
        <v>-7.3852527094465199E-6</v>
      </c>
      <c r="BF385" s="223">
        <f t="shared" ca="1" si="648"/>
        <v>-4.2362566885800106E-4</v>
      </c>
      <c r="BG385" s="223">
        <f t="shared" ca="1" si="649"/>
        <v>-6.9707848858409252E-4</v>
      </c>
      <c r="BH385" s="223">
        <f t="shared" ca="1" si="650"/>
        <v>-7.3557349243691763E-4</v>
      </c>
      <c r="BI385" s="223">
        <f t="shared" ca="1" si="651"/>
        <v>-5.2613552456901524E-4</v>
      </c>
      <c r="BJ385" s="223">
        <f t="shared" ca="1" si="652"/>
        <v>-1.3935790882706905E-4</v>
      </c>
      <c r="BK385" s="223">
        <f t="shared" ca="1" si="653"/>
        <v>2.9439179172153801E-4</v>
      </c>
      <c r="BL385" s="223">
        <f t="shared" ca="1" si="654"/>
        <v>6.2891356668258751E-4</v>
      </c>
      <c r="BM385" s="223">
        <f t="shared" ca="1" si="655"/>
        <v>7.5145324720122717E-4</v>
      </c>
      <c r="BN385" s="223">
        <f t="shared" ca="1" si="656"/>
        <v>6.2070751354519743E-4</v>
      </c>
      <c r="BO385" s="223">
        <f t="shared" ca="1" si="657"/>
        <v>2.8074562408017848E-4</v>
      </c>
      <c r="BP385" s="223">
        <f t="shared" ca="1" si="658"/>
        <v>-1.5384460312603253E-4</v>
      </c>
      <c r="BQ385" s="223">
        <f t="shared" ca="1" si="659"/>
        <v>-5.3657984911226501E-4</v>
      </c>
      <c r="BR385" s="223">
        <f t="shared" ca="1" si="660"/>
        <v>-7.3845507509542982E-4</v>
      </c>
      <c r="BS385" s="223">
        <f t="shared" ca="1" si="661"/>
        <v>-6.9142606087262463E-4</v>
      </c>
      <c r="BT385" s="223">
        <f t="shared" ca="1" si="662"/>
        <v>-4.1134444244384167E-4</v>
      </c>
      <c r="BU385" s="223">
        <f t="shared" ca="1" si="663"/>
        <v>7.3852527094462488E-6</v>
      </c>
      <c r="BV385" s="223">
        <f t="shared" ca="1" si="664"/>
        <v>4.236256688580009E-4</v>
      </c>
      <c r="BW385" s="223">
        <f t="shared" ca="1" si="665"/>
        <v>6.9707848858409143E-4</v>
      </c>
      <c r="BX385" s="223">
        <f t="shared" ca="1" si="666"/>
        <v>7.3557349243691709E-4</v>
      </c>
      <c r="BY385" s="223">
        <f t="shared" ca="1" si="667"/>
        <v>5.261355245690135E-4</v>
      </c>
      <c r="BZ385" s="223">
        <f t="shared" ca="1" si="668"/>
        <v>1.3935790882707192E-4</v>
      </c>
      <c r="CA385" s="223">
        <f t="shared" ca="1" si="669"/>
        <v>-2.9439179172154024E-4</v>
      </c>
      <c r="CB385" s="223">
        <f t="shared" ca="1" si="670"/>
        <v>-6.289135666825887E-4</v>
      </c>
      <c r="CC385" s="223">
        <f t="shared" ca="1" si="671"/>
        <v>-7.5145324720122717E-4</v>
      </c>
      <c r="CD385" s="223">
        <f t="shared" ca="1" si="672"/>
        <v>-6.2070751354519906E-4</v>
      </c>
      <c r="CE385" s="223">
        <f t="shared" ca="1" si="673"/>
        <v>-2.8074562408017621E-4</v>
      </c>
      <c r="CF385" s="223">
        <f t="shared" ca="1" si="674"/>
        <v>1.5384460312603486E-4</v>
      </c>
      <c r="CG385" s="223">
        <f t="shared" ca="1" si="675"/>
        <v>5.3657984911226295E-4</v>
      </c>
      <c r="CH385" s="223">
        <f t="shared" ca="1" si="676"/>
        <v>7.3845507509542928E-4</v>
      </c>
      <c r="CI385" s="223">
        <f t="shared" ca="1" si="677"/>
        <v>6.9142606087262365E-4</v>
      </c>
      <c r="CJ385" s="223">
        <f t="shared" ca="1" si="678"/>
        <v>4.1134444244384416E-4</v>
      </c>
      <c r="CK385" s="223">
        <f t="shared" ca="1" si="679"/>
        <v>-7.3852527094432944E-6</v>
      </c>
      <c r="CL385" s="223">
        <f t="shared" ca="1" si="680"/>
        <v>-4.2362566885800285E-4</v>
      </c>
      <c r="CM385" s="223">
        <f t="shared" ca="1" si="681"/>
        <v>-6.970784885840923E-4</v>
      </c>
      <c r="CN385" s="223">
        <f t="shared" ca="1" si="682"/>
        <v>-7.3557349243691774E-4</v>
      </c>
      <c r="CO385" s="223">
        <f t="shared" ca="1" si="683"/>
        <v>-5.2613552456901556E-4</v>
      </c>
      <c r="CP385" s="223">
        <f t="shared" ca="1" si="684"/>
        <v>-1.3935790882706959E-4</v>
      </c>
      <c r="CQ385" s="223">
        <f t="shared" ca="1" si="685"/>
        <v>2.9439179172153747E-4</v>
      </c>
      <c r="CR385" s="223">
        <f t="shared" ca="1" si="686"/>
        <v>6.2891356668258718E-4</v>
      </c>
      <c r="CS385" s="223">
        <f t="shared" ca="1" si="687"/>
        <v>7.5145324720122717E-4</v>
      </c>
      <c r="CT385" s="223">
        <f t="shared" ca="1" si="688"/>
        <v>6.2070751354519765E-4</v>
      </c>
      <c r="CU385" s="223">
        <f t="shared" ca="1" si="689"/>
        <v>2.8074562408017892E-4</v>
      </c>
      <c r="CV385" s="223">
        <f t="shared" ca="1" si="690"/>
        <v>-1.5384460312603199E-4</v>
      </c>
      <c r="CW385" s="223">
        <f t="shared" ca="1" si="691"/>
        <v>-5.3657984911226458E-4</v>
      </c>
      <c r="CX385" s="223">
        <f t="shared" ca="1" si="692"/>
        <v>-7.3845507509542972E-4</v>
      </c>
      <c r="CY385" s="223">
        <f t="shared" ca="1" si="693"/>
        <v>-6.9142606087262484E-4</v>
      </c>
      <c r="CZ385" s="223">
        <f t="shared" ca="1" si="694"/>
        <v>-4.1134444244384215E-4</v>
      </c>
      <c r="DA385" s="223">
        <f t="shared" ca="1" si="695"/>
        <v>7.3852527094456796E-6</v>
      </c>
      <c r="DB385" s="223">
        <f t="shared" ca="1" si="696"/>
        <v>4.2362566885800041E-4</v>
      </c>
      <c r="DC385" s="223">
        <f t="shared" ca="1" si="697"/>
        <v>6.9707848858409122E-4</v>
      </c>
      <c r="DD385" s="223">
        <f t="shared" ca="1" si="698"/>
        <v>7.3557349243691731E-4</v>
      </c>
      <c r="DE385" s="223">
        <f t="shared" ca="1" si="699"/>
        <v>5.2613552456901394E-4</v>
      </c>
      <c r="DF385" s="223">
        <f t="shared" ca="1" si="700"/>
        <v>1.3935790882707246E-4</v>
      </c>
      <c r="DG385" s="223">
        <f t="shared" ca="1" si="701"/>
        <v>-2.9439179172153969E-4</v>
      </c>
      <c r="DH385" s="223">
        <f t="shared" ca="1" si="702"/>
        <v>-6.2891356668258848E-4</v>
      </c>
      <c r="DI385" s="223">
        <f t="shared" ca="1" si="703"/>
        <v>-7.5145324720122717E-4</v>
      </c>
      <c r="DJ385" s="223">
        <f t="shared" ca="1" si="704"/>
        <v>-6.2070751354519939E-4</v>
      </c>
      <c r="DK385" s="223">
        <f t="shared" ca="1" si="705"/>
        <v>-2.8074562408017675E-4</v>
      </c>
      <c r="DL385" s="223">
        <f t="shared" ca="1" si="706"/>
        <v>1.5384460312602911E-4</v>
      </c>
      <c r="DM385" s="223">
        <f t="shared" ca="1" si="707"/>
        <v>5.3657984911226252E-4</v>
      </c>
      <c r="DN385" s="223">
        <f t="shared" ca="1" si="708"/>
        <v>7.3845507509543015E-4</v>
      </c>
      <c r="DO385" s="223">
        <f t="shared" ca="1" si="709"/>
        <v>6.9142606087262604E-4</v>
      </c>
      <c r="DP385" s="223">
        <f t="shared" ca="1" si="710"/>
        <v>4.1134444244384459E-4</v>
      </c>
      <c r="DQ385" s="223">
        <f t="shared" ca="1" si="711"/>
        <v>-7.3852527094480649E-6</v>
      </c>
      <c r="DR385" s="223">
        <f t="shared" ca="1" si="712"/>
        <v>-4.2362566885799792E-4</v>
      </c>
      <c r="DS385" s="223">
        <f t="shared" ca="1" si="713"/>
        <v>-6.970784885840923E-4</v>
      </c>
      <c r="DT385" s="223">
        <f t="shared" ca="1" si="714"/>
        <v>-7.3557349243691676E-4</v>
      </c>
      <c r="DU385" s="223">
        <f t="shared" ca="1" si="715"/>
        <v>-5.26135524569016E-4</v>
      </c>
      <c r="DV385" s="223">
        <f t="shared" ca="1" si="716"/>
        <v>-1.3935790882707013E-4</v>
      </c>
      <c r="DW385" s="223">
        <f t="shared" ca="1" si="717"/>
        <v>2.9439179172154192E-4</v>
      </c>
      <c r="DX385" s="223">
        <f t="shared" ca="1" si="718"/>
        <v>6.2891356668258686E-4</v>
      </c>
      <c r="DY385" s="223">
        <f t="shared" ca="1" si="719"/>
        <v>7.5145324720122717E-4</v>
      </c>
      <c r="DZ385" s="223">
        <f t="shared" ca="1" si="720"/>
        <v>6.2070751354520101E-4</v>
      </c>
      <c r="EA385" s="223">
        <f t="shared" ca="1" si="721"/>
        <v>2.8074562408017946E-4</v>
      </c>
      <c r="EB385" s="223">
        <f t="shared" ca="1" si="722"/>
        <v>-1.5384460312603668E-4</v>
      </c>
      <c r="EC385" s="223">
        <f t="shared" ca="1" si="723"/>
        <v>-5.3657984911226057E-4</v>
      </c>
      <c r="ED385" s="223">
        <f t="shared" ca="1" si="724"/>
        <v>-7.3845507509542961E-4</v>
      </c>
      <c r="EE385" s="223">
        <f t="shared" ca="1" si="725"/>
        <v>-6.9142606087262289E-4</v>
      </c>
      <c r="EF385" s="223">
        <f t="shared" ca="1" si="726"/>
        <v>-4.1134444244384709E-4</v>
      </c>
      <c r="EG385" s="223">
        <f t="shared" ca="1" si="727"/>
        <v>7.3852527094451104E-6</v>
      </c>
      <c r="EH385" s="223">
        <f t="shared" ca="1" si="728"/>
        <v>4.2362566885800437E-4</v>
      </c>
      <c r="EI385" s="223">
        <f t="shared" ca="1" si="729"/>
        <v>6.9707848858409111E-4</v>
      </c>
      <c r="EJ385" s="223">
        <f t="shared" ca="1" si="730"/>
        <v>7.3557349243691731E-4</v>
      </c>
      <c r="EK385" s="223">
        <f t="shared" ca="1" si="731"/>
        <v>5.2613552456901806E-4</v>
      </c>
      <c r="EL385" s="223">
        <f t="shared" ca="1" si="732"/>
        <v>1.3935790882707303E-4</v>
      </c>
      <c r="EM385" s="223">
        <f t="shared" ca="1" si="733"/>
        <v>-2.9439179172153926E-4</v>
      </c>
      <c r="EN385" s="223">
        <f t="shared" ca="1" si="734"/>
        <v>-6.2891356668258512E-4</v>
      </c>
      <c r="EO385" s="223">
        <f t="shared" ca="1" si="735"/>
        <v>-7.5145324720122717E-4</v>
      </c>
      <c r="EP385" s="223">
        <f t="shared" ca="1" si="736"/>
        <v>-6.2070751354519667E-4</v>
      </c>
      <c r="EQ385" s="223">
        <f t="shared" ca="1" si="737"/>
        <v>-2.8074562408018222E-4</v>
      </c>
      <c r="ER385" s="223">
        <f t="shared" ca="1" si="738"/>
        <v>1.538446031260338E-4</v>
      </c>
      <c r="ES385" s="223">
        <f t="shared" ca="1" si="739"/>
        <v>5.3657984911226588E-4</v>
      </c>
      <c r="ET385" s="223">
        <f t="shared" ca="1" si="740"/>
        <v>7.3845507509542906E-4</v>
      </c>
      <c r="EU385" s="223">
        <f t="shared" ca="1" si="741"/>
        <v>6.9142606087262419E-4</v>
      </c>
      <c r="EV385" s="223">
        <f t="shared" ca="1" si="742"/>
        <v>4.1134444244384058E-4</v>
      </c>
      <c r="EW385" s="223">
        <f t="shared" ca="1" si="743"/>
        <v>-7.385252709442156E-6</v>
      </c>
      <c r="EX385" s="223">
        <f t="shared" ca="1" si="744"/>
        <v>-4.2362566885800193E-4</v>
      </c>
      <c r="EY385" s="223">
        <f t="shared" ca="1" si="745"/>
        <v>-6.9707848858409003E-4</v>
      </c>
      <c r="EZ385" s="223">
        <f t="shared" ca="1" si="746"/>
        <v>-7.3557349243691806E-4</v>
      </c>
      <c r="FA385" s="223">
        <f t="shared" ca="1" si="747"/>
        <v>-5.2613552456901263E-4</v>
      </c>
      <c r="FB385" s="223">
        <f t="shared" ca="1" si="748"/>
        <v>-1.3935790882707591E-4</v>
      </c>
      <c r="FC385" s="223">
        <f t="shared" ca="1" si="749"/>
        <v>2.9439179172153644E-4</v>
      </c>
      <c r="FD385" s="223">
        <f t="shared" ca="1" si="750"/>
        <v>6.2891356668258946E-4</v>
      </c>
      <c r="FE385" s="223">
        <f t="shared" ca="1" si="751"/>
        <v>7.5145324720122717E-4</v>
      </c>
      <c r="FF385" s="223">
        <f t="shared" ca="1" si="752"/>
        <v>6.2070751354519841E-4</v>
      </c>
      <c r="FG385" s="223">
        <f t="shared" ca="1" si="753"/>
        <v>2.8074562408017501E-4</v>
      </c>
      <c r="FH385" s="223">
        <f t="shared" ca="1" si="754"/>
        <v>-1.5384460312603096E-4</v>
      </c>
      <c r="FI385" s="223">
        <f t="shared" ca="1" si="755"/>
        <v>-5.3657984911226393E-4</v>
      </c>
      <c r="FJ385" s="223">
        <f t="shared" ca="1" si="756"/>
        <v>-7.3845507509542852E-4</v>
      </c>
      <c r="FK385" s="223">
        <f t="shared" ca="1" si="757"/>
        <v>-6.9142606087262528E-4</v>
      </c>
      <c r="FL385" s="223">
        <f t="shared" ca="1" si="758"/>
        <v>-4.1134444244384308E-4</v>
      </c>
      <c r="FM385" s="223">
        <f t="shared" ca="1" si="759"/>
        <v>7.3852527094392286E-6</v>
      </c>
      <c r="FN385" s="223">
        <f t="shared" ca="1" si="760"/>
        <v>4.2362566885799949E-4</v>
      </c>
      <c r="FO385" s="223">
        <f t="shared" ca="1" si="761"/>
        <v>6.9707848858409295E-4</v>
      </c>
      <c r="FP385" s="223">
        <f t="shared" ca="1" si="762"/>
        <v>7.3557349243691861E-4</v>
      </c>
      <c r="FQ385" s="223">
        <f t="shared" ca="1" si="763"/>
        <v>5.2613552456901469E-4</v>
      </c>
      <c r="FR385" s="223">
        <f t="shared" ca="1" si="764"/>
        <v>1.3935790882706832E-4</v>
      </c>
      <c r="FS385" s="223">
        <f t="shared" ca="1" si="765"/>
        <v>-2.9439179172153379E-4</v>
      </c>
      <c r="FT385" s="223">
        <f t="shared" ca="1" si="766"/>
        <v>-6.2891356668258783E-4</v>
      </c>
      <c r="FU385" s="223">
        <f t="shared" ca="1" si="767"/>
        <v>-7.5145324720122717E-4</v>
      </c>
      <c r="FV385" s="223">
        <f t="shared" ca="1" si="768"/>
        <v>-6.2070751354519993E-4</v>
      </c>
      <c r="FW385" s="223">
        <f t="shared" ca="1" si="769"/>
        <v>-2.8074562408017778E-4</v>
      </c>
      <c r="FX385" s="223">
        <f t="shared" ca="1" si="770"/>
        <v>1.5384460312602803E-4</v>
      </c>
      <c r="FY385" s="223">
        <f t="shared" ca="1" si="771"/>
        <v>5.3657984911226176E-4</v>
      </c>
      <c r="FZ385" s="223">
        <f t="shared" ca="1" si="772"/>
        <v>7.3845507509542993E-4</v>
      </c>
      <c r="GA385" s="223">
        <f t="shared" ca="1" si="773"/>
        <v>6.9142606087262636E-4</v>
      </c>
      <c r="GB385" s="223">
        <f t="shared" ca="1" si="774"/>
        <v>4.1134444244384557E-4</v>
      </c>
      <c r="GC385" s="223">
        <f t="shared" ca="1" si="775"/>
        <v>-7.3852527094469536E-6</v>
      </c>
      <c r="GD385" s="223">
        <f t="shared" ca="1" si="776"/>
        <v>-4.2362566885799705E-4</v>
      </c>
      <c r="GE385" s="223">
        <f t="shared" ca="1" si="777"/>
        <v>-6.9707848858409176E-4</v>
      </c>
      <c r="GF385" s="223">
        <f t="shared" ca="1" si="778"/>
        <v>-7.3557349243691698E-4</v>
      </c>
      <c r="GG385" s="223">
        <f t="shared" ca="1" si="779"/>
        <v>-5.2613552456901686E-4</v>
      </c>
      <c r="GH385" s="223">
        <f t="shared" ca="1" si="780"/>
        <v>-1.3935790882707122E-4</v>
      </c>
      <c r="GI385" s="223">
        <f t="shared" ca="1" si="781"/>
        <v>2.9439179172154089E-4</v>
      </c>
      <c r="GJ385" s="223">
        <f t="shared" ca="1" si="782"/>
        <v>6.2891356668258621E-4</v>
      </c>
      <c r="GK385" s="223">
        <f t="shared" ca="1" si="783"/>
        <v>7.5145324720122717E-4</v>
      </c>
      <c r="GL385" s="223">
        <f t="shared" ca="1" si="784"/>
        <v>6.2070751354520166E-4</v>
      </c>
      <c r="GM385" s="223">
        <f t="shared" ca="1" si="785"/>
        <v>2.8074562408018054E-4</v>
      </c>
      <c r="GN385" s="223">
        <f t="shared" ca="1" si="786"/>
        <v>-1.5384460312603562E-4</v>
      </c>
      <c r="GO385" s="223">
        <f t="shared" ca="1" si="787"/>
        <v>-5.365798491122597E-4</v>
      </c>
      <c r="GP385" s="223">
        <f t="shared" ca="1" si="788"/>
        <v>-7.3845507509542939E-4</v>
      </c>
      <c r="GQ385" s="223">
        <f t="shared" ca="1" si="789"/>
        <v>-6.9142606087262343E-4</v>
      </c>
      <c r="GR385" s="223">
        <f t="shared" ca="1" si="790"/>
        <v>-4.1134444244384801E-4</v>
      </c>
      <c r="GS385" s="223">
        <f t="shared" ca="1" si="791"/>
        <v>7.3852527094440262E-6</v>
      </c>
      <c r="GT385" s="223">
        <f t="shared" ca="1" si="792"/>
        <v>4.2362566885800334E-4</v>
      </c>
      <c r="GU385" s="223">
        <f t="shared" ca="1" si="793"/>
        <v>6.9707848858409068E-4</v>
      </c>
      <c r="GV385" s="223">
        <f t="shared" ca="1" si="794"/>
        <v>7.3557349243691752E-4</v>
      </c>
      <c r="GW385" s="223">
        <f t="shared" ca="1" si="795"/>
        <v>5.2613552456901892E-4</v>
      </c>
      <c r="GX385" s="223">
        <f t="shared" ca="1" si="796"/>
        <v>1.3935790882707412E-4</v>
      </c>
      <c r="GY385" s="223">
        <f t="shared" ca="1" si="797"/>
        <v>-2.9439179172153823E-4</v>
      </c>
      <c r="GZ385" s="223">
        <f t="shared" ca="1" si="798"/>
        <v>-6.2891356668258458E-4</v>
      </c>
      <c r="HA385" s="223">
        <f t="shared" ca="1" si="799"/>
        <v>-7.5145324720122717E-4</v>
      </c>
      <c r="HB385" s="223">
        <f t="shared" ca="1" si="800"/>
        <v>-6.2070751354519722E-4</v>
      </c>
      <c r="HC385" s="223">
        <f t="shared" ca="1" si="801"/>
        <v>-2.8074562408018325E-4</v>
      </c>
      <c r="HD385" s="223">
        <f t="shared" ca="1" si="802"/>
        <v>1.5384460312603269E-4</v>
      </c>
      <c r="HE385" s="223">
        <f t="shared" ca="1" si="803"/>
        <v>5.3657984911226512E-4</v>
      </c>
      <c r="HF385" s="223">
        <f t="shared" ca="1" si="804"/>
        <v>7.3845507509542885E-4</v>
      </c>
      <c r="HG385" s="223">
        <f t="shared" ca="1" si="805"/>
        <v>6.9142606087262452E-4</v>
      </c>
      <c r="HH385" s="223">
        <f t="shared" ca="1" si="806"/>
        <v>4.113444424438415E-4</v>
      </c>
      <c r="HI385" s="223">
        <f t="shared" ca="1" si="807"/>
        <v>-7.3852527094410718E-6</v>
      </c>
      <c r="HJ385" s="223">
        <f t="shared" ca="1" si="808"/>
        <v>-4.2362566885800101E-4</v>
      </c>
      <c r="HK385" s="223">
        <f t="shared" ca="1" si="809"/>
        <v>-6.9707848858408959E-4</v>
      </c>
      <c r="HL385" s="223">
        <f t="shared" ca="1" si="810"/>
        <v>-7.3557349243691828E-4</v>
      </c>
      <c r="HM385" s="223">
        <f t="shared" ca="1" si="811"/>
        <v>-5.2613552456901339E-4</v>
      </c>
      <c r="HN385" s="223">
        <f t="shared" ca="1" si="812"/>
        <v>-1.3935790882707699E-4</v>
      </c>
      <c r="HO385" s="223">
        <f t="shared" ca="1" si="813"/>
        <v>2.9439179172153547E-4</v>
      </c>
      <c r="HP385" s="223">
        <f t="shared" ca="1" si="814"/>
        <v>6.2891356668258892E-4</v>
      </c>
      <c r="HQ385" s="223">
        <f t="shared" ca="1" si="815"/>
        <v>7.5145324720122706E-4</v>
      </c>
      <c r="HR385" s="223">
        <f t="shared" ca="1" si="816"/>
        <v>6.2070751354520502E-4</v>
      </c>
      <c r="HS385" s="223">
        <f t="shared" ca="1" si="817"/>
        <v>2.8074562408018596E-4</v>
      </c>
      <c r="HT385" s="223">
        <f t="shared" ca="1" si="818"/>
        <v>-1.5384460312602984E-4</v>
      </c>
      <c r="HU385" s="223">
        <f t="shared" ca="1" si="819"/>
        <v>-5.3657984911226306E-4</v>
      </c>
      <c r="HV385" s="223">
        <f t="shared" ca="1" si="820"/>
        <v>-7.3845507509543037E-4</v>
      </c>
      <c r="HW385" s="223">
        <f t="shared" ca="1" si="821"/>
        <v>-6.9142606087262148E-4</v>
      </c>
      <c r="HX385" s="223">
        <f t="shared" ca="1" si="822"/>
        <v>-4.1134444244385294E-4</v>
      </c>
      <c r="HY385" s="223">
        <f t="shared" ca="1" si="823"/>
        <v>7.3852527094381444E-6</v>
      </c>
      <c r="HZ385" s="223">
        <f t="shared" ca="1" si="824"/>
        <v>4.2362566885799857E-4</v>
      </c>
      <c r="IA385" s="223">
        <f t="shared" ca="1" si="825"/>
        <v>6.9707848858409241E-4</v>
      </c>
      <c r="IB385" s="223">
        <f t="shared" ca="1" si="826"/>
        <v>7.3557349243691655E-4</v>
      </c>
      <c r="IC385" s="223">
        <f t="shared" ca="1" si="827"/>
        <v>5.2613552456902315E-4</v>
      </c>
      <c r="ID385" s="223">
        <f t="shared" ca="1" si="828"/>
        <v>1.3935790882707989E-4</v>
      </c>
      <c r="IE385" s="223">
        <f t="shared" ca="1" si="829"/>
        <v>-3.3284055226509053E-4</v>
      </c>
      <c r="IF385" s="223">
        <f t="shared" ca="1" si="830"/>
        <v>-6.2891356668258718E-4</v>
      </c>
      <c r="IG385" s="223">
        <f t="shared" ca="1" si="831"/>
        <v>-7.5145324720122706E-4</v>
      </c>
      <c r="IH385" s="223">
        <f t="shared" ca="1" si="832"/>
        <v>-6.2070751354519461E-4</v>
      </c>
      <c r="II385" s="223">
        <f t="shared" ca="1" si="833"/>
        <v>-2.8074562408018873E-4</v>
      </c>
      <c r="IJ385" s="223">
        <f t="shared" ca="1" si="834"/>
        <v>1.5384460312602697E-4</v>
      </c>
      <c r="IK385" s="223">
        <f t="shared" ca="1" si="835"/>
        <v>5.36579849112261E-4</v>
      </c>
      <c r="IL385" s="223">
        <f t="shared" ca="1" si="836"/>
        <v>7.3845507509542972E-4</v>
      </c>
      <c r="IM385" s="223">
        <f t="shared" ca="1" si="837"/>
        <v>6.9142606087262267E-4</v>
      </c>
      <c r="IN385" s="223">
        <f t="shared" ca="1" si="838"/>
        <v>4.1134444244383749E-4</v>
      </c>
      <c r="IO385" s="223">
        <f t="shared" ca="1" si="839"/>
        <v>-7.3852527094351629E-6</v>
      </c>
      <c r="IP385" s="223">
        <f t="shared" ca="1" si="840"/>
        <v>-4.2362566885799613E-4</v>
      </c>
      <c r="IQ385" s="223">
        <f t="shared" ca="1" si="841"/>
        <v>-6.9707848858409133E-4</v>
      </c>
      <c r="IR385" s="223">
        <f t="shared" ca="1" si="842"/>
        <v>-7.355734924369172E-4</v>
      </c>
      <c r="IS385" s="223">
        <f t="shared" ca="1" si="843"/>
        <v>-5.2613552456900992E-4</v>
      </c>
      <c r="IT385" s="223">
        <f t="shared" ca="1" si="844"/>
        <v>-1.3935790882708279E-4</v>
      </c>
      <c r="IU385" s="223">
        <f t="shared" ca="1" si="845"/>
        <v>2.943917917215301E-4</v>
      </c>
      <c r="IV385" s="223">
        <f t="shared" ca="1" si="846"/>
        <v>6.2891356668258566E-4</v>
      </c>
      <c r="IW385" s="223">
        <f t="shared" ca="1" si="847"/>
        <v>7.5145324720122717E-4</v>
      </c>
      <c r="IX385" s="223">
        <f t="shared" ca="1" si="848"/>
        <v>6.2070751354519624E-4</v>
      </c>
      <c r="IY385" s="223">
        <f t="shared" ca="1" si="849"/>
        <v>2.8074562408017165E-4</v>
      </c>
      <c r="IZ385" s="223">
        <f t="shared" ca="1" si="850"/>
        <v>-1.538446031260241E-4</v>
      </c>
      <c r="JA385" s="223">
        <f t="shared" ca="1" si="851"/>
        <v>-5.3657984911225894E-4</v>
      </c>
      <c r="JB385" s="223">
        <f t="shared" ca="1" si="852"/>
        <v>-7.3845507509542917E-4</v>
      </c>
    </row>
    <row r="386" spans="2:262">
      <c r="B386" s="230">
        <v>25</v>
      </c>
      <c r="C386" s="229">
        <f t="shared" si="853"/>
        <v>4.8828125000000011E-4</v>
      </c>
      <c r="D386" s="226">
        <f t="shared" ca="1" si="597"/>
        <v>72.084719122605193</v>
      </c>
      <c r="E386" s="225">
        <f ca="1">AE361</f>
        <v>8.4719122605190544E-2</v>
      </c>
      <c r="F386" s="224">
        <v>25</v>
      </c>
      <c r="G386" s="223">
        <f t="shared" ca="1" si="854"/>
        <v>2.3607037790951096E-3</v>
      </c>
      <c r="H386" s="223">
        <f t="shared" ca="1" si="598"/>
        <v>1.2059990054709654E-3</v>
      </c>
      <c r="I386" s="223">
        <f t="shared" ca="1" si="599"/>
        <v>-3.8869083599715949E-4</v>
      </c>
      <c r="J386" s="223">
        <f t="shared" ca="1" si="600"/>
        <v>-1.8415744545159068E-3</v>
      </c>
      <c r="K386" s="223">
        <f t="shared" ca="1" si="601"/>
        <v>-2.6225957766030745E-3</v>
      </c>
      <c r="L386" s="223">
        <f t="shared" ca="1" si="602"/>
        <v>-2.4468145014564084E-3</v>
      </c>
      <c r="M386" s="223">
        <f t="shared" ca="1" si="603"/>
        <v>-1.3783609773765702E-3</v>
      </c>
      <c r="N386" s="223">
        <f t="shared" ca="1" si="604"/>
        <v>1.9296049716869206E-4</v>
      </c>
      <c r="O386" s="223">
        <f t="shared" ca="1" si="605"/>
        <v>1.6938841214231737E-3</v>
      </c>
      <c r="P386" s="223">
        <f t="shared" ca="1" si="606"/>
        <v>2.5768273686597098E-3</v>
      </c>
      <c r="Q386" s="223">
        <f t="shared" ca="1" si="607"/>
        <v>2.5196657240358967E-3</v>
      </c>
      <c r="R386" s="223">
        <f t="shared" ca="1" si="608"/>
        <v>1.5432534917209681E-3</v>
      </c>
      <c r="S386" s="223">
        <f t="shared" ca="1" si="609"/>
        <v>3.8155113125353923E-6</v>
      </c>
      <c r="T386" s="223">
        <f t="shared" ca="1" si="610"/>
        <v>-1.537014483513894E-3</v>
      </c>
      <c r="U386" s="223">
        <f t="shared" ca="1" si="611"/>
        <v>-2.517094909942503E-3</v>
      </c>
      <c r="V386" s="223">
        <f t="shared" ca="1" si="612"/>
        <v>-2.5788626597463954E-3</v>
      </c>
      <c r="W386" s="223">
        <f t="shared" ca="1" si="613"/>
        <v>-1.6997829816822012E-3</v>
      </c>
      <c r="X386" s="223">
        <f t="shared" ca="1" si="614"/>
        <v>-2.0057084320737668E-4</v>
      </c>
      <c r="Y386" s="223">
        <f t="shared" ca="1" si="615"/>
        <v>1.3718156309474876E-3</v>
      </c>
      <c r="Z386" s="223">
        <f t="shared" ca="1" si="616"/>
        <v>2.4437220958206233E-3</v>
      </c>
      <c r="AA386" s="223">
        <f t="shared" ca="1" si="617"/>
        <v>2.6240845152643126E-3</v>
      </c>
      <c r="AB386" s="223">
        <f t="shared" ca="1" si="618"/>
        <v>1.8471012003920518E-3</v>
      </c>
      <c r="AC386" s="223">
        <f t="shared" ca="1" si="619"/>
        <v>3.9623926432488923E-4</v>
      </c>
      <c r="AD386" s="223">
        <f t="shared" ca="1" si="620"/>
        <v>-1.1991827906192767E-3</v>
      </c>
      <c r="AE386" s="223">
        <f t="shared" ca="1" si="621"/>
        <v>-2.3571065399310056E-3</v>
      </c>
      <c r="AF386" s="223">
        <f t="shared" ca="1" si="622"/>
        <v>-2.6550862294364552E-3</v>
      </c>
      <c r="AG386" s="223">
        <f t="shared" ca="1" si="623"/>
        <v>-1.9844098176592878E-3</v>
      </c>
      <c r="AH386" s="223">
        <f t="shared" ca="1" si="624"/>
        <v>-5.8976043053781736E-4</v>
      </c>
      <c r="AI386" s="223">
        <f t="shared" ca="1" si="625"/>
        <v>1.0200514748483615E-3</v>
      </c>
      <c r="AJ386" s="223">
        <f t="shared" ca="1" si="626"/>
        <v>2.257717619475616E-3</v>
      </c>
      <c r="AK386" s="223">
        <f t="shared" ca="1" si="627"/>
        <v>2.6716998012876565E-3</v>
      </c>
      <c r="AL386" s="223">
        <f t="shared" ca="1" si="628"/>
        <v>2.1109647461901664E-3</v>
      </c>
      <c r="AM386" s="223">
        <f t="shared" ca="1" si="629"/>
        <v>7.8008563387927711E-4</v>
      </c>
      <c r="AN386" s="223">
        <f t="shared" ca="1" si="630"/>
        <v>-8.3539241175531996E-4</v>
      </c>
      <c r="AO386" s="223">
        <f t="shared" ca="1" si="631"/>
        <v>-2.1460939316257249E-3</v>
      </c>
      <c r="AP386" s="223">
        <f t="shared" ca="1" si="632"/>
        <v>-2.67383520043261E-3</v>
      </c>
      <c r="AQ386" s="223">
        <f t="shared" ca="1" si="633"/>
        <v>-2.2260801738619249E-3</v>
      </c>
      <c r="AR386" s="223">
        <f t="shared" ca="1" si="634"/>
        <v>-9.6618348558208215E-4</v>
      </c>
      <c r="AS386" s="223">
        <f t="shared" ca="1" si="635"/>
        <v>6.4620628480238054E-4</v>
      </c>
      <c r="AT386" s="223">
        <f t="shared" ca="1" si="636"/>
        <v>2.0228403748171488E-3</v>
      </c>
      <c r="AU386" s="223">
        <f t="shared" ca="1" si="637"/>
        <v>2.6614808549583341E-3</v>
      </c>
      <c r="AV386" s="223">
        <f t="shared" ca="1" si="638"/>
        <v>2.329132280198108E-3</v>
      </c>
      <c r="AW386" s="223">
        <f t="shared" ca="1" si="639"/>
        <v>1.1470455052638498E-3</v>
      </c>
      <c r="AX386" s="223">
        <f t="shared" ca="1" si="640"/>
        <v>-4.5351831000309175E-4</v>
      </c>
      <c r="AY386" s="223">
        <f t="shared" ca="1" si="641"/>
        <v>-1.8886248707532488E-3</v>
      </c>
      <c r="AZ386" s="223">
        <f t="shared" ca="1" si="642"/>
        <v>-2.6347037141333648E-3</v>
      </c>
      <c r="BA386" s="223">
        <f t="shared" ca="1" si="643"/>
        <v>-2.4195626169057709E-3</v>
      </c>
      <c r="BB386" s="223">
        <f t="shared" ca="1" si="644"/>
        <v>-1.3216915859695648E-3</v>
      </c>
      <c r="BC386" s="223">
        <f t="shared" ca="1" si="645"/>
        <v>2.5837268018788181E-4</v>
      </c>
      <c r="BD386" s="223">
        <f t="shared" ca="1" si="646"/>
        <v>1.7441747448793312E-3</v>
      </c>
      <c r="BE386" s="223">
        <f t="shared" ca="1" si="647"/>
        <v>2.593648885603875E-3</v>
      </c>
      <c r="BF386" s="223">
        <f t="shared" ca="1" si="648"/>
        <v>2.4968811341551825E-3</v>
      </c>
      <c r="BG386" s="223">
        <f t="shared" ca="1" si="649"/>
        <v>1.4891753054560818E-3</v>
      </c>
      <c r="BH386" s="223">
        <f t="shared" ca="1" si="650"/>
        <v>-6.1826906432657246E-5</v>
      </c>
      <c r="BI386" s="223">
        <f t="shared" ca="1" si="651"/>
        <v>-1.5902727849430507E-3</v>
      </c>
      <c r="BJ386" s="223">
        <f t="shared" ca="1" si="652"/>
        <v>-2.538538849042767E-3</v>
      </c>
      <c r="BK386" s="223">
        <f t="shared" ca="1" si="653"/>
        <v>-2.5606688362022818E-3</v>
      </c>
      <c r="BL386" s="223">
        <f t="shared" ca="1" si="654"/>
        <v>-1.6485890549362981E-3</v>
      </c>
      <c r="BM386" s="223">
        <f t="shared" ca="1" si="655"/>
        <v>-1.3505391268538999E-4</v>
      </c>
      <c r="BN386" s="223">
        <f t="shared" ca="1" si="656"/>
        <v>1.4277529989997484E-3</v>
      </c>
      <c r="BO386" s="223">
        <f t="shared" ca="1" si="657"/>
        <v>2.4696722505130344E-3</v>
      </c>
      <c r="BP386" s="223">
        <f t="shared" ca="1" si="658"/>
        <v>2.6105800519629504E-3</v>
      </c>
      <c r="BQ386" s="223">
        <f t="shared" ca="1" si="659"/>
        <v>1.7990689574897253E-3</v>
      </c>
      <c r="BR386" s="223">
        <f t="shared" ca="1" si="660"/>
        <v>3.3120286294915132E-4</v>
      </c>
      <c r="BS386" s="223">
        <f t="shared" ca="1" si="661"/>
        <v>-1.2574960958506229E-3</v>
      </c>
      <c r="BT386" s="223">
        <f t="shared" ca="1" si="662"/>
        <v>-2.3874222840789051E-3</v>
      </c>
      <c r="BU386" s="223">
        <f t="shared" ca="1" si="663"/>
        <v>-2.6463443082345335E-3</v>
      </c>
      <c r="BV386" s="223">
        <f t="shared" ca="1" si="664"/>
        <v>-1.9397995494864692E-3</v>
      </c>
      <c r="BW386" s="223">
        <f t="shared" ca="1" si="665"/>
        <v>-5.2555699620230765E-4</v>
      </c>
      <c r="BX386" s="223">
        <f t="shared" ca="1" si="666"/>
        <v>1.0804247124053268E-3</v>
      </c>
      <c r="BY386" s="223">
        <f t="shared" ca="1" si="667"/>
        <v>2.2922346694348229E-3</v>
      </c>
      <c r="BZ386" s="223">
        <f t="shared" ca="1" si="668"/>
        <v>2.6677677954135923E-3</v>
      </c>
      <c r="CA386" s="223">
        <f t="shared" ca="1" si="669"/>
        <v>2.0700181996552445E-3</v>
      </c>
      <c r="CB386" s="223">
        <f t="shared" ca="1" si="670"/>
        <v>7.1706309055742743E-4</v>
      </c>
      <c r="CC386" s="223">
        <f t="shared" ca="1" si="671"/>
        <v>-8.9749841383266219E-4</v>
      </c>
      <c r="CD386" s="223">
        <f t="shared" ca="1" si="672"/>
        <v>-2.1846252365118665E-3</v>
      </c>
      <c r="CE386" s="223">
        <f t="shared" ca="1" si="673"/>
        <v>-2.6747344177669133E-3</v>
      </c>
      <c r="CF386" s="223">
        <f t="shared" ca="1" si="674"/>
        <v>-2.1890192418482762E-3</v>
      </c>
      <c r="CG386" s="223">
        <f t="shared" ca="1" si="675"/>
        <v>-9.0468335789657358E-4</v>
      </c>
      <c r="CH386" s="223">
        <f t="shared" ca="1" si="676"/>
        <v>7.0970849359384188E-4</v>
      </c>
      <c r="CI386" s="223">
        <f t="shared" ca="1" si="677"/>
        <v>2.0651771301505996E-3</v>
      </c>
      <c r="CJ386" s="223">
        <f t="shared" ca="1" si="678"/>
        <v>2.6672064225643599E-3</v>
      </c>
      <c r="CK386" s="223">
        <f t="shared" ca="1" si="679"/>
        <v>2.2961577991073715E-3</v>
      </c>
      <c r="CL386" s="223">
        <f t="shared" ca="1" si="680"/>
        <v>1.0874010677351599E-3</v>
      </c>
      <c r="CM386" s="223">
        <f t="shared" ca="1" si="681"/>
        <v>-5.180726015372155E-4</v>
      </c>
      <c r="CN386" s="223">
        <f t="shared" ca="1" si="682"/>
        <v>-1.934537649988678E-3</v>
      </c>
      <c r="CO386" s="223">
        <f t="shared" ca="1" si="683"/>
        <v>-2.6452246046641771E-3</v>
      </c>
      <c r="CP386" s="223">
        <f t="shared" ca="1" si="684"/>
        <v>-2.390853278307987E-3</v>
      </c>
      <c r="CQ386" s="223">
        <f t="shared" ca="1" si="685"/>
        <v>-1.2642260569723949E-3</v>
      </c>
      <c r="CR386" s="223">
        <f t="shared" ca="1" si="686"/>
        <v>3.2362922916571009E-4</v>
      </c>
      <c r="CS386" s="223">
        <f t="shared" ca="1" si="687"/>
        <v>1.7934147426880709E-3</v>
      </c>
      <c r="CT386" s="223">
        <f t="shared" ca="1" si="688"/>
        <v>2.6089080854421326E-3</v>
      </c>
      <c r="CU386" s="223">
        <f t="shared" ca="1" si="689"/>
        <v>2.4725925164436518E-3</v>
      </c>
      <c r="CV386" s="223">
        <f t="shared" ca="1" si="690"/>
        <v>1.4342000956710397E-3</v>
      </c>
      <c r="CW386" s="223">
        <f t="shared" ca="1" si="691"/>
        <v>-1.2743208196127178E-4</v>
      </c>
      <c r="CX386" s="223">
        <f t="shared" ca="1" si="692"/>
        <v>-1.6425731655106718E-3</v>
      </c>
      <c r="CY386" s="223">
        <f t="shared" ca="1" si="693"/>
        <v>-2.5584536672624419E-3</v>
      </c>
      <c r="CZ386" s="223">
        <f t="shared" ca="1" si="694"/>
        <v>-2.5409325615008225E-3</v>
      </c>
      <c r="DA386" s="223">
        <f t="shared" ca="1" si="695"/>
        <v>-1.5964020797884057E-3</v>
      </c>
      <c r="DB386" s="223">
        <f t="shared" ca="1" si="696"/>
        <v>-6.9455630736383158E-5</v>
      </c>
      <c r="DC386" s="223">
        <f t="shared" ca="1" si="697"/>
        <v>1.482830342032543E-3</v>
      </c>
      <c r="DD386" s="223">
        <f t="shared" ca="1" si="698"/>
        <v>2.4941347669887341E-3</v>
      </c>
      <c r="DE386" s="223">
        <f t="shared" ca="1" si="699"/>
        <v>2.5955030728541605E-3</v>
      </c>
      <c r="DF386" s="223">
        <f t="shared" ca="1" si="700"/>
        <v>1.7499530227189249E-3</v>
      </c>
      <c r="DG386" s="223">
        <f t="shared" ca="1" si="701"/>
        <v>2.6596695735325979E-4</v>
      </c>
      <c r="DH386" s="223">
        <f t="shared" ca="1" si="702"/>
        <v>-1.3150519324546354E-3</v>
      </c>
      <c r="DI386" s="223">
        <f t="shared" ca="1" si="703"/>
        <v>-2.4162999343143366E-3</v>
      </c>
      <c r="DJ386" s="223">
        <f t="shared" ca="1" si="704"/>
        <v>-2.6360083281745175E-3</v>
      </c>
      <c r="DK386" s="223">
        <f t="shared" ca="1" si="705"/>
        <v>-1.8940208185988304E-3</v>
      </c>
      <c r="DL386" s="223">
        <f t="shared" ca="1" si="706"/>
        <v>-4.6103698598412758E-4</v>
      </c>
      <c r="DM386" s="223">
        <f t="shared" ca="1" si="707"/>
        <v>1.1401471425151956E-3</v>
      </c>
      <c r="DN386" s="223">
        <f t="shared" ca="1" si="708"/>
        <v>2.3253709629413514E-3</v>
      </c>
      <c r="DO386" s="223">
        <f t="shared" ca="1" si="709"/>
        <v>2.6622288259738336E-3</v>
      </c>
      <c r="DP386" s="223">
        <f t="shared" ca="1" si="710"/>
        <v>2.0278247515597976E-3</v>
      </c>
      <c r="DQ386" s="223">
        <f t="shared" ca="1" si="711"/>
        <v>6.5360861524253267E-4</v>
      </c>
      <c r="DR386" s="223">
        <f t="shared" ca="1" si="712"/>
        <v>-9.5906379642512964E-4</v>
      </c>
      <c r="DS386" s="223">
        <f t="shared" ca="1" si="713"/>
        <v>-2.2218406048439372E-3</v>
      </c>
      <c r="DT386" s="223">
        <f t="shared" ca="1" si="714"/>
        <v>-2.6740224751027161E-3</v>
      </c>
      <c r="DU386" s="223">
        <f t="shared" ca="1" si="715"/>
        <v>-2.1506397264960393E-3</v>
      </c>
      <c r="DV386" s="223">
        <f t="shared" ca="1" si="716"/>
        <v>-8.4263828278457542E-4</v>
      </c>
      <c r="DW386" s="223">
        <f t="shared" ca="1" si="717"/>
        <v>7.7278320052647236E-4</v>
      </c>
      <c r="DX386" s="223">
        <f t="shared" ca="1" si="718"/>
        <v>2.1062699000027824E-3</v>
      </c>
      <c r="DY386" s="223">
        <f t="shared" ca="1" si="719"/>
        <v>2.6713253647547047E-3</v>
      </c>
      <c r="DZ386" s="223">
        <f t="shared" ca="1" si="720"/>
        <v>2.2618001984173381E-3</v>
      </c>
      <c r="EA386" s="223">
        <f t="shared" ca="1" si="721"/>
        <v>1.0271016204637851E-3</v>
      </c>
      <c r="EB386" s="223">
        <f t="shared" ca="1" si="722"/>
        <v>-5.8231482550816487E-4</v>
      </c>
      <c r="EC386" s="223">
        <f t="shared" ca="1" si="723"/>
        <v>-1.979285136080795E-3</v>
      </c>
      <c r="ED386" s="223">
        <f t="shared" ca="1" si="724"/>
        <v>-2.6541521108044601E-3</v>
      </c>
      <c r="EE386" s="223">
        <f t="shared" ca="1" si="725"/>
        <v>-2.360703779095117E-3</v>
      </c>
      <c r="EF386" s="223">
        <f t="shared" ca="1" si="726"/>
        <v>-1.2059990054709615E-3</v>
      </c>
      <c r="EG386" s="223">
        <f t="shared" ca="1" si="727"/>
        <v>3.8869083599714664E-4</v>
      </c>
      <c r="EH386" s="223">
        <f t="shared" ca="1" si="728"/>
        <v>1.8415744545159118E-3</v>
      </c>
      <c r="EI386" s="223">
        <f t="shared" ca="1" si="729"/>
        <v>2.6225957766030728E-3</v>
      </c>
      <c r="EJ386" s="223">
        <f t="shared" ca="1" si="730"/>
        <v>2.446814501456404E-3</v>
      </c>
      <c r="EK386" s="223">
        <f t="shared" ca="1" si="731"/>
        <v>1.3783609773765774E-3</v>
      </c>
      <c r="EL386" s="223">
        <f t="shared" ca="1" si="732"/>
        <v>-1.9296049716870518E-4</v>
      </c>
      <c r="EM386" s="223">
        <f t="shared" ca="1" si="733"/>
        <v>-1.6938841214231711E-3</v>
      </c>
      <c r="EN386" s="223">
        <f t="shared" ca="1" si="734"/>
        <v>-2.5768273686597137E-3</v>
      </c>
      <c r="EO386" s="223">
        <f t="shared" ca="1" si="735"/>
        <v>-2.5196657240358967E-3</v>
      </c>
      <c r="EP386" s="223">
        <f t="shared" ca="1" si="736"/>
        <v>-1.5432534917209518E-3</v>
      </c>
      <c r="EQ386" s="223">
        <f t="shared" ca="1" si="737"/>
        <v>-3.8155113125340912E-6</v>
      </c>
      <c r="ER386" s="223">
        <f t="shared" ca="1" si="738"/>
        <v>1.5370144835138795E-3</v>
      </c>
      <c r="ES386" s="223">
        <f t="shared" ca="1" si="739"/>
        <v>2.5170949099425051E-3</v>
      </c>
      <c r="ET386" s="223">
        <f t="shared" ca="1" si="740"/>
        <v>2.5788626597463993E-3</v>
      </c>
      <c r="EU386" s="223">
        <f t="shared" ca="1" si="741"/>
        <v>1.6997829816821966E-3</v>
      </c>
      <c r="EV386" s="223">
        <f t="shared" ca="1" si="742"/>
        <v>2.005708432073849E-4</v>
      </c>
      <c r="EW386" s="223">
        <f t="shared" ca="1" si="743"/>
        <v>-1.3718156309474971E-3</v>
      </c>
      <c r="EX386" s="223">
        <f t="shared" ca="1" si="744"/>
        <v>-2.4437220958206194E-3</v>
      </c>
      <c r="EY386" s="223">
        <f t="shared" ca="1" si="745"/>
        <v>-2.62408451526431E-3</v>
      </c>
      <c r="EZ386" s="223">
        <f t="shared" ca="1" si="746"/>
        <v>-1.8471012003920544E-3</v>
      </c>
      <c r="FA386" s="223">
        <f t="shared" ca="1" si="747"/>
        <v>-3.9623926432487378E-4</v>
      </c>
      <c r="FB386" s="223">
        <f t="shared" ca="1" si="748"/>
        <v>1.199182790619278E-3</v>
      </c>
      <c r="FC386" s="223">
        <f t="shared" ca="1" si="749"/>
        <v>2.3571065399310147E-3</v>
      </c>
      <c r="FD386" s="223">
        <f t="shared" ca="1" si="750"/>
        <v>2.6550862294364556E-3</v>
      </c>
      <c r="FE386" s="223">
        <f t="shared" ca="1" si="751"/>
        <v>1.9844098176592996E-3</v>
      </c>
      <c r="FF386" s="223">
        <f t="shared" ca="1" si="752"/>
        <v>5.8976043053781606E-4</v>
      </c>
      <c r="FG386" s="223">
        <f t="shared" ca="1" si="753"/>
        <v>-1.0200514748483539E-3</v>
      </c>
      <c r="FH386" s="223">
        <f t="shared" ca="1" si="754"/>
        <v>-2.2577176194756221E-3</v>
      </c>
      <c r="FI386" s="223">
        <f t="shared" ca="1" si="755"/>
        <v>-2.6716998012876574E-3</v>
      </c>
      <c r="FJ386" s="223">
        <f t="shared" ca="1" si="756"/>
        <v>-2.1109647461901599E-3</v>
      </c>
      <c r="FK386" s="223">
        <f t="shared" ca="1" si="757"/>
        <v>-7.8008563387928502E-4</v>
      </c>
      <c r="FL386" s="223">
        <f t="shared" ca="1" si="758"/>
        <v>8.3539241175533026E-4</v>
      </c>
      <c r="FM386" s="223">
        <f t="shared" ca="1" si="759"/>
        <v>2.1460939316257201E-3</v>
      </c>
      <c r="FN386" s="223">
        <f t="shared" ca="1" si="760"/>
        <v>2.6738352004326109E-3</v>
      </c>
      <c r="FO386" s="223">
        <f t="shared" ca="1" si="761"/>
        <v>2.2260801738619241E-3</v>
      </c>
      <c r="FP386" s="223">
        <f t="shared" ca="1" si="762"/>
        <v>9.6618348558206329E-4</v>
      </c>
      <c r="FQ386" s="223">
        <f t="shared" ca="1" si="763"/>
        <v>-6.4620628480238185E-4</v>
      </c>
      <c r="FR386" s="223">
        <f t="shared" ca="1" si="764"/>
        <v>-2.0228403748171367E-3</v>
      </c>
      <c r="FS386" s="223">
        <f t="shared" ca="1" si="765"/>
        <v>-2.6614808549583341E-3</v>
      </c>
      <c r="FT386" s="223">
        <f t="shared" ca="1" si="766"/>
        <v>-2.3291322801981119E-3</v>
      </c>
      <c r="FU386" s="223">
        <f t="shared" ca="1" si="767"/>
        <v>-1.1470455052638398E-3</v>
      </c>
      <c r="FV386" s="223">
        <f t="shared" ca="1" si="768"/>
        <v>4.5351831000308367E-4</v>
      </c>
      <c r="FW386" s="223">
        <f t="shared" ca="1" si="769"/>
        <v>1.8886248707532564E-3</v>
      </c>
      <c r="FX386" s="223">
        <f t="shared" ca="1" si="770"/>
        <v>2.6347037141333635E-3</v>
      </c>
      <c r="FY386" s="223">
        <f t="shared" ca="1" si="771"/>
        <v>2.4195626169057662E-3</v>
      </c>
      <c r="FZ386" s="223">
        <f t="shared" ca="1" si="772"/>
        <v>1.3216915859695637E-3</v>
      </c>
      <c r="GA386" s="223">
        <f t="shared" ca="1" si="773"/>
        <v>-2.5837268018790197E-4</v>
      </c>
      <c r="GB386" s="223">
        <f t="shared" ca="1" si="774"/>
        <v>-1.7441747448793323E-3</v>
      </c>
      <c r="GC386" s="223">
        <f t="shared" ca="1" si="775"/>
        <v>-2.5936488856038802E-3</v>
      </c>
      <c r="GD386" s="223">
        <f t="shared" ca="1" si="776"/>
        <v>-2.496881134155182E-3</v>
      </c>
      <c r="GE386" s="223">
        <f t="shared" ca="1" si="777"/>
        <v>-1.4891753054560963E-3</v>
      </c>
      <c r="GF386" s="223">
        <f t="shared" ca="1" si="778"/>
        <v>6.1826906432658492E-5</v>
      </c>
      <c r="GG386" s="223">
        <f t="shared" ca="1" si="779"/>
        <v>1.5902727849430366E-3</v>
      </c>
      <c r="GH386" s="223">
        <f t="shared" ca="1" si="780"/>
        <v>2.5385388490427679E-3</v>
      </c>
      <c r="GI386" s="223">
        <f t="shared" ca="1" si="781"/>
        <v>2.5606688362022874E-3</v>
      </c>
      <c r="GJ386" s="223">
        <f t="shared" ca="1" si="782"/>
        <v>1.6485890549362821E-3</v>
      </c>
      <c r="GK386" s="223">
        <f t="shared" ca="1" si="783"/>
        <v>1.3505391268538863E-4</v>
      </c>
      <c r="GL386" s="223">
        <f t="shared" ca="1" si="784"/>
        <v>-1.4277529989997657E-3</v>
      </c>
      <c r="GM386" s="223">
        <f t="shared" ca="1" si="785"/>
        <v>-2.4696722505130348E-3</v>
      </c>
      <c r="GN386" s="223">
        <f t="shared" ca="1" si="786"/>
        <v>-2.6105800519629465E-3</v>
      </c>
      <c r="GO386" s="223">
        <f t="shared" ca="1" si="787"/>
        <v>-1.7990689574897242E-3</v>
      </c>
      <c r="GP386" s="223">
        <f t="shared" ca="1" si="788"/>
        <v>-3.3120286294916889E-4</v>
      </c>
      <c r="GQ386" s="223">
        <f t="shared" ca="1" si="789"/>
        <v>1.2574960958506238E-3</v>
      </c>
      <c r="GR386" s="223">
        <f t="shared" ca="1" si="790"/>
        <v>2.3874222840788973E-3</v>
      </c>
      <c r="GS386" s="223">
        <f t="shared" ca="1" si="791"/>
        <v>2.6463443082345331E-3</v>
      </c>
      <c r="GT386" s="223">
        <f t="shared" ca="1" si="792"/>
        <v>1.9397995494864814E-3</v>
      </c>
      <c r="GU386" s="223">
        <f t="shared" ca="1" si="793"/>
        <v>5.2555699620230635E-4</v>
      </c>
      <c r="GV386" s="223">
        <f t="shared" ca="1" si="794"/>
        <v>-1.0804247124053107E-3</v>
      </c>
      <c r="GW386" s="223">
        <f t="shared" ca="1" si="795"/>
        <v>-2.2922346694348333E-3</v>
      </c>
      <c r="GX386" s="223">
        <f t="shared" ca="1" si="796"/>
        <v>-2.6677677954135923E-3</v>
      </c>
      <c r="GY386" s="223">
        <f t="shared" ca="1" si="797"/>
        <v>-2.0700181996552314E-3</v>
      </c>
      <c r="GZ386" s="223">
        <f t="shared" ca="1" si="798"/>
        <v>-7.1706309055742613E-4</v>
      </c>
      <c r="HA386" s="223">
        <f t="shared" ca="1" si="799"/>
        <v>8.9749841383268106E-4</v>
      </c>
      <c r="HB386" s="223">
        <f t="shared" ca="1" si="800"/>
        <v>2.1846252365118669E-3</v>
      </c>
      <c r="HC386" s="223">
        <f t="shared" ca="1" si="801"/>
        <v>2.6747344177669133E-3</v>
      </c>
      <c r="HD386" s="223">
        <f t="shared" ca="1" si="802"/>
        <v>2.1890192418482753E-3</v>
      </c>
      <c r="HE386" s="223">
        <f t="shared" ca="1" si="803"/>
        <v>9.0468335789659017E-4</v>
      </c>
      <c r="HF386" s="223">
        <f t="shared" ca="1" si="804"/>
        <v>-7.097084935938434E-4</v>
      </c>
      <c r="HG386" s="223">
        <f t="shared" ca="1" si="805"/>
        <v>-2.0651771301505879E-3</v>
      </c>
      <c r="HH386" s="223">
        <f t="shared" ca="1" si="806"/>
        <v>-2.6672064225643573E-3</v>
      </c>
      <c r="HI386" s="223">
        <f t="shared" ca="1" si="807"/>
        <v>-2.2961577991073611E-3</v>
      </c>
      <c r="HJ386" s="223">
        <f t="shared" ca="1" si="808"/>
        <v>-1.0874010677351413E-3</v>
      </c>
      <c r="HK386" s="223">
        <f t="shared" ca="1" si="809"/>
        <v>5.180726015372168E-4</v>
      </c>
      <c r="HL386" s="223">
        <f t="shared" ca="1" si="810"/>
        <v>1.9345376499886654E-3</v>
      </c>
      <c r="HM386" s="223">
        <f t="shared" ca="1" si="811"/>
        <v>2.6452246046641836E-3</v>
      </c>
      <c r="HN386" s="223">
        <f t="shared" ca="1" si="812"/>
        <v>2.3908532783079783E-3</v>
      </c>
      <c r="HO386" s="223">
        <f t="shared" ca="1" si="813"/>
        <v>1.2642260569723936E-3</v>
      </c>
      <c r="HP386" s="223">
        <f t="shared" ca="1" si="814"/>
        <v>-3.2362922916569258E-4</v>
      </c>
      <c r="HQ386" s="223">
        <f t="shared" ca="1" si="815"/>
        <v>-1.7934147426880436E-3</v>
      </c>
      <c r="HR386" s="223">
        <f t="shared" ca="1" si="816"/>
        <v>-2.6089080854421374E-3</v>
      </c>
      <c r="HS386" s="223">
        <f t="shared" ca="1" si="817"/>
        <v>-2.4725925164436509E-3</v>
      </c>
      <c r="HT386" s="223">
        <f t="shared" ca="1" si="818"/>
        <v>-1.4342000956710545E-3</v>
      </c>
      <c r="HU386" s="223">
        <f t="shared" ca="1" si="819"/>
        <v>1.2743208196123508E-4</v>
      </c>
      <c r="HV386" s="223">
        <f t="shared" ca="1" si="820"/>
        <v>1.6425731655107028E-3</v>
      </c>
      <c r="HW386" s="223">
        <f t="shared" ca="1" si="821"/>
        <v>2.558453667262448E-3</v>
      </c>
      <c r="HX386" s="223">
        <f t="shared" ca="1" si="822"/>
        <v>2.5409325615008216E-3</v>
      </c>
      <c r="HY386" s="223">
        <f t="shared" ca="1" si="823"/>
        <v>1.5964020797884198E-3</v>
      </c>
      <c r="HZ386" s="223">
        <f t="shared" ca="1" si="824"/>
        <v>6.9455630736343856E-5</v>
      </c>
      <c r="IA386" s="223">
        <f t="shared" ca="1" si="825"/>
        <v>-1.4828303420325601E-3</v>
      </c>
      <c r="IB386" s="223">
        <f t="shared" ca="1" si="826"/>
        <v>-2.4941347669887341E-3</v>
      </c>
      <c r="IC386" s="223">
        <f t="shared" ca="1" si="827"/>
        <v>-2.5955030728541648E-3</v>
      </c>
      <c r="ID386" s="223">
        <f t="shared" ca="1" si="828"/>
        <v>-1.7499530227189529E-3</v>
      </c>
      <c r="IE386" s="223">
        <f t="shared" ca="1" si="829"/>
        <v>-2.6119062247316135E-4</v>
      </c>
      <c r="IF386" s="223">
        <f t="shared" ca="1" si="830"/>
        <v>1.315051932454637E-3</v>
      </c>
      <c r="IG386" s="223">
        <f t="shared" ca="1" si="831"/>
        <v>2.4162999343143375E-3</v>
      </c>
      <c r="IH386" s="223">
        <f t="shared" ca="1" si="832"/>
        <v>2.636008328174524E-3</v>
      </c>
      <c r="II386" s="223">
        <f t="shared" ca="1" si="833"/>
        <v>1.8940208185988024E-3</v>
      </c>
      <c r="IJ386" s="223">
        <f t="shared" ca="1" si="834"/>
        <v>4.6103698598412628E-4</v>
      </c>
      <c r="IK386" s="223">
        <f t="shared" ca="1" si="835"/>
        <v>-1.1401471425151969E-3</v>
      </c>
      <c r="IL386" s="223">
        <f t="shared" ca="1" si="836"/>
        <v>-2.3253709629413332E-3</v>
      </c>
      <c r="IM386" s="223">
        <f t="shared" ca="1" si="837"/>
        <v>-2.6622288259738297E-3</v>
      </c>
      <c r="IN386" s="223">
        <f t="shared" ca="1" si="838"/>
        <v>-2.0278247515597967E-3</v>
      </c>
      <c r="IO386" s="223">
        <f t="shared" ca="1" si="839"/>
        <v>-6.5360861524253137E-4</v>
      </c>
      <c r="IP386" s="223">
        <f t="shared" ca="1" si="840"/>
        <v>9.5906379642513083E-4</v>
      </c>
      <c r="IQ386" s="223">
        <f t="shared" ca="1" si="841"/>
        <v>2.2218406048439168E-3</v>
      </c>
      <c r="IR386" s="223">
        <f t="shared" ca="1" si="842"/>
        <v>2.6740224751027153E-3</v>
      </c>
      <c r="IS386" s="223">
        <f t="shared" ca="1" si="843"/>
        <v>2.1506397264960384E-3</v>
      </c>
      <c r="IT386" s="223">
        <f t="shared" ca="1" si="844"/>
        <v>8.4263828278457434E-4</v>
      </c>
      <c r="IU386" s="223">
        <f t="shared" ca="1" si="845"/>
        <v>-7.7278320052643701E-4</v>
      </c>
      <c r="IV386" s="223">
        <f t="shared" ca="1" si="846"/>
        <v>-2.1062699000028067E-3</v>
      </c>
      <c r="IW386" s="223">
        <f t="shared" ca="1" si="847"/>
        <v>-2.6713253647547052E-3</v>
      </c>
      <c r="IX386" s="223">
        <f t="shared" ca="1" si="848"/>
        <v>-2.2618001984173373E-3</v>
      </c>
      <c r="IY386" s="223">
        <f t="shared" ca="1" si="849"/>
        <v>-1.0271016204638189E-3</v>
      </c>
      <c r="IZ386" s="223">
        <f t="shared" ca="1" si="850"/>
        <v>5.8231482550820325E-4</v>
      </c>
      <c r="JA386" s="223">
        <f t="shared" ca="1" si="851"/>
        <v>1.9792851360807963E-3</v>
      </c>
      <c r="JB386" s="223">
        <f t="shared" ca="1" si="852"/>
        <v>2.6541521108044606E-3</v>
      </c>
    </row>
    <row r="387" spans="2:262">
      <c r="B387" s="230">
        <v>26</v>
      </c>
      <c r="C387" s="229">
        <f t="shared" si="853"/>
        <v>5.0781250000000013E-4</v>
      </c>
      <c r="D387" s="226">
        <f t="shared" ca="1" si="597"/>
        <v>72.077630413916793</v>
      </c>
      <c r="E387" s="225">
        <f ca="1">AF361</f>
        <v>7.7630413916797938E-2</v>
      </c>
      <c r="F387" s="224">
        <v>26</v>
      </c>
      <c r="G387" s="223">
        <f t="shared" ca="1" si="854"/>
        <v>-3.083713977960887E-4</v>
      </c>
      <c r="H387" s="223">
        <f t="shared" ca="1" si="598"/>
        <v>-1.4237987208116684E-4</v>
      </c>
      <c r="I387" s="223">
        <f t="shared" ca="1" si="599"/>
        <v>7.9650226622400734E-5</v>
      </c>
      <c r="J387" s="223">
        <f t="shared" ca="1" si="600"/>
        <v>2.7033119589567171E-4</v>
      </c>
      <c r="K387" s="223">
        <f t="shared" ca="1" si="601"/>
        <v>3.5461387845274548E-4</v>
      </c>
      <c r="L387" s="223">
        <f t="shared" ca="1" si="602"/>
        <v>2.9932587998594265E-4</v>
      </c>
      <c r="M387" s="223">
        <f t="shared" ca="1" si="603"/>
        <v>1.2622772389081583E-4</v>
      </c>
      <c r="N387" s="223">
        <f t="shared" ca="1" si="604"/>
        <v>-9.6551762964417167E-5</v>
      </c>
      <c r="O387" s="223">
        <f t="shared" ca="1" si="605"/>
        <v>-2.8132993027232356E-4</v>
      </c>
      <c r="P387" s="223">
        <f t="shared" ca="1" si="606"/>
        <v>-3.5538087468689299E-4</v>
      </c>
      <c r="Q387" s="223">
        <f t="shared" ca="1" si="607"/>
        <v>-2.895592599130596E-4</v>
      </c>
      <c r="R387" s="223">
        <f t="shared" ca="1" si="608"/>
        <v>-1.0977148205736933E-4</v>
      </c>
      <c r="S387" s="223">
        <f t="shared" ca="1" si="609"/>
        <v>1.1322069765251652E-4</v>
      </c>
      <c r="T387" s="223">
        <f t="shared" ca="1" si="610"/>
        <v>2.9165091620535823E-4</v>
      </c>
      <c r="U387" s="223">
        <f t="shared" ca="1" si="611"/>
        <v>3.5529172726623138E-4</v>
      </c>
      <c r="V387" s="223">
        <f t="shared" ca="1" si="612"/>
        <v>2.7909506622065053E-4</v>
      </c>
      <c r="W387" s="223">
        <f t="shared" ca="1" si="613"/>
        <v>9.3050791108800348E-5</v>
      </c>
      <c r="X387" s="223">
        <f t="shared" ca="1" si="614"/>
        <v>-1.2961687376300912E-4</v>
      </c>
      <c r="Y387" s="223">
        <f t="shared" ca="1" si="615"/>
        <v>-3.0126928953565061E-4</v>
      </c>
      <c r="Z387" s="223">
        <f t="shared" ca="1" si="616"/>
        <v>-3.5434665095470568E-4</v>
      </c>
      <c r="AA387" s="223">
        <f t="shared" ca="1" si="617"/>
        <v>-2.679585080678752E-4</v>
      </c>
      <c r="AB387" s="223">
        <f t="shared" ca="1" si="618"/>
        <v>-7.6105932654162956E-5</v>
      </c>
      <c r="AC387" s="223">
        <f t="shared" ca="1" si="619"/>
        <v>1.457007914715099E-4</v>
      </c>
      <c r="AD387" s="223">
        <f t="shared" ca="1" si="620"/>
        <v>3.101618787593784E-4</v>
      </c>
      <c r="AE387" s="223">
        <f t="shared" ca="1" si="621"/>
        <v>3.5254792252392898E-4</v>
      </c>
      <c r="AF387" s="223">
        <f t="shared" ca="1" si="622"/>
        <v>2.5617641439877115E-4</v>
      </c>
      <c r="AG387" s="223">
        <f t="shared" ca="1" si="623"/>
        <v>5.8977728341670519E-5</v>
      </c>
      <c r="AH387" s="223">
        <f t="shared" ca="1" si="624"/>
        <v>-1.6143370321147375E-4</v>
      </c>
      <c r="AI387" s="223">
        <f t="shared" ca="1" si="625"/>
        <v>-3.1830726085020308E-4</v>
      </c>
      <c r="AJ387" s="223">
        <f t="shared" ca="1" si="626"/>
        <v>-3.4989987526824122E-4</v>
      </c>
      <c r="AK387" s="223">
        <f t="shared" ca="1" si="627"/>
        <v>-2.4377716930897613E-4</v>
      </c>
      <c r="AL387" s="223">
        <f t="shared" ca="1" si="628"/>
        <v>-4.1707441515762853E-5</v>
      </c>
      <c r="AM387" s="223">
        <f t="shared" ca="1" si="629"/>
        <v>1.767777070204776E-4</v>
      </c>
      <c r="AN387" s="223">
        <f t="shared" ca="1" si="630"/>
        <v>3.2568581286921593E-4</v>
      </c>
      <c r="AO387" s="223">
        <f t="shared" ca="1" si="631"/>
        <v>3.4640888856542294E-4</v>
      </c>
      <c r="AP387" s="223">
        <f t="shared" ca="1" si="632"/>
        <v>2.3079064366595851E-4</v>
      </c>
      <c r="AQ387" s="223">
        <f t="shared" ca="1" si="633"/>
        <v>2.4336677810103294E-5</v>
      </c>
      <c r="AR387" s="223">
        <f t="shared" ca="1" si="634"/>
        <v>-1.9169583784937183E-4</v>
      </c>
      <c r="AS387" s="223">
        <f t="shared" ca="1" si="635"/>
        <v>-3.3227975923831924E-4</v>
      </c>
      <c r="AT387" s="223">
        <f t="shared" ca="1" si="636"/>
        <v>-3.4208337250821516E-4</v>
      </c>
      <c r="AU387" s="223">
        <f t="shared" ca="1" si="637"/>
        <v>-2.1724812314747574E-4</v>
      </c>
      <c r="AV387" s="223">
        <f t="shared" ca="1" si="638"/>
        <v>-6.9072849159592338E-6</v>
      </c>
      <c r="AW387" s="223">
        <f t="shared" ca="1" si="639"/>
        <v>2.0615215661431353E-4</v>
      </c>
      <c r="AX387" s="223">
        <f t="shared" ca="1" si="640"/>
        <v>3.3807321456314789E-4</v>
      </c>
      <c r="AY387" s="223">
        <f t="shared" ca="1" si="641"/>
        <v>3.3693374764367042E-4</v>
      </c>
      <c r="AZ387" s="223">
        <f t="shared" ca="1" si="642"/>
        <v>2.0318223287164248E-4</v>
      </c>
      <c r="BA387" s="223">
        <f t="shared" ca="1" si="643"/>
        <v>-1.0538748232555334E-5</v>
      </c>
      <c r="BB387" s="223">
        <f t="shared" ca="1" si="644"/>
        <v>-2.2011183677717605E-4</v>
      </c>
      <c r="BC387" s="223">
        <f t="shared" ca="1" si="645"/>
        <v>-3.4305222190237716E-4</v>
      </c>
      <c r="BD387" s="223">
        <f t="shared" ca="1" si="646"/>
        <v>-3.3097241986914169E-4</v>
      </c>
      <c r="BE387" s="223">
        <f t="shared" ca="1" si="647"/>
        <v>-1.8862685880015968E-4</v>
      </c>
      <c r="BF387" s="223">
        <f t="shared" ca="1" si="648"/>
        <v>2.7959392613491097E-5</v>
      </c>
      <c r="BG387" s="223">
        <f t="shared" ca="1" si="649"/>
        <v>2.3354124824572243E-4</v>
      </c>
      <c r="BH387" s="223">
        <f t="shared" ca="1" si="650"/>
        <v>3.4720478639121792E-4</v>
      </c>
      <c r="BI387" s="223">
        <f t="shared" ca="1" si="651"/>
        <v>3.2421375054538767E-4</v>
      </c>
      <c r="BJ387" s="223">
        <f t="shared" ca="1" si="652"/>
        <v>1.736170661040657E-4</v>
      </c>
      <c r="BK387" s="223">
        <f t="shared" ca="1" si="653"/>
        <v>-4.5312680368668654E-5</v>
      </c>
      <c r="BL387" s="223">
        <f t="shared" ca="1" si="654"/>
        <v>-2.464080383914474E-4</v>
      </c>
      <c r="BM387" s="223">
        <f t="shared" ca="1" si="655"/>
        <v>-3.505209041380949E-4</v>
      </c>
      <c r="BN387" s="223">
        <f t="shared" ca="1" si="656"/>
        <v>-3.1667402189879904E-4</v>
      </c>
      <c r="BO387" s="223">
        <f t="shared" ca="1" si="657"/>
        <v>-1.5818901468867035E-4</v>
      </c>
      <c r="BP387" s="223">
        <f t="shared" ca="1" si="658"/>
        <v>6.2556805907916047E-5</v>
      </c>
      <c r="BQ387" s="223">
        <f t="shared" ca="1" si="659"/>
        <v>2.5868120998989047E-4</v>
      </c>
      <c r="BR387" s="223">
        <f t="shared" ca="1" si="660"/>
        <v>3.5299258632489808E-4</v>
      </c>
      <c r="BS387" s="223">
        <f t="shared" ca="1" si="661"/>
        <v>3.0837139779608784E-4</v>
      </c>
      <c r="BT387" s="223">
        <f t="shared" ca="1" si="662"/>
        <v>1.4237987208116649E-4</v>
      </c>
      <c r="BU387" s="223">
        <f t="shared" ca="1" si="663"/>
        <v>-7.9650226622402157E-5</v>
      </c>
      <c r="BV387" s="223">
        <f t="shared" ca="1" si="664"/>
        <v>-2.7033119589567171E-4</v>
      </c>
      <c r="BW387" s="223">
        <f t="shared" ca="1" si="665"/>
        <v>-3.5461387845274554E-4</v>
      </c>
      <c r="BX387" s="223">
        <f t="shared" ca="1" si="666"/>
        <v>-2.9932587998594275E-4</v>
      </c>
      <c r="BY387" s="223">
        <f t="shared" ca="1" si="667"/>
        <v>-1.2622772389081518E-4</v>
      </c>
      <c r="BZ387" s="223">
        <f t="shared" ca="1" si="668"/>
        <v>9.6551762964416598E-5</v>
      </c>
      <c r="CA387" s="223">
        <f t="shared" ca="1" si="669"/>
        <v>2.8132993027232405E-4</v>
      </c>
      <c r="CB387" s="223">
        <f t="shared" ca="1" si="670"/>
        <v>3.5538087468689299E-4</v>
      </c>
      <c r="CC387" s="223">
        <f t="shared" ca="1" si="671"/>
        <v>2.895592599130596E-4</v>
      </c>
      <c r="CD387" s="223">
        <f t="shared" ca="1" si="672"/>
        <v>1.0977148205736805E-4</v>
      </c>
      <c r="CE387" s="223">
        <f t="shared" ca="1" si="673"/>
        <v>-1.1322069765251657E-4</v>
      </c>
      <c r="CF387" s="223">
        <f t="shared" ca="1" si="674"/>
        <v>-2.9165091620535867E-4</v>
      </c>
      <c r="CG387" s="223">
        <f t="shared" ca="1" si="675"/>
        <v>-3.5529172726623149E-4</v>
      </c>
      <c r="CH387" s="223">
        <f t="shared" ca="1" si="676"/>
        <v>-2.7909506622065009E-4</v>
      </c>
      <c r="CI387" s="223">
        <f t="shared" ca="1" si="677"/>
        <v>-9.3050791108798464E-5</v>
      </c>
      <c r="CJ387" s="223">
        <f t="shared" ca="1" si="678"/>
        <v>1.2961687376300977E-4</v>
      </c>
      <c r="CK387" s="223">
        <f t="shared" ca="1" si="679"/>
        <v>3.0126928953565126E-4</v>
      </c>
      <c r="CL387" s="223">
        <f t="shared" ca="1" si="680"/>
        <v>3.5434665095470568E-4</v>
      </c>
      <c r="CM387" s="223">
        <f t="shared" ca="1" si="681"/>
        <v>2.6795850806787434E-4</v>
      </c>
      <c r="CN387" s="223">
        <f t="shared" ca="1" si="682"/>
        <v>7.6105932654163511E-5</v>
      </c>
      <c r="CO387" s="223">
        <f t="shared" ca="1" si="683"/>
        <v>-1.4570079147151055E-4</v>
      </c>
      <c r="CP387" s="223">
        <f t="shared" ca="1" si="684"/>
        <v>-3.1016187875937938E-4</v>
      </c>
      <c r="CQ387" s="223">
        <f t="shared" ca="1" si="685"/>
        <v>-3.5254792252392892E-4</v>
      </c>
      <c r="CR387" s="223">
        <f t="shared" ca="1" si="686"/>
        <v>-2.5617641439876974E-4</v>
      </c>
      <c r="CS387" s="223">
        <f t="shared" ca="1" si="687"/>
        <v>-5.8977728341669827E-5</v>
      </c>
      <c r="CT387" s="223">
        <f t="shared" ca="1" si="688"/>
        <v>1.6143370321147437E-4</v>
      </c>
      <c r="CU387" s="223">
        <f t="shared" ca="1" si="689"/>
        <v>3.1830726085020286E-4</v>
      </c>
      <c r="CV387" s="223">
        <f t="shared" ca="1" si="690"/>
        <v>3.4989987526824106E-4</v>
      </c>
      <c r="CW387" s="223">
        <f t="shared" ca="1" si="691"/>
        <v>2.4377716930897651E-4</v>
      </c>
      <c r="CX387" s="223">
        <f t="shared" ca="1" si="692"/>
        <v>4.1707441515762162E-5</v>
      </c>
      <c r="CY387" s="223">
        <f t="shared" ca="1" si="693"/>
        <v>-1.767777070204793E-4</v>
      </c>
      <c r="CZ387" s="223">
        <f t="shared" ca="1" si="694"/>
        <v>-3.256858128692162E-4</v>
      </c>
      <c r="DA387" s="223">
        <f t="shared" ca="1" si="695"/>
        <v>-3.4640888856542245E-4</v>
      </c>
      <c r="DB387" s="223">
        <f t="shared" ca="1" si="696"/>
        <v>-2.3079064366595799E-4</v>
      </c>
      <c r="DC387" s="223">
        <f t="shared" ca="1" si="697"/>
        <v>-2.4336677810105117E-5</v>
      </c>
      <c r="DD387" s="223">
        <f t="shared" ca="1" si="698"/>
        <v>1.9169583784937349E-4</v>
      </c>
      <c r="DE387" s="223">
        <f t="shared" ca="1" si="699"/>
        <v>3.3227975923831951E-4</v>
      </c>
      <c r="DF387" s="223">
        <f t="shared" ca="1" si="700"/>
        <v>3.4208337250821532E-4</v>
      </c>
      <c r="DG387" s="223">
        <f t="shared" ca="1" si="701"/>
        <v>2.1724812314747317E-4</v>
      </c>
      <c r="DH387" s="223">
        <f t="shared" ca="1" si="702"/>
        <v>6.9072849159572755E-6</v>
      </c>
      <c r="DI387" s="223">
        <f t="shared" ca="1" si="703"/>
        <v>-2.061521566143141E-4</v>
      </c>
      <c r="DJ387" s="223">
        <f t="shared" ca="1" si="704"/>
        <v>-3.3807321456314729E-4</v>
      </c>
      <c r="DK387" s="223">
        <f t="shared" ca="1" si="705"/>
        <v>-3.3693374764366977E-4</v>
      </c>
      <c r="DL387" s="223">
        <f t="shared" ca="1" si="706"/>
        <v>-2.0318223287164189E-4</v>
      </c>
      <c r="DM387" s="223">
        <f t="shared" ca="1" si="707"/>
        <v>1.0538748232554758E-5</v>
      </c>
      <c r="DN387" s="223">
        <f t="shared" ca="1" si="708"/>
        <v>2.2011183677717857E-4</v>
      </c>
      <c r="DO387" s="223">
        <f t="shared" ca="1" si="709"/>
        <v>3.4305222190237771E-4</v>
      </c>
      <c r="DP387" s="223">
        <f t="shared" ca="1" si="710"/>
        <v>3.3097241986914148E-4</v>
      </c>
      <c r="DQ387" s="223">
        <f t="shared" ca="1" si="711"/>
        <v>1.886268588001612E-4</v>
      </c>
      <c r="DR387" s="223">
        <f t="shared" ca="1" si="712"/>
        <v>-2.7959392613494309E-5</v>
      </c>
      <c r="DS387" s="223">
        <f t="shared" ca="1" si="713"/>
        <v>-2.3354124824572297E-4</v>
      </c>
      <c r="DT387" s="223">
        <f t="shared" ca="1" si="714"/>
        <v>-3.4720478639121798E-4</v>
      </c>
      <c r="DU387" s="223">
        <f t="shared" ca="1" si="715"/>
        <v>-3.2421375054538838E-4</v>
      </c>
      <c r="DV387" s="223">
        <f t="shared" ca="1" si="716"/>
        <v>-1.7361706610406511E-4</v>
      </c>
      <c r="DW387" s="223">
        <f t="shared" ca="1" si="717"/>
        <v>4.5312680368669345E-5</v>
      </c>
      <c r="DX387" s="223">
        <f t="shared" ca="1" si="718"/>
        <v>2.464080383914461E-4</v>
      </c>
      <c r="DY387" s="223">
        <f t="shared" ca="1" si="719"/>
        <v>3.5052090413809545E-4</v>
      </c>
      <c r="DZ387" s="223">
        <f t="shared" ca="1" si="720"/>
        <v>3.1667402189879877E-4</v>
      </c>
      <c r="EA387" s="223">
        <f t="shared" ca="1" si="721"/>
        <v>1.5818901468866973E-4</v>
      </c>
      <c r="EB387" s="223">
        <f t="shared" ca="1" si="722"/>
        <v>-6.2556805907914231E-5</v>
      </c>
      <c r="EC387" s="223">
        <f t="shared" ca="1" si="723"/>
        <v>-2.5868120998989274E-4</v>
      </c>
      <c r="ED387" s="223">
        <f t="shared" ca="1" si="724"/>
        <v>-3.5299258632489814E-4</v>
      </c>
      <c r="EE387" s="223">
        <f t="shared" ca="1" si="725"/>
        <v>-3.083713977960887E-4</v>
      </c>
      <c r="EF387" s="223">
        <f t="shared" ca="1" si="726"/>
        <v>-1.4237987208116354E-4</v>
      </c>
      <c r="EG387" s="223">
        <f t="shared" ca="1" si="727"/>
        <v>7.9650226622402848E-5</v>
      </c>
      <c r="EH387" s="223">
        <f t="shared" ca="1" si="728"/>
        <v>2.7033119589567214E-4</v>
      </c>
      <c r="EI387" s="223">
        <f t="shared" ca="1" si="729"/>
        <v>3.5461387845274543E-4</v>
      </c>
      <c r="EJ387" s="223">
        <f t="shared" ca="1" si="730"/>
        <v>2.9932587998594102E-4</v>
      </c>
      <c r="EK387" s="223">
        <f t="shared" ca="1" si="731"/>
        <v>1.2622772389081453E-4</v>
      </c>
      <c r="EL387" s="223">
        <f t="shared" ca="1" si="732"/>
        <v>-9.6551762964417276E-5</v>
      </c>
      <c r="EM387" s="223">
        <f t="shared" ca="1" si="733"/>
        <v>-2.81329930272326E-4</v>
      </c>
      <c r="EN387" s="223">
        <f t="shared" ca="1" si="734"/>
        <v>-3.5538087468689304E-4</v>
      </c>
      <c r="EO387" s="223">
        <f t="shared" ca="1" si="735"/>
        <v>-2.8955925991305917E-4</v>
      </c>
      <c r="EP387" s="223">
        <f t="shared" ca="1" si="736"/>
        <v>-1.0977148205736981E-4</v>
      </c>
      <c r="EQ387" s="223">
        <f t="shared" ca="1" si="737"/>
        <v>1.1322069765251963E-4</v>
      </c>
      <c r="ER387" s="223">
        <f t="shared" ca="1" si="738"/>
        <v>2.9165091620535899E-4</v>
      </c>
      <c r="ES387" s="223">
        <f t="shared" ca="1" si="739"/>
        <v>3.5529172726623138E-4</v>
      </c>
      <c r="ET387" s="223">
        <f t="shared" ca="1" si="740"/>
        <v>2.7909506622065123E-4</v>
      </c>
      <c r="EU387" s="223">
        <f t="shared" ca="1" si="741"/>
        <v>9.3050791108797786E-5</v>
      </c>
      <c r="EV387" s="223">
        <f t="shared" ca="1" si="742"/>
        <v>-1.2961687376301042E-4</v>
      </c>
      <c r="EW387" s="223">
        <f t="shared" ca="1" si="743"/>
        <v>-3.0126928953565034E-4</v>
      </c>
      <c r="EX387" s="223">
        <f t="shared" ca="1" si="744"/>
        <v>-3.5434665095470541E-4</v>
      </c>
      <c r="EY387" s="223">
        <f t="shared" ca="1" si="745"/>
        <v>-2.679585080678739E-4</v>
      </c>
      <c r="EZ387" s="223">
        <f t="shared" ca="1" si="746"/>
        <v>-7.6105932654162834E-5</v>
      </c>
      <c r="FA387" s="223">
        <f t="shared" ca="1" si="747"/>
        <v>1.457007914715089E-4</v>
      </c>
      <c r="FB387" s="223">
        <f t="shared" ca="1" si="748"/>
        <v>3.1016187875937965E-4</v>
      </c>
      <c r="FC387" s="223">
        <f t="shared" ca="1" si="749"/>
        <v>3.5254792252392887E-4</v>
      </c>
      <c r="FD387" s="223">
        <f t="shared" ca="1" si="750"/>
        <v>2.5617641439877104E-4</v>
      </c>
      <c r="FE387" s="223">
        <f t="shared" ca="1" si="751"/>
        <v>5.8977728341666649E-5</v>
      </c>
      <c r="FF387" s="223">
        <f t="shared" ca="1" si="752"/>
        <v>-1.61433703211475E-4</v>
      </c>
      <c r="FG387" s="223">
        <f t="shared" ca="1" si="753"/>
        <v>-3.1830726085020324E-4</v>
      </c>
      <c r="FH387" s="223">
        <f t="shared" ca="1" si="754"/>
        <v>-3.4989987526824133E-4</v>
      </c>
      <c r="FI387" s="223">
        <f t="shared" ca="1" si="755"/>
        <v>-2.4377716930897421E-4</v>
      </c>
      <c r="FJ387" s="223">
        <f t="shared" ca="1" si="756"/>
        <v>-4.1707441515761471E-5</v>
      </c>
      <c r="FK387" s="223">
        <f t="shared" ca="1" si="757"/>
        <v>1.7677770702047773E-4</v>
      </c>
      <c r="FL387" s="223">
        <f t="shared" ca="1" si="758"/>
        <v>3.256858128692175E-4</v>
      </c>
      <c r="FM387" s="223">
        <f t="shared" ca="1" si="759"/>
        <v>3.4640888856542234E-4</v>
      </c>
      <c r="FN387" s="223">
        <f t="shared" ca="1" si="760"/>
        <v>2.3079064366595745E-4</v>
      </c>
      <c r="FO387" s="223">
        <f t="shared" ca="1" si="761"/>
        <v>2.4336677810104426E-5</v>
      </c>
      <c r="FP387" s="223">
        <f t="shared" ca="1" si="762"/>
        <v>-1.9169583784937405E-4</v>
      </c>
      <c r="FQ387" s="223">
        <f t="shared" ca="1" si="763"/>
        <v>-3.3227975923831972E-4</v>
      </c>
      <c r="FR387" s="223">
        <f t="shared" ca="1" si="764"/>
        <v>-3.4208337250821516E-4</v>
      </c>
      <c r="FS387" s="223">
        <f t="shared" ca="1" si="765"/>
        <v>-2.1724812314747265E-4</v>
      </c>
      <c r="FT387" s="223">
        <f t="shared" ca="1" si="766"/>
        <v>-6.9072849159565775E-6</v>
      </c>
      <c r="FU387" s="223">
        <f t="shared" ca="1" si="767"/>
        <v>2.0615215661431467E-4</v>
      </c>
      <c r="FV387" s="223">
        <f t="shared" ca="1" si="768"/>
        <v>3.3807321456314751E-4</v>
      </c>
      <c r="FW387" s="223">
        <f t="shared" ca="1" si="769"/>
        <v>3.3693374764366956E-4</v>
      </c>
      <c r="FX387" s="223">
        <f t="shared" ca="1" si="770"/>
        <v>2.0318223287164132E-4</v>
      </c>
      <c r="FY387" s="223">
        <f t="shared" ca="1" si="771"/>
        <v>-1.0538748232555463E-5</v>
      </c>
      <c r="FZ387" s="223">
        <f t="shared" ca="1" si="772"/>
        <v>-2.2011183677717912E-4</v>
      </c>
      <c r="GA387" s="223">
        <f t="shared" ca="1" si="773"/>
        <v>-3.4305222190237787E-4</v>
      </c>
      <c r="GB387" s="223">
        <f t="shared" ca="1" si="774"/>
        <v>-3.3097241986914115E-4</v>
      </c>
      <c r="GC387" s="223">
        <f t="shared" ca="1" si="775"/>
        <v>-1.886268588001606E-4</v>
      </c>
      <c r="GD387" s="223">
        <f t="shared" ca="1" si="776"/>
        <v>2.7959392613495007E-5</v>
      </c>
      <c r="GE387" s="223">
        <f t="shared" ca="1" si="777"/>
        <v>2.3354124824572346E-4</v>
      </c>
      <c r="GF387" s="223">
        <f t="shared" ca="1" si="778"/>
        <v>3.4720478639121819E-4</v>
      </c>
      <c r="GG387" s="223">
        <f t="shared" ca="1" si="779"/>
        <v>3.2421375054538811E-4</v>
      </c>
      <c r="GH387" s="223">
        <f t="shared" ca="1" si="780"/>
        <v>1.7361706610406448E-4</v>
      </c>
      <c r="GI387" s="223">
        <f t="shared" ca="1" si="781"/>
        <v>-4.5312680368670029E-5</v>
      </c>
      <c r="GJ387" s="223">
        <f t="shared" ca="1" si="782"/>
        <v>-2.4640803839144659E-4</v>
      </c>
      <c r="GK387" s="223">
        <f t="shared" ca="1" si="783"/>
        <v>-3.5052090413809555E-4</v>
      </c>
      <c r="GL387" s="223">
        <f t="shared" ca="1" si="784"/>
        <v>-3.1667402189879845E-4</v>
      </c>
      <c r="GM387" s="223">
        <f t="shared" ca="1" si="785"/>
        <v>-1.581890146886691E-4</v>
      </c>
      <c r="GN387" s="223">
        <f t="shared" ca="1" si="786"/>
        <v>6.2556805907914908E-5</v>
      </c>
      <c r="GO387" s="223">
        <f t="shared" ca="1" si="787"/>
        <v>2.5868120998989323E-4</v>
      </c>
      <c r="GP387" s="223">
        <f t="shared" ca="1" si="788"/>
        <v>3.5299258632489824E-4</v>
      </c>
      <c r="GQ387" s="223">
        <f t="shared" ca="1" si="789"/>
        <v>3.0837139779608838E-4</v>
      </c>
      <c r="GR387" s="223">
        <f t="shared" ca="1" si="790"/>
        <v>1.4237987208116291E-4</v>
      </c>
      <c r="GS387" s="223">
        <f t="shared" ca="1" si="791"/>
        <v>-7.9650226622403526E-5</v>
      </c>
      <c r="GT387" s="223">
        <f t="shared" ca="1" si="792"/>
        <v>-2.7033119589567263E-4</v>
      </c>
      <c r="GU387" s="223">
        <f t="shared" ca="1" si="793"/>
        <v>-3.5461387845274548E-4</v>
      </c>
      <c r="GV387" s="223">
        <f t="shared" ca="1" si="794"/>
        <v>-2.9932587998594064E-4</v>
      </c>
      <c r="GW387" s="223">
        <f t="shared" ca="1" si="795"/>
        <v>-1.2622772389081388E-4</v>
      </c>
      <c r="GX387" s="223">
        <f t="shared" ca="1" si="796"/>
        <v>9.6551762964417967E-5</v>
      </c>
      <c r="GY387" s="223">
        <f t="shared" ca="1" si="797"/>
        <v>2.8132993027232643E-4</v>
      </c>
      <c r="GZ387" s="223">
        <f t="shared" ca="1" si="798"/>
        <v>3.5538087468689288E-4</v>
      </c>
      <c r="HA387" s="223">
        <f t="shared" ca="1" si="799"/>
        <v>2.8955925991305874E-4</v>
      </c>
      <c r="HB387" s="223">
        <f t="shared" ca="1" si="800"/>
        <v>1.0977148205736434E-4</v>
      </c>
      <c r="HC387" s="223">
        <f t="shared" ca="1" si="801"/>
        <v>-1.1322069765251554E-4</v>
      </c>
      <c r="HD387" s="223">
        <f t="shared" ca="1" si="802"/>
        <v>-2.9165091620535937E-4</v>
      </c>
      <c r="HE387" s="223">
        <f t="shared" ca="1" si="803"/>
        <v>-3.5529172726623127E-4</v>
      </c>
      <c r="HF387" s="223">
        <f t="shared" ca="1" si="804"/>
        <v>-2.7909506622065075E-4</v>
      </c>
      <c r="HG387" s="223">
        <f t="shared" ca="1" si="805"/>
        <v>-9.3050791108797109E-5</v>
      </c>
      <c r="HH387" s="223">
        <f t="shared" ca="1" si="806"/>
        <v>1.2961687376301578E-4</v>
      </c>
      <c r="HI387" s="223">
        <f t="shared" ca="1" si="807"/>
        <v>3.0126928953565072E-4</v>
      </c>
      <c r="HJ387" s="223">
        <f t="shared" ca="1" si="808"/>
        <v>3.543466509547053E-4</v>
      </c>
      <c r="HK387" s="223">
        <f t="shared" ca="1" si="809"/>
        <v>2.6795850806787678E-4</v>
      </c>
      <c r="HL387" s="223">
        <f t="shared" ca="1" si="810"/>
        <v>7.6105932654162143E-5</v>
      </c>
      <c r="HM387" s="223">
        <f t="shared" ca="1" si="811"/>
        <v>-1.4570079147151413E-4</v>
      </c>
      <c r="HN387" s="223">
        <f t="shared" ca="1" si="812"/>
        <v>-3.1016187875937754E-4</v>
      </c>
      <c r="HO387" s="223">
        <f t="shared" ca="1" si="813"/>
        <v>-3.5254792252392881E-4</v>
      </c>
      <c r="HP387" s="223">
        <f t="shared" ca="1" si="814"/>
        <v>-2.5617641439876709E-4</v>
      </c>
      <c r="HQ387" s="223">
        <f t="shared" ca="1" si="815"/>
        <v>-5.8977728341670939E-5</v>
      </c>
      <c r="HR387" s="223">
        <f t="shared" ca="1" si="816"/>
        <v>1.6143370321147559E-4</v>
      </c>
      <c r="HS387" s="223">
        <f t="shared" ca="1" si="817"/>
        <v>3.1830726085020573E-4</v>
      </c>
      <c r="HT387" s="223">
        <f t="shared" ca="1" si="818"/>
        <v>3.4989987526824127E-4</v>
      </c>
      <c r="HU387" s="223">
        <f t="shared" ca="1" si="819"/>
        <v>2.4377716930897372E-4</v>
      </c>
      <c r="HV387" s="223">
        <f t="shared" ca="1" si="820"/>
        <v>4.1707441515755758E-5</v>
      </c>
      <c r="HW387" s="223">
        <f t="shared" ca="1" si="821"/>
        <v>-1.7677770702047833E-4</v>
      </c>
      <c r="HX387" s="223">
        <f t="shared" ca="1" si="822"/>
        <v>-3.2568581286921777E-4</v>
      </c>
      <c r="HY387" s="223">
        <f t="shared" ca="1" si="823"/>
        <v>-3.4640888856542332E-4</v>
      </c>
      <c r="HZ387" s="223">
        <f t="shared" ca="1" si="824"/>
        <v>-2.3079064366595688E-4</v>
      </c>
      <c r="IA387" s="223">
        <f t="shared" ca="1" si="825"/>
        <v>-2.433667781009869E-5</v>
      </c>
      <c r="IB387" s="223">
        <f t="shared" ca="1" si="826"/>
        <v>1.916958378493704E-4</v>
      </c>
      <c r="IC387" s="223">
        <f t="shared" ca="1" si="827"/>
        <v>3.3227975923831999E-4</v>
      </c>
      <c r="ID387" s="223">
        <f t="shared" ca="1" si="828"/>
        <v>3.4208337250821354E-4</v>
      </c>
      <c r="IE387" s="223">
        <f t="shared" ca="1" si="829"/>
        <v>2.1497418845374267E-4</v>
      </c>
      <c r="IF387" s="223">
        <f t="shared" ca="1" si="830"/>
        <v>6.9072849159558796E-6</v>
      </c>
      <c r="IG387" s="223">
        <f t="shared" ca="1" si="831"/>
        <v>-2.0615215661431936E-4</v>
      </c>
      <c r="IH387" s="223">
        <f t="shared" ca="1" si="832"/>
        <v>-3.3807321456314773E-4</v>
      </c>
      <c r="II387" s="223">
        <f t="shared" ca="1" si="833"/>
        <v>-3.3693374764366934E-4</v>
      </c>
      <c r="IJ387" s="223">
        <f t="shared" ca="1" si="834"/>
        <v>-2.0318223287164489E-4</v>
      </c>
      <c r="IK387" s="223">
        <f t="shared" ca="1" si="835"/>
        <v>1.0538748232556161E-5</v>
      </c>
      <c r="IL387" s="223">
        <f t="shared" ca="1" si="836"/>
        <v>2.2011183677717969E-4</v>
      </c>
      <c r="IM387" s="223">
        <f t="shared" ca="1" si="837"/>
        <v>3.4305222190237673E-4</v>
      </c>
      <c r="IN387" s="223">
        <f t="shared" ca="1" si="838"/>
        <v>3.3097241986914094E-4</v>
      </c>
      <c r="IO387" s="223">
        <f t="shared" ca="1" si="839"/>
        <v>1.8862685880015575E-4</v>
      </c>
      <c r="IP387" s="223">
        <f t="shared" ca="1" si="840"/>
        <v>-2.7959392613490663E-5</v>
      </c>
      <c r="IQ387" s="223">
        <f t="shared" ca="1" si="841"/>
        <v>-2.3354124824572395E-4</v>
      </c>
      <c r="IR387" s="223">
        <f t="shared" ca="1" si="842"/>
        <v>-3.4720478639121939E-4</v>
      </c>
      <c r="IS387" s="223">
        <f t="shared" ca="1" si="843"/>
        <v>-3.2421375054538778E-4</v>
      </c>
      <c r="IT387" s="223">
        <f t="shared" ca="1" si="844"/>
        <v>-1.7361706610406389E-4</v>
      </c>
      <c r="IU387" s="223">
        <f t="shared" ca="1" si="845"/>
        <v>4.5312680368675728E-5</v>
      </c>
      <c r="IV387" s="223">
        <f t="shared" ca="1" si="846"/>
        <v>2.4640803839144707E-4</v>
      </c>
      <c r="IW387" s="223">
        <f t="shared" ca="1" si="847"/>
        <v>3.5052090413809566E-4</v>
      </c>
      <c r="IX387" s="223">
        <f t="shared" ca="1" si="848"/>
        <v>3.166740218988004E-4</v>
      </c>
      <c r="IY387" s="223">
        <f t="shared" ca="1" si="849"/>
        <v>1.5818901468866845E-4</v>
      </c>
      <c r="IZ387" s="223">
        <f t="shared" ca="1" si="850"/>
        <v>-6.2556805907920587E-5</v>
      </c>
      <c r="JA387" s="223">
        <f t="shared" ca="1" si="851"/>
        <v>-2.5868120998989019E-4</v>
      </c>
      <c r="JB387" s="223">
        <f t="shared" ca="1" si="852"/>
        <v>-3.529925863248983E-4</v>
      </c>
    </row>
    <row r="388" spans="2:262">
      <c r="B388" s="230">
        <v>27</v>
      </c>
      <c r="C388" s="229">
        <f t="shared" si="853"/>
        <v>5.2734375000000014E-4</v>
      </c>
      <c r="D388" s="226">
        <f t="shared" ca="1" si="597"/>
        <v>72.081572992053154</v>
      </c>
      <c r="E388" s="225">
        <f ca="1">AG361</f>
        <v>8.1572992053147053E-2</v>
      </c>
      <c r="F388" s="224">
        <v>27</v>
      </c>
      <c r="G388" s="223">
        <f t="shared" ca="1" si="854"/>
        <v>-2.8979706031944646E-3</v>
      </c>
      <c r="H388" s="223">
        <f t="shared" ca="1" si="598"/>
        <v>-1.1742393668572552E-3</v>
      </c>
      <c r="I388" s="223">
        <f t="shared" ca="1" si="599"/>
        <v>1.0465557831135744E-3</v>
      </c>
      <c r="J388" s="223">
        <f t="shared" ca="1" si="600"/>
        <v>2.8243363927163583E-3</v>
      </c>
      <c r="K388" s="223">
        <f t="shared" ca="1" si="601"/>
        <v>3.40655522811394E-3</v>
      </c>
      <c r="L388" s="223">
        <f t="shared" ca="1" si="602"/>
        <v>2.5467548964763684E-3</v>
      </c>
      <c r="M388" s="223">
        <f t="shared" ca="1" si="603"/>
        <v>6.0889502124148647E-4</v>
      </c>
      <c r="N388" s="223">
        <f t="shared" ca="1" si="604"/>
        <v>-1.5867144668856657E-3</v>
      </c>
      <c r="O388" s="223">
        <f t="shared" ca="1" si="605"/>
        <v>-3.1106563845070246E-3</v>
      </c>
      <c r="P388" s="223">
        <f t="shared" ca="1" si="606"/>
        <v>-3.3178352297143494E-3</v>
      </c>
      <c r="Q388" s="223">
        <f t="shared" ca="1" si="607"/>
        <v>-2.120550717090993E-3</v>
      </c>
      <c r="R388" s="223">
        <f t="shared" ca="1" si="608"/>
        <v>-2.5621935125093981E-5</v>
      </c>
      <c r="S388" s="223">
        <f t="shared" ca="1" si="609"/>
        <v>2.0801527950414962E-3</v>
      </c>
      <c r="T388" s="223">
        <f t="shared" ca="1" si="610"/>
        <v>3.3053839849020183E-3</v>
      </c>
      <c r="U388" s="223">
        <f t="shared" ca="1" si="611"/>
        <v>3.1314225178219121E-3</v>
      </c>
      <c r="V388" s="223">
        <f t="shared" ca="1" si="612"/>
        <v>1.6319075257268147E-3</v>
      </c>
      <c r="W388" s="223">
        <f t="shared" ca="1" si="613"/>
        <v>-5.5840558157449634E-4</v>
      </c>
      <c r="X388" s="223">
        <f t="shared" ca="1" si="614"/>
        <v>-2.5123416165288375E-3</v>
      </c>
      <c r="Y388" s="223">
        <f t="shared" ca="1" si="615"/>
        <v>-3.4027854951618267E-3</v>
      </c>
      <c r="Z388" s="223">
        <f t="shared" ca="1" si="616"/>
        <v>-2.8528059616520817E-3</v>
      </c>
      <c r="AA388" s="223">
        <f t="shared" ca="1" si="617"/>
        <v>-1.0952132819987794E-3</v>
      </c>
      <c r="AB388" s="223">
        <f t="shared" ca="1" si="618"/>
        <v>1.1259910049461791E-3</v>
      </c>
      <c r="AC388" s="223">
        <f t="shared" ca="1" si="619"/>
        <v>2.87055525457681E-3</v>
      </c>
      <c r="AD388" s="223">
        <f t="shared" ca="1" si="620"/>
        <v>3.399992955554642E-3</v>
      </c>
      <c r="AE388" s="223">
        <f t="shared" ca="1" si="621"/>
        <v>2.4901893463574504E-3</v>
      </c>
      <c r="AF388" s="223">
        <f t="shared" ca="1" si="622"/>
        <v>5.2627079507480961E-4</v>
      </c>
      <c r="AG388" s="223">
        <f t="shared" ca="1" si="623"/>
        <v>-1.6604219438345618E-3</v>
      </c>
      <c r="AH388" s="223">
        <f t="shared" ca="1" si="624"/>
        <v>-3.1442462106244166E-3</v>
      </c>
      <c r="AI388" s="223">
        <f t="shared" ca="1" si="625"/>
        <v>-3.2970885916139459E-3</v>
      </c>
      <c r="AJ388" s="223">
        <f t="shared" ca="1" si="626"/>
        <v>-2.0542498149101699E-3</v>
      </c>
      <c r="AK388" s="223">
        <f t="shared" ca="1" si="627"/>
        <v>5.8167585539855508E-5</v>
      </c>
      <c r="AL388" s="223">
        <f t="shared" ca="1" si="628"/>
        <v>2.1459622314381806E-3</v>
      </c>
      <c r="AM388" s="223">
        <f t="shared" ca="1" si="629"/>
        <v>3.3253557324119678E-3</v>
      </c>
      <c r="AN388" s="223">
        <f t="shared" ca="1" si="630"/>
        <v>3.0971023930310838E-3</v>
      </c>
      <c r="AO388" s="223">
        <f t="shared" ca="1" si="631"/>
        <v>1.5578234826677713E-3</v>
      </c>
      <c r="AP388" s="223">
        <f t="shared" ca="1" si="632"/>
        <v>-6.4089323816314135E-4</v>
      </c>
      <c r="AQ388" s="223">
        <f t="shared" ca="1" si="633"/>
        <v>-2.5683152722596821E-3</v>
      </c>
      <c r="AR388" s="223">
        <f t="shared" ca="1" si="634"/>
        <v>-3.4085511016464132E-3</v>
      </c>
      <c r="AS388" s="223">
        <f t="shared" ca="1" si="635"/>
        <v>-2.8059228964716827E-3</v>
      </c>
      <c r="AT388" s="223">
        <f t="shared" ca="1" si="636"/>
        <v>-1.0155274816118927E-3</v>
      </c>
      <c r="AU388" s="223">
        <f t="shared" ca="1" si="637"/>
        <v>1.2047479719009214E-3</v>
      </c>
      <c r="AV388" s="223">
        <f t="shared" ca="1" si="638"/>
        <v>2.9150450012888824E-3</v>
      </c>
      <c r="AW388" s="223">
        <f t="shared" ca="1" si="639"/>
        <v>3.3913826543728442E-3</v>
      </c>
      <c r="AX388" s="223">
        <f t="shared" ca="1" si="640"/>
        <v>2.4321237992904624E-3</v>
      </c>
      <c r="AY388" s="223">
        <f t="shared" ca="1" si="641"/>
        <v>4.4332956305971811E-4</v>
      </c>
      <c r="AZ388" s="223">
        <f t="shared" ca="1" si="642"/>
        <v>-1.7331292446916672E-3</v>
      </c>
      <c r="BA388" s="223">
        <f t="shared" ca="1" si="643"/>
        <v>-3.1759420603954735E-3</v>
      </c>
      <c r="BB388" s="223">
        <f t="shared" ca="1" si="644"/>
        <v>-3.2743559106320377E-3</v>
      </c>
      <c r="BC388" s="223">
        <f t="shared" ca="1" si="645"/>
        <v>-1.9867115094541928E-3</v>
      </c>
      <c r="BD388" s="223">
        <f t="shared" ca="1" si="646"/>
        <v>1.4192206822628378E-4</v>
      </c>
      <c r="BE388" s="223">
        <f t="shared" ca="1" si="647"/>
        <v>2.2104790204293522E-3</v>
      </c>
      <c r="BF388" s="223">
        <f t="shared" ca="1" si="648"/>
        <v>3.3433244099717752E-3</v>
      </c>
      <c r="BG388" s="223">
        <f t="shared" ca="1" si="649"/>
        <v>3.0609166895668137E-3</v>
      </c>
      <c r="BH388" s="223">
        <f t="shared" ca="1" si="650"/>
        <v>1.4828010649935409E-3</v>
      </c>
      <c r="BI388" s="223">
        <f t="shared" ca="1" si="651"/>
        <v>-7.2299484462964077E-4</v>
      </c>
      <c r="BJ388" s="223">
        <f t="shared" ca="1" si="652"/>
        <v>-2.6227418709060032E-3</v>
      </c>
      <c r="BK388" s="223">
        <f t="shared" ca="1" si="653"/>
        <v>-3.4122635244013032E-3</v>
      </c>
      <c r="BL388" s="223">
        <f t="shared" ca="1" si="654"/>
        <v>-2.7573496482586682E-3</v>
      </c>
      <c r="BM388" s="223">
        <f t="shared" ca="1" si="655"/>
        <v>-9.3522996544310186E-4</v>
      </c>
      <c r="BN388" s="223">
        <f t="shared" ca="1" si="656"/>
        <v>1.282779243725819E-3</v>
      </c>
      <c r="BO388" s="223">
        <f t="shared" ca="1" si="657"/>
        <v>2.9577788338927217E-3</v>
      </c>
      <c r="BP388" s="223">
        <f t="shared" ca="1" si="658"/>
        <v>3.3807295110920162E-3</v>
      </c>
      <c r="BQ388" s="223">
        <f t="shared" ca="1" si="659"/>
        <v>2.3725932317897398E-3</v>
      </c>
      <c r="BR388" s="223">
        <f t="shared" ca="1" si="660"/>
        <v>3.6012128589299968E-4</v>
      </c>
      <c r="BS388" s="223">
        <f t="shared" ca="1" si="661"/>
        <v>-1.8047925732976469E-3</v>
      </c>
      <c r="BT388" s="223">
        <f t="shared" ca="1" si="662"/>
        <v>-3.2057248414254628E-3</v>
      </c>
      <c r="BU388" s="223">
        <f t="shared" ca="1" si="663"/>
        <v>-3.2496508800856153E-3</v>
      </c>
      <c r="BV388" s="223">
        <f t="shared" ca="1" si="664"/>
        <v>-1.9179764832728389E-3</v>
      </c>
      <c r="BW388" s="223">
        <f t="shared" ca="1" si="665"/>
        <v>2.2559106236564463E-4</v>
      </c>
      <c r="BX388" s="223">
        <f t="shared" ca="1" si="666"/>
        <v>2.2736642995137332E-3</v>
      </c>
      <c r="BY388" s="223">
        <f t="shared" ca="1" si="667"/>
        <v>3.3592791939219624E-3</v>
      </c>
      <c r="BZ388" s="223">
        <f t="shared" ca="1" si="668"/>
        <v>3.0228872043437907E-3</v>
      </c>
      <c r="CA388" s="223">
        <f t="shared" ca="1" si="669"/>
        <v>1.4068854634032507E-3</v>
      </c>
      <c r="CB388" s="223">
        <f t="shared" ca="1" si="670"/>
        <v>-8.0466094603627754E-4</v>
      </c>
      <c r="CC388" s="223">
        <f t="shared" ca="1" si="671"/>
        <v>-2.6755886279199417E-3</v>
      </c>
      <c r="CD388" s="223">
        <f t="shared" ca="1" si="672"/>
        <v>-3.4139205272018451E-3</v>
      </c>
      <c r="CE388" s="223">
        <f t="shared" ca="1" si="673"/>
        <v>-2.7071154757214938E-3</v>
      </c>
      <c r="CF388" s="223">
        <f t="shared" ca="1" si="674"/>
        <v>-8.5436910171361703E-4</v>
      </c>
      <c r="CG388" s="223">
        <f t="shared" ca="1" si="675"/>
        <v>1.3600378173005126E-3</v>
      </c>
      <c r="CH388" s="223">
        <f t="shared" ca="1" si="676"/>
        <v>2.9987310111255112E-3</v>
      </c>
      <c r="CI388" s="223">
        <f t="shared" ca="1" si="677"/>
        <v>3.3680399427673284E-3</v>
      </c>
      <c r="CJ388" s="223">
        <f t="shared" ca="1" si="678"/>
        <v>2.3116335028431799E-3</v>
      </c>
      <c r="CK388" s="223">
        <f t="shared" ca="1" si="679"/>
        <v>2.7669608512944938E-4</v>
      </c>
      <c r="CL388" s="223">
        <f t="shared" ca="1" si="680"/>
        <v>-1.8753687623430236E-3</v>
      </c>
      <c r="CM388" s="223">
        <f t="shared" ca="1" si="681"/>
        <v>-3.2335766136807583E-3</v>
      </c>
      <c r="CN388" s="223">
        <f t="shared" ca="1" si="682"/>
        <v>-3.2229883813613101E-3</v>
      </c>
      <c r="CO388" s="223">
        <f t="shared" ca="1" si="683"/>
        <v>-1.8480861397757418E-3</v>
      </c>
      <c r="CP388" s="223">
        <f t="shared" ca="1" si="684"/>
        <v>3.0912416888440551E-4</v>
      </c>
      <c r="CQ388" s="223">
        <f t="shared" ca="1" si="685"/>
        <v>2.3354800082418894E-3</v>
      </c>
      <c r="CR388" s="223">
        <f t="shared" ca="1" si="686"/>
        <v>3.3732104736972752E-3</v>
      </c>
      <c r="CS388" s="223">
        <f t="shared" ca="1" si="687"/>
        <v>2.9830368449019146E-3</v>
      </c>
      <c r="CT388" s="223">
        <f t="shared" ca="1" si="688"/>
        <v>1.3301224066166644E-3</v>
      </c>
      <c r="CU388" s="223">
        <f t="shared" ca="1" si="689"/>
        <v>-8.8584234977720944E-4</v>
      </c>
      <c r="CV388" s="223">
        <f t="shared" ca="1" si="690"/>
        <v>-2.7268237103911241E-3</v>
      </c>
      <c r="CW388" s="223">
        <f t="shared" ca="1" si="691"/>
        <v>-3.4135211119315119E-3</v>
      </c>
      <c r="CX388" s="223">
        <f t="shared" ca="1" si="692"/>
        <v>-2.6552506380472982E-3</v>
      </c>
      <c r="CY388" s="223">
        <f t="shared" ca="1" si="693"/>
        <v>-7.729935979842019E-4</v>
      </c>
      <c r="CZ388" s="223">
        <f t="shared" ca="1" si="694"/>
        <v>1.4364771549491317E-3</v>
      </c>
      <c r="DA388" s="223">
        <f t="shared" ca="1" si="695"/>
        <v>3.0378768649269622E-3</v>
      </c>
      <c r="DB388" s="223">
        <f t="shared" ca="1" si="696"/>
        <v>3.3533215931202437E-3</v>
      </c>
      <c r="DC388" s="223">
        <f t="shared" ca="1" si="697"/>
        <v>2.2492813323120517E-3</v>
      </c>
      <c r="DD388" s="223">
        <f t="shared" ca="1" si="698"/>
        <v>1.9310421299055023E-4</v>
      </c>
      <c r="DE388" s="223">
        <f t="shared" ca="1" si="699"/>
        <v>-1.9448152993705196E-3</v>
      </c>
      <c r="DF388" s="223">
        <f t="shared" ca="1" si="700"/>
        <v>-3.2594806002951894E-3</v>
      </c>
      <c r="DG388" s="223">
        <f t="shared" ca="1" si="701"/>
        <v>-3.1943844749513632E-3</v>
      </c>
      <c r="DH388" s="223">
        <f t="shared" ca="1" si="702"/>
        <v>-1.777082578292415E-3</v>
      </c>
      <c r="DI388" s="223">
        <f t="shared" ca="1" si="703"/>
        <v>3.9247107056275158E-4</v>
      </c>
      <c r="DJ388" s="223">
        <f t="shared" ca="1" si="704"/>
        <v>2.3958889111422854E-3</v>
      </c>
      <c r="DK388" s="223">
        <f t="shared" ca="1" si="705"/>
        <v>3.3851098576156932E-3</v>
      </c>
      <c r="DL388" s="223">
        <f t="shared" ca="1" si="706"/>
        <v>2.9413896156076031E-3</v>
      </c>
      <c r="DM388" s="223">
        <f t="shared" ca="1" si="707"/>
        <v>1.2525581338288128E-3</v>
      </c>
      <c r="DN388" s="223">
        <f t="shared" ca="1" si="708"/>
        <v>-9.664901552104147E-4</v>
      </c>
      <c r="DO388" s="223">
        <f t="shared" ca="1" si="709"/>
        <v>-2.7764162562216714E-3</v>
      </c>
      <c r="DP388" s="223">
        <f t="shared" ca="1" si="710"/>
        <v>-3.4110655191831266E-3</v>
      </c>
      <c r="DQ388" s="223">
        <f t="shared" ca="1" si="711"/>
        <v>-2.6017863766749595E-3</v>
      </c>
      <c r="DR388" s="223">
        <f t="shared" ca="1" si="712"/>
        <v>-6.9115247181542982E-4</v>
      </c>
      <c r="DS388" s="223">
        <f t="shared" ca="1" si="713"/>
        <v>1.5120512124729725E-3</v>
      </c>
      <c r="DT388" s="223">
        <f t="shared" ca="1" si="714"/>
        <v>3.0751928152985253E-3</v>
      </c>
      <c r="DU388" s="223">
        <f t="shared" ca="1" si="715"/>
        <v>3.3365833279342294E-3</v>
      </c>
      <c r="DV388" s="223">
        <f t="shared" ca="1" si="716"/>
        <v>2.1855742788123669E-3</v>
      </c>
      <c r="DW388" s="223">
        <f t="shared" ca="1" si="717"/>
        <v>1.0939602209442557E-4</v>
      </c>
      <c r="DX388" s="223">
        <f t="shared" ca="1" si="718"/>
        <v>-2.0130903523829635E-3</v>
      </c>
      <c r="DY388" s="223">
        <f t="shared" ca="1" si="719"/>
        <v>-3.2834211976758322E-3</v>
      </c>
      <c r="DZ388" s="223">
        <f t="shared" ca="1" si="720"/>
        <v>-3.1638563907794336E-3</v>
      </c>
      <c r="EA388" s="223">
        <f t="shared" ca="1" si="721"/>
        <v>-1.7050085687133226E-3</v>
      </c>
      <c r="EB388" s="223">
        <f t="shared" ca="1" si="722"/>
        <v>4.7558156234362938E-4</v>
      </c>
      <c r="EC388" s="223">
        <f t="shared" ca="1" si="723"/>
        <v>2.4548546201506841E-3</v>
      </c>
      <c r="ED388" s="223">
        <f t="shared" ca="1" si="724"/>
        <v>3.3949701779332972E-3</v>
      </c>
      <c r="EE388" s="223">
        <f t="shared" ca="1" si="725"/>
        <v>2.8979706031944793E-3</v>
      </c>
      <c r="EF388" s="223">
        <f t="shared" ca="1" si="726"/>
        <v>1.1742393668572858E-3</v>
      </c>
      <c r="EG388" s="223">
        <f t="shared" ca="1" si="727"/>
        <v>-1.0465557831135389E-3</v>
      </c>
      <c r="EH388" s="223">
        <f t="shared" ca="1" si="728"/>
        <v>-2.8243363927163354E-3</v>
      </c>
      <c r="EI388" s="223">
        <f t="shared" ca="1" si="729"/>
        <v>-3.4065552281139426E-3</v>
      </c>
      <c r="EJ388" s="223">
        <f t="shared" ca="1" si="730"/>
        <v>-2.5467548964763693E-3</v>
      </c>
      <c r="EK388" s="223">
        <f t="shared" ca="1" si="731"/>
        <v>-6.0889502124149156E-4</v>
      </c>
      <c r="EL388" s="223">
        <f t="shared" ca="1" si="732"/>
        <v>1.5867144668856555E-3</v>
      </c>
      <c r="EM388" s="223">
        <f t="shared" ca="1" si="733"/>
        <v>3.1106563845070172E-3</v>
      </c>
      <c r="EN388" s="223">
        <f t="shared" ca="1" si="734"/>
        <v>3.3178352297143538E-3</v>
      </c>
      <c r="EO388" s="223">
        <f t="shared" ca="1" si="735"/>
        <v>2.1205507170910113E-3</v>
      </c>
      <c r="EP388" s="223">
        <f t="shared" ca="1" si="736"/>
        <v>2.5621935125123526E-5</v>
      </c>
      <c r="EQ388" s="223">
        <f t="shared" ca="1" si="737"/>
        <v>-2.080152795041468E-3</v>
      </c>
      <c r="ER388" s="223">
        <f t="shared" ca="1" si="738"/>
        <v>-3.3053839849020096E-3</v>
      </c>
      <c r="ES388" s="223">
        <f t="shared" ca="1" si="739"/>
        <v>-3.1314225178219286E-3</v>
      </c>
      <c r="ET388" s="223">
        <f t="shared" ca="1" si="740"/>
        <v>-1.6319075257268138E-3</v>
      </c>
      <c r="EU388" s="223">
        <f t="shared" ca="1" si="741"/>
        <v>5.5840558157449125E-4</v>
      </c>
      <c r="EV388" s="223">
        <f t="shared" ca="1" si="742"/>
        <v>2.5123416165288301E-3</v>
      </c>
      <c r="EW388" s="223">
        <f t="shared" ca="1" si="743"/>
        <v>3.4027854951618258E-3</v>
      </c>
      <c r="EX388" s="223">
        <f t="shared" ca="1" si="744"/>
        <v>2.8528059616520912E-3</v>
      </c>
      <c r="EY388" s="223">
        <f t="shared" ca="1" si="745"/>
        <v>1.0952132819988015E-3</v>
      </c>
      <c r="EZ388" s="223">
        <f t="shared" ca="1" si="746"/>
        <v>-1.125991004946157E-3</v>
      </c>
      <c r="FA388" s="223">
        <f t="shared" ca="1" si="747"/>
        <v>-2.8705552545767936E-3</v>
      </c>
      <c r="FB388" s="223">
        <f t="shared" ca="1" si="748"/>
        <v>-3.3999929555546455E-3</v>
      </c>
      <c r="FC388" s="223">
        <f t="shared" ca="1" si="749"/>
        <v>-2.4901893463574747E-3</v>
      </c>
      <c r="FD388" s="223">
        <f t="shared" ca="1" si="750"/>
        <v>-5.2627079507485655E-4</v>
      </c>
      <c r="FE388" s="223">
        <f t="shared" ca="1" si="751"/>
        <v>1.6604219438345626E-3</v>
      </c>
      <c r="FF388" s="223">
        <f t="shared" ca="1" si="752"/>
        <v>3.1442462106244166E-3</v>
      </c>
      <c r="FG388" s="223">
        <f t="shared" ca="1" si="753"/>
        <v>3.2970885916139485E-3</v>
      </c>
      <c r="FH388" s="223">
        <f t="shared" ca="1" si="754"/>
        <v>2.0542498149101786E-3</v>
      </c>
      <c r="FI388" s="223">
        <f t="shared" ca="1" si="755"/>
        <v>-5.8167585539832089E-5</v>
      </c>
      <c r="FJ388" s="223">
        <f t="shared" ca="1" si="756"/>
        <v>-2.145962231438162E-3</v>
      </c>
      <c r="FK388" s="223">
        <f t="shared" ca="1" si="757"/>
        <v>-3.325355732411963E-3</v>
      </c>
      <c r="FL388" s="223">
        <f t="shared" ca="1" si="758"/>
        <v>-3.097102393031099E-3</v>
      </c>
      <c r="FM388" s="223">
        <f t="shared" ca="1" si="759"/>
        <v>-1.5578234826678029E-3</v>
      </c>
      <c r="FN388" s="223">
        <f t="shared" ca="1" si="760"/>
        <v>6.4089323816309441E-4</v>
      </c>
      <c r="FO388" s="223">
        <f t="shared" ca="1" si="761"/>
        <v>2.5683152722596504E-3</v>
      </c>
      <c r="FP388" s="223">
        <f t="shared" ca="1" si="762"/>
        <v>3.4085511016464132E-3</v>
      </c>
      <c r="FQ388" s="223">
        <f t="shared" ca="1" si="763"/>
        <v>2.8059228964716896E-3</v>
      </c>
      <c r="FR388" s="223">
        <f t="shared" ca="1" si="764"/>
        <v>1.0155274816119038E-3</v>
      </c>
      <c r="FS388" s="223">
        <f t="shared" ca="1" si="765"/>
        <v>-1.2047479719009108E-3</v>
      </c>
      <c r="FT388" s="223">
        <f t="shared" ca="1" si="766"/>
        <v>-2.9150450012888698E-3</v>
      </c>
      <c r="FU388" s="223">
        <f t="shared" ca="1" si="767"/>
        <v>-3.3913826543728468E-3</v>
      </c>
      <c r="FV388" s="223">
        <f t="shared" ca="1" si="768"/>
        <v>-2.4321237992904789E-3</v>
      </c>
      <c r="FW388" s="223">
        <f t="shared" ca="1" si="769"/>
        <v>-4.433295630597534E-4</v>
      </c>
      <c r="FX388" s="223">
        <f t="shared" ca="1" si="770"/>
        <v>1.7331292446916362E-3</v>
      </c>
      <c r="FY388" s="223">
        <f t="shared" ca="1" si="771"/>
        <v>3.1759420603954562E-3</v>
      </c>
      <c r="FZ388" s="223">
        <f t="shared" ca="1" si="772"/>
        <v>3.2743559106320516E-3</v>
      </c>
      <c r="GA388" s="223">
        <f t="shared" ca="1" si="773"/>
        <v>1.9867115094541919E-3</v>
      </c>
      <c r="GB388" s="223">
        <f t="shared" ca="1" si="774"/>
        <v>-1.4192206822628459E-4</v>
      </c>
      <c r="GC388" s="223">
        <f t="shared" ca="1" si="775"/>
        <v>-2.210479020429334E-3</v>
      </c>
      <c r="GD388" s="223">
        <f t="shared" ca="1" si="776"/>
        <v>-3.3433244099717705E-3</v>
      </c>
      <c r="GE388" s="223">
        <f t="shared" ca="1" si="777"/>
        <v>-3.0609166895668241E-3</v>
      </c>
      <c r="GF388" s="223">
        <f t="shared" ca="1" si="778"/>
        <v>-1.4828010649935621E-3</v>
      </c>
      <c r="GG388" s="223">
        <f t="shared" ca="1" si="779"/>
        <v>7.2299484462961801E-4</v>
      </c>
      <c r="GH388" s="223">
        <f t="shared" ca="1" si="780"/>
        <v>2.6227418709059884E-3</v>
      </c>
      <c r="GI388" s="223">
        <f t="shared" ca="1" si="781"/>
        <v>3.4122635244013019E-3</v>
      </c>
      <c r="GJ388" s="223">
        <f t="shared" ca="1" si="782"/>
        <v>2.7573496482586959E-3</v>
      </c>
      <c r="GK388" s="223">
        <f t="shared" ca="1" si="783"/>
        <v>9.352299654431011E-4</v>
      </c>
      <c r="GL388" s="223">
        <f t="shared" ca="1" si="784"/>
        <v>-1.2827792437258199E-3</v>
      </c>
      <c r="GM388" s="223">
        <f t="shared" ca="1" si="785"/>
        <v>-2.9577788338927226E-3</v>
      </c>
      <c r="GN388" s="223">
        <f t="shared" ca="1" si="786"/>
        <v>-3.3807295110920193E-3</v>
      </c>
      <c r="GO388" s="223">
        <f t="shared" ca="1" si="787"/>
        <v>-2.3725932317897563E-3</v>
      </c>
      <c r="GP388" s="223">
        <f t="shared" ca="1" si="788"/>
        <v>-3.6012128589302294E-4</v>
      </c>
      <c r="GQ388" s="223">
        <f t="shared" ca="1" si="789"/>
        <v>1.8047925732976272E-3</v>
      </c>
      <c r="GR388" s="223">
        <f t="shared" ca="1" si="790"/>
        <v>3.2057248414254546E-3</v>
      </c>
      <c r="GS388" s="223">
        <f t="shared" ca="1" si="791"/>
        <v>3.24965088008563E-3</v>
      </c>
      <c r="GT388" s="223">
        <f t="shared" ca="1" si="792"/>
        <v>1.9179764832728784E-3</v>
      </c>
      <c r="GU388" s="223">
        <f t="shared" ca="1" si="793"/>
        <v>-2.2559106236559704E-4</v>
      </c>
      <c r="GV388" s="223">
        <f t="shared" ca="1" si="794"/>
        <v>-2.2736642995136972E-3</v>
      </c>
      <c r="GW388" s="223">
        <f t="shared" ca="1" si="795"/>
        <v>-3.3592791939219538E-3</v>
      </c>
      <c r="GX388" s="223">
        <f t="shared" ca="1" si="796"/>
        <v>-3.0228872043438237E-3</v>
      </c>
      <c r="GY388" s="223">
        <f t="shared" ca="1" si="797"/>
        <v>-1.4068854634033162E-3</v>
      </c>
      <c r="GZ388" s="223">
        <f t="shared" ca="1" si="798"/>
        <v>8.046609460362075E-4</v>
      </c>
      <c r="HA388" s="223">
        <f t="shared" ca="1" si="799"/>
        <v>2.6755886279199578E-3</v>
      </c>
      <c r="HB388" s="223">
        <f t="shared" ca="1" si="800"/>
        <v>3.4139205272018451E-3</v>
      </c>
      <c r="HC388" s="223">
        <f t="shared" ca="1" si="801"/>
        <v>2.7071154757214787E-3</v>
      </c>
      <c r="HD388" s="223">
        <f t="shared" ca="1" si="802"/>
        <v>8.5436910171361616E-4</v>
      </c>
      <c r="HE388" s="223">
        <f t="shared" ca="1" si="803"/>
        <v>-1.3600378173005134E-3</v>
      </c>
      <c r="HF388" s="223">
        <f t="shared" ca="1" si="804"/>
        <v>-2.9987310111255117E-3</v>
      </c>
      <c r="HG388" s="223">
        <f t="shared" ca="1" si="805"/>
        <v>-3.3680399427673279E-3</v>
      </c>
      <c r="HH388" s="223">
        <f t="shared" ca="1" si="806"/>
        <v>-2.311633502843179E-3</v>
      </c>
      <c r="HI388" s="223">
        <f t="shared" ca="1" si="807"/>
        <v>-2.766960851294728E-4</v>
      </c>
      <c r="HJ388" s="223">
        <f t="shared" ca="1" si="808"/>
        <v>1.8753687623430043E-3</v>
      </c>
      <c r="HK388" s="223">
        <f t="shared" ca="1" si="809"/>
        <v>3.2335766136807505E-3</v>
      </c>
      <c r="HL388" s="223">
        <f t="shared" ca="1" si="810"/>
        <v>3.2229883813613184E-3</v>
      </c>
      <c r="HM388" s="223">
        <f t="shared" ca="1" si="811"/>
        <v>1.8480861397757611E-3</v>
      </c>
      <c r="HN388" s="223">
        <f t="shared" ca="1" si="812"/>
        <v>-3.0912416888438215E-4</v>
      </c>
      <c r="HO388" s="223">
        <f t="shared" ca="1" si="813"/>
        <v>-2.3354800082418547E-3</v>
      </c>
      <c r="HP388" s="223">
        <f t="shared" ca="1" si="814"/>
        <v>-3.3732104736972678E-3</v>
      </c>
      <c r="HQ388" s="223">
        <f t="shared" ca="1" si="815"/>
        <v>-2.9830368449019385E-3</v>
      </c>
      <c r="HR388" s="223">
        <f t="shared" ca="1" si="816"/>
        <v>-1.3301224066167084E-3</v>
      </c>
      <c r="HS388" s="223">
        <f t="shared" ca="1" si="817"/>
        <v>8.8584234977716336E-4</v>
      </c>
      <c r="HT388" s="223">
        <f t="shared" ca="1" si="818"/>
        <v>2.7268237103910808E-3</v>
      </c>
      <c r="HU388" s="223">
        <f t="shared" ca="1" si="819"/>
        <v>3.4135211119315132E-3</v>
      </c>
      <c r="HV388" s="223">
        <f t="shared" ca="1" si="820"/>
        <v>2.6552506380473438E-3</v>
      </c>
      <c r="HW388" s="223">
        <f t="shared" ca="1" si="821"/>
        <v>7.729935979841774E-4</v>
      </c>
      <c r="HX388" s="223">
        <f t="shared" ca="1" si="822"/>
        <v>-1.4364771549491544E-3</v>
      </c>
      <c r="HY388" s="223">
        <f t="shared" ca="1" si="823"/>
        <v>-3.0378768649269739E-3</v>
      </c>
      <c r="HZ388" s="223">
        <f t="shared" ca="1" si="824"/>
        <v>-3.3533215931202389E-3</v>
      </c>
      <c r="IA388" s="223">
        <f t="shared" ca="1" si="825"/>
        <v>-2.2492813323120326E-3</v>
      </c>
      <c r="IB388" s="223">
        <f t="shared" ca="1" si="826"/>
        <v>-1.931042129905736E-4</v>
      </c>
      <c r="IC388" s="223">
        <f t="shared" ca="1" si="827"/>
        <v>1.9448152993705003E-3</v>
      </c>
      <c r="ID388" s="223">
        <f t="shared" ca="1" si="828"/>
        <v>3.2594806002951824E-3</v>
      </c>
      <c r="IE388" s="223">
        <f t="shared" ca="1" si="829"/>
        <v>3.0765525545238637E-3</v>
      </c>
      <c r="IF388" s="223">
        <f t="shared" ca="1" si="830"/>
        <v>1.7770825782924349E-3</v>
      </c>
      <c r="IG388" s="223">
        <f t="shared" ca="1" si="831"/>
        <v>-3.9247107056272838E-4</v>
      </c>
      <c r="IH388" s="223">
        <f t="shared" ca="1" si="832"/>
        <v>-2.3958889111422689E-3</v>
      </c>
      <c r="II388" s="223">
        <f t="shared" ca="1" si="833"/>
        <v>-3.3851098576156901E-3</v>
      </c>
      <c r="IJ388" s="223">
        <f t="shared" ca="1" si="834"/>
        <v>-2.9413896156076152E-3</v>
      </c>
      <c r="IK388" s="223">
        <f t="shared" ca="1" si="835"/>
        <v>-1.2525581338288347E-3</v>
      </c>
      <c r="IL388" s="223">
        <f t="shared" ca="1" si="836"/>
        <v>9.6649015521039204E-4</v>
      </c>
      <c r="IM388" s="223">
        <f t="shared" ca="1" si="837"/>
        <v>2.7764162562216302E-3</v>
      </c>
      <c r="IN388" s="223">
        <f t="shared" ca="1" si="838"/>
        <v>3.4110655191831292E-3</v>
      </c>
      <c r="IO388" s="223">
        <f t="shared" ca="1" si="839"/>
        <v>2.6017863766750055E-3</v>
      </c>
      <c r="IP388" s="223">
        <f t="shared" ca="1" si="840"/>
        <v>6.911524718155003E-4</v>
      </c>
      <c r="IQ388" s="223">
        <f t="shared" ca="1" si="841"/>
        <v>-1.5120512124729081E-3</v>
      </c>
      <c r="IR388" s="223">
        <f t="shared" ca="1" si="842"/>
        <v>-3.0751928152985362E-3</v>
      </c>
      <c r="IS388" s="223">
        <f t="shared" ca="1" si="843"/>
        <v>-3.3365833279342242E-3</v>
      </c>
      <c r="IT388" s="223">
        <f t="shared" ca="1" si="844"/>
        <v>-2.1855742788123474E-3</v>
      </c>
      <c r="IU388" s="223">
        <f t="shared" ca="1" si="845"/>
        <v>-1.0939602209440047E-4</v>
      </c>
      <c r="IV388" s="223">
        <f t="shared" ca="1" si="846"/>
        <v>2.0130903523829838E-3</v>
      </c>
      <c r="IW388" s="223">
        <f t="shared" ca="1" si="847"/>
        <v>3.2834211976758257E-3</v>
      </c>
      <c r="IX388" s="223">
        <f t="shared" ca="1" si="848"/>
        <v>3.1638563907794427E-3</v>
      </c>
      <c r="IY388" s="223">
        <f t="shared" ca="1" si="849"/>
        <v>1.705008568713343E-3</v>
      </c>
      <c r="IZ388" s="223">
        <f t="shared" ca="1" si="850"/>
        <v>-4.7558156234360613E-4</v>
      </c>
      <c r="JA388" s="223">
        <f t="shared" ca="1" si="851"/>
        <v>-2.454854620150668E-3</v>
      </c>
      <c r="JB388" s="223">
        <f t="shared" ca="1" si="852"/>
        <v>-3.394970177933295E-3</v>
      </c>
    </row>
    <row r="389" spans="2:262">
      <c r="B389" s="230">
        <v>28</v>
      </c>
      <c r="C389" s="229">
        <f t="shared" si="853"/>
        <v>5.4687500000000016E-4</v>
      </c>
      <c r="D389" s="226">
        <f t="shared" ca="1" si="597"/>
        <v>72.077041959948318</v>
      </c>
      <c r="E389" s="225">
        <f ca="1">AH361</f>
        <v>7.704195994832079E-2</v>
      </c>
      <c r="F389" s="224">
        <v>28</v>
      </c>
      <c r="G389" s="223">
        <f t="shared" ca="1" si="854"/>
        <v>-6.060638450821669E-4</v>
      </c>
      <c r="H389" s="223">
        <f t="shared" ca="1" si="598"/>
        <v>-2.3022291931633069E-4</v>
      </c>
      <c r="I389" s="223">
        <f t="shared" ca="1" si="599"/>
        <v>2.5013439861174772E-4</v>
      </c>
      <c r="J389" s="223">
        <f t="shared" ca="1" si="600"/>
        <v>6.1693592906129587E-4</v>
      </c>
      <c r="K389" s="223">
        <f t="shared" ca="1" si="601"/>
        <v>7.0366144582711964E-4</v>
      </c>
      <c r="L389" s="223">
        <f t="shared" ca="1" si="602"/>
        <v>4.7093937744410556E-4</v>
      </c>
      <c r="M389" s="223">
        <f t="shared" ca="1" si="603"/>
        <v>2.4420677501747046E-5</v>
      </c>
      <c r="N389" s="223">
        <f t="shared" ca="1" si="604"/>
        <v>-4.3318449947000467E-4</v>
      </c>
      <c r="O389" s="223">
        <f t="shared" ca="1" si="605"/>
        <v>-6.9413297015178419E-4</v>
      </c>
      <c r="P389" s="223">
        <f t="shared" ca="1" si="606"/>
        <v>-6.3995958443210292E-4</v>
      </c>
      <c r="Q389" s="223">
        <f t="shared" ca="1" si="607"/>
        <v>-2.9525792683959303E-4</v>
      </c>
      <c r="R389" s="223">
        <f t="shared" ca="1" si="608"/>
        <v>1.834846566616718E-4</v>
      </c>
      <c r="S389" s="223">
        <f t="shared" ca="1" si="609"/>
        <v>5.7892904210188269E-4</v>
      </c>
      <c r="T389" s="223">
        <f t="shared" ca="1" si="610"/>
        <v>7.115517459383914E-4</v>
      </c>
      <c r="U389" s="223">
        <f t="shared" ca="1" si="611"/>
        <v>5.211448333358828E-4</v>
      </c>
      <c r="V389" s="223">
        <f t="shared" ca="1" si="612"/>
        <v>9.4149061830846699E-5</v>
      </c>
      <c r="W389" s="223">
        <f t="shared" ca="1" si="613"/>
        <v>-3.7558841539680446E-4</v>
      </c>
      <c r="X389" s="223">
        <f t="shared" ca="1" si="614"/>
        <v>-6.7481660435819886E-4</v>
      </c>
      <c r="Y389" s="223">
        <f t="shared" ca="1" si="615"/>
        <v>-6.6769216314646314E-4</v>
      </c>
      <c r="Z389" s="223">
        <f t="shared" ca="1" si="616"/>
        <v>-3.5744943912298952E-4</v>
      </c>
      <c r="AA389" s="223">
        <f t="shared" ca="1" si="617"/>
        <v>1.1506785716502775E-4</v>
      </c>
      <c r="AB389" s="223">
        <f t="shared" ca="1" si="618"/>
        <v>5.3534675199222209E-4</v>
      </c>
      <c r="AC389" s="223">
        <f t="shared" ca="1" si="619"/>
        <v>7.1258941376252513E-4</v>
      </c>
      <c r="AD389" s="223">
        <f t="shared" ca="1" si="620"/>
        <v>5.6633137959589074E-4</v>
      </c>
      <c r="AE389" s="223">
        <f t="shared" ca="1" si="621"/>
        <v>1.6297073922740408E-4</v>
      </c>
      <c r="AF389" s="223">
        <f t="shared" ca="1" si="622"/>
        <v>-3.1437520956582063E-4</v>
      </c>
      <c r="AG389" s="223">
        <f t="shared" ca="1" si="623"/>
        <v>-6.4900138577236443E-4</v>
      </c>
      <c r="AH389" s="223">
        <f t="shared" ca="1" si="624"/>
        <v>-6.8899450133205894E-4</v>
      </c>
      <c r="AI389" s="223">
        <f t="shared" ca="1" si="625"/>
        <v>-4.1619851790589119E-4</v>
      </c>
      <c r="AJ389" s="223">
        <f t="shared" ca="1" si="626"/>
        <v>4.5542891301395325E-5</v>
      </c>
      <c r="AK389" s="223">
        <f t="shared" ca="1" si="627"/>
        <v>4.8660878001057222E-4</v>
      </c>
      <c r="AL389" s="223">
        <f t="shared" ca="1" si="628"/>
        <v>7.0676445599112791E-4</v>
      </c>
      <c r="AM389" s="223">
        <f t="shared" ca="1" si="629"/>
        <v>6.0606384508216668E-4</v>
      </c>
      <c r="AN389" s="223">
        <f t="shared" ca="1" si="630"/>
        <v>2.3022291931633202E-4</v>
      </c>
      <c r="AO389" s="223">
        <f t="shared" ca="1" si="631"/>
        <v>-2.5013439861174713E-4</v>
      </c>
      <c r="AP389" s="223">
        <f t="shared" ca="1" si="632"/>
        <v>-6.1693592906129598E-4</v>
      </c>
      <c r="AQ389" s="223">
        <f t="shared" ca="1" si="633"/>
        <v>-7.0366144582711997E-4</v>
      </c>
      <c r="AR389" s="223">
        <f t="shared" ca="1" si="634"/>
        <v>-4.70939377444106E-4</v>
      </c>
      <c r="AS389" s="223">
        <f t="shared" ca="1" si="635"/>
        <v>-2.4420677501746396E-5</v>
      </c>
      <c r="AT389" s="223">
        <f t="shared" ca="1" si="636"/>
        <v>4.3318449947000369E-4</v>
      </c>
      <c r="AU389" s="223">
        <f t="shared" ca="1" si="637"/>
        <v>6.9413297015178397E-4</v>
      </c>
      <c r="AV389" s="223">
        <f t="shared" ca="1" si="638"/>
        <v>6.399595844321027E-4</v>
      </c>
      <c r="AW389" s="223">
        <f t="shared" ca="1" si="639"/>
        <v>2.9525792683959416E-4</v>
      </c>
      <c r="AX389" s="223">
        <f t="shared" ca="1" si="640"/>
        <v>-1.834846566616712E-4</v>
      </c>
      <c r="AY389" s="223">
        <f t="shared" ca="1" si="641"/>
        <v>-5.7892904210188301E-4</v>
      </c>
      <c r="AZ389" s="223">
        <f t="shared" ca="1" si="642"/>
        <v>-7.115517459383914E-4</v>
      </c>
      <c r="BA389" s="223">
        <f t="shared" ca="1" si="643"/>
        <v>-5.2114483333588323E-4</v>
      </c>
      <c r="BB389" s="223">
        <f t="shared" ca="1" si="644"/>
        <v>-9.4149061830846049E-5</v>
      </c>
      <c r="BC389" s="223">
        <f t="shared" ca="1" si="645"/>
        <v>3.7558841539680609E-4</v>
      </c>
      <c r="BD389" s="223">
        <f t="shared" ca="1" si="646"/>
        <v>6.7481660435819799E-4</v>
      </c>
      <c r="BE389" s="223">
        <f t="shared" ca="1" si="647"/>
        <v>6.6769216314646379E-4</v>
      </c>
      <c r="BF389" s="223">
        <f t="shared" ca="1" si="648"/>
        <v>3.5744943912299E-4</v>
      </c>
      <c r="BG389" s="223">
        <f t="shared" ca="1" si="649"/>
        <v>-1.1506785716502719E-4</v>
      </c>
      <c r="BH389" s="223">
        <f t="shared" ca="1" si="650"/>
        <v>-5.3534675199222253E-4</v>
      </c>
      <c r="BI389" s="223">
        <f t="shared" ca="1" si="651"/>
        <v>-7.1258941376252524E-4</v>
      </c>
      <c r="BJ389" s="223">
        <f t="shared" ca="1" si="652"/>
        <v>-5.6633137959589269E-4</v>
      </c>
      <c r="BK389" s="223">
        <f t="shared" ca="1" si="653"/>
        <v>-1.6297073922740468E-4</v>
      </c>
      <c r="BL389" s="223">
        <f t="shared" ca="1" si="654"/>
        <v>3.1437520956582003E-4</v>
      </c>
      <c r="BM389" s="223">
        <f t="shared" ca="1" si="655"/>
        <v>6.4900138577236421E-4</v>
      </c>
      <c r="BN389" s="223">
        <f t="shared" ca="1" si="656"/>
        <v>6.8899450133205851E-4</v>
      </c>
      <c r="BO389" s="223">
        <f t="shared" ca="1" si="657"/>
        <v>4.1619851790588962E-4</v>
      </c>
      <c r="BP389" s="223">
        <f t="shared" ca="1" si="658"/>
        <v>-4.5542891301392221E-5</v>
      </c>
      <c r="BQ389" s="223">
        <f t="shared" ca="1" si="659"/>
        <v>-4.8660878001057173E-4</v>
      </c>
      <c r="BR389" s="223">
        <f t="shared" ca="1" si="660"/>
        <v>-7.0676445599112791E-4</v>
      </c>
      <c r="BS389" s="223">
        <f t="shared" ca="1" si="661"/>
        <v>-6.0606384508216701E-4</v>
      </c>
      <c r="BT389" s="223">
        <f t="shared" ca="1" si="662"/>
        <v>-2.3022291931633018E-4</v>
      </c>
      <c r="BU389" s="223">
        <f t="shared" ca="1" si="663"/>
        <v>2.5013439861174414E-4</v>
      </c>
      <c r="BV389" s="223">
        <f t="shared" ca="1" si="664"/>
        <v>6.1693592906129446E-4</v>
      </c>
      <c r="BW389" s="223">
        <f t="shared" ca="1" si="665"/>
        <v>7.0366144582711997E-4</v>
      </c>
      <c r="BX389" s="223">
        <f t="shared" ca="1" si="666"/>
        <v>4.7093937744410654E-4</v>
      </c>
      <c r="BY389" s="223">
        <f t="shared" ca="1" si="667"/>
        <v>2.4420677501747005E-5</v>
      </c>
      <c r="BZ389" s="223">
        <f t="shared" ca="1" si="668"/>
        <v>-4.3318449947000516E-4</v>
      </c>
      <c r="CA389" s="223">
        <f t="shared" ca="1" si="669"/>
        <v>-6.9413297015178321E-4</v>
      </c>
      <c r="CB389" s="223">
        <f t="shared" ca="1" si="670"/>
        <v>-6.3995958443210401E-4</v>
      </c>
      <c r="CC389" s="223">
        <f t="shared" ca="1" si="671"/>
        <v>-2.9525792683959471E-4</v>
      </c>
      <c r="CD389" s="223">
        <f t="shared" ca="1" si="672"/>
        <v>1.8348465666167058E-4</v>
      </c>
      <c r="CE389" s="223">
        <f t="shared" ca="1" si="673"/>
        <v>5.789290421018828E-4</v>
      </c>
      <c r="CF389" s="223">
        <f t="shared" ca="1" si="674"/>
        <v>7.1155174593839129E-4</v>
      </c>
      <c r="CG389" s="223">
        <f t="shared" ca="1" si="675"/>
        <v>5.211448333358854E-4</v>
      </c>
      <c r="CH389" s="223">
        <f t="shared" ca="1" si="676"/>
        <v>9.4149061830849166E-5</v>
      </c>
      <c r="CI389" s="223">
        <f t="shared" ca="1" si="677"/>
        <v>-3.7558841539680338E-4</v>
      </c>
      <c r="CJ389" s="223">
        <f t="shared" ca="1" si="678"/>
        <v>-6.7481660435819853E-4</v>
      </c>
      <c r="CK389" s="223">
        <f t="shared" ca="1" si="679"/>
        <v>-6.6769216314646314E-4</v>
      </c>
      <c r="CL389" s="223">
        <f t="shared" ca="1" si="680"/>
        <v>-3.5744943912298843E-4</v>
      </c>
      <c r="CM389" s="223">
        <f t="shared" ca="1" si="681"/>
        <v>1.1506785716502407E-4</v>
      </c>
      <c r="CN389" s="223">
        <f t="shared" ca="1" si="682"/>
        <v>5.3534675199222047E-4</v>
      </c>
      <c r="CO389" s="223">
        <f t="shared" ca="1" si="683"/>
        <v>7.1258941376252513E-4</v>
      </c>
      <c r="CP389" s="223">
        <f t="shared" ca="1" si="684"/>
        <v>5.663313795958915E-4</v>
      </c>
      <c r="CQ389" s="223">
        <f t="shared" ca="1" si="685"/>
        <v>1.6297073922740278E-4</v>
      </c>
      <c r="CR389" s="223">
        <f t="shared" ca="1" si="686"/>
        <v>-3.1437520956582171E-4</v>
      </c>
      <c r="CS389" s="223">
        <f t="shared" ca="1" si="687"/>
        <v>-6.490013857723628E-4</v>
      </c>
      <c r="CT389" s="223">
        <f t="shared" ca="1" si="688"/>
        <v>-6.8899450133205926E-4</v>
      </c>
      <c r="CU389" s="223">
        <f t="shared" ca="1" si="689"/>
        <v>-4.1619851790589217E-4</v>
      </c>
      <c r="CV389" s="223">
        <f t="shared" ca="1" si="690"/>
        <v>4.5542891301394105E-5</v>
      </c>
      <c r="CW389" s="223">
        <f t="shared" ca="1" si="691"/>
        <v>4.8660878001057309E-4</v>
      </c>
      <c r="CX389" s="223">
        <f t="shared" ca="1" si="692"/>
        <v>7.0676445599112813E-4</v>
      </c>
      <c r="CY389" s="223">
        <f t="shared" ca="1" si="693"/>
        <v>6.0606384508216592E-4</v>
      </c>
      <c r="CZ389" s="223">
        <f t="shared" ca="1" si="694"/>
        <v>2.3022291931632839E-4</v>
      </c>
      <c r="DA389" s="223">
        <f t="shared" ca="1" si="695"/>
        <v>-2.5013439861174122E-4</v>
      </c>
      <c r="DB389" s="223">
        <f t="shared" ca="1" si="696"/>
        <v>-6.1693592906129284E-4</v>
      </c>
      <c r="DC389" s="223">
        <f t="shared" ca="1" si="697"/>
        <v>-7.0366144582712051E-4</v>
      </c>
      <c r="DD389" s="223">
        <f t="shared" ca="1" si="698"/>
        <v>-4.7093937744410882E-4</v>
      </c>
      <c r="DE389" s="223">
        <f t="shared" ca="1" si="699"/>
        <v>-2.442067750175015E-5</v>
      </c>
      <c r="DF389" s="223">
        <f t="shared" ca="1" si="700"/>
        <v>4.3318449947000272E-4</v>
      </c>
      <c r="DG389" s="223">
        <f t="shared" ca="1" si="701"/>
        <v>6.9413297015178375E-4</v>
      </c>
      <c r="DH389" s="223">
        <f t="shared" ca="1" si="702"/>
        <v>6.3995958443210314E-4</v>
      </c>
      <c r="DI389" s="223">
        <f t="shared" ca="1" si="703"/>
        <v>2.9525792683959297E-4</v>
      </c>
      <c r="DJ389" s="223">
        <f t="shared" ca="1" si="704"/>
        <v>-1.8348465666167247E-4</v>
      </c>
      <c r="DK389" s="223">
        <f t="shared" ca="1" si="705"/>
        <v>-5.7892904210188388E-4</v>
      </c>
      <c r="DL389" s="223">
        <f t="shared" ca="1" si="706"/>
        <v>-7.1155174593839118E-4</v>
      </c>
      <c r="DM389" s="223">
        <f t="shared" ca="1" si="707"/>
        <v>-5.2114483333588757E-4</v>
      </c>
      <c r="DN389" s="223">
        <f t="shared" ca="1" si="708"/>
        <v>-9.4149061830852283E-5</v>
      </c>
      <c r="DO389" s="223">
        <f t="shared" ca="1" si="709"/>
        <v>3.7558841539680072E-4</v>
      </c>
      <c r="DP389" s="223">
        <f t="shared" ca="1" si="710"/>
        <v>6.7481660435819756E-4</v>
      </c>
      <c r="DQ389" s="223">
        <f t="shared" ca="1" si="711"/>
        <v>6.6769216314646422E-4</v>
      </c>
      <c r="DR389" s="223">
        <f t="shared" ca="1" si="712"/>
        <v>3.5744943912299109E-4</v>
      </c>
      <c r="DS389" s="223">
        <f t="shared" ca="1" si="713"/>
        <v>-1.1506785716502597E-4</v>
      </c>
      <c r="DT389" s="223">
        <f t="shared" ca="1" si="714"/>
        <v>-5.3534675199222166E-4</v>
      </c>
      <c r="DU389" s="223">
        <f t="shared" ca="1" si="715"/>
        <v>-7.1258941376252524E-4</v>
      </c>
      <c r="DV389" s="223">
        <f t="shared" ca="1" si="716"/>
        <v>-5.6633137959589042E-4</v>
      </c>
      <c r="DW389" s="223">
        <f t="shared" ca="1" si="717"/>
        <v>-1.6297073922740094E-4</v>
      </c>
      <c r="DX389" s="223">
        <f t="shared" ca="1" si="718"/>
        <v>3.1437520956582345E-4</v>
      </c>
      <c r="DY389" s="223">
        <f t="shared" ca="1" si="719"/>
        <v>6.4900138577236161E-4</v>
      </c>
      <c r="DZ389" s="223">
        <f t="shared" ca="1" si="720"/>
        <v>6.8899450133206002E-4</v>
      </c>
      <c r="EA389" s="223">
        <f t="shared" ca="1" si="721"/>
        <v>4.1619851790589477E-4</v>
      </c>
      <c r="EB389" s="223">
        <f t="shared" ca="1" si="722"/>
        <v>-4.5542891301390961E-5</v>
      </c>
      <c r="EC389" s="223">
        <f t="shared" ca="1" si="723"/>
        <v>-4.8660878001057081E-4</v>
      </c>
      <c r="ED389" s="223">
        <f t="shared" ca="1" si="724"/>
        <v>-7.0676445599112769E-4</v>
      </c>
      <c r="EE389" s="223">
        <f t="shared" ca="1" si="725"/>
        <v>-6.0606384508216755E-4</v>
      </c>
      <c r="EF389" s="223">
        <f t="shared" ca="1" si="726"/>
        <v>-2.3022291931633137E-4</v>
      </c>
      <c r="EG389" s="223">
        <f t="shared" ca="1" si="727"/>
        <v>2.5013439861174778E-4</v>
      </c>
      <c r="EH389" s="223">
        <f t="shared" ca="1" si="728"/>
        <v>6.1693592906129642E-4</v>
      </c>
      <c r="EI389" s="223">
        <f t="shared" ca="1" si="729"/>
        <v>7.0366144582711943E-4</v>
      </c>
      <c r="EJ389" s="223">
        <f t="shared" ca="1" si="730"/>
        <v>4.709393774441112E-4</v>
      </c>
      <c r="EK389" s="223">
        <f t="shared" ca="1" si="731"/>
        <v>2.4420677501753307E-5</v>
      </c>
      <c r="EL389" s="223">
        <f t="shared" ca="1" si="732"/>
        <v>-4.3318449947000028E-4</v>
      </c>
      <c r="EM389" s="223">
        <f t="shared" ca="1" si="733"/>
        <v>-6.9413297015178299E-4</v>
      </c>
      <c r="EN389" s="223">
        <f t="shared" ca="1" si="734"/>
        <v>-6.3995958443210455E-4</v>
      </c>
      <c r="EO389" s="223">
        <f t="shared" ca="1" si="735"/>
        <v>-2.9525792683959579E-4</v>
      </c>
      <c r="EP389" s="223">
        <f t="shared" ca="1" si="736"/>
        <v>1.8348465666166944E-4</v>
      </c>
      <c r="EQ389" s="223">
        <f t="shared" ca="1" si="737"/>
        <v>5.7892904210188193E-4</v>
      </c>
      <c r="ER389" s="223">
        <f t="shared" ca="1" si="738"/>
        <v>7.115517459383914E-4</v>
      </c>
      <c r="ES389" s="223">
        <f t="shared" ca="1" si="739"/>
        <v>5.211448333358828E-4</v>
      </c>
      <c r="ET389" s="223">
        <f t="shared" ca="1" si="740"/>
        <v>9.4149061830845358E-5</v>
      </c>
      <c r="EU389" s="223">
        <f t="shared" ca="1" si="741"/>
        <v>-3.7558841539680674E-4</v>
      </c>
      <c r="EV389" s="223">
        <f t="shared" ca="1" si="742"/>
        <v>-6.7481660435819647E-4</v>
      </c>
      <c r="EW389" s="223">
        <f t="shared" ca="1" si="743"/>
        <v>-6.6769216314646531E-4</v>
      </c>
      <c r="EX389" s="223">
        <f t="shared" ca="1" si="744"/>
        <v>-3.574494391229938E-4</v>
      </c>
      <c r="EY389" s="223">
        <f t="shared" ca="1" si="745"/>
        <v>1.1506785716502287E-4</v>
      </c>
      <c r="EZ389" s="223">
        <f t="shared" ca="1" si="746"/>
        <v>5.353467519922196E-4</v>
      </c>
      <c r="FA389" s="223">
        <f t="shared" ca="1" si="747"/>
        <v>7.1258941376252502E-4</v>
      </c>
      <c r="FB389" s="223">
        <f t="shared" ca="1" si="748"/>
        <v>5.6633137959589226E-4</v>
      </c>
      <c r="FC389" s="223">
        <f t="shared" ca="1" si="749"/>
        <v>1.6297073922740397E-4</v>
      </c>
      <c r="FD389" s="223">
        <f t="shared" ca="1" si="750"/>
        <v>-3.1437520956582063E-4</v>
      </c>
      <c r="FE389" s="223">
        <f t="shared" ca="1" si="751"/>
        <v>-6.4900138577236443E-4</v>
      </c>
      <c r="FF389" s="223">
        <f t="shared" ca="1" si="752"/>
        <v>-6.8899450133205829E-4</v>
      </c>
      <c r="FG389" s="223">
        <f t="shared" ca="1" si="753"/>
        <v>-4.1619851790588908E-4</v>
      </c>
      <c r="FH389" s="223">
        <f t="shared" ca="1" si="754"/>
        <v>4.5542891301387817E-5</v>
      </c>
      <c r="FI389" s="223">
        <f t="shared" ca="1" si="755"/>
        <v>4.8660878001056853E-4</v>
      </c>
      <c r="FJ389" s="223">
        <f t="shared" ca="1" si="756"/>
        <v>7.0676445599112726E-4</v>
      </c>
      <c r="FK389" s="223">
        <f t="shared" ca="1" si="757"/>
        <v>6.0606384508216928E-4</v>
      </c>
      <c r="FL389" s="223">
        <f t="shared" ca="1" si="758"/>
        <v>2.302229193163343E-4</v>
      </c>
      <c r="FM389" s="223">
        <f t="shared" ca="1" si="759"/>
        <v>-2.501343986117448E-4</v>
      </c>
      <c r="FN389" s="223">
        <f t="shared" ca="1" si="760"/>
        <v>-6.169359290612949E-4</v>
      </c>
      <c r="FO389" s="223">
        <f t="shared" ca="1" si="761"/>
        <v>-7.0366144582711986E-4</v>
      </c>
      <c r="FP389" s="223">
        <f t="shared" ca="1" si="762"/>
        <v>-4.7093937744410594E-4</v>
      </c>
      <c r="FQ389" s="223">
        <f t="shared" ca="1" si="763"/>
        <v>-2.4420677501746314E-5</v>
      </c>
      <c r="FR389" s="223">
        <f t="shared" ca="1" si="764"/>
        <v>4.3318449947000581E-4</v>
      </c>
      <c r="FS389" s="223">
        <f t="shared" ca="1" si="765"/>
        <v>6.9413297015178234E-4</v>
      </c>
      <c r="FT389" s="223">
        <f t="shared" ca="1" si="766"/>
        <v>6.3995958443210596E-4</v>
      </c>
      <c r="FU389" s="223">
        <f t="shared" ca="1" si="767"/>
        <v>2.9525792683959866E-4</v>
      </c>
      <c r="FV389" s="223">
        <f t="shared" ca="1" si="768"/>
        <v>-1.8348465666166635E-4</v>
      </c>
      <c r="FW389" s="223">
        <f t="shared" ca="1" si="769"/>
        <v>-5.789290421018802E-4</v>
      </c>
      <c r="FX389" s="223">
        <f t="shared" ca="1" si="770"/>
        <v>-7.1155174593839161E-4</v>
      </c>
      <c r="FY389" s="223">
        <f t="shared" ca="1" si="771"/>
        <v>-5.2114483333588497E-4</v>
      </c>
      <c r="FZ389" s="223">
        <f t="shared" ca="1" si="772"/>
        <v>-9.4149061830848475E-5</v>
      </c>
      <c r="GA389" s="223">
        <f t="shared" ca="1" si="773"/>
        <v>3.7558841539680403E-4</v>
      </c>
      <c r="GB389" s="223">
        <f t="shared" ca="1" si="774"/>
        <v>6.7481660435819886E-4</v>
      </c>
      <c r="GC389" s="223">
        <f t="shared" ca="1" si="775"/>
        <v>6.6769216314646292E-4</v>
      </c>
      <c r="GD389" s="223">
        <f t="shared" ca="1" si="776"/>
        <v>3.5744943912298778E-4</v>
      </c>
      <c r="GE389" s="223">
        <f t="shared" ca="1" si="777"/>
        <v>-1.1506785716501976E-4</v>
      </c>
      <c r="GF389" s="223">
        <f t="shared" ca="1" si="778"/>
        <v>-5.3534675199221754E-4</v>
      </c>
      <c r="GG389" s="223">
        <f t="shared" ca="1" si="779"/>
        <v>-7.1258941376252502E-4</v>
      </c>
      <c r="GH389" s="223">
        <f t="shared" ca="1" si="780"/>
        <v>-5.6633137959589421E-4</v>
      </c>
      <c r="GI389" s="223">
        <f t="shared" ca="1" si="781"/>
        <v>-1.6297073922740706E-4</v>
      </c>
      <c r="GJ389" s="223">
        <f t="shared" ca="1" si="782"/>
        <v>3.1437520956581781E-4</v>
      </c>
      <c r="GK389" s="223">
        <f t="shared" ca="1" si="783"/>
        <v>6.490013857723589E-4</v>
      </c>
      <c r="GL389" s="223">
        <f t="shared" ca="1" si="784"/>
        <v>6.8899450133205916E-4</v>
      </c>
      <c r="GM389" s="223">
        <f t="shared" ca="1" si="785"/>
        <v>4.1619851790589992E-4</v>
      </c>
      <c r="GN389" s="223">
        <f t="shared" ca="1" si="786"/>
        <v>-4.5542891301394824E-5</v>
      </c>
      <c r="GO389" s="223">
        <f t="shared" ca="1" si="787"/>
        <v>-4.8660878001056626E-4</v>
      </c>
      <c r="GP389" s="223">
        <f t="shared" ca="1" si="788"/>
        <v>-7.0676445599112824E-4</v>
      </c>
      <c r="GQ389" s="223">
        <f t="shared" ca="1" si="789"/>
        <v>-6.0606384508217091E-4</v>
      </c>
      <c r="GR389" s="223">
        <f t="shared" ca="1" si="790"/>
        <v>-2.3022291931632771E-4</v>
      </c>
      <c r="GS389" s="223">
        <f t="shared" ca="1" si="791"/>
        <v>2.5013439861174187E-4</v>
      </c>
      <c r="GT389" s="223">
        <f t="shared" ca="1" si="792"/>
        <v>6.1693592906129826E-4</v>
      </c>
      <c r="GU389" s="223">
        <f t="shared" ca="1" si="793"/>
        <v>7.036614458271204E-4</v>
      </c>
      <c r="GV389" s="223">
        <f t="shared" ca="1" si="794"/>
        <v>4.7093937744411597E-4</v>
      </c>
      <c r="GW389" s="223">
        <f t="shared" ca="1" si="795"/>
        <v>2.4420677501749445E-5</v>
      </c>
      <c r="GX389" s="223">
        <f t="shared" ca="1" si="796"/>
        <v>-4.3318449946999523E-4</v>
      </c>
      <c r="GY389" s="223">
        <f t="shared" ca="1" si="797"/>
        <v>-6.9413297015178375E-4</v>
      </c>
      <c r="GZ389" s="223">
        <f t="shared" ca="1" si="798"/>
        <v>-6.3995958443210737E-4</v>
      </c>
      <c r="HA389" s="223">
        <f t="shared" ca="1" si="799"/>
        <v>-2.9525792683959232E-4</v>
      </c>
      <c r="HB389" s="223">
        <f t="shared" ca="1" si="800"/>
        <v>1.8348465666166334E-4</v>
      </c>
      <c r="HC389" s="223">
        <f t="shared" ca="1" si="801"/>
        <v>5.7892904210188421E-4</v>
      </c>
      <c r="HD389" s="223">
        <f t="shared" ca="1" si="802"/>
        <v>7.1155174593839183E-4</v>
      </c>
      <c r="HE389" s="223">
        <f t="shared" ca="1" si="803"/>
        <v>5.211448333358802E-4</v>
      </c>
      <c r="HF389" s="223">
        <f t="shared" ca="1" si="804"/>
        <v>9.4149061830851592E-5</v>
      </c>
      <c r="HG389" s="223">
        <f t="shared" ca="1" si="805"/>
        <v>-3.7558841539680994E-4</v>
      </c>
      <c r="HH389" s="223">
        <f t="shared" ca="1" si="806"/>
        <v>-6.7481660435819778E-4</v>
      </c>
      <c r="HI389" s="223">
        <f t="shared" ca="1" si="807"/>
        <v>-6.6769216314646748E-4</v>
      </c>
      <c r="HJ389" s="223">
        <f t="shared" ca="1" si="808"/>
        <v>-3.5744943912299049E-4</v>
      </c>
      <c r="HK389" s="223">
        <f t="shared" ca="1" si="809"/>
        <v>1.1506785716501667E-4</v>
      </c>
      <c r="HL389" s="223">
        <f t="shared" ca="1" si="810"/>
        <v>5.353467519922222E-4</v>
      </c>
      <c r="HM389" s="223">
        <f t="shared" ca="1" si="811"/>
        <v>7.1258941376252491E-4</v>
      </c>
      <c r="HN389" s="223">
        <f t="shared" ca="1" si="812"/>
        <v>5.6633137959588998E-4</v>
      </c>
      <c r="HO389" s="223">
        <f t="shared" ca="1" si="813"/>
        <v>1.629707392274101E-4</v>
      </c>
      <c r="HP389" s="223">
        <f t="shared" ca="1" si="814"/>
        <v>-3.1437520956582415E-4</v>
      </c>
      <c r="HQ389" s="223">
        <f t="shared" ca="1" si="815"/>
        <v>-6.4900138577236182E-4</v>
      </c>
      <c r="HR389" s="223">
        <f t="shared" ca="1" si="816"/>
        <v>-6.8899450133205742E-4</v>
      </c>
      <c r="HS389" s="223">
        <f t="shared" ca="1" si="817"/>
        <v>-4.1619851790589417E-4</v>
      </c>
      <c r="HT389" s="223">
        <f t="shared" ca="1" si="818"/>
        <v>4.5542891301381556E-5</v>
      </c>
      <c r="HU389" s="223">
        <f t="shared" ca="1" si="819"/>
        <v>4.8660878001057135E-4</v>
      </c>
      <c r="HV389" s="223">
        <f t="shared" ca="1" si="820"/>
        <v>7.067644559911265E-4</v>
      </c>
      <c r="HW389" s="223">
        <f t="shared" ca="1" si="821"/>
        <v>6.0606384508216733E-4</v>
      </c>
      <c r="HX389" s="223">
        <f t="shared" ca="1" si="822"/>
        <v>2.3022291931634026E-4</v>
      </c>
      <c r="HY389" s="223">
        <f t="shared" ca="1" si="823"/>
        <v>-2.5013439861174837E-4</v>
      </c>
      <c r="HZ389" s="223">
        <f t="shared" ca="1" si="824"/>
        <v>-6.1693592906129154E-4</v>
      </c>
      <c r="IA389" s="223">
        <f t="shared" ca="1" si="825"/>
        <v>-7.0366144582711921E-4</v>
      </c>
      <c r="IB389" s="223">
        <f t="shared" ca="1" si="826"/>
        <v>-4.7093937744411071E-4</v>
      </c>
      <c r="IC389" s="223">
        <f t="shared" ca="1" si="827"/>
        <v>-2.4420677501742479E-5</v>
      </c>
      <c r="ID389" s="223">
        <f t="shared" ca="1" si="828"/>
        <v>4.3318449947000076E-4</v>
      </c>
      <c r="IE389" s="223">
        <f t="shared" ca="1" si="829"/>
        <v>6.4363365942135629E-4</v>
      </c>
      <c r="IF389" s="223">
        <f t="shared" ca="1" si="830"/>
        <v>6.3995958443210433E-4</v>
      </c>
      <c r="IG389" s="223">
        <f t="shared" ca="1" si="831"/>
        <v>2.9525792683960441E-4</v>
      </c>
      <c r="IH389" s="223">
        <f t="shared" ca="1" si="832"/>
        <v>-1.8348465666167006E-4</v>
      </c>
      <c r="II389" s="223">
        <f t="shared" ca="1" si="833"/>
        <v>-5.7892904210187651E-4</v>
      </c>
      <c r="IJ389" s="223">
        <f t="shared" ca="1" si="834"/>
        <v>-7.1155174593839129E-4</v>
      </c>
      <c r="IK389" s="223">
        <f t="shared" ca="1" si="835"/>
        <v>-5.211448333358892E-4</v>
      </c>
      <c r="IL389" s="223">
        <f t="shared" ca="1" si="836"/>
        <v>-9.4149061830844667E-5</v>
      </c>
      <c r="IM389" s="223">
        <f t="shared" ca="1" si="837"/>
        <v>3.7558841539679871E-4</v>
      </c>
      <c r="IN389" s="223">
        <f t="shared" ca="1" si="838"/>
        <v>6.7481660435820005E-4</v>
      </c>
      <c r="IO389" s="223">
        <f t="shared" ca="1" si="839"/>
        <v>6.6769216314646509E-4</v>
      </c>
      <c r="IP389" s="223">
        <f t="shared" ca="1" si="840"/>
        <v>3.5744943912298447E-4</v>
      </c>
      <c r="IQ389" s="223">
        <f t="shared" ca="1" si="841"/>
        <v>-1.1506785716502355E-4</v>
      </c>
      <c r="IR389" s="223">
        <f t="shared" ca="1" si="842"/>
        <v>-5.3534675199221331E-4</v>
      </c>
      <c r="IS389" s="223">
        <f t="shared" ca="1" si="843"/>
        <v>-7.1258941376252513E-4</v>
      </c>
      <c r="IT389" s="223">
        <f t="shared" ca="1" si="844"/>
        <v>-5.66331379595898E-4</v>
      </c>
      <c r="IU389" s="223">
        <f t="shared" ca="1" si="845"/>
        <v>-1.629707392274033E-4</v>
      </c>
      <c r="IV389" s="223">
        <f t="shared" ca="1" si="846"/>
        <v>3.1437520956581217E-4</v>
      </c>
      <c r="IW389" s="223">
        <f t="shared" ca="1" si="847"/>
        <v>6.4900138577236475E-4</v>
      </c>
      <c r="IX389" s="223">
        <f t="shared" ca="1" si="848"/>
        <v>6.8899450133206078E-4</v>
      </c>
      <c r="IY389" s="223">
        <f t="shared" ca="1" si="849"/>
        <v>4.1619851790588853E-4</v>
      </c>
      <c r="IZ389" s="223">
        <f t="shared" ca="1" si="850"/>
        <v>-4.5542891301388549E-5</v>
      </c>
      <c r="JA389" s="223">
        <f t="shared" ca="1" si="851"/>
        <v>-4.866087800105765E-4</v>
      </c>
      <c r="JB389" s="223">
        <f t="shared" ca="1" si="852"/>
        <v>-7.0676445599112737E-4</v>
      </c>
    </row>
    <row r="390" spans="2:262">
      <c r="B390" s="230">
        <v>29</v>
      </c>
      <c r="C390" s="229">
        <f t="shared" si="853"/>
        <v>5.6640625000000018E-4</v>
      </c>
      <c r="D390" s="226">
        <f t="shared" ca="1" si="597"/>
        <v>72.082626727214887</v>
      </c>
      <c r="E390" s="225">
        <f ca="1">AI361</f>
        <v>8.2626727214883122E-2</v>
      </c>
      <c r="F390" s="224">
        <v>29</v>
      </c>
      <c r="G390" s="223">
        <f t="shared" ca="1" si="854"/>
        <v>-5.8453487412640011E-4</v>
      </c>
      <c r="H390" s="223">
        <f t="shared" ca="1" si="598"/>
        <v>-1.8510989983605309E-4</v>
      </c>
      <c r="I390" s="223">
        <f t="shared" ca="1" si="599"/>
        <v>3.0420116666282263E-4</v>
      </c>
      <c r="J390" s="223">
        <f t="shared" ca="1" si="600"/>
        <v>6.4579752886541884E-4</v>
      </c>
      <c r="K390" s="223">
        <f t="shared" ca="1" si="601"/>
        <v>6.7380603715502113E-4</v>
      </c>
      <c r="L390" s="223">
        <f t="shared" ca="1" si="602"/>
        <v>3.7462625546109951E-4</v>
      </c>
      <c r="M390" s="223">
        <f t="shared" ca="1" si="603"/>
        <v>-1.0646540761753589E-4</v>
      </c>
      <c r="N390" s="223">
        <f t="shared" ca="1" si="604"/>
        <v>-5.3585935245093364E-4</v>
      </c>
      <c r="O390" s="223">
        <f t="shared" ca="1" si="605"/>
        <v>-7.0504947670063027E-4</v>
      </c>
      <c r="P390" s="223">
        <f t="shared" ca="1" si="606"/>
        <v>-5.3188004951403587E-4</v>
      </c>
      <c r="Q390" s="223">
        <f t="shared" ca="1" si="607"/>
        <v>-1.0043908084404014E-4</v>
      </c>
      <c r="R390" s="223">
        <f t="shared" ca="1" si="608"/>
        <v>3.7977332841386145E-4</v>
      </c>
      <c r="S390" s="223">
        <f t="shared" ca="1" si="609"/>
        <v>6.7557452872841724E-4</v>
      </c>
      <c r="T390" s="223">
        <f t="shared" ca="1" si="610"/>
        <v>6.4332869084135198E-4</v>
      </c>
      <c r="U390" s="223">
        <f t="shared" ca="1" si="611"/>
        <v>2.9869382310459636E-4</v>
      </c>
      <c r="V390" s="223">
        <f t="shared" ca="1" si="612"/>
        <v>-1.9098148033806534E-4</v>
      </c>
      <c r="W390" s="223">
        <f t="shared" ca="1" si="613"/>
        <v>-5.8791955596637093E-4</v>
      </c>
      <c r="X390" s="223">
        <f t="shared" ca="1" si="614"/>
        <v>-6.9937429728573509E-4</v>
      </c>
      <c r="Y390" s="223">
        <f t="shared" ca="1" si="615"/>
        <v>-4.7122525388165824E-4</v>
      </c>
      <c r="Z390" s="223">
        <f t="shared" ca="1" si="616"/>
        <v>-1.4257564587176296E-5</v>
      </c>
      <c r="AA390" s="223">
        <f t="shared" ca="1" si="617"/>
        <v>4.4963334581156239E-4</v>
      </c>
      <c r="AB390" s="223">
        <f t="shared" ca="1" si="618"/>
        <v>6.9519025885282637E-4</v>
      </c>
      <c r="AC390" s="223">
        <f t="shared" ca="1" si="619"/>
        <v>6.0317508220542276E-4</v>
      </c>
      <c r="AD390" s="223">
        <f t="shared" ca="1" si="620"/>
        <v>2.1826875762362001E-4</v>
      </c>
      <c r="AE390" s="223">
        <f t="shared" ca="1" si="621"/>
        <v>-2.7262501382825459E-4</v>
      </c>
      <c r="AF390" s="223">
        <f t="shared" ca="1" si="622"/>
        <v>-6.3113690212303396E-4</v>
      </c>
      <c r="AG390" s="223">
        <f t="shared" ca="1" si="623"/>
        <v>-6.8317987746026245E-4</v>
      </c>
      <c r="AH390" s="223">
        <f t="shared" ca="1" si="624"/>
        <v>-4.0348279181321941E-4</v>
      </c>
      <c r="AI390" s="223">
        <f t="shared" ca="1" si="625"/>
        <v>7.2138398712054711E-5</v>
      </c>
      <c r="AJ390" s="223">
        <f t="shared" ca="1" si="626"/>
        <v>5.1273045916837897E-4</v>
      </c>
      <c r="AK390" s="223">
        <f t="shared" ca="1" si="627"/>
        <v>7.043496803992021E-4</v>
      </c>
      <c r="AL390" s="223">
        <f t="shared" ca="1" si="628"/>
        <v>5.5394915889620249E-4</v>
      </c>
      <c r="AM390" s="223">
        <f t="shared" ca="1" si="629"/>
        <v>1.3456072686285933E-4</v>
      </c>
      <c r="AN390" s="223">
        <f t="shared" ca="1" si="630"/>
        <v>-3.501680133504028E-4</v>
      </c>
      <c r="AO390" s="223">
        <f t="shared" ca="1" si="631"/>
        <v>-6.6486136180791088E-4</v>
      </c>
      <c r="AP390" s="223">
        <f t="shared" ca="1" si="632"/>
        <v>-6.5670979637219421E-4</v>
      </c>
      <c r="AQ390" s="223">
        <f t="shared" ca="1" si="633"/>
        <v>-3.296715729930841E-4</v>
      </c>
      <c r="AR390" s="223">
        <f t="shared" ca="1" si="634"/>
        <v>1.5744933334805127E-4</v>
      </c>
      <c r="AS390" s="223">
        <f t="shared" ca="1" si="635"/>
        <v>5.6811562916846982E-4</v>
      </c>
      <c r="AT390" s="223">
        <f t="shared" ca="1" si="636"/>
        <v>7.0291502714187406E-4</v>
      </c>
      <c r="AU390" s="223">
        <f t="shared" ca="1" si="637"/>
        <v>4.963913246198772E-4</v>
      </c>
      <c r="AV390" s="223">
        <f t="shared" ca="1" si="638"/>
        <v>4.8828777520611955E-5</v>
      </c>
      <c r="AW390" s="223">
        <f t="shared" ca="1" si="639"/>
        <v>-4.2244416001446864E-4</v>
      </c>
      <c r="AX390" s="223">
        <f t="shared" ca="1" si="640"/>
        <v>-6.8858568775652493E-4</v>
      </c>
      <c r="AY390" s="223">
        <f t="shared" ca="1" si="641"/>
        <v>-6.2036218867951641E-4</v>
      </c>
      <c r="AZ390" s="223">
        <f t="shared" ca="1" si="642"/>
        <v>-2.50901786855982E-4</v>
      </c>
      <c r="BA390" s="223">
        <f t="shared" ca="1" si="643"/>
        <v>2.4039208345624498E-4</v>
      </c>
      <c r="BB390" s="223">
        <f t="shared" ca="1" si="644"/>
        <v>6.1495581130237059E-4</v>
      </c>
      <c r="BC390" s="223">
        <f t="shared" ca="1" si="645"/>
        <v>6.9090787760121158E-4</v>
      </c>
      <c r="BD390" s="223">
        <f t="shared" ca="1" si="646"/>
        <v>4.3136730277894367E-4</v>
      </c>
      <c r="BE390" s="223">
        <f t="shared" ca="1" si="647"/>
        <v>-3.7637602085500006E-5</v>
      </c>
      <c r="BF390" s="223">
        <f t="shared" ca="1" si="648"/>
        <v>-4.8836635329980289E-4</v>
      </c>
      <c r="BG390" s="223">
        <f t="shared" ca="1" si="649"/>
        <v>-7.0195304402394666E-4</v>
      </c>
      <c r="BH390" s="223">
        <f t="shared" ca="1" si="650"/>
        <v>-5.7468375623437296E-4</v>
      </c>
      <c r="BI390" s="223">
        <f t="shared" ca="1" si="651"/>
        <v>-1.6835820430453766E-4</v>
      </c>
      <c r="BJ390" s="223">
        <f t="shared" ca="1" si="652"/>
        <v>3.1971911287168535E-4</v>
      </c>
      <c r="BK390" s="223">
        <f t="shared" ca="1" si="653"/>
        <v>6.5254648563183178E-4</v>
      </c>
      <c r="BL390" s="223">
        <f t="shared" ca="1" si="654"/>
        <v>6.6850883048259226E-4</v>
      </c>
      <c r="BM390" s="223">
        <f t="shared" ca="1" si="655"/>
        <v>3.5985511518641224E-4</v>
      </c>
      <c r="BN390" s="223">
        <f t="shared" ca="1" si="656"/>
        <v>-1.2353787712306641E-4</v>
      </c>
      <c r="BO390" s="223">
        <f t="shared" ca="1" si="657"/>
        <v>-5.4694306205884985E-4</v>
      </c>
      <c r="BP390" s="223">
        <f t="shared" ca="1" si="658"/>
        <v>-7.0476237312954359E-4</v>
      </c>
      <c r="BQ390" s="223">
        <f t="shared" ca="1" si="659"/>
        <v>-5.2036154517833856E-4</v>
      </c>
      <c r="BR390" s="223">
        <f t="shared" ca="1" si="660"/>
        <v>-8.3282357652102195E-5</v>
      </c>
      <c r="BS390" s="223">
        <f t="shared" ca="1" si="661"/>
        <v>3.9423726923416055E-4</v>
      </c>
      <c r="BT390" s="223">
        <f t="shared" ca="1" si="662"/>
        <v>6.803222534254355E-4</v>
      </c>
      <c r="BU390" s="223">
        <f t="shared" ca="1" si="663"/>
        <v>6.3605478830377083E-4</v>
      </c>
      <c r="BV390" s="223">
        <f t="shared" ca="1" si="664"/>
        <v>2.8293037170741157E-4</v>
      </c>
      <c r="BW390" s="223">
        <f t="shared" ca="1" si="665"/>
        <v>-2.0758002749932721E-4</v>
      </c>
      <c r="BX390" s="223">
        <f t="shared" ca="1" si="666"/>
        <v>-5.9729323806851492E-4</v>
      </c>
      <c r="BY390" s="223">
        <f t="shared" ca="1" si="667"/>
        <v>-6.9697142014863724E-4</v>
      </c>
      <c r="BZ390" s="223">
        <f t="shared" ca="1" si="668"/>
        <v>-4.5821261212895614E-4</v>
      </c>
      <c r="CA390" s="223">
        <f t="shared" ca="1" si="669"/>
        <v>3.0461331788542135E-6</v>
      </c>
      <c r="CB390" s="223">
        <f t="shared" ca="1" si="670"/>
        <v>4.6282573011029057E-4</v>
      </c>
      <c r="CC390" s="223">
        <f t="shared" ca="1" si="671"/>
        <v>6.9786534128181215E-4</v>
      </c>
      <c r="CD390" s="223">
        <f t="shared" ca="1" si="672"/>
        <v>5.9403389006742005E-4</v>
      </c>
      <c r="CE390" s="223">
        <f t="shared" ca="1" si="673"/>
        <v>2.0175009208561168E-4</v>
      </c>
      <c r="CF390" s="223">
        <f t="shared" ca="1" si="674"/>
        <v>-2.8849998104597769E-4</v>
      </c>
      <c r="CG390" s="223">
        <f t="shared" ca="1" si="675"/>
        <v>-6.3865956781554293E-4</v>
      </c>
      <c r="CH390" s="223">
        <f t="shared" ca="1" si="676"/>
        <v>-6.7869736826589816E-4</v>
      </c>
      <c r="CI390" s="223">
        <f t="shared" ca="1" si="677"/>
        <v>-3.8917173488767291E-4</v>
      </c>
      <c r="CJ390" s="223">
        <f t="shared" ca="1" si="678"/>
        <v>8.9328807331452039E-5</v>
      </c>
      <c r="CK390" s="223">
        <f t="shared" ca="1" si="679"/>
        <v>5.244528612061742E-4</v>
      </c>
      <c r="CL390" s="223">
        <f t="shared" ca="1" si="680"/>
        <v>7.0491188483045046E-4</v>
      </c>
      <c r="CM390" s="223">
        <f t="shared" ca="1" si="681"/>
        <v>5.430781691961804E-4</v>
      </c>
      <c r="CN390" s="223">
        <f t="shared" ca="1" si="682"/>
        <v>1.17535303289338E-4</v>
      </c>
      <c r="CO390" s="223">
        <f t="shared" ca="1" si="683"/>
        <v>-3.6508062634116513E-4</v>
      </c>
      <c r="CP390" s="223">
        <f t="shared" ca="1" si="684"/>
        <v>-6.7041986319665186E-4</v>
      </c>
      <c r="CQ390" s="223">
        <f t="shared" ca="1" si="685"/>
        <v>-6.5021507623117957E-4</v>
      </c>
      <c r="CR390" s="223">
        <f t="shared" ca="1" si="686"/>
        <v>-3.1427735251162434E-4</v>
      </c>
      <c r="CS390" s="223">
        <f t="shared" ca="1" si="687"/>
        <v>1.7426789307430538E-4</v>
      </c>
      <c r="CT390" s="223">
        <f t="shared" ca="1" si="688"/>
        <v>5.7819173310744371E-4</v>
      </c>
      <c r="CU390" s="223">
        <f t="shared" ca="1" si="689"/>
        <v>7.013558974974381E-4</v>
      </c>
      <c r="CV390" s="223">
        <f t="shared" ca="1" si="690"/>
        <v>4.8395404716166919E-4</v>
      </c>
      <c r="CW390" s="223">
        <f t="shared" ca="1" si="691"/>
        <v>3.155267412942417E-5</v>
      </c>
      <c r="CX390" s="223">
        <f t="shared" ca="1" si="692"/>
        <v>-4.3617011919818891E-4</v>
      </c>
      <c r="CY390" s="223">
        <f t="shared" ca="1" si="693"/>
        <v>-6.9209641980674504E-4</v>
      </c>
      <c r="CZ390" s="223">
        <f t="shared" ca="1" si="694"/>
        <v>-6.1195294422807379E-4</v>
      </c>
      <c r="DA390" s="223">
        <f t="shared" ca="1" si="695"/>
        <v>-2.3465594622362572E-4</v>
      </c>
      <c r="DB390" s="223">
        <f t="shared" ca="1" si="696"/>
        <v>2.5658582749630708E-4</v>
      </c>
      <c r="DC390" s="223">
        <f t="shared" ca="1" si="697"/>
        <v>6.232340631604149E-4</v>
      </c>
      <c r="DD390" s="223">
        <f t="shared" ca="1" si="698"/>
        <v>6.8725086464218449E-4</v>
      </c>
      <c r="DE390" s="223">
        <f t="shared" ca="1" si="699"/>
        <v>4.1755080579216697E-4</v>
      </c>
      <c r="DF390" s="223">
        <f t="shared" ca="1" si="700"/>
        <v>-5.4904536618696718E-5</v>
      </c>
      <c r="DG390" s="223">
        <f t="shared" ca="1" si="701"/>
        <v>-5.0069920747420769E-4</v>
      </c>
      <c r="DH390" s="223">
        <f t="shared" ca="1" si="702"/>
        <v>-7.0336320205781225E-4</v>
      </c>
      <c r="DI390" s="223">
        <f t="shared" ca="1" si="703"/>
        <v>-5.644864703363957E-4</v>
      </c>
      <c r="DJ390" s="223">
        <f t="shared" ca="1" si="704"/>
        <v>-1.5150509608607307E-4</v>
      </c>
      <c r="DK390" s="223">
        <f t="shared" ca="1" si="705"/>
        <v>3.3504447224202353E-4</v>
      </c>
      <c r="DL390" s="223">
        <f t="shared" ca="1" si="706"/>
        <v>6.589023727955845E-4</v>
      </c>
      <c r="DM390" s="223">
        <f t="shared" ca="1" si="707"/>
        <v>6.6280893908783351E-4</v>
      </c>
      <c r="DN390" s="223">
        <f t="shared" ca="1" si="708"/>
        <v>3.4486721164619146E-4</v>
      </c>
      <c r="DO390" s="223">
        <f t="shared" ca="1" si="709"/>
        <v>-1.4053593203079803E-4</v>
      </c>
      <c r="DP390" s="223">
        <f t="shared" ca="1" si="710"/>
        <v>-5.5769731361769931E-4</v>
      </c>
      <c r="DQ390" s="223">
        <f t="shared" ca="1" si="711"/>
        <v>-7.0405074705764633E-4</v>
      </c>
      <c r="DR390" s="223">
        <f t="shared" ca="1" si="712"/>
        <v>-5.0852959450540147E-4</v>
      </c>
      <c r="DS390" s="223">
        <f t="shared" ca="1" si="713"/>
        <v>-6.6075468282041921E-5</v>
      </c>
      <c r="DT390" s="223">
        <f t="shared" ca="1" si="714"/>
        <v>4.0846373626496026E-4</v>
      </c>
      <c r="DU390" s="223">
        <f t="shared" ca="1" si="715"/>
        <v>6.8466017743587645E-4</v>
      </c>
      <c r="DV390" s="223">
        <f t="shared" ca="1" si="716"/>
        <v>6.2839775014533468E-4</v>
      </c>
      <c r="DW390" s="223">
        <f t="shared" ca="1" si="717"/>
        <v>2.6699649363375836E-4</v>
      </c>
      <c r="DX390" s="223">
        <f t="shared" ca="1" si="718"/>
        <v>-2.2405353621394783E-4</v>
      </c>
      <c r="DY390" s="223">
        <f t="shared" ca="1" si="719"/>
        <v>-6.0630713305827679E-4</v>
      </c>
      <c r="DZ390" s="223">
        <f t="shared" ca="1" si="720"/>
        <v>-6.9414871348948137E-4</v>
      </c>
      <c r="EA390" s="223">
        <f t="shared" ca="1" si="721"/>
        <v>-4.4492396023238076E-4</v>
      </c>
      <c r="EB390" s="223">
        <f t="shared" ca="1" si="722"/>
        <v>2.0347996068167549E-5</v>
      </c>
      <c r="EC390" s="223">
        <f t="shared" ca="1" si="723"/>
        <v>4.7573932549536447E-4</v>
      </c>
      <c r="ED390" s="223">
        <f t="shared" ca="1" si="724"/>
        <v>7.00120055724076E-4</v>
      </c>
      <c r="EE390" s="223">
        <f t="shared" ca="1" si="725"/>
        <v>5.845348741263986E-4</v>
      </c>
      <c r="EF390" s="223">
        <f t="shared" ca="1" si="726"/>
        <v>1.8510989983605764E-4</v>
      </c>
      <c r="EG390" s="223">
        <f t="shared" ca="1" si="727"/>
        <v>-3.0420116666282095E-4</v>
      </c>
      <c r="EH390" s="223">
        <f t="shared" ca="1" si="728"/>
        <v>-6.4579752886541916E-4</v>
      </c>
      <c r="EI390" s="223">
        <f t="shared" ca="1" si="729"/>
        <v>-6.7380603715502026E-4</v>
      </c>
      <c r="EJ390" s="223">
        <f t="shared" ca="1" si="730"/>
        <v>-3.7462625546110277E-4</v>
      </c>
      <c r="EK390" s="223">
        <f t="shared" ca="1" si="731"/>
        <v>1.0646540761753466E-4</v>
      </c>
      <c r="EL390" s="223">
        <f t="shared" ca="1" si="732"/>
        <v>5.358593524509344E-4</v>
      </c>
      <c r="EM390" s="223">
        <f t="shared" ca="1" si="733"/>
        <v>7.0504947670063027E-4</v>
      </c>
      <c r="EN390" s="223">
        <f t="shared" ca="1" si="734"/>
        <v>5.3188004951403836E-4</v>
      </c>
      <c r="EO390" s="223">
        <f t="shared" ca="1" si="735"/>
        <v>1.0043908084404075E-4</v>
      </c>
      <c r="EP390" s="223">
        <f t="shared" ca="1" si="736"/>
        <v>-3.7977332841386357E-4</v>
      </c>
      <c r="EQ390" s="223">
        <f t="shared" ca="1" si="737"/>
        <v>-6.7557452872841865E-4</v>
      </c>
      <c r="ER390" s="223">
        <f t="shared" ca="1" si="738"/>
        <v>-6.4332869084135296E-4</v>
      </c>
      <c r="ES390" s="223">
        <f t="shared" ca="1" si="739"/>
        <v>-2.9869382310459636E-4</v>
      </c>
      <c r="ET390" s="223">
        <f t="shared" ca="1" si="740"/>
        <v>1.909814803380678E-4</v>
      </c>
      <c r="EU390" s="223">
        <f t="shared" ca="1" si="741"/>
        <v>5.8791955596636811E-4</v>
      </c>
      <c r="EV390" s="223">
        <f t="shared" ca="1" si="742"/>
        <v>6.9937429728573542E-4</v>
      </c>
      <c r="EW390" s="223">
        <f t="shared" ca="1" si="743"/>
        <v>4.7122525388165824E-4</v>
      </c>
      <c r="EX390" s="223">
        <f t="shared" ca="1" si="744"/>
        <v>1.4257564587173802E-5</v>
      </c>
      <c r="EY390" s="223">
        <f t="shared" ca="1" si="745"/>
        <v>-4.4963334581155946E-4</v>
      </c>
      <c r="EZ390" s="223">
        <f t="shared" ca="1" si="746"/>
        <v>-6.9519025885282605E-4</v>
      </c>
      <c r="FA390" s="223">
        <f t="shared" ca="1" si="747"/>
        <v>-6.0317508220542276E-4</v>
      </c>
      <c r="FB390" s="223">
        <f t="shared" ca="1" si="748"/>
        <v>-2.1826875762361524E-4</v>
      </c>
      <c r="FC390" s="223">
        <f t="shared" ca="1" si="749"/>
        <v>2.7262501382825221E-4</v>
      </c>
      <c r="FD390" s="223">
        <f t="shared" ca="1" si="750"/>
        <v>6.3113690212303396E-4</v>
      </c>
      <c r="FE390" s="223">
        <f t="shared" ca="1" si="751"/>
        <v>6.8317987746026191E-4</v>
      </c>
      <c r="FF390" s="223">
        <f t="shared" ca="1" si="752"/>
        <v>4.0348279181321529E-4</v>
      </c>
      <c r="FG390" s="223">
        <f t="shared" ca="1" si="753"/>
        <v>-7.2138398712052231E-5</v>
      </c>
      <c r="FH390" s="223">
        <f t="shared" ca="1" si="754"/>
        <v>-5.1273045916837897E-4</v>
      </c>
      <c r="FI390" s="223">
        <f t="shared" ca="1" si="755"/>
        <v>-7.043496803992022E-4</v>
      </c>
      <c r="FJ390" s="223">
        <f t="shared" ca="1" si="756"/>
        <v>-5.5394915889619934E-4</v>
      </c>
      <c r="FK390" s="223">
        <f t="shared" ca="1" si="757"/>
        <v>-1.345607268628618E-4</v>
      </c>
      <c r="FL390" s="223">
        <f t="shared" ca="1" si="758"/>
        <v>3.501680133504028E-4</v>
      </c>
      <c r="FM390" s="223">
        <f t="shared" ca="1" si="759"/>
        <v>6.6486136180791174E-4</v>
      </c>
      <c r="FN390" s="223">
        <f t="shared" ca="1" si="760"/>
        <v>6.5670979637219616E-4</v>
      </c>
      <c r="FO390" s="223">
        <f t="shared" ca="1" si="761"/>
        <v>3.2967157299308638E-4</v>
      </c>
      <c r="FP390" s="223">
        <f t="shared" ca="1" si="762"/>
        <v>-1.5744933334805127E-4</v>
      </c>
      <c r="FQ390" s="223">
        <f t="shared" ca="1" si="763"/>
        <v>-5.6811562916847134E-4</v>
      </c>
      <c r="FR390" s="223">
        <f t="shared" ca="1" si="764"/>
        <v>-7.029150271418745E-4</v>
      </c>
      <c r="FS390" s="223">
        <f t="shared" ca="1" si="765"/>
        <v>-4.963913246198772E-4</v>
      </c>
      <c r="FT390" s="223">
        <f t="shared" ca="1" si="766"/>
        <v>-4.8828777520609475E-5</v>
      </c>
      <c r="FU390" s="223">
        <f t="shared" ca="1" si="767"/>
        <v>4.224441600144726E-4</v>
      </c>
      <c r="FV390" s="223">
        <f t="shared" ca="1" si="768"/>
        <v>6.8858568775652439E-4</v>
      </c>
      <c r="FW390" s="223">
        <f t="shared" ca="1" si="769"/>
        <v>6.2036218867951641E-4</v>
      </c>
      <c r="FX390" s="223">
        <f t="shared" ca="1" si="770"/>
        <v>2.50901786855982E-4</v>
      </c>
      <c r="FY390" s="223">
        <f t="shared" ca="1" si="771"/>
        <v>-2.4039208345624969E-4</v>
      </c>
      <c r="FZ390" s="223">
        <f t="shared" ca="1" si="772"/>
        <v>-6.1495581130237059E-4</v>
      </c>
      <c r="GA390" s="223">
        <f t="shared" ca="1" si="773"/>
        <v>-6.9090787760121158E-4</v>
      </c>
      <c r="GB390" s="223">
        <f t="shared" ca="1" si="774"/>
        <v>-4.3136730277893972E-4</v>
      </c>
      <c r="GC390" s="223">
        <f t="shared" ca="1" si="775"/>
        <v>3.7637602085494992E-5</v>
      </c>
      <c r="GD390" s="223">
        <f t="shared" ca="1" si="776"/>
        <v>4.8836635329980289E-4</v>
      </c>
      <c r="GE390" s="223">
        <f t="shared" ca="1" si="777"/>
        <v>7.0195304402394666E-4</v>
      </c>
      <c r="GF390" s="223">
        <f t="shared" ca="1" si="778"/>
        <v>5.7468375623437003E-4</v>
      </c>
      <c r="GG390" s="223">
        <f t="shared" ca="1" si="779"/>
        <v>1.6835820430453278E-4</v>
      </c>
      <c r="GH390" s="223">
        <f t="shared" ca="1" si="780"/>
        <v>-3.1971911287169435E-4</v>
      </c>
      <c r="GI390" s="223">
        <f t="shared" ca="1" si="781"/>
        <v>-6.5254648563182799E-4</v>
      </c>
      <c r="GJ390" s="223">
        <f t="shared" ca="1" si="782"/>
        <v>-6.6850883048259389E-4</v>
      </c>
      <c r="GK390" s="223">
        <f t="shared" ca="1" si="783"/>
        <v>-3.5985511518641652E-4</v>
      </c>
      <c r="GL390" s="223">
        <f t="shared" ca="1" si="784"/>
        <v>1.2353787712306641E-4</v>
      </c>
      <c r="GM390" s="223">
        <f t="shared" ca="1" si="785"/>
        <v>5.4694306205884985E-4</v>
      </c>
      <c r="GN390" s="223">
        <f t="shared" ca="1" si="786"/>
        <v>7.0476237312954338E-4</v>
      </c>
      <c r="GO390" s="223">
        <f t="shared" ca="1" si="787"/>
        <v>5.203615451783352E-4</v>
      </c>
      <c r="GP390" s="223">
        <f t="shared" ca="1" si="788"/>
        <v>8.3282357652112143E-5</v>
      </c>
      <c r="GQ390" s="223">
        <f t="shared" ca="1" si="789"/>
        <v>-3.9423726923415643E-4</v>
      </c>
      <c r="GR390" s="223">
        <f t="shared" ca="1" si="790"/>
        <v>-6.803222534254342E-4</v>
      </c>
      <c r="GS390" s="223">
        <f t="shared" ca="1" si="791"/>
        <v>-6.3605478830377083E-4</v>
      </c>
      <c r="GT390" s="223">
        <f t="shared" ca="1" si="792"/>
        <v>-2.8293037170741157E-4</v>
      </c>
      <c r="GU390" s="223">
        <f t="shared" ca="1" si="793"/>
        <v>2.0758002749933204E-4</v>
      </c>
      <c r="GV390" s="223">
        <f t="shared" ca="1" si="794"/>
        <v>5.9729323806851763E-4</v>
      </c>
      <c r="GW390" s="223">
        <f t="shared" ca="1" si="795"/>
        <v>6.9697142014863561E-4</v>
      </c>
      <c r="GX390" s="223">
        <f t="shared" ca="1" si="796"/>
        <v>4.5821261212896383E-4</v>
      </c>
      <c r="GY390" s="223">
        <f t="shared" ca="1" si="797"/>
        <v>-3.046133178849199E-6</v>
      </c>
      <c r="GZ390" s="223">
        <f t="shared" ca="1" si="798"/>
        <v>-4.6282573011028678E-4</v>
      </c>
      <c r="HA390" s="223">
        <f t="shared" ca="1" si="799"/>
        <v>-6.9786534128181215E-4</v>
      </c>
      <c r="HB390" s="223">
        <f t="shared" ca="1" si="800"/>
        <v>-5.9403389006742005E-4</v>
      </c>
      <c r="HC390" s="223">
        <f t="shared" ca="1" si="801"/>
        <v>-2.0175009208560688E-4</v>
      </c>
      <c r="HD390" s="223">
        <f t="shared" ca="1" si="802"/>
        <v>2.8849998104598214E-4</v>
      </c>
      <c r="HE390" s="223">
        <f t="shared" ca="1" si="803"/>
        <v>6.3865956781554716E-4</v>
      </c>
      <c r="HF390" s="223">
        <f t="shared" ca="1" si="804"/>
        <v>6.7869736826590087E-4</v>
      </c>
      <c r="HG390" s="223">
        <f t="shared" ca="1" si="805"/>
        <v>3.8917173488767708E-4</v>
      </c>
      <c r="HH390" s="223">
        <f t="shared" ca="1" si="806"/>
        <v>-8.9328807331452039E-5</v>
      </c>
      <c r="HI390" s="223">
        <f t="shared" ca="1" si="807"/>
        <v>-5.244528612061742E-4</v>
      </c>
      <c r="HJ390" s="223">
        <f t="shared" ca="1" si="808"/>
        <v>-7.0491188483045068E-4</v>
      </c>
      <c r="HK390" s="223">
        <f t="shared" ca="1" si="809"/>
        <v>-5.4307816919617704E-4</v>
      </c>
      <c r="HL390" s="223">
        <f t="shared" ca="1" si="810"/>
        <v>-1.1753530328932812E-4</v>
      </c>
      <c r="HM390" s="223">
        <f t="shared" ca="1" si="811"/>
        <v>3.6508062634115661E-4</v>
      </c>
      <c r="HN390" s="223">
        <f t="shared" ca="1" si="812"/>
        <v>6.7041986319665023E-4</v>
      </c>
      <c r="HO390" s="223">
        <f t="shared" ca="1" si="813"/>
        <v>6.5021507623118152E-4</v>
      </c>
      <c r="HP390" s="223">
        <f t="shared" ca="1" si="814"/>
        <v>3.1427735251162434E-4</v>
      </c>
      <c r="HQ390" s="223">
        <f t="shared" ca="1" si="815"/>
        <v>-1.7426789307430538E-4</v>
      </c>
      <c r="HR390" s="223">
        <f t="shared" ca="1" si="816"/>
        <v>-5.7819173310744371E-4</v>
      </c>
      <c r="HS390" s="223">
        <f t="shared" ca="1" si="817"/>
        <v>-7.0135589749743712E-4</v>
      </c>
      <c r="HT390" s="223">
        <f t="shared" ca="1" si="818"/>
        <v>-4.8395404716166187E-4</v>
      </c>
      <c r="HU390" s="223">
        <f t="shared" ca="1" si="819"/>
        <v>-3.1552674129434186E-5</v>
      </c>
      <c r="HV390" s="223">
        <f t="shared" ca="1" si="820"/>
        <v>4.3617011919818891E-4</v>
      </c>
      <c r="HW390" s="223">
        <f t="shared" ca="1" si="821"/>
        <v>6.9209641980674504E-4</v>
      </c>
      <c r="HX390" s="223">
        <f t="shared" ca="1" si="822"/>
        <v>6.1195294422807379E-4</v>
      </c>
      <c r="HY390" s="223">
        <f t="shared" ca="1" si="823"/>
        <v>2.3465594622362572E-4</v>
      </c>
      <c r="HZ390" s="223">
        <f t="shared" ca="1" si="824"/>
        <v>-2.5658582749631641E-4</v>
      </c>
      <c r="IA390" s="223">
        <f t="shared" ca="1" si="825"/>
        <v>-6.2323406316041967E-4</v>
      </c>
      <c r="IB390" s="223">
        <f t="shared" ca="1" si="826"/>
        <v>-6.8725086464218677E-4</v>
      </c>
      <c r="IC390" s="223">
        <f t="shared" ca="1" si="827"/>
        <v>-4.1755080579217505E-4</v>
      </c>
      <c r="ID390" s="223">
        <f t="shared" ca="1" si="828"/>
        <v>5.4904536618696718E-5</v>
      </c>
      <c r="IE390" s="223">
        <f t="shared" ca="1" si="829"/>
        <v>4.6888044434367218E-4</v>
      </c>
      <c r="IF390" s="223">
        <f t="shared" ca="1" si="830"/>
        <v>7.0336320205781225E-4</v>
      </c>
      <c r="IG390" s="223">
        <f t="shared" ca="1" si="831"/>
        <v>5.644864703363957E-4</v>
      </c>
      <c r="IH390" s="223">
        <f t="shared" ca="1" si="832"/>
        <v>1.5150509608606328E-4</v>
      </c>
      <c r="II390" s="223">
        <f t="shared" ca="1" si="833"/>
        <v>-3.3504447224203232E-4</v>
      </c>
      <c r="IJ390" s="223">
        <f t="shared" ca="1" si="834"/>
        <v>-6.5890237279558092E-4</v>
      </c>
      <c r="IK390" s="223">
        <f t="shared" ca="1" si="835"/>
        <v>-6.6280893908783698E-4</v>
      </c>
      <c r="IL390" s="223">
        <f t="shared" ca="1" si="836"/>
        <v>-3.4486721164619146E-4</v>
      </c>
      <c r="IM390" s="223">
        <f t="shared" ca="1" si="837"/>
        <v>1.4053593203079803E-4</v>
      </c>
      <c r="IN390" s="223">
        <f t="shared" ca="1" si="838"/>
        <v>5.5769731361769931E-4</v>
      </c>
      <c r="IO390" s="223">
        <f t="shared" ca="1" si="839"/>
        <v>7.0405074705764579E-4</v>
      </c>
      <c r="IP390" s="223">
        <f t="shared" ca="1" si="840"/>
        <v>5.0852959450539453E-4</v>
      </c>
      <c r="IQ390" s="223">
        <f t="shared" ca="1" si="841"/>
        <v>6.6075468282051909E-5</v>
      </c>
      <c r="IR390" s="223">
        <f t="shared" ca="1" si="842"/>
        <v>-4.0846373626495208E-4</v>
      </c>
      <c r="IS390" s="223">
        <f t="shared" ca="1" si="843"/>
        <v>-6.8466017743587645E-4</v>
      </c>
      <c r="IT390" s="223">
        <f t="shared" ca="1" si="844"/>
        <v>-6.2839775014533468E-4</v>
      </c>
      <c r="IU390" s="223">
        <f t="shared" ca="1" si="845"/>
        <v>-2.6699649363375836E-4</v>
      </c>
      <c r="IV390" s="223">
        <f t="shared" ca="1" si="846"/>
        <v>2.2405353621394783E-4</v>
      </c>
      <c r="IW390" s="223">
        <f t="shared" ca="1" si="847"/>
        <v>6.0630713305828189E-4</v>
      </c>
      <c r="IX390" s="223">
        <f t="shared" ca="1" si="848"/>
        <v>6.9414871348947975E-4</v>
      </c>
      <c r="IY390" s="223">
        <f t="shared" ca="1" si="849"/>
        <v>4.4492396023238851E-4</v>
      </c>
      <c r="IZ390" s="223">
        <f t="shared" ca="1" si="850"/>
        <v>-2.0347996068157534E-5</v>
      </c>
      <c r="JA390" s="223">
        <f t="shared" ca="1" si="851"/>
        <v>-4.7573932549536447E-4</v>
      </c>
      <c r="JB390" s="223">
        <f t="shared" ca="1" si="852"/>
        <v>-7.00120055724076E-4</v>
      </c>
    </row>
    <row r="391" spans="2:262">
      <c r="B391" s="230">
        <v>30</v>
      </c>
      <c r="C391" s="229">
        <f t="shared" si="853"/>
        <v>5.859375000000002E-4</v>
      </c>
      <c r="D391" s="226">
        <f t="shared" ca="1" si="597"/>
        <v>72.079353192500164</v>
      </c>
      <c r="E391" s="225">
        <f ca="1">AJ361</f>
        <v>7.9353192500167341E-2</v>
      </c>
      <c r="F391" s="224">
        <v>30</v>
      </c>
      <c r="G391" s="223">
        <f t="shared" ca="1" si="854"/>
        <v>-2.6524261512682183E-4</v>
      </c>
      <c r="H391" s="223">
        <f t="shared" ca="1" si="598"/>
        <v>-5.4474879200089841E-5</v>
      </c>
      <c r="I391" s="223">
        <f t="shared" ca="1" si="599"/>
        <v>1.8451616903305767E-4</v>
      </c>
      <c r="J391" s="223">
        <f t="shared" ca="1" si="600"/>
        <v>3.2790980538254986E-4</v>
      </c>
      <c r="K391" s="223">
        <f t="shared" ca="1" si="601"/>
        <v>3.0141410959319407E-4</v>
      </c>
      <c r="L391" s="223">
        <f t="shared" ca="1" si="602"/>
        <v>1.187564420193307E-4</v>
      </c>
      <c r="M391" s="223">
        <f t="shared" ca="1" si="603"/>
        <v>-1.2542867087844627E-4</v>
      </c>
      <c r="N391" s="223">
        <f t="shared" ca="1" si="604"/>
        <v>-3.0462947169765376E-4</v>
      </c>
      <c r="O391" s="223">
        <f t="shared" ca="1" si="605"/>
        <v>-3.2600242886288004E-4</v>
      </c>
      <c r="P391" s="223">
        <f t="shared" ca="1" si="606"/>
        <v>-1.7847426137114817E-4</v>
      </c>
      <c r="Q391" s="223">
        <f t="shared" ca="1" si="607"/>
        <v>6.1521019243185112E-5</v>
      </c>
      <c r="R391" s="223">
        <f t="shared" ca="1" si="608"/>
        <v>2.6964239825359243E-4</v>
      </c>
      <c r="S391" s="223">
        <f t="shared" ca="1" si="609"/>
        <v>3.3806265761563391E-4</v>
      </c>
      <c r="T391" s="223">
        <f t="shared" ca="1" si="610"/>
        <v>2.3133341494799181E-4</v>
      </c>
      <c r="U391" s="223">
        <f t="shared" ca="1" si="611"/>
        <v>4.7508506602062803E-6</v>
      </c>
      <c r="V391" s="223">
        <f t="shared" ca="1" si="612"/>
        <v>-2.24293118661845E-4</v>
      </c>
      <c r="W391" s="223">
        <f t="shared" ca="1" si="613"/>
        <v>-3.3713132802394135E-4</v>
      </c>
      <c r="X391" s="223">
        <f t="shared" ca="1" si="614"/>
        <v>-2.7530255512165741E-4</v>
      </c>
      <c r="Y391" s="223">
        <f t="shared" ca="1" si="615"/>
        <v>-7.084014803703427E-5</v>
      </c>
      <c r="Z391" s="223">
        <f t="shared" ca="1" si="616"/>
        <v>1.7032438030495297E-4</v>
      </c>
      <c r="AA391" s="223">
        <f t="shared" ca="1" si="617"/>
        <v>3.232442305617157E-4</v>
      </c>
      <c r="AB391" s="223">
        <f t="shared" ca="1" si="618"/>
        <v>3.0869197249344958E-4</v>
      </c>
      <c r="AC391" s="223">
        <f t="shared" ca="1" si="619"/>
        <v>1.3420709825241172E-4</v>
      </c>
      <c r="AD391" s="223">
        <f t="shared" ca="1" si="620"/>
        <v>-1.0981017153195344E-4</v>
      </c>
      <c r="AE391" s="223">
        <f t="shared" ca="1" si="621"/>
        <v>-2.9693503859645634E-4</v>
      </c>
      <c r="AF391" s="223">
        <f t="shared" ca="1" si="622"/>
        <v>-3.3021853047877084E-4</v>
      </c>
      <c r="AG391" s="223">
        <f t="shared" ca="1" si="623"/>
        <v>-1.9241654494615623E-4</v>
      </c>
      <c r="AH391" s="223">
        <f t="shared" ca="1" si="624"/>
        <v>4.5076019449235638E-5</v>
      </c>
      <c r="AI391" s="223">
        <f t="shared" ca="1" si="625"/>
        <v>2.5921479962102257E-4</v>
      </c>
      <c r="AJ391" s="223">
        <f t="shared" ca="1" si="626"/>
        <v>3.3905497552647843E-4</v>
      </c>
      <c r="AK391" s="223">
        <f t="shared" ca="1" si="627"/>
        <v>2.4323153172606157E-4</v>
      </c>
      <c r="AL391" s="223">
        <f t="shared" ca="1" si="628"/>
        <v>2.139037878199331E-5</v>
      </c>
      <c r="AM391" s="223">
        <f t="shared" ca="1" si="629"/>
        <v>-2.1153308126548799E-4</v>
      </c>
      <c r="AN391" s="223">
        <f t="shared" ca="1" si="630"/>
        <v>-3.3486172800892419E-4</v>
      </c>
      <c r="AO391" s="223">
        <f t="shared" ca="1" si="631"/>
        <v>-2.8469926714754884E-4</v>
      </c>
      <c r="AP391" s="223">
        <f t="shared" ca="1" si="632"/>
        <v>-8.7034756752492885E-5</v>
      </c>
      <c r="AQ391" s="223">
        <f t="shared" ca="1" si="633"/>
        <v>1.557222652260393E-4</v>
      </c>
      <c r="AR391" s="223">
        <f t="shared" ca="1" si="634"/>
        <v>3.1779993207660758E-4</v>
      </c>
      <c r="AS391" s="223">
        <f t="shared" ca="1" si="635"/>
        <v>3.152261693937449E-4</v>
      </c>
      <c r="AT391" s="223">
        <f t="shared" ca="1" si="636"/>
        <v>1.4933443783064808E-4</v>
      </c>
      <c r="AU391" s="223">
        <f t="shared" ca="1" si="637"/>
        <v>-9.3927129864006481E-5</v>
      </c>
      <c r="AV391" s="223">
        <f t="shared" ca="1" si="638"/>
        <v>-2.8852526297884219E-4</v>
      </c>
      <c r="AW391" s="223">
        <f t="shared" ca="1" si="639"/>
        <v>-3.3363910673101112E-4</v>
      </c>
      <c r="AX391" s="223">
        <f t="shared" ca="1" si="640"/>
        <v>-2.0589528021069007E-4</v>
      </c>
      <c r="AY391" s="223">
        <f t="shared" ca="1" si="641"/>
        <v>2.8522427576239974E-5</v>
      </c>
      <c r="AZ391" s="223">
        <f t="shared" ca="1" si="642"/>
        <v>2.4816272983163075E-4</v>
      </c>
      <c r="BA391" s="223">
        <f t="shared" ca="1" si="643"/>
        <v>3.3923048030357121E-4</v>
      </c>
      <c r="BB391" s="223">
        <f t="shared" ca="1" si="644"/>
        <v>2.5454368243963836E-4</v>
      </c>
      <c r="BC391" s="223">
        <f t="shared" ca="1" si="645"/>
        <v>3.7978375607717415E-5</v>
      </c>
      <c r="BD391" s="223">
        <f t="shared" ca="1" si="646"/>
        <v>-1.9826344214825362E-4</v>
      </c>
      <c r="BE391" s="223">
        <f t="shared" ca="1" si="647"/>
        <v>-3.3178541676071033E-4</v>
      </c>
      <c r="BF391" s="223">
        <f t="shared" ca="1" si="648"/>
        <v>-2.9341011370217156E-4</v>
      </c>
      <c r="BG391" s="223">
        <f t="shared" ca="1" si="649"/>
        <v>-1.03019691115591E-4</v>
      </c>
      <c r="BH391" s="223">
        <f t="shared" ca="1" si="650"/>
        <v>1.407450015705366E-4</v>
      </c>
      <c r="BI391" s="223">
        <f t="shared" ca="1" si="651"/>
        <v>3.1159002571914029E-4</v>
      </c>
      <c r="BJ391" s="223">
        <f t="shared" ca="1" si="652"/>
        <v>3.2100095884141902E-4</v>
      </c>
      <c r="BK391" s="223">
        <f t="shared" ca="1" si="653"/>
        <v>1.6410201766800064E-4</v>
      </c>
      <c r="BL391" s="223">
        <f t="shared" ca="1" si="654"/>
        <v>-7.7817809513169893E-5</v>
      </c>
      <c r="BM391" s="223">
        <f t="shared" ca="1" si="655"/>
        <v>-2.7942040473088428E-4</v>
      </c>
      <c r="BN391" s="223">
        <f t="shared" ca="1" si="656"/>
        <v>-3.362559171518017E-4</v>
      </c>
      <c r="BO391" s="223">
        <f t="shared" ca="1" si="657"/>
        <v>-2.1887799571089882E-4</v>
      </c>
      <c r="BP391" s="223">
        <f t="shared" ca="1" si="658"/>
        <v>1.1900122676944732E-5</v>
      </c>
      <c r="BQ391" s="223">
        <f t="shared" ca="1" si="659"/>
        <v>2.3651281428958734E-4</v>
      </c>
      <c r="BR391" s="223">
        <f t="shared" ca="1" si="660"/>
        <v>3.3858874914053191E-4</v>
      </c>
      <c r="BS391" s="223">
        <f t="shared" ca="1" si="661"/>
        <v>2.6524261512682307E-4</v>
      </c>
      <c r="BT391" s="223">
        <f t="shared" ca="1" si="662"/>
        <v>5.4474879200092091E-5</v>
      </c>
      <c r="BU391" s="223">
        <f t="shared" ca="1" si="663"/>
        <v>-1.8451616903305567E-4</v>
      </c>
      <c r="BV391" s="223">
        <f t="shared" ca="1" si="664"/>
        <v>-3.2790980538254915E-4</v>
      </c>
      <c r="BW391" s="223">
        <f t="shared" ca="1" si="665"/>
        <v>-3.0141410959319548E-4</v>
      </c>
      <c r="BX391" s="223">
        <f t="shared" ca="1" si="666"/>
        <v>-1.1875644201933127E-4</v>
      </c>
      <c r="BY391" s="223">
        <f t="shared" ca="1" si="667"/>
        <v>1.254286708784454E-4</v>
      </c>
      <c r="BZ391" s="223">
        <f t="shared" ca="1" si="668"/>
        <v>3.0462947169765321E-4</v>
      </c>
      <c r="CA391" s="223">
        <f t="shared" ca="1" si="669"/>
        <v>3.2600242886288052E-4</v>
      </c>
      <c r="CB391" s="223">
        <f t="shared" ca="1" si="670"/>
        <v>1.7847426137114974E-4</v>
      </c>
      <c r="CC391" s="223">
        <f t="shared" ca="1" si="671"/>
        <v>-6.152101924318331E-5</v>
      </c>
      <c r="CD391" s="223">
        <f t="shared" ca="1" si="672"/>
        <v>-2.6964239825359135E-4</v>
      </c>
      <c r="CE391" s="223">
        <f t="shared" ca="1" si="673"/>
        <v>-3.3806265761563407E-4</v>
      </c>
      <c r="CF391" s="223">
        <f t="shared" ca="1" si="674"/>
        <v>-2.3133341494799357E-4</v>
      </c>
      <c r="CG391" s="223">
        <f t="shared" ca="1" si="675"/>
        <v>-4.7508506602093127E-6</v>
      </c>
      <c r="CH391" s="223">
        <f t="shared" ca="1" si="676"/>
        <v>2.2429311866184451E-4</v>
      </c>
      <c r="CI391" s="223">
        <f t="shared" ca="1" si="677"/>
        <v>3.371313280239413E-4</v>
      </c>
      <c r="CJ391" s="223">
        <f t="shared" ca="1" si="678"/>
        <v>2.7530255512165812E-4</v>
      </c>
      <c r="CK391" s="223">
        <f t="shared" ca="1" si="679"/>
        <v>7.0840148037035476E-5</v>
      </c>
      <c r="CL391" s="223">
        <f t="shared" ca="1" si="680"/>
        <v>-1.7032438030495139E-4</v>
      </c>
      <c r="CM391" s="223">
        <f t="shared" ca="1" si="681"/>
        <v>-3.2324423056171516E-4</v>
      </c>
      <c r="CN391" s="223">
        <f t="shared" ca="1" si="682"/>
        <v>-3.0869197249345034E-4</v>
      </c>
      <c r="CO391" s="223">
        <f t="shared" ca="1" si="683"/>
        <v>-1.3420709825241118E-4</v>
      </c>
      <c r="CP391" s="223">
        <f t="shared" ca="1" si="684"/>
        <v>1.098101715319517E-4</v>
      </c>
      <c r="CQ391" s="223">
        <f t="shared" ca="1" si="685"/>
        <v>2.9693503859645607E-4</v>
      </c>
      <c r="CR391" s="223">
        <f t="shared" ca="1" si="686"/>
        <v>3.3021853047877155E-4</v>
      </c>
      <c r="CS391" s="223">
        <f t="shared" ca="1" si="687"/>
        <v>1.9241654494615672E-4</v>
      </c>
      <c r="CT391" s="223">
        <f t="shared" ca="1" si="688"/>
        <v>-4.5076019449232637E-5</v>
      </c>
      <c r="CU391" s="223">
        <f t="shared" ca="1" si="689"/>
        <v>-2.5921479962102219E-4</v>
      </c>
      <c r="CV391" s="223">
        <f t="shared" ca="1" si="690"/>
        <v>-3.3905497552647859E-4</v>
      </c>
      <c r="CW391" s="223">
        <f t="shared" ca="1" si="691"/>
        <v>-2.4323153172606281E-4</v>
      </c>
      <c r="CX391" s="223">
        <f t="shared" ca="1" si="692"/>
        <v>-2.1390378781997542E-5</v>
      </c>
      <c r="CY391" s="223">
        <f t="shared" ca="1" si="693"/>
        <v>2.1153308126548655E-4</v>
      </c>
      <c r="CZ391" s="223">
        <f t="shared" ca="1" si="694"/>
        <v>3.3486172800892424E-4</v>
      </c>
      <c r="DA391" s="223">
        <f t="shared" ca="1" si="695"/>
        <v>2.8469926714755052E-4</v>
      </c>
      <c r="DB391" s="223">
        <f t="shared" ca="1" si="696"/>
        <v>8.7034756752493481E-5</v>
      </c>
      <c r="DC391" s="223">
        <f t="shared" ca="1" si="697"/>
        <v>-1.5572226522603665E-4</v>
      </c>
      <c r="DD391" s="223">
        <f t="shared" ca="1" si="698"/>
        <v>-3.1779993207660737E-4</v>
      </c>
      <c r="DE391" s="223">
        <f t="shared" ca="1" si="699"/>
        <v>-3.1522616939374593E-4</v>
      </c>
      <c r="DF391" s="223">
        <f t="shared" ca="1" si="700"/>
        <v>-1.4933443783064976E-4</v>
      </c>
      <c r="DG391" s="223">
        <f t="shared" ca="1" si="701"/>
        <v>9.3927129864002402E-5</v>
      </c>
      <c r="DH391" s="223">
        <f t="shared" ca="1" si="702"/>
        <v>2.8852526297884121E-4</v>
      </c>
      <c r="DI391" s="223">
        <f t="shared" ca="1" si="703"/>
        <v>3.3363910673101096E-4</v>
      </c>
      <c r="DJ391" s="223">
        <f t="shared" ca="1" si="704"/>
        <v>2.058952802106915E-4</v>
      </c>
      <c r="DK391" s="223">
        <f t="shared" ca="1" si="705"/>
        <v>-2.8522427576240556E-5</v>
      </c>
      <c r="DL391" s="223">
        <f t="shared" ca="1" si="706"/>
        <v>-2.481627298316295E-4</v>
      </c>
      <c r="DM391" s="223">
        <f t="shared" ca="1" si="707"/>
        <v>-3.3923048030357126E-4</v>
      </c>
      <c r="DN391" s="223">
        <f t="shared" ca="1" si="708"/>
        <v>-2.5454368243963955E-4</v>
      </c>
      <c r="DO391" s="223">
        <f t="shared" ca="1" si="709"/>
        <v>-3.7978375607719238E-5</v>
      </c>
      <c r="DP391" s="223">
        <f t="shared" ca="1" si="710"/>
        <v>1.982634421482502E-4</v>
      </c>
      <c r="DQ391" s="223">
        <f t="shared" ca="1" si="711"/>
        <v>3.3178541676071E-4</v>
      </c>
      <c r="DR391" s="223">
        <f t="shared" ca="1" si="712"/>
        <v>2.9341011370217373E-4</v>
      </c>
      <c r="DS391" s="223">
        <f t="shared" ca="1" si="713"/>
        <v>1.0301969111559273E-4</v>
      </c>
      <c r="DT391" s="223">
        <f t="shared" ca="1" si="714"/>
        <v>-1.4074500157053714E-4</v>
      </c>
      <c r="DU391" s="223">
        <f t="shared" ca="1" si="715"/>
        <v>-3.1159002571913959E-4</v>
      </c>
      <c r="DV391" s="223">
        <f t="shared" ca="1" si="716"/>
        <v>-3.2100095884141886E-4</v>
      </c>
      <c r="DW391" s="223">
        <f t="shared" ca="1" si="717"/>
        <v>-1.6410201766800227E-4</v>
      </c>
      <c r="DX391" s="223">
        <f t="shared" ca="1" si="718"/>
        <v>7.7817809513170449E-5</v>
      </c>
      <c r="DY391" s="223">
        <f t="shared" ca="1" si="719"/>
        <v>2.794204047308819E-4</v>
      </c>
      <c r="DZ391" s="223">
        <f t="shared" ca="1" si="720"/>
        <v>3.3625591715180197E-4</v>
      </c>
      <c r="EA391" s="223">
        <f t="shared" ca="1" si="721"/>
        <v>2.1887799571090202E-4</v>
      </c>
      <c r="EB391" s="223">
        <f t="shared" ca="1" si="722"/>
        <v>-1.1900122676942906E-5</v>
      </c>
      <c r="EC391" s="223">
        <f t="shared" ca="1" si="723"/>
        <v>-2.3651281428958433E-4</v>
      </c>
      <c r="ED391" s="223">
        <f t="shared" ca="1" si="724"/>
        <v>-3.385887491405318E-4</v>
      </c>
      <c r="EE391" s="223">
        <f t="shared" ca="1" si="725"/>
        <v>-2.6524261512682269E-4</v>
      </c>
      <c r="EF391" s="223">
        <f t="shared" ca="1" si="726"/>
        <v>-5.44748792000939E-5</v>
      </c>
      <c r="EG391" s="223">
        <f t="shared" ca="1" si="727"/>
        <v>1.8451616903305613E-4</v>
      </c>
      <c r="EH391" s="223">
        <f t="shared" ca="1" si="728"/>
        <v>3.2790980538254872E-4</v>
      </c>
      <c r="EI391" s="223">
        <f t="shared" ca="1" si="729"/>
        <v>3.0141410959319526E-4</v>
      </c>
      <c r="EJ391" s="223">
        <f t="shared" ca="1" si="730"/>
        <v>1.1875644201933524E-4</v>
      </c>
      <c r="EK391" s="223">
        <f t="shared" ca="1" si="731"/>
        <v>-1.2542867087844369E-4</v>
      </c>
      <c r="EL391" s="223">
        <f t="shared" ca="1" si="732"/>
        <v>-3.0462947169765132E-4</v>
      </c>
      <c r="EM391" s="223">
        <f t="shared" ca="1" si="733"/>
        <v>-3.2600242886288101E-4</v>
      </c>
      <c r="EN391" s="223">
        <f t="shared" ca="1" si="734"/>
        <v>-1.7847426137115334E-4</v>
      </c>
      <c r="EO391" s="223">
        <f t="shared" ca="1" si="735"/>
        <v>6.1521019243181507E-5</v>
      </c>
      <c r="EP391" s="223">
        <f t="shared" ca="1" si="736"/>
        <v>2.6964239825359168E-4</v>
      </c>
      <c r="EQ391" s="223">
        <f t="shared" ca="1" si="737"/>
        <v>3.3806265761563423E-4</v>
      </c>
      <c r="ER391" s="223">
        <f t="shared" ca="1" si="738"/>
        <v>2.3133341494799316E-4</v>
      </c>
      <c r="ES391" s="223">
        <f t="shared" ca="1" si="739"/>
        <v>4.7508506602111389E-6</v>
      </c>
      <c r="ET391" s="223">
        <f t="shared" ca="1" si="740"/>
        <v>-2.2429311866184316E-4</v>
      </c>
      <c r="EU391" s="223">
        <f t="shared" ca="1" si="741"/>
        <v>-3.3713132802394081E-4</v>
      </c>
      <c r="EV391" s="223">
        <f t="shared" ca="1" si="742"/>
        <v>-2.753025551216592E-4</v>
      </c>
      <c r="EW391" s="223">
        <f t="shared" ca="1" si="743"/>
        <v>-7.084014803703961E-5</v>
      </c>
      <c r="EX391" s="223">
        <f t="shared" ca="1" si="744"/>
        <v>1.7032438030494982E-4</v>
      </c>
      <c r="EY391" s="223">
        <f t="shared" ca="1" si="745"/>
        <v>3.2324423056171386E-4</v>
      </c>
      <c r="EZ391" s="223">
        <f t="shared" ca="1" si="746"/>
        <v>3.086919724934511E-4</v>
      </c>
      <c r="FA391" s="223">
        <f t="shared" ca="1" si="747"/>
        <v>1.3420709825241286E-4</v>
      </c>
      <c r="FB391" s="223">
        <f t="shared" ca="1" si="748"/>
        <v>-1.0981017153194997E-4</v>
      </c>
      <c r="FC391" s="223">
        <f t="shared" ca="1" si="749"/>
        <v>-2.969350385964552E-4</v>
      </c>
      <c r="FD391" s="223">
        <f t="shared" ca="1" si="750"/>
        <v>-3.3021853047877193E-4</v>
      </c>
      <c r="FE391" s="223">
        <f t="shared" ca="1" si="751"/>
        <v>-1.9241654494615824E-4</v>
      </c>
      <c r="FF391" s="223">
        <f t="shared" ca="1" si="752"/>
        <v>4.5076019449230827E-5</v>
      </c>
      <c r="FG391" s="223">
        <f t="shared" ca="1" si="753"/>
        <v>2.59214799621021E-4</v>
      </c>
      <c r="FH391" s="223">
        <f t="shared" ca="1" si="754"/>
        <v>3.3905497552647859E-4</v>
      </c>
      <c r="FI391" s="223">
        <f t="shared" ca="1" si="755"/>
        <v>2.4323153172606412E-4</v>
      </c>
      <c r="FJ391" s="223">
        <f t="shared" ca="1" si="756"/>
        <v>2.1390378781994557E-5</v>
      </c>
      <c r="FK391" s="223">
        <f t="shared" ca="1" si="757"/>
        <v>-2.1153308126548511E-4</v>
      </c>
      <c r="FL391" s="223">
        <f t="shared" ca="1" si="758"/>
        <v>-3.3486172800892397E-4</v>
      </c>
      <c r="FM391" s="223">
        <f t="shared" ca="1" si="759"/>
        <v>-2.8469926714755155E-4</v>
      </c>
      <c r="FN391" s="223">
        <f t="shared" ca="1" si="760"/>
        <v>-8.703475675249527E-5</v>
      </c>
      <c r="FO391" s="223">
        <f t="shared" ca="1" si="761"/>
        <v>1.5572226522603499E-4</v>
      </c>
      <c r="FP391" s="223">
        <f t="shared" ca="1" si="762"/>
        <v>3.1779993207660672E-4</v>
      </c>
      <c r="FQ391" s="223">
        <f t="shared" ca="1" si="763"/>
        <v>3.1522616939374669E-4</v>
      </c>
      <c r="FR391" s="223">
        <f t="shared" ca="1" si="764"/>
        <v>1.4933443783065139E-4</v>
      </c>
      <c r="FS391" s="223">
        <f t="shared" ca="1" si="765"/>
        <v>-9.3927129864000654E-5</v>
      </c>
      <c r="FT391" s="223">
        <f t="shared" ca="1" si="766"/>
        <v>-2.8852526297884024E-4</v>
      </c>
      <c r="FU391" s="223">
        <f t="shared" ca="1" si="767"/>
        <v>-3.3363910673101129E-4</v>
      </c>
      <c r="FV391" s="223">
        <f t="shared" ca="1" si="768"/>
        <v>-2.0589528021069297E-4</v>
      </c>
      <c r="FW391" s="223">
        <f t="shared" ca="1" si="769"/>
        <v>2.8522427576238734E-5</v>
      </c>
      <c r="FX391" s="223">
        <f t="shared" ca="1" si="770"/>
        <v>2.481627298316315E-4</v>
      </c>
      <c r="FY391" s="223">
        <f t="shared" ca="1" si="771"/>
        <v>3.3923048030357126E-4</v>
      </c>
      <c r="FZ391" s="223">
        <f t="shared" ca="1" si="772"/>
        <v>2.545436824396408E-4</v>
      </c>
      <c r="GA391" s="223">
        <f t="shared" ca="1" si="773"/>
        <v>3.7978375607725845E-5</v>
      </c>
      <c r="GB391" s="223">
        <f t="shared" ca="1" si="774"/>
        <v>-1.9826344214825264E-4</v>
      </c>
      <c r="GC391" s="223">
        <f t="shared" ca="1" si="775"/>
        <v>-3.3178541676070962E-4</v>
      </c>
      <c r="GD391" s="223">
        <f t="shared" ca="1" si="776"/>
        <v>-2.934101137021746E-4</v>
      </c>
      <c r="GE391" s="223">
        <f t="shared" ca="1" si="777"/>
        <v>-1.0301969111559906E-4</v>
      </c>
      <c r="GF391" s="223">
        <f t="shared" ca="1" si="778"/>
        <v>1.4074500157053549E-4</v>
      </c>
      <c r="GG391" s="223">
        <f t="shared" ca="1" si="779"/>
        <v>3.1159002571913889E-4</v>
      </c>
      <c r="GH391" s="223">
        <f t="shared" ca="1" si="780"/>
        <v>3.2100095884142097E-4</v>
      </c>
      <c r="GI391" s="223">
        <f t="shared" ca="1" si="781"/>
        <v>1.6410201766799967E-4</v>
      </c>
      <c r="GJ391" s="223">
        <f t="shared" ca="1" si="782"/>
        <v>-7.7817809513168674E-5</v>
      </c>
      <c r="GK391" s="223">
        <f t="shared" ca="1" si="783"/>
        <v>-2.7942040473088081E-4</v>
      </c>
      <c r="GL391" s="223">
        <f t="shared" ca="1" si="784"/>
        <v>-3.3625591715180284E-4</v>
      </c>
      <c r="GM391" s="223">
        <f t="shared" ca="1" si="785"/>
        <v>-2.1887799571089977E-4</v>
      </c>
      <c r="GN391" s="223">
        <f t="shared" ca="1" si="786"/>
        <v>1.1900122676941076E-5</v>
      </c>
      <c r="GO391" s="223">
        <f t="shared" ca="1" si="787"/>
        <v>2.36512814289583E-4</v>
      </c>
      <c r="GP391" s="223">
        <f t="shared" ca="1" si="788"/>
        <v>3.3858874914053137E-4</v>
      </c>
      <c r="GQ391" s="223">
        <f t="shared" ca="1" si="789"/>
        <v>2.6524261512682389E-4</v>
      </c>
      <c r="GR391" s="223">
        <f t="shared" ca="1" si="790"/>
        <v>5.4474879200095696E-5</v>
      </c>
      <c r="GS391" s="223">
        <f t="shared" ca="1" si="791"/>
        <v>-1.8451616903305054E-4</v>
      </c>
      <c r="GT391" s="223">
        <f t="shared" ca="1" si="792"/>
        <v>-3.2790980538254942E-4</v>
      </c>
      <c r="GU391" s="223">
        <f t="shared" ca="1" si="793"/>
        <v>-3.0141410959319607E-4</v>
      </c>
      <c r="GV391" s="223">
        <f t="shared" ca="1" si="794"/>
        <v>-1.1875644201933694E-4</v>
      </c>
      <c r="GW391" s="223">
        <f t="shared" ca="1" si="795"/>
        <v>1.2542867087843751E-4</v>
      </c>
      <c r="GX391" s="223">
        <f t="shared" ca="1" si="796"/>
        <v>3.0462947169765262E-4</v>
      </c>
      <c r="GY391" s="223">
        <f t="shared" ca="1" si="797"/>
        <v>3.260024288628815E-4</v>
      </c>
      <c r="GZ391" s="223">
        <f t="shared" ca="1" si="798"/>
        <v>1.7847426137115489E-4</v>
      </c>
      <c r="HA391" s="223">
        <f t="shared" ca="1" si="799"/>
        <v>-6.1521019243184448E-5</v>
      </c>
      <c r="HB391" s="223">
        <f t="shared" ca="1" si="800"/>
        <v>-2.6964239825359054E-4</v>
      </c>
      <c r="HC391" s="223">
        <f t="shared" ca="1" si="801"/>
        <v>-3.380626576156344E-4</v>
      </c>
      <c r="HD391" s="223">
        <f t="shared" ca="1" si="802"/>
        <v>-2.3133341494799804E-4</v>
      </c>
      <c r="HE391" s="223">
        <f t="shared" ca="1" si="803"/>
        <v>-4.7508506602081506E-6</v>
      </c>
      <c r="HF391" s="223">
        <f t="shared" ca="1" si="804"/>
        <v>2.242931186618418E-4</v>
      </c>
      <c r="HG391" s="223">
        <f t="shared" ca="1" si="805"/>
        <v>3.3713132802394059E-4</v>
      </c>
      <c r="HH391" s="223">
        <f t="shared" ca="1" si="806"/>
        <v>2.7530255512166305E-4</v>
      </c>
      <c r="HI391" s="223">
        <f t="shared" ca="1" si="807"/>
        <v>7.0840148037036683E-5</v>
      </c>
      <c r="HJ391" s="223">
        <f t="shared" ca="1" si="808"/>
        <v>-1.703243803049482E-4</v>
      </c>
      <c r="HK391" s="223">
        <f t="shared" ca="1" si="809"/>
        <v>-3.2324423056171331E-4</v>
      </c>
      <c r="HL391" s="223">
        <f t="shared" ca="1" si="810"/>
        <v>-3.0869197249344991E-4</v>
      </c>
      <c r="HM391" s="223">
        <f t="shared" ca="1" si="811"/>
        <v>-1.3420709825241452E-4</v>
      </c>
      <c r="HN391" s="223">
        <f t="shared" ca="1" si="812"/>
        <v>1.0981017153194821E-4</v>
      </c>
      <c r="HO391" s="223">
        <f t="shared" ca="1" si="813"/>
        <v>2.9693503859645201E-4</v>
      </c>
      <c r="HP391" s="223">
        <f t="shared" ca="1" si="814"/>
        <v>3.3021853047877122E-4</v>
      </c>
      <c r="HQ391" s="223">
        <f t="shared" ca="1" si="815"/>
        <v>1.924165449461597E-4</v>
      </c>
      <c r="HR391" s="223">
        <f t="shared" ca="1" si="816"/>
        <v>-4.5076019449229011E-5</v>
      </c>
      <c r="HS391" s="223">
        <f t="shared" ca="1" si="817"/>
        <v>-2.5921479962101671E-4</v>
      </c>
      <c r="HT391" s="223">
        <f t="shared" ca="1" si="818"/>
        <v>-3.3905497552647854E-4</v>
      </c>
      <c r="HU391" s="223">
        <f t="shared" ca="1" si="819"/>
        <v>-2.4323153172606539E-4</v>
      </c>
      <c r="HV391" s="223">
        <f t="shared" ca="1" si="820"/>
        <v>-2.1390378782001191E-5</v>
      </c>
      <c r="HW391" s="223">
        <f t="shared" ca="1" si="821"/>
        <v>2.1153308126548747E-4</v>
      </c>
      <c r="HX391" s="223">
        <f t="shared" ca="1" si="822"/>
        <v>3.3486172800892364E-4</v>
      </c>
      <c r="HY391" s="223">
        <f t="shared" ca="1" si="823"/>
        <v>2.8469926714755253E-4</v>
      </c>
      <c r="HZ391" s="223">
        <f t="shared" ca="1" si="824"/>
        <v>8.7034756752501694E-5</v>
      </c>
      <c r="IA391" s="223">
        <f t="shared" ca="1" si="825"/>
        <v>-1.5572226522603768E-4</v>
      </c>
      <c r="IB391" s="223">
        <f t="shared" ca="1" si="826"/>
        <v>-3.1779993207660607E-4</v>
      </c>
      <c r="IC391" s="223">
        <f t="shared" ca="1" si="827"/>
        <v>-3.1522616939374734E-4</v>
      </c>
      <c r="ID391" s="223">
        <f t="shared" ca="1" si="828"/>
        <v>-1.4933443783065735E-4</v>
      </c>
      <c r="IE391" s="223">
        <f t="shared" ca="1" si="829"/>
        <v>9.8217888827919521E-5</v>
      </c>
      <c r="IF391" s="223">
        <f t="shared" ca="1" si="830"/>
        <v>2.8852526297883926E-4</v>
      </c>
      <c r="IG391" s="223">
        <f t="shared" ca="1" si="831"/>
        <v>3.3363910673101253E-4</v>
      </c>
      <c r="IH391" s="223">
        <f t="shared" ca="1" si="832"/>
        <v>2.0589528021069061E-4</v>
      </c>
      <c r="II391" s="223">
        <f t="shared" ca="1" si="833"/>
        <v>-2.8522427576236907E-5</v>
      </c>
      <c r="IJ391" s="223">
        <f t="shared" ca="1" si="834"/>
        <v>-2.4816272983162695E-4</v>
      </c>
      <c r="IK391" s="223">
        <f t="shared" ca="1" si="835"/>
        <v>-3.392304803035711E-4</v>
      </c>
      <c r="IL391" s="223">
        <f t="shared" ca="1" si="836"/>
        <v>-2.5454368243963879E-4</v>
      </c>
      <c r="IM391" s="223">
        <f t="shared" ca="1" si="837"/>
        <v>-3.797837560772287E-5</v>
      </c>
      <c r="IN391" s="223">
        <f t="shared" ca="1" si="838"/>
        <v>1.9826344214824725E-4</v>
      </c>
      <c r="IO391" s="223">
        <f t="shared" ca="1" si="839"/>
        <v>3.3178541676070821E-4</v>
      </c>
      <c r="IP391" s="223">
        <f t="shared" ca="1" si="840"/>
        <v>2.9341011370217314E-4</v>
      </c>
      <c r="IQ391" s="223">
        <f t="shared" ca="1" si="841"/>
        <v>1.0301969111559623E-4</v>
      </c>
      <c r="IR391" s="223">
        <f t="shared" ca="1" si="842"/>
        <v>-1.4074500157052941E-4</v>
      </c>
      <c r="IS391" s="223">
        <f t="shared" ca="1" si="843"/>
        <v>-3.1159002571914002E-4</v>
      </c>
      <c r="IT391" s="223">
        <f t="shared" ca="1" si="844"/>
        <v>-3.2100095884142E-4</v>
      </c>
      <c r="IU391" s="223">
        <f t="shared" ca="1" si="845"/>
        <v>-1.6410201766800547E-4</v>
      </c>
      <c r="IV391" s="223">
        <f t="shared" ca="1" si="846"/>
        <v>7.7817809513162223E-5</v>
      </c>
      <c r="IW391" s="223">
        <f t="shared" ca="1" si="847"/>
        <v>2.7942040473088255E-4</v>
      </c>
      <c r="IX391" s="223">
        <f t="shared" ca="1" si="848"/>
        <v>3.3625591715180246E-4</v>
      </c>
      <c r="IY391" s="223">
        <f t="shared" ca="1" si="849"/>
        <v>2.1887799571090484E-4</v>
      </c>
      <c r="IZ391" s="223">
        <f t="shared" ca="1" si="850"/>
        <v>-1.1900122676934428E-5</v>
      </c>
      <c r="JA391" s="223">
        <f t="shared" ca="1" si="851"/>
        <v>-2.3651281428958514E-4</v>
      </c>
      <c r="JB391" s="223">
        <f t="shared" ca="1" si="852"/>
        <v>-3.3858874914053153E-4</v>
      </c>
    </row>
    <row r="392" spans="2:262">
      <c r="B392" s="230">
        <v>31</v>
      </c>
      <c r="C392" s="229">
        <f t="shared" si="853"/>
        <v>6.0546875000000021E-4</v>
      </c>
      <c r="D392" s="226">
        <f t="shared" ca="1" si="597"/>
        <v>72.082730004338032</v>
      </c>
      <c r="E392" s="225">
        <f ca="1">AK361</f>
        <v>8.2730004338025978E-2</v>
      </c>
      <c r="F392" s="224">
        <v>31</v>
      </c>
      <c r="G392" s="223">
        <f t="shared" ca="1" si="854"/>
        <v>-2.1592881625364956E-3</v>
      </c>
      <c r="H392" s="223">
        <f t="shared" ca="1" si="598"/>
        <v>-2.6988015456767985E-4</v>
      </c>
      <c r="I392" s="223">
        <f t="shared" ca="1" si="599"/>
        <v>1.7683683331522291E-3</v>
      </c>
      <c r="J392" s="223">
        <f t="shared" ca="1" si="600"/>
        <v>2.8313513683061796E-3</v>
      </c>
      <c r="K392" s="223">
        <f t="shared" ca="1" si="601"/>
        <v>2.332827605460561E-3</v>
      </c>
      <c r="L392" s="223">
        <f t="shared" ca="1" si="602"/>
        <v>5.4773580826075513E-4</v>
      </c>
      <c r="M392" s="223">
        <f t="shared" ca="1" si="603"/>
        <v>-1.5394354827387301E-3</v>
      </c>
      <c r="N392" s="223">
        <f t="shared" ca="1" si="604"/>
        <v>-2.7775991237917719E-3</v>
      </c>
      <c r="O392" s="223">
        <f t="shared" ca="1" si="605"/>
        <v>-2.4839006432907525E-3</v>
      </c>
      <c r="P392" s="223">
        <f t="shared" ca="1" si="606"/>
        <v>-8.2031646669742709E-4</v>
      </c>
      <c r="Q392" s="223">
        <f t="shared" ca="1" si="607"/>
        <v>1.2956770270854188E-3</v>
      </c>
      <c r="R392" s="223">
        <f t="shared" ca="1" si="608"/>
        <v>2.6970970813251162E-3</v>
      </c>
      <c r="S392" s="223">
        <f t="shared" ca="1" si="609"/>
        <v>2.6110523600878423E-3</v>
      </c>
      <c r="T392" s="223">
        <f t="shared" ca="1" si="610"/>
        <v>1.0849970291292098E-3</v>
      </c>
      <c r="U392" s="223">
        <f t="shared" ca="1" si="611"/>
        <v>-1.0394404933721665E-3</v>
      </c>
      <c r="V392" s="223">
        <f t="shared" ca="1" si="612"/>
        <v>-2.5906205195820602E-3</v>
      </c>
      <c r="W392" s="223">
        <f t="shared" ca="1" si="613"/>
        <v>-2.7130582153108746E-3</v>
      </c>
      <c r="X392" s="223">
        <f t="shared" ca="1" si="614"/>
        <v>-1.3392284770507674E-3</v>
      </c>
      <c r="Y392" s="223">
        <f t="shared" ca="1" si="615"/>
        <v>7.7319357949176711E-4</v>
      </c>
      <c r="Z392" s="223">
        <f t="shared" ca="1" si="616"/>
        <v>2.4591948660581987E-3</v>
      </c>
      <c r="AA392" s="223">
        <f t="shared" ca="1" si="617"/>
        <v>2.7889358368119802E-3</v>
      </c>
      <c r="AB392" s="223">
        <f t="shared" ca="1" si="618"/>
        <v>1.5805624226415751E-3</v>
      </c>
      <c r="AC392" s="223">
        <f t="shared" ca="1" si="619"/>
        <v>-4.9950038877025725E-4</v>
      </c>
      <c r="AD392" s="223">
        <f t="shared" ca="1" si="620"/>
        <v>-2.304085821641533E-3</v>
      </c>
      <c r="AE392" s="223">
        <f t="shared" ca="1" si="621"/>
        <v>-2.8379544816171751E-3</v>
      </c>
      <c r="AF392" s="223">
        <f t="shared" ca="1" si="622"/>
        <v>-1.8066746880790309E-3</v>
      </c>
      <c r="AG392" s="223">
        <f t="shared" ca="1" si="623"/>
        <v>2.2099673625020194E-4</v>
      </c>
      <c r="AH392" s="223">
        <f t="shared" ca="1" si="624"/>
        <v>2.1267871712210306E-3</v>
      </c>
      <c r="AI392" s="223">
        <f t="shared" ca="1" si="625"/>
        <v>2.8596420733806695E-3</v>
      </c>
      <c r="AJ392" s="223">
        <f t="shared" ca="1" si="626"/>
        <v>2.0153876886414386E-3</v>
      </c>
      <c r="AK392" s="223">
        <f t="shared" ca="1" si="627"/>
        <v>5.9635235649047592E-5</v>
      </c>
      <c r="AL392" s="223">
        <f t="shared" ca="1" si="628"/>
        <v>-1.9290063977215393E-3</v>
      </c>
      <c r="AM392" s="223">
        <f t="shared" ca="1" si="629"/>
        <v>-2.853789748738136E-3</v>
      </c>
      <c r="AN392" s="223">
        <f t="shared" ca="1" si="630"/>
        <v>-2.2046914040392508E-3</v>
      </c>
      <c r="AO392" s="223">
        <f t="shared" ca="1" si="631"/>
        <v>-3.3969288762907105E-4</v>
      </c>
      <c r="AP392" s="223">
        <f t="shared" ca="1" si="632"/>
        <v>1.7126482381098279E-3</v>
      </c>
      <c r="AQ392" s="223">
        <f t="shared" ca="1" si="633"/>
        <v>2.8204538687750893E-3</v>
      </c>
      <c r="AR392" s="223">
        <f t="shared" ca="1" si="634"/>
        <v>2.3727627360092488E-3</v>
      </c>
      <c r="AS392" s="223">
        <f t="shared" ca="1" si="635"/>
        <v>6.1647911140619489E-4</v>
      </c>
      <c r="AT392" s="223">
        <f t="shared" ca="1" si="636"/>
        <v>-1.479796339736358E-3</v>
      </c>
      <c r="AU392" s="223">
        <f t="shared" ca="1" si="637"/>
        <v>-2.7599554762388189E-3</v>
      </c>
      <c r="AV392" s="223">
        <f t="shared" ca="1" si="638"/>
        <v>-2.5179830657474267E-3</v>
      </c>
      <c r="AW392" s="223">
        <f t="shared" ca="1" si="639"/>
        <v>-8.8732830433870512E-4</v>
      </c>
      <c r="AX392" s="223">
        <f t="shared" ca="1" si="640"/>
        <v>1.2326931936722527E-3</v>
      </c>
      <c r="AY392" s="223">
        <f t="shared" ca="1" si="641"/>
        <v>2.6728772037212349E-3</v>
      </c>
      <c r="AZ392" s="223">
        <f t="shared" ca="1" si="642"/>
        <v>2.638953842092897E-3</v>
      </c>
      <c r="BA392" s="223">
        <f t="shared" ca="1" si="643"/>
        <v>1.1496320406374516E-3</v>
      </c>
      <c r="BB392" s="223">
        <f t="shared" ca="1" si="644"/>
        <v>-9.7371853829444736E-4</v>
      </c>
      <c r="BC392" s="223">
        <f t="shared" ca="1" si="645"/>
        <v>-2.5600576625885076E-3</v>
      </c>
      <c r="BD392" s="223">
        <f t="shared" ca="1" si="646"/>
        <v>-2.7345100503401E-3</v>
      </c>
      <c r="BE392" s="223">
        <f t="shared" ca="1" si="647"/>
        <v>-1.4008641919320767E-3</v>
      </c>
      <c r="BF392" s="223">
        <f t="shared" ca="1" si="648"/>
        <v>7.0536644110416862E-4</v>
      </c>
      <c r="BG392" s="223">
        <f t="shared" ca="1" si="649"/>
        <v>2.4225833666951793E-3</v>
      </c>
      <c r="BH392" s="223">
        <f t="shared" ca="1" si="650"/>
        <v>2.8037314319672795E-3</v>
      </c>
      <c r="BI392" s="223">
        <f t="shared" ca="1" si="651"/>
        <v>1.6386052552681137E-3</v>
      </c>
      <c r="BJ392" s="223">
        <f t="shared" ca="1" si="652"/>
        <v>-4.3022127949353753E-4</v>
      </c>
      <c r="BK392" s="223">
        <f t="shared" ca="1" si="653"/>
        <v>-2.2617782686617967E-3</v>
      </c>
      <c r="BL392" s="223">
        <f t="shared" ca="1" si="654"/>
        <v>-2.8459513472291085E-3</v>
      </c>
      <c r="BM392" s="223">
        <f t="shared" ca="1" si="655"/>
        <v>-1.8605656542431696E-3</v>
      </c>
      <c r="BN392" s="223">
        <f t="shared" ca="1" si="656"/>
        <v>1.5093285177850911E-4</v>
      </c>
      <c r="BO392" s="223">
        <f t="shared" ca="1" si="657"/>
        <v>2.0791910094874319E-3</v>
      </c>
      <c r="BP392" s="223">
        <f t="shared" ca="1" si="658"/>
        <v>2.8607631952618623E-3</v>
      </c>
      <c r="BQ392" s="223">
        <f t="shared" ca="1" si="659"/>
        <v>2.064607788879218E-3</v>
      </c>
      <c r="BR392" s="223">
        <f t="shared" ca="1" si="660"/>
        <v>1.2980914180743593E-4</v>
      </c>
      <c r="BS392" s="223">
        <f t="shared" ca="1" si="661"/>
        <v>-1.8765800042902805E-3</v>
      </c>
      <c r="BT392" s="223">
        <f t="shared" ca="1" si="662"/>
        <v>-2.8480243298720036E-3</v>
      </c>
      <c r="BU392" s="223">
        <f t="shared" ca="1" si="663"/>
        <v>-2.2487666218789369E-3</v>
      </c>
      <c r="BV392" s="223">
        <f t="shared" ca="1" si="664"/>
        <v>-4.0930100239688016E-4</v>
      </c>
      <c r="BW392" s="223">
        <f t="shared" ca="1" si="665"/>
        <v>1.6558965078088347E-3</v>
      </c>
      <c r="BX392" s="223">
        <f t="shared" ca="1" si="666"/>
        <v>2.8078574332970111E-3</v>
      </c>
      <c r="BY392" s="223">
        <f t="shared" ca="1" si="667"/>
        <v>2.4112686030090813E-3</v>
      </c>
      <c r="BZ392" s="223">
        <f t="shared" ca="1" si="668"/>
        <v>6.8485107058655482E-4</v>
      </c>
      <c r="CA392" s="223">
        <f t="shared" ca="1" si="669"/>
        <v>-1.4192658227520801E-3</v>
      </c>
      <c r="CB392" s="223">
        <f t="shared" ca="1" si="670"/>
        <v>-2.7406493347083608E-3</v>
      </c>
      <c r="CC392" s="223">
        <f t="shared" ca="1" si="671"/>
        <v>-2.5505487493587484E-3</v>
      </c>
      <c r="CD392" s="223">
        <f t="shared" ca="1" si="672"/>
        <v>-9.5380564858880404E-4</v>
      </c>
      <c r="CE392" s="223">
        <f t="shared" ca="1" si="673"/>
        <v>1.1689668319726043E-3</v>
      </c>
      <c r="CF392" s="223">
        <f t="shared" ca="1" si="674"/>
        <v>2.6470472848351455E-3</v>
      </c>
      <c r="CG392" s="223">
        <f t="shared" ca="1" si="675"/>
        <v>2.6652657169803176E-3</v>
      </c>
      <c r="CH392" s="223">
        <f t="shared" ca="1" si="676"/>
        <v>1.2135745567919379E-3</v>
      </c>
      <c r="CI392" s="223">
        <f t="shared" ca="1" si="677"/>
        <v>-9.0741005157894087E-4</v>
      </c>
      <c r="CJ392" s="223">
        <f t="shared" ca="1" si="678"/>
        <v>-2.5279527225857299E-3</v>
      </c>
      <c r="CK392" s="223">
        <f t="shared" ca="1" si="679"/>
        <v>-2.7543147187649203E-3</v>
      </c>
      <c r="CL392" s="223">
        <f t="shared" ca="1" si="680"/>
        <v>-1.4616560786058304E-3</v>
      </c>
      <c r="CM392" s="223">
        <f t="shared" ca="1" si="681"/>
        <v>6.3711441634779916E-4</v>
      </c>
      <c r="CN392" s="223">
        <f t="shared" ca="1" si="682"/>
        <v>2.3845125936982968E-3</v>
      </c>
      <c r="CO392" s="223">
        <f t="shared" ca="1" si="683"/>
        <v>2.8168381641462351E-3</v>
      </c>
      <c r="CP392" s="223">
        <f t="shared" ca="1" si="684"/>
        <v>1.6956610533602756E-3</v>
      </c>
      <c r="CQ392" s="223">
        <f t="shared" ca="1" si="685"/>
        <v>-3.6068302100508058E-4</v>
      </c>
      <c r="CR392" s="223">
        <f t="shared" ca="1" si="686"/>
        <v>-2.21810830502635E-3</v>
      </c>
      <c r="CS392" s="223">
        <f t="shared" ca="1" si="687"/>
        <v>-2.8522339181664487E-3</v>
      </c>
      <c r="CT392" s="223">
        <f t="shared" ca="1" si="688"/>
        <v>-1.9133358852282075E-3</v>
      </c>
      <c r="CU392" s="223">
        <f t="shared" ca="1" si="689"/>
        <v>8.0778051000647598E-5</v>
      </c>
      <c r="CV392" s="223">
        <f t="shared" ca="1" si="690"/>
        <v>2.0303424208356845E-3</v>
      </c>
      <c r="CW392" s="223">
        <f t="shared" ca="1" si="691"/>
        <v>2.8601611003650552E-3</v>
      </c>
      <c r="CX392" s="223">
        <f t="shared" ca="1" si="692"/>
        <v>2.1125842465856337E-3</v>
      </c>
      <c r="CY392" s="223">
        <f t="shared" ca="1" si="693"/>
        <v>1.9990485579265559E-4</v>
      </c>
      <c r="CZ392" s="223">
        <f t="shared" ca="1" si="694"/>
        <v>-1.8230232292342761E-3</v>
      </c>
      <c r="DA392" s="223">
        <f t="shared" ca="1" si="695"/>
        <v>-2.8405433676440442E-3</v>
      </c>
      <c r="DB392" s="223">
        <f t="shared" ca="1" si="696"/>
        <v>-2.2914872667923912E-3</v>
      </c>
      <c r="DC392" s="223">
        <f t="shared" ca="1" si="697"/>
        <v>-4.786625695456057E-4</v>
      </c>
      <c r="DD392" s="223">
        <f t="shared" ca="1" si="698"/>
        <v>1.5981473273694706E-3</v>
      </c>
      <c r="DE392" s="223">
        <f t="shared" ca="1" si="699"/>
        <v>2.7935696494936703E-3</v>
      </c>
      <c r="DF392" s="223">
        <f t="shared" ca="1" si="700"/>
        <v>2.448322011965601E-3</v>
      </c>
      <c r="DG392" s="223">
        <f t="shared" ca="1" si="701"/>
        <v>7.528105010902147E-4</v>
      </c>
      <c r="DH392" s="223">
        <f t="shared" ca="1" si="702"/>
        <v>-1.3578803931059344E-3</v>
      </c>
      <c r="DI392" s="223">
        <f t="shared" ca="1" si="703"/>
        <v>-2.7196923284981528E-3</v>
      </c>
      <c r="DJ392" s="223">
        <f t="shared" ca="1" si="704"/>
        <v>-2.5815780777746077E-3</v>
      </c>
      <c r="DK392" s="223">
        <f t="shared" ca="1" si="705"/>
        <v>-1.0197084559812831E-3</v>
      </c>
      <c r="DL392" s="223">
        <f t="shared" ca="1" si="706"/>
        <v>1.1045363283638233E-3</v>
      </c>
      <c r="DM392" s="223">
        <f t="shared" ca="1" si="707"/>
        <v>2.6196228836441529E-3</v>
      </c>
      <c r="DN392" s="223">
        <f t="shared" ca="1" si="708"/>
        <v>2.6899721354605335E-3</v>
      </c>
      <c r="DO392" s="223">
        <f t="shared" ca="1" si="709"/>
        <v>1.2767860610119063E-3</v>
      </c>
      <c r="DP392" s="223">
        <f t="shared" ca="1" si="710"/>
        <v>-8.4055497497862971E-4</v>
      </c>
      <c r="DQ392" s="223">
        <f t="shared" ca="1" si="711"/>
        <v>-2.4943250383891078E-3</v>
      </c>
      <c r="DR392" s="223">
        <f t="shared" ca="1" si="712"/>
        <v>-2.7724602909936125E-3</v>
      </c>
      <c r="DS392" s="223">
        <f t="shared" ca="1" si="713"/>
        <v>-1.5215675183126904E-3</v>
      </c>
      <c r="DT392" s="223">
        <f t="shared" ca="1" si="714"/>
        <v>5.6847861769026382E-4</v>
      </c>
      <c r="DU392" s="223">
        <f t="shared" ca="1" si="715"/>
        <v>2.3450054794776293E-3</v>
      </c>
      <c r="DV392" s="223">
        <f t="shared" ca="1" si="716"/>
        <v>2.8282481383434714E-3</v>
      </c>
      <c r="DW392" s="223">
        <f t="shared" ca="1" si="717"/>
        <v>1.7516954486387435E-3</v>
      </c>
      <c r="DX392" s="223">
        <f t="shared" ca="1" si="718"/>
        <v>-2.9092750055155698E-4</v>
      </c>
      <c r="DY392" s="223">
        <f t="shared" ca="1" si="719"/>
        <v>-2.1731022358883662E-3</v>
      </c>
      <c r="DZ392" s="223">
        <f t="shared" ca="1" si="720"/>
        <v>-2.8567984100433767E-3</v>
      </c>
      <c r="EA392" s="223">
        <f t="shared" ca="1" si="721"/>
        <v>-1.9649535942202361E-3</v>
      </c>
      <c r="EB392" s="223">
        <f t="shared" ca="1" si="722"/>
        <v>1.0574592545349251E-5</v>
      </c>
      <c r="EC392" s="223">
        <f t="shared" ca="1" si="723"/>
        <v>1.9802708298290047E-3</v>
      </c>
      <c r="ED392" s="223">
        <f t="shared" ca="1" si="724"/>
        <v>2.8578361513696992E-3</v>
      </c>
      <c r="EE392" s="223">
        <f t="shared" ca="1" si="725"/>
        <v>2.1592881625365191E-3</v>
      </c>
      <c r="EF392" s="223">
        <f t="shared" ca="1" si="726"/>
        <v>2.6988015456769004E-4</v>
      </c>
      <c r="EG392" s="223">
        <f t="shared" ca="1" si="727"/>
        <v>-1.7683683331522094E-3</v>
      </c>
      <c r="EH392" s="223">
        <f t="shared" ca="1" si="728"/>
        <v>-2.8313513683061739E-3</v>
      </c>
      <c r="EI392" s="223">
        <f t="shared" ca="1" si="729"/>
        <v>-2.3328276054605697E-3</v>
      </c>
      <c r="EJ392" s="223">
        <f t="shared" ca="1" si="730"/>
        <v>-5.4773580826078321E-4</v>
      </c>
      <c r="EK392" s="223">
        <f t="shared" ca="1" si="731"/>
        <v>1.5394354827387273E-3</v>
      </c>
      <c r="EL392" s="223">
        <f t="shared" ca="1" si="732"/>
        <v>2.7775991237917676E-3</v>
      </c>
      <c r="EM392" s="223">
        <f t="shared" ca="1" si="733"/>
        <v>2.483900643290769E-3</v>
      </c>
      <c r="EN392" s="223">
        <f t="shared" ca="1" si="734"/>
        <v>8.2031646669743523E-4</v>
      </c>
      <c r="EO392" s="223">
        <f t="shared" ca="1" si="735"/>
        <v>-1.2956770270854E-3</v>
      </c>
      <c r="EP392" s="223">
        <f t="shared" ca="1" si="736"/>
        <v>-2.6970970813251041E-3</v>
      </c>
      <c r="EQ392" s="223">
        <f t="shared" ca="1" si="737"/>
        <v>-2.6110523600878471E-3</v>
      </c>
      <c r="ER392" s="223">
        <f t="shared" ca="1" si="738"/>
        <v>-1.0849970291292341E-3</v>
      </c>
      <c r="ES392" s="223">
        <f t="shared" ca="1" si="739"/>
        <v>1.0394404933721658E-3</v>
      </c>
      <c r="ET392" s="223">
        <f t="shared" ca="1" si="740"/>
        <v>2.5906205195820532E-3</v>
      </c>
      <c r="EU392" s="223">
        <f t="shared" ca="1" si="741"/>
        <v>2.713058215310885E-3</v>
      </c>
      <c r="EV392" s="223">
        <f t="shared" ca="1" si="742"/>
        <v>1.3392284770507724E-3</v>
      </c>
      <c r="EW392" s="223">
        <f t="shared" ca="1" si="743"/>
        <v>-7.7319357949174705E-4</v>
      </c>
      <c r="EX392" s="223">
        <f t="shared" ca="1" si="744"/>
        <v>-2.4591948660581796E-3</v>
      </c>
      <c r="EY392" s="223">
        <f t="shared" ca="1" si="745"/>
        <v>-2.7889358368119819E-3</v>
      </c>
      <c r="EZ392" s="223">
        <f t="shared" ca="1" si="746"/>
        <v>-1.5805624226415927E-3</v>
      </c>
      <c r="FA392" s="223">
        <f t="shared" ca="1" si="747"/>
        <v>4.9950038877021648E-4</v>
      </c>
      <c r="FB392" s="223">
        <f t="shared" ca="1" si="748"/>
        <v>2.3040858216415265E-3</v>
      </c>
      <c r="FC392" s="223">
        <f t="shared" ca="1" si="749"/>
        <v>2.8379544816171786E-3</v>
      </c>
      <c r="FD392" s="223">
        <f t="shared" ca="1" si="750"/>
        <v>1.8066746880790313E-3</v>
      </c>
      <c r="FE392" s="223">
        <f t="shared" ca="1" si="751"/>
        <v>-2.2099673625018096E-4</v>
      </c>
      <c r="FF392" s="223">
        <f t="shared" ca="1" si="752"/>
        <v>-2.1267871712210094E-3</v>
      </c>
      <c r="FG392" s="223">
        <f t="shared" ca="1" si="753"/>
        <v>-2.8596420733806699E-3</v>
      </c>
      <c r="FH392" s="223">
        <f t="shared" ca="1" si="754"/>
        <v>-2.0153876886414533E-3</v>
      </c>
      <c r="FI392" s="223">
        <f t="shared" ca="1" si="755"/>
        <v>-5.9635235649088954E-5</v>
      </c>
      <c r="FJ392" s="223">
        <f t="shared" ca="1" si="756"/>
        <v>1.9290063977215311E-3</v>
      </c>
      <c r="FK392" s="223">
        <f t="shared" ca="1" si="757"/>
        <v>2.8537897487381347E-3</v>
      </c>
      <c r="FL392" s="223">
        <f t="shared" ca="1" si="758"/>
        <v>2.2046914040392772E-3</v>
      </c>
      <c r="FM392" s="223">
        <f t="shared" ca="1" si="759"/>
        <v>3.3969288762908184E-4</v>
      </c>
      <c r="FN392" s="223">
        <f t="shared" ca="1" si="760"/>
        <v>-1.7126482381098029E-3</v>
      </c>
      <c r="FO392" s="223">
        <f t="shared" ca="1" si="761"/>
        <v>-2.8204538687750889E-3</v>
      </c>
      <c r="FP392" s="223">
        <f t="shared" ca="1" si="762"/>
        <v>-2.3727627360092601E-3</v>
      </c>
      <c r="FQ392" s="223">
        <f t="shared" ca="1" si="763"/>
        <v>-6.1647911140622535E-4</v>
      </c>
      <c r="FR392" s="223">
        <f t="shared" ca="1" si="764"/>
        <v>1.4797963397363484E-3</v>
      </c>
      <c r="FS392" s="223">
        <f t="shared" ca="1" si="765"/>
        <v>2.7599554762388237E-3</v>
      </c>
      <c r="FT392" s="223">
        <f t="shared" ca="1" si="766"/>
        <v>2.5179830657474462E-3</v>
      </c>
      <c r="FU392" s="223">
        <f t="shared" ca="1" si="767"/>
        <v>8.8732830433872517E-4</v>
      </c>
      <c r="FV392" s="223">
        <f t="shared" ca="1" si="768"/>
        <v>-1.2326931936722705E-3</v>
      </c>
      <c r="FW392" s="223">
        <f t="shared" ca="1" si="769"/>
        <v>-2.6728772037212197E-3</v>
      </c>
      <c r="FX392" s="223">
        <f t="shared" ca="1" si="770"/>
        <v>-2.6389538420929048E-3</v>
      </c>
      <c r="FY392" s="223">
        <f t="shared" ca="1" si="771"/>
        <v>-1.1496320406374522E-3</v>
      </c>
      <c r="FZ392" s="223">
        <f t="shared" ca="1" si="772"/>
        <v>9.7371853829440844E-4</v>
      </c>
      <c r="GA392" s="223">
        <f t="shared" ca="1" si="773"/>
        <v>2.5600576625884981E-3</v>
      </c>
      <c r="GB392" s="223">
        <f t="shared" ca="1" si="774"/>
        <v>2.7345100503401005E-3</v>
      </c>
      <c r="GC392" s="223">
        <f t="shared" ca="1" si="775"/>
        <v>1.4008641919321131E-3</v>
      </c>
      <c r="GD392" s="223">
        <f t="shared" ca="1" si="776"/>
        <v>-7.0536644110414824E-4</v>
      </c>
      <c r="GE392" s="223">
        <f t="shared" ca="1" si="777"/>
        <v>-2.4225833666951784E-3</v>
      </c>
      <c r="GF392" s="223">
        <f t="shared" ca="1" si="778"/>
        <v>-2.8037314319672921E-3</v>
      </c>
      <c r="GG392" s="223">
        <f t="shared" ca="1" si="779"/>
        <v>-1.6386052552681311E-3</v>
      </c>
      <c r="GH392" s="223">
        <f t="shared" ca="1" si="780"/>
        <v>4.3022127949353677E-4</v>
      </c>
      <c r="GI392" s="223">
        <f t="shared" ca="1" si="781"/>
        <v>2.261778268661759E-3</v>
      </c>
      <c r="GJ392" s="223">
        <f t="shared" ca="1" si="782"/>
        <v>2.8459513472291124E-3</v>
      </c>
      <c r="GK392" s="223">
        <f t="shared" ca="1" si="783"/>
        <v>1.8605656542431703E-3</v>
      </c>
      <c r="GL392" s="223">
        <f t="shared" ca="1" si="784"/>
        <v>-1.509328517785287E-4</v>
      </c>
      <c r="GM392" s="223">
        <f t="shared" ca="1" si="785"/>
        <v>-2.0791910094874037E-3</v>
      </c>
      <c r="GN392" s="223">
        <f t="shared" ca="1" si="786"/>
        <v>-2.8607631952618619E-3</v>
      </c>
      <c r="GO392" s="223">
        <f t="shared" ca="1" si="787"/>
        <v>-2.0646077888792046E-3</v>
      </c>
      <c r="GP392" s="223">
        <f t="shared" ca="1" si="788"/>
        <v>-1.2980914180747724E-4</v>
      </c>
      <c r="GQ392" s="223">
        <f t="shared" ca="1" si="789"/>
        <v>1.8765800042902646E-3</v>
      </c>
      <c r="GR392" s="223">
        <f t="shared" ca="1" si="790"/>
        <v>2.8480243298720054E-3</v>
      </c>
      <c r="GS392" s="223">
        <f t="shared" ca="1" si="791"/>
        <v>2.2487666218789625E-3</v>
      </c>
      <c r="GT392" s="223">
        <f t="shared" ca="1" si="792"/>
        <v>4.0930100239690097E-4</v>
      </c>
      <c r="GU392" s="223">
        <f t="shared" ca="1" si="793"/>
        <v>-1.6558965078088341E-3</v>
      </c>
      <c r="GV392" s="223">
        <f t="shared" ca="1" si="794"/>
        <v>-2.8078574332970024E-3</v>
      </c>
      <c r="GW392" s="223">
        <f t="shared" ca="1" si="795"/>
        <v>-2.4112686030090926E-3</v>
      </c>
      <c r="GX392" s="223">
        <f t="shared" ca="1" si="796"/>
        <v>-6.8485107058655569E-4</v>
      </c>
      <c r="GY392" s="223">
        <f t="shared" ca="1" si="797"/>
        <v>1.4192658227520265E-3</v>
      </c>
      <c r="GZ392" s="223">
        <f t="shared" ca="1" si="798"/>
        <v>2.7406493347083543E-3</v>
      </c>
      <c r="HA392" s="223">
        <f t="shared" ca="1" si="799"/>
        <v>2.5505487493587484E-3</v>
      </c>
      <c r="HB392" s="223">
        <f t="shared" ca="1" si="800"/>
        <v>9.5380564858886226E-4</v>
      </c>
      <c r="HC392" s="223">
        <f t="shared" ca="1" si="801"/>
        <v>-1.1689668319725664E-3</v>
      </c>
      <c r="HD392" s="223">
        <f t="shared" ca="1" si="802"/>
        <v>-2.6470472848351455E-3</v>
      </c>
      <c r="HE392" s="223">
        <f t="shared" ca="1" si="803"/>
        <v>-2.6652657169803106E-3</v>
      </c>
      <c r="HF392" s="223">
        <f t="shared" ca="1" si="804"/>
        <v>-1.2135745567919752E-3</v>
      </c>
      <c r="HG392" s="223">
        <f t="shared" ca="1" si="805"/>
        <v>9.0741005157894022E-4</v>
      </c>
      <c r="HH392" s="223">
        <f t="shared" ca="1" si="806"/>
        <v>2.5279527225857391E-3</v>
      </c>
      <c r="HI392" s="223">
        <f t="shared" ca="1" si="807"/>
        <v>2.7543147187649316E-3</v>
      </c>
      <c r="HJ392" s="223">
        <f t="shared" ca="1" si="808"/>
        <v>1.4616560786058486E-3</v>
      </c>
      <c r="HK392" s="223">
        <f t="shared" ca="1" si="809"/>
        <v>-6.3711441634781824E-4</v>
      </c>
      <c r="HL392" s="223">
        <f t="shared" ca="1" si="810"/>
        <v>-2.3845125936982634E-3</v>
      </c>
      <c r="HM392" s="223">
        <f t="shared" ca="1" si="811"/>
        <v>-2.8168381641462386E-3</v>
      </c>
      <c r="HN392" s="223">
        <f t="shared" ca="1" si="812"/>
        <v>-1.6956610533602596E-3</v>
      </c>
      <c r="HO392" s="223">
        <f t="shared" ca="1" si="813"/>
        <v>3.6068302100501933E-4</v>
      </c>
      <c r="HP392" s="223">
        <f t="shared" ca="1" si="814"/>
        <v>2.2181083050263365E-3</v>
      </c>
      <c r="HQ392" s="223">
        <f t="shared" ca="1" si="815"/>
        <v>2.852233918166447E-3</v>
      </c>
      <c r="HR392" s="223">
        <f t="shared" ca="1" si="816"/>
        <v>1.9133358852282533E-3</v>
      </c>
      <c r="HS392" s="223">
        <f t="shared" ca="1" si="817"/>
        <v>-8.0778051000626592E-5</v>
      </c>
      <c r="HT392" s="223">
        <f t="shared" ca="1" si="818"/>
        <v>-2.0303424208356693E-3</v>
      </c>
      <c r="HU392" s="223">
        <f t="shared" ca="1" si="819"/>
        <v>-2.860161100365053E-3</v>
      </c>
      <c r="HV392" s="223">
        <f t="shared" ca="1" si="820"/>
        <v>-2.112584246585648E-3</v>
      </c>
      <c r="HW392" s="223">
        <f t="shared" ca="1" si="821"/>
        <v>-1.9990485579267654E-4</v>
      </c>
      <c r="HX392" s="223">
        <f t="shared" ca="1" si="822"/>
        <v>1.8230232292342286E-3</v>
      </c>
      <c r="HY392" s="223">
        <f t="shared" ca="1" si="823"/>
        <v>2.840543367644042E-3</v>
      </c>
      <c r="HZ392" s="223">
        <f t="shared" ca="1" si="824"/>
        <v>2.2914872667924042E-3</v>
      </c>
      <c r="IA392" s="223">
        <f t="shared" ca="1" si="825"/>
        <v>4.786625695455864E-4</v>
      </c>
      <c r="IB392" s="223">
        <f t="shared" ca="1" si="826"/>
        <v>-1.598147327369453E-3</v>
      </c>
      <c r="IC392" s="223">
        <f t="shared" ca="1" si="827"/>
        <v>-2.7935696494936655E-3</v>
      </c>
      <c r="ID392" s="223">
        <f t="shared" ca="1" si="828"/>
        <v>-2.448322011965591E-3</v>
      </c>
      <c r="IE392" s="223">
        <f t="shared" ca="1" si="829"/>
        <v>-6.2934112074375219E-4</v>
      </c>
      <c r="IF392" s="223">
        <f t="shared" ca="1" si="830"/>
        <v>1.3578803931059158E-3</v>
      </c>
      <c r="IG392" s="223">
        <f t="shared" ca="1" si="831"/>
        <v>2.7196923284981589E-3</v>
      </c>
      <c r="IH392" s="223">
        <f t="shared" ca="1" si="832"/>
        <v>2.5815780777746346E-3</v>
      </c>
      <c r="II392" s="223">
        <f t="shared" ca="1" si="833"/>
        <v>1.0197084559813029E-3</v>
      </c>
      <c r="IJ392" s="223">
        <f t="shared" ca="1" si="834"/>
        <v>-1.1045363283638415E-3</v>
      </c>
      <c r="IK392" s="223">
        <f t="shared" ca="1" si="835"/>
        <v>-2.6196228836441278E-3</v>
      </c>
      <c r="IL392" s="223">
        <f t="shared" ca="1" si="836"/>
        <v>-2.6899721354605409E-3</v>
      </c>
      <c r="IM392" s="223">
        <f t="shared" ca="1" si="837"/>
        <v>-1.2767860610118887E-3</v>
      </c>
      <c r="IN392" s="223">
        <f t="shared" ca="1" si="838"/>
        <v>8.4055497497857073E-4</v>
      </c>
      <c r="IO392" s="223">
        <f t="shared" ca="1" si="839"/>
        <v>2.4943250383890974E-3</v>
      </c>
      <c r="IP392" s="223">
        <f t="shared" ca="1" si="840"/>
        <v>2.7724602909936177E-3</v>
      </c>
      <c r="IQ392" s="223">
        <f t="shared" ca="1" si="841"/>
        <v>1.5215675183127427E-3</v>
      </c>
      <c r="IR392" s="223">
        <f t="shared" ca="1" si="842"/>
        <v>-5.6847861769024322E-4</v>
      </c>
      <c r="IS392" s="223">
        <f t="shared" ca="1" si="843"/>
        <v>-2.3450054794776172E-3</v>
      </c>
      <c r="IT392" s="223">
        <f t="shared" ca="1" si="844"/>
        <v>-2.8282481383434684E-3</v>
      </c>
      <c r="IU392" s="223">
        <f t="shared" ca="1" si="845"/>
        <v>-1.75169544863876E-3</v>
      </c>
      <c r="IV392" s="223">
        <f t="shared" ca="1" si="846"/>
        <v>2.9092750055153605E-4</v>
      </c>
      <c r="IW392" s="223">
        <f t="shared" ca="1" si="847"/>
        <v>2.1731022358883788E-3</v>
      </c>
      <c r="IX392" s="223">
        <f t="shared" ca="1" si="848"/>
        <v>2.8567984100433797E-3</v>
      </c>
      <c r="IY392" s="223">
        <f t="shared" ca="1" si="849"/>
        <v>1.9649535942202513E-3</v>
      </c>
      <c r="IZ392" s="223">
        <f t="shared" ca="1" si="850"/>
        <v>-1.0574592545368875E-5</v>
      </c>
      <c r="JA392" s="223">
        <f t="shared" ca="1" si="851"/>
        <v>-1.98027082982896E-3</v>
      </c>
      <c r="JB392" s="223">
        <f t="shared" ca="1" si="852"/>
        <v>-2.8578361513696983E-3</v>
      </c>
    </row>
    <row r="393" spans="2:262">
      <c r="B393" s="230">
        <v>32</v>
      </c>
      <c r="C393" s="229">
        <f t="shared" si="853"/>
        <v>6.2500000000000023E-4</v>
      </c>
      <c r="D393" s="226">
        <f t="shared" ca="1" si="597"/>
        <v>72.078368924967648</v>
      </c>
      <c r="E393" s="225">
        <f ca="1">AL361</f>
        <v>7.8368924967650425E-2</v>
      </c>
      <c r="F393" s="224">
        <v>32</v>
      </c>
      <c r="G393" s="223">
        <f t="shared" ca="1" si="854"/>
        <v>-5.1888839119550991E-4</v>
      </c>
      <c r="H393" s="223">
        <f t="shared" ca="1" si="598"/>
        <v>-5.115184899277624E-5</v>
      </c>
      <c r="I393" s="223">
        <f t="shared" ca="1" si="599"/>
        <v>4.4654875260946521E-4</v>
      </c>
      <c r="J393" s="223">
        <f t="shared" ca="1" si="600"/>
        <v>6.8266715119387001E-4</v>
      </c>
      <c r="K393" s="223">
        <f t="shared" ca="1" si="601"/>
        <v>5.1888839119551002E-4</v>
      </c>
      <c r="L393" s="223">
        <f t="shared" ca="1" si="602"/>
        <v>5.1151848992776328E-5</v>
      </c>
      <c r="M393" s="223">
        <f t="shared" ca="1" si="603"/>
        <v>-4.4654875260946515E-4</v>
      </c>
      <c r="N393" s="223">
        <f t="shared" ca="1" si="604"/>
        <v>-6.8266715119387001E-4</v>
      </c>
      <c r="O393" s="223">
        <f t="shared" ca="1" si="605"/>
        <v>-5.1888839119551002E-4</v>
      </c>
      <c r="P393" s="223">
        <f t="shared" ca="1" si="606"/>
        <v>-5.1151848992776409E-5</v>
      </c>
      <c r="Q393" s="223">
        <f t="shared" ca="1" si="607"/>
        <v>4.4654875260946467E-4</v>
      </c>
      <c r="R393" s="223">
        <f t="shared" ca="1" si="608"/>
        <v>6.8266715119387001E-4</v>
      </c>
      <c r="S393" s="223">
        <f t="shared" ca="1" si="609"/>
        <v>5.188883911955097E-4</v>
      </c>
      <c r="T393" s="223">
        <f t="shared" ca="1" si="610"/>
        <v>5.1151848992776491E-5</v>
      </c>
      <c r="U393" s="223">
        <f t="shared" ca="1" si="611"/>
        <v>-4.4654875260946456E-4</v>
      </c>
      <c r="V393" s="223">
        <f t="shared" ca="1" si="612"/>
        <v>-6.8266715119387001E-4</v>
      </c>
      <c r="W393" s="223">
        <f t="shared" ca="1" si="613"/>
        <v>-5.1888839119550981E-4</v>
      </c>
      <c r="X393" s="223">
        <f t="shared" ca="1" si="614"/>
        <v>-5.1151848992776579E-5</v>
      </c>
      <c r="Y393" s="223">
        <f t="shared" ca="1" si="615"/>
        <v>4.465487526094645E-4</v>
      </c>
      <c r="Z393" s="223">
        <f t="shared" ca="1" si="616"/>
        <v>6.8266715119387001E-4</v>
      </c>
      <c r="AA393" s="223">
        <f t="shared" ca="1" si="617"/>
        <v>5.1888839119550981E-4</v>
      </c>
      <c r="AB393" s="223">
        <f t="shared" ca="1" si="618"/>
        <v>5.1151848992777873E-5</v>
      </c>
      <c r="AC393" s="223">
        <f t="shared" ca="1" si="619"/>
        <v>-4.4654875260946439E-4</v>
      </c>
      <c r="AD393" s="223">
        <f t="shared" ca="1" si="620"/>
        <v>-6.8266715119387001E-4</v>
      </c>
      <c r="AE393" s="223">
        <f t="shared" ca="1" si="621"/>
        <v>-5.1888839119550991E-4</v>
      </c>
      <c r="AF393" s="223">
        <f t="shared" ca="1" si="622"/>
        <v>-5.1151848992775528E-5</v>
      </c>
      <c r="AG393" s="223">
        <f t="shared" ca="1" si="623"/>
        <v>4.4654875260946439E-4</v>
      </c>
      <c r="AH393" s="223">
        <f t="shared" ca="1" si="624"/>
        <v>6.8266715119387001E-4</v>
      </c>
      <c r="AI393" s="223">
        <f t="shared" ca="1" si="625"/>
        <v>5.1888839119550991E-4</v>
      </c>
      <c r="AJ393" s="223">
        <f t="shared" ca="1" si="626"/>
        <v>5.1151848992778042E-5</v>
      </c>
      <c r="AK393" s="223">
        <f t="shared" ca="1" si="627"/>
        <v>-4.4654875260946434E-4</v>
      </c>
      <c r="AL393" s="223">
        <f t="shared" ca="1" si="628"/>
        <v>-6.8266715119387001E-4</v>
      </c>
      <c r="AM393" s="223">
        <f t="shared" ca="1" si="629"/>
        <v>-5.1888839119550991E-4</v>
      </c>
      <c r="AN393" s="223">
        <f t="shared" ca="1" si="630"/>
        <v>-5.1151848992775698E-5</v>
      </c>
      <c r="AO393" s="223">
        <f t="shared" ca="1" si="631"/>
        <v>4.4654875260946429E-4</v>
      </c>
      <c r="AP393" s="223">
        <f t="shared" ca="1" si="632"/>
        <v>6.826671511938699E-4</v>
      </c>
      <c r="AQ393" s="223">
        <f t="shared" ca="1" si="633"/>
        <v>5.1888839119551002E-4</v>
      </c>
      <c r="AR393" s="223">
        <f t="shared" ca="1" si="634"/>
        <v>5.1151848992778205E-5</v>
      </c>
      <c r="AS393" s="223">
        <f t="shared" ca="1" si="635"/>
        <v>-4.4654875260946418E-4</v>
      </c>
      <c r="AT393" s="223">
        <f t="shared" ca="1" si="636"/>
        <v>-6.826671511938699E-4</v>
      </c>
      <c r="AU393" s="223">
        <f t="shared" ca="1" si="637"/>
        <v>-5.1888839119551176E-4</v>
      </c>
      <c r="AV393" s="223">
        <f t="shared" ca="1" si="638"/>
        <v>-5.1151848992775867E-5</v>
      </c>
      <c r="AW393" s="223">
        <f t="shared" ca="1" si="639"/>
        <v>4.4654875260946418E-4</v>
      </c>
      <c r="AX393" s="223">
        <f t="shared" ca="1" si="640"/>
        <v>6.8266715119386979E-4</v>
      </c>
      <c r="AY393" s="223">
        <f t="shared" ca="1" si="641"/>
        <v>5.1888839119551013E-4</v>
      </c>
      <c r="AZ393" s="223">
        <f t="shared" ca="1" si="642"/>
        <v>5.1151848992778374E-5</v>
      </c>
      <c r="BA393" s="223">
        <f t="shared" ca="1" si="643"/>
        <v>-4.4654875260946591E-4</v>
      </c>
      <c r="BB393" s="223">
        <f t="shared" ca="1" si="644"/>
        <v>-6.826671511938699E-4</v>
      </c>
      <c r="BC393" s="223">
        <f t="shared" ca="1" si="645"/>
        <v>-5.1888839119551176E-4</v>
      </c>
      <c r="BD393" s="223">
        <f t="shared" ca="1" si="646"/>
        <v>-5.115184899277603E-5</v>
      </c>
      <c r="BE393" s="223">
        <f t="shared" ca="1" si="647"/>
        <v>4.4654875260946396E-4</v>
      </c>
      <c r="BF393" s="223">
        <f t="shared" ca="1" si="648"/>
        <v>6.8266715119387012E-4</v>
      </c>
      <c r="BG393" s="223">
        <f t="shared" ca="1" si="649"/>
        <v>5.1888839119551024E-4</v>
      </c>
      <c r="BH393" s="223">
        <f t="shared" ca="1" si="650"/>
        <v>5.1151848992778544E-5</v>
      </c>
      <c r="BI393" s="223">
        <f t="shared" ca="1" si="651"/>
        <v>-4.465487526094658E-4</v>
      </c>
      <c r="BJ393" s="223">
        <f t="shared" ca="1" si="652"/>
        <v>-6.826671511938699E-4</v>
      </c>
      <c r="BK393" s="223">
        <f t="shared" ca="1" si="653"/>
        <v>-5.1888839119551187E-4</v>
      </c>
      <c r="BL393" s="223">
        <f t="shared" ca="1" si="654"/>
        <v>-5.1151848992776199E-5</v>
      </c>
      <c r="BM393" s="223">
        <f t="shared" ca="1" si="655"/>
        <v>4.4654875260946385E-4</v>
      </c>
      <c r="BN393" s="223">
        <f t="shared" ca="1" si="656"/>
        <v>6.8266715119386968E-4</v>
      </c>
      <c r="BO393" s="223">
        <f t="shared" ca="1" si="657"/>
        <v>5.1888839119551035E-4</v>
      </c>
      <c r="BP393" s="223">
        <f t="shared" ca="1" si="658"/>
        <v>5.1151848992778706E-5</v>
      </c>
      <c r="BQ393" s="223">
        <f t="shared" ca="1" si="659"/>
        <v>-4.4654875260946564E-4</v>
      </c>
      <c r="BR393" s="223">
        <f t="shared" ca="1" si="660"/>
        <v>-6.826671511938699E-4</v>
      </c>
      <c r="BS393" s="223">
        <f t="shared" ca="1" si="661"/>
        <v>-5.1888839119551197E-4</v>
      </c>
      <c r="BT393" s="223">
        <f t="shared" ca="1" si="662"/>
        <v>-5.1151848992776369E-5</v>
      </c>
      <c r="BU393" s="223">
        <f t="shared" ca="1" si="663"/>
        <v>4.4654875260946374E-4</v>
      </c>
      <c r="BV393" s="223">
        <f t="shared" ca="1" si="664"/>
        <v>6.8266715119387012E-4</v>
      </c>
      <c r="BW393" s="223">
        <f t="shared" ca="1" si="665"/>
        <v>5.1888839119551046E-4</v>
      </c>
      <c r="BX393" s="223">
        <f t="shared" ca="1" si="666"/>
        <v>5.1151848992778876E-5</v>
      </c>
      <c r="BY393" s="223">
        <f t="shared" ca="1" si="667"/>
        <v>-4.4654875260946559E-4</v>
      </c>
      <c r="BZ393" s="223">
        <f t="shared" ca="1" si="668"/>
        <v>-6.826671511938699E-4</v>
      </c>
      <c r="CA393" s="223">
        <f t="shared" ca="1" si="669"/>
        <v>-5.1888839119551208E-4</v>
      </c>
      <c r="CB393" s="223">
        <f t="shared" ca="1" si="670"/>
        <v>-5.1151848992776531E-5</v>
      </c>
      <c r="CC393" s="223">
        <f t="shared" ca="1" si="671"/>
        <v>4.4654875260946358E-4</v>
      </c>
      <c r="CD393" s="223">
        <f t="shared" ca="1" si="672"/>
        <v>6.8266715119386968E-4</v>
      </c>
      <c r="CE393" s="223">
        <f t="shared" ca="1" si="673"/>
        <v>5.1888839119551057E-4</v>
      </c>
      <c r="CF393" s="223">
        <f t="shared" ca="1" si="674"/>
        <v>5.1151848992779045E-5</v>
      </c>
      <c r="CG393" s="223">
        <f t="shared" ca="1" si="675"/>
        <v>-4.4654875260946537E-4</v>
      </c>
      <c r="CH393" s="223">
        <f t="shared" ca="1" si="676"/>
        <v>-6.826671511938699E-4</v>
      </c>
      <c r="CI393" s="223">
        <f t="shared" ca="1" si="677"/>
        <v>-5.1888839119551219E-4</v>
      </c>
      <c r="CJ393" s="223">
        <f t="shared" ca="1" si="678"/>
        <v>-5.1151848992781552E-5</v>
      </c>
      <c r="CK393" s="223">
        <f t="shared" ca="1" si="679"/>
        <v>4.4654875260946721E-4</v>
      </c>
      <c r="CL393" s="223">
        <f t="shared" ca="1" si="680"/>
        <v>6.8266715119387001E-4</v>
      </c>
      <c r="CM393" s="223">
        <f t="shared" ca="1" si="681"/>
        <v>5.1888839119551067E-4</v>
      </c>
      <c r="CN393" s="223">
        <f t="shared" ca="1" si="682"/>
        <v>5.1151848992779208E-5</v>
      </c>
      <c r="CO393" s="223">
        <f t="shared" ca="1" si="683"/>
        <v>-4.4654875260946152E-4</v>
      </c>
      <c r="CP393" s="223">
        <f t="shared" ca="1" si="684"/>
        <v>-6.8266715119386946E-4</v>
      </c>
      <c r="CQ393" s="223">
        <f t="shared" ca="1" si="685"/>
        <v>-5.1888839119550916E-4</v>
      </c>
      <c r="CR393" s="223">
        <f t="shared" ca="1" si="686"/>
        <v>-5.115184899277687E-5</v>
      </c>
      <c r="CS393" s="223">
        <f t="shared" ca="1" si="687"/>
        <v>4.4654875260946336E-4</v>
      </c>
      <c r="CT393" s="223">
        <f t="shared" ca="1" si="688"/>
        <v>6.8266715119386968E-4</v>
      </c>
      <c r="CU393" s="223">
        <f t="shared" ca="1" si="689"/>
        <v>5.1888839119551393E-4</v>
      </c>
      <c r="CV393" s="223">
        <f t="shared" ca="1" si="690"/>
        <v>5.1151848992774525E-5</v>
      </c>
      <c r="CW393" s="223">
        <f t="shared" ca="1" si="691"/>
        <v>-4.4654875260946515E-4</v>
      </c>
      <c r="CX393" s="223">
        <f t="shared" ca="1" si="692"/>
        <v>-6.826671511938699E-4</v>
      </c>
      <c r="CY393" s="223">
        <f t="shared" ca="1" si="693"/>
        <v>-5.1888839119551241E-4</v>
      </c>
      <c r="CZ393" s="223">
        <f t="shared" ca="1" si="694"/>
        <v>-5.1151848992781885E-5</v>
      </c>
      <c r="DA393" s="223">
        <f t="shared" ca="1" si="695"/>
        <v>4.4654875260946694E-4</v>
      </c>
      <c r="DB393" s="223">
        <f t="shared" ca="1" si="696"/>
        <v>6.8266715119387001E-4</v>
      </c>
      <c r="DC393" s="223">
        <f t="shared" ca="1" si="697"/>
        <v>5.1888839119551089E-4</v>
      </c>
      <c r="DD393" s="223">
        <f t="shared" ca="1" si="698"/>
        <v>5.1151848992779547E-5</v>
      </c>
      <c r="DE393" s="223">
        <f t="shared" ca="1" si="699"/>
        <v>-4.465487526094613E-4</v>
      </c>
      <c r="DF393" s="223">
        <f t="shared" ca="1" si="700"/>
        <v>-6.8266715119387022E-4</v>
      </c>
      <c r="DG393" s="223">
        <f t="shared" ca="1" si="701"/>
        <v>-5.1888839119550937E-4</v>
      </c>
      <c r="DH393" s="223">
        <f t="shared" ca="1" si="702"/>
        <v>-5.1151848992777202E-5</v>
      </c>
      <c r="DI393" s="223">
        <f t="shared" ca="1" si="703"/>
        <v>4.4654875260946309E-4</v>
      </c>
      <c r="DJ393" s="223">
        <f t="shared" ca="1" si="704"/>
        <v>6.8266715119386968E-4</v>
      </c>
      <c r="DK393" s="223">
        <f t="shared" ca="1" si="705"/>
        <v>5.1888839119551414E-4</v>
      </c>
      <c r="DL393" s="223">
        <f t="shared" ca="1" si="706"/>
        <v>5.1151848992774864E-5</v>
      </c>
      <c r="DM393" s="223">
        <f t="shared" ca="1" si="707"/>
        <v>-4.4654875260946494E-4</v>
      </c>
      <c r="DN393" s="223">
        <f t="shared" ca="1" si="708"/>
        <v>-6.8266715119386979E-4</v>
      </c>
      <c r="DO393" s="223">
        <f t="shared" ca="1" si="709"/>
        <v>-5.1888839119551263E-4</v>
      </c>
      <c r="DP393" s="223">
        <f t="shared" ca="1" si="710"/>
        <v>-5.1151848992782223E-5</v>
      </c>
      <c r="DQ393" s="223">
        <f t="shared" ca="1" si="711"/>
        <v>4.4654875260946667E-4</v>
      </c>
      <c r="DR393" s="223">
        <f t="shared" ca="1" si="712"/>
        <v>6.8266715119387001E-4</v>
      </c>
      <c r="DS393" s="223">
        <f t="shared" ca="1" si="713"/>
        <v>5.1888839119551111E-4</v>
      </c>
      <c r="DT393" s="223">
        <f t="shared" ca="1" si="714"/>
        <v>5.1151848992779879E-5</v>
      </c>
      <c r="DU393" s="223">
        <f t="shared" ca="1" si="715"/>
        <v>-4.4654875260946109E-4</v>
      </c>
      <c r="DV393" s="223">
        <f t="shared" ca="1" si="716"/>
        <v>-6.8266715119386946E-4</v>
      </c>
      <c r="DW393" s="223">
        <f t="shared" ca="1" si="717"/>
        <v>-5.1888839119550959E-4</v>
      </c>
      <c r="DX393" s="223">
        <f t="shared" ca="1" si="718"/>
        <v>-5.1151848992777534E-5</v>
      </c>
      <c r="DY393" s="223">
        <f t="shared" ca="1" si="719"/>
        <v>4.4654875260946288E-4</v>
      </c>
      <c r="DZ393" s="223">
        <f t="shared" ca="1" si="720"/>
        <v>6.8266715119386968E-4</v>
      </c>
      <c r="EA393" s="223">
        <f t="shared" ca="1" si="721"/>
        <v>5.1888839119551447E-4</v>
      </c>
      <c r="EB393" s="223">
        <f t="shared" ca="1" si="722"/>
        <v>5.1151848992775196E-5</v>
      </c>
      <c r="EC393" s="223">
        <f t="shared" ca="1" si="723"/>
        <v>-4.4654875260946467E-4</v>
      </c>
      <c r="ED393" s="223">
        <f t="shared" ca="1" si="724"/>
        <v>-6.8266715119386979E-4</v>
      </c>
      <c r="EE393" s="223">
        <f t="shared" ca="1" si="725"/>
        <v>-5.1888839119551284E-4</v>
      </c>
      <c r="EF393" s="223">
        <f t="shared" ca="1" si="726"/>
        <v>-5.1151848992782555E-5</v>
      </c>
      <c r="EG393" s="223">
        <f t="shared" ca="1" si="727"/>
        <v>4.4654875260946645E-4</v>
      </c>
      <c r="EH393" s="223">
        <f t="shared" ca="1" si="728"/>
        <v>6.8266715119387001E-4</v>
      </c>
      <c r="EI393" s="223">
        <f t="shared" ca="1" si="729"/>
        <v>5.1888839119551132E-4</v>
      </c>
      <c r="EJ393" s="223">
        <f t="shared" ca="1" si="730"/>
        <v>5.1151848992780211E-5</v>
      </c>
      <c r="EK393" s="223">
        <f t="shared" ca="1" si="731"/>
        <v>-4.4654875260946082E-4</v>
      </c>
      <c r="EL393" s="223">
        <f t="shared" ca="1" si="732"/>
        <v>-6.8266715119387012E-4</v>
      </c>
      <c r="EM393" s="223">
        <f t="shared" ca="1" si="733"/>
        <v>-5.1888839119550981E-4</v>
      </c>
      <c r="EN393" s="223">
        <f t="shared" ca="1" si="734"/>
        <v>-5.1151848992777873E-5</v>
      </c>
      <c r="EO393" s="223">
        <f t="shared" ca="1" si="735"/>
        <v>4.4654875260946266E-4</v>
      </c>
      <c r="EP393" s="223">
        <f t="shared" ca="1" si="736"/>
        <v>6.8266715119386957E-4</v>
      </c>
      <c r="EQ393" s="223">
        <f t="shared" ca="1" si="737"/>
        <v>5.1888839119551458E-4</v>
      </c>
      <c r="ER393" s="223">
        <f t="shared" ca="1" si="738"/>
        <v>5.1151848992775528E-5</v>
      </c>
      <c r="ES393" s="223">
        <f t="shared" ca="1" si="739"/>
        <v>-4.4654875260946439E-4</v>
      </c>
      <c r="ET393" s="223">
        <f t="shared" ca="1" si="740"/>
        <v>-6.8266715119386979E-4</v>
      </c>
      <c r="EU393" s="223">
        <f t="shared" ca="1" si="741"/>
        <v>-5.1888839119551317E-4</v>
      </c>
      <c r="EV393" s="223">
        <f t="shared" ca="1" si="742"/>
        <v>-5.1151848992782887E-5</v>
      </c>
      <c r="EW393" s="223">
        <f t="shared" ca="1" si="743"/>
        <v>4.4654875260946613E-4</v>
      </c>
      <c r="EX393" s="223">
        <f t="shared" ca="1" si="744"/>
        <v>6.8266715119387001E-4</v>
      </c>
      <c r="EY393" s="223">
        <f t="shared" ca="1" si="745"/>
        <v>5.1888839119551154E-4</v>
      </c>
      <c r="EZ393" s="223">
        <f t="shared" ca="1" si="746"/>
        <v>5.115184899278055E-5</v>
      </c>
      <c r="FA393" s="223">
        <f t="shared" ca="1" si="747"/>
        <v>-4.465487526094606E-4</v>
      </c>
      <c r="FB393" s="223">
        <f t="shared" ca="1" si="748"/>
        <v>-6.8266715119386936E-4</v>
      </c>
      <c r="FC393" s="223">
        <f t="shared" ca="1" si="749"/>
        <v>-5.1888839119551002E-4</v>
      </c>
      <c r="FD393" s="223">
        <f t="shared" ca="1" si="750"/>
        <v>-5.1151848992778205E-5</v>
      </c>
      <c r="FE393" s="223">
        <f t="shared" ca="1" si="751"/>
        <v>4.4654875260946233E-4</v>
      </c>
      <c r="FF393" s="223">
        <f t="shared" ca="1" si="752"/>
        <v>6.8266715119386957E-4</v>
      </c>
      <c r="FG393" s="223">
        <f t="shared" ca="1" si="753"/>
        <v>5.188883911955149E-4</v>
      </c>
      <c r="FH393" s="223">
        <f t="shared" ca="1" si="754"/>
        <v>5.1151848992775867E-5</v>
      </c>
      <c r="FI393" s="223">
        <f t="shared" ca="1" si="755"/>
        <v>-4.4654875260946418E-4</v>
      </c>
      <c r="FJ393" s="223">
        <f t="shared" ca="1" si="756"/>
        <v>-6.8266715119386979E-4</v>
      </c>
      <c r="FK393" s="223">
        <f t="shared" ca="1" si="757"/>
        <v>-5.1888839119551328E-4</v>
      </c>
      <c r="FL393" s="223">
        <f t="shared" ca="1" si="758"/>
        <v>-5.1151848992783226E-5</v>
      </c>
      <c r="FM393" s="223">
        <f t="shared" ca="1" si="759"/>
        <v>4.4654875260945854E-4</v>
      </c>
      <c r="FN393" s="223">
        <f t="shared" ca="1" si="760"/>
        <v>6.8266715119386925E-4</v>
      </c>
      <c r="FO393" s="223">
        <f t="shared" ca="1" si="761"/>
        <v>5.1888839119551815E-4</v>
      </c>
      <c r="FP393" s="223">
        <f t="shared" ca="1" si="762"/>
        <v>5.1151848992771185E-5</v>
      </c>
      <c r="FQ393" s="223">
        <f t="shared" ca="1" si="763"/>
        <v>-4.4654875260946765E-4</v>
      </c>
      <c r="FR393" s="223">
        <f t="shared" ca="1" si="764"/>
        <v>-6.8266715119387012E-4</v>
      </c>
      <c r="FS393" s="223">
        <f t="shared" ca="1" si="765"/>
        <v>-5.1888839119551024E-4</v>
      </c>
      <c r="FT393" s="223">
        <f t="shared" ca="1" si="766"/>
        <v>-5.1151848992778544E-5</v>
      </c>
      <c r="FU393" s="223">
        <f t="shared" ca="1" si="767"/>
        <v>4.4654875260946212E-4</v>
      </c>
      <c r="FV393" s="223">
        <f t="shared" ca="1" si="768"/>
        <v>6.8266715119386957E-4</v>
      </c>
      <c r="FW393" s="223">
        <f t="shared" ca="1" si="769"/>
        <v>5.1888839119551512E-4</v>
      </c>
      <c r="FX393" s="223">
        <f t="shared" ca="1" si="770"/>
        <v>5.1151848992785903E-5</v>
      </c>
      <c r="FY393" s="223">
        <f t="shared" ca="1" si="771"/>
        <v>-4.4654875260945653E-4</v>
      </c>
      <c r="FZ393" s="223">
        <f t="shared" ca="1" si="772"/>
        <v>-6.8266715119386903E-4</v>
      </c>
      <c r="GA393" s="223">
        <f t="shared" ca="1" si="773"/>
        <v>-5.188883911955072E-4</v>
      </c>
      <c r="GB393" s="223">
        <f t="shared" ca="1" si="774"/>
        <v>-5.1151848992773855E-5</v>
      </c>
      <c r="GC393" s="223">
        <f t="shared" ca="1" si="775"/>
        <v>4.4654875260946564E-4</v>
      </c>
      <c r="GD393" s="223">
        <f t="shared" ca="1" si="776"/>
        <v>6.826671511938699E-4</v>
      </c>
      <c r="GE393" s="223">
        <f t="shared" ca="1" si="777"/>
        <v>5.1888839119551197E-4</v>
      </c>
      <c r="GF393" s="223">
        <f t="shared" ca="1" si="778"/>
        <v>5.115184899278122E-5</v>
      </c>
      <c r="GG393" s="223">
        <f t="shared" ca="1" si="779"/>
        <v>-4.4654875260946006E-4</v>
      </c>
      <c r="GH393" s="223">
        <f t="shared" ca="1" si="780"/>
        <v>-6.8266715119386936E-4</v>
      </c>
      <c r="GI393" s="223">
        <f t="shared" ca="1" si="781"/>
        <v>-5.1888839119551685E-4</v>
      </c>
      <c r="GJ393" s="223">
        <f t="shared" ca="1" si="782"/>
        <v>-5.1151848992788579E-5</v>
      </c>
      <c r="GK393" s="223">
        <f t="shared" ca="1" si="783"/>
        <v>4.4654875260946922E-4</v>
      </c>
      <c r="GL393" s="223">
        <f t="shared" ca="1" si="784"/>
        <v>6.8266715119387022E-4</v>
      </c>
      <c r="GM393" s="223">
        <f t="shared" ca="1" si="785"/>
        <v>5.1888839119550894E-4</v>
      </c>
      <c r="GN393" s="223">
        <f t="shared" ca="1" si="786"/>
        <v>5.1151848992776531E-5</v>
      </c>
      <c r="GO393" s="223">
        <f t="shared" ca="1" si="787"/>
        <v>-4.4654875260946358E-4</v>
      </c>
      <c r="GP393" s="223">
        <f t="shared" ca="1" si="788"/>
        <v>-6.8266715119386968E-4</v>
      </c>
      <c r="GQ393" s="223">
        <f t="shared" ca="1" si="789"/>
        <v>-5.1888839119551371E-4</v>
      </c>
      <c r="GR393" s="223">
        <f t="shared" ca="1" si="790"/>
        <v>-5.115184899278389E-5</v>
      </c>
      <c r="GS393" s="223">
        <f t="shared" ca="1" si="791"/>
        <v>4.4654875260945805E-4</v>
      </c>
      <c r="GT393" s="223">
        <f t="shared" ca="1" si="792"/>
        <v>6.8266715119386914E-4</v>
      </c>
      <c r="GU393" s="223">
        <f t="shared" ca="1" si="793"/>
        <v>5.1888839119551859E-4</v>
      </c>
      <c r="GV393" s="223">
        <f t="shared" ca="1" si="794"/>
        <v>5.1151848992771849E-5</v>
      </c>
      <c r="GW393" s="223">
        <f t="shared" ca="1" si="795"/>
        <v>-4.4654875260946721E-4</v>
      </c>
      <c r="GX393" s="223">
        <f t="shared" ca="1" si="796"/>
        <v>-6.8266715119387001E-4</v>
      </c>
      <c r="GY393" s="223">
        <f t="shared" ca="1" si="797"/>
        <v>-5.1888839119551067E-4</v>
      </c>
      <c r="GZ393" s="223">
        <f t="shared" ca="1" si="798"/>
        <v>-5.1151848992779208E-5</v>
      </c>
      <c r="HA393" s="223">
        <f t="shared" ca="1" si="799"/>
        <v>4.4654875260946152E-4</v>
      </c>
      <c r="HB393" s="223">
        <f t="shared" ca="1" si="800"/>
        <v>6.8266715119386946E-4</v>
      </c>
      <c r="HC393" s="223">
        <f t="shared" ca="1" si="801"/>
        <v>5.1888839119551544E-4</v>
      </c>
      <c r="HD393" s="223">
        <f t="shared" ca="1" si="802"/>
        <v>5.1151848992786567E-5</v>
      </c>
      <c r="HE393" s="223">
        <f t="shared" ca="1" si="803"/>
        <v>-4.4654875260945599E-4</v>
      </c>
      <c r="HF393" s="223">
        <f t="shared" ca="1" si="804"/>
        <v>-6.8266715119387044E-4</v>
      </c>
      <c r="HG393" s="223">
        <f t="shared" ca="1" si="805"/>
        <v>-5.1888839119550764E-4</v>
      </c>
      <c r="HH393" s="223">
        <f t="shared" ca="1" si="806"/>
        <v>-5.1151848992774525E-5</v>
      </c>
      <c r="HI393" s="223">
        <f t="shared" ca="1" si="807"/>
        <v>4.4654875260946515E-4</v>
      </c>
      <c r="HJ393" s="223">
        <f t="shared" ca="1" si="808"/>
        <v>6.826671511938699E-4</v>
      </c>
      <c r="HK393" s="223">
        <f t="shared" ca="1" si="809"/>
        <v>5.1888839119551241E-4</v>
      </c>
      <c r="HL393" s="223">
        <f t="shared" ca="1" si="810"/>
        <v>5.1151848992781885E-5</v>
      </c>
      <c r="HM393" s="223">
        <f t="shared" ca="1" si="811"/>
        <v>-4.4654875260945952E-4</v>
      </c>
      <c r="HN393" s="223">
        <f t="shared" ca="1" si="812"/>
        <v>-6.8266715119386936E-4</v>
      </c>
      <c r="HO393" s="223">
        <f t="shared" ca="1" si="813"/>
        <v>-5.1888839119551729E-4</v>
      </c>
      <c r="HP393" s="223">
        <f t="shared" ca="1" si="814"/>
        <v>-5.1151848992789244E-5</v>
      </c>
      <c r="HQ393" s="223">
        <f t="shared" ca="1" si="815"/>
        <v>4.4654875260946873E-4</v>
      </c>
      <c r="HR393" s="223">
        <f t="shared" ca="1" si="816"/>
        <v>6.8266715119387022E-4</v>
      </c>
      <c r="HS393" s="223">
        <f t="shared" ca="1" si="817"/>
        <v>5.1888839119550937E-4</v>
      </c>
      <c r="HT393" s="223">
        <f t="shared" ca="1" si="818"/>
        <v>5.1151848992777202E-5</v>
      </c>
      <c r="HU393" s="223">
        <f t="shared" ca="1" si="819"/>
        <v>-4.4654875260946309E-4</v>
      </c>
      <c r="HV393" s="223">
        <f t="shared" ca="1" si="820"/>
        <v>-6.8266715119386968E-4</v>
      </c>
      <c r="HW393" s="223">
        <f t="shared" ca="1" si="821"/>
        <v>-5.1888839119551414E-4</v>
      </c>
      <c r="HX393" s="223">
        <f t="shared" ca="1" si="822"/>
        <v>-5.1151848992784561E-5</v>
      </c>
      <c r="HY393" s="223">
        <f t="shared" ca="1" si="823"/>
        <v>4.4654875260945746E-4</v>
      </c>
      <c r="HZ393" s="223">
        <f t="shared" ca="1" si="824"/>
        <v>6.8266715119386914E-4</v>
      </c>
      <c r="IA393" s="223">
        <f t="shared" ca="1" si="825"/>
        <v>5.1888839119551902E-4</v>
      </c>
      <c r="IB393" s="223">
        <f t="shared" ca="1" si="826"/>
        <v>5.115184899277252E-5</v>
      </c>
      <c r="IC393" s="223">
        <f t="shared" ca="1" si="827"/>
        <v>-4.4654875260946667E-4</v>
      </c>
      <c r="ID393" s="223">
        <f t="shared" ca="1" si="828"/>
        <v>-6.8266715119387001E-4</v>
      </c>
      <c r="IE393" s="223">
        <f t="shared" ca="1" si="829"/>
        <v>-4.465487526094664E-4</v>
      </c>
      <c r="IF393" s="223">
        <f t="shared" ca="1" si="830"/>
        <v>-5.1151848992779879E-5</v>
      </c>
      <c r="IG393" s="223">
        <f t="shared" ca="1" si="831"/>
        <v>4.4654875260946109E-4</v>
      </c>
      <c r="IH393" s="223">
        <f t="shared" ca="1" si="832"/>
        <v>6.8266715119386946E-4</v>
      </c>
      <c r="II393" s="223">
        <f t="shared" ca="1" si="833"/>
        <v>5.1888839119551599E-4</v>
      </c>
      <c r="IJ393" s="223">
        <f t="shared" ca="1" si="834"/>
        <v>5.1151848992787238E-5</v>
      </c>
      <c r="IK393" s="223">
        <f t="shared" ca="1" si="835"/>
        <v>-4.465487526094555E-4</v>
      </c>
      <c r="IL393" s="223">
        <f t="shared" ca="1" si="836"/>
        <v>-6.8266715119386892E-4</v>
      </c>
      <c r="IM393" s="223">
        <f t="shared" ca="1" si="837"/>
        <v>-5.1888839119550807E-4</v>
      </c>
      <c r="IN393" s="223">
        <f t="shared" ca="1" si="838"/>
        <v>-5.1151848992775196E-5</v>
      </c>
      <c r="IO393" s="223">
        <f t="shared" ca="1" si="839"/>
        <v>4.4654875260946467E-4</v>
      </c>
      <c r="IP393" s="223">
        <f t="shared" ca="1" si="840"/>
        <v>6.8266715119386979E-4</v>
      </c>
      <c r="IQ393" s="223">
        <f t="shared" ca="1" si="841"/>
        <v>5.1888839119551284E-4</v>
      </c>
      <c r="IR393" s="223">
        <f t="shared" ca="1" si="842"/>
        <v>5.1151848992782555E-5</v>
      </c>
      <c r="IS393" s="223">
        <f t="shared" ca="1" si="843"/>
        <v>-4.4654875260945903E-4</v>
      </c>
      <c r="IT393" s="223">
        <f t="shared" ca="1" si="844"/>
        <v>-6.8266715119386925E-4</v>
      </c>
      <c r="IU393" s="223">
        <f t="shared" ca="1" si="845"/>
        <v>-5.1888839119551772E-4</v>
      </c>
      <c r="IV393" s="223">
        <f t="shared" ca="1" si="846"/>
        <v>-5.1151848992789914E-5</v>
      </c>
      <c r="IW393" s="223">
        <f t="shared" ca="1" si="847"/>
        <v>4.4654875260946819E-4</v>
      </c>
      <c r="IX393" s="223">
        <f t="shared" ca="1" si="848"/>
        <v>6.8266715119387012E-4</v>
      </c>
      <c r="IY393" s="223">
        <f t="shared" ca="1" si="849"/>
        <v>5.1888839119550981E-4</v>
      </c>
      <c r="IZ393" s="223">
        <f t="shared" ca="1" si="850"/>
        <v>5.1151848992777873E-5</v>
      </c>
      <c r="JA393" s="223">
        <f t="shared" ca="1" si="851"/>
        <v>-4.4654875260946266E-4</v>
      </c>
      <c r="JB393" s="223">
        <f t="shared" ca="1" si="852"/>
        <v>-6.8266715119386957E-4</v>
      </c>
    </row>
    <row r="394" spans="2:262">
      <c r="B394" s="230">
        <v>33</v>
      </c>
      <c r="C394" s="229">
        <f t="shared" si="853"/>
        <v>6.4453125000000025E-4</v>
      </c>
      <c r="D394" s="226">
        <f t="shared" ca="1" si="597"/>
        <v>72.077943421740841</v>
      </c>
      <c r="E394" s="225">
        <f ca="1">AM361</f>
        <v>7.7943421740838376E-2</v>
      </c>
      <c r="F394" s="224">
        <v>33</v>
      </c>
      <c r="G394" s="223">
        <f t="shared" ca="1" si="854"/>
        <v>1.1226957097934466E-3</v>
      </c>
      <c r="H394" s="223">
        <f t="shared" ca="1" si="598"/>
        <v>-8.9784528418943482E-5</v>
      </c>
      <c r="I394" s="223">
        <f t="shared" ca="1" si="599"/>
        <v>-1.2465158550633646E-3</v>
      </c>
      <c r="J394" s="223">
        <f t="shared" ca="1" si="600"/>
        <v>-1.6292619150286231E-3</v>
      </c>
      <c r="K394" s="223">
        <f t="shared" ca="1" si="601"/>
        <v>-1.0003684417530219E-3</v>
      </c>
      <c r="L394" s="223">
        <f t="shared" ca="1" si="602"/>
        <v>2.4967271450032353E-4</v>
      </c>
      <c r="M394" s="223">
        <f t="shared" ca="1" si="603"/>
        <v>1.3446873608780926E-3</v>
      </c>
      <c r="N394" s="223">
        <f t="shared" ca="1" si="604"/>
        <v>1.6047601961415344E-3</v>
      </c>
      <c r="O394" s="223">
        <f t="shared" ca="1" si="605"/>
        <v>8.6840707876149968E-4</v>
      </c>
      <c r="P394" s="223">
        <f t="shared" ca="1" si="606"/>
        <v>-4.0715641585607678E-4</v>
      </c>
      <c r="Q394" s="223">
        <f t="shared" ca="1" si="607"/>
        <v>-1.4299087923266803E-3</v>
      </c>
      <c r="R394" s="223">
        <f t="shared" ca="1" si="608"/>
        <v>-1.5648037593144449E-3</v>
      </c>
      <c r="S394" s="223">
        <f t="shared" ca="1" si="609"/>
        <v>-7.2808248088190473E-4</v>
      </c>
      <c r="T394" s="223">
        <f t="shared" ca="1" si="610"/>
        <v>5.6071897835279719E-4</v>
      </c>
      <c r="U394" s="223">
        <f t="shared" ca="1" si="611"/>
        <v>1.5013594204375037E-3</v>
      </c>
      <c r="V394" s="223">
        <f t="shared" ca="1" si="612"/>
        <v>1.5097774068764096E-3</v>
      </c>
      <c r="W394" s="223">
        <f t="shared" ca="1" si="613"/>
        <v>5.8074605070104854E-4</v>
      </c>
      <c r="X394" s="223">
        <f t="shared" ca="1" si="614"/>
        <v>-7.0888151056780718E-4</v>
      </c>
      <c r="Y394" s="223">
        <f t="shared" ca="1" si="615"/>
        <v>-1.55835113660297E-3</v>
      </c>
      <c r="Z394" s="223">
        <f t="shared" ca="1" si="616"/>
        <v>-1.4402110726818701E-3</v>
      </c>
      <c r="AA394" s="223">
        <f t="shared" ca="1" si="617"/>
        <v>-4.2781671858385396E-4</v>
      </c>
      <c r="AB394" s="223">
        <f t="shared" ca="1" si="618"/>
        <v>8.5021712632199996E-4</v>
      </c>
      <c r="AC394" s="223">
        <f t="shared" ca="1" si="619"/>
        <v>1.6003350794415651E-3</v>
      </c>
      <c r="AD394" s="223">
        <f t="shared" ca="1" si="620"/>
        <v>1.3567747185579484E-3</v>
      </c>
      <c r="AE394" s="223">
        <f t="shared" ca="1" si="621"/>
        <v>2.70767277598292E-4</v>
      </c>
      <c r="AF394" s="223">
        <f t="shared" ca="1" si="622"/>
        <v>-9.8336468637375061E-4</v>
      </c>
      <c r="AG394" s="223">
        <f t="shared" ca="1" si="623"/>
        <v>-1.6269069206329941E-3</v>
      </c>
      <c r="AH394" s="223">
        <f t="shared" ca="1" si="624"/>
        <v>-1.2602718822058072E-3</v>
      </c>
      <c r="AI394" s="223">
        <f t="shared" ca="1" si="625"/>
        <v>-1.111101997130082E-4</v>
      </c>
      <c r="AJ394" s="223">
        <f t="shared" ca="1" si="626"/>
        <v>1.1070419069339032E-3</v>
      </c>
      <c r="AK394" s="223">
        <f t="shared" ca="1" si="627"/>
        <v>1.6378107588209386E-3</v>
      </c>
      <c r="AL394" s="223">
        <f t="shared" ca="1" si="628"/>
        <v>1.1516319386933346E-3</v>
      </c>
      <c r="AM394" s="223">
        <f t="shared" ca="1" si="629"/>
        <v>-4.9616930134525411E-5</v>
      </c>
      <c r="AN394" s="223">
        <f t="shared" ca="1" si="630"/>
        <v>-1.2200577087596179E-3</v>
      </c>
      <c r="AO394" s="223">
        <f t="shared" ca="1" si="631"/>
        <v>-1.6329415840830039E-3</v>
      </c>
      <c r="AP394" s="223">
        <f t="shared" ca="1" si="632"/>
        <v>-1.0319011500651899E-3</v>
      </c>
      <c r="AQ394" s="223">
        <f t="shared" ca="1" si="633"/>
        <v>2.098662218214905E-4</v>
      </c>
      <c r="AR394" s="223">
        <f t="shared" ca="1" si="634"/>
        <v>1.3213236878985911E-3</v>
      </c>
      <c r="AS394" s="223">
        <f t="shared" ca="1" si="635"/>
        <v>1.6123462892336793E-3</v>
      </c>
      <c r="AT394" s="223">
        <f t="shared" ca="1" si="636"/>
        <v>9.0223258926736352E-4</v>
      </c>
      <c r="AU394" s="223">
        <f t="shared" ca="1" si="637"/>
        <v>-3.6809438706777363E-4</v>
      </c>
      <c r="AV394" s="223">
        <f t="shared" ca="1" si="638"/>
        <v>-1.4098645976141023E-3</v>
      </c>
      <c r="AW394" s="223">
        <f t="shared" ca="1" si="639"/>
        <v>-1.5762232182208943E-3</v>
      </c>
      <c r="AX394" s="223">
        <f t="shared" ca="1" si="640"/>
        <v>-7.6387503542439412E-4</v>
      </c>
      <c r="AY394" s="223">
        <f t="shared" ca="1" si="641"/>
        <v>5.2277760214572801E-4</v>
      </c>
      <c r="AZ394" s="223">
        <f t="shared" ca="1" si="642"/>
        <v>1.4848277405441999E-3</v>
      </c>
      <c r="BA394" s="223">
        <f t="shared" ca="1" si="643"/>
        <v>1.5249202559653842E-3</v>
      </c>
      <c r="BB394" s="223">
        <f t="shared" ca="1" si="644"/>
        <v>6.1816094741371723E-4</v>
      </c>
      <c r="BC394" s="223">
        <f t="shared" ca="1" si="645"/>
        <v>-6.7242618313571216E-4</v>
      </c>
      <c r="BD394" s="223">
        <f t="shared" ca="1" si="646"/>
        <v>-1.5454911806434487E-3</v>
      </c>
      <c r="BE394" s="223">
        <f t="shared" ca="1" si="647"/>
        <v>-1.4589314780387209E-3</v>
      </c>
      <c r="BF394" s="223">
        <f t="shared" ca="1" si="648"/>
        <v>-4.6649363155829894E-4</v>
      </c>
      <c r="BG394" s="223">
        <f t="shared" ca="1" si="649"/>
        <v>8.1559893239655662E-4</v>
      </c>
      <c r="BH394" s="223">
        <f t="shared" ca="1" si="650"/>
        <v>1.5912706958216827E-3</v>
      </c>
      <c r="BI394" s="223">
        <f t="shared" ca="1" si="651"/>
        <v>1.3788923924454731E-3</v>
      </c>
      <c r="BJ394" s="223">
        <f t="shared" ca="1" si="652"/>
        <v>3.1033372701961534E-4</v>
      </c>
      <c r="BK394" s="223">
        <f t="shared" ca="1" si="653"/>
        <v>-9.5091701808669351E-4</v>
      </c>
      <c r="BL394" s="223">
        <f t="shared" ca="1" si="654"/>
        <v>-1.6217254043221073E-3</v>
      </c>
      <c r="BM394" s="223">
        <f t="shared" ca="1" si="655"/>
        <v>-1.2855738193337189E-3</v>
      </c>
      <c r="BN394" s="223">
        <f t="shared" ca="1" si="656"/>
        <v>-1.5118513904406115E-4</v>
      </c>
      <c r="BO394" s="223">
        <f t="shared" ca="1" si="657"/>
        <v>1.0770772530685367E-3</v>
      </c>
      <c r="BP394" s="223">
        <f t="shared" ca="1" si="658"/>
        <v>1.636562010653626E-3</v>
      </c>
      <c r="BQ394" s="223">
        <f t="shared" ca="1" si="659"/>
        <v>1.1798744675756453E-3</v>
      </c>
      <c r="BR394" s="223">
        <f t="shared" ca="1" si="660"/>
        <v>-9.4194444666911782E-6</v>
      </c>
      <c r="BS394" s="223">
        <f t="shared" ca="1" si="661"/>
        <v>-1.192864645313011E-3</v>
      </c>
      <c r="BT394" s="223">
        <f t="shared" ca="1" si="662"/>
        <v>-1.6356376301867525E-3</v>
      </c>
      <c r="BU394" s="223">
        <f t="shared" ca="1" si="663"/>
        <v>-1.0628122797098263E-3</v>
      </c>
      <c r="BV394" s="223">
        <f t="shared" ca="1" si="664"/>
        <v>1.6993331357803714E-4</v>
      </c>
      <c r="BW394" s="223">
        <f t="shared" ca="1" si="665"/>
        <v>1.2971640989369753E-3</v>
      </c>
      <c r="BX394" s="223">
        <f t="shared" ca="1" si="666"/>
        <v>1.6189611652107003E-3</v>
      </c>
      <c r="BY394" s="223">
        <f t="shared" ca="1" si="667"/>
        <v>9.3551462859811055E-4</v>
      </c>
      <c r="BZ394" s="223">
        <f t="shared" ca="1" si="668"/>
        <v>-3.2881063198462806E-4</v>
      </c>
      <c r="CA394" s="223">
        <f t="shared" ca="1" si="669"/>
        <v>-1.3889711531861499E-3</v>
      </c>
      <c r="CB394" s="223">
        <f t="shared" ca="1" si="670"/>
        <v>-1.5866932191994721E-3</v>
      </c>
      <c r="CC394" s="223">
        <f t="shared" ca="1" si="671"/>
        <v>-7.992074602086788E-4</v>
      </c>
      <c r="CD394" s="223">
        <f t="shared" ca="1" si="672"/>
        <v>4.845213242590317E-4</v>
      </c>
      <c r="CE394" s="223">
        <f t="shared" ca="1" si="673"/>
        <v>1.4674016559412743E-3</v>
      </c>
      <c r="CF394" s="223">
        <f t="shared" ca="1" si="674"/>
        <v>1.5391445501126092E-3</v>
      </c>
      <c r="CG394" s="223">
        <f t="shared" ca="1" si="675"/>
        <v>6.5520348708619878E-4</v>
      </c>
      <c r="CH394" s="223">
        <f t="shared" ca="1" si="676"/>
        <v>-6.3556581131453329E-4</v>
      </c>
      <c r="CI394" s="223">
        <f t="shared" ca="1" si="677"/>
        <v>-1.5317002785863467E-3</v>
      </c>
      <c r="CJ394" s="223">
        <f t="shared" ca="1" si="678"/>
        <v>-1.4767730776261601E-3</v>
      </c>
      <c r="CK394" s="223">
        <f t="shared" ca="1" si="679"/>
        <v>-5.048895462124081E-4</v>
      </c>
      <c r="CL394" s="223">
        <f t="shared" ca="1" si="680"/>
        <v>7.804894521714512E-4</v>
      </c>
      <c r="CM394" s="223">
        <f t="shared" ca="1" si="681"/>
        <v>1.581247790236083E-3</v>
      </c>
      <c r="CN394" s="223">
        <f t="shared" ca="1" si="682"/>
        <v>1.4001794731158931E-3</v>
      </c>
      <c r="CO394" s="223">
        <f t="shared" ca="1" si="683"/>
        <v>3.4971324300790192E-4</v>
      </c>
      <c r="CP394" s="223">
        <f t="shared" ca="1" si="684"/>
        <v>-9.1789655294502318E-4</v>
      </c>
      <c r="CQ394" s="223">
        <f t="shared" ca="1" si="685"/>
        <v>-1.6155670212678766E-3</v>
      </c>
      <c r="CR394" s="223">
        <f t="shared" ca="1" si="686"/>
        <v>-1.3101013748635616E-3</v>
      </c>
      <c r="CS394" s="223">
        <f t="shared" ca="1" si="687"/>
        <v>-1.9116901010052462E-4</v>
      </c>
      <c r="CT394" s="223">
        <f t="shared" ca="1" si="688"/>
        <v>1.0464638081404381E-3</v>
      </c>
      <c r="CU394" s="223">
        <f t="shared" ca="1" si="689"/>
        <v>1.6343274587260913E-3</v>
      </c>
      <c r="CV394" s="223">
        <f t="shared" ca="1" si="690"/>
        <v>1.2074062841970327E-3</v>
      </c>
      <c r="CW394" s="223">
        <f t="shared" ca="1" si="691"/>
        <v>3.0783715122268253E-5</v>
      </c>
      <c r="CX394" s="223">
        <f t="shared" ca="1" si="692"/>
        <v>-1.1649530448081538E-3</v>
      </c>
      <c r="CY394" s="223">
        <f t="shared" ca="1" si="693"/>
        <v>-1.6373484293425063E-3</v>
      </c>
      <c r="CZ394" s="223">
        <f t="shared" ca="1" si="694"/>
        <v>-1.0930832109782723E-3</v>
      </c>
      <c r="DA394" s="223">
        <f t="shared" ca="1" si="695"/>
        <v>1.2989804386070601E-4</v>
      </c>
      <c r="DB394" s="223">
        <f t="shared" ca="1" si="696"/>
        <v>1.2722231468262537E-3</v>
      </c>
      <c r="DC394" s="223">
        <f t="shared" ca="1" si="697"/>
        <v>1.6246008395186548E-3</v>
      </c>
      <c r="DD394" s="223">
        <f t="shared" ca="1" si="698"/>
        <v>9.6823314889772584E-4</v>
      </c>
      <c r="DE394" s="223">
        <f t="shared" ca="1" si="699"/>
        <v>-2.8932881367180777E-4</v>
      </c>
      <c r="DF394" s="223">
        <f t="shared" ca="1" si="700"/>
        <v>-1.3672410444725011E-3</v>
      </c>
      <c r="DG394" s="223">
        <f t="shared" ca="1" si="701"/>
        <v>-1.5962074555130822E-3</v>
      </c>
      <c r="DH394" s="223">
        <f t="shared" ca="1" si="702"/>
        <v>-8.3405847230321546E-4</v>
      </c>
      <c r="DI394" s="223">
        <f t="shared" ca="1" si="703"/>
        <v>4.4597318884403205E-4</v>
      </c>
      <c r="DJ394" s="223">
        <f t="shared" ca="1" si="704"/>
        <v>1.4490916634504968E-3</v>
      </c>
      <c r="DK394" s="223">
        <f t="shared" ca="1" si="705"/>
        <v>1.5524417211351641E-3</v>
      </c>
      <c r="DL394" s="223">
        <f t="shared" ca="1" si="706"/>
        <v>6.9185135667768516E-4</v>
      </c>
      <c r="DM394" s="223">
        <f t="shared" ca="1" si="707"/>
        <v>-5.9832259841394436E-4</v>
      </c>
      <c r="DN394" s="223">
        <f t="shared" ca="1" si="708"/>
        <v>-1.5169867375553826E-3</v>
      </c>
      <c r="DO394" s="223">
        <f t="shared" ca="1" si="709"/>
        <v>-1.4937251243317446E-3</v>
      </c>
      <c r="DP394" s="223">
        <f t="shared" ca="1" si="710"/>
        <v>-5.4298133428292621E-4</v>
      </c>
      <c r="DQ394" s="223">
        <f t="shared" ca="1" si="711"/>
        <v>7.4490983428472776E-4</v>
      </c>
      <c r="DR394" s="223">
        <f t="shared" ca="1" si="712"/>
        <v>1.5702724001083052E-3</v>
      </c>
      <c r="DS394" s="223">
        <f t="shared" ca="1" si="713"/>
        <v>1.4206231380277969E-3</v>
      </c>
      <c r="DT394" s="223">
        <f t="shared" ca="1" si="714"/>
        <v>3.8888210481523224E-4</v>
      </c>
      <c r="DU394" s="223">
        <f t="shared" ca="1" si="715"/>
        <v>-8.8432318124221222E-4</v>
      </c>
      <c r="DV394" s="223">
        <f t="shared" ca="1" si="716"/>
        <v>-1.6084354810499742E-3</v>
      </c>
      <c r="DW394" s="223">
        <f t="shared" ca="1" si="717"/>
        <v>-1.3338397743130391E-3</v>
      </c>
      <c r="DX394" s="223">
        <f t="shared" ca="1" si="718"/>
        <v>-2.3103772809358482E-4</v>
      </c>
      <c r="DY394" s="223">
        <f t="shared" ca="1" si="719"/>
        <v>1.0152200125441095E-3</v>
      </c>
      <c r="DZ394" s="223">
        <f t="shared" ca="1" si="720"/>
        <v>1.6311084490488593E-3</v>
      </c>
      <c r="EA394" s="223">
        <f t="shared" ca="1" si="721"/>
        <v>1.2342108044206565E-3</v>
      </c>
      <c r="EB394" s="223">
        <f t="shared" ca="1" si="722"/>
        <v>7.0968331752326919E-5</v>
      </c>
      <c r="EC394" s="223">
        <f t="shared" ca="1" si="723"/>
        <v>-1.1363397201494957E-3</v>
      </c>
      <c r="ED394" s="223">
        <f t="shared" ca="1" si="724"/>
        <v>-1.638072951028826E-3</v>
      </c>
      <c r="EE394" s="223">
        <f t="shared" ca="1" si="725"/>
        <v>-1.1226957097934475E-3</v>
      </c>
      <c r="EF394" s="223">
        <f t="shared" ca="1" si="726"/>
        <v>8.9784528418942303E-5</v>
      </c>
      <c r="EG394" s="223">
        <f t="shared" ca="1" si="727"/>
        <v>1.2465158550633636E-3</v>
      </c>
      <c r="EH394" s="223">
        <f t="shared" ca="1" si="728"/>
        <v>1.6292619150286231E-3</v>
      </c>
      <c r="EI394" s="223">
        <f t="shared" ca="1" si="729"/>
        <v>1.0003684417530239E-3</v>
      </c>
      <c r="EJ394" s="223">
        <f t="shared" ca="1" si="730"/>
        <v>-2.4967271450032131E-4</v>
      </c>
      <c r="EK394" s="223">
        <f t="shared" ca="1" si="731"/>
        <v>-1.3446873608780913E-3</v>
      </c>
      <c r="EL394" s="223">
        <f t="shared" ca="1" si="732"/>
        <v>-1.6047601961415351E-3</v>
      </c>
      <c r="EM394" s="223">
        <f t="shared" ca="1" si="733"/>
        <v>-8.6840707876150152E-4</v>
      </c>
      <c r="EN394" s="223">
        <f t="shared" ca="1" si="734"/>
        <v>4.0715641585607314E-4</v>
      </c>
      <c r="EO394" s="223">
        <f t="shared" ca="1" si="735"/>
        <v>1.4299087923266786E-3</v>
      </c>
      <c r="EP394" s="223">
        <f t="shared" ca="1" si="736"/>
        <v>1.564803759314446E-3</v>
      </c>
      <c r="EQ394" s="223">
        <f t="shared" ca="1" si="737"/>
        <v>7.2808248088190798E-4</v>
      </c>
      <c r="ER394" s="223">
        <f t="shared" ca="1" si="738"/>
        <v>-5.6071897835279362E-4</v>
      </c>
      <c r="ES394" s="223">
        <f t="shared" ca="1" si="739"/>
        <v>-1.5013594204375022E-3</v>
      </c>
      <c r="ET394" s="223">
        <f t="shared" ca="1" si="740"/>
        <v>-1.5097774068764112E-3</v>
      </c>
      <c r="EU394" s="223">
        <f t="shared" ca="1" si="741"/>
        <v>-5.807460507010519E-4</v>
      </c>
      <c r="EV394" s="223">
        <f t="shared" ca="1" si="742"/>
        <v>7.0888151056780393E-4</v>
      </c>
      <c r="EW394" s="223">
        <f t="shared" ca="1" si="743"/>
        <v>1.5583511366029687E-3</v>
      </c>
      <c r="EX394" s="223">
        <f t="shared" ca="1" si="744"/>
        <v>1.4402110726818734E-3</v>
      </c>
      <c r="EY394" s="223">
        <f t="shared" ca="1" si="745"/>
        <v>4.2781671858386035E-4</v>
      </c>
      <c r="EZ394" s="223">
        <f t="shared" ca="1" si="746"/>
        <v>-8.5021712632199421E-4</v>
      </c>
      <c r="FA394" s="223">
        <f t="shared" ca="1" si="747"/>
        <v>-1.6003350794415636E-3</v>
      </c>
      <c r="FB394" s="223">
        <f t="shared" ca="1" si="748"/>
        <v>-1.3567747185579521E-3</v>
      </c>
      <c r="FC394" s="223">
        <f t="shared" ca="1" si="749"/>
        <v>-2.7076727759829851E-4</v>
      </c>
      <c r="FD394" s="223">
        <f t="shared" ca="1" si="750"/>
        <v>9.8336468637374541E-4</v>
      </c>
      <c r="FE394" s="223">
        <f t="shared" ca="1" si="751"/>
        <v>1.626906920632993E-3</v>
      </c>
      <c r="FF394" s="223">
        <f t="shared" ca="1" si="752"/>
        <v>1.2602718822058115E-3</v>
      </c>
      <c r="FG394" s="223">
        <f t="shared" ca="1" si="753"/>
        <v>1.111101997130148E-4</v>
      </c>
      <c r="FH394" s="223">
        <f t="shared" ca="1" si="754"/>
        <v>-1.1070419069338984E-3</v>
      </c>
      <c r="FI394" s="223">
        <f t="shared" ca="1" si="755"/>
        <v>-1.6378107588209383E-3</v>
      </c>
      <c r="FJ394" s="223">
        <f t="shared" ca="1" si="756"/>
        <v>-1.1516319386933229E-3</v>
      </c>
      <c r="FK394" s="223">
        <f t="shared" ca="1" si="757"/>
        <v>4.9616930134518791E-5</v>
      </c>
      <c r="FL394" s="223">
        <f t="shared" ca="1" si="758"/>
        <v>1.220057708759629E-3</v>
      </c>
      <c r="FM394" s="223">
        <f t="shared" ca="1" si="759"/>
        <v>1.6329415840830048E-3</v>
      </c>
      <c r="FN394" s="223">
        <f t="shared" ca="1" si="760"/>
        <v>1.0319011500651766E-3</v>
      </c>
      <c r="FO394" s="223">
        <f t="shared" ca="1" si="761"/>
        <v>-2.0986622182148396E-4</v>
      </c>
      <c r="FP394" s="223">
        <f t="shared" ca="1" si="762"/>
        <v>-1.3213236878986008E-3</v>
      </c>
      <c r="FQ394" s="223">
        <f t="shared" ca="1" si="763"/>
        <v>-1.6123462892336804E-3</v>
      </c>
      <c r="FR394" s="223">
        <f t="shared" ca="1" si="764"/>
        <v>-9.0223258926735441E-4</v>
      </c>
      <c r="FS394" s="223">
        <f t="shared" ca="1" si="765"/>
        <v>3.6809438706776149E-4</v>
      </c>
      <c r="FT394" s="223">
        <f t="shared" ca="1" si="766"/>
        <v>1.409864597614108E-3</v>
      </c>
      <c r="FU394" s="223">
        <f t="shared" ca="1" si="767"/>
        <v>1.5762232182208976E-3</v>
      </c>
      <c r="FV394" s="223">
        <f t="shared" ca="1" si="768"/>
        <v>7.6387503542438447E-4</v>
      </c>
      <c r="FW394" s="223">
        <f t="shared" ca="1" si="769"/>
        <v>-5.227776021457162E-4</v>
      </c>
      <c r="FX394" s="223">
        <f t="shared" ca="1" si="770"/>
        <v>-1.4848277405442045E-3</v>
      </c>
      <c r="FY394" s="223">
        <f t="shared" ca="1" si="771"/>
        <v>-1.5249202559653886E-3</v>
      </c>
      <c r="FZ394" s="223">
        <f t="shared" ca="1" si="772"/>
        <v>-6.1816094741370725E-4</v>
      </c>
      <c r="GA394" s="223">
        <f t="shared" ca="1" si="773"/>
        <v>6.7242618313570078E-4</v>
      </c>
      <c r="GB394" s="223">
        <f t="shared" ca="1" si="774"/>
        <v>1.5454911806434524E-3</v>
      </c>
      <c r="GC394" s="223">
        <f t="shared" ca="1" si="775"/>
        <v>1.4589314780387266E-3</v>
      </c>
      <c r="GD394" s="223">
        <f t="shared" ca="1" si="776"/>
        <v>4.6649363155828858E-4</v>
      </c>
      <c r="GE394" s="223">
        <f t="shared" ca="1" si="777"/>
        <v>-8.1559893239654577E-4</v>
      </c>
      <c r="GF394" s="223">
        <f t="shared" ca="1" si="778"/>
        <v>-1.5912706958216855E-3</v>
      </c>
      <c r="GG394" s="223">
        <f t="shared" ca="1" si="779"/>
        <v>-1.3788923924454798E-3</v>
      </c>
      <c r="GH394" s="223">
        <f t="shared" ca="1" si="780"/>
        <v>-3.1033372701960466E-4</v>
      </c>
      <c r="GI394" s="223">
        <f t="shared" ca="1" si="781"/>
        <v>9.5091701808668332E-4</v>
      </c>
      <c r="GJ394" s="223">
        <f t="shared" ca="1" si="782"/>
        <v>1.6217254043221089E-3</v>
      </c>
      <c r="GK394" s="223">
        <f t="shared" ca="1" si="783"/>
        <v>1.2855738193337267E-3</v>
      </c>
      <c r="GL394" s="223">
        <f t="shared" ca="1" si="784"/>
        <v>1.5118513904405036E-4</v>
      </c>
      <c r="GM394" s="223">
        <f t="shared" ca="1" si="785"/>
        <v>-1.0770772530685271E-3</v>
      </c>
      <c r="GN394" s="223">
        <f t="shared" ca="1" si="786"/>
        <v>-1.6365620106536267E-3</v>
      </c>
      <c r="GO394" s="223">
        <f t="shared" ca="1" si="787"/>
        <v>-1.179874467575654E-3</v>
      </c>
      <c r="GP394" s="223">
        <f t="shared" ca="1" si="788"/>
        <v>9.4194444667020134E-6</v>
      </c>
      <c r="GQ394" s="223">
        <f t="shared" ca="1" si="789"/>
        <v>1.1928646453130023E-3</v>
      </c>
      <c r="GR394" s="223">
        <f t="shared" ca="1" si="790"/>
        <v>1.6356376301867516E-3</v>
      </c>
      <c r="GS394" s="223">
        <f t="shared" ca="1" si="791"/>
        <v>1.0628122797098358E-3</v>
      </c>
      <c r="GT394" s="223">
        <f t="shared" ca="1" si="792"/>
        <v>-1.6993331357804793E-4</v>
      </c>
      <c r="GU394" s="223">
        <f t="shared" ca="1" si="793"/>
        <v>-1.2971640989369679E-3</v>
      </c>
      <c r="GV394" s="223">
        <f t="shared" ca="1" si="794"/>
        <v>-1.6189611652106986E-3</v>
      </c>
      <c r="GW394" s="223">
        <f t="shared" ca="1" si="795"/>
        <v>-9.3551462859812074E-4</v>
      </c>
      <c r="GX394" s="223">
        <f t="shared" ca="1" si="796"/>
        <v>3.2881063198463868E-4</v>
      </c>
      <c r="GY394" s="223">
        <f t="shared" ca="1" si="797"/>
        <v>1.3889711531861436E-3</v>
      </c>
      <c r="GZ394" s="223">
        <f t="shared" ca="1" si="798"/>
        <v>1.5866932191994693E-3</v>
      </c>
      <c r="HA394" s="223">
        <f t="shared" ca="1" si="799"/>
        <v>7.9920746020868965E-4</v>
      </c>
      <c r="HB394" s="223">
        <f t="shared" ca="1" si="800"/>
        <v>-4.8452132425904205E-4</v>
      </c>
      <c r="HC394" s="223">
        <f t="shared" ca="1" si="801"/>
        <v>-1.4674016559412687E-3</v>
      </c>
      <c r="HD394" s="223">
        <f t="shared" ca="1" si="802"/>
        <v>-1.5391445501126055E-3</v>
      </c>
      <c r="HE394" s="223">
        <f t="shared" ca="1" si="803"/>
        <v>-6.5520348708621016E-4</v>
      </c>
      <c r="HF394" s="223">
        <f t="shared" ca="1" si="804"/>
        <v>6.3556581131453264E-4</v>
      </c>
      <c r="HG394" s="223">
        <f t="shared" ca="1" si="805"/>
        <v>1.531700278586338E-3</v>
      </c>
      <c r="HH394" s="223">
        <f t="shared" ca="1" si="806"/>
        <v>1.4767730776261603E-3</v>
      </c>
      <c r="HI394" s="223">
        <f t="shared" ca="1" si="807"/>
        <v>5.0488954621243109E-4</v>
      </c>
      <c r="HJ394" s="223">
        <f t="shared" ca="1" si="808"/>
        <v>-7.8048945217145044E-4</v>
      </c>
      <c r="HK394" s="223">
        <f t="shared" ca="1" si="809"/>
        <v>-1.5812477902360769E-3</v>
      </c>
      <c r="HL394" s="223">
        <f t="shared" ca="1" si="810"/>
        <v>-1.4001794731158936E-3</v>
      </c>
      <c r="HM394" s="223">
        <f t="shared" ca="1" si="811"/>
        <v>-3.4971324300792534E-4</v>
      </c>
      <c r="HN394" s="223">
        <f t="shared" ca="1" si="812"/>
        <v>9.1789655294502253E-4</v>
      </c>
      <c r="HO394" s="223">
        <f t="shared" ca="1" si="813"/>
        <v>1.6155670212678729E-3</v>
      </c>
      <c r="HP394" s="223">
        <f t="shared" ca="1" si="814"/>
        <v>1.310101374863562E-3</v>
      </c>
      <c r="HQ394" s="223">
        <f t="shared" ca="1" si="815"/>
        <v>1.9116901010054856E-4</v>
      </c>
      <c r="HR394" s="223">
        <f t="shared" ca="1" si="816"/>
        <v>-1.0464638081404377E-3</v>
      </c>
      <c r="HS394" s="223">
        <f t="shared" ca="1" si="817"/>
        <v>-1.63432745872609E-3</v>
      </c>
      <c r="HT394" s="223">
        <f t="shared" ca="1" si="818"/>
        <v>-1.2074062841970332E-3</v>
      </c>
      <c r="HU394" s="223">
        <f t="shared" ca="1" si="819"/>
        <v>-3.0783715122292329E-5</v>
      </c>
      <c r="HV394" s="223">
        <f t="shared" ca="1" si="820"/>
        <v>1.1649530448081531E-3</v>
      </c>
      <c r="HW394" s="223">
        <f t="shared" ca="1" si="821"/>
        <v>1.6373484293425071E-3</v>
      </c>
      <c r="HX394" s="223">
        <f t="shared" ca="1" si="822"/>
        <v>1.0930832109782727E-3</v>
      </c>
      <c r="HY394" s="223">
        <f t="shared" ca="1" si="823"/>
        <v>-1.29898043860682E-4</v>
      </c>
      <c r="HZ394" s="223">
        <f t="shared" ca="1" si="824"/>
        <v>-1.272223146826253E-3</v>
      </c>
      <c r="IA394" s="223">
        <f t="shared" ca="1" si="825"/>
        <v>-1.6246008395186578E-3</v>
      </c>
      <c r="IB394" s="223">
        <f t="shared" ca="1" si="826"/>
        <v>-9.6823314889772638E-4</v>
      </c>
      <c r="IC394" s="223">
        <f t="shared" ca="1" si="827"/>
        <v>2.8932881367178408E-4</v>
      </c>
      <c r="ID394" s="223">
        <f t="shared" ca="1" si="828"/>
        <v>1.3672410444725007E-3</v>
      </c>
      <c r="IE394" s="223">
        <f t="shared" ca="1" si="829"/>
        <v>1.6076878749834544E-3</v>
      </c>
      <c r="IF394" s="223">
        <f t="shared" ca="1" si="830"/>
        <v>8.3405847230321611E-4</v>
      </c>
      <c r="IG394" s="223">
        <f t="shared" ca="1" si="831"/>
        <v>-4.4597318884400891E-4</v>
      </c>
      <c r="IH394" s="223">
        <f t="shared" ca="1" si="832"/>
        <v>-1.4490916634504964E-3</v>
      </c>
      <c r="II394" s="223">
        <f t="shared" ca="1" si="833"/>
        <v>-1.5524417211351719E-3</v>
      </c>
      <c r="IJ394" s="223">
        <f t="shared" ca="1" si="834"/>
        <v>-6.9185135667768581E-4</v>
      </c>
      <c r="IK394" s="223">
        <f t="shared" ca="1" si="835"/>
        <v>5.9832259841392191E-4</v>
      </c>
      <c r="IL394" s="223">
        <f t="shared" ca="1" si="836"/>
        <v>1.5169867375553821E-3</v>
      </c>
      <c r="IM394" s="223">
        <f t="shared" ca="1" si="837"/>
        <v>1.4937251243317545E-3</v>
      </c>
      <c r="IN394" s="223">
        <f t="shared" ca="1" si="838"/>
        <v>5.4298133428292697E-4</v>
      </c>
      <c r="IO394" s="223">
        <f t="shared" ca="1" si="839"/>
        <v>-7.4490983428470629E-4</v>
      </c>
      <c r="IP394" s="223">
        <f t="shared" ca="1" si="840"/>
        <v>-1.5702724001083047E-3</v>
      </c>
      <c r="IQ394" s="223">
        <f t="shared" ca="1" si="841"/>
        <v>-1.420623138027809E-3</v>
      </c>
      <c r="IR394" s="223">
        <f t="shared" ca="1" si="842"/>
        <v>-3.88882104815233E-4</v>
      </c>
      <c r="IS394" s="223">
        <f t="shared" ca="1" si="843"/>
        <v>8.8432318124219195E-4</v>
      </c>
      <c r="IT394" s="223">
        <f t="shared" ca="1" si="844"/>
        <v>1.608435481049974E-3</v>
      </c>
      <c r="IU394" s="223">
        <f t="shared" ca="1" si="845"/>
        <v>1.3338397743130532E-3</v>
      </c>
      <c r="IV394" s="223">
        <f t="shared" ca="1" si="846"/>
        <v>2.3103772809358563E-4</v>
      </c>
      <c r="IW394" s="223">
        <f t="shared" ca="1" si="847"/>
        <v>-1.0152200125440906E-3</v>
      </c>
      <c r="IX394" s="223">
        <f t="shared" ca="1" si="848"/>
        <v>-1.6311084490488591E-3</v>
      </c>
      <c r="IY394" s="223">
        <f t="shared" ca="1" si="849"/>
        <v>-1.2342108044206723E-3</v>
      </c>
      <c r="IZ394" s="223">
        <f t="shared" ca="1" si="850"/>
        <v>-7.0968331752327719E-5</v>
      </c>
      <c r="JA394" s="223">
        <f t="shared" ca="1" si="851"/>
        <v>1.1363397201494783E-3</v>
      </c>
      <c r="JB394" s="223">
        <f t="shared" ca="1" si="852"/>
        <v>1.638072951028826E-3</v>
      </c>
    </row>
    <row r="395" spans="2:262">
      <c r="B395" s="230">
        <v>34</v>
      </c>
      <c r="C395" s="229">
        <f t="shared" si="853"/>
        <v>6.6406250000000026E-4</v>
      </c>
      <c r="D395" s="226">
        <f t="shared" ca="1" si="597"/>
        <v>72.073956442106606</v>
      </c>
      <c r="E395" s="225">
        <f ca="1">AN361</f>
        <v>7.3956442106599241E-2</v>
      </c>
      <c r="F395" s="224">
        <v>34</v>
      </c>
      <c r="G395" s="223">
        <f t="shared" ca="1" si="854"/>
        <v>-2.2130484152487167E-4</v>
      </c>
      <c r="H395" s="223">
        <f t="shared" ca="1" si="598"/>
        <v>3.0092751748876245E-5</v>
      </c>
      <c r="I395" s="223">
        <f t="shared" ca="1" si="599"/>
        <v>2.6172295535076398E-4</v>
      </c>
      <c r="J395" s="223">
        <f t="shared" ca="1" si="600"/>
        <v>3.2143203696078753E-4</v>
      </c>
      <c r="K395" s="223">
        <f t="shared" ca="1" si="601"/>
        <v>1.6999817024070541E-4</v>
      </c>
      <c r="L395" s="223">
        <f t="shared" ca="1" si="602"/>
        <v>-9.3104449895280462E-5</v>
      </c>
      <c r="M395" s="223">
        <f t="shared" ca="1" si="603"/>
        <v>-2.9504842436726747E-4</v>
      </c>
      <c r="N395" s="223">
        <f t="shared" ca="1" si="604"/>
        <v>-3.0318037309940305E-4</v>
      </c>
      <c r="O395" s="223">
        <f t="shared" ca="1" si="605"/>
        <v>-1.1215856461026102E-4</v>
      </c>
      <c r="P395" s="223">
        <f t="shared" ca="1" si="606"/>
        <v>1.5253819624578568E-4</v>
      </c>
      <c r="Q395" s="223">
        <f t="shared" ca="1" si="607"/>
        <v>3.1703534790039953E-4</v>
      </c>
      <c r="R395" s="223">
        <f t="shared" ca="1" si="608"/>
        <v>2.7327765752532037E-4</v>
      </c>
      <c r="S395" s="223">
        <f t="shared" ca="1" si="609"/>
        <v>5.0008768241091923E-5</v>
      </c>
      <c r="T395" s="223">
        <f t="shared" ca="1" si="610"/>
        <v>-2.0610998525897182E-4</v>
      </c>
      <c r="U395" s="223">
        <f t="shared" ca="1" si="611"/>
        <v>-3.2683878080919072E-4</v>
      </c>
      <c r="V395" s="223">
        <f t="shared" ca="1" si="612"/>
        <v>-2.3287303482841593E-4</v>
      </c>
      <c r="W395" s="223">
        <f t="shared" ca="1" si="613"/>
        <v>1.4062837046342275E-5</v>
      </c>
      <c r="X395" s="223">
        <f t="shared" ca="1" si="614"/>
        <v>2.5176108312646668E-4</v>
      </c>
      <c r="Y395" s="223">
        <f t="shared" ca="1" si="615"/>
        <v>3.240819826647846E-4</v>
      </c>
      <c r="Z395" s="223">
        <f t="shared" ca="1" si="616"/>
        <v>1.8351923199975804E-4</v>
      </c>
      <c r="AA395" s="223">
        <f t="shared" ca="1" si="617"/>
        <v>-7.7594015392615408E-5</v>
      </c>
      <c r="AB395" s="223">
        <f t="shared" ca="1" si="618"/>
        <v>-2.8773714375865373E-4</v>
      </c>
      <c r="AC395" s="223">
        <f t="shared" ca="1" si="619"/>
        <v>-3.0887089567384059E-4</v>
      </c>
      <c r="AD395" s="223">
        <f t="shared" ca="1" si="620"/>
        <v>-1.271128880041194E-4</v>
      </c>
      <c r="AE395" s="223">
        <f t="shared" ca="1" si="621"/>
        <v>1.3814329924257494E-4</v>
      </c>
      <c r="AF395" s="223">
        <f t="shared" ca="1" si="622"/>
        <v>3.1265562732104473E-4</v>
      </c>
      <c r="AG395" s="223">
        <f t="shared" ca="1" si="623"/>
        <v>2.8179007337894493E-4</v>
      </c>
      <c r="AH395" s="223">
        <f t="shared" ca="1" si="624"/>
        <v>6.5821667008212354E-5</v>
      </c>
      <c r="AI395" s="223">
        <f t="shared" ca="1" si="625"/>
        <v>-1.9338381357429711E-4</v>
      </c>
      <c r="AJ395" s="223">
        <f t="shared" ca="1" si="626"/>
        <v>-3.2555893046478388E-4</v>
      </c>
      <c r="AK395" s="223">
        <f t="shared" ca="1" si="627"/>
        <v>-2.4388021659378946E-4</v>
      </c>
      <c r="AL395" s="223">
        <f t="shared" ca="1" si="628"/>
        <v>-2.0009562623958193E-6</v>
      </c>
      <c r="AM395" s="223">
        <f t="shared" ca="1" si="629"/>
        <v>2.4119269640125119E-4</v>
      </c>
      <c r="AN395" s="223">
        <f t="shared" ca="1" si="630"/>
        <v>3.2595118648631304E-4</v>
      </c>
      <c r="AO395" s="223">
        <f t="shared" ca="1" si="631"/>
        <v>1.9659817985453649E-4</v>
      </c>
      <c r="AP395" s="223">
        <f t="shared" ca="1" si="632"/>
        <v>-6.1896650110435379E-5</v>
      </c>
      <c r="AQ395" s="223">
        <f t="shared" ca="1" si="633"/>
        <v>-2.7973267916792832E-4</v>
      </c>
      <c r="AR395" s="223">
        <f t="shared" ca="1" si="634"/>
        <v>-3.1381732120670444E-4</v>
      </c>
      <c r="AS395" s="223">
        <f t="shared" ca="1" si="635"/>
        <v>-1.4176098531700217E-4</v>
      </c>
      <c r="AT395" s="223">
        <f t="shared" ca="1" si="636"/>
        <v>1.2341560293156387E-4</v>
      </c>
      <c r="AU395" s="223">
        <f t="shared" ca="1" si="637"/>
        <v>3.0752269195007511E-4</v>
      </c>
      <c r="AV395" s="223">
        <f t="shared" ca="1" si="638"/>
        <v>2.896236322639031E-4</v>
      </c>
      <c r="AW395" s="223">
        <f t="shared" ca="1" si="639"/>
        <v>8.1475995614213985E-5</v>
      </c>
      <c r="AX395" s="223">
        <f t="shared" ca="1" si="640"/>
        <v>-1.8019176334430084E-4</v>
      </c>
      <c r="AY395" s="223">
        <f t="shared" ca="1" si="641"/>
        <v>-3.2349478014129322E-4</v>
      </c>
      <c r="AZ395" s="223">
        <f t="shared" ca="1" si="642"/>
        <v>-2.542998695560052E-4</v>
      </c>
      <c r="BA395" s="223">
        <f t="shared" ca="1" si="643"/>
        <v>-1.8059929092234152E-5</v>
      </c>
      <c r="BB395" s="223">
        <f t="shared" ca="1" si="644"/>
        <v>2.300432553444212E-4</v>
      </c>
      <c r="BC395" s="223">
        <f t="shared" ca="1" si="645"/>
        <v>3.2703514534964404E-4</v>
      </c>
      <c r="BD395" s="223">
        <f t="shared" ca="1" si="646"/>
        <v>2.0920350547407859E-4</v>
      </c>
      <c r="BE395" s="223">
        <f t="shared" ca="1" si="647"/>
        <v>-4.6050170376633044E-5</v>
      </c>
      <c r="BF395" s="223">
        <f t="shared" ca="1" si="648"/>
        <v>-2.7105431405139785E-4</v>
      </c>
      <c r="BG395" s="223">
        <f t="shared" ca="1" si="649"/>
        <v>-3.1800773332563045E-4</v>
      </c>
      <c r="BH395" s="223">
        <f t="shared" ca="1" si="650"/>
        <v>-1.5606756799946245E-4</v>
      </c>
      <c r="BI395" s="223">
        <f t="shared" ca="1" si="651"/>
        <v>1.0839058762316157E-4</v>
      </c>
      <c r="BJ395" s="223">
        <f t="shared" ca="1" si="652"/>
        <v>3.0164890747839122E-4</v>
      </c>
      <c r="BK395" s="223">
        <f t="shared" ca="1" si="653"/>
        <v>2.9675946245070496E-4</v>
      </c>
      <c r="BL395" s="223">
        <f t="shared" ca="1" si="654"/>
        <v>9.693404141032549E-5</v>
      </c>
      <c r="BM395" s="223">
        <f t="shared" ca="1" si="655"/>
        <v>-1.6656561537347372E-4</v>
      </c>
      <c r="BN395" s="223">
        <f t="shared" ca="1" si="656"/>
        <v>-3.2065130255764542E-4</v>
      </c>
      <c r="BO395" s="223">
        <f t="shared" ca="1" si="657"/>
        <v>-2.6410689185842192E-4</v>
      </c>
      <c r="BP395" s="223">
        <f t="shared" ca="1" si="658"/>
        <v>-3.4075393971026336E-5</v>
      </c>
      <c r="BQ395" s="223">
        <f t="shared" ca="1" si="659"/>
        <v>2.1833961993605465E-4</v>
      </c>
      <c r="BR395" s="223">
        <f t="shared" ca="1" si="660"/>
        <v>3.27331247902932E-4</v>
      </c>
      <c r="BS395" s="223">
        <f t="shared" ca="1" si="661"/>
        <v>2.2130484152487075E-4</v>
      </c>
      <c r="BT395" s="223">
        <f t="shared" ca="1" si="662"/>
        <v>-3.0092751748876001E-5</v>
      </c>
      <c r="BU395" s="223">
        <f t="shared" ca="1" si="663"/>
        <v>-2.6172295535076425E-4</v>
      </c>
      <c r="BV395" s="223">
        <f t="shared" ca="1" si="664"/>
        <v>-3.2143203696078726E-4</v>
      </c>
      <c r="BW395" s="223">
        <f t="shared" ca="1" si="665"/>
        <v>-1.6999817024070552E-4</v>
      </c>
      <c r="BX395" s="223">
        <f t="shared" ca="1" si="666"/>
        <v>9.3104449895280923E-5</v>
      </c>
      <c r="BY395" s="223">
        <f t="shared" ca="1" si="667"/>
        <v>2.9504842436726806E-4</v>
      </c>
      <c r="BZ395" s="223">
        <f t="shared" ca="1" si="668"/>
        <v>3.0318037309940311E-4</v>
      </c>
      <c r="CA395" s="223">
        <f t="shared" ca="1" si="669"/>
        <v>1.1215856461026028E-4</v>
      </c>
      <c r="CB395" s="223">
        <f t="shared" ca="1" si="670"/>
        <v>-1.5253819624578714E-4</v>
      </c>
      <c r="CC395" s="223">
        <f t="shared" ca="1" si="671"/>
        <v>-3.1703534790039953E-4</v>
      </c>
      <c r="CD395" s="223">
        <f t="shared" ca="1" si="672"/>
        <v>-2.732776575253201E-4</v>
      </c>
      <c r="CE395" s="223">
        <f t="shared" ca="1" si="673"/>
        <v>-5.0008768241090304E-5</v>
      </c>
      <c r="CF395" s="223">
        <f t="shared" ca="1" si="674"/>
        <v>2.0610998525897358E-4</v>
      </c>
      <c r="CG395" s="223">
        <f t="shared" ca="1" si="675"/>
        <v>3.2683878080919061E-4</v>
      </c>
      <c r="CH395" s="223">
        <f t="shared" ca="1" si="676"/>
        <v>2.3287303482841641E-4</v>
      </c>
      <c r="CI395" s="223">
        <f t="shared" ca="1" si="677"/>
        <v>-1.4062837046342177E-5</v>
      </c>
      <c r="CJ395" s="223">
        <f t="shared" ca="1" si="678"/>
        <v>-2.5176108312646733E-4</v>
      </c>
      <c r="CK395" s="223">
        <f t="shared" ca="1" si="679"/>
        <v>-3.2408198266478433E-4</v>
      </c>
      <c r="CL395" s="223">
        <f t="shared" ca="1" si="680"/>
        <v>-1.8351923199975569E-4</v>
      </c>
      <c r="CM395" s="223">
        <f t="shared" ca="1" si="681"/>
        <v>7.7594015392613619E-5</v>
      </c>
      <c r="CN395" s="223">
        <f t="shared" ca="1" si="682"/>
        <v>2.8773714375865341E-4</v>
      </c>
      <c r="CO395" s="223">
        <f t="shared" ca="1" si="683"/>
        <v>3.0887089567384048E-4</v>
      </c>
      <c r="CP395" s="223">
        <f t="shared" ca="1" si="684"/>
        <v>1.2711288800411897E-4</v>
      </c>
      <c r="CQ395" s="223">
        <f t="shared" ca="1" si="685"/>
        <v>-1.3814329924257643E-4</v>
      </c>
      <c r="CR395" s="223">
        <f t="shared" ca="1" si="686"/>
        <v>-3.1265562732104554E-4</v>
      </c>
      <c r="CS395" s="223">
        <f t="shared" ca="1" si="687"/>
        <v>-2.8179007337894531E-4</v>
      </c>
      <c r="CT395" s="223">
        <f t="shared" ca="1" si="688"/>
        <v>-6.5821667008213018E-5</v>
      </c>
      <c r="CU395" s="223">
        <f t="shared" ca="1" si="689"/>
        <v>1.9338381357429752E-4</v>
      </c>
      <c r="CV395" s="223">
        <f t="shared" ca="1" si="690"/>
        <v>3.2555893046478404E-4</v>
      </c>
      <c r="CW395" s="223">
        <f t="shared" ca="1" si="691"/>
        <v>2.4388021659378834E-4</v>
      </c>
      <c r="CX395" s="223">
        <f t="shared" ca="1" si="692"/>
        <v>2.0009562623930122E-6</v>
      </c>
      <c r="CY395" s="223">
        <f t="shared" ca="1" si="693"/>
        <v>-2.4119269640125073E-4</v>
      </c>
      <c r="CZ395" s="223">
        <f t="shared" ca="1" si="694"/>
        <v>-3.259511864863131E-4</v>
      </c>
      <c r="DA395" s="223">
        <f t="shared" ca="1" si="695"/>
        <v>-1.9659817985453611E-4</v>
      </c>
      <c r="DB395" s="223">
        <f t="shared" ca="1" si="696"/>
        <v>6.1896650110436979E-5</v>
      </c>
      <c r="DC395" s="223">
        <f t="shared" ca="1" si="697"/>
        <v>2.7973267916792913E-4</v>
      </c>
      <c r="DD395" s="223">
        <f t="shared" ca="1" si="698"/>
        <v>3.1381732120670499E-4</v>
      </c>
      <c r="DE395" s="223">
        <f t="shared" ca="1" si="699"/>
        <v>1.4176098531700382E-4</v>
      </c>
      <c r="DF395" s="223">
        <f t="shared" ca="1" si="700"/>
        <v>-1.234156029315643E-4</v>
      </c>
      <c r="DG395" s="223">
        <f t="shared" ca="1" si="701"/>
        <v>-3.0752269195007521E-4</v>
      </c>
      <c r="DH395" s="223">
        <f t="shared" ca="1" si="702"/>
        <v>-2.8962363226390283E-4</v>
      </c>
      <c r="DI395" s="223">
        <f t="shared" ca="1" si="703"/>
        <v>-8.1475995614211275E-5</v>
      </c>
      <c r="DJ395" s="223">
        <f t="shared" ca="1" si="704"/>
        <v>1.8019176334429927E-4</v>
      </c>
      <c r="DK395" s="223">
        <f t="shared" ca="1" si="705"/>
        <v>3.2349478014129295E-4</v>
      </c>
      <c r="DL395" s="223">
        <f t="shared" ca="1" si="706"/>
        <v>2.5429986955600493E-4</v>
      </c>
      <c r="DM395" s="223">
        <f t="shared" ca="1" si="707"/>
        <v>1.8059929092233671E-5</v>
      </c>
      <c r="DN395" s="223">
        <f t="shared" ca="1" si="708"/>
        <v>-2.3004325534442158E-4</v>
      </c>
      <c r="DO395" s="223">
        <f t="shared" ca="1" si="709"/>
        <v>-3.2703514534964388E-4</v>
      </c>
      <c r="DP395" s="223">
        <f t="shared" ca="1" si="710"/>
        <v>-2.0920350547408E-4</v>
      </c>
      <c r="DQ395" s="223">
        <f t="shared" ca="1" si="711"/>
        <v>4.6050170376633525E-5</v>
      </c>
      <c r="DR395" s="223">
        <f t="shared" ca="1" si="712"/>
        <v>2.7105431405139812E-4</v>
      </c>
      <c r="DS395" s="223">
        <f t="shared" ca="1" si="713"/>
        <v>3.1800773332563029E-4</v>
      </c>
      <c r="DT395" s="223">
        <f t="shared" ca="1" si="714"/>
        <v>1.5606756799945999E-4</v>
      </c>
      <c r="DU395" s="223">
        <f t="shared" ca="1" si="715"/>
        <v>-1.0839058762316424E-4</v>
      </c>
      <c r="DV395" s="223">
        <f t="shared" ca="1" si="716"/>
        <v>-3.0164890747839046E-4</v>
      </c>
      <c r="DW395" s="223">
        <f t="shared" ca="1" si="717"/>
        <v>-2.9675946245070475E-4</v>
      </c>
      <c r="DX395" s="223">
        <f t="shared" ca="1" si="718"/>
        <v>-9.6934041410325043E-5</v>
      </c>
      <c r="DY395" s="223">
        <f t="shared" ca="1" si="719"/>
        <v>1.6656561537347416E-4</v>
      </c>
      <c r="DZ395" s="223">
        <f t="shared" ca="1" si="720"/>
        <v>3.2065130255764596E-4</v>
      </c>
      <c r="EA395" s="223">
        <f t="shared" ca="1" si="721"/>
        <v>2.6410689185842024E-4</v>
      </c>
      <c r="EB395" s="223">
        <f t="shared" ca="1" si="722"/>
        <v>3.4075393971028172E-5</v>
      </c>
      <c r="EC395" s="223">
        <f t="shared" ca="1" si="723"/>
        <v>-2.1833961993605503E-4</v>
      </c>
      <c r="ED395" s="223">
        <f t="shared" ca="1" si="724"/>
        <v>-3.27331247902932E-4</v>
      </c>
      <c r="EE395" s="223">
        <f t="shared" ca="1" si="725"/>
        <v>-2.2130484152487042E-4</v>
      </c>
      <c r="EF395" s="223">
        <f t="shared" ca="1" si="726"/>
        <v>3.0092751748878797E-5</v>
      </c>
      <c r="EG395" s="223">
        <f t="shared" ca="1" si="727"/>
        <v>2.6172295535076317E-4</v>
      </c>
      <c r="EH395" s="223">
        <f t="shared" ca="1" si="728"/>
        <v>3.2143203696078764E-4</v>
      </c>
      <c r="EI395" s="223">
        <f t="shared" ca="1" si="729"/>
        <v>1.6999817024070509E-4</v>
      </c>
      <c r="EJ395" s="223">
        <f t="shared" ca="1" si="730"/>
        <v>-9.310444989528137E-5</v>
      </c>
      <c r="EK395" s="223">
        <f t="shared" ca="1" si="731"/>
        <v>-2.9504842436726828E-4</v>
      </c>
      <c r="EL395" s="223">
        <f t="shared" ca="1" si="732"/>
        <v>-3.0318037309940202E-4</v>
      </c>
      <c r="EM395" s="223">
        <f t="shared" ca="1" si="733"/>
        <v>-1.1215856461026203E-4</v>
      </c>
      <c r="EN395" s="223">
        <f t="shared" ca="1" si="734"/>
        <v>1.5253819624578551E-4</v>
      </c>
      <c r="EO395" s="223">
        <f t="shared" ca="1" si="735"/>
        <v>3.1703534790039964E-4</v>
      </c>
      <c r="EP395" s="223">
        <f t="shared" ca="1" si="736"/>
        <v>2.7327765752531983E-4</v>
      </c>
      <c r="EQ395" s="223">
        <f t="shared" ca="1" si="737"/>
        <v>5.0008768241089836E-5</v>
      </c>
      <c r="ER395" s="223">
        <f t="shared" ca="1" si="738"/>
        <v>-2.0610998525897394E-4</v>
      </c>
      <c r="ES395" s="223">
        <f t="shared" ca="1" si="739"/>
        <v>-3.2683878080919066E-4</v>
      </c>
      <c r="ET395" s="223">
        <f t="shared" ca="1" si="740"/>
        <v>-2.3287303482841609E-4</v>
      </c>
      <c r="EU395" s="223">
        <f t="shared" ca="1" si="741"/>
        <v>1.4062837046342655E-5</v>
      </c>
      <c r="EV395" s="223">
        <f t="shared" ca="1" si="742"/>
        <v>2.517610831264676E-4</v>
      </c>
      <c r="EW395" s="223">
        <f t="shared" ca="1" si="743"/>
        <v>3.2408198266478428E-4</v>
      </c>
      <c r="EX395" s="223">
        <f t="shared" ca="1" si="744"/>
        <v>1.8351923199975528E-4</v>
      </c>
      <c r="EY395" s="223">
        <f t="shared" ca="1" si="745"/>
        <v>-7.759401539261408E-5</v>
      </c>
      <c r="EZ395" s="223">
        <f t="shared" ca="1" si="746"/>
        <v>-2.8773714375865362E-4</v>
      </c>
      <c r="FA395" s="223">
        <f t="shared" ca="1" si="747"/>
        <v>-3.0887089567384026E-4</v>
      </c>
      <c r="FB395" s="223">
        <f t="shared" ca="1" si="748"/>
        <v>-1.2711288800411851E-4</v>
      </c>
      <c r="FC395" s="223">
        <f t="shared" ca="1" si="749"/>
        <v>1.3814329924257687E-4</v>
      </c>
      <c r="FD395" s="223">
        <f t="shared" ca="1" si="750"/>
        <v>3.126556273210457E-4</v>
      </c>
      <c r="FE395" s="223">
        <f t="shared" ca="1" si="751"/>
        <v>2.8179007337894265E-4</v>
      </c>
      <c r="FF395" s="223">
        <f t="shared" ca="1" si="752"/>
        <v>6.5821667008207976E-5</v>
      </c>
      <c r="FG395" s="223">
        <f t="shared" ca="1" si="753"/>
        <v>-1.9338381357430164E-4</v>
      </c>
      <c r="FH395" s="223">
        <f t="shared" ca="1" si="754"/>
        <v>-3.2555893046478366E-4</v>
      </c>
      <c r="FI395" s="223">
        <f t="shared" ca="1" si="755"/>
        <v>-2.4388021659379116E-4</v>
      </c>
      <c r="FJ395" s="223">
        <f t="shared" ca="1" si="756"/>
        <v>-2.0009562623971826E-6</v>
      </c>
      <c r="FK395" s="223">
        <f t="shared" ca="1" si="757"/>
        <v>2.4119269640125106E-4</v>
      </c>
      <c r="FL395" s="223">
        <f t="shared" ca="1" si="758"/>
        <v>3.2595118648631304E-4</v>
      </c>
      <c r="FM395" s="223">
        <f t="shared" ca="1" si="759"/>
        <v>1.9659817985453573E-4</v>
      </c>
      <c r="FN395" s="223">
        <f t="shared" ca="1" si="760"/>
        <v>-6.1896650110437467E-5</v>
      </c>
      <c r="FO395" s="223">
        <f t="shared" ca="1" si="761"/>
        <v>-2.7973267916792945E-4</v>
      </c>
      <c r="FP395" s="223">
        <f t="shared" ca="1" si="762"/>
        <v>-3.1381732120670352E-4</v>
      </c>
      <c r="FQ395" s="223">
        <f t="shared" ca="1" si="763"/>
        <v>-1.4176098531699919E-4</v>
      </c>
      <c r="FR395" s="223">
        <f t="shared" ca="1" si="764"/>
        <v>1.2341560293156905E-4</v>
      </c>
      <c r="FS395" s="223">
        <f t="shared" ca="1" si="765"/>
        <v>3.0752269195007381E-4</v>
      </c>
      <c r="FT395" s="223">
        <f t="shared" ca="1" si="766"/>
        <v>2.8962363226390473E-4</v>
      </c>
      <c r="FU395" s="223">
        <f t="shared" ca="1" si="767"/>
        <v>8.14759956142153E-5</v>
      </c>
      <c r="FV395" s="223">
        <f t="shared" ca="1" si="768"/>
        <v>-1.8019176334429967E-4</v>
      </c>
      <c r="FW395" s="223">
        <f t="shared" ca="1" si="769"/>
        <v>-3.23494780141293E-4</v>
      </c>
      <c r="FX395" s="223">
        <f t="shared" ca="1" si="770"/>
        <v>-2.5429986955600461E-4</v>
      </c>
      <c r="FY395" s="223">
        <f t="shared" ca="1" si="771"/>
        <v>-1.805992909223319E-5</v>
      </c>
      <c r="FZ395" s="223">
        <f t="shared" ca="1" si="772"/>
        <v>2.3004325534442191E-4</v>
      </c>
      <c r="GA395" s="223">
        <f t="shared" ca="1" si="773"/>
        <v>3.2703514534964382E-4</v>
      </c>
      <c r="GB395" s="223">
        <f t="shared" ca="1" si="774"/>
        <v>2.0920350547407607E-4</v>
      </c>
      <c r="GC395" s="223">
        <f t="shared" ca="1" si="775"/>
        <v>-4.6050170376638593E-5</v>
      </c>
      <c r="GD395" s="223">
        <f t="shared" ca="1" si="776"/>
        <v>-2.7105431405140094E-4</v>
      </c>
      <c r="GE395" s="223">
        <f t="shared" ca="1" si="777"/>
        <v>-3.1800773332563126E-4</v>
      </c>
      <c r="GF395" s="223">
        <f t="shared" ca="1" si="778"/>
        <v>-1.5606756799946367E-4</v>
      </c>
      <c r="GG395" s="223">
        <f t="shared" ca="1" si="779"/>
        <v>1.0839058762316028E-4</v>
      </c>
      <c r="GH395" s="223">
        <f t="shared" ca="1" si="780"/>
        <v>3.0164890747839062E-4</v>
      </c>
      <c r="GI395" s="223">
        <f t="shared" ca="1" si="781"/>
        <v>2.9675946245070453E-4</v>
      </c>
      <c r="GJ395" s="223">
        <f t="shared" ca="1" si="782"/>
        <v>9.6934041410324582E-5</v>
      </c>
      <c r="GK395" s="223">
        <f t="shared" ca="1" si="783"/>
        <v>-1.6656561537347456E-4</v>
      </c>
      <c r="GL395" s="223">
        <f t="shared" ca="1" si="784"/>
        <v>-3.2065130255764607E-4</v>
      </c>
      <c r="GM395" s="223">
        <f t="shared" ca="1" si="785"/>
        <v>-2.6410689185841992E-4</v>
      </c>
      <c r="GN395" s="223">
        <f t="shared" ca="1" si="786"/>
        <v>-3.4075393971023063E-5</v>
      </c>
      <c r="GO395" s="223">
        <f t="shared" ca="1" si="787"/>
        <v>2.183396199360588E-4</v>
      </c>
      <c r="GP395" s="223">
        <f t="shared" ca="1" si="788"/>
        <v>3.2733124790293206E-4</v>
      </c>
      <c r="GQ395" s="223">
        <f t="shared" ca="1" si="789"/>
        <v>2.2130484152487349E-4</v>
      </c>
      <c r="GR395" s="223">
        <f t="shared" ca="1" si="790"/>
        <v>-3.0092751748874646E-5</v>
      </c>
      <c r="GS395" s="223">
        <f t="shared" ca="1" si="791"/>
        <v>-2.6172295535076349E-4</v>
      </c>
      <c r="GT395" s="223">
        <f t="shared" ca="1" si="792"/>
        <v>-3.2143203696078753E-4</v>
      </c>
      <c r="GU395" s="223">
        <f t="shared" ca="1" si="793"/>
        <v>-1.6999817024070468E-4</v>
      </c>
      <c r="GV395" s="223">
        <f t="shared" ca="1" si="794"/>
        <v>9.3104449895281845E-5</v>
      </c>
      <c r="GW395" s="223">
        <f t="shared" ca="1" si="795"/>
        <v>2.950484243672685E-4</v>
      </c>
      <c r="GX395" s="223">
        <f t="shared" ca="1" si="796"/>
        <v>3.0318037309940186E-4</v>
      </c>
      <c r="GY395" s="223">
        <f t="shared" ca="1" si="797"/>
        <v>1.1215856461025719E-4</v>
      </c>
      <c r="GZ395" s="223">
        <f t="shared" ca="1" si="798"/>
        <v>-1.5253819624579001E-4</v>
      </c>
      <c r="HA395" s="223">
        <f t="shared" ca="1" si="799"/>
        <v>-3.1703534790040094E-4</v>
      </c>
      <c r="HB395" s="223">
        <f t="shared" ca="1" si="800"/>
        <v>-2.7327765752532216E-4</v>
      </c>
      <c r="HC395" s="223">
        <f t="shared" ca="1" si="801"/>
        <v>-5.0008768241093949E-5</v>
      </c>
      <c r="HD395" s="223">
        <f t="shared" ca="1" si="802"/>
        <v>2.0610998525897071E-4</v>
      </c>
      <c r="HE395" s="223">
        <f t="shared" ca="1" si="803"/>
        <v>3.2683878080919066E-4</v>
      </c>
      <c r="HF395" s="223">
        <f t="shared" ca="1" si="804"/>
        <v>2.3287303482841576E-4</v>
      </c>
      <c r="HG395" s="223">
        <f t="shared" ca="1" si="805"/>
        <v>-1.4062837046343136E-5</v>
      </c>
      <c r="HH395" s="223">
        <f t="shared" ca="1" si="806"/>
        <v>-2.5176108312646793E-4</v>
      </c>
      <c r="HI395" s="223">
        <f t="shared" ca="1" si="807"/>
        <v>-3.2408198266478417E-4</v>
      </c>
      <c r="HJ395" s="223">
        <f t="shared" ca="1" si="808"/>
        <v>-1.835192319997549E-4</v>
      </c>
      <c r="HK395" s="223">
        <f t="shared" ca="1" si="809"/>
        <v>7.759401539261908E-5</v>
      </c>
      <c r="HL395" s="223">
        <f t="shared" ca="1" si="810"/>
        <v>2.8773714375865612E-4</v>
      </c>
      <c r="HM395" s="223">
        <f t="shared" ca="1" si="811"/>
        <v>3.0887089567383863E-4</v>
      </c>
      <c r="HN395" s="223">
        <f t="shared" ca="1" si="812"/>
        <v>1.2711288800412235E-4</v>
      </c>
      <c r="HO395" s="223">
        <f t="shared" ca="1" si="813"/>
        <v>-1.381432992425731E-4</v>
      </c>
      <c r="HP395" s="223">
        <f t="shared" ca="1" si="814"/>
        <v>-3.1265562732104446E-4</v>
      </c>
      <c r="HQ395" s="223">
        <f t="shared" ca="1" si="815"/>
        <v>-2.8179007337894482E-4</v>
      </c>
      <c r="HR395" s="223">
        <f t="shared" ca="1" si="816"/>
        <v>-6.5821667008212069E-5</v>
      </c>
      <c r="HS395" s="223">
        <f t="shared" ca="1" si="817"/>
        <v>1.9338381357429828E-4</v>
      </c>
      <c r="HT395" s="223">
        <f t="shared" ca="1" si="818"/>
        <v>3.2555893046478415E-4</v>
      </c>
      <c r="HU395" s="223">
        <f t="shared" ca="1" si="819"/>
        <v>2.4388021659378775E-4</v>
      </c>
      <c r="HV395" s="223">
        <f t="shared" ca="1" si="820"/>
        <v>2.00095626239205E-6</v>
      </c>
      <c r="HW395" s="223">
        <f t="shared" ca="1" si="821"/>
        <v>-2.4119269640125452E-4</v>
      </c>
      <c r="HX395" s="223">
        <f t="shared" ca="1" si="822"/>
        <v>-3.2595118648631255E-4</v>
      </c>
      <c r="HY395" s="223">
        <f t="shared" ca="1" si="823"/>
        <v>-1.9659817985453903E-4</v>
      </c>
      <c r="HZ395" s="223">
        <f t="shared" ca="1" si="824"/>
        <v>6.1896650110433374E-5</v>
      </c>
      <c r="IA395" s="223">
        <f t="shared" ca="1" si="825"/>
        <v>2.7973267916792729E-4</v>
      </c>
      <c r="IB395" s="223">
        <f t="shared" ca="1" si="826"/>
        <v>3.1381732120670466E-4</v>
      </c>
      <c r="IC395" s="223">
        <f t="shared" ca="1" si="827"/>
        <v>1.4176098531700293E-4</v>
      </c>
      <c r="ID395" s="223">
        <f t="shared" ca="1" si="828"/>
        <v>-1.234156029315652E-4</v>
      </c>
      <c r="IE395" s="223">
        <f t="shared" ca="1" si="829"/>
        <v>-3.0685303371568909E-4</v>
      </c>
      <c r="IF395" s="223">
        <f t="shared" ca="1" si="830"/>
        <v>-2.896236322639024E-4</v>
      </c>
      <c r="IG395" s="223">
        <f t="shared" ca="1" si="831"/>
        <v>-8.147599561421034E-5</v>
      </c>
      <c r="IH395" s="223">
        <f t="shared" ca="1" si="832"/>
        <v>1.8019176334430398E-4</v>
      </c>
      <c r="II395" s="223">
        <f t="shared" ca="1" si="833"/>
        <v>3.2349478014129381E-4</v>
      </c>
      <c r="IJ395" s="223">
        <f t="shared" ca="1" si="834"/>
        <v>2.5429986955600135E-4</v>
      </c>
      <c r="IK395" s="223">
        <f t="shared" ca="1" si="835"/>
        <v>1.8059929092237354E-5</v>
      </c>
      <c r="IL395" s="223">
        <f t="shared" ca="1" si="836"/>
        <v>-2.3004325534441896E-4</v>
      </c>
      <c r="IM395" s="223">
        <f t="shared" ca="1" si="837"/>
        <v>-3.2703514534964404E-4</v>
      </c>
      <c r="IN395" s="223">
        <f t="shared" ca="1" si="838"/>
        <v>-2.0920350547407927E-4</v>
      </c>
      <c r="IO395" s="223">
        <f t="shared" ca="1" si="839"/>
        <v>4.6050170376634474E-5</v>
      </c>
      <c r="IP395" s="223">
        <f t="shared" ca="1" si="840"/>
        <v>2.7105431405139867E-4</v>
      </c>
      <c r="IQ395" s="223">
        <f t="shared" ca="1" si="841"/>
        <v>3.1800773332563007E-4</v>
      </c>
      <c r="IR395" s="223">
        <f t="shared" ca="1" si="842"/>
        <v>1.5606756799945915E-4</v>
      </c>
      <c r="IS395" s="223">
        <f t="shared" ca="1" si="843"/>
        <v>-1.0839058762316513E-4</v>
      </c>
      <c r="IT395" s="223">
        <f t="shared" ca="1" si="844"/>
        <v>-3.0164890747839262E-4</v>
      </c>
      <c r="IU395" s="223">
        <f t="shared" ca="1" si="845"/>
        <v>-2.9675946245070242E-4</v>
      </c>
      <c r="IV395" s="223">
        <f t="shared" ca="1" si="846"/>
        <v>-9.6934041410319676E-5</v>
      </c>
      <c r="IW395" s="223">
        <f t="shared" ca="1" si="847"/>
        <v>1.6656561537347096E-4</v>
      </c>
      <c r="IX395" s="223">
        <f t="shared" ca="1" si="848"/>
        <v>3.206513025576452E-4</v>
      </c>
      <c r="IY395" s="223">
        <f t="shared" ca="1" si="849"/>
        <v>2.6410689185842246E-4</v>
      </c>
      <c r="IZ395" s="223">
        <f t="shared" ca="1" si="850"/>
        <v>3.407539397102721E-5</v>
      </c>
      <c r="JA395" s="223">
        <f t="shared" ca="1" si="851"/>
        <v>-2.1833961993605571E-4</v>
      </c>
      <c r="JB395" s="223">
        <f t="shared" ca="1" si="852"/>
        <v>-3.27331247902932E-4</v>
      </c>
    </row>
    <row r="396" spans="2:262">
      <c r="B396" s="230">
        <v>35</v>
      </c>
      <c r="C396" s="229">
        <f t="shared" si="853"/>
        <v>6.8359375000000028E-4</v>
      </c>
      <c r="D396" s="226">
        <f t="shared" ca="1" si="597"/>
        <v>72.072420396822437</v>
      </c>
      <c r="E396" s="225">
        <f ca="1">AO361</f>
        <v>7.2420396822440794E-2</v>
      </c>
      <c r="F396" s="224">
        <v>35</v>
      </c>
      <c r="G396" s="223">
        <f t="shared" ca="1" si="854"/>
        <v>-1.5759181099217431E-3</v>
      </c>
      <c r="H396" s="223">
        <f t="shared" ca="1" si="598"/>
        <v>4.0221745212610502E-4</v>
      </c>
      <c r="I396" s="223">
        <f t="shared" ca="1" si="599"/>
        <v>2.1013531433034089E-3</v>
      </c>
      <c r="J396" s="223">
        <f t="shared" ca="1" si="600"/>
        <v>2.3428761611965798E-3</v>
      </c>
      <c r="K396" s="223">
        <f t="shared" ca="1" si="601"/>
        <v>9.5925302249139446E-4</v>
      </c>
      <c r="L396" s="223">
        <f t="shared" ca="1" si="602"/>
        <v>-1.089760113571167E-3</v>
      </c>
      <c r="M396" s="223">
        <f t="shared" ca="1" si="603"/>
        <v>-2.3828564455292125E-3</v>
      </c>
      <c r="N396" s="223">
        <f t="shared" ca="1" si="604"/>
        <v>-2.023074124182928E-3</v>
      </c>
      <c r="O396" s="223">
        <f t="shared" ca="1" si="605"/>
        <v>-2.599777088683587E-4</v>
      </c>
      <c r="P396" s="223">
        <f t="shared" ca="1" si="606"/>
        <v>1.6834533657706177E-3</v>
      </c>
      <c r="Q396" s="223">
        <f t="shared" ca="1" si="607"/>
        <v>2.4591497506693564E-3</v>
      </c>
      <c r="R396" s="223">
        <f t="shared" ca="1" si="608"/>
        <v>1.5290463020169297E-3</v>
      </c>
      <c r="S396" s="223">
        <f t="shared" ca="1" si="609"/>
        <v>-4.6168671047664133E-4</v>
      </c>
      <c r="T396" s="223">
        <f t="shared" ca="1" si="610"/>
        <v>-2.1321687444889404E-3</v>
      </c>
      <c r="U396" s="223">
        <f t="shared" ca="1" si="611"/>
        <v>-2.3236627305134113E-3</v>
      </c>
      <c r="V396" s="223">
        <f t="shared" ca="1" si="612"/>
        <v>-9.0333803902142189E-4</v>
      </c>
      <c r="W396" s="223">
        <f t="shared" ca="1" si="613"/>
        <v>1.1435909803215872E-3</v>
      </c>
      <c r="X396" s="223">
        <f t="shared" ca="1" si="614"/>
        <v>2.3972631826073179E-3</v>
      </c>
      <c r="Y396" s="223">
        <f t="shared" ca="1" si="615"/>
        <v>1.9880634362624923E-3</v>
      </c>
      <c r="Z396" s="223">
        <f t="shared" ca="1" si="616"/>
        <v>1.9983491066474001E-4</v>
      </c>
      <c r="AA396" s="223">
        <f t="shared" ca="1" si="617"/>
        <v>-1.7270099628218934E-3</v>
      </c>
      <c r="AB396" s="223">
        <f t="shared" ca="1" si="618"/>
        <v>-2.4559069251164816E-3</v>
      </c>
      <c r="AC396" s="223">
        <f t="shared" ca="1" si="619"/>
        <v>-1.4812534537945081E-3</v>
      </c>
      <c r="AD396" s="223">
        <f t="shared" ca="1" si="620"/>
        <v>5.2087786601636571E-4</v>
      </c>
      <c r="AE396" s="223">
        <f t="shared" ca="1" si="621"/>
        <v>2.161700006949715E-3</v>
      </c>
      <c r="AF396" s="223">
        <f t="shared" ca="1" si="622"/>
        <v>2.3030496122887264E-3</v>
      </c>
      <c r="AG396" s="223">
        <f t="shared" ca="1" si="623"/>
        <v>8.4687891849472973E-4</v>
      </c>
      <c r="AH396" s="223">
        <f t="shared" ca="1" si="624"/>
        <v>-1.1967329906270865E-3</v>
      </c>
      <c r="AI396" s="223">
        <f t="shared" ca="1" si="625"/>
        <v>-2.4102258979836642E-3</v>
      </c>
      <c r="AJ396" s="223">
        <f t="shared" ca="1" si="626"/>
        <v>-1.951855213266535E-3</v>
      </c>
      <c r="AK396" s="223">
        <f t="shared" ca="1" si="627"/>
        <v>-1.3957173938324556E-4</v>
      </c>
      <c r="AL396" s="223">
        <f t="shared" ca="1" si="628"/>
        <v>1.7695262736486242E-3</v>
      </c>
      <c r="AM396" s="223">
        <f t="shared" ca="1" si="629"/>
        <v>2.4511847530641912E-3</v>
      </c>
      <c r="AN396" s="223">
        <f t="shared" ca="1" si="630"/>
        <v>1.4325683538791549E-3</v>
      </c>
      <c r="AO396" s="223">
        <f t="shared" ca="1" si="631"/>
        <v>-5.7975526420647543E-4</v>
      </c>
      <c r="AP396" s="223">
        <f t="shared" ca="1" si="632"/>
        <v>-2.189929142157473E-3</v>
      </c>
      <c r="AQ396" s="223">
        <f t="shared" ca="1" si="633"/>
        <v>-2.2810492230941719E-3</v>
      </c>
      <c r="AR396" s="223">
        <f t="shared" ca="1" si="634"/>
        <v>-7.8990966977437061E-4</v>
      </c>
      <c r="AS396" s="223">
        <f t="shared" ca="1" si="635"/>
        <v>1.2491541337277573E-3</v>
      </c>
      <c r="AT396" s="223">
        <f t="shared" ca="1" si="636"/>
        <v>2.4217367834032176E-3</v>
      </c>
      <c r="AU396" s="223">
        <f t="shared" ca="1" si="637"/>
        <v>1.9144712656746677E-3</v>
      </c>
      <c r="AV396" s="223">
        <f t="shared" ca="1" si="638"/>
        <v>7.9224495304861388E-5</v>
      </c>
      <c r="AW396" s="223">
        <f t="shared" ca="1" si="639"/>
        <v>-1.8109766880149585E-3</v>
      </c>
      <c r="AX396" s="223">
        <f t="shared" ca="1" si="640"/>
        <v>-2.4449860789723574E-3</v>
      </c>
      <c r="AY396" s="223">
        <f t="shared" ca="1" si="641"/>
        <v>-1.3830203283545989E-3</v>
      </c>
      <c r="AZ396" s="223">
        <f t="shared" ca="1" si="642"/>
        <v>6.3828343950387287E-4</v>
      </c>
      <c r="BA396" s="223">
        <f t="shared" ca="1" si="643"/>
        <v>2.2168391459367201E-3</v>
      </c>
      <c r="BB396" s="223">
        <f t="shared" ca="1" si="644"/>
        <v>2.2576748151415466E-3</v>
      </c>
      <c r="BC396" s="223">
        <f t="shared" ca="1" si="645"/>
        <v>7.3246460900557248E-4</v>
      </c>
      <c r="BD396" s="223">
        <f t="shared" ca="1" si="646"/>
        <v>-1.3008228330871519E-3</v>
      </c>
      <c r="BE396" s="223">
        <f t="shared" ca="1" si="647"/>
        <v>-2.4317889051390191E-3</v>
      </c>
      <c r="BF396" s="223">
        <f t="shared" ca="1" si="648"/>
        <v>-1.8759341121790548E-3</v>
      </c>
      <c r="BG396" s="223">
        <f t="shared" ca="1" si="649"/>
        <v>-1.8829529352908992E-5</v>
      </c>
      <c r="BH396" s="223">
        <f t="shared" ca="1" si="650"/>
        <v>1.8513362377412124E-3</v>
      </c>
      <c r="BI396" s="223">
        <f t="shared" ca="1" si="651"/>
        <v>2.4373146366904685E-3</v>
      </c>
      <c r="BJ396" s="223">
        <f t="shared" ca="1" si="652"/>
        <v>1.3326392230987103E-3</v>
      </c>
      <c r="BK396" s="223">
        <f t="shared" ca="1" si="653"/>
        <v>-6.9642713672426809E-4</v>
      </c>
      <c r="BL396" s="223">
        <f t="shared" ca="1" si="654"/>
        <v>-2.24241380870741E-3</v>
      </c>
      <c r="BM396" s="223">
        <f t="shared" ca="1" si="655"/>
        <v>-2.2329404683001826E-3</v>
      </c>
      <c r="BN396" s="223">
        <f t="shared" ca="1" si="656"/>
        <v>-6.7457833894492563E-4</v>
      </c>
      <c r="BO396" s="223">
        <f t="shared" ca="1" si="657"/>
        <v>1.3517079654127937E-3</v>
      </c>
      <c r="BP396" s="223">
        <f t="shared" ca="1" si="658"/>
        <v>2.4403762081688096E-3</v>
      </c>
      <c r="BQ396" s="223">
        <f t="shared" ca="1" si="659"/>
        <v>1.8362669661199603E-3</v>
      </c>
      <c r="BR396" s="223">
        <f t="shared" ca="1" si="660"/>
        <v>-4.1576778803444149E-5</v>
      </c>
      <c r="BS396" s="223">
        <f t="shared" ca="1" si="661"/>
        <v>-1.8905806117437722E-3</v>
      </c>
      <c r="BT396" s="223">
        <f t="shared" ca="1" si="662"/>
        <v>-2.4281750472084991E-3</v>
      </c>
      <c r="BU396" s="223">
        <f t="shared" ca="1" si="663"/>
        <v>-1.281455385805417E-3</v>
      </c>
      <c r="BV396" s="223">
        <f t="shared" ca="1" si="664"/>
        <v>7.5415133227858886E-4</v>
      </c>
      <c r="BW396" s="223">
        <f t="shared" ca="1" si="665"/>
        <v>2.2666377252489878E-3</v>
      </c>
      <c r="BX396" s="223">
        <f t="shared" ca="1" si="666"/>
        <v>2.2068610816157364E-3</v>
      </c>
      <c r="BY396" s="223">
        <f t="shared" ca="1" si="667"/>
        <v>6.1628572811700684E-4</v>
      </c>
      <c r="BZ396" s="223">
        <f t="shared" ca="1" si="668"/>
        <v>-1.401778879403687E-3</v>
      </c>
      <c r="CA396" s="223">
        <f t="shared" ca="1" si="669"/>
        <v>-2.4474935198223447E-3</v>
      </c>
      <c r="CB396" s="223">
        <f t="shared" ca="1" si="670"/>
        <v>-1.7954937215029193E-3</v>
      </c>
      <c r="CC396" s="223">
        <f t="shared" ca="1" si="671"/>
        <v>1.0195804266290199E-4</v>
      </c>
      <c r="CD396" s="223">
        <f t="shared" ca="1" si="672"/>
        <v>1.9286861706791906E-3</v>
      </c>
      <c r="CE396" s="223">
        <f t="shared" ca="1" si="673"/>
        <v>2.4175728158734098E-3</v>
      </c>
      <c r="CF396" s="223">
        <f t="shared" ca="1" si="674"/>
        <v>1.2294996477044181E-3</v>
      </c>
      <c r="CG396" s="223">
        <f t="shared" ca="1" si="675"/>
        <v>-8.1142125526989604E-4</v>
      </c>
      <c r="CH396" s="223">
        <f t="shared" ca="1" si="676"/>
        <v>-2.2894963039799192E-3</v>
      </c>
      <c r="CI396" s="223">
        <f t="shared" ca="1" si="677"/>
        <v>-2.1794523643355762E-3</v>
      </c>
      <c r="CJ396" s="223">
        <f t="shared" ca="1" si="678"/>
        <v>-5.5762188981086118E-4</v>
      </c>
      <c r="CK396" s="223">
        <f t="shared" ca="1" si="679"/>
        <v>1.4510054142135161E-3</v>
      </c>
      <c r="CL396" s="223">
        <f t="shared" ca="1" si="680"/>
        <v>2.453136552897214E-3</v>
      </c>
      <c r="CM396" s="223">
        <f t="shared" ca="1" si="681"/>
        <v>1.7536389386058921E-3</v>
      </c>
      <c r="CN396" s="223">
        <f t="shared" ca="1" si="682"/>
        <v>-1.6227789080991651E-4</v>
      </c>
      <c r="CO396" s="223">
        <f t="shared" ca="1" si="683"/>
        <v>-1.9656299611836023E-3</v>
      </c>
      <c r="CP396" s="223">
        <f t="shared" ca="1" si="684"/>
        <v>-2.4055143290729066E-3</v>
      </c>
      <c r="CQ396" s="223">
        <f t="shared" ca="1" si="685"/>
        <v>-1.1768033049895949E-3</v>
      </c>
      <c r="CR396" s="223">
        <f t="shared" ca="1" si="686"/>
        <v>8.6820240843800704E-4</v>
      </c>
      <c r="CS396" s="223">
        <f t="shared" ca="1" si="687"/>
        <v>2.3109757757471148E-3</v>
      </c>
      <c r="CT396" s="223">
        <f t="shared" ca="1" si="688"/>
        <v>2.1507308264461129E-3</v>
      </c>
      <c r="CU396" s="223">
        <f t="shared" ca="1" si="689"/>
        <v>4.9862216092913579E-4</v>
      </c>
      <c r="CV396" s="223">
        <f t="shared" ca="1" si="690"/>
        <v>-1.4993579176184105E-3</v>
      </c>
      <c r="CW396" s="223">
        <f t="shared" ca="1" si="691"/>
        <v>-2.4573019082413023E-3</v>
      </c>
      <c r="CX396" s="223">
        <f t="shared" ca="1" si="692"/>
        <v>-1.710727829184995E-3</v>
      </c>
      <c r="CY396" s="223">
        <f t="shared" ca="1" si="693"/>
        <v>2.2249998882346825E-4</v>
      </c>
      <c r="CZ396" s="223">
        <f t="shared" ca="1" si="694"/>
        <v>2.0013897296990348E-3</v>
      </c>
      <c r="DA396" s="223">
        <f t="shared" ca="1" si="695"/>
        <v>2.3920068503885438E-3</v>
      </c>
      <c r="DB396" s="223">
        <f t="shared" ca="1" si="696"/>
        <v>1.1233980999673561E-3</v>
      </c>
      <c r="DC396" s="223">
        <f t="shared" ca="1" si="697"/>
        <v>-9.2446058893945427E-4</v>
      </c>
      <c r="DD396" s="223">
        <f t="shared" ca="1" si="698"/>
        <v>-2.3310632021199501E-3</v>
      </c>
      <c r="DE396" s="223">
        <f t="shared" ca="1" si="699"/>
        <v>-2.1207137687278047E-3</v>
      </c>
      <c r="DF396" s="223">
        <f t="shared" ca="1" si="700"/>
        <v>-4.3932208070235042E-4</v>
      </c>
      <c r="DG396" s="223">
        <f t="shared" ca="1" si="701"/>
        <v>1.5468072638783351E-3</v>
      </c>
      <c r="DH396" s="223">
        <f t="shared" ca="1" si="702"/>
        <v>2.4599870768003029E-3</v>
      </c>
      <c r="DI396" s="223">
        <f t="shared" ca="1" si="703"/>
        <v>1.6667862412880555E-3</v>
      </c>
      <c r="DJ396" s="223">
        <f t="shared" ca="1" si="704"/>
        <v>-2.8258806116356327E-4</v>
      </c>
      <c r="DK396" s="223">
        <f t="shared" ca="1" si="705"/>
        <v>-2.0359439358780796E-3</v>
      </c>
      <c r="DL396" s="223">
        <f t="shared" ca="1" si="706"/>
        <v>-2.3770585162204041E-3</v>
      </c>
      <c r="DM396" s="223">
        <f t="shared" ca="1" si="707"/>
        <v>-1.0693162019362575E-3</v>
      </c>
      <c r="DN396" s="223">
        <f t="shared" ca="1" si="708"/>
        <v>9.8016190894993226E-4</v>
      </c>
      <c r="DO396" s="223">
        <f t="shared" ca="1" si="709"/>
        <v>2.3497464831838959E-3</v>
      </c>
      <c r="DP396" s="223">
        <f t="shared" ca="1" si="710"/>
        <v>2.0894192723338099E-3</v>
      </c>
      <c r="DQ396" s="223">
        <f t="shared" ca="1" si="711"/>
        <v>3.7975736928146049E-4</v>
      </c>
      <c r="DR396" s="223">
        <f t="shared" ca="1" si="712"/>
        <v>-1.5933248712813486E-3</v>
      </c>
      <c r="DS396" s="223">
        <f t="shared" ca="1" si="713"/>
        <v>-2.4611904411290806E-3</v>
      </c>
      <c r="DT396" s="223">
        <f t="shared" ca="1" si="714"/>
        <v>-1.6218406436845155E-3</v>
      </c>
      <c r="DU396" s="223">
        <f t="shared" ca="1" si="715"/>
        <v>3.4250591302226158E-4</v>
      </c>
      <c r="DV396" s="223">
        <f t="shared" ca="1" si="716"/>
        <v>2.0692717655589983E-3</v>
      </c>
      <c r="DW396" s="223">
        <f t="shared" ca="1" si="717"/>
        <v>2.3606783308860271E-3</v>
      </c>
      <c r="DX396" s="223">
        <f t="shared" ca="1" si="718"/>
        <v>1.0145901878094207E-3</v>
      </c>
      <c r="DY396" s="223">
        <f t="shared" ca="1" si="719"/>
        <v>-1.0352728160770734E-3</v>
      </c>
      <c r="DZ396" s="223">
        <f t="shared" ca="1" si="720"/>
        <v>-2.3670143648290517E-3</v>
      </c>
      <c r="EA396" s="223">
        <f t="shared" ca="1" si="721"/>
        <v>-2.0568661878985805E-3</v>
      </c>
      <c r="EB396" s="223">
        <f t="shared" ca="1" si="722"/>
        <v>-3.1996390622135819E-4</v>
      </c>
      <c r="EC396" s="223">
        <f t="shared" ca="1" si="723"/>
        <v>1.6388827193601564E-3</v>
      </c>
      <c r="ED396" s="223">
        <f t="shared" ca="1" si="724"/>
        <v>2.4609112763659606E-3</v>
      </c>
      <c r="EE396" s="223">
        <f t="shared" ca="1" si="725"/>
        <v>1.5759181099217485E-3</v>
      </c>
      <c r="EF396" s="223">
        <f t="shared" ca="1" si="726"/>
        <v>-4.0221745212607623E-4</v>
      </c>
      <c r="EG396" s="223">
        <f t="shared" ca="1" si="727"/>
        <v>-2.1013531433033998E-3</v>
      </c>
      <c r="EH396" s="223">
        <f t="shared" ca="1" si="728"/>
        <v>-2.3428761611965811E-3</v>
      </c>
      <c r="EI396" s="223">
        <f t="shared" ca="1" si="729"/>
        <v>-9.5925302249141831E-4</v>
      </c>
      <c r="EJ396" s="223">
        <f t="shared" ca="1" si="730"/>
        <v>1.0897601135711535E-3</v>
      </c>
      <c r="EK396" s="223">
        <f t="shared" ca="1" si="731"/>
        <v>2.3828564455292034E-3</v>
      </c>
      <c r="EL396" s="223">
        <f t="shared" ca="1" si="732"/>
        <v>2.0230741241829418E-3</v>
      </c>
      <c r="EM396" s="223">
        <f t="shared" ca="1" si="733"/>
        <v>2.5997770886836916E-4</v>
      </c>
      <c r="EN396" s="223">
        <f t="shared" ca="1" si="734"/>
        <v>-1.6834533657705941E-3</v>
      </c>
      <c r="EO396" s="223">
        <f t="shared" ca="1" si="735"/>
        <v>-2.4591497506693573E-3</v>
      </c>
      <c r="EP396" s="223">
        <f t="shared" ca="1" si="736"/>
        <v>-1.529046302016938E-3</v>
      </c>
      <c r="EQ396" s="223">
        <f t="shared" ca="1" si="737"/>
        <v>4.6168671047660951E-4</v>
      </c>
      <c r="ER396" s="223">
        <f t="shared" ca="1" si="738"/>
        <v>2.1321687444889304E-3</v>
      </c>
      <c r="ES396" s="223">
        <f t="shared" ca="1" si="739"/>
        <v>2.323662730513413E-3</v>
      </c>
      <c r="ET396" s="223">
        <f t="shared" ca="1" si="740"/>
        <v>9.0333803902144791E-4</v>
      </c>
      <c r="EU396" s="223">
        <f t="shared" ca="1" si="741"/>
        <v>-1.143590980321574E-3</v>
      </c>
      <c r="EV396" s="223">
        <f t="shared" ca="1" si="742"/>
        <v>-2.3972631826073175E-3</v>
      </c>
      <c r="EW396" s="223">
        <f t="shared" ca="1" si="743"/>
        <v>-1.9880634362625092E-3</v>
      </c>
      <c r="EX396" s="223">
        <f t="shared" ca="1" si="744"/>
        <v>-1.9983491066475056E-4</v>
      </c>
      <c r="EY396" s="223">
        <f t="shared" ca="1" si="745"/>
        <v>1.7270099628218672E-3</v>
      </c>
      <c r="EZ396" s="223">
        <f t="shared" ca="1" si="746"/>
        <v>2.4559069251164833E-3</v>
      </c>
      <c r="FA396" s="223">
        <f t="shared" ca="1" si="747"/>
        <v>1.4812534537945443E-3</v>
      </c>
      <c r="FB396" s="223">
        <f t="shared" ca="1" si="748"/>
        <v>-5.2087786601636397E-4</v>
      </c>
      <c r="FC396" s="223">
        <f t="shared" ca="1" si="749"/>
        <v>-2.1617000069497055E-3</v>
      </c>
      <c r="FD396" s="223">
        <f t="shared" ca="1" si="750"/>
        <v>-2.3030496122887424E-3</v>
      </c>
      <c r="FE396" s="223">
        <f t="shared" ca="1" si="751"/>
        <v>-8.4687891849472311E-4</v>
      </c>
      <c r="FF396" s="223">
        <f t="shared" ca="1" si="752"/>
        <v>1.1967329906270698E-3</v>
      </c>
      <c r="FG396" s="223">
        <f t="shared" ca="1" si="753"/>
        <v>2.4102258979836573E-3</v>
      </c>
      <c r="FH396" s="223">
        <f t="shared" ca="1" si="754"/>
        <v>1.9518552132665305E-3</v>
      </c>
      <c r="FI396" s="223">
        <f t="shared" ca="1" si="755"/>
        <v>1.395717393832561E-4</v>
      </c>
      <c r="FJ396" s="223">
        <f t="shared" ca="1" si="756"/>
        <v>-1.7695262736485986E-3</v>
      </c>
      <c r="FK396" s="223">
        <f t="shared" ca="1" si="757"/>
        <v>-2.4511847530641903E-3</v>
      </c>
      <c r="FL396" s="223">
        <f t="shared" ca="1" si="758"/>
        <v>-1.4325683538791636E-3</v>
      </c>
      <c r="FM396" s="223">
        <f t="shared" ca="1" si="759"/>
        <v>5.7975526420643954E-4</v>
      </c>
      <c r="FN396" s="223">
        <f t="shared" ca="1" si="760"/>
        <v>2.18992914215748E-3</v>
      </c>
      <c r="FO396" s="223">
        <f t="shared" ca="1" si="761"/>
        <v>2.2810492230941762E-3</v>
      </c>
      <c r="FP396" s="223">
        <f t="shared" ca="1" si="762"/>
        <v>7.8990966977440531E-4</v>
      </c>
      <c r="FQ396" s="223">
        <f t="shared" ca="1" si="763"/>
        <v>-1.2491541337277105E-3</v>
      </c>
      <c r="FR396" s="223">
        <f t="shared" ca="1" si="764"/>
        <v>-2.4217367834032167E-3</v>
      </c>
      <c r="FS396" s="223">
        <f t="shared" ca="1" si="765"/>
        <v>-1.9144712656746909E-3</v>
      </c>
      <c r="FT396" s="223">
        <f t="shared" ca="1" si="766"/>
        <v>-7.9224495304915652E-5</v>
      </c>
      <c r="FU396" s="223">
        <f t="shared" ca="1" si="767"/>
        <v>1.810976688014957E-3</v>
      </c>
      <c r="FV396" s="223">
        <f t="shared" ca="1" si="768"/>
        <v>2.44498607897236E-3</v>
      </c>
      <c r="FW396" s="223">
        <f t="shared" ca="1" si="769"/>
        <v>1.3830203283546436E-3</v>
      </c>
      <c r="FX396" s="223">
        <f t="shared" ca="1" si="770"/>
        <v>-6.3828343950387103E-4</v>
      </c>
      <c r="FY396" s="223">
        <f t="shared" ca="1" si="771"/>
        <v>-2.2168391459367119E-3</v>
      </c>
      <c r="FZ396" s="223">
        <f t="shared" ca="1" si="772"/>
        <v>-2.2576748151415683E-3</v>
      </c>
      <c r="GA396" s="223">
        <f t="shared" ca="1" si="773"/>
        <v>-7.3246460900557443E-4</v>
      </c>
      <c r="GB396" s="223">
        <f t="shared" ca="1" si="774"/>
        <v>1.3008228330871354E-3</v>
      </c>
      <c r="GC396" s="223">
        <f t="shared" ca="1" si="775"/>
        <v>2.4317889051390135E-3</v>
      </c>
      <c r="GD396" s="223">
        <f t="shared" ca="1" si="776"/>
        <v>1.8759341121790559E-3</v>
      </c>
      <c r="GE396" s="223">
        <f t="shared" ca="1" si="777"/>
        <v>1.8829529352928298E-5</v>
      </c>
      <c r="GF396" s="223">
        <f t="shared" ca="1" si="778"/>
        <v>-1.8513362377411881E-3</v>
      </c>
      <c r="GG396" s="223">
        <f t="shared" ca="1" si="779"/>
        <v>-2.4373146366904663E-3</v>
      </c>
      <c r="GH396" s="223">
        <f t="shared" ca="1" si="780"/>
        <v>-1.3326392230987266E-3</v>
      </c>
      <c r="GI396" s="223">
        <f t="shared" ca="1" si="781"/>
        <v>6.9642713672423285E-4</v>
      </c>
      <c r="GJ396" s="223">
        <f t="shared" ca="1" si="782"/>
        <v>2.2424138087074161E-3</v>
      </c>
      <c r="GK396" s="223">
        <f t="shared" ca="1" si="783"/>
        <v>2.2329404683001908E-3</v>
      </c>
      <c r="GL396" s="223">
        <f t="shared" ca="1" si="784"/>
        <v>6.7457833894496086E-4</v>
      </c>
      <c r="GM396" s="223">
        <f t="shared" ca="1" si="785"/>
        <v>-1.3517079654128067E-3</v>
      </c>
      <c r="GN396" s="223">
        <f t="shared" ca="1" si="786"/>
        <v>-2.4403762081688092E-3</v>
      </c>
      <c r="GO396" s="223">
        <f t="shared" ca="1" si="787"/>
        <v>-1.8362669661199848E-3</v>
      </c>
      <c r="GP396" s="223">
        <f t="shared" ca="1" si="788"/>
        <v>4.1576778803459829E-5</v>
      </c>
      <c r="GQ396" s="223">
        <f t="shared" ca="1" si="789"/>
        <v>1.8905806117437709E-3</v>
      </c>
      <c r="GR396" s="223">
        <f t="shared" ca="1" si="790"/>
        <v>2.4281750472085052E-3</v>
      </c>
      <c r="GS396" s="223">
        <f t="shared" ca="1" si="791"/>
        <v>1.2814553858054632E-3</v>
      </c>
      <c r="GT396" s="223">
        <f t="shared" ca="1" si="792"/>
        <v>-7.5415133227858702E-4</v>
      </c>
      <c r="GU396" s="223">
        <f t="shared" ca="1" si="793"/>
        <v>-2.2666377252489804E-3</v>
      </c>
      <c r="GV396" s="223">
        <f t="shared" ca="1" si="794"/>
        <v>-2.2068610816157607E-3</v>
      </c>
      <c r="GW396" s="223">
        <f t="shared" ca="1" si="795"/>
        <v>-6.1628572811700869E-4</v>
      </c>
      <c r="GX396" s="223">
        <f t="shared" ca="1" si="796"/>
        <v>1.4017788794036712E-3</v>
      </c>
      <c r="GY396" s="223">
        <f t="shared" ca="1" si="797"/>
        <v>2.4474935198223391E-3</v>
      </c>
      <c r="GZ396" s="223">
        <f t="shared" ca="1" si="798"/>
        <v>1.7954937215029206E-3</v>
      </c>
      <c r="HA396" s="223">
        <f t="shared" ca="1" si="799"/>
        <v>-1.0195804266288271E-4</v>
      </c>
      <c r="HB396" s="223">
        <f t="shared" ca="1" si="800"/>
        <v>-1.9286861706791568E-3</v>
      </c>
      <c r="HC396" s="223">
        <f t="shared" ca="1" si="801"/>
        <v>-2.4175728158734072E-3</v>
      </c>
      <c r="HD396" s="223">
        <f t="shared" ca="1" si="802"/>
        <v>-1.2294996477044348E-3</v>
      </c>
      <c r="HE396" s="223">
        <f t="shared" ca="1" si="803"/>
        <v>8.1142125526984475E-4</v>
      </c>
      <c r="HF396" s="223">
        <f t="shared" ca="1" si="804"/>
        <v>2.2894963039799252E-3</v>
      </c>
      <c r="HG396" s="223">
        <f t="shared" ca="1" si="805"/>
        <v>2.1794523643355848E-3</v>
      </c>
      <c r="HH396" s="223">
        <f t="shared" ca="1" si="806"/>
        <v>5.5762188981091408E-4</v>
      </c>
      <c r="HI396" s="223">
        <f t="shared" ca="1" si="807"/>
        <v>-1.4510054142135291E-3</v>
      </c>
      <c r="HJ396" s="223">
        <f t="shared" ca="1" si="808"/>
        <v>-2.4531365528972127E-3</v>
      </c>
      <c r="HK396" s="223">
        <f t="shared" ca="1" si="809"/>
        <v>-1.7536389386059053E-3</v>
      </c>
      <c r="HL396" s="223">
        <f t="shared" ca="1" si="810"/>
        <v>1.6227789080993214E-4</v>
      </c>
      <c r="HM396" s="223">
        <f t="shared" ca="1" si="811"/>
        <v>1.9656299611835906E-3</v>
      </c>
      <c r="HN396" s="223">
        <f t="shared" ca="1" si="812"/>
        <v>2.4055143290729105E-3</v>
      </c>
      <c r="HO396" s="223">
        <f t="shared" ca="1" si="813"/>
        <v>1.176803304989581E-3</v>
      </c>
      <c r="HP396" s="223">
        <f t="shared" ca="1" si="814"/>
        <v>-8.6820240843798904E-4</v>
      </c>
      <c r="HQ396" s="223">
        <f t="shared" ca="1" si="815"/>
        <v>-2.3109757757471079E-3</v>
      </c>
      <c r="HR396" s="223">
        <f t="shared" ca="1" si="816"/>
        <v>-2.1507308264461398E-3</v>
      </c>
      <c r="HS396" s="223">
        <f t="shared" ca="1" si="817"/>
        <v>-4.9862216092915477E-4</v>
      </c>
      <c r="HT396" s="223">
        <f t="shared" ca="1" si="818"/>
        <v>1.4993579176183951E-3</v>
      </c>
      <c r="HU396" s="223">
        <f t="shared" ca="1" si="819"/>
        <v>2.4573019082412993E-3</v>
      </c>
      <c r="HV396" s="223">
        <f t="shared" ca="1" si="820"/>
        <v>1.7107278291850088E-3</v>
      </c>
      <c r="HW396" s="223">
        <f t="shared" ca="1" si="821"/>
        <v>-2.2249998882344906E-4</v>
      </c>
      <c r="HX396" s="223">
        <f t="shared" ca="1" si="822"/>
        <v>-2.0013897296990036E-3</v>
      </c>
      <c r="HY396" s="223">
        <f t="shared" ca="1" si="823"/>
        <v>-2.3920068503885399E-3</v>
      </c>
      <c r="HZ396" s="223">
        <f t="shared" ca="1" si="824"/>
        <v>-1.123398099967373E-3</v>
      </c>
      <c r="IA396" s="223">
        <f t="shared" ca="1" si="825"/>
        <v>9.2446058893940397E-4</v>
      </c>
      <c r="IB396" s="223">
        <f t="shared" ca="1" si="826"/>
        <v>2.3310632021199549E-3</v>
      </c>
      <c r="IC396" s="223">
        <f t="shared" ca="1" si="827"/>
        <v>2.1207137687278142E-3</v>
      </c>
      <c r="ID396" s="223">
        <f t="shared" ca="1" si="828"/>
        <v>4.3932208070240382E-4</v>
      </c>
      <c r="IE396" s="223">
        <f t="shared" ca="1" si="829"/>
        <v>-1.5109717812478657E-3</v>
      </c>
      <c r="IF396" s="223">
        <f t="shared" ca="1" si="830"/>
        <v>-2.4599870768003021E-3</v>
      </c>
      <c r="IG396" s="223">
        <f t="shared" ca="1" si="831"/>
        <v>-1.6667862412880952E-3</v>
      </c>
      <c r="IH396" s="223">
        <f t="shared" ca="1" si="832"/>
        <v>2.8258806116357883E-4</v>
      </c>
      <c r="II396" s="223">
        <f t="shared" ca="1" si="833"/>
        <v>2.0359439358780687E-3</v>
      </c>
      <c r="IJ396" s="223">
        <f t="shared" ca="1" si="834"/>
        <v>2.3770585162204098E-3</v>
      </c>
      <c r="IK396" s="223">
        <f t="shared" ca="1" si="835"/>
        <v>1.0693162019362432E-3</v>
      </c>
      <c r="IL396" s="223">
        <f t="shared" ca="1" si="836"/>
        <v>-9.8016190894991448E-4</v>
      </c>
      <c r="IM396" s="223">
        <f t="shared" ca="1" si="837"/>
        <v>-2.3497464831838902E-3</v>
      </c>
      <c r="IN396" s="223">
        <f t="shared" ca="1" si="838"/>
        <v>-2.0894192723338013E-3</v>
      </c>
      <c r="IO396" s="223">
        <f t="shared" ca="1" si="839"/>
        <v>-3.7975736928147957E-4</v>
      </c>
      <c r="IP396" s="223">
        <f t="shared" ca="1" si="840"/>
        <v>1.5933248712813339E-3</v>
      </c>
      <c r="IQ396" s="223">
        <f t="shared" ca="1" si="841"/>
        <v>2.4611904411290801E-3</v>
      </c>
      <c r="IR396" s="223">
        <f t="shared" ca="1" si="842"/>
        <v>1.6218406436845302E-3</v>
      </c>
      <c r="IS396" s="223">
        <f t="shared" ca="1" si="843"/>
        <v>-3.4250591302224245E-4</v>
      </c>
      <c r="IT396" s="223">
        <f t="shared" ca="1" si="844"/>
        <v>-2.0692717655589692E-3</v>
      </c>
      <c r="IU396" s="223">
        <f t="shared" ca="1" si="845"/>
        <v>-2.3606783308860319E-3</v>
      </c>
      <c r="IV396" s="223">
        <f t="shared" ca="1" si="846"/>
        <v>-1.0145901878094383E-3</v>
      </c>
      <c r="IW396" s="223">
        <f t="shared" ca="1" si="847"/>
        <v>1.0352728160770239E-3</v>
      </c>
      <c r="IX396" s="223">
        <f t="shared" ca="1" si="848"/>
        <v>2.3670143648290565E-3</v>
      </c>
      <c r="IY396" s="223">
        <f t="shared" ca="1" si="849"/>
        <v>2.0568661878985909E-3</v>
      </c>
      <c r="IZ396" s="223">
        <f t="shared" ca="1" si="850"/>
        <v>3.1996390622141202E-4</v>
      </c>
      <c r="JA396" s="223">
        <f t="shared" ca="1" si="851"/>
        <v>-1.6388827193601681E-3</v>
      </c>
      <c r="JB396" s="223">
        <f t="shared" ca="1" si="852"/>
        <v>-2.460911276365961E-3</v>
      </c>
    </row>
    <row r="397" spans="2:262">
      <c r="B397" s="230">
        <v>36</v>
      </c>
      <c r="C397" s="229">
        <f t="shared" si="853"/>
        <v>7.031250000000003E-4</v>
      </c>
      <c r="D397" s="226">
        <f t="shared" ca="1" si="597"/>
        <v>72.072091222589066</v>
      </c>
      <c r="E397" s="225">
        <f ca="1">AP361</f>
        <v>7.2091222589059006E-2</v>
      </c>
      <c r="F397" s="224">
        <v>36</v>
      </c>
      <c r="G397" s="223">
        <f t="shared" ca="1" si="854"/>
        <v>-4.2903396589885379E-4</v>
      </c>
      <c r="H397" s="223">
        <f t="shared" ca="1" si="598"/>
        <v>1.1935890911678121E-4</v>
      </c>
      <c r="I397" s="223">
        <f t="shared" ca="1" si="599"/>
        <v>5.8047494659642363E-4</v>
      </c>
      <c r="J397" s="223">
        <f t="shared" ca="1" si="600"/>
        <v>6.1713990637526277E-4</v>
      </c>
      <c r="K397" s="223">
        <f t="shared" ca="1" si="601"/>
        <v>2.0254387739127152E-4</v>
      </c>
      <c r="L397" s="223">
        <f t="shared" ca="1" si="602"/>
        <v>-3.6015495524428749E-4</v>
      </c>
      <c r="M397" s="223">
        <f t="shared" ca="1" si="603"/>
        <v>-6.5950364712174039E-4</v>
      </c>
      <c r="N397" s="223">
        <f t="shared" ca="1" si="604"/>
        <v>-4.7661441398663803E-4</v>
      </c>
      <c r="O397" s="223">
        <f t="shared" ca="1" si="605"/>
        <v>5.4781680384310832E-5</v>
      </c>
      <c r="P397" s="223">
        <f t="shared" ca="1" si="606"/>
        <v>5.461206742486506E-4</v>
      </c>
      <c r="Q397" s="223">
        <f t="shared" ca="1" si="607"/>
        <v>6.3812889578822047E-4</v>
      </c>
      <c r="R397" s="223">
        <f t="shared" ca="1" si="608"/>
        <v>2.6352869758896973E-4</v>
      </c>
      <c r="S397" s="223">
        <f t="shared" ca="1" si="609"/>
        <v>-3.037672239185517E-4</v>
      </c>
      <c r="T397" s="223">
        <f t="shared" ca="1" si="610"/>
        <v>-6.4894447119489651E-4</v>
      </c>
      <c r="U397" s="223">
        <f t="shared" ca="1" si="611"/>
        <v>-5.1960480472378989E-4</v>
      </c>
      <c r="V397" s="223">
        <f t="shared" ca="1" si="612"/>
        <v>-1.0323125876972746E-5</v>
      </c>
      <c r="W397" s="223">
        <f t="shared" ca="1" si="613"/>
        <v>5.0650696126793493E-4</v>
      </c>
      <c r="X397" s="223">
        <f t="shared" ca="1" si="614"/>
        <v>6.5297235509799965E-4</v>
      </c>
      <c r="Y397" s="223">
        <f t="shared" ca="1" si="615"/>
        <v>3.2197559236944571E-4</v>
      </c>
      <c r="Z397" s="223">
        <f t="shared" ca="1" si="616"/>
        <v>-2.4445404817042432E-4</v>
      </c>
      <c r="AA397" s="223">
        <f t="shared" ca="1" si="617"/>
        <v>-6.3213560526131246E-4</v>
      </c>
      <c r="AB397" s="223">
        <f t="shared" ca="1" si="618"/>
        <v>-5.5759111714657095E-4</v>
      </c>
      <c r="AC397" s="223">
        <f t="shared" ca="1" si="619"/>
        <v>-7.5328514792867603E-5</v>
      </c>
      <c r="AD397" s="223">
        <f t="shared" ca="1" si="620"/>
        <v>4.6201530936533812E-4</v>
      </c>
      <c r="AE397" s="223">
        <f t="shared" ca="1" si="621"/>
        <v>6.6152733367718633E-4</v>
      </c>
      <c r="AF397" s="223">
        <f t="shared" ca="1" si="622"/>
        <v>3.7732168618564131E-4</v>
      </c>
      <c r="AG397" s="223">
        <f t="shared" ca="1" si="623"/>
        <v>-1.8278664630623975E-4</v>
      </c>
      <c r="AH397" s="223">
        <f t="shared" ca="1" si="624"/>
        <v>-6.0923892788858943E-4</v>
      </c>
      <c r="AI397" s="223">
        <f t="shared" ca="1" si="625"/>
        <v>-5.9020752230092206E-4</v>
      </c>
      <c r="AJ397" s="223">
        <f t="shared" ca="1" si="626"/>
        <v>-1.3960844893255104E-4</v>
      </c>
      <c r="AK397" s="223">
        <f t="shared" ca="1" si="627"/>
        <v>4.1307419747029493E-4</v>
      </c>
      <c r="AL397" s="223">
        <f t="shared" ca="1" si="628"/>
        <v>6.6371144240543595E-4</v>
      </c>
      <c r="AM397" s="223">
        <f t="shared" ca="1" si="629"/>
        <v>4.2903396589885406E-4</v>
      </c>
      <c r="AN397" s="223">
        <f t="shared" ca="1" si="630"/>
        <v>-1.1935890911678124E-4</v>
      </c>
      <c r="AO397" s="223">
        <f t="shared" ca="1" si="631"/>
        <v>-5.8047494659642384E-4</v>
      </c>
      <c r="AP397" s="223">
        <f t="shared" ca="1" si="632"/>
        <v>-6.1713990637526331E-4</v>
      </c>
      <c r="AQ397" s="223">
        <f t="shared" ca="1" si="633"/>
        <v>-2.0254387739127277E-4</v>
      </c>
      <c r="AR397" s="223">
        <f t="shared" ca="1" si="634"/>
        <v>3.6015495524428689E-4</v>
      </c>
      <c r="AS397" s="223">
        <f t="shared" ca="1" si="635"/>
        <v>6.5950364712174039E-4</v>
      </c>
      <c r="AT397" s="223">
        <f t="shared" ca="1" si="636"/>
        <v>4.7661441398663814E-4</v>
      </c>
      <c r="AU397" s="223">
        <f t="shared" ca="1" si="637"/>
        <v>-5.4781680384311279E-5</v>
      </c>
      <c r="AV397" s="223">
        <f t="shared" ca="1" si="638"/>
        <v>-5.4612067424865093E-4</v>
      </c>
      <c r="AW397" s="223">
        <f t="shared" ca="1" si="639"/>
        <v>-6.3812889578822047E-4</v>
      </c>
      <c r="AX397" s="223">
        <f t="shared" ca="1" si="640"/>
        <v>-2.6352869758896827E-4</v>
      </c>
      <c r="AY397" s="223">
        <f t="shared" ca="1" si="641"/>
        <v>3.0376722391854894E-4</v>
      </c>
      <c r="AZ397" s="223">
        <f t="shared" ca="1" si="642"/>
        <v>6.4894447119489586E-4</v>
      </c>
      <c r="BA397" s="223">
        <f t="shared" ca="1" si="643"/>
        <v>5.1960480472379098E-4</v>
      </c>
      <c r="BB397" s="223">
        <f t="shared" ca="1" si="644"/>
        <v>1.0323125876974657E-5</v>
      </c>
      <c r="BC397" s="223">
        <f t="shared" ca="1" si="645"/>
        <v>-5.0650696126793363E-4</v>
      </c>
      <c r="BD397" s="223">
        <f t="shared" ca="1" si="646"/>
        <v>-6.5297235509799987E-4</v>
      </c>
      <c r="BE397" s="223">
        <f t="shared" ca="1" si="647"/>
        <v>-3.2197559236944642E-4</v>
      </c>
      <c r="BF397" s="223">
        <f t="shared" ca="1" si="648"/>
        <v>2.4445404817042356E-4</v>
      </c>
      <c r="BG397" s="223">
        <f t="shared" ca="1" si="649"/>
        <v>6.3213560526131224E-4</v>
      </c>
      <c r="BH397" s="223">
        <f t="shared" ca="1" si="650"/>
        <v>5.5759111714657138E-4</v>
      </c>
      <c r="BI397" s="223">
        <f t="shared" ca="1" si="651"/>
        <v>7.532851479286599E-5</v>
      </c>
      <c r="BJ397" s="223">
        <f t="shared" ca="1" si="652"/>
        <v>-4.6201530936533931E-4</v>
      </c>
      <c r="BK397" s="223">
        <f t="shared" ca="1" si="653"/>
        <v>-6.6152733367718622E-4</v>
      </c>
      <c r="BL397" s="223">
        <f t="shared" ca="1" si="654"/>
        <v>-3.773216861856438E-4</v>
      </c>
      <c r="BM397" s="223">
        <f t="shared" ca="1" si="655"/>
        <v>1.8278664630623682E-4</v>
      </c>
      <c r="BN397" s="223">
        <f t="shared" ca="1" si="656"/>
        <v>6.0923892788858824E-4</v>
      </c>
      <c r="BO397" s="223">
        <f t="shared" ca="1" si="657"/>
        <v>5.9020752230092238E-4</v>
      </c>
      <c r="BP397" s="223">
        <f t="shared" ca="1" si="658"/>
        <v>1.3960844893255177E-4</v>
      </c>
      <c r="BQ397" s="223">
        <f t="shared" ca="1" si="659"/>
        <v>-4.1307419747029433E-4</v>
      </c>
      <c r="BR397" s="223">
        <f t="shared" ca="1" si="660"/>
        <v>-6.6371144240543595E-4</v>
      </c>
      <c r="BS397" s="223">
        <f t="shared" ca="1" si="661"/>
        <v>-4.2903396589885466E-4</v>
      </c>
      <c r="BT397" s="223">
        <f t="shared" ca="1" si="662"/>
        <v>1.193589091167805E-4</v>
      </c>
      <c r="BU397" s="223">
        <f t="shared" ca="1" si="663"/>
        <v>5.8047494659642341E-4</v>
      </c>
      <c r="BV397" s="223">
        <f t="shared" ca="1" si="664"/>
        <v>6.1713990637526277E-4</v>
      </c>
      <c r="BW397" s="223">
        <f t="shared" ca="1" si="665"/>
        <v>2.0254387739127122E-4</v>
      </c>
      <c r="BX397" s="223">
        <f t="shared" ca="1" si="666"/>
        <v>-3.6015495524428825E-4</v>
      </c>
      <c r="BY397" s="223">
        <f t="shared" ca="1" si="667"/>
        <v>-6.5950364712173996E-4</v>
      </c>
      <c r="BZ397" s="223">
        <f t="shared" ca="1" si="668"/>
        <v>-4.7661441398664031E-4</v>
      </c>
      <c r="CA397" s="223">
        <f t="shared" ca="1" si="669"/>
        <v>5.4781680384312898E-5</v>
      </c>
      <c r="CB397" s="223">
        <f t="shared" ca="1" si="670"/>
        <v>5.4612067424864908E-4</v>
      </c>
      <c r="CC397" s="223">
        <f t="shared" ca="1" si="671"/>
        <v>6.3812889578821993E-4</v>
      </c>
      <c r="CD397" s="223">
        <f t="shared" ca="1" si="672"/>
        <v>2.6352869758897109E-4</v>
      </c>
      <c r="CE397" s="223">
        <f t="shared" ca="1" si="673"/>
        <v>-3.0376722391854617E-4</v>
      </c>
      <c r="CF397" s="223">
        <f t="shared" ca="1" si="674"/>
        <v>-6.4894447119489618E-4</v>
      </c>
      <c r="CG397" s="223">
        <f t="shared" ca="1" si="675"/>
        <v>-5.1960480472379293E-4</v>
      </c>
      <c r="CH397" s="223">
        <f t="shared" ca="1" si="676"/>
        <v>-1.0323125876973031E-5</v>
      </c>
      <c r="CI397" s="223">
        <f t="shared" ca="1" si="677"/>
        <v>5.0650696126793167E-4</v>
      </c>
      <c r="CJ397" s="223">
        <f t="shared" ca="1" si="678"/>
        <v>6.5297235509799954E-4</v>
      </c>
      <c r="CK397" s="223">
        <f t="shared" ca="1" si="679"/>
        <v>3.2197559236944907E-4</v>
      </c>
      <c r="CL397" s="223">
        <f t="shared" ca="1" si="680"/>
        <v>-2.4445404817042513E-4</v>
      </c>
      <c r="CM397" s="223">
        <f t="shared" ca="1" si="681"/>
        <v>-6.3213560526131115E-4</v>
      </c>
      <c r="CN397" s="223">
        <f t="shared" ca="1" si="682"/>
        <v>-5.5759111714657041E-4</v>
      </c>
      <c r="CO397" s="223">
        <f t="shared" ca="1" si="683"/>
        <v>-7.5328514792869053E-5</v>
      </c>
      <c r="CP397" s="223">
        <f t="shared" ca="1" si="684"/>
        <v>4.6201530936534045E-4</v>
      </c>
      <c r="CQ397" s="223">
        <f t="shared" ca="1" si="685"/>
        <v>6.6152733367718644E-4</v>
      </c>
      <c r="CR397" s="223">
        <f t="shared" ca="1" si="686"/>
        <v>3.773216861856464E-4</v>
      </c>
      <c r="CS397" s="223">
        <f t="shared" ca="1" si="687"/>
        <v>-1.8278664630623837E-4</v>
      </c>
      <c r="CT397" s="223">
        <f t="shared" ca="1" si="688"/>
        <v>-6.0923892788858694E-4</v>
      </c>
      <c r="CU397" s="223">
        <f t="shared" ca="1" si="689"/>
        <v>-5.9020752230092173E-4</v>
      </c>
      <c r="CV397" s="223">
        <f t="shared" ca="1" si="690"/>
        <v>-1.3960844893255481E-4</v>
      </c>
      <c r="CW397" s="223">
        <f t="shared" ca="1" si="691"/>
        <v>4.1307419747029558E-4</v>
      </c>
      <c r="CX397" s="223">
        <f t="shared" ca="1" si="692"/>
        <v>6.6371144240543584E-4</v>
      </c>
      <c r="CY397" s="223">
        <f t="shared" ca="1" si="693"/>
        <v>4.2903396589885341E-4</v>
      </c>
      <c r="CZ397" s="223">
        <f t="shared" ca="1" si="694"/>
        <v>-1.1935890911677746E-4</v>
      </c>
      <c r="DA397" s="223">
        <f t="shared" ca="1" si="695"/>
        <v>-5.8047494659642428E-4</v>
      </c>
      <c r="DB397" s="223">
        <f t="shared" ca="1" si="696"/>
        <v>-6.1713990637526385E-4</v>
      </c>
      <c r="DC397" s="223">
        <f t="shared" ca="1" si="697"/>
        <v>-2.0254387739126968E-4</v>
      </c>
      <c r="DD397" s="223">
        <f t="shared" ca="1" si="698"/>
        <v>3.6015495524428564E-4</v>
      </c>
      <c r="DE397" s="223">
        <f t="shared" ca="1" si="699"/>
        <v>6.5950364712173964E-4</v>
      </c>
      <c r="DF397" s="223">
        <f t="shared" ca="1" si="700"/>
        <v>4.7661441398663917E-4</v>
      </c>
      <c r="DG397" s="223">
        <f t="shared" ca="1" si="701"/>
        <v>-5.4781680384305119E-5</v>
      </c>
      <c r="DH397" s="223">
        <f t="shared" ca="1" si="702"/>
        <v>-5.4612067424865006E-4</v>
      </c>
      <c r="DI397" s="223">
        <f t="shared" ca="1" si="703"/>
        <v>-6.381288957882221E-4</v>
      </c>
      <c r="DJ397" s="223">
        <f t="shared" ca="1" si="704"/>
        <v>-2.6352869758896957E-4</v>
      </c>
      <c r="DK397" s="223">
        <f t="shared" ca="1" si="705"/>
        <v>3.0376722391854764E-4</v>
      </c>
      <c r="DL397" s="223">
        <f t="shared" ca="1" si="706"/>
        <v>6.4894447119489662E-4</v>
      </c>
      <c r="DM397" s="223">
        <f t="shared" ca="1" si="707"/>
        <v>5.1960480472379184E-4</v>
      </c>
      <c r="DN397" s="223">
        <f t="shared" ca="1" si="708"/>
        <v>1.0323125876971404E-5</v>
      </c>
      <c r="DO397" s="223">
        <f t="shared" ca="1" si="709"/>
        <v>-5.0650696126793265E-4</v>
      </c>
      <c r="DP397" s="223">
        <f t="shared" ca="1" si="710"/>
        <v>-6.5297235509799933E-4</v>
      </c>
      <c r="DQ397" s="223">
        <f t="shared" ca="1" si="711"/>
        <v>-3.2197559236944766E-4</v>
      </c>
      <c r="DR397" s="223">
        <f t="shared" ca="1" si="712"/>
        <v>2.4445404817041781E-4</v>
      </c>
      <c r="DS397" s="223">
        <f t="shared" ca="1" si="713"/>
        <v>6.3213560526131181E-4</v>
      </c>
      <c r="DT397" s="223">
        <f t="shared" ca="1" si="714"/>
        <v>5.5759111714657464E-4</v>
      </c>
      <c r="DU397" s="223">
        <f t="shared" ca="1" si="715"/>
        <v>7.532851479286744E-5</v>
      </c>
      <c r="DV397" s="223">
        <f t="shared" ca="1" si="716"/>
        <v>-4.6201530936533486E-4</v>
      </c>
      <c r="DW397" s="223">
        <f t="shared" ca="1" si="717"/>
        <v>-6.6152733367718622E-4</v>
      </c>
      <c r="DX397" s="223">
        <f t="shared" ca="1" si="718"/>
        <v>-3.773216861856451E-4</v>
      </c>
      <c r="DY397" s="223">
        <f t="shared" ca="1" si="719"/>
        <v>1.8278664630623991E-4</v>
      </c>
      <c r="DZ397" s="223">
        <f t="shared" ca="1" si="720"/>
        <v>6.0923892788858759E-4</v>
      </c>
      <c r="EA397" s="223">
        <f t="shared" ca="1" si="721"/>
        <v>5.9020752230092097E-4</v>
      </c>
      <c r="EB397" s="223">
        <f t="shared" ca="1" si="722"/>
        <v>1.3960844893255321E-4</v>
      </c>
      <c r="EC397" s="223">
        <f t="shared" ca="1" si="723"/>
        <v>-4.1307419747029682E-4</v>
      </c>
      <c r="ED397" s="223">
        <f t="shared" ca="1" si="724"/>
        <v>-6.6371144240543595E-4</v>
      </c>
      <c r="EE397" s="223">
        <f t="shared" ca="1" si="725"/>
        <v>-4.2903396589885937E-4</v>
      </c>
      <c r="EF397" s="223">
        <f t="shared" ca="1" si="726"/>
        <v>1.1935890911677907E-4</v>
      </c>
      <c r="EG397" s="223">
        <f t="shared" ca="1" si="727"/>
        <v>5.8047494659642059E-4</v>
      </c>
      <c r="EH397" s="223">
        <f t="shared" ca="1" si="728"/>
        <v>6.171399063752632E-4</v>
      </c>
      <c r="EI397" s="223">
        <f t="shared" ca="1" si="729"/>
        <v>2.0254387739127708E-4</v>
      </c>
      <c r="EJ397" s="223">
        <f t="shared" ca="1" si="730"/>
        <v>-3.6015495524428705E-4</v>
      </c>
      <c r="EK397" s="223">
        <f t="shared" ca="1" si="731"/>
        <v>-6.5950364712173985E-4</v>
      </c>
      <c r="EL397" s="223">
        <f t="shared" ca="1" si="732"/>
        <v>-4.7661441398663803E-4</v>
      </c>
      <c r="EM397" s="223">
        <f t="shared" ca="1" si="733"/>
        <v>5.4781680384306732E-5</v>
      </c>
      <c r="EN397" s="223">
        <f t="shared" ca="1" si="734"/>
        <v>5.4612067424865103E-4</v>
      </c>
      <c r="EO397" s="223">
        <f t="shared" ca="1" si="735"/>
        <v>6.3812889578822166E-4</v>
      </c>
      <c r="EP397" s="223">
        <f t="shared" ca="1" si="736"/>
        <v>2.6352869758896811E-4</v>
      </c>
      <c r="EQ397" s="223">
        <f t="shared" ca="1" si="737"/>
        <v>-3.037672239185491E-4</v>
      </c>
      <c r="ER397" s="223">
        <f t="shared" ca="1" si="738"/>
        <v>-6.4894447119489477E-4</v>
      </c>
      <c r="ES397" s="223">
        <f t="shared" ca="1" si="739"/>
        <v>-5.1960480472379087E-4</v>
      </c>
      <c r="ET397" s="223">
        <f t="shared" ca="1" si="740"/>
        <v>-1.032312587697921E-5</v>
      </c>
      <c r="EU397" s="223">
        <f t="shared" ca="1" si="741"/>
        <v>5.0650696126793373E-4</v>
      </c>
      <c r="EV397" s="223">
        <f t="shared" ca="1" si="742"/>
        <v>6.52972355097999E-4</v>
      </c>
      <c r="EW397" s="223">
        <f t="shared" ca="1" si="743"/>
        <v>3.2197559236945449E-4</v>
      </c>
      <c r="EX397" s="223">
        <f t="shared" ca="1" si="744"/>
        <v>-2.4445404817041933E-4</v>
      </c>
      <c r="EY397" s="223">
        <f t="shared" ca="1" si="745"/>
        <v>-6.3213560526131224E-4</v>
      </c>
      <c r="EZ397" s="223">
        <f t="shared" ca="1" si="746"/>
        <v>-5.5759111714656856E-4</v>
      </c>
      <c r="FA397" s="223">
        <f t="shared" ca="1" si="747"/>
        <v>-7.5328514792875206E-5</v>
      </c>
      <c r="FB397" s="223">
        <f t="shared" ca="1" si="748"/>
        <v>4.6201530936533606E-4</v>
      </c>
      <c r="FC397" s="223">
        <f t="shared" ca="1" si="749"/>
        <v>6.6152733367718611E-4</v>
      </c>
      <c r="FD397" s="223">
        <f t="shared" ca="1" si="750"/>
        <v>3.773216861856515E-4</v>
      </c>
      <c r="FE397" s="223">
        <f t="shared" ca="1" si="751"/>
        <v>-1.827866463062324E-4</v>
      </c>
      <c r="FF397" s="223">
        <f t="shared" ca="1" si="752"/>
        <v>-6.0923892788858824E-4</v>
      </c>
      <c r="FG397" s="223">
        <f t="shared" ca="1" si="753"/>
        <v>-5.9020752230092022E-4</v>
      </c>
      <c r="FH397" s="223">
        <f t="shared" ca="1" si="754"/>
        <v>-1.3960844893256083E-4</v>
      </c>
      <c r="FI397" s="223">
        <f t="shared" ca="1" si="755"/>
        <v>4.1307419747029075E-4</v>
      </c>
      <c r="FJ397" s="223">
        <f t="shared" ca="1" si="756"/>
        <v>6.6371144240543595E-4</v>
      </c>
      <c r="FK397" s="223">
        <f t="shared" ca="1" si="757"/>
        <v>4.2903396589885097E-4</v>
      </c>
      <c r="FL397" s="223">
        <f t="shared" ca="1" si="758"/>
        <v>-1.193589091167714E-4</v>
      </c>
      <c r="FM397" s="223">
        <f t="shared" ca="1" si="759"/>
        <v>-5.8047494659642135E-4</v>
      </c>
      <c r="FN397" s="223">
        <f t="shared" ca="1" si="760"/>
        <v>-6.1713990637526266E-4</v>
      </c>
      <c r="FO397" s="223">
        <f t="shared" ca="1" si="761"/>
        <v>-2.0254387739126656E-4</v>
      </c>
      <c r="FP397" s="223">
        <f t="shared" ca="1" si="762"/>
        <v>3.6015495524428049E-4</v>
      </c>
      <c r="FQ397" s="223">
        <f t="shared" ca="1" si="763"/>
        <v>6.5950364712173996E-4</v>
      </c>
      <c r="FR397" s="223">
        <f t="shared" ca="1" si="764"/>
        <v>4.7661441398663695E-4</v>
      </c>
      <c r="FS397" s="223">
        <f t="shared" ca="1" si="765"/>
        <v>-5.4781680384298953E-5</v>
      </c>
      <c r="FT397" s="223">
        <f t="shared" ca="1" si="766"/>
        <v>-5.4612067424864659E-4</v>
      </c>
      <c r="FU397" s="223">
        <f t="shared" ca="1" si="767"/>
        <v>-6.3812889578822123E-4</v>
      </c>
      <c r="FV397" s="223">
        <f t="shared" ca="1" si="768"/>
        <v>-2.6352869758896664E-4</v>
      </c>
      <c r="FW397" s="223">
        <f t="shared" ca="1" si="769"/>
        <v>3.0376722391854216E-4</v>
      </c>
      <c r="FX397" s="223">
        <f t="shared" ca="1" si="770"/>
        <v>6.4894447119489532E-4</v>
      </c>
      <c r="FY397" s="223">
        <f t="shared" ca="1" si="771"/>
        <v>5.1960480472378978E-4</v>
      </c>
      <c r="FZ397" s="223">
        <f t="shared" ca="1" si="772"/>
        <v>1.0323125876968152E-5</v>
      </c>
      <c r="GA397" s="223">
        <f t="shared" ca="1" si="773"/>
        <v>-5.0650696126792864E-4</v>
      </c>
      <c r="GB397" s="223">
        <f t="shared" ca="1" si="774"/>
        <v>-6.5297235509800041E-4</v>
      </c>
      <c r="GC397" s="223">
        <f t="shared" ca="1" si="775"/>
        <v>-3.2197559236944479E-4</v>
      </c>
      <c r="GD397" s="223">
        <f t="shared" ca="1" si="776"/>
        <v>2.4445404817041206E-4</v>
      </c>
      <c r="GE397" s="223">
        <f t="shared" ca="1" si="777"/>
        <v>6.3213560526130985E-4</v>
      </c>
      <c r="GF397" s="223">
        <f t="shared" ca="1" si="778"/>
        <v>5.575911171465729E-4</v>
      </c>
      <c r="GG397" s="223">
        <f t="shared" ca="1" si="779"/>
        <v>7.5328514792864215E-5</v>
      </c>
      <c r="GH397" s="223">
        <f t="shared" ca="1" si="780"/>
        <v>-4.6201530936533042E-4</v>
      </c>
      <c r="GI397" s="223">
        <f t="shared" ca="1" si="781"/>
        <v>-6.6152733367718687E-4</v>
      </c>
      <c r="GJ397" s="223">
        <f t="shared" ca="1" si="782"/>
        <v>-3.7732168618564234E-4</v>
      </c>
      <c r="GK397" s="223">
        <f t="shared" ca="1" si="783"/>
        <v>1.8278664630624306E-4</v>
      </c>
      <c r="GL397" s="223">
        <f t="shared" ca="1" si="784"/>
        <v>6.092389278885852E-4</v>
      </c>
      <c r="GM397" s="223">
        <f t="shared" ca="1" si="785"/>
        <v>5.9020752230092379E-4</v>
      </c>
      <c r="GN397" s="223">
        <f t="shared" ca="1" si="786"/>
        <v>1.3960844893255001E-4</v>
      </c>
      <c r="GO397" s="223">
        <f t="shared" ca="1" si="787"/>
        <v>-4.1307419747029937E-4</v>
      </c>
      <c r="GP397" s="223">
        <f t="shared" ca="1" si="788"/>
        <v>-6.6371144240543584E-4</v>
      </c>
      <c r="GQ397" s="223">
        <f t="shared" ca="1" si="789"/>
        <v>-4.2903396589885688E-4</v>
      </c>
      <c r="GR397" s="223">
        <f t="shared" ca="1" si="790"/>
        <v>1.1935890911678228E-4</v>
      </c>
      <c r="GS397" s="223">
        <f t="shared" ca="1" si="791"/>
        <v>5.8047494659641756E-4</v>
      </c>
      <c r="GT397" s="223">
        <f t="shared" ca="1" si="792"/>
        <v>6.1713990637526548E-4</v>
      </c>
      <c r="GU397" s="223">
        <f t="shared" ca="1" si="793"/>
        <v>2.0254387739127399E-4</v>
      </c>
      <c r="GV397" s="223">
        <f t="shared" ca="1" si="794"/>
        <v>-3.6015495524428976E-4</v>
      </c>
      <c r="GW397" s="223">
        <f t="shared" ca="1" si="795"/>
        <v>-6.5950364712173909E-4</v>
      </c>
      <c r="GX397" s="223">
        <f t="shared" ca="1" si="796"/>
        <v>-4.7661441398664232E-4</v>
      </c>
      <c r="GY397" s="223">
        <f t="shared" ca="1" si="797"/>
        <v>5.4781680384309978E-5</v>
      </c>
      <c r="GZ397" s="223">
        <f t="shared" ca="1" si="798"/>
        <v>5.4612067424865288E-4</v>
      </c>
      <c r="HA397" s="223">
        <f t="shared" ca="1" si="799"/>
        <v>6.381288957882234E-4</v>
      </c>
      <c r="HB397" s="223">
        <f t="shared" ca="1" si="800"/>
        <v>2.635286975889738E-4</v>
      </c>
      <c r="HC397" s="223">
        <f t="shared" ca="1" si="801"/>
        <v>-3.0376722391855197E-4</v>
      </c>
      <c r="HD397" s="223">
        <f t="shared" ca="1" si="802"/>
        <v>-6.4894447119489358E-4</v>
      </c>
      <c r="HE397" s="223">
        <f t="shared" ca="1" si="803"/>
        <v>-5.1960480472379477E-4</v>
      </c>
      <c r="HF397" s="223">
        <f t="shared" ca="1" si="804"/>
        <v>-1.0323125876975958E-5</v>
      </c>
      <c r="HG397" s="223">
        <f t="shared" ca="1" si="805"/>
        <v>5.065069612679359E-4</v>
      </c>
      <c r="HH397" s="223">
        <f t="shared" ca="1" si="806"/>
        <v>6.5297235509800182E-4</v>
      </c>
      <c r="HI397" s="223">
        <f t="shared" ca="1" si="807"/>
        <v>3.2197559236945162E-4</v>
      </c>
      <c r="HJ397" s="223">
        <f t="shared" ca="1" si="808"/>
        <v>-2.4445404817042236E-4</v>
      </c>
      <c r="HK397" s="223">
        <f t="shared" ca="1" si="809"/>
        <v>-6.3213560526131321E-4</v>
      </c>
      <c r="HL397" s="223">
        <f t="shared" ca="1" si="810"/>
        <v>-5.5759111714657702E-4</v>
      </c>
      <c r="HM397" s="223">
        <f t="shared" ca="1" si="811"/>
        <v>-7.5328514792871981E-5</v>
      </c>
      <c r="HN397" s="223">
        <f t="shared" ca="1" si="812"/>
        <v>4.6201530936533833E-4</v>
      </c>
      <c r="HO397" s="223">
        <f t="shared" ca="1" si="813"/>
        <v>6.615273336771859E-4</v>
      </c>
      <c r="HP397" s="223">
        <f t="shared" ca="1" si="814"/>
        <v>3.7732168618564879E-4</v>
      </c>
      <c r="HQ397" s="223">
        <f t="shared" ca="1" si="815"/>
        <v>-1.8278664630623552E-4</v>
      </c>
      <c r="HR397" s="223">
        <f t="shared" ca="1" si="816"/>
        <v>-6.0923892788858954E-4</v>
      </c>
      <c r="HS397" s="223">
        <f t="shared" ca="1" si="817"/>
        <v>-5.9020752230092726E-4</v>
      </c>
      <c r="HT397" s="223">
        <f t="shared" ca="1" si="818"/>
        <v>-1.3960844893255766E-4</v>
      </c>
      <c r="HU397" s="223">
        <f t="shared" ca="1" si="819"/>
        <v>4.130741974702933E-4</v>
      </c>
      <c r="HV397" s="223">
        <f t="shared" ca="1" si="820"/>
        <v>6.6371144240543595E-4</v>
      </c>
      <c r="HW397" s="223">
        <f t="shared" ca="1" si="821"/>
        <v>4.2903396589886279E-4</v>
      </c>
      <c r="HX397" s="223">
        <f t="shared" ca="1" si="822"/>
        <v>-1.1935890911677458E-4</v>
      </c>
      <c r="HY397" s="223">
        <f t="shared" ca="1" si="823"/>
        <v>-5.8047494659642287E-4</v>
      </c>
      <c r="HZ397" s="223">
        <f t="shared" ca="1" si="824"/>
        <v>-6.1713990637526136E-4</v>
      </c>
      <c r="IA397" s="223">
        <f t="shared" ca="1" si="825"/>
        <v>-2.0254387739128144E-4</v>
      </c>
      <c r="IB397" s="223">
        <f t="shared" ca="1" si="826"/>
        <v>3.6015495524428315E-4</v>
      </c>
      <c r="IC397" s="223">
        <f t="shared" ca="1" si="827"/>
        <v>6.5950364712174039E-4</v>
      </c>
      <c r="ID397" s="223">
        <f t="shared" ca="1" si="828"/>
        <v>4.7661441398664779E-4</v>
      </c>
      <c r="IE397" s="223">
        <f t="shared" ca="1" si="829"/>
        <v>-7.3034981802858704E-5</v>
      </c>
      <c r="IF397" s="223">
        <f t="shared" ca="1" si="830"/>
        <v>-5.4612067424864843E-4</v>
      </c>
      <c r="IG397" s="223">
        <f t="shared" ca="1" si="831"/>
        <v>-6.3812889578822025E-4</v>
      </c>
      <c r="IH397" s="223">
        <f t="shared" ca="1" si="832"/>
        <v>-2.6352869758898095E-4</v>
      </c>
      <c r="II397" s="223">
        <f t="shared" ca="1" si="833"/>
        <v>3.0376722391854504E-4</v>
      </c>
      <c r="IJ397" s="223">
        <f t="shared" ca="1" si="834"/>
        <v>6.4894447119489586E-4</v>
      </c>
      <c r="IK397" s="223">
        <f t="shared" ca="1" si="835"/>
        <v>5.1960480472378783E-4</v>
      </c>
      <c r="IL397" s="223">
        <f t="shared" ca="1" si="836"/>
        <v>1.0323125876983764E-5</v>
      </c>
      <c r="IM397" s="223">
        <f t="shared" ca="1" si="837"/>
        <v>-5.0650696126793081E-4</v>
      </c>
      <c r="IN397" s="223">
        <f t="shared" ca="1" si="838"/>
        <v>-6.5297235509799987E-4</v>
      </c>
      <c r="IO397" s="223">
        <f t="shared" ca="1" si="839"/>
        <v>-3.2197559236944192E-4</v>
      </c>
      <c r="IP397" s="223">
        <f t="shared" ca="1" si="840"/>
        <v>2.444540481704151E-4</v>
      </c>
      <c r="IQ397" s="223">
        <f t="shared" ca="1" si="841"/>
        <v>6.3213560526131083E-4</v>
      </c>
      <c r="IR397" s="223">
        <f t="shared" ca="1" si="842"/>
        <v>5.5759111714657117E-4</v>
      </c>
      <c r="IS397" s="223">
        <f t="shared" ca="1" si="843"/>
        <v>7.5328514792879733E-5</v>
      </c>
      <c r="IT397" s="223">
        <f t="shared" ca="1" si="844"/>
        <v>-4.6201530936533275E-4</v>
      </c>
      <c r="IU397" s="223">
        <f t="shared" ca="1" si="845"/>
        <v>-6.6152733367718655E-4</v>
      </c>
      <c r="IV397" s="223">
        <f t="shared" ca="1" si="846"/>
        <v>-3.7732168618563968E-4</v>
      </c>
      <c r="IW397" s="223">
        <f t="shared" ca="1" si="847"/>
        <v>1.8278664630622801E-4</v>
      </c>
      <c r="IX397" s="223">
        <f t="shared" ca="1" si="848"/>
        <v>6.0923892788858651E-4</v>
      </c>
      <c r="IY397" s="223">
        <f t="shared" ca="1" si="849"/>
        <v>5.9020752230092227E-4</v>
      </c>
      <c r="IZ397" s="223">
        <f t="shared" ca="1" si="850"/>
        <v>1.3960844893254687E-4</v>
      </c>
      <c r="JA397" s="223">
        <f t="shared" ca="1" si="851"/>
        <v>-4.1307419747028723E-4</v>
      </c>
      <c r="JB397" s="223">
        <f t="shared" ca="1" si="852"/>
        <v>-6.6371144240543584E-4</v>
      </c>
    </row>
    <row r="398" spans="2:262">
      <c r="B398" s="230">
        <v>37</v>
      </c>
      <c r="C398" s="229">
        <f t="shared" si="853"/>
        <v>7.2265625000000032E-4</v>
      </c>
      <c r="D398" s="226">
        <f t="shared" ca="1" si="597"/>
        <v>72.071515827211144</v>
      </c>
      <c r="E398" s="225">
        <f ca="1">AQ361</f>
        <v>7.1515827211139457E-2</v>
      </c>
      <c r="F398" s="224">
        <v>37</v>
      </c>
      <c r="G398" s="223">
        <f t="shared" ca="1" si="854"/>
        <v>7.3290514765326413E-4</v>
      </c>
      <c r="H398" s="223">
        <f t="shared" ca="1" si="598"/>
        <v>-4.1717257906992238E-4</v>
      </c>
      <c r="I398" s="223">
        <f t="shared" ca="1" si="599"/>
        <v>-1.2462206463888855E-3</v>
      </c>
      <c r="J398" s="223">
        <f t="shared" ca="1" si="600"/>
        <v>-1.1162560419145794E-3</v>
      </c>
      <c r="K398" s="223">
        <f t="shared" ca="1" si="601"/>
        <v>-1.2729131393579834E-4</v>
      </c>
      <c r="L398" s="223">
        <f t="shared" ca="1" si="602"/>
        <v>9.5962876683494181E-4</v>
      </c>
      <c r="M398" s="223">
        <f t="shared" ca="1" si="603"/>
        <v>1.3080791791093712E-3</v>
      </c>
      <c r="N398" s="223">
        <f t="shared" ca="1" si="604"/>
        <v>6.4991450110277659E-4</v>
      </c>
      <c r="O398" s="223">
        <f t="shared" ca="1" si="605"/>
        <v>-5.083833145996192E-4</v>
      </c>
      <c r="P398" s="223">
        <f t="shared" ca="1" si="606"/>
        <v>-1.2754614516343268E-3</v>
      </c>
      <c r="Q398" s="223">
        <f t="shared" ca="1" si="607"/>
        <v>-1.0610250406269046E-3</v>
      </c>
      <c r="R398" s="223">
        <f t="shared" ca="1" si="608"/>
        <v>-3.0090795147202698E-5</v>
      </c>
      <c r="S398" s="223">
        <f t="shared" ca="1" si="609"/>
        <v>1.0239994251064059E-3</v>
      </c>
      <c r="T398" s="223">
        <f t="shared" ca="1" si="610"/>
        <v>1.2900843852709262E-3</v>
      </c>
      <c r="U398" s="223">
        <f t="shared" ca="1" si="611"/>
        <v>5.6340191156051766E-4</v>
      </c>
      <c r="V398" s="223">
        <f t="shared" ca="1" si="612"/>
        <v>-5.9683907689983984E-4</v>
      </c>
      <c r="W398" s="223">
        <f t="shared" ca="1" si="613"/>
        <v>-1.2977904207640411E-3</v>
      </c>
      <c r="X398" s="223">
        <f t="shared" ca="1" si="614"/>
        <v>-1.000044252714085E-3</v>
      </c>
      <c r="Y398" s="223">
        <f t="shared" ca="1" si="615"/>
        <v>6.7272788267438576E-5</v>
      </c>
      <c r="Z398" s="223">
        <f t="shared" ca="1" si="616"/>
        <v>1.082820941771225E-3</v>
      </c>
      <c r="AA398" s="223">
        <f t="shared" ca="1" si="617"/>
        <v>1.265098512372407E-3</v>
      </c>
      <c r="AB398" s="223">
        <f t="shared" ca="1" si="618"/>
        <v>4.7383619824489472E-4</v>
      </c>
      <c r="AC398" s="223">
        <f t="shared" ca="1" si="619"/>
        <v>-6.8206051653063897E-4</v>
      </c>
      <c r="AD398" s="223">
        <f t="shared" ca="1" si="620"/>
        <v>-1.3130865511596732E-3</v>
      </c>
      <c r="AE398" s="223">
        <f t="shared" ca="1" si="621"/>
        <v>-9.3364413834935267E-4</v>
      </c>
      <c r="AF398" s="223">
        <f t="shared" ca="1" si="622"/>
        <v>1.6427181461377033E-4</v>
      </c>
      <c r="AG398" s="223">
        <f t="shared" ca="1" si="623"/>
        <v>1.1357745579341444E-3</v>
      </c>
      <c r="AH398" s="223">
        <f t="shared" ca="1" si="624"/>
        <v>1.2332569610238927E-3</v>
      </c>
      <c r="AI398" s="223">
        <f t="shared" ca="1" si="625"/>
        <v>3.817027255165734E-4</v>
      </c>
      <c r="AJ398" s="223">
        <f t="shared" ca="1" si="626"/>
        <v>-7.6358581112684885E-4</v>
      </c>
      <c r="AK398" s="223">
        <f t="shared" ca="1" si="627"/>
        <v>-1.3212669517653126E-3</v>
      </c>
      <c r="AL398" s="223">
        <f t="shared" ca="1" si="628"/>
        <v>-8.6218452550553123E-4</v>
      </c>
      <c r="AM398" s="223">
        <f t="shared" ca="1" si="629"/>
        <v>2.6038063776376974E-4</v>
      </c>
      <c r="AN398" s="223">
        <f t="shared" ca="1" si="630"/>
        <v>1.1825733133611356E-3</v>
      </c>
      <c r="AO398" s="223">
        <f t="shared" ca="1" si="631"/>
        <v>1.1947322833509783E-3</v>
      </c>
      <c r="AP398" s="223">
        <f t="shared" ca="1" si="632"/>
        <v>2.8750077264695813E-4</v>
      </c>
      <c r="AQ398" s="223">
        <f t="shared" ca="1" si="633"/>
        <v>-8.409731680534871E-4</v>
      </c>
      <c r="AR398" s="223">
        <f t="shared" ca="1" si="634"/>
        <v>-1.3222872922813058E-3</v>
      </c>
      <c r="AS398" s="223">
        <f t="shared" ca="1" si="635"/>
        <v>-7.8605266001606944E-4</v>
      </c>
      <c r="AT398" s="223">
        <f t="shared" ca="1" si="636"/>
        <v>3.5507843567766218E-4</v>
      </c>
      <c r="AU398" s="223">
        <f t="shared" ca="1" si="637"/>
        <v>1.2229636015417731E-3</v>
      </c>
      <c r="AV398" s="223">
        <f t="shared" ca="1" si="638"/>
        <v>1.1497332479198459E-3</v>
      </c>
      <c r="AW398" s="223">
        <f t="shared" ca="1" si="639"/>
        <v>1.9174082818054444E-4</v>
      </c>
      <c r="AX398" s="223">
        <f t="shared" ca="1" si="640"/>
        <v>-9.1380321851832532E-4</v>
      </c>
      <c r="AY398" s="223">
        <f t="shared" ca="1" si="641"/>
        <v>-1.3161420433939917E-3</v>
      </c>
      <c r="AZ398" s="223">
        <f t="shared" ca="1" si="642"/>
        <v>-7.05661107056319E-4</v>
      </c>
      <c r="BA398" s="223">
        <f t="shared" ca="1" si="643"/>
        <v>4.4785203278369616E-4</v>
      </c>
      <c r="BB398" s="223">
        <f t="shared" ca="1" si="644"/>
        <v>1.2567265440048855E-3</v>
      </c>
      <c r="BC398" s="223">
        <f t="shared" ca="1" si="645"/>
        <v>1.0985037084023375E-3</v>
      </c>
      <c r="BD398" s="223">
        <f t="shared" ca="1" si="646"/>
        <v>9.4941823553292766E-5</v>
      </c>
      <c r="BE398" s="223">
        <f t="shared" ca="1" si="647"/>
        <v>-9.8168129016770809E-4</v>
      </c>
      <c r="BF398" s="223">
        <f t="shared" ca="1" si="648"/>
        <v>-1.3028645067395316E-3</v>
      </c>
      <c r="BG398" s="223">
        <f t="shared" ca="1" si="649"/>
        <v>-6.214455154171033E-4</v>
      </c>
      <c r="BH398" s="223">
        <f t="shared" ca="1" si="650"/>
        <v>5.3819868092100202E-4</v>
      </c>
      <c r="BI398" s="223">
        <f t="shared" ca="1" si="651"/>
        <v>1.2836791764399558E-3</v>
      </c>
      <c r="BJ398" s="223">
        <f t="shared" ca="1" si="652"/>
        <v>1.0413212821117578E-3</v>
      </c>
      <c r="BK398" s="223">
        <f t="shared" ca="1" si="653"/>
        <v>-2.3716790418024911E-6</v>
      </c>
      <c r="BL398" s="223">
        <f t="shared" ca="1" si="654"/>
        <v>-1.0442395458502333E-3</v>
      </c>
      <c r="BM398" s="223">
        <f t="shared" ca="1" si="655"/>
        <v>-1.2825266344394558E-3</v>
      </c>
      <c r="BN398" s="223">
        <f t="shared" ca="1" si="656"/>
        <v>-5.3386225668617499E-4</v>
      </c>
      <c r="BO398" s="223">
        <f t="shared" ca="1" si="657"/>
        <v>6.2562878377545332E-4</v>
      </c>
      <c r="BP398" s="223">
        <f t="shared" ca="1" si="658"/>
        <v>1.3036754401965711E-3</v>
      </c>
      <c r="BQ398" s="223">
        <f t="shared" ca="1" si="659"/>
        <v>9.7849584557061701E-4</v>
      </c>
      <c r="BR398" s="223">
        <f t="shared" ca="1" si="660"/>
        <v>-9.9672329302681752E-5</v>
      </c>
      <c r="BS398" s="223">
        <f t="shared" ca="1" si="661"/>
        <v>-1.1011389769581465E-3</v>
      </c>
      <c r="BT398" s="223">
        <f t="shared" ca="1" si="662"/>
        <v>-1.2552386391858853E-3</v>
      </c>
      <c r="BU398" s="223">
        <f t="shared" ca="1" si="663"/>
        <v>-4.4338595213104005E-4</v>
      </c>
      <c r="BV398" s="223">
        <f t="shared" ca="1" si="664"/>
        <v>7.0966855004450863E-4</v>
      </c>
      <c r="BW398" s="223">
        <f t="shared" ca="1" si="665"/>
        <v>1.316606973788906E-3</v>
      </c>
      <c r="BX398" s="223">
        <f t="shared" ca="1" si="666"/>
        <v>9.1036785526288008E-4</v>
      </c>
      <c r="BY398" s="223">
        <f t="shared" ca="1" si="667"/>
        <v>-1.9643284657519809E-4</v>
      </c>
      <c r="BZ398" s="223">
        <f t="shared" ca="1" si="668"/>
        <v>-1.1520712405443533E-3</v>
      </c>
      <c r="CA398" s="223">
        <f t="shared" ca="1" si="669"/>
        <v>-1.2211483969893988E-3</v>
      </c>
      <c r="CB398" s="223">
        <f t="shared" ca="1" si="670"/>
        <v>-3.5050690068518637E-4</v>
      </c>
      <c r="CC398" s="223">
        <f t="shared" ca="1" si="671"/>
        <v>7.8986256095333056E-4</v>
      </c>
      <c r="CD398" s="223">
        <f t="shared" ca="1" si="672"/>
        <v>1.322403700116001E-3</v>
      </c>
      <c r="CE398" s="223">
        <f t="shared" ca="1" si="673"/>
        <v>8.3730650267081069E-4</v>
      </c>
      <c r="CF398" s="223">
        <f t="shared" ca="1" si="674"/>
        <v>-2.9212887723266694E-4</v>
      </c>
      <c r="CG398" s="223">
        <f t="shared" ca="1" si="675"/>
        <v>-1.1967603302595851E-3</v>
      </c>
      <c r="CH398" s="223">
        <f t="shared" ca="1" si="676"/>
        <v>-1.1804406458261422E-3</v>
      </c>
      <c r="CI398" s="223">
        <f t="shared" ca="1" si="677"/>
        <v>-2.5572842197568366E-4</v>
      </c>
      <c r="CJ398" s="223">
        <f t="shared" ca="1" si="678"/>
        <v>8.6577623820858498E-4</v>
      </c>
      <c r="CK398" s="223">
        <f t="shared" ca="1" si="679"/>
        <v>1.3210342062156481E-3</v>
      </c>
      <c r="CL398" s="223">
        <f t="shared" ca="1" si="680"/>
        <v>7.5970771359434581E-4</v>
      </c>
      <c r="CM398" s="223">
        <f t="shared" ca="1" si="681"/>
        <v>-3.8624183619360086E-4</v>
      </c>
      <c r="CN398" s="223">
        <f t="shared" ca="1" si="682"/>
        <v>-1.2349640720546902E-3</v>
      </c>
      <c r="CO398" s="223">
        <f t="shared" ca="1" si="683"/>
        <v>-1.1333359845266768E-3</v>
      </c>
      <c r="CP398" s="223">
        <f t="shared" ca="1" si="684"/>
        <v>-1.5956412879051439E-4</v>
      </c>
      <c r="CQ398" s="223">
        <f t="shared" ca="1" si="685"/>
        <v>9.3699819901586583E-4</v>
      </c>
      <c r="CR398" s="223">
        <f t="shared" ca="1" si="686"/>
        <v>1.3125059134939481E-3</v>
      </c>
      <c r="CS398" s="223">
        <f t="shared" ca="1" si="687"/>
        <v>6.7799200259484685E-4</v>
      </c>
      <c r="CT398" s="223">
        <f t="shared" ca="1" si="688"/>
        <v>-4.7826171717919717E-4</v>
      </c>
      <c r="CU398" s="223">
        <f t="shared" ca="1" si="689"/>
        <v>-1.2664754365428086E-3</v>
      </c>
      <c r="CV398" s="223">
        <f t="shared" ca="1" si="690"/>
        <v>-1.0800896773318627E-3</v>
      </c>
      <c r="CW398" s="223">
        <f t="shared" ca="1" si="691"/>
        <v>-6.2535143766375144E-5</v>
      </c>
      <c r="CX398" s="223">
        <f t="shared" ca="1" si="692"/>
        <v>1.0031424853987011E-3</v>
      </c>
      <c r="CY398" s="223">
        <f t="shared" ca="1" si="693"/>
        <v>1.2968650375080736E-3</v>
      </c>
      <c r="CZ398" s="223">
        <f t="shared" ca="1" si="694"/>
        <v>5.9260219419028323E-4</v>
      </c>
      <c r="DA398" s="223">
        <f t="shared" ca="1" si="695"/>
        <v>-5.6768985648155139E-4</v>
      </c>
      <c r="DB398" s="223">
        <f t="shared" ca="1" si="696"/>
        <v>-1.2911236609095521E-3</v>
      </c>
      <c r="DC398" s="223">
        <f t="shared" ca="1" si="697"/>
        <v>-1.0209902705937881E-3</v>
      </c>
      <c r="DD398" s="223">
        <f t="shared" ca="1" si="698"/>
        <v>3.4832724620042756E-5</v>
      </c>
      <c r="DE398" s="223">
        <f t="shared" ca="1" si="699"/>
        <v>1.063850655738268E-3</v>
      </c>
      <c r="DF398" s="223">
        <f t="shared" ca="1" si="700"/>
        <v>1.274196337520159E-3</v>
      </c>
      <c r="DG398" s="223">
        <f t="shared" ca="1" si="701"/>
        <v>5.0400102315079597E-4</v>
      </c>
      <c r="DH398" s="223">
        <f t="shared" ca="1" si="702"/>
        <v>-6.5404163526549565E-4</v>
      </c>
      <c r="DI398" s="223">
        <f t="shared" ca="1" si="703"/>
        <v>-1.3087751742914904E-3</v>
      </c>
      <c r="DJ398" s="223">
        <f t="shared" ca="1" si="704"/>
        <v>-9.5635802911809404E-4</v>
      </c>
      <c r="DK398" s="223">
        <f t="shared" ca="1" si="705"/>
        <v>1.3201183145374612E-4</v>
      </c>
      <c r="DL398" s="223">
        <f t="shared" ca="1" si="706"/>
        <v>1.1187937271995817E-3</v>
      </c>
      <c r="DM398" s="223">
        <f t="shared" ca="1" si="707"/>
        <v>1.2446226571795141E-3</v>
      </c>
      <c r="DN398" s="223">
        <f t="shared" ca="1" si="708"/>
        <v>4.1266862689888565E-4</v>
      </c>
      <c r="DO398" s="223">
        <f t="shared" ca="1" si="709"/>
        <v>-7.3684910576005559E-4</v>
      </c>
      <c r="DP398" s="223">
        <f t="shared" ca="1" si="710"/>
        <v>-1.3193343216082332E-3</v>
      </c>
      <c r="DQ398" s="223">
        <f t="shared" ca="1" si="711"/>
        <v>-8.8654320062124417E-4</v>
      </c>
      <c r="DR398" s="223">
        <f t="shared" ca="1" si="712"/>
        <v>2.2847555473495075E-4</v>
      </c>
      <c r="DS398" s="223">
        <f t="shared" ca="1" si="713"/>
        <v>1.1676739585179813E-3</v>
      </c>
      <c r="DT398" s="223">
        <f t="shared" ca="1" si="714"/>
        <v>1.2083042588222456E-3</v>
      </c>
      <c r="DU398" s="223">
        <f t="shared" ca="1" si="715"/>
        <v>3.1909994360313756E-4</v>
      </c>
      <c r="DV398" s="223">
        <f t="shared" ca="1" si="716"/>
        <v>-8.1566352710796513E-4</v>
      </c>
      <c r="DW398" s="223">
        <f t="shared" ca="1" si="717"/>
        <v>-1.3227438819255997E-3</v>
      </c>
      <c r="DX398" s="223">
        <f t="shared" ca="1" si="718"/>
        <v>-8.1192411770780249E-4</v>
      </c>
      <c r="DY398" s="223">
        <f t="shared" ca="1" si="719"/>
        <v>3.2370114918932606E-4</v>
      </c>
      <c r="DZ398" s="223">
        <f t="shared" ca="1" si="720"/>
        <v>1.2102264634848412E-3</v>
      </c>
      <c r="EA398" s="223">
        <f t="shared" ca="1" si="721"/>
        <v>1.1654379549957733E-3</v>
      </c>
      <c r="EB398" s="223">
        <f t="shared" ca="1" si="722"/>
        <v>2.2380203006533122E-4</v>
      </c>
      <c r="EC398" s="223">
        <f t="shared" ca="1" si="723"/>
        <v>-8.9005779713125183E-4</v>
      </c>
      <c r="ED398" s="223">
        <f t="shared" ca="1" si="724"/>
        <v>-1.318985378540816E-3</v>
      </c>
      <c r="EE398" s="223">
        <f t="shared" ca="1" si="725"/>
        <v>-7.3290514765326955E-4</v>
      </c>
      <c r="EF398" s="223">
        <f t="shared" ca="1" si="726"/>
        <v>4.1717257906992894E-4</v>
      </c>
      <c r="EG398" s="223">
        <f t="shared" ca="1" si="727"/>
        <v>1.2462206463888859E-3</v>
      </c>
      <c r="EH398" s="223">
        <f t="shared" ca="1" si="728"/>
        <v>1.1162560419145815E-3</v>
      </c>
      <c r="EI398" s="223">
        <f t="shared" ca="1" si="729"/>
        <v>1.2729131393580663E-4</v>
      </c>
      <c r="EJ398" s="223">
        <f t="shared" ca="1" si="730"/>
        <v>-9.5962876683494496E-4</v>
      </c>
      <c r="EK398" s="223">
        <f t="shared" ca="1" si="731"/>
        <v>-1.3080791791093714E-3</v>
      </c>
      <c r="EL398" s="223">
        <f t="shared" ca="1" si="732"/>
        <v>-6.499145011027818E-4</v>
      </c>
      <c r="EM398" s="223">
        <f t="shared" ca="1" si="733"/>
        <v>5.0838331459962679E-4</v>
      </c>
      <c r="EN398" s="223">
        <f t="shared" ca="1" si="734"/>
        <v>1.2754614516343277E-3</v>
      </c>
      <c r="EO398" s="223">
        <f t="shared" ca="1" si="735"/>
        <v>1.0610250406269067E-3</v>
      </c>
      <c r="EP398" s="223">
        <f t="shared" ca="1" si="736"/>
        <v>3.009079514721106E-5</v>
      </c>
      <c r="EQ398" s="223">
        <f t="shared" ca="1" si="737"/>
        <v>-1.0239994251064095E-3</v>
      </c>
      <c r="ER398" s="223">
        <f t="shared" ca="1" si="738"/>
        <v>-1.2900843852709262E-3</v>
      </c>
      <c r="ES398" s="223">
        <f t="shared" ca="1" si="739"/>
        <v>-5.6340191156052308E-4</v>
      </c>
      <c r="ET398" s="223">
        <f t="shared" ca="1" si="740"/>
        <v>5.968390768998302E-4</v>
      </c>
      <c r="EU398" s="223">
        <f t="shared" ca="1" si="741"/>
        <v>1.297790420764038E-3</v>
      </c>
      <c r="EV398" s="223">
        <f t="shared" ca="1" si="742"/>
        <v>1.0000442527140735E-3</v>
      </c>
      <c r="EW398" s="223">
        <f t="shared" ca="1" si="743"/>
        <v>-6.7272788267451369E-5</v>
      </c>
      <c r="EX398" s="223">
        <f t="shared" ca="1" si="744"/>
        <v>-1.0828209417712298E-3</v>
      </c>
      <c r="EY398" s="223">
        <f t="shared" ca="1" si="745"/>
        <v>-1.2650985123724074E-3</v>
      </c>
      <c r="EZ398" s="223">
        <f t="shared" ca="1" si="746"/>
        <v>-4.7383619824490036E-4</v>
      </c>
      <c r="FA398" s="223">
        <f t="shared" ca="1" si="747"/>
        <v>6.8206051653062986E-4</v>
      </c>
      <c r="FB398" s="223">
        <f t="shared" ca="1" si="748"/>
        <v>1.3130865511596713E-3</v>
      </c>
      <c r="FC398" s="223">
        <f t="shared" ca="1" si="749"/>
        <v>9.3364413834934041E-4</v>
      </c>
      <c r="FD398" s="223">
        <f t="shared" ca="1" si="750"/>
        <v>-1.6427181461378304E-4</v>
      </c>
      <c r="FE398" s="223">
        <f t="shared" ca="1" si="751"/>
        <v>-1.1357745579341485E-3</v>
      </c>
      <c r="FF398" s="223">
        <f t="shared" ca="1" si="752"/>
        <v>-1.2332569610238931E-3</v>
      </c>
      <c r="FG398" s="223">
        <f t="shared" ca="1" si="753"/>
        <v>-3.8170272551657904E-4</v>
      </c>
      <c r="FH398" s="223">
        <f t="shared" ca="1" si="754"/>
        <v>7.6358581112683996E-4</v>
      </c>
      <c r="FI398" s="223">
        <f t="shared" ca="1" si="755"/>
        <v>1.3212669517653117E-3</v>
      </c>
      <c r="FJ398" s="223">
        <f t="shared" ca="1" si="756"/>
        <v>8.6218452550554652E-4</v>
      </c>
      <c r="FK398" s="223">
        <f t="shared" ca="1" si="757"/>
        <v>-2.6038063776378227E-4</v>
      </c>
      <c r="FL398" s="223">
        <f t="shared" ca="1" si="758"/>
        <v>-1.1825733133611395E-3</v>
      </c>
      <c r="FM398" s="223">
        <f t="shared" ca="1" si="759"/>
        <v>-1.1947322833509768E-3</v>
      </c>
      <c r="FN398" s="223">
        <f t="shared" ca="1" si="760"/>
        <v>-2.8750077264695943E-4</v>
      </c>
      <c r="FO398" s="223">
        <f t="shared" ca="1" si="761"/>
        <v>8.4097316805347886E-4</v>
      </c>
      <c r="FP398" s="223">
        <f t="shared" ca="1" si="762"/>
        <v>1.3222872922813058E-3</v>
      </c>
      <c r="FQ398" s="223">
        <f t="shared" ca="1" si="763"/>
        <v>7.8605266001608571E-4</v>
      </c>
      <c r="FR398" s="223">
        <f t="shared" ca="1" si="764"/>
        <v>-3.5507843567767904E-4</v>
      </c>
      <c r="FS398" s="223">
        <f t="shared" ca="1" si="765"/>
        <v>-1.2229636015417761E-3</v>
      </c>
      <c r="FT398" s="223">
        <f t="shared" ca="1" si="766"/>
        <v>-1.1497332479198465E-3</v>
      </c>
      <c r="FU398" s="223">
        <f t="shared" ca="1" si="767"/>
        <v>-1.9174082818054577E-4</v>
      </c>
      <c r="FV398" s="223">
        <f t="shared" ca="1" si="768"/>
        <v>9.1380321851831762E-4</v>
      </c>
      <c r="FW398" s="223">
        <f t="shared" ca="1" si="769"/>
        <v>1.3161420433939928E-3</v>
      </c>
      <c r="FX398" s="223">
        <f t="shared" ca="1" si="770"/>
        <v>7.0566110705633592E-4</v>
      </c>
      <c r="FY398" s="223">
        <f t="shared" ca="1" si="771"/>
        <v>-4.478520327837127E-4</v>
      </c>
      <c r="FZ398" s="223">
        <f t="shared" ca="1" si="772"/>
        <v>-1.2567265440048881E-3</v>
      </c>
      <c r="GA398" s="223">
        <f t="shared" ca="1" si="773"/>
        <v>-1.0985037084023381E-3</v>
      </c>
      <c r="GB398" s="223">
        <f t="shared" ca="1" si="774"/>
        <v>-9.4941823553294053E-5</v>
      </c>
      <c r="GC398" s="223">
        <f t="shared" ca="1" si="775"/>
        <v>9.8168129016770094E-4</v>
      </c>
      <c r="GD398" s="223">
        <f t="shared" ca="1" si="776"/>
        <v>1.3028645067395333E-3</v>
      </c>
      <c r="GE398" s="223">
        <f t="shared" ca="1" si="777"/>
        <v>6.2144551541712108E-4</v>
      </c>
      <c r="GF398" s="223">
        <f t="shared" ca="1" si="778"/>
        <v>-5.3819868092101796E-4</v>
      </c>
      <c r="GG398" s="223">
        <f t="shared" ca="1" si="779"/>
        <v>-1.2836791764399575E-3</v>
      </c>
      <c r="GH398" s="223">
        <f t="shared" ca="1" si="780"/>
        <v>-1.0413212821117584E-3</v>
      </c>
      <c r="GI398" s="223">
        <f t="shared" ca="1" si="781"/>
        <v>2.37167904180119E-6</v>
      </c>
      <c r="GJ398" s="223">
        <f t="shared" ca="1" si="782"/>
        <v>1.0442395458502268E-3</v>
      </c>
      <c r="GK398" s="223">
        <f t="shared" ca="1" si="783"/>
        <v>1.2825266344394582E-3</v>
      </c>
      <c r="GL398" s="223">
        <f t="shared" ca="1" si="784"/>
        <v>5.3386225668619353E-4</v>
      </c>
      <c r="GM398" s="223">
        <f t="shared" ca="1" si="785"/>
        <v>-6.2562878377546872E-4</v>
      </c>
      <c r="GN398" s="223">
        <f t="shared" ca="1" si="786"/>
        <v>-1.3036754401965724E-3</v>
      </c>
      <c r="GO398" s="223">
        <f t="shared" ca="1" si="787"/>
        <v>-9.7849584557061159E-4</v>
      </c>
      <c r="GP398" s="223">
        <f t="shared" ca="1" si="788"/>
        <v>9.9672329302680465E-5</v>
      </c>
      <c r="GQ398" s="223">
        <f t="shared" ca="1" si="789"/>
        <v>1.1011389769581407E-3</v>
      </c>
      <c r="GR398" s="223">
        <f t="shared" ca="1" si="790"/>
        <v>1.2552386391858888E-3</v>
      </c>
      <c r="GS398" s="223">
        <f t="shared" ca="1" si="791"/>
        <v>4.4338595213105897E-4</v>
      </c>
      <c r="GT398" s="223">
        <f t="shared" ca="1" si="792"/>
        <v>-7.0966855004452338E-4</v>
      </c>
      <c r="GU398" s="223">
        <f t="shared" ca="1" si="793"/>
        <v>-1.3166069737889066E-3</v>
      </c>
      <c r="GV398" s="223">
        <f t="shared" ca="1" si="794"/>
        <v>-9.1036785526287423E-4</v>
      </c>
      <c r="GW398" s="223">
        <f t="shared" ca="1" si="795"/>
        <v>1.9643284657519679E-4</v>
      </c>
      <c r="GX398" s="223">
        <f t="shared" ca="1" si="796"/>
        <v>1.1520712405443528E-3</v>
      </c>
      <c r="GY398" s="223">
        <f t="shared" ca="1" si="797"/>
        <v>1.2211483969894067E-3</v>
      </c>
      <c r="GZ398" s="223">
        <f t="shared" ca="1" si="798"/>
        <v>3.5050690068520577E-4</v>
      </c>
      <c r="HA398" s="223">
        <f t="shared" ca="1" si="799"/>
        <v>-7.8986256095334465E-4</v>
      </c>
      <c r="HB398" s="223">
        <f t="shared" ca="1" si="800"/>
        <v>-1.3224037001160014E-3</v>
      </c>
      <c r="HC398" s="223">
        <f t="shared" ca="1" si="801"/>
        <v>-8.3730650267081156E-4</v>
      </c>
      <c r="HD398" s="223">
        <f t="shared" ca="1" si="802"/>
        <v>2.9212887723266575E-4</v>
      </c>
      <c r="HE398" s="223">
        <f t="shared" ca="1" si="803"/>
        <v>1.1967603302595847E-3</v>
      </c>
      <c r="HF398" s="223">
        <f t="shared" ca="1" si="804"/>
        <v>1.1804406458261428E-3</v>
      </c>
      <c r="HG398" s="223">
        <f t="shared" ca="1" si="805"/>
        <v>2.5572842197570345E-4</v>
      </c>
      <c r="HH398" s="223">
        <f t="shared" ca="1" si="806"/>
        <v>-8.6577623820859831E-4</v>
      </c>
      <c r="HI398" s="223">
        <f t="shared" ca="1" si="807"/>
        <v>-1.3210342062156472E-3</v>
      </c>
      <c r="HJ398" s="223">
        <f t="shared" ca="1" si="808"/>
        <v>-7.597077135943469E-4</v>
      </c>
      <c r="HK398" s="223">
        <f t="shared" ca="1" si="809"/>
        <v>3.8624183619359966E-4</v>
      </c>
      <c r="HL398" s="223">
        <f t="shared" ca="1" si="810"/>
        <v>1.2349640720546898E-3</v>
      </c>
      <c r="HM398" s="223">
        <f t="shared" ca="1" si="811"/>
        <v>1.1333359845266775E-3</v>
      </c>
      <c r="HN398" s="223">
        <f t="shared" ca="1" si="812"/>
        <v>1.5956412879053431E-4</v>
      </c>
      <c r="HO398" s="223">
        <f t="shared" ca="1" si="813"/>
        <v>-9.369981990158783E-4</v>
      </c>
      <c r="HP398" s="223">
        <f t="shared" ca="1" si="814"/>
        <v>-1.3125059134939459E-3</v>
      </c>
      <c r="HQ398" s="223">
        <f t="shared" ca="1" si="815"/>
        <v>-6.7799200259484793E-4</v>
      </c>
      <c r="HR398" s="223">
        <f t="shared" ca="1" si="816"/>
        <v>4.7826171717919592E-4</v>
      </c>
      <c r="HS398" s="223">
        <f t="shared" ca="1" si="817"/>
        <v>1.2664754365428084E-3</v>
      </c>
      <c r="HT398" s="223">
        <f t="shared" ca="1" si="818"/>
        <v>1.0800896773318636E-3</v>
      </c>
      <c r="HU398" s="223">
        <f t="shared" ca="1" si="819"/>
        <v>6.2535143766395229E-5</v>
      </c>
      <c r="HV398" s="223">
        <f t="shared" ca="1" si="820"/>
        <v>-1.0031424853987124E-3</v>
      </c>
      <c r="HW398" s="223">
        <f t="shared" ca="1" si="821"/>
        <v>-1.2968650375080701E-3</v>
      </c>
      <c r="HX398" s="223">
        <f t="shared" ca="1" si="822"/>
        <v>-5.9260219419028431E-4</v>
      </c>
      <c r="HY398" s="223">
        <f t="shared" ca="1" si="823"/>
        <v>5.676898564815502E-4</v>
      </c>
      <c r="HZ398" s="223">
        <f t="shared" ca="1" si="824"/>
        <v>1.2911236609095518E-3</v>
      </c>
      <c r="IA398" s="223">
        <f t="shared" ca="1" si="825"/>
        <v>1.0209902705937887E-3</v>
      </c>
      <c r="IB398" s="223">
        <f t="shared" ca="1" si="826"/>
        <v>-3.4832724620022657E-5</v>
      </c>
      <c r="IC398" s="223">
        <f t="shared" ca="1" si="827"/>
        <v>-1.0638506557382561E-3</v>
      </c>
      <c r="ID398" s="223">
        <f t="shared" ca="1" si="828"/>
        <v>-1.2741963375201542E-3</v>
      </c>
      <c r="IE398" s="223">
        <f t="shared" ca="1" si="829"/>
        <v>-6.919535168394106E-4</v>
      </c>
      <c r="IF398" s="223">
        <f t="shared" ca="1" si="830"/>
        <v>6.5404163526549446E-4</v>
      </c>
      <c r="IG398" s="223">
        <f t="shared" ca="1" si="831"/>
        <v>1.3087751742914902E-3</v>
      </c>
      <c r="IH398" s="223">
        <f t="shared" ca="1" si="832"/>
        <v>9.5635802911809491E-4</v>
      </c>
      <c r="II398" s="223">
        <f t="shared" ca="1" si="833"/>
        <v>-1.3201183145372612E-4</v>
      </c>
      <c r="IJ398" s="223">
        <f t="shared" ca="1" si="834"/>
        <v>-1.1187937271995708E-3</v>
      </c>
      <c r="IK398" s="223">
        <f t="shared" ca="1" si="835"/>
        <v>-1.244622657179508E-3</v>
      </c>
      <c r="IL398" s="223">
        <f t="shared" ca="1" si="836"/>
        <v>-4.1266862689888679E-4</v>
      </c>
      <c r="IM398" s="223">
        <f t="shared" ca="1" si="837"/>
        <v>7.3684910576005461E-4</v>
      </c>
      <c r="IN398" s="223">
        <f t="shared" ca="1" si="838"/>
        <v>1.3193343216082334E-3</v>
      </c>
      <c r="IO398" s="223">
        <f t="shared" ca="1" si="839"/>
        <v>8.8654320062124504E-4</v>
      </c>
      <c r="IP398" s="223">
        <f t="shared" ca="1" si="840"/>
        <v>-2.2847555473493096E-4</v>
      </c>
      <c r="IQ398" s="223">
        <f t="shared" ca="1" si="841"/>
        <v>-1.167673958517972E-3</v>
      </c>
      <c r="IR398" s="223">
        <f t="shared" ca="1" si="842"/>
        <v>-1.2083042588222385E-3</v>
      </c>
      <c r="IS398" s="223">
        <f t="shared" ca="1" si="843"/>
        <v>-3.1909994360312054E-4</v>
      </c>
      <c r="IT398" s="223">
        <f t="shared" ca="1" si="844"/>
        <v>8.1566352710796416E-4</v>
      </c>
      <c r="IU398" s="223">
        <f t="shared" ca="1" si="845"/>
        <v>1.3227438819256E-3</v>
      </c>
      <c r="IV398" s="223">
        <f t="shared" ca="1" si="846"/>
        <v>8.1192411770780347E-4</v>
      </c>
      <c r="IW398" s="223">
        <f t="shared" ca="1" si="847"/>
        <v>-3.237011491893066E-4</v>
      </c>
      <c r="IX398" s="223">
        <f t="shared" ca="1" si="848"/>
        <v>-1.2102264634848332E-3</v>
      </c>
      <c r="IY398" s="223">
        <f t="shared" ca="1" si="849"/>
        <v>-1.1654379549957648E-3</v>
      </c>
      <c r="IZ398" s="223">
        <f t="shared" ca="1" si="850"/>
        <v>-2.2380203006531392E-4</v>
      </c>
      <c r="JA398" s="223">
        <f t="shared" ca="1" si="851"/>
        <v>8.9005779713125085E-4</v>
      </c>
      <c r="JB398" s="223">
        <f t="shared" ca="1" si="852"/>
        <v>1.3189853785408163E-3</v>
      </c>
    </row>
    <row r="399" spans="2:262">
      <c r="B399" s="230">
        <v>38</v>
      </c>
      <c r="C399" s="229">
        <f t="shared" si="853"/>
        <v>7.4218750000000033E-4</v>
      </c>
      <c r="D399" s="226">
        <f t="shared" ca="1" si="597"/>
        <v>72.074456878348357</v>
      </c>
      <c r="E399" s="225">
        <f ca="1">AR361</f>
        <v>7.4456878348360733E-2</v>
      </c>
      <c r="F399" s="224">
        <v>38</v>
      </c>
      <c r="G399" s="223">
        <f t="shared" ca="1" si="854"/>
        <v>-1.7634207933807632E-4</v>
      </c>
      <c r="H399" s="223">
        <f t="shared" ca="1" si="598"/>
        <v>1.0816497911106884E-4</v>
      </c>
      <c r="I399" s="223">
        <f t="shared" ca="1" si="599"/>
        <v>3.0520968499188095E-4</v>
      </c>
      <c r="J399" s="223">
        <f t="shared" ca="1" si="600"/>
        <v>2.5546141503696748E-4</v>
      </c>
      <c r="K399" s="223">
        <f t="shared" ca="1" si="601"/>
        <v>-8.5331046753227795E-7</v>
      </c>
      <c r="L399" s="223">
        <f t="shared" ca="1" si="602"/>
        <v>-2.5647804794101751E-4</v>
      </c>
      <c r="M399" s="223">
        <f t="shared" ca="1" si="603"/>
        <v>-3.0471427908455016E-4</v>
      </c>
      <c r="N399" s="223">
        <f t="shared" ca="1" si="604"/>
        <v>-1.0655812029814199E-4</v>
      </c>
      <c r="O399" s="223">
        <f t="shared" ca="1" si="605"/>
        <v>1.7776108278530175E-4</v>
      </c>
      <c r="P399" s="223">
        <f t="shared" ca="1" si="606"/>
        <v>3.1834242706019412E-4</v>
      </c>
      <c r="Q399" s="223">
        <f t="shared" ca="1" si="607"/>
        <v>2.0151164199508015E-4</v>
      </c>
      <c r="R399" s="223">
        <f t="shared" ca="1" si="608"/>
        <v>-7.8261737092999242E-5</v>
      </c>
      <c r="S399" s="223">
        <f t="shared" ca="1" si="609"/>
        <v>-2.9475256670441876E-4</v>
      </c>
      <c r="T399" s="223">
        <f t="shared" ca="1" si="610"/>
        <v>-2.7290606087336451E-4</v>
      </c>
      <c r="U399" s="223">
        <f t="shared" ca="1" si="611"/>
        <v>-3.0387334603647153E-5</v>
      </c>
      <c r="V399" s="223">
        <f t="shared" ca="1" si="612"/>
        <v>2.3670263269582164E-4</v>
      </c>
      <c r="W399" s="223">
        <f t="shared" ca="1" si="613"/>
        <v>3.1239452194050472E-4</v>
      </c>
      <c r="X399" s="223">
        <f t="shared" ca="1" si="614"/>
        <v>1.3548376619858794E-4</v>
      </c>
      <c r="Y399" s="223">
        <f t="shared" ca="1" si="615"/>
        <v>-1.5097935135147575E-4</v>
      </c>
      <c r="Z399" s="223">
        <f t="shared" ca="1" si="616"/>
        <v>-3.1536035538417406E-4</v>
      </c>
      <c r="AA399" s="223">
        <f t="shared" ca="1" si="617"/>
        <v>-2.2474053738220223E-4</v>
      </c>
      <c r="AB399" s="223">
        <f t="shared" ca="1" si="618"/>
        <v>4.7604791764506416E-5</v>
      </c>
      <c r="AC399" s="223">
        <f t="shared" ca="1" si="619"/>
        <v>2.8145682007145006E-4</v>
      </c>
      <c r="AD399" s="223">
        <f t="shared" ca="1" si="620"/>
        <v>2.8772247215792259E-4</v>
      </c>
      <c r="AE399" s="223">
        <f t="shared" ca="1" si="621"/>
        <v>6.1335333031186634E-5</v>
      </c>
      <c r="AF399" s="223">
        <f t="shared" ca="1" si="622"/>
        <v>-2.14647641702944E-4</v>
      </c>
      <c r="AG399" s="223">
        <f t="shared" ca="1" si="623"/>
        <v>-3.170662347779555E-4</v>
      </c>
      <c r="AH399" s="223">
        <f t="shared" ca="1" si="624"/>
        <v>-1.6310462936758213E-4</v>
      </c>
      <c r="AI399" s="223">
        <f t="shared" ca="1" si="625"/>
        <v>1.2274360623042662E-4</v>
      </c>
      <c r="AJ399" s="223">
        <f t="shared" ca="1" si="626"/>
        <v>3.09341191092298E-4</v>
      </c>
      <c r="AK399" s="223">
        <f t="shared" ca="1" si="627"/>
        <v>2.4580505853865893E-4</v>
      </c>
      <c r="AL399" s="223">
        <f t="shared" ca="1" si="628"/>
        <v>-1.6489386267895644E-5</v>
      </c>
      <c r="AM399" s="223">
        <f t="shared" ca="1" si="629"/>
        <v>-2.65450490401244E-4</v>
      </c>
      <c r="AN399" s="223">
        <f t="shared" ca="1" si="630"/>
        <v>-2.9976795875049739E-4</v>
      </c>
      <c r="AO399" s="223">
        <f t="shared" ca="1" si="631"/>
        <v>-9.1692638672330478E-5</v>
      </c>
      <c r="AP399" s="223">
        <f t="shared" ca="1" si="632"/>
        <v>1.905254765821303E-4</v>
      </c>
      <c r="AQ399" s="223">
        <f t="shared" ca="1" si="633"/>
        <v>3.1868442644845978E-4</v>
      </c>
      <c r="AR399" s="223">
        <f t="shared" ca="1" si="634"/>
        <v>1.8915470579370543E-4</v>
      </c>
      <c r="AS399" s="223">
        <f t="shared" ca="1" si="635"/>
        <v>-9.332577308289698E-5</v>
      </c>
      <c r="AT399" s="223">
        <f t="shared" ca="1" si="636"/>
        <v>-3.0034290202710719E-4</v>
      </c>
      <c r="AU399" s="223">
        <f t="shared" ca="1" si="637"/>
        <v>-2.6450234261067514E-4</v>
      </c>
      <c r="AV399" s="223">
        <f t="shared" ca="1" si="638"/>
        <v>-1.478482103249041E-5</v>
      </c>
      <c r="AW399" s="223">
        <f t="shared" ca="1" si="639"/>
        <v>2.4688772739847581E-4</v>
      </c>
      <c r="AX399" s="223">
        <f t="shared" ca="1" si="640"/>
        <v>3.0892651603047004E-4</v>
      </c>
      <c r="AY399" s="223">
        <f t="shared" ca="1" si="641"/>
        <v>1.2116689407876798E-4</v>
      </c>
      <c r="AZ399" s="223">
        <f t="shared" ca="1" si="642"/>
        <v>-1.6456844697001081E-4</v>
      </c>
      <c r="BA399" s="223">
        <f t="shared" ca="1" si="643"/>
        <v>-3.1723351288163694E-4</v>
      </c>
      <c r="BB399" s="223">
        <f t="shared" ca="1" si="644"/>
        <v>-2.1338311900055497E-4</v>
      </c>
      <c r="BC399" s="223">
        <f t="shared" ca="1" si="645"/>
        <v>6.3009161723522994E-5</v>
      </c>
      <c r="BD399" s="223">
        <f t="shared" ca="1" si="646"/>
        <v>2.8845214663126293E-4</v>
      </c>
      <c r="BE399" s="223">
        <f t="shared" ca="1" si="647"/>
        <v>2.8065232453166201E-4</v>
      </c>
      <c r="BF399" s="223">
        <f t="shared" ca="1" si="648"/>
        <v>4.5916642424128277E-5</v>
      </c>
      <c r="BG399" s="223">
        <f t="shared" ca="1" si="649"/>
        <v>-2.2594730061829994E-4</v>
      </c>
      <c r="BH399" s="223">
        <f t="shared" ca="1" si="650"/>
        <v>-3.1510994208465692E-4</v>
      </c>
      <c r="BI399" s="223">
        <f t="shared" ca="1" si="651"/>
        <v>-1.4947424605866289E-4</v>
      </c>
      <c r="BJ399" s="223">
        <f t="shared" ca="1" si="652"/>
        <v>1.370265332513039E-4</v>
      </c>
      <c r="BK399" s="223">
        <f t="shared" ca="1" si="653"/>
        <v>3.1272746716828572E-4</v>
      </c>
      <c r="BL399" s="223">
        <f t="shared" ca="1" si="654"/>
        <v>2.3555653612435091E-4</v>
      </c>
      <c r="BM399" s="223">
        <f t="shared" ca="1" si="655"/>
        <v>-3.2085737692439993E-5</v>
      </c>
      <c r="BN399" s="223">
        <f t="shared" ca="1" si="656"/>
        <v>-2.7378343937937733E-4</v>
      </c>
      <c r="BO399" s="223">
        <f t="shared" ca="1" si="657"/>
        <v>-2.9409947114724332E-4</v>
      </c>
      <c r="BP399" s="223">
        <f t="shared" ca="1" si="658"/>
        <v>-7.6606261448631792E-5</v>
      </c>
      <c r="BQ399" s="223">
        <f t="shared" ca="1" si="659"/>
        <v>2.0283087781781131E-4</v>
      </c>
      <c r="BR399" s="223">
        <f t="shared" ca="1" si="660"/>
        <v>3.1825868713995212E-4</v>
      </c>
      <c r="BS399" s="223">
        <f t="shared" ca="1" si="661"/>
        <v>1.7634207933807825E-4</v>
      </c>
      <c r="BT399" s="223">
        <f t="shared" ca="1" si="662"/>
        <v>-1.0816497911106629E-4</v>
      </c>
      <c r="BU399" s="223">
        <f t="shared" ca="1" si="663"/>
        <v>-3.0520968499188073E-4</v>
      </c>
      <c r="BV399" s="223">
        <f t="shared" ca="1" si="664"/>
        <v>-2.5546141503696824E-4</v>
      </c>
      <c r="BW399" s="223">
        <f t="shared" ca="1" si="665"/>
        <v>8.5331046752814104E-7</v>
      </c>
      <c r="BX399" s="223">
        <f t="shared" ca="1" si="666"/>
        <v>2.5647804794101751E-4</v>
      </c>
      <c r="BY399" s="223">
        <f t="shared" ca="1" si="667"/>
        <v>3.0471427908455016E-4</v>
      </c>
      <c r="BZ399" s="223">
        <f t="shared" ca="1" si="668"/>
        <v>1.065581202981427E-4</v>
      </c>
      <c r="CA399" s="223">
        <f t="shared" ca="1" si="669"/>
        <v>-1.7776108278530066E-4</v>
      </c>
      <c r="CB399" s="223">
        <f t="shared" ca="1" si="670"/>
        <v>-3.1834242706019401E-4</v>
      </c>
      <c r="CC399" s="223">
        <f t="shared" ca="1" si="671"/>
        <v>-2.0151164199508161E-4</v>
      </c>
      <c r="CD399" s="223">
        <f t="shared" ca="1" si="672"/>
        <v>7.826173709299687E-5</v>
      </c>
      <c r="CE399" s="223">
        <f t="shared" ca="1" si="673"/>
        <v>2.9475256670441762E-4</v>
      </c>
      <c r="CF399" s="223">
        <f t="shared" ca="1" si="674"/>
        <v>2.7290606087336609E-4</v>
      </c>
      <c r="CG399" s="223">
        <f t="shared" ca="1" si="675"/>
        <v>3.0387334603650711E-5</v>
      </c>
      <c r="CH399" s="223">
        <f t="shared" ca="1" si="676"/>
        <v>-2.3670263269582188E-4</v>
      </c>
      <c r="CI399" s="223">
        <f t="shared" ca="1" si="677"/>
        <v>-3.1239452194050472E-4</v>
      </c>
      <c r="CJ399" s="223">
        <f t="shared" ca="1" si="678"/>
        <v>-1.3548376619858862E-4</v>
      </c>
      <c r="CK399" s="223">
        <f t="shared" ca="1" si="679"/>
        <v>1.5097935135147507E-4</v>
      </c>
      <c r="CL399" s="223">
        <f t="shared" ca="1" si="680"/>
        <v>3.1536035538417385E-4</v>
      </c>
      <c r="CM399" s="223">
        <f t="shared" ca="1" si="681"/>
        <v>2.2474053738220353E-4</v>
      </c>
      <c r="CN399" s="223">
        <f t="shared" ca="1" si="682"/>
        <v>-4.7604791764504566E-5</v>
      </c>
      <c r="CO399" s="223">
        <f t="shared" ca="1" si="683"/>
        <v>-2.814568200714486E-4</v>
      </c>
      <c r="CP399" s="223">
        <f t="shared" ca="1" si="684"/>
        <v>-2.8772247215792389E-4</v>
      </c>
      <c r="CQ399" s="223">
        <f t="shared" ca="1" si="685"/>
        <v>-6.1335333031189575E-5</v>
      </c>
      <c r="CR399" s="223">
        <f t="shared" ca="1" si="686"/>
        <v>2.1464764170294094E-4</v>
      </c>
      <c r="CS399" s="223">
        <f t="shared" ca="1" si="687"/>
        <v>3.170662347779555E-4</v>
      </c>
      <c r="CT399" s="223">
        <f t="shared" ca="1" si="688"/>
        <v>1.631046293675818E-4</v>
      </c>
      <c r="CU399" s="223">
        <f t="shared" ca="1" si="689"/>
        <v>-1.2274360623042597E-4</v>
      </c>
      <c r="CV399" s="223">
        <f t="shared" ca="1" si="690"/>
        <v>-3.0934119109229778E-4</v>
      </c>
      <c r="CW399" s="223">
        <f t="shared" ca="1" si="691"/>
        <v>-2.4580505853866012E-4</v>
      </c>
      <c r="CX399" s="223">
        <f t="shared" ca="1" si="692"/>
        <v>1.648938626789377E-5</v>
      </c>
      <c r="CY399" s="223">
        <f t="shared" ca="1" si="693"/>
        <v>2.6545049040124297E-4</v>
      </c>
      <c r="CZ399" s="223">
        <f t="shared" ca="1" si="694"/>
        <v>2.9976795875049847E-4</v>
      </c>
      <c r="DA399" s="223">
        <f t="shared" ca="1" si="695"/>
        <v>9.1692638672334436E-5</v>
      </c>
      <c r="DB399" s="223">
        <f t="shared" ca="1" si="696"/>
        <v>-1.9052547658212702E-4</v>
      </c>
      <c r="DC399" s="223">
        <f t="shared" ca="1" si="697"/>
        <v>-3.1868442644845973E-4</v>
      </c>
      <c r="DD399" s="223">
        <f t="shared" ca="1" si="698"/>
        <v>-1.8915470579370511E-4</v>
      </c>
      <c r="DE399" s="223">
        <f t="shared" ca="1" si="699"/>
        <v>9.3325773082897346E-5</v>
      </c>
      <c r="DF399" s="223">
        <f t="shared" ca="1" si="700"/>
        <v>3.0034290202710648E-4</v>
      </c>
      <c r="DG399" s="223">
        <f t="shared" ca="1" si="701"/>
        <v>2.6450234261067617E-4</v>
      </c>
      <c r="DH399" s="223">
        <f t="shared" ca="1" si="702"/>
        <v>1.4784821032492284E-5</v>
      </c>
      <c r="DI399" s="223">
        <f t="shared" ca="1" si="703"/>
        <v>-2.4688772739847462E-4</v>
      </c>
      <c r="DJ399" s="223">
        <f t="shared" ca="1" si="704"/>
        <v>-3.0892651603047047E-4</v>
      </c>
      <c r="DK399" s="223">
        <f t="shared" ca="1" si="705"/>
        <v>-1.2116689407876973E-4</v>
      </c>
      <c r="DL399" s="223">
        <f t="shared" ca="1" si="706"/>
        <v>1.6456844697000726E-4</v>
      </c>
      <c r="DM399" s="223">
        <f t="shared" ca="1" si="707"/>
        <v>3.1723351288163656E-4</v>
      </c>
      <c r="DN399" s="223">
        <f t="shared" ca="1" si="708"/>
        <v>2.1338311900055804E-4</v>
      </c>
      <c r="DO399" s="223">
        <f t="shared" ca="1" si="709"/>
        <v>-6.3009161723523373E-5</v>
      </c>
      <c r="DP399" s="223">
        <f t="shared" ca="1" si="710"/>
        <v>-2.8845214663126304E-4</v>
      </c>
      <c r="DQ399" s="223">
        <f t="shared" ca="1" si="711"/>
        <v>-2.8065232453166293E-4</v>
      </c>
      <c r="DR399" s="223">
        <f t="shared" ca="1" si="712"/>
        <v>-4.5916642424130141E-5</v>
      </c>
      <c r="DS399" s="223">
        <f t="shared" ca="1" si="713"/>
        <v>2.2594730061829867E-4</v>
      </c>
      <c r="DT399" s="223">
        <f t="shared" ca="1" si="714"/>
        <v>3.1510994208465719E-4</v>
      </c>
      <c r="DU399" s="223">
        <f t="shared" ca="1" si="715"/>
        <v>1.4947424605866452E-4</v>
      </c>
      <c r="DV399" s="223">
        <f t="shared" ca="1" si="716"/>
        <v>-1.3702653325130222E-4</v>
      </c>
      <c r="DW399" s="223">
        <f t="shared" ca="1" si="717"/>
        <v>-3.1272746716828491E-4</v>
      </c>
      <c r="DX399" s="223">
        <f t="shared" ca="1" si="718"/>
        <v>-2.3555653612435367E-4</v>
      </c>
      <c r="DY399" s="223">
        <f t="shared" ca="1" si="719"/>
        <v>3.2085737692440379E-5</v>
      </c>
      <c r="DZ399" s="223">
        <f t="shared" ca="1" si="720"/>
        <v>2.7378343937937749E-4</v>
      </c>
      <c r="EA399" s="223">
        <f t="shared" ca="1" si="721"/>
        <v>2.940994711472431E-4</v>
      </c>
      <c r="EB399" s="223">
        <f t="shared" ca="1" si="722"/>
        <v>7.6606261448633608E-5</v>
      </c>
      <c r="EC399" s="223">
        <f t="shared" ca="1" si="723"/>
        <v>-2.0283087781780985E-4</v>
      </c>
      <c r="ED399" s="223">
        <f t="shared" ca="1" si="724"/>
        <v>-3.1825868713995223E-4</v>
      </c>
      <c r="EE399" s="223">
        <f t="shared" ca="1" si="725"/>
        <v>-1.7634207933807979E-4</v>
      </c>
      <c r="EF399" s="223">
        <f t="shared" ca="1" si="726"/>
        <v>1.0816497911106453E-4</v>
      </c>
      <c r="EG399" s="223">
        <f t="shared" ca="1" si="727"/>
        <v>3.0520968499187949E-4</v>
      </c>
      <c r="EH399" s="223">
        <f t="shared" ca="1" si="728"/>
        <v>2.5546141503697073E-4</v>
      </c>
      <c r="EI399" s="223">
        <f t="shared" ca="1" si="729"/>
        <v>-8.533104675262674E-7</v>
      </c>
      <c r="EJ399" s="223">
        <f t="shared" ca="1" si="730"/>
        <v>-2.5647804794101648E-4</v>
      </c>
      <c r="EK399" s="223">
        <f t="shared" ca="1" si="731"/>
        <v>-3.0471427908455075E-4</v>
      </c>
      <c r="EL399" s="223">
        <f t="shared" ca="1" si="732"/>
        <v>-1.0655812029814447E-4</v>
      </c>
      <c r="EM399" s="223">
        <f t="shared" ca="1" si="733"/>
        <v>1.7776108278529909E-4</v>
      </c>
      <c r="EN399" s="223">
        <f t="shared" ca="1" si="734"/>
        <v>3.1834242706019374E-4</v>
      </c>
      <c r="EO399" s="223">
        <f t="shared" ca="1" si="735"/>
        <v>2.0151164199508307E-4</v>
      </c>
      <c r="EP399" s="223">
        <f t="shared" ca="1" si="736"/>
        <v>-7.8261737092999445E-5</v>
      </c>
      <c r="EQ399" s="223">
        <f t="shared" ca="1" si="737"/>
        <v>-2.9475256670441686E-4</v>
      </c>
      <c r="ER399" s="223">
        <f t="shared" ca="1" si="738"/>
        <v>-2.7290606087336473E-4</v>
      </c>
      <c r="ES399" s="223">
        <f t="shared" ca="1" si="739"/>
        <v>-3.0387334603652574E-5</v>
      </c>
      <c r="ET399" s="223">
        <f t="shared" ca="1" si="740"/>
        <v>2.3670263269582066E-4</v>
      </c>
      <c r="EU399" s="223">
        <f t="shared" ca="1" si="741"/>
        <v>3.1239452194050602E-4</v>
      </c>
      <c r="EV399" s="223">
        <f t="shared" ca="1" si="742"/>
        <v>1.3548376619859032E-4</v>
      </c>
      <c r="EW399" s="223">
        <f t="shared" ca="1" si="743"/>
        <v>-1.5097935135146944E-4</v>
      </c>
      <c r="EX399" s="223">
        <f t="shared" ca="1" si="744"/>
        <v>-3.1536035538417352E-4</v>
      </c>
      <c r="EY399" s="223">
        <f t="shared" ca="1" si="745"/>
        <v>-2.2474053738220809E-4</v>
      </c>
      <c r="EZ399" s="223">
        <f t="shared" ca="1" si="746"/>
        <v>4.7604791764502716E-5</v>
      </c>
      <c r="FA399" s="223">
        <f t="shared" ca="1" si="747"/>
        <v>2.814568200714499E-4</v>
      </c>
      <c r="FB399" s="223">
        <f t="shared" ca="1" si="748"/>
        <v>2.877224721579247E-4</v>
      </c>
      <c r="FC399" s="223">
        <f t="shared" ca="1" si="749"/>
        <v>6.1335333031186973E-5</v>
      </c>
      <c r="FD399" s="223">
        <f t="shared" ca="1" si="750"/>
        <v>-2.1464764170293953E-4</v>
      </c>
      <c r="FE399" s="223">
        <f t="shared" ca="1" si="751"/>
        <v>-3.1706623477795572E-4</v>
      </c>
      <c r="FF399" s="223">
        <f t="shared" ca="1" si="752"/>
        <v>-1.6310462936758728E-4</v>
      </c>
      <c r="FG399" s="223">
        <f t="shared" ca="1" si="753"/>
        <v>1.227436062304242E-4</v>
      </c>
      <c r="FH399" s="223">
        <f t="shared" ca="1" si="754"/>
        <v>3.0934119109229621E-4</v>
      </c>
      <c r="FI399" s="223">
        <f t="shared" ca="1" si="755"/>
        <v>2.4580505853866131E-4</v>
      </c>
      <c r="FJ399" s="223">
        <f t="shared" ca="1" si="756"/>
        <v>-1.6489386267896423E-5</v>
      </c>
      <c r="FK399" s="223">
        <f t="shared" ca="1" si="757"/>
        <v>-2.6545049040124194E-4</v>
      </c>
      <c r="FL399" s="223">
        <f t="shared" ca="1" si="758"/>
        <v>-2.997679587504975E-4</v>
      </c>
      <c r="FM399" s="223">
        <f t="shared" ca="1" si="759"/>
        <v>-9.1692638672336238E-5</v>
      </c>
      <c r="FN399" s="223">
        <f t="shared" ca="1" si="760"/>
        <v>1.9052547658212913E-4</v>
      </c>
      <c r="FO399" s="223">
        <f t="shared" ca="1" si="761"/>
        <v>3.1868442644845973E-4</v>
      </c>
      <c r="FP399" s="223">
        <f t="shared" ca="1" si="762"/>
        <v>1.891547057937066E-4</v>
      </c>
      <c r="FQ399" s="223">
        <f t="shared" ca="1" si="763"/>
        <v>-9.332577308289122E-5</v>
      </c>
      <c r="FR399" s="223">
        <f t="shared" ca="1" si="764"/>
        <v>-3.0034290202710589E-4</v>
      </c>
      <c r="FS399" s="223">
        <f t="shared" ca="1" si="765"/>
        <v>-2.6450234261067975E-4</v>
      </c>
      <c r="FT399" s="223">
        <f t="shared" ca="1" si="766"/>
        <v>-1.4784821032494158E-5</v>
      </c>
      <c r="FU399" s="223">
        <f t="shared" ca="1" si="767"/>
        <v>2.468877273984763E-4</v>
      </c>
      <c r="FV399" s="223">
        <f t="shared" ca="1" si="768"/>
        <v>3.0892651603047091E-4</v>
      </c>
      <c r="FW399" s="223">
        <f t="shared" ca="1" si="769"/>
        <v>1.2116689407876726E-4</v>
      </c>
      <c r="FX399" s="223">
        <f t="shared" ca="1" si="770"/>
        <v>-1.6456844697000569E-4</v>
      </c>
      <c r="FY399" s="223">
        <f t="shared" ca="1" si="771"/>
        <v>-3.1723351288163678E-4</v>
      </c>
      <c r="FZ399" s="223">
        <f t="shared" ca="1" si="772"/>
        <v>-2.1338311900055945E-4</v>
      </c>
      <c r="GA399" s="223">
        <f t="shared" ca="1" si="773"/>
        <v>6.300916172352153E-5</v>
      </c>
      <c r="GB399" s="223">
        <f t="shared" ca="1" si="774"/>
        <v>2.8845214663126038E-4</v>
      </c>
      <c r="GC399" s="223">
        <f t="shared" ca="1" si="775"/>
        <v>2.806523245316638E-4</v>
      </c>
      <c r="GD399" s="223">
        <f t="shared" ca="1" si="776"/>
        <v>4.5916642424136483E-5</v>
      </c>
      <c r="GE399" s="223">
        <f t="shared" ca="1" si="777"/>
        <v>-2.2594730061829734E-4</v>
      </c>
      <c r="GF399" s="223">
        <f t="shared" ca="1" si="778"/>
        <v>-3.1510994208465675E-4</v>
      </c>
      <c r="GG399" s="223">
        <f t="shared" ca="1" si="779"/>
        <v>-1.494742460586662E-4</v>
      </c>
      <c r="GH399" s="223">
        <f t="shared" ca="1" si="780"/>
        <v>1.3702653325130463E-4</v>
      </c>
      <c r="GI399" s="223">
        <f t="shared" ca="1" si="781"/>
        <v>3.1272746716828447E-4</v>
      </c>
      <c r="GJ399" s="223">
        <f t="shared" ca="1" si="782"/>
        <v>2.3555653612435188E-4</v>
      </c>
      <c r="GK399" s="223">
        <f t="shared" ca="1" si="783"/>
        <v>-3.208573769243401E-5</v>
      </c>
      <c r="GL399" s="223">
        <f t="shared" ca="1" si="784"/>
        <v>-2.7378343937937651E-4</v>
      </c>
      <c r="GM399" s="223">
        <f t="shared" ca="1" si="785"/>
        <v>-2.940994711472456E-4</v>
      </c>
      <c r="GN399" s="223">
        <f t="shared" ca="1" si="786"/>
        <v>-7.6606261448635438E-5</v>
      </c>
      <c r="GO399" s="223">
        <f t="shared" ca="1" si="787"/>
        <v>2.0283087781780494E-4</v>
      </c>
      <c r="GP399" s="223">
        <f t="shared" ca="1" si="788"/>
        <v>3.1825868713995228E-4</v>
      </c>
      <c r="GQ399" s="223">
        <f t="shared" ca="1" si="789"/>
        <v>1.7634207933807757E-4</v>
      </c>
      <c r="GR399" s="223">
        <f t="shared" ca="1" si="790"/>
        <v>-1.0816497911106276E-4</v>
      </c>
      <c r="GS399" s="223">
        <f t="shared" ca="1" si="791"/>
        <v>-3.0520968499188025E-4</v>
      </c>
      <c r="GT399" s="223">
        <f t="shared" ca="1" si="792"/>
        <v>-2.5546141503697187E-4</v>
      </c>
      <c r="GU399" s="223">
        <f t="shared" ca="1" si="793"/>
        <v>8.5331046752892031E-7</v>
      </c>
      <c r="GV399" s="223">
        <f t="shared" ca="1" si="794"/>
        <v>2.5647804794101263E-4</v>
      </c>
      <c r="GW399" s="223">
        <f t="shared" ca="1" si="795"/>
        <v>3.0471427908455124E-4</v>
      </c>
      <c r="GX399" s="223">
        <f t="shared" ca="1" si="796"/>
        <v>1.0655812029815049E-4</v>
      </c>
      <c r="GY399" s="223">
        <f t="shared" ca="1" si="797"/>
        <v>-1.7776108278529755E-4</v>
      </c>
      <c r="GZ399" s="223">
        <f t="shared" ca="1" si="798"/>
        <v>-3.1834242706019363E-4</v>
      </c>
      <c r="HA399" s="223">
        <f t="shared" ca="1" si="799"/>
        <v>-2.0151164199508451E-4</v>
      </c>
      <c r="HB399" s="223">
        <f t="shared" ca="1" si="800"/>
        <v>7.8261737092997629E-5</v>
      </c>
      <c r="HC399" s="223">
        <f t="shared" ca="1" si="801"/>
        <v>2.9475256670441615E-4</v>
      </c>
      <c r="HD399" s="223">
        <f t="shared" ca="1" si="802"/>
        <v>2.7290606087336571E-4</v>
      </c>
      <c r="HE399" s="223">
        <f t="shared" ca="1" si="803"/>
        <v>3.0387334603654438E-5</v>
      </c>
      <c r="HF399" s="223">
        <f t="shared" ca="1" si="804"/>
        <v>-2.3670263269581936E-4</v>
      </c>
      <c r="HG399" s="223">
        <f t="shared" ca="1" si="805"/>
        <v>-3.1239452194050635E-4</v>
      </c>
      <c r="HH399" s="223">
        <f t="shared" ca="1" si="806"/>
        <v>-1.3548376619859203E-4</v>
      </c>
      <c r="HI399" s="223">
        <f t="shared" ca="1" si="807"/>
        <v>1.5097935135146778E-4</v>
      </c>
      <c r="HJ399" s="223">
        <f t="shared" ca="1" si="808"/>
        <v>3.1536035538417325E-4</v>
      </c>
      <c r="HK399" s="223">
        <f t="shared" ca="1" si="809"/>
        <v>2.2474053738220942E-4</v>
      </c>
      <c r="HL399" s="223">
        <f t="shared" ca="1" si="810"/>
        <v>-4.760479176450086E-5</v>
      </c>
      <c r="HM399" s="223">
        <f t="shared" ca="1" si="811"/>
        <v>-2.8145682007144903E-4</v>
      </c>
      <c r="HN399" s="223">
        <f t="shared" ca="1" si="812"/>
        <v>-2.8772247215792552E-4</v>
      </c>
      <c r="HO399" s="223">
        <f t="shared" ca="1" si="813"/>
        <v>-6.1335333031188816E-5</v>
      </c>
      <c r="HP399" s="223">
        <f t="shared" ca="1" si="814"/>
        <v>2.1464764170293815E-4</v>
      </c>
      <c r="HQ399" s="223">
        <f t="shared" ca="1" si="815"/>
        <v>3.1706623477795588E-4</v>
      </c>
      <c r="HR399" s="223">
        <f t="shared" ca="1" si="816"/>
        <v>1.631046293675889E-4</v>
      </c>
      <c r="HS399" s="223">
        <f t="shared" ca="1" si="817"/>
        <v>-1.2274360623042247E-4</v>
      </c>
      <c r="HT399" s="223">
        <f t="shared" ca="1" si="818"/>
        <v>-3.0934119109229577E-4</v>
      </c>
      <c r="HU399" s="223">
        <f t="shared" ca="1" si="819"/>
        <v>-2.4580505853866251E-4</v>
      </c>
      <c r="HV399" s="223">
        <f t="shared" ca="1" si="820"/>
        <v>1.6489386267885506E-5</v>
      </c>
      <c r="HW399" s="223">
        <f t="shared" ca="1" si="821"/>
        <v>2.6545049040124091E-4</v>
      </c>
      <c r="HX399" s="223">
        <f t="shared" ca="1" si="822"/>
        <v>2.9976795875049815E-4</v>
      </c>
      <c r="HY399" s="223">
        <f t="shared" ca="1" si="823"/>
        <v>9.1692638672338027E-5</v>
      </c>
      <c r="HZ399" s="223">
        <f t="shared" ca="1" si="824"/>
        <v>-1.9052547658212761E-4</v>
      </c>
      <c r="IA399" s="223">
        <f t="shared" ca="1" si="825"/>
        <v>-3.1868442644845978E-4</v>
      </c>
      <c r="IB399" s="223">
        <f t="shared" ca="1" si="826"/>
        <v>-1.8915470579370812E-4</v>
      </c>
      <c r="IC399" s="223">
        <f t="shared" ca="1" si="827"/>
        <v>9.3325773082889431E-5</v>
      </c>
      <c r="ID399" s="223">
        <f t="shared" ca="1" si="828"/>
        <v>3.0034290202710529E-4</v>
      </c>
      <c r="IE399" s="223">
        <f t="shared" ca="1" si="829"/>
        <v>2.8280229727236077E-4</v>
      </c>
      <c r="IF399" s="223">
        <f t="shared" ca="1" si="830"/>
        <v>1.4784821032496031E-5</v>
      </c>
      <c r="IG399" s="223">
        <f t="shared" ca="1" si="831"/>
        <v>-2.4688772739847516E-4</v>
      </c>
      <c r="IH399" s="223">
        <f t="shared" ca="1" si="832"/>
        <v>-3.0892651603047139E-4</v>
      </c>
      <c r="II399" s="223">
        <f t="shared" ca="1" si="833"/>
        <v>-1.2116689407876901E-4</v>
      </c>
      <c r="IJ399" s="223">
        <f t="shared" ca="1" si="834"/>
        <v>1.6456844697000403E-4</v>
      </c>
      <c r="IK399" s="223">
        <f t="shared" ca="1" si="835"/>
        <v>3.1723351288163662E-4</v>
      </c>
      <c r="IL399" s="223">
        <f t="shared" ca="1" si="836"/>
        <v>2.1338311900056083E-4</v>
      </c>
      <c r="IM399" s="223">
        <f t="shared" ca="1" si="837"/>
        <v>-6.3009161723519714E-5</v>
      </c>
      <c r="IN399" s="223">
        <f t="shared" ca="1" si="838"/>
        <v>-2.8845214663125957E-4</v>
      </c>
      <c r="IO399" s="223">
        <f t="shared" ca="1" si="839"/>
        <v>-2.8065232453166467E-4</v>
      </c>
      <c r="IP399" s="223">
        <f t="shared" ca="1" si="840"/>
        <v>-4.5916642424138326E-5</v>
      </c>
      <c r="IQ399" s="223">
        <f t="shared" ca="1" si="841"/>
        <v>2.2594730061829601E-4</v>
      </c>
      <c r="IR399" s="223">
        <f t="shared" ca="1" si="842"/>
        <v>3.1510994208465708E-4</v>
      </c>
      <c r="IS399" s="223">
        <f t="shared" ca="1" si="843"/>
        <v>1.4947424605866782E-4</v>
      </c>
      <c r="IT399" s="223">
        <f t="shared" ca="1" si="844"/>
        <v>-1.3702653325130292E-4</v>
      </c>
      <c r="IU399" s="223">
        <f t="shared" ca="1" si="845"/>
        <v>-3.1272746716828415E-4</v>
      </c>
      <c r="IV399" s="223">
        <f t="shared" ca="1" si="846"/>
        <v>-2.3555653612435316E-4</v>
      </c>
      <c r="IW399" s="223">
        <f t="shared" ca="1" si="847"/>
        <v>3.2085737692432146E-5</v>
      </c>
      <c r="IX399" s="223">
        <f t="shared" ca="1" si="848"/>
        <v>2.7378343937937554E-4</v>
      </c>
      <c r="IY399" s="223">
        <f t="shared" ca="1" si="849"/>
        <v>2.940994711472463E-4</v>
      </c>
      <c r="IZ399" s="223">
        <f t="shared" ca="1" si="850"/>
        <v>7.6606261448637254E-5</v>
      </c>
      <c r="JA399" s="223">
        <f t="shared" ca="1" si="851"/>
        <v>-2.0283087781780348E-4</v>
      </c>
      <c r="JB399" s="223">
        <f t="shared" ca="1" si="852"/>
        <v>-3.1825868713995239E-4</v>
      </c>
    </row>
    <row r="400" spans="2:262">
      <c r="B400" s="230">
        <v>39</v>
      </c>
      <c r="C400" s="229">
        <f t="shared" si="853"/>
        <v>7.6171875000000035E-4</v>
      </c>
      <c r="D400" s="226">
        <f t="shared" ca="1" si="597"/>
        <v>72.072846001838485</v>
      </c>
      <c r="E400" s="225">
        <f ca="1">AS361</f>
        <v>7.2846001838483887E-2</v>
      </c>
      <c r="F400" s="224">
        <v>39</v>
      </c>
      <c r="G400" s="223">
        <f t="shared" ca="1" si="854"/>
        <v>-1.1002820326989969E-3</v>
      </c>
      <c r="H400" s="223">
        <f t="shared" ca="1" si="598"/>
        <v>8.8846042368104011E-4</v>
      </c>
      <c r="I400" s="223">
        <f t="shared" ca="1" si="599"/>
        <v>2.1234476121112212E-3</v>
      </c>
      <c r="J400" s="223">
        <f t="shared" ca="1" si="600"/>
        <v>1.5569366345195693E-3</v>
      </c>
      <c r="K400" s="223">
        <f t="shared" ca="1" si="601"/>
        <v>-3.3045387676142071E-4</v>
      </c>
      <c r="L400" s="223">
        <f t="shared" ca="1" si="602"/>
        <v>-1.9374927327695884E-3</v>
      </c>
      <c r="M400" s="223">
        <f t="shared" ca="1" si="603"/>
        <v>-1.90079449592113E-3</v>
      </c>
      <c r="N400" s="223">
        <f t="shared" ca="1" si="604"/>
        <v>-2.5149334913709325E-4</v>
      </c>
      <c r="O400" s="223">
        <f t="shared" ca="1" si="605"/>
        <v>1.6111706348806375E-3</v>
      </c>
      <c r="P400" s="223">
        <f t="shared" ca="1" si="606"/>
        <v>2.1069438478094156E-3</v>
      </c>
      <c r="Q400" s="223">
        <f t="shared" ca="1" si="607"/>
        <v>8.1522041797155598E-4</v>
      </c>
      <c r="R400" s="223">
        <f t="shared" ca="1" si="608"/>
        <v>-1.1681226588512151E-3</v>
      </c>
      <c r="S400" s="223">
        <f t="shared" ca="1" si="609"/>
        <v>-2.1604496090661994E-3</v>
      </c>
      <c r="T400" s="223">
        <f t="shared" ca="1" si="610"/>
        <v>-1.3198865052403853E-3</v>
      </c>
      <c r="U400" s="223">
        <f t="shared" ca="1" si="611"/>
        <v>6.4044668614762833E-4</v>
      </c>
      <c r="V400" s="223">
        <f t="shared" ca="1" si="612"/>
        <v>2.0574354013408198E-3</v>
      </c>
      <c r="W400" s="223">
        <f t="shared" ca="1" si="613"/>
        <v>1.7289296286625859E-3</v>
      </c>
      <c r="X400" s="223">
        <f t="shared" ca="1" si="614"/>
        <v>-6.6371716202960862E-5</v>
      </c>
      <c r="Y400" s="223">
        <f t="shared" ca="1" si="615"/>
        <v>-1.805364384398832E-3</v>
      </c>
      <c r="Z400" s="223">
        <f t="shared" ca="1" si="616"/>
        <v>-2.0127154858588098E-3</v>
      </c>
      <c r="AA400" s="223">
        <f t="shared" ca="1" si="617"/>
        <v>-5.1251174310326609E-4</v>
      </c>
      <c r="AB400" s="223">
        <f t="shared" ca="1" si="618"/>
        <v>1.4224985661054068E-3</v>
      </c>
      <c r="AC400" s="223">
        <f t="shared" ca="1" si="619"/>
        <v>2.1506843963905358E-3</v>
      </c>
      <c r="AD400" s="223">
        <f t="shared" ca="1" si="620"/>
        <v>1.0542648190870185E-3</v>
      </c>
      <c r="AE400" s="223">
        <f t="shared" ca="1" si="621"/>
        <v>-9.3657575888261477E-4</v>
      </c>
      <c r="AF400" s="223">
        <f t="shared" ca="1" si="622"/>
        <v>-2.1328408067830128E-3</v>
      </c>
      <c r="AG400" s="223">
        <f t="shared" ca="1" si="623"/>
        <v>-1.51963865618919E-3</v>
      </c>
      <c r="AH400" s="223">
        <f t="shared" ca="1" si="624"/>
        <v>3.8280003432512307E-4</v>
      </c>
      <c r="AI400" s="223">
        <f t="shared" ca="1" si="625"/>
        <v>1.9604774470680713E-3</v>
      </c>
      <c r="AJ400" s="223">
        <f t="shared" ca="1" si="626"/>
        <v>1.8749179118983546E-3</v>
      </c>
      <c r="AK400" s="223">
        <f t="shared" ca="1" si="627"/>
        <v>1.987087367461619E-4</v>
      </c>
      <c r="AL400" s="223">
        <f t="shared" ca="1" si="628"/>
        <v>-1.6460816752488941E-3</v>
      </c>
      <c r="AM400" s="223">
        <f t="shared" ca="1" si="629"/>
        <v>-2.0943633614484048E-3</v>
      </c>
      <c r="AN400" s="223">
        <f t="shared" ca="1" si="630"/>
        <v>-7.6582148340591835E-4</v>
      </c>
      <c r="AO400" s="223">
        <f t="shared" ca="1" si="631"/>
        <v>1.212430794830621E-3</v>
      </c>
      <c r="AP400" s="223">
        <f t="shared" ca="1" si="632"/>
        <v>2.1620766497873574E-3</v>
      </c>
      <c r="AQ400" s="223">
        <f t="shared" ca="1" si="633"/>
        <v>1.2774520960109994E-3</v>
      </c>
      <c r="AR400" s="223">
        <f t="shared" ca="1" si="634"/>
        <v>-6.9094188773328666E-4</v>
      </c>
      <c r="AS400" s="223">
        <f t="shared" ca="1" si="635"/>
        <v>-2.0731520935120817E-3</v>
      </c>
      <c r="AT400" s="223">
        <f t="shared" ca="1" si="636"/>
        <v>-1.6965340272653325E-3</v>
      </c>
      <c r="AU400" s="223">
        <f t="shared" ca="1" si="637"/>
        <v>1.1939571367511584E-4</v>
      </c>
      <c r="AV400" s="223">
        <f t="shared" ca="1" si="638"/>
        <v>1.8340320871739549E-3</v>
      </c>
      <c r="AW400" s="223">
        <f t="shared" ca="1" si="639"/>
        <v>1.9927056845607432E-3</v>
      </c>
      <c r="AX400" s="223">
        <f t="shared" ca="1" si="640"/>
        <v>4.6080042533601753E-4</v>
      </c>
      <c r="AY400" s="223">
        <f t="shared" ca="1" si="641"/>
        <v>-1.4620403655261375E-3</v>
      </c>
      <c r="AZ400" s="223">
        <f t="shared" ca="1" si="642"/>
        <v>-2.1445100626429963E-3</v>
      </c>
      <c r="BA400" s="223">
        <f t="shared" ca="1" si="643"/>
        <v>-1.0076125557695261E-3</v>
      </c>
      <c r="BB400" s="223">
        <f t="shared" ca="1" si="644"/>
        <v>9.8412693586787114E-4</v>
      </c>
      <c r="BC400" s="223">
        <f t="shared" ca="1" si="645"/>
        <v>2.1409492579048534E-3</v>
      </c>
      <c r="BD400" s="223">
        <f t="shared" ca="1" si="646"/>
        <v>1.4814253043552795E-3</v>
      </c>
      <c r="BE400" s="223">
        <f t="shared" ca="1" si="647"/>
        <v>-4.3491560746196508E-4</v>
      </c>
      <c r="BF400" s="223">
        <f t="shared" ca="1" si="648"/>
        <v>-1.982281243059414E-3</v>
      </c>
      <c r="BG400" s="223">
        <f t="shared" ca="1" si="649"/>
        <v>-1.84791194743315E-3</v>
      </c>
      <c r="BH400" s="223">
        <f t="shared" ca="1" si="650"/>
        <v>-1.4580442964240344E-4</v>
      </c>
      <c r="BI400" s="223">
        <f t="shared" ca="1" si="651"/>
        <v>1.6800011775669444E-3</v>
      </c>
      <c r="BJ400" s="223">
        <f t="shared" ca="1" si="652"/>
        <v>2.08052130891175E-3</v>
      </c>
      <c r="BK400" s="223">
        <f t="shared" ca="1" si="653"/>
        <v>7.1596124661458703E-4</v>
      </c>
      <c r="BL400" s="223">
        <f t="shared" ca="1" si="654"/>
        <v>-1.2560086078349287E-3</v>
      </c>
      <c r="BM400" s="223">
        <f t="shared" ca="1" si="655"/>
        <v>-2.1624013363799365E-3</v>
      </c>
      <c r="BN400" s="223">
        <f t="shared" ca="1" si="656"/>
        <v>-1.2342481974059935E-3</v>
      </c>
      <c r="BO400" s="223">
        <f t="shared" ca="1" si="657"/>
        <v>7.4102089176177749E-4</v>
      </c>
      <c r="BP400" s="223">
        <f t="shared" ca="1" si="658"/>
        <v>2.087619996382364E-3</v>
      </c>
      <c r="BQ400" s="223">
        <f t="shared" ca="1" si="659"/>
        <v>1.6631164972075484E-3</v>
      </c>
      <c r="BR400" s="223">
        <f t="shared" ca="1" si="660"/>
        <v>-1.7234779163384623E-4</v>
      </c>
      <c r="BS400" s="223">
        <f t="shared" ca="1" si="661"/>
        <v>-1.8615950375986375E-3</v>
      </c>
      <c r="BT400" s="223">
        <f t="shared" ca="1" si="662"/>
        <v>-1.9714955518703647E-3</v>
      </c>
      <c r="BU400" s="223">
        <f t="shared" ca="1" si="663"/>
        <v>-4.0881153862297676E-4</v>
      </c>
      <c r="BV400" s="223">
        <f t="shared" ca="1" si="664"/>
        <v>1.5007014864998861E-3</v>
      </c>
      <c r="BW400" s="223">
        <f t="shared" ca="1" si="665"/>
        <v>2.1370439562221166E-3</v>
      </c>
      <c r="BX400" s="223">
        <f t="shared" ca="1" si="666"/>
        <v>9.6035334432549785E-4</v>
      </c>
      <c r="BY400" s="223">
        <f t="shared" ca="1" si="667"/>
        <v>-1.03108531158583E-3</v>
      </c>
      <c r="BZ400" s="223">
        <f t="shared" ca="1" si="668"/>
        <v>-2.1477680812489806E-3</v>
      </c>
      <c r="CA400" s="223">
        <f t="shared" ca="1" si="669"/>
        <v>-1.4423195973120684E-3</v>
      </c>
      <c r="CB400" s="223">
        <f t="shared" ca="1" si="670"/>
        <v>4.8676920369942903E-4</v>
      </c>
      <c r="CC400" s="223">
        <f t="shared" ca="1" si="671"/>
        <v>2.0028909869522133E-3</v>
      </c>
      <c r="CD400" s="223">
        <f t="shared" ca="1" si="672"/>
        <v>1.8197928699086982E-3</v>
      </c>
      <c r="CE400" s="223">
        <f t="shared" ca="1" si="673"/>
        <v>9.2812295402230162E-5</v>
      </c>
      <c r="CF400" s="223">
        <f t="shared" ca="1" si="674"/>
        <v>-1.7129087099949044E-3</v>
      </c>
      <c r="CG400" s="223">
        <f t="shared" ca="1" si="675"/>
        <v>-2.0654260281343078E-3</v>
      </c>
      <c r="CH400" s="223">
        <f t="shared" ca="1" si="676"/>
        <v>-6.6566974153981038E-4</v>
      </c>
      <c r="CI400" s="223">
        <f t="shared" ca="1" si="677"/>
        <v>1.2988298482190634E-3</v>
      </c>
      <c r="CJ400" s="223">
        <f t="shared" ca="1" si="678"/>
        <v>2.1614234732648748E-3</v>
      </c>
      <c r="CK400" s="223">
        <f t="shared" ca="1" si="679"/>
        <v>1.1903008338383827E-3</v>
      </c>
      <c r="CL400" s="223">
        <f t="shared" ca="1" si="680"/>
        <v>-7.9065353251361252E-4</v>
      </c>
      <c r="CM400" s="223">
        <f t="shared" ca="1" si="681"/>
        <v>-2.1008303950279688E-3</v>
      </c>
      <c r="CN400" s="223">
        <f t="shared" ca="1" si="682"/>
        <v>-1.6286971679597678E-3</v>
      </c>
      <c r="CO400" s="223">
        <f t="shared" ca="1" si="683"/>
        <v>2.2519605372741069E-4</v>
      </c>
      <c r="CP400" s="223">
        <f t="shared" ca="1" si="684"/>
        <v>1.8880366327821848E-3</v>
      </c>
      <c r="CQ400" s="223">
        <f t="shared" ca="1" si="685"/>
        <v>1.9490978639785132E-3</v>
      </c>
      <c r="CR400" s="223">
        <f t="shared" ca="1" si="686"/>
        <v>3.5657639912551763E-4</v>
      </c>
      <c r="CS400" s="223">
        <f t="shared" ca="1" si="687"/>
        <v>-1.5384586410130097E-3</v>
      </c>
      <c r="CT400" s="223">
        <f t="shared" ca="1" si="688"/>
        <v>-2.1282905744312293E-3</v>
      </c>
      <c r="CU400" s="223">
        <f t="shared" ca="1" si="689"/>
        <v>-9.1251565193677261E-4</v>
      </c>
      <c r="CV400" s="223">
        <f t="shared" ca="1" si="690"/>
        <v>1.0774226000668529E-3</v>
      </c>
      <c r="CW400" s="223">
        <f t="shared" ca="1" si="691"/>
        <v>2.1532931694111844E-3</v>
      </c>
      <c r="CX400" s="223">
        <f t="shared" ca="1" si="692"/>
        <v>1.4023450908752513E-3</v>
      </c>
      <c r="CY400" s="223">
        <f t="shared" ca="1" si="693"/>
        <v>-5.3832958837004251E-4</v>
      </c>
      <c r="CZ400" s="223">
        <f t="shared" ca="1" si="694"/>
        <v>-2.0222942642073847E-3</v>
      </c>
      <c r="DA400" s="223">
        <f t="shared" ca="1" si="695"/>
        <v>-1.790577617205844E-3</v>
      </c>
      <c r="DB400" s="223">
        <f t="shared" ca="1" si="696"/>
        <v>-3.9764254505766499E-5</v>
      </c>
      <c r="DC400" s="223">
        <f t="shared" ca="1" si="697"/>
        <v>1.7447844502657553E-3</v>
      </c>
      <c r="DD400" s="223">
        <f t="shared" ca="1" si="698"/>
        <v>2.0490866119487715E-3</v>
      </c>
      <c r="DE400" s="223">
        <f t="shared" ca="1" si="699"/>
        <v>6.1497726190372511E-4</v>
      </c>
      <c r="DF400" s="223">
        <f t="shared" ca="1" si="700"/>
        <v>-1.3408687220690073E-3</v>
      </c>
      <c r="DG400" s="223">
        <f t="shared" ca="1" si="701"/>
        <v>-2.1591436494703478E-3</v>
      </c>
      <c r="DH400" s="223">
        <f t="shared" ca="1" si="702"/>
        <v>-1.145636477556683E-3</v>
      </c>
      <c r="DI400" s="223">
        <f t="shared" ca="1" si="703"/>
        <v>8.3980991314190113E-4</v>
      </c>
      <c r="DJ400" s="223">
        <f t="shared" ca="1" si="704"/>
        <v>2.1127753319987127E-3</v>
      </c>
      <c r="DK400" s="223">
        <f t="shared" ca="1" si="705"/>
        <v>1.593296772438928E-3</v>
      </c>
      <c r="DL400" s="223">
        <f t="shared" ca="1" si="706"/>
        <v>-2.7790866613881728E-4</v>
      </c>
      <c r="DM400" s="223">
        <f t="shared" ca="1" si="707"/>
        <v>-1.9133409452963895E-3</v>
      </c>
      <c r="DN400" s="223">
        <f t="shared" ca="1" si="708"/>
        <v>-1.9255261124148588E-3</v>
      </c>
      <c r="DO400" s="223">
        <f t="shared" ca="1" si="709"/>
        <v>-3.0412647133847568E-4</v>
      </c>
      <c r="DP400" s="223">
        <f t="shared" ca="1" si="710"/>
        <v>1.5752890855674614E-3</v>
      </c>
      <c r="DQ400" s="223">
        <f t="shared" ca="1" si="711"/>
        <v>2.118255189980215E-3</v>
      </c>
      <c r="DR400" s="223">
        <f t="shared" ca="1" si="712"/>
        <v>8.641282942404788E-4</v>
      </c>
      <c r="DS400" s="223">
        <f t="shared" ca="1" si="713"/>
        <v>-1.1231108894610214E-3</v>
      </c>
      <c r="DT400" s="223">
        <f t="shared" ca="1" si="714"/>
        <v>-2.1575211942849531E-3</v>
      </c>
      <c r="DU400" s="223">
        <f t="shared" ca="1" si="715"/>
        <v>-1.3615258641927516E-3</v>
      </c>
      <c r="DV400" s="223">
        <f t="shared" ca="1" si="716"/>
        <v>5.8956570342606155E-4</v>
      </c>
      <c r="DW400" s="223">
        <f t="shared" ca="1" si="717"/>
        <v>2.0404793870162511E-3</v>
      </c>
      <c r="DX400" s="223">
        <f t="shared" ca="1" si="718"/>
        <v>1.7602837875003768E-3</v>
      </c>
      <c r="DY400" s="223">
        <f t="shared" ca="1" si="719"/>
        <v>-1.3307738890730203E-5</v>
      </c>
      <c r="DZ400" s="223">
        <f t="shared" ca="1" si="720"/>
        <v>-1.7756091976254592E-3</v>
      </c>
      <c r="EA400" s="223">
        <f t="shared" ca="1" si="721"/>
        <v>-2.0315129026084807E-3</v>
      </c>
      <c r="EB400" s="223">
        <f t="shared" ca="1" si="722"/>
        <v>-5.6391434296055015E-4</v>
      </c>
      <c r="EC400" s="223">
        <f t="shared" ca="1" si="723"/>
        <v>1.382099906739088E-3</v>
      </c>
      <c r="ED400" s="223">
        <f t="shared" ca="1" si="724"/>
        <v>2.1555632382769612E-3</v>
      </c>
      <c r="EE400" s="223">
        <f t="shared" ca="1" si="725"/>
        <v>1.1002820326990099E-3</v>
      </c>
      <c r="EF400" s="223">
        <f t="shared" ca="1" si="726"/>
        <v>-8.8846042368102851E-4</v>
      </c>
      <c r="EG400" s="223">
        <f t="shared" ca="1" si="727"/>
        <v>-2.1234476121112194E-3</v>
      </c>
      <c r="EH400" s="223">
        <f t="shared" ca="1" si="728"/>
        <v>-1.5569366345195746E-3</v>
      </c>
      <c r="EI400" s="223">
        <f t="shared" ca="1" si="729"/>
        <v>3.3045387676141626E-4</v>
      </c>
      <c r="EJ400" s="223">
        <f t="shared" ca="1" si="730"/>
        <v>1.9374927327695736E-3</v>
      </c>
      <c r="EK400" s="223">
        <f t="shared" ca="1" si="731"/>
        <v>1.9007944959211439E-3</v>
      </c>
      <c r="EL400" s="223">
        <f t="shared" ca="1" si="732"/>
        <v>2.5149334913712068E-4</v>
      </c>
      <c r="EM400" s="223">
        <f t="shared" ca="1" si="733"/>
        <v>-1.6111706348806204E-3</v>
      </c>
      <c r="EN400" s="223">
        <f t="shared" ca="1" si="734"/>
        <v>-2.1069438478094203E-3</v>
      </c>
      <c r="EO400" s="223">
        <f t="shared" ca="1" si="735"/>
        <v>-8.1522041797157268E-4</v>
      </c>
      <c r="EP400" s="223">
        <f t="shared" ca="1" si="736"/>
        <v>1.1681226588511999E-3</v>
      </c>
      <c r="EQ400" s="223">
        <f t="shared" ca="1" si="737"/>
        <v>2.1604496090661986E-3</v>
      </c>
      <c r="ER400" s="223">
        <f t="shared" ca="1" si="738"/>
        <v>1.3198865052403935E-3</v>
      </c>
      <c r="ES400" s="223">
        <f t="shared" ca="1" si="739"/>
        <v>-6.4044668614761835E-4</v>
      </c>
      <c r="ET400" s="223">
        <f t="shared" ca="1" si="740"/>
        <v>-2.0574354013408176E-3</v>
      </c>
      <c r="EU400" s="223">
        <f t="shared" ca="1" si="741"/>
        <v>-1.7289296286625874E-3</v>
      </c>
      <c r="EV400" s="223">
        <f t="shared" ca="1" si="742"/>
        <v>6.6371716202958233E-5</v>
      </c>
      <c r="EW400" s="223">
        <f t="shared" ca="1" si="743"/>
        <v>1.8053643843988349E-3</v>
      </c>
      <c r="EX400" s="223">
        <f t="shared" ca="1" si="744"/>
        <v>2.012715485858808E-3</v>
      </c>
      <c r="EY400" s="223">
        <f t="shared" ca="1" si="745"/>
        <v>5.1251174310326132E-4</v>
      </c>
      <c r="EZ400" s="223">
        <f t="shared" ca="1" si="746"/>
        <v>-1.4224985661054166E-3</v>
      </c>
      <c r="FA400" s="223">
        <f t="shared" ca="1" si="747"/>
        <v>-2.1506843963905349E-3</v>
      </c>
      <c r="FB400" s="223">
        <f t="shared" ca="1" si="748"/>
        <v>-1.0542648190870613E-3</v>
      </c>
      <c r="FC400" s="223">
        <f t="shared" ca="1" si="749"/>
        <v>9.3657575888257791E-4</v>
      </c>
      <c r="FD400" s="223">
        <f t="shared" ca="1" si="750"/>
        <v>2.1328408067830054E-3</v>
      </c>
      <c r="FE400" s="223">
        <f t="shared" ca="1" si="751"/>
        <v>1.5196386561892193E-3</v>
      </c>
      <c r="FF400" s="223">
        <f t="shared" ca="1" si="752"/>
        <v>-3.8280003432509022E-4</v>
      </c>
      <c r="FG400" s="223">
        <f t="shared" ca="1" si="753"/>
        <v>-1.960477447068057E-3</v>
      </c>
      <c r="FH400" s="223">
        <f t="shared" ca="1" si="754"/>
        <v>-1.8749179118983713E-3</v>
      </c>
      <c r="FI400" s="223">
        <f t="shared" ca="1" si="755"/>
        <v>-1.9870873674618752E-4</v>
      </c>
      <c r="FJ400" s="223">
        <f t="shared" ca="1" si="756"/>
        <v>1.6460816752488776E-3</v>
      </c>
      <c r="FK400" s="223">
        <f t="shared" ca="1" si="757"/>
        <v>2.0943633614484108E-3</v>
      </c>
      <c r="FL400" s="223">
        <f t="shared" ca="1" si="758"/>
        <v>7.6582148340593537E-4</v>
      </c>
      <c r="FM400" s="223">
        <f t="shared" ca="1" si="759"/>
        <v>-1.2124307948306063E-3</v>
      </c>
      <c r="FN400" s="223">
        <f t="shared" ca="1" si="760"/>
        <v>-2.1620766497873569E-3</v>
      </c>
      <c r="FO400" s="223">
        <f t="shared" ca="1" si="761"/>
        <v>-1.2774520960110139E-3</v>
      </c>
      <c r="FP400" s="223">
        <f t="shared" ca="1" si="762"/>
        <v>6.9094188773328406E-4</v>
      </c>
      <c r="FQ400" s="223">
        <f t="shared" ca="1" si="763"/>
        <v>2.0731520935120809E-3</v>
      </c>
      <c r="FR400" s="223">
        <f t="shared" ca="1" si="764"/>
        <v>1.6965340272653345E-3</v>
      </c>
      <c r="FS400" s="223">
        <f t="shared" ca="1" si="765"/>
        <v>-1.1939571367511321E-4</v>
      </c>
      <c r="FT400" s="223">
        <f t="shared" ca="1" si="766"/>
        <v>-1.8340320871739538E-3</v>
      </c>
      <c r="FU400" s="223">
        <f t="shared" ca="1" si="767"/>
        <v>-1.9927056845607436E-3</v>
      </c>
      <c r="FV400" s="223">
        <f t="shared" ca="1" si="768"/>
        <v>-4.60800425336005E-4</v>
      </c>
      <c r="FW400" s="223">
        <f t="shared" ca="1" si="769"/>
        <v>1.4620403655261468E-3</v>
      </c>
      <c r="FX400" s="223">
        <f t="shared" ca="1" si="770"/>
        <v>2.1445100626429942E-3</v>
      </c>
      <c r="FY400" s="223">
        <f t="shared" ca="1" si="771"/>
        <v>1.007612555769569E-3</v>
      </c>
      <c r="FZ400" s="223">
        <f t="shared" ca="1" si="772"/>
        <v>-9.8412693586782756E-4</v>
      </c>
      <c r="GA400" s="223">
        <f t="shared" ca="1" si="773"/>
        <v>-2.1409492579048464E-3</v>
      </c>
      <c r="GB400" s="223">
        <f t="shared" ca="1" si="774"/>
        <v>-1.4814253043553037E-3</v>
      </c>
      <c r="GC400" s="223">
        <f t="shared" ca="1" si="775"/>
        <v>4.3491560746193245E-4</v>
      </c>
      <c r="GD400" s="223">
        <f t="shared" ca="1" si="776"/>
        <v>1.9822812430594005E-3</v>
      </c>
      <c r="GE400" s="223">
        <f t="shared" ca="1" si="777"/>
        <v>1.8479119474331671E-3</v>
      </c>
      <c r="GF400" s="223">
        <f t="shared" ca="1" si="778"/>
        <v>1.4580442964243676E-4</v>
      </c>
      <c r="GG400" s="223">
        <f t="shared" ca="1" si="779"/>
        <v>-1.6800011775669234E-3</v>
      </c>
      <c r="GH400" s="223">
        <f t="shared" ca="1" si="780"/>
        <v>-2.0805213089117548E-3</v>
      </c>
      <c r="GI400" s="223">
        <f t="shared" ca="1" si="781"/>
        <v>-7.1596124661460394E-4</v>
      </c>
      <c r="GJ400" s="223">
        <f t="shared" ca="1" si="782"/>
        <v>1.2560086078349138E-3</v>
      </c>
      <c r="GK400" s="223">
        <f t="shared" ca="1" si="783"/>
        <v>2.1624013363799369E-3</v>
      </c>
      <c r="GL400" s="223">
        <f t="shared" ca="1" si="784"/>
        <v>1.2342481974060083E-3</v>
      </c>
      <c r="GM400" s="223">
        <f t="shared" ca="1" si="785"/>
        <v>-7.4102089176176068E-4</v>
      </c>
      <c r="GN400" s="223">
        <f t="shared" ca="1" si="786"/>
        <v>-2.0876199963823635E-3</v>
      </c>
      <c r="GO400" s="223">
        <f t="shared" ca="1" si="787"/>
        <v>-1.6631164972075502E-3</v>
      </c>
      <c r="GP400" s="223">
        <f t="shared" ca="1" si="788"/>
        <v>1.7234779163384357E-4</v>
      </c>
      <c r="GQ400" s="223">
        <f t="shared" ca="1" si="789"/>
        <v>1.8615950375986362E-3</v>
      </c>
      <c r="GR400" s="223">
        <f t="shared" ca="1" si="790"/>
        <v>1.9714955518703656E-3</v>
      </c>
      <c r="GS400" s="223">
        <f t="shared" ca="1" si="791"/>
        <v>4.0881153862296434E-4</v>
      </c>
      <c r="GT400" s="223">
        <f t="shared" ca="1" si="792"/>
        <v>-1.5007014864998952E-3</v>
      </c>
      <c r="GU400" s="223">
        <f t="shared" ca="1" si="793"/>
        <v>-2.1370439562221144E-3</v>
      </c>
      <c r="GV400" s="223">
        <f t="shared" ca="1" si="794"/>
        <v>-9.6035334432554155E-4</v>
      </c>
      <c r="GW400" s="223">
        <f t="shared" ca="1" si="795"/>
        <v>1.0310853115857873E-3</v>
      </c>
      <c r="GX400" s="223">
        <f t="shared" ca="1" si="796"/>
        <v>2.1477680812489745E-3</v>
      </c>
      <c r="GY400" s="223">
        <f t="shared" ca="1" si="797"/>
        <v>1.4423195973121048E-3</v>
      </c>
      <c r="GZ400" s="223">
        <f t="shared" ca="1" si="798"/>
        <v>-4.867692036993816E-4</v>
      </c>
      <c r="HA400" s="223">
        <f t="shared" ca="1" si="799"/>
        <v>-2.0028909869521951E-3</v>
      </c>
      <c r="HB400" s="223">
        <f t="shared" ca="1" si="800"/>
        <v>-1.8197928699087078E-3</v>
      </c>
      <c r="HC400" s="223">
        <f t="shared" ca="1" si="801"/>
        <v>-9.2812295402248132E-5</v>
      </c>
      <c r="HD400" s="223">
        <f t="shared" ca="1" si="802"/>
        <v>1.7129087099948934E-3</v>
      </c>
      <c r="HE400" s="223">
        <f t="shared" ca="1" si="803"/>
        <v>2.065426028134313E-3</v>
      </c>
      <c r="HF400" s="223">
        <f t="shared" ca="1" si="804"/>
        <v>6.6566974153982762E-4</v>
      </c>
      <c r="HG400" s="223">
        <f t="shared" ca="1" si="805"/>
        <v>-1.2988298482190491E-3</v>
      </c>
      <c r="HH400" s="223">
        <f t="shared" ca="1" si="806"/>
        <v>-2.1614234732648756E-3</v>
      </c>
      <c r="HI400" s="223">
        <f t="shared" ca="1" si="807"/>
        <v>-1.1903008338383977E-3</v>
      </c>
      <c r="HJ400" s="223">
        <f t="shared" ca="1" si="808"/>
        <v>7.906535325135956E-4</v>
      </c>
      <c r="HK400" s="223">
        <f t="shared" ca="1" si="809"/>
        <v>2.1008303950279645E-3</v>
      </c>
      <c r="HL400" s="223">
        <f t="shared" ca="1" si="810"/>
        <v>1.6286971679597799E-3</v>
      </c>
      <c r="HM400" s="223">
        <f t="shared" ca="1" si="811"/>
        <v>-2.2519605372739275E-4</v>
      </c>
      <c r="HN400" s="223">
        <f t="shared" ca="1" si="812"/>
        <v>-1.8880366327821913E-3</v>
      </c>
      <c r="HO400" s="223">
        <f t="shared" ca="1" si="813"/>
        <v>-1.9490978639785078E-3</v>
      </c>
      <c r="HP400" s="223">
        <f t="shared" ca="1" si="814"/>
        <v>-3.5657639912550516E-4</v>
      </c>
      <c r="HQ400" s="223">
        <f t="shared" ca="1" si="815"/>
        <v>1.5384586410130186E-3</v>
      </c>
      <c r="HR400" s="223">
        <f t="shared" ca="1" si="816"/>
        <v>2.1282905744312271E-3</v>
      </c>
      <c r="HS400" s="223">
        <f t="shared" ca="1" si="817"/>
        <v>9.1251565193676111E-4</v>
      </c>
      <c r="HT400" s="223">
        <f t="shared" ca="1" si="818"/>
        <v>-1.0774226000668107E-3</v>
      </c>
      <c r="HU400" s="223">
        <f t="shared" ca="1" si="819"/>
        <v>-2.1532931694111801E-3</v>
      </c>
      <c r="HV400" s="223">
        <f t="shared" ca="1" si="820"/>
        <v>-1.4023450908752884E-3</v>
      </c>
      <c r="HW400" s="223">
        <f t="shared" ca="1" si="821"/>
        <v>5.3832958836999524E-4</v>
      </c>
      <c r="HX400" s="223">
        <f t="shared" ca="1" si="822"/>
        <v>2.0222942642073678E-3</v>
      </c>
      <c r="HY400" s="223">
        <f t="shared" ca="1" si="823"/>
        <v>1.7905776172058539E-3</v>
      </c>
      <c r="HZ400" s="223">
        <f t="shared" ca="1" si="824"/>
        <v>3.9764254505784497E-5</v>
      </c>
      <c r="IA400" s="223">
        <f t="shared" ca="1" si="825"/>
        <v>-1.7447844502657447E-3</v>
      </c>
      <c r="IB400" s="223">
        <f t="shared" ca="1" si="826"/>
        <v>-2.0490866119487771E-3</v>
      </c>
      <c r="IC400" s="223">
        <f t="shared" ca="1" si="827"/>
        <v>-6.1497726190374246E-4</v>
      </c>
      <c r="ID400" s="223">
        <f t="shared" ca="1" si="828"/>
        <v>1.3408687220689934E-3</v>
      </c>
      <c r="IE400" s="223">
        <f t="shared" ca="1" si="829"/>
        <v>2.1254491189490452E-3</v>
      </c>
      <c r="IF400" s="223">
        <f t="shared" ca="1" si="830"/>
        <v>1.145636477556698E-3</v>
      </c>
      <c r="IG400" s="223">
        <f t="shared" ca="1" si="831"/>
        <v>-8.3980991314188454E-4</v>
      </c>
      <c r="IH400" s="223">
        <f t="shared" ca="1" si="832"/>
        <v>-2.1127753319987092E-3</v>
      </c>
      <c r="II400" s="223">
        <f t="shared" ca="1" si="833"/>
        <v>-1.5932967724389402E-3</v>
      </c>
      <c r="IJ400" s="223">
        <f t="shared" ca="1" si="834"/>
        <v>2.7790866613879939E-4</v>
      </c>
      <c r="IK400" s="223">
        <f t="shared" ca="1" si="835"/>
        <v>1.9133409452963956E-3</v>
      </c>
      <c r="IL400" s="223">
        <f t="shared" ca="1" si="836"/>
        <v>1.9255261124148525E-3</v>
      </c>
      <c r="IM400" s="223">
        <f t="shared" ca="1" si="837"/>
        <v>3.041264713384631E-4</v>
      </c>
      <c r="IN400" s="223">
        <f t="shared" ca="1" si="838"/>
        <v>-1.5752890855674701E-3</v>
      </c>
      <c r="IO400" s="223">
        <f t="shared" ca="1" si="839"/>
        <v>-2.1182551899802129E-3</v>
      </c>
      <c r="IP400" s="223">
        <f t="shared" ca="1" si="840"/>
        <v>-8.641282942404672E-4</v>
      </c>
      <c r="IQ400" s="223">
        <f t="shared" ca="1" si="841"/>
        <v>1.1231108894609798E-3</v>
      </c>
      <c r="IR400" s="223">
        <f t="shared" ca="1" si="842"/>
        <v>2.15752119428495E-3</v>
      </c>
      <c r="IS400" s="223">
        <f t="shared" ca="1" si="843"/>
        <v>1.3615258641927893E-3</v>
      </c>
      <c r="IT400" s="223">
        <f t="shared" ca="1" si="844"/>
        <v>-5.895657034260146E-4</v>
      </c>
      <c r="IU400" s="223">
        <f t="shared" ca="1" si="845"/>
        <v>-2.0404793870162346E-3</v>
      </c>
      <c r="IV400" s="223">
        <f t="shared" ca="1" si="846"/>
        <v>-1.7602837875004052E-3</v>
      </c>
      <c r="IW400" s="223">
        <f t="shared" ca="1" si="847"/>
        <v>1.3307738890712151E-5</v>
      </c>
      <c r="IX400" s="223">
        <f t="shared" ca="1" si="848"/>
        <v>1.775609197625449E-3</v>
      </c>
      <c r="IY400" s="223">
        <f t="shared" ca="1" si="849"/>
        <v>2.0315129026084867E-3</v>
      </c>
      <c r="IZ400" s="223">
        <f t="shared" ca="1" si="850"/>
        <v>5.6391434296056749E-4</v>
      </c>
      <c r="JA400" s="223">
        <f t="shared" ca="1" si="851"/>
        <v>-1.3820999067390741E-3</v>
      </c>
      <c r="JB400" s="223">
        <f t="shared" ca="1" si="852"/>
        <v>-2.1555632382769629E-3</v>
      </c>
    </row>
    <row r="401" spans="2:262">
      <c r="B401" s="230">
        <v>40</v>
      </c>
      <c r="C401" s="229">
        <f t="shared" si="853"/>
        <v>7.8125000000000037E-4</v>
      </c>
      <c r="D401" s="226">
        <f t="shared" ca="1" si="597"/>
        <v>72.075383703923123</v>
      </c>
      <c r="E401" s="225">
        <f ca="1">AT361</f>
        <v>7.5383703923128292E-2</v>
      </c>
      <c r="F401" s="224">
        <v>40</v>
      </c>
      <c r="G401" s="223">
        <f t="shared" ca="1" si="854"/>
        <v>-3.3643582731079246E-4</v>
      </c>
      <c r="H401" s="223">
        <f t="shared" ca="1" si="598"/>
        <v>2.7448907795438475E-4</v>
      </c>
      <c r="I401" s="223">
        <f t="shared" ca="1" si="599"/>
        <v>6.4143174931169909E-4</v>
      </c>
      <c r="J401" s="223">
        <f t="shared" ca="1" si="600"/>
        <v>4.3823169490815877E-4</v>
      </c>
      <c r="K401" s="223">
        <f t="shared" ca="1" si="601"/>
        <v>-1.5449477959829722E-4</v>
      </c>
      <c r="L401" s="223">
        <f t="shared" ca="1" si="602"/>
        <v>-6.0989709631163464E-4</v>
      </c>
      <c r="M401" s="223">
        <f t="shared" ca="1" si="603"/>
        <v>-5.2318656423337034E-4</v>
      </c>
      <c r="N401" s="223">
        <f t="shared" ca="1" si="604"/>
        <v>2.8563333503917402E-5</v>
      </c>
      <c r="O401" s="223">
        <f t="shared" ca="1" si="605"/>
        <v>5.5492443993454641E-4</v>
      </c>
      <c r="P401" s="223">
        <f t="shared" ca="1" si="606"/>
        <v>5.8803566730149877E-4</v>
      </c>
      <c r="Q401" s="223">
        <f t="shared" ca="1" si="607"/>
        <v>9.8465785478515401E-5</v>
      </c>
      <c r="R401" s="223">
        <f t="shared" ca="1" si="608"/>
        <v>-4.7862634853598415E-4</v>
      </c>
      <c r="S401" s="223">
        <f t="shared" ca="1" si="609"/>
        <v>-6.3028688944943248E-4</v>
      </c>
      <c r="T401" s="223">
        <f t="shared" ca="1" si="610"/>
        <v>-2.2171091954525864E-4</v>
      </c>
      <c r="U401" s="223">
        <f t="shared" ca="1" si="611"/>
        <v>3.8393491497993329E-4</v>
      </c>
      <c r="V401" s="223">
        <f t="shared" ca="1" si="612"/>
        <v>6.4831653990478398E-4</v>
      </c>
      <c r="W401" s="223">
        <f t="shared" ca="1" si="613"/>
        <v>3.3643582731079268E-4</v>
      </c>
      <c r="X401" s="223">
        <f t="shared" ca="1" si="614"/>
        <v>-2.7448907795438464E-4</v>
      </c>
      <c r="Y401" s="223">
        <f t="shared" ca="1" si="615"/>
        <v>-6.4143174931169909E-4</v>
      </c>
      <c r="Z401" s="223">
        <f t="shared" ca="1" si="616"/>
        <v>-4.3823169490815866E-4</v>
      </c>
      <c r="AA401" s="223">
        <f t="shared" ca="1" si="617"/>
        <v>1.5449477959829741E-4</v>
      </c>
      <c r="AB401" s="223">
        <f t="shared" ca="1" si="618"/>
        <v>6.0989709631163497E-4</v>
      </c>
      <c r="AC401" s="223">
        <f t="shared" ca="1" si="619"/>
        <v>5.2318656423337002E-4</v>
      </c>
      <c r="AD401" s="223">
        <f t="shared" ca="1" si="620"/>
        <v>-2.8563333503915853E-5</v>
      </c>
      <c r="AE401" s="223">
        <f t="shared" ca="1" si="621"/>
        <v>-5.5492443993454554E-4</v>
      </c>
      <c r="AF401" s="223">
        <f t="shared" ca="1" si="622"/>
        <v>-5.8803566730149953E-4</v>
      </c>
      <c r="AG401" s="223">
        <f t="shared" ca="1" si="623"/>
        <v>-9.8465785478516932E-5</v>
      </c>
      <c r="AH401" s="223">
        <f t="shared" ca="1" si="624"/>
        <v>4.7862634853598388E-4</v>
      </c>
      <c r="AI401" s="223">
        <f t="shared" ca="1" si="625"/>
        <v>6.302868894494327E-4</v>
      </c>
      <c r="AJ401" s="223">
        <f t="shared" ca="1" si="626"/>
        <v>2.2171091954525902E-4</v>
      </c>
      <c r="AK401" s="223">
        <f t="shared" ca="1" si="627"/>
        <v>-3.8393491497993302E-4</v>
      </c>
      <c r="AL401" s="223">
        <f t="shared" ca="1" si="628"/>
        <v>-6.4831653990478398E-4</v>
      </c>
      <c r="AM401" s="223">
        <f t="shared" ca="1" si="629"/>
        <v>-3.3643582731079501E-4</v>
      </c>
      <c r="AN401" s="223">
        <f t="shared" ca="1" si="630"/>
        <v>2.7448907795438426E-4</v>
      </c>
      <c r="AO401" s="223">
        <f t="shared" ca="1" si="631"/>
        <v>6.4143174931169866E-4</v>
      </c>
      <c r="AP401" s="223">
        <f t="shared" ca="1" si="632"/>
        <v>4.3823169490815893E-4</v>
      </c>
      <c r="AQ401" s="223">
        <f t="shared" ca="1" si="633"/>
        <v>-1.5449477959829475E-4</v>
      </c>
      <c r="AR401" s="223">
        <f t="shared" ca="1" si="634"/>
        <v>-6.0989709631163475E-4</v>
      </c>
      <c r="AS401" s="223">
        <f t="shared" ca="1" si="635"/>
        <v>-5.2318656423337153E-4</v>
      </c>
      <c r="AT401" s="223">
        <f t="shared" ca="1" si="636"/>
        <v>2.8563333503917761E-5</v>
      </c>
      <c r="AU401" s="223">
        <f t="shared" ca="1" si="637"/>
        <v>5.5492443993454532E-4</v>
      </c>
      <c r="AV401" s="223">
        <f t="shared" ca="1" si="638"/>
        <v>5.8803566730149866E-4</v>
      </c>
      <c r="AW401" s="223">
        <f t="shared" ca="1" si="639"/>
        <v>9.8465785478517339E-5</v>
      </c>
      <c r="AX401" s="223">
        <f t="shared" ca="1" si="640"/>
        <v>-4.7862634853598518E-4</v>
      </c>
      <c r="AY401" s="223">
        <f t="shared" ca="1" si="641"/>
        <v>-6.302868894494327E-4</v>
      </c>
      <c r="AZ401" s="223">
        <f t="shared" ca="1" si="642"/>
        <v>-2.217109195452572E-4</v>
      </c>
      <c r="BA401" s="223">
        <f t="shared" ca="1" si="643"/>
        <v>3.8393491497993264E-4</v>
      </c>
      <c r="BB401" s="223">
        <f t="shared" ca="1" si="644"/>
        <v>6.4831653990478409E-4</v>
      </c>
      <c r="BC401" s="223">
        <f t="shared" ca="1" si="645"/>
        <v>3.3643582731079333E-4</v>
      </c>
      <c r="BD401" s="223">
        <f t="shared" ca="1" si="646"/>
        <v>-2.7448907795438182E-4</v>
      </c>
      <c r="BE401" s="223">
        <f t="shared" ca="1" si="647"/>
        <v>-6.4143174931169888E-4</v>
      </c>
      <c r="BF401" s="223">
        <f t="shared" ca="1" si="648"/>
        <v>-4.3823169490816083E-4</v>
      </c>
      <c r="BG401" s="223">
        <f t="shared" ca="1" si="649"/>
        <v>1.5449477959829659E-4</v>
      </c>
      <c r="BH401" s="223">
        <f t="shared" ca="1" si="650"/>
        <v>6.0989709631163378E-4</v>
      </c>
      <c r="BI401" s="223">
        <f t="shared" ca="1" si="651"/>
        <v>5.2318656423337045E-4</v>
      </c>
      <c r="BJ401" s="223">
        <f t="shared" ca="1" si="652"/>
        <v>-2.8563333503915061E-5</v>
      </c>
      <c r="BK401" s="223">
        <f t="shared" ca="1" si="653"/>
        <v>-5.5492443993454641E-4</v>
      </c>
      <c r="BL401" s="223">
        <f t="shared" ca="1" si="654"/>
        <v>-5.8803566730149975E-4</v>
      </c>
      <c r="BM401" s="223">
        <f t="shared" ca="1" si="655"/>
        <v>-9.8465785478515455E-5</v>
      </c>
      <c r="BN401" s="223">
        <f t="shared" ca="1" si="656"/>
        <v>4.7862634853598334E-4</v>
      </c>
      <c r="BO401" s="223">
        <f t="shared" ca="1" si="657"/>
        <v>6.3028688944943227E-4</v>
      </c>
      <c r="BP401" s="223">
        <f t="shared" ca="1" si="658"/>
        <v>2.217109195452598E-4</v>
      </c>
      <c r="BQ401" s="223">
        <f t="shared" ca="1" si="659"/>
        <v>-3.8393491497993421E-4</v>
      </c>
      <c r="BR401" s="223">
        <f t="shared" ca="1" si="660"/>
        <v>-6.4831653990478409E-4</v>
      </c>
      <c r="BS401" s="223">
        <f t="shared" ca="1" si="661"/>
        <v>-3.3643582731079566E-4</v>
      </c>
      <c r="BT401" s="223">
        <f t="shared" ca="1" si="662"/>
        <v>2.7448907795437938E-4</v>
      </c>
      <c r="BU401" s="223">
        <f t="shared" ca="1" si="663"/>
        <v>6.4143174931169855E-4</v>
      </c>
      <c r="BV401" s="223">
        <f t="shared" ca="1" si="664"/>
        <v>4.3823169490815942E-4</v>
      </c>
      <c r="BW401" s="223">
        <f t="shared" ca="1" si="665"/>
        <v>-1.5449477959829846E-4</v>
      </c>
      <c r="BX401" s="223">
        <f t="shared" ca="1" si="666"/>
        <v>-6.0989709631163291E-4</v>
      </c>
      <c r="BY401" s="223">
        <f t="shared" ca="1" si="667"/>
        <v>-5.2318656423337208E-4</v>
      </c>
      <c r="BZ401" s="223">
        <f t="shared" ca="1" si="668"/>
        <v>2.8563333503916965E-5</v>
      </c>
      <c r="CA401" s="223">
        <f t="shared" ca="1" si="669"/>
        <v>5.5492443993454738E-4</v>
      </c>
      <c r="CB401" s="223">
        <f t="shared" ca="1" si="670"/>
        <v>5.8803566730150094E-4</v>
      </c>
      <c r="CC401" s="223">
        <f t="shared" ca="1" si="671"/>
        <v>9.8465785478518112E-5</v>
      </c>
      <c r="CD401" s="223">
        <f t="shared" ca="1" si="672"/>
        <v>-4.7862634853598464E-4</v>
      </c>
      <c r="CE401" s="223">
        <f t="shared" ca="1" si="673"/>
        <v>-6.3028688944943183E-4</v>
      </c>
      <c r="CF401" s="223">
        <f t="shared" ca="1" si="674"/>
        <v>-2.2171091954526233E-4</v>
      </c>
      <c r="CG401" s="223">
        <f t="shared" ca="1" si="675"/>
        <v>3.8393491497993204E-4</v>
      </c>
      <c r="CH401" s="223">
        <f t="shared" ca="1" si="676"/>
        <v>6.4831653990478398E-4</v>
      </c>
      <c r="CI401" s="223">
        <f t="shared" ca="1" si="677"/>
        <v>3.3643582731079794E-4</v>
      </c>
      <c r="CJ401" s="223">
        <f t="shared" ca="1" si="678"/>
        <v>-2.7448907795438117E-4</v>
      </c>
      <c r="CK401" s="223">
        <f t="shared" ca="1" si="679"/>
        <v>-6.4143174931169888E-4</v>
      </c>
      <c r="CL401" s="223">
        <f t="shared" ca="1" si="680"/>
        <v>-4.3823169490815806E-4</v>
      </c>
      <c r="CM401" s="223">
        <f t="shared" ca="1" si="681"/>
        <v>1.5449477959829136E-4</v>
      </c>
      <c r="CN401" s="223">
        <f t="shared" ca="1" si="682"/>
        <v>6.0989709631163356E-4</v>
      </c>
      <c r="CO401" s="223">
        <f t="shared" ca="1" si="683"/>
        <v>5.2318656423337099E-4</v>
      </c>
      <c r="CP401" s="223">
        <f t="shared" ca="1" si="684"/>
        <v>-2.8563333503918872E-5</v>
      </c>
      <c r="CQ401" s="223">
        <f t="shared" ca="1" si="685"/>
        <v>-5.5492443993454359E-4</v>
      </c>
      <c r="CR401" s="223">
        <f t="shared" ca="1" si="686"/>
        <v>-5.8803566730150029E-4</v>
      </c>
      <c r="CS401" s="223">
        <f t="shared" ca="1" si="687"/>
        <v>-9.8465785478516241E-5</v>
      </c>
      <c r="CT401" s="223">
        <f t="shared" ca="1" si="688"/>
        <v>4.7862634853598594E-4</v>
      </c>
      <c r="CU401" s="223">
        <f t="shared" ca="1" si="689"/>
        <v>6.3028688944943357E-4</v>
      </c>
      <c r="CV401" s="223">
        <f t="shared" ca="1" si="690"/>
        <v>2.2171091954526051E-4</v>
      </c>
      <c r="CW401" s="223">
        <f t="shared" ca="1" si="691"/>
        <v>-3.8393491497993362E-4</v>
      </c>
      <c r="CX401" s="223">
        <f t="shared" ca="1" si="692"/>
        <v>-6.4831653990478431E-4</v>
      </c>
      <c r="CY401" s="223">
        <f t="shared" ca="1" si="693"/>
        <v>-3.3643582731079631E-4</v>
      </c>
      <c r="CZ401" s="223">
        <f t="shared" ca="1" si="694"/>
        <v>2.7448907795438285E-4</v>
      </c>
      <c r="DA401" s="223">
        <f t="shared" ca="1" si="695"/>
        <v>6.4143174931169909E-4</v>
      </c>
      <c r="DB401" s="223">
        <f t="shared" ca="1" si="696"/>
        <v>4.3823169490816348E-4</v>
      </c>
      <c r="DC401" s="223">
        <f t="shared" ca="1" si="697"/>
        <v>-1.544947795982932E-4</v>
      </c>
      <c r="DD401" s="223">
        <f t="shared" ca="1" si="698"/>
        <v>-6.098970963116341E-4</v>
      </c>
      <c r="DE401" s="223">
        <f t="shared" ca="1" si="699"/>
        <v>-5.231865642333698E-4</v>
      </c>
      <c r="DF401" s="223">
        <f t="shared" ca="1" si="700"/>
        <v>2.8563333503911564E-5</v>
      </c>
      <c r="DG401" s="223">
        <f t="shared" ca="1" si="701"/>
        <v>5.5492443993454457E-4</v>
      </c>
      <c r="DH401" s="223">
        <f t="shared" ca="1" si="702"/>
        <v>5.8803566730149931E-4</v>
      </c>
      <c r="DI401" s="223">
        <f t="shared" ca="1" si="703"/>
        <v>9.8465785478514357E-5</v>
      </c>
      <c r="DJ401" s="223">
        <f t="shared" ca="1" si="704"/>
        <v>-4.7862634853598101E-4</v>
      </c>
      <c r="DK401" s="223">
        <f t="shared" ca="1" si="705"/>
        <v>-6.3028688944943314E-4</v>
      </c>
      <c r="DL401" s="223">
        <f t="shared" ca="1" si="706"/>
        <v>-2.2171091954525875E-4</v>
      </c>
      <c r="DM401" s="223">
        <f t="shared" ca="1" si="707"/>
        <v>3.8393491497993513E-4</v>
      </c>
      <c r="DN401" s="223">
        <f t="shared" ca="1" si="708"/>
        <v>6.483165399047842E-4</v>
      </c>
      <c r="DO401" s="223">
        <f t="shared" ca="1" si="709"/>
        <v>3.3643582731079469E-4</v>
      </c>
      <c r="DP401" s="223">
        <f t="shared" ca="1" si="710"/>
        <v>-2.7448907795438459E-4</v>
      </c>
      <c r="DQ401" s="223">
        <f t="shared" ca="1" si="711"/>
        <v>-6.4143174931169801E-4</v>
      </c>
      <c r="DR401" s="223">
        <f t="shared" ca="1" si="712"/>
        <v>-4.3823169490816207E-4</v>
      </c>
      <c r="DS401" s="223">
        <f t="shared" ca="1" si="713"/>
        <v>1.5449477959829507E-4</v>
      </c>
      <c r="DT401" s="223">
        <f t="shared" ca="1" si="714"/>
        <v>6.0989709631163486E-4</v>
      </c>
      <c r="DU401" s="223">
        <f t="shared" ca="1" si="715"/>
        <v>5.2318656423337414E-4</v>
      </c>
      <c r="DV401" s="223">
        <f t="shared" ca="1" si="716"/>
        <v>-2.8563333503913472E-5</v>
      </c>
      <c r="DW401" s="223">
        <f t="shared" ca="1" si="717"/>
        <v>-5.5492443993454554E-4</v>
      </c>
      <c r="DX401" s="223">
        <f t="shared" ca="1" si="718"/>
        <v>-5.8803566730149855E-4</v>
      </c>
      <c r="DY401" s="223">
        <f t="shared" ca="1" si="719"/>
        <v>-9.8465785478521581E-5</v>
      </c>
      <c r="DZ401" s="223">
        <f t="shared" ca="1" si="720"/>
        <v>4.7862634853598231E-4</v>
      </c>
      <c r="EA401" s="223">
        <f t="shared" ca="1" si="721"/>
        <v>6.302868894494327E-4</v>
      </c>
      <c r="EB401" s="223">
        <f t="shared" ca="1" si="722"/>
        <v>2.2171091954525693E-4</v>
      </c>
      <c r="EC401" s="223">
        <f t="shared" ca="1" si="723"/>
        <v>-3.8393491497992923E-4</v>
      </c>
      <c r="ED401" s="223">
        <f t="shared" ca="1" si="724"/>
        <v>-6.4831653990478409E-4</v>
      </c>
      <c r="EE401" s="223">
        <f t="shared" ca="1" si="725"/>
        <v>-3.3643582731079306E-4</v>
      </c>
      <c r="EF401" s="223">
        <f t="shared" ca="1" si="726"/>
        <v>2.7448907795437797E-4</v>
      </c>
      <c r="EG401" s="223">
        <f t="shared" ca="1" si="727"/>
        <v>6.4143174931169823E-4</v>
      </c>
      <c r="EH401" s="223">
        <f t="shared" ca="1" si="728"/>
        <v>4.3823169490816744E-4</v>
      </c>
      <c r="EI401" s="223">
        <f t="shared" ca="1" si="729"/>
        <v>-1.5449477959829692E-4</v>
      </c>
      <c r="EJ401" s="223">
        <f t="shared" ca="1" si="730"/>
        <v>-6.0989709631163237E-4</v>
      </c>
      <c r="EK401" s="223">
        <f t="shared" ca="1" si="731"/>
        <v>-5.2318656423336752E-4</v>
      </c>
      <c r="EL401" s="223">
        <f t="shared" ca="1" si="732"/>
        <v>2.8563333503915379E-5</v>
      </c>
      <c r="EM401" s="223">
        <f t="shared" ca="1" si="733"/>
        <v>5.5492443993454175E-4</v>
      </c>
      <c r="EN401" s="223">
        <f t="shared" ca="1" si="734"/>
        <v>5.8803566730149769E-4</v>
      </c>
      <c r="EO401" s="223">
        <f t="shared" ca="1" si="735"/>
        <v>9.8465785478519697E-5</v>
      </c>
      <c r="EP401" s="223">
        <f t="shared" ca="1" si="736"/>
        <v>-4.7862634853597738E-4</v>
      </c>
      <c r="EQ401" s="223">
        <f t="shared" ca="1" si="737"/>
        <v>-6.3028688944943216E-4</v>
      </c>
      <c r="ER401" s="223">
        <f t="shared" ca="1" si="738"/>
        <v>-2.2171091954526382E-4</v>
      </c>
      <c r="ES401" s="223">
        <f t="shared" ca="1" si="739"/>
        <v>3.8393491497993817E-4</v>
      </c>
      <c r="ET401" s="223">
        <f t="shared" ca="1" si="740"/>
        <v>6.4831653990478409E-4</v>
      </c>
      <c r="EU401" s="223">
        <f t="shared" ca="1" si="741"/>
        <v>3.3643582731079935E-4</v>
      </c>
      <c r="EV401" s="223">
        <f t="shared" ca="1" si="742"/>
        <v>-2.7448907795438806E-4</v>
      </c>
      <c r="EW401" s="223">
        <f t="shared" ca="1" si="743"/>
        <v>-6.4143174931169855E-4</v>
      </c>
      <c r="EX401" s="223">
        <f t="shared" ca="1" si="744"/>
        <v>-4.3823169490816603E-4</v>
      </c>
      <c r="EY401" s="223">
        <f t="shared" ca="1" si="745"/>
        <v>1.5449477959829876E-4</v>
      </c>
      <c r="EZ401" s="223">
        <f t="shared" ca="1" si="746"/>
        <v>6.0989709631163302E-4</v>
      </c>
      <c r="FA401" s="223">
        <f t="shared" ca="1" si="747"/>
        <v>5.2318656423337728E-4</v>
      </c>
      <c r="FB401" s="223">
        <f t="shared" ca="1" si="748"/>
        <v>-2.8563333503917283E-5</v>
      </c>
      <c r="FC401" s="223">
        <f t="shared" ca="1" si="749"/>
        <v>-5.5492443993454272E-4</v>
      </c>
      <c r="FD401" s="223">
        <f t="shared" ca="1" si="750"/>
        <v>-5.8803566730149693E-4</v>
      </c>
      <c r="FE401" s="223">
        <f t="shared" ca="1" si="751"/>
        <v>-9.8465785478517813E-5</v>
      </c>
      <c r="FF401" s="223">
        <f t="shared" ca="1" si="752"/>
        <v>4.7862634853597868E-4</v>
      </c>
      <c r="FG401" s="223">
        <f t="shared" ca="1" si="753"/>
        <v>6.3028688944943173E-4</v>
      </c>
      <c r="FH401" s="223">
        <f t="shared" ca="1" si="754"/>
        <v>2.21710919545262E-4</v>
      </c>
      <c r="FI401" s="223">
        <f t="shared" ca="1" si="755"/>
        <v>-3.8393491497992489E-4</v>
      </c>
      <c r="FJ401" s="223">
        <f t="shared" ca="1" si="756"/>
        <v>-6.4831653990478398E-4</v>
      </c>
      <c r="FK401" s="223">
        <f t="shared" ca="1" si="757"/>
        <v>-3.3643582731079772E-4</v>
      </c>
      <c r="FL401" s="223">
        <f t="shared" ca="1" si="758"/>
        <v>2.7448907795437304E-4</v>
      </c>
      <c r="FM401" s="223">
        <f t="shared" ca="1" si="759"/>
        <v>6.4143174931169888E-4</v>
      </c>
      <c r="FN401" s="223">
        <f t="shared" ca="1" si="760"/>
        <v>4.3823169490816462E-4</v>
      </c>
      <c r="FO401" s="223">
        <f t="shared" ca="1" si="761"/>
        <v>-1.5449477959830063E-4</v>
      </c>
      <c r="FP401" s="223">
        <f t="shared" ca="1" si="762"/>
        <v>-6.0989709631163367E-4</v>
      </c>
      <c r="FQ401" s="223">
        <f t="shared" ca="1" si="763"/>
        <v>-5.231865642333762E-4</v>
      </c>
      <c r="FR401" s="223">
        <f t="shared" ca="1" si="764"/>
        <v>2.8563333503919191E-5</v>
      </c>
      <c r="FS401" s="223">
        <f t="shared" ca="1" si="765"/>
        <v>5.549244399345437E-4</v>
      </c>
      <c r="FT401" s="223">
        <f t="shared" ca="1" si="766"/>
        <v>5.8803566730150397E-4</v>
      </c>
      <c r="FU401" s="223">
        <f t="shared" ca="1" si="767"/>
        <v>9.8465785478515916E-5</v>
      </c>
      <c r="FV401" s="223">
        <f t="shared" ca="1" si="768"/>
        <v>-4.7862634853597992E-4</v>
      </c>
      <c r="FW401" s="223">
        <f t="shared" ca="1" si="769"/>
        <v>-6.3028688944943129E-4</v>
      </c>
      <c r="FX401" s="223">
        <f t="shared" ca="1" si="770"/>
        <v>-2.2171091954526024E-4</v>
      </c>
      <c r="FY401" s="223">
        <f t="shared" ca="1" si="771"/>
        <v>3.8393491497992641E-4</v>
      </c>
      <c r="FZ401" s="223">
        <f t="shared" ca="1" si="772"/>
        <v>6.4831653990478388E-4</v>
      </c>
      <c r="GA401" s="223">
        <f t="shared" ca="1" si="773"/>
        <v>3.364358273107961E-4</v>
      </c>
      <c r="GB401" s="223">
        <f t="shared" ca="1" si="774"/>
        <v>-2.7448907795437477E-4</v>
      </c>
      <c r="GC401" s="223">
        <f t="shared" ca="1" si="775"/>
        <v>-6.414317493116992E-4</v>
      </c>
      <c r="GD401" s="223">
        <f t="shared" ca="1" si="776"/>
        <v>-4.3823169490816321E-4</v>
      </c>
      <c r="GE401" s="223">
        <f t="shared" ca="1" si="777"/>
        <v>1.5449477959828456E-4</v>
      </c>
      <c r="GF401" s="223">
        <f t="shared" ca="1" si="778"/>
        <v>6.0989709631163432E-4</v>
      </c>
      <c r="GG401" s="223">
        <f t="shared" ca="1" si="779"/>
        <v>5.23186564233375E-4</v>
      </c>
      <c r="GH401" s="223">
        <f t="shared" ca="1" si="780"/>
        <v>-2.8563333503921095E-5</v>
      </c>
      <c r="GI401" s="223">
        <f t="shared" ca="1" si="781"/>
        <v>-5.5492443993454478E-4</v>
      </c>
      <c r="GJ401" s="223">
        <f t="shared" ca="1" si="782"/>
        <v>-5.8803566730150311E-4</v>
      </c>
      <c r="GK401" s="223">
        <f t="shared" ca="1" si="783"/>
        <v>-9.8465785478514032E-5</v>
      </c>
      <c r="GL401" s="223">
        <f t="shared" ca="1" si="784"/>
        <v>4.7862634853598123E-4</v>
      </c>
      <c r="GM401" s="223">
        <f t="shared" ca="1" si="785"/>
        <v>6.302868894494353E-4</v>
      </c>
      <c r="GN401" s="223">
        <f t="shared" ca="1" si="786"/>
        <v>2.2171091954525842E-4</v>
      </c>
      <c r="GO401" s="223">
        <f t="shared" ca="1" si="787"/>
        <v>-3.8393491497992792E-4</v>
      </c>
      <c r="GP401" s="223">
        <f t="shared" ca="1" si="788"/>
        <v>-6.4831653990478464E-4</v>
      </c>
      <c r="GQ401" s="223">
        <f t="shared" ca="1" si="789"/>
        <v>-3.3643582731079436E-4</v>
      </c>
      <c r="GR401" s="223">
        <f t="shared" ca="1" si="790"/>
        <v>2.7448907795437651E-4</v>
      </c>
      <c r="GS401" s="223">
        <f t="shared" ca="1" si="791"/>
        <v>6.4143174931169942E-4</v>
      </c>
      <c r="GT401" s="223">
        <f t="shared" ca="1" si="792"/>
        <v>4.3823169490816186E-4</v>
      </c>
      <c r="GU401" s="223">
        <f t="shared" ca="1" si="793"/>
        <v>-1.544947795982864E-4</v>
      </c>
      <c r="GV401" s="223">
        <f t="shared" ca="1" si="794"/>
        <v>-6.0989709631163486E-4</v>
      </c>
      <c r="GW401" s="223">
        <f t="shared" ca="1" si="795"/>
        <v>-5.2318656423337392E-4</v>
      </c>
      <c r="GX401" s="223">
        <f t="shared" ca="1" si="796"/>
        <v>2.8563333503904574E-5</v>
      </c>
      <c r="GY401" s="223">
        <f t="shared" ca="1" si="797"/>
        <v>5.5492443993454565E-4</v>
      </c>
      <c r="GZ401" s="223">
        <f t="shared" ca="1" si="798"/>
        <v>5.8803566730150235E-4</v>
      </c>
      <c r="HA401" s="223">
        <f t="shared" ca="1" si="799"/>
        <v>9.8465785478512148E-5</v>
      </c>
      <c r="HB401" s="223">
        <f t="shared" ca="1" si="800"/>
        <v>-4.7862634853598247E-4</v>
      </c>
      <c r="HC401" s="223">
        <f t="shared" ca="1" si="801"/>
        <v>-6.3028688944943476E-4</v>
      </c>
      <c r="HD401" s="223">
        <f t="shared" ca="1" si="802"/>
        <v>-2.2171091954525663E-4</v>
      </c>
      <c r="HE401" s="223">
        <f t="shared" ca="1" si="803"/>
        <v>3.8393491497992944E-4</v>
      </c>
      <c r="HF401" s="223">
        <f t="shared" ca="1" si="804"/>
        <v>6.4831653990478453E-4</v>
      </c>
      <c r="HG401" s="223">
        <f t="shared" ca="1" si="805"/>
        <v>3.3643582731079274E-4</v>
      </c>
      <c r="HH401" s="223">
        <f t="shared" ca="1" si="806"/>
        <v>-2.7448907795437824E-4</v>
      </c>
      <c r="HI401" s="223">
        <f t="shared" ca="1" si="807"/>
        <v>-6.4143174931169692E-4</v>
      </c>
      <c r="HJ401" s="223">
        <f t="shared" ca="1" si="808"/>
        <v>-4.3823169490816039E-4</v>
      </c>
      <c r="HK401" s="223">
        <f t="shared" ca="1" si="809"/>
        <v>1.5449477959828827E-4</v>
      </c>
      <c r="HL401" s="223">
        <f t="shared" ca="1" si="810"/>
        <v>6.0989709631163562E-4</v>
      </c>
      <c r="HM401" s="223">
        <f t="shared" ca="1" si="811"/>
        <v>5.2318656423337283E-4</v>
      </c>
      <c r="HN401" s="223">
        <f t="shared" ca="1" si="812"/>
        <v>-2.8563333503906482E-5</v>
      </c>
      <c r="HO401" s="223">
        <f t="shared" ca="1" si="813"/>
        <v>-5.5492443993454673E-4</v>
      </c>
      <c r="HP401" s="223">
        <f t="shared" ca="1" si="814"/>
        <v>-5.8803566730150159E-4</v>
      </c>
      <c r="HQ401" s="223">
        <f t="shared" ca="1" si="815"/>
        <v>-9.8465785478528493E-5</v>
      </c>
      <c r="HR401" s="223">
        <f t="shared" ca="1" si="816"/>
        <v>4.7862634853598377E-4</v>
      </c>
      <c r="HS401" s="223">
        <f t="shared" ca="1" si="817"/>
        <v>6.3028688944943422E-4</v>
      </c>
      <c r="HT401" s="223">
        <f t="shared" ca="1" si="818"/>
        <v>2.2171091954525482E-4</v>
      </c>
      <c r="HU401" s="223">
        <f t="shared" ca="1" si="819"/>
        <v>-3.8393491497993096E-4</v>
      </c>
      <c r="HV401" s="223">
        <f t="shared" ca="1" si="820"/>
        <v>-6.4831653990478442E-4</v>
      </c>
      <c r="HW401" s="223">
        <f t="shared" ca="1" si="821"/>
        <v>-3.3643582731079116E-4</v>
      </c>
      <c r="HX401" s="223">
        <f t="shared" ca="1" si="822"/>
        <v>2.7448907795437998E-4</v>
      </c>
      <c r="HY401" s="223">
        <f t="shared" ca="1" si="823"/>
        <v>6.4143174931169725E-4</v>
      </c>
      <c r="HZ401" s="223">
        <f t="shared" ca="1" si="824"/>
        <v>4.3823169490815898E-4</v>
      </c>
      <c r="IA401" s="223">
        <f t="shared" ca="1" si="825"/>
        <v>-1.5449477959829011E-4</v>
      </c>
      <c r="IB401" s="223">
        <f t="shared" ca="1" si="826"/>
        <v>-6.0989709631162998E-4</v>
      </c>
      <c r="IC401" s="223">
        <f t="shared" ca="1" si="827"/>
        <v>-5.2318656423337164E-4</v>
      </c>
      <c r="ID401" s="223">
        <f t="shared" ca="1" si="828"/>
        <v>2.8563333503908389E-5</v>
      </c>
      <c r="IE401" s="223">
        <f t="shared" ca="1" si="829"/>
        <v>5.1530595824938888E-4</v>
      </c>
      <c r="IF401" s="223">
        <f t="shared" ca="1" si="830"/>
        <v>5.8803566730150072E-4</v>
      </c>
      <c r="IG401" s="223">
        <f t="shared" ca="1" si="831"/>
        <v>9.8465785478526609E-5</v>
      </c>
      <c r="IH401" s="223">
        <f t="shared" ca="1" si="832"/>
        <v>-4.7862634853598502E-4</v>
      </c>
      <c r="II401" s="223">
        <f t="shared" ca="1" si="833"/>
        <v>-6.3028688944943389E-4</v>
      </c>
      <c r="IJ401" s="223">
        <f t="shared" ca="1" si="834"/>
        <v>-2.217109195452704E-4</v>
      </c>
      <c r="IK401" s="223">
        <f t="shared" ca="1" si="835"/>
        <v>3.8393491497993253E-4</v>
      </c>
      <c r="IL401" s="223">
        <f t="shared" ca="1" si="836"/>
        <v>6.4831653990478431E-4</v>
      </c>
      <c r="IM401" s="223">
        <f t="shared" ca="1" si="837"/>
        <v>3.3643582731080526E-4</v>
      </c>
      <c r="IN401" s="223">
        <f t="shared" ca="1" si="838"/>
        <v>-2.7448907795438166E-4</v>
      </c>
      <c r="IO401" s="223">
        <f t="shared" ca="1" si="839"/>
        <v>-6.4143174931169757E-4</v>
      </c>
      <c r="IP401" s="223">
        <f t="shared" ca="1" si="840"/>
        <v>-4.3823169490815763E-4</v>
      </c>
      <c r="IQ401" s="223">
        <f t="shared" ca="1" si="841"/>
        <v>1.5449477959829198E-4</v>
      </c>
      <c r="IR401" s="223">
        <f t="shared" ca="1" si="842"/>
        <v>6.0989709631163063E-4</v>
      </c>
      <c r="IS401" s="223">
        <f t="shared" ca="1" si="843"/>
        <v>5.2318656423337045E-4</v>
      </c>
      <c r="IT401" s="223">
        <f t="shared" ca="1" si="844"/>
        <v>-2.8563333503910293E-5</v>
      </c>
      <c r="IU401" s="223">
        <f t="shared" ca="1" si="845"/>
        <v>-5.5492443993453914E-4</v>
      </c>
      <c r="IV401" s="223">
        <f t="shared" ca="1" si="846"/>
        <v>-5.8803566730149985E-4</v>
      </c>
      <c r="IW401" s="223">
        <f t="shared" ca="1" si="847"/>
        <v>-9.8465785478524725E-5</v>
      </c>
      <c r="IX401" s="223">
        <f t="shared" ca="1" si="848"/>
        <v>4.7862634853598632E-4</v>
      </c>
      <c r="IY401" s="223">
        <f t="shared" ca="1" si="849"/>
        <v>6.3028688944943346E-4</v>
      </c>
      <c r="IZ401" s="223">
        <f t="shared" ca="1" si="850"/>
        <v>2.2171091954526856E-4</v>
      </c>
      <c r="JA401" s="223">
        <f t="shared" ca="1" si="851"/>
        <v>-3.839349149799341E-4</v>
      </c>
      <c r="JB401" s="223">
        <f t="shared" ca="1" si="852"/>
        <v>-6.4831653990478431E-4</v>
      </c>
    </row>
    <row r="402" spans="2:262">
      <c r="B402" s="230">
        <v>41</v>
      </c>
      <c r="C402" s="229">
        <f t="shared" si="853"/>
        <v>8.0078125000000039E-4</v>
      </c>
      <c r="D402" s="226">
        <f t="shared" ca="1" si="597"/>
        <v>72.07052217281678</v>
      </c>
      <c r="E402" s="225">
        <f ca="1">AU361</f>
        <v>7.0522172816785716E-2</v>
      </c>
      <c r="F402" s="224">
        <v>41</v>
      </c>
      <c r="G402" s="223">
        <f t="shared" ca="1" si="854"/>
        <v>4.38700068010945E-4</v>
      </c>
      <c r="H402" s="223">
        <f t="shared" ca="1" si="598"/>
        <v>-6.0091564314980136E-4</v>
      </c>
      <c r="I402" s="223">
        <f t="shared" ca="1" si="599"/>
        <v>-1.0816769456870813E-3</v>
      </c>
      <c r="J402" s="223">
        <f t="shared" ca="1" si="600"/>
        <v>-5.5647353970886553E-4</v>
      </c>
      <c r="K402" s="223">
        <f t="shared" ca="1" si="601"/>
        <v>4.86252907138299E-4</v>
      </c>
      <c r="L402" s="223">
        <f t="shared" ca="1" si="602"/>
        <v>1.0767618356732087E-3</v>
      </c>
      <c r="M402" s="223">
        <f t="shared" ca="1" si="603"/>
        <v>6.6587713140255837E-4</v>
      </c>
      <c r="N402" s="223">
        <f t="shared" ca="1" si="604"/>
        <v>-3.6427647479797564E-4</v>
      </c>
      <c r="O402" s="223">
        <f t="shared" ca="1" si="605"/>
        <v>-1.0556512253981161E-3</v>
      </c>
      <c r="P402" s="223">
        <f t="shared" ca="1" si="606"/>
        <v>-7.65265311239804E-4</v>
      </c>
      <c r="Q402" s="223">
        <f t="shared" ca="1" si="607"/>
        <v>2.3682098520720808E-4</v>
      </c>
      <c r="R402" s="223">
        <f t="shared" ca="1" si="608"/>
        <v>1.0186626380901517E-3</v>
      </c>
      <c r="S402" s="223">
        <f t="shared" ca="1" si="609"/>
        <v>8.5314318848507759E-4</v>
      </c>
      <c r="T402" s="223">
        <f t="shared" ca="1" si="610"/>
        <v>-1.0580348756534003E-4</v>
      </c>
      <c r="U402" s="223">
        <f t="shared" ca="1" si="611"/>
        <v>-9.6635241653150056E-4</v>
      </c>
      <c r="V402" s="223">
        <f t="shared" ca="1" si="612"/>
        <v>-9.281889980676546E-4</v>
      </c>
      <c r="W402" s="223">
        <f t="shared" ca="1" si="613"/>
        <v>-2.6805393011669919E-5</v>
      </c>
      <c r="X402" s="223">
        <f t="shared" ca="1" si="614"/>
        <v>8.9950735514489116E-4</v>
      </c>
      <c r="Y402" s="223">
        <f t="shared" ca="1" si="615"/>
        <v>9.8927398115857901E-4</v>
      </c>
      <c r="Z402" s="223">
        <f t="shared" ca="1" si="616"/>
        <v>1.5901109552725348E-4</v>
      </c>
      <c r="AA402" s="223">
        <f t="shared" ca="1" si="617"/>
        <v>-8.1913286587313771E-4</v>
      </c>
      <c r="AB402" s="223">
        <f t="shared" ca="1" si="618"/>
        <v>-1.0354793627541056E-3</v>
      </c>
      <c r="AC402" s="223">
        <f t="shared" ca="1" si="619"/>
        <v>-2.8882512315817294E-4</v>
      </c>
      <c r="AD402" s="223">
        <f t="shared" ca="1" si="620"/>
        <v>7.2643785584766479E-4</v>
      </c>
      <c r="AE402" s="223">
        <f t="shared" ca="1" si="621"/>
        <v>1.0661101709069471E-3</v>
      </c>
      <c r="AF402" s="223">
        <f t="shared" ca="1" si="622"/>
        <v>4.1429495209761993E-4</v>
      </c>
      <c r="AG402" s="223">
        <f t="shared" ca="1" si="623"/>
        <v>-6.2281654430001521E-4</v>
      </c>
      <c r="AH402" s="223">
        <f t="shared" ca="1" si="624"/>
        <v>-1.0807056897512506E-3</v>
      </c>
      <c r="AI402" s="223">
        <f t="shared" ca="1" si="625"/>
        <v>-5.3353339933071193E-4</v>
      </c>
      <c r="AJ402" s="223">
        <f t="shared" ca="1" si="626"/>
        <v>5.0982749220684724E-4</v>
      </c>
      <c r="AK402" s="223">
        <f t="shared" ca="1" si="627"/>
        <v>1.079046389098051E-3</v>
      </c>
      <c r="AL402" s="223">
        <f t="shared" ca="1" si="628"/>
        <v>6.4474700762360204E-4</v>
      </c>
      <c r="AM402" s="223">
        <f t="shared" ca="1" si="629"/>
        <v>-3.8917016008213981E-4</v>
      </c>
      <c r="AN402" s="223">
        <f t="shared" ca="1" si="630"/>
        <v>-1.0611572263736534E-3</v>
      </c>
      <c r="AO402" s="223">
        <f t="shared" ca="1" si="631"/>
        <v>-7.4626302078965791E-4</v>
      </c>
      <c r="AP402" s="223">
        <f t="shared" ca="1" si="632"/>
        <v>2.6265934650920771E-4</v>
      </c>
      <c r="AQ402" s="223">
        <f t="shared" ca="1" si="633"/>
        <v>1.0273072712367111E-3</v>
      </c>
      <c r="AR402" s="223">
        <f t="shared" ca="1" si="634"/>
        <v>8.3655454349948694E-4</v>
      </c>
      <c r="AS402" s="223">
        <f t="shared" ca="1" si="635"/>
        <v>-1.3219789188078718E-4</v>
      </c>
      <c r="AT402" s="223">
        <f t="shared" ca="1" si="636"/>
        <v>-9.780056585201129E-4</v>
      </c>
      <c r="AU402" s="223">
        <f t="shared" ca="1" si="637"/>
        <v>-9.1426350720796141E-4</v>
      </c>
      <c r="AV402" s="223">
        <f t="shared" ca="1" si="638"/>
        <v>-2.5194209166674408E-7</v>
      </c>
      <c r="AW402" s="223">
        <f t="shared" ca="1" si="639"/>
        <v>9.1399393036917926E-4</v>
      </c>
      <c r="AX402" s="223">
        <f t="shared" ca="1" si="640"/>
        <v>9.7822109676919621E-4</v>
      </c>
      <c r="AY402" s="223">
        <f t="shared" ca="1" si="641"/>
        <v>1.3269798662055363E-4</v>
      </c>
      <c r="AZ402" s="223">
        <f t="shared" ca="1" si="642"/>
        <v>-8.3623488275758387E-4</v>
      </c>
      <c r="BA402" s="223">
        <f t="shared" ca="1" si="643"/>
        <v>-1.0274653305043012E-3</v>
      </c>
      <c r="BB402" s="223">
        <f t="shared" ca="1" si="644"/>
        <v>-2.6314812991503906E-4</v>
      </c>
      <c r="BC402" s="223">
        <f t="shared" ca="1" si="645"/>
        <v>7.4589808413973331E-4</v>
      </c>
      <c r="BD402" s="223">
        <f t="shared" ca="1" si="646"/>
        <v>1.0612555293012386E-3</v>
      </c>
      <c r="BE402" s="223">
        <f t="shared" ca="1" si="647"/>
        <v>3.896402803966367E-4</v>
      </c>
      <c r="BF402" s="223">
        <f t="shared" ca="1" si="648"/>
        <v>-6.4434228405255449E-4</v>
      </c>
      <c r="BG402" s="223">
        <f t="shared" ca="1" si="649"/>
        <v>-1.0790834571181027E-3</v>
      </c>
      <c r="BH402" s="223">
        <f t="shared" ca="1" si="650"/>
        <v>-5.1027187838289785E-4</v>
      </c>
      <c r="BI402" s="223">
        <f t="shared" ca="1" si="651"/>
        <v>5.3309497625776475E-4</v>
      </c>
      <c r="BJ402" s="223">
        <f t="shared" ca="1" si="652"/>
        <v>1.0806809653262439E-3</v>
      </c>
      <c r="BK402" s="223">
        <f t="shared" ca="1" si="653"/>
        <v>6.2322851235589911E-4</v>
      </c>
      <c r="BL402" s="223">
        <f t="shared" ca="1" si="654"/>
        <v>-4.1382942381387841E-4</v>
      </c>
      <c r="BM402" s="223">
        <f t="shared" ca="1" si="655"/>
        <v>-1.0660240259152485E-3</v>
      </c>
      <c r="BN402" s="223">
        <f t="shared" ca="1" si="656"/>
        <v>-7.2681120940035421E-4</v>
      </c>
      <c r="BO402" s="223">
        <f t="shared" ca="1" si="657"/>
        <v>2.8833949164234324E-4</v>
      </c>
      <c r="BP402" s="223">
        <f t="shared" ca="1" si="658"/>
        <v>1.0353330928965731E-3</v>
      </c>
      <c r="BQ402" s="223">
        <f t="shared" ca="1" si="659"/>
        <v>8.1946198933768519E-4</v>
      </c>
      <c r="BR402" s="223">
        <f t="shared" ca="1" si="660"/>
        <v>-1.5851266512935719E-4</v>
      </c>
      <c r="BS402" s="223">
        <f t="shared" ca="1" si="661"/>
        <v>-9.8906978647002146E-4</v>
      </c>
      <c r="BT402" s="223">
        <f t="shared" ca="1" si="662"/>
        <v>-8.9978729819804274E-4</v>
      </c>
      <c r="BU402" s="223">
        <f t="shared" ca="1" si="663"/>
        <v>2.630166058883559E-5</v>
      </c>
      <c r="BV402" s="223">
        <f t="shared" ca="1" si="664"/>
        <v>9.2792994982624519E-4</v>
      </c>
      <c r="BW402" s="223">
        <f t="shared" ca="1" si="665"/>
        <v>9.6657896856915939E-4</v>
      </c>
      <c r="BX402" s="223">
        <f t="shared" ca="1" si="666"/>
        <v>1.0630494540861095E-4</v>
      </c>
      <c r="BY402" s="223">
        <f t="shared" ca="1" si="667"/>
        <v>-8.5283318301749807E-4</v>
      </c>
      <c r="BZ402" s="223">
        <f t="shared" ca="1" si="668"/>
        <v>-1.0188323915588044E-3</v>
      </c>
      <c r="CA402" s="223">
        <f t="shared" ca="1" si="669"/>
        <v>-2.3731262607817923E-4</v>
      </c>
      <c r="CB402" s="223">
        <f t="shared" ca="1" si="670"/>
        <v>7.6490901131683075E-4</v>
      </c>
      <c r="CC402" s="223">
        <f t="shared" ca="1" si="671"/>
        <v>1.0557616270475804E-3</v>
      </c>
      <c r="CD402" s="223">
        <f t="shared" ca="1" si="672"/>
        <v>3.6475090396032733E-4</v>
      </c>
      <c r="CE402" s="223">
        <f t="shared" ca="1" si="673"/>
        <v>-6.6547989610668751E-4</v>
      </c>
      <c r="CF402" s="223">
        <f t="shared" ca="1" si="674"/>
        <v>-1.0768112249599159E-3</v>
      </c>
      <c r="CG402" s="223">
        <f t="shared" ca="1" si="675"/>
        <v>-4.8670298873584395E-4</v>
      </c>
      <c r="CH402" s="223">
        <f t="shared" ca="1" si="676"/>
        <v>5.5604134382869627E-4</v>
      </c>
      <c r="CI402" s="223">
        <f t="shared" ca="1" si="677"/>
        <v>1.0816645797501886E-3</v>
      </c>
      <c r="CJ402" s="223">
        <f t="shared" ca="1" si="678"/>
        <v>6.0133460753636185E-4</v>
      </c>
      <c r="CK402" s="223">
        <f t="shared" ca="1" si="679"/>
        <v>-4.3823941217479044E-4</v>
      </c>
      <c r="CL402" s="223">
        <f t="shared" ca="1" si="680"/>
        <v>-1.0702486924448369E-3</v>
      </c>
      <c r="CM402" s="223">
        <f t="shared" ca="1" si="681"/>
        <v>-7.0692159411574109E-4</v>
      </c>
      <c r="CN402" s="223">
        <f t="shared" ca="1" si="682"/>
        <v>3.1384595184741408E-4</v>
      </c>
      <c r="CO402" s="223">
        <f t="shared" ca="1" si="683"/>
        <v>1.042735268614872E-3</v>
      </c>
      <c r="CP402" s="223">
        <f t="shared" ca="1" si="684"/>
        <v>8.0187582191516404E-4</v>
      </c>
      <c r="CQ402" s="223">
        <f t="shared" ca="1" si="685"/>
        <v>-1.8473195627563124E-4</v>
      </c>
      <c r="CR402" s="223">
        <f t="shared" ca="1" si="686"/>
        <v>-9.9953813576425608E-4</v>
      </c>
      <c r="CS402" s="223">
        <f t="shared" ca="1" si="687"/>
        <v>-8.8476909096489977E-4</v>
      </c>
      <c r="CT402" s="223">
        <f t="shared" ca="1" si="688"/>
        <v>5.2839420132466238E-5</v>
      </c>
      <c r="CU402" s="223">
        <f t="shared" ca="1" si="689"/>
        <v>9.4130701897907564E-4</v>
      </c>
      <c r="CV402" s="223">
        <f t="shared" ca="1" si="690"/>
        <v>9.5435460934117922E-4</v>
      </c>
      <c r="CW402" s="223">
        <f t="shared" ca="1" si="691"/>
        <v>7.9847870072544445E-5</v>
      </c>
      <c r="CX402" s="223">
        <f t="shared" ca="1" si="692"/>
        <v>-8.6891776845743991E-4</v>
      </c>
      <c r="CY402" s="223">
        <f t="shared" ca="1" si="693"/>
        <v>-1.009585746077227E-3</v>
      </c>
      <c r="CZ402" s="223">
        <f t="shared" ca="1" si="694"/>
        <v>-2.1133417398906066E-4</v>
      </c>
      <c r="DA402" s="223">
        <f t="shared" ca="1" si="695"/>
        <v>7.8345918590731235E-4</v>
      </c>
      <c r="DB402" s="223">
        <f t="shared" ca="1" si="696"/>
        <v>1.0496317734672571E-3</v>
      </c>
      <c r="DC402" s="223">
        <f t="shared" ca="1" si="697"/>
        <v>3.396418152184018E-4</v>
      </c>
      <c r="DD402" s="223">
        <f t="shared" ca="1" si="698"/>
        <v>-6.8621664795530802E-4</v>
      </c>
      <c r="DE402" s="223">
        <f t="shared" ca="1" si="699"/>
        <v>-1.0738903619843801E-3</v>
      </c>
      <c r="DF402" s="223">
        <f t="shared" ca="1" si="700"/>
        <v>-4.628409274073657E-4</v>
      </c>
      <c r="DG402" s="223">
        <f t="shared" ca="1" si="701"/>
        <v>5.7865277288581744E-4</v>
      </c>
      <c r="DH402" s="223">
        <f t="shared" ca="1" si="702"/>
        <v>1.081996639877336E-3</v>
      </c>
      <c r="DI402" s="223">
        <f t="shared" ca="1" si="703"/>
        <v>5.7907848123459396E-4</v>
      </c>
      <c r="DJ402" s="223">
        <f t="shared" ca="1" si="704"/>
        <v>-4.623854215006426E-4</v>
      </c>
      <c r="DK402" s="223">
        <f t="shared" ca="1" si="705"/>
        <v>-1.0738286811812739E-3</v>
      </c>
      <c r="DL402" s="223">
        <f t="shared" ca="1" si="706"/>
        <v>-6.8660615569632213E-4</v>
      </c>
      <c r="DM402" s="223">
        <f t="shared" ca="1" si="707"/>
        <v>3.3916336298655544E-4</v>
      </c>
      <c r="DN402" s="223">
        <f t="shared" ca="1" si="708"/>
        <v>1.0495093395977363E-3</v>
      </c>
      <c r="DO402" s="223">
        <f t="shared" ca="1" si="709"/>
        <v>7.838066344815842E-4</v>
      </c>
      <c r="DP402" s="223">
        <f t="shared" ca="1" si="710"/>
        <v>-2.1083997179900248E-4</v>
      </c>
      <c r="DQ402" s="223">
        <f t="shared" ca="1" si="711"/>
        <v>-1.0094044006606507E-3</v>
      </c>
      <c r="DR402" s="223">
        <f t="shared" ca="1" si="712"/>
        <v>-8.692179319150159E-4</v>
      </c>
      <c r="DS402" s="223">
        <f t="shared" ca="1" si="713"/>
        <v>7.9345351185217686E-5</v>
      </c>
      <c r="DT402" s="223">
        <f t="shared" ca="1" si="714"/>
        <v>9.5411707998140961E-4</v>
      </c>
      <c r="DU402" s="223">
        <f t="shared" ca="1" si="715"/>
        <v>9.4155538258214224E-4</v>
      </c>
      <c r="DV402" s="223">
        <f t="shared" ca="1" si="716"/>
        <v>5.3342697365250323E-5</v>
      </c>
      <c r="DW402" s="223">
        <f t="shared" ca="1" si="717"/>
        <v>-8.8447895032460065E-4</v>
      </c>
      <c r="DX402" s="223">
        <f t="shared" ca="1" si="718"/>
        <v>-9.9973096389305511E-4</v>
      </c>
      <c r="DY402" s="223">
        <f t="shared" ca="1" si="719"/>
        <v>-1.8522842209583984E-4</v>
      </c>
      <c r="DZ402" s="223">
        <f t="shared" ca="1" si="720"/>
        <v>8.015374339796292E-4</v>
      </c>
      <c r="EA402" s="223">
        <f t="shared" ca="1" si="721"/>
        <v>1.0428696609548612E-3</v>
      </c>
      <c r="EB402" s="223">
        <f t="shared" ca="1" si="722"/>
        <v>3.1432813894699963E-4</v>
      </c>
      <c r="EC402" s="223">
        <f t="shared" ca="1" si="723"/>
        <v>-7.065400485544818E-4</v>
      </c>
      <c r="ED402" s="223">
        <f t="shared" ca="1" si="724"/>
        <v>-1.0703226276101304E-3</v>
      </c>
      <c r="EE402" s="223">
        <f t="shared" ca="1" si="725"/>
        <v>-4.3870006801095427E-4</v>
      </c>
      <c r="EF402" s="223">
        <f t="shared" ca="1" si="726"/>
        <v>6.0091564314979887E-4</v>
      </c>
      <c r="EG402" s="223">
        <f t="shared" ca="1" si="727"/>
        <v>1.0816769456870818E-3</v>
      </c>
      <c r="EH402" s="223">
        <f t="shared" ca="1" si="728"/>
        <v>5.5647353970888255E-4</v>
      </c>
      <c r="EI402" s="223">
        <f t="shared" ca="1" si="729"/>
        <v>-4.8625290713828729E-4</v>
      </c>
      <c r="EJ402" s="223">
        <f t="shared" ca="1" si="730"/>
        <v>-1.076761835673208E-3</v>
      </c>
      <c r="EK402" s="223">
        <f t="shared" ca="1" si="731"/>
        <v>-6.6587713140258157E-4</v>
      </c>
      <c r="EL402" s="223">
        <f t="shared" ca="1" si="732"/>
        <v>3.6427647479795423E-4</v>
      </c>
      <c r="EM402" s="223">
        <f t="shared" ca="1" si="733"/>
        <v>1.055651225398113E-3</v>
      </c>
      <c r="EN402" s="223">
        <f t="shared" ca="1" si="734"/>
        <v>7.6526531123981051E-4</v>
      </c>
      <c r="EO402" s="223">
        <f t="shared" ca="1" si="735"/>
        <v>-2.3682098520720651E-4</v>
      </c>
      <c r="EP402" s="223">
        <f t="shared" ca="1" si="736"/>
        <v>-1.0186626380901435E-3</v>
      </c>
      <c r="EQ402" s="223">
        <f t="shared" ca="1" si="737"/>
        <v>-8.5314318848508908E-4</v>
      </c>
      <c r="ER402" s="223">
        <f t="shared" ca="1" si="738"/>
        <v>1.0580348756532889E-4</v>
      </c>
      <c r="ES402" s="223">
        <f t="shared" ca="1" si="739"/>
        <v>9.6635241653149817E-4</v>
      </c>
      <c r="ET402" s="223">
        <f t="shared" ca="1" si="740"/>
        <v>9.2818899806766913E-4</v>
      </c>
      <c r="EU402" s="223">
        <f t="shared" ca="1" si="741"/>
        <v>2.6805393011690735E-5</v>
      </c>
      <c r="EV402" s="223">
        <f t="shared" ca="1" si="742"/>
        <v>-8.995073551448839E-4</v>
      </c>
      <c r="EW402" s="223">
        <f t="shared" ca="1" si="743"/>
        <v>-9.892739811585827E-4</v>
      </c>
      <c r="EX402" s="223">
        <f t="shared" ca="1" si="744"/>
        <v>-1.5901109552728549E-4</v>
      </c>
      <c r="EY402" s="223">
        <f t="shared" ca="1" si="745"/>
        <v>8.1913286587312166E-4</v>
      </c>
      <c r="EZ402" s="223">
        <f t="shared" ca="1" si="746"/>
        <v>1.0354793627541106E-3</v>
      </c>
      <c r="FA402" s="223">
        <f t="shared" ca="1" si="747"/>
        <v>2.8882512315818183E-4</v>
      </c>
      <c r="FB402" s="223">
        <f t="shared" ca="1" si="748"/>
        <v>-7.264378558476636E-4</v>
      </c>
      <c r="FC402" s="223">
        <f t="shared" ca="1" si="749"/>
        <v>-1.0661101709069519E-3</v>
      </c>
      <c r="FD402" s="223">
        <f t="shared" ca="1" si="750"/>
        <v>-4.1429495209763917E-4</v>
      </c>
      <c r="FE402" s="223">
        <f t="shared" ca="1" si="751"/>
        <v>6.2281654430000448E-4</v>
      </c>
      <c r="FF402" s="223">
        <f t="shared" ca="1" si="752"/>
        <v>1.0807056897512509E-3</v>
      </c>
      <c r="FG402" s="223">
        <f t="shared" ca="1" si="753"/>
        <v>5.3353339933073676E-4</v>
      </c>
      <c r="FH402" s="223">
        <f t="shared" ca="1" si="754"/>
        <v>-5.0982749220682556E-4</v>
      </c>
      <c r="FI402" s="223">
        <f t="shared" ca="1" si="755"/>
        <v>-1.0790463890980497E-3</v>
      </c>
      <c r="FJ402" s="223">
        <f t="shared" ca="1" si="756"/>
        <v>-6.4474700762360941E-4</v>
      </c>
      <c r="FK402" s="223">
        <f t="shared" ca="1" si="757"/>
        <v>3.8917016008213834E-4</v>
      </c>
      <c r="FL402" s="223">
        <f t="shared" ca="1" si="758"/>
        <v>1.0611572263736484E-3</v>
      </c>
      <c r="FM402" s="223">
        <f t="shared" ca="1" si="759"/>
        <v>7.4626302078967016E-4</v>
      </c>
      <c r="FN402" s="223">
        <f t="shared" ca="1" si="760"/>
        <v>-2.6265934650919866E-4</v>
      </c>
      <c r="FO402" s="223">
        <f t="shared" ca="1" si="761"/>
        <v>-1.0273072712367105E-3</v>
      </c>
      <c r="FP402" s="223">
        <f t="shared" ca="1" si="762"/>
        <v>-8.3655454349950743E-4</v>
      </c>
      <c r="FQ402" s="223">
        <f t="shared" ca="1" si="763"/>
        <v>1.3219789188076271E-4</v>
      </c>
      <c r="FR402" s="223">
        <f t="shared" ca="1" si="764"/>
        <v>9.7800565852010574E-4</v>
      </c>
      <c r="FS402" s="223">
        <f t="shared" ca="1" si="765"/>
        <v>9.1426350720796639E-4</v>
      </c>
      <c r="FT402" s="223">
        <f t="shared" ca="1" si="766"/>
        <v>2.5194209169910752E-7</v>
      </c>
      <c r="FU402" s="223">
        <f t="shared" ca="1" si="767"/>
        <v>-9.1399393036916592E-4</v>
      </c>
      <c r="FV402" s="223">
        <f t="shared" ca="1" si="768"/>
        <v>-9.7822109676920358E-4</v>
      </c>
      <c r="FW402" s="223">
        <f t="shared" ca="1" si="769"/>
        <v>-1.3269798662056287E-4</v>
      </c>
      <c r="FX402" s="223">
        <f t="shared" ca="1" si="770"/>
        <v>8.3623488275758279E-4</v>
      </c>
      <c r="FY402" s="223">
        <f t="shared" ca="1" si="771"/>
        <v>1.0274653305043088E-3</v>
      </c>
      <c r="FZ402" s="223">
        <f t="shared" ca="1" si="772"/>
        <v>2.6314812991505554E-4</v>
      </c>
      <c r="GA402" s="223">
        <f t="shared" ca="1" si="773"/>
        <v>-7.4589808413972085E-4</v>
      </c>
      <c r="GB402" s="223">
        <f t="shared" ca="1" si="774"/>
        <v>-1.0612555293012405E-3</v>
      </c>
      <c r="GC402" s="223">
        <f t="shared" ca="1" si="775"/>
        <v>-3.8964028039666684E-4</v>
      </c>
      <c r="GD402" s="223">
        <f t="shared" ca="1" si="776"/>
        <v>6.4434228405253475E-4</v>
      </c>
      <c r="GE402" s="223">
        <f t="shared" ca="1" si="777"/>
        <v>1.079083457118104E-3</v>
      </c>
      <c r="GF402" s="223">
        <f t="shared" ca="1" si="778"/>
        <v>5.1027187838290598E-4</v>
      </c>
      <c r="GG402" s="223">
        <f t="shared" ca="1" si="779"/>
        <v>-5.3309497625776334E-4</v>
      </c>
      <c r="GH402" s="223">
        <f t="shared" ca="1" si="780"/>
        <v>-1.0806809653262429E-3</v>
      </c>
      <c r="GI402" s="223">
        <f t="shared" ca="1" si="781"/>
        <v>-6.232285123559131E-4</v>
      </c>
      <c r="GJ402" s="223">
        <f t="shared" ca="1" si="782"/>
        <v>4.1382942381386985E-4</v>
      </c>
      <c r="GK402" s="223">
        <f t="shared" ca="1" si="783"/>
        <v>1.066024025915247E-3</v>
      </c>
      <c r="GL402" s="223">
        <f t="shared" ca="1" si="784"/>
        <v>7.2681120940037817E-4</v>
      </c>
      <c r="GM402" s="223">
        <f t="shared" ca="1" si="785"/>
        <v>-2.883394916423195E-4</v>
      </c>
      <c r="GN402" s="223">
        <f t="shared" ca="1" si="786"/>
        <v>-1.0353330928965681E-3</v>
      </c>
      <c r="GO402" s="223">
        <f t="shared" ca="1" si="787"/>
        <v>-8.1946198933769115E-4</v>
      </c>
      <c r="GP402" s="223">
        <f t="shared" ca="1" si="788"/>
        <v>1.5851266512932521E-4</v>
      </c>
      <c r="GQ402" s="223">
        <f t="shared" ca="1" si="789"/>
        <v>9.8906978647000845E-4</v>
      </c>
      <c r="GR402" s="223">
        <f t="shared" ca="1" si="790"/>
        <v>8.9978729819805228E-4</v>
      </c>
      <c r="GS402" s="223">
        <f t="shared" ca="1" si="791"/>
        <v>-2.6301660588818595E-5</v>
      </c>
      <c r="GT402" s="223">
        <f t="shared" ca="1" si="792"/>
        <v>-9.2792994982624432E-4</v>
      </c>
      <c r="GU402" s="223">
        <f t="shared" ca="1" si="793"/>
        <v>-9.6657896856917403E-4</v>
      </c>
      <c r="GV402" s="223">
        <f t="shared" ca="1" si="794"/>
        <v>-1.0630494540862784E-4</v>
      </c>
      <c r="GW402" s="223">
        <f t="shared" ca="1" si="795"/>
        <v>8.5283318301748766E-4</v>
      </c>
      <c r="GX402" s="223">
        <f t="shared" ca="1" si="796"/>
        <v>1.0188323915588048E-3</v>
      </c>
      <c r="GY402" s="223">
        <f t="shared" ca="1" si="797"/>
        <v>2.3731262607821086E-4</v>
      </c>
      <c r="GZ402" s="223">
        <f t="shared" ca="1" si="798"/>
        <v>-7.6490901131681882E-4</v>
      </c>
      <c r="HA402" s="223">
        <f t="shared" ca="1" si="799"/>
        <v>-1.0557616270475843E-3</v>
      </c>
      <c r="HB402" s="223">
        <f t="shared" ca="1" si="800"/>
        <v>-3.6475090396034338E-4</v>
      </c>
      <c r="HC402" s="223">
        <f t="shared" ca="1" si="801"/>
        <v>6.6547989610668632E-4</v>
      </c>
      <c r="HD402" s="223">
        <f t="shared" ca="1" si="802"/>
        <v>1.0768112249599192E-3</v>
      </c>
      <c r="HE402" s="223">
        <f t="shared" ca="1" si="803"/>
        <v>4.8670298873585918E-4</v>
      </c>
      <c r="HF402" s="223">
        <f t="shared" ca="1" si="804"/>
        <v>-5.5604134382868163E-4</v>
      </c>
      <c r="HG402" s="223">
        <f t="shared" ca="1" si="805"/>
        <v>-1.0816645797501888E-3</v>
      </c>
      <c r="HH402" s="223">
        <f t="shared" ca="1" si="806"/>
        <v>-6.0133460753638874E-4</v>
      </c>
      <c r="HI402" s="223">
        <f t="shared" ca="1" si="807"/>
        <v>4.3823941217477493E-4</v>
      </c>
      <c r="HJ402" s="223">
        <f t="shared" ca="1" si="808"/>
        <v>1.0702486924448343E-3</v>
      </c>
      <c r="HK402" s="223">
        <f t="shared" ca="1" si="809"/>
        <v>7.0692159411574228E-4</v>
      </c>
      <c r="HL402" s="223">
        <f t="shared" ca="1" si="810"/>
        <v>-3.1384595184741256E-4</v>
      </c>
      <c r="HM402" s="223">
        <f t="shared" ca="1" si="811"/>
        <v>-1.0427352686148634E-3</v>
      </c>
      <c r="HN402" s="223">
        <f t="shared" ca="1" si="812"/>
        <v>-8.0187582191517531E-4</v>
      </c>
      <c r="HO402" s="223">
        <f t="shared" ca="1" si="813"/>
        <v>1.8473195627561454E-4</v>
      </c>
      <c r="HP402" s="223">
        <f t="shared" ca="1" si="814"/>
        <v>9.9953813576425543E-4</v>
      </c>
      <c r="HQ402" s="223">
        <f t="shared" ca="1" si="815"/>
        <v>8.8476909096491842E-4</v>
      </c>
      <c r="HR402" s="223">
        <f t="shared" ca="1" si="816"/>
        <v>-5.2839420132449298E-5</v>
      </c>
      <c r="HS402" s="223">
        <f t="shared" ca="1" si="817"/>
        <v>-9.4130701897906718E-4</v>
      </c>
      <c r="HT402" s="223">
        <f t="shared" ca="1" si="818"/>
        <v>-9.5435460934118008E-4</v>
      </c>
      <c r="HU402" s="223">
        <f t="shared" ca="1" si="819"/>
        <v>-7.9847870072576673E-5</v>
      </c>
      <c r="HV402" s="223">
        <f t="shared" ca="1" si="820"/>
        <v>8.6891776845742993E-4</v>
      </c>
      <c r="HW402" s="223">
        <f t="shared" ca="1" si="821"/>
        <v>1.0095857460772329E-3</v>
      </c>
      <c r="HX402" s="223">
        <f t="shared" ca="1" si="822"/>
        <v>2.1133417398907728E-4</v>
      </c>
      <c r="HY402" s="223">
        <f t="shared" ca="1" si="823"/>
        <v>-7.8345918590731127E-4</v>
      </c>
      <c r="HZ402" s="223">
        <f t="shared" ca="1" si="824"/>
        <v>-1.0496317734672649E-3</v>
      </c>
      <c r="IA402" s="223">
        <f t="shared" ca="1" si="825"/>
        <v>-3.396418152184179E-4</v>
      </c>
      <c r="IB402" s="223">
        <f t="shared" ca="1" si="826"/>
        <v>6.8621664795529501E-4</v>
      </c>
      <c r="IC402" s="223">
        <f t="shared" ca="1" si="827"/>
        <v>1.0738903619843803E-3</v>
      </c>
      <c r="ID402" s="223">
        <f t="shared" ca="1" si="828"/>
        <v>4.6284092740739486E-4</v>
      </c>
      <c r="IE402" s="223">
        <f t="shared" ca="1" si="829"/>
        <v>-2.7907780301716337E-4</v>
      </c>
      <c r="IF402" s="223">
        <f t="shared" ca="1" si="830"/>
        <v>-1.081996639877336E-3</v>
      </c>
      <c r="IG402" s="223">
        <f t="shared" ca="1" si="831"/>
        <v>-5.7907848123460817E-4</v>
      </c>
      <c r="IH402" s="223">
        <f t="shared" ca="1" si="832"/>
        <v>4.6238542150064119E-4</v>
      </c>
      <c r="II402" s="223">
        <f t="shared" ca="1" si="833"/>
        <v>1.07382868118127E-3</v>
      </c>
      <c r="IJ402" s="223">
        <f t="shared" ca="1" si="834"/>
        <v>6.8660615569633525E-4</v>
      </c>
      <c r="IK402" s="223">
        <f t="shared" ca="1" si="835"/>
        <v>-3.3916336298653934E-4</v>
      </c>
      <c r="IL402" s="223">
        <f t="shared" ca="1" si="836"/>
        <v>-1.0495093395977359E-3</v>
      </c>
      <c r="IM402" s="223">
        <f t="shared" ca="1" si="837"/>
        <v>-7.8380663448160653E-4</v>
      </c>
      <c r="IN402" s="223">
        <f t="shared" ca="1" si="838"/>
        <v>2.1083997179898587E-4</v>
      </c>
      <c r="IO402" s="223">
        <f t="shared" ca="1" si="839"/>
        <v>1.0094044006606444E-3</v>
      </c>
      <c r="IP402" s="223">
        <f t="shared" ca="1" si="840"/>
        <v>8.6921793191501665E-4</v>
      </c>
      <c r="IQ402" s="223">
        <f t="shared" ca="1" si="841"/>
        <v>-7.9345351185185431E-5</v>
      </c>
      <c r="IR402" s="223">
        <f t="shared" ca="1" si="842"/>
        <v>-9.5411707998139421E-4</v>
      </c>
      <c r="IS402" s="223">
        <f t="shared" ca="1" si="843"/>
        <v>-9.4155538258215059E-4</v>
      </c>
      <c r="IT402" s="223">
        <f t="shared" ca="1" si="844"/>
        <v>-5.334269736526729E-5</v>
      </c>
      <c r="IU402" s="223">
        <f t="shared" ca="1" si="845"/>
        <v>8.8447895032459979E-4</v>
      </c>
      <c r="IV402" s="223">
        <f t="shared" ca="1" si="846"/>
        <v>9.9973096389306768E-4</v>
      </c>
      <c r="IW402" s="223">
        <f t="shared" ca="1" si="847"/>
        <v>1.8522842209585657E-4</v>
      </c>
      <c r="IX402" s="223">
        <f t="shared" ca="1" si="848"/>
        <v>-8.0153743397961782E-4</v>
      </c>
      <c r="IY402" s="223">
        <f t="shared" ca="1" si="849"/>
        <v>-1.0428696609548617E-3</v>
      </c>
      <c r="IZ402" s="223">
        <f t="shared" ca="1" si="850"/>
        <v>-3.1432813894703059E-4</v>
      </c>
      <c r="JA402" s="223">
        <f t="shared" ca="1" si="851"/>
        <v>7.065400485544689E-4</v>
      </c>
      <c r="JB402" s="223">
        <f t="shared" ca="1" si="852"/>
        <v>1.070322627610133E-3</v>
      </c>
    </row>
    <row r="403" spans="2:262">
      <c r="B403" s="230">
        <v>42</v>
      </c>
      <c r="C403" s="229">
        <f t="shared" si="853"/>
        <v>8.203125000000004E-4</v>
      </c>
      <c r="D403" s="226">
        <f t="shared" ca="1" si="597"/>
        <v>72.071381650041971</v>
      </c>
      <c r="E403" s="225">
        <f ca="1">AV361</f>
        <v>7.1381650041964201E-2</v>
      </c>
      <c r="F403" s="224">
        <v>42</v>
      </c>
      <c r="G403" s="223">
        <f t="shared" ca="1" si="854"/>
        <v>-1.3043718499364663E-4</v>
      </c>
      <c r="H403" s="223">
        <f t="shared" ca="1" si="598"/>
        <v>1.766188237624807E-4</v>
      </c>
      <c r="I403" s="223">
        <f t="shared" ca="1" si="599"/>
        <v>3.1203762893858728E-4</v>
      </c>
      <c r="J403" s="223">
        <f t="shared" ca="1" si="600"/>
        <v>1.4421997889526726E-4</v>
      </c>
      <c r="K403" s="223">
        <f t="shared" ca="1" si="601"/>
        <v>-1.6374985510349643E-4</v>
      </c>
      <c r="L403" s="223">
        <f t="shared" ca="1" si="602"/>
        <v>-3.1258847863516718E-4</v>
      </c>
      <c r="M403" s="223">
        <f t="shared" ca="1" si="603"/>
        <v>-1.5765533423555095E-4</v>
      </c>
      <c r="N403" s="223">
        <f t="shared" ca="1" si="604"/>
        <v>1.5048639870077451E-4</v>
      </c>
      <c r="O403" s="223">
        <f t="shared" ca="1" si="605"/>
        <v>3.1238627530719783E-4</v>
      </c>
      <c r="P403" s="223">
        <f t="shared" ca="1" si="606"/>
        <v>1.7071088406668482E-4</v>
      </c>
      <c r="Q403" s="223">
        <f t="shared" ca="1" si="607"/>
        <v>-1.3686040738253066E-4</v>
      </c>
      <c r="R403" s="223">
        <f t="shared" ca="1" si="608"/>
        <v>-3.1143150608020734E-4</v>
      </c>
      <c r="S403" s="223">
        <f t="shared" ca="1" si="609"/>
        <v>-1.8335517642559457E-4</v>
      </c>
      <c r="T403" s="223">
        <f t="shared" ca="1" si="610"/>
        <v>1.229047073553464E-4</v>
      </c>
      <c r="U403" s="223">
        <f t="shared" ca="1" si="611"/>
        <v>3.0972647107689144E-4</v>
      </c>
      <c r="V403" s="223">
        <f t="shared" ca="1" si="612"/>
        <v>1.9555775010447841E-4</v>
      </c>
      <c r="W403" s="223">
        <f t="shared" ca="1" si="613"/>
        <v>-1.0865291912296268E-4</v>
      </c>
      <c r="X403" s="223">
        <f t="shared" ca="1" si="614"/>
        <v>-3.0727527787591648E-4</v>
      </c>
      <c r="Y403" s="223">
        <f t="shared" ca="1" si="615"/>
        <v>-2.0728920803452506E-4</v>
      </c>
      <c r="Z403" s="223">
        <f t="shared" ca="1" si="616"/>
        <v>9.4139376491538982E-5</v>
      </c>
      <c r="AA403" s="223">
        <f t="shared" ca="1" si="617"/>
        <v>3.0408383161640283E-4</v>
      </c>
      <c r="AB403" s="223">
        <f t="shared" ca="1" si="618"/>
        <v>2.1852128810602545E-4</v>
      </c>
      <c r="AC403" s="223">
        <f t="shared" ca="1" si="619"/>
        <v>-7.939904385651162E-5</v>
      </c>
      <c r="AD403" s="223">
        <f t="shared" ca="1" si="620"/>
        <v>-3.0015982077192713E-4</v>
      </c>
      <c r="AE403" s="223">
        <f t="shared" ca="1" si="621"/>
        <v>-2.2922693125427412E-4</v>
      </c>
      <c r="AF403" s="223">
        <f t="shared" ca="1" si="622"/>
        <v>6.4467431970300097E-5</v>
      </c>
      <c r="AG403" s="223">
        <f t="shared" ca="1" si="623"/>
        <v>2.955126986283166E-4</v>
      </c>
      <c r="AH403" s="223">
        <f t="shared" ca="1" si="624"/>
        <v>2.3938034664722419E-4</v>
      </c>
      <c r="AI403" s="223">
        <f t="shared" ca="1" si="625"/>
        <v>-4.9380512393792033E-5</v>
      </c>
      <c r="AJ403" s="223">
        <f t="shared" ca="1" si="626"/>
        <v>-2.9015366050985544E-4</v>
      </c>
      <c r="AK403" s="223">
        <f t="shared" ca="1" si="627"/>
        <v>-2.4895707381785906E-4</v>
      </c>
      <c r="AL403" s="223">
        <f t="shared" ca="1" si="628"/>
        <v>3.4174630837704152E-5</v>
      </c>
      <c r="AM403" s="223">
        <f t="shared" ca="1" si="629"/>
        <v>2.8409561680876693E-4</v>
      </c>
      <c r="AN403" s="223">
        <f t="shared" ca="1" si="630"/>
        <v>2.5793404159160107E-4</v>
      </c>
      <c r="AO403" s="223">
        <f t="shared" ca="1" si="631"/>
        <v>-1.8886419602584112E-5</v>
      </c>
      <c r="AP403" s="223">
        <f t="shared" ca="1" si="632"/>
        <v>-2.7735316188294855E-4</v>
      </c>
      <c r="AQ403" s="223">
        <f t="shared" ca="1" si="633"/>
        <v>-2.6628962366679644E-4</v>
      </c>
      <c r="AR403" s="223">
        <f t="shared" ca="1" si="634"/>
        <v>3.5527093283864561E-6</v>
      </c>
      <c r="AS403" s="223">
        <f t="shared" ca="1" si="635"/>
        <v>2.6994253889688633E-4</v>
      </c>
      <c r="AT403" s="223">
        <f t="shared" ca="1" si="636"/>
        <v>2.7400369071436221E-4</v>
      </c>
      <c r="AU403" s="223">
        <f t="shared" ca="1" si="637"/>
        <v>1.1789559733761638E-5</v>
      </c>
      <c r="AV403" s="223">
        <f t="shared" ca="1" si="638"/>
        <v>-2.6188160069044871E-4</v>
      </c>
      <c r="AW403" s="223">
        <f t="shared" ca="1" si="639"/>
        <v>-2.8105765887110815E-4</v>
      </c>
      <c r="AX403" s="223">
        <f t="shared" ca="1" si="640"/>
        <v>-2.7103426713869861E-5</v>
      </c>
      <c r="AY403" s="223">
        <f t="shared" ca="1" si="641"/>
        <v>2.531897667698275E-4</v>
      </c>
      <c r="AZ403" s="223">
        <f t="shared" ca="1" si="642"/>
        <v>2.8743453450989017E-4</v>
      </c>
      <c r="BA403" s="223">
        <f t="shared" ca="1" si="643"/>
        <v>4.2351999165044567E-5</v>
      </c>
      <c r="BB403" s="223">
        <f t="shared" ca="1" si="644"/>
        <v>-2.4388797652425342E-4</v>
      </c>
      <c r="BC403" s="223">
        <f t="shared" ca="1" si="645"/>
        <v>-2.9311895517874522E-4</v>
      </c>
      <c r="BD403" s="223">
        <f t="shared" ca="1" si="646"/>
        <v>-5.7498541940631454E-5</v>
      </c>
      <c r="BE403" s="223">
        <f t="shared" ca="1" si="647"/>
        <v>2.3399863878116858E-4</v>
      </c>
      <c r="BF403" s="223">
        <f t="shared" ca="1" si="648"/>
        <v>2.9809722661038734E-4</v>
      </c>
      <c r="BG403" s="223">
        <f t="shared" ca="1" si="649"/>
        <v>7.2506565692408132E-5</v>
      </c>
      <c r="BH403" s="223">
        <f t="shared" ca="1" si="650"/>
        <v>-2.2354557782139977E-4</v>
      </c>
      <c r="BI403" s="223">
        <f t="shared" ca="1" si="651"/>
        <v>-3.0235735571289166E-4</v>
      </c>
      <c r="BJ403" s="223">
        <f t="shared" ca="1" si="652"/>
        <v>-8.7339914776606676E-5</v>
      </c>
      <c r="BK403" s="223">
        <f t="shared" ca="1" si="653"/>
        <v>2.125539759843807E-4</v>
      </c>
      <c r="BL403" s="223">
        <f t="shared" ca="1" si="654"/>
        <v>3.058890794621066E-4</v>
      </c>
      <c r="BM403" s="223">
        <f t="shared" ca="1" si="655"/>
        <v>1.0196285435603531E-4</v>
      </c>
      <c r="BN403" s="223">
        <f t="shared" ca="1" si="656"/>
        <v>-2.0105031300168418E-4</v>
      </c>
      <c r="BO403" s="223">
        <f t="shared" ca="1" si="657"/>
        <v>-3.0868388962617874E-4</v>
      </c>
      <c r="BP403" s="223">
        <f t="shared" ca="1" si="658"/>
        <v>-1.1634015648842901E-4</v>
      </c>
      <c r="BQ403" s="223">
        <f t="shared" ca="1" si="659"/>
        <v>1.8906230220504079E-4</v>
      </c>
      <c r="BR403" s="223">
        <f t="shared" ca="1" si="660"/>
        <v>3.1073505326262594E-4</v>
      </c>
      <c r="BS403" s="223">
        <f t="shared" ca="1" si="661"/>
        <v>1.3043718499364788E-4</v>
      </c>
      <c r="BT403" s="223">
        <f t="shared" ca="1" si="662"/>
        <v>-1.7661882376248183E-4</v>
      </c>
      <c r="BU403" s="223">
        <f t="shared" ca="1" si="663"/>
        <v>-3.1203762893858733E-4</v>
      </c>
      <c r="BV403" s="223">
        <f t="shared" ca="1" si="664"/>
        <v>-1.4421997889526501E-4</v>
      </c>
      <c r="BW403" s="223">
        <f t="shared" ca="1" si="665"/>
        <v>1.6374985510349716E-4</v>
      </c>
      <c r="BX403" s="223">
        <f t="shared" ca="1" si="666"/>
        <v>3.1258847863516713E-4</v>
      </c>
      <c r="BY403" s="223">
        <f t="shared" ca="1" si="667"/>
        <v>1.5765533423554924E-4</v>
      </c>
      <c r="BZ403" s="223">
        <f t="shared" ca="1" si="668"/>
        <v>-1.5048639870077478E-4</v>
      </c>
      <c r="CA403" s="223">
        <f t="shared" ca="1" si="669"/>
        <v>-3.1238627530719778E-4</v>
      </c>
      <c r="CB403" s="223">
        <f t="shared" ca="1" si="670"/>
        <v>-1.7071088406668363E-4</v>
      </c>
      <c r="CC403" s="223">
        <f t="shared" ca="1" si="671"/>
        <v>1.3686040738253042E-4</v>
      </c>
      <c r="CD403" s="223">
        <f t="shared" ca="1" si="672"/>
        <v>3.1143150608020723E-4</v>
      </c>
      <c r="CE403" s="223">
        <f t="shared" ca="1" si="673"/>
        <v>1.8335517642559387E-4</v>
      </c>
      <c r="CF403" s="223">
        <f t="shared" ca="1" si="674"/>
        <v>-1.2290470735534564E-4</v>
      </c>
      <c r="CG403" s="223">
        <f t="shared" ca="1" si="675"/>
        <v>-3.0972647107689166E-4</v>
      </c>
      <c r="CH403" s="223">
        <f t="shared" ca="1" si="676"/>
        <v>-1.9555775010447816E-4</v>
      </c>
      <c r="CI403" s="223">
        <f t="shared" ca="1" si="677"/>
        <v>1.0865291912296088E-4</v>
      </c>
      <c r="CJ403" s="223">
        <f t="shared" ca="1" si="678"/>
        <v>3.072752778759167E-4</v>
      </c>
      <c r="CK403" s="223">
        <f t="shared" ca="1" si="679"/>
        <v>2.0728920803452481E-4</v>
      </c>
      <c r="CL403" s="223">
        <f t="shared" ca="1" si="680"/>
        <v>-9.4139376491541381E-5</v>
      </c>
      <c r="CM403" s="223">
        <f t="shared" ca="1" si="681"/>
        <v>-3.0408383161640293E-4</v>
      </c>
      <c r="CN403" s="223">
        <f t="shared" ca="1" si="682"/>
        <v>-2.1852128810602599E-4</v>
      </c>
      <c r="CO403" s="223">
        <f t="shared" ca="1" si="683"/>
        <v>7.9399043856514059E-5</v>
      </c>
      <c r="CP403" s="223">
        <f t="shared" ca="1" si="684"/>
        <v>3.0015982077192724E-4</v>
      </c>
      <c r="CQ403" s="223">
        <f t="shared" ca="1" si="685"/>
        <v>2.2922693125427543E-4</v>
      </c>
      <c r="CR403" s="223">
        <f t="shared" ca="1" si="686"/>
        <v>-6.4467431970301493E-5</v>
      </c>
      <c r="CS403" s="223">
        <f t="shared" ca="1" si="687"/>
        <v>-2.9551269862831671E-4</v>
      </c>
      <c r="CT403" s="223">
        <f t="shared" ca="1" si="688"/>
        <v>-2.3938034664722547E-4</v>
      </c>
      <c r="CU403" s="223">
        <f t="shared" ca="1" si="689"/>
        <v>4.9380512393792331E-5</v>
      </c>
      <c r="CV403" s="223">
        <f t="shared" ca="1" si="690"/>
        <v>2.9015366050985512E-4</v>
      </c>
      <c r="CW403" s="223">
        <f t="shared" ca="1" si="691"/>
        <v>2.4895707381785749E-4</v>
      </c>
      <c r="CX403" s="223">
        <f t="shared" ca="1" si="692"/>
        <v>-3.4174630837704457E-5</v>
      </c>
      <c r="CY403" s="223">
        <f t="shared" ca="1" si="693"/>
        <v>-2.8409561680876611E-4</v>
      </c>
      <c r="CZ403" s="223">
        <f t="shared" ca="1" si="694"/>
        <v>-2.5793404159160085E-4</v>
      </c>
      <c r="DA403" s="223">
        <f t="shared" ca="1" si="695"/>
        <v>1.8886419602584417E-5</v>
      </c>
      <c r="DB403" s="223">
        <f t="shared" ca="1" si="696"/>
        <v>2.7735316188294974E-4</v>
      </c>
      <c r="DC403" s="223">
        <f t="shared" ca="1" si="697"/>
        <v>2.6628962366679633E-4</v>
      </c>
      <c r="DD403" s="223">
        <f t="shared" ca="1" si="698"/>
        <v>-3.5527093283867644E-6</v>
      </c>
      <c r="DE403" s="223">
        <f t="shared" ca="1" si="699"/>
        <v>-2.6994253889688763E-4</v>
      </c>
      <c r="DF403" s="223">
        <f t="shared" ca="1" si="700"/>
        <v>-2.7400369071436205E-4</v>
      </c>
      <c r="DG403" s="223">
        <f t="shared" ca="1" si="701"/>
        <v>-1.1789559733763555E-5</v>
      </c>
      <c r="DH403" s="223">
        <f t="shared" ca="1" si="702"/>
        <v>2.6188160069044882E-4</v>
      </c>
      <c r="DI403" s="223">
        <f t="shared" ca="1" si="703"/>
        <v>2.8105765887110798E-4</v>
      </c>
      <c r="DJ403" s="223">
        <f t="shared" ca="1" si="704"/>
        <v>2.7103426713871765E-5</v>
      </c>
      <c r="DK403" s="223">
        <f t="shared" ca="1" si="705"/>
        <v>-2.5318976676982772E-4</v>
      </c>
      <c r="DL403" s="223">
        <f t="shared" ca="1" si="706"/>
        <v>-2.8743453450989E-4</v>
      </c>
      <c r="DM403" s="223">
        <f t="shared" ca="1" si="707"/>
        <v>-4.2351999165042047E-5</v>
      </c>
      <c r="DN403" s="223">
        <f t="shared" ca="1" si="708"/>
        <v>2.4388797652425358E-4</v>
      </c>
      <c r="DO403" s="223">
        <f t="shared" ca="1" si="709"/>
        <v>2.9311895517874592E-4</v>
      </c>
      <c r="DP403" s="223">
        <f t="shared" ca="1" si="710"/>
        <v>5.7498541940631163E-5</v>
      </c>
      <c r="DQ403" s="223">
        <f t="shared" ca="1" si="711"/>
        <v>-2.3399863878116879E-4</v>
      </c>
      <c r="DR403" s="223">
        <f t="shared" ca="1" si="712"/>
        <v>-2.9809722661038659E-4</v>
      </c>
      <c r="DS403" s="223">
        <f t="shared" ca="1" si="713"/>
        <v>-7.2506565692407807E-5</v>
      </c>
      <c r="DT403" s="223">
        <f t="shared" ca="1" si="714"/>
        <v>2.2354557782139996E-4</v>
      </c>
      <c r="DU403" s="223">
        <f t="shared" ca="1" si="715"/>
        <v>3.0235735571289101E-4</v>
      </c>
      <c r="DV403" s="223">
        <f t="shared" ca="1" si="716"/>
        <v>8.7339914776606378E-5</v>
      </c>
      <c r="DW403" s="223">
        <f t="shared" ca="1" si="717"/>
        <v>-2.1255397598437932E-4</v>
      </c>
      <c r="DX403" s="223">
        <f t="shared" ca="1" si="718"/>
        <v>-3.0588907946210649E-4</v>
      </c>
      <c r="DY403" s="223">
        <f t="shared" ca="1" si="719"/>
        <v>-1.0196285435603504E-4</v>
      </c>
      <c r="DZ403" s="223">
        <f t="shared" ca="1" si="720"/>
        <v>2.0105031300168274E-4</v>
      </c>
      <c r="EA403" s="223">
        <f t="shared" ca="1" si="721"/>
        <v>3.0868388962617939E-4</v>
      </c>
      <c r="EB403" s="223">
        <f t="shared" ca="1" si="722"/>
        <v>1.1634015648842462E-4</v>
      </c>
      <c r="EC403" s="223">
        <f t="shared" ca="1" si="723"/>
        <v>-1.8906230220504103E-4</v>
      </c>
      <c r="ED403" s="223">
        <f t="shared" ca="1" si="724"/>
        <v>-3.1073505326262594E-4</v>
      </c>
      <c r="EE403" s="223">
        <f t="shared" ca="1" si="725"/>
        <v>-1.3043718499364761E-4</v>
      </c>
      <c r="EF403" s="223">
        <f t="shared" ca="1" si="726"/>
        <v>1.7661882376247842E-4</v>
      </c>
      <c r="EG403" s="223">
        <f t="shared" ca="1" si="727"/>
        <v>3.1203762893858701E-4</v>
      </c>
      <c r="EH403" s="223">
        <f t="shared" ca="1" si="728"/>
        <v>1.4421997889526474E-4</v>
      </c>
      <c r="EI403" s="223">
        <f t="shared" ca="1" si="729"/>
        <v>-1.6374985510349743E-4</v>
      </c>
      <c r="EJ403" s="223">
        <f t="shared" ca="1" si="730"/>
        <v>-3.1258847863516718E-4</v>
      </c>
      <c r="EK403" s="223">
        <f t="shared" ca="1" si="731"/>
        <v>-1.5765533423555282E-4</v>
      </c>
      <c r="EL403" s="223">
        <f t="shared" ca="1" si="732"/>
        <v>1.5048639870077896E-4</v>
      </c>
      <c r="EM403" s="223">
        <f t="shared" ca="1" si="733"/>
        <v>3.1238627530719799E-4</v>
      </c>
      <c r="EN403" s="223">
        <f t="shared" ca="1" si="734"/>
        <v>1.7071088406668338E-4</v>
      </c>
      <c r="EO403" s="223">
        <f t="shared" ca="1" si="735"/>
        <v>-1.3686040738253069E-4</v>
      </c>
      <c r="EP403" s="223">
        <f t="shared" ca="1" si="736"/>
        <v>-3.1143150608020718E-4</v>
      </c>
      <c r="EQ403" s="223">
        <f t="shared" ca="1" si="737"/>
        <v>-1.8335517642559723E-4</v>
      </c>
      <c r="ER403" s="223">
        <f t="shared" ca="1" si="738"/>
        <v>1.2290470735535001E-4</v>
      </c>
      <c r="ES403" s="223">
        <f t="shared" ca="1" si="739"/>
        <v>3.0972647107689171E-4</v>
      </c>
      <c r="ET403" s="223">
        <f t="shared" ca="1" si="740"/>
        <v>1.9555775010447795E-4</v>
      </c>
      <c r="EU403" s="223">
        <f t="shared" ca="1" si="741"/>
        <v>-1.0865291912296116E-4</v>
      </c>
      <c r="EV403" s="223">
        <f t="shared" ca="1" si="742"/>
        <v>-3.0727527787591594E-4</v>
      </c>
      <c r="EW403" s="223">
        <f t="shared" ca="1" si="743"/>
        <v>-2.0728920803452126E-4</v>
      </c>
      <c r="EX403" s="223">
        <f t="shared" ca="1" si="744"/>
        <v>9.4139376491541679E-5</v>
      </c>
      <c r="EY403" s="223">
        <f t="shared" ca="1" si="745"/>
        <v>3.0408383161640299E-4</v>
      </c>
      <c r="EZ403" s="223">
        <f t="shared" ca="1" si="746"/>
        <v>2.1852128810602578E-4</v>
      </c>
      <c r="FA403" s="223">
        <f t="shared" ca="1" si="747"/>
        <v>-7.9399043856510047E-5</v>
      </c>
      <c r="FB403" s="223">
        <f t="shared" ca="1" si="748"/>
        <v>-3.0015982077192605E-4</v>
      </c>
      <c r="FC403" s="223">
        <f t="shared" ca="1" si="749"/>
        <v>-2.292269312542722E-4</v>
      </c>
      <c r="FD403" s="223">
        <f t="shared" ca="1" si="750"/>
        <v>6.4467431970301805E-5</v>
      </c>
      <c r="FE403" s="223">
        <f t="shared" ca="1" si="751"/>
        <v>2.9551269862831676E-4</v>
      </c>
      <c r="FF403" s="223">
        <f t="shared" ca="1" si="752"/>
        <v>2.3938034664722528E-4</v>
      </c>
      <c r="FG403" s="223">
        <f t="shared" ca="1" si="753"/>
        <v>-4.9380512393788252E-5</v>
      </c>
      <c r="FH403" s="223">
        <f t="shared" ca="1" si="754"/>
        <v>-2.9015366050985685E-4</v>
      </c>
      <c r="FI403" s="223">
        <f t="shared" ca="1" si="755"/>
        <v>-2.4895707381785733E-4</v>
      </c>
      <c r="FJ403" s="223">
        <f t="shared" ca="1" si="756"/>
        <v>3.4174630837704762E-5</v>
      </c>
      <c r="FK403" s="223">
        <f t="shared" ca="1" si="757"/>
        <v>2.8409561680876622E-4</v>
      </c>
      <c r="FL403" s="223">
        <f t="shared" ca="1" si="758"/>
        <v>2.5793404159160329E-4</v>
      </c>
      <c r="FM403" s="223">
        <f t="shared" ca="1" si="759"/>
        <v>-1.8886419602589157E-5</v>
      </c>
      <c r="FN403" s="223">
        <f t="shared" ca="1" si="760"/>
        <v>-2.7735316188294985E-4</v>
      </c>
      <c r="FO403" s="223">
        <f t="shared" ca="1" si="761"/>
        <v>-2.6628962366679612E-4</v>
      </c>
      <c r="FP403" s="223">
        <f t="shared" ca="1" si="762"/>
        <v>3.5527093283870727E-6</v>
      </c>
      <c r="FQ403" s="223">
        <f t="shared" ca="1" si="763"/>
        <v>2.6994253889688546E-4</v>
      </c>
      <c r="FR403" s="223">
        <f t="shared" ca="1" si="764"/>
        <v>2.7400369071435972E-4</v>
      </c>
      <c r="FS403" s="223">
        <f t="shared" ca="1" si="765"/>
        <v>1.1789559733758805E-5</v>
      </c>
      <c r="FT403" s="223">
        <f t="shared" ca="1" si="766"/>
        <v>-2.6188160069044904E-4</v>
      </c>
      <c r="FU403" s="223">
        <f t="shared" ca="1" si="767"/>
        <v>-2.8105765887110793E-4</v>
      </c>
      <c r="FV403" s="223">
        <f t="shared" ca="1" si="768"/>
        <v>-2.710342671387146E-5</v>
      </c>
      <c r="FW403" s="223">
        <f t="shared" ca="1" si="769"/>
        <v>2.5318976676982528E-4</v>
      </c>
      <c r="FX403" s="223">
        <f t="shared" ca="1" si="770"/>
        <v>2.8743453450988821E-4</v>
      </c>
      <c r="FY403" s="223">
        <f t="shared" ca="1" si="771"/>
        <v>4.2351999165041755E-5</v>
      </c>
      <c r="FZ403" s="223">
        <f t="shared" ca="1" si="772"/>
        <v>-2.438879765242538E-4</v>
      </c>
      <c r="GA403" s="223">
        <f t="shared" ca="1" si="773"/>
        <v>-2.9311895517874581E-4</v>
      </c>
      <c r="GB403" s="223">
        <f t="shared" ca="1" si="774"/>
        <v>-5.7498541940635222E-5</v>
      </c>
      <c r="GC403" s="223">
        <f t="shared" ca="1" si="775"/>
        <v>2.3399863878117191E-4</v>
      </c>
      <c r="GD403" s="223">
        <f t="shared" ca="1" si="776"/>
        <v>2.9809722661038648E-4</v>
      </c>
      <c r="GE403" s="223">
        <f t="shared" ca="1" si="777"/>
        <v>7.2506565692407536E-5</v>
      </c>
      <c r="GF403" s="223">
        <f t="shared" ca="1" si="778"/>
        <v>-2.2354557782140017E-4</v>
      </c>
      <c r="GG403" s="223">
        <f t="shared" ca="1" si="779"/>
        <v>-3.0235735571289204E-4</v>
      </c>
      <c r="GH403" s="223">
        <f t="shared" ca="1" si="780"/>
        <v>-8.7339914776610335E-5</v>
      </c>
      <c r="GI403" s="223">
        <f t="shared" ca="1" si="781"/>
        <v>2.1255397598438279E-4</v>
      </c>
      <c r="GJ403" s="223">
        <f t="shared" ca="1" si="782"/>
        <v>3.0588907946210638E-4</v>
      </c>
      <c r="GK403" s="223">
        <f t="shared" ca="1" si="783"/>
        <v>1.0196285435603474E-4</v>
      </c>
      <c r="GL403" s="223">
        <f t="shared" ca="1" si="784"/>
        <v>-2.0105031300168298E-4</v>
      </c>
      <c r="GM403" s="223">
        <f t="shared" ca="1" si="785"/>
        <v>-3.0868388962617934E-4</v>
      </c>
      <c r="GN403" s="223">
        <f t="shared" ca="1" si="786"/>
        <v>-1.1634015648842434E-4</v>
      </c>
      <c r="GO403" s="223">
        <f t="shared" ca="1" si="787"/>
        <v>1.8906230220504125E-4</v>
      </c>
      <c r="GP403" s="223">
        <f t="shared" ca="1" si="788"/>
        <v>3.1073505326262589E-4</v>
      </c>
      <c r="GQ403" s="223">
        <f t="shared" ca="1" si="789"/>
        <v>1.3043718499364734E-4</v>
      </c>
      <c r="GR403" s="223">
        <f t="shared" ca="1" si="790"/>
        <v>-1.7661882376247866E-4</v>
      </c>
      <c r="GS403" s="223">
        <f t="shared" ca="1" si="791"/>
        <v>-3.1203762893858696E-4</v>
      </c>
      <c r="GT403" s="223">
        <f t="shared" ca="1" si="792"/>
        <v>-1.442199788952645E-4</v>
      </c>
      <c r="GU403" s="223">
        <f t="shared" ca="1" si="793"/>
        <v>1.637498551034977E-4</v>
      </c>
      <c r="GV403" s="223">
        <f t="shared" ca="1" si="794"/>
        <v>3.1258847863516718E-4</v>
      </c>
      <c r="GW403" s="223">
        <f t="shared" ca="1" si="795"/>
        <v>1.5765533423555255E-4</v>
      </c>
      <c r="GX403" s="223">
        <f t="shared" ca="1" si="796"/>
        <v>-1.5048639870077923E-4</v>
      </c>
      <c r="GY403" s="223">
        <f t="shared" ca="1" si="797"/>
        <v>-3.1238627530719799E-4</v>
      </c>
      <c r="GZ403" s="223">
        <f t="shared" ca="1" si="798"/>
        <v>-1.7071088406668314E-4</v>
      </c>
      <c r="HA403" s="223">
        <f t="shared" ca="1" si="799"/>
        <v>1.3686040738253099E-4</v>
      </c>
      <c r="HB403" s="223">
        <f t="shared" ca="1" si="800"/>
        <v>3.1143150608020729E-4</v>
      </c>
      <c r="HC403" s="223">
        <f t="shared" ca="1" si="801"/>
        <v>1.8335517642559701E-4</v>
      </c>
      <c r="HD403" s="223">
        <f t="shared" ca="1" si="802"/>
        <v>-1.2290470735535031E-4</v>
      </c>
      <c r="HE403" s="223">
        <f t="shared" ca="1" si="803"/>
        <v>-3.0972647107689182E-4</v>
      </c>
      <c r="HF403" s="223">
        <f t="shared" ca="1" si="804"/>
        <v>-1.9555775010447768E-4</v>
      </c>
      <c r="HG403" s="223">
        <f t="shared" ca="1" si="805"/>
        <v>1.0865291912296145E-4</v>
      </c>
      <c r="HH403" s="223">
        <f t="shared" ca="1" si="806"/>
        <v>3.0727527787591599E-4</v>
      </c>
      <c r="HI403" s="223">
        <f t="shared" ca="1" si="807"/>
        <v>2.0728920803452102E-4</v>
      </c>
      <c r="HJ403" s="223">
        <f t="shared" ca="1" si="808"/>
        <v>-9.4139376491541964E-5</v>
      </c>
      <c r="HK403" s="223">
        <f t="shared" ca="1" si="809"/>
        <v>-3.040838316164031E-4</v>
      </c>
      <c r="HL403" s="223">
        <f t="shared" ca="1" si="810"/>
        <v>-2.1852128810602556E-4</v>
      </c>
      <c r="HM403" s="223">
        <f t="shared" ca="1" si="811"/>
        <v>7.9399043856510346E-5</v>
      </c>
      <c r="HN403" s="223">
        <f t="shared" ca="1" si="812"/>
        <v>3.0015982077192616E-4</v>
      </c>
      <c r="HO403" s="223">
        <f t="shared" ca="1" si="813"/>
        <v>2.2922693125427201E-4</v>
      </c>
      <c r="HP403" s="223">
        <f t="shared" ca="1" si="814"/>
        <v>-6.4467431970302103E-5</v>
      </c>
      <c r="HQ403" s="223">
        <f t="shared" ca="1" si="815"/>
        <v>-2.9551269862831687E-4</v>
      </c>
      <c r="HR403" s="223">
        <f t="shared" ca="1" si="816"/>
        <v>-2.3938034664722503E-4</v>
      </c>
      <c r="HS403" s="223">
        <f t="shared" ca="1" si="817"/>
        <v>4.938051239378855E-5</v>
      </c>
      <c r="HT403" s="223">
        <f t="shared" ca="1" si="818"/>
        <v>2.9015366050985696E-4</v>
      </c>
      <c r="HU403" s="223">
        <f t="shared" ca="1" si="819"/>
        <v>2.4895707381785711E-4</v>
      </c>
      <c r="HV403" s="223">
        <f t="shared" ca="1" si="820"/>
        <v>-3.4174630837705067E-5</v>
      </c>
      <c r="HW403" s="223">
        <f t="shared" ca="1" si="821"/>
        <v>-2.8409561680876639E-4</v>
      </c>
      <c r="HX403" s="223">
        <f t="shared" ca="1" si="822"/>
        <v>-2.5793404159160302E-4</v>
      </c>
      <c r="HY403" s="223">
        <f t="shared" ca="1" si="823"/>
        <v>1.8886419602589462E-5</v>
      </c>
      <c r="HZ403" s="223">
        <f t="shared" ca="1" si="824"/>
        <v>2.7735316188295001E-4</v>
      </c>
      <c r="IA403" s="223">
        <f t="shared" ca="1" si="825"/>
        <v>2.6628962366679601E-4</v>
      </c>
      <c r="IB403" s="223">
        <f t="shared" ca="1" si="826"/>
        <v>-3.552709328387381E-6</v>
      </c>
      <c r="IC403" s="223">
        <f t="shared" ca="1" si="827"/>
        <v>-2.6994253889688568E-4</v>
      </c>
      <c r="ID403" s="223">
        <f t="shared" ca="1" si="828"/>
        <v>-2.7400369071435966E-4</v>
      </c>
      <c r="IE403" s="223">
        <f t="shared" ca="1" si="829"/>
        <v>-6.3163573290587574E-5</v>
      </c>
      <c r="IF403" s="223">
        <f t="shared" ca="1" si="830"/>
        <v>2.6188160069044915E-4</v>
      </c>
      <c r="IG403" s="223">
        <f t="shared" ca="1" si="831"/>
        <v>2.8105765887110777E-4</v>
      </c>
      <c r="IH403" s="223">
        <f t="shared" ca="1" si="832"/>
        <v>2.7103426713871155E-5</v>
      </c>
      <c r="II403" s="223">
        <f t="shared" ca="1" si="833"/>
        <v>-2.5318976676982549E-4</v>
      </c>
      <c r="IJ403" s="223">
        <f t="shared" ca="1" si="834"/>
        <v>-2.8743453450988811E-4</v>
      </c>
      <c r="IK403" s="223">
        <f t="shared" ca="1" si="835"/>
        <v>-4.235199916504145E-5</v>
      </c>
      <c r="IL403" s="223">
        <f t="shared" ca="1" si="836"/>
        <v>2.4388797652425399E-4</v>
      </c>
      <c r="IM403" s="223">
        <f t="shared" ca="1" si="837"/>
        <v>2.931189551787457E-4</v>
      </c>
      <c r="IN403" s="223">
        <f t="shared" ca="1" si="838"/>
        <v>5.7498541940634944E-5</v>
      </c>
      <c r="IO403" s="223">
        <f t="shared" ca="1" si="839"/>
        <v>-2.339986387811721E-4</v>
      </c>
      <c r="IP403" s="223">
        <f t="shared" ca="1" si="840"/>
        <v>-2.9809722661038637E-4</v>
      </c>
      <c r="IQ403" s="223">
        <f t="shared" ca="1" si="841"/>
        <v>-7.2506565692407224E-5</v>
      </c>
      <c r="IR403" s="223">
        <f t="shared" ca="1" si="842"/>
        <v>2.2354557782140042E-4</v>
      </c>
      <c r="IS403" s="223">
        <f t="shared" ca="1" si="843"/>
        <v>3.0235735571289198E-4</v>
      </c>
      <c r="IT403" s="223">
        <f t="shared" ca="1" si="844"/>
        <v>8.7339914776610064E-5</v>
      </c>
      <c r="IU403" s="223">
        <f t="shared" ca="1" si="845"/>
        <v>-2.1255397598438303E-4</v>
      </c>
      <c r="IV403" s="223">
        <f t="shared" ca="1" si="846"/>
        <v>-3.0588907946210822E-4</v>
      </c>
      <c r="IW403" s="223">
        <f t="shared" ca="1" si="847"/>
        <v>-1.0196285435603447E-4</v>
      </c>
      <c r="IX403" s="223">
        <f t="shared" ca="1" si="848"/>
        <v>2.0105031300169003E-4</v>
      </c>
      <c r="IY403" s="223">
        <f t="shared" ca="1" si="849"/>
        <v>3.0868388962617928E-4</v>
      </c>
      <c r="IZ403" s="223">
        <f t="shared" ca="1" si="850"/>
        <v>1.1634015648842405E-4</v>
      </c>
      <c r="JA403" s="223">
        <f t="shared" ca="1" si="851"/>
        <v>-1.8906230220503442E-4</v>
      </c>
      <c r="JB403" s="223">
        <f t="shared" ca="1" si="852"/>
        <v>-3.1073505326262589E-4</v>
      </c>
    </row>
    <row r="404" spans="2:262">
      <c r="B404" s="230">
        <v>43</v>
      </c>
      <c r="C404" s="229">
        <f t="shared" si="853"/>
        <v>8.3984375000000042E-4</v>
      </c>
      <c r="D404" s="226">
        <f t="shared" ca="1" si="597"/>
        <v>72.065306207554912</v>
      </c>
      <c r="E404" s="225">
        <f ca="1">AW361</f>
        <v>6.5306207554908235E-2</v>
      </c>
      <c r="F404" s="224">
        <v>43</v>
      </c>
      <c r="G404" s="223">
        <f t="shared" ca="1" si="854"/>
        <v>-7.0424234100167904E-4</v>
      </c>
      <c r="H404" s="223">
        <f t="shared" ca="1" si="598"/>
        <v>1.2186534173499806E-3</v>
      </c>
      <c r="I404" s="223">
        <f t="shared" ca="1" si="599"/>
        <v>1.9055864737345873E-3</v>
      </c>
      <c r="J404" s="223">
        <f t="shared" ca="1" si="600"/>
        <v>6.5986683873263331E-4</v>
      </c>
      <c r="K404" s="223">
        <f t="shared" ca="1" si="601"/>
        <v>-1.2550921298871921E-3</v>
      </c>
      <c r="L404" s="223">
        <f t="shared" ca="1" si="602"/>
        <v>-1.8971321225390862E-3</v>
      </c>
      <c r="M404" s="223">
        <f t="shared" ca="1" si="603"/>
        <v>-6.1509385735394537E-4</v>
      </c>
      <c r="N404" s="223">
        <f t="shared" ca="1" si="604"/>
        <v>1.2907748218562772E-3</v>
      </c>
      <c r="O404" s="223">
        <f t="shared" ca="1" si="605"/>
        <v>1.8875350098913064E-3</v>
      </c>
      <c r="P404" s="223">
        <f t="shared" ca="1" si="606"/>
        <v>5.6995036643542828E-4</v>
      </c>
      <c r="Q404" s="223">
        <f t="shared" ca="1" si="607"/>
        <v>-1.3256799993378544E-3</v>
      </c>
      <c r="R404" s="223">
        <f t="shared" ca="1" si="608"/>
        <v>-1.8768009167330491E-3</v>
      </c>
      <c r="S404" s="223">
        <f t="shared" ca="1" si="609"/>
        <v>-5.2446355872798551E-4</v>
      </c>
      <c r="T404" s="223">
        <f t="shared" ca="1" si="610"/>
        <v>1.3597866367582008E-3</v>
      </c>
      <c r="U404" s="223">
        <f t="shared" ca="1" si="611"/>
        <v>1.8649363088806582E-3</v>
      </c>
      <c r="V404" s="223">
        <f t="shared" ca="1" si="612"/>
        <v>4.7866083378372414E-4</v>
      </c>
      <c r="W404" s="223">
        <f t="shared" ca="1" si="613"/>
        <v>-1.3930741895542614E-3</v>
      </c>
      <c r="X404" s="223">
        <f t="shared" ca="1" si="614"/>
        <v>-1.851948333130256E-3</v>
      </c>
      <c r="Y404" s="223">
        <f t="shared" ca="1" si="615"/>
        <v>-4.3256978145147281E-4</v>
      </c>
      <c r="Z404" s="223">
        <f t="shared" ca="1" si="616"/>
        <v>1.4255226065489311E-3</v>
      </c>
      <c r="AA404" s="223">
        <f t="shared" ca="1" si="617"/>
        <v>1.8378448129527866E-3</v>
      </c>
      <c r="AB404" s="223">
        <f t="shared" ca="1" si="618"/>
        <v>3.862181652577011E-4</v>
      </c>
      <c r="AC404" s="223">
        <f t="shared" ca="1" si="619"/>
        <v>-1.4571123420291396E-3</v>
      </c>
      <c r="AD404" s="223">
        <f t="shared" ca="1" si="620"/>
        <v>-1.8226342437814385E-3</v>
      </c>
      <c r="AE404" s="223">
        <f t="shared" ca="1" si="621"/>
        <v>-3.3963390568279866E-4</v>
      </c>
      <c r="AF404" s="223">
        <f t="shared" ca="1" si="622"/>
        <v>1.4878243675194541E-3</v>
      </c>
      <c r="AG404" s="223">
        <f t="shared" ca="1" si="623"/>
        <v>1.8063257878943204E-3</v>
      </c>
      <c r="AH404" s="223">
        <f t="shared" ca="1" si="624"/>
        <v>2.9284506334284949E-4</v>
      </c>
      <c r="AI404" s="223">
        <f t="shared" ca="1" si="625"/>
        <v>-1.5176401832441067E-3</v>
      </c>
      <c r="AJ404" s="223">
        <f t="shared" ca="1" si="626"/>
        <v>-1.7889292688954466E-3</v>
      </c>
      <c r="AK404" s="223">
        <f t="shared" ca="1" si="627"/>
        <v>-2.4587982208691797E-4</v>
      </c>
      <c r="AL404" s="223">
        <f t="shared" ca="1" si="628"/>
        <v>1.5465418292705947E-3</v>
      </c>
      <c r="AM404" s="223">
        <f t="shared" ca="1" si="629"/>
        <v>1.7704551657973639E-3</v>
      </c>
      <c r="AN404" s="223">
        <f t="shared" ca="1" si="630"/>
        <v>1.9876647202020679E-4</v>
      </c>
      <c r="AO404" s="223">
        <f t="shared" ca="1" si="631"/>
        <v>-1.5745118963280537E-3</v>
      </c>
      <c r="AP404" s="223">
        <f t="shared" ca="1" si="632"/>
        <v>-1.7509146067089822E-3</v>
      </c>
      <c r="AQ404" s="223">
        <f t="shared" ca="1" si="633"/>
        <v>-1.5153339246310783E-4</v>
      </c>
      <c r="AR404" s="223">
        <f t="shared" ca="1" si="634"/>
        <v>1.601533536293957E-3</v>
      </c>
      <c r="AS404" s="223">
        <f t="shared" ca="1" si="635"/>
        <v>1.7303193621324387E-3</v>
      </c>
      <c r="AT404" s="223">
        <f t="shared" ca="1" si="636"/>
        <v>1.0420903485658758E-4</v>
      </c>
      <c r="AU404" s="223">
        <f t="shared" ca="1" si="637"/>
        <v>-1.6275904723427933E-3</v>
      </c>
      <c r="AV404" s="223">
        <f t="shared" ca="1" si="638"/>
        <v>-1.7086818378729549E-3</v>
      </c>
      <c r="AW404" s="223">
        <f t="shared" ca="1" si="639"/>
        <v>-5.682190562409647E-5</v>
      </c>
      <c r="AX404" s="223">
        <f t="shared" ca="1" si="640"/>
        <v>1.6526670087506174E-3</v>
      </c>
      <c r="AY404" s="223">
        <f t="shared" ca="1" si="641"/>
        <v>1.6860150675660657E-3</v>
      </c>
      <c r="AZ404" s="223">
        <f t="shared" ca="1" si="642"/>
        <v>9.4005490003653625E-6</v>
      </c>
      <c r="BA404" s="223">
        <f t="shared" ca="1" si="643"/>
        <v>-1.6767480403495772E-3</v>
      </c>
      <c r="BB404" s="223">
        <f t="shared" ca="1" si="644"/>
        <v>-1.662332704826639E-3</v>
      </c>
      <c r="BC404" s="223">
        <f t="shared" ca="1" si="645"/>
        <v>3.8026470162574432E-5</v>
      </c>
      <c r="BD404" s="223">
        <f t="shared" ca="1" si="646"/>
        <v>1.6998190616266712E-3</v>
      </c>
      <c r="BE404" s="223">
        <f t="shared" ca="1" si="647"/>
        <v>1.637649015024448E-3</v>
      </c>
      <c r="BF404" s="223">
        <f t="shared" ca="1" si="648"/>
        <v>-8.5430583601803277E-5</v>
      </c>
      <c r="BG404" s="223">
        <f t="shared" ca="1" si="649"/>
        <v>-1.7218661754613697E-3</v>
      </c>
      <c r="BH404" s="223">
        <f t="shared" ca="1" si="650"/>
        <v>-1.6119788666912474E-3</v>
      </c>
      <c r="BI404" s="223">
        <f t="shared" ca="1" si="651"/>
        <v>1.3278323685191192E-4</v>
      </c>
      <c r="BJ404" s="223">
        <f t="shared" ca="1" si="652"/>
        <v>1.7428761014966938E-3</v>
      </c>
      <c r="BK404" s="223">
        <f t="shared" ca="1" si="653"/>
        <v>1.5853377225645243E-3</v>
      </c>
      <c r="BL404" s="223">
        <f t="shared" ca="1" si="654"/>
        <v>-1.8005590644522604E-4</v>
      </c>
      <c r="BM404" s="223">
        <f t="shared" ca="1" si="655"/>
        <v>-1.7628361841388115E-3</v>
      </c>
      <c r="BN404" s="223">
        <f t="shared" ca="1" si="656"/>
        <v>-1.5577416302733238E-3</v>
      </c>
      <c r="BO404" s="223">
        <f t="shared" ca="1" si="657"/>
        <v>2.2722011709320792E-4</v>
      </c>
      <c r="BP404" s="223">
        <f t="shared" ca="1" si="658"/>
        <v>1.7817344001802996E-3</v>
      </c>
      <c r="BQ404" s="223">
        <f t="shared" ca="1" si="659"/>
        <v>1.5292072126717499E-3</v>
      </c>
      <c r="BR404" s="223">
        <f t="shared" ca="1" si="660"/>
        <v>-2.7424745883898756E-4</v>
      </c>
      <c r="BS404" s="223">
        <f t="shared" ca="1" si="661"/>
        <v>-1.7995593660424494E-3</v>
      </c>
      <c r="BT404" s="223">
        <f t="shared" ca="1" si="662"/>
        <v>-1.4997516578260199E-3</v>
      </c>
      <c r="BU404" s="223">
        <f t="shared" ca="1" si="663"/>
        <v>3.2110960417033548E-4</v>
      </c>
      <c r="BV404" s="223">
        <f t="shared" ca="1" si="664"/>
        <v>1.816300344632364E-3</v>
      </c>
      <c r="BW404" s="223">
        <f t="shared" ca="1" si="665"/>
        <v>1.469392708660925E-3</v>
      </c>
      <c r="BX404" s="223">
        <f t="shared" ca="1" si="666"/>
        <v>-3.6777832508316571E-4</v>
      </c>
      <c r="BY404" s="223">
        <f t="shared" ca="1" si="667"/>
        <v>-1.8319472518105071E-3</v>
      </c>
      <c r="BZ404" s="223">
        <f t="shared" ca="1" si="668"/>
        <v>-1.4381486522722646E-3</v>
      </c>
      <c r="CA404" s="223">
        <f t="shared" ca="1" si="669"/>
        <v>4.1422551008511005E-4</v>
      </c>
      <c r="CB404" s="223">
        <f t="shared" ca="1" si="670"/>
        <v>1.8464906624650883E-3</v>
      </c>
      <c r="CC404" s="223">
        <f t="shared" ca="1" si="671"/>
        <v>1.4060383089113356E-3</v>
      </c>
      <c r="CD404" s="223">
        <f t="shared" ca="1" si="672"/>
        <v>-4.6042318112864188E-4</v>
      </c>
      <c r="CE404" s="223">
        <f t="shared" ca="1" si="673"/>
        <v>-1.8599218161893258E-3</v>
      </c>
      <c r="CF404" s="223">
        <f t="shared" ca="1" si="674"/>
        <v>-1.3730810206482584E-3</v>
      </c>
      <c r="CG404" s="223">
        <f t="shared" ca="1" si="675"/>
        <v>5.0634351046421997E-4</v>
      </c>
      <c r="CH404" s="223">
        <f t="shared" ca="1" si="676"/>
        <v>1.8722326225584542E-3</v>
      </c>
      <c r="CI404" s="223">
        <f t="shared" ca="1" si="677"/>
        <v>1.3392966397211682E-3</v>
      </c>
      <c r="CJ404" s="223">
        <f t="shared" ca="1" si="678"/>
        <v>-5.5195883740247155E-4</v>
      </c>
      <c r="CK404" s="223">
        <f t="shared" ca="1" si="679"/>
        <v>-1.8834156660030401E-3</v>
      </c>
      <c r="CL404" s="223">
        <f t="shared" ca="1" si="680"/>
        <v>-1.3047055165778174E-3</v>
      </c>
      <c r="CM404" s="223">
        <f t="shared" ca="1" si="681"/>
        <v>5.9724168497616833E-4</v>
      </c>
      <c r="CN404" s="223">
        <f t="shared" ca="1" si="682"/>
        <v>1.8934642102758673E-3</v>
      </c>
      <c r="CO404" s="223">
        <f t="shared" ca="1" si="683"/>
        <v>1.2693284876173821E-3</v>
      </c>
      <c r="CP404" s="223">
        <f t="shared" ca="1" si="684"/>
        <v>-6.4216477649111444E-4</v>
      </c>
      <c r="CQ404" s="223">
        <f t="shared" ca="1" si="685"/>
        <v>-1.9023722025096172E-3</v>
      </c>
      <c r="CR404" s="223">
        <f t="shared" ca="1" si="686"/>
        <v>-1.2331868626392346E-3</v>
      </c>
      <c r="CS404" s="223">
        <f t="shared" ca="1" si="687"/>
        <v>6.8670105195681587E-4</v>
      </c>
      <c r="CT404" s="223">
        <f t="shared" ca="1" si="688"/>
        <v>1.910134276862849E-3</v>
      </c>
      <c r="CU404" s="223">
        <f t="shared" ca="1" si="689"/>
        <v>1.1963024120068813E-3</v>
      </c>
      <c r="CV404" s="223">
        <f t="shared" ca="1" si="690"/>
        <v>-7.3082368438622458E-4</v>
      </c>
      <c r="CW404" s="223">
        <f t="shared" ca="1" si="691"/>
        <v>-1.9167457577522239E-3</v>
      </c>
      <c r="CX404" s="223">
        <f t="shared" ca="1" si="692"/>
        <v>-1.158697353534142E-3</v>
      </c>
      <c r="CY404" s="223">
        <f t="shared" ca="1" si="693"/>
        <v>7.7450609595539131E-4</v>
      </c>
      <c r="CZ404" s="223">
        <f t="shared" ca="1" si="694"/>
        <v>1.9222026626688658E-3</v>
      </c>
      <c r="DA404" s="223">
        <f t="shared" ca="1" si="695"/>
        <v>1.1203943391021182E-3</v>
      </c>
      <c r="DB404" s="223">
        <f t="shared" ca="1" si="696"/>
        <v>-8.1772197401302799E-4</v>
      </c>
      <c r="DC404" s="223">
        <f t="shared" ca="1" si="697"/>
        <v>-1.9265017045773057E-3</v>
      </c>
      <c r="DD404" s="223">
        <f t="shared" ca="1" si="698"/>
        <v>-1.0814164410144842E-3</v>
      </c>
      <c r="DE404" s="223">
        <f t="shared" ca="1" si="699"/>
        <v>8.6044528693008835E-4</v>
      </c>
      <c r="DF404" s="223">
        <f t="shared" ca="1" si="700"/>
        <v>1.9296402938954464E-3</v>
      </c>
      <c r="DG404" s="223">
        <f t="shared" ca="1" si="701"/>
        <v>1.0417871380995259E-3</v>
      </c>
      <c r="DH404" s="223">
        <f t="shared" ca="1" si="702"/>
        <v>-9.0265029978044836E-4</v>
      </c>
      <c r="DI404" s="223">
        <f t="shared" ca="1" si="703"/>
        <v>-1.9316165400544412E-3</v>
      </c>
      <c r="DJ404" s="223">
        <f t="shared" ca="1" si="704"/>
        <v>-1.0015303015675297E-3</v>
      </c>
      <c r="DK404" s="223">
        <f t="shared" ca="1" si="705"/>
        <v>9.44311589842465E-4</v>
      </c>
      <c r="DL404" s="223">
        <f t="shared" ca="1" si="706"/>
        <v>1.9324292526375028E-3</v>
      </c>
      <c r="DM404" s="223">
        <f t="shared" ca="1" si="707"/>
        <v>9.6067018063147587E-4</v>
      </c>
      <c r="DN404" s="223">
        <f t="shared" ca="1" si="708"/>
        <v>-9.854040619128692E-4</v>
      </c>
      <c r="DO404" s="223">
        <f t="shared" ca="1" si="709"/>
        <v>-1.9320779420969594E-3</v>
      </c>
      <c r="DP404" s="223">
        <f t="shared" ca="1" si="710"/>
        <v>-9.19231387900405E-4</v>
      </c>
      <c r="DQ404" s="223">
        <f t="shared" ca="1" si="711"/>
        <v>1.025902963423008E-3</v>
      </c>
      <c r="DR404" s="223">
        <f t="shared" ca="1" si="712"/>
        <v>1.9305628200491439E-3</v>
      </c>
      <c r="DS404" s="223">
        <f t="shared" ca="1" si="713"/>
        <v>8.7723888455351466E-4</v>
      </c>
      <c r="DT404" s="223">
        <f t="shared" ca="1" si="714"/>
        <v>-1.0657838993489402E-3</v>
      </c>
      <c r="DU404" s="223">
        <f t="shared" ca="1" si="715"/>
        <v>-1.9278847991469252E-3</v>
      </c>
      <c r="DV404" s="223">
        <f t="shared" ca="1" si="716"/>
        <v>-8.3471796530466857E-4</v>
      </c>
      <c r="DW404" s="223">
        <f t="shared" ca="1" si="717"/>
        <v>1.1050228469061546E-3</v>
      </c>
      <c r="DX404" s="223">
        <f t="shared" ca="1" si="718"/>
        <v>1.9240454925299575E-3</v>
      </c>
      <c r="DY404" s="223">
        <f t="shared" ca="1" si="719"/>
        <v>7.9169424316561309E-4</v>
      </c>
      <c r="DZ404" s="223">
        <f t="shared" ca="1" si="720"/>
        <v>-1.1435961700198578E-3</v>
      </c>
      <c r="EA404" s="223">
        <f t="shared" ca="1" si="721"/>
        <v>-1.9190472128529819E-3</v>
      </c>
      <c r="EB404" s="223">
        <f t="shared" ca="1" si="722"/>
        <v>-7.4819363401782898E-4</v>
      </c>
      <c r="EC404" s="223">
        <f t="shared" ca="1" si="723"/>
        <v>1.1814806335625125E-3</v>
      </c>
      <c r="ED404" s="223">
        <f t="shared" ca="1" si="724"/>
        <v>1.9128929708927805E-3</v>
      </c>
      <c r="EE404" s="223">
        <f t="shared" ca="1" si="725"/>
        <v>7.0424234100167416E-4</v>
      </c>
      <c r="EF404" s="223">
        <f t="shared" ca="1" si="726"/>
        <v>-1.2186534173499594E-3</v>
      </c>
      <c r="EG404" s="223">
        <f t="shared" ca="1" si="727"/>
        <v>-1.9055864737345879E-3</v>
      </c>
      <c r="EH404" s="223">
        <f t="shared" ca="1" si="728"/>
        <v>-6.5986683873266866E-4</v>
      </c>
      <c r="EI404" s="223">
        <f t="shared" ca="1" si="729"/>
        <v>1.2550921298871806E-3</v>
      </c>
      <c r="EJ404" s="223">
        <f t="shared" ca="1" si="730"/>
        <v>1.8971321225390847E-3</v>
      </c>
      <c r="EK404" s="223">
        <f t="shared" ca="1" si="731"/>
        <v>6.1509385735396965E-4</v>
      </c>
      <c r="EL404" s="223">
        <f t="shared" ca="1" si="732"/>
        <v>-1.2907748218562748E-3</v>
      </c>
      <c r="EM404" s="223">
        <f t="shared" ca="1" si="733"/>
        <v>-1.8875350098913146E-3</v>
      </c>
      <c r="EN404" s="223">
        <f t="shared" ca="1" si="734"/>
        <v>-5.6995036643544129E-4</v>
      </c>
      <c r="EO404" s="223">
        <f t="shared" ca="1" si="735"/>
        <v>1.3256799993378618E-3</v>
      </c>
      <c r="EP404" s="223">
        <f t="shared" ca="1" si="736"/>
        <v>1.8768009167330548E-3</v>
      </c>
      <c r="EQ404" s="223">
        <f t="shared" ca="1" si="737"/>
        <v>5.2446355872798887E-4</v>
      </c>
      <c r="ER404" s="223">
        <f t="shared" ca="1" si="738"/>
        <v>-1.3597866367581765E-3</v>
      </c>
      <c r="ES404" s="223">
        <f t="shared" ca="1" si="739"/>
        <v>-1.8649363088806608E-3</v>
      </c>
      <c r="ET404" s="223">
        <f t="shared" ca="1" si="740"/>
        <v>-4.78660833783714E-4</v>
      </c>
      <c r="EU404" s="223">
        <f t="shared" ca="1" si="741"/>
        <v>1.3930741895542447E-3</v>
      </c>
      <c r="EV404" s="223">
        <f t="shared" ca="1" si="742"/>
        <v>1.8519483331302568E-3</v>
      </c>
      <c r="EW404" s="223">
        <f t="shared" ca="1" si="743"/>
        <v>4.3256978145150279E-4</v>
      </c>
      <c r="EX404" s="223">
        <f t="shared" ca="1" si="744"/>
        <v>-1.4255226065489244E-3</v>
      </c>
      <c r="EY404" s="223">
        <f t="shared" ca="1" si="745"/>
        <v>-1.8378448129528005E-3</v>
      </c>
      <c r="EZ404" s="223">
        <f t="shared" ca="1" si="746"/>
        <v>-3.8621816525771763E-4</v>
      </c>
      <c r="FA404" s="223">
        <f t="shared" ca="1" si="747"/>
        <v>1.457112342029142E-3</v>
      </c>
      <c r="FB404" s="223">
        <f t="shared" ca="1" si="748"/>
        <v>1.8226342437814484E-3</v>
      </c>
      <c r="FC404" s="223">
        <f t="shared" ca="1" si="749"/>
        <v>3.3963390568280869E-4</v>
      </c>
      <c r="FD404" s="223">
        <f t="shared" ca="1" si="750"/>
        <v>-1.4878243675194255E-3</v>
      </c>
      <c r="FE404" s="223">
        <f t="shared" ca="1" si="751"/>
        <v>-1.8063257878943263E-3</v>
      </c>
      <c r="FF404" s="223">
        <f t="shared" ca="1" si="752"/>
        <v>-2.9284506334284596E-4</v>
      </c>
      <c r="FG404" s="223">
        <f t="shared" ca="1" si="753"/>
        <v>1.5176401832440877E-3</v>
      </c>
      <c r="FH404" s="223">
        <f t="shared" ca="1" si="754"/>
        <v>1.7889292688954477E-3</v>
      </c>
      <c r="FI404" s="223">
        <f t="shared" ca="1" si="755"/>
        <v>2.4587982208696204E-4</v>
      </c>
      <c r="FJ404" s="223">
        <f t="shared" ca="1" si="756"/>
        <v>-1.5465418292705843E-3</v>
      </c>
      <c r="FK404" s="223">
        <f t="shared" ca="1" si="757"/>
        <v>-1.77045516579736E-3</v>
      </c>
      <c r="FL404" s="223">
        <f t="shared" ca="1" si="758"/>
        <v>-1.9876647202023742E-4</v>
      </c>
      <c r="FM404" s="223">
        <f t="shared" ca="1" si="759"/>
        <v>1.5745118963280519E-3</v>
      </c>
      <c r="FN404" s="223">
        <f t="shared" ca="1" si="760"/>
        <v>1.7509146067090011E-3</v>
      </c>
      <c r="FO404" s="223">
        <f t="shared" ca="1" si="761"/>
        <v>1.515333924631248E-4</v>
      </c>
      <c r="FP404" s="223">
        <f t="shared" ca="1" si="762"/>
        <v>-1.6015335362939631E-3</v>
      </c>
      <c r="FQ404" s="223">
        <f t="shared" ca="1" si="763"/>
        <v>-1.7303193621324524E-3</v>
      </c>
      <c r="FR404" s="223">
        <f t="shared" ca="1" si="764"/>
        <v>-1.0420903485659088E-4</v>
      </c>
      <c r="FS404" s="223">
        <f t="shared" ca="1" si="765"/>
        <v>1.6275904723427766E-3</v>
      </c>
      <c r="FT404" s="223">
        <f t="shared" ca="1" si="766"/>
        <v>1.7086818378729627E-3</v>
      </c>
      <c r="FU404" s="223">
        <f t="shared" ca="1" si="767"/>
        <v>5.6821905624086062E-5</v>
      </c>
      <c r="FV404" s="223">
        <f t="shared" ca="1" si="768"/>
        <v>-1.6526670087506088E-3</v>
      </c>
      <c r="FW404" s="223">
        <f t="shared" ca="1" si="769"/>
        <v>-1.6860150675660672E-3</v>
      </c>
      <c r="FX404" s="223">
        <f t="shared" ca="1" si="770"/>
        <v>-9.4005490003961538E-6</v>
      </c>
      <c r="FY404" s="223">
        <f t="shared" ca="1" si="771"/>
        <v>1.6767480403495688E-3</v>
      </c>
      <c r="FZ404" s="223">
        <f t="shared" ca="1" si="772"/>
        <v>1.6623327048266615E-3</v>
      </c>
      <c r="GA404" s="223">
        <f t="shared" ca="1" si="773"/>
        <v>-3.8026470162557356E-5</v>
      </c>
      <c r="GB404" s="223">
        <f t="shared" ca="1" si="774"/>
        <v>-1.6998190616266695E-3</v>
      </c>
      <c r="GC404" s="223">
        <f t="shared" ca="1" si="775"/>
        <v>-1.6376490150244644E-3</v>
      </c>
      <c r="GD404" s="223">
        <f t="shared" ca="1" si="776"/>
        <v>8.5430583601786201E-5</v>
      </c>
      <c r="GE404" s="223">
        <f t="shared" ca="1" si="777"/>
        <v>1.7218661754613493E-3</v>
      </c>
      <c r="GF404" s="223">
        <f t="shared" ca="1" si="778"/>
        <v>1.6119788666912568E-3</v>
      </c>
      <c r="GG404" s="223">
        <f t="shared" ca="1" si="779"/>
        <v>-1.3278323685190859E-4</v>
      </c>
      <c r="GH404" s="223">
        <f t="shared" ca="1" si="780"/>
        <v>-1.7428761014966804E-3</v>
      </c>
      <c r="GI404" s="223">
        <f t="shared" ca="1" si="781"/>
        <v>-1.585337722564526E-3</v>
      </c>
      <c r="GJ404" s="223">
        <f t="shared" ca="1" si="782"/>
        <v>1.8005590644518176E-4</v>
      </c>
      <c r="GK404" s="223">
        <f t="shared" ca="1" si="783"/>
        <v>1.7628361841388043E-3</v>
      </c>
      <c r="GL404" s="223">
        <f t="shared" ca="1" si="784"/>
        <v>1.557741630273318E-3</v>
      </c>
      <c r="GM404" s="223">
        <f t="shared" ca="1" si="785"/>
        <v>-2.27220117093191E-4</v>
      </c>
      <c r="GN404" s="223">
        <f t="shared" ca="1" si="786"/>
        <v>-1.7817344001802931E-3</v>
      </c>
      <c r="GO404" s="223">
        <f t="shared" ca="1" si="787"/>
        <v>-1.529207212671777E-3</v>
      </c>
      <c r="GP404" s="223">
        <f t="shared" ca="1" si="788"/>
        <v>2.742474588389707E-4</v>
      </c>
      <c r="GQ404" s="223">
        <f t="shared" ca="1" si="789"/>
        <v>1.7995593660424533E-3</v>
      </c>
      <c r="GR404" s="223">
        <f t="shared" ca="1" si="790"/>
        <v>1.4997516578260307E-3</v>
      </c>
      <c r="GS404" s="223">
        <f t="shared" ca="1" si="791"/>
        <v>-3.2110960417031868E-4</v>
      </c>
      <c r="GT404" s="223">
        <f t="shared" ca="1" si="792"/>
        <v>-1.8163003446323488E-3</v>
      </c>
      <c r="GU404" s="223">
        <f t="shared" ca="1" si="793"/>
        <v>-1.4693927086609361E-3</v>
      </c>
      <c r="GV404" s="223">
        <f t="shared" ca="1" si="794"/>
        <v>3.677783250831759E-4</v>
      </c>
      <c r="GW404" s="223">
        <f t="shared" ca="1" si="795"/>
        <v>1.8319472518105015E-3</v>
      </c>
      <c r="GX404" s="223">
        <f t="shared" ca="1" si="796"/>
        <v>1.4381486522722759E-3</v>
      </c>
      <c r="GY404" s="223">
        <f t="shared" ca="1" si="797"/>
        <v>-4.1422551008506658E-4</v>
      </c>
      <c r="GZ404" s="223">
        <f t="shared" ca="1" si="798"/>
        <v>-1.8464906624650836E-3</v>
      </c>
      <c r="HA404" s="223">
        <f t="shared" ca="1" si="799"/>
        <v>-1.4060383089113282E-3</v>
      </c>
      <c r="HB404" s="223">
        <f t="shared" ca="1" si="800"/>
        <v>4.6042318112862529E-4</v>
      </c>
      <c r="HC404" s="223">
        <f t="shared" ca="1" si="801"/>
        <v>1.8599218161893284E-3</v>
      </c>
      <c r="HD404" s="223">
        <f t="shared" ca="1" si="802"/>
        <v>1.3730810206482897E-3</v>
      </c>
      <c r="HE404" s="223">
        <f t="shared" ca="1" si="803"/>
        <v>-5.0634351046420359E-4</v>
      </c>
      <c r="HF404" s="223">
        <f t="shared" ca="1" si="804"/>
        <v>-1.872232622558457E-3</v>
      </c>
      <c r="HG404" s="223">
        <f t="shared" ca="1" si="805"/>
        <v>-1.3392966397211806E-3</v>
      </c>
      <c r="HH404" s="223">
        <f t="shared" ca="1" si="806"/>
        <v>5.5195883740248152E-4</v>
      </c>
      <c r="HI404" s="223">
        <f t="shared" ca="1" si="807"/>
        <v>1.8834156660030301E-3</v>
      </c>
      <c r="HJ404" s="223">
        <f t="shared" ca="1" si="808"/>
        <v>1.3047055165778302E-3</v>
      </c>
      <c r="HK404" s="223">
        <f t="shared" ca="1" si="809"/>
        <v>-5.9724168497612604E-4</v>
      </c>
      <c r="HL404" s="223">
        <f t="shared" ca="1" si="810"/>
        <v>-1.8934642102758641E-3</v>
      </c>
      <c r="HM404" s="223">
        <f t="shared" ca="1" si="811"/>
        <v>-1.2693284876173743E-3</v>
      </c>
      <c r="HN404" s="223">
        <f t="shared" ca="1" si="812"/>
        <v>6.4216477649109839E-4</v>
      </c>
      <c r="HO404" s="223">
        <f t="shared" ca="1" si="813"/>
        <v>1.9023722025096142E-3</v>
      </c>
      <c r="HP404" s="223">
        <f t="shared" ca="1" si="814"/>
        <v>1.2331868626392689E-3</v>
      </c>
      <c r="HQ404" s="223">
        <f t="shared" ca="1" si="815"/>
        <v>-6.8670105195679993E-4</v>
      </c>
      <c r="HR404" s="223">
        <f t="shared" ca="1" si="816"/>
        <v>-1.9101342768628508E-3</v>
      </c>
      <c r="HS404" s="223">
        <f t="shared" ca="1" si="817"/>
        <v>-1.1963024120068945E-3</v>
      </c>
      <c r="HT404" s="223">
        <f t="shared" ca="1" si="818"/>
        <v>7.3082368438620875E-4</v>
      </c>
      <c r="HU404" s="223">
        <f t="shared" ca="1" si="819"/>
        <v>1.9167457577522185E-3</v>
      </c>
      <c r="HV404" s="223">
        <f t="shared" ca="1" si="820"/>
        <v>1.1586973535341557E-3</v>
      </c>
      <c r="HW404" s="223">
        <f t="shared" ca="1" si="821"/>
        <v>-7.7450609595540085E-4</v>
      </c>
      <c r="HX404" s="223">
        <f t="shared" ca="1" si="822"/>
        <v>-1.9222026626688638E-3</v>
      </c>
      <c r="HY404" s="223">
        <f t="shared" ca="1" si="823"/>
        <v>-1.1203943391021318E-3</v>
      </c>
      <c r="HZ404" s="223">
        <f t="shared" ca="1" si="824"/>
        <v>8.1772197401298755E-4</v>
      </c>
      <c r="IA404" s="223">
        <f t="shared" ca="1" si="825"/>
        <v>1.9265017045773042E-3</v>
      </c>
      <c r="IB404" s="223">
        <f t="shared" ca="1" si="826"/>
        <v>1.0814164410144756E-3</v>
      </c>
      <c r="IC404" s="223">
        <f t="shared" ca="1" si="827"/>
        <v>-8.6044528693007306E-4</v>
      </c>
      <c r="ID404" s="223">
        <f t="shared" ca="1" si="828"/>
        <v>-1.9296402938954456E-3</v>
      </c>
      <c r="IE404" s="223">
        <f t="shared" ca="1" si="829"/>
        <v>-1.1763044440869298E-3</v>
      </c>
      <c r="IF404" s="223">
        <f t="shared" ca="1" si="830"/>
        <v>9.0265029978043329E-4</v>
      </c>
      <c r="IG404" s="223">
        <f t="shared" ca="1" si="831"/>
        <v>1.9316165400544416E-3</v>
      </c>
      <c r="IH404" s="223">
        <f t="shared" ca="1" si="832"/>
        <v>1.001530301567544E-3</v>
      </c>
      <c r="II404" s="223">
        <f t="shared" ca="1" si="833"/>
        <v>-9.443115898424741E-4</v>
      </c>
      <c r="IJ404" s="223">
        <f t="shared" ca="1" si="834"/>
        <v>-1.9324292526375025E-3</v>
      </c>
      <c r="IK404" s="223">
        <f t="shared" ca="1" si="835"/>
        <v>-9.6067018063149029E-4</v>
      </c>
      <c r="IL404" s="223">
        <f t="shared" ca="1" si="836"/>
        <v>9.8540406191283082E-4</v>
      </c>
      <c r="IM404" s="223">
        <f t="shared" ca="1" si="837"/>
        <v>1.9320779420969596E-3</v>
      </c>
      <c r="IN404" s="223">
        <f t="shared" ca="1" si="838"/>
        <v>9.1923138790039589E-4</v>
      </c>
      <c r="IO404" s="223">
        <f t="shared" ca="1" si="839"/>
        <v>-1.0259029634229703E-3</v>
      </c>
      <c r="IP404" s="223">
        <f t="shared" ca="1" si="840"/>
        <v>-1.9305628200491469E-3</v>
      </c>
      <c r="IQ404" s="223">
        <f t="shared" ca="1" si="841"/>
        <v>-8.7723888455350555E-4</v>
      </c>
      <c r="IR404" s="223">
        <f t="shared" ca="1" si="842"/>
        <v>1.0657838993489259E-3</v>
      </c>
      <c r="IS404" s="223">
        <f t="shared" ca="1" si="843"/>
        <v>1.9278847991469283E-3</v>
      </c>
      <c r="IT404" s="223">
        <f t="shared" ca="1" si="844"/>
        <v>8.3471796530463431E-4</v>
      </c>
      <c r="IU404" s="223">
        <f t="shared" ca="1" si="845"/>
        <v>-1.1050228469061405E-3</v>
      </c>
      <c r="IV404" s="223">
        <f t="shared" ca="1" si="846"/>
        <v>-1.924045492529959E-3</v>
      </c>
      <c r="IW404" s="223">
        <f t="shared" ca="1" si="847"/>
        <v>-7.9169424316557861E-4</v>
      </c>
      <c r="IX404" s="223">
        <f t="shared" ca="1" si="848"/>
        <v>1.1435961700198441E-3</v>
      </c>
      <c r="IY404" s="223">
        <f t="shared" ca="1" si="849"/>
        <v>1.9190472128529841E-3</v>
      </c>
      <c r="IZ404" s="223">
        <f t="shared" ca="1" si="850"/>
        <v>7.4819363401789512E-4</v>
      </c>
      <c r="JA404" s="223">
        <f t="shared" ca="1" si="851"/>
        <v>-1.1814806335625424E-3</v>
      </c>
      <c r="JB404" s="223">
        <f t="shared" ca="1" si="852"/>
        <v>-1.9128929708927829E-3</v>
      </c>
    </row>
    <row r="405" spans="2:262">
      <c r="B405" s="230">
        <v>44</v>
      </c>
      <c r="C405" s="229">
        <f t="shared" si="853"/>
        <v>8.5937500000000044E-4</v>
      </c>
      <c r="D405" s="226">
        <f t="shared" ca="1" si="597"/>
        <v>72.067020699537338</v>
      </c>
      <c r="E405" s="225">
        <f ca="1">AX361</f>
        <v>6.7020699537339246E-2</v>
      </c>
      <c r="F405" s="224">
        <v>44</v>
      </c>
      <c r="G405" s="223">
        <f t="shared" ca="1" si="854"/>
        <v>-2.4152518077309514E-4</v>
      </c>
      <c r="H405" s="223">
        <f t="shared" ca="1" si="598"/>
        <v>4.0771700551958342E-4</v>
      </c>
      <c r="I405" s="223">
        <f t="shared" ca="1" si="599"/>
        <v>6.2591811267389316E-4</v>
      </c>
      <c r="J405" s="223">
        <f t="shared" ca="1" si="600"/>
        <v>1.8239450614993734E-4</v>
      </c>
      <c r="K405" s="223">
        <f t="shared" ca="1" si="601"/>
        <v>-4.5395776264575341E-4</v>
      </c>
      <c r="L405" s="223">
        <f t="shared" ca="1" si="602"/>
        <v>-6.1038292208601542E-4</v>
      </c>
      <c r="M405" s="223">
        <f t="shared" ca="1" si="603"/>
        <v>-1.2150727272557634E-4</v>
      </c>
      <c r="N405" s="223">
        <f t="shared" ca="1" si="604"/>
        <v>4.9582665835908881E-4</v>
      </c>
      <c r="O405" s="223">
        <f t="shared" ca="1" si="605"/>
        <v>5.8896941028920306E-4</v>
      </c>
      <c r="P405" s="223">
        <f t="shared" ca="1" si="606"/>
        <v>5.9449857842236231E-5</v>
      </c>
      <c r="Q405" s="223">
        <f t="shared" ca="1" si="607"/>
        <v>-5.3292047230600376E-4</v>
      </c>
      <c r="R405" s="223">
        <f t="shared" ca="1" si="608"/>
        <v>-5.6188380110787557E-4</v>
      </c>
      <c r="S405" s="223">
        <f t="shared" ca="1" si="609"/>
        <v>3.1800916707227096E-6</v>
      </c>
      <c r="T405" s="223">
        <f t="shared" ca="1" si="610"/>
        <v>5.6488197078064808E-4</v>
      </c>
      <c r="U405" s="223">
        <f t="shared" ca="1" si="611"/>
        <v>5.2938694376494962E-4</v>
      </c>
      <c r="V405" s="223">
        <f t="shared" ca="1" si="612"/>
        <v>-6.5779415162477647E-5</v>
      </c>
      <c r="W405" s="223">
        <f t="shared" ca="1" si="613"/>
        <v>-5.9140334708077862E-4</v>
      </c>
      <c r="X405" s="223">
        <f t="shared" ca="1" si="614"/>
        <v>-4.9179180076122642E-4</v>
      </c>
      <c r="Y405" s="223">
        <f t="shared" ca="1" si="615"/>
        <v>1.2774524692753185E-4</v>
      </c>
      <c r="Z405" s="223">
        <f t="shared" ca="1" si="616"/>
        <v>6.1222918585456605E-4</v>
      </c>
      <c r="AA405" s="223">
        <f t="shared" ca="1" si="617"/>
        <v>4.4946043387542766E-4</v>
      </c>
      <c r="AB405" s="223">
        <f t="shared" ca="1" si="618"/>
        <v>-1.8848082213201853E-4</v>
      </c>
      <c r="AC405" s="223">
        <f t="shared" ca="1" si="619"/>
        <v>-6.2715892289005729E-4</v>
      </c>
      <c r="AD405" s="223">
        <f t="shared" ca="1" si="620"/>
        <v>-4.0280051731134261E-4</v>
      </c>
      <c r="AE405" s="223">
        <f t="shared" ca="1" si="621"/>
        <v>2.4740122398527581E-4</v>
      </c>
      <c r="AF405" s="223">
        <f t="shared" ca="1" si="622"/>
        <v>6.360487766581762E-4</v>
      </c>
      <c r="AG405" s="223">
        <f t="shared" ca="1" si="623"/>
        <v>3.5226141157238846E-4</v>
      </c>
      <c r="AH405" s="223">
        <f t="shared" ca="1" si="624"/>
        <v>-3.0393901680828884E-4</v>
      </c>
      <c r="AI405" s="223">
        <f t="shared" ca="1" si="625"/>
        <v>-6.3881313300744741E-4</v>
      </c>
      <c r="AJ405" s="223">
        <f t="shared" ca="1" si="626"/>
        <v>-2.9832983587431677E-4</v>
      </c>
      <c r="AK405" s="223">
        <f t="shared" ca="1" si="627"/>
        <v>3.5754971074947065E-4</v>
      </c>
      <c r="AL405" s="223">
        <f t="shared" ca="1" si="628"/>
        <v>6.3542536967507637E-4</v>
      </c>
      <c r="AM405" s="223">
        <f t="shared" ca="1" si="629"/>
        <v>2.4152518077309802E-4</v>
      </c>
      <c r="AN405" s="223">
        <f t="shared" ca="1" si="630"/>
        <v>-4.0771700551958103E-4</v>
      </c>
      <c r="AO405" s="223">
        <f t="shared" ca="1" si="631"/>
        <v>-6.259181126738937E-4</v>
      </c>
      <c r="AP405" s="223">
        <f t="shared" ca="1" si="632"/>
        <v>-1.8239450614994038E-4</v>
      </c>
      <c r="AQ405" s="223">
        <f t="shared" ca="1" si="633"/>
        <v>4.5395776264575119E-4</v>
      </c>
      <c r="AR405" s="223">
        <f t="shared" ca="1" si="634"/>
        <v>6.1038292208601618E-4</v>
      </c>
      <c r="AS405" s="223">
        <f t="shared" ca="1" si="635"/>
        <v>1.2150727272557944E-4</v>
      </c>
      <c r="AT405" s="223">
        <f t="shared" ca="1" si="636"/>
        <v>-4.9582665835908686E-4</v>
      </c>
      <c r="AU405" s="223">
        <f t="shared" ca="1" si="637"/>
        <v>-5.8896941028920425E-4</v>
      </c>
      <c r="AV405" s="223">
        <f t="shared" ca="1" si="638"/>
        <v>-5.9449857842239361E-5</v>
      </c>
      <c r="AW405" s="223">
        <f t="shared" ca="1" si="639"/>
        <v>5.3292047230600202E-4</v>
      </c>
      <c r="AX405" s="223">
        <f t="shared" ca="1" si="640"/>
        <v>5.6188380110787708E-4</v>
      </c>
      <c r="AY405" s="223">
        <f t="shared" ca="1" si="641"/>
        <v>-3.180091670719579E-6</v>
      </c>
      <c r="AZ405" s="223">
        <f t="shared" ca="1" si="642"/>
        <v>-5.6488197078064656E-4</v>
      </c>
      <c r="BA405" s="223">
        <f t="shared" ca="1" si="643"/>
        <v>-5.2938694376495124E-4</v>
      </c>
      <c r="BB405" s="223">
        <f t="shared" ca="1" si="644"/>
        <v>6.577941516247453E-5</v>
      </c>
      <c r="BC405" s="223">
        <f t="shared" ca="1" si="645"/>
        <v>5.9140334708077732E-4</v>
      </c>
      <c r="BD405" s="223">
        <f t="shared" ca="1" si="646"/>
        <v>4.9179180076122837E-4</v>
      </c>
      <c r="BE405" s="223">
        <f t="shared" ca="1" si="647"/>
        <v>-1.2774524692752879E-4</v>
      </c>
      <c r="BF405" s="223">
        <f t="shared" ca="1" si="648"/>
        <v>-6.1222918585456508E-4</v>
      </c>
      <c r="BG405" s="223">
        <f t="shared" ca="1" si="649"/>
        <v>-4.4946043387542988E-4</v>
      </c>
      <c r="BH405" s="223">
        <f t="shared" ca="1" si="650"/>
        <v>1.8848082213201555E-4</v>
      </c>
      <c r="BI405" s="223">
        <f t="shared" ca="1" si="651"/>
        <v>6.2715892289005675E-4</v>
      </c>
      <c r="BJ405" s="223">
        <f t="shared" ca="1" si="652"/>
        <v>4.0280051731134505E-4</v>
      </c>
      <c r="BK405" s="223">
        <f t="shared" ca="1" si="653"/>
        <v>-2.4740122398527294E-4</v>
      </c>
      <c r="BL405" s="223">
        <f t="shared" ca="1" si="654"/>
        <v>-6.3604877665817598E-4</v>
      </c>
      <c r="BM405" s="223">
        <f t="shared" ca="1" si="655"/>
        <v>-3.5226141157239106E-4</v>
      </c>
      <c r="BN405" s="223">
        <f t="shared" ca="1" si="656"/>
        <v>3.0393901680828608E-4</v>
      </c>
      <c r="BO405" s="223">
        <f t="shared" ca="1" si="657"/>
        <v>6.3881313300744741E-4</v>
      </c>
      <c r="BP405" s="223">
        <f t="shared" ca="1" si="658"/>
        <v>2.9832983587431953E-4</v>
      </c>
      <c r="BQ405" s="223">
        <f t="shared" ca="1" si="659"/>
        <v>-3.5754971074946799E-4</v>
      </c>
      <c r="BR405" s="223">
        <f t="shared" ca="1" si="660"/>
        <v>-6.3542536967507669E-4</v>
      </c>
      <c r="BS405" s="223">
        <f t="shared" ca="1" si="661"/>
        <v>-2.4152518077310095E-4</v>
      </c>
      <c r="BT405" s="223">
        <f t="shared" ca="1" si="662"/>
        <v>4.0771700551957865E-4</v>
      </c>
      <c r="BU405" s="223">
        <f t="shared" ca="1" si="663"/>
        <v>6.2591811267389435E-4</v>
      </c>
      <c r="BV405" s="223">
        <f t="shared" ca="1" si="664"/>
        <v>1.8239450614994338E-4</v>
      </c>
      <c r="BW405" s="223">
        <f t="shared" ca="1" si="665"/>
        <v>-4.5395776264574902E-4</v>
      </c>
      <c r="BX405" s="223">
        <f t="shared" ca="1" si="666"/>
        <v>-6.1038292208601716E-4</v>
      </c>
      <c r="BY405" s="223">
        <f t="shared" ca="1" si="667"/>
        <v>-1.2150727272558249E-4</v>
      </c>
      <c r="BZ405" s="223">
        <f t="shared" ca="1" si="668"/>
        <v>4.9582665835908491E-4</v>
      </c>
      <c r="CA405" s="223">
        <f t="shared" ca="1" si="669"/>
        <v>5.8896941028920534E-4</v>
      </c>
      <c r="CB405" s="223">
        <f t="shared" ca="1" si="670"/>
        <v>5.9449857842242451E-5</v>
      </c>
      <c r="CC405" s="223">
        <f t="shared" ca="1" si="671"/>
        <v>-5.3292047230600029E-4</v>
      </c>
      <c r="CD405" s="223">
        <f t="shared" ca="1" si="672"/>
        <v>-5.618838011078786E-4</v>
      </c>
      <c r="CE405" s="223">
        <f t="shared" ca="1" si="673"/>
        <v>3.1800916707164483E-6</v>
      </c>
      <c r="CF405" s="223">
        <f t="shared" ca="1" si="674"/>
        <v>5.6488197078064515E-4</v>
      </c>
      <c r="CG405" s="223">
        <f t="shared" ca="1" si="675"/>
        <v>5.2938694376495298E-4</v>
      </c>
      <c r="CH405" s="223">
        <f t="shared" ca="1" si="676"/>
        <v>-6.5779415162471426E-5</v>
      </c>
      <c r="CI405" s="223">
        <f t="shared" ca="1" si="677"/>
        <v>-5.9140334708077623E-4</v>
      </c>
      <c r="CJ405" s="223">
        <f t="shared" ca="1" si="678"/>
        <v>-4.9179180076123043E-4</v>
      </c>
      <c r="CK405" s="223">
        <f t="shared" ca="1" si="679"/>
        <v>1.2774524692752573E-4</v>
      </c>
      <c r="CL405" s="223">
        <f t="shared" ca="1" si="680"/>
        <v>6.1222918585456421E-4</v>
      </c>
      <c r="CM405" s="223">
        <f t="shared" ca="1" si="681"/>
        <v>4.4946043387543211E-4</v>
      </c>
      <c r="CN405" s="223">
        <f t="shared" ca="1" si="682"/>
        <v>-1.8848082213201257E-4</v>
      </c>
      <c r="CO405" s="223">
        <f t="shared" ca="1" si="683"/>
        <v>-6.2715892289005621E-4</v>
      </c>
      <c r="CP405" s="223">
        <f t="shared" ca="1" si="684"/>
        <v>-4.0280051731134749E-4</v>
      </c>
      <c r="CQ405" s="223">
        <f t="shared" ca="1" si="685"/>
        <v>2.4740122398527007E-4</v>
      </c>
      <c r="CR405" s="223">
        <f t="shared" ca="1" si="686"/>
        <v>6.3604877665817566E-4</v>
      </c>
      <c r="CS405" s="223">
        <f t="shared" ca="1" si="687"/>
        <v>3.5226141157239366E-4</v>
      </c>
      <c r="CT405" s="223">
        <f t="shared" ca="1" si="688"/>
        <v>-3.0393901680828337E-4</v>
      </c>
      <c r="CU405" s="223">
        <f t="shared" ca="1" si="689"/>
        <v>-6.3881313300744741E-4</v>
      </c>
      <c r="CV405" s="223">
        <f t="shared" ca="1" si="690"/>
        <v>-2.983298358743223E-4</v>
      </c>
      <c r="CW405" s="223">
        <f t="shared" ca="1" si="691"/>
        <v>3.5754971074946539E-4</v>
      </c>
      <c r="CX405" s="223">
        <f t="shared" ca="1" si="692"/>
        <v>6.3542536967507702E-4</v>
      </c>
      <c r="CY405" s="223">
        <f t="shared" ca="1" si="693"/>
        <v>2.4152518077310385E-4</v>
      </c>
      <c r="CZ405" s="223">
        <f t="shared" ca="1" si="694"/>
        <v>-4.0771700551957621E-4</v>
      </c>
      <c r="DA405" s="223">
        <f t="shared" ca="1" si="695"/>
        <v>-6.25918112673895E-4</v>
      </c>
      <c r="DB405" s="223">
        <f t="shared" ca="1" si="696"/>
        <v>-1.8239450614994637E-4</v>
      </c>
      <c r="DC405" s="223">
        <f t="shared" ca="1" si="697"/>
        <v>4.539577626457468E-4</v>
      </c>
      <c r="DD405" s="223">
        <f t="shared" ca="1" si="698"/>
        <v>6.1038292208601813E-4</v>
      </c>
      <c r="DE405" s="223">
        <f t="shared" ca="1" si="699"/>
        <v>1.2150727272558559E-4</v>
      </c>
      <c r="DF405" s="223">
        <f t="shared" ca="1" si="700"/>
        <v>-4.9582665835908285E-4</v>
      </c>
      <c r="DG405" s="223">
        <f t="shared" ca="1" si="701"/>
        <v>-5.8896941028920653E-4</v>
      </c>
      <c r="DH405" s="223">
        <f t="shared" ca="1" si="702"/>
        <v>-5.9449857842245582E-5</v>
      </c>
      <c r="DI405" s="223">
        <f t="shared" ca="1" si="703"/>
        <v>5.3292047230599855E-4</v>
      </c>
      <c r="DJ405" s="223">
        <f t="shared" ca="1" si="704"/>
        <v>5.6188380110788001E-4</v>
      </c>
      <c r="DK405" s="223">
        <f t="shared" ca="1" si="705"/>
        <v>-3.1800916707133177E-6</v>
      </c>
      <c r="DL405" s="223">
        <f t="shared" ca="1" si="706"/>
        <v>-5.6488197078064363E-4</v>
      </c>
      <c r="DM405" s="223">
        <f t="shared" ca="1" si="707"/>
        <v>-5.2938694376495482E-4</v>
      </c>
      <c r="DN405" s="223">
        <f t="shared" ca="1" si="708"/>
        <v>6.5779415162468309E-5</v>
      </c>
      <c r="DO405" s="223">
        <f t="shared" ca="1" si="709"/>
        <v>5.9140334708077504E-4</v>
      </c>
      <c r="DP405" s="223">
        <f t="shared" ca="1" si="710"/>
        <v>4.9179180076123227E-4</v>
      </c>
      <c r="DQ405" s="223">
        <f t="shared" ca="1" si="711"/>
        <v>-1.2774524692752266E-4</v>
      </c>
      <c r="DR405" s="223">
        <f t="shared" ca="1" si="712"/>
        <v>-6.1222918585456334E-4</v>
      </c>
      <c r="DS405" s="223">
        <f t="shared" ca="1" si="713"/>
        <v>-4.4946043387543427E-4</v>
      </c>
      <c r="DT405" s="223">
        <f t="shared" ca="1" si="714"/>
        <v>1.8848082213200959E-4</v>
      </c>
      <c r="DU405" s="223">
        <f t="shared" ca="1" si="715"/>
        <v>6.2715892289005556E-4</v>
      </c>
      <c r="DV405" s="223">
        <f t="shared" ca="1" si="716"/>
        <v>4.0280051731134993E-4</v>
      </c>
      <c r="DW405" s="223">
        <f t="shared" ca="1" si="717"/>
        <v>-2.4740122398526719E-4</v>
      </c>
      <c r="DX405" s="223">
        <f t="shared" ca="1" si="718"/>
        <v>-6.3604877665817533E-4</v>
      </c>
      <c r="DY405" s="223">
        <f t="shared" ca="1" si="719"/>
        <v>-3.5226141157239632E-4</v>
      </c>
      <c r="DZ405" s="223">
        <f t="shared" ca="1" si="720"/>
        <v>3.039390168082806E-4</v>
      </c>
      <c r="EA405" s="223">
        <f t="shared" ca="1" si="721"/>
        <v>6.3881313300744751E-4</v>
      </c>
      <c r="EB405" s="223">
        <f t="shared" ca="1" si="722"/>
        <v>2.9832983587432506E-4</v>
      </c>
      <c r="EC405" s="223">
        <f t="shared" ca="1" si="723"/>
        <v>-3.5754971074946279E-4</v>
      </c>
      <c r="ED405" s="223">
        <f t="shared" ca="1" si="724"/>
        <v>-6.3542536967507734E-4</v>
      </c>
      <c r="EE405" s="223">
        <f t="shared" ca="1" si="725"/>
        <v>-2.4152518077310677E-4</v>
      </c>
      <c r="EF405" s="223">
        <f t="shared" ca="1" si="726"/>
        <v>4.0771700551957382E-4</v>
      </c>
      <c r="EG405" s="223">
        <f t="shared" ca="1" si="727"/>
        <v>6.2591811267389565E-4</v>
      </c>
      <c r="EH405" s="223">
        <f t="shared" ca="1" si="728"/>
        <v>1.8239450614994938E-4</v>
      </c>
      <c r="EI405" s="223">
        <f t="shared" ca="1" si="729"/>
        <v>-4.5395776264574457E-4</v>
      </c>
      <c r="EJ405" s="223">
        <f t="shared" ca="1" si="730"/>
        <v>-6.10382922086019E-4</v>
      </c>
      <c r="EK405" s="223">
        <f t="shared" ca="1" si="731"/>
        <v>-1.2150727272558864E-4</v>
      </c>
      <c r="EL405" s="223">
        <f t="shared" ca="1" si="732"/>
        <v>4.9582665835908089E-4</v>
      </c>
      <c r="EM405" s="223">
        <f t="shared" ca="1" si="733"/>
        <v>5.8896941028920783E-4</v>
      </c>
      <c r="EN405" s="223">
        <f t="shared" ca="1" si="734"/>
        <v>5.9449857842248685E-5</v>
      </c>
      <c r="EO405" s="223">
        <f t="shared" ca="1" si="735"/>
        <v>-5.3292047230599682E-4</v>
      </c>
      <c r="EP405" s="223">
        <f t="shared" ca="1" si="736"/>
        <v>-5.6188380110788153E-4</v>
      </c>
      <c r="EQ405" s="223">
        <f t="shared" ca="1" si="737"/>
        <v>3.1800916707102006E-6</v>
      </c>
      <c r="ER405" s="223">
        <f t="shared" ca="1" si="738"/>
        <v>5.6488197078064222E-4</v>
      </c>
      <c r="ES405" s="223">
        <f t="shared" ca="1" si="739"/>
        <v>5.2938694376495656E-4</v>
      </c>
      <c r="ET405" s="223">
        <f t="shared" ca="1" si="740"/>
        <v>-6.5779415162465192E-5</v>
      </c>
      <c r="EU405" s="223">
        <f t="shared" ca="1" si="741"/>
        <v>-5.9140334708077385E-4</v>
      </c>
      <c r="EV405" s="223">
        <f t="shared" ca="1" si="742"/>
        <v>-4.9179180076123433E-4</v>
      </c>
      <c r="EW405" s="223">
        <f t="shared" ca="1" si="743"/>
        <v>1.2774524692751957E-4</v>
      </c>
      <c r="EX405" s="223">
        <f t="shared" ca="1" si="744"/>
        <v>6.1222918585456248E-4</v>
      </c>
      <c r="EY405" s="223">
        <f t="shared" ca="1" si="745"/>
        <v>4.494604338754365E-4</v>
      </c>
      <c r="EZ405" s="223">
        <f t="shared" ca="1" si="746"/>
        <v>-1.8848082213200661E-4</v>
      </c>
      <c r="FA405" s="223">
        <f t="shared" ca="1" si="747"/>
        <v>-6.2715892289005501E-4</v>
      </c>
      <c r="FB405" s="223">
        <f t="shared" ca="1" si="748"/>
        <v>-4.0280051731135237E-4</v>
      </c>
      <c r="FC405" s="223">
        <f t="shared" ca="1" si="749"/>
        <v>2.4740122398526432E-4</v>
      </c>
      <c r="FD405" s="223">
        <f t="shared" ca="1" si="750"/>
        <v>6.3604877665817512E-4</v>
      </c>
      <c r="FE405" s="223">
        <f t="shared" ca="1" si="751"/>
        <v>3.5226141157239886E-4</v>
      </c>
      <c r="FF405" s="223">
        <f t="shared" ca="1" si="752"/>
        <v>-3.0393901680827784E-4</v>
      </c>
      <c r="FG405" s="223">
        <f t="shared" ca="1" si="753"/>
        <v>-6.3881313300744741E-4</v>
      </c>
      <c r="FH405" s="223">
        <f t="shared" ca="1" si="754"/>
        <v>-2.9832983587432783E-4</v>
      </c>
      <c r="FI405" s="223">
        <f t="shared" ca="1" si="755"/>
        <v>3.5754971074946024E-4</v>
      </c>
      <c r="FJ405" s="223">
        <f t="shared" ca="1" si="756"/>
        <v>6.3542536967507767E-4</v>
      </c>
      <c r="FK405" s="223">
        <f t="shared" ca="1" si="757"/>
        <v>2.4152518077310962E-4</v>
      </c>
      <c r="FL405" s="223">
        <f t="shared" ca="1" si="758"/>
        <v>-4.0771700551957144E-4</v>
      </c>
      <c r="FM405" s="223">
        <f t="shared" ca="1" si="759"/>
        <v>-6.259181126738963E-4</v>
      </c>
      <c r="FN405" s="223">
        <f t="shared" ca="1" si="760"/>
        <v>-1.8239450614995236E-4</v>
      </c>
      <c r="FO405" s="223">
        <f t="shared" ca="1" si="761"/>
        <v>4.5395776264574235E-4</v>
      </c>
      <c r="FP405" s="223">
        <f t="shared" ca="1" si="762"/>
        <v>6.1038292208601998E-4</v>
      </c>
      <c r="FQ405" s="223">
        <f t="shared" ca="1" si="763"/>
        <v>1.2150727272559174E-4</v>
      </c>
      <c r="FR405" s="223">
        <f t="shared" ca="1" si="764"/>
        <v>-4.9582665835907894E-4</v>
      </c>
      <c r="FS405" s="223">
        <f t="shared" ca="1" si="765"/>
        <v>-5.8896941028920903E-4</v>
      </c>
      <c r="FT405" s="223">
        <f t="shared" ca="1" si="766"/>
        <v>-5.944985784225183E-5</v>
      </c>
      <c r="FU405" s="223">
        <f t="shared" ca="1" si="767"/>
        <v>5.3292047230599508E-4</v>
      </c>
      <c r="FV405" s="223">
        <f t="shared" ca="1" si="768"/>
        <v>5.6188380110788305E-4</v>
      </c>
      <c r="FW405" s="223">
        <f t="shared" ca="1" si="769"/>
        <v>-3.1800916707070564E-6</v>
      </c>
      <c r="FX405" s="223">
        <f t="shared" ca="1" si="770"/>
        <v>-5.648819707806407E-4</v>
      </c>
      <c r="FY405" s="223">
        <f t="shared" ca="1" si="771"/>
        <v>-5.2938694376495829E-4</v>
      </c>
      <c r="FZ405" s="223">
        <f t="shared" ca="1" si="772"/>
        <v>6.5779415162462075E-5</v>
      </c>
      <c r="GA405" s="223">
        <f t="shared" ca="1" si="773"/>
        <v>5.9140334708077265E-4</v>
      </c>
      <c r="GB405" s="223">
        <f t="shared" ca="1" si="774"/>
        <v>4.9179180076123629E-4</v>
      </c>
      <c r="GC405" s="223">
        <f t="shared" ca="1" si="775"/>
        <v>-1.2774524692751654E-4</v>
      </c>
      <c r="GD405" s="223">
        <f t="shared" ca="1" si="776"/>
        <v>-6.122291858545615E-4</v>
      </c>
      <c r="GE405" s="223">
        <f t="shared" ca="1" si="777"/>
        <v>-4.4946043387543877E-4</v>
      </c>
      <c r="GF405" s="223">
        <f t="shared" ca="1" si="778"/>
        <v>1.884808221320036E-4</v>
      </c>
      <c r="GG405" s="223">
        <f t="shared" ca="1" si="779"/>
        <v>6.2715892289005426E-4</v>
      </c>
      <c r="GH405" s="223">
        <f t="shared" ca="1" si="780"/>
        <v>4.0280051731135481E-4</v>
      </c>
      <c r="GI405" s="223">
        <f t="shared" ca="1" si="781"/>
        <v>-2.4740122398526139E-4</v>
      </c>
      <c r="GJ405" s="223">
        <f t="shared" ca="1" si="782"/>
        <v>-6.3604877665817479E-4</v>
      </c>
      <c r="GK405" s="223">
        <f t="shared" ca="1" si="783"/>
        <v>-3.5226141157240147E-4</v>
      </c>
      <c r="GL405" s="223">
        <f t="shared" ca="1" si="784"/>
        <v>3.0393901680827507E-4</v>
      </c>
      <c r="GM405" s="223">
        <f t="shared" ca="1" si="785"/>
        <v>6.3881313300744751E-4</v>
      </c>
      <c r="GN405" s="223">
        <f t="shared" ca="1" si="786"/>
        <v>2.9832983587433054E-4</v>
      </c>
      <c r="GO405" s="223">
        <f t="shared" ca="1" si="787"/>
        <v>-3.5754971074945764E-4</v>
      </c>
      <c r="GP405" s="223">
        <f t="shared" ca="1" si="788"/>
        <v>-6.3542536967507799E-4</v>
      </c>
      <c r="GQ405" s="223">
        <f t="shared" ca="1" si="789"/>
        <v>-2.4152518077311255E-4</v>
      </c>
      <c r="GR405" s="223">
        <f t="shared" ca="1" si="790"/>
        <v>4.07717005519569E-4</v>
      </c>
      <c r="GS405" s="223">
        <f t="shared" ca="1" si="791"/>
        <v>6.2591811267389695E-4</v>
      </c>
      <c r="GT405" s="223">
        <f t="shared" ca="1" si="792"/>
        <v>1.8239450614995537E-4</v>
      </c>
      <c r="GU405" s="223">
        <f t="shared" ca="1" si="793"/>
        <v>-4.5395776264574018E-4</v>
      </c>
      <c r="GV405" s="223">
        <f t="shared" ca="1" si="794"/>
        <v>-6.1038292208602084E-4</v>
      </c>
      <c r="GW405" s="223">
        <f t="shared" ca="1" si="795"/>
        <v>-1.2150727272559479E-4</v>
      </c>
      <c r="GX405" s="223">
        <f t="shared" ca="1" si="796"/>
        <v>4.9582665835907699E-4</v>
      </c>
      <c r="GY405" s="223">
        <f t="shared" ca="1" si="797"/>
        <v>5.8896941028921033E-4</v>
      </c>
      <c r="GZ405" s="223">
        <f t="shared" ca="1" si="798"/>
        <v>5.9449857842254933E-5</v>
      </c>
      <c r="HA405" s="223">
        <f t="shared" ca="1" si="799"/>
        <v>-5.3292047230599335E-4</v>
      </c>
      <c r="HB405" s="223">
        <f t="shared" ca="1" si="800"/>
        <v>-5.6188380110788457E-4</v>
      </c>
      <c r="HC405" s="223">
        <f t="shared" ca="1" si="801"/>
        <v>3.1800916707039258E-6</v>
      </c>
      <c r="HD405" s="223">
        <f t="shared" ca="1" si="802"/>
        <v>5.6488197078063929E-4</v>
      </c>
      <c r="HE405" s="223">
        <f t="shared" ca="1" si="803"/>
        <v>5.2938694376496002E-4</v>
      </c>
      <c r="HF405" s="223">
        <f t="shared" ca="1" si="804"/>
        <v>-6.5779415162458971E-5</v>
      </c>
      <c r="HG405" s="223">
        <f t="shared" ca="1" si="805"/>
        <v>-5.9140334708077157E-4</v>
      </c>
      <c r="HH405" s="223">
        <f t="shared" ca="1" si="806"/>
        <v>-4.9179180076123835E-4</v>
      </c>
      <c r="HI405" s="223">
        <f t="shared" ca="1" si="807"/>
        <v>1.2774524692751345E-4</v>
      </c>
      <c r="HJ405" s="223">
        <f t="shared" ca="1" si="808"/>
        <v>6.1222918585456063E-4</v>
      </c>
      <c r="HK405" s="223">
        <f t="shared" ca="1" si="809"/>
        <v>4.49460433875441E-4</v>
      </c>
      <c r="HL405" s="223">
        <f t="shared" ca="1" si="810"/>
        <v>-1.8848082213200059E-4</v>
      </c>
      <c r="HM405" s="223">
        <f t="shared" ca="1" si="811"/>
        <v>-6.2715892289005371E-4</v>
      </c>
      <c r="HN405" s="223">
        <f t="shared" ca="1" si="812"/>
        <v>-4.028005173113572E-4</v>
      </c>
      <c r="HO405" s="223">
        <f t="shared" ca="1" si="813"/>
        <v>2.4740122398525852E-4</v>
      </c>
      <c r="HP405" s="223">
        <f t="shared" ca="1" si="814"/>
        <v>6.3604877665817457E-4</v>
      </c>
      <c r="HQ405" s="223">
        <f t="shared" ca="1" si="815"/>
        <v>3.5226141157240418E-4</v>
      </c>
      <c r="HR405" s="223">
        <f t="shared" ca="1" si="816"/>
        <v>-3.0393901680827231E-4</v>
      </c>
      <c r="HS405" s="223">
        <f t="shared" ca="1" si="817"/>
        <v>-6.3881313300744751E-4</v>
      </c>
      <c r="HT405" s="223">
        <f t="shared" ca="1" si="818"/>
        <v>-2.9832983587433335E-4</v>
      </c>
      <c r="HU405" s="223">
        <f t="shared" ca="1" si="819"/>
        <v>3.5754971074945503E-4</v>
      </c>
      <c r="HV405" s="223">
        <f t="shared" ca="1" si="820"/>
        <v>6.3542536967507832E-4</v>
      </c>
      <c r="HW405" s="223">
        <f t="shared" ca="1" si="821"/>
        <v>2.4152518077311547E-4</v>
      </c>
      <c r="HX405" s="223">
        <f t="shared" ca="1" si="822"/>
        <v>-4.0771700551956661E-4</v>
      </c>
      <c r="HY405" s="223">
        <f t="shared" ca="1" si="823"/>
        <v>-6.2591811267389749E-4</v>
      </c>
      <c r="HZ405" s="223">
        <f t="shared" ca="1" si="824"/>
        <v>-1.8239450614995837E-4</v>
      </c>
      <c r="IA405" s="223">
        <f t="shared" ca="1" si="825"/>
        <v>4.5395776264573802E-4</v>
      </c>
      <c r="IB405" s="223">
        <f t="shared" ca="1" si="826"/>
        <v>6.1038292208602182E-4</v>
      </c>
      <c r="IC405" s="223">
        <f t="shared" ca="1" si="827"/>
        <v>1.2150727272559784E-4</v>
      </c>
      <c r="ID405" s="223">
        <f t="shared" ca="1" si="828"/>
        <v>-4.9582665835907504E-4</v>
      </c>
      <c r="IE405" s="223">
        <f t="shared" ca="1" si="829"/>
        <v>-5.5005190160144668E-4</v>
      </c>
      <c r="IF405" s="223">
        <f t="shared" ca="1" si="830"/>
        <v>-5.9449857842258064E-5</v>
      </c>
      <c r="IG405" s="223">
        <f t="shared" ca="1" si="831"/>
        <v>5.3292047230599172E-4</v>
      </c>
      <c r="IH405" s="223">
        <f t="shared" ca="1" si="832"/>
        <v>5.6188380110788597E-4</v>
      </c>
      <c r="II405" s="223">
        <f t="shared" ca="1" si="833"/>
        <v>-3.1800916707007952E-6</v>
      </c>
      <c r="IJ405" s="223">
        <f t="shared" ca="1" si="834"/>
        <v>-5.6488197078063778E-4</v>
      </c>
      <c r="IK405" s="223">
        <f t="shared" ca="1" si="835"/>
        <v>-5.2938694376496176E-4</v>
      </c>
      <c r="IL405" s="223">
        <f t="shared" ca="1" si="836"/>
        <v>6.5779415162455854E-5</v>
      </c>
      <c r="IM405" s="223">
        <f t="shared" ca="1" si="837"/>
        <v>5.9140334708077027E-4</v>
      </c>
      <c r="IN405" s="223">
        <f t="shared" ca="1" si="838"/>
        <v>4.917918007612403E-4</v>
      </c>
      <c r="IO405" s="223">
        <f t="shared" ca="1" si="839"/>
        <v>-1.2774524692751038E-4</v>
      </c>
      <c r="IP405" s="223">
        <f t="shared" ca="1" si="840"/>
        <v>-6.1222918585455977E-4</v>
      </c>
      <c r="IQ405" s="223">
        <f t="shared" ca="1" si="841"/>
        <v>-4.4946043387544322E-4</v>
      </c>
      <c r="IR405" s="223">
        <f t="shared" ca="1" si="842"/>
        <v>1.8848082213199761E-4</v>
      </c>
      <c r="IS405" s="223">
        <f t="shared" ca="1" si="843"/>
        <v>6.2715892289005317E-4</v>
      </c>
      <c r="IT405" s="223">
        <f t="shared" ca="1" si="844"/>
        <v>4.0280051731135963E-4</v>
      </c>
      <c r="IU405" s="223">
        <f t="shared" ca="1" si="845"/>
        <v>-2.4740122398525565E-4</v>
      </c>
      <c r="IV405" s="223">
        <f t="shared" ca="1" si="846"/>
        <v>-6.3604877665817425E-4</v>
      </c>
      <c r="IW405" s="223">
        <f t="shared" ca="1" si="847"/>
        <v>-3.5226141157240678E-4</v>
      </c>
      <c r="IX405" s="223">
        <f t="shared" ca="1" si="848"/>
        <v>3.039390168082696E-4</v>
      </c>
      <c r="IY405" s="223">
        <f t="shared" ca="1" si="849"/>
        <v>6.3881313300744751E-4</v>
      </c>
      <c r="IZ405" s="223">
        <f t="shared" ca="1" si="850"/>
        <v>2.9832983587433612E-4</v>
      </c>
      <c r="JA405" s="223">
        <f t="shared" ca="1" si="851"/>
        <v>-3.5754971074945243E-4</v>
      </c>
      <c r="JB405" s="223">
        <f t="shared" ca="1" si="852"/>
        <v>-6.3542536967507864E-4</v>
      </c>
    </row>
    <row r="406" spans="2:262">
      <c r="B406" s="230">
        <v>45</v>
      </c>
      <c r="C406" s="229">
        <f t="shared" si="853"/>
        <v>8.7890625000000046E-4</v>
      </c>
      <c r="D406" s="226">
        <f t="shared" ca="1" si="597"/>
        <v>72.063341971222229</v>
      </c>
      <c r="E406" s="225">
        <f ca="1">AY361</f>
        <v>6.3341971222222834E-2</v>
      </c>
      <c r="F406" s="224">
        <v>45</v>
      </c>
      <c r="G406" s="223">
        <f t="shared" ca="1" si="854"/>
        <v>2.1725975134315726E-4</v>
      </c>
      <c r="H406" s="223">
        <f t="shared" ca="1" si="598"/>
        <v>-6.7540838720631774E-4</v>
      </c>
      <c r="I406" s="223">
        <f t="shared" ca="1" si="599"/>
        <v>-8.2460227740656898E-4</v>
      </c>
      <c r="J406" s="223">
        <f t="shared" ca="1" si="600"/>
        <v>-6.6092665555650892E-5</v>
      </c>
      <c r="K406" s="223">
        <f t="shared" ca="1" si="601"/>
        <v>7.6517025492478204E-4</v>
      </c>
      <c r="L406" s="223">
        <f t="shared" ca="1" si="602"/>
        <v>7.5415109701342203E-4</v>
      </c>
      <c r="M406" s="223">
        <f t="shared" ca="1" si="603"/>
        <v>-8.7020499947412452E-5</v>
      </c>
      <c r="N406" s="223">
        <f t="shared" ca="1" si="604"/>
        <v>-8.3240190239055147E-4</v>
      </c>
      <c r="O406" s="223">
        <f t="shared" ca="1" si="605"/>
        <v>-6.6149415233426715E-4</v>
      </c>
      <c r="P406" s="223">
        <f t="shared" ca="1" si="606"/>
        <v>2.375713716110372E-4</v>
      </c>
      <c r="Q406" s="223">
        <f t="shared" ca="1" si="607"/>
        <v>8.7512371289008215E-4</v>
      </c>
      <c r="R406" s="223">
        <f t="shared" ca="1" si="608"/>
        <v>5.4935970071853389E-4</v>
      </c>
      <c r="S406" s="223">
        <f t="shared" ca="1" si="609"/>
        <v>-3.8112702189264794E-4</v>
      </c>
      <c r="T406" s="223">
        <f t="shared" ca="1" si="610"/>
        <v>-8.9207775487944228E-4</v>
      </c>
      <c r="U406" s="223">
        <f t="shared" ca="1" si="611"/>
        <v>-4.2104950916063553E-4</v>
      </c>
      <c r="V406" s="223">
        <f t="shared" ca="1" si="612"/>
        <v>5.1346049555117581E-4</v>
      </c>
      <c r="W406" s="223">
        <f t="shared" ca="1" si="613"/>
        <v>8.827648214203912E-4</v>
      </c>
      <c r="X406" s="223">
        <f t="shared" ca="1" si="614"/>
        <v>2.8034163471108987E-4</v>
      </c>
      <c r="Y406" s="223">
        <f t="shared" ca="1" si="615"/>
        <v>-6.3067527114039196E-4</v>
      </c>
      <c r="Z406" s="223">
        <f t="shared" ca="1" si="616"/>
        <v>-8.4745912918651354E-4</v>
      </c>
      <c r="AA406" s="223">
        <f t="shared" ca="1" si="617"/>
        <v>-1.3137918066257332E-4</v>
      </c>
      <c r="AB406" s="223">
        <f t="shared" ca="1" si="618"/>
        <v>7.2931999297324744E-4</v>
      </c>
      <c r="AC406" s="223">
        <f t="shared" ca="1" si="619"/>
        <v>7.8720024423135514E-4</v>
      </c>
      <c r="AD406" s="223">
        <f t="shared" ca="1" si="620"/>
        <v>-2.145169594666783E-5</v>
      </c>
      <c r="AE406" s="223">
        <f t="shared" ca="1" si="621"/>
        <v>-8.0649009530720905E-4</v>
      </c>
      <c r="AF406" s="223">
        <f t="shared" ca="1" si="622"/>
        <v>-7.0376247226202303E-4</v>
      </c>
      <c r="AG406" s="223">
        <f t="shared" ca="1" si="623"/>
        <v>1.7365093347772477E-4</v>
      </c>
      <c r="AH406" s="223">
        <f t="shared" ca="1" si="624"/>
        <v>8.5991332645539117E-4</v>
      </c>
      <c r="AI406" s="223">
        <f t="shared" ca="1" si="625"/>
        <v>5.9960261471292224E-4</v>
      </c>
      <c r="AJ406" s="223">
        <f t="shared" ca="1" si="626"/>
        <v>-3.2073706872448138E-4</v>
      </c>
      <c r="AK406" s="223">
        <f t="shared" ca="1" si="627"/>
        <v>-8.8801665459039029E-4</v>
      </c>
      <c r="AL406" s="223">
        <f t="shared" ca="1" si="628"/>
        <v>-4.7778762892716249E-4</v>
      </c>
      <c r="AM406" s="223">
        <f t="shared" ca="1" si="629"/>
        <v>4.5837919232146574E-4</v>
      </c>
      <c r="AN406" s="223">
        <f t="shared" ca="1" si="630"/>
        <v>8.8997258521847865E-4</v>
      </c>
      <c r="AO406" s="223">
        <f t="shared" ca="1" si="631"/>
        <v>3.4190432247099161E-4</v>
      </c>
      <c r="AP406" s="223">
        <f t="shared" ca="1" si="632"/>
        <v>-5.8252447113680043E-4</v>
      </c>
      <c r="AQ406" s="223">
        <f t="shared" ca="1" si="633"/>
        <v>-8.6572352651931718E-4</v>
      </c>
      <c r="AR406" s="223">
        <f t="shared" ca="1" si="634"/>
        <v>-1.9595374060645129E-4</v>
      </c>
      <c r="AS406" s="223">
        <f t="shared" ca="1" si="635"/>
        <v>6.895174827895971E-4</v>
      </c>
      <c r="AT406" s="223">
        <f t="shared" ca="1" si="636"/>
        <v>8.15983485120707E-4</v>
      </c>
      <c r="AU406" s="223">
        <f t="shared" ca="1" si="637"/>
        <v>4.4233356653045335E-5</v>
      </c>
      <c r="AV406" s="223">
        <f t="shared" ca="1" si="638"/>
        <v>-7.7620784852098297E-4</v>
      </c>
      <c r="AW406" s="223">
        <f t="shared" ca="1" si="639"/>
        <v>-7.4221704237676679E-4</v>
      </c>
      <c r="AX406" s="223">
        <f t="shared" ca="1" si="640"/>
        <v>1.0878946589032792E-4</v>
      </c>
      <c r="AY406" s="223">
        <f t="shared" ca="1" si="641"/>
        <v>8.4004299519949577E-4</v>
      </c>
      <c r="AZ406" s="223">
        <f t="shared" ca="1" si="642"/>
        <v>6.4659623018704004E-4</v>
      </c>
      <c r="BA406" s="223">
        <f t="shared" ca="1" si="643"/>
        <v>-2.5860901359139415E-4</v>
      </c>
      <c r="BB406" s="223">
        <f t="shared" ca="1" si="644"/>
        <v>-8.7914331511002497E-4</v>
      </c>
      <c r="BC406" s="223">
        <f t="shared" ca="1" si="645"/>
        <v>-5.3193657613576138E-4</v>
      </c>
      <c r="BD406" s="223">
        <f t="shared" ca="1" si="646"/>
        <v>4.0081389253338907E-4</v>
      </c>
      <c r="BE406" s="223">
        <f t="shared" ca="1" si="647"/>
        <v>8.9235751046771094E-4</v>
      </c>
      <c r="BF406" s="223">
        <f t="shared" ca="1" si="648"/>
        <v>4.0161420108393684E-4</v>
      </c>
      <c r="BG406" s="223">
        <f t="shared" ca="1" si="649"/>
        <v>-5.3121692055266994E-4</v>
      </c>
      <c r="BH406" s="223">
        <f t="shared" ca="1" si="650"/>
        <v>-8.7929649305335835E-4</v>
      </c>
      <c r="BI406" s="223">
        <f t="shared" ca="1" si="651"/>
        <v>-2.5946641025203739E-4</v>
      </c>
      <c r="BJ406" s="223">
        <f t="shared" ca="1" si="652"/>
        <v>6.459784176251072E-4</v>
      </c>
      <c r="BK406" s="223">
        <f t="shared" ca="1" si="653"/>
        <v>8.4034484080524306E-4</v>
      </c>
      <c r="BL406" s="223">
        <f t="shared" ca="1" si="654"/>
        <v>1.096787048605617E-4</v>
      </c>
      <c r="BM406" s="223">
        <f t="shared" ca="1" si="655"/>
        <v>-7.4171926415093892E-4</v>
      </c>
      <c r="BN406" s="223">
        <f t="shared" ca="1" si="656"/>
        <v>-7.7664947403123866E-4</v>
      </c>
      <c r="BO406" s="223">
        <f t="shared" ca="1" si="657"/>
        <v>4.3338458761470243E-5</v>
      </c>
      <c r="BP406" s="223">
        <f t="shared" ca="1" si="658"/>
        <v>8.1562039816908513E-4</v>
      </c>
      <c r="BQ406" s="223">
        <f t="shared" ca="1" si="659"/>
        <v>6.9008588466698301E-4</v>
      </c>
      <c r="BR406" s="223">
        <f t="shared" ca="1" si="660"/>
        <v>-1.9507953380709276E-4</v>
      </c>
      <c r="BS406" s="223">
        <f t="shared" ca="1" si="661"/>
        <v>-8.6550582183379766E-4</v>
      </c>
      <c r="BT406" s="223">
        <f t="shared" ca="1" si="662"/>
        <v>-5.8320291294989711E-4</v>
      </c>
      <c r="BU406" s="223">
        <f t="shared" ca="1" si="663"/>
        <v>3.4107654753410242E-4</v>
      </c>
      <c r="BV406" s="223">
        <f t="shared" ca="1" si="664"/>
        <v>8.8990667305152607E-4</v>
      </c>
      <c r="BW406" s="223">
        <f t="shared" ca="1" si="665"/>
        <v>4.5914769754430154E-4</v>
      </c>
      <c r="BX406" s="223">
        <f t="shared" ca="1" si="666"/>
        <v>-4.7703065945003893E-4</v>
      </c>
      <c r="BY406" s="223">
        <f t="shared" ca="1" si="667"/>
        <v>-8.8810447570699118E-4</v>
      </c>
      <c r="BZ406" s="223">
        <f t="shared" ca="1" si="668"/>
        <v>-3.2157300893961231E-4</v>
      </c>
      <c r="CA406" s="223">
        <f t="shared" ca="1" si="669"/>
        <v>5.9893873944623962E-4</v>
      </c>
      <c r="CB406" s="223">
        <f t="shared" ca="1" si="670"/>
        <v>8.6015229498777703E-4</v>
      </c>
      <c r="CC406" s="223">
        <f t="shared" ca="1" si="671"/>
        <v>1.7452969466358843E-4</v>
      </c>
      <c r="CD406" s="223">
        <f t="shared" ca="1" si="672"/>
        <v>-7.0321123882396085E-4</v>
      </c>
      <c r="CE406" s="223">
        <f t="shared" ca="1" si="673"/>
        <v>-8.0687317489499372E-4</v>
      </c>
      <c r="CF406" s="223">
        <f t="shared" ca="1" si="674"/>
        <v>-2.2347403230379731E-5</v>
      </c>
      <c r="CG406" s="223">
        <f t="shared" ca="1" si="675"/>
        <v>7.8677788353351025E-4</v>
      </c>
      <c r="CH406" s="223">
        <f t="shared" ca="1" si="676"/>
        <v>7.2983590394706669E-4</v>
      </c>
      <c r="CI406" s="223">
        <f t="shared" ca="1" si="677"/>
        <v>-1.3049290112688883E-4</v>
      </c>
      <c r="CJ406" s="223">
        <f t="shared" ca="1" si="678"/>
        <v>-8.4717807751936124E-4</v>
      </c>
      <c r="CK406" s="223">
        <f t="shared" ca="1" si="679"/>
        <v>-6.3130882264853438E-4</v>
      </c>
      <c r="CL406" s="223">
        <f t="shared" ca="1" si="680"/>
        <v>2.7949087917198052E-4</v>
      </c>
      <c r="CM406" s="223">
        <f t="shared" ca="1" si="681"/>
        <v>8.8263335427022954E-4</v>
      </c>
      <c r="CN406" s="223">
        <f t="shared" ca="1" si="682"/>
        <v>5.1419303284991444E-4</v>
      </c>
      <c r="CO406" s="223">
        <f t="shared" ca="1" si="683"/>
        <v>-4.2025932787266216E-4</v>
      </c>
      <c r="CP406" s="223">
        <f t="shared" ca="1" si="684"/>
        <v>-8.9209974325907032E-4</v>
      </c>
      <c r="CQ406" s="223">
        <f t="shared" ca="1" si="685"/>
        <v>-3.8193697562982154E-4</v>
      </c>
      <c r="CR406" s="223">
        <f t="shared" ca="1" si="686"/>
        <v>5.4865336034470565E-4</v>
      </c>
      <c r="CS406" s="223">
        <f t="shared" ca="1" si="687"/>
        <v>8.7529850935792394E-4</v>
      </c>
      <c r="CT406" s="223">
        <f t="shared" ca="1" si="688"/>
        <v>2.3843489292952312E-4</v>
      </c>
      <c r="CU406" s="223">
        <f t="shared" ca="1" si="689"/>
        <v>-6.6089245086573174E-4</v>
      </c>
      <c r="CV406" s="223">
        <f t="shared" ca="1" si="690"/>
        <v>-8.3272436011438706E-4</v>
      </c>
      <c r="CW406" s="223">
        <f t="shared" ca="1" si="691"/>
        <v>-8.7912162707886709E-5</v>
      </c>
      <c r="CX406" s="223">
        <f t="shared" ca="1" si="692"/>
        <v>7.5367175137857722E-4</v>
      </c>
      <c r="CY406" s="223">
        <f t="shared" ca="1" si="693"/>
        <v>7.6563087922876629E-4</v>
      </c>
      <c r="CZ406" s="223">
        <f t="shared" ca="1" si="694"/>
        <v>-6.5199116109231466E-5</v>
      </c>
      <c r="DA406" s="223">
        <f t="shared" ca="1" si="695"/>
        <v>-8.2425940180111932E-4</v>
      </c>
      <c r="DB406" s="223">
        <f t="shared" ca="1" si="696"/>
        <v>-6.7599361513898874E-4</v>
      </c>
      <c r="DC406" s="223">
        <f t="shared" ca="1" si="697"/>
        <v>2.1639062551979198E-4</v>
      </c>
      <c r="DD406" s="223">
        <f t="shared" ca="1" si="698"/>
        <v>8.7057696886847641E-4</v>
      </c>
      <c r="DE406" s="223">
        <f t="shared" ca="1" si="699"/>
        <v>5.6645191155948202E-4</v>
      </c>
      <c r="DF406" s="223">
        <f t="shared" ca="1" si="700"/>
        <v>-3.6121057458517425E-4</v>
      </c>
      <c r="DG406" s="223">
        <f t="shared" ca="1" si="701"/>
        <v>-8.9126064500856972E-4</v>
      </c>
      <c r="DH406" s="223">
        <f t="shared" ca="1" si="702"/>
        <v>-4.4023119275707269E-4</v>
      </c>
      <c r="DI406" s="223">
        <f t="shared" ca="1" si="703"/>
        <v>4.9539478114669E-4</v>
      </c>
      <c r="DJ406" s="223">
        <f t="shared" ca="1" si="704"/>
        <v>8.857014052677044E-4</v>
      </c>
      <c r="DK406" s="223">
        <f t="shared" ca="1" si="705"/>
        <v>3.0104799185204899E-4</v>
      </c>
      <c r="DL406" s="223">
        <f t="shared" ca="1" si="706"/>
        <v>-6.1499222945480777E-4</v>
      </c>
      <c r="DM406" s="223">
        <f t="shared" ca="1" si="707"/>
        <v>-8.5406293987690032E-4</v>
      </c>
      <c r="DN406" s="223">
        <f t="shared" ca="1" si="708"/>
        <v>-1.530005185587396E-4</v>
      </c>
      <c r="DO406" s="223">
        <f t="shared" ca="1" si="709"/>
        <v>7.1648140670282261E-4</v>
      </c>
      <c r="DP406" s="223">
        <f t="shared" ca="1" si="710"/>
        <v>7.9727683443966036E-4</v>
      </c>
      <c r="DQ406" s="223">
        <f t="shared" ca="1" si="711"/>
        <v>4.4798856764404946E-7</v>
      </c>
      <c r="DR406" s="223">
        <f t="shared" ca="1" si="712"/>
        <v>-7.9687399296852319E-4</v>
      </c>
      <c r="DS406" s="223">
        <f t="shared" ca="1" si="713"/>
        <v>-7.1701513965915478E-4</v>
      </c>
      <c r="DT406" s="223">
        <f t="shared" ca="1" si="714"/>
        <v>1.5211773231926101E-4</v>
      </c>
      <c r="DU406" s="223">
        <f t="shared" ca="1" si="715"/>
        <v>8.5380285144335589E-4</v>
      </c>
      <c r="DV406" s="223">
        <f t="shared" ca="1" si="716"/>
        <v>6.1564113828142233E-4</v>
      </c>
      <c r="DW406" s="223">
        <f t="shared" ca="1" si="717"/>
        <v>-3.0020438989777876E-4</v>
      </c>
      <c r="DX406" s="223">
        <f t="shared" ca="1" si="718"/>
        <v>-8.8559172810161223E-4</v>
      </c>
      <c r="DY406" s="223">
        <f t="shared" ca="1" si="719"/>
        <v>-4.9613975890798944E-4</v>
      </c>
      <c r="DZ406" s="223">
        <f t="shared" ca="1" si="720"/>
        <v>4.3945161470732762E-4</v>
      </c>
      <c r="EA406" s="223">
        <f t="shared" ca="1" si="721"/>
        <v>8.9130460852284842E-4</v>
      </c>
      <c r="EB406" s="223">
        <f t="shared" ca="1" si="722"/>
        <v>3.6202968562314185E-4</v>
      </c>
      <c r="EC406" s="223">
        <f t="shared" ca="1" si="723"/>
        <v>-5.6575931186794021E-4</v>
      </c>
      <c r="ED406" s="223">
        <f t="shared" ca="1" si="724"/>
        <v>-8.707732785699704E-4</v>
      </c>
      <c r="EE406" s="223">
        <f t="shared" ca="1" si="725"/>
        <v>-2.1725975134316916E-4</v>
      </c>
      <c r="EF406" s="223">
        <f t="shared" ca="1" si="726"/>
        <v>6.7540838720631937E-4</v>
      </c>
      <c r="EG406" s="223">
        <f t="shared" ca="1" si="727"/>
        <v>8.2460227740657201E-4</v>
      </c>
      <c r="EH406" s="223">
        <f t="shared" ca="1" si="728"/>
        <v>6.6092665555643926E-5</v>
      </c>
      <c r="EI406" s="223">
        <f t="shared" ca="1" si="729"/>
        <v>-7.6517025492478042E-4</v>
      </c>
      <c r="EJ406" s="223">
        <f t="shared" ca="1" si="730"/>
        <v>-7.5415109701342962E-4</v>
      </c>
      <c r="EK406" s="223">
        <f t="shared" ca="1" si="731"/>
        <v>8.7020499947413089E-5</v>
      </c>
      <c r="EL406" s="223">
        <f t="shared" ca="1" si="732"/>
        <v>8.32401902390548E-4</v>
      </c>
      <c r="EM406" s="223">
        <f t="shared" ca="1" si="733"/>
        <v>6.6149415233426401E-4</v>
      </c>
      <c r="EN406" s="223">
        <f t="shared" ca="1" si="734"/>
        <v>-2.3757137161103248E-4</v>
      </c>
      <c r="EO406" s="223">
        <f t="shared" ca="1" si="735"/>
        <v>-8.7512371289008399E-4</v>
      </c>
      <c r="EP406" s="223">
        <f t="shared" ca="1" si="736"/>
        <v>-5.4935970071853519E-4</v>
      </c>
      <c r="EQ406" s="223">
        <f t="shared" ca="1" si="737"/>
        <v>3.8112702189263775E-4</v>
      </c>
      <c r="ER406" s="223">
        <f t="shared" ca="1" si="738"/>
        <v>8.9207775487944228E-4</v>
      </c>
      <c r="ES406" s="223">
        <f t="shared" ca="1" si="739"/>
        <v>4.2104950916064263E-4</v>
      </c>
      <c r="ET406" s="223">
        <f t="shared" ca="1" si="740"/>
        <v>-5.134604955511821E-4</v>
      </c>
      <c r="EU406" s="223">
        <f t="shared" ca="1" si="741"/>
        <v>-8.8276482142039152E-4</v>
      </c>
      <c r="EV406" s="223">
        <f t="shared" ca="1" si="742"/>
        <v>-2.8034163471110359E-4</v>
      </c>
      <c r="EW406" s="223">
        <f t="shared" ca="1" si="743"/>
        <v>6.3067527114039294E-4</v>
      </c>
      <c r="EX406" s="223">
        <f t="shared" ca="1" si="744"/>
        <v>8.4745912918651604E-4</v>
      </c>
      <c r="EY406" s="223">
        <f t="shared" ca="1" si="745"/>
        <v>1.313791806625688E-4</v>
      </c>
      <c r="EZ406" s="223">
        <f t="shared" ca="1" si="746"/>
        <v>-7.2931999297324473E-4</v>
      </c>
      <c r="FA406" s="223">
        <f t="shared" ca="1" si="747"/>
        <v>-7.8720024423134993E-4</v>
      </c>
      <c r="FB406" s="223">
        <f t="shared" ca="1" si="748"/>
        <v>2.1451695946666068E-5</v>
      </c>
      <c r="FC406" s="223">
        <f t="shared" ca="1" si="749"/>
        <v>8.0649009530720417E-4</v>
      </c>
      <c r="FD406" s="223">
        <f t="shared" ca="1" si="750"/>
        <v>7.0376247226202021E-4</v>
      </c>
      <c r="FE406" s="223">
        <f t="shared" ca="1" si="751"/>
        <v>-1.7365093347771997E-4</v>
      </c>
      <c r="FF406" s="223">
        <f t="shared" ca="1" si="752"/>
        <v>-8.5991332645539323E-4</v>
      </c>
      <c r="FG406" s="223">
        <f t="shared" ca="1" si="753"/>
        <v>-5.9960261471292354E-4</v>
      </c>
      <c r="FH406" s="223">
        <f t="shared" ca="1" si="754"/>
        <v>3.2073706872446793E-4</v>
      </c>
      <c r="FI406" s="223">
        <f t="shared" ca="1" si="755"/>
        <v>8.8801665459039083E-4</v>
      </c>
      <c r="FJ406" s="223">
        <f t="shared" ca="1" si="756"/>
        <v>4.7778762892716927E-4</v>
      </c>
      <c r="FK406" s="223">
        <f t="shared" ca="1" si="757"/>
        <v>-4.583791923214697E-4</v>
      </c>
      <c r="FL406" s="223">
        <f t="shared" ca="1" si="758"/>
        <v>-8.8997258521847876E-4</v>
      </c>
      <c r="FM406" s="223">
        <f t="shared" ca="1" si="759"/>
        <v>-3.4190432247100495E-4</v>
      </c>
      <c r="FN406" s="223">
        <f t="shared" ca="1" si="760"/>
        <v>5.8252447113679902E-4</v>
      </c>
      <c r="FO406" s="223">
        <f t="shared" ca="1" si="761"/>
        <v>8.6572352651931913E-4</v>
      </c>
      <c r="FP406" s="223">
        <f t="shared" ca="1" si="762"/>
        <v>1.9595374060644684E-4</v>
      </c>
      <c r="FQ406" s="223">
        <f t="shared" ca="1" si="763"/>
        <v>-6.89517482789592E-4</v>
      </c>
      <c r="FR406" s="223">
        <f t="shared" ca="1" si="764"/>
        <v>-8.1598348512070267E-4</v>
      </c>
      <c r="FS406" s="223">
        <f t="shared" ca="1" si="765"/>
        <v>-4.423335665304707E-5</v>
      </c>
      <c r="FT406" s="223">
        <f t="shared" ca="1" si="766"/>
        <v>7.7620784852097582E-4</v>
      </c>
      <c r="FU406" s="223">
        <f t="shared" ca="1" si="767"/>
        <v>7.4221704237676419E-4</v>
      </c>
      <c r="FV406" s="223">
        <f t="shared" ca="1" si="768"/>
        <v>-1.0878946589031987E-4</v>
      </c>
      <c r="FW406" s="223">
        <f t="shared" ca="1" si="769"/>
        <v>-8.4004299519949729E-4</v>
      </c>
      <c r="FX406" s="223">
        <f t="shared" ca="1" si="770"/>
        <v>-6.4659623018704124E-4</v>
      </c>
      <c r="FY406" s="223">
        <f t="shared" ca="1" si="771"/>
        <v>2.5860901359138038E-4</v>
      </c>
      <c r="FZ406" s="223">
        <f t="shared" ca="1" si="772"/>
        <v>8.7914331511002464E-4</v>
      </c>
      <c r="GA406" s="223">
        <f t="shared" ca="1" si="773"/>
        <v>5.3193657613576778E-4</v>
      </c>
      <c r="GB406" s="223">
        <f t="shared" ca="1" si="774"/>
        <v>-4.0081389253339319E-4</v>
      </c>
      <c r="GC406" s="223">
        <f t="shared" ca="1" si="775"/>
        <v>-8.9235751046771094E-4</v>
      </c>
      <c r="GD406" s="223">
        <f t="shared" ca="1" si="776"/>
        <v>-4.0161420108392708E-4</v>
      </c>
      <c r="GE406" s="223">
        <f t="shared" ca="1" si="777"/>
        <v>5.3121692055266853E-4</v>
      </c>
      <c r="GF406" s="223">
        <f t="shared" ca="1" si="778"/>
        <v>8.7929649305335986E-4</v>
      </c>
      <c r="GG406" s="223">
        <f t="shared" ca="1" si="779"/>
        <v>2.59466410252033E-4</v>
      </c>
      <c r="GH406" s="223">
        <f t="shared" ca="1" si="780"/>
        <v>-6.4597841762510156E-4</v>
      </c>
      <c r="GI406" s="223">
        <f t="shared" ca="1" si="781"/>
        <v>-8.4034484080523948E-4</v>
      </c>
      <c r="GJ406" s="223">
        <f t="shared" ca="1" si="782"/>
        <v>-1.0967870486056346E-4</v>
      </c>
      <c r="GK406" s="223">
        <f t="shared" ca="1" si="783"/>
        <v>7.4171926415093101E-4</v>
      </c>
      <c r="GL406" s="223">
        <f t="shared" ca="1" si="784"/>
        <v>7.7664947403123942E-4</v>
      </c>
      <c r="GM406" s="223">
        <f t="shared" ca="1" si="785"/>
        <v>-4.333845876145585E-5</v>
      </c>
      <c r="GN406" s="223">
        <f t="shared" ca="1" si="786"/>
        <v>-8.1562039816908958E-4</v>
      </c>
      <c r="GO406" s="223">
        <f t="shared" ca="1" si="787"/>
        <v>-6.900858846669841E-4</v>
      </c>
      <c r="GP406" s="223">
        <f t="shared" ca="1" si="788"/>
        <v>1.9507953380710341E-4</v>
      </c>
      <c r="GQ406" s="223">
        <f t="shared" ca="1" si="789"/>
        <v>8.6550582183379722E-4</v>
      </c>
      <c r="GR406" s="223">
        <f t="shared" ca="1" si="790"/>
        <v>5.8320291294990806E-4</v>
      </c>
      <c r="GS406" s="223">
        <f t="shared" ca="1" si="791"/>
        <v>-3.410765475341125E-4</v>
      </c>
      <c r="GT406" s="223">
        <f t="shared" ca="1" si="792"/>
        <v>-8.8990667305152596E-4</v>
      </c>
      <c r="GU406" s="223">
        <f t="shared" ca="1" si="793"/>
        <v>-4.5914769754429221E-4</v>
      </c>
      <c r="GV406" s="223">
        <f t="shared" ca="1" si="794"/>
        <v>4.7703065945003747E-4</v>
      </c>
      <c r="GW406" s="223">
        <f t="shared" ca="1" si="795"/>
        <v>8.8810447570699259E-4</v>
      </c>
      <c r="GX406" s="223">
        <f t="shared" ca="1" si="796"/>
        <v>3.2157300893961393E-4</v>
      </c>
      <c r="GY406" s="223">
        <f t="shared" ca="1" si="797"/>
        <v>-5.9893873944623821E-4</v>
      </c>
      <c r="GZ406" s="223">
        <f t="shared" ca="1" si="798"/>
        <v>-8.601522949877741E-4</v>
      </c>
      <c r="HA406" s="223">
        <f t="shared" ca="1" si="799"/>
        <v>-1.7452969466359009E-4</v>
      </c>
      <c r="HB406" s="223">
        <f t="shared" ca="1" si="800"/>
        <v>7.0321123882395196E-4</v>
      </c>
      <c r="HC406" s="223">
        <f t="shared" ca="1" si="801"/>
        <v>8.0687317489499437E-4</v>
      </c>
      <c r="HD406" s="223">
        <f t="shared" ca="1" si="802"/>
        <v>2.2347403230394151E-5</v>
      </c>
      <c r="HE406" s="223">
        <f t="shared" ca="1" si="803"/>
        <v>-7.8677788353351567E-4</v>
      </c>
      <c r="HF406" s="223">
        <f t="shared" ca="1" si="804"/>
        <v>-7.2983590394706766E-4</v>
      </c>
      <c r="HG406" s="223">
        <f t="shared" ca="1" si="805"/>
        <v>1.3049290112689965E-4</v>
      </c>
      <c r="HH406" s="223">
        <f t="shared" ca="1" si="806"/>
        <v>8.4717807751936069E-4</v>
      </c>
      <c r="HI406" s="223">
        <f t="shared" ca="1" si="807"/>
        <v>6.3130882264854436E-4</v>
      </c>
      <c r="HJ406" s="223">
        <f t="shared" ca="1" si="808"/>
        <v>-2.7949087917197884E-4</v>
      </c>
      <c r="HK406" s="223">
        <f t="shared" ca="1" si="809"/>
        <v>-8.8263335427022933E-4</v>
      </c>
      <c r="HL406" s="223">
        <f t="shared" ca="1" si="810"/>
        <v>-5.1419303284990544E-4</v>
      </c>
      <c r="HM406" s="223">
        <f t="shared" ca="1" si="811"/>
        <v>4.2025932787266064E-4</v>
      </c>
      <c r="HN406" s="223">
        <f t="shared" ca="1" si="812"/>
        <v>8.9209974325907076E-4</v>
      </c>
      <c r="HO406" s="223">
        <f t="shared" ca="1" si="813"/>
        <v>3.8193697562982322E-4</v>
      </c>
      <c r="HP406" s="223">
        <f t="shared" ca="1" si="814"/>
        <v>-5.4865336034469426E-4</v>
      </c>
      <c r="HQ406" s="223">
        <f t="shared" ca="1" si="815"/>
        <v>-8.7529850935792188E-4</v>
      </c>
      <c r="HR406" s="223">
        <f t="shared" ca="1" si="816"/>
        <v>-2.384348929295248E-4</v>
      </c>
      <c r="HS406" s="223">
        <f t="shared" ca="1" si="817"/>
        <v>6.60892450865739E-4</v>
      </c>
      <c r="HT406" s="223">
        <f t="shared" ca="1" si="818"/>
        <v>8.3272436011438771E-4</v>
      </c>
      <c r="HU406" s="223">
        <f t="shared" ca="1" si="819"/>
        <v>8.7912162707901102E-5</v>
      </c>
      <c r="HV406" s="223">
        <f t="shared" ca="1" si="820"/>
        <v>-7.5367175137857636E-4</v>
      </c>
      <c r="HW406" s="223">
        <f t="shared" ca="1" si="821"/>
        <v>-7.6563087922876727E-4</v>
      </c>
      <c r="HX406" s="223">
        <f t="shared" ca="1" si="822"/>
        <v>6.5199116109242362E-5</v>
      </c>
      <c r="HY406" s="223">
        <f t="shared" ca="1" si="823"/>
        <v>8.2425940180111867E-4</v>
      </c>
      <c r="HZ406" s="223">
        <f t="shared" ca="1" si="824"/>
        <v>6.7599361513899828E-4</v>
      </c>
      <c r="IA406" s="223">
        <f t="shared" ca="1" si="825"/>
        <v>-2.1639062551979027E-4</v>
      </c>
      <c r="IB406" s="223">
        <f t="shared" ca="1" si="826"/>
        <v>-8.7057696886847619E-4</v>
      </c>
      <c r="IC406" s="223">
        <f t="shared" ca="1" si="827"/>
        <v>-5.6645191155947378E-4</v>
      </c>
      <c r="ID406" s="223">
        <f t="shared" ca="1" si="828"/>
        <v>3.6121057458517262E-4</v>
      </c>
      <c r="IE406" s="223">
        <f t="shared" ca="1" si="829"/>
        <v>6.5399692981317828E-4</v>
      </c>
      <c r="IF406" s="223">
        <f t="shared" ca="1" si="830"/>
        <v>4.4023119275709622E-4</v>
      </c>
      <c r="IG406" s="223">
        <f t="shared" ca="1" si="831"/>
        <v>-4.9539478114667796E-4</v>
      </c>
      <c r="IH406" s="223">
        <f t="shared" ca="1" si="832"/>
        <v>-8.8570140526770299E-4</v>
      </c>
      <c r="II406" s="223">
        <f t="shared" ca="1" si="833"/>
        <v>-3.0104799185202681E-4</v>
      </c>
      <c r="IJ406" s="223">
        <f t="shared" ca="1" si="834"/>
        <v>6.1499222945479725E-4</v>
      </c>
      <c r="IK406" s="223">
        <f t="shared" ca="1" si="835"/>
        <v>8.5406293987690097E-4</v>
      </c>
      <c r="IL406" s="223">
        <f t="shared" ca="1" si="836"/>
        <v>1.5300051855872879E-4</v>
      </c>
      <c r="IM406" s="223">
        <f t="shared" ca="1" si="837"/>
        <v>-7.1648140670280646E-4</v>
      </c>
      <c r="IN406" s="223">
        <f t="shared" ca="1" si="838"/>
        <v>-7.9727683443966101E-4</v>
      </c>
      <c r="IO406" s="223">
        <f t="shared" ca="1" si="839"/>
        <v>-4.4798856763312613E-7</v>
      </c>
      <c r="IP406" s="223">
        <f t="shared" ca="1" si="840"/>
        <v>7.9687399296853392E-4</v>
      </c>
      <c r="IQ406" s="223">
        <f t="shared" ca="1" si="841"/>
        <v>7.1701513965915598E-4</v>
      </c>
      <c r="IR406" s="223">
        <f t="shared" ca="1" si="842"/>
        <v>-1.5211773231925928E-4</v>
      </c>
      <c r="IS406" s="223">
        <f t="shared" ca="1" si="843"/>
        <v>-8.5380285144336283E-4</v>
      </c>
      <c r="IT406" s="223">
        <f t="shared" ca="1" si="844"/>
        <v>-6.1564113828144185E-4</v>
      </c>
      <c r="IU406" s="223">
        <f t="shared" ca="1" si="845"/>
        <v>3.0020438989777714E-4</v>
      </c>
      <c r="IV406" s="223">
        <f t="shared" ca="1" si="846"/>
        <v>8.8559172810161201E-4</v>
      </c>
      <c r="IW406" s="223">
        <f t="shared" ca="1" si="847"/>
        <v>4.9613975890801189E-4</v>
      </c>
      <c r="IX406" s="223">
        <f t="shared" ca="1" si="848"/>
        <v>-4.3945161470732616E-4</v>
      </c>
      <c r="IY406" s="223">
        <f t="shared" ca="1" si="849"/>
        <v>-8.9130460852284842E-4</v>
      </c>
      <c r="IZ406" s="223">
        <f t="shared" ca="1" si="850"/>
        <v>-3.6202968562312038E-4</v>
      </c>
      <c r="JA406" s="223">
        <f t="shared" ca="1" si="851"/>
        <v>5.6575931186791917E-4</v>
      </c>
      <c r="JB406" s="223">
        <f t="shared" ca="1" si="852"/>
        <v>8.7077327856997073E-4</v>
      </c>
    </row>
    <row r="407" spans="2:262">
      <c r="B407" s="230">
        <v>46</v>
      </c>
      <c r="C407" s="229">
        <f t="shared" si="853"/>
        <v>8.9843750000000047E-4</v>
      </c>
      <c r="D407" s="226">
        <f t="shared" ca="1" si="597"/>
        <v>72.067131887334071</v>
      </c>
      <c r="E407" s="225">
        <f ca="1">AZ361</f>
        <v>6.7131887334074963E-2</v>
      </c>
      <c r="F407" s="224">
        <v>46</v>
      </c>
      <c r="G407" s="223">
        <f t="shared" ca="1" si="854"/>
        <v>-8.3862513103343997E-5</v>
      </c>
      <c r="H407" s="223">
        <f t="shared" ca="1" si="598"/>
        <v>2.3261453497165499E-4</v>
      </c>
      <c r="I407" s="223">
        <f t="shared" ca="1" si="599"/>
        <v>2.8277357156943913E-4</v>
      </c>
      <c r="J407" s="223">
        <f t="shared" ca="1" si="600"/>
        <v>9.1880266523173168E-6</v>
      </c>
      <c r="K407" s="223">
        <f t="shared" ca="1" si="601"/>
        <v>-2.7491679638189624E-4</v>
      </c>
      <c r="L407" s="223">
        <f t="shared" ca="1" si="602"/>
        <v>-2.4427217977754828E-4</v>
      </c>
      <c r="M407" s="223">
        <f t="shared" ca="1" si="603"/>
        <v>6.6037167087479586E-5</v>
      </c>
      <c r="N407" s="223">
        <f t="shared" ca="1" si="604"/>
        <v>3.0074123406546524E-4</v>
      </c>
      <c r="O407" s="223">
        <f t="shared" ca="1" si="605"/>
        <v>1.911297257709173E-4</v>
      </c>
      <c r="P407" s="223">
        <f t="shared" ca="1" si="606"/>
        <v>-1.3730425854688771E-4</v>
      </c>
      <c r="Q407" s="223">
        <f t="shared" ca="1" si="607"/>
        <v>-3.085399959536977E-4</v>
      </c>
      <c r="R407" s="223">
        <f t="shared" ca="1" si="608"/>
        <v>-1.2653143504703617E-4</v>
      </c>
      <c r="S407" s="223">
        <f t="shared" ca="1" si="609"/>
        <v>2.0034167688689125E-4</v>
      </c>
      <c r="T407" s="223">
        <f t="shared" ca="1" si="610"/>
        <v>2.9784564380574459E-4</v>
      </c>
      <c r="U407" s="223">
        <f t="shared" ca="1" si="611"/>
        <v>5.4349167243444799E-5</v>
      </c>
      <c r="V407" s="223">
        <f t="shared" ca="1" si="612"/>
        <v>-2.5137111724848687E-4</v>
      </c>
      <c r="W407" s="223">
        <f t="shared" ca="1" si="613"/>
        <v>-2.6929917028514652E-4</v>
      </c>
      <c r="X407" s="223">
        <f t="shared" ca="1" si="614"/>
        <v>2.1090653424559946E-5</v>
      </c>
      <c r="Y407" s="223">
        <f t="shared" ca="1" si="615"/>
        <v>2.8733400287603387E-4</v>
      </c>
      <c r="Z407" s="223">
        <f t="shared" ca="1" si="616"/>
        <v>2.2461157946615924E-4</v>
      </c>
      <c r="AA407" s="223">
        <f t="shared" ca="1" si="617"/>
        <v>-9.5266353187680158E-5</v>
      </c>
      <c r="AB407" s="223">
        <f t="shared" ca="1" si="618"/>
        <v>-3.0607480854200053E-4</v>
      </c>
      <c r="AC407" s="223">
        <f t="shared" ca="1" si="619"/>
        <v>-1.6646133353798159E-4</v>
      </c>
      <c r="AD407" s="223">
        <f t="shared" ca="1" si="620"/>
        <v>1.6373202651527886E-4</v>
      </c>
      <c r="AE407" s="223">
        <f t="shared" ca="1" si="621"/>
        <v>3.0647025732652027E-4</v>
      </c>
      <c r="AF407" s="223">
        <f t="shared" ca="1" si="622"/>
        <v>9.8333812494407185E-5</v>
      </c>
      <c r="AG407" s="223">
        <f t="shared" ca="1" si="623"/>
        <v>-2.2238401254971556E-4</v>
      </c>
      <c r="AH407" s="223">
        <f t="shared" ca="1" si="624"/>
        <v>-2.8849664702059694E-4</v>
      </c>
      <c r="AI407" s="223">
        <f t="shared" ca="1" si="625"/>
        <v>-2.4312409192713669E-5</v>
      </c>
      <c r="AJ407" s="223">
        <f t="shared" ca="1" si="626"/>
        <v>2.6770685825278496E-4</v>
      </c>
      <c r="AK407" s="223">
        <f t="shared" ca="1" si="627"/>
        <v>2.5323127077710698E-4</v>
      </c>
      <c r="AL407" s="223">
        <f t="shared" ca="1" si="628"/>
        <v>-5.1166218979635034E-5</v>
      </c>
      <c r="AM407" s="223">
        <f t="shared" ca="1" si="629"/>
        <v>-2.9698402584973145E-4</v>
      </c>
      <c r="AN407" s="223">
        <f t="shared" ca="1" si="630"/>
        <v>-2.0278784685933088E-4</v>
      </c>
      <c r="AO407" s="223">
        <f t="shared" ca="1" si="631"/>
        <v>1.2357807222879733E-4</v>
      </c>
      <c r="AP407" s="223">
        <f t="shared" ca="1" si="632"/>
        <v>3.0846071529476654E-4</v>
      </c>
      <c r="AQ407" s="223">
        <f t="shared" ca="1" si="633"/>
        <v>1.4018982766605495E-4</v>
      </c>
      <c r="AR407" s="223">
        <f t="shared" ca="1" si="634"/>
        <v>-1.885829655632972E-4</v>
      </c>
      <c r="AS407" s="223">
        <f t="shared" ca="1" si="635"/>
        <v>-3.0144904258760414E-4</v>
      </c>
      <c r="AT407" s="223">
        <f t="shared" ca="1" si="636"/>
        <v>-6.9189181572728279E-5</v>
      </c>
      <c r="AU407" s="223">
        <f t="shared" ca="1" si="637"/>
        <v>2.4228466860422006E-4</v>
      </c>
      <c r="AV407" s="223">
        <f t="shared" ca="1" si="638"/>
        <v>2.7636926981633155E-4</v>
      </c>
      <c r="AW407" s="223">
        <f t="shared" ca="1" si="639"/>
        <v>-5.9584906490580642E-6</v>
      </c>
      <c r="AX407" s="223">
        <f t="shared" ca="1" si="640"/>
        <v>-2.8146443586865452E-4</v>
      </c>
      <c r="AY407" s="223">
        <f t="shared" ca="1" si="641"/>
        <v>-2.3472461570119002E-4</v>
      </c>
      <c r="AZ407" s="223">
        <f t="shared" ca="1" si="642"/>
        <v>8.074902587563579E-5</v>
      </c>
      <c r="BA407" s="223">
        <f t="shared" ca="1" si="643"/>
        <v>3.0377393030651376E-4</v>
      </c>
      <c r="BB407" s="223">
        <f t="shared" ca="1" si="644"/>
        <v>1.7901115643213455E-4</v>
      </c>
      <c r="BC407" s="223">
        <f t="shared" ca="1" si="645"/>
        <v>-1.506996668797052E-4</v>
      </c>
      <c r="BD407" s="223">
        <f t="shared" ca="1" si="646"/>
        <v>-3.0787597673746466E-4</v>
      </c>
      <c r="BE407" s="223">
        <f t="shared" ca="1" si="647"/>
        <v>-1.1256821711814807E-4</v>
      </c>
      <c r="BF407" s="223">
        <f t="shared" ca="1" si="648"/>
        <v>2.1161774756300568E-4</v>
      </c>
      <c r="BG407" s="223">
        <f t="shared" ca="1" si="649"/>
        <v>2.9352470877976034E-4</v>
      </c>
      <c r="BH407" s="223">
        <f t="shared" ca="1" si="650"/>
        <v>3.9378221009848973E-5</v>
      </c>
      <c r="BI407" s="223">
        <f t="shared" ca="1" si="651"/>
        <v>-2.5985199085379161E-4</v>
      </c>
      <c r="BJ407" s="223">
        <f t="shared" ca="1" si="652"/>
        <v>-2.6158030546492416E-4</v>
      </c>
      <c r="BK407" s="223">
        <f t="shared" ca="1" si="653"/>
        <v>3.6172006968639219E-5</v>
      </c>
      <c r="BL407" s="223">
        <f t="shared" ca="1" si="654"/>
        <v>2.9251135710299715E-4</v>
      </c>
      <c r="BM407" s="223">
        <f t="shared" ca="1" si="655"/>
        <v>2.1395743426254357E-4</v>
      </c>
      <c r="BN407" s="223">
        <f t="shared" ca="1" si="656"/>
        <v>-1.0955417551054445E-4</v>
      </c>
      <c r="BO407" s="223">
        <f t="shared" ca="1" si="657"/>
        <v>-3.0763832575472246E-4</v>
      </c>
      <c r="BP407" s="223">
        <f t="shared" ca="1" si="658"/>
        <v>-1.5351049071104459E-4</v>
      </c>
      <c r="BQ407" s="223">
        <f t="shared" ca="1" si="659"/>
        <v>1.7636994135774201E-4</v>
      </c>
      <c r="BR407" s="223">
        <f t="shared" ca="1" si="660"/>
        <v>3.0432622422205233E-4</v>
      </c>
      <c r="BS407" s="223">
        <f t="shared" ca="1" si="661"/>
        <v>8.386251310334435E-5</v>
      </c>
      <c r="BT407" s="223">
        <f t="shared" ca="1" si="662"/>
        <v>-2.3261453497165291E-4</v>
      </c>
      <c r="BU407" s="223">
        <f t="shared" ca="1" si="663"/>
        <v>-2.8277357156943983E-4</v>
      </c>
      <c r="BV407" s="223">
        <f t="shared" ca="1" si="664"/>
        <v>-9.1880266523173643E-6</v>
      </c>
      <c r="BW407" s="223">
        <f t="shared" ca="1" si="665"/>
        <v>2.7491679638189494E-4</v>
      </c>
      <c r="BX407" s="223">
        <f t="shared" ca="1" si="666"/>
        <v>2.442721797775491E-4</v>
      </c>
      <c r="BY407" s="223">
        <f t="shared" ca="1" si="667"/>
        <v>-6.603716708747552E-5</v>
      </c>
      <c r="BZ407" s="223">
        <f t="shared" ca="1" si="668"/>
        <v>-3.0074123406546475E-4</v>
      </c>
      <c r="CA407" s="223">
        <f t="shared" ca="1" si="669"/>
        <v>-1.9112972577091798E-4</v>
      </c>
      <c r="CB407" s="223">
        <f t="shared" ca="1" si="670"/>
        <v>1.3730425854688446E-4</v>
      </c>
      <c r="CC407" s="223">
        <f t="shared" ca="1" si="671"/>
        <v>3.0853999595369775E-4</v>
      </c>
      <c r="CD407" s="223">
        <f t="shared" ca="1" si="672"/>
        <v>1.2653143504703695E-4</v>
      </c>
      <c r="CE407" s="223">
        <f t="shared" ca="1" si="673"/>
        <v>-2.0034167688688846E-4</v>
      </c>
      <c r="CF407" s="223">
        <f t="shared" ca="1" si="674"/>
        <v>-2.9784564380574513E-4</v>
      </c>
      <c r="CG407" s="223">
        <f t="shared" ca="1" si="675"/>
        <v>-5.4349167243444568E-5</v>
      </c>
      <c r="CH407" s="223">
        <f t="shared" ca="1" si="676"/>
        <v>2.5137111724848508E-4</v>
      </c>
      <c r="CI407" s="223">
        <f t="shared" ca="1" si="677"/>
        <v>2.692991702851475E-4</v>
      </c>
      <c r="CJ407" s="223">
        <f t="shared" ca="1" si="678"/>
        <v>-2.1090653424560163E-5</v>
      </c>
      <c r="CK407" s="223">
        <f t="shared" ca="1" si="679"/>
        <v>-2.8733400287603273E-4</v>
      </c>
      <c r="CL407" s="223">
        <f t="shared" ca="1" si="680"/>
        <v>-2.2461157946615989E-4</v>
      </c>
      <c r="CM407" s="223">
        <f t="shared" ca="1" si="681"/>
        <v>9.52663531876762E-5</v>
      </c>
      <c r="CN407" s="223">
        <f t="shared" ca="1" si="682"/>
        <v>3.0607480854200026E-4</v>
      </c>
      <c r="CO407" s="223">
        <f t="shared" ca="1" si="683"/>
        <v>1.6646133353798233E-4</v>
      </c>
      <c r="CP407" s="223">
        <f t="shared" ca="1" si="684"/>
        <v>-1.6373202651527534E-4</v>
      </c>
      <c r="CQ407" s="223">
        <f t="shared" ca="1" si="685"/>
        <v>-3.0647025732652048E-4</v>
      </c>
      <c r="CR407" s="223">
        <f t="shared" ca="1" si="686"/>
        <v>-9.8333812494408012E-5</v>
      </c>
      <c r="CS407" s="223">
        <f t="shared" ca="1" si="687"/>
        <v>2.2238401254971344E-4</v>
      </c>
      <c r="CT407" s="223">
        <f t="shared" ca="1" si="688"/>
        <v>2.8849664702059765E-4</v>
      </c>
      <c r="CU407" s="223">
        <f t="shared" ca="1" si="689"/>
        <v>2.4312409192713452E-5</v>
      </c>
      <c r="CV407" s="223">
        <f t="shared" ca="1" si="690"/>
        <v>-2.6770685825278399E-4</v>
      </c>
      <c r="CW407" s="223">
        <f t="shared" ca="1" si="691"/>
        <v>-2.5323127077710807E-4</v>
      </c>
      <c r="CX407" s="223">
        <f t="shared" ca="1" si="692"/>
        <v>5.1166218979635258E-5</v>
      </c>
      <c r="CY407" s="223">
        <f t="shared" ca="1" si="693"/>
        <v>2.9698402584973086E-4</v>
      </c>
      <c r="CZ407" s="223">
        <f t="shared" ca="1" si="694"/>
        <v>2.027878468593324E-4</v>
      </c>
      <c r="DA407" s="223">
        <f t="shared" ca="1" si="695"/>
        <v>-1.235780722287935E-4</v>
      </c>
      <c r="DB407" s="223">
        <f t="shared" ca="1" si="696"/>
        <v>-3.0846071529476649E-4</v>
      </c>
      <c r="DC407" s="223">
        <f t="shared" ca="1" si="697"/>
        <v>-1.4018982766605476E-4</v>
      </c>
      <c r="DD407" s="223">
        <f t="shared" ca="1" si="698"/>
        <v>1.8858296556329389E-4</v>
      </c>
      <c r="DE407" s="223">
        <f t="shared" ca="1" si="699"/>
        <v>3.0144904258760452E-4</v>
      </c>
      <c r="DF407" s="223">
        <f t="shared" ca="1" si="700"/>
        <v>6.9189181572728062E-5</v>
      </c>
      <c r="DG407" s="223">
        <f t="shared" ca="1" si="701"/>
        <v>-2.4228466860421746E-4</v>
      </c>
      <c r="DH407" s="223">
        <f t="shared" ca="1" si="702"/>
        <v>-2.7636926981633236E-4</v>
      </c>
      <c r="DI407" s="223">
        <f t="shared" ca="1" si="703"/>
        <v>5.9584906490582878E-6</v>
      </c>
      <c r="DJ407" s="223">
        <f t="shared" ca="1" si="704"/>
        <v>2.8146443586865371E-4</v>
      </c>
      <c r="DK407" s="223">
        <f t="shared" ca="1" si="705"/>
        <v>2.3472461570119127E-4</v>
      </c>
      <c r="DL407" s="223">
        <f t="shared" ca="1" si="706"/>
        <v>-8.0749025875631779E-5</v>
      </c>
      <c r="DM407" s="223">
        <f t="shared" ca="1" si="707"/>
        <v>-3.0377393030651343E-4</v>
      </c>
      <c r="DN407" s="223">
        <f t="shared" ca="1" si="708"/>
        <v>-1.7901115643213618E-4</v>
      </c>
      <c r="DO407" s="223">
        <f t="shared" ca="1" si="709"/>
        <v>1.506996668797016E-4</v>
      </c>
      <c r="DP407" s="223">
        <f t="shared" ca="1" si="710"/>
        <v>3.078759767374645E-4</v>
      </c>
      <c r="DQ407" s="223">
        <f t="shared" ca="1" si="711"/>
        <v>1.1256821711815196E-4</v>
      </c>
      <c r="DR407" s="223">
        <f t="shared" ca="1" si="712"/>
        <v>-2.1161774756300265E-4</v>
      </c>
      <c r="DS407" s="223">
        <f t="shared" ca="1" si="713"/>
        <v>-2.9352470877976093E-4</v>
      </c>
      <c r="DT407" s="223">
        <f t="shared" ca="1" si="714"/>
        <v>-3.9378221009848756E-5</v>
      </c>
      <c r="DU407" s="223">
        <f t="shared" ca="1" si="715"/>
        <v>2.5985199085379291E-4</v>
      </c>
      <c r="DV407" s="223">
        <f t="shared" ca="1" si="716"/>
        <v>2.6158030546492747E-4</v>
      </c>
      <c r="DW407" s="223">
        <f t="shared" ca="1" si="717"/>
        <v>-3.6172006968632918E-5</v>
      </c>
      <c r="DX407" s="223">
        <f t="shared" ca="1" si="718"/>
        <v>-2.925113571029965E-4</v>
      </c>
      <c r="DY407" s="223">
        <f t="shared" ca="1" si="719"/>
        <v>-2.1395743426254503E-4</v>
      </c>
      <c r="DZ407" s="223">
        <f t="shared" ca="1" si="720"/>
        <v>1.0955417551054672E-4</v>
      </c>
      <c r="EA407" s="223">
        <f t="shared" ca="1" si="721"/>
        <v>3.0763832575472267E-4</v>
      </c>
      <c r="EB407" s="223">
        <f t="shared" ca="1" si="722"/>
        <v>1.5351049071105012E-4</v>
      </c>
      <c r="EC407" s="223">
        <f t="shared" ca="1" si="723"/>
        <v>-1.7636994135774038E-4</v>
      </c>
      <c r="ED407" s="223">
        <f t="shared" ca="1" si="724"/>
        <v>-3.0432622422205265E-4</v>
      </c>
      <c r="EE407" s="223">
        <f t="shared" ca="1" si="725"/>
        <v>-8.3862513103346261E-5</v>
      </c>
      <c r="EF407" s="223">
        <f t="shared" ca="1" si="726"/>
        <v>2.3261453497165448E-4</v>
      </c>
      <c r="EG407" s="223">
        <f t="shared" ca="1" si="727"/>
        <v>2.8277357156944233E-4</v>
      </c>
      <c r="EH407" s="223">
        <f t="shared" ca="1" si="728"/>
        <v>9.1880266523237068E-6</v>
      </c>
      <c r="EI407" s="223">
        <f t="shared" ca="1" si="729"/>
        <v>-2.7491679638189407E-4</v>
      </c>
      <c r="EJ407" s="223">
        <f t="shared" ca="1" si="730"/>
        <v>-2.4427217977755034E-4</v>
      </c>
      <c r="EK407" s="223">
        <f t="shared" ca="1" si="731"/>
        <v>6.6037167087477892E-5</v>
      </c>
      <c r="EL407" s="223">
        <f t="shared" ca="1" si="732"/>
        <v>3.0074123406546529E-4</v>
      </c>
      <c r="EM407" s="223">
        <f t="shared" ca="1" si="733"/>
        <v>1.9112972577092297E-4</v>
      </c>
      <c r="EN407" s="223">
        <f t="shared" ca="1" si="734"/>
        <v>-1.373042585468827E-4</v>
      </c>
      <c r="EO407" s="223">
        <f t="shared" ca="1" si="735"/>
        <v>-3.085399959536978E-4</v>
      </c>
      <c r="EP407" s="223">
        <f t="shared" ca="1" si="736"/>
        <v>-1.2653143504703874E-4</v>
      </c>
      <c r="EQ407" s="223">
        <f t="shared" ca="1" si="737"/>
        <v>2.003416768868903E-4</v>
      </c>
      <c r="ER407" s="223">
        <f t="shared" ca="1" si="738"/>
        <v>2.9784564380574676E-4</v>
      </c>
      <c r="ES407" s="223">
        <f t="shared" ca="1" si="739"/>
        <v>5.4349167243450823E-5</v>
      </c>
      <c r="ET407" s="223">
        <f t="shared" ca="1" si="740"/>
        <v>-2.51371117248484E-4</v>
      </c>
      <c r="EU407" s="223">
        <f t="shared" ca="1" si="741"/>
        <v>-2.6929917028514847E-4</v>
      </c>
      <c r="EV407" s="223">
        <f t="shared" ca="1" si="742"/>
        <v>2.1090653424558212E-5</v>
      </c>
      <c r="EW407" s="223">
        <f t="shared" ca="1" si="743"/>
        <v>2.8733400287603365E-4</v>
      </c>
      <c r="EX407" s="223">
        <f t="shared" ca="1" si="744"/>
        <v>2.2461157946616423E-4</v>
      </c>
      <c r="EY407" s="223">
        <f t="shared" ca="1" si="745"/>
        <v>-9.526635318767433E-5</v>
      </c>
      <c r="EZ407" s="223">
        <f t="shared" ca="1" si="746"/>
        <v>-3.0607480854200005E-4</v>
      </c>
      <c r="FA407" s="223">
        <f t="shared" ca="1" si="747"/>
        <v>-1.6646133353798398E-4</v>
      </c>
      <c r="FB407" s="223">
        <f t="shared" ca="1" si="748"/>
        <v>1.6373202651527737E-4</v>
      </c>
      <c r="FC407" s="223">
        <f t="shared" ca="1" si="749"/>
        <v>3.0647025732652021E-4</v>
      </c>
      <c r="FD407" s="223">
        <f t="shared" ca="1" si="750"/>
        <v>9.8333812494414043E-5</v>
      </c>
      <c r="FE407" s="223">
        <f t="shared" ca="1" si="751"/>
        <v>-2.2238401254971206E-4</v>
      </c>
      <c r="FF407" s="223">
        <f t="shared" ca="1" si="752"/>
        <v>-2.8849664702059835E-4</v>
      </c>
      <c r="FG407" s="223">
        <f t="shared" ca="1" si="753"/>
        <v>-2.4312409192715404E-5</v>
      </c>
      <c r="FH407" s="223">
        <f t="shared" ca="1" si="754"/>
        <v>2.6770685825278518E-4</v>
      </c>
      <c r="FI407" s="223">
        <f t="shared" ca="1" si="755"/>
        <v>2.5323127077711175E-4</v>
      </c>
      <c r="FJ407" s="223">
        <f t="shared" ca="1" si="756"/>
        <v>-5.1166218979628997E-5</v>
      </c>
      <c r="FK407" s="223">
        <f t="shared" ca="1" si="757"/>
        <v>-2.9698402584973037E-4</v>
      </c>
      <c r="FL407" s="223">
        <f t="shared" ca="1" si="758"/>
        <v>-2.0278784685933386E-4</v>
      </c>
      <c r="FM407" s="223">
        <f t="shared" ca="1" si="759"/>
        <v>1.2357807222879573E-4</v>
      </c>
      <c r="FN407" s="223">
        <f t="shared" ca="1" si="760"/>
        <v>3.0846071529476654E-4</v>
      </c>
      <c r="FO407" s="223">
        <f t="shared" ca="1" si="761"/>
        <v>1.401898276660604E-4</v>
      </c>
      <c r="FP407" s="223">
        <f t="shared" ca="1" si="762"/>
        <v>-1.8858296556329234E-4</v>
      </c>
      <c r="FQ407" s="223">
        <f t="shared" ca="1" si="763"/>
        <v>-3.0144904258760496E-4</v>
      </c>
      <c r="FR407" s="223">
        <f t="shared" ca="1" si="764"/>
        <v>-6.918918157272996E-5</v>
      </c>
      <c r="FS407" s="223">
        <f t="shared" ca="1" si="765"/>
        <v>2.4228466860421895E-4</v>
      </c>
      <c r="FT407" s="223">
        <f t="shared" ca="1" si="766"/>
        <v>2.7636926981633523E-4</v>
      </c>
      <c r="FU407" s="223">
        <f t="shared" ca="1" si="767"/>
        <v>-5.9584906490519317E-6</v>
      </c>
      <c r="FV407" s="223">
        <f t="shared" ca="1" si="768"/>
        <v>-2.814644358686529E-4</v>
      </c>
      <c r="FW407" s="223">
        <f t="shared" ca="1" si="769"/>
        <v>-2.347246157011926E-4</v>
      </c>
      <c r="FX407" s="223">
        <f t="shared" ca="1" si="770"/>
        <v>8.074902587563411E-5</v>
      </c>
      <c r="FY407" s="223">
        <f t="shared" ca="1" si="771"/>
        <v>3.0377393030651387E-4</v>
      </c>
      <c r="FZ407" s="223">
        <f t="shared" ca="1" si="772"/>
        <v>1.7901115643214135E-4</v>
      </c>
      <c r="GA407" s="223">
        <f t="shared" ca="1" si="773"/>
        <v>-1.5069966687969986E-4</v>
      </c>
      <c r="GB407" s="223">
        <f t="shared" ca="1" si="774"/>
        <v>-3.0787597673746493E-4</v>
      </c>
      <c r="GC407" s="223">
        <f t="shared" ca="1" si="775"/>
        <v>-1.125682171181497E-4</v>
      </c>
      <c r="GD407" s="223">
        <f t="shared" ca="1" si="776"/>
        <v>2.1161774756300438E-4</v>
      </c>
      <c r="GE407" s="223">
        <f t="shared" ca="1" si="777"/>
        <v>2.9352470877976289E-4</v>
      </c>
      <c r="GF407" s="223">
        <f t="shared" ca="1" si="778"/>
        <v>3.9378221009855045E-5</v>
      </c>
      <c r="GG407" s="223">
        <f t="shared" ca="1" si="779"/>
        <v>-2.598519908537895E-4</v>
      </c>
      <c r="GH407" s="223">
        <f t="shared" ca="1" si="780"/>
        <v>-2.6158030546492627E-4</v>
      </c>
      <c r="GI407" s="223">
        <f t="shared" ca="1" si="781"/>
        <v>3.6172006968635316E-5</v>
      </c>
      <c r="GJ407" s="223">
        <f t="shared" ca="1" si="782"/>
        <v>2.9251135710299731E-4</v>
      </c>
      <c r="GK407" s="223">
        <f t="shared" ca="1" si="783"/>
        <v>2.1395743426254956E-4</v>
      </c>
      <c r="GL407" s="223">
        <f t="shared" ca="1" si="784"/>
        <v>-1.0955417551054078E-4</v>
      </c>
      <c r="GM407" s="223">
        <f t="shared" ca="1" si="785"/>
        <v>-3.0763832575472219E-4</v>
      </c>
      <c r="GN407" s="223">
        <f t="shared" ca="1" si="786"/>
        <v>-1.5351049071104803E-4</v>
      </c>
      <c r="GO407" s="223">
        <f t="shared" ca="1" si="787"/>
        <v>1.7636994135774239E-4</v>
      </c>
      <c r="GP407" s="223">
        <f t="shared" ca="1" si="788"/>
        <v>3.0432622422205227E-4</v>
      </c>
      <c r="GQ407" s="223">
        <f t="shared" ca="1" si="789"/>
        <v>8.3862513103352373E-5</v>
      </c>
      <c r="GR407" s="223">
        <f t="shared" ca="1" si="790"/>
        <v>-2.326145349716503E-4</v>
      </c>
      <c r="GS407" s="223">
        <f t="shared" ca="1" si="791"/>
        <v>-2.8277357156944141E-4</v>
      </c>
      <c r="GT407" s="223">
        <f t="shared" ca="1" si="792"/>
        <v>-9.1880266523212877E-6</v>
      </c>
      <c r="GU407" s="223">
        <f t="shared" ca="1" si="793"/>
        <v>2.7491679638189516E-4</v>
      </c>
      <c r="GV407" s="223">
        <f t="shared" ca="1" si="794"/>
        <v>2.4427217977755425E-4</v>
      </c>
      <c r="GW407" s="223">
        <f t="shared" ca="1" si="795"/>
        <v>-6.6037167087471685E-5</v>
      </c>
      <c r="GX407" s="223">
        <f t="shared" ca="1" si="796"/>
        <v>-3.0074123406546383E-4</v>
      </c>
      <c r="GY407" s="223">
        <f t="shared" ca="1" si="797"/>
        <v>-1.9112972577092107E-4</v>
      </c>
      <c r="GZ407" s="223">
        <f t="shared" ca="1" si="798"/>
        <v>1.3730425854688487E-4</v>
      </c>
      <c r="HA407" s="223">
        <f t="shared" ca="1" si="799"/>
        <v>3.0853999595369775E-4</v>
      </c>
      <c r="HB407" s="223">
        <f t="shared" ca="1" si="800"/>
        <v>1.2653143504704454E-4</v>
      </c>
      <c r="HC407" s="223">
        <f t="shared" ca="1" si="801"/>
        <v>-2.003416768868855E-4</v>
      </c>
      <c r="HD407" s="223">
        <f t="shared" ca="1" si="802"/>
        <v>-2.9784564380574616E-4</v>
      </c>
      <c r="HE407" s="223">
        <f t="shared" ca="1" si="803"/>
        <v>-5.4349167243448437E-5</v>
      </c>
      <c r="HF407" s="223">
        <f t="shared" ca="1" si="804"/>
        <v>2.5137111724848541E-4</v>
      </c>
      <c r="HG407" s="223">
        <f t="shared" ca="1" si="805"/>
        <v>2.6929917028515156E-4</v>
      </c>
      <c r="HH407" s="223">
        <f t="shared" ca="1" si="806"/>
        <v>-2.1090653424551869E-5</v>
      </c>
      <c r="HI407" s="223">
        <f t="shared" ca="1" si="807"/>
        <v>-2.8733400287603137E-4</v>
      </c>
      <c r="HJ407" s="223">
        <f t="shared" ca="1" si="808"/>
        <v>-2.2461157946616255E-4</v>
      </c>
      <c r="HK407" s="223">
        <f t="shared" ca="1" si="809"/>
        <v>9.5266353187676634E-5</v>
      </c>
      <c r="HL407" s="223">
        <f t="shared" ca="1" si="810"/>
        <v>3.0607480854200037E-4</v>
      </c>
      <c r="HM407" s="223">
        <f t="shared" ca="1" si="811"/>
        <v>1.6646133353798932E-4</v>
      </c>
      <c r="HN407" s="223">
        <f t="shared" ca="1" si="812"/>
        <v>-1.63732026515272E-4</v>
      </c>
      <c r="HO407" s="223">
        <f t="shared" ca="1" si="813"/>
        <v>-3.0647025732652092E-4</v>
      </c>
      <c r="HP407" s="223">
        <f t="shared" ca="1" si="814"/>
        <v>-9.8333812494411739E-5</v>
      </c>
      <c r="HQ407" s="223">
        <f t="shared" ca="1" si="815"/>
        <v>2.2238401254971371E-4</v>
      </c>
      <c r="HR407" s="223">
        <f t="shared" ca="1" si="816"/>
        <v>2.8849664702060057E-4</v>
      </c>
      <c r="HS407" s="223">
        <f t="shared" ca="1" si="817"/>
        <v>2.4312409192721746E-5</v>
      </c>
      <c r="HT407" s="223">
        <f t="shared" ca="1" si="818"/>
        <v>-2.6770685825278204E-4</v>
      </c>
      <c r="HU407" s="223">
        <f t="shared" ca="1" si="819"/>
        <v>-2.5323127077711034E-4</v>
      </c>
      <c r="HV407" s="223">
        <f t="shared" ca="1" si="820"/>
        <v>5.1166218979631382E-5</v>
      </c>
      <c r="HW407" s="223">
        <f t="shared" ca="1" si="821"/>
        <v>2.9698402584973102E-4</v>
      </c>
      <c r="HX407" s="223">
        <f t="shared" ca="1" si="822"/>
        <v>2.0278784685933866E-4</v>
      </c>
      <c r="HY407" s="223">
        <f t="shared" ca="1" si="823"/>
        <v>-1.235780722287899E-4</v>
      </c>
      <c r="HZ407" s="223">
        <f t="shared" ca="1" si="824"/>
        <v>-3.084607152947666E-4</v>
      </c>
      <c r="IA407" s="223">
        <f t="shared" ca="1" si="825"/>
        <v>-1.4018982766605823E-4</v>
      </c>
      <c r="IB407" s="223">
        <f t="shared" ca="1" si="826"/>
        <v>1.8858296556328733E-4</v>
      </c>
      <c r="IC407" s="223">
        <f t="shared" ca="1" si="827"/>
        <v>3.0144904258760447E-4</v>
      </c>
      <c r="ID407" s="223">
        <f t="shared" ca="1" si="828"/>
        <v>6.9189181572736167E-5</v>
      </c>
      <c r="IE407" s="223">
        <f t="shared" ca="1" si="829"/>
        <v>-1.8249662353478932E-4</v>
      </c>
      <c r="IF407" s="223">
        <f t="shared" ca="1" si="830"/>
        <v>-2.7636926981633415E-4</v>
      </c>
      <c r="IG407" s="223">
        <f t="shared" ca="1" si="831"/>
        <v>5.9584906490455891E-6</v>
      </c>
      <c r="IH407" s="223">
        <f t="shared" ca="1" si="832"/>
        <v>2.8146443586865387E-4</v>
      </c>
      <c r="II407" s="223">
        <f t="shared" ca="1" si="833"/>
        <v>2.3472461570119669E-4</v>
      </c>
      <c r="IJ407" s="223">
        <f t="shared" ca="1" si="834"/>
        <v>-8.0749025875636454E-5</v>
      </c>
      <c r="IK407" s="223">
        <f t="shared" ca="1" si="835"/>
        <v>-3.0377393030651273E-4</v>
      </c>
      <c r="IL407" s="223">
        <f t="shared" ca="1" si="836"/>
        <v>-1.7901115643214653E-4</v>
      </c>
      <c r="IM407" s="223">
        <f t="shared" ca="1" si="837"/>
        <v>1.5069966687970197E-4</v>
      </c>
      <c r="IN407" s="223">
        <f t="shared" ca="1" si="838"/>
        <v>3.0787597673746531E-4</v>
      </c>
      <c r="IO407" s="223">
        <f t="shared" ca="1" si="839"/>
        <v>1.1256821711814745E-4</v>
      </c>
      <c r="IP407" s="223">
        <f t="shared" ca="1" si="840"/>
        <v>-2.1161774756299977E-4</v>
      </c>
      <c r="IQ407" s="223">
        <f t="shared" ca="1" si="841"/>
        <v>-2.9352470877976484E-4</v>
      </c>
      <c r="IR407" s="223">
        <f t="shared" ca="1" si="842"/>
        <v>-3.9378221009852653E-5</v>
      </c>
      <c r="IS407" s="223">
        <f t="shared" ca="1" si="843"/>
        <v>2.5985199085378603E-4</v>
      </c>
      <c r="IT407" s="223">
        <f t="shared" ca="1" si="844"/>
        <v>2.6158030546492497E-4</v>
      </c>
      <c r="IU407" s="223">
        <f t="shared" ca="1" si="845"/>
        <v>-3.6172006968629014E-5</v>
      </c>
      <c r="IV407" s="223">
        <f t="shared" ca="1" si="846"/>
        <v>-2.9251135710299802E-4</v>
      </c>
      <c r="IW407" s="223">
        <f t="shared" ca="1" si="847"/>
        <v>-2.1395743426254782E-4</v>
      </c>
      <c r="IX407" s="223">
        <f t="shared" ca="1" si="848"/>
        <v>1.0955417551053483E-4</v>
      </c>
      <c r="IY407" s="223">
        <f t="shared" ca="1" si="849"/>
        <v>3.076383257547224E-4</v>
      </c>
      <c r="IZ407" s="223">
        <f t="shared" ca="1" si="850"/>
        <v>1.5351049071105351E-4</v>
      </c>
      <c r="JA407" s="223">
        <f t="shared" ca="1" si="851"/>
        <v>-1.7636994135774436E-4</v>
      </c>
      <c r="JB407" s="223">
        <f t="shared" ca="1" si="852"/>
        <v>-3.043262242220533E-4</v>
      </c>
    </row>
    <row r="408" spans="2:262">
      <c r="B408" s="230">
        <v>47</v>
      </c>
      <c r="C408" s="229">
        <f t="shared" si="853"/>
        <v>9.1796875000000049E-4</v>
      </c>
      <c r="D408" s="226">
        <f t="shared" ca="1" si="597"/>
        <v>72.065625358090273</v>
      </c>
      <c r="E408" s="225">
        <f ca="1">BA361</f>
        <v>6.5625358090277891E-2</v>
      </c>
      <c r="F408" s="224">
        <v>47</v>
      </c>
      <c r="G408" s="223">
        <f t="shared" ca="1" si="854"/>
        <v>-3.7030360410478827E-4</v>
      </c>
      <c r="H408" s="223">
        <f t="shared" ca="1" si="598"/>
        <v>1.4146517430197719E-3</v>
      </c>
      <c r="I408" s="223">
        <f t="shared" ca="1" si="599"/>
        <v>1.5168542665063515E-3</v>
      </c>
      <c r="J408" s="223">
        <f t="shared" ca="1" si="600"/>
        <v>-1.8526771079355425E-4</v>
      </c>
      <c r="K408" s="223">
        <f t="shared" ca="1" si="601"/>
        <v>-1.6670105276357042E-3</v>
      </c>
      <c r="L408" s="223">
        <f t="shared" ca="1" si="602"/>
        <v>-1.165815362564934E-3</v>
      </c>
      <c r="M408" s="223">
        <f t="shared" ca="1" si="603"/>
        <v>7.2213742880966841E-4</v>
      </c>
      <c r="N408" s="223">
        <f t="shared" ca="1" si="604"/>
        <v>1.7510952036509644E-3</v>
      </c>
      <c r="O408" s="223">
        <f t="shared" ca="1" si="605"/>
        <v>6.970948137410344E-4</v>
      </c>
      <c r="P408" s="223">
        <f t="shared" ca="1" si="606"/>
        <v>-1.186111967038004E-3</v>
      </c>
      <c r="Q408" s="223">
        <f t="shared" ca="1" si="607"/>
        <v>-1.6584179579000823E-3</v>
      </c>
      <c r="R408" s="223">
        <f t="shared" ca="1" si="608"/>
        <v>-1.5800697781979939E-4</v>
      </c>
      <c r="S408" s="223">
        <f t="shared" ca="1" si="609"/>
        <v>1.5303560472727769E-3</v>
      </c>
      <c r="T408" s="223">
        <f t="shared" ca="1" si="610"/>
        <v>1.3983339688044048E-3</v>
      </c>
      <c r="U408" s="223">
        <f t="shared" ca="1" si="611"/>
        <v>-3.9703065740055753E-4</v>
      </c>
      <c r="V408" s="223">
        <f t="shared" ca="1" si="612"/>
        <v>-1.7201204194149382E-3</v>
      </c>
      <c r="W408" s="223">
        <f t="shared" ca="1" si="613"/>
        <v>-9.9709706062048884E-4</v>
      </c>
      <c r="X408" s="223">
        <f t="shared" ca="1" si="614"/>
        <v>9.1199057334221951E-4</v>
      </c>
      <c r="Y408" s="223">
        <f t="shared" ca="1" si="615"/>
        <v>1.736249577223218E-3</v>
      </c>
      <c r="Z408" s="223">
        <f t="shared" ca="1" si="616"/>
        <v>4.9520954688686905E-4</v>
      </c>
      <c r="AA408" s="223">
        <f t="shared" ca="1" si="617"/>
        <v>-1.3348908422467134E-3</v>
      </c>
      <c r="AB408" s="223">
        <f t="shared" ca="1" si="618"/>
        <v>-1.5771153848174455E-3</v>
      </c>
      <c r="AC408" s="223">
        <f t="shared" ca="1" si="619"/>
        <v>5.6666220484901091E-5</v>
      </c>
      <c r="AD408" s="223">
        <f t="shared" ca="1" si="620"/>
        <v>1.6230423721154412E-3</v>
      </c>
      <c r="AE408" s="223">
        <f t="shared" ca="1" si="621"/>
        <v>1.2587814266387717E-3</v>
      </c>
      <c r="AF408" s="223">
        <f t="shared" ca="1" si="622"/>
        <v>-6.0282189336309901E-4</v>
      </c>
      <c r="AG408" s="223">
        <f t="shared" ca="1" si="623"/>
        <v>-1.7473580989936476E-3</v>
      </c>
      <c r="AH408" s="223">
        <f t="shared" ca="1" si="624"/>
        <v>-8.1338149078379854E-4</v>
      </c>
      <c r="AI408" s="223">
        <f t="shared" ca="1" si="625"/>
        <v>1.0881265307685197E-3</v>
      </c>
      <c r="AJ408" s="223">
        <f t="shared" ca="1" si="626"/>
        <v>1.6952891410484496E-3</v>
      </c>
      <c r="AK408" s="223">
        <f t="shared" ca="1" si="627"/>
        <v>2.8587586750520748E-4</v>
      </c>
      <c r="AL408" s="223">
        <f t="shared" ca="1" si="628"/>
        <v>-1.4635917166681963E-3</v>
      </c>
      <c r="AM408" s="223">
        <f t="shared" ca="1" si="629"/>
        <v>-1.4720915283640836E-3</v>
      </c>
      <c r="AN408" s="223">
        <f t="shared" ca="1" si="630"/>
        <v>2.7048710608844752E-4</v>
      </c>
      <c r="AO408" s="223">
        <f t="shared" ca="1" si="631"/>
        <v>1.6913166289494626E-3</v>
      </c>
      <c r="AP408" s="223">
        <f t="shared" ca="1" si="632"/>
        <v>1.1002956401394914E-3</v>
      </c>
      <c r="AQ408" s="223">
        <f t="shared" ca="1" si="633"/>
        <v>-7.9954612694128576E-4</v>
      </c>
      <c r="AR408" s="223">
        <f t="shared" ca="1" si="634"/>
        <v>-1.7483138863180648E-3</v>
      </c>
      <c r="AS408" s="223">
        <f t="shared" ca="1" si="635"/>
        <v>-6.1743190622811858E-4</v>
      </c>
      <c r="AT408" s="223">
        <f t="shared" ca="1" si="636"/>
        <v>1.2478960523410881E-3</v>
      </c>
      <c r="AU408" s="223">
        <f t="shared" ca="1" si="637"/>
        <v>1.6288299782128066E-3</v>
      </c>
      <c r="AV408" s="223">
        <f t="shared" ca="1" si="638"/>
        <v>7.2242348982272636E-5</v>
      </c>
      <c r="AW408" s="223">
        <f t="shared" ca="1" si="639"/>
        <v>-1.5702788093560401E-3</v>
      </c>
      <c r="AX408" s="223">
        <f t="shared" ca="1" si="640"/>
        <v>-1.3449260450975368E-3</v>
      </c>
      <c r="AY408" s="223">
        <f t="shared" ca="1" si="641"/>
        <v>4.802396138463213E-4</v>
      </c>
      <c r="AZ408" s="223">
        <f t="shared" ca="1" si="642"/>
        <v>1.7341519094022004E-3</v>
      </c>
      <c r="BA408" s="223">
        <f t="shared" ca="1" si="643"/>
        <v>9.2526038305449699E-4</v>
      </c>
      <c r="BB408" s="223">
        <f t="shared" ca="1" si="644"/>
        <v>-9.8424444255067211E-4</v>
      </c>
      <c r="BC408" s="223">
        <f t="shared" ca="1" si="645"/>
        <v>-1.7229734054571824E-3</v>
      </c>
      <c r="BD408" s="223">
        <f t="shared" ca="1" si="646"/>
        <v>-4.1219557109556794E-4</v>
      </c>
      <c r="BE408" s="223">
        <f t="shared" ca="1" si="647"/>
        <v>1.3888960557415725E-3</v>
      </c>
      <c r="BF408" s="223">
        <f t="shared" ca="1" si="648"/>
        <v>1.5378716963856916E-3</v>
      </c>
      <c r="BG408" s="223">
        <f t="shared" ca="1" si="649"/>
        <v>-1.4247776171273283E-4</v>
      </c>
      <c r="BH408" s="223">
        <f t="shared" ca="1" si="650"/>
        <v>-1.6533474471316068E-3</v>
      </c>
      <c r="BI408" s="223">
        <f t="shared" ca="1" si="651"/>
        <v>-1.1975316222520816E-3</v>
      </c>
      <c r="BJ408" s="223">
        <f t="shared" ca="1" si="652"/>
        <v>6.8276887080367509E-4</v>
      </c>
      <c r="BK408" s="223">
        <f t="shared" ca="1" si="653"/>
        <v>1.7509039309844593E-3</v>
      </c>
      <c r="BL408" s="223">
        <f t="shared" ca="1" si="654"/>
        <v>7.3630834857361189E-4</v>
      </c>
      <c r="BM408" s="223">
        <f t="shared" ca="1" si="655"/>
        <v>-1.1541388056068398E-3</v>
      </c>
      <c r="BN408" s="223">
        <f t="shared" ca="1" si="656"/>
        <v>-1.6717178008301338E-3</v>
      </c>
      <c r="BO408" s="223">
        <f t="shared" ca="1" si="657"/>
        <v>-2.0075943090102656E-4</v>
      </c>
      <c r="BP408" s="223">
        <f t="shared" ca="1" si="658"/>
        <v>1.509005769675672E-3</v>
      </c>
      <c r="BQ408" s="223">
        <f t="shared" ca="1" si="659"/>
        <v>1.4237823927899912E-3</v>
      </c>
      <c r="BR408" s="223">
        <f t="shared" ca="1" si="660"/>
        <v>-3.5505487425289815E-4</v>
      </c>
      <c r="BS408" s="223">
        <f t="shared" ca="1" si="661"/>
        <v>-1.7115482003622372E-3</v>
      </c>
      <c r="BT408" s="223">
        <f t="shared" ca="1" si="662"/>
        <v>-1.03212520914244E-3</v>
      </c>
      <c r="BU408" s="223">
        <f t="shared" ca="1" si="663"/>
        <v>8.7502864842111544E-4</v>
      </c>
      <c r="BV408" s="223">
        <f t="shared" ca="1" si="664"/>
        <v>1.7413207276988142E-3</v>
      </c>
      <c r="BW408" s="223">
        <f t="shared" ca="1" si="665"/>
        <v>5.3628155117246932E-4</v>
      </c>
      <c r="BX408" s="223">
        <f t="shared" ca="1" si="666"/>
        <v>-1.3066738467512929E-3</v>
      </c>
      <c r="BY408" s="223">
        <f t="shared" ca="1" si="667"/>
        <v>-1.5953180044393587E-3</v>
      </c>
      <c r="BZ408" s="223">
        <f t="shared" ca="1" si="668"/>
        <v>1.3696318001650348E-5</v>
      </c>
      <c r="CA408" s="223">
        <f t="shared" ca="1" si="669"/>
        <v>1.6064186322473867E-3</v>
      </c>
      <c r="CB408" s="223">
        <f t="shared" ca="1" si="670"/>
        <v>1.2882780767464114E-3</v>
      </c>
      <c r="CC408" s="223">
        <f t="shared" ca="1" si="671"/>
        <v>-5.6229163099830713E-4</v>
      </c>
      <c r="CD408" s="223">
        <f t="shared" ca="1" si="672"/>
        <v>-1.7440056755459463E-3</v>
      </c>
      <c r="CE408" s="223">
        <f t="shared" ca="1" si="673"/>
        <v>-8.5119467218248892E-4</v>
      </c>
      <c r="CF408" s="223">
        <f t="shared" ca="1" si="674"/>
        <v>1.0541271806873988E-3</v>
      </c>
      <c r="CG408" s="223">
        <f t="shared" ca="1" si="675"/>
        <v>1.7055464398427539E-3</v>
      </c>
      <c r="CH408" s="223">
        <f t="shared" ca="1" si="676"/>
        <v>3.2818858006941729E-4</v>
      </c>
      <c r="CI408" s="223">
        <f t="shared" ca="1" si="677"/>
        <v>-1.4395552969852193E-3</v>
      </c>
      <c r="CJ408" s="223">
        <f t="shared" ca="1" si="678"/>
        <v>-1.494923140335702E-3</v>
      </c>
      <c r="CK408" s="223">
        <f t="shared" ca="1" si="679"/>
        <v>2.2794606153301431E-4</v>
      </c>
      <c r="CL408" s="223">
        <f t="shared" ca="1" si="680"/>
        <v>1.679669463331494E-3</v>
      </c>
      <c r="CM408" s="223">
        <f t="shared" ca="1" si="681"/>
        <v>1.1333968592960085E-3</v>
      </c>
      <c r="CN408" s="223">
        <f t="shared" ca="1" si="682"/>
        <v>-7.6107099823100098E-4</v>
      </c>
      <c r="CO408" s="223">
        <f t="shared" ca="1" si="683"/>
        <v>-1.7502316820444572E-3</v>
      </c>
      <c r="CP408" s="223">
        <f t="shared" ca="1" si="684"/>
        <v>-6.5746137505871686E-4</v>
      </c>
      <c r="CQ408" s="223">
        <f t="shared" ca="1" si="685"/>
        <v>1.2173706589718235E-3</v>
      </c>
      <c r="CR408" s="223">
        <f t="shared" ca="1" si="686"/>
        <v>1.6441191460044326E-3</v>
      </c>
      <c r="CS408" s="223">
        <f t="shared" ca="1" si="687"/>
        <v>1.1515934724336789E-4</v>
      </c>
      <c r="CT408" s="223">
        <f t="shared" ca="1" si="688"/>
        <v>-1.5507844956107041E-3</v>
      </c>
      <c r="CU408" s="223">
        <f t="shared" ca="1" si="689"/>
        <v>-1.3720432407230655E-3</v>
      </c>
      <c r="CV408" s="223">
        <f t="shared" ca="1" si="690"/>
        <v>4.3876728412613962E-4</v>
      </c>
      <c r="CW408" s="223">
        <f t="shared" ca="1" si="691"/>
        <v>1.7276565022464299E-3</v>
      </c>
      <c r="CX408" s="223">
        <f t="shared" ca="1" si="692"/>
        <v>9.6146829811307333E-4</v>
      </c>
      <c r="CY408" s="223">
        <f t="shared" ca="1" si="693"/>
        <v>-9.4840314924345213E-4</v>
      </c>
      <c r="CZ408" s="223">
        <f t="shared" ca="1" si="694"/>
        <v>-1.730132574924855E-3</v>
      </c>
      <c r="DA408" s="223">
        <f t="shared" ca="1" si="695"/>
        <v>-4.5383924688731755E-4</v>
      </c>
      <c r="DB408" s="223">
        <f t="shared" ca="1" si="696"/>
        <v>1.3623037494135621E-3</v>
      </c>
      <c r="DC408" s="223">
        <f t="shared" ca="1" si="697"/>
        <v>1.5579627698598627E-3</v>
      </c>
      <c r="DD408" s="223">
        <f t="shared" ca="1" si="698"/>
        <v>-9.9601989355839167E-5</v>
      </c>
      <c r="DE408" s="223">
        <f t="shared" ca="1" si="699"/>
        <v>-1.638688451947995E-3</v>
      </c>
      <c r="DF408" s="223">
        <f t="shared" ca="1" si="700"/>
        <v>-1.2285265336685791E-3</v>
      </c>
      <c r="DG408" s="223">
        <f t="shared" ca="1" si="701"/>
        <v>6.4298903836028788E-4</v>
      </c>
      <c r="DH408" s="223">
        <f t="shared" ca="1" si="702"/>
        <v>1.7496579792604442E-3</v>
      </c>
      <c r="DI408" s="223">
        <f t="shared" ca="1" si="703"/>
        <v>7.7507835878934536E-4</v>
      </c>
      <c r="DJ408" s="223">
        <f t="shared" ca="1" si="704"/>
        <v>-1.121470434115203E-3</v>
      </c>
      <c r="DK408" s="223">
        <f t="shared" ca="1" si="705"/>
        <v>-1.6840106634665192E-3</v>
      </c>
      <c r="DL408" s="223">
        <f t="shared" ca="1" si="706"/>
        <v>-2.4339095400796688E-4</v>
      </c>
      <c r="DM408" s="223">
        <f t="shared" ca="1" si="707"/>
        <v>1.4867465234282766E-3</v>
      </c>
      <c r="DN408" s="223">
        <f t="shared" ca="1" si="708"/>
        <v>1.4483731835008352E-3</v>
      </c>
      <c r="DO408" s="223">
        <f t="shared" ca="1" si="709"/>
        <v>-3.1286521932532137E-4</v>
      </c>
      <c r="DP408" s="223">
        <f t="shared" ca="1" si="710"/>
        <v>-1.701945008672556E-3</v>
      </c>
      <c r="DQ408" s="223">
        <f t="shared" ca="1" si="711"/>
        <v>-1.0665316440320511E-3</v>
      </c>
      <c r="DR408" s="223">
        <f t="shared" ca="1" si="712"/>
        <v>8.3753963896164194E-4</v>
      </c>
      <c r="DS408" s="223">
        <f t="shared" ca="1" si="713"/>
        <v>1.7453429716802226E-3</v>
      </c>
      <c r="DT408" s="223">
        <f t="shared" ca="1" si="714"/>
        <v>5.7703051950446643E-4</v>
      </c>
      <c r="DU408" s="223">
        <f t="shared" ca="1" si="715"/>
        <v>-1.2776697597902675E-3</v>
      </c>
      <c r="DV408" s="223">
        <f t="shared" ca="1" si="716"/>
        <v>-1.6125596641481776E-3</v>
      </c>
      <c r="DW408" s="223">
        <f t="shared" ca="1" si="717"/>
        <v>-2.9281834631457351E-5</v>
      </c>
      <c r="DX408" s="223">
        <f t="shared" ca="1" si="718"/>
        <v>1.5888272458631412E-3</v>
      </c>
      <c r="DY408" s="223">
        <f t="shared" ca="1" si="719"/>
        <v>1.3169987163124436E-3</v>
      </c>
      <c r="DZ408" s="223">
        <f t="shared" ca="1" si="720"/>
        <v>-5.21422665180446E-4</v>
      </c>
      <c r="EA408" s="223">
        <f t="shared" ca="1" si="721"/>
        <v>-1.7396027282918654E-3</v>
      </c>
      <c r="EB408" s="223">
        <f t="shared" ca="1" si="722"/>
        <v>-8.8849512573885411E-4</v>
      </c>
      <c r="EC408" s="223">
        <f t="shared" ca="1" si="723"/>
        <v>1.0194928638089767E-3</v>
      </c>
      <c r="ED408" s="223">
        <f t="shared" ca="1" si="724"/>
        <v>1.7147763812361862E-3</v>
      </c>
      <c r="EE408" s="223">
        <f t="shared" ca="1" si="725"/>
        <v>3.7030360410479125E-4</v>
      </c>
      <c r="EF408" s="223">
        <f t="shared" ca="1" si="726"/>
        <v>-1.4146517430197634E-3</v>
      </c>
      <c r="EG408" s="223">
        <f t="shared" ca="1" si="727"/>
        <v>-1.5168542665063398E-3</v>
      </c>
      <c r="EH408" s="223">
        <f t="shared" ca="1" si="728"/>
        <v>1.8526771079356591E-4</v>
      </c>
      <c r="EI408" s="223">
        <f t="shared" ca="1" si="729"/>
        <v>1.6670105276357042E-3</v>
      </c>
      <c r="EJ408" s="223">
        <f t="shared" ca="1" si="730"/>
        <v>1.1658153625649426E-3</v>
      </c>
      <c r="EK408" s="223">
        <f t="shared" ca="1" si="731"/>
        <v>-7.2213742880969324E-4</v>
      </c>
      <c r="EL408" s="223">
        <f t="shared" ca="1" si="732"/>
        <v>-1.7510952036509644E-3</v>
      </c>
      <c r="EM408" s="223">
        <f t="shared" ca="1" si="733"/>
        <v>-6.9709481374103212E-4</v>
      </c>
      <c r="EN408" s="223">
        <f t="shared" ca="1" si="734"/>
        <v>1.1861119670379967E-3</v>
      </c>
      <c r="EO408" s="223">
        <f t="shared" ca="1" si="735"/>
        <v>1.6584179579000726E-3</v>
      </c>
      <c r="EP408" s="223">
        <f t="shared" ca="1" si="736"/>
        <v>1.5800697781978145E-4</v>
      </c>
      <c r="EQ408" s="223">
        <f t="shared" ca="1" si="737"/>
        <v>-1.5303560472727795E-3</v>
      </c>
      <c r="ER408" s="223">
        <f t="shared" ca="1" si="738"/>
        <v>-1.3983339688044072E-3</v>
      </c>
      <c r="ES408" s="223">
        <f t="shared" ca="1" si="739"/>
        <v>3.9703065740059006E-4</v>
      </c>
      <c r="ET408" s="223">
        <f t="shared" ca="1" si="740"/>
        <v>1.7201204194149423E-3</v>
      </c>
      <c r="EU408" s="223">
        <f t="shared" ca="1" si="741"/>
        <v>9.9709706062048168E-4</v>
      </c>
      <c r="EV408" s="223">
        <f t="shared" ca="1" si="742"/>
        <v>-9.1199057334221604E-4</v>
      </c>
      <c r="EW408" s="223">
        <f t="shared" ca="1" si="743"/>
        <v>-1.7362495772232202E-3</v>
      </c>
      <c r="EX408" s="223">
        <f t="shared" ca="1" si="744"/>
        <v>-4.9520954688684899E-4</v>
      </c>
      <c r="EY408" s="223">
        <f t="shared" ca="1" si="745"/>
        <v>1.3348908422467234E-3</v>
      </c>
      <c r="EZ408" s="223">
        <f t="shared" ca="1" si="746"/>
        <v>1.5771153848174446E-3</v>
      </c>
      <c r="FA408" s="223">
        <f t="shared" ca="1" si="747"/>
        <v>-5.6666220484891008E-5</v>
      </c>
      <c r="FB408" s="223">
        <f t="shared" ca="1" si="748"/>
        <v>-1.6230423721154514E-3</v>
      </c>
      <c r="FC408" s="223">
        <f t="shared" ca="1" si="749"/>
        <v>-1.2587814266387613E-3</v>
      </c>
      <c r="FD408" s="223">
        <f t="shared" ca="1" si="750"/>
        <v>6.0282189336310129E-4</v>
      </c>
      <c r="FE408" s="223">
        <f t="shared" ca="1" si="751"/>
        <v>1.7473580989936467E-3</v>
      </c>
      <c r="FF408" s="223">
        <f t="shared" ca="1" si="752"/>
        <v>8.1338149078376894E-4</v>
      </c>
      <c r="FG408" s="223">
        <f t="shared" ca="1" si="753"/>
        <v>-1.0881265307685359E-3</v>
      </c>
      <c r="FH408" s="223">
        <f t="shared" ca="1" si="754"/>
        <v>-1.6952891410484474E-3</v>
      </c>
      <c r="FI408" s="223">
        <f t="shared" ca="1" si="755"/>
        <v>-2.8587586750521133E-4</v>
      </c>
      <c r="FJ408" s="223">
        <f t="shared" ca="1" si="756"/>
        <v>1.4635917166682146E-3</v>
      </c>
      <c r="FK408" s="223">
        <f t="shared" ca="1" si="757"/>
        <v>1.4720915283640724E-3</v>
      </c>
      <c r="FL408" s="223">
        <f t="shared" ca="1" si="758"/>
        <v>-2.7048710608845597E-4</v>
      </c>
      <c r="FM408" s="223">
        <f t="shared" ca="1" si="759"/>
        <v>-1.6913166289494615E-3</v>
      </c>
      <c r="FN408" s="223">
        <f t="shared" ca="1" si="760"/>
        <v>-1.100295640139504E-3</v>
      </c>
      <c r="FO408" s="223">
        <f t="shared" ca="1" si="761"/>
        <v>7.9954612694130441E-4</v>
      </c>
      <c r="FP408" s="223">
        <f t="shared" ca="1" si="762"/>
        <v>1.7483138863180643E-3</v>
      </c>
      <c r="FQ408" s="223">
        <f t="shared" ca="1" si="763"/>
        <v>6.1743190622812227E-4</v>
      </c>
      <c r="FR408" s="223">
        <f t="shared" ca="1" si="764"/>
        <v>-1.2478960523410769E-3</v>
      </c>
      <c r="FS408" s="223">
        <f t="shared" ca="1" si="765"/>
        <v>-1.6288299782127942E-3</v>
      </c>
      <c r="FT408" s="223">
        <f t="shared" ca="1" si="766"/>
        <v>-7.2242348982251656E-5</v>
      </c>
      <c r="FU408" s="223">
        <f t="shared" ca="1" si="767"/>
        <v>1.570278809356044E-3</v>
      </c>
      <c r="FV408" s="223">
        <f t="shared" ca="1" si="768"/>
        <v>1.3449260450975392E-3</v>
      </c>
      <c r="FW408" s="223">
        <f t="shared" ca="1" si="769"/>
        <v>-4.802396138463535E-4</v>
      </c>
      <c r="FX408" s="223">
        <f t="shared" ca="1" si="770"/>
        <v>-1.7341519094022035E-3</v>
      </c>
      <c r="FY408" s="223">
        <f t="shared" ca="1" si="771"/>
        <v>-9.2526038305448973E-4</v>
      </c>
      <c r="FZ408" s="223">
        <f t="shared" ca="1" si="772"/>
        <v>9.8424444255066886E-4</v>
      </c>
      <c r="GA408" s="223">
        <f t="shared" ca="1" si="773"/>
        <v>1.7229734054571852E-3</v>
      </c>
      <c r="GB408" s="223">
        <f t="shared" ca="1" si="774"/>
        <v>4.1219557109554745E-4</v>
      </c>
      <c r="GC408" s="223">
        <f t="shared" ca="1" si="775"/>
        <v>-1.3888960557415777E-3</v>
      </c>
      <c r="GD408" s="223">
        <f t="shared" ca="1" si="776"/>
        <v>-1.5378716963856936E-3</v>
      </c>
      <c r="GE408" s="223">
        <f t="shared" ca="1" si="777"/>
        <v>1.4247776171271654E-4</v>
      </c>
      <c r="GF408" s="223">
        <f t="shared" ca="1" si="778"/>
        <v>1.6533474471316137E-3</v>
      </c>
      <c r="GG408" s="223">
        <f t="shared" ca="1" si="779"/>
        <v>1.1975316222520751E-3</v>
      </c>
      <c r="GH408" s="223">
        <f t="shared" ca="1" si="780"/>
        <v>-6.8276887080368301E-4</v>
      </c>
      <c r="GI408" s="223">
        <f t="shared" ca="1" si="781"/>
        <v>-1.7509039309844591E-3</v>
      </c>
      <c r="GJ408" s="223">
        <f t="shared" ca="1" si="782"/>
        <v>-7.3630834857358143E-4</v>
      </c>
      <c r="GK408" s="223">
        <f t="shared" ca="1" si="783"/>
        <v>1.1541388056068463E-3</v>
      </c>
      <c r="GL408" s="223">
        <f t="shared" ca="1" si="784"/>
        <v>1.6717178008301315E-3</v>
      </c>
      <c r="GM408" s="223">
        <f t="shared" ca="1" si="785"/>
        <v>2.0075943090104266E-4</v>
      </c>
      <c r="GN408" s="223">
        <f t="shared" ca="1" si="786"/>
        <v>-1.509005769675689E-3</v>
      </c>
      <c r="GO408" s="223">
        <f t="shared" ca="1" si="787"/>
        <v>-1.4237823927899863E-3</v>
      </c>
      <c r="GP408" s="223">
        <f t="shared" ca="1" si="788"/>
        <v>3.5505487425290655E-4</v>
      </c>
      <c r="GQ408" s="223">
        <f t="shared" ca="1" si="789"/>
        <v>1.7115482003622392E-3</v>
      </c>
      <c r="GR408" s="223">
        <f t="shared" ca="1" si="790"/>
        <v>1.0321252091424532E-3</v>
      </c>
      <c r="GS408" s="223">
        <f t="shared" ca="1" si="791"/>
        <v>-8.7502864842114439E-4</v>
      </c>
      <c r="GT408" s="223">
        <f t="shared" ca="1" si="792"/>
        <v>-1.7413207276988133E-3</v>
      </c>
      <c r="GU408" s="223">
        <f t="shared" ca="1" si="793"/>
        <v>-5.3628155117246118E-4</v>
      </c>
      <c r="GV408" s="223">
        <f t="shared" ca="1" si="794"/>
        <v>1.3066738467512819E-3</v>
      </c>
      <c r="GW408" s="223">
        <f t="shared" ca="1" si="795"/>
        <v>1.595318004439345E-3</v>
      </c>
      <c r="GX408" s="223">
        <f t="shared" ca="1" si="796"/>
        <v>-1.3696318001658913E-5</v>
      </c>
      <c r="GY408" s="223">
        <f t="shared" ca="1" si="797"/>
        <v>-1.6064186322473902E-3</v>
      </c>
      <c r="GZ408" s="223">
        <f t="shared" ca="1" si="798"/>
        <v>-1.2882780767464223E-3</v>
      </c>
      <c r="HA408" s="223">
        <f t="shared" ca="1" si="799"/>
        <v>5.6229163099833879E-4</v>
      </c>
      <c r="HB408" s="223">
        <f t="shared" ca="1" si="800"/>
        <v>1.744005675545947E-3</v>
      </c>
      <c r="HC408" s="223">
        <f t="shared" ca="1" si="801"/>
        <v>8.5119467218248155E-4</v>
      </c>
      <c r="HD408" s="223">
        <f t="shared" ca="1" si="802"/>
        <v>-1.0541271806873858E-3</v>
      </c>
      <c r="HE408" s="223">
        <f t="shared" ca="1" si="803"/>
        <v>-1.7055464398427463E-3</v>
      </c>
      <c r="HF408" s="223">
        <f t="shared" ca="1" si="804"/>
        <v>-3.2818858006940878E-4</v>
      </c>
      <c r="HG408" s="223">
        <f t="shared" ca="1" si="805"/>
        <v>1.4395552969852241E-3</v>
      </c>
      <c r="HH408" s="223">
        <f t="shared" ca="1" si="806"/>
        <v>1.4949231403356975E-3</v>
      </c>
      <c r="HI408" s="223">
        <f t="shared" ca="1" si="807"/>
        <v>-2.2794606153299813E-4</v>
      </c>
      <c r="HJ408" s="223">
        <f t="shared" ca="1" si="808"/>
        <v>-1.6796694633315033E-3</v>
      </c>
      <c r="HK408" s="223">
        <f t="shared" ca="1" si="809"/>
        <v>-1.133396859296002E-3</v>
      </c>
      <c r="HL408" s="223">
        <f t="shared" ca="1" si="810"/>
        <v>7.6107099823100868E-4</v>
      </c>
      <c r="HM408" s="223">
        <f t="shared" ca="1" si="811"/>
        <v>1.7502316820444577E-3</v>
      </c>
      <c r="HN408" s="223">
        <f t="shared" ca="1" si="812"/>
        <v>6.5746137505868585E-4</v>
      </c>
      <c r="HO408" s="223">
        <f t="shared" ca="1" si="813"/>
        <v>-1.2173706589718295E-3</v>
      </c>
      <c r="HP408" s="223">
        <f t="shared" ca="1" si="814"/>
        <v>-1.6441191460044296E-3</v>
      </c>
      <c r="HQ408" s="223">
        <f t="shared" ca="1" si="815"/>
        <v>-1.1515934724338421E-4</v>
      </c>
      <c r="HR408" s="223">
        <f t="shared" ca="1" si="816"/>
        <v>1.5507844956107197E-3</v>
      </c>
      <c r="HS408" s="223">
        <f t="shared" ca="1" si="817"/>
        <v>1.3720432407230601E-3</v>
      </c>
      <c r="HT408" s="223">
        <f t="shared" ca="1" si="818"/>
        <v>-4.3876728412614797E-4</v>
      </c>
      <c r="HU408" s="223">
        <f t="shared" ca="1" si="819"/>
        <v>-1.7276565022464275E-3</v>
      </c>
      <c r="HV408" s="223">
        <f t="shared" ca="1" si="820"/>
        <v>-9.6146829811308689E-4</v>
      </c>
      <c r="HW408" s="223">
        <f t="shared" ca="1" si="821"/>
        <v>9.4840314924343847E-4</v>
      </c>
      <c r="HX408" s="223">
        <f t="shared" ca="1" si="822"/>
        <v>1.7301325749248615E-3</v>
      </c>
      <c r="HY408" s="223">
        <f t="shared" ca="1" si="823"/>
        <v>4.5383924688726128E-4</v>
      </c>
      <c r="HZ408" s="223">
        <f t="shared" ca="1" si="824"/>
        <v>-1.3623037494135831E-3</v>
      </c>
      <c r="IA408" s="223">
        <f t="shared" ca="1" si="825"/>
        <v>-1.5579627698598475E-3</v>
      </c>
      <c r="IB408" s="223">
        <f t="shared" ca="1" si="826"/>
        <v>9.9601989355847787E-5</v>
      </c>
      <c r="IC408" s="223">
        <f t="shared" ca="1" si="827"/>
        <v>1.638688451947998E-3</v>
      </c>
      <c r="ID408" s="223">
        <f t="shared" ca="1" si="828"/>
        <v>1.2285265336685911E-3</v>
      </c>
      <c r="IE408" s="223">
        <f t="shared" ca="1" si="829"/>
        <v>-4.2094389587884942E-4</v>
      </c>
      <c r="IF408" s="223">
        <f t="shared" ca="1" si="830"/>
        <v>-1.7496579792604422E-3</v>
      </c>
      <c r="IG408" s="223">
        <f t="shared" ca="1" si="831"/>
        <v>-7.7507835878929299E-4</v>
      </c>
      <c r="IH408" s="223">
        <f t="shared" ca="1" si="832"/>
        <v>1.1214704341152289E-3</v>
      </c>
      <c r="II408" s="223">
        <f t="shared" ca="1" si="833"/>
        <v>1.6840106634665101E-3</v>
      </c>
      <c r="IJ408" s="223">
        <f t="shared" ca="1" si="834"/>
        <v>2.4339095400795836E-4</v>
      </c>
      <c r="IK408" s="223">
        <f t="shared" ca="1" si="835"/>
        <v>-1.4867465234282809E-3</v>
      </c>
      <c r="IL408" s="223">
        <f t="shared" ca="1" si="836"/>
        <v>-1.4483731835008304E-3</v>
      </c>
      <c r="IM408" s="223">
        <f t="shared" ca="1" si="837"/>
        <v>3.1286521932532977E-4</v>
      </c>
      <c r="IN408" s="223">
        <f t="shared" ca="1" si="838"/>
        <v>1.7019450086725463E-3</v>
      </c>
      <c r="IO408" s="223">
        <f t="shared" ca="1" si="839"/>
        <v>1.0665316440320836E-3</v>
      </c>
      <c r="IP408" s="223">
        <f t="shared" ca="1" si="840"/>
        <v>-8.3753963896169323E-4</v>
      </c>
      <c r="IQ408" s="223">
        <f t="shared" ca="1" si="841"/>
        <v>-1.7453429716802178E-3</v>
      </c>
      <c r="IR408" s="223">
        <f t="shared" ca="1" si="842"/>
        <v>-5.7703051950445841E-4</v>
      </c>
      <c r="IS408" s="223">
        <f t="shared" ca="1" si="843"/>
        <v>1.2776697597902734E-3</v>
      </c>
      <c r="IT408" s="223">
        <f t="shared" ca="1" si="844"/>
        <v>1.6125596641481743E-3</v>
      </c>
      <c r="IU408" s="223">
        <f t="shared" ca="1" si="845"/>
        <v>2.9281834631448786E-5</v>
      </c>
      <c r="IV408" s="223">
        <f t="shared" ca="1" si="846"/>
        <v>-1.5888272458631238E-3</v>
      </c>
      <c r="IW408" s="223">
        <f t="shared" ca="1" si="847"/>
        <v>-1.3169987163124707E-3</v>
      </c>
      <c r="IX408" s="223">
        <f t="shared" ca="1" si="848"/>
        <v>5.2142266518050173E-4</v>
      </c>
      <c r="IY408" s="223">
        <f t="shared" ca="1" si="849"/>
        <v>1.7396027282918724E-3</v>
      </c>
      <c r="IZ408" s="223">
        <f t="shared" ca="1" si="850"/>
        <v>8.8849512573884663E-4</v>
      </c>
      <c r="JA408" s="223">
        <f t="shared" ca="1" si="851"/>
        <v>-1.0194928638089836E-3</v>
      </c>
      <c r="JB408" s="223">
        <f t="shared" ca="1" si="852"/>
        <v>-1.7147763812361844E-3</v>
      </c>
    </row>
    <row r="409" spans="2:262">
      <c r="B409" s="230">
        <v>48</v>
      </c>
      <c r="C409" s="229">
        <f t="shared" si="853"/>
        <v>9.3750000000000051E-4</v>
      </c>
      <c r="D409" s="226">
        <f t="shared" ca="1" si="597"/>
        <v>72.068632850778101</v>
      </c>
      <c r="E409" s="225">
        <f ca="1">BB361</f>
        <v>6.8632850778107213E-2</v>
      </c>
      <c r="F409" s="224">
        <v>48</v>
      </c>
      <c r="G409" s="223">
        <f t="shared" ca="1" si="854"/>
        <v>-1.4505567109533111E-4</v>
      </c>
      <c r="H409" s="223">
        <f t="shared" ca="1" si="598"/>
        <v>5.1328987298097429E-4</v>
      </c>
      <c r="I409" s="223">
        <f t="shared" ca="1" si="599"/>
        <v>5.3791073187653155E-4</v>
      </c>
      <c r="J409" s="223">
        <f t="shared" ca="1" si="600"/>
        <v>-1.0159082261991708E-4</v>
      </c>
      <c r="K409" s="223">
        <f t="shared" ca="1" si="601"/>
        <v>-6.1566498127049729E-4</v>
      </c>
      <c r="L409" s="223">
        <f t="shared" ca="1" si="602"/>
        <v>-3.6961875381924818E-4</v>
      </c>
      <c r="M409" s="223">
        <f t="shared" ca="1" si="603"/>
        <v>3.3277103451438347E-4</v>
      </c>
      <c r="N409" s="223">
        <f t="shared" ca="1" si="604"/>
        <v>6.2431067717854001E-4</v>
      </c>
      <c r="O409" s="223">
        <f t="shared" ca="1" si="605"/>
        <v>1.4505567109533159E-4</v>
      </c>
      <c r="P409" s="223">
        <f t="shared" ca="1" si="606"/>
        <v>-5.1328987298097386E-4</v>
      </c>
      <c r="Q409" s="223">
        <f t="shared" ca="1" si="607"/>
        <v>-5.3791073187653155E-4</v>
      </c>
      <c r="R409" s="223">
        <f t="shared" ca="1" si="608"/>
        <v>1.0159082261991685E-4</v>
      </c>
      <c r="S409" s="223">
        <f t="shared" ca="1" si="609"/>
        <v>6.1566498127049718E-4</v>
      </c>
      <c r="T409" s="223">
        <f t="shared" ca="1" si="610"/>
        <v>3.6961875381924791E-4</v>
      </c>
      <c r="U409" s="223">
        <f t="shared" ca="1" si="611"/>
        <v>-3.3277103451438326E-4</v>
      </c>
      <c r="V409" s="223">
        <f t="shared" ca="1" si="612"/>
        <v>-6.2431067717854012E-4</v>
      </c>
      <c r="W409" s="223">
        <f t="shared" ca="1" si="613"/>
        <v>-1.4505567109533181E-4</v>
      </c>
      <c r="X409" s="223">
        <f t="shared" ca="1" si="614"/>
        <v>5.1328987298097375E-4</v>
      </c>
      <c r="Y409" s="223">
        <f t="shared" ca="1" si="615"/>
        <v>5.379107318765322E-4</v>
      </c>
      <c r="Z409" s="223">
        <f t="shared" ca="1" si="616"/>
        <v>-1.0159082261991551E-4</v>
      </c>
      <c r="AA409" s="223">
        <f t="shared" ca="1" si="617"/>
        <v>-6.1566498127049729E-4</v>
      </c>
      <c r="AB409" s="223">
        <f t="shared" ca="1" si="618"/>
        <v>-3.6961875381924807E-4</v>
      </c>
      <c r="AC409" s="223">
        <f t="shared" ca="1" si="619"/>
        <v>3.3277103451438304E-4</v>
      </c>
      <c r="AD409" s="223">
        <f t="shared" ca="1" si="620"/>
        <v>6.2431067717854012E-4</v>
      </c>
      <c r="AE409" s="223">
        <f t="shared" ca="1" si="621"/>
        <v>1.4505567109533203E-4</v>
      </c>
      <c r="AF409" s="223">
        <f t="shared" ca="1" si="622"/>
        <v>-5.1328987298097353E-4</v>
      </c>
      <c r="AG409" s="223">
        <f t="shared" ca="1" si="623"/>
        <v>-5.3791073187653242E-4</v>
      </c>
      <c r="AH409" s="223">
        <f t="shared" ca="1" si="624"/>
        <v>1.0159082261991751E-4</v>
      </c>
      <c r="AI409" s="223">
        <f t="shared" ca="1" si="625"/>
        <v>6.1566498127049686E-4</v>
      </c>
      <c r="AJ409" s="223">
        <f t="shared" ca="1" si="626"/>
        <v>3.6961875381924834E-4</v>
      </c>
      <c r="AK409" s="223">
        <f t="shared" ca="1" si="627"/>
        <v>-3.3277103451438093E-4</v>
      </c>
      <c r="AL409" s="223">
        <f t="shared" ca="1" si="628"/>
        <v>-6.2431067717854012E-4</v>
      </c>
      <c r="AM409" s="223">
        <f t="shared" ca="1" si="629"/>
        <v>-1.4505567109533008E-4</v>
      </c>
      <c r="AN409" s="223">
        <f t="shared" ca="1" si="630"/>
        <v>5.1328987298097342E-4</v>
      </c>
      <c r="AO409" s="223">
        <f t="shared" ca="1" si="631"/>
        <v>5.3791073187653133E-4</v>
      </c>
      <c r="AP409" s="223">
        <f t="shared" ca="1" si="632"/>
        <v>-1.0159082261991505E-4</v>
      </c>
      <c r="AQ409" s="223">
        <f t="shared" ca="1" si="633"/>
        <v>-6.1566498127049729E-4</v>
      </c>
      <c r="AR409" s="223">
        <f t="shared" ca="1" si="634"/>
        <v>-3.6961875381925035E-4</v>
      </c>
      <c r="AS409" s="223">
        <f t="shared" ca="1" si="635"/>
        <v>3.3277103451438261E-4</v>
      </c>
      <c r="AT409" s="223">
        <f t="shared" ca="1" si="636"/>
        <v>6.2431067717854056E-4</v>
      </c>
      <c r="AU409" s="223">
        <f t="shared" ca="1" si="637"/>
        <v>1.4505567109533252E-4</v>
      </c>
      <c r="AV409" s="223">
        <f t="shared" ca="1" si="638"/>
        <v>-5.1328987298097462E-4</v>
      </c>
      <c r="AW409" s="223">
        <f t="shared" ca="1" si="639"/>
        <v>-5.3791073187653253E-4</v>
      </c>
      <c r="AX409" s="223">
        <f t="shared" ca="1" si="640"/>
        <v>1.0159082261991704E-4</v>
      </c>
      <c r="AY409" s="223">
        <f t="shared" ca="1" si="641"/>
        <v>6.1566498127049664E-4</v>
      </c>
      <c r="AZ409" s="223">
        <f t="shared" ca="1" si="642"/>
        <v>3.6961875381924866E-4</v>
      </c>
      <c r="BA409" s="223">
        <f t="shared" ca="1" si="643"/>
        <v>-3.3277103451438055E-4</v>
      </c>
      <c r="BB409" s="223">
        <f t="shared" ca="1" si="644"/>
        <v>-6.2431067717854023E-4</v>
      </c>
      <c r="BC409" s="223">
        <f t="shared" ca="1" si="645"/>
        <v>-1.4505567109533054E-4</v>
      </c>
      <c r="BD409" s="223">
        <f t="shared" ca="1" si="646"/>
        <v>5.1328987298097321E-4</v>
      </c>
      <c r="BE409" s="223">
        <f t="shared" ca="1" si="647"/>
        <v>5.3791073187653155E-4</v>
      </c>
      <c r="BF409" s="223">
        <f t="shared" ca="1" si="648"/>
        <v>-1.0159082261991459E-4</v>
      </c>
      <c r="BG409" s="223">
        <f t="shared" ca="1" si="649"/>
        <v>-6.1566498127049707E-4</v>
      </c>
      <c r="BH409" s="223">
        <f t="shared" ca="1" si="650"/>
        <v>-3.6961875381925067E-4</v>
      </c>
      <c r="BI409" s="223">
        <f t="shared" ca="1" si="651"/>
        <v>3.3277103451437843E-4</v>
      </c>
      <c r="BJ409" s="223">
        <f t="shared" ca="1" si="652"/>
        <v>6.243106771785399E-4</v>
      </c>
      <c r="BK409" s="223">
        <f t="shared" ca="1" si="653"/>
        <v>1.4505567109533295E-4</v>
      </c>
      <c r="BL409" s="223">
        <f t="shared" ca="1" si="654"/>
        <v>-5.1328987298097169E-4</v>
      </c>
      <c r="BM409" s="223">
        <f t="shared" ca="1" si="655"/>
        <v>-5.3791073187653047E-4</v>
      </c>
      <c r="BN409" s="223">
        <f t="shared" ca="1" si="656"/>
        <v>1.0159082261991658E-4</v>
      </c>
      <c r="BO409" s="223">
        <f t="shared" ca="1" si="657"/>
        <v>6.1566498127049664E-4</v>
      </c>
      <c r="BP409" s="223">
        <f t="shared" ca="1" si="658"/>
        <v>3.6961875381925268E-4</v>
      </c>
      <c r="BQ409" s="223">
        <f t="shared" ca="1" si="659"/>
        <v>-3.3277103451438391E-4</v>
      </c>
      <c r="BR409" s="223">
        <f t="shared" ca="1" si="660"/>
        <v>-6.2431067717854034E-4</v>
      </c>
      <c r="BS409" s="223">
        <f t="shared" ca="1" si="661"/>
        <v>-1.4505567109533536E-4</v>
      </c>
      <c r="BT409" s="223">
        <f t="shared" ca="1" si="662"/>
        <v>5.1328987298097559E-4</v>
      </c>
      <c r="BU409" s="223">
        <f t="shared" ca="1" si="663"/>
        <v>5.3791073187653177E-4</v>
      </c>
      <c r="BV409" s="223">
        <f t="shared" ca="1" si="664"/>
        <v>-1.0159082261991413E-4</v>
      </c>
      <c r="BW409" s="223">
        <f t="shared" ca="1" si="665"/>
        <v>-6.1566498127049599E-4</v>
      </c>
      <c r="BX409" s="223">
        <f t="shared" ca="1" si="666"/>
        <v>-3.6961875381924747E-4</v>
      </c>
      <c r="BY409" s="223">
        <f t="shared" ca="1" si="667"/>
        <v>3.3277103451438185E-4</v>
      </c>
      <c r="BZ409" s="223">
        <f t="shared" ca="1" si="668"/>
        <v>6.2431067717854066E-4</v>
      </c>
      <c r="CA409" s="223">
        <f t="shared" ca="1" si="669"/>
        <v>1.4505567109532902E-4</v>
      </c>
      <c r="CB409" s="223">
        <f t="shared" ca="1" si="670"/>
        <v>-5.1328987298097407E-4</v>
      </c>
      <c r="CC409" s="223">
        <f t="shared" ca="1" si="671"/>
        <v>-5.3791073187653318E-4</v>
      </c>
      <c r="CD409" s="223">
        <f t="shared" ca="1" si="672"/>
        <v>1.0159082261991169E-4</v>
      </c>
      <c r="CE409" s="223">
        <f t="shared" ca="1" si="673"/>
        <v>6.1566498127049751E-4</v>
      </c>
      <c r="CF409" s="223">
        <f t="shared" ca="1" si="674"/>
        <v>3.6961875381924948E-4</v>
      </c>
      <c r="CG409" s="223">
        <f t="shared" ca="1" si="675"/>
        <v>-3.3277103451437973E-4</v>
      </c>
      <c r="CH409" s="223">
        <f t="shared" ca="1" si="676"/>
        <v>-6.243106771785411E-4</v>
      </c>
      <c r="CI409" s="223">
        <f t="shared" ca="1" si="677"/>
        <v>-1.4505567109533143E-4</v>
      </c>
      <c r="CJ409" s="223">
        <f t="shared" ca="1" si="678"/>
        <v>5.1328987298097266E-4</v>
      </c>
      <c r="CK409" s="223">
        <f t="shared" ca="1" si="679"/>
        <v>5.3791073187653437E-4</v>
      </c>
      <c r="CL409" s="223">
        <f t="shared" ca="1" si="680"/>
        <v>-1.0159082261991811E-4</v>
      </c>
      <c r="CM409" s="223">
        <f t="shared" ca="1" si="681"/>
        <v>-6.1566498127049697E-4</v>
      </c>
      <c r="CN409" s="223">
        <f t="shared" ca="1" si="682"/>
        <v>-3.6961875381925148E-4</v>
      </c>
      <c r="CO409" s="223">
        <f t="shared" ca="1" si="683"/>
        <v>3.3277103451437762E-4</v>
      </c>
      <c r="CP409" s="223">
        <f t="shared" ca="1" si="684"/>
        <v>6.2431067717854001E-4</v>
      </c>
      <c r="CQ409" s="223">
        <f t="shared" ca="1" si="685"/>
        <v>1.4505567109533382E-4</v>
      </c>
      <c r="CR409" s="223">
        <f t="shared" ca="1" si="686"/>
        <v>-5.1328987298097126E-4</v>
      </c>
      <c r="CS409" s="223">
        <f t="shared" ca="1" si="687"/>
        <v>-5.3791073187653101E-4</v>
      </c>
      <c r="CT409" s="223">
        <f t="shared" ca="1" si="688"/>
        <v>1.0159082261991566E-4</v>
      </c>
      <c r="CU409" s="223">
        <f t="shared" ca="1" si="689"/>
        <v>6.1566498127049642E-4</v>
      </c>
      <c r="CV409" s="223">
        <f t="shared" ca="1" si="690"/>
        <v>3.6961875381925349E-4</v>
      </c>
      <c r="CW409" s="223">
        <f t="shared" ca="1" si="691"/>
        <v>-3.3277103451438315E-4</v>
      </c>
      <c r="CX409" s="223">
        <f t="shared" ca="1" si="692"/>
        <v>-6.2431067717854045E-4</v>
      </c>
      <c r="CY409" s="223">
        <f t="shared" ca="1" si="693"/>
        <v>-1.4505567109533631E-4</v>
      </c>
      <c r="CZ409" s="223">
        <f t="shared" ca="1" si="694"/>
        <v>5.1328987298097494E-4</v>
      </c>
      <c r="DA409" s="223">
        <f t="shared" ca="1" si="695"/>
        <v>5.3791073187653231E-4</v>
      </c>
      <c r="DB409" s="223">
        <f t="shared" ca="1" si="696"/>
        <v>-1.0159082261991322E-4</v>
      </c>
      <c r="DC409" s="223">
        <f t="shared" ca="1" si="697"/>
        <v>-6.1566498127049577E-4</v>
      </c>
      <c r="DD409" s="223">
        <f t="shared" ca="1" si="698"/>
        <v>-3.6961875381924818E-4</v>
      </c>
      <c r="DE409" s="223">
        <f t="shared" ca="1" si="699"/>
        <v>3.3277103451438103E-4</v>
      </c>
      <c r="DF409" s="223">
        <f t="shared" ca="1" si="700"/>
        <v>6.2431067717854088E-4</v>
      </c>
      <c r="DG409" s="223">
        <f t="shared" ca="1" si="701"/>
        <v>1.4505567109532991E-4</v>
      </c>
      <c r="DH409" s="223">
        <f t="shared" ca="1" si="702"/>
        <v>-5.1328987298097353E-4</v>
      </c>
      <c r="DI409" s="223">
        <f t="shared" ca="1" si="703"/>
        <v>-5.3791073187653361E-4</v>
      </c>
      <c r="DJ409" s="223">
        <f t="shared" ca="1" si="704"/>
        <v>1.0159082261991077E-4</v>
      </c>
      <c r="DK409" s="223">
        <f t="shared" ca="1" si="705"/>
        <v>6.1566498127049729E-4</v>
      </c>
      <c r="DL409" s="223">
        <f t="shared" ca="1" si="706"/>
        <v>3.696187538192575E-4</v>
      </c>
      <c r="DM409" s="223">
        <f t="shared" ca="1" si="707"/>
        <v>-3.3277103451437892E-4</v>
      </c>
      <c r="DN409" s="223">
        <f t="shared" ca="1" si="708"/>
        <v>-6.243106771785398E-4</v>
      </c>
      <c r="DO409" s="223">
        <f t="shared" ca="1" si="709"/>
        <v>-1.4505567109534108E-4</v>
      </c>
      <c r="DP409" s="223">
        <f t="shared" ca="1" si="710"/>
        <v>5.1328987298097212E-4</v>
      </c>
      <c r="DQ409" s="223">
        <f t="shared" ca="1" si="711"/>
        <v>5.3791073187653014E-4</v>
      </c>
      <c r="DR409" s="223">
        <f t="shared" ca="1" si="712"/>
        <v>-1.0159082261990832E-4</v>
      </c>
      <c r="DS409" s="223">
        <f t="shared" ca="1" si="713"/>
        <v>-6.1566498127049675E-4</v>
      </c>
      <c r="DT409" s="223">
        <f t="shared" ca="1" si="714"/>
        <v>-3.6961875381924492E-4</v>
      </c>
      <c r="DU409" s="223">
        <f t="shared" ca="1" si="715"/>
        <v>3.3277103451437686E-4</v>
      </c>
      <c r="DV409" s="223">
        <f t="shared" ca="1" si="716"/>
        <v>6.2431067717854023E-4</v>
      </c>
      <c r="DW409" s="223">
        <f t="shared" ca="1" si="717"/>
        <v>1.4505567109532601E-4</v>
      </c>
      <c r="DX409" s="223">
        <f t="shared" ca="1" si="718"/>
        <v>-5.132898729809706E-4</v>
      </c>
      <c r="DY409" s="223">
        <f t="shared" ca="1" si="719"/>
        <v>-5.3791073187653155E-4</v>
      </c>
      <c r="DZ409" s="223">
        <f t="shared" ca="1" si="720"/>
        <v>1.0159082261990588E-4</v>
      </c>
      <c r="EA409" s="223">
        <f t="shared" ca="1" si="721"/>
        <v>6.1566498127049621E-4</v>
      </c>
      <c r="EB409" s="223">
        <f t="shared" ca="1" si="722"/>
        <v>3.6961875381924693E-4</v>
      </c>
      <c r="EC409" s="223">
        <f t="shared" ca="1" si="723"/>
        <v>-3.3277103451437475E-4</v>
      </c>
      <c r="ED409" s="223">
        <f t="shared" ca="1" si="724"/>
        <v>-6.2431067717854066E-4</v>
      </c>
      <c r="EE409" s="223">
        <f t="shared" ca="1" si="725"/>
        <v>-1.450556710953284E-4</v>
      </c>
      <c r="EF409" s="223">
        <f t="shared" ca="1" si="726"/>
        <v>5.132898729809692E-4</v>
      </c>
      <c r="EG409" s="223">
        <f t="shared" ca="1" si="727"/>
        <v>5.3791073187653274E-4</v>
      </c>
      <c r="EH409" s="223">
        <f t="shared" ca="1" si="728"/>
        <v>-1.0159082261992116E-4</v>
      </c>
      <c r="EI409" s="223">
        <f t="shared" ca="1" si="729"/>
        <v>-6.1566498127049566E-4</v>
      </c>
      <c r="EJ409" s="223">
        <f t="shared" ca="1" si="730"/>
        <v>-3.6961875381924894E-4</v>
      </c>
      <c r="EK409" s="223">
        <f t="shared" ca="1" si="731"/>
        <v>3.3277103451437263E-4</v>
      </c>
      <c r="EL409" s="223">
        <f t="shared" ca="1" si="732"/>
        <v>6.2431067717854099E-4</v>
      </c>
      <c r="EM409" s="223">
        <f t="shared" ca="1" si="733"/>
        <v>1.4505567109533086E-4</v>
      </c>
      <c r="EN409" s="223">
        <f t="shared" ca="1" si="734"/>
        <v>-5.1328987298096779E-4</v>
      </c>
      <c r="EO409" s="223">
        <f t="shared" ca="1" si="735"/>
        <v>-5.3791073187653405E-4</v>
      </c>
      <c r="EP409" s="223">
        <f t="shared" ca="1" si="736"/>
        <v>1.0159082261991872E-4</v>
      </c>
      <c r="EQ409" s="223">
        <f t="shared" ca="1" si="737"/>
        <v>6.1566498127049501E-4</v>
      </c>
      <c r="ER409" s="223">
        <f t="shared" ca="1" si="738"/>
        <v>3.6961875381925094E-4</v>
      </c>
      <c r="ES409" s="223">
        <f t="shared" ca="1" si="739"/>
        <v>-3.327710345143858E-4</v>
      </c>
      <c r="ET409" s="223">
        <f t="shared" ca="1" si="740"/>
        <v>-6.2431067717854142E-4</v>
      </c>
      <c r="EU409" s="223">
        <f t="shared" ca="1" si="741"/>
        <v>-1.4505567109533325E-4</v>
      </c>
      <c r="EV409" s="223">
        <f t="shared" ca="1" si="742"/>
        <v>5.1328987298097678E-4</v>
      </c>
      <c r="EW409" s="223">
        <f t="shared" ca="1" si="743"/>
        <v>5.3791073187653535E-4</v>
      </c>
      <c r="EX409" s="223">
        <f t="shared" ca="1" si="744"/>
        <v>-1.0159082261991627E-4</v>
      </c>
      <c r="EY409" s="223">
        <f t="shared" ca="1" si="745"/>
        <v>-6.1566498127049447E-4</v>
      </c>
      <c r="EZ409" s="223">
        <f t="shared" ca="1" si="746"/>
        <v>-3.6961875381925295E-4</v>
      </c>
      <c r="FA409" s="223">
        <f t="shared" ca="1" si="747"/>
        <v>3.3277103451438369E-4</v>
      </c>
      <c r="FB409" s="223">
        <f t="shared" ca="1" si="748"/>
        <v>6.2431067717854186E-4</v>
      </c>
      <c r="FC409" s="223">
        <f t="shared" ca="1" si="749"/>
        <v>1.4505567109533566E-4</v>
      </c>
      <c r="FD409" s="223">
        <f t="shared" ca="1" si="750"/>
        <v>-5.1328987298097538E-4</v>
      </c>
      <c r="FE409" s="223">
        <f t="shared" ca="1" si="751"/>
        <v>-5.3791073187653665E-4</v>
      </c>
      <c r="FF409" s="223">
        <f t="shared" ca="1" si="752"/>
        <v>1.0159082261991383E-4</v>
      </c>
      <c r="FG409" s="223">
        <f t="shared" ca="1" si="753"/>
        <v>6.1566498127049805E-4</v>
      </c>
      <c r="FH409" s="223">
        <f t="shared" ca="1" si="754"/>
        <v>3.6961875381925495E-4</v>
      </c>
      <c r="FI409" s="223">
        <f t="shared" ca="1" si="755"/>
        <v>-3.3277103451438163E-4</v>
      </c>
      <c r="FJ409" s="223">
        <f t="shared" ca="1" si="756"/>
        <v>-6.2431067717854218E-4</v>
      </c>
      <c r="FK409" s="223">
        <f t="shared" ca="1" si="757"/>
        <v>-1.4505567109533805E-4</v>
      </c>
      <c r="FL409" s="223">
        <f t="shared" ca="1" si="758"/>
        <v>5.1328987298097397E-4</v>
      </c>
      <c r="FM409" s="223">
        <f t="shared" ca="1" si="759"/>
        <v>5.3791073187653795E-4</v>
      </c>
      <c r="FN409" s="223">
        <f t="shared" ca="1" si="760"/>
        <v>-1.0159082261991138E-4</v>
      </c>
      <c r="FO409" s="223">
        <f t="shared" ca="1" si="761"/>
        <v>-6.1566498127049751E-4</v>
      </c>
      <c r="FP409" s="223">
        <f t="shared" ca="1" si="762"/>
        <v>-3.6961875381925696E-4</v>
      </c>
      <c r="FQ409" s="223">
        <f t="shared" ca="1" si="763"/>
        <v>3.3277103451437946E-4</v>
      </c>
      <c r="FR409" s="223">
        <f t="shared" ca="1" si="764"/>
        <v>6.2431067717853969E-4</v>
      </c>
      <c r="FS409" s="223">
        <f t="shared" ca="1" si="765"/>
        <v>1.4505567109534049E-4</v>
      </c>
      <c r="FT409" s="223">
        <f t="shared" ca="1" si="766"/>
        <v>-5.1328987298097245E-4</v>
      </c>
      <c r="FU409" s="223">
        <f t="shared" ca="1" si="767"/>
        <v>-5.3791073187652982E-4</v>
      </c>
      <c r="FV409" s="223">
        <f t="shared" ca="1" si="768"/>
        <v>1.0159082261990893E-4</v>
      </c>
      <c r="FW409" s="223">
        <f t="shared" ca="1" si="769"/>
        <v>6.1566498127049686E-4</v>
      </c>
      <c r="FX409" s="223">
        <f t="shared" ca="1" si="770"/>
        <v>3.6961875381925902E-4</v>
      </c>
      <c r="FY409" s="223">
        <f t="shared" ca="1" si="771"/>
        <v>-3.327710345143774E-4</v>
      </c>
      <c r="FZ409" s="223">
        <f t="shared" ca="1" si="772"/>
        <v>-6.2431067717854012E-4</v>
      </c>
      <c r="GA409" s="223">
        <f t="shared" ca="1" si="773"/>
        <v>-1.4505567109534287E-4</v>
      </c>
      <c r="GB409" s="223">
        <f t="shared" ca="1" si="774"/>
        <v>5.1328987298097104E-4</v>
      </c>
      <c r="GC409" s="223">
        <f t="shared" ca="1" si="775"/>
        <v>5.3791073187653112E-4</v>
      </c>
      <c r="GD409" s="223">
        <f t="shared" ca="1" si="776"/>
        <v>-1.0159082261990649E-4</v>
      </c>
      <c r="GE409" s="223">
        <f t="shared" ca="1" si="777"/>
        <v>-6.1566498127049621E-4</v>
      </c>
      <c r="GF409" s="223">
        <f t="shared" ca="1" si="778"/>
        <v>-3.6961875381924639E-4</v>
      </c>
      <c r="GG409" s="223">
        <f t="shared" ca="1" si="779"/>
        <v>3.3277103451437523E-4</v>
      </c>
      <c r="GH409" s="223">
        <f t="shared" ca="1" si="780"/>
        <v>6.2431067717854056E-4</v>
      </c>
      <c r="GI409" s="223">
        <f t="shared" ca="1" si="781"/>
        <v>1.450556710953278E-4</v>
      </c>
      <c r="GJ409" s="223">
        <f t="shared" ca="1" si="782"/>
        <v>-5.1328987298096952E-4</v>
      </c>
      <c r="GK409" s="223">
        <f t="shared" ca="1" si="783"/>
        <v>-5.3791073187653242E-4</v>
      </c>
      <c r="GL409" s="223">
        <f t="shared" ca="1" si="784"/>
        <v>1.0159082261990403E-4</v>
      </c>
      <c r="GM409" s="223">
        <f t="shared" ca="1" si="785"/>
        <v>6.1566498127049577E-4</v>
      </c>
      <c r="GN409" s="223">
        <f t="shared" ca="1" si="786"/>
        <v>3.6961875381924839E-4</v>
      </c>
      <c r="GO409" s="223">
        <f t="shared" ca="1" si="787"/>
        <v>-3.3277103451437317E-4</v>
      </c>
      <c r="GP409" s="223">
        <f t="shared" ca="1" si="788"/>
        <v>-6.2431067717854088E-4</v>
      </c>
      <c r="GQ409" s="223">
        <f t="shared" ca="1" si="789"/>
        <v>-1.4505567109533021E-4</v>
      </c>
      <c r="GR409" s="223">
        <f t="shared" ca="1" si="790"/>
        <v>5.1328987298096811E-4</v>
      </c>
      <c r="GS409" s="223">
        <f t="shared" ca="1" si="791"/>
        <v>5.3791073187653361E-4</v>
      </c>
      <c r="GT409" s="223">
        <f t="shared" ca="1" si="792"/>
        <v>-1.0159082261991933E-4</v>
      </c>
      <c r="GU409" s="223">
        <f t="shared" ca="1" si="793"/>
        <v>-6.1566498127049512E-4</v>
      </c>
      <c r="GV409" s="223">
        <f t="shared" ca="1" si="794"/>
        <v>-3.6961875381925045E-4</v>
      </c>
      <c r="GW409" s="223">
        <f t="shared" ca="1" si="795"/>
        <v>3.3277103451437106E-4</v>
      </c>
      <c r="GX409" s="223">
        <f t="shared" ca="1" si="796"/>
        <v>6.2431067717854131E-4</v>
      </c>
      <c r="GY409" s="223">
        <f t="shared" ca="1" si="797"/>
        <v>1.4505567109533265E-4</v>
      </c>
      <c r="GZ409" s="223">
        <f t="shared" ca="1" si="798"/>
        <v>-5.132898729809667E-4</v>
      </c>
      <c r="HA409" s="223">
        <f t="shared" ca="1" si="799"/>
        <v>-5.3791073187653502E-4</v>
      </c>
      <c r="HB409" s="223">
        <f t="shared" ca="1" si="800"/>
        <v>1.0159082261991688E-4</v>
      </c>
      <c r="HC409" s="223">
        <f t="shared" ca="1" si="801"/>
        <v>6.1566498127049469E-4</v>
      </c>
      <c r="HD409" s="223">
        <f t="shared" ca="1" si="802"/>
        <v>3.6961875381925246E-4</v>
      </c>
      <c r="HE409" s="223">
        <f t="shared" ca="1" si="803"/>
        <v>-3.3277103451438423E-4</v>
      </c>
      <c r="HF409" s="223">
        <f t="shared" ca="1" si="804"/>
        <v>-6.2431067717854175E-4</v>
      </c>
      <c r="HG409" s="223">
        <f t="shared" ca="1" si="805"/>
        <v>-1.4505567109533506E-4</v>
      </c>
      <c r="HH409" s="223">
        <f t="shared" ca="1" si="806"/>
        <v>5.132898729809757E-4</v>
      </c>
      <c r="HI409" s="223">
        <f t="shared" ca="1" si="807"/>
        <v>5.3791073187653632E-4</v>
      </c>
      <c r="HJ409" s="223">
        <f t="shared" ca="1" si="808"/>
        <v>-1.0159082261991444E-4</v>
      </c>
      <c r="HK409" s="223">
        <f t="shared" ca="1" si="809"/>
        <v>-6.1566498127049404E-4</v>
      </c>
      <c r="HL409" s="223">
        <f t="shared" ca="1" si="810"/>
        <v>-3.6961875381925447E-4</v>
      </c>
      <c r="HM409" s="223">
        <f t="shared" ca="1" si="811"/>
        <v>3.3277103451438206E-4</v>
      </c>
      <c r="HN409" s="223">
        <f t="shared" ca="1" si="812"/>
        <v>6.2431067717854207E-4</v>
      </c>
      <c r="HO409" s="223">
        <f t="shared" ca="1" si="813"/>
        <v>1.4505567109533748E-4</v>
      </c>
      <c r="HP409" s="223">
        <f t="shared" ca="1" si="814"/>
        <v>-5.1328987298097429E-4</v>
      </c>
      <c r="HQ409" s="223">
        <f t="shared" ca="1" si="815"/>
        <v>-5.3791073187652819E-4</v>
      </c>
      <c r="HR409" s="223">
        <f t="shared" ca="1" si="816"/>
        <v>1.0159082261989425E-4</v>
      </c>
      <c r="HS409" s="223">
        <f t="shared" ca="1" si="817"/>
        <v>6.156649812704935E-4</v>
      </c>
      <c r="HT409" s="223">
        <f t="shared" ca="1" si="818"/>
        <v>3.6961875381925647E-4</v>
      </c>
      <c r="HU409" s="223">
        <f t="shared" ca="1" si="819"/>
        <v>-3.3277103451438E-4</v>
      </c>
      <c r="HV409" s="223">
        <f t="shared" ca="1" si="820"/>
        <v>-6.2431067717853958E-4</v>
      </c>
      <c r="HW409" s="223">
        <f t="shared" ca="1" si="821"/>
        <v>-1.4505567109532238E-4</v>
      </c>
      <c r="HX409" s="223">
        <f t="shared" ca="1" si="822"/>
        <v>5.1328987298096226E-4</v>
      </c>
      <c r="HY409" s="223">
        <f t="shared" ca="1" si="823"/>
        <v>5.3791073187653892E-4</v>
      </c>
      <c r="HZ409" s="223">
        <f t="shared" ca="1" si="824"/>
        <v>-1.0159082261990955E-4</v>
      </c>
      <c r="IA409" s="223">
        <f t="shared" ca="1" si="825"/>
        <v>-6.1566498127049697E-4</v>
      </c>
      <c r="IB409" s="223">
        <f t="shared" ca="1" si="826"/>
        <v>-3.6961875381924384E-4</v>
      </c>
      <c r="IC409" s="223">
        <f t="shared" ca="1" si="827"/>
        <v>3.327710345143626E-4</v>
      </c>
      <c r="ID409" s="223">
        <f t="shared" ca="1" si="828"/>
        <v>6.2431067717854294E-4</v>
      </c>
      <c r="IE409" s="223">
        <f t="shared" ca="1" si="829"/>
        <v>1.4505567109534135E-4</v>
      </c>
      <c r="IF409" s="223">
        <f t="shared" ca="1" si="830"/>
        <v>-5.1328987298097136E-4</v>
      </c>
      <c r="IG409" s="223">
        <f t="shared" ca="1" si="831"/>
        <v>-5.3791073187653079E-4</v>
      </c>
      <c r="IH409" s="223">
        <f t="shared" ca="1" si="832"/>
        <v>1.0159082261992484E-4</v>
      </c>
      <c r="II409" s="223">
        <f t="shared" ca="1" si="833"/>
        <v>6.156649812704923E-4</v>
      </c>
      <c r="IJ409" s="223">
        <f t="shared" ca="1" si="834"/>
        <v>3.6961875381926054E-4</v>
      </c>
      <c r="IK409" s="223">
        <f t="shared" ca="1" si="835"/>
        <v>-3.3277103451437578E-4</v>
      </c>
      <c r="IL409" s="223">
        <f t="shared" ca="1" si="836"/>
        <v>-6.2431067717854045E-4</v>
      </c>
      <c r="IM409" s="223">
        <f t="shared" ca="1" si="837"/>
        <v>-1.450556710953272E-4</v>
      </c>
      <c r="IN409" s="223">
        <f t="shared" ca="1" si="838"/>
        <v>5.1328987298098036E-4</v>
      </c>
      <c r="IO409" s="223">
        <f t="shared" ca="1" si="839"/>
        <v>5.3791073187654153E-4</v>
      </c>
      <c r="IP409" s="223">
        <f t="shared" ca="1" si="840"/>
        <v>-1.0159082261990464E-4</v>
      </c>
      <c r="IQ409" s="223">
        <f t="shared" ca="1" si="841"/>
        <v>-6.1566498127049588E-4</v>
      </c>
      <c r="IR409" s="223">
        <f t="shared" ca="1" si="842"/>
        <v>-3.6961875381924791E-4</v>
      </c>
      <c r="IS409" s="223">
        <f t="shared" ca="1" si="843"/>
        <v>3.32771034514389E-4</v>
      </c>
      <c r="IT409" s="223">
        <f t="shared" ca="1" si="844"/>
        <v>6.243106771785437E-4</v>
      </c>
      <c r="IU409" s="223">
        <f t="shared" ca="1" si="845"/>
        <v>1.450556710953471E-4</v>
      </c>
      <c r="IV409" s="223">
        <f t="shared" ca="1" si="846"/>
        <v>-5.1328987298096844E-4</v>
      </c>
      <c r="IW409" s="223">
        <f t="shared" ca="1" si="847"/>
        <v>-5.379107318765335E-4</v>
      </c>
      <c r="IX409" s="223">
        <f t="shared" ca="1" si="848"/>
        <v>1.0159082261991994E-4</v>
      </c>
      <c r="IY409" s="223">
        <f t="shared" ca="1" si="849"/>
        <v>6.1566498127049946E-4</v>
      </c>
      <c r="IZ409" s="223">
        <f t="shared" ca="1" si="850"/>
        <v>3.6961875381926455E-4</v>
      </c>
      <c r="JA409" s="223">
        <f t="shared" ca="1" si="851"/>
        <v>-3.327710345143716E-4</v>
      </c>
      <c r="JB409" s="223">
        <f t="shared" ca="1" si="852"/>
        <v>-6.2431067717854121E-4</v>
      </c>
    </row>
    <row r="410" spans="2:262">
      <c r="B410" s="230">
        <v>49</v>
      </c>
      <c r="C410" s="229">
        <f t="shared" si="853"/>
        <v>9.5703125000000052E-4</v>
      </c>
      <c r="D410" s="226">
        <f t="shared" ca="1" si="597"/>
        <v>72.066193240252872</v>
      </c>
      <c r="E410" s="225">
        <f ca="1">BC361</f>
        <v>6.6193240252876637E-2</v>
      </c>
      <c r="F410" s="224">
        <v>49</v>
      </c>
      <c r="G410" s="223">
        <f t="shared" ca="1" si="854"/>
        <v>5.3382852113150641E-5</v>
      </c>
      <c r="H410" s="223">
        <f t="shared" ca="1" si="598"/>
        <v>-6.6831031971651149E-4</v>
      </c>
      <c r="I410" s="223">
        <f t="shared" ca="1" si="599"/>
        <v>-5.3442598597531782E-4</v>
      </c>
      <c r="J410" s="223">
        <f t="shared" ca="1" si="600"/>
        <v>2.8363580022084322E-4</v>
      </c>
      <c r="K410" s="223">
        <f t="shared" ca="1" si="601"/>
        <v>7.3858421934153986E-4</v>
      </c>
      <c r="L410" s="223">
        <f t="shared" ca="1" si="602"/>
        <v>2.4798978898733532E-4</v>
      </c>
      <c r="M410" s="223">
        <f t="shared" ca="1" si="603"/>
        <v>-5.6008363100573753E-4</v>
      </c>
      <c r="N410" s="223">
        <f t="shared" ca="1" si="604"/>
        <v>-6.5113242667425302E-4</v>
      </c>
      <c r="O410" s="223">
        <f t="shared" ca="1" si="605"/>
        <v>9.1404974031646295E-5</v>
      </c>
      <c r="P410" s="223">
        <f t="shared" ca="1" si="606"/>
        <v>7.1692481961145105E-4</v>
      </c>
      <c r="Q410" s="223">
        <f t="shared" ca="1" si="607"/>
        <v>4.246303942621602E-4</v>
      </c>
      <c r="R410" s="223">
        <f t="shared" ca="1" si="608"/>
        <v>-4.1128007709775774E-4</v>
      </c>
      <c r="S410" s="223">
        <f t="shared" ca="1" si="609"/>
        <v>-7.2066571100858057E-4</v>
      </c>
      <c r="T410" s="223">
        <f t="shared" ca="1" si="610"/>
        <v>-1.0744794768813569E-4</v>
      </c>
      <c r="U410" s="223">
        <f t="shared" ca="1" si="611"/>
        <v>6.4332574489091928E-4</v>
      </c>
      <c r="V410" s="223">
        <f t="shared" ca="1" si="612"/>
        <v>5.7050743261096663E-4</v>
      </c>
      <c r="W410" s="223">
        <f t="shared" ca="1" si="613"/>
        <v>-2.326801582849055E-4</v>
      </c>
      <c r="X410" s="223">
        <f t="shared" ca="1" si="614"/>
        <v>-7.3798830074479319E-4</v>
      </c>
      <c r="Y410" s="223">
        <f t="shared" ca="1" si="615"/>
        <v>-2.9851649463297637E-4</v>
      </c>
      <c r="Z410" s="223">
        <f t="shared" ca="1" si="616"/>
        <v>5.2311909126033095E-4</v>
      </c>
      <c r="AA410" s="223">
        <f t="shared" ca="1" si="617"/>
        <v>6.7505242355554859E-4</v>
      </c>
      <c r="AB410" s="223">
        <f t="shared" ca="1" si="618"/>
        <v>-3.7223057983216203E-5</v>
      </c>
      <c r="AC410" s="223">
        <f t="shared" ca="1" si="619"/>
        <v>-7.018452111811767E-4</v>
      </c>
      <c r="AD410" s="223">
        <f t="shared" ca="1" si="620"/>
        <v>-4.679581578566952E-4</v>
      </c>
      <c r="AE410" s="223">
        <f t="shared" ca="1" si="621"/>
        <v>3.6501357454381332E-4</v>
      </c>
      <c r="AF410" s="223">
        <f t="shared" ca="1" si="622"/>
        <v>7.3069130534912034E-4</v>
      </c>
      <c r="AG410" s="223">
        <f t="shared" ca="1" si="623"/>
        <v>1.6093077352502617E-4</v>
      </c>
      <c r="AH410" s="223">
        <f t="shared" ca="1" si="624"/>
        <v>-6.148549321143336E-4</v>
      </c>
      <c r="AI410" s="223">
        <f t="shared" ca="1" si="625"/>
        <v>-6.0349725003903932E-4</v>
      </c>
      <c r="AJ410" s="223">
        <f t="shared" ca="1" si="626"/>
        <v>1.8046360241120714E-4</v>
      </c>
      <c r="AK410" s="223">
        <f t="shared" ca="1" si="627"/>
        <v>7.3339315960507085E-4</v>
      </c>
      <c r="AL410" s="223">
        <f t="shared" ca="1" si="628"/>
        <v>3.4742551352994952E-4</v>
      </c>
      <c r="AM410" s="223">
        <f t="shared" ca="1" si="629"/>
        <v>-4.8331972383497336E-4</v>
      </c>
      <c r="AN410" s="223">
        <f t="shared" ca="1" si="630"/>
        <v>-6.9531425286528713E-4</v>
      </c>
      <c r="AO410" s="223">
        <f t="shared" ca="1" si="631"/>
        <v>-1.7160573041524231E-5</v>
      </c>
      <c r="AP410" s="223">
        <f t="shared" ca="1" si="632"/>
        <v>6.8296224274180383E-4</v>
      </c>
      <c r="AQ410" s="223">
        <f t="shared" ca="1" si="633"/>
        <v>5.0875001564868393E-4</v>
      </c>
      <c r="AR410" s="223">
        <f t="shared" ca="1" si="634"/>
        <v>-3.1676903180368463E-4</v>
      </c>
      <c r="AS410" s="223">
        <f t="shared" ca="1" si="635"/>
        <v>-7.3675722019696471E-4</v>
      </c>
      <c r="AT410" s="223">
        <f t="shared" ca="1" si="636"/>
        <v>-2.135415015567182E-4</v>
      </c>
      <c r="AU410" s="223">
        <f t="shared" ca="1" si="637"/>
        <v>5.8305216718798104E-4</v>
      </c>
      <c r="AV410" s="223">
        <f t="shared" ca="1" si="638"/>
        <v>6.3321666358056466E-4</v>
      </c>
      <c r="AW410" s="223">
        <f t="shared" ca="1" si="639"/>
        <v>-1.2726909864019812E-4</v>
      </c>
      <c r="AX410" s="223">
        <f t="shared" ca="1" si="640"/>
        <v>-7.2482369739034326E-4</v>
      </c>
      <c r="AY410" s="223">
        <f t="shared" ca="1" si="641"/>
        <v>-3.9445180346724947E-4</v>
      </c>
      <c r="AZ410" s="223">
        <f t="shared" ca="1" si="642"/>
        <v>4.4090120495007102E-4</v>
      </c>
      <c r="BA410" s="223">
        <f t="shared" ca="1" si="643"/>
        <v>7.1180811399489835E-4</v>
      </c>
      <c r="BB410" s="223">
        <f t="shared" ca="1" si="644"/>
        <v>7.1451209434120888E-5</v>
      </c>
      <c r="BC410" s="223">
        <f t="shared" ca="1" si="645"/>
        <v>-6.6037824273537421E-4</v>
      </c>
      <c r="BD410" s="223">
        <f t="shared" ca="1" si="646"/>
        <v>-5.4678491302644018E-4</v>
      </c>
      <c r="BE410" s="223">
        <f t="shared" ca="1" si="647"/>
        <v>2.6680789023451554E-4</v>
      </c>
      <c r="BF410" s="223">
        <f t="shared" ca="1" si="648"/>
        <v>7.388305838339855E-4</v>
      </c>
      <c r="BG410" s="223">
        <f t="shared" ca="1" si="649"/>
        <v>2.6499502968968416E-4</v>
      </c>
      <c r="BH410" s="223">
        <f t="shared" ca="1" si="650"/>
        <v>-5.4808979205046642E-4</v>
      </c>
      <c r="BI410" s="223">
        <f t="shared" ca="1" si="651"/>
        <v>-6.5950462115859916E-4</v>
      </c>
      <c r="BJ410" s="223">
        <f t="shared" ca="1" si="652"/>
        <v>7.3384912596729645E-5</v>
      </c>
      <c r="BK410" s="223">
        <f t="shared" ca="1" si="653"/>
        <v>7.123263527588331E-4</v>
      </c>
      <c r="BL410" s="223">
        <f t="shared" ca="1" si="654"/>
        <v>4.3934052490522256E-4</v>
      </c>
      <c r="BM410" s="223">
        <f t="shared" ca="1" si="655"/>
        <v>-3.96093404234709E-4</v>
      </c>
      <c r="BN410" s="223">
        <f t="shared" ca="1" si="656"/>
        <v>-7.2444462528185188E-4</v>
      </c>
      <c r="BO410" s="223">
        <f t="shared" ca="1" si="657"/>
        <v>-1.253546455320689E-4</v>
      </c>
      <c r="BP410" s="223">
        <f t="shared" ca="1" si="658"/>
        <v>6.3421559581466284E-4</v>
      </c>
      <c r="BQ410" s="223">
        <f t="shared" ca="1" si="659"/>
        <v>5.8185673558562524E-4</v>
      </c>
      <c r="BR410" s="223">
        <f t="shared" ca="1" si="660"/>
        <v>-2.1540089359122611E-4</v>
      </c>
      <c r="BS410" s="223">
        <f t="shared" ca="1" si="661"/>
        <v>-7.3690016052299265E-4</v>
      </c>
      <c r="BT410" s="223">
        <f t="shared" ca="1" si="662"/>
        <v>-3.1501252679689814E-4</v>
      </c>
      <c r="BU410" s="223">
        <f t="shared" ca="1" si="663"/>
        <v>5.1015727084189472E-4</v>
      </c>
      <c r="BV410" s="223">
        <f t="shared" ca="1" si="664"/>
        <v>6.8221866605336649E-4</v>
      </c>
      <c r="BW410" s="223">
        <f t="shared" ca="1" si="665"/>
        <v>-1.9103047353638368E-5</v>
      </c>
      <c r="BX410" s="223">
        <f t="shared" ca="1" si="666"/>
        <v>-6.9596884990390467E-4</v>
      </c>
      <c r="BY410" s="223">
        <f t="shared" ca="1" si="667"/>
        <v>-4.81848421973112E-4</v>
      </c>
      <c r="BZ410" s="223">
        <f t="shared" ca="1" si="668"/>
        <v>3.4913913904322435E-4</v>
      </c>
      <c r="CA410" s="223">
        <f t="shared" ca="1" si="669"/>
        <v>7.3315530837662402E-4</v>
      </c>
      <c r="CB410" s="223">
        <f t="shared" ca="1" si="670"/>
        <v>1.7857877394482881E-4</v>
      </c>
      <c r="CC410" s="223">
        <f t="shared" ca="1" si="671"/>
        <v>-6.0461607963012843E-4</v>
      </c>
      <c r="CD410" s="223">
        <f t="shared" ca="1" si="672"/>
        <v>-6.1377542608108317E-4</v>
      </c>
      <c r="CE410" s="223">
        <f t="shared" ca="1" si="673"/>
        <v>1.62826620842668E-4</v>
      </c>
      <c r="CF410" s="223">
        <f t="shared" ca="1" si="674"/>
        <v>7.3097641139516505E-4</v>
      </c>
      <c r="CG410" s="223">
        <f t="shared" ca="1" si="675"/>
        <v>3.6332294372788887E-4</v>
      </c>
      <c r="CH410" s="223">
        <f t="shared" ca="1" si="676"/>
        <v>-4.694601631812761E-4</v>
      </c>
      <c r="CI410" s="223">
        <f t="shared" ca="1" si="677"/>
        <v>-7.0123570888757476E-4</v>
      </c>
      <c r="CJ410" s="223">
        <f t="shared" ca="1" si="678"/>
        <v>-3.5282338958189864E-5</v>
      </c>
      <c r="CK410" s="223">
        <f t="shared" ca="1" si="679"/>
        <v>6.7583983155077953E-4</v>
      </c>
      <c r="CL410" s="223">
        <f t="shared" ca="1" si="680"/>
        <v>5.2174514069372772E-4</v>
      </c>
      <c r="CM410" s="223">
        <f t="shared" ca="1" si="681"/>
        <v>-3.002928586069347E-4</v>
      </c>
      <c r="CN410" s="223">
        <f t="shared" ca="1" si="682"/>
        <v>-7.3789295933280609E-4</v>
      </c>
      <c r="CO410" s="223">
        <f t="shared" ca="1" si="683"/>
        <v>-2.3083516850904882E-4</v>
      </c>
      <c r="CP410" s="223">
        <f t="shared" ca="1" si="684"/>
        <v>5.7174009652455695E-4</v>
      </c>
      <c r="CQ410" s="223">
        <f t="shared" ca="1" si="685"/>
        <v>6.4236801436349654E-4</v>
      </c>
      <c r="CR410" s="223">
        <f t="shared" ca="1" si="686"/>
        <v>-1.0936997652803839E-4</v>
      </c>
      <c r="CS410" s="223">
        <f t="shared" ca="1" si="687"/>
        <v>-7.2109143776027745E-4</v>
      </c>
      <c r="CT410" s="223">
        <f t="shared" ca="1" si="688"/>
        <v>-4.0966448214755757E-4</v>
      </c>
      <c r="CU410" s="223">
        <f t="shared" ca="1" si="689"/>
        <v>4.2621901022111191E-4</v>
      </c>
      <c r="CV410" s="223">
        <f t="shared" ca="1" si="690"/>
        <v>7.1645269465842585E-4</v>
      </c>
      <c r="CW410" s="223">
        <f t="shared" ca="1" si="691"/>
        <v>8.9476527218259835E-5</v>
      </c>
      <c r="CX410" s="223">
        <f t="shared" ca="1" si="692"/>
        <v>-6.5204837859394668E-4</v>
      </c>
      <c r="CY410" s="223">
        <f t="shared" ca="1" si="693"/>
        <v>-5.5881447729155809E-4</v>
      </c>
      <c r="CZ410" s="223">
        <f t="shared" ca="1" si="694"/>
        <v>2.4981926515169398E-4</v>
      </c>
      <c r="DA410" s="223">
        <f t="shared" ca="1" si="695"/>
        <v>7.3863190440938431E-4</v>
      </c>
      <c r="DB410" s="223">
        <f t="shared" ca="1" si="696"/>
        <v>2.8184064729495451E-4</v>
      </c>
      <c r="DC410" s="223">
        <f t="shared" ca="1" si="697"/>
        <v>-5.3576580429885875E-4</v>
      </c>
      <c r="DD410" s="223">
        <f t="shared" ca="1" si="698"/>
        <v>-6.674795547196217E-4</v>
      </c>
      <c r="DE410" s="223">
        <f t="shared" ca="1" si="699"/>
        <v>5.5320646834512472E-5</v>
      </c>
      <c r="DF410" s="223">
        <f t="shared" ca="1" si="700"/>
        <v>7.0729880714691384E-4</v>
      </c>
      <c r="DG410" s="223">
        <f t="shared" ca="1" si="701"/>
        <v>4.5378601324407367E-4</v>
      </c>
      <c r="DH410" s="223">
        <f t="shared" ca="1" si="702"/>
        <v>-3.8066813951582762E-4</v>
      </c>
      <c r="DI410" s="223">
        <f t="shared" ca="1" si="703"/>
        <v>-7.2778716120158423E-4</v>
      </c>
      <c r="DJ410" s="223">
        <f t="shared" ca="1" si="704"/>
        <v>-1.4318583442485332E-4</v>
      </c>
      <c r="DK410" s="223">
        <f t="shared" ca="1" si="705"/>
        <v>6.2472341897833314E-4</v>
      </c>
      <c r="DL410" s="223">
        <f t="shared" ca="1" si="706"/>
        <v>5.9285554981979482E-4</v>
      </c>
      <c r="DM410" s="223">
        <f t="shared" ca="1" si="707"/>
        <v>-1.9799187945360042E-4</v>
      </c>
      <c r="DN410" s="223">
        <f t="shared" ca="1" si="708"/>
        <v>-7.3536813919896434E-4</v>
      </c>
      <c r="DO410" s="223">
        <f t="shared" ca="1" si="709"/>
        <v>-3.3131880719375665E-4</v>
      </c>
      <c r="DP410" s="223">
        <f t="shared" ca="1" si="710"/>
        <v>4.9688815075951199E-4</v>
      </c>
      <c r="DQ410" s="223">
        <f t="shared" ca="1" si="711"/>
        <v>6.8897396553655246E-4</v>
      </c>
      <c r="DR410" s="223">
        <f t="shared" ca="1" si="712"/>
        <v>-9.7152976264363927E-7</v>
      </c>
      <c r="DS410" s="223">
        <f t="shared" ca="1" si="713"/>
        <v>-6.8967326301539551E-4</v>
      </c>
      <c r="DT410" s="223">
        <f t="shared" ca="1" si="714"/>
        <v>-4.9544843861760318E-4</v>
      </c>
      <c r="DU410" s="223">
        <f t="shared" ca="1" si="715"/>
        <v>3.330543951804314E-4</v>
      </c>
      <c r="DV410" s="223">
        <f t="shared" ca="1" si="716"/>
        <v>7.3517768606080349E-4</v>
      </c>
      <c r="DW410" s="223">
        <f t="shared" ca="1" si="717"/>
        <v>1.9611920518869242E-4</v>
      </c>
      <c r="DX410" s="223">
        <f t="shared" ca="1" si="718"/>
        <v>-5.9401302902760834E-4</v>
      </c>
      <c r="DY410" s="223">
        <f t="shared" ca="1" si="719"/>
        <v>-6.2368388675699432E-4</v>
      </c>
      <c r="DZ410" s="223">
        <f t="shared" ca="1" si="720"/>
        <v>1.4509155860622293E-4</v>
      </c>
      <c r="EA410" s="223">
        <f t="shared" ca="1" si="721"/>
        <v>7.2811935032800462E-4</v>
      </c>
      <c r="EB410" s="223">
        <f t="shared" ca="1" si="722"/>
        <v>3.7900152177003718E-4</v>
      </c>
      <c r="EC410" s="223">
        <f t="shared" ca="1" si="723"/>
        <v>-4.5531781727951631E-4</v>
      </c>
      <c r="ED410" s="223">
        <f t="shared" ca="1" si="724"/>
        <v>-7.0673476673972356E-4</v>
      </c>
      <c r="EE410" s="223">
        <f t="shared" ca="1" si="725"/>
        <v>-5.3382852113163868E-5</v>
      </c>
      <c r="EF410" s="223">
        <f t="shared" ca="1" si="726"/>
        <v>6.6831031971650542E-4</v>
      </c>
      <c r="EG410" s="223">
        <f t="shared" ca="1" si="727"/>
        <v>5.3442598597532834E-4</v>
      </c>
      <c r="EH410" s="223">
        <f t="shared" ca="1" si="728"/>
        <v>-2.836358002208282E-4</v>
      </c>
      <c r="EI410" s="223">
        <f t="shared" ca="1" si="729"/>
        <v>-7.385842193415404E-4</v>
      </c>
      <c r="EJ410" s="223">
        <f t="shared" ca="1" si="730"/>
        <v>-2.4798978898735256E-4</v>
      </c>
      <c r="EK410" s="223">
        <f t="shared" ca="1" si="731"/>
        <v>5.6008363100572517E-4</v>
      </c>
      <c r="EL410" s="223">
        <f t="shared" ca="1" si="732"/>
        <v>6.5113242667426256E-4</v>
      </c>
      <c r="EM410" s="223">
        <f t="shared" ca="1" si="733"/>
        <v>-9.140497403162495E-5</v>
      </c>
      <c r="EN410" s="223">
        <f t="shared" ca="1" si="734"/>
        <v>-7.1692481961144552E-4</v>
      </c>
      <c r="EO410" s="223">
        <f t="shared" ca="1" si="735"/>
        <v>-4.2463039426216171E-4</v>
      </c>
      <c r="EP410" s="223">
        <f t="shared" ca="1" si="736"/>
        <v>4.1128007709775513E-4</v>
      </c>
      <c r="EQ410" s="223">
        <f t="shared" ca="1" si="737"/>
        <v>7.2066571100858155E-4</v>
      </c>
      <c r="ER410" s="223">
        <f t="shared" ca="1" si="738"/>
        <v>1.0744794768814011E-4</v>
      </c>
      <c r="ES410" s="223">
        <f t="shared" ca="1" si="739"/>
        <v>-6.4332574489091581E-4</v>
      </c>
      <c r="ET410" s="223">
        <f t="shared" ca="1" si="740"/>
        <v>-5.7050743261097118E-4</v>
      </c>
      <c r="EU410" s="223">
        <f t="shared" ca="1" si="741"/>
        <v>2.3268015828489881E-4</v>
      </c>
      <c r="EV410" s="223">
        <f t="shared" ca="1" si="742"/>
        <v>7.3798830074479275E-4</v>
      </c>
      <c r="EW410" s="223">
        <f t="shared" ca="1" si="743"/>
        <v>2.9851649463298515E-4</v>
      </c>
      <c r="EX410" s="223">
        <f t="shared" ca="1" si="744"/>
        <v>-5.2311909126032227E-4</v>
      </c>
      <c r="EY410" s="223">
        <f t="shared" ca="1" si="745"/>
        <v>-6.7505242355555368E-4</v>
      </c>
      <c r="EZ410" s="223">
        <f t="shared" ca="1" si="746"/>
        <v>3.7223057983203924E-5</v>
      </c>
      <c r="FA410" s="223">
        <f t="shared" ca="1" si="747"/>
        <v>7.0184521118117204E-4</v>
      </c>
      <c r="FB410" s="223">
        <f t="shared" ca="1" si="748"/>
        <v>4.6795815785670675E-4</v>
      </c>
      <c r="FC410" s="223">
        <f t="shared" ca="1" si="749"/>
        <v>-3.6501357454380031E-4</v>
      </c>
      <c r="FD410" s="223">
        <f t="shared" ca="1" si="750"/>
        <v>-7.3069130534912305E-4</v>
      </c>
      <c r="FE410" s="223">
        <f t="shared" ca="1" si="751"/>
        <v>-1.6093077352504333E-4</v>
      </c>
      <c r="FF410" s="223">
        <f t="shared" ca="1" si="752"/>
        <v>6.1485493211432384E-4</v>
      </c>
      <c r="FG410" s="223">
        <f t="shared" ca="1" si="753"/>
        <v>6.0349725003904951E-4</v>
      </c>
      <c r="FH410" s="223">
        <f t="shared" ca="1" si="754"/>
        <v>-1.8046360241118505E-4</v>
      </c>
      <c r="FI410" s="223">
        <f t="shared" ca="1" si="755"/>
        <v>-7.3339315960506803E-4</v>
      </c>
      <c r="FJ410" s="223">
        <f t="shared" ca="1" si="756"/>
        <v>-3.4742551352995109E-4</v>
      </c>
      <c r="FK410" s="223">
        <f t="shared" ca="1" si="757"/>
        <v>4.8331972383497201E-4</v>
      </c>
      <c r="FL410" s="223">
        <f t="shared" ca="1" si="758"/>
        <v>6.9531425286528778E-4</v>
      </c>
      <c r="FM410" s="223">
        <f t="shared" ca="1" si="759"/>
        <v>1.7160573041531278E-5</v>
      </c>
      <c r="FN410" s="223">
        <f t="shared" ca="1" si="760"/>
        <v>-6.8296224274180112E-4</v>
      </c>
      <c r="FO410" s="223">
        <f t="shared" ca="1" si="761"/>
        <v>-5.0875001564868914E-4</v>
      </c>
      <c r="FP410" s="223">
        <f t="shared" ca="1" si="762"/>
        <v>3.1676903180367829E-4</v>
      </c>
      <c r="FQ410" s="223">
        <f t="shared" ca="1" si="763"/>
        <v>7.3675722019696526E-4</v>
      </c>
      <c r="FR410" s="223">
        <f t="shared" ca="1" si="764"/>
        <v>2.1354150155672997E-4</v>
      </c>
      <c r="FS410" s="223">
        <f t="shared" ca="1" si="765"/>
        <v>-5.8305216718797345E-4</v>
      </c>
      <c r="FT410" s="223">
        <f t="shared" ca="1" si="766"/>
        <v>-6.3321666358057106E-4</v>
      </c>
      <c r="FU410" s="223">
        <f t="shared" ca="1" si="767"/>
        <v>1.2726909864018598E-4</v>
      </c>
      <c r="FV410" s="223">
        <f t="shared" ca="1" si="768"/>
        <v>7.2482369739034088E-4</v>
      </c>
      <c r="FW410" s="223">
        <f t="shared" ca="1" si="769"/>
        <v>3.9445180346725994E-4</v>
      </c>
      <c r="FX410" s="223">
        <f t="shared" ca="1" si="770"/>
        <v>-4.4090120495005692E-4</v>
      </c>
      <c r="FY410" s="223">
        <f t="shared" ca="1" si="771"/>
        <v>-7.1180811399490312E-4</v>
      </c>
      <c r="FZ410" s="223">
        <f t="shared" ca="1" si="772"/>
        <v>-7.1451209434138344E-5</v>
      </c>
      <c r="GA410" s="223">
        <f t="shared" ca="1" si="773"/>
        <v>6.603782427353663E-4</v>
      </c>
      <c r="GB410" s="223">
        <f t="shared" ca="1" si="774"/>
        <v>5.46784913026452E-4</v>
      </c>
      <c r="GC410" s="223">
        <f t="shared" ca="1" si="775"/>
        <v>-2.6680789023449428E-4</v>
      </c>
      <c r="GD410" s="223">
        <f t="shared" ca="1" si="776"/>
        <v>-7.388305838339856E-4</v>
      </c>
      <c r="GE410" s="223">
        <f t="shared" ca="1" si="777"/>
        <v>-2.6499502968970547E-4</v>
      </c>
      <c r="GF410" s="223">
        <f t="shared" ca="1" si="778"/>
        <v>5.4808979205046523E-4</v>
      </c>
      <c r="GG410" s="223">
        <f t="shared" ca="1" si="779"/>
        <v>6.5950462115859992E-4</v>
      </c>
      <c r="GH410" s="223">
        <f t="shared" ca="1" si="780"/>
        <v>-7.3384912596727829E-5</v>
      </c>
      <c r="GI410" s="223">
        <f t="shared" ca="1" si="781"/>
        <v>-7.1232635275883267E-4</v>
      </c>
      <c r="GJ410" s="223">
        <f t="shared" ca="1" si="782"/>
        <v>-4.3934052490522403E-4</v>
      </c>
      <c r="GK410" s="223">
        <f t="shared" ca="1" si="783"/>
        <v>3.9609340423469853E-4</v>
      </c>
      <c r="GL410" s="223">
        <f t="shared" ca="1" si="784"/>
        <v>7.2444462528185437E-4</v>
      </c>
      <c r="GM410" s="223">
        <f t="shared" ca="1" si="785"/>
        <v>1.2535464553208102E-4</v>
      </c>
      <c r="GN410" s="223">
        <f t="shared" ca="1" si="786"/>
        <v>-6.3421559581465644E-4</v>
      </c>
      <c r="GO410" s="223">
        <f t="shared" ca="1" si="787"/>
        <v>-5.8185673558563283E-4</v>
      </c>
      <c r="GP410" s="223">
        <f t="shared" ca="1" si="788"/>
        <v>2.1540089359121432E-4</v>
      </c>
      <c r="GQ410" s="223">
        <f t="shared" ca="1" si="789"/>
        <v>7.3690016052299179E-4</v>
      </c>
      <c r="GR410" s="223">
        <f t="shared" ca="1" si="790"/>
        <v>3.1501252679690919E-4</v>
      </c>
      <c r="GS410" s="223">
        <f t="shared" ca="1" si="791"/>
        <v>-5.1015727084188583E-4</v>
      </c>
      <c r="GT410" s="223">
        <f t="shared" ca="1" si="792"/>
        <v>-6.8221866605337126E-4</v>
      </c>
      <c r="GU410" s="223">
        <f t="shared" ca="1" si="793"/>
        <v>1.910304735362609E-5</v>
      </c>
      <c r="GV410" s="223">
        <f t="shared" ca="1" si="794"/>
        <v>6.9596884990389709E-4</v>
      </c>
      <c r="GW410" s="223">
        <f t="shared" ca="1" si="795"/>
        <v>4.8184842197312923E-4</v>
      </c>
      <c r="GX410" s="223">
        <f t="shared" ca="1" si="796"/>
        <v>-3.491391390432043E-4</v>
      </c>
      <c r="GY410" s="223">
        <f t="shared" ca="1" si="797"/>
        <v>-7.3315530837662673E-4</v>
      </c>
      <c r="GZ410" s="223">
        <f t="shared" ca="1" si="798"/>
        <v>-1.7857877394485098E-4</v>
      </c>
      <c r="HA410" s="223">
        <f t="shared" ca="1" si="799"/>
        <v>6.0461607963012724E-4</v>
      </c>
      <c r="HB410" s="223">
        <f t="shared" ca="1" si="800"/>
        <v>6.1377542608108426E-4</v>
      </c>
      <c r="HC410" s="223">
        <f t="shared" ca="1" si="801"/>
        <v>-1.6282662084266621E-4</v>
      </c>
      <c r="HD410" s="223">
        <f t="shared" ca="1" si="802"/>
        <v>-7.3097641139516472E-4</v>
      </c>
      <c r="HE410" s="223">
        <f t="shared" ca="1" si="803"/>
        <v>-3.6332294372789034E-4</v>
      </c>
      <c r="HF410" s="223">
        <f t="shared" ca="1" si="804"/>
        <v>4.6946016318126656E-4</v>
      </c>
      <c r="HG410" s="223">
        <f t="shared" ca="1" si="805"/>
        <v>7.0123570888757855E-4</v>
      </c>
      <c r="HH410" s="223">
        <f t="shared" ca="1" si="806"/>
        <v>3.5282338958202142E-5</v>
      </c>
      <c r="HI410" s="223">
        <f t="shared" ca="1" si="807"/>
        <v>-6.7583983155077455E-4</v>
      </c>
      <c r="HJ410" s="223">
        <f t="shared" ca="1" si="808"/>
        <v>-5.2174514069373639E-4</v>
      </c>
      <c r="HK410" s="223">
        <f t="shared" ca="1" si="809"/>
        <v>3.0029285860690429E-4</v>
      </c>
      <c r="HL410" s="223">
        <f t="shared" ca="1" si="810"/>
        <v>7.3789295933280664E-4</v>
      </c>
      <c r="HM410" s="223">
        <f t="shared" ca="1" si="811"/>
        <v>2.3083516850904063E-4</v>
      </c>
      <c r="HN410" s="223">
        <f t="shared" ca="1" si="812"/>
        <v>-5.7174009652454904E-4</v>
      </c>
      <c r="HO410" s="223">
        <f t="shared" ca="1" si="813"/>
        <v>-6.4236801436349221E-4</v>
      </c>
      <c r="HP410" s="223">
        <f t="shared" ca="1" si="814"/>
        <v>1.0936997652802622E-4</v>
      </c>
      <c r="HQ410" s="223">
        <f t="shared" ca="1" si="815"/>
        <v>7.2109143776027712E-4</v>
      </c>
      <c r="HR410" s="223">
        <f t="shared" ca="1" si="816"/>
        <v>4.0966448214757654E-4</v>
      </c>
      <c r="HS410" s="223">
        <f t="shared" ca="1" si="817"/>
        <v>-4.2621901022111045E-4</v>
      </c>
      <c r="HT410" s="223">
        <f t="shared" ca="1" si="818"/>
        <v>-7.1645269465843149E-4</v>
      </c>
      <c r="HU410" s="223">
        <f t="shared" ca="1" si="819"/>
        <v>-8.9476527218261624E-5</v>
      </c>
      <c r="HV410" s="223">
        <f t="shared" ca="1" si="820"/>
        <v>6.5204837859393595E-4</v>
      </c>
      <c r="HW410" s="223">
        <f t="shared" ca="1" si="821"/>
        <v>5.5881447729155917E-4</v>
      </c>
      <c r="HX410" s="223">
        <f t="shared" ca="1" si="822"/>
        <v>-2.4981926515167251E-4</v>
      </c>
      <c r="HY410" s="223">
        <f t="shared" ca="1" si="823"/>
        <v>-7.386319044093842E-4</v>
      </c>
      <c r="HZ410" s="223">
        <f t="shared" ca="1" si="824"/>
        <v>-2.8184064729497565E-4</v>
      </c>
      <c r="IA410" s="223">
        <f t="shared" ca="1" si="825"/>
        <v>5.3576580429885755E-4</v>
      </c>
      <c r="IB410" s="223">
        <f t="shared" ca="1" si="826"/>
        <v>6.674795547196359E-4</v>
      </c>
      <c r="IC410" s="223">
        <f t="shared" ca="1" si="827"/>
        <v>-5.5320646834500193E-5</v>
      </c>
      <c r="ID410" s="223">
        <f t="shared" ca="1" si="828"/>
        <v>-7.072988071469043E-4</v>
      </c>
      <c r="IE410" s="223">
        <f t="shared" ca="1" si="829"/>
        <v>-3.8089401390427232E-4</v>
      </c>
      <c r="IF410" s="223">
        <f t="shared" ca="1" si="830"/>
        <v>3.8066813951579905E-4</v>
      </c>
      <c r="IG410" s="223">
        <f t="shared" ca="1" si="831"/>
        <v>7.277871612015864E-4</v>
      </c>
      <c r="IH410" s="223">
        <f t="shared" ca="1" si="832"/>
        <v>1.4318583442484475E-4</v>
      </c>
      <c r="II410" s="223">
        <f t="shared" ca="1" si="833"/>
        <v>-6.2472341897832652E-4</v>
      </c>
      <c r="IJ410" s="223">
        <f t="shared" ca="1" si="834"/>
        <v>-5.9285554981978962E-4</v>
      </c>
      <c r="IK410" s="223">
        <f t="shared" ca="1" si="835"/>
        <v>1.9799187945358858E-4</v>
      </c>
      <c r="IL410" s="223">
        <f t="shared" ca="1" si="836"/>
        <v>7.353681391989652E-4</v>
      </c>
      <c r="IM410" s="223">
        <f t="shared" ca="1" si="837"/>
        <v>3.3131880719376771E-4</v>
      </c>
      <c r="IN410" s="223">
        <f t="shared" ca="1" si="838"/>
        <v>-4.9688815075951838E-4</v>
      </c>
      <c r="IO410" s="223">
        <f t="shared" ca="1" si="839"/>
        <v>-6.8897396553655691E-4</v>
      </c>
      <c r="IP410" s="223">
        <f t="shared" ca="1" si="840"/>
        <v>9.7152976265231289E-7</v>
      </c>
      <c r="IQ410" s="223">
        <f t="shared" ca="1" si="841"/>
        <v>6.8967326301539096E-4</v>
      </c>
      <c r="IR410" s="223">
        <f t="shared" ca="1" si="842"/>
        <v>4.9544843861761229E-4</v>
      </c>
      <c r="IS410" s="223">
        <f t="shared" ca="1" si="843"/>
        <v>-3.3305439518040169E-4</v>
      </c>
      <c r="IT410" s="223">
        <f t="shared" ca="1" si="844"/>
        <v>-7.3517768606080468E-4</v>
      </c>
      <c r="IU410" s="223">
        <f t="shared" ca="1" si="845"/>
        <v>-1.9611920518872454E-4</v>
      </c>
      <c r="IV410" s="223">
        <f t="shared" ca="1" si="846"/>
        <v>5.9401302902760108E-4</v>
      </c>
      <c r="IW410" s="223">
        <f t="shared" ca="1" si="847"/>
        <v>6.236838867570121E-4</v>
      </c>
      <c r="IX410" s="223">
        <f t="shared" ca="1" si="848"/>
        <v>-1.4509155860621085E-4</v>
      </c>
      <c r="IY410" s="223">
        <f t="shared" ca="1" si="849"/>
        <v>-7.2811935032799898E-4</v>
      </c>
      <c r="IZ410" s="223">
        <f t="shared" ca="1" si="850"/>
        <v>-3.7900152177004775E-4</v>
      </c>
      <c r="JA410" s="223">
        <f t="shared" ca="1" si="851"/>
        <v>4.5531781727949007E-4</v>
      </c>
      <c r="JB410" s="223">
        <f t="shared" ca="1" si="852"/>
        <v>7.0673476673972714E-4</v>
      </c>
    </row>
    <row r="411" spans="2:262">
      <c r="B411" s="230">
        <v>50</v>
      </c>
      <c r="C411" s="229">
        <f t="shared" si="853"/>
        <v>9.7656250000000043E-4</v>
      </c>
      <c r="D411" s="226">
        <f t="shared" ca="1" si="597"/>
        <v>72.065910608692647</v>
      </c>
      <c r="E411" s="225">
        <f ca="1">BD361</f>
        <v>6.5910608692645881E-2</v>
      </c>
      <c r="F411" s="224">
        <v>50</v>
      </c>
      <c r="G411" s="223">
        <f t="shared" ca="1" si="854"/>
        <v>-3.701487326645567E-5</v>
      </c>
      <c r="H411" s="223">
        <f t="shared" ca="1" si="598"/>
        <v>2.7378849808592831E-4</v>
      </c>
      <c r="I411" s="223">
        <f t="shared" ca="1" si="599"/>
        <v>2.2148800722774471E-4</v>
      </c>
      <c r="J411" s="223">
        <f t="shared" ca="1" si="600"/>
        <v>-1.2455437351974855E-4</v>
      </c>
      <c r="K411" s="223">
        <f t="shared" ca="1" si="601"/>
        <v>-3.0541021649660048E-4</v>
      </c>
      <c r="L411" s="223">
        <f t="shared" ca="1" si="602"/>
        <v>-8.1224832600303393E-5</v>
      </c>
      <c r="M411" s="223">
        <f t="shared" ca="1" si="603"/>
        <v>2.5068257260355302E-4</v>
      </c>
      <c r="N411" s="223">
        <f t="shared" ca="1" si="604"/>
        <v>2.5012966286509428E-4</v>
      </c>
      <c r="O411" s="223">
        <f t="shared" ca="1" si="605"/>
        <v>-8.215028170021863E-5</v>
      </c>
      <c r="P411" s="223">
        <f t="shared" ca="1" si="606"/>
        <v>-3.0548085558132688E-4</v>
      </c>
      <c r="Q411" s="223">
        <f t="shared" ca="1" si="607"/>
        <v>-1.2367651960162754E-4</v>
      </c>
      <c r="R411" s="223">
        <f t="shared" ca="1" si="608"/>
        <v>2.2215012646802204E-4</v>
      </c>
      <c r="S411" s="223">
        <f t="shared" ca="1" si="609"/>
        <v>2.7335676667537774E-4</v>
      </c>
      <c r="T411" s="223">
        <f t="shared" ca="1" si="610"/>
        <v>-3.7967884369944E-5</v>
      </c>
      <c r="U411" s="223">
        <f t="shared" ca="1" si="611"/>
        <v>-2.9893875667338384E-4</v>
      </c>
      <c r="V411" s="223">
        <f t="shared" ca="1" si="612"/>
        <v>-1.6345098344795411E-4</v>
      </c>
      <c r="W411" s="223">
        <f t="shared" ca="1" si="613"/>
        <v>1.888088009721933E-4</v>
      </c>
      <c r="X411" s="223">
        <f t="shared" ca="1" si="614"/>
        <v>2.9066652200532018E-4</v>
      </c>
      <c r="Y411" s="223">
        <f t="shared" ca="1" si="615"/>
        <v>7.0364029966045574E-6</v>
      </c>
      <c r="Z411" s="223">
        <f t="shared" ca="1" si="616"/>
        <v>-2.8592553645745075E-4</v>
      </c>
      <c r="AA411" s="223">
        <f t="shared" ca="1" si="617"/>
        <v>-1.9968722711308972E-4</v>
      </c>
      <c r="AB411" s="223">
        <f t="shared" ca="1" si="618"/>
        <v>1.5138033512459531E-4</v>
      </c>
      <c r="AC411" s="223">
        <f t="shared" ca="1" si="619"/>
        <v>3.0168422492626954E-4</v>
      </c>
      <c r="AD411" s="223">
        <f t="shared" ca="1" si="620"/>
        <v>5.188837348771805E-5</v>
      </c>
      <c r="AE411" s="223">
        <f t="shared" ca="1" si="621"/>
        <v>-2.667228918521936E-4</v>
      </c>
      <c r="AF411" s="223">
        <f t="shared" ca="1" si="622"/>
        <v>-2.3160084535258643E-4</v>
      </c>
      <c r="AG411" s="223">
        <f t="shared" ca="1" si="623"/>
        <v>1.1067494217949995E-4</v>
      </c>
      <c r="AH411" s="223">
        <f t="shared" ca="1" si="624"/>
        <v>3.061713754426745E-4</v>
      </c>
      <c r="AI411" s="223">
        <f t="shared" ca="1" si="625"/>
        <v>9.5617117392055457E-5</v>
      </c>
      <c r="AJ411" s="223">
        <f t="shared" ca="1" si="626"/>
        <v>-2.4174650212268229E-4</v>
      </c>
      <c r="AK411" s="223">
        <f t="shared" ca="1" si="627"/>
        <v>-2.5850100470843987E-4</v>
      </c>
      <c r="AL411" s="223">
        <f t="shared" ca="1" si="628"/>
        <v>6.7573770966747066E-5</v>
      </c>
      <c r="AM411" s="223">
        <f t="shared" ca="1" si="629"/>
        <v>3.0403084029673346E-4</v>
      </c>
      <c r="AN411" s="223">
        <f t="shared" ca="1" si="630"/>
        <v>1.372760394618123E-4</v>
      </c>
      <c r="AO411" s="223">
        <f t="shared" ca="1" si="631"/>
        <v>-2.1153703067962462E-4</v>
      </c>
      <c r="AP411" s="223">
        <f t="shared" ca="1" si="632"/>
        <v>-2.7980539796718134E-4</v>
      </c>
      <c r="AQ411" s="223">
        <f t="shared" ca="1" si="633"/>
        <v>2.3009831680592643E-5</v>
      </c>
      <c r="AR411" s="223">
        <f t="shared" ca="1" si="634"/>
        <v>2.9530895561009028E-4</v>
      </c>
      <c r="AS411" s="223">
        <f t="shared" ca="1" si="635"/>
        <v>1.7596334984119265E-4</v>
      </c>
      <c r="AT411" s="223">
        <f t="shared" ca="1" si="636"/>
        <v>-1.7674842134928406E-4</v>
      </c>
      <c r="AU411" s="223">
        <f t="shared" ca="1" si="637"/>
        <v>-2.9505284935252551E-4</v>
      </c>
      <c r="AV411" s="223">
        <f t="shared" ca="1" si="638"/>
        <v>-2.205220097337573E-5</v>
      </c>
      <c r="AW411" s="223">
        <f t="shared" ca="1" si="639"/>
        <v>2.8019452384673356E-4</v>
      </c>
      <c r="AX411" s="223">
        <f t="shared" ca="1" si="640"/>
        <v>2.1084158509343306E-4</v>
      </c>
      <c r="AY411" s="223">
        <f t="shared" ca="1" si="641"/>
        <v>-1.3813374246451405E-4</v>
      </c>
      <c r="AZ411" s="223">
        <f t="shared" ca="1" si="642"/>
        <v>-3.0391329758821042E-4</v>
      </c>
      <c r="BA411" s="223">
        <f t="shared" ca="1" si="643"/>
        <v>-6.6636870072361994E-5</v>
      </c>
      <c r="BB411" s="223">
        <f t="shared" ca="1" si="644"/>
        <v>2.5901472680982051E-4</v>
      </c>
      <c r="BC411" s="223">
        <f t="shared" ca="1" si="645"/>
        <v>2.4115573675513629E-4</v>
      </c>
      <c r="BD411" s="223">
        <f t="shared" ca="1" si="646"/>
        <v>-9.6528885209559647E-5</v>
      </c>
      <c r="BE411" s="223">
        <f t="shared" ca="1" si="647"/>
        <v>-3.0619494072786207E-4</v>
      </c>
      <c r="BF411" s="223">
        <f t="shared" ca="1" si="648"/>
        <v>-1.0977905217293762E-4</v>
      </c>
      <c r="BG411" s="223">
        <f t="shared" ca="1" si="649"/>
        <v>2.3222804314370664E-4</v>
      </c>
      <c r="BH411" s="223">
        <f t="shared" ca="1" si="650"/>
        <v>2.6624959498942809E-4</v>
      </c>
      <c r="BI411" s="223">
        <f t="shared" ca="1" si="651"/>
        <v>-5.2834469100254398E-5</v>
      </c>
      <c r="BJ411" s="223">
        <f t="shared" ca="1" si="652"/>
        <v>-3.0184838808790894E-4</v>
      </c>
      <c r="BK411" s="223">
        <f t="shared" ca="1" si="653"/>
        <v>-1.5054484931897215E-4</v>
      </c>
      <c r="BL411" s="223">
        <f t="shared" ca="1" si="654"/>
        <v>2.0041432365586122E-4</v>
      </c>
      <c r="BM411" s="223">
        <f t="shared" ca="1" si="655"/>
        <v>2.8557995354722355E-4</v>
      </c>
      <c r="BN411" s="223">
        <f t="shared" ca="1" si="656"/>
        <v>-7.9963462912994985E-6</v>
      </c>
      <c r="BO411" s="223">
        <f t="shared" ca="1" si="657"/>
        <v>-2.9096772940672214E-4</v>
      </c>
      <c r="BP411" s="223">
        <f t="shared" ca="1" si="658"/>
        <v>-1.8805180511209549E-4</v>
      </c>
      <c r="BQ411" s="223">
        <f t="shared" ca="1" si="659"/>
        <v>1.6426223929801021E-4</v>
      </c>
      <c r="BR411" s="223">
        <f t="shared" ca="1" si="660"/>
        <v>2.9872836854206395E-4</v>
      </c>
      <c r="BS411" s="223">
        <f t="shared" ca="1" si="661"/>
        <v>3.7014873266455182E-5</v>
      </c>
      <c r="BT411" s="223">
        <f t="shared" ca="1" si="662"/>
        <v>-2.7378849808592864E-4</v>
      </c>
      <c r="BU411" s="223">
        <f t="shared" ca="1" si="663"/>
        <v>-2.2148800722774389E-4</v>
      </c>
      <c r="BV411" s="223">
        <f t="shared" ca="1" si="664"/>
        <v>1.2455437351974993E-4</v>
      </c>
      <c r="BW411" s="223">
        <f t="shared" ca="1" si="665"/>
        <v>3.0541021649660037E-4</v>
      </c>
      <c r="BX411" s="223">
        <f t="shared" ca="1" si="666"/>
        <v>8.1224832600301184E-5</v>
      </c>
      <c r="BY411" s="223">
        <f t="shared" ca="1" si="667"/>
        <v>-2.5068257260355182E-4</v>
      </c>
      <c r="BZ411" s="223">
        <f t="shared" ca="1" si="668"/>
        <v>-2.5012966286509515E-4</v>
      </c>
      <c r="CA411" s="223">
        <f t="shared" ca="1" si="669"/>
        <v>8.2150281700217722E-5</v>
      </c>
      <c r="CB411" s="223">
        <f t="shared" ca="1" si="670"/>
        <v>3.0548085558132682E-4</v>
      </c>
      <c r="CC411" s="223">
        <f t="shared" ca="1" si="671"/>
        <v>1.2367651960162789E-4</v>
      </c>
      <c r="CD411" s="223">
        <f t="shared" ca="1" si="672"/>
        <v>-2.2215012646802215E-4</v>
      </c>
      <c r="CE411" s="223">
        <f t="shared" ca="1" si="673"/>
        <v>-2.7335676667537769E-4</v>
      </c>
      <c r="CF411" s="223">
        <f t="shared" ca="1" si="674"/>
        <v>3.7967884369944143E-5</v>
      </c>
      <c r="CG411" s="223">
        <f t="shared" ca="1" si="675"/>
        <v>2.9893875667338411E-4</v>
      </c>
      <c r="CH411" s="223">
        <f t="shared" ca="1" si="676"/>
        <v>1.6345098344795305E-4</v>
      </c>
      <c r="CI411" s="223">
        <f t="shared" ca="1" si="677"/>
        <v>-1.8880880097219425E-4</v>
      </c>
      <c r="CJ411" s="223">
        <f t="shared" ca="1" si="678"/>
        <v>-2.9066652200531942E-4</v>
      </c>
      <c r="CK411" s="223">
        <f t="shared" ca="1" si="679"/>
        <v>-7.0364029966022399E-6</v>
      </c>
      <c r="CL411" s="223">
        <f t="shared" ca="1" si="680"/>
        <v>2.8592553645745005E-4</v>
      </c>
      <c r="CM411" s="223">
        <f t="shared" ca="1" si="681"/>
        <v>1.9968722711309045E-4</v>
      </c>
      <c r="CN411" s="223">
        <f t="shared" ca="1" si="682"/>
        <v>-1.5138033512459453E-4</v>
      </c>
      <c r="CO411" s="223">
        <f t="shared" ca="1" si="683"/>
        <v>-3.016842249262697E-4</v>
      </c>
      <c r="CP411" s="223">
        <f t="shared" ca="1" si="684"/>
        <v>-5.1888373487717914E-5</v>
      </c>
      <c r="CQ411" s="223">
        <f t="shared" ca="1" si="685"/>
        <v>2.6672289185219371E-4</v>
      </c>
      <c r="CR411" s="223">
        <f t="shared" ca="1" si="686"/>
        <v>2.3160084535258637E-4</v>
      </c>
      <c r="CS411" s="223">
        <f t="shared" ca="1" si="687"/>
        <v>-1.106749421795001E-4</v>
      </c>
      <c r="CT411" s="223">
        <f t="shared" ca="1" si="688"/>
        <v>-3.0617137544267456E-4</v>
      </c>
      <c r="CU411" s="223">
        <f t="shared" ca="1" si="689"/>
        <v>-9.5617117392053248E-5</v>
      </c>
      <c r="CV411" s="223">
        <f t="shared" ca="1" si="690"/>
        <v>2.4174650212268372E-4</v>
      </c>
      <c r="CW411" s="223">
        <f t="shared" ca="1" si="691"/>
        <v>2.5850100470843862E-4</v>
      </c>
      <c r="CX411" s="223">
        <f t="shared" ca="1" si="692"/>
        <v>-6.7573770966745101E-5</v>
      </c>
      <c r="CY411" s="223">
        <f t="shared" ca="1" si="693"/>
        <v>-3.0403084029673324E-4</v>
      </c>
      <c r="CZ411" s="223">
        <f t="shared" ca="1" si="694"/>
        <v>-1.3727603946181411E-4</v>
      </c>
      <c r="DA411" s="223">
        <f t="shared" ca="1" si="695"/>
        <v>2.1153703067962318E-4</v>
      </c>
      <c r="DB411" s="223">
        <f t="shared" ca="1" si="696"/>
        <v>2.7980539796718129E-4</v>
      </c>
      <c r="DC411" s="223">
        <f t="shared" ca="1" si="697"/>
        <v>-2.3009831680592792E-5</v>
      </c>
      <c r="DD411" s="223">
        <f t="shared" ca="1" si="698"/>
        <v>-2.9530895561009039E-4</v>
      </c>
      <c r="DE411" s="223">
        <f t="shared" ca="1" si="699"/>
        <v>-1.7596334984119251E-4</v>
      </c>
      <c r="DF411" s="223">
        <f t="shared" ca="1" si="700"/>
        <v>1.7674842134928419E-4</v>
      </c>
      <c r="DG411" s="223">
        <f t="shared" ca="1" si="701"/>
        <v>2.950528493525267E-4</v>
      </c>
      <c r="DH411" s="223">
        <f t="shared" ca="1" si="702"/>
        <v>2.2052200973373412E-5</v>
      </c>
      <c r="DI411" s="223">
        <f t="shared" ca="1" si="703"/>
        <v>-2.801945238467327E-4</v>
      </c>
      <c r="DJ411" s="223">
        <f t="shared" ca="1" si="704"/>
        <v>-2.1084158509343138E-4</v>
      </c>
      <c r="DK411" s="223">
        <f t="shared" ca="1" si="705"/>
        <v>1.3813374246451226E-4</v>
      </c>
      <c r="DL411" s="223">
        <f t="shared" ca="1" si="706"/>
        <v>3.0391329758821015E-4</v>
      </c>
      <c r="DM411" s="223">
        <f t="shared" ca="1" si="707"/>
        <v>6.6636870072363987E-5</v>
      </c>
      <c r="DN411" s="223">
        <f t="shared" ca="1" si="708"/>
        <v>-2.5901472680982289E-4</v>
      </c>
      <c r="DO411" s="223">
        <f t="shared" ca="1" si="709"/>
        <v>-2.4115573675513623E-4</v>
      </c>
      <c r="DP411" s="223">
        <f t="shared" ca="1" si="710"/>
        <v>9.6528885209563916E-5</v>
      </c>
      <c r="DQ411" s="223">
        <f t="shared" ca="1" si="711"/>
        <v>3.0619494072786212E-4</v>
      </c>
      <c r="DR411" s="223">
        <f t="shared" ca="1" si="712"/>
        <v>1.0977905217294155E-4</v>
      </c>
      <c r="DS411" s="223">
        <f t="shared" ca="1" si="713"/>
        <v>-2.3222804314370675E-4</v>
      </c>
      <c r="DT411" s="223">
        <f t="shared" ca="1" si="714"/>
        <v>-2.6624959498943015E-4</v>
      </c>
      <c r="DU411" s="223">
        <f t="shared" ca="1" si="715"/>
        <v>5.2834469100254548E-5</v>
      </c>
      <c r="DV411" s="223">
        <f t="shared" ca="1" si="716"/>
        <v>3.0184838808790823E-4</v>
      </c>
      <c r="DW411" s="223">
        <f t="shared" ca="1" si="717"/>
        <v>1.5054484931897202E-4</v>
      </c>
      <c r="DX411" s="223">
        <f t="shared" ca="1" si="718"/>
        <v>-2.0041432365586133E-4</v>
      </c>
      <c r="DY411" s="223">
        <f t="shared" ca="1" si="719"/>
        <v>-2.8557995354722197E-4</v>
      </c>
      <c r="DZ411" s="223">
        <f t="shared" ca="1" si="720"/>
        <v>7.9963462912996543E-6</v>
      </c>
      <c r="EA411" s="223">
        <f t="shared" ca="1" si="721"/>
        <v>2.9096772940672355E-4</v>
      </c>
      <c r="EB411" s="223">
        <f t="shared" ca="1" si="722"/>
        <v>1.8805180511209533E-4</v>
      </c>
      <c r="EC411" s="223">
        <f t="shared" ca="1" si="723"/>
        <v>-1.64262239298014E-4</v>
      </c>
      <c r="ED411" s="223">
        <f t="shared" ca="1" si="724"/>
        <v>-2.9872836854206395E-4</v>
      </c>
      <c r="EE411" s="223">
        <f t="shared" ca="1" si="725"/>
        <v>-3.7014873266459357E-5</v>
      </c>
      <c r="EF411" s="223">
        <f t="shared" ca="1" si="726"/>
        <v>2.7378849808592875E-4</v>
      </c>
      <c r="EG411" s="223">
        <f t="shared" ca="1" si="727"/>
        <v>2.2148800722774674E-4</v>
      </c>
      <c r="EH411" s="223">
        <f t="shared" ca="1" si="728"/>
        <v>-1.2455437351975007E-4</v>
      </c>
      <c r="EI411" s="223">
        <f t="shared" ca="1" si="729"/>
        <v>-3.0541021649660069E-4</v>
      </c>
      <c r="EJ411" s="223">
        <f t="shared" ca="1" si="730"/>
        <v>-8.1224832600301035E-5</v>
      </c>
      <c r="EK411" s="223">
        <f t="shared" ca="1" si="731"/>
        <v>2.5068257260355193E-4</v>
      </c>
      <c r="EL411" s="223">
        <f t="shared" ca="1" si="732"/>
        <v>2.5012966286509254E-4</v>
      </c>
      <c r="EM411" s="223">
        <f t="shared" ca="1" si="733"/>
        <v>-8.2150281700217858E-5</v>
      </c>
      <c r="EN411" s="223">
        <f t="shared" ca="1" si="734"/>
        <v>-3.054808555813271E-4</v>
      </c>
      <c r="EO411" s="223">
        <f t="shared" ca="1" si="735"/>
        <v>-1.2367651960162778E-4</v>
      </c>
      <c r="EP411" s="223">
        <f t="shared" ca="1" si="736"/>
        <v>2.2215012646802527E-4</v>
      </c>
      <c r="EQ411" s="223">
        <f t="shared" ca="1" si="737"/>
        <v>2.7335676667537763E-4</v>
      </c>
      <c r="ER411" s="223">
        <f t="shared" ca="1" si="738"/>
        <v>-3.7967884369939975E-5</v>
      </c>
      <c r="ES411" s="223">
        <f t="shared" ca="1" si="739"/>
        <v>-2.9893875667338416E-4</v>
      </c>
      <c r="ET411" s="223">
        <f t="shared" ca="1" si="740"/>
        <v>-1.6345098344795658E-4</v>
      </c>
      <c r="EU411" s="223">
        <f t="shared" ca="1" si="741"/>
        <v>1.8880880097219439E-4</v>
      </c>
      <c r="EV411" s="223">
        <f t="shared" ca="1" si="742"/>
        <v>2.9066652200532078E-4</v>
      </c>
      <c r="EW411" s="223">
        <f t="shared" ca="1" si="743"/>
        <v>7.0364029966020909E-6</v>
      </c>
      <c r="EX411" s="223">
        <f t="shared" ca="1" si="744"/>
        <v>-2.859255364574501E-4</v>
      </c>
      <c r="EY411" s="223">
        <f t="shared" ca="1" si="745"/>
        <v>-1.99687227113087E-4</v>
      </c>
      <c r="EZ411" s="223">
        <f t="shared" ca="1" si="746"/>
        <v>1.5138033512459464E-4</v>
      </c>
      <c r="FA411" s="223">
        <f t="shared" ca="1" si="747"/>
        <v>3.0168422492626889E-4</v>
      </c>
      <c r="FB411" s="223">
        <f t="shared" ca="1" si="748"/>
        <v>5.1888373487717779E-5</v>
      </c>
      <c r="FC411" s="223">
        <f t="shared" ca="1" si="749"/>
        <v>-2.6672289185219593E-4</v>
      </c>
      <c r="FD411" s="223">
        <f t="shared" ca="1" si="750"/>
        <v>-2.3160084535258626E-4</v>
      </c>
      <c r="FE411" s="223">
        <f t="shared" ca="1" si="751"/>
        <v>1.1067494217949618E-4</v>
      </c>
      <c r="FF411" s="223">
        <f t="shared" ca="1" si="752"/>
        <v>3.0617137544267456E-4</v>
      </c>
      <c r="FG411" s="223">
        <f t="shared" ca="1" si="753"/>
        <v>9.5617117392057246E-5</v>
      </c>
      <c r="FH411" s="223">
        <f t="shared" ca="1" si="754"/>
        <v>-2.4174650212268386E-4</v>
      </c>
      <c r="FI411" s="223">
        <f t="shared" ca="1" si="755"/>
        <v>-2.585010047084409E-4</v>
      </c>
      <c r="FJ411" s="223">
        <f t="shared" ca="1" si="756"/>
        <v>6.7573770966749492E-5</v>
      </c>
      <c r="FK411" s="223">
        <f t="shared" ca="1" si="757"/>
        <v>3.0403084029673324E-4</v>
      </c>
      <c r="FL411" s="223">
        <f t="shared" ca="1" si="758"/>
        <v>1.372760394618101E-4</v>
      </c>
      <c r="FM411" s="223">
        <f t="shared" ca="1" si="759"/>
        <v>-2.1153703067962326E-4</v>
      </c>
      <c r="FN411" s="223">
        <f t="shared" ca="1" si="760"/>
        <v>-2.7980539796717944E-4</v>
      </c>
      <c r="FO411" s="223">
        <f t="shared" ca="1" si="761"/>
        <v>2.3009831680592934E-5</v>
      </c>
      <c r="FP411" s="223">
        <f t="shared" ca="1" si="762"/>
        <v>2.9530895561009159E-4</v>
      </c>
      <c r="FQ411" s="223">
        <f t="shared" ca="1" si="763"/>
        <v>1.7596334984119237E-4</v>
      </c>
      <c r="FR411" s="223">
        <f t="shared" ca="1" si="764"/>
        <v>-1.7674842134928075E-4</v>
      </c>
      <c r="FS411" s="223">
        <f t="shared" ca="1" si="765"/>
        <v>-2.9505284935252545E-4</v>
      </c>
      <c r="FT411" s="223">
        <f t="shared" ca="1" si="766"/>
        <v>-2.20522009733776E-5</v>
      </c>
      <c r="FU411" s="223">
        <f t="shared" ca="1" si="767"/>
        <v>2.8019452384673454E-4</v>
      </c>
      <c r="FV411" s="223">
        <f t="shared" ca="1" si="768"/>
        <v>2.1084158509343445E-4</v>
      </c>
      <c r="FW411" s="223">
        <f t="shared" ca="1" si="769"/>
        <v>-1.3813374246451627E-4</v>
      </c>
      <c r="FX411" s="223">
        <f t="shared" ca="1" si="770"/>
        <v>-3.0391329758821069E-4</v>
      </c>
      <c r="FY411" s="223">
        <f t="shared" ca="1" si="771"/>
        <v>-6.6636870072359596E-5</v>
      </c>
      <c r="FZ411" s="223">
        <f t="shared" ca="1" si="772"/>
        <v>2.5901472680982067E-4</v>
      </c>
      <c r="GA411" s="223">
        <f t="shared" ca="1" si="773"/>
        <v>2.4115573675513341E-4</v>
      </c>
      <c r="GB411" s="223">
        <f t="shared" ca="1" si="774"/>
        <v>-9.6528885209559931E-5</v>
      </c>
      <c r="GC411" s="223">
        <f t="shared" ca="1" si="775"/>
        <v>-3.0619494072786218E-4</v>
      </c>
      <c r="GD411" s="223">
        <f t="shared" ca="1" si="776"/>
        <v>-1.0977905217293734E-4</v>
      </c>
      <c r="GE411" s="223">
        <f t="shared" ca="1" si="777"/>
        <v>2.3222804314370401E-4</v>
      </c>
      <c r="GF411" s="223">
        <f t="shared" ca="1" si="778"/>
        <v>2.6624959498942798E-4</v>
      </c>
      <c r="GG411" s="223">
        <f t="shared" ca="1" si="779"/>
        <v>-5.2834469100250414E-5</v>
      </c>
      <c r="GH411" s="223">
        <f t="shared" ca="1" si="780"/>
        <v>-3.0184838808790899E-4</v>
      </c>
      <c r="GI411" s="223">
        <f t="shared" ca="1" si="781"/>
        <v>-1.5054484931897568E-4</v>
      </c>
      <c r="GJ411" s="223">
        <f t="shared" ca="1" si="782"/>
        <v>2.0041432365586475E-4</v>
      </c>
      <c r="GK411" s="223">
        <f t="shared" ca="1" si="783"/>
        <v>2.8557995354722349E-4</v>
      </c>
      <c r="GL411" s="223">
        <f t="shared" ca="1" si="784"/>
        <v>-7.996346291304147E-6</v>
      </c>
      <c r="GM411" s="223">
        <f t="shared" ca="1" si="785"/>
        <v>-2.9096772940672224E-4</v>
      </c>
      <c r="GN411" s="223">
        <f t="shared" ca="1" si="786"/>
        <v>-1.8805180511209177E-4</v>
      </c>
      <c r="GO411" s="223">
        <f t="shared" ca="1" si="787"/>
        <v>1.6426223929801048E-4</v>
      </c>
      <c r="GP411" s="223">
        <f t="shared" ca="1" si="788"/>
        <v>2.9872836854206487E-4</v>
      </c>
      <c r="GQ411" s="223">
        <f t="shared" ca="1" si="789"/>
        <v>3.7014873266454884E-5</v>
      </c>
      <c r="GR411" s="223">
        <f t="shared" ca="1" si="790"/>
        <v>-2.7378849808592685E-4</v>
      </c>
      <c r="GS411" s="223">
        <f t="shared" ca="1" si="791"/>
        <v>-2.2148800722774365E-4</v>
      </c>
      <c r="GT411" s="223">
        <f t="shared" ca="1" si="792"/>
        <v>1.2455437351974622E-4</v>
      </c>
      <c r="GU411" s="223">
        <f t="shared" ca="1" si="793"/>
        <v>3.0541021649660032E-4</v>
      </c>
      <c r="GV411" s="223">
        <f t="shared" ca="1" si="794"/>
        <v>8.1224832600305073E-5</v>
      </c>
      <c r="GW411" s="223">
        <f t="shared" ca="1" si="795"/>
        <v>-2.5068257260355453E-4</v>
      </c>
      <c r="GX411" s="223">
        <f t="shared" ca="1" si="796"/>
        <v>-2.5012966286509493E-4</v>
      </c>
      <c r="GY411" s="223">
        <f t="shared" ca="1" si="797"/>
        <v>8.2150281700222208E-5</v>
      </c>
      <c r="GZ411" s="223">
        <f t="shared" ca="1" si="798"/>
        <v>3.0548085558132682E-4</v>
      </c>
      <c r="HA411" s="223">
        <f t="shared" ca="1" si="799"/>
        <v>1.2367651960162364E-4</v>
      </c>
      <c r="HB411" s="223">
        <f t="shared" ca="1" si="800"/>
        <v>-2.2215012646802237E-4</v>
      </c>
      <c r="HC411" s="223">
        <f t="shared" ca="1" si="801"/>
        <v>-2.7335676667537953E-4</v>
      </c>
      <c r="HD411" s="223">
        <f t="shared" ca="1" si="802"/>
        <v>3.7967884369944448E-5</v>
      </c>
      <c r="HE411" s="223">
        <f t="shared" ca="1" si="803"/>
        <v>2.9893875667338324E-4</v>
      </c>
      <c r="HF411" s="223">
        <f t="shared" ca="1" si="804"/>
        <v>1.6345098344795281E-4</v>
      </c>
      <c r="HG411" s="223">
        <f t="shared" ca="1" si="805"/>
        <v>-1.8880880097219108E-4</v>
      </c>
      <c r="HH411" s="223">
        <f t="shared" ca="1" si="806"/>
        <v>-2.9066652200532208E-4</v>
      </c>
      <c r="HI411" s="223">
        <f t="shared" ca="1" si="807"/>
        <v>-7.0364029965975914E-6</v>
      </c>
      <c r="HJ411" s="223">
        <f t="shared" ca="1" si="808"/>
        <v>2.8592553645745173E-4</v>
      </c>
      <c r="HK411" s="223">
        <f t="shared" ca="1" si="809"/>
        <v>1.996872271130902E-4</v>
      </c>
      <c r="HL411" s="223">
        <f t="shared" ca="1" si="810"/>
        <v>-1.5138033512459101E-4</v>
      </c>
      <c r="HM411" s="223">
        <f t="shared" ca="1" si="811"/>
        <v>-3.0168422492626813E-4</v>
      </c>
      <c r="HN411" s="223">
        <f t="shared" ca="1" si="812"/>
        <v>-5.188837348771332E-5</v>
      </c>
      <c r="HO411" s="223">
        <f t="shared" ca="1" si="813"/>
        <v>2.6672289185219382E-4</v>
      </c>
      <c r="HP411" s="223">
        <f t="shared" ca="1" si="814"/>
        <v>2.3160084535258897E-4</v>
      </c>
      <c r="HQ411" s="223">
        <f t="shared" ca="1" si="815"/>
        <v>-1.1067494217949225E-4</v>
      </c>
      <c r="HR411" s="223">
        <f t="shared" ca="1" si="816"/>
        <v>-3.0617137544267445E-4</v>
      </c>
      <c r="HS411" s="223">
        <f t="shared" ca="1" si="817"/>
        <v>-9.5617117392052936E-5</v>
      </c>
      <c r="HT411" s="223">
        <f t="shared" ca="1" si="818"/>
        <v>2.4174650212268123E-4</v>
      </c>
      <c r="HU411" s="223">
        <f t="shared" ca="1" si="819"/>
        <v>2.5850100470844312E-4</v>
      </c>
      <c r="HV411" s="223">
        <f t="shared" ca="1" si="820"/>
        <v>-6.7573770966753883E-5</v>
      </c>
      <c r="HW411" s="223">
        <f t="shared" ca="1" si="821"/>
        <v>-3.0403084029673378E-4</v>
      </c>
      <c r="HX411" s="223">
        <f t="shared" ca="1" si="822"/>
        <v>-1.3727603946181384E-4</v>
      </c>
      <c r="HY411" s="223">
        <f t="shared" ca="1" si="823"/>
        <v>2.1153703067962025E-4</v>
      </c>
      <c r="HZ411" s="223">
        <f t="shared" ca="1" si="824"/>
        <v>2.798053979671776E-4</v>
      </c>
      <c r="IA411" s="223">
        <f t="shared" ca="1" si="825"/>
        <v>-2.3009831680597427E-5</v>
      </c>
      <c r="IB411" s="223">
        <f t="shared" ca="1" si="826"/>
        <v>-2.9530895561009039E-4</v>
      </c>
      <c r="IC411" s="223">
        <f t="shared" ca="1" si="827"/>
        <v>-1.7596334984119582E-4</v>
      </c>
      <c r="ID411" s="223">
        <f t="shared" ca="1" si="828"/>
        <v>1.7674842134927731E-4</v>
      </c>
      <c r="IE411" s="223">
        <f t="shared" ca="1" si="829"/>
        <v>2.7560361934525192E-4</v>
      </c>
      <c r="IF411" s="223">
        <f t="shared" ca="1" si="830"/>
        <v>2.2052200973373114E-5</v>
      </c>
      <c r="IG411" s="223">
        <f t="shared" ca="1" si="831"/>
        <v>-2.8019452384673286E-4</v>
      </c>
      <c r="IH411" s="223">
        <f t="shared" ca="1" si="832"/>
        <v>-2.1084158509343748E-4</v>
      </c>
      <c r="II411" s="223">
        <f t="shared" ca="1" si="833"/>
        <v>1.3813374246452028E-4</v>
      </c>
      <c r="IJ411" s="223">
        <f t="shared" ca="1" si="834"/>
        <v>3.0391329758821015E-4</v>
      </c>
      <c r="IK411" s="223">
        <f t="shared" ca="1" si="835"/>
        <v>6.6636870072363688E-5</v>
      </c>
      <c r="IL411" s="223">
        <f t="shared" ca="1" si="836"/>
        <v>-2.590147268098184E-4</v>
      </c>
      <c r="IM411" s="223">
        <f t="shared" ca="1" si="837"/>
        <v>-2.4115573675513068E-4</v>
      </c>
      <c r="IN411" s="223">
        <f t="shared" ca="1" si="838"/>
        <v>9.6528885209564214E-5</v>
      </c>
      <c r="IO411" s="223">
        <f t="shared" ca="1" si="839"/>
        <v>3.0619494072786212E-4</v>
      </c>
      <c r="IP411" s="223">
        <f t="shared" ca="1" si="840"/>
        <v>1.0977905217294127E-4</v>
      </c>
      <c r="IQ411" s="223">
        <f t="shared" ca="1" si="841"/>
        <v>-2.3222804314370124E-4</v>
      </c>
      <c r="IR411" s="223">
        <f t="shared" ca="1" si="842"/>
        <v>-2.6624959498942571E-4</v>
      </c>
      <c r="IS411" s="223">
        <f t="shared" ca="1" si="843"/>
        <v>5.2834469100254839E-5</v>
      </c>
      <c r="IT411" s="223">
        <f t="shared" ca="1" si="844"/>
        <v>3.0184838808790829E-4</v>
      </c>
      <c r="IU411" s="223">
        <f t="shared" ca="1" si="845"/>
        <v>1.5054484931897936E-4</v>
      </c>
      <c r="IV411" s="223">
        <f t="shared" ca="1" si="846"/>
        <v>-2.0041432365586813E-4</v>
      </c>
      <c r="IW411" s="223">
        <f t="shared" ca="1" si="847"/>
        <v>-2.8557995354722181E-4</v>
      </c>
      <c r="IX411" s="223">
        <f t="shared" ca="1" si="848"/>
        <v>7.9963462912999592E-6</v>
      </c>
      <c r="IY411" s="223">
        <f t="shared" ca="1" si="849"/>
        <v>2.9096772940672094E-4</v>
      </c>
      <c r="IZ411" s="223">
        <f t="shared" ca="1" si="850"/>
        <v>1.8805180511208825E-4</v>
      </c>
      <c r="JA411" s="223">
        <f t="shared" ca="1" si="851"/>
        <v>-1.6426223929801427E-4</v>
      </c>
      <c r="JB411" s="223">
        <f t="shared" ca="1" si="852"/>
        <v>-2.9872836854206389E-4</v>
      </c>
    </row>
    <row r="412" spans="2:262">
      <c r="B412" s="230">
        <v>51</v>
      </c>
      <c r="C412" s="229">
        <f t="shared" si="853"/>
        <v>9.9609375000000045E-4</v>
      </c>
      <c r="D412" s="226">
        <f t="shared" ca="1" si="597"/>
        <v>72.062141479745122</v>
      </c>
      <c r="E412" s="225">
        <f ca="1">BE361</f>
        <v>6.2141479745117877E-2</v>
      </c>
      <c r="F412" s="224">
        <v>51</v>
      </c>
      <c r="G412" s="223">
        <f t="shared" ca="1" si="854"/>
        <v>-8.7131443154484195E-5</v>
      </c>
      <c r="H412" s="223">
        <f t="shared" ca="1" si="598"/>
        <v>1.4946730111117907E-3</v>
      </c>
      <c r="I412" s="223">
        <f t="shared" ca="1" si="599"/>
        <v>1.0248347060600809E-3</v>
      </c>
      <c r="J412" s="223">
        <f t="shared" ca="1" si="600"/>
        <v>-8.5172914267556544E-4</v>
      </c>
      <c r="K412" s="223">
        <f t="shared" ca="1" si="601"/>
        <v>-1.5591784657059352E-3</v>
      </c>
      <c r="L412" s="223">
        <f t="shared" ca="1" si="602"/>
        <v>-1.2644248675465752E-4</v>
      </c>
      <c r="M412" s="223">
        <f t="shared" ca="1" si="603"/>
        <v>1.479853067094806E-3</v>
      </c>
      <c r="N412" s="223">
        <f t="shared" ca="1" si="604"/>
        <v>1.0548482579965297E-3</v>
      </c>
      <c r="O412" s="223">
        <f t="shared" ca="1" si="605"/>
        <v>-8.1807979224462557E-4</v>
      </c>
      <c r="P412" s="223">
        <f t="shared" ca="1" si="606"/>
        <v>-1.5680816440294448E-3</v>
      </c>
      <c r="Q412" s="223">
        <f t="shared" ca="1" si="607"/>
        <v>-1.6567736612879648E-4</v>
      </c>
      <c r="R412" s="223">
        <f t="shared" ca="1" si="608"/>
        <v>1.4641417149254732E-3</v>
      </c>
      <c r="S412" s="223">
        <f t="shared" ca="1" si="609"/>
        <v>1.0842264087856789E-3</v>
      </c>
      <c r="T412" s="223">
        <f t="shared" ca="1" si="610"/>
        <v>-7.8393766113680997E-4</v>
      </c>
      <c r="U412" s="223">
        <f t="shared" ca="1" si="611"/>
        <v>-1.5760402686049407E-3</v>
      </c>
      <c r="V412" s="223">
        <f t="shared" ca="1" si="612"/>
        <v>-2.0481244765265801E-4</v>
      </c>
      <c r="W412" s="223">
        <f t="shared" ca="1" si="613"/>
        <v>1.4475484185348555E-3</v>
      </c>
      <c r="X412" s="223">
        <f t="shared" ca="1" si="614"/>
        <v>1.1129514621280106E-3</v>
      </c>
      <c r="Y412" s="223">
        <f t="shared" ca="1" si="615"/>
        <v>-7.493233152952453E-4</v>
      </c>
      <c r="Z412" s="223">
        <f t="shared" ca="1" si="616"/>
        <v>-1.58304954545457E-3</v>
      </c>
      <c r="AA412" s="223">
        <f t="shared" ca="1" si="617"/>
        <v>-2.4382415781648142E-4</v>
      </c>
      <c r="AB412" s="223">
        <f t="shared" ca="1" si="618"/>
        <v>1.4300831731042345E-3</v>
      </c>
      <c r="AC412" s="223">
        <f t="shared" ca="1" si="619"/>
        <v>1.141006115125492E-3</v>
      </c>
      <c r="AD412" s="223">
        <f t="shared" ca="1" si="620"/>
        <v>-7.1425760510754517E-4</v>
      </c>
      <c r="AE412" s="223">
        <f t="shared" ca="1" si="621"/>
        <v>-1.5891052524520533E-3</v>
      </c>
      <c r="AF412" s="223">
        <f t="shared" ca="1" si="622"/>
        <v>-2.8268899742481436E-4</v>
      </c>
      <c r="AG412" s="223">
        <f t="shared" ca="1" si="623"/>
        <v>1.4117564990443893E-3</v>
      </c>
      <c r="AH412" s="223">
        <f t="shared" ca="1" si="624"/>
        <v>1.1683734687041923E-3</v>
      </c>
      <c r="AI412" s="223">
        <f t="shared" ca="1" si="625"/>
        <v>-6.7876165284635049E-4</v>
      </c>
      <c r="AJ412" s="223">
        <f t="shared" ca="1" si="626"/>
        <v>-1.5942037418659317E-3</v>
      </c>
      <c r="AK412" s="223">
        <f t="shared" ca="1" si="627"/>
        <v>-3.2138355575150987E-4</v>
      </c>
      <c r="AL412" s="223">
        <f t="shared" ca="1" si="628"/>
        <v>1.3925794356584927E-3</v>
      </c>
      <c r="AM412" s="223">
        <f t="shared" ca="1" si="629"/>
        <v>1.1950370377936431E-3</v>
      </c>
      <c r="AN412" s="223">
        <f t="shared" ca="1" si="630"/>
        <v>-6.4285683994600384E-4</v>
      </c>
      <c r="AO412" s="223">
        <f t="shared" ca="1" si="631"/>
        <v>-1.5983419425568278E-3</v>
      </c>
      <c r="AP412" s="223">
        <f t="shared" ca="1" si="632"/>
        <v>-3.5988452464153691E-4</v>
      </c>
      <c r="AQ412" s="223">
        <f t="shared" ca="1" si="633"/>
        <v>1.3725635344924542E-3</v>
      </c>
      <c r="AR412" s="223">
        <f t="shared" ca="1" si="634"/>
        <v>1.2209807612568323E-3</v>
      </c>
      <c r="AS412" s="223">
        <f t="shared" ca="1" si="635"/>
        <v>-6.0656479412323915E-4</v>
      </c>
      <c r="AT412" s="223">
        <f t="shared" ca="1" si="636"/>
        <v>-1.6015173618273814E-3</v>
      </c>
      <c r="AU412" s="223">
        <f t="shared" ca="1" si="637"/>
        <v>-3.9816871255086907E-4</v>
      </c>
      <c r="AV412" s="223">
        <f t="shared" ca="1" si="638"/>
        <v>1.3517208523766999E-3</v>
      </c>
      <c r="AW412" s="223">
        <f t="shared" ca="1" si="639"/>
        <v>1.2461890115648593E-3</v>
      </c>
      <c r="AX412" s="223">
        <f t="shared" ca="1" si="640"/>
        <v>-5.6990737634942377E-4</v>
      </c>
      <c r="AY412" s="223">
        <f t="shared" ca="1" si="641"/>
        <v>-1.6037280869237625E-3</v>
      </c>
      <c r="AZ412" s="223">
        <f t="shared" ca="1" si="642"/>
        <v>-4.3621305851623669E-4</v>
      </c>
      <c r="BA412" s="223">
        <f t="shared" ca="1" si="643"/>
        <v>1.3300639441635657E-3</v>
      </c>
      <c r="BB412" s="223">
        <f t="shared" ca="1" si="644"/>
        <v>1.2706466042103279E-3</v>
      </c>
      <c r="BC412" s="223">
        <f t="shared" ca="1" si="645"/>
        <v>-5.3290666768229409E-4</v>
      </c>
      <c r="BD412" s="223">
        <f t="shared" ca="1" si="646"/>
        <v>-1.6049727861878358E-3</v>
      </c>
      <c r="BE412" s="223">
        <f t="shared" ca="1" si="647"/>
        <v>-4.7399464604622182E-4</v>
      </c>
      <c r="BF412" s="223">
        <f t="shared" ca="1" si="648"/>
        <v>1.3076058551647618E-3</v>
      </c>
      <c r="BG412" s="223">
        <f t="shared" ca="1" si="649"/>
        <v>1.2943388068539501E-3</v>
      </c>
      <c r="BH412" s="223">
        <f t="shared" ca="1" si="650"/>
        <v>-4.9558495596522742E-4</v>
      </c>
      <c r="BI412" s="223">
        <f t="shared" ca="1" si="651"/>
        <v>-1.6052507098593075E-3</v>
      </c>
      <c r="BJ412" s="223">
        <f t="shared" ca="1" si="652"/>
        <v>-5.114907169252302E-4</v>
      </c>
      <c r="BK412" s="223">
        <f t="shared" ca="1" si="653"/>
        <v>1.2843601132933452E-3</v>
      </c>
      <c r="BL412" s="223">
        <f t="shared" ca="1" si="654"/>
        <v>1.3172513481987693E-3</v>
      </c>
      <c r="BM412" s="223">
        <f t="shared" ca="1" si="655"/>
        <v>-4.5796472240178048E-4</v>
      </c>
      <c r="BN412" s="223">
        <f t="shared" ca="1" si="656"/>
        <v>-1.6045616905273502E-3</v>
      </c>
      <c r="BO412" s="223">
        <f t="shared" ca="1" si="657"/>
        <v>-5.4867868492222184E-4</v>
      </c>
      <c r="BP412" s="223">
        <f t="shared" ca="1" si="658"/>
        <v>1.2603407209149991E-3</v>
      </c>
      <c r="BQ412" s="223">
        <f t="shared" ca="1" si="659"/>
        <v>1.3393704265866465E-3</v>
      </c>
      <c r="BR412" s="223">
        <f t="shared" ca="1" si="660"/>
        <v>-4.2006862801398441E-4</v>
      </c>
      <c r="BS412" s="223">
        <f t="shared" ca="1" si="661"/>
        <v>-1.6029061432314461E-3</v>
      </c>
      <c r="BT412" s="223">
        <f t="shared" ca="1" si="662"/>
        <v>-5.8553614939585528E-4</v>
      </c>
      <c r="BU412" s="223">
        <f t="shared" ca="1" si="663"/>
        <v>1.2355621464135345E-3</v>
      </c>
      <c r="BV412" s="223">
        <f t="shared" ca="1" si="664"/>
        <v>1.3606827183118215E-3</v>
      </c>
      <c r="BW412" s="223">
        <f t="shared" ca="1" si="665"/>
        <v>-3.8191949999205057E-4</v>
      </c>
      <c r="BX412" s="223">
        <f t="shared" ca="1" si="666"/>
        <v>-1.6002850652113785E-3</v>
      </c>
      <c r="BY412" s="223">
        <f t="shared" ca="1" si="667"/>
        <v>-6.2204090878767784E-4</v>
      </c>
      <c r="BZ412" s="223">
        <f t="shared" ca="1" si="668"/>
        <v>1.2100393154757291E-3</v>
      </c>
      <c r="CA412" s="223">
        <f t="shared" ca="1" si="669"/>
        <v>1.3811753856466894E-3</v>
      </c>
      <c r="CB412" s="223">
        <f t="shared" ca="1" si="670"/>
        <v>-3.4354031794418924E-4</v>
      </c>
      <c r="CC412" s="223">
        <f t="shared" ca="1" si="671"/>
        <v>-1.5967000353065424E-3</v>
      </c>
      <c r="CD412" s="223">
        <f t="shared" ca="1" si="672"/>
        <v>-6.5817097399565477E-4</v>
      </c>
      <c r="CE412" s="223">
        <f t="shared" ca="1" si="673"/>
        <v>1.183787602100566E-3</v>
      </c>
      <c r="CF412" s="223">
        <f t="shared" ca="1" si="674"/>
        <v>1.4008360845747295E-3</v>
      </c>
      <c r="CG412" s="223">
        <f t="shared" ca="1" si="675"/>
        <v>-3.0495420005462046E-4</v>
      </c>
      <c r="CH412" s="223">
        <f t="shared" ca="1" si="676"/>
        <v>-1.5921532130048974E-3</v>
      </c>
      <c r="CI412" s="223">
        <f t="shared" ca="1" si="677"/>
        <v>-6.9390458161951532E-4</v>
      </c>
      <c r="CJ412" s="223">
        <f t="shared" ca="1" si="678"/>
        <v>1.1568228193385511E-3</v>
      </c>
      <c r="CK412" s="223">
        <f t="shared" ca="1" si="679"/>
        <v>1.4196529722260453E-3</v>
      </c>
      <c r="CL412" s="223">
        <f t="shared" ca="1" si="680"/>
        <v>-2.661843891579108E-4</v>
      </c>
      <c r="CM412" s="223">
        <f t="shared" ca="1" si="681"/>
        <v>-1.5866473371421786E-3</v>
      </c>
      <c r="CN412" s="223">
        <f t="shared" ca="1" si="682"/>
        <v>-7.2922020707015122E-4</v>
      </c>
      <c r="CO412" s="223">
        <f t="shared" ca="1" si="683"/>
        <v>1.1291612097665737E-3</v>
      </c>
      <c r="CP412" s="223">
        <f t="shared" ca="1" si="684"/>
        <v>1.4376147140111365E-3</v>
      </c>
      <c r="CQ412" s="223">
        <f t="shared" ca="1" si="685"/>
        <v>-2.2725423873842533E-4</v>
      </c>
      <c r="CR412" s="223">
        <f t="shared" ca="1" si="686"/>
        <v>-1.5801857242521338E-3</v>
      </c>
      <c r="CS412" s="223">
        <f t="shared" ca="1" si="687"/>
        <v>-7.640965775353478E-4</v>
      </c>
      <c r="CT412" s="223">
        <f t="shared" ca="1" si="688"/>
        <v>1.1008194357038903E-3</v>
      </c>
      <c r="CU412" s="223">
        <f t="shared" ca="1" si="689"/>
        <v>1.4547104904483938E-3</v>
      </c>
      <c r="CV412" s="223">
        <f t="shared" ca="1" si="690"/>
        <v>-1.8818719886312972E-4</v>
      </c>
      <c r="CW412" s="223">
        <f t="shared" ca="1" si="691"/>
        <v>-1.57277226656875E-3</v>
      </c>
      <c r="CX412" s="223">
        <f t="shared" ca="1" si="692"/>
        <v>-7.9851268479366874E-4</v>
      </c>
      <c r="CY412" s="223">
        <f t="shared" ca="1" si="693"/>
        <v>1.0718145691754122E-3</v>
      </c>
      <c r="CZ412" s="223">
        <f t="shared" ca="1" si="694"/>
        <v>1.4709300036813238E-3</v>
      </c>
      <c r="DA412" s="223">
        <f t="shared" ca="1" si="695"/>
        <v>-1.4900680205601148E-4</v>
      </c>
      <c r="DB412" s="223">
        <f t="shared" ca="1" si="696"/>
        <v>-1.5644114296817235E-3</v>
      </c>
      <c r="DC412" s="223">
        <f t="shared" ca="1" si="697"/>
        <v>-8.3244779786896203E-4</v>
      </c>
      <c r="DD412" s="223">
        <f t="shared" ca="1" si="698"/>
        <v>1.0421640816282078E-3</v>
      </c>
      <c r="DE412" s="223">
        <f t="shared" ca="1" si="699"/>
        <v>1.4862634836816607E-3</v>
      </c>
      <c r="DF412" s="223">
        <f t="shared" ca="1" si="700"/>
        <v>-1.0973664912303536E-4</v>
      </c>
      <c r="DG412" s="223">
        <f t="shared" ca="1" si="701"/>
        <v>-1.5551082498465724E-3</v>
      </c>
      <c r="DH412" s="223">
        <f t="shared" ca="1" si="702"/>
        <v>-8.6588147551804778E-4</v>
      </c>
      <c r="DI412" s="223">
        <f t="shared" ca="1" si="703"/>
        <v>1.0118858334072557E-3</v>
      </c>
      <c r="DJ412" s="223">
        <f t="shared" ca="1" si="704"/>
        <v>1.5007016941343823E-3</v>
      </c>
      <c r="DK412" s="223">
        <f t="shared" ca="1" si="705"/>
        <v>-7.0400394935990517E-5</v>
      </c>
      <c r="DL412" s="223">
        <f t="shared" ca="1" si="706"/>
        <v>-1.5448683309509507E-3</v>
      </c>
      <c r="DM412" s="223">
        <f t="shared" ca="1" si="707"/>
        <v>-8.9879357854369402E-4</v>
      </c>
      <c r="DN412" s="223">
        <f t="shared" ca="1" si="708"/>
        <v>9.8099806299708982E-4</v>
      </c>
      <c r="DO412" s="223">
        <f t="shared" ca="1" si="709"/>
        <v>1.5142359380014242E-3</v>
      </c>
      <c r="DP412" s="223">
        <f t="shared" ca="1" si="710"/>
        <v>-3.1021734183431064E-5</v>
      </c>
      <c r="DQ412" s="223">
        <f t="shared" ca="1" si="711"/>
        <v>-1.5336978411391248E-3</v>
      </c>
      <c r="DR412" s="223">
        <f t="shared" ca="1" si="712"/>
        <v>-9.3116428192564467E-4</v>
      </c>
      <c r="DS412" s="223">
        <f t="shared" ca="1" si="713"/>
        <v>9.4951937603565402E-4</v>
      </c>
      <c r="DT412" s="223">
        <f t="shared" ca="1" si="714"/>
        <v>1.5268580627603421E-3</v>
      </c>
      <c r="DU412" s="223">
        <f t="shared" ca="1" si="715"/>
        <v>8.3756129018232339E-6</v>
      </c>
      <c r="DV412" s="223">
        <f t="shared" ca="1" si="716"/>
        <v>-1.5216035090964395E-3</v>
      </c>
      <c r="DW412" s="223">
        <f t="shared" ca="1" si="717"/>
        <v>-9.6297408676267594E-4</v>
      </c>
      <c r="DX412" s="223">
        <f t="shared" ca="1" si="718"/>
        <v>9.174687341069476E-4</v>
      </c>
      <c r="DY412" s="223">
        <f t="shared" ca="1" si="719"/>
        <v>1.5385604653151397E-3</v>
      </c>
      <c r="DZ412" s="223">
        <f t="shared" ca="1" si="720"/>
        <v>4.7767914831004128E-5</v>
      </c>
      <c r="EA412" s="223">
        <f t="shared" ca="1" si="721"/>
        <v>-1.5085926199962937E-3</v>
      </c>
      <c r="EB412" s="223">
        <f t="shared" ca="1" si="722"/>
        <v>-9.9420383201776104E-4</v>
      </c>
      <c r="EC412" s="223">
        <f t="shared" ca="1" si="723"/>
        <v>8.8486544331914385E-4</v>
      </c>
      <c r="ED412" s="223">
        <f t="shared" ca="1" si="724"/>
        <v>1.5493360965761261E-3</v>
      </c>
      <c r="EE412" s="223">
        <f t="shared" ca="1" si="725"/>
        <v>8.7131443154493844E-5</v>
      </c>
      <c r="EF412" s="223">
        <f t="shared" ca="1" si="726"/>
        <v>-1.4946730111117892E-3</v>
      </c>
      <c r="EG412" s="223">
        <f t="shared" ca="1" si="727"/>
        <v>-1.0248347060600788E-3</v>
      </c>
      <c r="EH412" s="223">
        <f t="shared" ca="1" si="728"/>
        <v>8.5172914267553411E-4</v>
      </c>
      <c r="EI412" s="223">
        <f t="shared" ca="1" si="729"/>
        <v>1.5591784657059426E-3</v>
      </c>
      <c r="EJ412" s="223">
        <f t="shared" ca="1" si="730"/>
        <v>1.2644248675468164E-4</v>
      </c>
      <c r="EK412" s="223">
        <f t="shared" ca="1" si="731"/>
        <v>-1.4798530670947986E-3</v>
      </c>
      <c r="EL412" s="223">
        <f t="shared" ca="1" si="732"/>
        <v>-1.0548482579965392E-3</v>
      </c>
      <c r="EM412" s="223">
        <f t="shared" ca="1" si="733"/>
        <v>8.180797922446195E-4</v>
      </c>
      <c r="EN412" s="223">
        <f t="shared" ca="1" si="734"/>
        <v>1.568081644029445E-3</v>
      </c>
      <c r="EO412" s="223">
        <f t="shared" ca="1" si="735"/>
        <v>1.6567736612879219E-4</v>
      </c>
      <c r="EP412" s="223">
        <f t="shared" ca="1" si="736"/>
        <v>-1.4641417149254595E-3</v>
      </c>
      <c r="EQ412" s="223">
        <f t="shared" ca="1" si="737"/>
        <v>-1.0842264087856991E-3</v>
      </c>
      <c r="ER412" s="223">
        <f t="shared" ca="1" si="738"/>
        <v>7.8393766113679132E-4</v>
      </c>
      <c r="ES412" s="223">
        <f t="shared" ca="1" si="739"/>
        <v>1.576040268604944E-3</v>
      </c>
      <c r="ET412" s="223">
        <f t="shared" ca="1" si="740"/>
        <v>2.0481244765266794E-4</v>
      </c>
      <c r="EU412" s="223">
        <f t="shared" ca="1" si="741"/>
        <v>-1.4475484185348538E-3</v>
      </c>
      <c r="EV412" s="223">
        <f t="shared" ca="1" si="742"/>
        <v>-1.1129514621280095E-3</v>
      </c>
      <c r="EW412" s="223">
        <f t="shared" ca="1" si="743"/>
        <v>7.4932331529521125E-4</v>
      </c>
      <c r="EX412" s="223">
        <f t="shared" ca="1" si="744"/>
        <v>1.5830495454545754E-3</v>
      </c>
      <c r="EY412" s="223">
        <f t="shared" ca="1" si="745"/>
        <v>2.4382415781650825E-4</v>
      </c>
      <c r="EZ412" s="223">
        <f t="shared" ca="1" si="746"/>
        <v>-1.4300831731042247E-3</v>
      </c>
      <c r="FA412" s="223">
        <f t="shared" ca="1" si="747"/>
        <v>-1.1410061151255031E-3</v>
      </c>
      <c r="FB412" s="223">
        <f t="shared" ca="1" si="748"/>
        <v>7.1425760510754116E-4</v>
      </c>
      <c r="FC412" s="223">
        <f t="shared" ca="1" si="749"/>
        <v>1.5891052524520531E-3</v>
      </c>
      <c r="FD412" s="223">
        <f t="shared" ca="1" si="750"/>
        <v>2.8268899742480737E-4</v>
      </c>
      <c r="FE412" s="223">
        <f t="shared" ca="1" si="751"/>
        <v>-1.4117564990443708E-3</v>
      </c>
      <c r="FF412" s="223">
        <f t="shared" ca="1" si="752"/>
        <v>-1.1683734687042108E-3</v>
      </c>
      <c r="FG412" s="223">
        <f t="shared" ca="1" si="753"/>
        <v>6.7876165284632578E-4</v>
      </c>
      <c r="FH412" s="223">
        <f t="shared" ca="1" si="754"/>
        <v>1.5942037418659335E-3</v>
      </c>
      <c r="FI412" s="223">
        <f t="shared" ca="1" si="755"/>
        <v>3.2138355575152516E-4</v>
      </c>
      <c r="FJ412" s="223">
        <f t="shared" ca="1" si="756"/>
        <v>-1.3925794356584903E-3</v>
      </c>
      <c r="FK412" s="223">
        <f t="shared" ca="1" si="757"/>
        <v>-1.1950370377936384E-3</v>
      </c>
      <c r="FL412" s="223">
        <f t="shared" ca="1" si="758"/>
        <v>6.4285683994596849E-4</v>
      </c>
      <c r="FM412" s="223">
        <f t="shared" ca="1" si="759"/>
        <v>1.5983419425568304E-3</v>
      </c>
      <c r="FN412" s="223">
        <f t="shared" ca="1" si="760"/>
        <v>3.5988452464156336E-4</v>
      </c>
      <c r="FO412" s="223">
        <f t="shared" ca="1" si="761"/>
        <v>-1.3725635344924462E-3</v>
      </c>
      <c r="FP412" s="223">
        <f t="shared" ca="1" si="762"/>
        <v>-1.2209807612568425E-3</v>
      </c>
      <c r="FQ412" s="223">
        <f t="shared" ca="1" si="763"/>
        <v>6.0656479412323514E-4</v>
      </c>
      <c r="FR412" s="223">
        <f t="shared" ca="1" si="764"/>
        <v>1.6015173618273816E-3</v>
      </c>
      <c r="FS412" s="223">
        <f t="shared" ca="1" si="765"/>
        <v>3.9816871255086224E-4</v>
      </c>
      <c r="FT412" s="223">
        <f t="shared" ca="1" si="766"/>
        <v>-1.3517208523766791E-3</v>
      </c>
      <c r="FU412" s="223">
        <f t="shared" ca="1" si="767"/>
        <v>-1.2461890115648764E-3</v>
      </c>
      <c r="FV412" s="223">
        <f t="shared" ca="1" si="768"/>
        <v>5.699073763493984E-4</v>
      </c>
      <c r="FW412" s="223">
        <f t="shared" ca="1" si="769"/>
        <v>1.6037280869237629E-3</v>
      </c>
      <c r="FX412" s="223">
        <f t="shared" ca="1" si="770"/>
        <v>4.3621305851625187E-4</v>
      </c>
      <c r="FY412" s="223">
        <f t="shared" ca="1" si="771"/>
        <v>-1.3300639441635636E-3</v>
      </c>
      <c r="FZ412" s="223">
        <f t="shared" ca="1" si="772"/>
        <v>-1.2706466042103235E-3</v>
      </c>
      <c r="GA412" s="223">
        <f t="shared" ca="1" si="773"/>
        <v>5.3290666768225777E-4</v>
      </c>
      <c r="GB412" s="223">
        <f t="shared" ca="1" si="774"/>
        <v>1.6049727861878365E-3</v>
      </c>
      <c r="GC412" s="223">
        <f t="shared" ca="1" si="775"/>
        <v>4.7399464604624785E-4</v>
      </c>
      <c r="GD412" s="223">
        <f t="shared" ca="1" si="776"/>
        <v>-1.3076058551647527E-3</v>
      </c>
      <c r="GE412" s="223">
        <f t="shared" ca="1" si="777"/>
        <v>-1.2943388068539596E-3</v>
      </c>
      <c r="GF412" s="223">
        <f t="shared" ca="1" si="778"/>
        <v>4.9558495596521246E-4</v>
      </c>
      <c r="GG412" s="223">
        <f t="shared" ca="1" si="779"/>
        <v>1.6052507098593075E-3</v>
      </c>
      <c r="GH412" s="223">
        <f t="shared" ca="1" si="780"/>
        <v>5.1149071692522358E-4</v>
      </c>
      <c r="GI412" s="223">
        <f t="shared" ca="1" si="781"/>
        <v>-1.2843601132933222E-3</v>
      </c>
      <c r="GJ412" s="223">
        <f t="shared" ca="1" si="782"/>
        <v>-1.3172513481987914E-3</v>
      </c>
      <c r="GK412" s="223">
        <f t="shared" ca="1" si="783"/>
        <v>4.5796472240176536E-4</v>
      </c>
      <c r="GL412" s="223">
        <f t="shared" ca="1" si="784"/>
        <v>1.6045616905273499E-3</v>
      </c>
      <c r="GM412" s="223">
        <f t="shared" ca="1" si="785"/>
        <v>5.4867868492223658E-4</v>
      </c>
      <c r="GN412" s="223">
        <f t="shared" ca="1" si="786"/>
        <v>-1.2603407209149894E-3</v>
      </c>
      <c r="GO412" s="223">
        <f t="shared" ca="1" si="787"/>
        <v>-1.3393704265866426E-3</v>
      </c>
      <c r="GP412" s="223">
        <f t="shared" ca="1" si="788"/>
        <v>4.2006862801394722E-4</v>
      </c>
      <c r="GQ412" s="223">
        <f t="shared" ca="1" si="789"/>
        <v>1.6029061432314439E-3</v>
      </c>
      <c r="GR412" s="223">
        <f t="shared" ca="1" si="790"/>
        <v>5.8553614939586981E-4</v>
      </c>
      <c r="GS412" s="223">
        <f t="shared" ca="1" si="791"/>
        <v>-1.2355621464135243E-3</v>
      </c>
      <c r="GT412" s="223">
        <f t="shared" ca="1" si="792"/>
        <v>-1.3606827183118297E-3</v>
      </c>
      <c r="GU412" s="223">
        <f t="shared" ca="1" si="793"/>
        <v>3.8191949999203523E-4</v>
      </c>
      <c r="GV412" s="223">
        <f t="shared" ca="1" si="794"/>
        <v>1.6002850652113792E-3</v>
      </c>
      <c r="GW412" s="223">
        <f t="shared" ca="1" si="795"/>
        <v>6.2204090878767134E-4</v>
      </c>
      <c r="GX412" s="223">
        <f t="shared" ca="1" si="796"/>
        <v>-1.2100393154757039E-3</v>
      </c>
      <c r="GY412" s="223">
        <f t="shared" ca="1" si="797"/>
        <v>-1.3811753856467091E-3</v>
      </c>
      <c r="GZ412" s="223">
        <f t="shared" ca="1" si="798"/>
        <v>3.435403179441739E-4</v>
      </c>
      <c r="HA412" s="223">
        <f t="shared" ca="1" si="799"/>
        <v>1.5967000353065404E-3</v>
      </c>
      <c r="HB412" s="223">
        <f t="shared" ca="1" si="800"/>
        <v>6.5817097399566908E-4</v>
      </c>
      <c r="HC412" s="223">
        <f t="shared" ca="1" si="801"/>
        <v>-1.1837876021005243E-3</v>
      </c>
      <c r="HD412" s="223">
        <f t="shared" ca="1" si="802"/>
        <v>-1.4008360845747484E-3</v>
      </c>
      <c r="HE412" s="223">
        <f t="shared" ca="1" si="803"/>
        <v>3.0495420005458257E-4</v>
      </c>
      <c r="HF412" s="223">
        <f t="shared" ca="1" si="804"/>
        <v>1.5921532130048926E-3</v>
      </c>
      <c r="HG412" s="223">
        <f t="shared" ca="1" si="805"/>
        <v>6.9390458161952963E-4</v>
      </c>
      <c r="HH412" s="223">
        <f t="shared" ca="1" si="806"/>
        <v>-1.15682281933854E-3</v>
      </c>
      <c r="HI412" s="223">
        <f t="shared" ca="1" si="807"/>
        <v>-1.4196529722260527E-3</v>
      </c>
      <c r="HJ412" s="223">
        <f t="shared" ca="1" si="808"/>
        <v>2.6618438915789529E-4</v>
      </c>
      <c r="HK412" s="223">
        <f t="shared" ca="1" si="809"/>
        <v>1.5866473371421797E-3</v>
      </c>
      <c r="HL412" s="223">
        <f t="shared" ca="1" si="810"/>
        <v>7.2922020707014493E-4</v>
      </c>
      <c r="HM412" s="223">
        <f t="shared" ca="1" si="811"/>
        <v>-1.1291612097665787E-3</v>
      </c>
      <c r="HN412" s="223">
        <f t="shared" ca="1" si="812"/>
        <v>-1.4376147140111335E-3</v>
      </c>
      <c r="HO412" s="223">
        <f t="shared" ca="1" si="813"/>
        <v>2.2725423873845493E-4</v>
      </c>
      <c r="HP412" s="223">
        <f t="shared" ca="1" si="814"/>
        <v>1.5801857242521392E-3</v>
      </c>
      <c r="HQ412" s="223">
        <f t="shared" ca="1" si="815"/>
        <v>7.6409657753540201E-4</v>
      </c>
      <c r="HR412" s="223">
        <f t="shared" ca="1" si="816"/>
        <v>-1.1008194357038457E-3</v>
      </c>
      <c r="HS412" s="223">
        <f t="shared" ca="1" si="817"/>
        <v>-1.4547104904484101E-3</v>
      </c>
      <c r="HT412" s="223">
        <f t="shared" ca="1" si="818"/>
        <v>1.8818719886309145E-4</v>
      </c>
      <c r="HU412" s="223">
        <f t="shared" ca="1" si="819"/>
        <v>1.5727722665687424E-3</v>
      </c>
      <c r="HV412" s="223">
        <f t="shared" ca="1" si="820"/>
        <v>7.9851268479368229E-4</v>
      </c>
      <c r="HW412" s="223">
        <f t="shared" ca="1" si="821"/>
        <v>-1.0718145691754003E-3</v>
      </c>
      <c r="HX412" s="223">
        <f t="shared" ca="1" si="822"/>
        <v>-1.47093000368133E-3</v>
      </c>
      <c r="HY412" s="223">
        <f t="shared" ca="1" si="823"/>
        <v>1.4900680205599581E-4</v>
      </c>
      <c r="HZ412" s="223">
        <f t="shared" ca="1" si="824"/>
        <v>1.564411429681725E-3</v>
      </c>
      <c r="IA412" s="223">
        <f t="shared" ca="1" si="825"/>
        <v>8.3244779786895606E-4</v>
      </c>
      <c r="IB412" s="223">
        <f t="shared" ca="1" si="826"/>
        <v>-1.042164081628213E-3</v>
      </c>
      <c r="IC412" s="223">
        <f t="shared" ca="1" si="827"/>
        <v>-1.4862634836816495E-3</v>
      </c>
      <c r="ID412" s="223">
        <f t="shared" ca="1" si="828"/>
        <v>1.0973664912306518E-4</v>
      </c>
      <c r="IE412" s="223">
        <f t="shared" ca="1" si="829"/>
        <v>1.5369247968736086E-3</v>
      </c>
      <c r="IF412" s="223">
        <f t="shared" ca="1" si="830"/>
        <v>8.6588147551809927E-4</v>
      </c>
      <c r="IG412" s="223">
        <f t="shared" ca="1" si="831"/>
        <v>-1.011885833407208E-3</v>
      </c>
      <c r="IH412" s="223">
        <f t="shared" ca="1" si="832"/>
        <v>-1.5007016941344039E-3</v>
      </c>
      <c r="II412" s="223">
        <f t="shared" ca="1" si="833"/>
        <v>7.0400394935929205E-5</v>
      </c>
      <c r="IJ412" s="223">
        <f t="shared" ca="1" si="834"/>
        <v>1.5448683309509466E-3</v>
      </c>
      <c r="IK412" s="223">
        <f t="shared" ca="1" si="835"/>
        <v>8.9879357854370703E-4</v>
      </c>
      <c r="IL412" s="223">
        <f t="shared" ca="1" si="836"/>
        <v>-9.8099806299707724E-4</v>
      </c>
      <c r="IM412" s="223">
        <f t="shared" ca="1" si="837"/>
        <v>-1.5142359380014294E-3</v>
      </c>
      <c r="IN412" s="223">
        <f t="shared" ca="1" si="838"/>
        <v>3.1021734183415235E-5</v>
      </c>
      <c r="IO412" s="223">
        <f t="shared" ca="1" si="839"/>
        <v>1.53369784113912E-3</v>
      </c>
      <c r="IP412" s="223">
        <f t="shared" ca="1" si="840"/>
        <v>9.3116428192565736E-4</v>
      </c>
      <c r="IQ412" s="223">
        <f t="shared" ca="1" si="841"/>
        <v>-9.4951937603567809E-4</v>
      </c>
      <c r="IR412" s="223">
        <f t="shared" ca="1" si="842"/>
        <v>-1.526858062760333E-3</v>
      </c>
      <c r="IS412" s="223">
        <f t="shared" ca="1" si="843"/>
        <v>-8.3756129017933099E-6</v>
      </c>
      <c r="IT412" s="223">
        <f t="shared" ca="1" si="844"/>
        <v>1.5216035090964489E-3</v>
      </c>
      <c r="IU412" s="223">
        <f t="shared" ca="1" si="845"/>
        <v>9.6297408676272473E-4</v>
      </c>
      <c r="IV412" s="223">
        <f t="shared" ca="1" si="846"/>
        <v>-9.1746873410689729E-4</v>
      </c>
      <c r="IW412" s="223">
        <f t="shared" ca="1" si="847"/>
        <v>-1.5385604653151571E-3</v>
      </c>
      <c r="IX412" s="223">
        <f t="shared" ca="1" si="848"/>
        <v>-4.7767914831065494E-5</v>
      </c>
      <c r="IY412" s="223">
        <f t="shared" ca="1" si="849"/>
        <v>1.5085926199962883E-3</v>
      </c>
      <c r="IZ412" s="223">
        <f t="shared" ca="1" si="850"/>
        <v>9.942038320177734E-4</v>
      </c>
      <c r="JA412" s="223">
        <f t="shared" ca="1" si="851"/>
        <v>-8.8486544331913073E-4</v>
      </c>
      <c r="JB412" s="223">
        <f t="shared" ca="1" si="852"/>
        <v>-1.5493360965761302E-3</v>
      </c>
    </row>
    <row r="413" spans="2:262">
      <c r="B413" s="230">
        <v>52</v>
      </c>
      <c r="C413" s="229">
        <f t="shared" si="853"/>
        <v>1.0156250000000005E-3</v>
      </c>
      <c r="D413" s="226">
        <f t="shared" ca="1" si="597"/>
        <v>72.060550232555684</v>
      </c>
      <c r="E413" s="225">
        <f ca="1">BF361</f>
        <v>6.0550232555679526E-2</v>
      </c>
      <c r="F413" s="224">
        <v>52</v>
      </c>
      <c r="G413" s="223">
        <f t="shared" ca="1" si="854"/>
        <v>-4.7996173484935069E-5</v>
      </c>
      <c r="H413" s="223">
        <f t="shared" ca="1" si="598"/>
        <v>5.8659517661615299E-4</v>
      </c>
      <c r="I413" s="223">
        <f t="shared" ca="1" si="599"/>
        <v>3.8855535653102363E-4</v>
      </c>
      <c r="J413" s="223">
        <f t="shared" ca="1" si="600"/>
        <v>-3.610118440839515E-4</v>
      </c>
      <c r="K413" s="223">
        <f t="shared" ca="1" si="601"/>
        <v>-5.9814776982091984E-4</v>
      </c>
      <c r="L413" s="223">
        <f t="shared" ca="1" si="602"/>
        <v>1.3745579458067221E-5</v>
      </c>
      <c r="M413" s="223">
        <f t="shared" ca="1" si="603"/>
        <v>6.0612803201424124E-4</v>
      </c>
      <c r="N413" s="223">
        <f t="shared" ca="1" si="604"/>
        <v>3.3815378083820551E-4</v>
      </c>
      <c r="O413" s="223">
        <f t="shared" ca="1" si="605"/>
        <v>-4.0980630974825133E-4</v>
      </c>
      <c r="P413" s="223">
        <f t="shared" ca="1" si="606"/>
        <v>-5.7607476556243245E-4</v>
      </c>
      <c r="Q413" s="223">
        <f t="shared" ca="1" si="607"/>
        <v>7.5354954956790806E-5</v>
      </c>
      <c r="R413" s="223">
        <f t="shared" ca="1" si="608"/>
        <v>6.1982354312074524E-4</v>
      </c>
      <c r="S413" s="223">
        <f t="shared" ca="1" si="609"/>
        <v>2.8449559938225597E-4</v>
      </c>
      <c r="T413" s="223">
        <f t="shared" ca="1" si="610"/>
        <v>-4.5465411662676041E-4</v>
      </c>
      <c r="U413" s="223">
        <f t="shared" ca="1" si="611"/>
        <v>-5.4845384639707836E-4</v>
      </c>
      <c r="V413" s="223">
        <f t="shared" ca="1" si="612"/>
        <v>1.362386210460708E-4</v>
      </c>
      <c r="W413" s="223">
        <f t="shared" ca="1" si="613"/>
        <v>6.2754981467698194E-4</v>
      </c>
      <c r="X413" s="223">
        <f t="shared" ca="1" si="614"/>
        <v>2.2809756978314086E-4</v>
      </c>
      <c r="Y413" s="223">
        <f t="shared" ca="1" si="615"/>
        <v>-4.9512335582293035E-4</v>
      </c>
      <c r="Z413" s="223">
        <f t="shared" ca="1" si="616"/>
        <v>-5.1555101687555092E-4</v>
      </c>
      <c r="AA413" s="223">
        <f t="shared" ca="1" si="617"/>
        <v>1.9581023473907118E-4</v>
      </c>
      <c r="AB413" s="223">
        <f t="shared" ca="1" si="618"/>
        <v>6.2923243846425478E-4</v>
      </c>
      <c r="AC413" s="223">
        <f t="shared" ca="1" si="619"/>
        <v>1.695028358961968E-4</v>
      </c>
      <c r="AD413" s="223">
        <f t="shared" ca="1" si="620"/>
        <v>-5.3082428644056728E-4</v>
      </c>
      <c r="AE413" s="223">
        <f t="shared" ca="1" si="621"/>
        <v>-4.7768314923265836E-4</v>
      </c>
      <c r="AF413" s="223">
        <f t="shared" ca="1" si="622"/>
        <v>2.5349608883077176E-4</v>
      </c>
      <c r="AG413" s="223">
        <f t="shared" ca="1" si="623"/>
        <v>6.2485520989567691E-4</v>
      </c>
      <c r="AH413" s="223">
        <f t="shared" ca="1" si="624"/>
        <v>1.0927569703989671E-4</v>
      </c>
      <c r="AI413" s="223">
        <f t="shared" ca="1" si="625"/>
        <v>-5.614130890017106E-4</v>
      </c>
      <c r="AJ413" s="223">
        <f t="shared" ca="1" si="626"/>
        <v>-4.3521493173448228E-4</v>
      </c>
      <c r="AK413" s="223">
        <f t="shared" ca="1" si="627"/>
        <v>3.0874063701197588E-4</v>
      </c>
      <c r="AL413" s="223">
        <f t="shared" ca="1" si="628"/>
        <v>6.1446028407519983E-4</v>
      </c>
      <c r="AM413" s="223">
        <f t="shared" ca="1" si="629"/>
        <v>4.7996173484934391E-5</v>
      </c>
      <c r="AN413" s="223">
        <f t="shared" ca="1" si="630"/>
        <v>-5.8659517661615299E-4</v>
      </c>
      <c r="AO413" s="223">
        <f t="shared" ca="1" si="631"/>
        <v>-3.8855535653102395E-4</v>
      </c>
      <c r="AP413" s="223">
        <f t="shared" ca="1" si="632"/>
        <v>3.6101184408395069E-4</v>
      </c>
      <c r="AQ413" s="223">
        <f t="shared" ca="1" si="633"/>
        <v>5.9814776982091897E-4</v>
      </c>
      <c r="AR413" s="223">
        <f t="shared" ca="1" si="634"/>
        <v>-1.3745579458069579E-5</v>
      </c>
      <c r="AS413" s="223">
        <f t="shared" ca="1" si="635"/>
        <v>-6.0612803201424157E-4</v>
      </c>
      <c r="AT413" s="223">
        <f t="shared" ca="1" si="636"/>
        <v>-3.3815378083820448E-4</v>
      </c>
      <c r="AU413" s="223">
        <f t="shared" ca="1" si="637"/>
        <v>4.0980630974825225E-4</v>
      </c>
      <c r="AV413" s="223">
        <f t="shared" ca="1" si="638"/>
        <v>5.7607476556243245E-4</v>
      </c>
      <c r="AW413" s="223">
        <f t="shared" ca="1" si="639"/>
        <v>-7.5354954956789803E-5</v>
      </c>
      <c r="AX413" s="223">
        <f t="shared" ca="1" si="640"/>
        <v>-6.1982354312074589E-4</v>
      </c>
      <c r="AY413" s="223">
        <f t="shared" ca="1" si="641"/>
        <v>-2.8449559938225277E-4</v>
      </c>
      <c r="AZ413" s="223">
        <f t="shared" ca="1" si="642"/>
        <v>4.5465411662676128E-4</v>
      </c>
      <c r="BA413" s="223">
        <f t="shared" ca="1" si="643"/>
        <v>5.4845384639707782E-4</v>
      </c>
      <c r="BB413" s="223">
        <f t="shared" ca="1" si="644"/>
        <v>-1.3623862104607202E-4</v>
      </c>
      <c r="BC413" s="223">
        <f t="shared" ca="1" si="645"/>
        <v>-6.2754981467698194E-4</v>
      </c>
      <c r="BD413" s="223">
        <f t="shared" ca="1" si="646"/>
        <v>-2.2809756978313975E-4</v>
      </c>
      <c r="BE413" s="223">
        <f t="shared" ca="1" si="647"/>
        <v>4.9512335582293252E-4</v>
      </c>
      <c r="BF413" s="223">
        <f t="shared" ca="1" si="648"/>
        <v>5.1555101687555146E-4</v>
      </c>
      <c r="BG413" s="223">
        <f t="shared" ca="1" si="649"/>
        <v>-1.9581023473907446E-4</v>
      </c>
      <c r="BH413" s="223">
        <f t="shared" ca="1" si="650"/>
        <v>-6.2923243846425478E-4</v>
      </c>
      <c r="BI413" s="223">
        <f t="shared" ca="1" si="651"/>
        <v>-1.6950283589619561E-4</v>
      </c>
      <c r="BJ413" s="223">
        <f t="shared" ca="1" si="652"/>
        <v>5.3082428644057043E-4</v>
      </c>
      <c r="BK413" s="223">
        <f t="shared" ca="1" si="653"/>
        <v>4.776831492326576E-4</v>
      </c>
      <c r="BL413" s="223">
        <f t="shared" ca="1" si="654"/>
        <v>-2.5349608883077696E-4</v>
      </c>
      <c r="BM413" s="223">
        <f t="shared" ca="1" si="655"/>
        <v>-6.248552098956768E-4</v>
      </c>
      <c r="BN413" s="223">
        <f t="shared" ca="1" si="656"/>
        <v>-1.0927569703989552E-4</v>
      </c>
      <c r="BO413" s="223">
        <f t="shared" ca="1" si="657"/>
        <v>5.6141308900170919E-4</v>
      </c>
      <c r="BP413" s="223">
        <f t="shared" ca="1" si="658"/>
        <v>4.352149317344813E-4</v>
      </c>
      <c r="BQ413" s="223">
        <f t="shared" ca="1" si="659"/>
        <v>-3.0874063701197301E-4</v>
      </c>
      <c r="BR413" s="223">
        <f t="shared" ca="1" si="660"/>
        <v>-6.144602840751995E-4</v>
      </c>
      <c r="BS413" s="223">
        <f t="shared" ca="1" si="661"/>
        <v>-4.7996173484928699E-5</v>
      </c>
      <c r="BT413" s="223">
        <f t="shared" ca="1" si="662"/>
        <v>5.8659517661615343E-4</v>
      </c>
      <c r="BU413" s="223">
        <f t="shared" ca="1" si="663"/>
        <v>3.8855535653101945E-4</v>
      </c>
      <c r="BV413" s="223">
        <f t="shared" ca="1" si="664"/>
        <v>-3.6101184408395166E-4</v>
      </c>
      <c r="BW413" s="223">
        <f t="shared" ca="1" si="665"/>
        <v>-5.9814776982091854E-4</v>
      </c>
      <c r="BX413" s="223">
        <f t="shared" ca="1" si="666"/>
        <v>1.374557945806634E-5</v>
      </c>
      <c r="BY413" s="223">
        <f t="shared" ca="1" si="667"/>
        <v>6.0612803201424189E-4</v>
      </c>
      <c r="BZ413" s="223">
        <f t="shared" ca="1" si="668"/>
        <v>3.3815378083820724E-4</v>
      </c>
      <c r="CA413" s="223">
        <f t="shared" ca="1" si="669"/>
        <v>-4.0980630974825317E-4</v>
      </c>
      <c r="CB413" s="223">
        <f t="shared" ca="1" si="670"/>
        <v>-5.7607476556243017E-4</v>
      </c>
      <c r="CC413" s="223">
        <f t="shared" ca="1" si="671"/>
        <v>7.5354954956791023E-5</v>
      </c>
      <c r="CD413" s="223">
        <f t="shared" ca="1" si="672"/>
        <v>6.1982354312074611E-4</v>
      </c>
      <c r="CE413" s="223">
        <f t="shared" ca="1" si="673"/>
        <v>2.8449559938225569E-4</v>
      </c>
      <c r="CF413" s="223">
        <f t="shared" ca="1" si="674"/>
        <v>-4.546541166267621E-4</v>
      </c>
      <c r="CG413" s="223">
        <f t="shared" ca="1" si="675"/>
        <v>-5.4845384639707934E-4</v>
      </c>
      <c r="CH413" s="223">
        <f t="shared" ca="1" si="676"/>
        <v>1.3623862104607322E-4</v>
      </c>
      <c r="CI413" s="223">
        <f t="shared" ca="1" si="677"/>
        <v>6.2754981467698237E-4</v>
      </c>
      <c r="CJ413" s="223">
        <f t="shared" ca="1" si="678"/>
        <v>2.2809756978313855E-4</v>
      </c>
      <c r="CK413" s="223">
        <f t="shared" ca="1" si="679"/>
        <v>-4.9512335582293327E-4</v>
      </c>
      <c r="CL413" s="223">
        <f t="shared" ca="1" si="680"/>
        <v>-5.1555101687555081E-4</v>
      </c>
      <c r="CM413" s="223">
        <f t="shared" ca="1" si="681"/>
        <v>1.9581023473907565E-4</v>
      </c>
      <c r="CN413" s="223">
        <f t="shared" ca="1" si="682"/>
        <v>6.2923243846425478E-4</v>
      </c>
      <c r="CO413" s="223">
        <f t="shared" ca="1" si="683"/>
        <v>1.6950283589619439E-4</v>
      </c>
      <c r="CP413" s="223">
        <f t="shared" ca="1" si="684"/>
        <v>-5.3082428644057108E-4</v>
      </c>
      <c r="CQ413" s="223">
        <f t="shared" ca="1" si="685"/>
        <v>-4.7768314923265674E-4</v>
      </c>
      <c r="CR413" s="223">
        <f t="shared" ca="1" si="686"/>
        <v>2.534960888307781E-4</v>
      </c>
      <c r="CS413" s="223">
        <f t="shared" ca="1" si="687"/>
        <v>6.2485520989567658E-4</v>
      </c>
      <c r="CT413" s="223">
        <f t="shared" ca="1" si="688"/>
        <v>1.0927569703989427E-4</v>
      </c>
      <c r="CU413" s="223">
        <f t="shared" ca="1" si="689"/>
        <v>-5.6141308900170973E-4</v>
      </c>
      <c r="CV413" s="223">
        <f t="shared" ca="1" si="690"/>
        <v>-4.3521493173448043E-4</v>
      </c>
      <c r="CW413" s="223">
        <f t="shared" ca="1" si="691"/>
        <v>3.087406370119741E-4</v>
      </c>
      <c r="CX413" s="223">
        <f t="shared" ca="1" si="692"/>
        <v>6.1446028407519929E-4</v>
      </c>
      <c r="CY413" s="223">
        <f t="shared" ca="1" si="693"/>
        <v>4.799617348492748E-5</v>
      </c>
      <c r="CZ413" s="223">
        <f t="shared" ca="1" si="694"/>
        <v>-5.8659517661615386E-4</v>
      </c>
      <c r="DA413" s="223">
        <f t="shared" ca="1" si="695"/>
        <v>-3.8855535653101853E-4</v>
      </c>
      <c r="DB413" s="223">
        <f t="shared" ca="1" si="696"/>
        <v>3.6101184408395269E-4</v>
      </c>
      <c r="DC413" s="223">
        <f t="shared" ca="1" si="697"/>
        <v>5.9814776982092103E-4</v>
      </c>
      <c r="DD413" s="223">
        <f t="shared" ca="1" si="698"/>
        <v>-1.3745579458076531E-5</v>
      </c>
      <c r="DE413" s="223">
        <f t="shared" ca="1" si="699"/>
        <v>-6.0612803201424222E-4</v>
      </c>
      <c r="DF413" s="223">
        <f t="shared" ca="1" si="700"/>
        <v>-3.3815378083820616E-4</v>
      </c>
      <c r="DG413" s="223">
        <f t="shared" ca="1" si="701"/>
        <v>4.0980630974826092E-4</v>
      </c>
      <c r="DH413" s="223">
        <f t="shared" ca="1" si="702"/>
        <v>5.7607476556242963E-4</v>
      </c>
      <c r="DI413" s="223">
        <f t="shared" ca="1" si="703"/>
        <v>-7.535495495679227E-5</v>
      </c>
      <c r="DJ413" s="223">
        <f t="shared" ca="1" si="704"/>
        <v>-6.198235431207447E-4</v>
      </c>
      <c r="DK413" s="223">
        <f t="shared" ca="1" si="705"/>
        <v>-2.844955993822467E-4</v>
      </c>
      <c r="DL413" s="223">
        <f t="shared" ca="1" si="706"/>
        <v>4.5465411662676291E-4</v>
      </c>
      <c r="DM413" s="223">
        <f t="shared" ca="1" si="707"/>
        <v>5.4845384639707869E-4</v>
      </c>
      <c r="DN413" s="223">
        <f t="shared" ca="1" si="708"/>
        <v>-1.3623862104608316E-4</v>
      </c>
      <c r="DO413" s="223">
        <f t="shared" ca="1" si="709"/>
        <v>-6.2754981467698248E-4</v>
      </c>
      <c r="DP413" s="223">
        <f t="shared" ca="1" si="710"/>
        <v>-2.2809756978313739E-4</v>
      </c>
      <c r="DQ413" s="223">
        <f t="shared" ca="1" si="711"/>
        <v>4.951233558229285E-4</v>
      </c>
      <c r="DR413" s="223">
        <f t="shared" ca="1" si="712"/>
        <v>5.1555101687554496E-4</v>
      </c>
      <c r="DS413" s="223">
        <f t="shared" ca="1" si="713"/>
        <v>-1.9581023473907682E-4</v>
      </c>
      <c r="DT413" s="223">
        <f t="shared" ca="1" si="714"/>
        <v>-6.2923243846425489E-4</v>
      </c>
      <c r="DU413" s="223">
        <f t="shared" ca="1" si="715"/>
        <v>-1.6950283589620184E-4</v>
      </c>
      <c r="DV413" s="223">
        <f t="shared" ca="1" si="716"/>
        <v>5.3082428644057173E-4</v>
      </c>
      <c r="DW413" s="223">
        <f t="shared" ca="1" si="717"/>
        <v>4.7768314923265592E-4</v>
      </c>
      <c r="DX413" s="223">
        <f t="shared" ca="1" si="718"/>
        <v>-2.5349608883077105E-4</v>
      </c>
      <c r="DY413" s="223">
        <f t="shared" ca="1" si="719"/>
        <v>-6.2485520989567539E-4</v>
      </c>
      <c r="DZ413" s="223">
        <f t="shared" ca="1" si="720"/>
        <v>-1.0927569703989305E-4</v>
      </c>
      <c r="EA413" s="223">
        <f t="shared" ca="1" si="721"/>
        <v>5.6141308900171027E-4</v>
      </c>
      <c r="EB413" s="223">
        <f t="shared" ca="1" si="722"/>
        <v>4.3521493173448607E-4</v>
      </c>
      <c r="EC413" s="223">
        <f t="shared" ca="1" si="723"/>
        <v>-3.0874063701198299E-4</v>
      </c>
      <c r="ED413" s="223">
        <f t="shared" ca="1" si="724"/>
        <v>-6.1446028407519896E-4</v>
      </c>
      <c r="EE413" s="223">
        <f t="shared" ca="1" si="725"/>
        <v>-4.799617348493515E-5</v>
      </c>
      <c r="EF413" s="223">
        <f t="shared" ca="1" si="726"/>
        <v>5.8659517661615755E-4</v>
      </c>
      <c r="EG413" s="223">
        <f t="shared" ca="1" si="727"/>
        <v>3.885553565310175E-4</v>
      </c>
      <c r="EH413" s="223">
        <f t="shared" ca="1" si="728"/>
        <v>-3.6101184408395372E-4</v>
      </c>
      <c r="EI413" s="223">
        <f t="shared" ca="1" si="729"/>
        <v>-5.981477698209206E-4</v>
      </c>
      <c r="EJ413" s="223">
        <f t="shared" ca="1" si="730"/>
        <v>1.3745579458077724E-5</v>
      </c>
      <c r="EK413" s="223">
        <f t="shared" ca="1" si="731"/>
        <v>6.0612803201424254E-4</v>
      </c>
      <c r="EL413" s="223">
        <f t="shared" ca="1" si="732"/>
        <v>3.3815378083820518E-4</v>
      </c>
      <c r="EM413" s="223">
        <f t="shared" ca="1" si="733"/>
        <v>-4.0980630974826184E-4</v>
      </c>
      <c r="EN413" s="223">
        <f t="shared" ca="1" si="734"/>
        <v>-5.7607476556242908E-4</v>
      </c>
      <c r="EO413" s="223">
        <f t="shared" ca="1" si="735"/>
        <v>7.5354954956793489E-5</v>
      </c>
      <c r="EP413" s="223">
        <f t="shared" ca="1" si="736"/>
        <v>6.1982354312074502E-4</v>
      </c>
      <c r="EQ413" s="223">
        <f t="shared" ca="1" si="737"/>
        <v>2.844955993822455E-4</v>
      </c>
      <c r="ER413" s="223">
        <f t="shared" ca="1" si="738"/>
        <v>-4.5465411662676383E-4</v>
      </c>
      <c r="ES413" s="223">
        <f t="shared" ca="1" si="739"/>
        <v>-5.4845384639707804E-4</v>
      </c>
      <c r="ET413" s="223">
        <f t="shared" ca="1" si="740"/>
        <v>1.362386210460669E-4</v>
      </c>
      <c r="EU413" s="223">
        <f t="shared" ca="1" si="741"/>
        <v>6.2754981467698259E-4</v>
      </c>
      <c r="EV413" s="223">
        <f t="shared" ca="1" si="742"/>
        <v>2.2809756978313633E-4</v>
      </c>
      <c r="EW413" s="223">
        <f t="shared" ca="1" si="743"/>
        <v>-4.9512335582292926E-4</v>
      </c>
      <c r="EX413" s="223">
        <f t="shared" ca="1" si="744"/>
        <v>-5.155510168755442E-4</v>
      </c>
      <c r="EY413" s="223">
        <f t="shared" ca="1" si="745"/>
        <v>1.9581023473907799E-4</v>
      </c>
      <c r="EZ413" s="223">
        <f t="shared" ca="1" si="746"/>
        <v>6.2923243846425478E-4</v>
      </c>
      <c r="FA413" s="223">
        <f t="shared" ca="1" si="747"/>
        <v>1.6950283589620062E-4</v>
      </c>
      <c r="FB413" s="223">
        <f t="shared" ca="1" si="748"/>
        <v>-5.3082428644057238E-4</v>
      </c>
      <c r="FC413" s="223">
        <f t="shared" ca="1" si="749"/>
        <v>-4.7768314923265516E-4</v>
      </c>
      <c r="FD413" s="223">
        <f t="shared" ca="1" si="750"/>
        <v>2.5349608883077214E-4</v>
      </c>
      <c r="FE413" s="223">
        <f t="shared" ca="1" si="751"/>
        <v>6.2485520989567528E-4</v>
      </c>
      <c r="FF413" s="223">
        <f t="shared" ca="1" si="752"/>
        <v>1.0927569703989186E-4</v>
      </c>
      <c r="FG413" s="223">
        <f t="shared" ca="1" si="753"/>
        <v>-5.6141308900171081E-4</v>
      </c>
      <c r="FH413" s="223">
        <f t="shared" ca="1" si="754"/>
        <v>-4.3521493173448515E-4</v>
      </c>
      <c r="FI413" s="223">
        <f t="shared" ca="1" si="755"/>
        <v>3.0874063701198402E-4</v>
      </c>
      <c r="FJ413" s="223">
        <f t="shared" ca="1" si="756"/>
        <v>6.1446028407519874E-4</v>
      </c>
      <c r="FK413" s="223">
        <f t="shared" ca="1" si="757"/>
        <v>4.7996173484933931E-5</v>
      </c>
      <c r="FL413" s="223">
        <f t="shared" ca="1" si="758"/>
        <v>-5.8659517661615798E-4</v>
      </c>
      <c r="FM413" s="223">
        <f t="shared" ca="1" si="759"/>
        <v>-3.8855535653101652E-4</v>
      </c>
      <c r="FN413" s="223">
        <f t="shared" ca="1" si="760"/>
        <v>3.610118440839547E-4</v>
      </c>
      <c r="FO413" s="223">
        <f t="shared" ca="1" si="761"/>
        <v>5.9814776982092027E-4</v>
      </c>
      <c r="FP413" s="223">
        <f t="shared" ca="1" si="762"/>
        <v>-1.3745579458078984E-5</v>
      </c>
      <c r="FQ413" s="223">
        <f t="shared" ca="1" si="763"/>
        <v>-6.0612803201424287E-4</v>
      </c>
      <c r="FR413" s="223">
        <f t="shared" ca="1" si="764"/>
        <v>-3.381537808382041E-4</v>
      </c>
      <c r="FS413" s="223">
        <f t="shared" ca="1" si="765"/>
        <v>4.0980630974826276E-4</v>
      </c>
      <c r="FT413" s="223">
        <f t="shared" ca="1" si="766"/>
        <v>5.7607476556242865E-4</v>
      </c>
      <c r="FU413" s="223">
        <f t="shared" ca="1" si="767"/>
        <v>-7.5354954956794709E-5</v>
      </c>
      <c r="FV413" s="223">
        <f t="shared" ca="1" si="768"/>
        <v>-6.1982354312074513E-4</v>
      </c>
      <c r="FW413" s="223">
        <f t="shared" ca="1" si="769"/>
        <v>-2.8449559938224442E-4</v>
      </c>
      <c r="FX413" s="223">
        <f t="shared" ca="1" si="770"/>
        <v>4.546541166267647E-4</v>
      </c>
      <c r="FY413" s="223">
        <f t="shared" ca="1" si="771"/>
        <v>5.484538463970775E-4</v>
      </c>
      <c r="FZ413" s="223">
        <f t="shared" ca="1" si="772"/>
        <v>-1.3623862104608558E-4</v>
      </c>
      <c r="GA413" s="223">
        <f t="shared" ca="1" si="773"/>
        <v>-6.275498146769827E-4</v>
      </c>
      <c r="GB413" s="223">
        <f t="shared" ca="1" si="774"/>
        <v>-2.2809756978313514E-4</v>
      </c>
      <c r="GC413" s="223">
        <f t="shared" ca="1" si="775"/>
        <v>4.9512335582293002E-4</v>
      </c>
      <c r="GD413" s="223">
        <f t="shared" ca="1" si="776"/>
        <v>5.1555101687554355E-4</v>
      </c>
      <c r="GE413" s="223">
        <f t="shared" ca="1" si="777"/>
        <v>-1.9581023473907915E-4</v>
      </c>
      <c r="GF413" s="223">
        <f t="shared" ca="1" si="778"/>
        <v>-6.2923243846425478E-4</v>
      </c>
      <c r="GG413" s="223">
        <f t="shared" ca="1" si="779"/>
        <v>-1.6950283589619946E-4</v>
      </c>
      <c r="GH413" s="223">
        <f t="shared" ca="1" si="780"/>
        <v>5.3082428644057314E-4</v>
      </c>
      <c r="GI413" s="223">
        <f t="shared" ca="1" si="781"/>
        <v>4.7768314923265435E-4</v>
      </c>
      <c r="GJ413" s="223">
        <f t="shared" ca="1" si="782"/>
        <v>-2.5349608883077328E-4</v>
      </c>
      <c r="GK413" s="223">
        <f t="shared" ca="1" si="783"/>
        <v>-6.2485520989567517E-4</v>
      </c>
      <c r="GL413" s="223">
        <f t="shared" ca="1" si="784"/>
        <v>-1.0927569703989064E-4</v>
      </c>
      <c r="GM413" s="223">
        <f t="shared" ca="1" si="785"/>
        <v>5.6141308900171136E-4</v>
      </c>
      <c r="GN413" s="223">
        <f t="shared" ca="1" si="786"/>
        <v>4.3521493173448423E-4</v>
      </c>
      <c r="GO413" s="223">
        <f t="shared" ca="1" si="787"/>
        <v>-3.087406370119851E-4</v>
      </c>
      <c r="GP413" s="223">
        <f t="shared" ca="1" si="788"/>
        <v>-6.1446028407519842E-4</v>
      </c>
      <c r="GQ413" s="223">
        <f t="shared" ca="1" si="789"/>
        <v>-4.7996173484932711E-5</v>
      </c>
      <c r="GR413" s="223">
        <f t="shared" ca="1" si="790"/>
        <v>5.8659517661615852E-4</v>
      </c>
      <c r="GS413" s="223">
        <f t="shared" ca="1" si="791"/>
        <v>3.8855535653101555E-4</v>
      </c>
      <c r="GT413" s="223">
        <f t="shared" ca="1" si="792"/>
        <v>-3.6101184408395568E-4</v>
      </c>
      <c r="GU413" s="223">
        <f t="shared" ca="1" si="793"/>
        <v>-5.9814776982091973E-4</v>
      </c>
      <c r="GV413" s="223">
        <f t="shared" ca="1" si="794"/>
        <v>1.3745579458080204E-5</v>
      </c>
      <c r="GW413" s="223">
        <f t="shared" ca="1" si="795"/>
        <v>6.0612803201424319E-4</v>
      </c>
      <c r="GX413" s="223">
        <f t="shared" ca="1" si="796"/>
        <v>3.3815378083820301E-4</v>
      </c>
      <c r="GY413" s="223">
        <f t="shared" ca="1" si="797"/>
        <v>-4.0980630974826374E-4</v>
      </c>
      <c r="GZ413" s="223">
        <f t="shared" ca="1" si="798"/>
        <v>-5.7607476556243526E-4</v>
      </c>
      <c r="HA413" s="223">
        <f t="shared" ca="1" si="799"/>
        <v>7.5354954956795942E-5</v>
      </c>
      <c r="HB413" s="223">
        <f t="shared" ca="1" si="800"/>
        <v>6.1982354312074849E-4</v>
      </c>
      <c r="HC413" s="223">
        <f t="shared" ca="1" si="801"/>
        <v>2.8449559938225927E-4</v>
      </c>
      <c r="HD413" s="223">
        <f t="shared" ca="1" si="802"/>
        <v>-4.5465411662676546E-4</v>
      </c>
      <c r="HE413" s="223">
        <f t="shared" ca="1" si="803"/>
        <v>-5.4845384639706806E-4</v>
      </c>
      <c r="HF413" s="223">
        <f t="shared" ca="1" si="804"/>
        <v>1.3623862104606931E-4</v>
      </c>
      <c r="HG413" s="223">
        <f t="shared" ca="1" si="805"/>
        <v>6.2754981467698281E-4</v>
      </c>
      <c r="HH413" s="223">
        <f t="shared" ca="1" si="806"/>
        <v>2.2809756978311733E-4</v>
      </c>
      <c r="HI413" s="223">
        <f t="shared" ca="1" si="807"/>
        <v>-4.9512335582293078E-4</v>
      </c>
      <c r="HJ413" s="223">
        <f t="shared" ca="1" si="808"/>
        <v>-5.1555101687554279E-4</v>
      </c>
      <c r="HK413" s="223">
        <f t="shared" ca="1" si="809"/>
        <v>1.9581023473906335E-4</v>
      </c>
      <c r="HL413" s="223">
        <f t="shared" ca="1" si="810"/>
        <v>6.2923243846425467E-4</v>
      </c>
      <c r="HM413" s="223">
        <f t="shared" ca="1" si="811"/>
        <v>1.6950283589618103E-4</v>
      </c>
      <c r="HN413" s="223">
        <f t="shared" ca="1" si="812"/>
        <v>-5.3082428644056414E-4</v>
      </c>
      <c r="HO413" s="223">
        <f t="shared" ca="1" si="813"/>
        <v>-4.7768314923265348E-4</v>
      </c>
      <c r="HP413" s="223">
        <f t="shared" ca="1" si="814"/>
        <v>2.5349608883079079E-4</v>
      </c>
      <c r="HQ413" s="223">
        <f t="shared" ca="1" si="815"/>
        <v>6.2485520989567713E-4</v>
      </c>
      <c r="HR413" s="223">
        <f t="shared" ca="1" si="816"/>
        <v>1.0927569703988939E-4</v>
      </c>
      <c r="HS413" s="223">
        <f t="shared" ca="1" si="817"/>
        <v>-5.6141308900172003E-4</v>
      </c>
      <c r="HT413" s="223">
        <f t="shared" ca="1" si="818"/>
        <v>-4.3521493173448331E-4</v>
      </c>
      <c r="HU413" s="223">
        <f t="shared" ca="1" si="819"/>
        <v>3.0874063701198618E-4</v>
      </c>
      <c r="HV413" s="223">
        <f t="shared" ca="1" si="820"/>
        <v>6.144602840751943E-4</v>
      </c>
      <c r="HW413" s="223">
        <f t="shared" ca="1" si="821"/>
        <v>4.7996173484931491E-5</v>
      </c>
      <c r="HX413" s="223">
        <f t="shared" ca="1" si="822"/>
        <v>-5.8659517661615896E-4</v>
      </c>
      <c r="HY413" s="223">
        <f t="shared" ca="1" si="823"/>
        <v>-3.8855535653102861E-4</v>
      </c>
      <c r="HZ413" s="223">
        <f t="shared" ca="1" si="824"/>
        <v>3.6101184408395671E-4</v>
      </c>
      <c r="IA413" s="223">
        <f t="shared" ca="1" si="825"/>
        <v>5.9814776982091377E-4</v>
      </c>
      <c r="IB413" s="223">
        <f t="shared" ca="1" si="826"/>
        <v>-1.3745579458063588E-5</v>
      </c>
      <c r="IC413" s="223">
        <f t="shared" ca="1" si="827"/>
        <v>-6.0612803201424352E-4</v>
      </c>
      <c r="ID413" s="223">
        <f t="shared" ca="1" si="828"/>
        <v>-3.3815378083818686E-4</v>
      </c>
      <c r="IE413" s="223">
        <f t="shared" ca="1" si="829"/>
        <v>4.2002680458574308E-4</v>
      </c>
      <c r="IF413" s="223">
        <f t="shared" ca="1" si="830"/>
        <v>5.7607476556242767E-4</v>
      </c>
      <c r="IG413" s="223">
        <f t="shared" ca="1" si="831"/>
        <v>-7.5354954956814929E-5</v>
      </c>
      <c r="IH413" s="223">
        <f t="shared" ca="1" si="832"/>
        <v>-6.1982354312074557E-4</v>
      </c>
      <c r="II413" s="223">
        <f t="shared" ca="1" si="833"/>
        <v>-2.8449559938224225E-4</v>
      </c>
      <c r="IJ413" s="223">
        <f t="shared" ca="1" si="834"/>
        <v>4.5465411662675396E-4</v>
      </c>
      <c r="IK413" s="223">
        <f t="shared" ca="1" si="835"/>
        <v>5.4845384639707619E-4</v>
      </c>
      <c r="IL413" s="223">
        <f t="shared" ca="1" si="836"/>
        <v>-1.3623862104608796E-4</v>
      </c>
      <c r="IM413" s="223">
        <f t="shared" ca="1" si="837"/>
        <v>-6.2754981467698151E-4</v>
      </c>
      <c r="IN413" s="223">
        <f t="shared" ca="1" si="838"/>
        <v>-2.2809756978313283E-4</v>
      </c>
      <c r="IO413" s="223">
        <f t="shared" ca="1" si="839"/>
        <v>4.951233558229426E-4</v>
      </c>
      <c r="IP413" s="223">
        <f t="shared" ca="1" si="840"/>
        <v>5.1555101687555233E-4</v>
      </c>
      <c r="IQ413" s="223">
        <f t="shared" ca="1" si="841"/>
        <v>-1.9581023473908154E-4</v>
      </c>
      <c r="IR413" s="223">
        <f t="shared" ca="1" si="842"/>
        <v>-6.2923243846425424E-4</v>
      </c>
      <c r="IS413" s="223">
        <f t="shared" ca="1" si="843"/>
        <v>-1.6950283589619707E-4</v>
      </c>
      <c r="IT413" s="223">
        <f t="shared" ca="1" si="844"/>
        <v>5.3082428644057444E-4</v>
      </c>
      <c r="IU413" s="223">
        <f t="shared" ca="1" si="845"/>
        <v>4.7768314923264107E-4</v>
      </c>
      <c r="IV413" s="223">
        <f t="shared" ca="1" si="846"/>
        <v>-2.5349608883077555E-4</v>
      </c>
      <c r="IW413" s="223">
        <f t="shared" ca="1" si="847"/>
        <v>-6.2485520989567485E-4</v>
      </c>
      <c r="IX413" s="223">
        <f t="shared" ca="1" si="848"/>
        <v>-1.0927569703990582E-4</v>
      </c>
      <c r="IY413" s="223">
        <f t="shared" ca="1" si="849"/>
        <v>5.6141308900171255E-4</v>
      </c>
      <c r="IZ413" s="223">
        <f t="shared" ca="1" si="850"/>
        <v>4.3521493173446959E-4</v>
      </c>
      <c r="JA413" s="223">
        <f t="shared" ca="1" si="851"/>
        <v>-3.0874063701197166E-4</v>
      </c>
      <c r="JB413" s="223">
        <f t="shared" ca="1" si="852"/>
        <v>-6.1446028407519788E-4</v>
      </c>
    </row>
    <row r="414" spans="2:262">
      <c r="B414" s="230">
        <v>53</v>
      </c>
      <c r="C414" s="229">
        <f t="shared" si="853"/>
        <v>1.0351562500000005E-3</v>
      </c>
      <c r="D414" s="226">
        <f t="shared" ca="1" si="597"/>
        <v>72.058398390400086</v>
      </c>
      <c r="E414" s="225">
        <f ca="1">BG361</f>
        <v>5.8398390400087916E-2</v>
      </c>
      <c r="F414" s="224">
        <v>53</v>
      </c>
      <c r="G414" s="223">
        <f t="shared" ca="1" si="854"/>
        <v>-6.3652234977126196E-5</v>
      </c>
      <c r="H414" s="223">
        <f t="shared" ca="1" si="598"/>
        <v>-6.03115317712297E-4</v>
      </c>
      <c r="I414" s="223">
        <f t="shared" ca="1" si="599"/>
        <v>-2.5806486394766619E-4</v>
      </c>
      <c r="J414" s="223">
        <f t="shared" ca="1" si="600"/>
        <v>4.6545693477056396E-4</v>
      </c>
      <c r="K414" s="223">
        <f t="shared" ca="1" si="601"/>
        <v>5.0635146906460827E-4</v>
      </c>
      <c r="L414" s="223">
        <f t="shared" ca="1" si="602"/>
        <v>-1.9535614163918922E-4</v>
      </c>
      <c r="M414" s="223">
        <f t="shared" ca="1" si="603"/>
        <v>-6.1055941951709814E-4</v>
      </c>
      <c r="N414" s="223">
        <f t="shared" ca="1" si="604"/>
        <v>-1.3033183112416794E-4</v>
      </c>
      <c r="O414" s="223">
        <f t="shared" ca="1" si="605"/>
        <v>5.4103709538533902E-4</v>
      </c>
      <c r="P414" s="223">
        <f t="shared" ca="1" si="606"/>
        <v>4.1893482233703477E-4</v>
      </c>
      <c r="Q414" s="223">
        <f t="shared" ca="1" si="607"/>
        <v>-3.1756657204980458E-4</v>
      </c>
      <c r="R414" s="223">
        <f t="shared" ca="1" si="608"/>
        <v>-5.8833293456354342E-4</v>
      </c>
      <c r="S414" s="223">
        <f t="shared" ca="1" si="609"/>
        <v>3.7347734683223783E-6</v>
      </c>
      <c r="T414" s="223">
        <f t="shared" ca="1" si="610"/>
        <v>5.9032515802410362E-4</v>
      </c>
      <c r="U414" s="223">
        <f t="shared" ca="1" si="611"/>
        <v>3.111597279385073E-4</v>
      </c>
      <c r="V414" s="223">
        <f t="shared" ca="1" si="612"/>
        <v>-4.2434461991686719E-4</v>
      </c>
      <c r="W414" s="223">
        <f t="shared" ca="1" si="613"/>
        <v>-5.375159753338365E-4</v>
      </c>
      <c r="X414" s="223">
        <f t="shared" ca="1" si="614"/>
        <v>1.3761988398067288E-4</v>
      </c>
      <c r="Y414" s="223">
        <f t="shared" ca="1" si="615"/>
        <v>6.1092593281355883E-4</v>
      </c>
      <c r="Z414" s="223">
        <f t="shared" ca="1" si="616"/>
        <v>1.8826359632658467E-4</v>
      </c>
      <c r="AA414" s="223">
        <f t="shared" ca="1" si="617"/>
        <v>-5.1050132699675022E-4</v>
      </c>
      <c r="AB414" s="223">
        <f t="shared" ca="1" si="618"/>
        <v>-4.6057802956238038E-4</v>
      </c>
      <c r="AC414" s="223">
        <f t="shared" ca="1" si="619"/>
        <v>2.6481725440287315E-4</v>
      </c>
      <c r="AD414" s="223">
        <f t="shared" ca="1" si="620"/>
        <v>6.0183830985982491E-4</v>
      </c>
      <c r="AE414" s="223">
        <f t="shared" ca="1" si="621"/>
        <v>5.6218655950617333E-5</v>
      </c>
      <c r="AF414" s="223">
        <f t="shared" ca="1" si="622"/>
        <v>-5.7184984435958164E-4</v>
      </c>
      <c r="AG414" s="223">
        <f t="shared" ca="1" si="623"/>
        <v>-3.6125795365208983E-4</v>
      </c>
      <c r="AH414" s="223">
        <f t="shared" ca="1" si="624"/>
        <v>3.791456344030055E-4</v>
      </c>
      <c r="AI414" s="223">
        <f t="shared" ca="1" si="625"/>
        <v>5.6350390892447911E-4</v>
      </c>
      <c r="AJ414" s="223">
        <f t="shared" ca="1" si="626"/>
        <v>-7.8558271608739408E-5</v>
      </c>
      <c r="AK414" s="223">
        <f t="shared" ca="1" si="627"/>
        <v>-6.0540889541093831E-4</v>
      </c>
      <c r="AL414" s="223">
        <f t="shared" ca="1" si="628"/>
        <v>-2.4438228018102597E-4</v>
      </c>
      <c r="AM414" s="223">
        <f t="shared" ca="1" si="629"/>
        <v>4.7504915176076982E-4</v>
      </c>
      <c r="AN414" s="223">
        <f t="shared" ca="1" si="630"/>
        <v>4.9778561858547727E-4</v>
      </c>
      <c r="AO414" s="223">
        <f t="shared" ca="1" si="631"/>
        <v>-2.0951760183220613E-4</v>
      </c>
      <c r="AP414" s="223">
        <f t="shared" ca="1" si="632"/>
        <v>-6.095476532338701E-4</v>
      </c>
      <c r="AQ414" s="223">
        <f t="shared" ca="1" si="633"/>
        <v>-1.1563066898050909E-4</v>
      </c>
      <c r="AR414" s="223">
        <f t="shared" ca="1" si="634"/>
        <v>5.4786730408895102E-4</v>
      </c>
      <c r="AS414" s="223">
        <f t="shared" ca="1" si="635"/>
        <v>4.0787706778831718E-4</v>
      </c>
      <c r="AT414" s="223">
        <f t="shared" ca="1" si="636"/>
        <v>-3.3029526916775615E-4</v>
      </c>
      <c r="AU414" s="223">
        <f t="shared" ca="1" si="637"/>
        <v>-5.8406499182960816E-4</v>
      </c>
      <c r="AV414" s="223">
        <f t="shared" ca="1" si="638"/>
        <v>1.8740100136900616E-5</v>
      </c>
      <c r="AW414" s="223">
        <f t="shared" ca="1" si="639"/>
        <v>5.9406143939534401E-4</v>
      </c>
      <c r="AX414" s="223">
        <f t="shared" ca="1" si="640"/>
        <v>2.9814742908438046E-4</v>
      </c>
      <c r="AY414" s="223">
        <f t="shared" ca="1" si="641"/>
        <v>-4.3502199350505118E-4</v>
      </c>
      <c r="AZ414" s="223">
        <f t="shared" ca="1" si="642"/>
        <v>-5.3019925998430033E-4</v>
      </c>
      <c r="BA414" s="223">
        <f t="shared" ca="1" si="643"/>
        <v>1.5220018022192339E-4</v>
      </c>
      <c r="BB414" s="223">
        <f t="shared" ca="1" si="644"/>
        <v>6.1138671949463109E-4</v>
      </c>
      <c r="BC414" s="223">
        <f t="shared" ca="1" si="645"/>
        <v>1.7392909545796515E-4</v>
      </c>
      <c r="BD414" s="223">
        <f t="shared" ca="1" si="646"/>
        <v>-5.1860850218521436E-4</v>
      </c>
      <c r="BE414" s="223">
        <f t="shared" ca="1" si="647"/>
        <v>-4.5056810279345711E-4</v>
      </c>
      <c r="BF414" s="223">
        <f t="shared" ca="1" si="648"/>
        <v>2.7826397993266464E-4</v>
      </c>
      <c r="BG414" s="223">
        <f t="shared" ca="1" si="649"/>
        <v>5.9900120958101557E-4</v>
      </c>
      <c r="BH414" s="223">
        <f t="shared" ca="1" si="650"/>
        <v>4.1258548743645945E-5</v>
      </c>
      <c r="BI414" s="223">
        <f t="shared" ca="1" si="651"/>
        <v>-5.7699284697135744E-4</v>
      </c>
      <c r="BJ414" s="223">
        <f t="shared" ca="1" si="652"/>
        <v>-3.4904125526168887E-4</v>
      </c>
      <c r="BK414" s="223">
        <f t="shared" ca="1" si="653"/>
        <v>3.9080533564466401E-4</v>
      </c>
      <c r="BL414" s="223">
        <f t="shared" ca="1" si="654"/>
        <v>5.575067926730724E-4</v>
      </c>
      <c r="BM414" s="223">
        <f t="shared" ca="1" si="655"/>
        <v>-9.3416987675021713E-5</v>
      </c>
      <c r="BN414" s="223">
        <f t="shared" ca="1" si="656"/>
        <v>-6.0733779742868071E-4</v>
      </c>
      <c r="BO414" s="223">
        <f t="shared" ca="1" si="657"/>
        <v>-2.3055248966684583E-4</v>
      </c>
      <c r="BP414" s="223">
        <f t="shared" ca="1" si="658"/>
        <v>4.843552169051843E-4</v>
      </c>
      <c r="BQ414" s="223">
        <f t="shared" ca="1" si="659"/>
        <v>4.8891992066311409E-4</v>
      </c>
      <c r="BR414" s="223">
        <f t="shared" ca="1" si="660"/>
        <v>-2.2355285645624917E-4</v>
      </c>
      <c r="BS414" s="223">
        <f t="shared" ca="1" si="661"/>
        <v>-6.0816871823678913E-4</v>
      </c>
      <c r="BT414" s="223">
        <f t="shared" ca="1" si="662"/>
        <v>-1.008598552455656E-4</v>
      </c>
      <c r="BU414" s="223">
        <f t="shared" ca="1" si="663"/>
        <v>5.543674980146593E-4</v>
      </c>
      <c r="BV414" s="223">
        <f t="shared" ca="1" si="664"/>
        <v>3.9657362334546482E-4</v>
      </c>
      <c r="BW414" s="223">
        <f t="shared" ca="1" si="665"/>
        <v>-3.428250087660976E-4</v>
      </c>
      <c r="BX414" s="223">
        <f t="shared" ca="1" si="666"/>
        <v>-5.7944523018419261E-4</v>
      </c>
      <c r="BY414" s="223">
        <f t="shared" ca="1" si="667"/>
        <v>3.3734138469893862E-5</v>
      </c>
      <c r="BZ414" s="223">
        <f t="shared" ca="1" si="668"/>
        <v>5.9743988036888105E-4</v>
      </c>
      <c r="CA414" s="223">
        <f t="shared" ca="1" si="669"/>
        <v>2.8495553736742767E-4</v>
      </c>
      <c r="CB414" s="223">
        <f t="shared" ca="1" si="670"/>
        <v>-4.4543732611086788E-4</v>
      </c>
      <c r="CC414" s="223">
        <f t="shared" ca="1" si="671"/>
        <v>-5.2256317242597484E-4</v>
      </c>
      <c r="CD414" s="223">
        <f t="shared" ca="1" si="672"/>
        <v>1.6668879676573747E-4</v>
      </c>
      <c r="CE414" s="223">
        <f t="shared" ca="1" si="673"/>
        <v>6.1147922967710194E-4</v>
      </c>
      <c r="CF414" s="223">
        <f t="shared" ca="1" si="674"/>
        <v>1.5948982620587373E-4</v>
      </c>
      <c r="CG414" s="223">
        <f t="shared" ca="1" si="675"/>
        <v>-5.2640328700398302E-4</v>
      </c>
      <c r="CH414" s="223">
        <f t="shared" ca="1" si="676"/>
        <v>-4.4028677064723599E-4</v>
      </c>
      <c r="CI414" s="223">
        <f t="shared" ca="1" si="677"/>
        <v>2.9154308964589348E-4</v>
      </c>
      <c r="CJ414" s="223">
        <f t="shared" ca="1" si="678"/>
        <v>5.958032933716526E-4</v>
      </c>
      <c r="CK414" s="223">
        <f t="shared" ca="1" si="679"/>
        <v>2.6273588929663606E-5</v>
      </c>
      <c r="CL414" s="223">
        <f t="shared" ca="1" si="680"/>
        <v>-5.8178829066726984E-4</v>
      </c>
      <c r="CM414" s="223">
        <f t="shared" ca="1" si="681"/>
        <v>-3.3661430747061142E-4</v>
      </c>
      <c r="CN414" s="223">
        <f t="shared" ca="1" si="682"/>
        <v>4.0222963036528627E-4</v>
      </c>
      <c r="CO414" s="223">
        <f t="shared" ca="1" si="683"/>
        <v>5.511738551762811E-4</v>
      </c>
      <c r="CP414" s="223">
        <f t="shared" ca="1" si="684"/>
        <v>-1.0821943284101475E-4</v>
      </c>
      <c r="CQ414" s="223">
        <f t="shared" ca="1" si="685"/>
        <v>-6.0890086186707543E-4</v>
      </c>
      <c r="CR414" s="223">
        <f t="shared" ca="1" si="686"/>
        <v>-2.1658382295380318E-4</v>
      </c>
      <c r="CS414" s="223">
        <f t="shared" ca="1" si="687"/>
        <v>4.9336952457814591E-4</v>
      </c>
      <c r="CT414" s="223">
        <f t="shared" ca="1" si="688"/>
        <v>4.7975971566244219E-4</v>
      </c>
      <c r="CU414" s="223">
        <f t="shared" ca="1" si="689"/>
        <v>-2.3745345119874267E-4</v>
      </c>
      <c r="CV414" s="223">
        <f t="shared" ca="1" si="690"/>
        <v>-6.0642344514473501E-4</v>
      </c>
      <c r="CW414" s="223">
        <f t="shared" ca="1" si="691"/>
        <v>-8.6028287305215057E-5</v>
      </c>
      <c r="CX414" s="223">
        <f t="shared" ca="1" si="692"/>
        <v>5.6053376168869963E-4</v>
      </c>
      <c r="CY414" s="223">
        <f t="shared" ca="1" si="693"/>
        <v>3.8503129778076211E-4</v>
      </c>
      <c r="CZ414" s="223">
        <f t="shared" ca="1" si="694"/>
        <v>-3.551482433982111E-4</v>
      </c>
      <c r="DA414" s="223">
        <f t="shared" ca="1" si="695"/>
        <v>-5.7447643239896546E-4</v>
      </c>
      <c r="DB414" s="223">
        <f t="shared" ca="1" si="696"/>
        <v>4.8707856619273528E-5</v>
      </c>
      <c r="DC414" s="223">
        <f t="shared" ca="1" si="697"/>
        <v>6.0045844589819825E-4</v>
      </c>
      <c r="DD414" s="223">
        <f t="shared" ca="1" si="698"/>
        <v>2.7159199908993465E-4</v>
      </c>
      <c r="DE414" s="223">
        <f t="shared" ca="1" si="699"/>
        <v>-4.5558434392740981E-4</v>
      </c>
      <c r="DF414" s="223">
        <f t="shared" ca="1" si="700"/>
        <v>-5.1461231235247072E-4</v>
      </c>
      <c r="DG414" s="223">
        <f t="shared" ca="1" si="701"/>
        <v>1.8107700621127959E-4</v>
      </c>
      <c r="DH414" s="223">
        <f t="shared" ca="1" si="702"/>
        <v>6.112034076362964E-4</v>
      </c>
      <c r="DI414" s="223">
        <f t="shared" ca="1" si="703"/>
        <v>1.4495448624617189E-4</v>
      </c>
      <c r="DJ414" s="223">
        <f t="shared" ca="1" si="704"/>
        <v>-5.3388098616614292E-4</v>
      </c>
      <c r="DK414" s="223">
        <f t="shared" ca="1" si="705"/>
        <v>-4.2974022621375971E-4</v>
      </c>
      <c r="DL414" s="223">
        <f t="shared" ca="1" si="706"/>
        <v>3.0464658470343324E-4</v>
      </c>
      <c r="DM414" s="223">
        <f t="shared" ca="1" si="707"/>
        <v>5.9224648753688472E-4</v>
      </c>
      <c r="DN414" s="223">
        <f t="shared" ca="1" si="708"/>
        <v>1.1272802888142821E-5</v>
      </c>
      <c r="DO414" s="223">
        <f t="shared" ca="1" si="709"/>
        <v>-5.8623328685134977E-4</v>
      </c>
      <c r="DP414" s="223">
        <f t="shared" ca="1" si="710"/>
        <v>-3.2398459580754071E-4</v>
      </c>
      <c r="DQ414" s="223">
        <f t="shared" ca="1" si="711"/>
        <v>4.1341163699691119E-4</v>
      </c>
      <c r="DR414" s="223">
        <f t="shared" ca="1" si="712"/>
        <v>5.4450891115884951E-4</v>
      </c>
      <c r="DS414" s="223">
        <f t="shared" ca="1" si="713"/>
        <v>-1.2295669066724108E-4</v>
      </c>
      <c r="DT414" s="223">
        <f t="shared" ca="1" si="714"/>
        <v>-6.1009714719455113E-4</v>
      </c>
      <c r="DU414" s="223">
        <f t="shared" ca="1" si="715"/>
        <v>-2.0248469424440392E-4</v>
      </c>
      <c r="DV414" s="223">
        <f t="shared" ca="1" si="716"/>
        <v>5.0208664489777136E-4</v>
      </c>
      <c r="DW414" s="223">
        <f t="shared" ca="1" si="717"/>
        <v>4.7031052134842118E-4</v>
      </c>
      <c r="DX414" s="223">
        <f t="shared" ca="1" si="718"/>
        <v>-2.5121101286119046E-4</v>
      </c>
      <c r="DY414" s="223">
        <f t="shared" ca="1" si="719"/>
        <v>-6.0431288524495749E-4</v>
      </c>
      <c r="DZ414" s="223">
        <f t="shared" ca="1" si="720"/>
        <v>-7.1144899141405382E-5</v>
      </c>
      <c r="EA414" s="223">
        <f t="shared" ca="1" si="721"/>
        <v>5.6636238078440579E-4</v>
      </c>
      <c r="EB414" s="223">
        <f t="shared" ca="1" si="722"/>
        <v>3.7325704375951028E-4</v>
      </c>
      <c r="EC414" s="223">
        <f t="shared" ca="1" si="723"/>
        <v>-3.672575500083427E-4</v>
      </c>
      <c r="ED414" s="223">
        <f t="shared" ca="1" si="724"/>
        <v>-5.691615914919187E-4</v>
      </c>
      <c r="EE414" s="223">
        <f t="shared" ca="1" si="725"/>
        <v>6.3652234977129801E-5</v>
      </c>
      <c r="EF414" s="223">
        <f t="shared" ca="1" si="726"/>
        <v>6.031153177122957E-4</v>
      </c>
      <c r="EG414" s="223">
        <f t="shared" ca="1" si="727"/>
        <v>2.5806486394766874E-4</v>
      </c>
      <c r="EH414" s="223">
        <f t="shared" ca="1" si="728"/>
        <v>-4.6545693477056564E-4</v>
      </c>
      <c r="EI414" s="223">
        <f t="shared" ca="1" si="729"/>
        <v>-5.0635146906461348E-4</v>
      </c>
      <c r="EJ414" s="223">
        <f t="shared" ca="1" si="730"/>
        <v>1.9535614163918545E-4</v>
      </c>
      <c r="EK414" s="223">
        <f t="shared" ca="1" si="731"/>
        <v>6.1055941951709803E-4</v>
      </c>
      <c r="EL414" s="223">
        <f t="shared" ca="1" si="732"/>
        <v>1.3033183112416119E-4</v>
      </c>
      <c r="EM414" s="223">
        <f t="shared" ca="1" si="733"/>
        <v>-5.4103709538533664E-4</v>
      </c>
      <c r="EN414" s="223">
        <f t="shared" ca="1" si="734"/>
        <v>-4.1893482233703439E-4</v>
      </c>
      <c r="EO414" s="223">
        <f t="shared" ca="1" si="735"/>
        <v>3.1756657204980957E-4</v>
      </c>
      <c r="EP414" s="223">
        <f t="shared" ca="1" si="736"/>
        <v>5.8833293456354515E-4</v>
      </c>
      <c r="EQ414" s="223">
        <f t="shared" ca="1" si="737"/>
        <v>-3.7347734683205894E-6</v>
      </c>
      <c r="ER414" s="223">
        <f t="shared" ca="1" si="738"/>
        <v>-5.903251580241047E-4</v>
      </c>
      <c r="ES414" s="223">
        <f t="shared" ca="1" si="739"/>
        <v>-3.1115972793851256E-4</v>
      </c>
      <c r="ET414" s="223">
        <f t="shared" ca="1" si="740"/>
        <v>4.2434461991686589E-4</v>
      </c>
      <c r="EU414" s="223">
        <f t="shared" ca="1" si="741"/>
        <v>5.3751597533383531E-4</v>
      </c>
      <c r="EV414" s="223">
        <f t="shared" ca="1" si="742"/>
        <v>-1.3761988398066478E-4</v>
      </c>
      <c r="EW414" s="223">
        <f t="shared" ca="1" si="743"/>
        <v>-6.1092593281355861E-4</v>
      </c>
      <c r="EX414" s="223">
        <f t="shared" ca="1" si="744"/>
        <v>-1.8826359632658223E-4</v>
      </c>
      <c r="EY414" s="223">
        <f t="shared" ca="1" si="745"/>
        <v>5.1050132699674447E-4</v>
      </c>
      <c r="EZ414" s="223">
        <f t="shared" ca="1" si="746"/>
        <v>4.6057802956238304E-4</v>
      </c>
      <c r="FA414" s="223">
        <f t="shared" ca="1" si="747"/>
        <v>-2.6481725440287543E-4</v>
      </c>
      <c r="FB414" s="223">
        <f t="shared" ca="1" si="748"/>
        <v>-6.0183830985982676E-4</v>
      </c>
      <c r="FC414" s="223">
        <f t="shared" ca="1" si="749"/>
        <v>-5.6218655950623377E-5</v>
      </c>
      <c r="FD414" s="223">
        <f t="shared" ca="1" si="750"/>
        <v>5.7184984435958099E-4</v>
      </c>
      <c r="FE414" s="223">
        <f t="shared" ca="1" si="751"/>
        <v>3.612579536520843E-4</v>
      </c>
      <c r="FF414" s="223">
        <f t="shared" ca="1" si="752"/>
        <v>-3.7914563440300062E-4</v>
      </c>
      <c r="FG414" s="223">
        <f t="shared" ca="1" si="753"/>
        <v>-5.6350390892447987E-4</v>
      </c>
      <c r="FH414" s="223">
        <f t="shared" ca="1" si="754"/>
        <v>7.8558271608746266E-5</v>
      </c>
      <c r="FI414" s="223">
        <f t="shared" ca="1" si="755"/>
        <v>6.0540889541093744E-4</v>
      </c>
      <c r="FJ414" s="223">
        <f t="shared" ca="1" si="756"/>
        <v>2.4438228018102765E-4</v>
      </c>
      <c r="FK414" s="223">
        <f t="shared" ca="1" si="757"/>
        <v>-4.7504915176077144E-4</v>
      </c>
      <c r="FL414" s="223">
        <f t="shared" ca="1" si="758"/>
        <v>-4.9778561858548334E-4</v>
      </c>
      <c r="FM414" s="223">
        <f t="shared" ca="1" si="759"/>
        <v>2.0951760183220448E-4</v>
      </c>
      <c r="FN414" s="223">
        <f t="shared" ca="1" si="760"/>
        <v>6.0954765323386988E-4</v>
      </c>
      <c r="FO414" s="223">
        <f t="shared" ca="1" si="761"/>
        <v>1.1563066898051939E-4</v>
      </c>
      <c r="FP414" s="223">
        <f t="shared" ca="1" si="762"/>
        <v>-5.4786730408895015E-4</v>
      </c>
      <c r="FQ414" s="223">
        <f t="shared" ca="1" si="763"/>
        <v>-4.0787706778831523E-4</v>
      </c>
      <c r="FR414" s="223">
        <f t="shared" ca="1" si="764"/>
        <v>3.3029526916776195E-4</v>
      </c>
      <c r="FS414" s="223">
        <f t="shared" ca="1" si="765"/>
        <v>5.8406499182960989E-4</v>
      </c>
      <c r="FT414" s="223">
        <f t="shared" ca="1" si="766"/>
        <v>-1.8740100136898827E-5</v>
      </c>
      <c r="FU414" s="223">
        <f t="shared" ca="1" si="767"/>
        <v>-5.9406143939534552E-4</v>
      </c>
      <c r="FV414" s="223">
        <f t="shared" ca="1" si="768"/>
        <v>-2.9814742908438588E-4</v>
      </c>
      <c r="FW414" s="223">
        <f t="shared" ca="1" si="769"/>
        <v>4.3502199350504999E-4</v>
      </c>
      <c r="FX414" s="223">
        <f t="shared" ca="1" si="770"/>
        <v>5.3019925998429686E-4</v>
      </c>
      <c r="FY414" s="223">
        <f t="shared" ca="1" si="771"/>
        <v>-1.5220018022191743E-4</v>
      </c>
      <c r="FZ414" s="223">
        <f t="shared" ca="1" si="772"/>
        <v>-6.1138671949463109E-4</v>
      </c>
      <c r="GA414" s="223">
        <f t="shared" ca="1" si="773"/>
        <v>-1.7392909545796268E-4</v>
      </c>
      <c r="GB414" s="223">
        <f t="shared" ca="1" si="774"/>
        <v>5.1860850218520883E-4</v>
      </c>
      <c r="GC414" s="223">
        <f t="shared" ca="1" si="775"/>
        <v>4.5056810279345825E-4</v>
      </c>
      <c r="GD414" s="223">
        <f t="shared" ca="1" si="776"/>
        <v>-2.7826397993266301E-4</v>
      </c>
      <c r="GE414" s="223">
        <f t="shared" ca="1" si="777"/>
        <v>-5.9900120958101774E-4</v>
      </c>
      <c r="GF414" s="223">
        <f t="shared" ca="1" si="778"/>
        <v>-4.1258548743647734E-5</v>
      </c>
      <c r="GG414" s="223">
        <f t="shared" ca="1" si="779"/>
        <v>5.7699284697135679E-4</v>
      </c>
      <c r="GH414" s="223">
        <f t="shared" ca="1" si="780"/>
        <v>3.4904125526169743E-4</v>
      </c>
      <c r="GI414" s="223">
        <f t="shared" ca="1" si="781"/>
        <v>-3.908053356446626E-4</v>
      </c>
      <c r="GJ414" s="223">
        <f t="shared" ca="1" si="782"/>
        <v>-5.5750679267307316E-4</v>
      </c>
      <c r="GK414" s="223">
        <f t="shared" ca="1" si="783"/>
        <v>9.3416987675028516E-5</v>
      </c>
      <c r="GL414" s="223">
        <f t="shared" ca="1" si="784"/>
        <v>6.0733779742868038E-4</v>
      </c>
      <c r="GM414" s="223">
        <f t="shared" ca="1" si="785"/>
        <v>2.3055248966684754E-4</v>
      </c>
      <c r="GN414" s="223">
        <f t="shared" ca="1" si="786"/>
        <v>-4.8435521690518848E-4</v>
      </c>
      <c r="GO414" s="223">
        <f t="shared" ca="1" si="787"/>
        <v>-4.8891992066312038E-4</v>
      </c>
      <c r="GP414" s="223">
        <f t="shared" ca="1" si="788"/>
        <v>2.2355285645624749E-4</v>
      </c>
      <c r="GQ414" s="223">
        <f t="shared" ca="1" si="789"/>
        <v>6.0816871823678848E-4</v>
      </c>
      <c r="GR414" s="223">
        <f t="shared" ca="1" si="790"/>
        <v>1.008598552455759E-4</v>
      </c>
      <c r="GS414" s="223">
        <f t="shared" ca="1" si="791"/>
        <v>-5.5436749801465854E-4</v>
      </c>
      <c r="GT414" s="223">
        <f t="shared" ca="1" si="792"/>
        <v>-3.9657362334546617E-4</v>
      </c>
      <c r="GU414" s="223">
        <f t="shared" ca="1" si="793"/>
        <v>3.4282500876610329E-4</v>
      </c>
      <c r="GV414" s="223">
        <f t="shared" ca="1" si="794"/>
        <v>5.7944523018419304E-4</v>
      </c>
      <c r="GW414" s="223">
        <f t="shared" ca="1" si="795"/>
        <v>-3.3734138469874726E-5</v>
      </c>
      <c r="GX414" s="223">
        <f t="shared" ca="1" si="796"/>
        <v>-5.9743988036888246E-4</v>
      </c>
      <c r="GY414" s="223">
        <f t="shared" ca="1" si="797"/>
        <v>-2.8495553736742924E-4</v>
      </c>
      <c r="GZ414" s="223">
        <f t="shared" ca="1" si="798"/>
        <v>4.4543732611085482E-4</v>
      </c>
      <c r="HA414" s="223">
        <f t="shared" ca="1" si="799"/>
        <v>5.2256317242597126E-4</v>
      </c>
      <c r="HB414" s="223">
        <f t="shared" ca="1" si="800"/>
        <v>-1.6668879676573571E-4</v>
      </c>
      <c r="HC414" s="223">
        <f t="shared" ca="1" si="801"/>
        <v>-6.1147922967710205E-4</v>
      </c>
      <c r="HD414" s="223">
        <f t="shared" ca="1" si="802"/>
        <v>-1.5948982620586703E-4</v>
      </c>
      <c r="HE414" s="223">
        <f t="shared" ca="1" si="803"/>
        <v>5.2640328700397771E-4</v>
      </c>
      <c r="HF414" s="223">
        <f t="shared" ca="1" si="804"/>
        <v>4.402867706472252E-4</v>
      </c>
      <c r="HG414" s="223">
        <f t="shared" ca="1" si="805"/>
        <v>-2.9154308964589955E-4</v>
      </c>
      <c r="HH414" s="223">
        <f t="shared" ca="1" si="806"/>
        <v>-5.9580329337165488E-4</v>
      </c>
      <c r="HI414" s="223">
        <f t="shared" ca="1" si="807"/>
        <v>-2.6273588929648047E-5</v>
      </c>
      <c r="HJ414" s="223">
        <f t="shared" ca="1" si="808"/>
        <v>5.817882906672693E-4</v>
      </c>
      <c r="HK414" s="223">
        <f t="shared" ca="1" si="809"/>
        <v>3.366143074706202E-4</v>
      </c>
      <c r="HL414" s="223">
        <f t="shared" ca="1" si="810"/>
        <v>-4.0222963036529803E-4</v>
      </c>
      <c r="HM414" s="223">
        <f t="shared" ca="1" si="811"/>
        <v>-5.5117385517628186E-4</v>
      </c>
      <c r="HN414" s="223">
        <f t="shared" ca="1" si="812"/>
        <v>1.0821943284100441E-4</v>
      </c>
      <c r="HO414" s="223">
        <f t="shared" ca="1" si="813"/>
        <v>6.0890086186707684E-4</v>
      </c>
      <c r="HP414" s="223">
        <f t="shared" ca="1" si="814"/>
        <v>2.1658382295380488E-4</v>
      </c>
      <c r="HQ414" s="223">
        <f t="shared" ca="1" si="815"/>
        <v>-4.9336952457813973E-4</v>
      </c>
      <c r="HR414" s="223">
        <f t="shared" ca="1" si="816"/>
        <v>-4.7975971566243249E-4</v>
      </c>
      <c r="HS414" s="223">
        <f t="shared" ca="1" si="817"/>
        <v>2.3745345119874099E-4</v>
      </c>
      <c r="HT414" s="223">
        <f t="shared" ca="1" si="818"/>
        <v>6.0642344514473632E-4</v>
      </c>
      <c r="HU414" s="223">
        <f t="shared" ca="1" si="819"/>
        <v>8.6028287305208226E-5</v>
      </c>
      <c r="HV414" s="223">
        <f t="shared" ca="1" si="820"/>
        <v>-5.6053376168869887E-4</v>
      </c>
      <c r="HW414" s="223">
        <f t="shared" ca="1" si="821"/>
        <v>-3.8503129778077018E-4</v>
      </c>
      <c r="HX414" s="223">
        <f t="shared" ca="1" si="822"/>
        <v>3.5514824339821674E-4</v>
      </c>
      <c r="HY414" s="223">
        <f t="shared" ca="1" si="823"/>
        <v>5.7447643239896611E-4</v>
      </c>
      <c r="HZ414" s="223">
        <f t="shared" ca="1" si="824"/>
        <v>-4.8707856619254418E-5</v>
      </c>
      <c r="IA414" s="223">
        <f t="shared" ca="1" si="825"/>
        <v>-6.0045844589820118E-4</v>
      </c>
      <c r="IB414" s="223">
        <f t="shared" ca="1" si="826"/>
        <v>-2.7159199908993623E-4</v>
      </c>
      <c r="IC414" s="223">
        <f t="shared" ca="1" si="827"/>
        <v>4.5558434392739696E-4</v>
      </c>
      <c r="ID414" s="223">
        <f t="shared" ca="1" si="828"/>
        <v>5.146123123524717E-4</v>
      </c>
      <c r="IE414" s="223">
        <f t="shared" ca="1" si="829"/>
        <v>-1.5264030813197667E-4</v>
      </c>
      <c r="IF414" s="223">
        <f t="shared" ca="1" si="830"/>
        <v>-6.1120340763629695E-4</v>
      </c>
      <c r="IG414" s="223">
        <f t="shared" ca="1" si="831"/>
        <v>-1.4495448624617368E-4</v>
      </c>
      <c r="IH414" s="223">
        <f t="shared" ca="1" si="832"/>
        <v>5.3388098616614205E-4</v>
      </c>
      <c r="II414" s="223">
        <f t="shared" ca="1" si="833"/>
        <v>4.2974022621377337E-4</v>
      </c>
      <c r="IJ414" s="223">
        <f t="shared" ca="1" si="834"/>
        <v>-3.0464658470343172E-4</v>
      </c>
      <c r="IK414" s="223">
        <f t="shared" ca="1" si="835"/>
        <v>-5.9224648753688504E-4</v>
      </c>
      <c r="IL414" s="223">
        <f t="shared" ca="1" si="836"/>
        <v>-1.1272802888161984E-5</v>
      </c>
      <c r="IM414" s="223">
        <f t="shared" ca="1" si="837"/>
        <v>5.8623328685134923E-4</v>
      </c>
      <c r="IN414" s="223">
        <f t="shared" ca="1" si="838"/>
        <v>3.2398459580754223E-4</v>
      </c>
      <c r="IO414" s="223">
        <f t="shared" ca="1" si="839"/>
        <v>-4.1341163699692269E-4</v>
      </c>
      <c r="IP414" s="223">
        <f t="shared" ca="1" si="840"/>
        <v>-5.4450891115885027E-4</v>
      </c>
      <c r="IQ414" s="223">
        <f t="shared" ca="1" si="841"/>
        <v>1.2295669066723927E-4</v>
      </c>
      <c r="IR414" s="223">
        <f t="shared" ca="1" si="842"/>
        <v>6.1009714719455221E-4</v>
      </c>
      <c r="IS414" s="223">
        <f t="shared" ca="1" si="843"/>
        <v>2.0248469424440562E-4</v>
      </c>
      <c r="IT414" s="223">
        <f t="shared" ca="1" si="844"/>
        <v>-5.0208664489777028E-4</v>
      </c>
      <c r="IU414" s="223">
        <f t="shared" ca="1" si="845"/>
        <v>-4.7031052134841126E-4</v>
      </c>
      <c r="IV414" s="223">
        <f t="shared" ca="1" si="846"/>
        <v>2.5121101286118883E-4</v>
      </c>
      <c r="IW414" s="223">
        <f t="shared" ca="1" si="847"/>
        <v>6.0431288524496042E-4</v>
      </c>
      <c r="IX414" s="223">
        <f t="shared" ca="1" si="848"/>
        <v>7.1144899141389851E-5</v>
      </c>
      <c r="IY414" s="223">
        <f t="shared" ca="1" si="849"/>
        <v>-5.6636238078440514E-4</v>
      </c>
      <c r="IZ414" s="223">
        <f t="shared" ca="1" si="850"/>
        <v>-3.7325704375952546E-4</v>
      </c>
      <c r="JA414" s="223">
        <f t="shared" ca="1" si="851"/>
        <v>3.6725755000835517E-4</v>
      </c>
      <c r="JB414" s="223">
        <f t="shared" ca="1" si="852"/>
        <v>5.6916159149191935E-4</v>
      </c>
    </row>
    <row r="415" spans="2:262">
      <c r="B415" s="230">
        <v>54</v>
      </c>
      <c r="C415" s="229">
        <f t="shared" si="853"/>
        <v>1.0546875000000005E-3</v>
      </c>
      <c r="D415" s="226">
        <f t="shared" ca="1" si="597"/>
        <v>72.05877888027581</v>
      </c>
      <c r="E415" s="225">
        <f ca="1">BH361</f>
        <v>5.8778880275810567E-2</v>
      </c>
      <c r="F415" s="224">
        <v>54</v>
      </c>
      <c r="G415" s="223">
        <f t="shared" ca="1" si="854"/>
        <v>9.626285816531242E-6</v>
      </c>
      <c r="H415" s="223">
        <f t="shared" ca="1" si="598"/>
        <v>2.9840230312499599E-4</v>
      </c>
      <c r="I415" s="223">
        <f t="shared" ca="1" si="599"/>
        <v>1.3538540477718846E-4</v>
      </c>
      <c r="J415" s="223">
        <f t="shared" ca="1" si="600"/>
        <v>-2.3261036310692103E-4</v>
      </c>
      <c r="K415" s="223">
        <f t="shared" ca="1" si="601"/>
        <v>-2.484248205273549E-4</v>
      </c>
      <c r="L415" s="223">
        <f t="shared" ca="1" si="602"/>
        <v>1.1188574793857551E-4</v>
      </c>
      <c r="M415" s="223">
        <f t="shared" ca="1" si="603"/>
        <v>3.0279685885280759E-4</v>
      </c>
      <c r="N415" s="223">
        <f t="shared" ca="1" si="604"/>
        <v>3.5261522537821321E-5</v>
      </c>
      <c r="O415" s="223">
        <f t="shared" ca="1" si="605"/>
        <v>-2.8566115667300198E-4</v>
      </c>
      <c r="P415" s="223">
        <f t="shared" ca="1" si="606"/>
        <v>-1.7408152101738232E-4</v>
      </c>
      <c r="Q415" s="223">
        <f t="shared" ca="1" si="607"/>
        <v>2.0106443808372699E-4</v>
      </c>
      <c r="R415" s="223">
        <f t="shared" ca="1" si="608"/>
        <v>2.7179086769284775E-4</v>
      </c>
      <c r="S415" s="223">
        <f t="shared" ca="1" si="609"/>
        <v>-6.8984850227582704E-5</v>
      </c>
      <c r="T415" s="223">
        <f t="shared" ca="1" si="610"/>
        <v>-3.0531477033064313E-4</v>
      </c>
      <c r="U415" s="223">
        <f t="shared" ca="1" si="611"/>
        <v>-7.938602541654463E-5</v>
      </c>
      <c r="V415" s="223">
        <f t="shared" ca="1" si="612"/>
        <v>2.6673630885560906E-4</v>
      </c>
      <c r="W415" s="223">
        <f t="shared" ca="1" si="613"/>
        <v>2.0900929804148113E-4</v>
      </c>
      <c r="X415" s="223">
        <f t="shared" ca="1" si="614"/>
        <v>-1.6516607517646142E-4</v>
      </c>
      <c r="Y415" s="223">
        <f t="shared" ca="1" si="615"/>
        <v>-2.8927346336206643E-4</v>
      </c>
      <c r="Z415" s="223">
        <f t="shared" ca="1" si="616"/>
        <v>2.459063883855071E-5</v>
      </c>
      <c r="AA415" s="223">
        <f t="shared" ca="1" si="617"/>
        <v>3.0122353905992087E-4</v>
      </c>
      <c r="AB415" s="223">
        <f t="shared" ca="1" si="618"/>
        <v>1.2179206058520465E-4</v>
      </c>
      <c r="AC415" s="223">
        <f t="shared" ca="1" si="619"/>
        <v>-2.4203742547635639E-4</v>
      </c>
      <c r="AD415" s="223">
        <f t="shared" ca="1" si="620"/>
        <v>-2.3941265495634008E-4</v>
      </c>
      <c r="AE415" s="223">
        <f t="shared" ca="1" si="621"/>
        <v>1.2569236553153665E-4</v>
      </c>
      <c r="AF415" s="223">
        <f t="shared" ca="1" si="622"/>
        <v>3.0049416213497954E-4</v>
      </c>
      <c r="AG415" s="223">
        <f t="shared" ca="1" si="623"/>
        <v>2.0335885619338743E-5</v>
      </c>
      <c r="AH415" s="223">
        <f t="shared" ca="1" si="624"/>
        <v>-2.9061172784242118E-4</v>
      </c>
      <c r="AI415" s="223">
        <f t="shared" ca="1" si="625"/>
        <v>-1.6156166544563816E-4</v>
      </c>
      <c r="AJ415" s="223">
        <f t="shared" ca="1" si="626"/>
        <v>2.120991627715168E-4</v>
      </c>
      <c r="AK415" s="223">
        <f t="shared" ca="1" si="627"/>
        <v>2.6463345090074785E-4</v>
      </c>
      <c r="AL415" s="223">
        <f t="shared" ca="1" si="628"/>
        <v>-8.3497795754946397E-5</v>
      </c>
      <c r="AM415" s="223">
        <f t="shared" ca="1" si="629"/>
        <v>-3.0521006976887399E-4</v>
      </c>
      <c r="AN415" s="223">
        <f t="shared" ca="1" si="630"/>
        <v>-6.4822199566510599E-5</v>
      </c>
      <c r="AO415" s="223">
        <f t="shared" ca="1" si="631"/>
        <v>2.7370905034408157E-4</v>
      </c>
      <c r="AP415" s="223">
        <f t="shared" ca="1" si="632"/>
        <v>1.978339481540233E-4</v>
      </c>
      <c r="AQ415" s="223">
        <f t="shared" ca="1" si="633"/>
        <v>-1.7756959371720635E-4</v>
      </c>
      <c r="AR415" s="223">
        <f t="shared" ca="1" si="634"/>
        <v>-2.841257318075368E-4</v>
      </c>
      <c r="AS415" s="223">
        <f t="shared" ca="1" si="635"/>
        <v>3.9495750857723356E-5</v>
      </c>
      <c r="AT415" s="223">
        <f t="shared" ca="1" si="636"/>
        <v>3.0331910110518437E-4</v>
      </c>
      <c r="AU415" s="223">
        <f t="shared" ca="1" si="637"/>
        <v>1.0790530865154629E-4</v>
      </c>
      <c r="AV415" s="223">
        <f t="shared" ca="1" si="638"/>
        <v>-2.5088139848784521E-4</v>
      </c>
      <c r="AW415" s="223">
        <f t="shared" ca="1" si="639"/>
        <v>-2.2982372332946375E-4</v>
      </c>
      <c r="AX415" s="223">
        <f t="shared" ca="1" si="640"/>
        <v>1.3919617920658191E-4</v>
      </c>
      <c r="AY415" s="223">
        <f t="shared" ca="1" si="641"/>
        <v>2.9746754866038843E-4</v>
      </c>
      <c r="AZ415" s="223">
        <f t="shared" ca="1" si="642"/>
        <v>5.3612577711859526E-6</v>
      </c>
      <c r="BA415" s="223">
        <f t="shared" ca="1" si="643"/>
        <v>-2.9486218990488794E-4</v>
      </c>
      <c r="BB415" s="223">
        <f t="shared" ca="1" si="644"/>
        <v>-1.4865259367070541E-4</v>
      </c>
      <c r="BC415" s="223">
        <f t="shared" ca="1" si="645"/>
        <v>2.2262292199849753E-4</v>
      </c>
      <c r="BD415" s="223">
        <f t="shared" ca="1" si="646"/>
        <v>2.5683850894627701E-4</v>
      </c>
      <c r="BE415" s="223">
        <f t="shared" ca="1" si="647"/>
        <v>-9.780958777879536E-5</v>
      </c>
      <c r="BF415" s="223">
        <f t="shared" ca="1" si="648"/>
        <v>-3.0437009141578682E-4</v>
      </c>
      <c r="BG415" s="223">
        <f t="shared" ca="1" si="649"/>
        <v>-5.0102211359967779E-5</v>
      </c>
      <c r="BH415" s="223">
        <f t="shared" ca="1" si="650"/>
        <v>2.8002240275619384E-4</v>
      </c>
      <c r="BI415" s="223">
        <f t="shared" ca="1" si="651"/>
        <v>1.8618199895725771E-4</v>
      </c>
      <c r="BJ415" s="223">
        <f t="shared" ca="1" si="652"/>
        <v>-1.8954533155342534E-4</v>
      </c>
      <c r="BK415" s="223">
        <f t="shared" ca="1" si="653"/>
        <v>-2.7829351647860716E-4</v>
      </c>
      <c r="BL415" s="223">
        <f t="shared" ca="1" si="654"/>
        <v>5.430571415365947E-5</v>
      </c>
      <c r="BM415" s="223">
        <f t="shared" ca="1" si="655"/>
        <v>3.0468394086827021E-4</v>
      </c>
      <c r="BN415" s="223">
        <f t="shared" ca="1" si="656"/>
        <v>9.3758603377957589E-5</v>
      </c>
      <c r="BO415" s="223">
        <f t="shared" ca="1" si="657"/>
        <v>-2.5912097623575993E-4</v>
      </c>
      <c r="BP415" s="223">
        <f t="shared" ca="1" si="658"/>
        <v>-2.1968112622290458E-4</v>
      </c>
      <c r="BQ415" s="223">
        <f t="shared" ca="1" si="659"/>
        <v>1.5236465709377506E-4</v>
      </c>
      <c r="BR415" s="223">
        <f t="shared" ca="1" si="660"/>
        <v>2.9372430980599459E-4</v>
      </c>
      <c r="BS415" s="223">
        <f t="shared" ca="1" si="661"/>
        <v>-9.6262858165283146E-6</v>
      </c>
      <c r="BT415" s="223">
        <f t="shared" ca="1" si="662"/>
        <v>-2.9840230312499518E-4</v>
      </c>
      <c r="BU415" s="223">
        <f t="shared" ca="1" si="663"/>
        <v>-1.3538540477718862E-4</v>
      </c>
      <c r="BV415" s="223">
        <f t="shared" ca="1" si="664"/>
        <v>2.3261036310692038E-4</v>
      </c>
      <c r="BW415" s="223">
        <f t="shared" ca="1" si="665"/>
        <v>2.4842482052735593E-4</v>
      </c>
      <c r="BX415" s="223">
        <f t="shared" ca="1" si="666"/>
        <v>-1.1188574793857306E-4</v>
      </c>
      <c r="BY415" s="223">
        <f t="shared" ca="1" si="667"/>
        <v>-3.0279685885280802E-4</v>
      </c>
      <c r="BZ415" s="223">
        <f t="shared" ca="1" si="668"/>
        <v>-3.5261522537821254E-5</v>
      </c>
      <c r="CA415" s="223">
        <f t="shared" ca="1" si="669"/>
        <v>2.8566115667300171E-4</v>
      </c>
      <c r="CB415" s="223">
        <f t="shared" ca="1" si="670"/>
        <v>1.7408152101738359E-4</v>
      </c>
      <c r="CC415" s="223">
        <f t="shared" ca="1" si="671"/>
        <v>-2.0106443808372537E-4</v>
      </c>
      <c r="CD415" s="223">
        <f t="shared" ca="1" si="672"/>
        <v>-2.7179086769284921E-4</v>
      </c>
      <c r="CE415" s="223">
        <f t="shared" ca="1" si="673"/>
        <v>6.8984850227578543E-5</v>
      </c>
      <c r="CF415" s="223">
        <f t="shared" ca="1" si="674"/>
        <v>3.0531477033064313E-4</v>
      </c>
      <c r="CG415" s="223">
        <f t="shared" ca="1" si="675"/>
        <v>7.9386025416545579E-5</v>
      </c>
      <c r="CH415" s="223">
        <f t="shared" ca="1" si="676"/>
        <v>-2.6673630885560803E-4</v>
      </c>
      <c r="CI415" s="223">
        <f t="shared" ca="1" si="677"/>
        <v>-2.0900929804148344E-4</v>
      </c>
      <c r="CJ415" s="223">
        <f t="shared" ca="1" si="678"/>
        <v>1.6516607517645782E-4</v>
      </c>
      <c r="CK415" s="223">
        <f t="shared" ca="1" si="679"/>
        <v>2.8927346336206643E-4</v>
      </c>
      <c r="CL415" s="223">
        <f t="shared" ca="1" si="680"/>
        <v>-2.4590638838549714E-5</v>
      </c>
      <c r="CM415" s="223">
        <f t="shared" ca="1" si="681"/>
        <v>-3.0122353905992049E-4</v>
      </c>
      <c r="CN415" s="223">
        <f t="shared" ca="1" si="682"/>
        <v>-1.2179206058520659E-4</v>
      </c>
      <c r="CO415" s="223">
        <f t="shared" ca="1" si="683"/>
        <v>2.4203742547635444E-4</v>
      </c>
      <c r="CP415" s="223">
        <f t="shared" ca="1" si="684"/>
        <v>2.3941265495634273E-4</v>
      </c>
      <c r="CQ415" s="223">
        <f t="shared" ca="1" si="685"/>
        <v>-1.2569236553153671E-4</v>
      </c>
      <c r="CR415" s="223">
        <f t="shared" ca="1" si="686"/>
        <v>-3.0049416213497992E-4</v>
      </c>
      <c r="CS415" s="223">
        <f t="shared" ca="1" si="687"/>
        <v>-2.0335885619340844E-5</v>
      </c>
      <c r="CT415" s="223">
        <f t="shared" ca="1" si="688"/>
        <v>2.9061172784242053E-4</v>
      </c>
      <c r="CU415" s="223">
        <f t="shared" ca="1" si="689"/>
        <v>1.6156166544564179E-4</v>
      </c>
      <c r="CV415" s="223">
        <f t="shared" ca="1" si="690"/>
        <v>-2.1209916277151682E-4</v>
      </c>
      <c r="CW415" s="223">
        <f t="shared" ca="1" si="691"/>
        <v>-2.6463345090074888E-4</v>
      </c>
      <c r="CX415" s="223">
        <f t="shared" ca="1" si="692"/>
        <v>8.3497795754944377E-5</v>
      </c>
      <c r="CY415" s="223">
        <f t="shared" ca="1" si="693"/>
        <v>3.052100697688741E-4</v>
      </c>
      <c r="CZ415" s="223">
        <f t="shared" ca="1" si="694"/>
        <v>6.4822199566514746E-5</v>
      </c>
      <c r="DA415" s="223">
        <f t="shared" ca="1" si="695"/>
        <v>-2.7370905034407962E-4</v>
      </c>
      <c r="DB415" s="223">
        <f t="shared" ca="1" si="696"/>
        <v>-1.9783394815402818E-4</v>
      </c>
      <c r="DC415" s="223">
        <f t="shared" ca="1" si="697"/>
        <v>1.7756959371720109E-4</v>
      </c>
      <c r="DD415" s="223">
        <f t="shared" ca="1" si="698"/>
        <v>2.8412573180753594E-4</v>
      </c>
      <c r="DE415" s="223">
        <f t="shared" ca="1" si="699"/>
        <v>-3.949575085772343E-5</v>
      </c>
      <c r="DF415" s="223">
        <f t="shared" ca="1" si="700"/>
        <v>-3.0331910110518442E-4</v>
      </c>
      <c r="DG415" s="223">
        <f t="shared" ca="1" si="701"/>
        <v>-1.0790530865154621E-4</v>
      </c>
      <c r="DH415" s="223">
        <f t="shared" ca="1" si="702"/>
        <v>2.5088139848784401E-4</v>
      </c>
      <c r="DI415" s="223">
        <f t="shared" ca="1" si="703"/>
        <v>2.2982372332946513E-4</v>
      </c>
      <c r="DJ415" s="223">
        <f t="shared" ca="1" si="704"/>
        <v>-1.3919617920658004E-4</v>
      </c>
      <c r="DK415" s="223">
        <f t="shared" ca="1" si="705"/>
        <v>-2.9746754866038941E-4</v>
      </c>
      <c r="DL415" s="223">
        <f t="shared" ca="1" si="706"/>
        <v>-5.3612577711902216E-6</v>
      </c>
      <c r="DM415" s="223">
        <f t="shared" ca="1" si="707"/>
        <v>2.9486218990488626E-4</v>
      </c>
      <c r="DN415" s="223">
        <f t="shared" ca="1" si="708"/>
        <v>1.4865259367071105E-4</v>
      </c>
      <c r="DO415" s="223">
        <f t="shared" ca="1" si="709"/>
        <v>-2.2262292199849904E-4</v>
      </c>
      <c r="DP415" s="223">
        <f t="shared" ca="1" si="710"/>
        <v>-2.5683850894627587E-4</v>
      </c>
      <c r="DQ415" s="223">
        <f t="shared" ca="1" si="711"/>
        <v>9.7809587778793382E-5</v>
      </c>
      <c r="DR415" s="223">
        <f t="shared" ca="1" si="712"/>
        <v>3.0437009141578693E-4</v>
      </c>
      <c r="DS415" s="223">
        <f t="shared" ca="1" si="713"/>
        <v>5.0102211359969852E-5</v>
      </c>
      <c r="DT415" s="223">
        <f t="shared" ca="1" si="714"/>
        <v>-2.8002240275619303E-4</v>
      </c>
      <c r="DU415" s="223">
        <f t="shared" ca="1" si="715"/>
        <v>-1.8618199895725936E-4</v>
      </c>
      <c r="DV415" s="223">
        <f t="shared" ca="1" si="716"/>
        <v>1.8954533155342372E-4</v>
      </c>
      <c r="DW415" s="223">
        <f t="shared" ca="1" si="717"/>
        <v>2.7829351647860981E-4</v>
      </c>
      <c r="DX415" s="223">
        <f t="shared" ca="1" si="718"/>
        <v>-5.4305714153653141E-5</v>
      </c>
      <c r="DY415" s="223">
        <f t="shared" ca="1" si="719"/>
        <v>-3.0468394086827038E-4</v>
      </c>
      <c r="DZ415" s="223">
        <f t="shared" ca="1" si="720"/>
        <v>-9.3758603377955448E-5</v>
      </c>
      <c r="EA415" s="223">
        <f t="shared" ca="1" si="721"/>
        <v>2.5912097623576112E-4</v>
      </c>
      <c r="EB415" s="223">
        <f t="shared" ca="1" si="722"/>
        <v>2.1968112622290607E-4</v>
      </c>
      <c r="EC415" s="223">
        <f t="shared" ca="1" si="723"/>
        <v>-1.5236465709377324E-4</v>
      </c>
      <c r="ED415" s="223">
        <f t="shared" ca="1" si="724"/>
        <v>-2.9372430980599513E-4</v>
      </c>
      <c r="EE415" s="223">
        <f t="shared" ca="1" si="725"/>
        <v>9.6262858165262275E-6</v>
      </c>
      <c r="EF415" s="223">
        <f t="shared" ca="1" si="726"/>
        <v>2.9840230312499474E-4</v>
      </c>
      <c r="EG415" s="223">
        <f t="shared" ca="1" si="727"/>
        <v>1.3538540477719439E-4</v>
      </c>
      <c r="EH415" s="223">
        <f t="shared" ca="1" si="728"/>
        <v>-2.3261036310691624E-4</v>
      </c>
      <c r="EI415" s="223">
        <f t="shared" ca="1" si="729"/>
        <v>-2.4842482052735973E-4</v>
      </c>
      <c r="EJ415" s="223">
        <f t="shared" ca="1" si="730"/>
        <v>1.1188574793857513E-4</v>
      </c>
      <c r="EK415" s="223">
        <f t="shared" ca="1" si="731"/>
        <v>3.027968588528077E-4</v>
      </c>
      <c r="EL415" s="223">
        <f t="shared" ca="1" si="732"/>
        <v>3.5261522537823327E-5</v>
      </c>
      <c r="EM415" s="223">
        <f t="shared" ca="1" si="733"/>
        <v>-2.8566115667300095E-4</v>
      </c>
      <c r="EN415" s="223">
        <f t="shared" ca="1" si="734"/>
        <v>-1.740815210173853E-4</v>
      </c>
      <c r="EO415" s="223">
        <f t="shared" ca="1" si="735"/>
        <v>2.010644380837238E-4</v>
      </c>
      <c r="EP415" s="223">
        <f t="shared" ca="1" si="736"/>
        <v>2.7179086769285013E-4</v>
      </c>
      <c r="EQ415" s="223">
        <f t="shared" ca="1" si="737"/>
        <v>-6.8984850227576497E-5</v>
      </c>
      <c r="ER415" s="223">
        <f t="shared" ca="1" si="738"/>
        <v>-3.0531477033064302E-4</v>
      </c>
      <c r="ES415" s="223">
        <f t="shared" ca="1" si="739"/>
        <v>-7.93860254165518E-5</v>
      </c>
      <c r="ET415" s="223">
        <f t="shared" ca="1" si="740"/>
        <v>2.6673630885560917E-4</v>
      </c>
      <c r="EU415" s="223">
        <f t="shared" ca="1" si="741"/>
        <v>2.0900929804148178E-4</v>
      </c>
      <c r="EV415" s="223">
        <f t="shared" ca="1" si="742"/>
        <v>-1.6516607517645971E-4</v>
      </c>
      <c r="EW415" s="223">
        <f t="shared" ca="1" si="743"/>
        <v>-2.8927346336206703E-4</v>
      </c>
      <c r="EX415" s="223">
        <f t="shared" ca="1" si="744"/>
        <v>2.4590638838547607E-5</v>
      </c>
      <c r="EY415" s="223">
        <f t="shared" ca="1" si="745"/>
        <v>3.0122353905992017E-4</v>
      </c>
      <c r="EZ415" s="223">
        <f t="shared" ca="1" si="746"/>
        <v>1.2179206058520847E-4</v>
      </c>
      <c r="FA415" s="223">
        <f t="shared" ca="1" si="747"/>
        <v>-2.4203742547635317E-4</v>
      </c>
      <c r="FB415" s="223">
        <f t="shared" ca="1" si="748"/>
        <v>-2.3941265495634403E-4</v>
      </c>
      <c r="FC415" s="223">
        <f t="shared" ca="1" si="749"/>
        <v>1.2569236553153083E-4</v>
      </c>
      <c r="FD415" s="223">
        <f t="shared" ca="1" si="750"/>
        <v>3.0049416213498106E-4</v>
      </c>
      <c r="FE415" s="223">
        <f t="shared" ca="1" si="751"/>
        <v>2.0335885619338594E-5</v>
      </c>
      <c r="FF415" s="223">
        <f t="shared" ca="1" si="752"/>
        <v>-2.9061172784242123E-4</v>
      </c>
      <c r="FG415" s="223">
        <f t="shared" ca="1" si="753"/>
        <v>-1.615616654456399E-4</v>
      </c>
      <c r="FH415" s="223">
        <f t="shared" ca="1" si="754"/>
        <v>2.1209916277151533E-4</v>
      </c>
      <c r="FI415" s="223">
        <f t="shared" ca="1" si="755"/>
        <v>2.6463345090074991E-4</v>
      </c>
      <c r="FJ415" s="223">
        <f t="shared" ca="1" si="756"/>
        <v>-8.3497795754942358E-5</v>
      </c>
      <c r="FK415" s="223">
        <f t="shared" ca="1" si="757"/>
        <v>-3.0521006976887415E-4</v>
      </c>
      <c r="FL415" s="223">
        <f t="shared" ca="1" si="758"/>
        <v>-6.4822199566516819E-5</v>
      </c>
      <c r="FM415" s="223">
        <f t="shared" ca="1" si="759"/>
        <v>2.7370905034407875E-4</v>
      </c>
      <c r="FN415" s="223">
        <f t="shared" ca="1" si="760"/>
        <v>1.9783394815402981E-4</v>
      </c>
      <c r="FO415" s="223">
        <f t="shared" ca="1" si="761"/>
        <v>-1.7756959371719938E-4</v>
      </c>
      <c r="FP415" s="223">
        <f t="shared" ca="1" si="762"/>
        <v>-2.8412573180753675E-4</v>
      </c>
      <c r="FQ415" s="223">
        <f t="shared" ca="1" si="763"/>
        <v>3.9495750857721357E-5</v>
      </c>
      <c r="FR415" s="223">
        <f t="shared" ca="1" si="764"/>
        <v>3.033191011051842E-4</v>
      </c>
      <c r="FS415" s="223">
        <f t="shared" ca="1" si="765"/>
        <v>1.0790530865154817E-4</v>
      </c>
      <c r="FT415" s="223">
        <f t="shared" ca="1" si="766"/>
        <v>-2.5088139848784287E-4</v>
      </c>
      <c r="FU415" s="223">
        <f t="shared" ca="1" si="767"/>
        <v>-2.2982372332946651E-4</v>
      </c>
      <c r="FV415" s="223">
        <f t="shared" ca="1" si="768"/>
        <v>1.3919617920657817E-4</v>
      </c>
      <c r="FW415" s="223">
        <f t="shared" ca="1" si="769"/>
        <v>2.974675486603899E-4</v>
      </c>
      <c r="FX415" s="223">
        <f t="shared" ca="1" si="770"/>
        <v>5.3612577711923223E-6</v>
      </c>
      <c r="FY415" s="223">
        <f t="shared" ca="1" si="771"/>
        <v>-2.9486218990488572E-4</v>
      </c>
      <c r="FZ415" s="223">
        <f t="shared" ca="1" si="772"/>
        <v>-1.4865259367071289E-4</v>
      </c>
      <c r="GA415" s="223">
        <f t="shared" ca="1" si="773"/>
        <v>2.2262292199849763E-4</v>
      </c>
      <c r="GB415" s="223">
        <f t="shared" ca="1" si="774"/>
        <v>2.5683850894627701E-4</v>
      </c>
      <c r="GC415" s="223">
        <f t="shared" ca="1" si="775"/>
        <v>-9.7809587778791389E-5</v>
      </c>
      <c r="GD415" s="223">
        <f t="shared" ca="1" si="776"/>
        <v>-3.0437009141578715E-4</v>
      </c>
      <c r="GE415" s="223">
        <f t="shared" ca="1" si="777"/>
        <v>-5.0102211359971912E-5</v>
      </c>
      <c r="GF415" s="223">
        <f t="shared" ca="1" si="778"/>
        <v>2.8002240275619222E-4</v>
      </c>
      <c r="GG415" s="223">
        <f t="shared" ca="1" si="779"/>
        <v>1.8618199895726104E-4</v>
      </c>
      <c r="GH415" s="223">
        <f t="shared" ca="1" si="780"/>
        <v>-1.8954533155342206E-4</v>
      </c>
      <c r="GI415" s="223">
        <f t="shared" ca="1" si="781"/>
        <v>-2.7829351647861063E-4</v>
      </c>
      <c r="GJ415" s="223">
        <f t="shared" ca="1" si="782"/>
        <v>5.4305714153651081E-5</v>
      </c>
      <c r="GK415" s="223">
        <f t="shared" ca="1" si="783"/>
        <v>3.0468394086827021E-4</v>
      </c>
      <c r="GL415" s="223">
        <f t="shared" ca="1" si="784"/>
        <v>9.375860337795748E-5</v>
      </c>
      <c r="GM415" s="223">
        <f t="shared" ca="1" si="785"/>
        <v>-2.5912097623575998E-4</v>
      </c>
      <c r="GN415" s="223">
        <f t="shared" ca="1" si="786"/>
        <v>-2.1968112622290751E-4</v>
      </c>
      <c r="GO415" s="223">
        <f t="shared" ca="1" si="787"/>
        <v>1.5236465709377142E-4</v>
      </c>
      <c r="GP415" s="223">
        <f t="shared" ca="1" si="788"/>
        <v>2.9372430980599573E-4</v>
      </c>
      <c r="GQ415" s="223">
        <f t="shared" ca="1" si="789"/>
        <v>-9.6262858165241405E-6</v>
      </c>
      <c r="GR415" s="223">
        <f t="shared" ca="1" si="790"/>
        <v>-2.9840230312499431E-4</v>
      </c>
      <c r="GS415" s="223">
        <f t="shared" ca="1" si="791"/>
        <v>-1.3538540477719626E-4</v>
      </c>
      <c r="GT415" s="223">
        <f t="shared" ca="1" si="792"/>
        <v>2.3261036310691488E-4</v>
      </c>
      <c r="GU415" s="223">
        <f t="shared" ca="1" si="793"/>
        <v>2.4842482052736092E-4</v>
      </c>
      <c r="GV415" s="223">
        <f t="shared" ca="1" si="794"/>
        <v>-1.1188574793856513E-4</v>
      </c>
      <c r="GW415" s="223">
        <f t="shared" ca="1" si="795"/>
        <v>-3.0279685885280916E-4</v>
      </c>
      <c r="GX415" s="223">
        <f t="shared" ca="1" si="796"/>
        <v>-3.5261522537834034E-5</v>
      </c>
      <c r="GY415" s="223">
        <f t="shared" ca="1" si="797"/>
        <v>2.856611566729971E-4</v>
      </c>
      <c r="GZ415" s="223">
        <f t="shared" ca="1" si="798"/>
        <v>1.7408152101739416E-4</v>
      </c>
      <c r="HA415" s="223">
        <f t="shared" ca="1" si="799"/>
        <v>-2.0106443808372876E-4</v>
      </c>
      <c r="HB415" s="223">
        <f t="shared" ca="1" si="800"/>
        <v>-2.717908676928471E-4</v>
      </c>
      <c r="HC415" s="223">
        <f t="shared" ca="1" si="801"/>
        <v>6.898485022758292E-5</v>
      </c>
      <c r="HD415" s="223">
        <f t="shared" ca="1" si="802"/>
        <v>3.0531477033064313E-4</v>
      </c>
      <c r="HE415" s="223">
        <f t="shared" ca="1" si="803"/>
        <v>7.9386025416545457E-5</v>
      </c>
      <c r="HF415" s="223">
        <f t="shared" ca="1" si="804"/>
        <v>-2.6673630885560814E-4</v>
      </c>
      <c r="HG415" s="223">
        <f t="shared" ca="1" si="805"/>
        <v>-2.0900929804148336E-4</v>
      </c>
      <c r="HH415" s="223">
        <f t="shared" ca="1" si="806"/>
        <v>1.6516607517645795E-4</v>
      </c>
      <c r="HI415" s="223">
        <f t="shared" ca="1" si="807"/>
        <v>2.8927346336206773E-4</v>
      </c>
      <c r="HJ415" s="223">
        <f t="shared" ca="1" si="808"/>
        <v>-2.4590638838545527E-5</v>
      </c>
      <c r="HK415" s="223">
        <f t="shared" ca="1" si="809"/>
        <v>-3.0122353905991979E-4</v>
      </c>
      <c r="HL415" s="223">
        <f t="shared" ca="1" si="810"/>
        <v>-1.2179206058521041E-4</v>
      </c>
      <c r="HM415" s="223">
        <f t="shared" ca="1" si="811"/>
        <v>2.4203742547635189E-4</v>
      </c>
      <c r="HN415" s="223">
        <f t="shared" ca="1" si="812"/>
        <v>2.3941265495634531E-4</v>
      </c>
      <c r="HO415" s="223">
        <f t="shared" ca="1" si="813"/>
        <v>-1.2569236553152896E-4</v>
      </c>
      <c r="HP415" s="223">
        <f t="shared" ca="1" si="814"/>
        <v>-3.0049416213498138E-4</v>
      </c>
      <c r="HQ415" s="223">
        <f t="shared" ca="1" si="815"/>
        <v>-2.0335885619349327E-5</v>
      </c>
      <c r="HR415" s="223">
        <f t="shared" ca="1" si="816"/>
        <v>2.9061172784241787E-4</v>
      </c>
      <c r="HS415" s="223">
        <f t="shared" ca="1" si="817"/>
        <v>1.6156166544564903E-4</v>
      </c>
      <c r="HT415" s="223">
        <f t="shared" ca="1" si="818"/>
        <v>-2.1209916277150758E-4</v>
      </c>
      <c r="HU415" s="223">
        <f t="shared" ca="1" si="819"/>
        <v>-2.6463345090075528E-4</v>
      </c>
      <c r="HV415" s="223">
        <f t="shared" ca="1" si="820"/>
        <v>8.3497795754932004E-5</v>
      </c>
      <c r="HW415" s="223">
        <f t="shared" ca="1" si="821"/>
        <v>3.0521006976887393E-4</v>
      </c>
      <c r="HX415" s="223">
        <f t="shared" ca="1" si="822"/>
        <v>6.4822199566510355E-5</v>
      </c>
      <c r="HY415" s="223">
        <f t="shared" ca="1" si="823"/>
        <v>-2.7370905034408162E-4</v>
      </c>
      <c r="HZ415" s="223">
        <f t="shared" ca="1" si="824"/>
        <v>-1.9783394815402479E-4</v>
      </c>
      <c r="IA415" s="223">
        <f t="shared" ca="1" si="825"/>
        <v>1.7756959371720475E-4</v>
      </c>
      <c r="IB415" s="223">
        <f t="shared" ca="1" si="826"/>
        <v>2.8412573180753751E-4</v>
      </c>
      <c r="IC415" s="223">
        <f t="shared" ca="1" si="827"/>
        <v>-3.949575085771927E-5</v>
      </c>
      <c r="ID415" s="223">
        <f t="shared" ca="1" si="828"/>
        <v>-3.0331910110518399E-4</v>
      </c>
      <c r="IE415" s="223">
        <f t="shared" ca="1" si="829"/>
        <v>-1.5468305762989638E-4</v>
      </c>
      <c r="IF415" s="223">
        <f t="shared" ca="1" si="830"/>
        <v>2.5088139848784163E-4</v>
      </c>
      <c r="IG415" s="223">
        <f t="shared" ca="1" si="831"/>
        <v>2.2982372332946784E-4</v>
      </c>
      <c r="IH415" s="223">
        <f t="shared" ca="1" si="832"/>
        <v>-1.391961792065763E-4</v>
      </c>
      <c r="II415" s="223">
        <f t="shared" ca="1" si="833"/>
        <v>-2.9746754866039038E-4</v>
      </c>
      <c r="IJ415" s="223">
        <f t="shared" ca="1" si="834"/>
        <v>-5.3612577711944229E-6</v>
      </c>
      <c r="IK415" s="223">
        <f t="shared" ca="1" si="835"/>
        <v>2.9486218990488512E-4</v>
      </c>
      <c r="IL415" s="223">
        <f t="shared" ca="1" si="836"/>
        <v>1.4865259367071473E-4</v>
      </c>
      <c r="IM415" s="223">
        <f t="shared" ca="1" si="837"/>
        <v>-2.2262292199849026E-4</v>
      </c>
      <c r="IN415" s="223">
        <f t="shared" ca="1" si="838"/>
        <v>-2.5683850894628281E-4</v>
      </c>
      <c r="IO415" s="223">
        <f t="shared" ca="1" si="839"/>
        <v>9.7809587778781184E-5</v>
      </c>
      <c r="IP415" s="223">
        <f t="shared" ca="1" si="840"/>
        <v>3.0437009141578801E-4</v>
      </c>
      <c r="IQ415" s="223">
        <f t="shared" ca="1" si="841"/>
        <v>5.0102211359982524E-5</v>
      </c>
      <c r="IR415" s="223">
        <f t="shared" ca="1" si="842"/>
        <v>-2.8002240275619482E-4</v>
      </c>
      <c r="IS415" s="223">
        <f t="shared" ca="1" si="843"/>
        <v>-1.8618199895725578E-4</v>
      </c>
      <c r="IT415" s="223">
        <f t="shared" ca="1" si="844"/>
        <v>1.8954533155342721E-4</v>
      </c>
      <c r="IU415" s="223">
        <f t="shared" ca="1" si="845"/>
        <v>2.7829351647860791E-4</v>
      </c>
      <c r="IV415" s="223">
        <f t="shared" ca="1" si="846"/>
        <v>-5.4305714153657559E-5</v>
      </c>
      <c r="IW415" s="223">
        <f t="shared" ca="1" si="847"/>
        <v>-3.046839408682701E-4</v>
      </c>
      <c r="IX415" s="223">
        <f t="shared" ca="1" si="848"/>
        <v>-9.3758603377959446E-5</v>
      </c>
      <c r="IY415" s="223">
        <f t="shared" ca="1" si="849"/>
        <v>2.5912097623575884E-4</v>
      </c>
      <c r="IZ415" s="223">
        <f t="shared" ca="1" si="850"/>
        <v>2.1968112622290897E-4</v>
      </c>
      <c r="JA415" s="223">
        <f t="shared" ca="1" si="851"/>
        <v>-1.5236465709376961E-4</v>
      </c>
      <c r="JB415" s="223">
        <f t="shared" ca="1" si="852"/>
        <v>-2.9372430980599627E-4</v>
      </c>
    </row>
    <row r="416" spans="2:262">
      <c r="B416" s="230">
        <v>55</v>
      </c>
      <c r="C416" s="229">
        <f t="shared" si="853"/>
        <v>1.0742187500000005E-3</v>
      </c>
      <c r="D416" s="226">
        <f t="shared" ca="1" si="597"/>
        <v>72.059123368233614</v>
      </c>
      <c r="E416" s="225">
        <f ca="1">BI361</f>
        <v>5.9123368233613006E-2</v>
      </c>
      <c r="F416" s="224">
        <v>55</v>
      </c>
      <c r="G416" s="223">
        <f t="shared" ca="1" si="854"/>
        <v>1.5288833674221593E-4</v>
      </c>
      <c r="H416" s="223">
        <f t="shared" ca="1" si="598"/>
        <v>1.4754935334948553E-3</v>
      </c>
      <c r="I416" s="223">
        <f t="shared" ca="1" si="599"/>
        <v>4.936765893221131E-4</v>
      </c>
      <c r="J416" s="223">
        <f t="shared" ca="1" si="600"/>
        <v>-1.2591632275810779E-3</v>
      </c>
      <c r="K416" s="223">
        <f t="shared" ca="1" si="601"/>
        <v>-1.0454450387679956E-3</v>
      </c>
      <c r="L416" s="223">
        <f t="shared" ca="1" si="602"/>
        <v>8.0104661856124923E-4</v>
      </c>
      <c r="M416" s="223">
        <f t="shared" ca="1" si="603"/>
        <v>1.3964656538684684E-3</v>
      </c>
      <c r="N416" s="223">
        <f t="shared" ca="1" si="604"/>
        <v>-1.891119053631377E-4</v>
      </c>
      <c r="O416" s="223">
        <f t="shared" ca="1" si="605"/>
        <v>-1.4793349598554526E-3</v>
      </c>
      <c r="P416" s="223">
        <f t="shared" ca="1" si="606"/>
        <v>-4.5913634326034871E-4</v>
      </c>
      <c r="Q416" s="223">
        <f t="shared" ca="1" si="607"/>
        <v>1.2781402754365873E-3</v>
      </c>
      <c r="R416" s="223">
        <f t="shared" ca="1" si="608"/>
        <v>1.0192205821455459E-3</v>
      </c>
      <c r="S416" s="223">
        <f t="shared" ca="1" si="609"/>
        <v>-8.3151528835359633E-4</v>
      </c>
      <c r="T416" s="223">
        <f t="shared" ca="1" si="610"/>
        <v>-1.3835926439208868E-3</v>
      </c>
      <c r="U416" s="223">
        <f t="shared" ca="1" si="611"/>
        <v>2.2522156004361855E-4</v>
      </c>
      <c r="V416" s="223">
        <f t="shared" ca="1" si="612"/>
        <v>1.4822852901521303E-3</v>
      </c>
      <c r="W416" s="223">
        <f t="shared" ca="1" si="613"/>
        <v>4.2431953063361657E-4</v>
      </c>
      <c r="X416" s="223">
        <f t="shared" ca="1" si="614"/>
        <v>-1.2963474193829175E-3</v>
      </c>
      <c r="Y416" s="223">
        <f t="shared" ca="1" si="615"/>
        <v>-9.9238218515552696E-4</v>
      </c>
      <c r="Z416" s="223">
        <f t="shared" ca="1" si="616"/>
        <v>8.614830844285964E-4</v>
      </c>
      <c r="AA416" s="223">
        <f t="shared" ca="1" si="617"/>
        <v>1.3698862095004689E-3</v>
      </c>
      <c r="AB416" s="223">
        <f t="shared" ca="1" si="618"/>
        <v>-2.6119554967790311E-4</v>
      </c>
      <c r="AC416" s="223">
        <f t="shared" ca="1" si="619"/>
        <v>-1.4843427472162371E-3</v>
      </c>
      <c r="AD416" s="223">
        <f t="shared" ca="1" si="620"/>
        <v>-3.8924712378795749E-4</v>
      </c>
      <c r="AE416" s="223">
        <f t="shared" ca="1" si="621"/>
        <v>1.3137736921173648E-3</v>
      </c>
      <c r="AF416" s="223">
        <f t="shared" ca="1" si="622"/>
        <v>9.6494601424472666E-4</v>
      </c>
      <c r="AG416" s="223">
        <f t="shared" ca="1" si="623"/>
        <v>-8.9093195530646813E-4</v>
      </c>
      <c r="AH416" s="223">
        <f t="shared" ca="1" si="624"/>
        <v>-1.355354606850791E-3</v>
      </c>
      <c r="AI416" s="223">
        <f t="shared" ca="1" si="625"/>
        <v>2.9701220487979768E-4</v>
      </c>
      <c r="AJ416" s="223">
        <f t="shared" ca="1" si="626"/>
        <v>1.4855060917125711E-3</v>
      </c>
      <c r="AK416" s="223">
        <f t="shared" ca="1" si="627"/>
        <v>3.5394024902982109E-4</v>
      </c>
      <c r="AL416" s="223">
        <f t="shared" ca="1" si="628"/>
        <v>-1.3304085967048406E-3</v>
      </c>
      <c r="AM416" s="223">
        <f t="shared" ca="1" si="629"/>
        <v>-9.3692859593660438E-4</v>
      </c>
      <c r="AN416" s="223">
        <f t="shared" ca="1" si="630"/>
        <v>9.1984416208855065E-4</v>
      </c>
      <c r="AO416" s="223">
        <f t="shared" ca="1" si="631"/>
        <v>1.3400065892659214E-3</v>
      </c>
      <c r="AP416" s="223">
        <f t="shared" ca="1" si="632"/>
        <v>-3.3264995103546909E-4</v>
      </c>
      <c r="AQ416" s="223">
        <f t="shared" ca="1" si="633"/>
        <v>-1.4857746228859078E-3</v>
      </c>
      <c r="AR416" s="223">
        <f t="shared" ca="1" si="634"/>
        <v>-3.1842017390034739E-4</v>
      </c>
      <c r="AS416" s="223">
        <f t="shared" ca="1" si="635"/>
        <v>1.3462421129008431E-3</v>
      </c>
      <c r="AT416" s="223">
        <f t="shared" ca="1" si="636"/>
        <v>9.0834680687630696E-4</v>
      </c>
      <c r="AU416" s="223">
        <f t="shared" ca="1" si="637"/>
        <v>-9.4820228914257977E-4</v>
      </c>
      <c r="AV416" s="223">
        <f t="shared" ca="1" si="638"/>
        <v>-1.3238514018177514E-3</v>
      </c>
      <c r="AW416" s="223">
        <f t="shared" ca="1" si="639"/>
        <v>3.6808732129921956E-4</v>
      </c>
      <c r="AX416" s="223">
        <f t="shared" ca="1" si="640"/>
        <v>1.48514817898311E-3</v>
      </c>
      <c r="AY416" s="223">
        <f t="shared" ca="1" si="641"/>
        <v>2.8270829436461342E-4</v>
      </c>
      <c r="AZ416" s="223">
        <f t="shared" ca="1" si="642"/>
        <v>-1.3612647031872693E-3</v>
      </c>
      <c r="BA416" s="223">
        <f t="shared" ca="1" si="643"/>
        <v>-8.7921786366482201E-4</v>
      </c>
      <c r="BB416" s="223">
        <f t="shared" ca="1" si="644"/>
        <v>9.7598925459320461E-4</v>
      </c>
      <c r="BC416" s="223">
        <f t="shared" ca="1" si="645"/>
        <v>1.3068987757871142E-3</v>
      </c>
      <c r="BD416" s="223">
        <f t="shared" ca="1" si="646"/>
        <v>-4.0330296952430109E-4</v>
      </c>
      <c r="BE416" s="223">
        <f t="shared" ca="1" si="647"/>
        <v>-1.4836271373505593E-3</v>
      </c>
      <c r="BF416" s="223">
        <f t="shared" ca="1" si="648"/>
        <v>-2.4682612192348776E-4</v>
      </c>
      <c r="BG416" s="223">
        <f t="shared" ca="1" si="649"/>
        <v>1.3754673185174655E-3</v>
      </c>
      <c r="BH416" s="223">
        <f t="shared" ca="1" si="650"/>
        <v>8.4955931248833019E-4</v>
      </c>
      <c r="BI416" s="223">
        <f t="shared" ca="1" si="651"/>
        <v>-1.0031883206114436E-3</v>
      </c>
      <c r="BJ416" s="223">
        <f t="shared" ca="1" si="652"/>
        <v>-1.2891589228020402E-3</v>
      </c>
      <c r="BK416" s="223">
        <f t="shared" ca="1" si="653"/>
        <v>4.3827568312100027E-4</v>
      </c>
      <c r="BL416" s="223">
        <f t="shared" ca="1" si="654"/>
        <v>1.4812124142068611E-3</v>
      </c>
      <c r="BM416" s="223">
        <f t="shared" ca="1" si="655"/>
        <v>2.1079527065594899E-4</v>
      </c>
      <c r="BN416" s="223">
        <f t="shared" ca="1" si="656"/>
        <v>-1.3888414037670181E-3</v>
      </c>
      <c r="BO416" s="223">
        <f t="shared" ca="1" si="657"/>
        <v>-8.1938901854907266E-4</v>
      </c>
      <c r="BP416" s="223">
        <f t="shared" ca="1" si="658"/>
        <v>1.0297831034969732E-3</v>
      </c>
      <c r="BQ416" s="223">
        <f t="shared" ca="1" si="659"/>
        <v>1.2706425286866275E-3</v>
      </c>
      <c r="BR416" s="223">
        <f t="shared" ca="1" si="660"/>
        <v>-4.7298439583437078E-4</v>
      </c>
      <c r="BS416" s="223">
        <f t="shared" ca="1" si="661"/>
        <v>-1.4779054640909443E-3</v>
      </c>
      <c r="BT416" s="223">
        <f t="shared" ca="1" si="662"/>
        <v>-1.7463744419950991E-4</v>
      </c>
      <c r="BU416" s="223">
        <f t="shared" ca="1" si="663"/>
        <v>1.4013789028870665E-3</v>
      </c>
      <c r="BV416" s="223">
        <f t="shared" ca="1" si="664"/>
        <v>7.8872515530397031E-4</v>
      </c>
      <c r="BW416" s="223">
        <f t="shared" ca="1" si="665"/>
        <v>-1.0557575835470272E-3</v>
      </c>
      <c r="BX416" s="223">
        <f t="shared" ca="1" si="666"/>
        <v>-1.2513607470243182E-3</v>
      </c>
      <c r="BY416" s="223">
        <f t="shared" ca="1" si="667"/>
        <v>5.0740820043371649E-4</v>
      </c>
      <c r="BZ416" s="223">
        <f t="shared" ca="1" si="668"/>
        <v>1.473708278985904E-3</v>
      </c>
      <c r="CA416" s="223">
        <f t="shared" ca="1" si="669"/>
        <v>1.3837442267679978E-4</v>
      </c>
      <c r="CB416" s="223">
        <f t="shared" ca="1" si="670"/>
        <v>-1.4130722637569486E-3</v>
      </c>
      <c r="CC416" s="223">
        <f t="shared" ca="1" si="671"/>
        <v>-7.5758619351764611E-4</v>
      </c>
      <c r="CD416" s="223">
        <f t="shared" ca="1" si="672"/>
        <v>1.081096114706071E-3</v>
      </c>
      <c r="CE416" s="223">
        <f t="shared" ca="1" si="673"/>
        <v>1.231325192439394E-3</v>
      </c>
      <c r="CF416" s="223">
        <f t="shared" ca="1" si="674"/>
        <v>-5.415263613063354E-4</v>
      </c>
      <c r="CG416" s="223">
        <f t="shared" ca="1" si="675"/>
        <v>-1.4686233871191046E-3</v>
      </c>
      <c r="CH416" s="223">
        <f t="shared" ca="1" si="676"/>
        <v>-1.0202804957602205E-4</v>
      </c>
      <c r="CI416" s="223">
        <f t="shared" ca="1" si="677"/>
        <v>1.4239144427333184E-3</v>
      </c>
      <c r="CJ416" s="223">
        <f t="shared" ca="1" si="678"/>
        <v>7.2599089013631907E-4</v>
      </c>
      <c r="CK416" s="223">
        <f t="shared" ca="1" si="679"/>
        <v>-1.1057834339904034E-3</v>
      </c>
      <c r="CL416" s="223">
        <f t="shared" ca="1" si="680"/>
        <v>-1.2105479336007587E-3</v>
      </c>
      <c r="CM416" s="223">
        <f t="shared" ca="1" si="681"/>
        <v>5.753183269478785E-4</v>
      </c>
      <c r="CN416" s="223">
        <f t="shared" ca="1" si="682"/>
        <v>1.4626538514392702E-3</v>
      </c>
      <c r="CO416" s="223">
        <f t="shared" ca="1" si="683"/>
        <v>6.5620218593254241E-5</v>
      </c>
      <c r="CP416" s="223">
        <f t="shared" ca="1" si="684"/>
        <v>-1.4338989088929764E-3</v>
      </c>
      <c r="CQ416" s="223">
        <f t="shared" ca="1" si="685"/>
        <v>-6.9395827698932205E-4</v>
      </c>
      <c r="CR416" s="223">
        <f t="shared" ca="1" si="686"/>
        <v>1.1298046706820061E-3</v>
      </c>
      <c r="CS416" s="223">
        <f t="shared" ca="1" si="687"/>
        <v>1.1890414859522251E-3</v>
      </c>
      <c r="CT416" s="223">
        <f t="shared" ca="1" si="688"/>
        <v>-6.0876374234180609E-4</v>
      </c>
      <c r="CU416" s="223">
        <f t="shared" ca="1" si="689"/>
        <v>-1.4558032677714791E-3</v>
      </c>
      <c r="CV416" s="223">
        <f t="shared" ca="1" si="690"/>
        <v>-2.917286044450384E-5</v>
      </c>
      <c r="CW416" s="223">
        <f t="shared" ca="1" si="691"/>
        <v>1.443019647966851E-3</v>
      </c>
      <c r="CX416" s="223">
        <f t="shared" ca="1" si="692"/>
        <v>6.6150764932501908E-4</v>
      </c>
      <c r="CY416" s="223">
        <f t="shared" ca="1" si="693"/>
        <v>-1.1531453552861076E-3</v>
      </c>
      <c r="CZ416" s="223">
        <f t="shared" ca="1" si="694"/>
        <v>-1.1668188041736658E-3</v>
      </c>
      <c r="DA416" s="223">
        <f t="shared" ca="1" si="695"/>
        <v>6.4184246122048942E-4</v>
      </c>
      <c r="DB416" s="223">
        <f t="shared" ca="1" si="696"/>
        <v>1.4480757626511682E-3</v>
      </c>
      <c r="DC416" s="223">
        <f t="shared" ca="1" si="697"/>
        <v>-7.2920703445347734E-6</v>
      </c>
      <c r="DD416" s="223">
        <f t="shared" ca="1" si="698"/>
        <v>-1.4512711659627748E-3</v>
      </c>
      <c r="DE416" s="223">
        <f t="shared" ca="1" si="699"/>
        <v>-6.2865855418816469E-4</v>
      </c>
      <c r="DF416" s="223">
        <f t="shared" ca="1" si="700"/>
        <v>1.17579142824708E-3</v>
      </c>
      <c r="DG416" s="223">
        <f t="shared" ca="1" si="701"/>
        <v>1.1438932743776642E-3</v>
      </c>
      <c r="DH416" s="223">
        <f t="shared" ca="1" si="702"/>
        <v>-6.7453455820058793E-4</v>
      </c>
      <c r="DI416" s="223">
        <f t="shared" ca="1" si="703"/>
        <v>-1.4394759908384865E-3</v>
      </c>
      <c r="DJ416" s="223">
        <f t="shared" ca="1" si="704"/>
        <v>4.3752608663087038E-5</v>
      </c>
      <c r="DK416" s="223">
        <f t="shared" ca="1" si="705"/>
        <v>1.4586484924748384E-3</v>
      </c>
      <c r="DL416" s="223">
        <f t="shared" ca="1" si="706"/>
        <v>5.9543077864528647E-4</v>
      </c>
      <c r="DM416" s="223">
        <f t="shared" ca="1" si="707"/>
        <v>-1.1977292484173238E-3</v>
      </c>
      <c r="DN416" s="223">
        <f t="shared" ca="1" si="708"/>
        <v>-1.1202787060460748E-3</v>
      </c>
      <c r="DO416" s="223">
        <f t="shared" ca="1" si="709"/>
        <v>7.0682034078526051E-4</v>
      </c>
      <c r="DP416" s="223">
        <f t="shared" ca="1" si="710"/>
        <v>1.4300091325143871E-3</v>
      </c>
      <c r="DQ416" s="223">
        <f t="shared" ca="1" si="711"/>
        <v>-8.0186792046153864E-5</v>
      </c>
      <c r="DR416" s="223">
        <f t="shared" ca="1" si="712"/>
        <v>-1.4651471836774231E-3</v>
      </c>
      <c r="DS416" s="223">
        <f t="shared" ca="1" si="713"/>
        <v>-5.6184433786598208E-4</v>
      </c>
      <c r="DT416" s="223">
        <f t="shared" ca="1" si="714"/>
        <v>1.2189456012743273E-3</v>
      </c>
      <c r="DU416" s="223">
        <f t="shared" ca="1" si="715"/>
        <v>1.09598932371191E-3</v>
      </c>
      <c r="DV416" s="223">
        <f t="shared" ca="1" si="716"/>
        <v>-7.3868036122639604E-4</v>
      </c>
      <c r="DW416" s="223">
        <f t="shared" ca="1" si="717"/>
        <v>-1.4196808901603584E-3</v>
      </c>
      <c r="DX416" s="223">
        <f t="shared" ca="1" si="718"/>
        <v>1.1657267390411156E-4</v>
      </c>
      <c r="DY416" s="223">
        <f t="shared" ca="1" si="719"/>
        <v>1.4707633250019355E-3</v>
      </c>
      <c r="DZ416" s="223">
        <f t="shared" ca="1" si="720"/>
        <v>5.2791946306622096E-4</v>
      </c>
      <c r="EA416" s="223">
        <f t="shared" ca="1" si="721"/>
        <v>-1.239427706880411E-3</v>
      </c>
      <c r="EB416" s="223">
        <f t="shared" ca="1" si="722"/>
        <v>-1.0710397583907933E-3</v>
      </c>
      <c r="EC416" s="223">
        <f t="shared" ca="1" si="723"/>
        <v>7.7009542823893015E-4</v>
      </c>
      <c r="ED416" s="223">
        <f t="shared" ca="1" si="724"/>
        <v>1.4084974851233721E-3</v>
      </c>
      <c r="EE416" s="223">
        <f t="shared" ca="1" si="725"/>
        <v>-1.5288833674224244E-4</v>
      </c>
      <c r="EF416" s="223">
        <f t="shared" ca="1" si="726"/>
        <v>-1.4754935334948562E-3</v>
      </c>
      <c r="EG416" s="223">
        <f t="shared" ca="1" si="727"/>
        <v>-4.9367658932208893E-4</v>
      </c>
      <c r="EH416" s="223">
        <f t="shared" ca="1" si="728"/>
        <v>1.2591632275810803E-3</v>
      </c>
      <c r="EI416" s="223">
        <f t="shared" ca="1" si="729"/>
        <v>1.0454450387679774E-3</v>
      </c>
      <c r="EJ416" s="223">
        <f t="shared" ca="1" si="730"/>
        <v>-8.0104661856125194E-4</v>
      </c>
      <c r="EK416" s="223">
        <f t="shared" ca="1" si="731"/>
        <v>-1.3964656538684602E-3</v>
      </c>
      <c r="EL416" s="223">
        <f t="shared" ca="1" si="732"/>
        <v>1.8911190536314085E-4</v>
      </c>
      <c r="EM416" s="223">
        <f t="shared" ca="1" si="733"/>
        <v>1.479334959855455E-3</v>
      </c>
      <c r="EN416" s="223">
        <f t="shared" ca="1" si="734"/>
        <v>4.5913634326034551E-4</v>
      </c>
      <c r="EO416" s="223">
        <f t="shared" ca="1" si="735"/>
        <v>-1.2781402754365996E-3</v>
      </c>
      <c r="EP416" s="223">
        <f t="shared" ca="1" si="736"/>
        <v>-1.0192205821455455E-3</v>
      </c>
      <c r="EQ416" s="223">
        <f t="shared" ca="1" si="737"/>
        <v>8.3151528835361433E-4</v>
      </c>
      <c r="ER416" s="223">
        <f t="shared" ca="1" si="738"/>
        <v>1.3835926439208863E-3</v>
      </c>
      <c r="ES416" s="223">
        <f t="shared" ca="1" si="739"/>
        <v>-2.2522156004364002E-4</v>
      </c>
      <c r="ET416" s="223">
        <f t="shared" ca="1" si="740"/>
        <v>-1.4822852901521303E-3</v>
      </c>
      <c r="EU416" s="223">
        <f t="shared" ca="1" si="741"/>
        <v>-4.2431953063359575E-4</v>
      </c>
      <c r="EV416" s="223">
        <f t="shared" ca="1" si="742"/>
        <v>1.2963474193829177E-3</v>
      </c>
      <c r="EW416" s="223">
        <f t="shared" ca="1" si="743"/>
        <v>9.9238218515551092E-4</v>
      </c>
      <c r="EX416" s="223">
        <f t="shared" ca="1" si="744"/>
        <v>-8.6148308442859673E-4</v>
      </c>
      <c r="EY416" s="223">
        <f t="shared" ca="1" si="745"/>
        <v>-1.3698862095004607E-3</v>
      </c>
      <c r="EZ416" s="223">
        <f t="shared" ca="1" si="746"/>
        <v>2.6119554967790365E-4</v>
      </c>
      <c r="FA416" s="223">
        <f t="shared" ca="1" si="747"/>
        <v>1.4843427472162377E-3</v>
      </c>
      <c r="FB416" s="223">
        <f t="shared" ca="1" si="748"/>
        <v>3.8924712378796199E-4</v>
      </c>
      <c r="FC416" s="223">
        <f t="shared" ca="1" si="749"/>
        <v>-1.3137736921173724E-3</v>
      </c>
      <c r="FD416" s="223">
        <f t="shared" ca="1" si="750"/>
        <v>-9.6494601424473012E-4</v>
      </c>
      <c r="FE416" s="223">
        <f t="shared" ca="1" si="751"/>
        <v>8.9093195530648124E-4</v>
      </c>
      <c r="FF416" s="223">
        <f t="shared" ca="1" si="752"/>
        <v>1.3553546068507929E-3</v>
      </c>
      <c r="FG416" s="223">
        <f t="shared" ca="1" si="753"/>
        <v>-2.9701220487981373E-4</v>
      </c>
      <c r="FH416" s="223">
        <f t="shared" ca="1" si="754"/>
        <v>-1.4855060917125709E-3</v>
      </c>
      <c r="FI416" s="223">
        <f t="shared" ca="1" si="755"/>
        <v>-3.5394024902980515E-4</v>
      </c>
      <c r="FJ416" s="223">
        <f t="shared" ca="1" si="756"/>
        <v>1.3304085967048387E-3</v>
      </c>
      <c r="FK416" s="223">
        <f t="shared" ca="1" si="757"/>
        <v>9.3692859593659159E-4</v>
      </c>
      <c r="FL416" s="223">
        <f t="shared" ca="1" si="758"/>
        <v>-9.1984416208854708E-4</v>
      </c>
      <c r="FM416" s="223">
        <f t="shared" ca="1" si="759"/>
        <v>-1.3400065892659142E-3</v>
      </c>
      <c r="FN416" s="223">
        <f t="shared" ca="1" si="760"/>
        <v>3.3264995103546448E-4</v>
      </c>
      <c r="FO416" s="223">
        <f t="shared" ca="1" si="761"/>
        <v>1.4857746228859078E-3</v>
      </c>
      <c r="FP416" s="223">
        <f t="shared" ca="1" si="762"/>
        <v>3.184201739003521E-4</v>
      </c>
      <c r="FQ416" s="223">
        <f t="shared" ca="1" si="763"/>
        <v>-1.3462421129008502E-3</v>
      </c>
      <c r="FR416" s="223">
        <f t="shared" ca="1" si="764"/>
        <v>-9.0834680687631065E-4</v>
      </c>
      <c r="FS416" s="223">
        <f t="shared" ca="1" si="765"/>
        <v>9.4820228914259245E-4</v>
      </c>
      <c r="FT416" s="223">
        <f t="shared" ca="1" si="766"/>
        <v>1.3238514018177536E-3</v>
      </c>
      <c r="FU416" s="223">
        <f t="shared" ca="1" si="767"/>
        <v>-3.680873212992355E-4</v>
      </c>
      <c r="FV416" s="223">
        <f t="shared" ca="1" si="768"/>
        <v>-1.48514817898311E-3</v>
      </c>
      <c r="FW416" s="223">
        <f t="shared" ca="1" si="769"/>
        <v>-2.8270829436459737E-4</v>
      </c>
      <c r="FX416" s="223">
        <f t="shared" ca="1" si="770"/>
        <v>1.3612647031872676E-3</v>
      </c>
      <c r="FY416" s="223">
        <f t="shared" ca="1" si="771"/>
        <v>8.7921786366480857E-4</v>
      </c>
      <c r="FZ416" s="223">
        <f t="shared" ca="1" si="772"/>
        <v>-9.7598925459319312E-4</v>
      </c>
      <c r="GA416" s="223">
        <f t="shared" ca="1" si="773"/>
        <v>-1.3068987757871111E-3</v>
      </c>
      <c r="GB416" s="223">
        <f t="shared" ca="1" si="774"/>
        <v>4.0330296952428634E-4</v>
      </c>
      <c r="GC416" s="223">
        <f t="shared" ca="1" si="775"/>
        <v>1.483627137350559E-3</v>
      </c>
      <c r="GD416" s="223">
        <f t="shared" ca="1" si="776"/>
        <v>2.4682612192350288E-4</v>
      </c>
      <c r="GE416" s="223">
        <f t="shared" ca="1" si="777"/>
        <v>-1.3754673185174676E-3</v>
      </c>
      <c r="GF416" s="223">
        <f t="shared" ca="1" si="778"/>
        <v>-8.4955931248834255E-4</v>
      </c>
      <c r="GG416" s="223">
        <f t="shared" ca="1" si="779"/>
        <v>1.0031883206114477E-3</v>
      </c>
      <c r="GH416" s="223">
        <f t="shared" ca="1" si="780"/>
        <v>1.2891589228020478E-3</v>
      </c>
      <c r="GI416" s="223">
        <f t="shared" ca="1" si="781"/>
        <v>-4.3827568312100585E-4</v>
      </c>
      <c r="GJ416" s="223">
        <f t="shared" ca="1" si="782"/>
        <v>-1.4812124142068624E-3</v>
      </c>
      <c r="GK416" s="223">
        <f t="shared" ca="1" si="783"/>
        <v>-2.107952706559433E-4</v>
      </c>
      <c r="GL416" s="223">
        <f t="shared" ca="1" si="784"/>
        <v>1.3888414037670127E-3</v>
      </c>
      <c r="GM416" s="223">
        <f t="shared" ca="1" si="785"/>
        <v>8.1938901854906789E-4</v>
      </c>
      <c r="GN416" s="223">
        <f t="shared" ca="1" si="786"/>
        <v>-1.0297831034969623E-3</v>
      </c>
      <c r="GO416" s="223">
        <f t="shared" ca="1" si="787"/>
        <v>-1.2706425286866242E-3</v>
      </c>
      <c r="GP416" s="223">
        <f t="shared" ca="1" si="788"/>
        <v>4.7298439583439632E-4</v>
      </c>
      <c r="GQ416" s="223">
        <f t="shared" ca="1" si="789"/>
        <v>1.4779054640909394E-3</v>
      </c>
      <c r="GR416" s="223">
        <f t="shared" ca="1" si="790"/>
        <v>1.7463744419952515E-4</v>
      </c>
      <c r="GS416" s="223">
        <f t="shared" ca="1" si="791"/>
        <v>-1.4013789028870687E-3</v>
      </c>
      <c r="GT416" s="223">
        <f t="shared" ca="1" si="792"/>
        <v>-7.8872515530394732E-4</v>
      </c>
      <c r="GU416" s="223">
        <f t="shared" ca="1" si="793"/>
        <v>1.055757583547061E-3</v>
      </c>
      <c r="GV416" s="223">
        <f t="shared" ca="1" si="794"/>
        <v>1.2513607470243265E-3</v>
      </c>
      <c r="GW416" s="223">
        <f t="shared" ca="1" si="795"/>
        <v>-5.0740820043372191E-4</v>
      </c>
      <c r="GX416" s="223">
        <f t="shared" ca="1" si="796"/>
        <v>-1.4737082789859006E-3</v>
      </c>
      <c r="GY416" s="223">
        <f t="shared" ca="1" si="797"/>
        <v>-1.3837442267675197E-4</v>
      </c>
      <c r="GZ416" s="223">
        <f t="shared" ca="1" si="798"/>
        <v>1.4130722637569438E-3</v>
      </c>
      <c r="HA416" s="223">
        <f t="shared" ca="1" si="799"/>
        <v>7.5758619351764102E-4</v>
      </c>
      <c r="HB416" s="223">
        <f t="shared" ca="1" si="800"/>
        <v>-1.0810961147060894E-3</v>
      </c>
      <c r="HC416" s="223">
        <f t="shared" ca="1" si="801"/>
        <v>-1.2313251924393671E-3</v>
      </c>
      <c r="HD416" s="223">
        <f t="shared" ca="1" si="802"/>
        <v>5.4152636130632131E-4</v>
      </c>
      <c r="HE416" s="223">
        <f t="shared" ca="1" si="803"/>
        <v>1.4686233871191038E-3</v>
      </c>
      <c r="HF416" s="223">
        <f t="shared" ca="1" si="804"/>
        <v>1.0202804957599516E-4</v>
      </c>
      <c r="HG416" s="223">
        <f t="shared" ca="1" si="805"/>
        <v>-1.4239144427333323E-3</v>
      </c>
      <c r="HH416" s="223">
        <f t="shared" ca="1" si="806"/>
        <v>-7.2599089013633241E-4</v>
      </c>
      <c r="HI416" s="223">
        <f t="shared" ca="1" si="807"/>
        <v>1.1057834339904074E-3</v>
      </c>
      <c r="HJ416" s="223">
        <f t="shared" ca="1" si="808"/>
        <v>1.2105479336007431E-3</v>
      </c>
      <c r="HK416" s="223">
        <f t="shared" ca="1" si="809"/>
        <v>-5.7531832694792285E-4</v>
      </c>
      <c r="HL416" s="223">
        <f t="shared" ca="1" si="810"/>
        <v>-1.4626538514392728E-3</v>
      </c>
      <c r="HM416" s="223">
        <f t="shared" ca="1" si="811"/>
        <v>-6.5620218593248495E-5</v>
      </c>
      <c r="HN416" s="223">
        <f t="shared" ca="1" si="812"/>
        <v>1.4338989088929835E-3</v>
      </c>
      <c r="HO416" s="223">
        <f t="shared" ca="1" si="813"/>
        <v>6.9395827698927955E-4</v>
      </c>
      <c r="HP416" s="223">
        <f t="shared" ca="1" si="814"/>
        <v>-1.1298046706819964E-3</v>
      </c>
      <c r="HQ416" s="223">
        <f t="shared" ca="1" si="815"/>
        <v>-1.1890414859522217E-3</v>
      </c>
      <c r="HR416" s="223">
        <f t="shared" ca="1" si="816"/>
        <v>6.087637423418306E-4</v>
      </c>
      <c r="HS416" s="223">
        <f t="shared" ca="1" si="817"/>
        <v>1.4558032677714696E-3</v>
      </c>
      <c r="HT416" s="223">
        <f t="shared" ca="1" si="818"/>
        <v>2.9172860444519181E-5</v>
      </c>
      <c r="HU416" s="223">
        <f t="shared" ca="1" si="819"/>
        <v>-1.4430196479668523E-3</v>
      </c>
      <c r="HV416" s="223">
        <f t="shared" ca="1" si="820"/>
        <v>-6.6150764932501388E-4</v>
      </c>
      <c r="HW416" s="223">
        <f t="shared" ca="1" si="821"/>
        <v>1.1531453552861379E-3</v>
      </c>
      <c r="HX416" s="223">
        <f t="shared" ca="1" si="822"/>
        <v>1.1668188041736886E-3</v>
      </c>
      <c r="HY416" s="223">
        <f t="shared" ca="1" si="823"/>
        <v>-6.4184246122049463E-4</v>
      </c>
      <c r="HZ416" s="223">
        <f t="shared" ca="1" si="824"/>
        <v>-1.4480757626511671E-3</v>
      </c>
      <c r="IA416" s="223">
        <f t="shared" ca="1" si="825"/>
        <v>7.2920703445828036E-6</v>
      </c>
      <c r="IB416" s="223">
        <f t="shared" ca="1" si="826"/>
        <v>1.451271165962767E-3</v>
      </c>
      <c r="IC416" s="223">
        <f t="shared" ca="1" si="827"/>
        <v>6.2865855418815938E-4</v>
      </c>
      <c r="ID416" s="223">
        <f t="shared" ca="1" si="828"/>
        <v>-1.1757914282470837E-3</v>
      </c>
      <c r="IE416" s="223">
        <f t="shared" ca="1" si="829"/>
        <v>-1.567163536812058E-3</v>
      </c>
      <c r="IF416" s="223">
        <f t="shared" ca="1" si="830"/>
        <v>6.7453455820055551E-4</v>
      </c>
      <c r="IG416" s="223">
        <f t="shared" ca="1" si="831"/>
        <v>1.439475990838485E-3</v>
      </c>
      <c r="IH416" s="223">
        <f t="shared" ca="1" si="832"/>
        <v>-4.3752608663092838E-5</v>
      </c>
      <c r="II416" s="223">
        <f t="shared" ca="1" si="833"/>
        <v>-1.4586484924748475E-3</v>
      </c>
      <c r="IJ416" s="223">
        <f t="shared" ca="1" si="834"/>
        <v>-5.9543077864531986E-4</v>
      </c>
      <c r="IK416" s="223">
        <f t="shared" ca="1" si="835"/>
        <v>1.1977292484173273E-3</v>
      </c>
      <c r="IL416" s="223">
        <f t="shared" ca="1" si="836"/>
        <v>1.1202787060460712E-3</v>
      </c>
      <c r="IM416" s="223">
        <f t="shared" ca="1" si="837"/>
        <v>-7.0682034078530279E-4</v>
      </c>
      <c r="IN416" s="223">
        <f t="shared" ca="1" si="838"/>
        <v>-1.4300091325143969E-3</v>
      </c>
      <c r="IO416" s="223">
        <f t="shared" ca="1" si="839"/>
        <v>8.0186792046159719E-5</v>
      </c>
      <c r="IP416" s="223">
        <f t="shared" ca="1" si="840"/>
        <v>1.4651471836774239E-3</v>
      </c>
      <c r="IQ416" s="223">
        <f t="shared" ca="1" si="841"/>
        <v>5.6184433786593763E-4</v>
      </c>
      <c r="IR416" s="223">
        <f t="shared" ca="1" si="842"/>
        <v>-1.2189456012743065E-3</v>
      </c>
      <c r="IS416" s="223">
        <f t="shared" ca="1" si="843"/>
        <v>-1.0959893237119061E-3</v>
      </c>
      <c r="IT416" s="223">
        <f t="shared" ca="1" si="844"/>
        <v>7.3868036122640114E-4</v>
      </c>
      <c r="IU416" s="223">
        <f t="shared" ca="1" si="845"/>
        <v>1.4196808901603443E-3</v>
      </c>
      <c r="IV416" s="223">
        <f t="shared" ca="1" si="846"/>
        <v>-1.1657267390407529E-4</v>
      </c>
      <c r="IW416" s="223">
        <f t="shared" ca="1" si="847"/>
        <v>-1.4707633250019363E-3</v>
      </c>
      <c r="IX416" s="223">
        <f t="shared" ca="1" si="848"/>
        <v>-5.2791946306621554E-4</v>
      </c>
      <c r="IY416" s="223">
        <f t="shared" ca="1" si="849"/>
        <v>1.2394277068804374E-3</v>
      </c>
      <c r="IZ416" s="223">
        <f t="shared" ca="1" si="850"/>
        <v>1.0710397583908187E-3</v>
      </c>
      <c r="JA416" s="223">
        <f t="shared" ca="1" si="851"/>
        <v>-7.7009542823893514E-4</v>
      </c>
      <c r="JB416" s="223">
        <f t="shared" ca="1" si="852"/>
        <v>-1.4084974851233704E-3</v>
      </c>
    </row>
    <row r="417" spans="2:262">
      <c r="B417" s="230">
        <v>56</v>
      </c>
      <c r="C417" s="229">
        <f t="shared" si="853"/>
        <v>1.0937500000000005E-3</v>
      </c>
      <c r="D417" s="226">
        <f t="shared" ca="1" si="597"/>
        <v>72.060962722680699</v>
      </c>
      <c r="E417" s="225">
        <f ca="1">BJ361</f>
        <v>6.096272268069379E-2</v>
      </c>
      <c r="F417" s="224">
        <v>56</v>
      </c>
      <c r="G417" s="223">
        <f t="shared" ca="1" si="854"/>
        <v>4.8540949696456519E-5</v>
      </c>
      <c r="H417" s="223">
        <f t="shared" ca="1" si="598"/>
        <v>6.2444587473923076E-4</v>
      </c>
      <c r="I417" s="223">
        <f t="shared" ca="1" si="599"/>
        <v>1.9510574387258229E-4</v>
      </c>
      <c r="J417" s="223">
        <f t="shared" ca="1" si="600"/>
        <v>-5.4831938994063406E-4</v>
      </c>
      <c r="K417" s="223">
        <f t="shared" ca="1" si="601"/>
        <v>-4.0904935657499314E-4</v>
      </c>
      <c r="L417" s="223">
        <f t="shared" ca="1" si="602"/>
        <v>3.8871624855122327E-4</v>
      </c>
      <c r="M417" s="223">
        <f t="shared" ca="1" si="603"/>
        <v>5.6071891278051218E-4</v>
      </c>
      <c r="N417" s="223">
        <f t="shared" ca="1" si="604"/>
        <v>-1.6993458204145613E-4</v>
      </c>
      <c r="O417" s="223">
        <f t="shared" ca="1" si="605"/>
        <v>-6.2702409744479963E-4</v>
      </c>
      <c r="P417" s="223">
        <f t="shared" ca="1" si="606"/>
        <v>-7.4718084123300541E-5</v>
      </c>
      <c r="Q417" s="223">
        <f t="shared" ca="1" si="607"/>
        <v>5.9787054726071409E-4</v>
      </c>
      <c r="R417" s="223">
        <f t="shared" ca="1" si="608"/>
        <v>3.0799559930140292E-4</v>
      </c>
      <c r="S417" s="223">
        <f t="shared" ca="1" si="609"/>
        <v>-4.7769662596619159E-4</v>
      </c>
      <c r="T417" s="223">
        <f t="shared" ca="1" si="610"/>
        <v>-4.9438357647292857E-4</v>
      </c>
      <c r="U417" s="223">
        <f t="shared" ca="1" si="611"/>
        <v>2.8479772369901482E-4</v>
      </c>
      <c r="V417" s="223">
        <f t="shared" ca="1" si="612"/>
        <v>6.0550613572473008E-4</v>
      </c>
      <c r="W417" s="223">
        <f t="shared" ca="1" si="613"/>
        <v>-4.8540949696455272E-5</v>
      </c>
      <c r="X417" s="223">
        <f t="shared" ca="1" si="614"/>
        <v>-6.2444587473923065E-4</v>
      </c>
      <c r="Y417" s="223">
        <f t="shared" ca="1" si="615"/>
        <v>-1.9510574387258272E-4</v>
      </c>
      <c r="Z417" s="223">
        <f t="shared" ca="1" si="616"/>
        <v>5.4831938994063351E-4</v>
      </c>
      <c r="AA417" s="223">
        <f t="shared" ca="1" si="617"/>
        <v>4.0904935657499271E-4</v>
      </c>
      <c r="AB417" s="223">
        <f t="shared" ca="1" si="618"/>
        <v>-3.8871624855122289E-4</v>
      </c>
      <c r="AC417" s="223">
        <f t="shared" ca="1" si="619"/>
        <v>-5.607189127805125E-4</v>
      </c>
      <c r="AD417" s="223">
        <f t="shared" ca="1" si="620"/>
        <v>1.699345820414567E-4</v>
      </c>
      <c r="AE417" s="223">
        <f t="shared" ca="1" si="621"/>
        <v>6.2702409744479996E-4</v>
      </c>
      <c r="AF417" s="223">
        <f t="shared" ca="1" si="622"/>
        <v>7.4718084123301056E-5</v>
      </c>
      <c r="AG417" s="223">
        <f t="shared" ca="1" si="623"/>
        <v>-5.978705472607143E-4</v>
      </c>
      <c r="AH417" s="223">
        <f t="shared" ca="1" si="624"/>
        <v>-3.0799559930140536E-4</v>
      </c>
      <c r="AI417" s="223">
        <f t="shared" ca="1" si="625"/>
        <v>4.7769662596619121E-4</v>
      </c>
      <c r="AJ417" s="223">
        <f t="shared" ca="1" si="626"/>
        <v>4.9438357647292759E-4</v>
      </c>
      <c r="AK417" s="223">
        <f t="shared" ca="1" si="627"/>
        <v>-2.8479772369901233E-4</v>
      </c>
      <c r="AL417" s="223">
        <f t="shared" ca="1" si="628"/>
        <v>-6.055061357247303E-4</v>
      </c>
      <c r="AM417" s="223">
        <f t="shared" ca="1" si="629"/>
        <v>4.8540949696456953E-5</v>
      </c>
      <c r="AN417" s="223">
        <f t="shared" ca="1" si="630"/>
        <v>6.2444587473923043E-4</v>
      </c>
      <c r="AO417" s="223">
        <f t="shared" ca="1" si="631"/>
        <v>1.9510574387258329E-4</v>
      </c>
      <c r="AP417" s="223">
        <f t="shared" ca="1" si="632"/>
        <v>-5.4831938994063427E-4</v>
      </c>
      <c r="AQ417" s="223">
        <f t="shared" ca="1" si="633"/>
        <v>-4.0904935657499482E-4</v>
      </c>
      <c r="AR417" s="223">
        <f t="shared" ca="1" si="634"/>
        <v>3.8871624855122241E-4</v>
      </c>
      <c r="AS417" s="223">
        <f t="shared" ca="1" si="635"/>
        <v>5.6071891278051175E-4</v>
      </c>
      <c r="AT417" s="223">
        <f t="shared" ca="1" si="636"/>
        <v>-1.6993458204145402E-4</v>
      </c>
      <c r="AU417" s="223">
        <f t="shared" ca="1" si="637"/>
        <v>-6.2702409744479974E-4</v>
      </c>
      <c r="AV417" s="223">
        <f t="shared" ca="1" si="638"/>
        <v>-7.4718084123299403E-5</v>
      </c>
      <c r="AW417" s="223">
        <f t="shared" ca="1" si="639"/>
        <v>5.9787054726071355E-4</v>
      </c>
      <c r="AX417" s="223">
        <f t="shared" ca="1" si="640"/>
        <v>3.0799559930140384E-4</v>
      </c>
      <c r="AY417" s="223">
        <f t="shared" ca="1" si="641"/>
        <v>-4.7769662596619229E-4</v>
      </c>
      <c r="AZ417" s="223">
        <f t="shared" ca="1" si="642"/>
        <v>-4.9438357647292922E-4</v>
      </c>
      <c r="BA417" s="223">
        <f t="shared" ca="1" si="643"/>
        <v>2.8479772369901385E-4</v>
      </c>
      <c r="BB417" s="223">
        <f t="shared" ca="1" si="644"/>
        <v>6.0550613572472975E-4</v>
      </c>
      <c r="BC417" s="223">
        <f t="shared" ca="1" si="645"/>
        <v>-4.854094969645866E-5</v>
      </c>
      <c r="BD417" s="223">
        <f t="shared" ca="1" si="646"/>
        <v>-6.2444587473923011E-4</v>
      </c>
      <c r="BE417" s="223">
        <f t="shared" ca="1" si="647"/>
        <v>-1.9510574387258595E-4</v>
      </c>
      <c r="BF417" s="223">
        <f t="shared" ca="1" si="648"/>
        <v>5.4831938994063297E-4</v>
      </c>
      <c r="BG417" s="223">
        <f t="shared" ca="1" si="649"/>
        <v>4.0904935657499347E-4</v>
      </c>
      <c r="BH417" s="223">
        <f t="shared" ca="1" si="650"/>
        <v>-3.8871624855122376E-4</v>
      </c>
      <c r="BI417" s="223">
        <f t="shared" ca="1" si="651"/>
        <v>-5.6071891278051099E-4</v>
      </c>
      <c r="BJ417" s="223">
        <f t="shared" ca="1" si="652"/>
        <v>1.6993458204145136E-4</v>
      </c>
      <c r="BK417" s="223">
        <f t="shared" ca="1" si="653"/>
        <v>6.2702409744479996E-4</v>
      </c>
      <c r="BL417" s="223">
        <f t="shared" ca="1" si="654"/>
        <v>7.4718084123302141E-5</v>
      </c>
      <c r="BM417" s="223">
        <f t="shared" ca="1" si="655"/>
        <v>-5.9787054726071398E-4</v>
      </c>
      <c r="BN417" s="223">
        <f t="shared" ca="1" si="656"/>
        <v>-3.0799559930140238E-4</v>
      </c>
      <c r="BO417" s="223">
        <f t="shared" ca="1" si="657"/>
        <v>4.7769662596619338E-4</v>
      </c>
      <c r="BP417" s="223">
        <f t="shared" ca="1" si="658"/>
        <v>4.9438357647293095E-4</v>
      </c>
      <c r="BQ417" s="223">
        <f t="shared" ca="1" si="659"/>
        <v>-2.8479772369901135E-4</v>
      </c>
      <c r="BR417" s="223">
        <f t="shared" ca="1" si="660"/>
        <v>-6.0550613572473051E-4</v>
      </c>
      <c r="BS417" s="223">
        <f t="shared" ca="1" si="661"/>
        <v>4.8540949696455882E-5</v>
      </c>
      <c r="BT417" s="223">
        <f t="shared" ca="1" si="662"/>
        <v>6.2444587473923087E-4</v>
      </c>
      <c r="BU417" s="223">
        <f t="shared" ca="1" si="663"/>
        <v>1.9510574387258858E-4</v>
      </c>
      <c r="BV417" s="223">
        <f t="shared" ca="1" si="664"/>
        <v>-5.4831938994063167E-4</v>
      </c>
      <c r="BW417" s="223">
        <f t="shared" ca="1" si="665"/>
        <v>-4.0904935657499564E-4</v>
      </c>
      <c r="BX417" s="223">
        <f t="shared" ca="1" si="666"/>
        <v>3.8871624855122159E-4</v>
      </c>
      <c r="BY417" s="223">
        <f t="shared" ca="1" si="667"/>
        <v>5.6071891278051218E-4</v>
      </c>
      <c r="BZ417" s="223">
        <f t="shared" ca="1" si="668"/>
        <v>-1.699345820414573E-4</v>
      </c>
      <c r="CA417" s="223">
        <f t="shared" ca="1" si="669"/>
        <v>-6.2702409744480017E-4</v>
      </c>
      <c r="CB417" s="223">
        <f t="shared" ca="1" si="670"/>
        <v>-7.4718084123304878E-5</v>
      </c>
      <c r="CC417" s="223">
        <f t="shared" ca="1" si="671"/>
        <v>5.9787054726071311E-4</v>
      </c>
      <c r="CD417" s="223">
        <f t="shared" ca="1" si="672"/>
        <v>3.0799559930140482E-4</v>
      </c>
      <c r="CE417" s="223">
        <f t="shared" ca="1" si="673"/>
        <v>-4.7769662596619153E-4</v>
      </c>
      <c r="CF417" s="223">
        <f t="shared" ca="1" si="674"/>
        <v>-4.9438357647292727E-4</v>
      </c>
      <c r="CG417" s="223">
        <f t="shared" ca="1" si="675"/>
        <v>2.8479772369900886E-4</v>
      </c>
      <c r="CH417" s="223">
        <f t="shared" ca="1" si="676"/>
        <v>6.0550613572473127E-4</v>
      </c>
      <c r="CI417" s="223">
        <f t="shared" ca="1" si="677"/>
        <v>-4.8540949696453131E-5</v>
      </c>
      <c r="CJ417" s="223">
        <f t="shared" ca="1" si="678"/>
        <v>-6.2444587473923065E-4</v>
      </c>
      <c r="CK417" s="223">
        <f t="shared" ca="1" si="679"/>
        <v>-1.9510574387258267E-4</v>
      </c>
      <c r="CL417" s="223">
        <f t="shared" ca="1" si="680"/>
        <v>5.483193899406346E-4</v>
      </c>
      <c r="CM417" s="223">
        <f t="shared" ca="1" si="681"/>
        <v>4.0904935657499775E-4</v>
      </c>
      <c r="CN417" s="223">
        <f t="shared" ca="1" si="682"/>
        <v>-3.8871624855121942E-4</v>
      </c>
      <c r="CO417" s="223">
        <f t="shared" ca="1" si="683"/>
        <v>-5.6071891278051348E-4</v>
      </c>
      <c r="CP417" s="223">
        <f t="shared" ca="1" si="684"/>
        <v>1.6993458204145461E-4</v>
      </c>
      <c r="CQ417" s="223">
        <f t="shared" ca="1" si="685"/>
        <v>6.2702409744479974E-4</v>
      </c>
      <c r="CR417" s="223">
        <f t="shared" ca="1" si="686"/>
        <v>7.471808412329878E-5</v>
      </c>
      <c r="CS417" s="223">
        <f t="shared" ca="1" si="687"/>
        <v>-5.9787054726071235E-4</v>
      </c>
      <c r="CT417" s="223">
        <f t="shared" ca="1" si="688"/>
        <v>-3.0799559930140726E-4</v>
      </c>
      <c r="CU417" s="223">
        <f t="shared" ca="1" si="689"/>
        <v>4.7769662596618975E-4</v>
      </c>
      <c r="CV417" s="223">
        <f t="shared" ca="1" si="690"/>
        <v>4.9438357647292889E-4</v>
      </c>
      <c r="CW417" s="223">
        <f t="shared" ca="1" si="691"/>
        <v>-2.8479772369901439E-4</v>
      </c>
      <c r="CX417" s="223">
        <f t="shared" ca="1" si="692"/>
        <v>-6.0550613572472965E-4</v>
      </c>
      <c r="CY417" s="223">
        <f t="shared" ca="1" si="693"/>
        <v>4.854094969645927E-5</v>
      </c>
      <c r="CZ417" s="223">
        <f t="shared" ca="1" si="694"/>
        <v>6.2444587473923119E-4</v>
      </c>
      <c r="DA417" s="223">
        <f t="shared" ca="1" si="695"/>
        <v>1.9510574387259386E-4</v>
      </c>
      <c r="DB417" s="223">
        <f t="shared" ca="1" si="696"/>
        <v>-5.4831938994062885E-4</v>
      </c>
      <c r="DC417" s="223">
        <f t="shared" ca="1" si="697"/>
        <v>-4.0904935657499987E-4</v>
      </c>
      <c r="DD417" s="223">
        <f t="shared" ca="1" si="698"/>
        <v>3.8871624855121726E-4</v>
      </c>
      <c r="DE417" s="223">
        <f t="shared" ca="1" si="699"/>
        <v>5.6071891278051467E-4</v>
      </c>
      <c r="DF417" s="223">
        <f t="shared" ca="1" si="700"/>
        <v>-1.6993458204145196E-4</v>
      </c>
      <c r="DG417" s="223">
        <f t="shared" ca="1" si="701"/>
        <v>-6.2702409744479996E-4</v>
      </c>
      <c r="DH417" s="223">
        <f t="shared" ca="1" si="702"/>
        <v>-7.4718084123301544E-5</v>
      </c>
      <c r="DI417" s="223">
        <f t="shared" ca="1" si="703"/>
        <v>5.978705472607142E-4</v>
      </c>
      <c r="DJ417" s="223">
        <f t="shared" ca="1" si="704"/>
        <v>3.0799559930140189E-4</v>
      </c>
      <c r="DK417" s="223">
        <f t="shared" ca="1" si="705"/>
        <v>-4.7769662596619381E-4</v>
      </c>
      <c r="DL417" s="223">
        <f t="shared" ca="1" si="706"/>
        <v>-4.943835764729251E-4</v>
      </c>
      <c r="DM417" s="223">
        <f t="shared" ca="1" si="707"/>
        <v>2.8479772369900398E-4</v>
      </c>
      <c r="DN417" s="223">
        <f t="shared" ca="1" si="708"/>
        <v>6.0550613572473279E-4</v>
      </c>
      <c r="DO417" s="223">
        <f t="shared" ca="1" si="709"/>
        <v>-4.8540949696447601E-5</v>
      </c>
      <c r="DP417" s="223">
        <f t="shared" ca="1" si="710"/>
        <v>-6.2444587473922978E-4</v>
      </c>
      <c r="DQ417" s="223">
        <f t="shared" ca="1" si="711"/>
        <v>-1.9510574387258798E-4</v>
      </c>
      <c r="DR417" s="223">
        <f t="shared" ca="1" si="712"/>
        <v>5.4831938994063189E-4</v>
      </c>
      <c r="DS417" s="223">
        <f t="shared" ca="1" si="713"/>
        <v>4.0904935657499515E-4</v>
      </c>
      <c r="DT417" s="223">
        <f t="shared" ca="1" si="714"/>
        <v>-3.8871624855122203E-4</v>
      </c>
      <c r="DU417" s="223">
        <f t="shared" ca="1" si="715"/>
        <v>-5.6071891278051185E-4</v>
      </c>
      <c r="DV417" s="223">
        <f t="shared" ca="1" si="716"/>
        <v>1.6993458204145789E-4</v>
      </c>
      <c r="DW417" s="223">
        <f t="shared" ca="1" si="717"/>
        <v>6.2702409744479952E-4</v>
      </c>
      <c r="DX417" s="223">
        <f t="shared" ca="1" si="718"/>
        <v>7.4718084123295419E-5</v>
      </c>
      <c r="DY417" s="223">
        <f t="shared" ca="1" si="719"/>
        <v>-5.9787054726071051E-4</v>
      </c>
      <c r="DZ417" s="223">
        <f t="shared" ca="1" si="720"/>
        <v>-3.0799559930141203E-4</v>
      </c>
      <c r="EA417" s="223">
        <f t="shared" ca="1" si="721"/>
        <v>4.7769662596618622E-4</v>
      </c>
      <c r="EB417" s="223">
        <f t="shared" ca="1" si="722"/>
        <v>4.9438357647293236E-4</v>
      </c>
      <c r="EC417" s="223">
        <f t="shared" ca="1" si="723"/>
        <v>-2.8479772369900946E-4</v>
      </c>
      <c r="ED417" s="223">
        <f t="shared" ca="1" si="724"/>
        <v>-6.0550613572473116E-4</v>
      </c>
      <c r="EE417" s="223">
        <f t="shared" ca="1" si="725"/>
        <v>4.8540949696453741E-5</v>
      </c>
      <c r="EF417" s="223">
        <f t="shared" ca="1" si="726"/>
        <v>6.2444587473923054E-4</v>
      </c>
      <c r="EG417" s="223">
        <f t="shared" ca="1" si="727"/>
        <v>1.9510574387258207E-4</v>
      </c>
      <c r="EH417" s="223">
        <f t="shared" ca="1" si="728"/>
        <v>-5.4831938994063492E-4</v>
      </c>
      <c r="EI417" s="223">
        <f t="shared" ca="1" si="729"/>
        <v>-4.0904935657499054E-4</v>
      </c>
      <c r="EJ417" s="223">
        <f t="shared" ca="1" si="730"/>
        <v>3.8871624855121281E-4</v>
      </c>
      <c r="EK417" s="223">
        <f t="shared" ca="1" si="731"/>
        <v>5.6071891278051717E-4</v>
      </c>
      <c r="EL417" s="223">
        <f t="shared" ca="1" si="732"/>
        <v>-1.6993458204144662E-4</v>
      </c>
      <c r="EM417" s="223">
        <f t="shared" ca="1" si="733"/>
        <v>-6.2702409744480039E-4</v>
      </c>
      <c r="EN417" s="223">
        <f t="shared" ca="1" si="734"/>
        <v>-7.4718084123307019E-5</v>
      </c>
      <c r="EO417" s="223">
        <f t="shared" ca="1" si="735"/>
        <v>5.9787054726071246E-4</v>
      </c>
      <c r="EP417" s="223">
        <f t="shared" ca="1" si="736"/>
        <v>3.0799559930140671E-4</v>
      </c>
      <c r="EQ417" s="223">
        <f t="shared" ca="1" si="737"/>
        <v>-4.7769662596619023E-4</v>
      </c>
      <c r="ER417" s="223">
        <f t="shared" ca="1" si="738"/>
        <v>-4.9438357647292857E-4</v>
      </c>
      <c r="ES417" s="223">
        <f t="shared" ca="1" si="739"/>
        <v>2.8479772369901493E-4</v>
      </c>
      <c r="ET417" s="223">
        <f t="shared" ca="1" si="740"/>
        <v>6.0550613572472943E-4</v>
      </c>
      <c r="EU417" s="223">
        <f t="shared" ca="1" si="741"/>
        <v>-4.8540949696459921E-5</v>
      </c>
      <c r="EV417" s="223">
        <f t="shared" ca="1" si="742"/>
        <v>-6.2444587473922924E-4</v>
      </c>
      <c r="EW417" s="223">
        <f t="shared" ca="1" si="743"/>
        <v>-1.9510574387259329E-4</v>
      </c>
      <c r="EX417" s="223">
        <f t="shared" ca="1" si="744"/>
        <v>5.4831938994062918E-4</v>
      </c>
      <c r="EY417" s="223">
        <f t="shared" ca="1" si="745"/>
        <v>4.0904935657499943E-4</v>
      </c>
      <c r="EZ417" s="223">
        <f t="shared" ca="1" si="746"/>
        <v>-3.8871624855121769E-4</v>
      </c>
      <c r="FA417" s="223">
        <f t="shared" ca="1" si="747"/>
        <v>-5.6071891278051435E-4</v>
      </c>
      <c r="FB417" s="223">
        <f t="shared" ca="1" si="748"/>
        <v>1.6993458204145255E-4</v>
      </c>
      <c r="FC417" s="223">
        <f t="shared" ca="1" si="749"/>
        <v>6.2702409744479985E-4</v>
      </c>
      <c r="FD417" s="223">
        <f t="shared" ca="1" si="750"/>
        <v>7.4718084123300894E-5</v>
      </c>
      <c r="FE417" s="223">
        <f t="shared" ca="1" si="751"/>
        <v>-5.978705472607143E-4</v>
      </c>
      <c r="FF417" s="223">
        <f t="shared" ca="1" si="752"/>
        <v>-3.0799559930140129E-4</v>
      </c>
      <c r="FG417" s="223">
        <f t="shared" ca="1" si="753"/>
        <v>4.7769662596619424E-4</v>
      </c>
      <c r="FH417" s="223">
        <f t="shared" ca="1" si="754"/>
        <v>4.9438357647293583E-4</v>
      </c>
      <c r="FI417" s="223">
        <f t="shared" ca="1" si="755"/>
        <v>-2.8479772369900452E-4</v>
      </c>
      <c r="FJ417" s="223">
        <f t="shared" ca="1" si="756"/>
        <v>-6.0550613572473268E-4</v>
      </c>
      <c r="FK417" s="223">
        <f t="shared" ca="1" si="757"/>
        <v>4.8540949696448238E-5</v>
      </c>
      <c r="FL417" s="223">
        <f t="shared" ca="1" si="758"/>
        <v>6.2444587473923E-4</v>
      </c>
      <c r="FM417" s="223">
        <f t="shared" ca="1" si="759"/>
        <v>1.9510574387258738E-4</v>
      </c>
      <c r="FN417" s="223">
        <f t="shared" ca="1" si="760"/>
        <v>-5.4831938994063221E-4</v>
      </c>
      <c r="FO417" s="223">
        <f t="shared" ca="1" si="761"/>
        <v>-4.0904935657499472E-4</v>
      </c>
      <c r="FP417" s="223">
        <f t="shared" ca="1" si="762"/>
        <v>3.8871624855122257E-4</v>
      </c>
      <c r="FQ417" s="223">
        <f t="shared" ca="1" si="763"/>
        <v>5.6071891278051153E-4</v>
      </c>
      <c r="FR417" s="223">
        <f t="shared" ca="1" si="764"/>
        <v>-1.6993458204145849E-4</v>
      </c>
      <c r="FS417" s="223">
        <f t="shared" ca="1" si="765"/>
        <v>-6.2702409744480082E-4</v>
      </c>
      <c r="FT417" s="223">
        <f t="shared" ca="1" si="766"/>
        <v>-7.4718084123312522E-5</v>
      </c>
      <c r="FU417" s="223">
        <f t="shared" ca="1" si="767"/>
        <v>5.9787054726071073E-4</v>
      </c>
      <c r="FV417" s="223">
        <f t="shared" ca="1" si="768"/>
        <v>3.0799559930141154E-4</v>
      </c>
      <c r="FW417" s="223">
        <f t="shared" ca="1" si="769"/>
        <v>-4.7769662596618666E-4</v>
      </c>
      <c r="FX417" s="223">
        <f t="shared" ca="1" si="770"/>
        <v>-4.9438357647293193E-4</v>
      </c>
      <c r="FY417" s="223">
        <f t="shared" ca="1" si="771"/>
        <v>2.8479772369901E-4</v>
      </c>
      <c r="FZ417" s="223">
        <f t="shared" ca="1" si="772"/>
        <v>6.0550613572473095E-4</v>
      </c>
      <c r="GA417" s="223">
        <f t="shared" ca="1" si="773"/>
        <v>-4.8540949696454351E-5</v>
      </c>
      <c r="GB417" s="223">
        <f t="shared" ca="1" si="774"/>
        <v>-6.2444587473923065E-4</v>
      </c>
      <c r="GC417" s="223">
        <f t="shared" ca="1" si="775"/>
        <v>-1.9510574387258156E-4</v>
      </c>
      <c r="GD417" s="223">
        <f t="shared" ca="1" si="776"/>
        <v>5.4831938994063525E-4</v>
      </c>
      <c r="GE417" s="223">
        <f t="shared" ca="1" si="777"/>
        <v>4.0904935657500361E-4</v>
      </c>
      <c r="GF417" s="223">
        <f t="shared" ca="1" si="778"/>
        <v>-3.8871624855121335E-4</v>
      </c>
      <c r="GG417" s="223">
        <f t="shared" ca="1" si="779"/>
        <v>-5.6071891278051695E-4</v>
      </c>
      <c r="GH417" s="223">
        <f t="shared" ca="1" si="780"/>
        <v>1.6993458204144721E-4</v>
      </c>
      <c r="GI417" s="223">
        <f t="shared" ca="1" si="781"/>
        <v>6.2702409744480039E-4</v>
      </c>
      <c r="GJ417" s="223">
        <f t="shared" ca="1" si="782"/>
        <v>7.4718084123306423E-5</v>
      </c>
      <c r="GK417" s="223">
        <f t="shared" ca="1" si="783"/>
        <v>-5.9787054726070715E-4</v>
      </c>
      <c r="GL417" s="223">
        <f t="shared" ca="1" si="784"/>
        <v>-3.0799559930140612E-4</v>
      </c>
      <c r="GM417" s="223">
        <f t="shared" ca="1" si="785"/>
        <v>4.7769662596617896E-4</v>
      </c>
      <c r="GN417" s="223">
        <f t="shared" ca="1" si="786"/>
        <v>4.9438357647292814E-4</v>
      </c>
      <c r="GO417" s="223">
        <f t="shared" ca="1" si="787"/>
        <v>-2.8479772369899954E-4</v>
      </c>
      <c r="GP417" s="223">
        <f t="shared" ca="1" si="788"/>
        <v>-6.0550613572472932E-4</v>
      </c>
      <c r="GQ417" s="223">
        <f t="shared" ca="1" si="789"/>
        <v>4.8540949696442668E-5</v>
      </c>
      <c r="GR417" s="223">
        <f t="shared" ca="1" si="790"/>
        <v>6.244458747392313E-4</v>
      </c>
      <c r="GS417" s="223">
        <f t="shared" ca="1" si="791"/>
        <v>1.9510574387259264E-4</v>
      </c>
      <c r="GT417" s="223">
        <f t="shared" ca="1" si="792"/>
        <v>-5.4831938994063828E-4</v>
      </c>
      <c r="GU417" s="223">
        <f t="shared" ca="1" si="793"/>
        <v>-4.09049356574999E-4</v>
      </c>
      <c r="GV417" s="223">
        <f t="shared" ca="1" si="794"/>
        <v>3.8871624855120414E-4</v>
      </c>
      <c r="GW417" s="223">
        <f t="shared" ca="1" si="795"/>
        <v>5.6071891278051413E-4</v>
      </c>
      <c r="GX417" s="223">
        <f t="shared" ca="1" si="796"/>
        <v>-1.6993458204143594E-4</v>
      </c>
      <c r="GY417" s="223">
        <f t="shared" ca="1" si="797"/>
        <v>-6.2702409744479985E-4</v>
      </c>
      <c r="GZ417" s="223">
        <f t="shared" ca="1" si="798"/>
        <v>-7.4718084123318051E-5</v>
      </c>
      <c r="HA417" s="223">
        <f t="shared" ca="1" si="799"/>
        <v>5.9787054726071452E-4</v>
      </c>
      <c r="HB417" s="223">
        <f t="shared" ca="1" si="800"/>
        <v>3.0799559930141636E-4</v>
      </c>
      <c r="HC417" s="223">
        <f t="shared" ca="1" si="801"/>
        <v>-4.7769662596619468E-4</v>
      </c>
      <c r="HD417" s="223">
        <f t="shared" ca="1" si="802"/>
        <v>-4.9438357647293529E-4</v>
      </c>
      <c r="HE417" s="223">
        <f t="shared" ca="1" si="803"/>
        <v>2.84797723699021E-4</v>
      </c>
      <c r="HF417" s="223">
        <f t="shared" ca="1" si="804"/>
        <v>6.0550613572473246E-4</v>
      </c>
      <c r="HG417" s="223">
        <f t="shared" ca="1" si="805"/>
        <v>-4.8540949696466643E-5</v>
      </c>
      <c r="HH417" s="223">
        <f t="shared" ca="1" si="806"/>
        <v>-6.2444587473923E-4</v>
      </c>
      <c r="HI417" s="223">
        <f t="shared" ca="1" si="807"/>
        <v>-1.9510574387260384E-4</v>
      </c>
      <c r="HJ417" s="223">
        <f t="shared" ca="1" si="808"/>
        <v>5.4831938994063254E-4</v>
      </c>
      <c r="HK417" s="223">
        <f t="shared" ca="1" si="809"/>
        <v>4.0904935657500778E-4</v>
      </c>
      <c r="HL417" s="223">
        <f t="shared" ca="1" si="810"/>
        <v>-3.88716248551223E-4</v>
      </c>
      <c r="HM417" s="223">
        <f t="shared" ca="1" si="811"/>
        <v>-5.6071891278051955E-4</v>
      </c>
      <c r="HN417" s="223">
        <f t="shared" ca="1" si="812"/>
        <v>1.6993458204145909E-4</v>
      </c>
      <c r="HO417" s="223">
        <f t="shared" ca="1" si="813"/>
        <v>6.2702409744480072E-4</v>
      </c>
      <c r="HP417" s="223">
        <f t="shared" ca="1" si="814"/>
        <v>7.4718084123294172E-5</v>
      </c>
      <c r="HQ417" s="223">
        <f t="shared" ca="1" si="815"/>
        <v>-5.9787054726071094E-4</v>
      </c>
      <c r="HR417" s="223">
        <f t="shared" ca="1" si="816"/>
        <v>-3.0799559930139544E-4</v>
      </c>
      <c r="HS417" s="223">
        <f t="shared" ca="1" si="817"/>
        <v>4.7769662596618698E-4</v>
      </c>
      <c r="HT417" s="223">
        <f t="shared" ca="1" si="818"/>
        <v>4.9438357647294256E-4</v>
      </c>
      <c r="HU417" s="223">
        <f t="shared" ca="1" si="819"/>
        <v>-2.8479772369901054E-4</v>
      </c>
      <c r="HV417" s="223">
        <f t="shared" ca="1" si="820"/>
        <v>-6.0550613572473561E-4</v>
      </c>
      <c r="HW417" s="223">
        <f t="shared" ca="1" si="821"/>
        <v>4.8540949696454988E-5</v>
      </c>
      <c r="HX417" s="223">
        <f t="shared" ca="1" si="822"/>
        <v>6.2444587473922859E-4</v>
      </c>
      <c r="HY417" s="223">
        <f t="shared" ca="1" si="823"/>
        <v>1.9510574387258093E-4</v>
      </c>
      <c r="HZ417" s="223">
        <f t="shared" ca="1" si="824"/>
        <v>-5.4831938994062679E-4</v>
      </c>
      <c r="IA417" s="223">
        <f t="shared" ca="1" si="825"/>
        <v>-4.0904935657498957E-4</v>
      </c>
      <c r="IB417" s="223">
        <f t="shared" ca="1" si="826"/>
        <v>3.8871624855121384E-4</v>
      </c>
      <c r="IC417" s="223">
        <f t="shared" ca="1" si="827"/>
        <v>5.6071891278050849E-4</v>
      </c>
      <c r="ID417" s="223">
        <f t="shared" ca="1" si="828"/>
        <v>-1.6993458204144781E-4</v>
      </c>
      <c r="IE417" s="223">
        <f t="shared" ca="1" si="829"/>
        <v>-7.6054084181038679E-4</v>
      </c>
      <c r="IF417" s="223">
        <f t="shared" ca="1" si="830"/>
        <v>-7.47180841233058E-5</v>
      </c>
      <c r="IG417" s="223">
        <f t="shared" ca="1" si="831"/>
        <v>5.9787054726070737E-4</v>
      </c>
      <c r="IH417" s="223">
        <f t="shared" ca="1" si="832"/>
        <v>3.0799559930140557E-4</v>
      </c>
      <c r="II417" s="223">
        <f t="shared" ca="1" si="833"/>
        <v>-4.7769662596617945E-4</v>
      </c>
      <c r="IJ417" s="223">
        <f t="shared" ca="1" si="834"/>
        <v>-4.9438357647292781E-4</v>
      </c>
      <c r="IK417" s="223">
        <f t="shared" ca="1" si="835"/>
        <v>2.8479772369900013E-4</v>
      </c>
      <c r="IL417" s="223">
        <f t="shared" ca="1" si="836"/>
        <v>6.055061357247291E-4</v>
      </c>
      <c r="IM417" s="223">
        <f t="shared" ca="1" si="837"/>
        <v>-4.8540949696443305E-5</v>
      </c>
      <c r="IN417" s="223">
        <f t="shared" ca="1" si="838"/>
        <v>-6.2444587473923152E-4</v>
      </c>
      <c r="IO417" s="223">
        <f t="shared" ca="1" si="839"/>
        <v>-1.9510574387259207E-4</v>
      </c>
      <c r="IP417" s="223">
        <f t="shared" ca="1" si="840"/>
        <v>5.4831938994063861E-4</v>
      </c>
      <c r="IQ417" s="223">
        <f t="shared" ca="1" si="841"/>
        <v>4.090493565749984E-4</v>
      </c>
      <c r="IR417" s="223">
        <f t="shared" ca="1" si="842"/>
        <v>-3.8871624855120463E-4</v>
      </c>
      <c r="IS417" s="223">
        <f t="shared" ca="1" si="843"/>
        <v>-5.6071891278051381E-4</v>
      </c>
      <c r="IT417" s="223">
        <f t="shared" ca="1" si="844"/>
        <v>1.6993458204143654E-4</v>
      </c>
      <c r="IU417" s="223">
        <f t="shared" ca="1" si="845"/>
        <v>6.2702409744479985E-4</v>
      </c>
      <c r="IV417" s="223">
        <f t="shared" ca="1" si="846"/>
        <v>7.4718084123317455E-5</v>
      </c>
      <c r="IW417" s="223">
        <f t="shared" ca="1" si="847"/>
        <v>-5.9787054726071474E-4</v>
      </c>
      <c r="IX417" s="223">
        <f t="shared" ca="1" si="848"/>
        <v>-3.0799559930141582E-4</v>
      </c>
      <c r="IY417" s="223">
        <f t="shared" ca="1" si="849"/>
        <v>4.7769662596619506E-4</v>
      </c>
      <c r="IZ417" s="223">
        <f t="shared" ca="1" si="850"/>
        <v>4.9438357647293497E-4</v>
      </c>
      <c r="JA417" s="223">
        <f t="shared" ca="1" si="851"/>
        <v>-2.8479772369902154E-4</v>
      </c>
      <c r="JB417" s="223">
        <f t="shared" ca="1" si="852"/>
        <v>-6.0550613572473236E-4</v>
      </c>
    </row>
    <row r="418" spans="2:262">
      <c r="B418" s="230">
        <v>57</v>
      </c>
      <c r="C418" s="229">
        <f t="shared" si="853"/>
        <v>1.1132812500000006E-3</v>
      </c>
      <c r="D418" s="226">
        <f t="shared" ca="1" si="597"/>
        <v>72.060398409635383</v>
      </c>
      <c r="E418" s="225">
        <f ca="1">BK361</f>
        <v>6.0398409635389221E-2</v>
      </c>
      <c r="F418" s="224">
        <v>57</v>
      </c>
      <c r="G418" s="223">
        <f t="shared" ca="1" si="854"/>
        <v>-1.41830576588171E-4</v>
      </c>
      <c r="H418" s="223">
        <f t="shared" ca="1" si="598"/>
        <v>-5.0032175712016059E-4</v>
      </c>
      <c r="I418" s="223">
        <f t="shared" ca="1" si="599"/>
        <v>-2.9241328582099734E-5</v>
      </c>
      <c r="J418" s="223">
        <f t="shared" ca="1" si="600"/>
        <v>4.9032345159164784E-4</v>
      </c>
      <c r="K418" s="223">
        <f t="shared" ca="1" si="601"/>
        <v>1.9689457535725655E-4</v>
      </c>
      <c r="L418" s="223">
        <f t="shared" ca="1" si="602"/>
        <v>-4.2300051461217989E-4</v>
      </c>
      <c r="M418" s="223">
        <f t="shared" ca="1" si="603"/>
        <v>-3.4152850920661179E-4</v>
      </c>
      <c r="N418" s="223">
        <f t="shared" ca="1" si="604"/>
        <v>3.0622379661327507E-4</v>
      </c>
      <c r="O418" s="223">
        <f t="shared" ca="1" si="605"/>
        <v>4.4623370651132371E-4</v>
      </c>
      <c r="P418" s="223">
        <f t="shared" ca="1" si="606"/>
        <v>-1.536458820259031E-4</v>
      </c>
      <c r="Q418" s="223">
        <f t="shared" ca="1" si="607"/>
        <v>-4.9876888689410548E-4</v>
      </c>
      <c r="R418" s="223">
        <f t="shared" ca="1" si="608"/>
        <v>-1.6895059890674973E-5</v>
      </c>
      <c r="S418" s="223">
        <f t="shared" ca="1" si="609"/>
        <v>4.929920641948487E-4</v>
      </c>
      <c r="T418" s="223">
        <f t="shared" ca="1" si="610"/>
        <v>1.8546076876785743E-4</v>
      </c>
      <c r="U418" s="223">
        <f t="shared" ca="1" si="611"/>
        <v>-4.2957861755586746E-4</v>
      </c>
      <c r="V418" s="223">
        <f t="shared" ca="1" si="612"/>
        <v>-3.3234391242463831E-4</v>
      </c>
      <c r="W418" s="223">
        <f t="shared" ca="1" si="613"/>
        <v>3.1594233158365983E-4</v>
      </c>
      <c r="X418" s="223">
        <f t="shared" ca="1" si="614"/>
        <v>4.4037210791838995E-4</v>
      </c>
      <c r="Y418" s="223">
        <f t="shared" ca="1" si="615"/>
        <v>-1.6536863692949335E-4</v>
      </c>
      <c r="Z418" s="223">
        <f t="shared" ca="1" si="616"/>
        <v>-4.9691557694075516E-4</v>
      </c>
      <c r="AA418" s="223">
        <f t="shared" ca="1" si="617"/>
        <v>-4.5386142469195528E-6</v>
      </c>
      <c r="AB418" s="223">
        <f t="shared" ca="1" si="618"/>
        <v>4.9536371681273934E-4</v>
      </c>
      <c r="AC418" s="223">
        <f t="shared" ca="1" si="619"/>
        <v>1.7391524754617943E-4</v>
      </c>
      <c r="AD418" s="223">
        <f t="shared" ca="1" si="620"/>
        <v>-4.3589795840332001E-4</v>
      </c>
      <c r="AE418" s="223">
        <f t="shared" ca="1" si="621"/>
        <v>-3.2295912409695948E-4</v>
      </c>
      <c r="AF418" s="223">
        <f t="shared" ca="1" si="622"/>
        <v>3.2547055470734127E-4</v>
      </c>
      <c r="AG418" s="223">
        <f t="shared" ca="1" si="623"/>
        <v>4.3424524563421911E-4</v>
      </c>
      <c r="AH418" s="223">
        <f t="shared" ca="1" si="624"/>
        <v>-1.7699177994972805E-4</v>
      </c>
      <c r="AI418" s="223">
        <f t="shared" ca="1" si="625"/>
        <v>-4.9476294362472604E-4</v>
      </c>
      <c r="AJ418" s="223">
        <f t="shared" ca="1" si="626"/>
        <v>7.8205652883467478E-6</v>
      </c>
      <c r="AK418" s="223">
        <f t="shared" ca="1" si="627"/>
        <v>4.9743698085046473E-4</v>
      </c>
      <c r="AL418" s="223">
        <f t="shared" ca="1" si="628"/>
        <v>1.6226496628248625E-4</v>
      </c>
      <c r="AM418" s="223">
        <f t="shared" ca="1" si="629"/>
        <v>-4.4195473061990306E-4</v>
      </c>
      <c r="AN418" s="223">
        <f t="shared" ca="1" si="630"/>
        <v>-3.1337979726914282E-4</v>
      </c>
      <c r="AO418" s="223">
        <f t="shared" ca="1" si="631"/>
        <v>3.3480272653899762E-4</v>
      </c>
      <c r="AP418" s="223">
        <f t="shared" ca="1" si="632"/>
        <v>4.2785681025155558E-4</v>
      </c>
      <c r="AQ418" s="223">
        <f t="shared" ca="1" si="633"/>
        <v>-1.8850830973986832E-4</v>
      </c>
      <c r="AR418" s="223">
        <f t="shared" ca="1" si="634"/>
        <v>-4.9231228361183515E-4</v>
      </c>
      <c r="AS418" s="223">
        <f t="shared" ca="1" si="635"/>
        <v>2.0175034007516708E-5</v>
      </c>
      <c r="AT418" s="223">
        <f t="shared" ca="1" si="636"/>
        <v>4.99210607451292E-4</v>
      </c>
      <c r="AU418" s="223">
        <f t="shared" ca="1" si="637"/>
        <v>1.5051694267058231E-4</v>
      </c>
      <c r="AV418" s="223">
        <f t="shared" ca="1" si="638"/>
        <v>-4.4774528583251439E-4</v>
      </c>
      <c r="AW418" s="223">
        <f t="shared" ca="1" si="639"/>
        <v>-3.0361170216947943E-4</v>
      </c>
      <c r="AX418" s="223">
        <f t="shared" ca="1" si="640"/>
        <v>3.4393322572726456E-4</v>
      </c>
      <c r="AY418" s="223">
        <f t="shared" ca="1" si="641"/>
        <v>4.2121064992499125E-4</v>
      </c>
      <c r="AZ418" s="223">
        <f t="shared" ca="1" si="642"/>
        <v>-1.9991128917300105E-4</v>
      </c>
      <c r="BA418" s="223">
        <f t="shared" ca="1" si="643"/>
        <v>-4.8956507308803928E-4</v>
      </c>
      <c r="BB418" s="223">
        <f t="shared" ca="1" si="644"/>
        <v>3.2517350040593652E-5</v>
      </c>
      <c r="BC418" s="223">
        <f t="shared" ca="1" si="645"/>
        <v>5.0068352824887761E-4</v>
      </c>
      <c r="BD418" s="223">
        <f t="shared" ca="1" si="646"/>
        <v>1.3867825328060815E-4</v>
      </c>
      <c r="BE418" s="223">
        <f t="shared" ca="1" si="647"/>
        <v>-4.5326613602721458E-4</v>
      </c>
      <c r="BF418" s="223">
        <f t="shared" ca="1" si="648"/>
        <v>-2.9366072273320196E-4</v>
      </c>
      <c r="BG418" s="223">
        <f t="shared" ca="1" si="649"/>
        <v>3.5285655240084775E-4</v>
      </c>
      <c r="BH418" s="223">
        <f t="shared" ca="1" si="650"/>
        <v>4.1431076805299272E-4</v>
      </c>
      <c r="BI418" s="223">
        <f t="shared" ca="1" si="651"/>
        <v>-2.1119384952070385E-4</v>
      </c>
      <c r="BJ418" s="223">
        <f t="shared" ca="1" si="652"/>
        <v>-4.8652296687023148E-4</v>
      </c>
      <c r="BK418" s="223">
        <f t="shared" ca="1" si="653"/>
        <v>4.4840078837908137E-5</v>
      </c>
      <c r="BL418" s="223">
        <f t="shared" ca="1" si="654"/>
        <v>5.0185485601080958E-4</v>
      </c>
      <c r="BM418" s="223">
        <f t="shared" ca="1" si="655"/>
        <v>1.267560292963681E-4</v>
      </c>
      <c r="BN418" s="223">
        <f t="shared" ca="1" si="656"/>
        <v>-4.5851395565028158E-4</v>
      </c>
      <c r="BO418" s="223">
        <f t="shared" ca="1" si="657"/>
        <v>-2.8353285305822884E-4</v>
      </c>
      <c r="BP418" s="223">
        <f t="shared" ca="1" si="658"/>
        <v>3.615673314814209E-4</v>
      </c>
      <c r="BQ418" s="223">
        <f t="shared" ca="1" si="659"/>
        <v>4.0716132086640074E-4</v>
      </c>
      <c r="BR418" s="223">
        <f t="shared" ca="1" si="660"/>
        <v>-2.2234919459050202E-4</v>
      </c>
      <c r="BS418" s="223">
        <f t="shared" ca="1" si="661"/>
        <v>-4.8318779740944652E-4</v>
      </c>
      <c r="BT418" s="223">
        <f t="shared" ca="1" si="662"/>
        <v>5.7135797648402123E-5</v>
      </c>
      <c r="BU418" s="223">
        <f t="shared" ca="1" si="663"/>
        <v>5.0272388517304245E-4</v>
      </c>
      <c r="BV418" s="223">
        <f t="shared" ca="1" si="664"/>
        <v>1.1475745221979316E-4</v>
      </c>
      <c r="BW418" s="223">
        <f t="shared" ca="1" si="665"/>
        <v>-4.6348558361140901E-4</v>
      </c>
      <c r="BX418" s="223">
        <f t="shared" ca="1" si="666"/>
        <v>-2.7323419379454966E-4</v>
      </c>
      <c r="BY418" s="223">
        <f t="shared" ca="1" si="667"/>
        <v>3.7006031592137805E-4</v>
      </c>
      <c r="BZ418" s="223">
        <f t="shared" ca="1" si="668"/>
        <v>3.9976661492485715E-4</v>
      </c>
      <c r="CA418" s="223">
        <f t="shared" ca="1" si="669"/>
        <v>-2.3337060481965074E-4</v>
      </c>
      <c r="CB418" s="223">
        <f t="shared" ca="1" si="670"/>
        <v>-4.7956157368705976E-4</v>
      </c>
      <c r="CC418" s="223">
        <f t="shared" ca="1" si="671"/>
        <v>6.9397099990844936E-5</v>
      </c>
      <c r="CD418" s="223">
        <f t="shared" ca="1" si="672"/>
        <v>5.0329009226490371E-4</v>
      </c>
      <c r="CE418" s="223">
        <f t="shared" ca="1" si="673"/>
        <v>1.0268974954506563E-4</v>
      </c>
      <c r="CF418" s="223">
        <f t="shared" ca="1" si="674"/>
        <v>-4.6817802518781107E-4</v>
      </c>
      <c r="CG418" s="223">
        <f t="shared" ca="1" si="675"/>
        <v>-2.627709484694131E-4</v>
      </c>
      <c r="CH418" s="223">
        <f t="shared" ca="1" si="676"/>
        <v>3.7833038986447563E-4</v>
      </c>
      <c r="CI418" s="223">
        <f t="shared" ca="1" si="677"/>
        <v>3.921311045227193E-4</v>
      </c>
      <c r="CJ418" s="223">
        <f t="shared" ca="1" si="678"/>
        <v>-2.4425144132274508E-4</v>
      </c>
      <c r="CK418" s="223">
        <f t="shared" ca="1" si="679"/>
        <v>-4.7564648000464398E-4</v>
      </c>
      <c r="CL418" s="223">
        <f t="shared" ca="1" si="680"/>
        <v>8.1616600115177887E-5</v>
      </c>
      <c r="CM418" s="223">
        <f t="shared" ca="1" si="681"/>
        <v>5.0355313622441316E-4</v>
      </c>
      <c r="CN418" s="223">
        <f t="shared" ca="1" si="682"/>
        <v>9.0560190405022099E-5</v>
      </c>
      <c r="CO418" s="223">
        <f t="shared" ca="1" si="683"/>
        <v>-4.7258845382814392E-4</v>
      </c>
      <c r="CP418" s="223">
        <f t="shared" ca="1" si="684"/>
        <v>-2.5214941975056342E-4</v>
      </c>
      <c r="CQ418" s="223">
        <f t="shared" ca="1" si="685"/>
        <v>3.8637257172740327E-4</v>
      </c>
      <c r="CR418" s="223">
        <f t="shared" ca="1" si="686"/>
        <v>3.8425938900594331E-4</v>
      </c>
      <c r="CS418" s="223">
        <f t="shared" ca="1" si="687"/>
        <v>-2.5498514989073004E-4</v>
      </c>
      <c r="CT418" s="223">
        <f t="shared" ca="1" si="688"/>
        <v>-4.7144487466824344E-4</v>
      </c>
      <c r="CU418" s="223">
        <f t="shared" ca="1" si="689"/>
        <v>9.3786937451442739E-5</v>
      </c>
      <c r="CV418" s="223">
        <f t="shared" ca="1" si="690"/>
        <v>5.0351285860372589E-4</v>
      </c>
      <c r="CW418" s="223">
        <f t="shared" ca="1" si="691"/>
        <v>7.8376081192549357E-5</v>
      </c>
      <c r="CX418" s="223">
        <f t="shared" ca="1" si="692"/>
        <v>-4.7671421285511119E-4</v>
      </c>
      <c r="CY418" s="223">
        <f t="shared" ca="1" si="693"/>
        <v>-2.4137600564972408E-4</v>
      </c>
      <c r="CZ418" s="223">
        <f t="shared" ca="1" si="694"/>
        <v>3.9418201720051882E-4</v>
      </c>
      <c r="DA418" s="223">
        <f t="shared" ca="1" si="695"/>
        <v>3.7615621000161418E-4</v>
      </c>
      <c r="DB418" s="223">
        <f t="shared" ca="1" si="696"/>
        <v>-2.6556526493893597E-4</v>
      </c>
      <c r="DC418" s="223">
        <f t="shared" ca="1" si="697"/>
        <v>-4.6695928856779956E-4</v>
      </c>
      <c r="DD418" s="223">
        <f t="shared" ca="1" si="698"/>
        <v>1.0590078104350632E-4</v>
      </c>
      <c r="DE418" s="223">
        <f t="shared" ca="1" si="699"/>
        <v>5.0316928366457407E-4</v>
      </c>
      <c r="DF418" s="223">
        <f t="shared" ca="1" si="700"/>
        <v>6.6144761159429562E-5</v>
      </c>
      <c r="DG418" s="223">
        <f t="shared" ca="1" si="701"/>
        <v>-4.8055281706574696E-4</v>
      </c>
      <c r="DH418" s="223">
        <f t="shared" ca="1" si="702"/>
        <v>-2.304571956687114E-4</v>
      </c>
      <c r="DI418" s="223">
        <f t="shared" ca="1" si="703"/>
        <v>4.0175402216589232E-4</v>
      </c>
      <c r="DJ418" s="223">
        <f t="shared" ca="1" si="704"/>
        <v>3.6782644856176664E-4</v>
      </c>
      <c r="DK418" s="223">
        <f t="shared" ca="1" si="705"/>
        <v>-2.7598541340166747E-4</v>
      </c>
      <c r="DL418" s="223">
        <f t="shared" ca="1" si="706"/>
        <v>-4.6219242365265489E-4</v>
      </c>
      <c r="DM418" s="223">
        <f t="shared" ca="1" si="707"/>
        <v>1.1795083396495452E-4</v>
      </c>
      <c r="DN418" s="223">
        <f t="shared" ca="1" si="708"/>
        <v>5.0252261836365405E-4</v>
      </c>
      <c r="DO418" s="223">
        <f t="shared" ca="1" si="709"/>
        <v>5.3873597995499246E-5</v>
      </c>
      <c r="DP418" s="223">
        <f t="shared" ca="1" si="710"/>
        <v>-4.8410195422840947E-4</v>
      </c>
      <c r="DQ418" s="223">
        <f t="shared" ca="1" si="711"/>
        <v>-2.1939956689037739E-4</v>
      </c>
      <c r="DR418" s="223">
        <f t="shared" ca="1" si="712"/>
        <v>4.090840255308636E-4</v>
      </c>
      <c r="DS418" s="223">
        <f t="shared" ca="1" si="713"/>
        <v>3.5927512222323234E-4</v>
      </c>
      <c r="DT418" s="223">
        <f t="shared" ca="1" si="714"/>
        <v>-2.8623931857112503E-4</v>
      </c>
      <c r="DU418" s="223">
        <f t="shared" ca="1" si="715"/>
        <v>-4.5714715130398972E-4</v>
      </c>
      <c r="DV418" s="223">
        <f t="shared" ca="1" si="716"/>
        <v>1.2992983771447413E-4</v>
      </c>
      <c r="DW418" s="223">
        <f t="shared" ca="1" si="717"/>
        <v>5.0157325222796264E-4</v>
      </c>
      <c r="DX418" s="223">
        <f t="shared" ca="1" si="718"/>
        <v>4.1569983390600079E-5</v>
      </c>
      <c r="DY418" s="223">
        <f t="shared" ca="1" si="719"/>
        <v>-4.873594864755792E-4</v>
      </c>
      <c r="DZ418" s="223">
        <f t="shared" ca="1" si="720"/>
        <v>-2.0820978001682692E-4</v>
      </c>
      <c r="EA418" s="223">
        <f t="shared" ca="1" si="721"/>
        <v>4.1616761197549193E-4</v>
      </c>
      <c r="EB418" s="223">
        <f t="shared" ca="1" si="722"/>
        <v>3.5050738198522298E-4</v>
      </c>
      <c r="EC418" s="223">
        <f t="shared" ca="1" si="723"/>
        <v>-2.963208038782529E-4</v>
      </c>
      <c r="ED418" s="223">
        <f t="shared" ca="1" si="724"/>
        <v>-4.5182651060521193E-4</v>
      </c>
      <c r="EE418" s="223">
        <f t="shared" ca="1" si="725"/>
        <v>1.4183057658815804E-4</v>
      </c>
      <c r="EF418" s="223">
        <f t="shared" ca="1" si="726"/>
        <v>5.0032175712016102E-4</v>
      </c>
      <c r="EG418" s="223">
        <f t="shared" ca="1" si="727"/>
        <v>2.9241328582108164E-5</v>
      </c>
      <c r="EH418" s="223">
        <f t="shared" ca="1" si="728"/>
        <v>-4.9032345159164491E-4</v>
      </c>
      <c r="EI418" s="223">
        <f t="shared" ca="1" si="729"/>
        <v>-1.9689457535725942E-4</v>
      </c>
      <c r="EJ418" s="223">
        <f t="shared" ca="1" si="730"/>
        <v>4.2300051461217555E-4</v>
      </c>
      <c r="EK418" s="223">
        <f t="shared" ca="1" si="731"/>
        <v>3.4152850920662095E-4</v>
      </c>
      <c r="EL418" s="223">
        <f t="shared" ca="1" si="732"/>
        <v>-3.0622379661327296E-4</v>
      </c>
      <c r="EM418" s="223">
        <f t="shared" ca="1" si="733"/>
        <v>-4.4623370651132696E-4</v>
      </c>
      <c r="EN418" s="223">
        <f t="shared" ca="1" si="734"/>
        <v>1.536458820258921E-4</v>
      </c>
      <c r="EO418" s="223">
        <f t="shared" ca="1" si="735"/>
        <v>4.987688868941057E-4</v>
      </c>
      <c r="EP418" s="223">
        <f t="shared" ca="1" si="736"/>
        <v>1.6895059890682074E-5</v>
      </c>
      <c r="EQ418" s="223">
        <f t="shared" ca="1" si="737"/>
        <v>-4.9299206419484653E-4</v>
      </c>
      <c r="ER418" s="223">
        <f t="shared" ca="1" si="738"/>
        <v>-1.8546076876787239E-4</v>
      </c>
      <c r="ES418" s="223">
        <f t="shared" ca="1" si="739"/>
        <v>4.2957861755586475E-4</v>
      </c>
      <c r="ET418" s="223">
        <f t="shared" ca="1" si="740"/>
        <v>3.3234391242464628E-4</v>
      </c>
      <c r="EU418" s="223">
        <f t="shared" ca="1" si="741"/>
        <v>-3.159423315836473E-4</v>
      </c>
      <c r="EV418" s="223">
        <f t="shared" ca="1" si="742"/>
        <v>-4.4037210791839256E-4</v>
      </c>
      <c r="EW418" s="223">
        <f t="shared" ca="1" si="743"/>
        <v>1.6536863692948327E-4</v>
      </c>
      <c r="EX418" s="223">
        <f t="shared" ca="1" si="744"/>
        <v>4.9691557694075755E-4</v>
      </c>
      <c r="EY418" s="223">
        <f t="shared" ca="1" si="745"/>
        <v>4.5386142469248383E-6</v>
      </c>
      <c r="EZ418" s="223">
        <f t="shared" ca="1" si="746"/>
        <v>-4.9536371681273782E-4</v>
      </c>
      <c r="FA418" s="223">
        <f t="shared" ca="1" si="747"/>
        <v>-1.7391524754619111E-4</v>
      </c>
      <c r="FB418" s="223">
        <f t="shared" ca="1" si="748"/>
        <v>4.3589795840331741E-4</v>
      </c>
      <c r="FC418" s="223">
        <f t="shared" ca="1" si="749"/>
        <v>3.2295912409696626E-4</v>
      </c>
      <c r="FD418" s="223">
        <f t="shared" ca="1" si="750"/>
        <v>-3.2547055470733173E-4</v>
      </c>
      <c r="FE418" s="223">
        <f t="shared" ca="1" si="751"/>
        <v>-4.3424524563422177E-4</v>
      </c>
      <c r="FF418" s="223">
        <f t="shared" ca="1" si="752"/>
        <v>1.7699177994971973E-4</v>
      </c>
      <c r="FG418" s="223">
        <f t="shared" ca="1" si="753"/>
        <v>4.9476294362472842E-4</v>
      </c>
      <c r="FH418" s="223">
        <f t="shared" ca="1" si="754"/>
        <v>-7.8205652883450401E-6</v>
      </c>
      <c r="FI418" s="223">
        <f t="shared" ca="1" si="755"/>
        <v>-4.9743698085046332E-4</v>
      </c>
      <c r="FJ418" s="223">
        <f t="shared" ca="1" si="756"/>
        <v>-1.6226496628249799E-4</v>
      </c>
      <c r="FK418" s="223">
        <f t="shared" ca="1" si="757"/>
        <v>4.419547306199023E-4</v>
      </c>
      <c r="FL418" s="223">
        <f t="shared" ca="1" si="758"/>
        <v>3.1337979726914981E-4</v>
      </c>
      <c r="FM418" s="223">
        <f t="shared" ca="1" si="759"/>
        <v>-3.3480272653898835E-4</v>
      </c>
      <c r="FN418" s="223">
        <f t="shared" ca="1" si="760"/>
        <v>-4.278568102515565E-4</v>
      </c>
      <c r="FO418" s="223">
        <f t="shared" ca="1" si="761"/>
        <v>1.8850830973986342E-4</v>
      </c>
      <c r="FP418" s="223">
        <f t="shared" ca="1" si="762"/>
        <v>4.9231228361183775E-4</v>
      </c>
      <c r="FQ418" s="223">
        <f t="shared" ca="1" si="763"/>
        <v>-2.0175034007500689E-5</v>
      </c>
      <c r="FR418" s="223">
        <f t="shared" ca="1" si="764"/>
        <v>-4.9921060745129124E-4</v>
      </c>
      <c r="FS418" s="223">
        <f t="shared" ca="1" si="765"/>
        <v>-1.5051694267059421E-4</v>
      </c>
      <c r="FT418" s="223">
        <f t="shared" ca="1" si="766"/>
        <v>4.4774528583250701E-4</v>
      </c>
      <c r="FU418" s="223">
        <f t="shared" ca="1" si="767"/>
        <v>3.0361170216948365E-4</v>
      </c>
      <c r="FV418" s="223">
        <f t="shared" ca="1" si="768"/>
        <v>-3.4393322572725811E-4</v>
      </c>
      <c r="FW418" s="223">
        <f t="shared" ca="1" si="769"/>
        <v>-4.2121064992500004E-4</v>
      </c>
      <c r="FX418" s="223">
        <f t="shared" ca="1" si="770"/>
        <v>1.9991128917299947E-4</v>
      </c>
      <c r="FY418" s="223">
        <f t="shared" ca="1" si="771"/>
        <v>4.8956507308804134E-4</v>
      </c>
      <c r="FZ418" s="223">
        <f t="shared" ca="1" si="772"/>
        <v>-3.2517350040577633E-5</v>
      </c>
      <c r="GA418" s="223">
        <f t="shared" ca="1" si="773"/>
        <v>-5.0068352824887751E-4</v>
      </c>
      <c r="GB418" s="223">
        <f t="shared" ca="1" si="774"/>
        <v>-1.3867825328061663E-4</v>
      </c>
      <c r="GC418" s="223">
        <f t="shared" ca="1" si="775"/>
        <v>4.5326613602720764E-4</v>
      </c>
      <c r="GD418" s="223">
        <f t="shared" ca="1" si="776"/>
        <v>2.9366072273320337E-4</v>
      </c>
      <c r="GE418" s="223">
        <f t="shared" ca="1" si="777"/>
        <v>-3.5285655240084135E-4</v>
      </c>
      <c r="GF418" s="223">
        <f t="shared" ca="1" si="778"/>
        <v>-4.1431076805300188E-4</v>
      </c>
      <c r="GG418" s="223">
        <f t="shared" ca="1" si="779"/>
        <v>2.1119384952068926E-4</v>
      </c>
      <c r="GH418" s="223">
        <f t="shared" ca="1" si="780"/>
        <v>4.8652296687023744E-4</v>
      </c>
      <c r="GI418" s="223">
        <f t="shared" ca="1" si="781"/>
        <v>-4.4840078837906402E-5</v>
      </c>
      <c r="GJ418" s="223">
        <f t="shared" ca="1" si="782"/>
        <v>-5.0185485601080947E-4</v>
      </c>
      <c r="GK418" s="223">
        <f t="shared" ca="1" si="783"/>
        <v>-1.2675602929637669E-4</v>
      </c>
      <c r="GL418" s="223">
        <f t="shared" ca="1" si="784"/>
        <v>4.585139556502779E-4</v>
      </c>
      <c r="GM418" s="223">
        <f t="shared" ca="1" si="785"/>
        <v>2.8353285305824207E-4</v>
      </c>
      <c r="GN418" s="223">
        <f t="shared" ca="1" si="786"/>
        <v>-3.6156733148140475E-4</v>
      </c>
      <c r="GO418" s="223">
        <f t="shared" ca="1" si="787"/>
        <v>-4.0716132086639759E-4</v>
      </c>
      <c r="GP418" s="223">
        <f t="shared" ca="1" si="788"/>
        <v>2.2234919459050047E-4</v>
      </c>
      <c r="GQ418" s="223">
        <f t="shared" ca="1" si="789"/>
        <v>4.8318779740944901E-4</v>
      </c>
      <c r="GR418" s="223">
        <f t="shared" ca="1" si="790"/>
        <v>-5.7135797648393287E-5</v>
      </c>
      <c r="GS418" s="223">
        <f t="shared" ca="1" si="791"/>
        <v>-5.0272388517304148E-4</v>
      </c>
      <c r="GT418" s="223">
        <f t="shared" ca="1" si="792"/>
        <v>-1.1475745221981579E-4</v>
      </c>
      <c r="GU418" s="223">
        <f t="shared" ca="1" si="793"/>
        <v>4.6348558361141107E-4</v>
      </c>
      <c r="GV418" s="223">
        <f t="shared" ca="1" si="794"/>
        <v>2.7323419379455106E-4</v>
      </c>
      <c r="GW418" s="223">
        <f t="shared" ca="1" si="795"/>
        <v>-3.7006031592137691E-4</v>
      </c>
      <c r="GX418" s="223">
        <f t="shared" ca="1" si="796"/>
        <v>-3.9976661492486257E-4</v>
      </c>
      <c r="GY418" s="223">
        <f t="shared" ca="1" si="797"/>
        <v>2.3337060481963654E-4</v>
      </c>
      <c r="GZ418" s="223">
        <f t="shared" ca="1" si="798"/>
        <v>4.7956157368706458E-4</v>
      </c>
      <c r="HA418" s="223">
        <f t="shared" ca="1" si="799"/>
        <v>-6.9397099990850276E-5</v>
      </c>
      <c r="HB418" s="223">
        <f t="shared" ca="1" si="800"/>
        <v>-5.0329009226490371E-4</v>
      </c>
      <c r="HC418" s="223">
        <f t="shared" ca="1" si="801"/>
        <v>-1.0268974954506728E-4</v>
      </c>
      <c r="HD418" s="223">
        <f t="shared" ca="1" si="802"/>
        <v>4.6817802518780782E-4</v>
      </c>
      <c r="HE418" s="223">
        <f t="shared" ca="1" si="803"/>
        <v>2.6277094846942681E-4</v>
      </c>
      <c r="HF418" s="223">
        <f t="shared" ca="1" si="804"/>
        <v>-3.78330389864465E-4</v>
      </c>
      <c r="HG418" s="223">
        <f t="shared" ca="1" si="805"/>
        <v>-3.9213110452273383E-4</v>
      </c>
      <c r="HH418" s="223">
        <f t="shared" ca="1" si="806"/>
        <v>2.4425144132274356E-4</v>
      </c>
      <c r="HI418" s="223">
        <f t="shared" ca="1" si="807"/>
        <v>4.7564648000464457E-4</v>
      </c>
      <c r="HJ418" s="223">
        <f t="shared" ca="1" si="808"/>
        <v>-8.1616600115169132E-5</v>
      </c>
      <c r="HK418" s="223">
        <f t="shared" ca="1" si="809"/>
        <v>-5.0355313622441316E-4</v>
      </c>
      <c r="HL418" s="223">
        <f t="shared" ca="1" si="810"/>
        <v>-9.0560190405037928E-5</v>
      </c>
      <c r="HM418" s="223">
        <f t="shared" ca="1" si="811"/>
        <v>4.725884538281359E-4</v>
      </c>
      <c r="HN418" s="223">
        <f t="shared" ca="1" si="812"/>
        <v>2.5214941975055876E-4</v>
      </c>
      <c r="HO418" s="223">
        <f t="shared" ca="1" si="813"/>
        <v>-3.8637257172740214E-4</v>
      </c>
      <c r="HP418" s="223">
        <f t="shared" ca="1" si="814"/>
        <v>-3.8425938900594911E-4</v>
      </c>
      <c r="HQ418" s="223">
        <f t="shared" ca="1" si="815"/>
        <v>2.5498514989072239E-4</v>
      </c>
      <c r="HR418" s="223">
        <f t="shared" ca="1" si="816"/>
        <v>4.7144487466824658E-4</v>
      </c>
      <c r="HS418" s="223">
        <f t="shared" ca="1" si="817"/>
        <v>-9.378693745141993E-5</v>
      </c>
      <c r="HT418" s="223">
        <f t="shared" ca="1" si="818"/>
        <v>-5.0351285860372578E-4</v>
      </c>
      <c r="HU418" s="223">
        <f t="shared" ca="1" si="819"/>
        <v>-7.8376081192544017E-5</v>
      </c>
      <c r="HV418" s="223">
        <f t="shared" ca="1" si="820"/>
        <v>4.7671421285510826E-4</v>
      </c>
      <c r="HW418" s="223">
        <f t="shared" ca="1" si="821"/>
        <v>2.4137600564973181E-4</v>
      </c>
      <c r="HX418" s="223">
        <f t="shared" ca="1" si="822"/>
        <v>-3.9418201720051329E-4</v>
      </c>
      <c r="HY418" s="223">
        <f t="shared" ca="1" si="823"/>
        <v>-3.7615621000162963E-4</v>
      </c>
      <c r="HZ418" s="223">
        <f t="shared" ca="1" si="824"/>
        <v>2.6556526493894052E-4</v>
      </c>
      <c r="IA418" s="223">
        <f t="shared" ca="1" si="825"/>
        <v>4.6695928856779756E-4</v>
      </c>
      <c r="IB418" s="223">
        <f t="shared" ca="1" si="826"/>
        <v>-1.0590078104349763E-4</v>
      </c>
      <c r="IC418" s="223">
        <f t="shared" ca="1" si="827"/>
        <v>-5.0316928366457439E-4</v>
      </c>
      <c r="ID418" s="223">
        <f t="shared" ca="1" si="828"/>
        <v>-6.6144761159438344E-5</v>
      </c>
      <c r="IE418" s="223">
        <f t="shared" ca="1" si="829"/>
        <v>5.0902335701962843E-4</v>
      </c>
      <c r="IF418" s="223">
        <f t="shared" ca="1" si="830"/>
        <v>2.3045719566873197E-4</v>
      </c>
      <c r="IG418" s="223">
        <f t="shared" ca="1" si="831"/>
        <v>-4.0175402216589557E-4</v>
      </c>
      <c r="IH418" s="223">
        <f t="shared" ca="1" si="832"/>
        <v>-3.6782644856177271E-4</v>
      </c>
      <c r="II418" s="223">
        <f t="shared" ca="1" si="833"/>
        <v>2.7598541340165999E-4</v>
      </c>
      <c r="IJ418" s="223">
        <f t="shared" ca="1" si="834"/>
        <v>4.6219242365265847E-4</v>
      </c>
      <c r="IK418" s="223">
        <f t="shared" ca="1" si="835"/>
        <v>-1.1795083396493196E-4</v>
      </c>
      <c r="IL418" s="223">
        <f t="shared" ca="1" si="836"/>
        <v>-5.0252261836365546E-4</v>
      </c>
      <c r="IM418" s="223">
        <f t="shared" ca="1" si="837"/>
        <v>-5.3873597995493879E-5</v>
      </c>
      <c r="IN418" s="223">
        <f t="shared" ca="1" si="838"/>
        <v>4.8410195422840703E-4</v>
      </c>
      <c r="IO418" s="223">
        <f t="shared" ca="1" si="839"/>
        <v>2.1939956689038541E-4</v>
      </c>
      <c r="IP418" s="223">
        <f t="shared" ca="1" si="840"/>
        <v>-4.0908402553085834E-4</v>
      </c>
      <c r="IQ418" s="223">
        <f t="shared" ca="1" si="841"/>
        <v>-3.5927512222323852E-4</v>
      </c>
      <c r="IR418" s="223">
        <f t="shared" ca="1" si="842"/>
        <v>2.8623931857110595E-4</v>
      </c>
      <c r="IS418" s="223">
        <f t="shared" ca="1" si="843"/>
        <v>4.5714715130398749E-4</v>
      </c>
      <c r="IT418" s="223">
        <f t="shared" ca="1" si="844"/>
        <v>-1.2992983771447942E-4</v>
      </c>
      <c r="IU418" s="223">
        <f t="shared" ca="1" si="845"/>
        <v>-5.015732522279634E-4</v>
      </c>
      <c r="IV418" s="223">
        <f t="shared" ca="1" si="846"/>
        <v>-4.1569983390608915E-5</v>
      </c>
      <c r="IW418" s="223">
        <f t="shared" ca="1" si="847"/>
        <v>4.8735948647557698E-4</v>
      </c>
      <c r="IX418" s="223">
        <f t="shared" ca="1" si="848"/>
        <v>2.0820978001684807E-4</v>
      </c>
      <c r="IY418" s="223">
        <f t="shared" ca="1" si="849"/>
        <v>-4.1616761197549497E-4</v>
      </c>
      <c r="IZ418" s="223">
        <f t="shared" ca="1" si="850"/>
        <v>-3.5050738198521913E-4</v>
      </c>
      <c r="JA418" s="223">
        <f t="shared" ca="1" si="851"/>
        <v>2.9632080387824569E-4</v>
      </c>
      <c r="JB418" s="223">
        <f t="shared" ca="1" si="852"/>
        <v>4.5182651060521588E-4</v>
      </c>
    </row>
    <row r="419" spans="2:262">
      <c r="B419" s="230">
        <v>58</v>
      </c>
      <c r="C419" s="229">
        <f t="shared" si="853"/>
        <v>1.1328125000000006E-3</v>
      </c>
      <c r="D419" s="226">
        <f t="shared" ca="1" si="597"/>
        <v>72.061071073464944</v>
      </c>
      <c r="E419" s="225">
        <f ca="1">BL361</f>
        <v>6.1071073464943108E-2</v>
      </c>
      <c r="F419" s="224">
        <v>58</v>
      </c>
      <c r="G419" s="223">
        <f t="shared" ca="1" si="854"/>
        <v>5.5527817739036965E-5</v>
      </c>
      <c r="H419" s="223">
        <f t="shared" ca="1" si="598"/>
        <v>3.0545116441453547E-4</v>
      </c>
      <c r="I419" s="223">
        <f t="shared" ca="1" si="599"/>
        <v>3.4110170815938173E-5</v>
      </c>
      <c r="J419" s="223">
        <f t="shared" ca="1" si="600"/>
        <v>-2.9544116131938344E-4</v>
      </c>
      <c r="K419" s="223">
        <f t="shared" ca="1" si="601"/>
        <v>-1.2081061436401031E-4</v>
      </c>
      <c r="L419" s="223">
        <f t="shared" ca="1" si="602"/>
        <v>2.5998796378963332E-4</v>
      </c>
      <c r="M419" s="223">
        <f t="shared" ca="1" si="603"/>
        <v>1.9710692892308318E-4</v>
      </c>
      <c r="N419" s="223">
        <f t="shared" ca="1" si="604"/>
        <v>-2.0214477739098695E-4</v>
      </c>
      <c r="O419" s="223">
        <f t="shared" ca="1" si="605"/>
        <v>-2.5642852711358906E-4</v>
      </c>
      <c r="P419" s="223">
        <f t="shared" ca="1" si="606"/>
        <v>1.2689301849645414E-4</v>
      </c>
      <c r="Q419" s="223">
        <f t="shared" ca="1" si="607"/>
        <v>2.9366667273170448E-4</v>
      </c>
      <c r="R419" s="223">
        <f t="shared" ca="1" si="608"/>
        <v>-4.0713318053152501E-5</v>
      </c>
      <c r="S419" s="223">
        <f t="shared" ca="1" si="609"/>
        <v>-3.0561444168088686E-4</v>
      </c>
      <c r="T419" s="223">
        <f t="shared" ca="1" si="610"/>
        <v>-4.8972586003341248E-5</v>
      </c>
      <c r="U419" s="223">
        <f t="shared" ca="1" si="611"/>
        <v>2.912429001217343E-4</v>
      </c>
      <c r="V419" s="223">
        <f t="shared" ca="1" si="612"/>
        <v>1.3444100383657625E-4</v>
      </c>
      <c r="W419" s="223">
        <f t="shared" ca="1" si="613"/>
        <v>-2.5178971556334256E-4</v>
      </c>
      <c r="X419" s="223">
        <f t="shared" ca="1" si="614"/>
        <v>-2.0833145269175566E-4</v>
      </c>
      <c r="Y419" s="223">
        <f t="shared" ca="1" si="615"/>
        <v>1.9065256976847063E-4</v>
      </c>
      <c r="Z419" s="223">
        <f t="shared" ca="1" si="616"/>
        <v>2.6428053672827878E-4</v>
      </c>
      <c r="AA419" s="223">
        <f t="shared" ca="1" si="617"/>
        <v>-1.1309655268155382E-4</v>
      </c>
      <c r="AB419" s="223">
        <f t="shared" ca="1" si="618"/>
        <v>-2.974699583967397E-4</v>
      </c>
      <c r="AC419" s="223">
        <f t="shared" ca="1" si="619"/>
        <v>2.5800736418014517E-5</v>
      </c>
      <c r="AD419" s="223">
        <f t="shared" ca="1" si="620"/>
        <v>3.0504146698856526E-4</v>
      </c>
      <c r="AE419" s="223">
        <f t="shared" ca="1" si="621"/>
        <v>6.3717021941570902E-5</v>
      </c>
      <c r="AF419" s="223">
        <f t="shared" ca="1" si="622"/>
        <v>-2.8634300926782652E-4</v>
      </c>
      <c r="AG419" s="223">
        <f t="shared" ca="1" si="623"/>
        <v>-1.4774751315525911E-4</v>
      </c>
      <c r="AH419" s="223">
        <f t="shared" ca="1" si="624"/>
        <v>2.4298488385808472E-4</v>
      </c>
      <c r="AI419" s="223">
        <f t="shared" ca="1" si="625"/>
        <v>2.1905408774321438E-4</v>
      </c>
      <c r="AJ419" s="223">
        <f t="shared" ca="1" si="626"/>
        <v>-1.7870106340618834E-4</v>
      </c>
      <c r="AK419" s="223">
        <f t="shared" ca="1" si="627"/>
        <v>-2.7149587138174965E-4</v>
      </c>
      <c r="AL419" s="223">
        <f t="shared" ca="1" si="628"/>
        <v>9.9027627365156596E-5</v>
      </c>
      <c r="AM419" s="223">
        <f t="shared" ca="1" si="629"/>
        <v>3.0055661287670593E-4</v>
      </c>
      <c r="AN419" s="223">
        <f t="shared" ca="1" si="630"/>
        <v>-1.0825998548965769E-5</v>
      </c>
      <c r="AO419" s="223">
        <f t="shared" ca="1" si="631"/>
        <v>-3.0373362068379151E-4</v>
      </c>
      <c r="AP419" s="223">
        <f t="shared" ca="1" si="632"/>
        <v>-7.8307957992989184E-5</v>
      </c>
      <c r="AQ419" s="223">
        <f t="shared" ca="1" si="633"/>
        <v>2.8075329302390789E-4</v>
      </c>
      <c r="AR419" s="223">
        <f t="shared" ca="1" si="634"/>
        <v>1.6069808577359534E-4</v>
      </c>
      <c r="AS419" s="223">
        <f t="shared" ca="1" si="635"/>
        <v>-2.3359468028465193E-4</v>
      </c>
      <c r="AT419" s="223">
        <f t="shared" ca="1" si="636"/>
        <v>-2.2924900231042618E-4</v>
      </c>
      <c r="AU419" s="223">
        <f t="shared" ca="1" si="637"/>
        <v>1.6631905052979598E-4</v>
      </c>
      <c r="AV419" s="223">
        <f t="shared" ca="1" si="638"/>
        <v>2.7805714870083199E-4</v>
      </c>
      <c r="AW419" s="223">
        <f t="shared" ca="1" si="639"/>
        <v>-8.4720135820639934E-5</v>
      </c>
      <c r="AX419" s="223">
        <f t="shared" ca="1" si="640"/>
        <v>-3.0291920015060227E-4</v>
      </c>
      <c r="AY419" s="223">
        <f t="shared" ca="1" si="641"/>
        <v>-4.1748200988329367E-6</v>
      </c>
      <c r="AZ419" s="223">
        <f t="shared" ca="1" si="642"/>
        <v>3.0169405348286752E-4</v>
      </c>
      <c r="BA419" s="223">
        <f t="shared" ca="1" si="643"/>
        <v>9.2710243314637452E-5</v>
      </c>
      <c r="BB419" s="223">
        <f t="shared" ca="1" si="644"/>
        <v>-2.7448721750600877E-4</v>
      </c>
      <c r="BC419" s="223">
        <f t="shared" ca="1" si="645"/>
        <v>-1.7326152262781496E-4</v>
      </c>
      <c r="BD419" s="223">
        <f t="shared" ca="1" si="646"/>
        <v>2.23641726665933E-4</v>
      </c>
      <c r="BE419" s="223">
        <f t="shared" ca="1" si="647"/>
        <v>2.3889163595123257E-4</v>
      </c>
      <c r="BF419" s="223">
        <f t="shared" ca="1" si="648"/>
        <v>-1.5353636049284902E-4</v>
      </c>
      <c r="BG419" s="223">
        <f t="shared" ca="1" si="649"/>
        <v>-2.8394856199376333E-4</v>
      </c>
      <c r="BH419" s="223">
        <f t="shared" ca="1" si="650"/>
        <v>7.0208546048323842E-5</v>
      </c>
      <c r="BI419" s="223">
        <f t="shared" ca="1" si="651"/>
        <v>3.0455202853874725E-4</v>
      </c>
      <c r="BJ419" s="223">
        <f t="shared" ca="1" si="652"/>
        <v>1.9165581239342474E-5</v>
      </c>
      <c r="BK419" s="223">
        <f t="shared" ca="1" si="653"/>
        <v>-2.9892767888182493E-4</v>
      </c>
      <c r="BL419" s="223">
        <f t="shared" ca="1" si="654"/>
        <v>-1.068891815396825E-4</v>
      </c>
      <c r="BM419" s="223">
        <f t="shared" ca="1" si="655"/>
        <v>2.6755987823889979E-4</v>
      </c>
      <c r="BN419" s="223">
        <f t="shared" ca="1" si="656"/>
        <v>1.8540755729810709E-4</v>
      </c>
      <c r="BO419" s="223">
        <f t="shared" ca="1" si="657"/>
        <v>-2.1315000053897862E-4</v>
      </c>
      <c r="BP419" s="223">
        <f t="shared" ca="1" si="658"/>
        <v>-2.4795875871659633E-4</v>
      </c>
      <c r="BQ419" s="223">
        <f t="shared" ca="1" si="659"/>
        <v>1.4038378791528174E-4</v>
      </c>
      <c r="BR419" s="223">
        <f t="shared" ca="1" si="660"/>
        <v>2.8915591832989599E-4</v>
      </c>
      <c r="BS419" s="223">
        <f t="shared" ca="1" si="661"/>
        <v>-5.5527817739034959E-5</v>
      </c>
      <c r="BT419" s="223">
        <f t="shared" ca="1" si="662"/>
        <v>-3.0545116441453547E-4</v>
      </c>
      <c r="BU419" s="223">
        <f t="shared" ca="1" si="663"/>
        <v>-3.4110170815939773E-5</v>
      </c>
      <c r="BV419" s="223">
        <f t="shared" ca="1" si="664"/>
        <v>2.954411613193836E-4</v>
      </c>
      <c r="BW419" s="223">
        <f t="shared" ca="1" si="665"/>
        <v>1.2081061436401182E-4</v>
      </c>
      <c r="BX419" s="223">
        <f t="shared" ca="1" si="666"/>
        <v>-2.5998796378963387E-4</v>
      </c>
      <c r="BY419" s="223">
        <f t="shared" ca="1" si="667"/>
        <v>-1.9710692892308402E-4</v>
      </c>
      <c r="BZ419" s="223">
        <f t="shared" ca="1" si="668"/>
        <v>2.0214477739098776E-4</v>
      </c>
      <c r="CA419" s="223">
        <f t="shared" ca="1" si="669"/>
        <v>2.564285271135896E-4</v>
      </c>
      <c r="CB419" s="223">
        <f t="shared" ca="1" si="670"/>
        <v>-1.2689301849645515E-4</v>
      </c>
      <c r="CC419" s="223">
        <f t="shared" ca="1" si="671"/>
        <v>-2.9366667273170464E-4</v>
      </c>
      <c r="CD419" s="223">
        <f t="shared" ca="1" si="672"/>
        <v>4.0713318053154649E-5</v>
      </c>
      <c r="CE419" s="223">
        <f t="shared" ca="1" si="673"/>
        <v>3.0561444168088686E-4</v>
      </c>
      <c r="CF419" s="223">
        <f t="shared" ca="1" si="674"/>
        <v>4.8972586003339107E-5</v>
      </c>
      <c r="CG419" s="223">
        <f t="shared" ca="1" si="675"/>
        <v>-2.912429001217343E-4</v>
      </c>
      <c r="CH419" s="223">
        <f t="shared" ca="1" si="676"/>
        <v>-1.3444100383657424E-4</v>
      </c>
      <c r="CI419" s="223">
        <f t="shared" ca="1" si="677"/>
        <v>2.5178971556334256E-4</v>
      </c>
      <c r="CJ419" s="223">
        <f t="shared" ca="1" si="678"/>
        <v>2.0833145269175726E-4</v>
      </c>
      <c r="CK419" s="223">
        <f t="shared" ca="1" si="679"/>
        <v>-1.9065256976847063E-4</v>
      </c>
      <c r="CL419" s="223">
        <f t="shared" ca="1" si="680"/>
        <v>-2.6428053672827991E-4</v>
      </c>
      <c r="CM419" s="223">
        <f t="shared" ca="1" si="681"/>
        <v>1.1309655268155485E-4</v>
      </c>
      <c r="CN419" s="223">
        <f t="shared" ca="1" si="682"/>
        <v>2.9746995839673992E-4</v>
      </c>
      <c r="CO419" s="223">
        <f t="shared" ca="1" si="683"/>
        <v>-2.5800736418014517E-5</v>
      </c>
      <c r="CP419" s="223">
        <f t="shared" ca="1" si="684"/>
        <v>-3.0504146698856526E-4</v>
      </c>
      <c r="CQ419" s="223">
        <f t="shared" ca="1" si="685"/>
        <v>-6.3717021941568788E-5</v>
      </c>
      <c r="CR419" s="223">
        <f t="shared" ca="1" si="686"/>
        <v>2.8634300926782652E-4</v>
      </c>
      <c r="CS419" s="223">
        <f t="shared" ca="1" si="687"/>
        <v>1.4774751315525721E-4</v>
      </c>
      <c r="CT419" s="223">
        <f t="shared" ca="1" si="688"/>
        <v>-2.4298488385808738E-4</v>
      </c>
      <c r="CU419" s="223">
        <f t="shared" ca="1" si="689"/>
        <v>-2.1905408774321587E-4</v>
      </c>
      <c r="CV419" s="223">
        <f t="shared" ca="1" si="690"/>
        <v>1.7870106340618834E-4</v>
      </c>
      <c r="CW419" s="223">
        <f t="shared" ca="1" si="691"/>
        <v>2.7149587138174862E-4</v>
      </c>
      <c r="CX419" s="223">
        <f t="shared" ca="1" si="692"/>
        <v>-9.9027627365152489E-5</v>
      </c>
      <c r="CY419" s="223">
        <f t="shared" ca="1" si="693"/>
        <v>-3.0055661287670631E-4</v>
      </c>
      <c r="CZ419" s="223">
        <f t="shared" ca="1" si="694"/>
        <v>1.0825998548965769E-5</v>
      </c>
      <c r="DA419" s="223">
        <f t="shared" ca="1" si="695"/>
        <v>3.0373362068379173E-4</v>
      </c>
      <c r="DB419" s="223">
        <f t="shared" ca="1" si="696"/>
        <v>7.8307957992993413E-5</v>
      </c>
      <c r="DC419" s="223">
        <f t="shared" ca="1" si="697"/>
        <v>-2.8075329302390702E-4</v>
      </c>
      <c r="DD419" s="223">
        <f t="shared" ca="1" si="698"/>
        <v>-1.6069808577359534E-4</v>
      </c>
      <c r="DE419" s="223">
        <f t="shared" ca="1" si="699"/>
        <v>2.3359468028465332E-4</v>
      </c>
      <c r="DF419" s="223">
        <f t="shared" ca="1" si="700"/>
        <v>2.2924900231042908E-4</v>
      </c>
      <c r="DG419" s="223">
        <f t="shared" ca="1" si="701"/>
        <v>-1.6631905052979598E-4</v>
      </c>
      <c r="DH419" s="223">
        <f t="shared" ca="1" si="702"/>
        <v>-2.7805714870083107E-4</v>
      </c>
      <c r="DI419" s="223">
        <f t="shared" ca="1" si="703"/>
        <v>8.4720135820644094E-5</v>
      </c>
      <c r="DJ419" s="223">
        <f t="shared" ca="1" si="704"/>
        <v>3.0291920015060254E-4</v>
      </c>
      <c r="DK419" s="223">
        <f t="shared" ca="1" si="705"/>
        <v>4.1748200988329367E-6</v>
      </c>
      <c r="DL419" s="223">
        <f t="shared" ca="1" si="706"/>
        <v>-3.0169405348286752E-4</v>
      </c>
      <c r="DM419" s="223">
        <f t="shared" ca="1" si="707"/>
        <v>-9.2710243314633292E-5</v>
      </c>
      <c r="DN419" s="223">
        <f t="shared" ca="1" si="708"/>
        <v>2.7448721750600877E-4</v>
      </c>
      <c r="DO419" s="223">
        <f t="shared" ca="1" si="709"/>
        <v>1.7326152262781496E-4</v>
      </c>
      <c r="DP419" s="223">
        <f t="shared" ca="1" si="710"/>
        <v>-2.2364172666593598E-4</v>
      </c>
      <c r="DQ419" s="223">
        <f t="shared" ca="1" si="711"/>
        <v>-2.3889163595123528E-4</v>
      </c>
      <c r="DR419" s="223">
        <f t="shared" ca="1" si="712"/>
        <v>1.5353636049284902E-4</v>
      </c>
      <c r="DS419" s="223">
        <f t="shared" ca="1" si="713"/>
        <v>2.8394856199376333E-4</v>
      </c>
      <c r="DT419" s="223">
        <f t="shared" ca="1" si="714"/>
        <v>-7.0208546048328071E-5</v>
      </c>
      <c r="DU419" s="223">
        <f t="shared" ca="1" si="715"/>
        <v>-3.0455202853874763E-4</v>
      </c>
      <c r="DV419" s="223">
        <f t="shared" ca="1" si="716"/>
        <v>-1.9165581239342474E-5</v>
      </c>
      <c r="DW419" s="223">
        <f t="shared" ca="1" si="717"/>
        <v>2.9892767888182493E-4</v>
      </c>
      <c r="DX419" s="223">
        <f t="shared" ca="1" si="718"/>
        <v>1.0688918153967839E-4</v>
      </c>
      <c r="DY419" s="223">
        <f t="shared" ca="1" si="719"/>
        <v>-2.6755987823889768E-4</v>
      </c>
      <c r="DZ419" s="223">
        <f t="shared" ca="1" si="720"/>
        <v>-1.8540755729810709E-4</v>
      </c>
      <c r="EA419" s="223">
        <f t="shared" ca="1" si="721"/>
        <v>2.1315000053897862E-4</v>
      </c>
      <c r="EB419" s="223">
        <f t="shared" ca="1" si="722"/>
        <v>2.4795875871659384E-4</v>
      </c>
      <c r="EC419" s="223">
        <f t="shared" ca="1" si="723"/>
        <v>-1.4038378791527786E-4</v>
      </c>
      <c r="ED419" s="223">
        <f t="shared" ca="1" si="724"/>
        <v>-2.8915591832989599E-4</v>
      </c>
      <c r="EE419" s="223">
        <f t="shared" ca="1" si="725"/>
        <v>5.5527817739039249E-5</v>
      </c>
      <c r="EF419" s="223">
        <f t="shared" ca="1" si="726"/>
        <v>3.0545116441453568E-4</v>
      </c>
      <c r="EG419" s="223">
        <f t="shared" ca="1" si="727"/>
        <v>3.4110170815939773E-5</v>
      </c>
      <c r="EH419" s="223">
        <f t="shared" ca="1" si="728"/>
        <v>-2.954411613193836E-4</v>
      </c>
      <c r="EI419" s="223">
        <f t="shared" ca="1" si="729"/>
        <v>-1.208106143640078E-4</v>
      </c>
      <c r="EJ419" s="223">
        <f t="shared" ca="1" si="730"/>
        <v>2.5998796378963159E-4</v>
      </c>
      <c r="EK419" s="223">
        <f t="shared" ca="1" si="731"/>
        <v>1.9710692892308402E-4</v>
      </c>
      <c r="EL419" s="223">
        <f t="shared" ca="1" si="732"/>
        <v>-2.0214477739098776E-4</v>
      </c>
      <c r="EM419" s="223">
        <f t="shared" ca="1" si="733"/>
        <v>-2.5642852711358727E-4</v>
      </c>
      <c r="EN419" s="223">
        <f t="shared" ca="1" si="734"/>
        <v>1.2689301849645119E-4</v>
      </c>
      <c r="EO419" s="223">
        <f t="shared" ca="1" si="735"/>
        <v>2.9366667273170464E-4</v>
      </c>
      <c r="EP419" s="223">
        <f t="shared" ca="1" si="736"/>
        <v>-4.0713318053154649E-5</v>
      </c>
      <c r="EQ419" s="223">
        <f t="shared" ca="1" si="737"/>
        <v>-3.0561444168088686E-4</v>
      </c>
      <c r="ER419" s="223">
        <f t="shared" ca="1" si="738"/>
        <v>-4.8972586003343389E-5</v>
      </c>
      <c r="ES419" s="223">
        <f t="shared" ca="1" si="739"/>
        <v>2.912429001217343E-4</v>
      </c>
      <c r="ET419" s="223">
        <f t="shared" ca="1" si="740"/>
        <v>1.3444100383657424E-4</v>
      </c>
      <c r="EU419" s="223">
        <f t="shared" ca="1" si="741"/>
        <v>-2.5178971556334012E-4</v>
      </c>
      <c r="EV419" s="223">
        <f t="shared" ca="1" si="742"/>
        <v>-2.0833145269175726E-4</v>
      </c>
      <c r="EW419" s="223">
        <f t="shared" ca="1" si="743"/>
        <v>1.9065256976847063E-4</v>
      </c>
      <c r="EX419" s="223">
        <f t="shared" ca="1" si="744"/>
        <v>2.6428053672827775E-4</v>
      </c>
      <c r="EY419" s="223">
        <f t="shared" ca="1" si="745"/>
        <v>-1.130965526815508E-4</v>
      </c>
      <c r="EZ419" s="223">
        <f t="shared" ca="1" si="746"/>
        <v>-2.9746995839673992E-4</v>
      </c>
      <c r="FA419" s="223">
        <f t="shared" ca="1" si="747"/>
        <v>2.5800736418014517E-5</v>
      </c>
      <c r="FB419" s="223">
        <f t="shared" ca="1" si="748"/>
        <v>3.0504146698856553E-4</v>
      </c>
      <c r="FC419" s="223">
        <f t="shared" ca="1" si="749"/>
        <v>6.3717021941573029E-5</v>
      </c>
      <c r="FD419" s="223">
        <f t="shared" ca="1" si="750"/>
        <v>-2.8634300926782652E-4</v>
      </c>
      <c r="FE419" s="223">
        <f t="shared" ca="1" si="751"/>
        <v>-1.4774751315525721E-4</v>
      </c>
      <c r="FF419" s="223">
        <f t="shared" ca="1" si="752"/>
        <v>2.4298488385808738E-4</v>
      </c>
      <c r="FG419" s="223">
        <f t="shared" ca="1" si="753"/>
        <v>2.1905408774321587E-4</v>
      </c>
      <c r="FH419" s="223">
        <f t="shared" ca="1" si="754"/>
        <v>-1.7870106340618834E-4</v>
      </c>
      <c r="FI419" s="223">
        <f t="shared" ca="1" si="755"/>
        <v>-2.7149587138174862E-4</v>
      </c>
      <c r="FJ419" s="223">
        <f t="shared" ca="1" si="756"/>
        <v>9.9027627365160702E-5</v>
      </c>
      <c r="FK419" s="223">
        <f t="shared" ca="1" si="757"/>
        <v>3.0055661287670631E-4</v>
      </c>
      <c r="FL419" s="223">
        <f t="shared" ca="1" si="758"/>
        <v>-1.0825998548965769E-5</v>
      </c>
      <c r="FM419" s="223">
        <f t="shared" ca="1" si="759"/>
        <v>-3.0373362068379173E-4</v>
      </c>
      <c r="FN419" s="223">
        <f t="shared" ca="1" si="760"/>
        <v>-7.8307957992993413E-5</v>
      </c>
      <c r="FO419" s="223">
        <f t="shared" ca="1" si="761"/>
        <v>2.8075329302390702E-4</v>
      </c>
      <c r="FP419" s="223">
        <f t="shared" ca="1" si="762"/>
        <v>1.6069808577359534E-4</v>
      </c>
      <c r="FQ419" s="223">
        <f t="shared" ca="1" si="763"/>
        <v>-2.3359468028465332E-4</v>
      </c>
      <c r="FR419" s="223">
        <f t="shared" ca="1" si="764"/>
        <v>-2.2924900231042908E-4</v>
      </c>
      <c r="FS419" s="223">
        <f t="shared" ca="1" si="765"/>
        <v>1.6631905052979598E-4</v>
      </c>
      <c r="FT419" s="223">
        <f t="shared" ca="1" si="766"/>
        <v>2.7805714870083107E-4</v>
      </c>
      <c r="FU419" s="223">
        <f t="shared" ca="1" si="767"/>
        <v>-8.4720135820644094E-5</v>
      </c>
      <c r="FV419" s="223">
        <f t="shared" ca="1" si="768"/>
        <v>-3.0291920015060254E-4</v>
      </c>
      <c r="FW419" s="223">
        <f t="shared" ca="1" si="769"/>
        <v>-4.1748200988329367E-6</v>
      </c>
      <c r="FX419" s="223">
        <f t="shared" ca="1" si="770"/>
        <v>3.0169405348286752E-4</v>
      </c>
      <c r="FY419" s="223">
        <f t="shared" ca="1" si="771"/>
        <v>9.2710243314633292E-5</v>
      </c>
      <c r="FZ419" s="223">
        <f t="shared" ca="1" si="772"/>
        <v>-2.7448721750600877E-4</v>
      </c>
      <c r="GA419" s="223">
        <f t="shared" ca="1" si="773"/>
        <v>-1.7326152262781496E-4</v>
      </c>
      <c r="GB419" s="223">
        <f t="shared" ca="1" si="774"/>
        <v>2.2364172666593598E-4</v>
      </c>
      <c r="GC419" s="223">
        <f t="shared" ca="1" si="775"/>
        <v>2.3889163595123528E-4</v>
      </c>
      <c r="GD419" s="223">
        <f t="shared" ca="1" si="776"/>
        <v>-1.5353636049284902E-4</v>
      </c>
      <c r="GE419" s="223">
        <f t="shared" ca="1" si="777"/>
        <v>-2.8394856199376333E-4</v>
      </c>
      <c r="GF419" s="223">
        <f t="shared" ca="1" si="778"/>
        <v>7.0208546048328071E-5</v>
      </c>
      <c r="GG419" s="223">
        <f t="shared" ca="1" si="779"/>
        <v>3.0455202853874692E-4</v>
      </c>
      <c r="GH419" s="223">
        <f t="shared" ca="1" si="780"/>
        <v>1.9165581239333801E-5</v>
      </c>
      <c r="GI419" s="223">
        <f t="shared" ca="1" si="781"/>
        <v>-2.9892767888182309E-4</v>
      </c>
      <c r="GJ419" s="223">
        <f t="shared" ca="1" si="782"/>
        <v>-1.0688918153968655E-4</v>
      </c>
      <c r="GK419" s="223">
        <f t="shared" ca="1" si="783"/>
        <v>2.6755987823889768E-4</v>
      </c>
      <c r="GL419" s="223">
        <f t="shared" ca="1" si="784"/>
        <v>1.8540755729810709E-4</v>
      </c>
      <c r="GM419" s="223">
        <f t="shared" ca="1" si="785"/>
        <v>-2.1315000053897862E-4</v>
      </c>
      <c r="GN419" s="223">
        <f t="shared" ca="1" si="786"/>
        <v>-2.4795875871659384E-4</v>
      </c>
      <c r="GO419" s="223">
        <f t="shared" ca="1" si="787"/>
        <v>1.4038378791528559E-4</v>
      </c>
      <c r="GP419" s="223">
        <f t="shared" ca="1" si="788"/>
        <v>2.8915591832989881E-4</v>
      </c>
      <c r="GQ419" s="223">
        <f t="shared" ca="1" si="789"/>
        <v>-5.5527817739030697E-5</v>
      </c>
      <c r="GR419" s="223">
        <f t="shared" ca="1" si="790"/>
        <v>-3.0545116441453568E-4</v>
      </c>
      <c r="GS419" s="223">
        <f t="shared" ca="1" si="791"/>
        <v>-3.4110170815939773E-5</v>
      </c>
      <c r="GT419" s="223">
        <f t="shared" ca="1" si="792"/>
        <v>2.954411613193836E-4</v>
      </c>
      <c r="GU419" s="223">
        <f t="shared" ca="1" si="793"/>
        <v>1.208106143640078E-4</v>
      </c>
      <c r="GV419" s="223">
        <f t="shared" ca="1" si="794"/>
        <v>-2.599879637896362E-4</v>
      </c>
      <c r="GW419" s="223">
        <f t="shared" ca="1" si="795"/>
        <v>-1.9710692892307741E-4</v>
      </c>
      <c r="GX419" s="223">
        <f t="shared" ca="1" si="796"/>
        <v>2.0214477739098125E-4</v>
      </c>
      <c r="GY419" s="223">
        <f t="shared" ca="1" si="797"/>
        <v>2.5642852711359198E-4</v>
      </c>
      <c r="GZ419" s="223">
        <f t="shared" ca="1" si="798"/>
        <v>-1.2689301849645119E-4</v>
      </c>
      <c r="HA419" s="223">
        <f t="shared" ca="1" si="799"/>
        <v>-2.9366667273170464E-4</v>
      </c>
      <c r="HB419" s="223">
        <f t="shared" ca="1" si="800"/>
        <v>4.0713318053154649E-5</v>
      </c>
      <c r="HC419" s="223">
        <f t="shared" ca="1" si="801"/>
        <v>3.0561444168088686E-4</v>
      </c>
      <c r="HD419" s="223">
        <f t="shared" ca="1" si="802"/>
        <v>4.8972586003334824E-5</v>
      </c>
      <c r="HE419" s="223">
        <f t="shared" ca="1" si="803"/>
        <v>-2.9124290012173695E-4</v>
      </c>
      <c r="HF419" s="223">
        <f t="shared" ca="1" si="804"/>
        <v>-1.3444100383658205E-4</v>
      </c>
      <c r="HG419" s="223">
        <f t="shared" ca="1" si="805"/>
        <v>2.5178971556334012E-4</v>
      </c>
      <c r="HH419" s="223">
        <f t="shared" ca="1" si="806"/>
        <v>2.0833145269175726E-4</v>
      </c>
      <c r="HI419" s="223">
        <f t="shared" ca="1" si="807"/>
        <v>-1.9065256976847063E-4</v>
      </c>
      <c r="HJ419" s="223">
        <f t="shared" ca="1" si="808"/>
        <v>-2.6428053672827775E-4</v>
      </c>
      <c r="HK419" s="223">
        <f t="shared" ca="1" si="809"/>
        <v>1.1309655268155889E-4</v>
      </c>
      <c r="HL419" s="223">
        <f t="shared" ca="1" si="810"/>
        <v>2.9746995839673791E-4</v>
      </c>
      <c r="HM419" s="223">
        <f t="shared" ca="1" si="811"/>
        <v>-2.5800736418005857E-5</v>
      </c>
      <c r="HN419" s="223">
        <f t="shared" ca="1" si="812"/>
        <v>-3.0504146698856499E-4</v>
      </c>
      <c r="HO419" s="223">
        <f t="shared" ca="1" si="813"/>
        <v>-6.3717021941573029E-5</v>
      </c>
      <c r="HP419" s="223">
        <f t="shared" ca="1" si="814"/>
        <v>2.8634300926782652E-4</v>
      </c>
      <c r="HQ419" s="223">
        <f t="shared" ca="1" si="815"/>
        <v>1.4774751315525721E-4</v>
      </c>
      <c r="HR419" s="223">
        <f t="shared" ca="1" si="816"/>
        <v>-2.4298488385808738E-4</v>
      </c>
      <c r="HS419" s="223">
        <f t="shared" ca="1" si="817"/>
        <v>-2.1905408774320988E-4</v>
      </c>
      <c r="HT419" s="223">
        <f t="shared" ca="1" si="818"/>
        <v>1.7870106340619538E-4</v>
      </c>
      <c r="HU419" s="223">
        <f t="shared" ca="1" si="819"/>
        <v>2.7149587138175258E-4</v>
      </c>
      <c r="HV419" s="223">
        <f t="shared" ca="1" si="820"/>
        <v>-9.9027627365152489E-5</v>
      </c>
      <c r="HW419" s="223">
        <f t="shared" ca="1" si="821"/>
        <v>-3.0055661287670631E-4</v>
      </c>
      <c r="HX419" s="223">
        <f t="shared" ca="1" si="822"/>
        <v>1.0825998548965769E-5</v>
      </c>
      <c r="HY419" s="223">
        <f t="shared" ca="1" si="823"/>
        <v>3.0373362068379173E-4</v>
      </c>
      <c r="HZ419" s="223">
        <f t="shared" ca="1" si="824"/>
        <v>7.8307957992984997E-5</v>
      </c>
      <c r="IA419" s="223">
        <f t="shared" ca="1" si="825"/>
        <v>-2.8075329302391049E-4</v>
      </c>
      <c r="IB419" s="223">
        <f t="shared" ca="1" si="826"/>
        <v>-1.6069808577360276E-4</v>
      </c>
      <c r="IC419" s="223">
        <f t="shared" ca="1" si="827"/>
        <v>2.3359468028464773E-4</v>
      </c>
      <c r="ID419" s="223">
        <f t="shared" ca="1" si="828"/>
        <v>2.2924900231042908E-4</v>
      </c>
      <c r="IE419" s="223">
        <f t="shared" ca="1" si="829"/>
        <v>-8.4789527803366799E-5</v>
      </c>
      <c r="IF419" s="223">
        <f t="shared" ca="1" si="830"/>
        <v>-2.7805714870083107E-4</v>
      </c>
      <c r="IG419" s="223">
        <f t="shared" ca="1" si="831"/>
        <v>8.4720135820644094E-5</v>
      </c>
      <c r="IH419" s="223">
        <f t="shared" ca="1" si="832"/>
        <v>3.0291920015060141E-4</v>
      </c>
      <c r="II419" s="223">
        <f t="shared" ca="1" si="833"/>
        <v>4.1748200988242495E-6</v>
      </c>
      <c r="IJ419" s="223">
        <f t="shared" ca="1" si="834"/>
        <v>-3.0169405348286617E-4</v>
      </c>
      <c r="IK419" s="223">
        <f t="shared" ca="1" si="835"/>
        <v>-9.2710243314641586E-5</v>
      </c>
      <c r="IL419" s="223">
        <f t="shared" ca="1" si="836"/>
        <v>2.7448721750600877E-4</v>
      </c>
      <c r="IM419" s="223">
        <f t="shared" ca="1" si="837"/>
        <v>1.7326152262781496E-4</v>
      </c>
      <c r="IN419" s="223">
        <f t="shared" ca="1" si="838"/>
        <v>-2.2364172666593598E-4</v>
      </c>
      <c r="IO419" s="223">
        <f t="shared" ca="1" si="839"/>
        <v>-2.3889163595122986E-4</v>
      </c>
      <c r="IP419" s="223">
        <f t="shared" ca="1" si="840"/>
        <v>1.5353636049285653E-4</v>
      </c>
      <c r="IQ419" s="223">
        <f t="shared" ca="1" si="841"/>
        <v>2.8394856199376653E-4</v>
      </c>
      <c r="IR419" s="223">
        <f t="shared" ca="1" si="842"/>
        <v>-7.0208546048319601E-5</v>
      </c>
      <c r="IS419" s="223">
        <f t="shared" ca="1" si="843"/>
        <v>-3.0455202853874763E-4</v>
      </c>
      <c r="IT419" s="223">
        <f t="shared" ca="1" si="844"/>
        <v>-1.9165581239342474E-5</v>
      </c>
      <c r="IU419" s="223">
        <f t="shared" ca="1" si="845"/>
        <v>2.9892767888182493E-4</v>
      </c>
      <c r="IV419" s="223">
        <f t="shared" ca="1" si="846"/>
        <v>1.0688918153967839E-4</v>
      </c>
      <c r="IW419" s="223">
        <f t="shared" ca="1" si="847"/>
        <v>-2.6755987823890191E-4</v>
      </c>
      <c r="IX419" s="223">
        <f t="shared" ca="1" si="848"/>
        <v>-1.854075572981002E-4</v>
      </c>
      <c r="IY419" s="223">
        <f t="shared" ca="1" si="849"/>
        <v>2.1315000053897241E-4</v>
      </c>
      <c r="IZ419" s="223">
        <f t="shared" ca="1" si="850"/>
        <v>2.4795875871659888E-4</v>
      </c>
      <c r="JA419" s="223">
        <f t="shared" ca="1" si="851"/>
        <v>-1.4038378791527786E-4</v>
      </c>
      <c r="JB419" s="223">
        <f t="shared" ca="1" si="852"/>
        <v>-2.8915591832989599E-4</v>
      </c>
    </row>
    <row r="420" spans="2:262">
      <c r="B420" s="230">
        <v>59</v>
      </c>
      <c r="C420" s="229">
        <f t="shared" si="853"/>
        <v>1.1523437500000006E-3</v>
      </c>
      <c r="D420" s="226">
        <f t="shared" ca="1" si="597"/>
        <v>72.0565777152283</v>
      </c>
      <c r="E420" s="225">
        <f ca="1">BM361</f>
        <v>5.6577715228298402E-2</v>
      </c>
      <c r="F420" s="224">
        <v>59</v>
      </c>
      <c r="G420" s="223">
        <f t="shared" ca="1" si="854"/>
        <v>3.5505501342163149E-4</v>
      </c>
      <c r="H420" s="223">
        <f t="shared" ca="1" si="598"/>
        <v>1.3735222744340595E-3</v>
      </c>
      <c r="I420" s="223">
        <f t="shared" ca="1" si="599"/>
        <v>-1.8787435392359246E-5</v>
      </c>
      <c r="J420" s="223">
        <f t="shared" ca="1" si="600"/>
        <v>-1.3781218397373399E-3</v>
      </c>
      <c r="K420" s="223">
        <f t="shared" ca="1" si="601"/>
        <v>-3.1860621442570986E-4</v>
      </c>
      <c r="L420" s="223">
        <f t="shared" ca="1" si="602"/>
        <v>1.3001202360763057E-3</v>
      </c>
      <c r="M420" s="223">
        <f t="shared" ca="1" si="603"/>
        <v>6.3690340630223879E-4</v>
      </c>
      <c r="N420" s="223">
        <f t="shared" ca="1" si="604"/>
        <v>-1.1441926840720295E-3</v>
      </c>
      <c r="O420" s="223">
        <f t="shared" ca="1" si="605"/>
        <v>-9.1702620433276115E-4</v>
      </c>
      <c r="P420" s="223">
        <f t="shared" ca="1" si="606"/>
        <v>9.1968509037653324E-4</v>
      </c>
      <c r="Q420" s="223">
        <f t="shared" ca="1" si="607"/>
        <v>1.1421847501000479E-3</v>
      </c>
      <c r="R420" s="223">
        <f t="shared" ca="1" si="608"/>
        <v>-6.4005387745254619E-4</v>
      </c>
      <c r="S420" s="223">
        <f t="shared" ca="1" si="609"/>
        <v>-1.2988836047057323E-3</v>
      </c>
      <c r="T420" s="223">
        <f t="shared" ca="1" si="610"/>
        <v>3.2205943933810385E-4</v>
      </c>
      <c r="U420" s="223">
        <f t="shared" ca="1" si="611"/>
        <v>1.3777306315530492E-3</v>
      </c>
      <c r="V420" s="223">
        <f t="shared" ca="1" si="612"/>
        <v>1.5238434364000164E-5</v>
      </c>
      <c r="W420" s="223">
        <f t="shared" ca="1" si="613"/>
        <v>-1.3739999374740967E-3</v>
      </c>
      <c r="X420" s="223">
        <f t="shared" ca="1" si="614"/>
        <v>-3.5162295450377165E-4</v>
      </c>
      <c r="Y420" s="223">
        <f t="shared" ca="1" si="615"/>
        <v>1.2879151309213965E-3</v>
      </c>
      <c r="Z420" s="223">
        <f t="shared" ca="1" si="616"/>
        <v>6.6693207605452321E-4</v>
      </c>
      <c r="AA420" s="223">
        <f t="shared" ca="1" si="617"/>
        <v>-1.1246359194377002E-3</v>
      </c>
      <c r="AB420" s="223">
        <f t="shared" ca="1" si="618"/>
        <v>-9.422669605578405E-4</v>
      </c>
      <c r="AC420" s="223">
        <f t="shared" ca="1" si="619"/>
        <v>8.9394884971810229E-4</v>
      </c>
      <c r="AD420" s="223">
        <f t="shared" ca="1" si="620"/>
        <v>1.1611247251329497E-3</v>
      </c>
      <c r="AE420" s="223">
        <f t="shared" ca="1" si="621"/>
        <v>-6.0968072653004308E-4</v>
      </c>
      <c r="AF420" s="223">
        <f t="shared" ca="1" si="622"/>
        <v>-1.310387583913934E-3</v>
      </c>
      <c r="AG420" s="223">
        <f t="shared" ca="1" si="623"/>
        <v>2.8886986869089274E-4</v>
      </c>
      <c r="AH420" s="223">
        <f t="shared" ca="1" si="624"/>
        <v>1.3811090952562577E-3</v>
      </c>
      <c r="AI420" s="223">
        <f t="shared" ca="1" si="625"/>
        <v>4.9255125057303057E-5</v>
      </c>
      <c r="AJ420" s="223">
        <f t="shared" ca="1" si="626"/>
        <v>-1.3690503890256864E-3</v>
      </c>
      <c r="AK420" s="223">
        <f t="shared" ca="1" si="627"/>
        <v>-3.8442789006207202E-4</v>
      </c>
      <c r="AL420" s="223">
        <f t="shared" ca="1" si="628"/>
        <v>1.2749342338498706E-3</v>
      </c>
      <c r="AM420" s="223">
        <f t="shared" ca="1" si="629"/>
        <v>6.9655901086238035E-4</v>
      </c>
      <c r="AN420" s="223">
        <f t="shared" ca="1" si="630"/>
        <v>-1.1044017161783446E-3</v>
      </c>
      <c r="AO420" s="223">
        <f t="shared" ca="1" si="631"/>
        <v>-9.6694013039951086E-4</v>
      </c>
      <c r="AP420" s="223">
        <f t="shared" ca="1" si="632"/>
        <v>8.6767412769949803E-4</v>
      </c>
      <c r="AQ420" s="223">
        <f t="shared" ca="1" si="633"/>
        <v>1.1793652820486858E-3</v>
      </c>
      <c r="AR420" s="223">
        <f t="shared" ca="1" si="634"/>
        <v>-5.7894032673530874E-4</v>
      </c>
      <c r="AS420" s="223">
        <f t="shared" ca="1" si="635"/>
        <v>-1.3211022346401354E-3</v>
      </c>
      <c r="AT420" s="223">
        <f t="shared" ca="1" si="636"/>
        <v>2.5550629363632241E-4</v>
      </c>
      <c r="AU420" s="223">
        <f t="shared" ca="1" si="637"/>
        <v>1.3836556304834798E-3</v>
      </c>
      <c r="AV420" s="223">
        <f t="shared" ca="1" si="638"/>
        <v>8.32421463050291E-5</v>
      </c>
      <c r="AW420" s="223">
        <f t="shared" ca="1" si="639"/>
        <v>-1.3632761758150171E-3</v>
      </c>
      <c r="AX420" s="223">
        <f t="shared" ca="1" si="640"/>
        <v>-4.1700126063407412E-4</v>
      </c>
      <c r="AY420" s="223">
        <f t="shared" ca="1" si="641"/>
        <v>1.2611853640687371E-3</v>
      </c>
      <c r="AZ420" s="223">
        <f t="shared" ca="1" si="642"/>
        <v>7.2576636456812187E-4</v>
      </c>
      <c r="BA420" s="223">
        <f t="shared" ca="1" si="643"/>
        <v>-1.0835022626214026E-3</v>
      </c>
      <c r="BB420" s="223">
        <f t="shared" ca="1" si="644"/>
        <v>-9.9103085166284545E-4</v>
      </c>
      <c r="BC420" s="223">
        <f t="shared" ca="1" si="645"/>
        <v>8.4087675123080061E-4</v>
      </c>
      <c r="BD420" s="223">
        <f t="shared" ca="1" si="646"/>
        <v>1.1968954334178237E-3</v>
      </c>
      <c r="BE420" s="223">
        <f t="shared" ca="1" si="647"/>
        <v>-5.4785119493572221E-4</v>
      </c>
      <c r="BF420" s="223">
        <f t="shared" ca="1" si="648"/>
        <v>-1.3310211027793809E-3</v>
      </c>
      <c r="BG420" s="223">
        <f t="shared" ca="1" si="649"/>
        <v>2.2198881114447088E-4</v>
      </c>
      <c r="BH420" s="223">
        <f t="shared" ca="1" si="650"/>
        <v>1.3853687032971147E-3</v>
      </c>
      <c r="BI420" s="223">
        <f t="shared" ca="1" si="651"/>
        <v>1.1717902559646518E-4</v>
      </c>
      <c r="BJ420" s="223">
        <f t="shared" ca="1" si="652"/>
        <v>-1.3566807760122185E-3</v>
      </c>
      <c r="BK420" s="223">
        <f t="shared" ca="1" si="653"/>
        <v>-4.4932344523936112E-4</v>
      </c>
      <c r="BL420" s="223">
        <f t="shared" ca="1" si="654"/>
        <v>1.2466768033830384E-3</v>
      </c>
      <c r="BM420" s="223">
        <f t="shared" ca="1" si="655"/>
        <v>7.5453654375399104E-4</v>
      </c>
      <c r="BN420" s="223">
        <f t="shared" ca="1" si="656"/>
        <v>-1.0619501478162231E-3</v>
      </c>
      <c r="BO420" s="223">
        <f t="shared" ca="1" si="657"/>
        <v>-1.0145246129981823E-3</v>
      </c>
      <c r="BP420" s="223">
        <f t="shared" ca="1" si="658"/>
        <v>8.1357286204955265E-4</v>
      </c>
      <c r="BQ420" s="223">
        <f t="shared" ca="1" si="659"/>
        <v>1.2137046197326685E-3</v>
      </c>
      <c r="BR420" s="223">
        <f t="shared" ca="1" si="660"/>
        <v>-5.164320580617911E-4</v>
      </c>
      <c r="BS420" s="223">
        <f t="shared" ca="1" si="661"/>
        <v>-1.3401382135764021E-3</v>
      </c>
      <c r="BT420" s="223">
        <f t="shared" ca="1" si="662"/>
        <v>1.8833761089348224E-4</v>
      </c>
      <c r="BU420" s="223">
        <f t="shared" ca="1" si="663"/>
        <v>1.3862472818061552E-3</v>
      </c>
      <c r="BV420" s="223">
        <f t="shared" ca="1" si="664"/>
        <v>1.5104532062446826E-4</v>
      </c>
      <c r="BW420" s="223">
        <f t="shared" ca="1" si="665"/>
        <v>-1.3492681624395076E-3</v>
      </c>
      <c r="BX420" s="223">
        <f t="shared" ca="1" si="666"/>
        <v>-4.8137497420251235E-4</v>
      </c>
      <c r="BY420" s="223">
        <f t="shared" ca="1" si="667"/>
        <v>1.2314172912072385E-3</v>
      </c>
      <c r="BZ420" s="223">
        <f t="shared" ca="1" si="668"/>
        <v>7.8285221833985824E-4</v>
      </c>
      <c r="CA420" s="223">
        <f t="shared" ca="1" si="669"/>
        <v>-1.0397583539508727E-3</v>
      </c>
      <c r="CB420" s="223">
        <f t="shared" ca="1" si="670"/>
        <v>-1.0374072626421543E-3</v>
      </c>
      <c r="CC420" s="223">
        <f t="shared" ca="1" si="671"/>
        <v>7.8577890699767098E-4</v>
      </c>
      <c r="CD420" s="223">
        <f t="shared" ca="1" si="672"/>
        <v>1.2297827157679347E-3</v>
      </c>
      <c r="CE420" s="223">
        <f t="shared" ca="1" si="673"/>
        <v>-4.8470184182672203E-4</v>
      </c>
      <c r="CF420" s="223">
        <f t="shared" ca="1" si="674"/>
        <v>-1.348448075224555E-3</v>
      </c>
      <c r="CG420" s="223">
        <f t="shared" ca="1" si="675"/>
        <v>1.5457296310806868E-4</v>
      </c>
      <c r="CH420" s="223">
        <f t="shared" ca="1" si="676"/>
        <v>1.3862908367877605E-3</v>
      </c>
      <c r="CI420" s="223">
        <f t="shared" ca="1" si="677"/>
        <v>1.8482063159927547E-4</v>
      </c>
      <c r="CJ420" s="223">
        <f t="shared" ca="1" si="678"/>
        <v>-1.3410428001781336E-3</v>
      </c>
      <c r="CK420" s="223">
        <f t="shared" ca="1" si="679"/>
        <v>-5.131365408809921E-4</v>
      </c>
      <c r="CL420" s="223">
        <f t="shared" ca="1" si="680"/>
        <v>1.215416019300874E-3</v>
      </c>
      <c r="CM420" s="223">
        <f t="shared" ca="1" si="681"/>
        <v>8.1069633202211083E-4</v>
      </c>
      <c r="CN420" s="223">
        <f t="shared" ca="1" si="682"/>
        <v>-1.0169402485321584E-3</v>
      </c>
      <c r="CO420" s="223">
        <f t="shared" ca="1" si="683"/>
        <v>-1.0596650169422796E-3</v>
      </c>
      <c r="CP420" s="223">
        <f t="shared" ca="1" si="684"/>
        <v>7.5751162811437962E-4</v>
      </c>
      <c r="CQ420" s="223">
        <f t="shared" ca="1" si="685"/>
        <v>1.2451200366797419E-3</v>
      </c>
      <c r="CR420" s="223">
        <f t="shared" ca="1" si="686"/>
        <v>-4.52679659326306E-4</v>
      </c>
      <c r="CS420" s="223">
        <f t="shared" ca="1" si="687"/>
        <v>-1.355945682173914E-3</v>
      </c>
      <c r="CT420" s="223">
        <f t="shared" ca="1" si="688"/>
        <v>1.2071520634955379E-4</v>
      </c>
      <c r="CU420" s="223">
        <f t="shared" ca="1" si="689"/>
        <v>1.3854993420060382E-3</v>
      </c>
      <c r="CV420" s="223">
        <f t="shared" ca="1" si="690"/>
        <v>2.1848461353651528E-4</v>
      </c>
      <c r="CW420" s="223">
        <f t="shared" ca="1" si="691"/>
        <v>-1.3320096438787471E-3</v>
      </c>
      <c r="CX420" s="223">
        <f t="shared" ca="1" si="692"/>
        <v>-5.445890132946198E-4</v>
      </c>
      <c r="CY420" s="223">
        <f t="shared" ca="1" si="693"/>
        <v>1.1986826262318151E-3</v>
      </c>
      <c r="CZ420" s="223">
        <f t="shared" ca="1" si="694"/>
        <v>8.3805211254784186E-4</v>
      </c>
      <c r="DA420" s="223">
        <f t="shared" ca="1" si="695"/>
        <v>-9.9350957633358638E-4</v>
      </c>
      <c r="DB420" s="223">
        <f t="shared" ca="1" si="696"/>
        <v>-1.0812844686596129E-3</v>
      </c>
      <c r="DC420" s="223">
        <f t="shared" ca="1" si="697"/>
        <v>7.2878805255147984E-4</v>
      </c>
      <c r="DD420" s="223">
        <f t="shared" ca="1" si="698"/>
        <v>1.259707343839516E-3</v>
      </c>
      <c r="DE420" s="223">
        <f t="shared" ca="1" si="699"/>
        <v>-4.2038479952585697E-4</v>
      </c>
      <c r="DF420" s="223">
        <f t="shared" ca="1" si="700"/>
        <v>-1.3626265181464067E-3</v>
      </c>
      <c r="DG420" s="223">
        <f t="shared" ca="1" si="701"/>
        <v>8.6784735264566206E-5</v>
      </c>
      <c r="DH420" s="223">
        <f t="shared" ca="1" si="702"/>
        <v>1.3838732742278489E-3</v>
      </c>
      <c r="DI420" s="223">
        <f t="shared" ca="1" si="703"/>
        <v>2.5201698851220713E-4</v>
      </c>
      <c r="DJ420" s="223">
        <f t="shared" ca="1" si="704"/>
        <v>-1.322174134776942E-3</v>
      </c>
      <c r="DK420" s="223">
        <f t="shared" ca="1" si="705"/>
        <v>-5.757134456501877E-4</v>
      </c>
      <c r="DL420" s="223">
        <f t="shared" ca="1" si="706"/>
        <v>1.1812271915703238E-3</v>
      </c>
      <c r="DM420" s="223">
        <f t="shared" ca="1" si="707"/>
        <v>8.649030818177611E-4</v>
      </c>
      <c r="DN420" s="223">
        <f t="shared" ca="1" si="708"/>
        <v>-9.6948045111594733E-4</v>
      </c>
      <c r="DO420" s="223">
        <f t="shared" ca="1" si="709"/>
        <v>-1.1022525950448567E-3</v>
      </c>
      <c r="DP420" s="223">
        <f t="shared" ca="1" si="710"/>
        <v>6.9962548231688017E-4</v>
      </c>
      <c r="DQ420" s="223">
        <f t="shared" ca="1" si="711"/>
        <v>1.2735358503988355E-3</v>
      </c>
      <c r="DR420" s="223">
        <f t="shared" ca="1" si="712"/>
        <v>-3.8783671564141111E-4</v>
      </c>
      <c r="DS420" s="223">
        <f t="shared" ca="1" si="713"/>
        <v>-1.3684865588562618E-3</v>
      </c>
      <c r="DT420" s="223">
        <f t="shared" ca="1" si="714"/>
        <v>5.280198830014555E-5</v>
      </c>
      <c r="DU420" s="223">
        <f t="shared" ca="1" si="715"/>
        <v>1.3814136129356195E-3</v>
      </c>
      <c r="DV420" s="223">
        <f t="shared" ca="1" si="716"/>
        <v>2.8539755787754153E-4</v>
      </c>
      <c r="DW420" s="223">
        <f t="shared" ca="1" si="717"/>
        <v>-1.3115421974156229E-3</v>
      </c>
      <c r="DX420" s="223">
        <f t="shared" ca="1" si="718"/>
        <v>-6.0649108975337229E-4</v>
      </c>
      <c r="DY420" s="223">
        <f t="shared" ca="1" si="719"/>
        <v>1.1630602298175804E-3</v>
      </c>
      <c r="DZ420" s="223">
        <f t="shared" ca="1" si="720"/>
        <v>8.9123306581203286E-4</v>
      </c>
      <c r="EA420" s="223">
        <f t="shared" ca="1" si="721"/>
        <v>-9.4486734712576526E-4</v>
      </c>
      <c r="EB420" s="223">
        <f t="shared" ca="1" si="722"/>
        <v>-1.1225567656827245E-3</v>
      </c>
      <c r="EC420" s="223">
        <f t="shared" ca="1" si="723"/>
        <v>6.7004148385241486E-4</v>
      </c>
      <c r="ED420" s="223">
        <f t="shared" ca="1" si="724"/>
        <v>1.2865972265824477E-3</v>
      </c>
      <c r="EE420" s="223">
        <f t="shared" ca="1" si="725"/>
        <v>-3.550550134216117E-4</v>
      </c>
      <c r="EF420" s="223">
        <f t="shared" ca="1" si="726"/>
        <v>-1.373522274434063E-3</v>
      </c>
      <c r="EG420" s="223">
        <f t="shared" ca="1" si="727"/>
        <v>1.8787435392326991E-5</v>
      </c>
      <c r="EH420" s="223">
        <f t="shared" ca="1" si="728"/>
        <v>1.3781218397373404E-3</v>
      </c>
      <c r="EI420" s="223">
        <f t="shared" ca="1" si="729"/>
        <v>3.1860621442571241E-4</v>
      </c>
      <c r="EJ420" s="223">
        <f t="shared" ca="1" si="730"/>
        <v>-1.3001202360763023E-3</v>
      </c>
      <c r="EK420" s="223">
        <f t="shared" ca="1" si="731"/>
        <v>-6.369034063022519E-4</v>
      </c>
      <c r="EL420" s="223">
        <f t="shared" ca="1" si="732"/>
        <v>1.1441926840720183E-3</v>
      </c>
      <c r="EM420" s="223">
        <f t="shared" ca="1" si="733"/>
        <v>9.1702620433277958E-4</v>
      </c>
      <c r="EN420" s="223">
        <f t="shared" ca="1" si="734"/>
        <v>-9.1968509037651091E-4</v>
      </c>
      <c r="EO420" s="223">
        <f t="shared" ca="1" si="735"/>
        <v>-1.1421847501000464E-3</v>
      </c>
      <c r="EP420" s="223">
        <f t="shared" ca="1" si="736"/>
        <v>6.4005387745254174E-4</v>
      </c>
      <c r="EQ420" s="223">
        <f t="shared" ca="1" si="737"/>
        <v>1.2988836047057358E-3</v>
      </c>
      <c r="ER420" s="223">
        <f t="shared" ca="1" si="738"/>
        <v>-3.2205943933808927E-4</v>
      </c>
      <c r="ES420" s="223">
        <f t="shared" ca="1" si="739"/>
        <v>-1.3777306315530516E-3</v>
      </c>
      <c r="ET420" s="223">
        <f t="shared" ca="1" si="740"/>
        <v>-1.5238434364025046E-5</v>
      </c>
      <c r="EU420" s="223">
        <f t="shared" ca="1" si="741"/>
        <v>1.3739999374740926E-3</v>
      </c>
      <c r="EV420" s="223">
        <f t="shared" ca="1" si="742"/>
        <v>3.5162295450376704E-4</v>
      </c>
      <c r="EW420" s="223">
        <f t="shared" ca="1" si="743"/>
        <v>-1.2879151309213963E-3</v>
      </c>
      <c r="EX420" s="223">
        <f t="shared" ca="1" si="744"/>
        <v>-6.6693207605452766E-4</v>
      </c>
      <c r="EY420" s="223">
        <f t="shared" ca="1" si="745"/>
        <v>1.1246359194376915E-3</v>
      </c>
      <c r="EZ420" s="223">
        <f t="shared" ca="1" si="746"/>
        <v>9.4226696055785502E-4</v>
      </c>
      <c r="FA420" s="223">
        <f t="shared" ca="1" si="747"/>
        <v>-8.9394884971808332E-4</v>
      </c>
      <c r="FB420" s="223">
        <f t="shared" ca="1" si="748"/>
        <v>-1.1611247251329686E-3</v>
      </c>
      <c r="FC420" s="223">
        <f t="shared" ca="1" si="749"/>
        <v>6.096807265300472E-4</v>
      </c>
      <c r="FD420" s="223">
        <f t="shared" ca="1" si="750"/>
        <v>1.3103875839139357E-3</v>
      </c>
      <c r="FE420" s="223">
        <f t="shared" ca="1" si="751"/>
        <v>-2.8886986869088775E-4</v>
      </c>
      <c r="FF420" s="223">
        <f t="shared" ca="1" si="752"/>
        <v>-1.3811090952562592E-3</v>
      </c>
      <c r="FG420" s="223">
        <f t="shared" ca="1" si="753"/>
        <v>-4.9255125057318019E-5</v>
      </c>
      <c r="FH420" s="223">
        <f t="shared" ca="1" si="754"/>
        <v>1.3690503890256825E-3</v>
      </c>
      <c r="FI420" s="223">
        <f t="shared" ca="1" si="755"/>
        <v>3.8442789006209581E-4</v>
      </c>
      <c r="FJ420" s="223">
        <f t="shared" ca="1" si="756"/>
        <v>-1.2749342338498567E-3</v>
      </c>
      <c r="FK420" s="223">
        <f t="shared" ca="1" si="757"/>
        <v>-6.9655901086238491E-4</v>
      </c>
      <c r="FL420" s="223">
        <f t="shared" ca="1" si="758"/>
        <v>1.1044017161783413E-3</v>
      </c>
      <c r="FM420" s="223">
        <f t="shared" ca="1" si="759"/>
        <v>9.6694013039952159E-4</v>
      </c>
      <c r="FN420" s="223">
        <f t="shared" ca="1" si="760"/>
        <v>-8.6767412769948632E-4</v>
      </c>
      <c r="FO420" s="223">
        <f t="shared" ca="1" si="761"/>
        <v>-1.1793652820486988E-3</v>
      </c>
      <c r="FP420" s="223">
        <f t="shared" ca="1" si="762"/>
        <v>5.7894032673528619E-4</v>
      </c>
      <c r="FQ420" s="223">
        <f t="shared" ca="1" si="763"/>
        <v>1.3211022346401459E-3</v>
      </c>
      <c r="FR420" s="223">
        <f t="shared" ca="1" si="764"/>
        <v>-2.5550629363632702E-4</v>
      </c>
      <c r="FS420" s="223">
        <f t="shared" ca="1" si="765"/>
        <v>-1.38365563048348E-3</v>
      </c>
      <c r="FT420" s="223">
        <f t="shared" ca="1" si="766"/>
        <v>-8.3242146305044062E-5</v>
      </c>
      <c r="FU420" s="223">
        <f t="shared" ca="1" si="767"/>
        <v>1.3632761758150145E-3</v>
      </c>
      <c r="FV420" s="223">
        <f t="shared" ca="1" si="768"/>
        <v>4.1700126063409781E-4</v>
      </c>
      <c r="FW420" s="223">
        <f t="shared" ca="1" si="769"/>
        <v>-1.2611853640687228E-3</v>
      </c>
      <c r="FX420" s="223">
        <f t="shared" ca="1" si="770"/>
        <v>-7.2576636456815136E-4</v>
      </c>
      <c r="FY420" s="223">
        <f t="shared" ca="1" si="771"/>
        <v>1.0835022626214056E-3</v>
      </c>
      <c r="FZ420" s="223">
        <f t="shared" ca="1" si="772"/>
        <v>9.9103085166285586E-4</v>
      </c>
      <c r="GA420" s="223">
        <f t="shared" ca="1" si="773"/>
        <v>-8.4087675123078868E-4</v>
      </c>
      <c r="GB420" s="223">
        <f t="shared" ca="1" si="774"/>
        <v>-1.1968954334178113E-3</v>
      </c>
      <c r="GC420" s="223">
        <f t="shared" ca="1" si="775"/>
        <v>5.4785119493570844E-4</v>
      </c>
      <c r="GD420" s="223">
        <f t="shared" ca="1" si="776"/>
        <v>1.3310211027793793E-3</v>
      </c>
      <c r="GE420" s="223">
        <f t="shared" ca="1" si="777"/>
        <v>-2.2198881114443656E-4</v>
      </c>
      <c r="GF420" s="223">
        <f t="shared" ca="1" si="778"/>
        <v>-1.3853687032971142E-3</v>
      </c>
      <c r="GG420" s="223">
        <f t="shared" ca="1" si="779"/>
        <v>-1.1717902559649972E-4</v>
      </c>
      <c r="GH420" s="223">
        <f t="shared" ca="1" si="780"/>
        <v>1.3566807760122155E-3</v>
      </c>
      <c r="GI420" s="223">
        <f t="shared" ca="1" si="781"/>
        <v>4.4932344523933803E-4</v>
      </c>
      <c r="GJ420" s="223">
        <f t="shared" ca="1" si="782"/>
        <v>-1.2466768033830319E-3</v>
      </c>
      <c r="GK420" s="223">
        <f t="shared" ca="1" si="783"/>
        <v>-7.5453654375398724E-4</v>
      </c>
      <c r="GL420" s="223">
        <f t="shared" ca="1" si="784"/>
        <v>1.0619501478162006E-3</v>
      </c>
      <c r="GM420" s="223">
        <f t="shared" ca="1" si="785"/>
        <v>1.0145246129981791E-3</v>
      </c>
      <c r="GN420" s="223">
        <f t="shared" ca="1" si="786"/>
        <v>-8.1357286204952468E-4</v>
      </c>
      <c r="GO420" s="223">
        <f t="shared" ca="1" si="787"/>
        <v>-1.2137046197326759E-3</v>
      </c>
      <c r="GP420" s="223">
        <f t="shared" ca="1" si="788"/>
        <v>5.1643205806181376E-4</v>
      </c>
      <c r="GQ420" s="223">
        <f t="shared" ca="1" si="789"/>
        <v>1.340138213576406E-3</v>
      </c>
      <c r="GR420" s="223">
        <f t="shared" ca="1" si="790"/>
        <v>-1.8833761089348696E-4</v>
      </c>
      <c r="GS420" s="223">
        <f t="shared" ca="1" si="791"/>
        <v>-1.3862472818061558E-3</v>
      </c>
      <c r="GT420" s="223">
        <f t="shared" ca="1" si="792"/>
        <v>-1.5104532062446349E-4</v>
      </c>
      <c r="GU420" s="223">
        <f t="shared" ca="1" si="793"/>
        <v>1.3492681624394996E-3</v>
      </c>
      <c r="GV420" s="223">
        <f t="shared" ca="1" si="794"/>
        <v>4.8137497420252639E-4</v>
      </c>
      <c r="GW420" s="223">
        <f t="shared" ca="1" si="795"/>
        <v>-1.2314172912072136E-3</v>
      </c>
      <c r="GX420" s="223">
        <f t="shared" ca="1" si="796"/>
        <v>-7.8285221833987039E-4</v>
      </c>
      <c r="GY420" s="223">
        <f t="shared" ca="1" si="797"/>
        <v>1.039758353950876E-3</v>
      </c>
      <c r="GZ420" s="223">
        <f t="shared" ca="1" si="798"/>
        <v>1.0374072626421771E-3</v>
      </c>
      <c r="HA420" s="223">
        <f t="shared" ca="1" si="799"/>
        <v>-7.8577890699767488E-4</v>
      </c>
      <c r="HB420" s="223">
        <f t="shared" ca="1" si="800"/>
        <v>-1.2297827157679506E-3</v>
      </c>
      <c r="HC420" s="223">
        <f t="shared" ca="1" si="801"/>
        <v>4.8470184182670809E-4</v>
      </c>
      <c r="HD420" s="223">
        <f t="shared" ca="1" si="802"/>
        <v>1.3484480752245674E-3</v>
      </c>
      <c r="HE420" s="223">
        <f t="shared" ca="1" si="803"/>
        <v>-1.5457296310805388E-4</v>
      </c>
      <c r="HF420" s="223">
        <f t="shared" ca="1" si="804"/>
        <v>-1.3862908367877609E-3</v>
      </c>
      <c r="HG420" s="223">
        <f t="shared" ca="1" si="805"/>
        <v>-1.8482063159930978E-4</v>
      </c>
      <c r="HH420" s="223">
        <f t="shared" ca="1" si="806"/>
        <v>1.3410428001781347E-3</v>
      </c>
      <c r="HI420" s="223">
        <f t="shared" ca="1" si="807"/>
        <v>5.131365408810243E-4</v>
      </c>
      <c r="HJ420" s="223">
        <f t="shared" ca="1" si="808"/>
        <v>-1.2154160193008669E-3</v>
      </c>
      <c r="HK420" s="223">
        <f t="shared" ca="1" si="809"/>
        <v>-8.1069633202215485E-4</v>
      </c>
      <c r="HL420" s="223">
        <f t="shared" ca="1" si="810"/>
        <v>1.0169402485321482E-3</v>
      </c>
      <c r="HM420" s="223">
        <f t="shared" ca="1" si="811"/>
        <v>1.0596650169422638E-3</v>
      </c>
      <c r="HN420" s="223">
        <f t="shared" ca="1" si="812"/>
        <v>-7.5751162811435067E-4</v>
      </c>
      <c r="HO420" s="223">
        <f t="shared" ca="1" si="813"/>
        <v>-1.2451200366797484E-3</v>
      </c>
      <c r="HP420" s="223">
        <f t="shared" ca="1" si="814"/>
        <v>4.5267965932625467E-4</v>
      </c>
      <c r="HQ420" s="223">
        <f t="shared" ca="1" si="815"/>
        <v>1.3559456821739171E-3</v>
      </c>
      <c r="HR420" s="223">
        <f t="shared" ca="1" si="816"/>
        <v>-1.2071520634949958E-4</v>
      </c>
      <c r="HS420" s="223">
        <f t="shared" ca="1" si="817"/>
        <v>-1.3854993420060375E-3</v>
      </c>
      <c r="HT420" s="223">
        <f t="shared" ca="1" si="818"/>
        <v>-2.1848461353649116E-4</v>
      </c>
      <c r="HU420" s="223">
        <f t="shared" ca="1" si="819"/>
        <v>1.332009643878743E-3</v>
      </c>
      <c r="HV420" s="223">
        <f t="shared" ca="1" si="820"/>
        <v>5.4458901329463346E-4</v>
      </c>
      <c r="HW420" s="223">
        <f t="shared" ca="1" si="821"/>
        <v>-1.1986826262317875E-3</v>
      </c>
      <c r="HX420" s="223">
        <f t="shared" ca="1" si="822"/>
        <v>-8.3805211254785379E-4</v>
      </c>
      <c r="HY420" s="223">
        <f t="shared" ca="1" si="823"/>
        <v>9.9350957633354865E-4</v>
      </c>
      <c r="HZ420" s="223">
        <f t="shared" ca="1" si="824"/>
        <v>1.0812844686596222E-3</v>
      </c>
      <c r="IA420" s="223">
        <f t="shared" ca="1" si="825"/>
        <v>-7.2878805255150066E-4</v>
      </c>
      <c r="IB420" s="223">
        <f t="shared" ca="1" si="826"/>
        <v>-1.2597073438395221E-3</v>
      </c>
      <c r="IC420" s="223">
        <f t="shared" ca="1" si="827"/>
        <v>4.2038479952588028E-4</v>
      </c>
      <c r="ID420" s="223">
        <f t="shared" ca="1" si="828"/>
        <v>1.3626265181464169E-3</v>
      </c>
      <c r="IE420" s="223">
        <f t="shared" ca="1" si="829"/>
        <v>7.2130737373498157E-4</v>
      </c>
      <c r="IF420" s="223">
        <f t="shared" ca="1" si="830"/>
        <v>-1.3838732742278456E-3</v>
      </c>
      <c r="IG420" s="223">
        <f t="shared" ca="1" si="831"/>
        <v>-2.5201698851222182E-4</v>
      </c>
      <c r="IH420" s="223">
        <f t="shared" ca="1" si="832"/>
        <v>1.3221741347769493E-3</v>
      </c>
      <c r="II420" s="223">
        <f t="shared" ca="1" si="833"/>
        <v>5.7571344565020125E-4</v>
      </c>
      <c r="IJ420" s="223">
        <f t="shared" ca="1" si="834"/>
        <v>-1.1812271915703366E-3</v>
      </c>
      <c r="IK420" s="223">
        <f t="shared" ca="1" si="835"/>
        <v>-8.6490308181780338E-4</v>
      </c>
      <c r="IL420" s="223">
        <f t="shared" ca="1" si="836"/>
        <v>9.694804511159367E-4</v>
      </c>
      <c r="IM420" s="223">
        <f t="shared" ca="1" si="837"/>
        <v>1.1022525950448896E-3</v>
      </c>
      <c r="IN420" s="223">
        <f t="shared" ca="1" si="838"/>
        <v>-6.9962548231686738E-4</v>
      </c>
      <c r="IO420" s="223">
        <f t="shared" ca="1" si="839"/>
        <v>-1.2735358503988259E-3</v>
      </c>
      <c r="IP420" s="223">
        <f t="shared" ca="1" si="840"/>
        <v>3.8783671564139675E-4</v>
      </c>
      <c r="IQ420" s="223">
        <f t="shared" ca="1" si="841"/>
        <v>1.3684865588562578E-3</v>
      </c>
      <c r="IR420" s="223">
        <f t="shared" ca="1" si="842"/>
        <v>-5.2801988300091177E-5</v>
      </c>
      <c r="IS420" s="223">
        <f t="shared" ca="1" si="843"/>
        <v>-1.3814136129356182E-3</v>
      </c>
      <c r="IT420" s="223">
        <f t="shared" ca="1" si="844"/>
        <v>-2.8539755787759466E-4</v>
      </c>
      <c r="IU420" s="223">
        <f t="shared" ca="1" si="845"/>
        <v>1.3115421974156181E-3</v>
      </c>
      <c r="IV420" s="223">
        <f t="shared" ca="1" si="846"/>
        <v>6.0649108975335028E-4</v>
      </c>
      <c r="IW420" s="223">
        <f t="shared" ca="1" si="847"/>
        <v>-1.1630602298175724E-3</v>
      </c>
      <c r="IX420" s="223">
        <f t="shared" ca="1" si="848"/>
        <v>-8.9123306581201421E-4</v>
      </c>
      <c r="IY420" s="223">
        <f t="shared" ca="1" si="849"/>
        <v>9.4486734712572547E-4</v>
      </c>
      <c r="IZ420" s="223">
        <f t="shared" ca="1" si="850"/>
        <v>1.1225567656827332E-3</v>
      </c>
      <c r="JA420" s="223">
        <f t="shared" ca="1" si="851"/>
        <v>-6.7004148385236726E-4</v>
      </c>
      <c r="JB420" s="223">
        <f t="shared" ca="1" si="852"/>
        <v>-1.2865972265824531E-3</v>
      </c>
    </row>
    <row r="421" spans="2:262">
      <c r="B421" s="230">
        <v>60</v>
      </c>
      <c r="C421" s="229">
        <f t="shared" si="853"/>
        <v>1.1718750000000006E-3</v>
      </c>
      <c r="D421" s="226">
        <f t="shared" ca="1" si="597"/>
        <v>72.057072442776587</v>
      </c>
      <c r="E421" s="225">
        <f ca="1">BN361</f>
        <v>5.707244277658502E-2</v>
      </c>
      <c r="F421" s="224">
        <v>60</v>
      </c>
      <c r="G421" s="223">
        <f t="shared" ca="1" si="854"/>
        <v>1.4335159086377198E-4</v>
      </c>
      <c r="H421" s="223">
        <f t="shared" ca="1" si="598"/>
        <v>6.2528077029026232E-4</v>
      </c>
      <c r="I421" s="223">
        <f t="shared" ca="1" si="599"/>
        <v>-2.0775124849938713E-5</v>
      </c>
      <c r="J421" s="223">
        <f t="shared" ca="1" si="600"/>
        <v>-6.2935340694582353E-4</v>
      </c>
      <c r="K421" s="223">
        <f t="shared" ca="1" si="601"/>
        <v>-1.0259971756105258E-4</v>
      </c>
      <c r="L421" s="223">
        <f t="shared" ca="1" si="602"/>
        <v>6.0924034511791335E-4</v>
      </c>
      <c r="M421" s="223">
        <f t="shared" ca="1" si="603"/>
        <v>2.2203171036475823E-4</v>
      </c>
      <c r="N421" s="223">
        <f t="shared" ca="1" si="604"/>
        <v>-5.6571451849304368E-4</v>
      </c>
      <c r="O421" s="223">
        <f t="shared" ca="1" si="605"/>
        <v>-3.329311490559629E-4</v>
      </c>
      <c r="P421" s="223">
        <f t="shared" ca="1" si="606"/>
        <v>5.004486001788436E-4</v>
      </c>
      <c r="Q421" s="223">
        <f t="shared" ca="1" si="607"/>
        <v>4.3103623039888724E-4</v>
      </c>
      <c r="R421" s="223">
        <f t="shared" ca="1" si="608"/>
        <v>-4.1595072281457718E-4</v>
      </c>
      <c r="S421" s="223">
        <f t="shared" ca="1" si="609"/>
        <v>-5.1257683113548427E-4</v>
      </c>
      <c r="T421" s="223">
        <f t="shared" ca="1" si="610"/>
        <v>3.1546809244040083E-4</v>
      </c>
      <c r="U421" s="223">
        <f t="shared" ca="1" si="611"/>
        <v>5.7441939170794348E-4</v>
      </c>
      <c r="V421" s="223">
        <f t="shared" ca="1" si="612"/>
        <v>-2.028622001902844E-4</v>
      </c>
      <c r="W421" s="223">
        <f t="shared" ca="1" si="613"/>
        <v>-6.1418733719517313E-4</v>
      </c>
      <c r="X421" s="223">
        <f t="shared" ca="1" si="614"/>
        <v>8.2460427353287909E-5</v>
      </c>
      <c r="Y421" s="223">
        <f t="shared" ca="1" si="615"/>
        <v>6.3035240775421834E-4</v>
      </c>
      <c r="Z421" s="223">
        <f t="shared" ca="1" si="616"/>
        <v>4.1110253462554972E-5</v>
      </c>
      <c r="AA421" s="223">
        <f t="shared" ca="1" si="617"/>
        <v>-6.2229338878897205E-4</v>
      </c>
      <c r="AB421" s="223">
        <f t="shared" ca="1" si="618"/>
        <v>-1.6310109029272983E-4</v>
      </c>
      <c r="AC421" s="223">
        <f t="shared" ca="1" si="619"/>
        <v>5.9031998387871793E-4</v>
      </c>
      <c r="AD421" s="223">
        <f t="shared" ca="1" si="620"/>
        <v>2.7882404369110011E-4</v>
      </c>
      <c r="AE421" s="223">
        <f t="shared" ca="1" si="621"/>
        <v>-5.3566091304326716E-4</v>
      </c>
      <c r="AF421" s="223">
        <f t="shared" ca="1" si="622"/>
        <v>-3.8383194545674258E-4</v>
      </c>
      <c r="AG421" s="223">
        <f t="shared" ca="1" si="623"/>
        <v>4.6041669372166253E-4</v>
      </c>
      <c r="AH421" s="223">
        <f t="shared" ca="1" si="624"/>
        <v>4.7408940081392108E-4</v>
      </c>
      <c r="AI421" s="223">
        <f t="shared" ca="1" si="625"/>
        <v>-3.6747891906499026E-4</v>
      </c>
      <c r="AJ421" s="223">
        <f t="shared" ca="1" si="626"/>
        <v>-5.4612786637021665E-4</v>
      </c>
      <c r="AK421" s="223">
        <f t="shared" ca="1" si="627"/>
        <v>2.6041913563320623E-4</v>
      </c>
      <c r="AL421" s="223">
        <f t="shared" ca="1" si="628"/>
        <v>5.9717894429394314E-4</v>
      </c>
      <c r="AM421" s="223">
        <f t="shared" ca="1" si="629"/>
        <v>-1.4335159086376786E-4</v>
      </c>
      <c r="AN421" s="223">
        <f t="shared" ca="1" si="630"/>
        <v>-6.2528077029026297E-4</v>
      </c>
      <c r="AO421" s="223">
        <f t="shared" ca="1" si="631"/>
        <v>2.0775124849937548E-5</v>
      </c>
      <c r="AP421" s="223">
        <f t="shared" ca="1" si="632"/>
        <v>6.2935340694582332E-4</v>
      </c>
      <c r="AQ421" s="223">
        <f t="shared" ca="1" si="633"/>
        <v>1.0259971756105597E-4</v>
      </c>
      <c r="AR421" s="223">
        <f t="shared" ca="1" si="634"/>
        <v>-6.0924034511791248E-4</v>
      </c>
      <c r="AS421" s="223">
        <f t="shared" ca="1" si="635"/>
        <v>-2.2203171036476251E-4</v>
      </c>
      <c r="AT421" s="223">
        <f t="shared" ca="1" si="636"/>
        <v>5.6571451849304324E-4</v>
      </c>
      <c r="AU421" s="223">
        <f t="shared" ca="1" si="637"/>
        <v>3.3293114905596485E-4</v>
      </c>
      <c r="AV421" s="223">
        <f t="shared" ca="1" si="638"/>
        <v>-5.0044860017884143E-4</v>
      </c>
      <c r="AW421" s="223">
        <f t="shared" ca="1" si="639"/>
        <v>-4.3103623039888973E-4</v>
      </c>
      <c r="AX421" s="223">
        <f t="shared" ca="1" si="640"/>
        <v>4.1595072281457463E-4</v>
      </c>
      <c r="AY421" s="223">
        <f t="shared" ca="1" si="641"/>
        <v>5.1257683113548752E-4</v>
      </c>
      <c r="AZ421" s="223">
        <f t="shared" ca="1" si="642"/>
        <v>-3.1546809244039595E-4</v>
      </c>
      <c r="BA421" s="223">
        <f t="shared" ca="1" si="643"/>
        <v>-5.7441939170794674E-4</v>
      </c>
      <c r="BB421" s="223">
        <f t="shared" ca="1" si="644"/>
        <v>2.0286220019027692E-4</v>
      </c>
      <c r="BC421" s="223">
        <f t="shared" ca="1" si="645"/>
        <v>6.141873371951728E-4</v>
      </c>
      <c r="BD421" s="223">
        <f t="shared" ca="1" si="646"/>
        <v>-8.2460427353286757E-5</v>
      </c>
      <c r="BE421" s="223">
        <f t="shared" ca="1" si="647"/>
        <v>-6.3035240775421845E-4</v>
      </c>
      <c r="BF421" s="223">
        <f t="shared" ca="1" si="648"/>
        <v>-4.1110253462558387E-5</v>
      </c>
      <c r="BG421" s="223">
        <f t="shared" ca="1" si="649"/>
        <v>6.222933887889715E-4</v>
      </c>
      <c r="BH421" s="223">
        <f t="shared" ca="1" si="650"/>
        <v>1.6310109029273308E-4</v>
      </c>
      <c r="BI421" s="223">
        <f t="shared" ca="1" si="651"/>
        <v>-5.9031998387871674E-4</v>
      </c>
      <c r="BJ421" s="223">
        <f t="shared" ca="1" si="652"/>
        <v>-2.7882404369110314E-4</v>
      </c>
      <c r="BK421" s="223">
        <f t="shared" ca="1" si="653"/>
        <v>5.3566091304326304E-4</v>
      </c>
      <c r="BL421" s="223">
        <f t="shared" ca="1" si="654"/>
        <v>3.8383194545674881E-4</v>
      </c>
      <c r="BM421" s="223">
        <f t="shared" ca="1" si="655"/>
        <v>-4.6041669372166323E-4</v>
      </c>
      <c r="BN421" s="223">
        <f t="shared" ca="1" si="656"/>
        <v>-4.7408940081392038E-4</v>
      </c>
      <c r="BO421" s="223">
        <f t="shared" ca="1" si="657"/>
        <v>3.6747891906499118E-4</v>
      </c>
      <c r="BP421" s="223">
        <f t="shared" ca="1" si="658"/>
        <v>5.4612786637021839E-4</v>
      </c>
      <c r="BQ421" s="223">
        <f t="shared" ca="1" si="659"/>
        <v>-2.6041913563320314E-4</v>
      </c>
      <c r="BR421" s="223">
        <f t="shared" ca="1" si="660"/>
        <v>-5.9717894429394422E-4</v>
      </c>
      <c r="BS421" s="223">
        <f t="shared" ca="1" si="661"/>
        <v>1.4335159086376455E-4</v>
      </c>
      <c r="BT421" s="223">
        <f t="shared" ca="1" si="662"/>
        <v>6.2528077029026341E-4</v>
      </c>
      <c r="BU421" s="223">
        <f t="shared" ca="1" si="663"/>
        <v>-2.0775124849929687E-5</v>
      </c>
      <c r="BV421" s="223">
        <f t="shared" ca="1" si="664"/>
        <v>-6.2935340694582288E-4</v>
      </c>
      <c r="BW421" s="223">
        <f t="shared" ca="1" si="665"/>
        <v>-1.0259971756106377E-4</v>
      </c>
      <c r="BX421" s="223">
        <f t="shared" ca="1" si="666"/>
        <v>6.092403451179127E-4</v>
      </c>
      <c r="BY421" s="223">
        <f t="shared" ca="1" si="667"/>
        <v>2.2203171036476148E-4</v>
      </c>
      <c r="BZ421" s="223">
        <f t="shared" ca="1" si="668"/>
        <v>-5.6571451849304173E-4</v>
      </c>
      <c r="CA421" s="223">
        <f t="shared" ca="1" si="669"/>
        <v>-3.3293114905596772E-4</v>
      </c>
      <c r="CB421" s="223">
        <f t="shared" ca="1" si="670"/>
        <v>5.0044860017883948E-4</v>
      </c>
      <c r="CC421" s="223">
        <f t="shared" ca="1" si="671"/>
        <v>4.3103623039889222E-4</v>
      </c>
      <c r="CD421" s="223">
        <f t="shared" ca="1" si="672"/>
        <v>-4.1595072281457209E-4</v>
      </c>
      <c r="CE421" s="223">
        <f t="shared" ca="1" si="673"/>
        <v>-5.1257683113548958E-4</v>
      </c>
      <c r="CF421" s="223">
        <f t="shared" ca="1" si="674"/>
        <v>3.1546809244039297E-4</v>
      </c>
      <c r="CG421" s="223">
        <f t="shared" ca="1" si="675"/>
        <v>5.7441939170794804E-4</v>
      </c>
      <c r="CH421" s="223">
        <f t="shared" ca="1" si="676"/>
        <v>-2.0286220019028221E-4</v>
      </c>
      <c r="CI421" s="223">
        <f t="shared" ca="1" si="677"/>
        <v>-6.1418733719517367E-4</v>
      </c>
      <c r="CJ421" s="223">
        <f t="shared" ca="1" si="678"/>
        <v>8.2460427353283396E-5</v>
      </c>
      <c r="CK421" s="223">
        <f t="shared" ca="1" si="679"/>
        <v>6.3035240775421845E-4</v>
      </c>
      <c r="CL421" s="223">
        <f t="shared" ca="1" si="680"/>
        <v>4.1110253462561775E-5</v>
      </c>
      <c r="CM421" s="223">
        <f t="shared" ca="1" si="681"/>
        <v>-6.2229338878897096E-4</v>
      </c>
      <c r="CN421" s="223">
        <f t="shared" ca="1" si="682"/>
        <v>-1.6310109029273642E-4</v>
      </c>
      <c r="CO421" s="223">
        <f t="shared" ca="1" si="683"/>
        <v>5.9031998387871858E-4</v>
      </c>
      <c r="CP421" s="223">
        <f t="shared" ca="1" si="684"/>
        <v>2.7882404369110618E-4</v>
      </c>
      <c r="CQ421" s="223">
        <f t="shared" ca="1" si="685"/>
        <v>-5.3566091304326608E-4</v>
      </c>
      <c r="CR421" s="223">
        <f t="shared" ca="1" si="686"/>
        <v>-3.8383194545675158E-4</v>
      </c>
      <c r="CS421" s="223">
        <f t="shared" ca="1" si="687"/>
        <v>4.604166937216609E-4</v>
      </c>
      <c r="CT421" s="223">
        <f t="shared" ca="1" si="688"/>
        <v>4.7408940081392845E-4</v>
      </c>
      <c r="CU421" s="223">
        <f t="shared" ca="1" si="689"/>
        <v>-3.6747891906498836E-4</v>
      </c>
      <c r="CV421" s="223">
        <f t="shared" ca="1" si="690"/>
        <v>-5.4612786637022457E-4</v>
      </c>
      <c r="CW421" s="223">
        <f t="shared" ca="1" si="691"/>
        <v>2.604191356332E-4</v>
      </c>
      <c r="CX421" s="223">
        <f t="shared" ca="1" si="692"/>
        <v>5.9717894429394823E-4</v>
      </c>
      <c r="CY421" s="223">
        <f t="shared" ca="1" si="693"/>
        <v>-1.4335159086376124E-4</v>
      </c>
      <c r="CZ421" s="223">
        <f t="shared" ca="1" si="694"/>
        <v>-6.2528077029026265E-4</v>
      </c>
      <c r="DA421" s="223">
        <f t="shared" ca="1" si="695"/>
        <v>2.0775124849926272E-5</v>
      </c>
      <c r="DB421" s="223">
        <f t="shared" ca="1" si="696"/>
        <v>6.2935340694582321E-4</v>
      </c>
      <c r="DC421" s="223">
        <f t="shared" ca="1" si="697"/>
        <v>1.0259971756106711E-4</v>
      </c>
      <c r="DD421" s="223">
        <f t="shared" ca="1" si="698"/>
        <v>-6.0924034511791183E-4</v>
      </c>
      <c r="DE421" s="223">
        <f t="shared" ca="1" si="699"/>
        <v>-2.2203171036477306E-4</v>
      </c>
      <c r="DF421" s="223">
        <f t="shared" ca="1" si="700"/>
        <v>5.6571451849304032E-4</v>
      </c>
      <c r="DG421" s="223">
        <f t="shared" ca="1" si="701"/>
        <v>3.3293114905597824E-4</v>
      </c>
      <c r="DH421" s="223">
        <f t="shared" ca="1" si="702"/>
        <v>-5.0044860017883731E-4</v>
      </c>
      <c r="DI421" s="223">
        <f t="shared" ca="1" si="703"/>
        <v>-4.310362303988881E-4</v>
      </c>
      <c r="DJ421" s="223">
        <f t="shared" ca="1" si="704"/>
        <v>4.1595072281456948E-4</v>
      </c>
      <c r="DK421" s="223">
        <f t="shared" ca="1" si="705"/>
        <v>5.1257683113548633E-4</v>
      </c>
      <c r="DL421" s="223">
        <f t="shared" ca="1" si="706"/>
        <v>-3.1546809244039004E-4</v>
      </c>
      <c r="DM421" s="223">
        <f t="shared" ca="1" si="707"/>
        <v>-5.7441939170794587E-4</v>
      </c>
      <c r="DN421" s="223">
        <f t="shared" ca="1" si="708"/>
        <v>2.028622001902705E-4</v>
      </c>
      <c r="DO421" s="223">
        <f t="shared" ca="1" si="709"/>
        <v>6.1418733719517443E-4</v>
      </c>
      <c r="DP421" s="223">
        <f t="shared" ca="1" si="710"/>
        <v>-8.2460427353271131E-5</v>
      </c>
      <c r="DQ421" s="223">
        <f t="shared" ca="1" si="711"/>
        <v>-6.3035240775421856E-4</v>
      </c>
      <c r="DR421" s="223">
        <f t="shared" ca="1" si="712"/>
        <v>-4.1110253462574108E-5</v>
      </c>
      <c r="DS421" s="223">
        <f t="shared" ca="1" si="713"/>
        <v>6.2229338878897042E-4</v>
      </c>
      <c r="DT421" s="223">
        <f t="shared" ca="1" si="714"/>
        <v>1.6310109029273102E-4</v>
      </c>
      <c r="DU421" s="223">
        <f t="shared" ca="1" si="715"/>
        <v>-5.9031998387871424E-4</v>
      </c>
      <c r="DV421" s="223">
        <f t="shared" ca="1" si="716"/>
        <v>-2.7882404369110119E-4</v>
      </c>
      <c r="DW421" s="223">
        <f t="shared" ca="1" si="717"/>
        <v>5.3566091304325947E-4</v>
      </c>
      <c r="DX421" s="223">
        <f t="shared" ca="1" si="718"/>
        <v>3.8383194545674719E-4</v>
      </c>
      <c r="DY421" s="223">
        <f t="shared" ca="1" si="719"/>
        <v>-4.6041669372165245E-4</v>
      </c>
      <c r="DZ421" s="223">
        <f t="shared" ca="1" si="720"/>
        <v>-4.7408940081392482E-4</v>
      </c>
      <c r="EA421" s="223">
        <f t="shared" ca="1" si="721"/>
        <v>3.6747891906497839E-4</v>
      </c>
      <c r="EB421" s="223">
        <f t="shared" ca="1" si="722"/>
        <v>5.4612786637022175E-4</v>
      </c>
      <c r="EC421" s="223">
        <f t="shared" ca="1" si="723"/>
        <v>-2.6041913563318872E-4</v>
      </c>
      <c r="ED421" s="223">
        <f t="shared" ca="1" si="724"/>
        <v>-5.9717894429394639E-4</v>
      </c>
      <c r="EE421" s="223">
        <f t="shared" ca="1" si="725"/>
        <v>1.4335159086376664E-4</v>
      </c>
      <c r="EF421" s="223">
        <f t="shared" ca="1" si="726"/>
        <v>6.2528077029026428E-4</v>
      </c>
      <c r="EG421" s="223">
        <f t="shared" ca="1" si="727"/>
        <v>-2.0775124849931829E-5</v>
      </c>
      <c r="EH421" s="223">
        <f t="shared" ca="1" si="728"/>
        <v>-6.2935340694582234E-4</v>
      </c>
      <c r="EI421" s="223">
        <f t="shared" ca="1" si="729"/>
        <v>-1.0259971756106161E-4</v>
      </c>
      <c r="EJ421" s="223">
        <f t="shared" ca="1" si="730"/>
        <v>6.0924034511790869E-4</v>
      </c>
      <c r="EK421" s="223">
        <f t="shared" ca="1" si="731"/>
        <v>2.2203171036476785E-4</v>
      </c>
      <c r="EL421" s="223">
        <f t="shared" ca="1" si="732"/>
        <v>-5.6571451849303479E-4</v>
      </c>
      <c r="EM421" s="223">
        <f t="shared" ca="1" si="733"/>
        <v>-3.3293114905597347E-4</v>
      </c>
      <c r="EN421" s="223">
        <f t="shared" ca="1" si="734"/>
        <v>5.0044860017882983E-4</v>
      </c>
      <c r="EO421" s="223">
        <f t="shared" ca="1" si="735"/>
        <v>4.3103623039889716E-4</v>
      </c>
      <c r="EP421" s="223">
        <f t="shared" ca="1" si="736"/>
        <v>-4.1595072281457371E-4</v>
      </c>
      <c r="EQ421" s="223">
        <f t="shared" ca="1" si="737"/>
        <v>-5.1257683113549359E-4</v>
      </c>
      <c r="ER421" s="223">
        <f t="shared" ca="1" si="738"/>
        <v>3.1546809244039492E-4</v>
      </c>
      <c r="ES421" s="223">
        <f t="shared" ca="1" si="739"/>
        <v>5.7441939170795086E-4</v>
      </c>
      <c r="ET421" s="223">
        <f t="shared" ca="1" si="740"/>
        <v>-2.0286220019027576E-4</v>
      </c>
      <c r="EU421" s="223">
        <f t="shared" ca="1" si="741"/>
        <v>-6.1418733719517714E-4</v>
      </c>
      <c r="EV421" s="223">
        <f t="shared" ca="1" si="742"/>
        <v>8.2460427353276647E-5</v>
      </c>
      <c r="EW421" s="223">
        <f t="shared" ca="1" si="743"/>
        <v>6.3035240775421899E-4</v>
      </c>
      <c r="EX421" s="223">
        <f t="shared" ca="1" si="744"/>
        <v>4.1110253462568579E-5</v>
      </c>
      <c r="EY421" s="223">
        <f t="shared" ca="1" si="745"/>
        <v>-6.2229338878896836E-4</v>
      </c>
      <c r="EZ421" s="223">
        <f t="shared" ca="1" si="746"/>
        <v>-1.6310109029274295E-4</v>
      </c>
      <c r="FA421" s="223">
        <f t="shared" ca="1" si="747"/>
        <v>5.903199838787163E-4</v>
      </c>
      <c r="FB421" s="223">
        <f t="shared" ca="1" si="748"/>
        <v>2.7882404369111225E-4</v>
      </c>
      <c r="FC421" s="223">
        <f t="shared" ca="1" si="749"/>
        <v>-5.356609130432625E-4</v>
      </c>
      <c r="FD421" s="223">
        <f t="shared" ca="1" si="750"/>
        <v>-3.8383194545675694E-4</v>
      </c>
      <c r="FE421" s="223">
        <f t="shared" ca="1" si="751"/>
        <v>4.6041669372165624E-4</v>
      </c>
      <c r="FF421" s="223">
        <f t="shared" ca="1" si="752"/>
        <v>4.7408940081393295E-4</v>
      </c>
      <c r="FG421" s="223">
        <f t="shared" ca="1" si="753"/>
        <v>-3.6747891906498289E-4</v>
      </c>
      <c r="FH421" s="223">
        <f t="shared" ca="1" si="754"/>
        <v>-5.4612786637022793E-4</v>
      </c>
      <c r="FI421" s="223">
        <f t="shared" ca="1" si="755"/>
        <v>2.6041913563319382E-4</v>
      </c>
      <c r="FJ421" s="223">
        <f t="shared" ca="1" si="756"/>
        <v>5.9717894429394465E-4</v>
      </c>
      <c r="FK421" s="223">
        <f t="shared" ca="1" si="757"/>
        <v>-1.433515908637546E-4</v>
      </c>
      <c r="FL421" s="223">
        <f t="shared" ca="1" si="758"/>
        <v>-6.2528077029026363E-4</v>
      </c>
      <c r="FM421" s="223">
        <f t="shared" ca="1" si="759"/>
        <v>2.0775124849919496E-5</v>
      </c>
      <c r="FN421" s="223">
        <f t="shared" ca="1" si="760"/>
        <v>6.2935340694582277E-4</v>
      </c>
      <c r="FO421" s="223">
        <f t="shared" ca="1" si="761"/>
        <v>1.0259971756107383E-4</v>
      </c>
      <c r="FP421" s="223">
        <f t="shared" ca="1" si="762"/>
        <v>-6.0924034511791009E-4</v>
      </c>
      <c r="FQ421" s="223">
        <f t="shared" ca="1" si="763"/>
        <v>-2.2203171036477943E-4</v>
      </c>
      <c r="FR421" s="223">
        <f t="shared" ca="1" si="764"/>
        <v>5.6571451849303717E-4</v>
      </c>
      <c r="FS421" s="223">
        <f t="shared" ca="1" si="765"/>
        <v>3.3293114905598399E-4</v>
      </c>
      <c r="FT421" s="223">
        <f t="shared" ca="1" si="766"/>
        <v>-5.0044860017883319E-4</v>
      </c>
      <c r="FU421" s="223">
        <f t="shared" ca="1" si="767"/>
        <v>-4.3103623039889309E-4</v>
      </c>
      <c r="FV421" s="223">
        <f t="shared" ca="1" si="768"/>
        <v>4.1595072281456439E-4</v>
      </c>
      <c r="FW421" s="223">
        <f t="shared" ca="1" si="769"/>
        <v>5.1257683113549023E-4</v>
      </c>
      <c r="FX421" s="223">
        <f t="shared" ca="1" si="770"/>
        <v>-3.1546809244039969E-4</v>
      </c>
      <c r="FY421" s="223">
        <f t="shared" ca="1" si="771"/>
        <v>-5.7441939170794858E-4</v>
      </c>
      <c r="FZ421" s="223">
        <f t="shared" ca="1" si="772"/>
        <v>2.0286220019026405E-4</v>
      </c>
      <c r="GA421" s="223">
        <f t="shared" ca="1" si="773"/>
        <v>6.1418733719517996E-4</v>
      </c>
      <c r="GB421" s="223">
        <f t="shared" ca="1" si="774"/>
        <v>-8.246042735328215E-5</v>
      </c>
      <c r="GC421" s="223">
        <f t="shared" ca="1" si="775"/>
        <v>-6.3035240775421878E-4</v>
      </c>
      <c r="GD421" s="223">
        <f t="shared" ca="1" si="776"/>
        <v>-4.1110253462580857E-5</v>
      </c>
      <c r="GE421" s="223">
        <f t="shared" ca="1" si="777"/>
        <v>6.222933887889663E-4</v>
      </c>
      <c r="GF421" s="223">
        <f t="shared" ca="1" si="778"/>
        <v>1.6310109029273756E-4</v>
      </c>
      <c r="GG421" s="223">
        <f t="shared" ca="1" si="779"/>
        <v>-5.9031998387871197E-4</v>
      </c>
      <c r="GH421" s="223">
        <f t="shared" ca="1" si="780"/>
        <v>-2.7882404369112336E-4</v>
      </c>
      <c r="GI421" s="223">
        <f t="shared" ca="1" si="781"/>
        <v>5.3566091304326532E-4</v>
      </c>
      <c r="GJ421" s="223">
        <f t="shared" ca="1" si="782"/>
        <v>3.8383194545675255E-4</v>
      </c>
      <c r="GK421" s="223">
        <f t="shared" ca="1" si="783"/>
        <v>-4.6041669372164789E-4</v>
      </c>
      <c r="GL421" s="223">
        <f t="shared" ca="1" si="784"/>
        <v>-4.7408940081394109E-4</v>
      </c>
      <c r="GM421" s="223">
        <f t="shared" ca="1" si="785"/>
        <v>3.6747891906498738E-4</v>
      </c>
      <c r="GN421" s="223">
        <f t="shared" ca="1" si="786"/>
        <v>5.4612786637022522E-4</v>
      </c>
      <c r="GO421" s="223">
        <f t="shared" ca="1" si="787"/>
        <v>-2.6041913563318254E-4</v>
      </c>
      <c r="GP421" s="223">
        <f t="shared" ca="1" si="788"/>
        <v>-5.9717894429395441E-4</v>
      </c>
      <c r="GQ421" s="223">
        <f t="shared" ca="1" si="789"/>
        <v>1.4335159086376002E-4</v>
      </c>
      <c r="GR421" s="223">
        <f t="shared" ca="1" si="790"/>
        <v>6.2528077029026514E-4</v>
      </c>
      <c r="GS421" s="223">
        <f t="shared" ca="1" si="791"/>
        <v>-2.0775124849907136E-5</v>
      </c>
      <c r="GT421" s="223">
        <f t="shared" ca="1" si="792"/>
        <v>-6.2935340694582321E-4</v>
      </c>
      <c r="GU421" s="223">
        <f t="shared" ca="1" si="793"/>
        <v>-1.0259971756106833E-4</v>
      </c>
      <c r="GV421" s="223">
        <f t="shared" ca="1" si="794"/>
        <v>6.0924034511790695E-4</v>
      </c>
      <c r="GW421" s="223">
        <f t="shared" ca="1" si="795"/>
        <v>2.2203171036479095E-4</v>
      </c>
      <c r="GX421" s="223">
        <f t="shared" ca="1" si="796"/>
        <v>-5.6571451849303967E-4</v>
      </c>
      <c r="GY421" s="223">
        <f t="shared" ca="1" si="797"/>
        <v>-3.3293114905597922E-4</v>
      </c>
      <c r="GZ421" s="223">
        <f t="shared" ca="1" si="798"/>
        <v>5.0044860017882571E-4</v>
      </c>
      <c r="HA421" s="223">
        <f t="shared" ca="1" si="799"/>
        <v>4.3103623039888902E-4</v>
      </c>
      <c r="HB421" s="223">
        <f t="shared" ca="1" si="800"/>
        <v>-4.1595072281456862E-4</v>
      </c>
      <c r="HC421" s="223">
        <f t="shared" ca="1" si="801"/>
        <v>-5.125768311354975E-4</v>
      </c>
      <c r="HD421" s="223">
        <f t="shared" ca="1" si="802"/>
        <v>3.1546809244037345E-4</v>
      </c>
      <c r="HE421" s="223">
        <f t="shared" ca="1" si="803"/>
        <v>5.744193917079463E-4</v>
      </c>
      <c r="HF421" s="223">
        <f t="shared" ca="1" si="804"/>
        <v>-2.0286220019026933E-4</v>
      </c>
      <c r="HG421" s="223">
        <f t="shared" ca="1" si="805"/>
        <v>-6.1418733719517866E-4</v>
      </c>
      <c r="HH421" s="223">
        <f t="shared" ca="1" si="806"/>
        <v>8.2460427353252144E-5</v>
      </c>
      <c r="HI421" s="223">
        <f t="shared" ca="1" si="807"/>
        <v>6.3035240775421867E-4</v>
      </c>
      <c r="HJ421" s="223">
        <f t="shared" ca="1" si="808"/>
        <v>4.1110253462575355E-5</v>
      </c>
      <c r="HK421" s="223">
        <f t="shared" ca="1" si="809"/>
        <v>-6.2229338878896727E-4</v>
      </c>
      <c r="HL421" s="223">
        <f t="shared" ca="1" si="810"/>
        <v>-1.6310109029273222E-4</v>
      </c>
      <c r="HM421" s="223">
        <f t="shared" ca="1" si="811"/>
        <v>5.9031998387871392E-4</v>
      </c>
      <c r="HN421" s="223">
        <f t="shared" ca="1" si="812"/>
        <v>2.7882404369111838E-4</v>
      </c>
      <c r="HO421" s="223">
        <f t="shared" ca="1" si="813"/>
        <v>-5.3566091304324938E-4</v>
      </c>
      <c r="HP421" s="223">
        <f t="shared" ca="1" si="814"/>
        <v>-3.8383194545674811E-4</v>
      </c>
      <c r="HQ421" s="223">
        <f t="shared" ca="1" si="815"/>
        <v>4.6041669372165158E-4</v>
      </c>
      <c r="HR421" s="223">
        <f t="shared" ca="1" si="816"/>
        <v>4.7408940081393751E-4</v>
      </c>
      <c r="HS421" s="223">
        <f t="shared" ca="1" si="817"/>
        <v>-3.6747891906496277E-4</v>
      </c>
      <c r="HT421" s="223">
        <f t="shared" ca="1" si="818"/>
        <v>-5.4612786637022229E-4</v>
      </c>
      <c r="HU421" s="223">
        <f t="shared" ca="1" si="819"/>
        <v>2.6041913563318764E-4</v>
      </c>
      <c r="HV421" s="223">
        <f t="shared" ca="1" si="820"/>
        <v>5.9717894429395257E-4</v>
      </c>
      <c r="HW421" s="223">
        <f t="shared" ca="1" si="821"/>
        <v>-1.4335159086376547E-4</v>
      </c>
      <c r="HX421" s="223">
        <f t="shared" ca="1" si="822"/>
        <v>-6.2528077029026449E-4</v>
      </c>
      <c r="HY421" s="223">
        <f t="shared" ca="1" si="823"/>
        <v>2.0775124849912693E-5</v>
      </c>
      <c r="HZ421" s="223">
        <f t="shared" ca="1" si="824"/>
        <v>6.2935340694582115E-4</v>
      </c>
      <c r="IA421" s="223">
        <f t="shared" ca="1" si="825"/>
        <v>1.0259971756106283E-4</v>
      </c>
      <c r="IB421" s="223">
        <f t="shared" ca="1" si="826"/>
        <v>-6.0924034511790836E-4</v>
      </c>
      <c r="IC421" s="223">
        <f t="shared" ca="1" si="827"/>
        <v>-2.220317103647858E-4</v>
      </c>
      <c r="ID421" s="223">
        <f t="shared" ca="1" si="828"/>
        <v>5.6571451849302622E-4</v>
      </c>
      <c r="IE421" s="223">
        <f t="shared" ca="1" si="829"/>
        <v>6.6351092971584041E-4</v>
      </c>
      <c r="IF421" s="223">
        <f t="shared" ca="1" si="830"/>
        <v>-5.0044860017882907E-4</v>
      </c>
      <c r="IG421" s="223">
        <f t="shared" ca="1" si="831"/>
        <v>-4.3103623039891114E-4</v>
      </c>
      <c r="IH421" s="223">
        <f t="shared" ca="1" si="832"/>
        <v>4.1595072281457274E-4</v>
      </c>
      <c r="II421" s="223">
        <f t="shared" ca="1" si="833"/>
        <v>5.1257683113549435E-4</v>
      </c>
      <c r="IJ421" s="223">
        <f t="shared" ca="1" si="834"/>
        <v>-3.1546809244037828E-4</v>
      </c>
      <c r="IK421" s="223">
        <f t="shared" ca="1" si="835"/>
        <v>-5.7441939170795888E-4</v>
      </c>
      <c r="IL421" s="223">
        <f t="shared" ca="1" si="836"/>
        <v>2.0286220019027459E-4</v>
      </c>
      <c r="IM421" s="223">
        <f t="shared" ca="1" si="837"/>
        <v>6.1418733719517747E-4</v>
      </c>
      <c r="IN421" s="223">
        <f t="shared" ca="1" si="838"/>
        <v>-8.2460427353257647E-5</v>
      </c>
      <c r="IO421" s="223">
        <f t="shared" ca="1" si="839"/>
        <v>-6.3035240775421964E-4</v>
      </c>
      <c r="IP421" s="223">
        <f t="shared" ca="1" si="840"/>
        <v>-4.1110253462569798E-5</v>
      </c>
      <c r="IQ421" s="223">
        <f t="shared" ca="1" si="841"/>
        <v>6.2229338878896814E-4</v>
      </c>
      <c r="IR421" s="223">
        <f t="shared" ca="1" si="842"/>
        <v>1.6310109029276149E-4</v>
      </c>
      <c r="IS421" s="223">
        <f t="shared" ca="1" si="843"/>
        <v>-5.9031998387871587E-4</v>
      </c>
      <c r="IT421" s="223">
        <f t="shared" ca="1" si="844"/>
        <v>-2.7882404369111344E-4</v>
      </c>
      <c r="IU421" s="223">
        <f t="shared" ca="1" si="845"/>
        <v>5.3566091304325231E-4</v>
      </c>
      <c r="IV421" s="223">
        <f t="shared" ca="1" si="846"/>
        <v>3.8383194545677218E-4</v>
      </c>
      <c r="IW421" s="223">
        <f t="shared" ca="1" si="847"/>
        <v>-4.6041669372165543E-4</v>
      </c>
      <c r="IX421" s="223">
        <f t="shared" ca="1" si="848"/>
        <v>-4.7408940081393377E-4</v>
      </c>
      <c r="IY421" s="223">
        <f t="shared" ca="1" si="849"/>
        <v>3.6747891906496733E-4</v>
      </c>
      <c r="IZ421" s="223">
        <f t="shared" ca="1" si="850"/>
        <v>5.4612786637023758E-4</v>
      </c>
      <c r="JA421" s="223">
        <f t="shared" ca="1" si="851"/>
        <v>-2.6041913563319268E-4</v>
      </c>
      <c r="JB421" s="223">
        <f t="shared" ca="1" si="852"/>
        <v>-5.9717894429395083E-4</v>
      </c>
    </row>
    <row r="422" spans="2:262">
      <c r="B422" s="230">
        <v>61</v>
      </c>
      <c r="C422" s="229">
        <f t="shared" si="853"/>
        <v>1.1914062500000006E-3</v>
      </c>
      <c r="D422" s="226">
        <f t="shared" ca="1" si="597"/>
        <v>72.048802466953262</v>
      </c>
      <c r="E422" s="225">
        <f ca="1">BO361</f>
        <v>4.88024669532552E-2</v>
      </c>
      <c r="F422" s="224">
        <v>61</v>
      </c>
      <c r="G422" s="223">
        <f t="shared" ca="1" si="854"/>
        <v>-1.8741505448048682E-4</v>
      </c>
      <c r="H422" s="223">
        <f t="shared" ca="1" si="598"/>
        <v>-3.7788738768226583E-4</v>
      </c>
      <c r="I422" s="223">
        <f t="shared" ca="1" si="599"/>
        <v>1.3181681295115825E-4</v>
      </c>
      <c r="J422" s="223">
        <f t="shared" ca="1" si="600"/>
        <v>3.9728148032196773E-4</v>
      </c>
      <c r="K422" s="223">
        <f t="shared" ca="1" si="601"/>
        <v>-7.3365135498927575E-5</v>
      </c>
      <c r="L422" s="223">
        <f t="shared" ca="1" si="602"/>
        <v>-4.0807562867478588E-4</v>
      </c>
      <c r="M422" s="223">
        <f t="shared" ca="1" si="603"/>
        <v>1.3325324420686643E-5</v>
      </c>
      <c r="N422" s="223">
        <f t="shared" ca="1" si="604"/>
        <v>4.1003617202644947E-4</v>
      </c>
      <c r="O422" s="223">
        <f t="shared" ca="1" si="605"/>
        <v>4.7002939689721768E-5</v>
      </c>
      <c r="P422" s="223">
        <f t="shared" ca="1" si="606"/>
        <v>-4.0312067053409784E-4</v>
      </c>
      <c r="Q422" s="223">
        <f t="shared" ca="1" si="607"/>
        <v>-1.0631373210141332E-4</v>
      </c>
      <c r="R422" s="223">
        <f t="shared" ca="1" si="608"/>
        <v>3.8747882392071271E-4</v>
      </c>
      <c r="S422" s="223">
        <f t="shared" ca="1" si="609"/>
        <v>1.6332315327309316E-4</v>
      </c>
      <c r="T422" s="223">
        <f t="shared" ca="1" si="610"/>
        <v>-3.6344923092819969E-4</v>
      </c>
      <c r="U422" s="223">
        <f t="shared" ca="1" si="611"/>
        <v>-2.1679712140082908E-4</v>
      </c>
      <c r="V422" s="223">
        <f t="shared" ca="1" si="612"/>
        <v>3.3155205967716722E-4</v>
      </c>
      <c r="W422" s="223">
        <f t="shared" ca="1" si="613"/>
        <v>2.6557808656227171E-4</v>
      </c>
      <c r="X422" s="223">
        <f t="shared" ca="1" si="614"/>
        <v>-2.9247778759799038E-4</v>
      </c>
      <c r="Y422" s="223">
        <f t="shared" ca="1" si="615"/>
        <v>-3.0861008817675698E-4</v>
      </c>
      <c r="Z422" s="223">
        <f t="shared" ca="1" si="616"/>
        <v>2.47072254679635E-4</v>
      </c>
      <c r="AA422" s="223">
        <f t="shared" ca="1" si="617"/>
        <v>3.4496161336294373E-4</v>
      </c>
      <c r="AB422" s="223">
        <f t="shared" ca="1" si="618"/>
        <v>-1.9631835358827152E-4</v>
      </c>
      <c r="AC422" s="223">
        <f t="shared" ca="1" si="619"/>
        <v>-3.7384576137959651E-4</v>
      </c>
      <c r="AD422" s="223">
        <f t="shared" ca="1" si="620"/>
        <v>1.4131475300931893E-4</v>
      </c>
      <c r="AE422" s="223">
        <f t="shared" ca="1" si="621"/>
        <v>3.9463727765024691E-4</v>
      </c>
      <c r="AF422" s="223">
        <f t="shared" ca="1" si="622"/>
        <v>-8.3252114788317396E-5</v>
      </c>
      <c r="AG422" s="223">
        <f t="shared" ca="1" si="623"/>
        <v>-4.068860886365507E-4</v>
      </c>
      <c r="AH422" s="223">
        <f t="shared" ca="1" si="624"/>
        <v>2.3387319697671343E-5</v>
      </c>
      <c r="AI422" s="223">
        <f t="shared" ca="1" si="625"/>
        <v>4.1032704457120078E-4</v>
      </c>
      <c r="AJ422" s="223">
        <f t="shared" ca="1" si="626"/>
        <v>3.6983740236374023E-5</v>
      </c>
      <c r="AK422" s="223">
        <f t="shared" ca="1" si="627"/>
        <v>-4.048856591496562E-4</v>
      </c>
      <c r="AL422" s="223">
        <f t="shared" ca="1" si="628"/>
        <v>-9.655421388258948E-5</v>
      </c>
      <c r="AM422" s="223">
        <f t="shared" ca="1" si="629"/>
        <v>3.9067972193369317E-4</v>
      </c>
      <c r="AN422" s="223">
        <f t="shared" ca="1" si="630"/>
        <v>1.5403458038517169E-4</v>
      </c>
      <c r="AO422" s="223">
        <f t="shared" ca="1" si="631"/>
        <v>-3.6801674856310742E-4</v>
      </c>
      <c r="AP422" s="223">
        <f t="shared" ca="1" si="632"/>
        <v>-2.0818056339600048E-4</v>
      </c>
      <c r="AQ422" s="223">
        <f t="shared" ca="1" si="633"/>
        <v>3.3738732397078724E-4</v>
      </c>
      <c r="AR422" s="223">
        <f t="shared" ca="1" si="634"/>
        <v>2.5782006589994096E-4</v>
      </c>
      <c r="AS422" s="223">
        <f t="shared" ca="1" si="635"/>
        <v>-2.9945448270045447E-4</v>
      </c>
      <c r="AT422" s="223">
        <f t="shared" ca="1" si="636"/>
        <v>-3.0187854257558645E-4</v>
      </c>
      <c r="AU422" s="223">
        <f t="shared" ca="1" si="637"/>
        <v>2.5503935621110183E-4</v>
      </c>
      <c r="AV422" s="223">
        <f t="shared" ca="1" si="638"/>
        <v>3.3940226045640724E-4</v>
      </c>
      <c r="AW422" s="223">
        <f t="shared" ca="1" si="639"/>
        <v>-2.0510339786067029E-4</v>
      </c>
      <c r="AX422" s="223">
        <f t="shared" ca="1" si="640"/>
        <v>-3.6957894436926347E-4</v>
      </c>
      <c r="AY422" s="223">
        <f t="shared" ca="1" si="641"/>
        <v>1.5072757034436437E-4</v>
      </c>
      <c r="AZ422" s="223">
        <f t="shared" ca="1" si="642"/>
        <v>3.9175536023890834E-4</v>
      </c>
      <c r="BA422" s="223">
        <f t="shared" ca="1" si="643"/>
        <v>-9.3088946116753654E-5</v>
      </c>
      <c r="BB422" s="223">
        <f t="shared" ca="1" si="644"/>
        <v>-4.0545145563297203E-4</v>
      </c>
      <c r="BC422" s="223">
        <f t="shared" ca="1" si="645"/>
        <v>3.3435227327775508E-5</v>
      </c>
      <c r="BD422" s="223">
        <f t="shared" ca="1" si="646"/>
        <v>4.103707514474189E-4</v>
      </c>
      <c r="BE422" s="223">
        <f t="shared" ca="1" si="647"/>
        <v>2.6942263160817506E-5</v>
      </c>
      <c r="BF422" s="223">
        <f t="shared" ca="1" si="648"/>
        <v>-4.0640675978379306E-4</v>
      </c>
      <c r="BG422" s="223">
        <f t="shared" ca="1" si="649"/>
        <v>-8.673653501571583E-5</v>
      </c>
      <c r="BH422" s="223">
        <f t="shared" ca="1" si="650"/>
        <v>3.9364528909063644E-4</v>
      </c>
      <c r="BI422" s="223">
        <f t="shared" ca="1" si="651"/>
        <v>1.4465322282575019E-4</v>
      </c>
      <c r="BJ422" s="223">
        <f t="shared" ca="1" si="652"/>
        <v>-3.7236258666971324E-4</v>
      </c>
      <c r="BK422" s="223">
        <f t="shared" ca="1" si="653"/>
        <v>-1.9943860520415098E-4</v>
      </c>
      <c r="BL422" s="223">
        <f t="shared" ca="1" si="654"/>
        <v>3.43019358756171E-4</v>
      </c>
      <c r="BM422" s="223">
        <f t="shared" ca="1" si="655"/>
        <v>2.499067440704263E-4</v>
      </c>
      <c r="BN422" s="223">
        <f t="shared" ca="1" si="656"/>
        <v>-3.0625079761986218E-4</v>
      </c>
      <c r="BO422" s="223">
        <f t="shared" ca="1" si="657"/>
        <v>-2.9496515662833612E-4</v>
      </c>
      <c r="BP422" s="223">
        <f t="shared" ca="1" si="658"/>
        <v>2.6285283157092063E-4</v>
      </c>
      <c r="BQ422" s="223">
        <f t="shared" ca="1" si="659"/>
        <v>3.3363846431923885E-4</v>
      </c>
      <c r="BR422" s="223">
        <f t="shared" ca="1" si="660"/>
        <v>-2.1376489551550533E-4</v>
      </c>
      <c r="BS422" s="223">
        <f t="shared" ca="1" si="661"/>
        <v>-3.6508950682229168E-4</v>
      </c>
      <c r="BT422" s="223">
        <f t="shared" ca="1" si="662"/>
        <v>1.6004959502710674E-4</v>
      </c>
      <c r="BU422" s="223">
        <f t="shared" ca="1" si="663"/>
        <v>3.8863746404723656E-4</v>
      </c>
      <c r="BV422" s="223">
        <f t="shared" ca="1" si="664"/>
        <v>-1.0286970414487478E-4</v>
      </c>
      <c r="BW422" s="223">
        <f t="shared" ca="1" si="665"/>
        <v>-4.0377259383332561E-4</v>
      </c>
      <c r="BX422" s="223">
        <f t="shared" ca="1" si="666"/>
        <v>4.3462994827166905E-5</v>
      </c>
      <c r="BY422" s="223">
        <f t="shared" ca="1" si="667"/>
        <v>4.1016726632771592E-4</v>
      </c>
      <c r="BZ422" s="223">
        <f t="shared" ca="1" si="668"/>
        <v>1.6884557073371993E-5</v>
      </c>
      <c r="CA422" s="223">
        <f t="shared" ca="1" si="669"/>
        <v>-4.0768305618236339E-4</v>
      </c>
      <c r="CB422" s="223">
        <f t="shared" ca="1" si="670"/>
        <v>-7.6866609303439658E-5</v>
      </c>
      <c r="CC422" s="223">
        <f t="shared" ca="1" si="671"/>
        <v>3.9637373904477622E-4</v>
      </c>
      <c r="CD422" s="223">
        <f t="shared" ca="1" si="672"/>
        <v>1.3518473157383357E-4</v>
      </c>
      <c r="CE422" s="223">
        <f t="shared" ca="1" si="673"/>
        <v>-3.76484127477642E-4</v>
      </c>
      <c r="CF422" s="223">
        <f t="shared" ca="1" si="674"/>
        <v>-1.9057651265402137E-4</v>
      </c>
      <c r="CG422" s="223">
        <f t="shared" ca="1" si="675"/>
        <v>3.4844477150616326E-4</v>
      </c>
      <c r="CH422" s="223">
        <f t="shared" ca="1" si="676"/>
        <v>2.418428877628941E-4</v>
      </c>
      <c r="CI422" s="223">
        <f t="shared" ca="1" si="677"/>
        <v>-3.1286263851024252E-4</v>
      </c>
      <c r="CJ422" s="223">
        <f t="shared" ca="1" si="678"/>
        <v>-2.8787409470018642E-4</v>
      </c>
      <c r="CK422" s="223">
        <f t="shared" ca="1" si="679"/>
        <v>2.7050797421370603E-4</v>
      </c>
      <c r="CL422" s="223">
        <f t="shared" ca="1" si="680"/>
        <v>3.2767369684671207E-4</v>
      </c>
      <c r="CM422" s="223">
        <f t="shared" ca="1" si="681"/>
        <v>-2.2229762919046613E-4</v>
      </c>
      <c r="CN422" s="223">
        <f t="shared" ca="1" si="682"/>
        <v>-3.603801530079835E-4</v>
      </c>
      <c r="CO422" s="223">
        <f t="shared" ca="1" si="683"/>
        <v>1.6927521181844449E-4</v>
      </c>
      <c r="CP422" s="223">
        <f t="shared" ca="1" si="684"/>
        <v>3.8528546717931338E-4</v>
      </c>
      <c r="CQ422" s="223">
        <f t="shared" ca="1" si="685"/>
        <v>-1.1258849730976494E-4</v>
      </c>
      <c r="CR422" s="223">
        <f t="shared" ca="1" si="686"/>
        <v>-4.0185051452118589E-4</v>
      </c>
      <c r="CS422" s="223">
        <f t="shared" ca="1" si="687"/>
        <v>5.3464581843648865E-5</v>
      </c>
      <c r="CT422" s="223">
        <f t="shared" ca="1" si="688"/>
        <v>4.097167117839192E-4</v>
      </c>
      <c r="CU422" s="223">
        <f t="shared" ca="1" si="689"/>
        <v>6.8166803600997036E-6</v>
      </c>
      <c r="CV422" s="223">
        <f t="shared" ca="1" si="690"/>
        <v>-4.0871377955214094E-4</v>
      </c>
      <c r="CW422" s="223">
        <f t="shared" ca="1" si="691"/>
        <v>-6.6950382019946656E-5</v>
      </c>
      <c r="CX422" s="223">
        <f t="shared" ca="1" si="692"/>
        <v>3.9886342827988427E-4</v>
      </c>
      <c r="CY422" s="223">
        <f t="shared" ca="1" si="693"/>
        <v>1.2563481009449968E-4</v>
      </c>
      <c r="CZ422" s="223">
        <f t="shared" ca="1" si="694"/>
        <v>-3.8037888832482668E-4</v>
      </c>
      <c r="DA422" s="223">
        <f t="shared" ca="1" si="695"/>
        <v>-1.8159962393878384E-4</v>
      </c>
      <c r="DB422" s="223">
        <f t="shared" ca="1" si="696"/>
        <v>3.5366029415498628E-4</v>
      </c>
      <c r="DC422" s="223">
        <f t="shared" ca="1" si="697"/>
        <v>2.3363335434286626E-4</v>
      </c>
      <c r="DD422" s="223">
        <f t="shared" ca="1" si="698"/>
        <v>-3.1928602264586799E-4</v>
      </c>
      <c r="DE422" s="223">
        <f t="shared" ca="1" si="699"/>
        <v>-2.8060962818169917E-4</v>
      </c>
      <c r="DF422" s="223">
        <f t="shared" ca="1" si="700"/>
        <v>2.7800017296776531E-4</v>
      </c>
      <c r="DG422" s="223">
        <f t="shared" ca="1" si="701"/>
        <v>3.2151155099171001E-4</v>
      </c>
      <c r="DH422" s="223">
        <f t="shared" ca="1" si="702"/>
        <v>-2.3069645908585127E-4</v>
      </c>
      <c r="DI422" s="223">
        <f t="shared" ca="1" si="703"/>
        <v>-3.5545371966498785E-4</v>
      </c>
      <c r="DJ422" s="223">
        <f t="shared" ca="1" si="704"/>
        <v>1.7839886355178533E-4</v>
      </c>
      <c r="DK422" s="223">
        <f t="shared" ca="1" si="705"/>
        <v>3.8170138875271488E-4</v>
      </c>
      <c r="DL422" s="223">
        <f t="shared" ca="1" si="706"/>
        <v>-1.2223947137382518E-4</v>
      </c>
      <c r="DM422" s="223">
        <f t="shared" ca="1" si="707"/>
        <v>-3.9968637548525358E-4</v>
      </c>
      <c r="DN422" s="223">
        <f t="shared" ca="1" si="708"/>
        <v>6.3433963795215051E-5</v>
      </c>
      <c r="DO422" s="223">
        <f t="shared" ca="1" si="709"/>
        <v>4.0901935921323765E-4</v>
      </c>
      <c r="DP422" s="223">
        <f t="shared" ca="1" si="710"/>
        <v>-3.2553024665410663E-6</v>
      </c>
      <c r="DQ422" s="223">
        <f t="shared" ca="1" si="711"/>
        <v>-4.0949830902390976E-4</v>
      </c>
      <c r="DR422" s="223">
        <f t="shared" ca="1" si="712"/>
        <v>-5.6993826329760966E-5</v>
      </c>
      <c r="DS422" s="223">
        <f t="shared" ca="1" si="713"/>
        <v>4.011128571002609E-4</v>
      </c>
      <c r="DT422" s="223">
        <f t="shared" ca="1" si="714"/>
        <v>1.1600921090335298E-4</v>
      </c>
      <c r="DU422" s="223">
        <f t="shared" ca="1" si="715"/>
        <v>-3.8404452315296718E-4</v>
      </c>
      <c r="DV422" s="223">
        <f t="shared" ca="1" si="716"/>
        <v>-1.7251334640053299E-4</v>
      </c>
      <c r="DW422" s="223">
        <f t="shared" ca="1" si="717"/>
        <v>3.5866278506682068E-4</v>
      </c>
      <c r="DX422" s="223">
        <f t="shared" ca="1" si="718"/>
        <v>2.2528308892629615E-4</v>
      </c>
      <c r="DY422" s="223">
        <f t="shared" ca="1" si="719"/>
        <v>-3.2551708082032504E-4</v>
      </c>
      <c r="DZ422" s="223">
        <f t="shared" ca="1" si="720"/>
        <v>-2.7317613291586519E-4</v>
      </c>
      <c r="EA422" s="223">
        <f t="shared" ca="1" si="721"/>
        <v>2.8532491481272492E-4</v>
      </c>
      <c r="EB422" s="223">
        <f t="shared" ca="1" si="722"/>
        <v>3.1515573860048542E-4</v>
      </c>
      <c r="EC422" s="223">
        <f t="shared" ca="1" si="723"/>
        <v>-2.3895632606057445E-4</v>
      </c>
      <c r="ED422" s="223">
        <f t="shared" ca="1" si="724"/>
        <v>-3.5031317429253683E-4</v>
      </c>
      <c r="EE422" s="223">
        <f t="shared" ca="1" si="725"/>
        <v>1.8741505448048582E-4</v>
      </c>
      <c r="EF422" s="223">
        <f t="shared" ca="1" si="726"/>
        <v>3.778873876822661E-4</v>
      </c>
      <c r="EG422" s="223">
        <f t="shared" ca="1" si="727"/>
        <v>-1.3181681295115812E-4</v>
      </c>
      <c r="EH422" s="223">
        <f t="shared" ca="1" si="728"/>
        <v>-3.9728148032196773E-4</v>
      </c>
      <c r="EI422" s="223">
        <f t="shared" ca="1" si="729"/>
        <v>7.3365135498928145E-5</v>
      </c>
      <c r="EJ422" s="223">
        <f t="shared" ca="1" si="730"/>
        <v>4.0807562867478577E-4</v>
      </c>
      <c r="EK422" s="223">
        <f t="shared" ca="1" si="731"/>
        <v>-1.3325324420687944E-5</v>
      </c>
      <c r="EL422" s="223">
        <f t="shared" ca="1" si="732"/>
        <v>-4.1003617202644958E-4</v>
      </c>
      <c r="EM422" s="223">
        <f t="shared" ca="1" si="733"/>
        <v>-4.7002939689719031E-5</v>
      </c>
      <c r="EN422" s="223">
        <f t="shared" ca="1" si="734"/>
        <v>4.0312067053409833E-4</v>
      </c>
      <c r="EO422" s="223">
        <f t="shared" ca="1" si="735"/>
        <v>1.0631373210141066E-4</v>
      </c>
      <c r="EP422" s="223">
        <f t="shared" ca="1" si="736"/>
        <v>-3.8747882392071412E-4</v>
      </c>
      <c r="EQ422" s="223">
        <f t="shared" ca="1" si="737"/>
        <v>-1.6332315327309994E-4</v>
      </c>
      <c r="ER422" s="223">
        <f t="shared" ca="1" si="738"/>
        <v>3.6344923092819623E-4</v>
      </c>
      <c r="ES422" s="223">
        <f t="shared" ca="1" si="739"/>
        <v>2.1679712140083412E-4</v>
      </c>
      <c r="ET422" s="223">
        <f t="shared" ca="1" si="740"/>
        <v>-3.3155205967716375E-4</v>
      </c>
      <c r="EU422" s="223">
        <f t="shared" ca="1" si="741"/>
        <v>-2.6557808656227632E-4</v>
      </c>
      <c r="EV422" s="223">
        <f t="shared" ca="1" si="742"/>
        <v>2.9247778759798718E-4</v>
      </c>
      <c r="EW422" s="223">
        <f t="shared" ca="1" si="743"/>
        <v>3.0861008817675996E-4</v>
      </c>
      <c r="EX422" s="223">
        <f t="shared" ca="1" si="744"/>
        <v>-2.4707225467963137E-4</v>
      </c>
      <c r="EY422" s="223">
        <f t="shared" ca="1" si="745"/>
        <v>-3.4496161336294536E-4</v>
      </c>
      <c r="EZ422" s="223">
        <f t="shared" ca="1" si="746"/>
        <v>1.9631835358826757E-4</v>
      </c>
      <c r="FA422" s="223">
        <f t="shared" ca="1" si="747"/>
        <v>3.7384576137959721E-4</v>
      </c>
      <c r="FB422" s="223">
        <f t="shared" ca="1" si="748"/>
        <v>-1.4131475300931741E-4</v>
      </c>
      <c r="FC422" s="223">
        <f t="shared" ca="1" si="749"/>
        <v>-3.9463727765024734E-4</v>
      </c>
      <c r="FD422" s="223">
        <f t="shared" ca="1" si="750"/>
        <v>8.3252114788315811E-5</v>
      </c>
      <c r="FE422" s="223">
        <f t="shared" ca="1" si="751"/>
        <v>4.0688608863655092E-4</v>
      </c>
      <c r="FF422" s="223">
        <f t="shared" ca="1" si="752"/>
        <v>-2.3387319697669743E-5</v>
      </c>
      <c r="FG422" s="223">
        <f t="shared" ca="1" si="753"/>
        <v>-4.1032704457120083E-4</v>
      </c>
      <c r="FH422" s="223">
        <f t="shared" ca="1" si="754"/>
        <v>-3.6983740236372722E-5</v>
      </c>
      <c r="FI422" s="223">
        <f t="shared" ca="1" si="755"/>
        <v>4.0488565914965642E-4</v>
      </c>
      <c r="FJ422" s="223">
        <f t="shared" ca="1" si="756"/>
        <v>9.6554213882588151E-5</v>
      </c>
      <c r="FK422" s="223">
        <f t="shared" ca="1" si="757"/>
        <v>-3.9067972193369355E-4</v>
      </c>
      <c r="FL422" s="223">
        <f t="shared" ca="1" si="758"/>
        <v>-1.540345803851705E-4</v>
      </c>
      <c r="FM422" s="223">
        <f t="shared" ca="1" si="759"/>
        <v>3.6801674856310797E-4</v>
      </c>
      <c r="FN422" s="223">
        <f t="shared" ca="1" si="760"/>
        <v>2.0818056339599685E-4</v>
      </c>
      <c r="FO422" s="223">
        <f t="shared" ca="1" si="761"/>
        <v>-3.3738732397078962E-4</v>
      </c>
      <c r="FP422" s="223">
        <f t="shared" ca="1" si="762"/>
        <v>-2.578200658999376E-4</v>
      </c>
      <c r="FQ422" s="223">
        <f t="shared" ca="1" si="763"/>
        <v>2.9945448270044938E-4</v>
      </c>
      <c r="FR422" s="223">
        <f t="shared" ca="1" si="764"/>
        <v>3.018785425755915E-4</v>
      </c>
      <c r="FS422" s="223">
        <f t="shared" ca="1" si="765"/>
        <v>-2.5503935621109597E-4</v>
      </c>
      <c r="FT422" s="223">
        <f t="shared" ca="1" si="766"/>
        <v>-3.3940226045640974E-4</v>
      </c>
      <c r="FU422" s="223">
        <f t="shared" ca="1" si="767"/>
        <v>2.0510339786067395E-4</v>
      </c>
      <c r="FV422" s="223">
        <f t="shared" ca="1" si="768"/>
        <v>3.6957894436926163E-4</v>
      </c>
      <c r="FW422" s="223">
        <f t="shared" ca="1" si="769"/>
        <v>-1.5072757034437378E-4</v>
      </c>
      <c r="FX422" s="223">
        <f t="shared" ca="1" si="770"/>
        <v>-3.9175536023890536E-4</v>
      </c>
      <c r="FY422" s="223">
        <f t="shared" ca="1" si="771"/>
        <v>9.3088946116763453E-5</v>
      </c>
      <c r="FZ422" s="223">
        <f t="shared" ca="1" si="772"/>
        <v>4.0545145563297046E-4</v>
      </c>
      <c r="GA422" s="223">
        <f t="shared" ca="1" si="773"/>
        <v>-3.3435227327785537E-5</v>
      </c>
      <c r="GB422" s="223">
        <f t="shared" ca="1" si="774"/>
        <v>-4.1037075144741885E-4</v>
      </c>
      <c r="GC422" s="223">
        <f t="shared" ca="1" si="775"/>
        <v>-2.6942263160807477E-5</v>
      </c>
      <c r="GD422" s="223">
        <f t="shared" ca="1" si="776"/>
        <v>4.0640675978379127E-4</v>
      </c>
      <c r="GE422" s="223">
        <f t="shared" ca="1" si="777"/>
        <v>8.6736535015728813E-5</v>
      </c>
      <c r="GF422" s="223">
        <f t="shared" ca="1" si="778"/>
        <v>-3.936452890906327E-4</v>
      </c>
      <c r="GG422" s="223">
        <f t="shared" ca="1" si="779"/>
        <v>-1.4465322282576263E-4</v>
      </c>
      <c r="GH422" s="223">
        <f t="shared" ca="1" si="780"/>
        <v>3.7236258666970771E-4</v>
      </c>
      <c r="GI422" s="223">
        <f t="shared" ca="1" si="781"/>
        <v>1.9943860520416258E-4</v>
      </c>
      <c r="GJ422" s="223">
        <f t="shared" ca="1" si="782"/>
        <v>-3.4301935875616693E-4</v>
      </c>
      <c r="GK422" s="223">
        <f t="shared" ca="1" si="783"/>
        <v>-2.4990674407043221E-4</v>
      </c>
      <c r="GL422" s="223">
        <f t="shared" ca="1" si="784"/>
        <v>3.0625079761985725E-4</v>
      </c>
      <c r="GM422" s="223">
        <f t="shared" ca="1" si="785"/>
        <v>2.9496515662834132E-4</v>
      </c>
      <c r="GN422" s="223">
        <f t="shared" ca="1" si="786"/>
        <v>-2.6285283157091493E-4</v>
      </c>
      <c r="GO422" s="223">
        <f t="shared" ca="1" si="787"/>
        <v>-3.3363846431924319E-4</v>
      </c>
      <c r="GP422" s="223">
        <f t="shared" ca="1" si="788"/>
        <v>2.1376489551549896E-4</v>
      </c>
      <c r="GQ422" s="223">
        <f t="shared" ca="1" si="789"/>
        <v>3.650895068222951E-4</v>
      </c>
      <c r="GR422" s="223">
        <f t="shared" ca="1" si="790"/>
        <v>-1.6004959502709988E-4</v>
      </c>
      <c r="GS422" s="223">
        <f t="shared" ca="1" si="791"/>
        <v>-3.88637464047239E-4</v>
      </c>
      <c r="GT422" s="223">
        <f t="shared" ca="1" si="792"/>
        <v>1.0286970414486756E-4</v>
      </c>
      <c r="GU422" s="223">
        <f t="shared" ca="1" si="793"/>
        <v>4.0377259383332696E-4</v>
      </c>
      <c r="GV422" s="223">
        <f t="shared" ca="1" si="794"/>
        <v>-4.3462994827159505E-5</v>
      </c>
      <c r="GW422" s="223">
        <f t="shared" ca="1" si="795"/>
        <v>-4.1016726632771598E-4</v>
      </c>
      <c r="GX422" s="223">
        <f t="shared" ca="1" si="796"/>
        <v>-1.6884557073373565E-5</v>
      </c>
      <c r="GY422" s="223">
        <f t="shared" ca="1" si="797"/>
        <v>4.0768305618236323E-4</v>
      </c>
      <c r="GZ422" s="223">
        <f t="shared" ca="1" si="798"/>
        <v>7.6866609303441203E-5</v>
      </c>
      <c r="HA422" s="223">
        <f t="shared" ca="1" si="799"/>
        <v>-3.9637373904477578E-4</v>
      </c>
      <c r="HB422" s="223">
        <f t="shared" ca="1" si="800"/>
        <v>-1.3518473157383512E-4</v>
      </c>
      <c r="HC422" s="223">
        <f t="shared" ca="1" si="801"/>
        <v>3.7648412747764135E-4</v>
      </c>
      <c r="HD422" s="223">
        <f t="shared" ca="1" si="802"/>
        <v>1.9057651265402286E-4</v>
      </c>
      <c r="HE422" s="223">
        <f t="shared" ca="1" si="803"/>
        <v>-3.484447715061624E-4</v>
      </c>
      <c r="HF422" s="223">
        <f t="shared" ca="1" si="804"/>
        <v>-2.418428877628954E-4</v>
      </c>
      <c r="HG422" s="223">
        <f t="shared" ca="1" si="805"/>
        <v>3.1286263851024144E-4</v>
      </c>
      <c r="HH422" s="223">
        <f t="shared" ca="1" si="806"/>
        <v>2.8787409470018761E-4</v>
      </c>
      <c r="HI422" s="223">
        <f t="shared" ca="1" si="807"/>
        <v>-2.7050797421370484E-4</v>
      </c>
      <c r="HJ422" s="223">
        <f t="shared" ca="1" si="808"/>
        <v>-3.2767369684670952E-4</v>
      </c>
      <c r="HK422" s="223">
        <f t="shared" ca="1" si="809"/>
        <v>2.2229762919046971E-4</v>
      </c>
      <c r="HL422" s="223">
        <f t="shared" ca="1" si="810"/>
        <v>3.6038015300798426E-4</v>
      </c>
      <c r="HM422" s="223">
        <f t="shared" ca="1" si="811"/>
        <v>-1.69275211818443E-4</v>
      </c>
      <c r="HN422" s="223">
        <f t="shared" ca="1" si="812"/>
        <v>-3.8528546717931392E-4</v>
      </c>
      <c r="HO422" s="223">
        <f t="shared" ca="1" si="813"/>
        <v>1.125884973097634E-4</v>
      </c>
      <c r="HP422" s="223">
        <f t="shared" ca="1" si="814"/>
        <v>4.0185051452118383E-4</v>
      </c>
      <c r="HQ422" s="223">
        <f t="shared" ca="1" si="815"/>
        <v>-5.3464581843658867E-5</v>
      </c>
      <c r="HR422" s="223">
        <f t="shared" ca="1" si="816"/>
        <v>-4.0971671178391866E-4</v>
      </c>
      <c r="HS422" s="223">
        <f t="shared" ca="1" si="817"/>
        <v>-6.8166803600896205E-6</v>
      </c>
      <c r="HT422" s="223">
        <f t="shared" ca="1" si="818"/>
        <v>4.0871377955214186E-4</v>
      </c>
      <c r="HU422" s="223">
        <f t="shared" ca="1" si="819"/>
        <v>6.6950382019936736E-5</v>
      </c>
      <c r="HV422" s="223">
        <f t="shared" ca="1" si="820"/>
        <v>-3.9886342827988666E-4</v>
      </c>
      <c r="HW422" s="223">
        <f t="shared" ca="1" si="821"/>
        <v>-1.2563481009449009E-4</v>
      </c>
      <c r="HX422" s="223">
        <f t="shared" ca="1" si="822"/>
        <v>3.8037888832483043E-4</v>
      </c>
      <c r="HY422" s="223">
        <f t="shared" ca="1" si="823"/>
        <v>1.8159962393877479E-4</v>
      </c>
      <c r="HZ422" s="223">
        <f t="shared" ca="1" si="824"/>
        <v>-3.5366029415499138E-4</v>
      </c>
      <c r="IA422" s="223">
        <f t="shared" ca="1" si="825"/>
        <v>-2.3363335434285797E-4</v>
      </c>
      <c r="IB422" s="223">
        <f t="shared" ca="1" si="826"/>
        <v>3.1928602264587433E-4</v>
      </c>
      <c r="IC422" s="223">
        <f t="shared" ca="1" si="827"/>
        <v>2.8060962818170888E-4</v>
      </c>
      <c r="ID422" s="223">
        <f t="shared" ca="1" si="828"/>
        <v>-2.780001729677555E-4</v>
      </c>
      <c r="IE422" s="223">
        <f t="shared" ca="1" si="829"/>
        <v>-5.0954332614253171E-4</v>
      </c>
      <c r="IF422" s="223">
        <f t="shared" ca="1" si="830"/>
        <v>2.3069645908584032E-4</v>
      </c>
      <c r="IG422" s="223">
        <f t="shared" ca="1" si="831"/>
        <v>3.5545371966499452E-4</v>
      </c>
      <c r="IH422" s="223">
        <f t="shared" ca="1" si="832"/>
        <v>-1.7839886355177338E-4</v>
      </c>
      <c r="II422" s="223">
        <f t="shared" ca="1" si="833"/>
        <v>-3.8170138875271976E-4</v>
      </c>
      <c r="IJ422" s="223">
        <f t="shared" ca="1" si="834"/>
        <v>1.2223947137381255E-4</v>
      </c>
      <c r="IK422" s="223">
        <f t="shared" ca="1" si="835"/>
        <v>3.9968637548525661E-4</v>
      </c>
      <c r="IL422" s="223">
        <f t="shared" ca="1" si="836"/>
        <v>-6.3433963795201959E-5</v>
      </c>
      <c r="IM422" s="223">
        <f t="shared" ca="1" si="837"/>
        <v>-4.0901935921323874E-4</v>
      </c>
      <c r="IN422" s="223">
        <f t="shared" ca="1" si="838"/>
        <v>3.2553024665278119E-6</v>
      </c>
      <c r="IO422" s="223">
        <f t="shared" ca="1" si="839"/>
        <v>4.0949830902390879E-4</v>
      </c>
      <c r="IP422" s="223">
        <f t="shared" ca="1" si="840"/>
        <v>5.6993826329762511E-5</v>
      </c>
      <c r="IQ422" s="223">
        <f t="shared" ca="1" si="841"/>
        <v>-4.0111285710026057E-4</v>
      </c>
      <c r="IR422" s="223">
        <f t="shared" ca="1" si="842"/>
        <v>-1.1600921090335452E-4</v>
      </c>
      <c r="IS422" s="223">
        <f t="shared" ca="1" si="843"/>
        <v>3.8404452315296664E-4</v>
      </c>
      <c r="IT422" s="223">
        <f t="shared" ca="1" si="844"/>
        <v>1.7251334640053438E-4</v>
      </c>
      <c r="IU422" s="223">
        <f t="shared" ca="1" si="845"/>
        <v>-3.5866278506681986E-4</v>
      </c>
      <c r="IV422" s="223">
        <f t="shared" ca="1" si="846"/>
        <v>-2.2528308892629746E-4</v>
      </c>
      <c r="IW422" s="223">
        <f t="shared" ca="1" si="847"/>
        <v>3.2551708082032406E-4</v>
      </c>
      <c r="IX422" s="223">
        <f t="shared" ca="1" si="848"/>
        <v>2.7317613291586638E-4</v>
      </c>
      <c r="IY422" s="223">
        <f t="shared" ca="1" si="849"/>
        <v>-2.8532491481272378E-4</v>
      </c>
      <c r="IZ422" s="223">
        <f t="shared" ca="1" si="850"/>
        <v>-3.151557386004864E-4</v>
      </c>
      <c r="JA422" s="223">
        <f t="shared" ca="1" si="851"/>
        <v>2.3895632606057317E-4</v>
      </c>
      <c r="JB422" s="223">
        <f t="shared" ca="1" si="852"/>
        <v>3.503131742925377E-4</v>
      </c>
    </row>
    <row r="423" spans="2:262">
      <c r="B423" s="230">
        <v>62</v>
      </c>
      <c r="C423" s="229">
        <f t="shared" si="853"/>
        <v>1.2109375000000006E-3</v>
      </c>
      <c r="D423" s="226">
        <f t="shared" ca="1" si="597"/>
        <v>72.055160766987015</v>
      </c>
      <c r="E423" s="225">
        <f ca="1">BP361</f>
        <v>5.5160766987010293E-2</v>
      </c>
      <c r="F423" s="224">
        <v>62</v>
      </c>
      <c r="G423" s="223">
        <f t="shared" ca="1" si="854"/>
        <v>1.0012432523616106E-4</v>
      </c>
      <c r="H423" s="223">
        <f t="shared" ca="1" si="598"/>
        <v>2.9473186702032685E-4</v>
      </c>
      <c r="I423" s="223">
        <f t="shared" ca="1" si="599"/>
        <v>-7.1200710706430389E-5</v>
      </c>
      <c r="J423" s="223">
        <f t="shared" ca="1" si="600"/>
        <v>-3.0171917358997452E-4</v>
      </c>
      <c r="K423" s="223">
        <f t="shared" ca="1" si="601"/>
        <v>4.1591394410329295E-5</v>
      </c>
      <c r="L423" s="223">
        <f t="shared" ca="1" si="602"/>
        <v>3.0580075958147298E-4</v>
      </c>
      <c r="M423" s="223">
        <f t="shared" ca="1" si="603"/>
        <v>-1.158153024988756E-5</v>
      </c>
      <c r="N423" s="223">
        <f t="shared" ca="1" si="604"/>
        <v>-3.0693731709050226E-4</v>
      </c>
      <c r="O423" s="223">
        <f t="shared" ca="1" si="605"/>
        <v>-1.8539870377968788E-5</v>
      </c>
      <c r="P423" s="223">
        <f t="shared" ca="1" si="606"/>
        <v>3.0511790044694486E-4</v>
      </c>
      <c r="Q423" s="223">
        <f t="shared" ca="1" si="607"/>
        <v>4.848272191916174E-5</v>
      </c>
      <c r="R423" s="223">
        <f t="shared" ca="1" si="608"/>
        <v>-3.0036003162767244E-4</v>
      </c>
      <c r="S423" s="223">
        <f t="shared" ca="1" si="609"/>
        <v>-7.7958658344920898E-5</v>
      </c>
      <c r="T423" s="223">
        <f t="shared" ca="1" si="610"/>
        <v>2.9270953151033037E-4</v>
      </c>
      <c r="U423" s="223">
        <f t="shared" ca="1" si="611"/>
        <v>1.0668381027428081E-4</v>
      </c>
      <c r="V423" s="223">
        <f t="shared" ca="1" si="612"/>
        <v>-2.8224007859323745E-4</v>
      </c>
      <c r="W423" s="223">
        <f t="shared" ca="1" si="613"/>
        <v>-1.3438153879139641E-4</v>
      </c>
      <c r="X423" s="223">
        <f t="shared" ca="1" si="614"/>
        <v>2.6905249943117045E-4</v>
      </c>
      <c r="Y423" s="223">
        <f t="shared" ca="1" si="615"/>
        <v>1.6078509962952936E-4</v>
      </c>
      <c r="Z423" s="223">
        <f t="shared" ca="1" si="616"/>
        <v>-2.5327379762052403E-4</v>
      </c>
      <c r="AA423" s="223">
        <f t="shared" ca="1" si="617"/>
        <v>-1.8564021206415383E-4</v>
      </c>
      <c r="AB423" s="223">
        <f t="shared" ca="1" si="618"/>
        <v>2.3505593068524997E-4</v>
      </c>
      <c r="AC423" s="223">
        <f t="shared" ca="1" si="619"/>
        <v>2.0870750777533779E-4</v>
      </c>
      <c r="AD423" s="223">
        <f t="shared" ca="1" si="620"/>
        <v>-2.1457434664283524E-4</v>
      </c>
      <c r="AE423" s="223">
        <f t="shared" ca="1" si="621"/>
        <v>-2.2976483609551612E-4</v>
      </c>
      <c r="AF423" s="223">
        <f t="shared" ca="1" si="622"/>
        <v>1.9202629434398051E-4</v>
      </c>
      <c r="AG423" s="223">
        <f t="shared" ca="1" si="623"/>
        <v>2.4860940344185886E-4</v>
      </c>
      <c r="AH423" s="223">
        <f t="shared" ca="1" si="624"/>
        <v>-1.6762892385834287E-4</v>
      </c>
      <c r="AI423" s="223">
        <f t="shared" ca="1" si="625"/>
        <v>-2.6505972632933234E-4</v>
      </c>
      <c r="AJ423" s="223">
        <f t="shared" ca="1" si="626"/>
        <v>1.4161719520065845E-4</v>
      </c>
      <c r="AK423" s="223">
        <f t="shared" ca="1" si="627"/>
        <v>2.7895737915586901E-4</v>
      </c>
      <c r="AL423" s="223">
        <f t="shared" ca="1" si="628"/>
        <v>-1.1424161553735796E-4</v>
      </c>
      <c r="AM423" s="223">
        <f t="shared" ca="1" si="629"/>
        <v>-2.9016851992752014E-4</v>
      </c>
      <c r="AN423" s="223">
        <f t="shared" ca="1" si="630"/>
        <v>8.5765826665613136E-5</v>
      </c>
      <c r="AO423" s="223">
        <f t="shared" ca="1" si="631"/>
        <v>2.9858517923002023E-4</v>
      </c>
      <c r="AP423" s="223">
        <f t="shared" ca="1" si="632"/>
        <v>-5.6464065998708479E-5</v>
      </c>
      <c r="AQ423" s="223">
        <f t="shared" ca="1" si="633"/>
        <v>-3.0412630003327302E-4</v>
      </c>
      <c r="AR423" s="223">
        <f t="shared" ca="1" si="634"/>
        <v>2.6618525509838033E-5</v>
      </c>
      <c r="AS423" s="223">
        <f t="shared" ca="1" si="635"/>
        <v>3.0673851831485851E-4</v>
      </c>
      <c r="AT423" s="223">
        <f t="shared" ca="1" si="636"/>
        <v>3.4833659308583487E-6</v>
      </c>
      <c r="AU423" s="223">
        <f t="shared" ca="1" si="637"/>
        <v>-3.0639667698474123E-4</v>
      </c>
      <c r="AV423" s="223">
        <f t="shared" ca="1" si="638"/>
        <v>-3.3551710653439E-5</v>
      </c>
      <c r="AW423" s="223">
        <f t="shared" ca="1" si="639"/>
        <v>3.0310406816180005E-4</v>
      </c>
      <c r="AX423" s="223">
        <f t="shared" ca="1" si="640"/>
        <v>6.329693406119853E-5</v>
      </c>
      <c r="AY423" s="223">
        <f t="shared" ca="1" si="641"/>
        <v>-2.9689240146892195E-4</v>
      </c>
      <c r="AZ423" s="223">
        <f t="shared" ca="1" si="642"/>
        <v>-9.2432573392320548E-5</v>
      </c>
      <c r="BA423" s="223">
        <f t="shared" ca="1" si="643"/>
        <v>2.8782149865200354E-4</v>
      </c>
      <c r="BB423" s="223">
        <f t="shared" ca="1" si="644"/>
        <v>1.2067803651289423E-4</v>
      </c>
      <c r="BC423" s="223">
        <f t="shared" ca="1" si="645"/>
        <v>-2.7597871746382898E-4</v>
      </c>
      <c r="BD423" s="223">
        <f t="shared" ca="1" si="646"/>
        <v>-1.4776130417251958E-4</v>
      </c>
      <c r="BE423" s="223">
        <f t="shared" ca="1" si="647"/>
        <v>2.6147811036116432E-4</v>
      </c>
      <c r="BF423" s="223">
        <f t="shared" ca="1" si="648"/>
        <v>1.7342154969842203E-4</v>
      </c>
      <c r="BG423" s="223">
        <f t="shared" ca="1" si="649"/>
        <v>-2.4445932611724891E-4</v>
      </c>
      <c r="BH423" s="223">
        <f t="shared" ca="1" si="650"/>
        <v>-1.9741165089886271E-4</v>
      </c>
      <c r="BI423" s="223">
        <f t="shared" ca="1" si="651"/>
        <v>2.2508626492776077E-4</v>
      </c>
      <c r="BJ423" s="223">
        <f t="shared" ca="1" si="652"/>
        <v>2.1950056998496498E-4</v>
      </c>
      <c r="BK423" s="223">
        <f t="shared" ca="1" si="653"/>
        <v>-2.035454999623526E-4</v>
      </c>
      <c r="BL423" s="223">
        <f t="shared" ca="1" si="654"/>
        <v>-2.3947557859089192E-4</v>
      </c>
      <c r="BM423" s="223">
        <f t="shared" ca="1" si="655"/>
        <v>1.8004448056301503E-4</v>
      </c>
      <c r="BN423" s="223">
        <f t="shared" ca="1" si="656"/>
        <v>2.571443064643237E-4</v>
      </c>
      <c r="BO423" s="223">
        <f t="shared" ca="1" si="657"/>
        <v>-1.5480953439353452E-4</v>
      </c>
      <c r="BP423" s="223">
        <f t="shared" ca="1" si="658"/>
        <v>-2.7233659409712488E-4</v>
      </c>
      <c r="BQ423" s="223">
        <f t="shared" ca="1" si="659"/>
        <v>1.2808368778034063E-4</v>
      </c>
      <c r="BR423" s="223">
        <f t="shared" ca="1" si="660"/>
        <v>2.849061314544468E-4</v>
      </c>
      <c r="BS423" s="223">
        <f t="shared" ca="1" si="661"/>
        <v>-1.0012432523616002E-4</v>
      </c>
      <c r="BT423" s="223">
        <f t="shared" ca="1" si="662"/>
        <v>-2.947318670203281E-4</v>
      </c>
      <c r="BU423" s="223">
        <f t="shared" ca="1" si="663"/>
        <v>7.1200710706427407E-5</v>
      </c>
      <c r="BV423" s="223">
        <f t="shared" ca="1" si="664"/>
        <v>3.0171917358997496E-4</v>
      </c>
      <c r="BW423" s="223">
        <f t="shared" ca="1" si="665"/>
        <v>-4.1591394410328414E-5</v>
      </c>
      <c r="BX423" s="223">
        <f t="shared" ca="1" si="666"/>
        <v>-3.0580075958147336E-4</v>
      </c>
      <c r="BY423" s="223">
        <f t="shared" ca="1" si="667"/>
        <v>1.1581530249884755E-5</v>
      </c>
      <c r="BZ423" s="223">
        <f t="shared" ca="1" si="668"/>
        <v>3.0693731709050226E-4</v>
      </c>
      <c r="CA423" s="223">
        <f t="shared" ca="1" si="669"/>
        <v>1.8539870377969398E-5</v>
      </c>
      <c r="CB423" s="223">
        <f t="shared" ca="1" si="670"/>
        <v>-3.0511790044694442E-4</v>
      </c>
      <c r="CC423" s="223">
        <f t="shared" ca="1" si="671"/>
        <v>-4.8482721919163962E-5</v>
      </c>
      <c r="CD423" s="223">
        <f t="shared" ca="1" si="672"/>
        <v>3.0036003162767217E-4</v>
      </c>
      <c r="CE423" s="223">
        <f t="shared" ca="1" si="673"/>
        <v>7.7958658344920938E-5</v>
      </c>
      <c r="CF423" s="223">
        <f t="shared" ca="1" si="674"/>
        <v>-2.9270953151032939E-4</v>
      </c>
      <c r="CG423" s="223">
        <f t="shared" ca="1" si="675"/>
        <v>-1.0668381027428294E-4</v>
      </c>
      <c r="CH423" s="223">
        <f t="shared" ca="1" si="676"/>
        <v>2.8224007859323702E-4</v>
      </c>
      <c r="CI423" s="223">
        <f t="shared" ca="1" si="677"/>
        <v>1.3438153879140042E-4</v>
      </c>
      <c r="CJ423" s="223">
        <f t="shared" ca="1" si="678"/>
        <v>-2.6905249943116882E-4</v>
      </c>
      <c r="CK423" s="223">
        <f t="shared" ca="1" si="679"/>
        <v>-1.6078509962953128E-4</v>
      </c>
      <c r="CL423" s="223">
        <f t="shared" ca="1" si="680"/>
        <v>2.5327379762052338E-4</v>
      </c>
      <c r="CM423" s="223">
        <f t="shared" ca="1" si="681"/>
        <v>1.8564021206415735E-4</v>
      </c>
      <c r="CN423" s="223">
        <f t="shared" ca="1" si="682"/>
        <v>-2.3505593068525132E-4</v>
      </c>
      <c r="CO423" s="223">
        <f t="shared" ca="1" si="683"/>
        <v>-2.0870750777533941E-4</v>
      </c>
      <c r="CP423" s="223">
        <f t="shared" ca="1" si="684"/>
        <v>2.145743466428321E-4</v>
      </c>
      <c r="CQ423" s="223">
        <f t="shared" ca="1" si="685"/>
        <v>2.2976483609551615E-4</v>
      </c>
      <c r="CR423" s="223">
        <f t="shared" ca="1" si="686"/>
        <v>-1.9202629434397875E-4</v>
      </c>
      <c r="CS423" s="223">
        <f t="shared" ca="1" si="687"/>
        <v>-2.4860940344186271E-4</v>
      </c>
      <c r="CT423" s="223">
        <f t="shared" ca="1" si="688"/>
        <v>1.6762892385834282E-4</v>
      </c>
      <c r="CU423" s="223">
        <f t="shared" ca="1" si="689"/>
        <v>2.6505972632933457E-4</v>
      </c>
      <c r="CV423" s="223">
        <f t="shared" ca="1" si="690"/>
        <v>-1.4161719520066029E-4</v>
      </c>
      <c r="CW423" s="223">
        <f t="shared" ca="1" si="691"/>
        <v>-2.7895737915586993E-4</v>
      </c>
      <c r="CX423" s="223">
        <f t="shared" ca="1" si="692"/>
        <v>1.1424161553735384E-4</v>
      </c>
      <c r="CY423" s="223">
        <f t="shared" ca="1" si="693"/>
        <v>2.9016851992751949E-4</v>
      </c>
      <c r="CZ423" s="223">
        <f t="shared" ca="1" si="694"/>
        <v>-8.5765826665610954E-5</v>
      </c>
      <c r="DA423" s="223">
        <f t="shared" ca="1" si="695"/>
        <v>-2.9858517923002121E-4</v>
      </c>
      <c r="DB423" s="223">
        <f t="shared" ca="1" si="696"/>
        <v>5.6464065998708404E-5</v>
      </c>
      <c r="DC423" s="223">
        <f t="shared" ca="1" si="697"/>
        <v>3.0412630003327329E-4</v>
      </c>
      <c r="DD423" s="223">
        <f t="shared" ca="1" si="698"/>
        <v>-2.6618525509831446E-5</v>
      </c>
      <c r="DE423" s="223">
        <f t="shared" ca="1" si="699"/>
        <v>-3.0673851831485846E-4</v>
      </c>
      <c r="DF423" s="223">
        <f t="shared" ca="1" si="700"/>
        <v>-3.4833659308627668E-6</v>
      </c>
      <c r="DG423" s="223">
        <f t="shared" ca="1" si="701"/>
        <v>3.0639667698474134E-4</v>
      </c>
      <c r="DH423" s="223">
        <f t="shared" ca="1" si="702"/>
        <v>3.3551710653441263E-5</v>
      </c>
      <c r="DI423" s="223">
        <f t="shared" ca="1" si="703"/>
        <v>-3.0310406816179902E-4</v>
      </c>
      <c r="DJ423" s="223">
        <f t="shared" ca="1" si="704"/>
        <v>-6.3296934061196443E-5</v>
      </c>
      <c r="DK423" s="223">
        <f t="shared" ca="1" si="705"/>
        <v>2.9689240146892136E-4</v>
      </c>
      <c r="DL423" s="223">
        <f t="shared" ca="1" si="706"/>
        <v>9.243257339232685E-5</v>
      </c>
      <c r="DM423" s="223">
        <f t="shared" ca="1" si="707"/>
        <v>-2.8782149865200278E-4</v>
      </c>
      <c r="DN423" s="223">
        <f t="shared" ca="1" si="708"/>
        <v>-1.2067803651289632E-4</v>
      </c>
      <c r="DO423" s="223">
        <f t="shared" ca="1" si="709"/>
        <v>2.7597871746382611E-4</v>
      </c>
      <c r="DP423" s="223">
        <f t="shared" ca="1" si="710"/>
        <v>1.4776130417252156E-4</v>
      </c>
      <c r="DQ423" s="223">
        <f t="shared" ca="1" si="711"/>
        <v>-2.6147811036116313E-4</v>
      </c>
      <c r="DR423" s="223">
        <f t="shared" ca="1" si="712"/>
        <v>-1.7342154969842029E-4</v>
      </c>
      <c r="DS423" s="223">
        <f t="shared" ca="1" si="713"/>
        <v>2.4445932611724761E-4</v>
      </c>
      <c r="DT423" s="223">
        <f t="shared" ca="1" si="714"/>
        <v>1.974116508988678E-4</v>
      </c>
      <c r="DU423" s="223">
        <f t="shared" ca="1" si="715"/>
        <v>-2.2508626492776218E-4</v>
      </c>
      <c r="DV423" s="223">
        <f t="shared" ca="1" si="716"/>
        <v>-2.1950056998496658E-4</v>
      </c>
      <c r="DW423" s="223">
        <f t="shared" ca="1" si="717"/>
        <v>2.0354549996234764E-4</v>
      </c>
      <c r="DX423" s="223">
        <f t="shared" ca="1" si="718"/>
        <v>2.3947557859089333E-4</v>
      </c>
      <c r="DY423" s="223">
        <f t="shared" ca="1" si="719"/>
        <v>-1.8004448056301321E-4</v>
      </c>
      <c r="DZ423" s="223">
        <f t="shared" ca="1" si="720"/>
        <v>-2.5714430646432251E-4</v>
      </c>
      <c r="EA423" s="223">
        <f t="shared" ca="1" si="721"/>
        <v>1.5480953439353257E-4</v>
      </c>
      <c r="EB423" s="223">
        <f t="shared" ca="1" si="722"/>
        <v>2.7233659409712791E-4</v>
      </c>
      <c r="EC423" s="223">
        <f t="shared" ca="1" si="723"/>
        <v>-1.2808368778034255E-4</v>
      </c>
      <c r="ED423" s="223">
        <f t="shared" ca="1" si="724"/>
        <v>-2.8490613145444767E-4</v>
      </c>
      <c r="EE423" s="223">
        <f t="shared" ca="1" si="725"/>
        <v>1.0012432523615377E-4</v>
      </c>
      <c r="EF423" s="223">
        <f t="shared" ca="1" si="726"/>
        <v>2.9473186702032745E-4</v>
      </c>
      <c r="EG423" s="223">
        <f t="shared" ca="1" si="727"/>
        <v>-7.1200710706425212E-5</v>
      </c>
      <c r="EH423" s="223">
        <f t="shared" ca="1" si="728"/>
        <v>-3.017191735899761E-4</v>
      </c>
      <c r="EI423" s="223">
        <f t="shared" ca="1" si="729"/>
        <v>4.1591394410326178E-5</v>
      </c>
      <c r="EJ423" s="223">
        <f t="shared" ca="1" si="730"/>
        <v>3.0580075958147357E-4</v>
      </c>
      <c r="EK423" s="223">
        <f t="shared" ca="1" si="731"/>
        <v>-1.1581530249886855E-5</v>
      </c>
      <c r="EL423" s="223">
        <f t="shared" ca="1" si="732"/>
        <v>-3.069373170905022E-4</v>
      </c>
      <c r="EM423" s="223">
        <f t="shared" ca="1" si="733"/>
        <v>-1.8539870377976011E-5</v>
      </c>
      <c r="EN423" s="223">
        <f t="shared" ca="1" si="734"/>
        <v>3.0511790044694464E-4</v>
      </c>
      <c r="EO423" s="223">
        <f t="shared" ca="1" si="735"/>
        <v>4.8482721919166226E-5</v>
      </c>
      <c r="EP423" s="223">
        <f t="shared" ca="1" si="736"/>
        <v>-3.0036003162767081E-4</v>
      </c>
      <c r="EQ423" s="223">
        <f t="shared" ca="1" si="737"/>
        <v>-7.7958658344923134E-5</v>
      </c>
      <c r="ER423" s="223">
        <f t="shared" ca="1" si="738"/>
        <v>2.9270953151032869E-4</v>
      </c>
      <c r="ES423" s="223">
        <f t="shared" ca="1" si="739"/>
        <v>1.0668381027428095E-4</v>
      </c>
      <c r="ET423" s="223">
        <f t="shared" ca="1" si="740"/>
        <v>-2.8224007859323615E-4</v>
      </c>
      <c r="EU423" s="223">
        <f t="shared" ca="1" si="741"/>
        <v>-1.3438153879140243E-4</v>
      </c>
      <c r="EV423" s="223">
        <f t="shared" ca="1" si="742"/>
        <v>2.6905249943116985E-4</v>
      </c>
      <c r="EW423" s="223">
        <f t="shared" ca="1" si="743"/>
        <v>1.6078509962953318E-4</v>
      </c>
      <c r="EX423" s="223">
        <f t="shared" ca="1" si="744"/>
        <v>-2.5327379762051964E-4</v>
      </c>
      <c r="EY423" s="223">
        <f t="shared" ca="1" si="745"/>
        <v>-1.8564021206415567E-4</v>
      </c>
      <c r="EZ423" s="223">
        <f t="shared" ca="1" si="746"/>
        <v>2.3505593068524704E-4</v>
      </c>
      <c r="FA423" s="223">
        <f t="shared" ca="1" si="747"/>
        <v>2.0870750777534429E-4</v>
      </c>
      <c r="FB423" s="223">
        <f t="shared" ca="1" si="748"/>
        <v>-2.1457434664283359E-4</v>
      </c>
      <c r="FC423" s="223">
        <f t="shared" ca="1" si="749"/>
        <v>-2.2976483609552059E-4</v>
      </c>
      <c r="FD423" s="223">
        <f t="shared" ca="1" si="750"/>
        <v>1.9202629434398038E-4</v>
      </c>
      <c r="FE423" s="223">
        <f t="shared" ca="1" si="751"/>
        <v>2.4860940344186147E-4</v>
      </c>
      <c r="FF423" s="223">
        <f t="shared" ca="1" si="752"/>
        <v>-1.6762892385833729E-4</v>
      </c>
      <c r="FG423" s="223">
        <f t="shared" ca="1" si="753"/>
        <v>-2.6505972632933348E-4</v>
      </c>
      <c r="FH423" s="223">
        <f t="shared" ca="1" si="754"/>
        <v>1.4161719520065444E-4</v>
      </c>
      <c r="FI423" s="223">
        <f t="shared" ca="1" si="755"/>
        <v>2.7895737915587269E-4</v>
      </c>
      <c r="FJ423" s="223">
        <f t="shared" ca="1" si="756"/>
        <v>-1.1424161553735579E-4</v>
      </c>
      <c r="FK423" s="223">
        <f t="shared" ca="1" si="757"/>
        <v>-2.901685199275216E-4</v>
      </c>
      <c r="FL423" s="223">
        <f t="shared" ca="1" si="758"/>
        <v>8.5765826665604611E-5</v>
      </c>
      <c r="FM423" s="223">
        <f t="shared" ca="1" si="759"/>
        <v>2.9858517923002077E-4</v>
      </c>
      <c r="FN423" s="223">
        <f t="shared" ca="1" si="760"/>
        <v>-5.6464065998701906E-5</v>
      </c>
      <c r="FO423" s="223">
        <f t="shared" ca="1" si="761"/>
        <v>-3.0412630003327302E-4</v>
      </c>
      <c r="FP423" s="223">
        <f t="shared" ca="1" si="762"/>
        <v>2.661852550983356E-5</v>
      </c>
      <c r="FQ423" s="223">
        <f t="shared" ca="1" si="763"/>
        <v>3.0673851831485873E-4</v>
      </c>
      <c r="FR423" s="223">
        <f t="shared" ca="1" si="764"/>
        <v>3.4833659308606662E-6</v>
      </c>
      <c r="FS423" s="223">
        <f t="shared" ca="1" si="765"/>
        <v>-3.063966769847415E-4</v>
      </c>
      <c r="FT423" s="223">
        <f t="shared" ca="1" si="766"/>
        <v>-3.3551710653447863E-5</v>
      </c>
      <c r="FU423" s="223">
        <f t="shared" ca="1" si="767"/>
        <v>3.0310406816179934E-4</v>
      </c>
      <c r="FV423" s="223">
        <f t="shared" ca="1" si="768"/>
        <v>6.329693406119441E-5</v>
      </c>
      <c r="FW423" s="223">
        <f t="shared" ca="1" si="769"/>
        <v>-2.9689240146891973E-4</v>
      </c>
      <c r="FX423" s="223">
        <f t="shared" ca="1" si="770"/>
        <v>-9.2432573392324857E-5</v>
      </c>
      <c r="FY423" s="223">
        <f t="shared" ca="1" si="771"/>
        <v>2.8782149865200349E-4</v>
      </c>
      <c r="FZ423" s="223">
        <f t="shared" ca="1" si="772"/>
        <v>1.2067803651290239E-4</v>
      </c>
      <c r="GA423" s="223">
        <f t="shared" ca="1" si="773"/>
        <v>-2.7597871746382703E-4</v>
      </c>
      <c r="GB423" s="223">
        <f t="shared" ca="1" si="774"/>
        <v>-1.4776130417251969E-4</v>
      </c>
      <c r="GC423" s="223">
        <f t="shared" ca="1" si="775"/>
        <v>2.6147811036115966E-4</v>
      </c>
      <c r="GD423" s="223">
        <f t="shared" ca="1" si="776"/>
        <v>1.7342154969842577E-4</v>
      </c>
      <c r="GE423" s="223">
        <f t="shared" ca="1" si="777"/>
        <v>-2.4445932611724886E-4</v>
      </c>
      <c r="GF423" s="223">
        <f t="shared" ca="1" si="778"/>
        <v>-1.974116508988729E-4</v>
      </c>
      <c r="GG423" s="223">
        <f t="shared" ca="1" si="779"/>
        <v>2.2508626492775768E-4</v>
      </c>
      <c r="GH423" s="223">
        <f t="shared" ca="1" si="780"/>
        <v>2.1950056998496509E-4</v>
      </c>
      <c r="GI423" s="223">
        <f t="shared" ca="1" si="781"/>
        <v>-2.0354549996234265E-4</v>
      </c>
      <c r="GJ423" s="223">
        <f t="shared" ca="1" si="782"/>
        <v>-2.3947557859089748E-4</v>
      </c>
      <c r="GK423" s="223">
        <f t="shared" ca="1" si="783"/>
        <v>1.8004448056301492E-4</v>
      </c>
      <c r="GL423" s="223">
        <f t="shared" ca="1" si="784"/>
        <v>2.5714430646432137E-4</v>
      </c>
      <c r="GM423" s="223">
        <f t="shared" ca="1" si="785"/>
        <v>-1.5480953439352683E-4</v>
      </c>
      <c r="GN423" s="223">
        <f t="shared" ca="1" si="786"/>
        <v>-2.7233659409712694E-4</v>
      </c>
      <c r="GO423" s="223">
        <f t="shared" ca="1" si="787"/>
        <v>1.2808368778034445E-4</v>
      </c>
      <c r="GP423" s="223">
        <f t="shared" ca="1" si="788"/>
        <v>2.8490613145445011E-4</v>
      </c>
      <c r="GQ423" s="223">
        <f t="shared" ca="1" si="789"/>
        <v>-1.0012432523615576E-4</v>
      </c>
      <c r="GR423" s="223">
        <f t="shared" ca="1" si="790"/>
        <v>-2.9473186702032691E-4</v>
      </c>
      <c r="GS423" s="223">
        <f t="shared" ca="1" si="791"/>
        <v>7.1200710706418747E-5</v>
      </c>
      <c r="GT423" s="223">
        <f t="shared" ca="1" si="792"/>
        <v>3.0171917358997572E-4</v>
      </c>
      <c r="GU423" s="223">
        <f t="shared" ca="1" si="793"/>
        <v>-4.1591394410328265E-5</v>
      </c>
      <c r="GV423" s="223">
        <f t="shared" ca="1" si="794"/>
        <v>-3.0580075958147411E-4</v>
      </c>
      <c r="GW423" s="223">
        <f t="shared" ca="1" si="795"/>
        <v>1.1581530249880228E-5</v>
      </c>
      <c r="GX423" s="223">
        <f t="shared" ca="1" si="796"/>
        <v>3.0693731709050226E-4</v>
      </c>
      <c r="GY423" s="223">
        <f t="shared" ca="1" si="797"/>
        <v>1.8539870377982625E-5</v>
      </c>
      <c r="GZ423" s="223">
        <f t="shared" ca="1" si="798"/>
        <v>-3.0511790044694394E-4</v>
      </c>
      <c r="HA423" s="223">
        <f t="shared" ca="1" si="799"/>
        <v>-4.8482721919164138E-5</v>
      </c>
      <c r="HB423" s="223">
        <f t="shared" ca="1" si="800"/>
        <v>3.0036003162766945E-4</v>
      </c>
      <c r="HC423" s="223">
        <f t="shared" ca="1" si="801"/>
        <v>7.7958658344929517E-5</v>
      </c>
      <c r="HD423" s="223">
        <f t="shared" ca="1" si="802"/>
        <v>-2.9270953151032934E-4</v>
      </c>
      <c r="HE423" s="223">
        <f t="shared" ca="1" si="803"/>
        <v>-1.0668381027427896E-4</v>
      </c>
      <c r="HF423" s="223">
        <f t="shared" ca="1" si="804"/>
        <v>2.8224007859323355E-4</v>
      </c>
      <c r="HG423" s="223">
        <f t="shared" ca="1" si="805"/>
        <v>1.3438153879140056E-4</v>
      </c>
      <c r="HH423" s="223">
        <f t="shared" ca="1" si="806"/>
        <v>-2.6905249943117083E-4</v>
      </c>
      <c r="HI423" s="223">
        <f t="shared" ca="1" si="807"/>
        <v>-1.6078509962953882E-4</v>
      </c>
      <c r="HJ423" s="223">
        <f t="shared" ca="1" si="808"/>
        <v>2.5327379762052083E-4</v>
      </c>
      <c r="HK423" s="223">
        <f t="shared" ca="1" si="809"/>
        <v>1.8564021206415402E-4</v>
      </c>
      <c r="HL423" s="223">
        <f t="shared" ca="1" si="810"/>
        <v>-2.3505593068524281E-4</v>
      </c>
      <c r="HM423" s="223">
        <f t="shared" ca="1" si="811"/>
        <v>-2.0870750777534278E-4</v>
      </c>
      <c r="HN423" s="223">
        <f t="shared" ca="1" si="812"/>
        <v>2.1457434664283508E-4</v>
      </c>
      <c r="HO423" s="223">
        <f t="shared" ca="1" si="813"/>
        <v>2.2976483609552496E-4</v>
      </c>
      <c r="HP423" s="223">
        <f t="shared" ca="1" si="814"/>
        <v>-1.9202629434397523E-4</v>
      </c>
      <c r="HQ423" s="223">
        <f t="shared" ca="1" si="815"/>
        <v>-2.4860940344186027E-4</v>
      </c>
      <c r="HR423" s="223">
        <f t="shared" ca="1" si="816"/>
        <v>1.6762892385833173E-4</v>
      </c>
      <c r="HS423" s="223">
        <f t="shared" ca="1" si="817"/>
        <v>2.6505972632933684E-4</v>
      </c>
      <c r="HT423" s="223">
        <f t="shared" ca="1" si="818"/>
        <v>-1.4161719520065631E-4</v>
      </c>
      <c r="HU423" s="223">
        <f t="shared" ca="1" si="819"/>
        <v>-2.789573791558754E-4</v>
      </c>
      <c r="HV423" s="223">
        <f t="shared" ca="1" si="820"/>
        <v>1.1424161553734965E-4</v>
      </c>
      <c r="HW423" s="223">
        <f t="shared" ca="1" si="821"/>
        <v>2.9016851992752095E-4</v>
      </c>
      <c r="HX423" s="223">
        <f t="shared" ca="1" si="822"/>
        <v>-8.5765826665598255E-5</v>
      </c>
      <c r="HY423" s="223">
        <f t="shared" ca="1" si="823"/>
        <v>-2.9858517923002224E-4</v>
      </c>
      <c r="HZ423" s="223">
        <f t="shared" ca="1" si="824"/>
        <v>5.6464065998703966E-5</v>
      </c>
      <c r="IA423" s="223">
        <f t="shared" ca="1" si="825"/>
        <v>3.0412630003327274E-4</v>
      </c>
      <c r="IB423" s="223">
        <f t="shared" ca="1" si="826"/>
        <v>-2.661852550982696E-5</v>
      </c>
      <c r="IC423" s="223">
        <f t="shared" ca="1" si="827"/>
        <v>-3.0673851831485867E-4</v>
      </c>
      <c r="ID423" s="223">
        <f t="shared" ca="1" si="828"/>
        <v>-3.4833659308585656E-6</v>
      </c>
      <c r="IE423" s="223">
        <f t="shared" ca="1" si="829"/>
        <v>2.6315766276585373E-4</v>
      </c>
      <c r="IF423" s="223">
        <f t="shared" ca="1" si="830"/>
        <v>3.3551710653445749E-5</v>
      </c>
      <c r="IG423" s="223">
        <f t="shared" ca="1" si="831"/>
        <v>-3.0310406816179967E-4</v>
      </c>
      <c r="IH423" s="223">
        <f t="shared" ca="1" si="832"/>
        <v>-6.3296934061209399E-5</v>
      </c>
      <c r="II423" s="223">
        <f t="shared" ca="1" si="833"/>
        <v>2.9689240146892027E-4</v>
      </c>
      <c r="IJ423" s="223">
        <f t="shared" ca="1" si="834"/>
        <v>9.2432573392322852E-5</v>
      </c>
      <c r="IK423" s="223">
        <f t="shared" ca="1" si="835"/>
        <v>-2.8782149865199817E-4</v>
      </c>
      <c r="IL423" s="223">
        <f t="shared" ca="1" si="836"/>
        <v>-1.2067803651290046E-4</v>
      </c>
      <c r="IM423" s="223">
        <f t="shared" ca="1" si="837"/>
        <v>2.759787174638279E-4</v>
      </c>
      <c r="IN423" s="223">
        <f t="shared" ca="1" si="838"/>
        <v>1.4776130417253313E-4</v>
      </c>
      <c r="IO423" s="223">
        <f t="shared" ca="1" si="839"/>
        <v>-2.6147811036116074E-4</v>
      </c>
      <c r="IP423" s="223">
        <f t="shared" ca="1" si="840"/>
        <v>-1.7342154969842398E-4</v>
      </c>
      <c r="IQ423" s="223">
        <f t="shared" ca="1" si="841"/>
        <v>2.4445932611723959E-4</v>
      </c>
      <c r="IR423" s="223">
        <f t="shared" ca="1" si="842"/>
        <v>1.9741165089887124E-4</v>
      </c>
      <c r="IS423" s="223">
        <f t="shared" ca="1" si="843"/>
        <v>-2.2508626492775911E-4</v>
      </c>
      <c r="IT423" s="223">
        <f t="shared" ca="1" si="844"/>
        <v>-2.195005699849636E-4</v>
      </c>
      <c r="IU423" s="223">
        <f t="shared" ca="1" si="845"/>
        <v>2.0354549996234427E-4</v>
      </c>
      <c r="IV423" s="223">
        <f t="shared" ca="1" si="846"/>
        <v>2.3947557859089612E-4</v>
      </c>
      <c r="IW423" s="223">
        <f t="shared" ca="1" si="847"/>
        <v>-1.8004448056301663E-4</v>
      </c>
      <c r="IX423" s="223">
        <f t="shared" ca="1" si="848"/>
        <v>-2.5714430646432977E-4</v>
      </c>
      <c r="IY423" s="223">
        <f t="shared" ca="1" si="849"/>
        <v>1.5480953439352867E-4</v>
      </c>
      <c r="IZ423" s="223">
        <f t="shared" ca="1" si="850"/>
        <v>2.7233659409712602E-4</v>
      </c>
      <c r="JA423" s="223">
        <f t="shared" ca="1" si="851"/>
        <v>-1.2808368778033052E-4</v>
      </c>
      <c r="JB423" s="223">
        <f t="shared" ca="1" si="852"/>
        <v>-2.8490613145444935E-4</v>
      </c>
    </row>
    <row r="424" spans="2:262">
      <c r="B424" s="230">
        <v>63</v>
      </c>
      <c r="C424" s="229">
        <f t="shared" si="853"/>
        <v>1.2304687500000007E-3</v>
      </c>
      <c r="D424" s="226">
        <f t="shared" ca="1" si="597"/>
        <v>72.031109083742578</v>
      </c>
      <c r="E424" s="225">
        <f ca="1">BQ361</f>
        <v>3.1109083742584392E-2</v>
      </c>
      <c r="F424" s="224">
        <v>63</v>
      </c>
      <c r="G424" s="223">
        <f t="shared" ca="1" si="854"/>
        <v>5.2320050209219012E-4</v>
      </c>
      <c r="H424" s="223">
        <f t="shared" ca="1" si="598"/>
        <v>1.2052350036679978E-3</v>
      </c>
      <c r="I424" s="223">
        <f t="shared" ca="1" si="599"/>
        <v>-4.6404460679453139E-4</v>
      </c>
      <c r="J424" s="223">
        <f t="shared" ca="1" si="600"/>
        <v>-1.228011453148337E-3</v>
      </c>
      <c r="K424" s="223">
        <f t="shared" ca="1" si="601"/>
        <v>4.037707873935975E-4</v>
      </c>
      <c r="L424" s="223">
        <f t="shared" ca="1" si="602"/>
        <v>1.2478295154769419E-3</v>
      </c>
      <c r="M424" s="223">
        <f t="shared" ca="1" si="603"/>
        <v>-3.4252424879968959E-4</v>
      </c>
      <c r="N424" s="223">
        <f t="shared" ca="1" si="604"/>
        <v>-1.264641447205806E-3</v>
      </c>
      <c r="O424" s="223">
        <f t="shared" ca="1" si="605"/>
        <v>2.80452539288839E-4</v>
      </c>
      <c r="P424" s="223">
        <f t="shared" ca="1" si="606"/>
        <v>1.2784067469188429E-3</v>
      </c>
      <c r="Q424" s="223">
        <f t="shared" ca="1" si="607"/>
        <v>-2.1770519504610492E-4</v>
      </c>
      <c r="R424" s="223">
        <f t="shared" ca="1" si="608"/>
        <v>-1.2890922528033461E-3</v>
      </c>
      <c r="S424" s="223">
        <f t="shared" ca="1" si="609"/>
        <v>1.5443337991977727E-4</v>
      </c>
      <c r="T424" s="223">
        <f t="shared" ca="1" si="610"/>
        <v>1.2966722225396998E-3</v>
      </c>
      <c r="U424" s="223">
        <f t="shared" ca="1" si="611"/>
        <v>-9.0789521254460847E-5</v>
      </c>
      <c r="V424" s="223">
        <f t="shared" ca="1" si="612"/>
        <v>-1.3011283953168831E-3</v>
      </c>
      <c r="W424" s="223">
        <f t="shared" ca="1" si="613"/>
        <v>2.6926942680215063E-5</v>
      </c>
      <c r="X424" s="223">
        <f t="shared" ca="1" si="614"/>
        <v>1.3024500358243603E-3</v>
      </c>
      <c r="Y424" s="223">
        <f t="shared" ca="1" si="615"/>
        <v>3.700050525746448E-5</v>
      </c>
      <c r="Z424" s="223">
        <f t="shared" ca="1" si="616"/>
        <v>-1.3006339601143867E-3</v>
      </c>
      <c r="AA424" s="223">
        <f t="shared" ca="1" si="617"/>
        <v>-1.0083881573711714E-4</v>
      </c>
      <c r="AB424" s="223">
        <f t="shared" ca="1" si="618"/>
        <v>1.295684543272418E-3</v>
      </c>
      <c r="AC424" s="223">
        <f t="shared" ca="1" si="619"/>
        <v>1.6443419667722678E-4</v>
      </c>
      <c r="AD424" s="223">
        <f t="shared" ca="1" si="620"/>
        <v>-1.2876137088771431E-3</v>
      </c>
      <c r="AE424" s="223">
        <f t="shared" ca="1" si="621"/>
        <v>-2.2763344123480616E-4</v>
      </c>
      <c r="AF424" s="223">
        <f t="shared" ca="1" si="622"/>
        <v>1.276440900275542E-3</v>
      </c>
      <c r="AG424" s="223">
        <f t="shared" ca="1" si="623"/>
        <v>2.9028429689411631E-4</v>
      </c>
      <c r="AH424" s="223">
        <f t="shared" ca="1" si="624"/>
        <v>-1.262193033742161E-3</v>
      </c>
      <c r="AI424" s="223">
        <f t="shared" ca="1" si="625"/>
        <v>-3.5223583225629812E-4</v>
      </c>
      <c r="AJ424" s="223">
        <f t="shared" ca="1" si="626"/>
        <v>1.2449044336354405E-3</v>
      </c>
      <c r="AK424" s="223">
        <f t="shared" ca="1" si="627"/>
        <v>4.1333880064636834E-4</v>
      </c>
      <c r="AL424" s="223">
        <f t="shared" ca="1" si="628"/>
        <v>-1.2246167497073418E-3</v>
      </c>
      <c r="AM424" s="223">
        <f t="shared" ca="1" si="629"/>
        <v>-4.7344599966147834E-4</v>
      </c>
      <c r="AN424" s="223">
        <f t="shared" ca="1" si="630"/>
        <v>1.2013788567654389E-3</v>
      </c>
      <c r="AO424" s="223">
        <f t="shared" ca="1" si="631"/>
        <v>5.3241262579443202E-4</v>
      </c>
      <c r="AP424" s="223">
        <f t="shared" ca="1" si="632"/>
        <v>-1.1752467369292279E-3</v>
      </c>
      <c r="AQ424" s="223">
        <f t="shared" ca="1" si="633"/>
        <v>-5.9009662327799998E-4</v>
      </c>
      <c r="AR424" s="223">
        <f t="shared" ca="1" si="634"/>
        <v>1.1462833447643025E-3</v>
      </c>
      <c r="AS424" s="223">
        <f t="shared" ca="1" si="635"/>
        <v>6.4635902630973997E-4</v>
      </c>
      <c r="AT424" s="223">
        <f t="shared" ca="1" si="636"/>
        <v>-1.1145584556192724E-3</v>
      </c>
      <c r="AU424" s="223">
        <f t="shared" ca="1" si="637"/>
        <v>-7.0106429383273543E-4</v>
      </c>
      <c r="AV424" s="223">
        <f t="shared" ca="1" si="638"/>
        <v>1.0801484975308698E-3</v>
      </c>
      <c r="AW424" s="223">
        <f t="shared" ca="1" si="639"/>
        <v>7.5408063606590791E-4</v>
      </c>
      <c r="AX424" s="223">
        <f t="shared" ca="1" si="640"/>
        <v>-1.043136367102076E-3</v>
      </c>
      <c r="AY424" s="223">
        <f t="shared" ca="1" si="641"/>
        <v>-8.0528033199713477E-4</v>
      </c>
      <c r="AZ424" s="223">
        <f t="shared" ca="1" si="642"/>
        <v>1.0036112297969781E-3</v>
      </c>
      <c r="BA424" s="223">
        <f t="shared" ca="1" si="643"/>
        <v>8.5454003707435345E-4</v>
      </c>
      <c r="BB424" s="223">
        <f t="shared" ca="1" si="644"/>
        <v>-9.6166830513333781E-4</v>
      </c>
      <c r="BC424" s="223">
        <f t="shared" ca="1" si="645"/>
        <v>-9.0174108035337951E-4</v>
      </c>
      <c r="BD424" s="223">
        <f t="shared" ca="1" si="646"/>
        <v>9.1740863729043568E-4</v>
      </c>
      <c r="BE424" s="223">
        <f t="shared" ca="1" si="647"/>
        <v>9.4676975038665762E-4</v>
      </c>
      <c r="BF424" s="223">
        <f t="shared" ca="1" si="648"/>
        <v>-8.7093885168479466E-4</v>
      </c>
      <c r="BG424" s="223">
        <f t="shared" ca="1" si="649"/>
        <v>-9.8951756916401809E-4</v>
      </c>
      <c r="BH424" s="223">
        <f t="shared" ca="1" si="650"/>
        <v>8.2237089810021096E-4</v>
      </c>
      <c r="BI424" s="223">
        <f t="shared" ca="1" si="651"/>
        <v>1.0298815534457598E-3</v>
      </c>
      <c r="BJ424" s="223">
        <f t="shared" ca="1" si="652"/>
        <v>-7.7182178099093513E-4</v>
      </c>
      <c r="BK424" s="223">
        <f t="shared" ca="1" si="653"/>
        <v>-1.06776446285828E-3</v>
      </c>
      <c r="BL424" s="223">
        <f t="shared" ca="1" si="654"/>
        <v>7.1941327760763416E-4</v>
      </c>
      <c r="BM424" s="223">
        <f t="shared" ca="1" si="655"/>
        <v>1.1030750341546535E-3</v>
      </c>
      <c r="BN424" s="223">
        <f t="shared" ca="1" si="656"/>
        <v>-6.6527164462541516E-4</v>
      </c>
      <c r="BO424" s="223">
        <f t="shared" ca="1" si="657"/>
        <v>-1.1357282010757864E-3</v>
      </c>
      <c r="BP424" s="223">
        <f t="shared" ca="1" si="658"/>
        <v>6.0952731398037946E-4</v>
      </c>
      <c r="BQ424" s="223">
        <f t="shared" ca="1" si="659"/>
        <v>1.1656452992824858E-3</v>
      </c>
      <c r="BR424" s="223">
        <f t="shared" ca="1" si="660"/>
        <v>-5.5231457864767777E-4</v>
      </c>
      <c r="BS424" s="223">
        <f t="shared" ca="1" si="661"/>
        <v>-1.1927542558647362E-3</v>
      </c>
      <c r="BT424" s="223">
        <f t="shared" ca="1" si="662"/>
        <v>4.9377126911797015E-4</v>
      </c>
      <c r="BU424" s="223">
        <f t="shared" ca="1" si="663"/>
        <v>1.2169897629716825E-3</v>
      </c>
      <c r="BV424" s="223">
        <f t="shared" ca="1" si="664"/>
        <v>-4.340384213517021E-4</v>
      </c>
      <c r="BW424" s="223">
        <f t="shared" ca="1" si="665"/>
        <v>-1.2382934351439162E-3</v>
      </c>
      <c r="BX424" s="223">
        <f t="shared" ca="1" si="666"/>
        <v>3.7325993701112193E-4</v>
      </c>
      <c r="BY424" s="223">
        <f t="shared" ca="1" si="667"/>
        <v>1.2566139499691929E-3</v>
      </c>
      <c r="BZ424" s="223">
        <f t="shared" ca="1" si="668"/>
        <v>-3.1158223678857283E-4</v>
      </c>
      <c r="CA424" s="223">
        <f t="shared" ca="1" si="669"/>
        <v>-1.2719071717226108E-3</v>
      </c>
      <c r="CB424" s="223">
        <f t="shared" ca="1" si="670"/>
        <v>2.4915390766623748E-4</v>
      </c>
      <c r="CC424" s="223">
        <f t="shared" ca="1" si="671"/>
        <v>1.2841362576934382E-3</v>
      </c>
      <c r="CD424" s="223">
        <f t="shared" ca="1" si="672"/>
        <v>-1.8612534495701113E-4</v>
      </c>
      <c r="CE424" s="223">
        <f t="shared" ca="1" si="673"/>
        <v>-1.2932717469424299E-3</v>
      </c>
      <c r="CF424" s="223">
        <f t="shared" ca="1" si="674"/>
        <v>1.2264838998912871E-4</v>
      </c>
      <c r="CG424" s="223">
        <f t="shared" ca="1" si="675"/>
        <v>1.2992916312758106E-3</v>
      </c>
      <c r="CH424" s="223">
        <f t="shared" ca="1" si="676"/>
        <v>-5.8875964307032128E-5</v>
      </c>
      <c r="CI424" s="223">
        <f t="shared" ca="1" si="677"/>
        <v>-1.3021814082649413E-3</v>
      </c>
      <c r="CJ424" s="223">
        <f t="shared" ca="1" si="678"/>
        <v>-5.038298730005537E-6</v>
      </c>
      <c r="CK424" s="223">
        <f t="shared" ca="1" si="679"/>
        <v>1.3019341161839423E-3</v>
      </c>
      <c r="CL424" s="223">
        <f t="shared" ca="1" si="680"/>
        <v>6.8940424064081187E-5</v>
      </c>
      <c r="CM424" s="223">
        <f t="shared" ca="1" si="681"/>
        <v>-1.2985503507810942E-3</v>
      </c>
      <c r="CN424" s="223">
        <f t="shared" ca="1" si="682"/>
        <v>-1.3267646587815547E-4</v>
      </c>
      <c r="CO424" s="223">
        <f t="shared" ca="1" si="683"/>
        <v>1.2920382638436393E-3</v>
      </c>
      <c r="CP424" s="223">
        <f t="shared" ca="1" si="684"/>
        <v>1.9609287846480646E-4</v>
      </c>
      <c r="CQ424" s="223">
        <f t="shared" ca="1" si="685"/>
        <v>-1.2824135435594009E-3</v>
      </c>
      <c r="CR424" s="223">
        <f t="shared" ca="1" si="686"/>
        <v>-2.5903688613156475E-4</v>
      </c>
      <c r="CS424" s="223">
        <f t="shared" ca="1" si="687"/>
        <v>1.2696993767225609E-3</v>
      </c>
      <c r="CT424" s="223">
        <f t="shared" ca="1" si="688"/>
        <v>3.2135685125064426E-4</v>
      </c>
      <c r="CU424" s="223">
        <f t="shared" ca="1" si="689"/>
        <v>-1.2539263928746736E-3</v>
      </c>
      <c r="CV424" s="223">
        <f t="shared" ca="1" si="690"/>
        <v>-3.8290263956756087E-4</v>
      </c>
      <c r="CW424" s="223">
        <f t="shared" ca="1" si="691"/>
        <v>1.2351325905153609E-3</v>
      </c>
      <c r="CX424" s="223">
        <f t="shared" ca="1" si="692"/>
        <v>4.4352598188741378E-4</v>
      </c>
      <c r="CY424" s="223">
        <f t="shared" ca="1" si="693"/>
        <v>-1.2133632455606702E-3</v>
      </c>
      <c r="CZ424" s="223">
        <f t="shared" ca="1" si="694"/>
        <v>-5.0308083126861247E-4</v>
      </c>
      <c r="DA424" s="223">
        <f t="shared" ca="1" si="695"/>
        <v>1.1886708022693418E-3</v>
      </c>
      <c r="DB424" s="223">
        <f t="shared" ca="1" si="696"/>
        <v>5.6142371486264252E-4</v>
      </c>
      <c r="DC424" s="223">
        <f t="shared" ca="1" si="697"/>
        <v>-1.161114746900096E-3</v>
      </c>
      <c r="DD424" s="223">
        <f t="shared" ca="1" si="698"/>
        <v>-6.1841407955262541E-4</v>
      </c>
      <c r="DE424" s="223">
        <f t="shared" ca="1" si="699"/>
        <v>1.1307614644039104E-3</v>
      </c>
      <c r="DF424" s="223">
        <f t="shared" ca="1" si="700"/>
        <v>6.7391463055832285E-4</v>
      </c>
      <c r="DG424" s="223">
        <f t="shared" ca="1" si="701"/>
        <v>-1.0976840784969874E-3</v>
      </c>
      <c r="DH424" s="223">
        <f t="shared" ca="1" si="702"/>
        <v>-7.2779166219102292E-4</v>
      </c>
      <c r="DI424" s="223">
        <f t="shared" ca="1" si="703"/>
        <v>1.061962275499196E-3</v>
      </c>
      <c r="DJ424" s="223">
        <f t="shared" ca="1" si="704"/>
        <v>7.7991537996251474E-4</v>
      </c>
      <c r="DK424" s="223">
        <f t="shared" ca="1" si="705"/>
        <v>-1.0236821123627965E-3</v>
      </c>
      <c r="DL424" s="223">
        <f t="shared" ca="1" si="706"/>
        <v>-8.3016021327112768E-4</v>
      </c>
      <c r="DM424" s="223">
        <f t="shared" ca="1" si="707"/>
        <v>9.8293580935377399E-4</v>
      </c>
      <c r="DN424" s="223">
        <f t="shared" ca="1" si="708"/>
        <v>8.7840511791252498E-4</v>
      </c>
      <c r="DO424" s="223">
        <f t="shared" ca="1" si="709"/>
        <v>-9.3982152788498548E-4</v>
      </c>
      <c r="DP424" s="223">
        <f t="shared" ca="1" si="710"/>
        <v>-9.2453386768569668E-4</v>
      </c>
      <c r="DQ424" s="223">
        <f t="shared" ca="1" si="711"/>
        <v>8.9444313403690373E-4</v>
      </c>
      <c r="DR424" s="223">
        <f t="shared" ca="1" si="712"/>
        <v>9.684353343919845E-4</v>
      </c>
      <c r="DS424" s="223">
        <f t="shared" ca="1" si="713"/>
        <v>-8.4690994833493431E-4</v>
      </c>
      <c r="DT424" s="223">
        <f t="shared" ca="1" si="714"/>
        <v>-1.0100037555528295E-3</v>
      </c>
      <c r="DU424" s="223">
        <f t="shared" ca="1" si="715"/>
        <v>7.9733648238690369E-4</v>
      </c>
      <c r="DV424" s="223">
        <f t="shared" ca="1" si="716"/>
        <v>1.0491389892006437E-3</v>
      </c>
      <c r="DW424" s="223">
        <f t="shared" ca="1" si="717"/>
        <v>-7.4584216301437634E-4</v>
      </c>
      <c r="DX424" s="223">
        <f t="shared" ca="1" si="718"/>
        <v>-1.085746755129773E-3</v>
      </c>
      <c r="DY424" s="223">
        <f t="shared" ca="1" si="719"/>
        <v>6.9255104454305904E-4</v>
      </c>
      <c r="DZ424" s="223">
        <f t="shared" ca="1" si="720"/>
        <v>1.1197388620255899E-3</v>
      </c>
      <c r="EA424" s="223">
        <f t="shared" ca="1" si="721"/>
        <v>-6.3759150994516147E-4</v>
      </c>
      <c r="EB424" s="223">
        <f t="shared" ca="1" si="722"/>
        <v>-1.151033419925265E-3</v>
      </c>
      <c r="EC424" s="223">
        <f t="shared" ca="1" si="723"/>
        <v>5.8109596155335322E-4</v>
      </c>
      <c r="ED424" s="223">
        <f t="shared" ca="1" si="724"/>
        <v>1.1795550374977025E-3</v>
      </c>
      <c r="EE424" s="223">
        <f t="shared" ca="1" si="725"/>
        <v>-5.2320050209220096E-4</v>
      </c>
      <c r="EF424" s="223">
        <f t="shared" ca="1" si="726"/>
        <v>-1.2052350036679902E-3</v>
      </c>
      <c r="EG424" s="223">
        <f t="shared" ca="1" si="727"/>
        <v>4.6404460679452304E-4</v>
      </c>
      <c r="EH424" s="223">
        <f t="shared" ca="1" si="728"/>
        <v>1.228011453148337E-3</v>
      </c>
      <c r="EI424" s="223">
        <f t="shared" ca="1" si="729"/>
        <v>-4.0377078739360449E-4</v>
      </c>
      <c r="EJ424" s="223">
        <f t="shared" ca="1" si="730"/>
        <v>-1.2478295154769374E-3</v>
      </c>
      <c r="EK424" s="223">
        <f t="shared" ca="1" si="731"/>
        <v>3.4252424879967539E-4</v>
      </c>
      <c r="EL424" s="223">
        <f t="shared" ca="1" si="732"/>
        <v>1.2646414472058071E-3</v>
      </c>
      <c r="EM424" s="223">
        <f t="shared" ca="1" si="733"/>
        <v>-2.8045253928884279E-4</v>
      </c>
      <c r="EN424" s="223">
        <f t="shared" ca="1" si="734"/>
        <v>-1.2784067469188407E-3</v>
      </c>
      <c r="EO424" s="223">
        <f t="shared" ca="1" si="735"/>
        <v>2.1770519504612238E-4</v>
      </c>
      <c r="EP424" s="223">
        <f t="shared" ca="1" si="736"/>
        <v>1.2890922528033474E-3</v>
      </c>
      <c r="EQ424" s="223">
        <f t="shared" ca="1" si="737"/>
        <v>-1.544333799197764E-4</v>
      </c>
      <c r="ER424" s="223">
        <f t="shared" ca="1" si="738"/>
        <v>-1.2966722225396996E-3</v>
      </c>
      <c r="ES424" s="223">
        <f t="shared" ca="1" si="739"/>
        <v>9.0789521254473966E-5</v>
      </c>
      <c r="ET424" s="223">
        <f t="shared" ca="1" si="740"/>
        <v>1.301128395316884E-3</v>
      </c>
      <c r="EU424" s="223">
        <f t="shared" ca="1" si="741"/>
        <v>-2.6926942680209642E-5</v>
      </c>
      <c r="EV424" s="223">
        <f t="shared" ca="1" si="742"/>
        <v>-1.3024500358243601E-3</v>
      </c>
      <c r="EW424" s="223">
        <f t="shared" ca="1" si="743"/>
        <v>-3.7000505257455915E-5</v>
      </c>
      <c r="EX424" s="223">
        <f t="shared" ca="1" si="744"/>
        <v>1.3006339601143878E-3</v>
      </c>
      <c r="EY424" s="223">
        <f t="shared" ca="1" si="745"/>
        <v>1.0083881573713177E-4</v>
      </c>
      <c r="EZ424" s="223">
        <f t="shared" ca="1" si="746"/>
        <v>-1.2956845432724176E-3</v>
      </c>
      <c r="FA424" s="223">
        <f t="shared" ca="1" si="747"/>
        <v>-1.6443419667722283E-4</v>
      </c>
      <c r="FB424" s="223">
        <f t="shared" ca="1" si="748"/>
        <v>1.2876137088771451E-3</v>
      </c>
      <c r="FC424" s="223">
        <f t="shared" ca="1" si="749"/>
        <v>2.2763344123478426E-4</v>
      </c>
      <c r="FD424" s="223">
        <f t="shared" ca="1" si="750"/>
        <v>-1.276440900275541E-3</v>
      </c>
      <c r="FE424" s="223">
        <f t="shared" ca="1" si="751"/>
        <v>-2.9028429689411262E-4</v>
      </c>
      <c r="FF424" s="223">
        <f t="shared" ca="1" si="752"/>
        <v>1.2621930337421618E-3</v>
      </c>
      <c r="FG424" s="223">
        <f t="shared" ca="1" si="753"/>
        <v>3.5223583225628554E-4</v>
      </c>
      <c r="FH424" s="223">
        <f t="shared" ca="1" si="754"/>
        <v>-1.2449044336354362E-3</v>
      </c>
      <c r="FI424" s="223">
        <f t="shared" ca="1" si="755"/>
        <v>-4.133388006463736E-4</v>
      </c>
      <c r="FJ424" s="223">
        <f t="shared" ca="1" si="756"/>
        <v>1.2246167497073429E-3</v>
      </c>
      <c r="FK424" s="223">
        <f t="shared" ca="1" si="757"/>
        <v>4.734459996614662E-4</v>
      </c>
      <c r="FL424" s="223">
        <f t="shared" ca="1" si="758"/>
        <v>-1.2013788567654473E-3</v>
      </c>
      <c r="FM424" s="223">
        <f t="shared" ca="1" si="759"/>
        <v>-5.3241262579443679E-4</v>
      </c>
      <c r="FN424" s="223">
        <f t="shared" ca="1" si="760"/>
        <v>1.1752467369292297E-3</v>
      </c>
      <c r="FO424" s="223">
        <f t="shared" ca="1" si="761"/>
        <v>5.9009662327799673E-4</v>
      </c>
      <c r="FP424" s="223">
        <f t="shared" ca="1" si="762"/>
        <v>-1.1462833447643088E-3</v>
      </c>
      <c r="FQ424" s="223">
        <f t="shared" ca="1" si="763"/>
        <v>-6.4635902630975277E-4</v>
      </c>
      <c r="FR424" s="223">
        <f t="shared" ca="1" si="764"/>
        <v>1.1145584556192889E-3</v>
      </c>
      <c r="FS424" s="223">
        <f t="shared" ca="1" si="765"/>
        <v>7.0106429383273217E-4</v>
      </c>
      <c r="FT424" s="223">
        <f t="shared" ca="1" si="766"/>
        <v>-1.0801484975308513E-3</v>
      </c>
      <c r="FU424" s="223">
        <f t="shared" ca="1" si="767"/>
        <v>-7.540806360658897E-4</v>
      </c>
      <c r="FV424" s="223">
        <f t="shared" ca="1" si="768"/>
        <v>1.0431363671020671E-3</v>
      </c>
      <c r="FW424" s="223">
        <f t="shared" ca="1" si="769"/>
        <v>8.0528033199710257E-4</v>
      </c>
      <c r="FX424" s="223">
        <f t="shared" ca="1" si="770"/>
        <v>-1.0036112297969807E-3</v>
      </c>
      <c r="FY424" s="223">
        <f t="shared" ca="1" si="771"/>
        <v>-8.5454003707436462E-4</v>
      </c>
      <c r="FZ424" s="223">
        <f t="shared" ca="1" si="772"/>
        <v>9.6166830513335299E-4</v>
      </c>
      <c r="GA424" s="223">
        <f t="shared" ca="1" si="773"/>
        <v>9.0174108035339002E-4</v>
      </c>
      <c r="GB424" s="223">
        <f t="shared" ca="1" si="774"/>
        <v>-9.1740863729046474E-4</v>
      </c>
      <c r="GC424" s="223">
        <f t="shared" ca="1" si="775"/>
        <v>-9.4676975038665502E-4</v>
      </c>
      <c r="GD424" s="223">
        <f t="shared" ca="1" si="776"/>
        <v>8.7093885168478371E-4</v>
      </c>
      <c r="GE424" s="223">
        <f t="shared" ca="1" si="777"/>
        <v>9.8951756916400356E-4</v>
      </c>
      <c r="GF424" s="223">
        <f t="shared" ca="1" si="778"/>
        <v>-8.2237089810021388E-4</v>
      </c>
      <c r="GG424" s="223">
        <f t="shared" ca="1" si="779"/>
        <v>-1.0298815534457799E-3</v>
      </c>
      <c r="GH424" s="223">
        <f t="shared" ca="1" si="780"/>
        <v>7.7182178099093827E-4</v>
      </c>
      <c r="GI424" s="223">
        <f t="shared" ca="1" si="781"/>
        <v>1.0677644628582885E-3</v>
      </c>
      <c r="GJ424" s="223">
        <f t="shared" ca="1" si="782"/>
        <v>-7.194132776076527E-4</v>
      </c>
      <c r="GK424" s="223">
        <f t="shared" ca="1" si="783"/>
        <v>-1.1030750341546516E-3</v>
      </c>
      <c r="GL424" s="223">
        <f t="shared" ca="1" si="784"/>
        <v>6.6527164462538665E-4</v>
      </c>
      <c r="GM424" s="223">
        <f t="shared" ca="1" si="785"/>
        <v>1.1357282010757753E-3</v>
      </c>
      <c r="GN424" s="223">
        <f t="shared" ca="1" si="786"/>
        <v>-6.0952731398036656E-4</v>
      </c>
      <c r="GO424" s="223">
        <f t="shared" ca="1" si="787"/>
        <v>-1.1656452992824676E-3</v>
      </c>
      <c r="GP424" s="223">
        <f t="shared" ca="1" si="788"/>
        <v>5.5231457864768124E-4</v>
      </c>
      <c r="GQ424" s="223">
        <f t="shared" ca="1" si="789"/>
        <v>1.1927542558647496E-3</v>
      </c>
      <c r="GR424" s="223">
        <f t="shared" ca="1" si="790"/>
        <v>-4.9377126911799075E-4</v>
      </c>
      <c r="GS424" s="223">
        <f t="shared" ca="1" si="791"/>
        <v>-1.2169897629716879E-3</v>
      </c>
      <c r="GT424" s="223">
        <f t="shared" ca="1" si="792"/>
        <v>4.3403842135174064E-4</v>
      </c>
      <c r="GU424" s="223">
        <f t="shared" ca="1" si="793"/>
        <v>1.2382934351439149E-3</v>
      </c>
      <c r="GV424" s="223">
        <f t="shared" ca="1" si="794"/>
        <v>-3.7325993701110794E-4</v>
      </c>
      <c r="GW424" s="223">
        <f t="shared" ca="1" si="795"/>
        <v>-1.256613949969187E-3</v>
      </c>
      <c r="GX424" s="223">
        <f t="shared" ca="1" si="796"/>
        <v>3.1158223678857657E-4</v>
      </c>
      <c r="GY424" s="223">
        <f t="shared" ca="1" si="797"/>
        <v>1.2719071717226021E-3</v>
      </c>
      <c r="GZ424" s="223">
        <f t="shared" ca="1" si="798"/>
        <v>-2.4915390766624116E-4</v>
      </c>
      <c r="HA424" s="223">
        <f t="shared" ca="1" si="799"/>
        <v>-1.2841362576934408E-3</v>
      </c>
      <c r="HB424" s="223">
        <f t="shared" ca="1" si="800"/>
        <v>1.8612534495703325E-4</v>
      </c>
      <c r="HC424" s="223">
        <f t="shared" ca="1" si="801"/>
        <v>1.2932717469424295E-3</v>
      </c>
      <c r="HD424" s="223">
        <f t="shared" ca="1" si="802"/>
        <v>-1.2264838998909559E-4</v>
      </c>
      <c r="HE424" s="223">
        <f t="shared" ca="1" si="803"/>
        <v>-1.2992916312758091E-3</v>
      </c>
      <c r="HF424" s="223">
        <f t="shared" ca="1" si="804"/>
        <v>5.8875964307017437E-5</v>
      </c>
      <c r="HG424" s="223">
        <f t="shared" ca="1" si="805"/>
        <v>1.3021814082649409E-3</v>
      </c>
      <c r="HH424" s="223">
        <f t="shared" ca="1" si="806"/>
        <v>5.0382987300017423E-6</v>
      </c>
      <c r="HI424" s="223">
        <f t="shared" ca="1" si="807"/>
        <v>-1.3019341161839412E-3</v>
      </c>
      <c r="HJ424" s="223">
        <f t="shared" ca="1" si="808"/>
        <v>-6.8940424064077338E-5</v>
      </c>
      <c r="HK424" s="223">
        <f t="shared" ca="1" si="809"/>
        <v>1.2985503507810944E-3</v>
      </c>
      <c r="HL424" s="223">
        <f t="shared" ca="1" si="810"/>
        <v>1.3267646587811481E-4</v>
      </c>
      <c r="HM424" s="223">
        <f t="shared" ca="1" si="811"/>
        <v>-1.2920382638436398E-3</v>
      </c>
      <c r="HN424" s="223">
        <f t="shared" ca="1" si="812"/>
        <v>-1.9609287846483932E-4</v>
      </c>
      <c r="HO424" s="223">
        <f t="shared" ca="1" si="813"/>
        <v>1.2824135435594015E-3</v>
      </c>
      <c r="HP424" s="223">
        <f t="shared" ca="1" si="814"/>
        <v>2.5903688613156106E-4</v>
      </c>
      <c r="HQ424" s="223">
        <f t="shared" ca="1" si="815"/>
        <v>-1.26969937672257E-3</v>
      </c>
      <c r="HR424" s="223">
        <f t="shared" ca="1" si="816"/>
        <v>-3.2135685125064052E-4</v>
      </c>
      <c r="HS424" s="223">
        <f t="shared" ca="1" si="817"/>
        <v>1.2539263928746647E-3</v>
      </c>
      <c r="HT424" s="223">
        <f t="shared" ca="1" si="818"/>
        <v>3.8290263956752184E-4</v>
      </c>
      <c r="HU424" s="223">
        <f t="shared" ca="1" si="819"/>
        <v>-1.235132590515362E-3</v>
      </c>
      <c r="HV424" s="223">
        <f t="shared" ca="1" si="820"/>
        <v>-4.4352598188737534E-4</v>
      </c>
      <c r="HW424" s="223">
        <f t="shared" ca="1" si="821"/>
        <v>1.2133632455606715E-3</v>
      </c>
      <c r="HX424" s="223">
        <f t="shared" ca="1" si="822"/>
        <v>5.0308083126864305E-4</v>
      </c>
      <c r="HY424" s="223">
        <f t="shared" ca="1" si="823"/>
        <v>-1.1886708022693588E-3</v>
      </c>
      <c r="HZ424" s="223">
        <f t="shared" ca="1" si="824"/>
        <v>-5.6142371486263916E-4</v>
      </c>
      <c r="IA424" s="223">
        <f t="shared" ca="1" si="825"/>
        <v>1.161114746900081E-3</v>
      </c>
      <c r="IB424" s="223">
        <f t="shared" ca="1" si="826"/>
        <v>6.1841407955262216E-4</v>
      </c>
      <c r="IC424" s="223">
        <f t="shared" ca="1" si="827"/>
        <v>-1.1307614644039123E-3</v>
      </c>
      <c r="ID424" s="223">
        <f t="shared" ca="1" si="828"/>
        <v>-6.7391463055828773E-4</v>
      </c>
      <c r="IE424" s="223">
        <f t="shared" ca="1" si="829"/>
        <v>2.5021584216016916E-4</v>
      </c>
      <c r="IF424" s="223">
        <f t="shared" ca="1" si="830"/>
        <v>7.2779166219105046E-4</v>
      </c>
      <c r="IG424" s="223">
        <f t="shared" ca="1" si="831"/>
        <v>-1.0619622754991984E-3</v>
      </c>
      <c r="IH424" s="223">
        <f t="shared" ca="1" si="832"/>
        <v>-7.7991537996251149E-4</v>
      </c>
      <c r="II424" s="223">
        <f t="shared" ca="1" si="833"/>
        <v>1.0236821123628219E-3</v>
      </c>
      <c r="IJ424" s="223">
        <f t="shared" ca="1" si="834"/>
        <v>8.3016021327112497E-4</v>
      </c>
      <c r="IK424" s="223">
        <f t="shared" ca="1" si="835"/>
        <v>-9.8293580935375231E-4</v>
      </c>
      <c r="IL424" s="223">
        <f t="shared" ca="1" si="836"/>
        <v>-8.7840511791252216E-4</v>
      </c>
      <c r="IM424" s="223">
        <f t="shared" ca="1" si="837"/>
        <v>9.3982152788498797E-4</v>
      </c>
      <c r="IN424" s="223">
        <f t="shared" ca="1" si="838"/>
        <v>9.2453386768566773E-4</v>
      </c>
      <c r="IO424" s="223">
        <f t="shared" ca="1" si="839"/>
        <v>-8.9444313403690655E-4</v>
      </c>
      <c r="IP424" s="223">
        <f t="shared" ca="1" si="840"/>
        <v>-9.6843533439200673E-4</v>
      </c>
      <c r="IQ424" s="223">
        <f t="shared" ca="1" si="841"/>
        <v>8.4690994833496532E-4</v>
      </c>
      <c r="IR424" s="223">
        <f t="shared" ca="1" si="842"/>
        <v>1.0100037555528271E-3</v>
      </c>
      <c r="IS424" s="223">
        <f t="shared" ca="1" si="843"/>
        <v>-7.9733648238687746E-4</v>
      </c>
      <c r="IT424" s="223">
        <f t="shared" ca="1" si="844"/>
        <v>-1.0491389892006416E-3</v>
      </c>
      <c r="IU424" s="223">
        <f t="shared" ca="1" si="845"/>
        <v>7.4584216301434923E-4</v>
      </c>
      <c r="IV424" s="223">
        <f t="shared" ca="1" si="846"/>
        <v>1.0857467551297502E-3</v>
      </c>
      <c r="IW424" s="223">
        <f t="shared" ca="1" si="847"/>
        <v>-6.9255104454306229E-4</v>
      </c>
      <c r="IX424" s="223">
        <f t="shared" ca="1" si="848"/>
        <v>-1.1197388620256068E-3</v>
      </c>
      <c r="IY424" s="223">
        <f t="shared" ca="1" si="849"/>
        <v>6.3759150994516483E-4</v>
      </c>
      <c r="IZ424" s="223">
        <f t="shared" ca="1" si="850"/>
        <v>1.1510334199252635E-3</v>
      </c>
      <c r="JA424" s="223">
        <f t="shared" ca="1" si="851"/>
        <v>-5.8109596155338976E-4</v>
      </c>
      <c r="JB424" s="223">
        <f t="shared" ca="1" si="852"/>
        <v>-1.1795550374977008E-3</v>
      </c>
    </row>
    <row r="425" spans="2:262">
      <c r="B425" s="230">
        <v>64</v>
      </c>
      <c r="C425" s="229">
        <f t="shared" si="853"/>
        <v>1.2500000000000007E-3</v>
      </c>
      <c r="D425" s="226">
        <f t="shared" ca="1" si="597"/>
        <v>71.946520876455921</v>
      </c>
      <c r="E425" s="225">
        <f ca="1">BR361</f>
        <v>-5.3479123544075413E-2</v>
      </c>
      <c r="F425" s="224">
        <v>64</v>
      </c>
      <c r="G425" s="223">
        <f t="shared" ca="1" si="854"/>
        <v>2.3517982104566399E-4</v>
      </c>
      <c r="H425" s="223">
        <f t="shared" ca="1" si="598"/>
        <v>5.8927842368752402E-4</v>
      </c>
      <c r="I425" s="223">
        <f t="shared" ca="1" si="599"/>
        <v>-2.351798210456639E-4</v>
      </c>
      <c r="J425" s="223">
        <f t="shared" ca="1" si="600"/>
        <v>-5.8927842368752413E-4</v>
      </c>
      <c r="K425" s="223">
        <f t="shared" ca="1" si="601"/>
        <v>2.3517982104566382E-4</v>
      </c>
      <c r="L425" s="223">
        <f t="shared" ca="1" si="602"/>
        <v>5.8927842368752413E-4</v>
      </c>
      <c r="M425" s="223">
        <f t="shared" ca="1" si="603"/>
        <v>-2.3517982104566377E-4</v>
      </c>
      <c r="N425" s="223">
        <f t="shared" ca="1" si="604"/>
        <v>-5.8927842368752413E-4</v>
      </c>
      <c r="O425" s="223">
        <f t="shared" ca="1" si="605"/>
        <v>2.3517982104566369E-4</v>
      </c>
      <c r="P425" s="223">
        <f t="shared" ca="1" si="606"/>
        <v>5.8927842368752413E-4</v>
      </c>
      <c r="Q425" s="223">
        <f t="shared" ca="1" si="607"/>
        <v>-2.3517982104566258E-4</v>
      </c>
      <c r="R425" s="223">
        <f t="shared" ca="1" si="608"/>
        <v>-5.8927842368752424E-4</v>
      </c>
      <c r="S425" s="223">
        <f t="shared" ca="1" si="609"/>
        <v>2.3517982104566458E-4</v>
      </c>
      <c r="T425" s="223">
        <f t="shared" ca="1" si="610"/>
        <v>5.8927842368752424E-4</v>
      </c>
      <c r="U425" s="223">
        <f t="shared" ca="1" si="611"/>
        <v>-2.3517982104566241E-4</v>
      </c>
      <c r="V425" s="223">
        <f t="shared" ca="1" si="612"/>
        <v>-5.8927842368752424E-4</v>
      </c>
      <c r="W425" s="223">
        <f t="shared" ca="1" si="613"/>
        <v>2.3517982104566445E-4</v>
      </c>
      <c r="X425" s="223">
        <f t="shared" ca="1" si="614"/>
        <v>5.8927842368752424E-4</v>
      </c>
      <c r="Y425" s="223">
        <f t="shared" ca="1" si="615"/>
        <v>-2.3517982104566228E-4</v>
      </c>
      <c r="Z425" s="223">
        <f t="shared" ca="1" si="616"/>
        <v>-5.8927842368752435E-4</v>
      </c>
      <c r="AA425" s="223">
        <f t="shared" ca="1" si="617"/>
        <v>2.3517982104566431E-4</v>
      </c>
      <c r="AB425" s="223">
        <f t="shared" ca="1" si="618"/>
        <v>5.8927842368752521E-4</v>
      </c>
      <c r="AC425" s="223">
        <f t="shared" ca="1" si="619"/>
        <v>-2.3517982104566214E-4</v>
      </c>
      <c r="AD425" s="223">
        <f t="shared" ca="1" si="620"/>
        <v>-5.8927842368752435E-4</v>
      </c>
      <c r="AE425" s="223">
        <f t="shared" ca="1" si="621"/>
        <v>2.3517982104566415E-4</v>
      </c>
      <c r="AF425" s="223">
        <f t="shared" ca="1" si="622"/>
        <v>5.8927842368752359E-4</v>
      </c>
      <c r="AG425" s="223">
        <f t="shared" ca="1" si="623"/>
        <v>-2.3517982104566198E-4</v>
      </c>
      <c r="AH425" s="223">
        <f t="shared" ca="1" si="624"/>
        <v>-5.8927842368752445E-4</v>
      </c>
      <c r="AI425" s="223">
        <f t="shared" ca="1" si="625"/>
        <v>2.3517982104566401E-4</v>
      </c>
      <c r="AJ425" s="223">
        <f t="shared" ca="1" si="626"/>
        <v>5.8927842368752532E-4</v>
      </c>
      <c r="AK425" s="223">
        <f t="shared" ca="1" si="627"/>
        <v>-2.3517982104566184E-4</v>
      </c>
      <c r="AL425" s="223">
        <f t="shared" ca="1" si="628"/>
        <v>-5.8927842368752445E-4</v>
      </c>
      <c r="AM425" s="223">
        <f t="shared" ca="1" si="629"/>
        <v>2.3517982104566388E-4</v>
      </c>
      <c r="AN425" s="223">
        <f t="shared" ca="1" si="630"/>
        <v>5.892784236875237E-4</v>
      </c>
      <c r="AO425" s="223">
        <f t="shared" ca="1" si="631"/>
        <v>-2.3517982104566171E-4</v>
      </c>
      <c r="AP425" s="223">
        <f t="shared" ca="1" si="632"/>
        <v>-5.8927842368752456E-4</v>
      </c>
      <c r="AQ425" s="223">
        <f t="shared" ca="1" si="633"/>
        <v>2.3517982104566371E-4</v>
      </c>
      <c r="AR425" s="223">
        <f t="shared" ca="1" si="634"/>
        <v>5.8927842368752543E-4</v>
      </c>
      <c r="AS425" s="223">
        <f t="shared" ca="1" si="635"/>
        <v>-2.3517982104566155E-4</v>
      </c>
      <c r="AT425" s="223">
        <f t="shared" ca="1" si="636"/>
        <v>-5.8927842368752456E-4</v>
      </c>
      <c r="AU425" s="223">
        <f t="shared" ca="1" si="637"/>
        <v>2.351798210456594E-4</v>
      </c>
      <c r="AV425" s="223">
        <f t="shared" ca="1" si="638"/>
        <v>5.892784236875238E-4</v>
      </c>
      <c r="AW425" s="223">
        <f t="shared" ca="1" si="639"/>
        <v>-2.3517982104566141E-4</v>
      </c>
      <c r="AX425" s="223">
        <f t="shared" ca="1" si="640"/>
        <v>-5.892784236875263E-4</v>
      </c>
      <c r="AY425" s="223">
        <f t="shared" ca="1" si="641"/>
        <v>2.3517982104566344E-4</v>
      </c>
      <c r="AZ425" s="223">
        <f t="shared" ca="1" si="642"/>
        <v>5.8927842368752554E-4</v>
      </c>
      <c r="BA425" s="223">
        <f t="shared" ca="1" si="643"/>
        <v>-2.3517982104566545E-4</v>
      </c>
      <c r="BB425" s="223">
        <f t="shared" ca="1" si="644"/>
        <v>-5.8927842368752467E-4</v>
      </c>
      <c r="BC425" s="223">
        <f t="shared" ca="1" si="645"/>
        <v>2.3517982104565911E-4</v>
      </c>
      <c r="BD425" s="223">
        <f t="shared" ca="1" si="646"/>
        <v>5.8927842368752391E-4</v>
      </c>
      <c r="BE425" s="223">
        <f t="shared" ca="1" si="647"/>
        <v>-2.3517982104566111E-4</v>
      </c>
      <c r="BF425" s="223">
        <f t="shared" ca="1" si="648"/>
        <v>-5.8927842368752305E-4</v>
      </c>
      <c r="BG425" s="223">
        <f t="shared" ca="1" si="649"/>
        <v>2.3517982104566314E-4</v>
      </c>
      <c r="BH425" s="223">
        <f t="shared" ca="1" si="650"/>
        <v>5.8927842368752565E-4</v>
      </c>
      <c r="BI425" s="223">
        <f t="shared" ca="1" si="651"/>
        <v>-2.3517982104566518E-4</v>
      </c>
      <c r="BJ425" s="223">
        <f t="shared" ca="1" si="652"/>
        <v>-5.8927842368752478E-4</v>
      </c>
      <c r="BK425" s="223">
        <f t="shared" ca="1" si="653"/>
        <v>2.3517982104565881E-4</v>
      </c>
      <c r="BL425" s="223">
        <f t="shared" ca="1" si="654"/>
        <v>5.8927842368752402E-4</v>
      </c>
      <c r="BM425" s="223">
        <f t="shared" ca="1" si="655"/>
        <v>-2.3517982104566084E-4</v>
      </c>
      <c r="BN425" s="223">
        <f t="shared" ca="1" si="656"/>
        <v>-5.8927842368752651E-4</v>
      </c>
      <c r="BO425" s="223">
        <f t="shared" ca="1" si="657"/>
        <v>2.3517982104566285E-4</v>
      </c>
      <c r="BP425" s="223">
        <f t="shared" ca="1" si="658"/>
        <v>5.8927842368752576E-4</v>
      </c>
      <c r="BQ425" s="223">
        <f t="shared" ca="1" si="659"/>
        <v>-2.3517982104566488E-4</v>
      </c>
      <c r="BR425" s="223">
        <f t="shared" ca="1" si="660"/>
        <v>-5.89278423687525E-4</v>
      </c>
      <c r="BS425" s="223">
        <f t="shared" ca="1" si="661"/>
        <v>2.3517982104565854E-4</v>
      </c>
      <c r="BT425" s="223">
        <f t="shared" ca="1" si="662"/>
        <v>5.8927842368752413E-4</v>
      </c>
      <c r="BU425" s="223">
        <f t="shared" ca="1" si="663"/>
        <v>-2.3517982104566054E-4</v>
      </c>
      <c r="BV425" s="223">
        <f t="shared" ca="1" si="664"/>
        <v>-5.8927842368752337E-4</v>
      </c>
      <c r="BW425" s="223">
        <f t="shared" ca="1" si="665"/>
        <v>2.3517982104566258E-4</v>
      </c>
      <c r="BX425" s="223">
        <f t="shared" ca="1" si="666"/>
        <v>5.8927842368752586E-4</v>
      </c>
      <c r="BY425" s="223">
        <f t="shared" ca="1" si="667"/>
        <v>-2.3517982104566458E-4</v>
      </c>
      <c r="BZ425" s="223">
        <f t="shared" ca="1" si="668"/>
        <v>-5.8927842368752511E-4</v>
      </c>
      <c r="CA425" s="223">
        <f t="shared" ca="1" si="669"/>
        <v>2.3517982104565824E-4</v>
      </c>
      <c r="CB425" s="223">
        <f t="shared" ca="1" si="670"/>
        <v>5.8927842368752424E-4</v>
      </c>
      <c r="CC425" s="223">
        <f t="shared" ca="1" si="671"/>
        <v>-2.3517982104566024E-4</v>
      </c>
      <c r="CD425" s="223">
        <f t="shared" ca="1" si="672"/>
        <v>-5.8927842368752684E-4</v>
      </c>
      <c r="CE425" s="223">
        <f t="shared" ca="1" si="673"/>
        <v>2.3517982104566228E-4</v>
      </c>
      <c r="CF425" s="223">
        <f t="shared" ca="1" si="674"/>
        <v>5.8927842368752597E-4</v>
      </c>
      <c r="CG425" s="223">
        <f t="shared" ca="1" si="675"/>
        <v>-2.3517982104566431E-4</v>
      </c>
      <c r="CH425" s="223">
        <f t="shared" ca="1" si="676"/>
        <v>-5.8927842368752521E-4</v>
      </c>
      <c r="CI425" s="223">
        <f t="shared" ca="1" si="677"/>
        <v>2.3517982104565794E-4</v>
      </c>
      <c r="CJ425" s="223">
        <f t="shared" ca="1" si="678"/>
        <v>5.8927842368752771E-4</v>
      </c>
      <c r="CK425" s="223">
        <f t="shared" ca="1" si="679"/>
        <v>-2.3517982104566835E-4</v>
      </c>
      <c r="CL425" s="223">
        <f t="shared" ca="1" si="680"/>
        <v>-5.8927842368752359E-4</v>
      </c>
      <c r="CM425" s="223">
        <f t="shared" ca="1" si="681"/>
        <v>2.3517982104566198E-4</v>
      </c>
      <c r="CN425" s="223">
        <f t="shared" ca="1" si="682"/>
        <v>5.8927842368752608E-4</v>
      </c>
      <c r="CO425" s="223">
        <f t="shared" ca="1" si="683"/>
        <v>-2.3517982104565564E-4</v>
      </c>
      <c r="CP425" s="223">
        <f t="shared" ca="1" si="684"/>
        <v>-5.8927842368752868E-4</v>
      </c>
      <c r="CQ425" s="223">
        <f t="shared" ca="1" si="685"/>
        <v>2.3517982104566604E-4</v>
      </c>
      <c r="CR425" s="223">
        <f t="shared" ca="1" si="686"/>
        <v>5.8927842368752445E-4</v>
      </c>
      <c r="CS425" s="223">
        <f t="shared" ca="1" si="687"/>
        <v>-2.3517982104565968E-4</v>
      </c>
      <c r="CT425" s="223">
        <f t="shared" ca="1" si="688"/>
        <v>-5.8927842368752706E-4</v>
      </c>
      <c r="CU425" s="223">
        <f t="shared" ca="1" si="689"/>
        <v>2.3517982104565333E-4</v>
      </c>
      <c r="CV425" s="223">
        <f t="shared" ca="1" si="690"/>
        <v>5.8927842368752283E-4</v>
      </c>
      <c r="CW425" s="223">
        <f t="shared" ca="1" si="691"/>
        <v>-2.3517982104566371E-4</v>
      </c>
      <c r="CX425" s="223">
        <f t="shared" ca="1" si="692"/>
        <v>-5.8927842368752543E-4</v>
      </c>
      <c r="CY425" s="223">
        <f t="shared" ca="1" si="693"/>
        <v>2.3517982104565737E-4</v>
      </c>
      <c r="CZ425" s="223">
        <f t="shared" ca="1" si="694"/>
        <v>5.8927842368752792E-4</v>
      </c>
      <c r="DA425" s="223">
        <f t="shared" ca="1" si="695"/>
        <v>-2.3517982104566775E-4</v>
      </c>
      <c r="DB425" s="223">
        <f t="shared" ca="1" si="696"/>
        <v>-5.892784236875238E-4</v>
      </c>
      <c r="DC425" s="223">
        <f t="shared" ca="1" si="697"/>
        <v>2.3517982104566141E-4</v>
      </c>
      <c r="DD425" s="223">
        <f t="shared" ca="1" si="698"/>
        <v>5.892784236875263E-4</v>
      </c>
      <c r="DE425" s="223">
        <f t="shared" ca="1" si="699"/>
        <v>-2.3517982104565507E-4</v>
      </c>
      <c r="DF425" s="223">
        <f t="shared" ca="1" si="700"/>
        <v>-5.8927842368752218E-4</v>
      </c>
      <c r="DG425" s="223">
        <f t="shared" ca="1" si="701"/>
        <v>2.3517982104566545E-4</v>
      </c>
      <c r="DH425" s="223">
        <f t="shared" ca="1" si="702"/>
        <v>5.8927842368752467E-4</v>
      </c>
      <c r="DI425" s="223">
        <f t="shared" ca="1" si="703"/>
        <v>-2.3517982104565911E-4</v>
      </c>
      <c r="DJ425" s="223">
        <f t="shared" ca="1" si="704"/>
        <v>-5.8927842368752727E-4</v>
      </c>
      <c r="DK425" s="223">
        <f t="shared" ca="1" si="705"/>
        <v>2.3517982104565276E-4</v>
      </c>
      <c r="DL425" s="223">
        <f t="shared" ca="1" si="706"/>
        <v>5.8927842368752305E-4</v>
      </c>
      <c r="DM425" s="223">
        <f t="shared" ca="1" si="707"/>
        <v>-2.3517982104566314E-4</v>
      </c>
      <c r="DN425" s="223">
        <f t="shared" ca="1" si="708"/>
        <v>-5.8927842368752565E-4</v>
      </c>
      <c r="DO425" s="223">
        <f t="shared" ca="1" si="709"/>
        <v>2.351798210456568E-4</v>
      </c>
      <c r="DP425" s="223">
        <f t="shared" ca="1" si="710"/>
        <v>5.8927842368752814E-4</v>
      </c>
      <c r="DQ425" s="223">
        <f t="shared" ca="1" si="711"/>
        <v>-2.3517982104566718E-4</v>
      </c>
      <c r="DR425" s="223">
        <f t="shared" ca="1" si="712"/>
        <v>-5.8927842368752402E-4</v>
      </c>
      <c r="DS425" s="223">
        <f t="shared" ca="1" si="713"/>
        <v>2.3517982104566084E-4</v>
      </c>
      <c r="DT425" s="223">
        <f t="shared" ca="1" si="714"/>
        <v>5.8927842368752651E-4</v>
      </c>
      <c r="DU425" s="223">
        <f t="shared" ca="1" si="715"/>
        <v>-2.3517982104565447E-4</v>
      </c>
      <c r="DV425" s="223">
        <f t="shared" ca="1" si="716"/>
        <v>-5.8927842368752912E-4</v>
      </c>
      <c r="DW425" s="223">
        <f t="shared" ca="1" si="717"/>
        <v>2.3517982104566488E-4</v>
      </c>
      <c r="DX425" s="223">
        <f t="shared" ca="1" si="718"/>
        <v>5.89278423687525E-4</v>
      </c>
      <c r="DY425" s="223">
        <f t="shared" ca="1" si="719"/>
        <v>-2.3517982104565854E-4</v>
      </c>
      <c r="DZ425" s="223">
        <f t="shared" ca="1" si="720"/>
        <v>-5.8927842368752749E-4</v>
      </c>
      <c r="EA425" s="223">
        <f t="shared" ca="1" si="721"/>
        <v>2.3517982104565217E-4</v>
      </c>
      <c r="EB425" s="223">
        <f t="shared" ca="1" si="722"/>
        <v>5.8927842368752337E-4</v>
      </c>
      <c r="EC425" s="223">
        <f t="shared" ca="1" si="723"/>
        <v>-2.3517982104566258E-4</v>
      </c>
      <c r="ED425" s="223">
        <f t="shared" ca="1" si="724"/>
        <v>-5.8927842368752586E-4</v>
      </c>
      <c r="EE425" s="223">
        <f t="shared" ca="1" si="725"/>
        <v>2.3517982104565621E-4</v>
      </c>
      <c r="EF425" s="223">
        <f t="shared" ca="1" si="726"/>
        <v>5.8927842368752836E-4</v>
      </c>
      <c r="EG425" s="223">
        <f t="shared" ca="1" si="727"/>
        <v>-2.3517982104566661E-4</v>
      </c>
      <c r="EH425" s="223">
        <f t="shared" ca="1" si="728"/>
        <v>-5.8927842368752424E-4</v>
      </c>
      <c r="EI425" s="223">
        <f t="shared" ca="1" si="729"/>
        <v>2.3517982104566024E-4</v>
      </c>
      <c r="EJ425" s="223">
        <f t="shared" ca="1" si="730"/>
        <v>5.8927842368752684E-4</v>
      </c>
      <c r="EK425" s="223">
        <f t="shared" ca="1" si="731"/>
        <v>-2.351798210456539E-4</v>
      </c>
      <c r="EL425" s="223">
        <f t="shared" ca="1" si="732"/>
        <v>-5.8927842368752261E-4</v>
      </c>
      <c r="EM425" s="223">
        <f t="shared" ca="1" si="733"/>
        <v>2.3517982104566431E-4</v>
      </c>
      <c r="EN425" s="223">
        <f t="shared" ca="1" si="734"/>
        <v>5.8927842368752521E-4</v>
      </c>
      <c r="EO425" s="223">
        <f t="shared" ca="1" si="735"/>
        <v>-2.3517982104565794E-4</v>
      </c>
      <c r="EP425" s="223">
        <f t="shared" ca="1" si="736"/>
        <v>-5.8927842368752771E-4</v>
      </c>
      <c r="EQ425" s="223">
        <f t="shared" ca="1" si="737"/>
        <v>2.351798210456516E-4</v>
      </c>
      <c r="ER425" s="223">
        <f t="shared" ca="1" si="738"/>
        <v>5.8927842368752359E-4</v>
      </c>
      <c r="ES425" s="223">
        <f t="shared" ca="1" si="739"/>
        <v>-2.3517982104566198E-4</v>
      </c>
      <c r="ET425" s="223">
        <f t="shared" ca="1" si="740"/>
        <v>-5.8927842368752608E-4</v>
      </c>
      <c r="EU425" s="223">
        <f t="shared" ca="1" si="741"/>
        <v>2.3517982104565564E-4</v>
      </c>
      <c r="EV425" s="223">
        <f t="shared" ca="1" si="742"/>
        <v>5.8927842368752868E-4</v>
      </c>
      <c r="EW425" s="223">
        <f t="shared" ca="1" si="743"/>
        <v>-2.3517982104566604E-4</v>
      </c>
      <c r="EX425" s="223">
        <f t="shared" ca="1" si="744"/>
        <v>-5.8927842368752445E-4</v>
      </c>
      <c r="EY425" s="223">
        <f t="shared" ca="1" si="745"/>
        <v>2.3517982104565968E-4</v>
      </c>
      <c r="EZ425" s="223">
        <f t="shared" ca="1" si="746"/>
        <v>5.8927842368752706E-4</v>
      </c>
      <c r="FA425" s="223">
        <f t="shared" ca="1" si="747"/>
        <v>-2.3517982104565333E-4</v>
      </c>
      <c r="FB425" s="223">
        <f t="shared" ca="1" si="748"/>
        <v>-5.8927842368752955E-4</v>
      </c>
      <c r="FC425" s="223">
        <f t="shared" ca="1" si="749"/>
        <v>2.3517982104566371E-4</v>
      </c>
      <c r="FD425" s="223">
        <f t="shared" ca="1" si="750"/>
        <v>5.8927842368752543E-4</v>
      </c>
      <c r="FE425" s="223">
        <f t="shared" ca="1" si="751"/>
        <v>-2.3517982104565737E-4</v>
      </c>
      <c r="FF425" s="223">
        <f t="shared" ca="1" si="752"/>
        <v>-5.8927842368752792E-4</v>
      </c>
      <c r="FG425" s="223">
        <f t="shared" ca="1" si="753"/>
        <v>2.3517982104565103E-4</v>
      </c>
      <c r="FH425" s="223">
        <f t="shared" ca="1" si="754"/>
        <v>5.892784236875238E-4</v>
      </c>
      <c r="FI425" s="223">
        <f t="shared" ca="1" si="755"/>
        <v>-2.3517982104566141E-4</v>
      </c>
      <c r="FJ425" s="223">
        <f t="shared" ca="1" si="756"/>
        <v>-5.892784236875263E-4</v>
      </c>
      <c r="FK425" s="223">
        <f t="shared" ca="1" si="757"/>
        <v>2.3517982104565507E-4</v>
      </c>
      <c r="FL425" s="223">
        <f t="shared" ca="1" si="758"/>
        <v>5.892784236875289E-4</v>
      </c>
      <c r="FM425" s="223">
        <f t="shared" ca="1" si="759"/>
        <v>-2.351798210456487E-4</v>
      </c>
      <c r="FN425" s="223">
        <f t="shared" ca="1" si="760"/>
        <v>-5.8927842368753139E-4</v>
      </c>
      <c r="FO425" s="223">
        <f t="shared" ca="1" si="761"/>
        <v>2.3517982104564236E-4</v>
      </c>
      <c r="FP425" s="223">
        <f t="shared" ca="1" si="762"/>
        <v>5.8927842368752055E-4</v>
      </c>
      <c r="FQ425" s="223">
        <f t="shared" ca="1" si="763"/>
        <v>-2.3517982104566949E-4</v>
      </c>
      <c r="FR425" s="223">
        <f t="shared" ca="1" si="764"/>
        <v>-5.8927842368752305E-4</v>
      </c>
      <c r="FS425" s="223">
        <f t="shared" ca="1" si="765"/>
        <v>2.3517982104566314E-4</v>
      </c>
      <c r="FT425" s="223">
        <f t="shared" ca="1" si="766"/>
        <v>5.8927842368752565E-4</v>
      </c>
      <c r="FU425" s="223">
        <f t="shared" ca="1" si="767"/>
        <v>-2.351798210456568E-4</v>
      </c>
      <c r="FV425" s="223">
        <f t="shared" ca="1" si="768"/>
        <v>-5.8927842368752814E-4</v>
      </c>
      <c r="FW425" s="223">
        <f t="shared" ca="1" si="769"/>
        <v>2.3517982104565043E-4</v>
      </c>
      <c r="FX425" s="223">
        <f t="shared" ca="1" si="770"/>
        <v>5.8927842368753074E-4</v>
      </c>
      <c r="FY425" s="223">
        <f t="shared" ca="1" si="771"/>
        <v>-2.3517982104564409E-4</v>
      </c>
      <c r="FZ425" s="223">
        <f t="shared" ca="1" si="772"/>
        <v>-5.8927842368753324E-4</v>
      </c>
      <c r="GA425" s="223">
        <f t="shared" ca="1" si="773"/>
        <v>2.3517982104567122E-4</v>
      </c>
      <c r="GB425" s="223">
        <f t="shared" ca="1" si="774"/>
        <v>5.8927842368752239E-4</v>
      </c>
      <c r="GC425" s="223">
        <f t="shared" ca="1" si="775"/>
        <v>-2.3517982104566488E-4</v>
      </c>
      <c r="GD425" s="223">
        <f t="shared" ca="1" si="776"/>
        <v>-5.89278423687525E-4</v>
      </c>
      <c r="GE425" s="223">
        <f t="shared" ca="1" si="777"/>
        <v>2.3517982104565854E-4</v>
      </c>
      <c r="GF425" s="223">
        <f t="shared" ca="1" si="778"/>
        <v>5.8927842368752749E-4</v>
      </c>
      <c r="GG425" s="223">
        <f t="shared" ca="1" si="779"/>
        <v>-2.3517982104565217E-4</v>
      </c>
      <c r="GH425" s="223">
        <f t="shared" ca="1" si="780"/>
        <v>-5.8927842368752998E-4</v>
      </c>
      <c r="GI425" s="223">
        <f t="shared" ca="1" si="781"/>
        <v>2.3517982104564582E-4</v>
      </c>
      <c r="GJ425" s="223">
        <f t="shared" ca="1" si="782"/>
        <v>5.8927842368753259E-4</v>
      </c>
      <c r="GK425" s="223">
        <f t="shared" ca="1" si="783"/>
        <v>-2.3517982104567296E-4</v>
      </c>
      <c r="GL425" s="223">
        <f t="shared" ca="1" si="784"/>
        <v>-5.8927842368752174E-4</v>
      </c>
      <c r="GM425" s="223">
        <f t="shared" ca="1" si="785"/>
        <v>2.3517982104566661E-4</v>
      </c>
      <c r="GN425" s="223">
        <f t="shared" ca="1" si="786"/>
        <v>5.8927842368752424E-4</v>
      </c>
      <c r="GO425" s="223">
        <f t="shared" ca="1" si="787"/>
        <v>-2.3517982104566024E-4</v>
      </c>
      <c r="GP425" s="223">
        <f t="shared" ca="1" si="788"/>
        <v>-5.8927842368752684E-4</v>
      </c>
      <c r="GQ425" s="223">
        <f t="shared" ca="1" si="789"/>
        <v>2.351798210456539E-4</v>
      </c>
      <c r="GR425" s="223">
        <f t="shared" ca="1" si="790"/>
        <v>5.8927842368752933E-4</v>
      </c>
      <c r="GS425" s="223">
        <f t="shared" ca="1" si="791"/>
        <v>-2.3517982104564756E-4</v>
      </c>
      <c r="GT425" s="223">
        <f t="shared" ca="1" si="792"/>
        <v>-5.8927842368753183E-4</v>
      </c>
      <c r="GU425" s="223">
        <f t="shared" ca="1" si="793"/>
        <v>2.3517982104564119E-4</v>
      </c>
      <c r="GV425" s="223">
        <f t="shared" ca="1" si="794"/>
        <v>5.8927842368752099E-4</v>
      </c>
      <c r="GW425" s="223">
        <f t="shared" ca="1" si="795"/>
        <v>-2.3517982104566835E-4</v>
      </c>
      <c r="GX425" s="223">
        <f t="shared" ca="1" si="796"/>
        <v>-5.8927842368752359E-4</v>
      </c>
      <c r="GY425" s="223">
        <f t="shared" ca="1" si="797"/>
        <v>2.3517982104566198E-4</v>
      </c>
      <c r="GZ425" s="223">
        <f t="shared" ca="1" si="798"/>
        <v>5.8927842368752608E-4</v>
      </c>
      <c r="HA425" s="223">
        <f t="shared" ca="1" si="799"/>
        <v>-2.3517982104565564E-4</v>
      </c>
      <c r="HB425" s="223">
        <f t="shared" ca="1" si="800"/>
        <v>-5.8927842368752868E-4</v>
      </c>
      <c r="HC425" s="223">
        <f t="shared" ca="1" si="801"/>
        <v>2.3517982104564929E-4</v>
      </c>
      <c r="HD425" s="223">
        <f t="shared" ca="1" si="802"/>
        <v>5.8927842368753118E-4</v>
      </c>
      <c r="HE425" s="223">
        <f t="shared" ca="1" si="803"/>
        <v>-2.3517982104564292E-4</v>
      </c>
      <c r="HF425" s="223">
        <f t="shared" ca="1" si="804"/>
        <v>-5.8927842368752033E-4</v>
      </c>
      <c r="HG425" s="223">
        <f t="shared" ca="1" si="805"/>
        <v>2.3517982104567008E-4</v>
      </c>
      <c r="HH425" s="223">
        <f t="shared" ca="1" si="806"/>
        <v>5.8927842368752283E-4</v>
      </c>
      <c r="HI425" s="223">
        <f t="shared" ca="1" si="807"/>
        <v>-2.3517982104566371E-4</v>
      </c>
      <c r="HJ425" s="223">
        <f t="shared" ca="1" si="808"/>
        <v>-5.8927842368752543E-4</v>
      </c>
      <c r="HK425" s="223">
        <f t="shared" ca="1" si="809"/>
        <v>2.3517982104565737E-4</v>
      </c>
      <c r="HL425" s="223">
        <f t="shared" ca="1" si="810"/>
        <v>5.8927842368752792E-4</v>
      </c>
      <c r="HM425" s="223">
        <f t="shared" ca="1" si="811"/>
        <v>-2.3517982104565103E-4</v>
      </c>
      <c r="HN425" s="223">
        <f t="shared" ca="1" si="812"/>
        <v>-5.8927842368753053E-4</v>
      </c>
      <c r="HO425" s="223">
        <f t="shared" ca="1" si="813"/>
        <v>2.3517982104564466E-4</v>
      </c>
      <c r="HP425" s="223">
        <f t="shared" ca="1" si="814"/>
        <v>5.8927842368753302E-4</v>
      </c>
      <c r="HQ425" s="223">
        <f t="shared" ca="1" si="815"/>
        <v>-2.3517982104567182E-4</v>
      </c>
      <c r="HR425" s="223">
        <f t="shared" ca="1" si="816"/>
        <v>-5.8927842368752218E-4</v>
      </c>
      <c r="HS425" s="223">
        <f t="shared" ca="1" si="817"/>
        <v>2.3517982104566545E-4</v>
      </c>
      <c r="HT425" s="223">
        <f t="shared" ca="1" si="818"/>
        <v>5.8927842368752467E-4</v>
      </c>
      <c r="HU425" s="223">
        <f t="shared" ca="1" si="819"/>
        <v>-2.3517982104565911E-4</v>
      </c>
      <c r="HV425" s="223">
        <f t="shared" ca="1" si="820"/>
        <v>-5.8927842368752727E-4</v>
      </c>
      <c r="HW425" s="223">
        <f t="shared" ca="1" si="821"/>
        <v>2.3517982104565274E-4</v>
      </c>
      <c r="HX425" s="223">
        <f t="shared" ca="1" si="822"/>
        <v>5.8927842368752977E-4</v>
      </c>
      <c r="HY425" s="223">
        <f t="shared" ca="1" si="823"/>
        <v>-2.3517982104564639E-4</v>
      </c>
      <c r="HZ425" s="223">
        <f t="shared" ca="1" si="824"/>
        <v>-5.8927842368753237E-4</v>
      </c>
      <c r="IA425" s="223">
        <f t="shared" ca="1" si="825"/>
        <v>2.3517982104564005E-4</v>
      </c>
      <c r="IB425" s="223">
        <f t="shared" ca="1" si="826"/>
        <v>5.8927842368752153E-4</v>
      </c>
      <c r="IC425" s="223">
        <f t="shared" ca="1" si="827"/>
        <v>-2.3517982104566718E-4</v>
      </c>
      <c r="ID425" s="223">
        <f t="shared" ca="1" si="828"/>
        <v>-5.8927842368752402E-4</v>
      </c>
      <c r="IE425" s="223">
        <f t="shared" ca="1" si="829"/>
        <v>-2.3517982104566718E-4</v>
      </c>
      <c r="IF425" s="223">
        <f t="shared" ca="1" si="830"/>
        <v>5.8927842368752651E-4</v>
      </c>
      <c r="IG425" s="223">
        <f t="shared" ca="1" si="831"/>
        <v>-2.3517982104565447E-4</v>
      </c>
      <c r="IH425" s="223">
        <f t="shared" ca="1" si="832"/>
        <v>-5.8927842368752912E-4</v>
      </c>
      <c r="II425" s="223">
        <f t="shared" ca="1" si="833"/>
        <v>2.3517982104564813E-4</v>
      </c>
      <c r="IJ425" s="223">
        <f t="shared" ca="1" si="834"/>
        <v>5.8927842368753161E-4</v>
      </c>
      <c r="IK425" s="223">
        <f t="shared" ca="1" si="835"/>
        <v>-2.3517982104564179E-4</v>
      </c>
      <c r="IL425" s="223">
        <f t="shared" ca="1" si="836"/>
        <v>-5.8927842368753421E-4</v>
      </c>
      <c r="IM425" s="223">
        <f t="shared" ca="1" si="837"/>
        <v>2.3517982104566892E-4</v>
      </c>
      <c r="IN425" s="223">
        <f t="shared" ca="1" si="838"/>
        <v>5.8927842368752337E-4</v>
      </c>
      <c r="IO425" s="223">
        <f t="shared" ca="1" si="839"/>
        <v>-2.3517982104566258E-4</v>
      </c>
      <c r="IP425" s="223">
        <f t="shared" ca="1" si="840"/>
        <v>-5.8927842368752586E-4</v>
      </c>
      <c r="IQ425" s="223">
        <f t="shared" ca="1" si="841"/>
        <v>2.3517982104565621E-4</v>
      </c>
      <c r="IR425" s="223">
        <f t="shared" ca="1" si="842"/>
        <v>5.8927842368752836E-4</v>
      </c>
      <c r="IS425" s="223">
        <f t="shared" ca="1" si="843"/>
        <v>-2.3517982104564986E-4</v>
      </c>
      <c r="IT425" s="223">
        <f t="shared" ca="1" si="844"/>
        <v>-5.8927842368753096E-4</v>
      </c>
      <c r="IU425" s="223">
        <f t="shared" ca="1" si="845"/>
        <v>2.3517982104564352E-4</v>
      </c>
      <c r="IV425" s="223">
        <f t="shared" ca="1" si="846"/>
        <v>5.8927842368753345E-4</v>
      </c>
      <c r="IW425" s="223">
        <f t="shared" ca="1" si="847"/>
        <v>-2.3517982104567065E-4</v>
      </c>
      <c r="IX425" s="223">
        <f t="shared" ca="1" si="848"/>
        <v>-5.8927842368752261E-4</v>
      </c>
      <c r="IY425" s="223">
        <f t="shared" ca="1" si="849"/>
        <v>2.3517982104566431E-4</v>
      </c>
      <c r="IZ425" s="223">
        <f t="shared" ca="1" si="850"/>
        <v>5.8927842368752521E-4</v>
      </c>
      <c r="JA425" s="223">
        <f t="shared" ca="1" si="851"/>
        <v>-2.3517982104565794E-4</v>
      </c>
      <c r="JB425" s="223">
        <f t="shared" ca="1" si="852"/>
        <v>-5.8927842368752771E-4</v>
      </c>
    </row>
    <row r="426" spans="2:262">
      <c r="B426" s="230">
        <v>65</v>
      </c>
      <c r="C426" s="229">
        <f t="shared" si="853"/>
        <v>1.2695312500000007E-3</v>
      </c>
      <c r="D426" s="226">
        <f t="shared" ref="D426:D489" ca="1" si="855">Vo_set2+E426</f>
        <v>71.908486268380287</v>
      </c>
      <c r="E426" s="225">
        <f ca="1">BS361</f>
        <v>-9.1513731619711519E-2</v>
      </c>
      <c r="F426" s="224">
        <v>65</v>
      </c>
      <c r="G426" s="223">
        <f t="shared" ref="G426:G489" ca="1" si="856">2*IMREAL(K165)*COS(2*PI()*B165*1/Nt_load2)-2*IMAGINARY(K165)*SIN(2*PI()*B165*1/Nt_load2)</f>
        <v>-2.0555905886664332E-4</v>
      </c>
      <c r="H426" s="223">
        <f t="shared" ref="H426:H489" ca="1" si="857">2*IMREAL(K165)*COS(2*PI()*B165*2/Nt_load2)-2*IMAGINARY(K165)*SIN(2*PI()*B165*2/Nt_load2)</f>
        <v>-2.5131848318951395E-4</v>
      </c>
      <c r="I426" s="223">
        <f t="shared" ref="I426:I489" ca="1" si="858">2*IMREAL(K165)*COS(2*PI()*B165*3/Nt_load2)-2*IMAGINARY(K165)*SIN(2*PI()*B165*3/Nt_load2)</f>
        <v>2.1789438752261436E-4</v>
      </c>
      <c r="J426" s="223">
        <f t="shared" ref="J426:J489" ca="1" si="859">2*IMREAL(K165)*COS(2*PI()*B165*4/Nt_load2)-2*IMAGINARY(K165)*SIN(2*PI()*B165*4/Nt_load2)</f>
        <v>2.4062369127340902E-4</v>
      </c>
      <c r="K426" s="223">
        <f t="shared" ref="K426:K489" ca="1" si="860">2*IMREAL(K165)*COS(2*PI()*B165*5/Nt_load2)-2*IMAGINARY(K165)*SIN(2*PI()*B165*5/Nt_load2)</f>
        <v>-2.2970478951374912E-4</v>
      </c>
      <c r="L426" s="223">
        <f t="shared" ref="L426:L489" ca="1" si="861">2*IMREAL(K165)*COS(2*PI()*B165*6/Nt_load2)-2*IMAGINARY(K165)*SIN(2*PI()*B165*6/Nt_load2)</f>
        <v>-2.2934921580888032E-4</v>
      </c>
      <c r="M426" s="223">
        <f t="shared" ref="M426:M489" ca="1" si="862">2*IMREAL(K165)*COS(2*PI()*B165*7/Nt_load2)-2*IMAGINARY(K165)*SIN(2*PI()*B165*7/Nt_load2)</f>
        <v>2.4096181254718179E-4</v>
      </c>
      <c r="N426" s="223">
        <f t="shared" ref="N426:N489" ca="1" si="863">2*IMREAL(K165)*COS(2*PI()*B165*8/Nt_load2)-2*IMAGINARY(K165)*SIN(2*PI()*B165*8/Nt_load2)</f>
        <v>2.175222179948493E-4</v>
      </c>
      <c r="O426" s="223">
        <f t="shared" ref="O426:O489" ca="1" si="864">2*IMREAL(K165)*COS(2*PI()*B165*9/Nt_load2)-2*IMAGINARY(K165)*SIN(2*PI()*B165*9/Nt_load2)</f>
        <v>-2.5163833746842678E-4</v>
      </c>
      <c r="P426" s="223">
        <f t="shared" ref="P426:P489" ca="1" si="865">2*IMREAL(K165)*COS(2*PI()*B165*10/Nt_load2)-2*IMAGINARY(K165)*SIN(2*PI()*B165*10/Nt_load2)</f>
        <v>-2.0517119010497257E-4</v>
      </c>
      <c r="Q426" s="223">
        <f t="shared" ref="Q426:Q489" ca="1" si="866">2*IMREAL(K165)*COS(2*PI()*B165*11/Nt_load2)-2*IMAGINARY(K165)*SIN(2*PI()*B165*11/Nt_load2)</f>
        <v>2.617086435937944E-4</v>
      </c>
      <c r="R426" s="223">
        <f t="shared" ref="R426:R489" ca="1" si="867">2*IMREAL(K165)*COS(2*PI()*B165*12/Nt_load2)-2*IMAGINARY(K165)*SIN(2*PI()*B165*12/Nt_load2)</f>
        <v>1.9232588684725923E-4</v>
      </c>
      <c r="S426" s="223">
        <f t="shared" ref="S426:S489" ca="1" si="868">2*IMREAL(K165)*COS(2*PI()*B165*13/Nt_load2)-2*IMAGINARY(K165)*SIN(2*PI()*B165*13/Nt_load2)</f>
        <v>-2.7114847067377537E-4</v>
      </c>
      <c r="T426" s="223">
        <f t="shared" ref="T426:T489" ca="1" si="869">2*IMREAL(K165)*COS(2*PI()*B165*14/Nt_load2)-2*IMAGINARY(K165)*SIN(2*PI()*B165*14/Nt_load2)</f>
        <v>-1.7901725368237324E-4</v>
      </c>
      <c r="U426" s="223">
        <f t="shared" ref="U426:U489" ca="1" si="870">2*IMREAL(K165)*COS(2*PI()*B165*15/Nt_load2)-2*IMAGINARY(K165)*SIN(2*PI()*B165*15/Nt_load2)</f>
        <v>2.7993507733810156E-4</v>
      </c>
      <c r="V426" s="223">
        <f t="shared" ref="V426:V489" ca="1" si="871">2*IMREAL(K165)*COS(2*PI()*B165*16/Nt_load2)-2*IMAGINARY(K165)*SIN(2*PI()*B165*16/Nt_load2)</f>
        <v>1.6527735227330582E-4</v>
      </c>
      <c r="W426" s="223">
        <f t="shared" ref="W426:W489" ca="1" si="872">2*IMREAL(K165)*COS(2*PI()*B165*17/Nt_load2)-2*IMAGINARY(K165)*SIN(2*PI()*B165*17/Nt_load2)</f>
        <v>-2.8804729588170395E-4</v>
      </c>
      <c r="X426" s="223">
        <f t="shared" ref="X426:X489" ca="1" si="873">2*IMREAL(K165)*COS(2*PI()*B165*18/Nt_load2)-2*IMAGINARY(K165)*SIN(2*PI()*B165*18/Nt_load2)</f>
        <v>-1.5113928324602576E-4</v>
      </c>
      <c r="Y426" s="223">
        <f t="shared" ref="Y426:Y489" ca="1" si="874">2*IMREAL(K165)*COS(2*PI()*B165*19/Nt_load2)-2*IMAGINARY(K165)*SIN(2*PI()*B165*19/Nt_load2)</f>
        <v>2.9546558325956344E-4</v>
      </c>
      <c r="Z426" s="223">
        <f t="shared" ref="Z426:Z489" ca="1" si="875">2*IMREAL(K165)*COS(2*PI()*B165*20/Nt_load2)-2*IMAGINARY(K165)*SIN(2*PI()*B165*20/Nt_load2)</f>
        <v>1.3663710644716933E-4</v>
      </c>
      <c r="AA426" s="223">
        <f t="shared" ref="AA426:AA489" ca="1" si="876">2*IMREAL(K165)*COS(2*PI()*B165*21/Nt_load2)-2*IMAGINARY(K165)*SIN(2*PI()*B165*21/Nt_load2)</f>
        <v>-3.0217206816762261E-4</v>
      </c>
      <c r="AB426" s="223">
        <f t="shared" ref="AB426:AB489" ca="1" si="877">2*IMREAL(K165)*COS(2*PI()*B165*22/Nt_load2)-2*IMAGINARY(K165)*SIN(2*PI()*B165*22/Nt_load2)</f>
        <v>-1.2180575889088468E-4</v>
      </c>
      <c r="AC426" s="223">
        <f t="shared" ref="AC426:AC489" ca="1" si="878">2*IMREAL(K165)*COS(2*PI()*B165*23/Nt_load2)-2*IMAGINARY(K165)*SIN(2*PI()*B165*23/Nt_load2)</f>
        <v>3.0815059409631867E-4</v>
      </c>
      <c r="AD426" s="223">
        <f t="shared" ref="AD426:AD489" ca="1" si="879">2*IMREAL(K165)*COS(2*PI()*B165*24/Nt_load2)-2*IMAGINARY(K165)*SIN(2*PI()*B165*24/Nt_load2)</f>
        <v>1.0668097059250634E-4</v>
      </c>
      <c r="AE426" s="223">
        <f t="shared" ref="AE426:AE489" ca="1" si="880">2*IMREAL(K165)*COS(2*PI()*B165*25/Nt_load2)-2*IMAGINARY(K165)*SIN(2*PI()*B165*25/Nt_load2)</f>
        <v>-3.1338675825303157E-4</v>
      </c>
      <c r="AF426" s="223">
        <f t="shared" ref="AF426:AF489" ca="1" si="881">2*IMREAL(K165)*COS(2*PI()*B165*26/Nt_load2)-2*IMAGINARY(K165)*SIN(2*PI()*B165*26/Nt_load2)</f>
        <v>-9.1299178491821198E-5</v>
      </c>
      <c r="AG426" s="223">
        <f t="shared" ref="AG426:AG489" ca="1" si="882">2*IMREAL(K165)*COS(2*PI()*B165*27/Nt_load2)-2*IMAGINARY(K165)*SIN(2*PI()*B165*27/Nt_load2)</f>
        <v>3.1786794625967565E-4</v>
      </c>
      <c r="AH426" s="223">
        <f t="shared" ref="AH426:AH489" ca="1" si="883">2*IMREAL(K165)*COS(2*PI()*B165*28/Nt_load2)-2*IMAGINARY(K165)*SIN(2*PI()*B165*28/Nt_load2)</f>
        <v>7.5697438673287993E-5</v>
      </c>
      <c r="AI426" s="223">
        <f t="shared" ref="AI426:AI489" ca="1" si="884">2*IMREAL(K165)*COS(2*PI()*B165*29/Nt_load2)-2*IMAGINARY(K165)*SIN(2*PI()*B165*29/Nt_load2)</f>
        <v>-3.2158336254183636E-4</v>
      </c>
      <c r="AJ426" s="223">
        <f t="shared" ref="AJ426:AJ489" ca="1" si="885">2*IMREAL(K165)*COS(2*PI()*B165*30/Nt_load2)-2*IMAGINARY(K165)*SIN(2*PI()*B165*30/Nt_load2)</f>
        <v>-5.9913337094676019E-5</v>
      </c>
      <c r="AK426" s="223">
        <f t="shared" ref="AK426:AK489" ca="1" si="886">2*IMREAL(K165)*COS(2*PI()*B165*31/Nt_load2)-2*IMAGINARY(K165)*SIN(2*PI()*B165*31/Nt_load2)</f>
        <v>3.2452405633625779E-4</v>
      </c>
      <c r="AL426" s="223">
        <f t="shared" ref="AL426:AL489" ca="1" si="887">2*IMREAL(K165)*COS(2*PI()*B165*32/Nt_load2)-2*IMAGINARY(K165)*SIN(2*PI()*B165*32/Nt_load2)</f>
        <v>4.3984899039214417E-5</v>
      </c>
      <c r="AM426" s="223">
        <f t="shared" ref="AM426:AM489" ca="1" si="888">2*IMREAL(K165)*COS(2*PI()*B165*33/Nt_load2)-2*IMAGINARY(K165)*SIN(2*PI()*B165*33/Nt_load2)</f>
        <v>-3.2668294325401473E-4</v>
      </c>
      <c r="AN426" s="223">
        <f t="shared" ref="AN426:AN489" ca="1" si="889">2*IMREAL(K165)*COS(2*PI()*B165*34/Nt_load2)-2*IMAGINARY(K165)*SIN(2*PI()*B165*34/Nt_load2)</f>
        <v>-2.7950497509345192E-5</v>
      </c>
      <c r="AO426" s="223">
        <f t="shared" ref="AO426:AO489" ca="1" si="890">2*IMREAL(K165)*COS(2*PI()*B165*35/Nt_load2)-2*IMAGINARY(K165)*SIN(2*PI()*B165*35/Nt_load2)</f>
        <v>3.2805482234742674E-4</v>
      </c>
      <c r="AP426" s="223">
        <f t="shared" ref="AP426:AP489" ca="1" si="891">2*IMREAL(K165)*COS(2*PI()*B165*36/Nt_load2)-2*IMAGINARY(K165)*SIN(2*PI()*B165*36/Nt_load2)</f>
        <v>1.1848760782801515E-5</v>
      </c>
      <c r="AQ426" s="223">
        <f t="shared" ref="AQ426:AQ489" ca="1" si="892">2*IMREAL(K165)*COS(2*PI()*B165*37/Nt_load2)-2*IMAGINARY(K165)*SIN(2*PI()*B165*37/Nt_load2)</f>
        <v>-3.2863638863959489E-4</v>
      </c>
      <c r="AR426" s="223">
        <f t="shared" ref="AR426:AR489" ca="1" si="893">2*IMREAL(K165)*COS(2*PI()*B165*38/Nt_load2)-2*IMAGINARY(K165)*SIN(2*PI()*B165*38/Nt_load2)</f>
        <v>4.2815206462944644E-6</v>
      </c>
      <c r="AS426" s="223">
        <f t="shared" ref="AS426:AS489" ca="1" si="894">2*IMREAL(K165)*COS(2*PI()*B165*39/Nt_load2)-2*IMAGINARY(K165)*SIN(2*PI()*B165*39/Nt_load2)</f>
        <v>3.2842624108638224E-4</v>
      </c>
      <c r="AT426" s="223">
        <f t="shared" ref="AT426:AT489" ca="1" si="895">2*IMREAL(K165)*COS(2*PI()*B165*40/Nt_load2)-2*IMAGINARY(K165)*SIN(2*PI()*B165*40/Nt_load2)</f>
        <v>-2.0401487517138933E-5</v>
      </c>
      <c r="AU426" s="223">
        <f t="shared" ref="AU426:AU489" ca="1" si="896">2*IMREAL(K165)*COS(2*PI()*B165*41/Nt_load2)-2*IMAGINARY(K165)*SIN(2*PI()*B165*41/Nt_load2)</f>
        <v>-3.2742488595165122E-4</v>
      </c>
      <c r="AV426" s="223">
        <f t="shared" ref="AV426:AV489" ca="1" si="897">2*IMREAL(K165)*COS(2*PI()*B165*42/Nt_load2)-2*IMAGINARY(K165)*SIN(2*PI()*B165*42/Nt_load2)</f>
        <v>3.6472305417595361E-5</v>
      </c>
      <c r="AW426" s="223">
        <f t="shared" ref="AW426:AW489" ca="1" si="898">2*IMREAL(K165)*COS(2*PI()*B165*43/Nt_load2)-2*IMAGINARY(K165)*SIN(2*PI()*B165*43/Nt_load2)</f>
        <v>3.2563473558763013E-4</v>
      </c>
      <c r="AX426" s="223">
        <f t="shared" ref="AX426:AX489" ca="1" si="899">2*IMREAL(K165)*COS(2*PI()*B165*44/Nt_load2)-2*IMAGINARY(K165)*SIN(2*PI()*B165*44/Nt_load2)</f>
        <v>-5.2455258339701843E-5</v>
      </c>
      <c r="AY426" s="223">
        <f t="shared" ref="AY426:AY489" ca="1" si="900">2*IMREAL(K165)*COS(2*PI()*B165*45/Nt_load2)-2*IMAGINARY(K165)*SIN(2*PI()*B165*45/Nt_load2)</f>
        <v>-3.2306010262334441E-4</v>
      </c>
      <c r="AZ426" s="223">
        <f t="shared" ref="AZ426:AZ489" ca="1" si="901">2*IMREAL(K165)*COS(2*PI()*B165*46/Nt_load2)-2*IMAGINARY(K165)*SIN(2*PI()*B165*46/Nt_load2)</f>
        <v>6.831184194993458E-5</v>
      </c>
      <c r="BA426" s="223">
        <f t="shared" ref="BA426:BA489" ca="1" si="902">2*IMREAL(K165)*COS(2*PI()*B165*47/Nt_load2)-2*IMAGINARY(K165)*SIN(2*PI()*B165*47/Nt_load2)</f>
        <v>3.1970718957511512E-4</v>
      </c>
      <c r="BB426" s="223">
        <f t="shared" ref="BB426:BB489" ca="1" si="903">2*IMREAL(K165)*COS(2*PI()*B165*48/Nt_load2)-2*IMAGINARY(K165)*SIN(2*PI()*B165*48/Nt_load2)</f>
        <v>-8.4003856349494654E-5</v>
      </c>
      <c r="BC426" s="223">
        <f t="shared" ref="BC426:BC489" ca="1" si="904">2*IMREAL(K165)*COS(2*PI()*B165*49/Nt_load2)-2*IMAGINARY(K165)*SIN(2*PI()*B165*49/Nt_load2)</f>
        <v>-3.1558407390415791E-4</v>
      </c>
      <c r="BD426" s="223">
        <f t="shared" ref="BD426:BD489" ca="1" si="905">2*IMREAL(K165)*COS(2*PI()*B165*50/Nt_load2)-2*IMAGINARY(K165)*SIN(2*PI()*B165*50/Nt_load2)</f>
        <v>9.9493498101240041E-5</v>
      </c>
      <c r="BE426" s="223">
        <f t="shared" ref="BE426:BE489" ca="1" si="906">2*IMREAL(K165)*COS(2*PI()*B165*51/Nt_load2)-2*IMAGINARY(K165)*SIN(2*PI()*B165*51/Nt_load2)</f>
        <v>3.1070068855726396E-4</v>
      </c>
      <c r="BF426" s="223">
        <f t="shared" ref="BF426:BF489" ca="1" si="907">2*IMREAL(K165)*COS(2*PI()*B165*52/Nt_load2)-2*IMAGINARY(K165)*SIN(2*PI()*B165*52/Nt_load2)</f>
        <v>-1.1474345130146278E-4</v>
      </c>
      <c r="BG426" s="223">
        <f t="shared" ref="BG426:BG489" ca="1" si="908">2*IMREAL(K165)*COS(2*PI()*B165*53/Nt_load2)-2*IMAGINARY(K165)*SIN(2*PI()*B165*53/Nt_load2)</f>
        <v>-3.0506879803747093E-4</v>
      </c>
      <c r="BH426" s="223">
        <f t="shared" ref="BH426:BH489" ca="1" si="909">2*IMREAL(K165)*COS(2*PI()*B165*54/Nt_load2)-2*IMAGINARY(K165)*SIN(2*PI()*B165*54/Nt_load2)</f>
        <v>1.2971697747715655E-4</v>
      </c>
      <c r="BI426" s="223">
        <f t="shared" ref="BI426:BI489" ca="1" si="910">2*IMREAL(K165)*COS(2*PI()*B165*55/Nt_load2)-2*IMAGINARY(K165)*SIN(2*PI()*B165*55/Nt_load2)</f>
        <v>2.9870197006233489E-4</v>
      </c>
      <c r="BJ426" s="223">
        <f t="shared" ref="BJ426:BJ489" ca="1" si="911">2*IMREAL(K165)*COS(2*PI()*B165*56/Nt_load2)-2*IMAGINARY(K165)*SIN(2*PI()*B165*56/Nt_load2)</f>
        <v>-1.4437800409224257E-4</v>
      </c>
      <c r="BK426" s="223">
        <f t="shared" ref="BK426:BK489" ca="1" si="912">2*IMREAL(K165)*COS(2*PI()*B165*57/Nt_load2)-2*IMAGINARY(K165)*SIN(2*PI()*B165*57/Nt_load2)</f>
        <v>-2.9161554287811416E-4</v>
      </c>
      <c r="BL426" s="223">
        <f t="shared" ref="BL426:BL489" ca="1" si="913">2*IMREAL(K165)*COS(2*PI()*B165*58/Nt_load2)-2*IMAGINARY(K165)*SIN(2*PI()*B165*58/Nt_load2)</f>
        <v>1.5869121144945503E-4</v>
      </c>
      <c r="BM426" s="223">
        <f t="shared" ref="BM426:BM489" ca="1" si="914">2*IMREAL(K165)*COS(2*PI()*B165*59/Nt_load2)-2*IMAGINARY(K165)*SIN(2*PI()*B165*59/Nt_load2)</f>
        <v>2.8382658830859736E-4</v>
      </c>
      <c r="BN426" s="223">
        <f t="shared" ref="BN426:BN489" ca="1" si="915">2*IMREAL(K165)*COS(2*PI()*B165*60/Nt_load2)-2*IMAGINARY(K165)*SIN(2*PI()*B165*60/Nt_load2)</f>
        <v>-1.7262211777857307E-4</v>
      </c>
      <c r="BO426" s="223">
        <f t="shared" ref="BO426:BO489" ca="1" si="916">2*IMREAL(K165)*COS(2*PI()*B165*61/Nt_load2)-2*IMAGINARY(K165)*SIN(2*PI()*B165*61/Nt_load2)</f>
        <v>-2.7535387062757225E-4</v>
      </c>
      <c r="BP426" s="223">
        <f t="shared" ref="BP426:BP489" ca="1" si="917">2*IMREAL(K165)*COS(2*PI()*B165*62/Nt_load2)-2*IMAGINARY(K165)*SIN(2*PI()*B165*62/Nt_load2)</f>
        <v>1.8613716230605476E-4</v>
      </c>
      <c r="BQ426" s="223">
        <f t="shared" ref="BQ426:BQ489" ca="1" si="918">2*IMREAL(K165)*COS(2*PI()*B165*63/Nt_load2)-2*IMAGINARY(K165)*SIN(2*PI()*B165*63/Nt_load2)</f>
        <v>2.6621780135405209E-4</v>
      </c>
      <c r="BR426" s="223">
        <f t="shared" ref="BR426:BR489" ca="1" si="919">2*IMREAL(K165)*COS(2*PI()*B165*64/Nt_load2)-2*IMAGINARY(K165)*SIN(2*PI()*B165*64/Nt_load2)</f>
        <v>-1.9920378610584737E-4</v>
      </c>
      <c r="BS426" s="223">
        <f t="shared" ref="BS426:BS489" ca="1" si="920">2*IMREAL(K165)*COS(2*PI()*B165*65/Nt_load2)-2*IMAGINARY(K165)*SIN(2*PI()*B165*65/Nt_load2)</f>
        <v>-2.5644039007914735E-4</v>
      </c>
      <c r="BT426" s="223">
        <f t="shared" ref="BT426:BT489" ca="1" si="921">2*IMREAL(K165)*COS(2*PI()*B165*66/Nt_load2)-2*IMAGINARY(K165)*SIN(2*PI()*B165*66/Nt_load2)</f>
        <v>2.1179051053672016E-4</v>
      </c>
      <c r="BU426" s="223">
        <f t="shared" ref="BU426:BU489" ca="1" si="922">2*IMREAL(K165)*COS(2*PI()*B165*67/Nt_load2)-2*IMAGINARY(K165)*SIN(2*PI()*B165*67/Nt_load2)</f>
        <v>2.4604519144301359E-4</v>
      </c>
      <c r="BV426" s="223">
        <f t="shared" ref="BV426:BV489" ca="1" si="923">2*IMREAL(K165)*COS(2*PI()*B165*68/Nt_load2)-2*IMAGINARY(K165)*SIN(2*PI()*B165*68/Nt_load2)</f>
        <v>-2.2386701307705576E-4</v>
      </c>
      <c r="BW426" s="223">
        <f t="shared" ref="BW426:BW489" ca="1" si="924">2*IMREAL(K165)*COS(2*PI()*B165*69/Nt_load2)-2*IMAGINARY(K165)*SIN(2*PI()*B165*69/Nt_load2)</f>
        <v>-2.3505724838968328E-4</v>
      </c>
      <c r="BX426" s="223">
        <f t="shared" ref="BX426:BX489" ca="1" si="925">2*IMREAL(K165)*COS(2*PI()*B165*70/Nt_load2)-2*IMAGINARY(K165)*SIN(2*PI()*B165*70/Nt_load2)</f>
        <v>2.3540420037445079E-4</v>
      </c>
      <c r="BY426" s="223">
        <f t="shared" ref="BY426:BY489" ca="1" si="926">2*IMREAL(K165)*COS(2*PI()*B165*71/Nt_load2)-2*IMAGINARY(K165)*SIN(2*PI()*B165*71/Nt_load2)</f>
        <v>2.2350303183639892E-4</v>
      </c>
      <c r="BZ426" s="223">
        <f t="shared" ref="BZ426:BZ489" ca="1" si="927">2*IMREAL(K165)*COS(2*PI()*B165*72/Nt_load2)-2*IMAGINARY(K165)*SIN(2*PI()*B165*72/Nt_load2)</f>
        <v>-2.4637427833417423E-4</v>
      </c>
      <c r="CA426" s="223">
        <f t="shared" ref="CA426:CA489" ca="1" si="928">2*IMREAL(K165)*COS(2*PI()*B165*73/Nt_load2)-2*IMAGINARY(K165)*SIN(2*PI()*B165*73/Nt_load2)</f>
        <v>-2.1141037690286372E-4</v>
      </c>
      <c r="CB426" s="223">
        <f t="shared" ref="CB426:CB489" ca="1" si="929">2*IMREAL(K165)*COS(2*PI()*B165*74/Nt_load2)-2*IMAGINARY(K165)*SIN(2*PI()*B165*74/Nt_load2)</f>
        <v>2.5675081907754942E-4</v>
      </c>
      <c r="CC426" s="223">
        <f t="shared" ref="CC426:CC489" ca="1" si="930">2*IMREAL(K165)*COS(2*PI()*B165*75/Nt_load2)-2*IMAGINARY(K165)*SIN(2*PI()*B165*75/Nt_load2)</f>
        <v>1.9880841585401108E-4</v>
      </c>
      <c r="CD426" s="223">
        <f t="shared" ref="CD426:CD489" ca="1" si="931">2*IMREAL(K165)*COS(2*PI()*B165*76/Nt_load2)-2*IMAGINARY(K165)*SIN(2*PI()*B165*76/Nt_load2)</f>
        <v>-2.6650882460905128E-4</v>
      </c>
      <c r="CE426" s="223">
        <f t="shared" ref="CE426:CE489" ca="1" si="932">2*IMREAL(K165)*COS(2*PI()*B165*77/Nt_load2)-2*IMAGINARY(K165)*SIN(2*PI()*B165*77/Nt_load2)</f>
        <v>-1.8572750791780561E-4</v>
      </c>
      <c r="CF426" s="223">
        <f t="shared" ref="CF426:CF489" ca="1" si="933">2*IMREAL(K165)*COS(2*PI()*B165*78/Nt_load2)-2*IMAGINARY(K165)*SIN(2*PI()*B165*78/Nt_load2)</f>
        <v>2.756247870386565E-4</v>
      </c>
      <c r="CG426" s="223">
        <f t="shared" ref="CG426:CG489" ca="1" si="934">2*IMREAL(K165)*COS(2*PI()*B165*79/Nt_load2)-2*IMAGINARY(K165)*SIN(2*PI()*B165*79/Nt_load2)</f>
        <v>1.7219916614721393E-4</v>
      </c>
      <c r="CH426" s="223">
        <f t="shared" ref="CH426:CH489" ca="1" si="935">2*IMREAL(K165)*COS(2*PI()*B165*80/Nt_load2)-2*IMAGINARY(K165)*SIN(2*PI()*B165*80/Nt_load2)</f>
        <v>-2.8407674521440296E-4</v>
      </c>
      <c r="CI426" s="223">
        <f t="shared" ref="CI426:CI489" ca="1" si="936">2*IMREAL(K165)*COS(2*PI()*B165*81/Nt_load2)-2*IMAGINARY(K165)*SIN(2*PI()*B165*81/Nt_load2)</f>
        <v>-1.5825598150251191E-4</v>
      </c>
      <c r="CJ426" s="223">
        <f t="shared" ref="CJ426:CJ489" ca="1" si="937">2*IMREAL(K165)*COS(2*PI()*B165*82/Nt_load2)-2*IMAGINARY(K165)*SIN(2*PI()*B165*82/Nt_load2)</f>
        <v>2.9184433762874607E-4</v>
      </c>
      <c r="CK426" s="223">
        <f t="shared" ref="CK426:CK489" ca="1" si="938">2*IMREAL(K165)*COS(2*PI()*B165*83/Nt_load2)-2*IMAGINARY(K165)*SIN(2*PI()*B165*83/Nt_load2)</f>
        <v>1.4393154433678363E-4</v>
      </c>
      <c r="CL426" s="223">
        <f t="shared" ref="CL426:CL489" ca="1" si="939">2*IMREAL(K165)*COS(2*PI()*B165*84/Nt_load2)-2*IMAGINARY(K165)*SIN(2*PI()*B165*84/Nt_load2)</f>
        <v>-2.9890885147119446E-4</v>
      </c>
      <c r="CM426" s="223">
        <f t="shared" ref="CM426:CM489" ca="1" si="940">2*IMREAL(K165)*COS(2*PI()*B165*85/Nt_load2)-2*IMAGINARY(K165)*SIN(2*PI()*B165*85/Nt_load2)</f>
        <v>-1.2926036347383373E-4</v>
      </c>
      <c r="CN426" s="223">
        <f t="shared" ref="CN426:CN489" ca="1" si="941">2*IMREAL(K165)*COS(2*PI()*B165*86/Nt_load2)-2*IMAGINARY(K165)*SIN(2*PI()*B165*86/Nt_load2)</f>
        <v>3.0525326770912561E-4</v>
      </c>
      <c r="CO426" s="223">
        <f t="shared" ref="CO426:CO489" ca="1" si="942">2*IMREAL(K165)*COS(2*PI()*B165*87/Nt_load2)-2*IMAGINARY(K165)*SIN(2*PI()*B165*87/Nt_load2)</f>
        <v>1.1427778307339602E-4</v>
      </c>
      <c r="CP426" s="223">
        <f t="shared" ref="CP426:CP489" ca="1" si="943">2*IMREAL(K165)*COS(2*PI()*B165*88/Nt_load2)-2*IMAGINARY(K165)*SIN(2*PI()*B165*88/Nt_load2)</f>
        <v>-3.1086230208811718E-4</v>
      </c>
      <c r="CQ426" s="223">
        <f t="shared" ref="CQ426:CQ489" ca="1" si="944">2*IMREAL(K165)*COS(2*PI()*B165*89/Nt_load2)-2*IMAGINARY(K165)*SIN(2*PI()*B165*89/Nt_load2)</f>
        <v>-9.9019897483991538E-5</v>
      </c>
      <c r="CR426" s="223">
        <f t="shared" ref="CR426:CR489" ca="1" si="945">2*IMREAL(K165)*COS(2*PI()*B165*90/Nt_load2)-2*IMAGINARY(K165)*SIN(2*PI()*B165*90/Nt_load2)</f>
        <v>3.1572244195305688E-4</v>
      </c>
      <c r="CS426" s="223">
        <f t="shared" ref="CS426:CS489" ca="1" si="946">2*IMREAL(K165)*COS(2*PI()*B165*91/Nt_load2)-2*IMAGINARY(K165)*SIN(2*PI()*B165*91/Nt_load2)</f>
        <v>8.3523464288429514E-5</v>
      </c>
      <c r="CT426" s="223">
        <f t="shared" ref="CT426:CT489" ca="1" si="947">2*IMREAL(K165)*COS(2*PI()*B165*92/Nt_load2)-2*IMAGINARY(K165)*SIN(2*PI()*B165*92/Nt_load2)</f>
        <v>-3.1982197880131406E-4</v>
      </c>
      <c r="CU426" s="223">
        <f t="shared" ref="CU426:CU489" ca="1" si="948">2*IMREAL(K165)*COS(2*PI()*B165*93/Nt_load2)-2*IMAGINARY(K165)*SIN(2*PI()*B165*93/Nt_load2)</f>
        <v>-6.7825815751605217E-5</v>
      </c>
      <c r="CV426" s="223">
        <f t="shared" ref="CV426:CV489" ca="1" si="949">2*IMREAL(K165)*COS(2*PI()*B165*94/Nt_load2)-2*IMAGINARY(K165)*SIN(2*PI()*B165*94/Nt_load2)</f>
        <v>3.2315103648953962E-4</v>
      </c>
      <c r="CW426" s="223">
        <f t="shared" ref="CW426:CW489" ca="1" si="950">2*IMREAL(K165)*COS(2*PI()*B165*95/Nt_load2)-2*IMAGINARY(K165)*SIN(2*PI()*B165*95/Nt_load2)</f>
        <v>5.1964768883795573E-5</v>
      </c>
      <c r="CX426" s="223">
        <f t="shared" ref="CX426:CX489" ca="1" si="951">2*IMREAL(K165)*COS(2*PI()*B165*96/Nt_load2)-2*IMAGINARY(K165)*SIN(2*PI()*B165*96/Nt_load2)</f>
        <v>-3.2570159502617424E-4</v>
      </c>
      <c r="CY426" s="223">
        <f t="shared" ref="CY426:CY489" ca="1" si="952">2*IMREAL(K165)*COS(2*PI()*B165*97/Nt_load2)-2*IMAGINARY(K165)*SIN(2*PI()*B165*97/Nt_load2)</f>
        <v>-3.5978534336159398E-5</v>
      </c>
      <c r="CZ426" s="223">
        <f t="shared" ref="CZ426:CZ489" ca="1" si="953">2*IMREAL(K165)*COS(2*PI()*B165*98/Nt_load2)-2*IMAGINARY(K165)*SIN(2*PI()*B165*98/Nt_load2)</f>
        <v>3.2746750989230049E-4</v>
      </c>
      <c r="DA426" s="223">
        <f t="shared" ref="DA426:DA489" ca="1" si="954">2*IMREAL(K165)*COS(2*PI()*B165*99/Nt_load2)-2*IMAGINARY(K165)*SIN(2*PI()*B165*99/Nt_load2)</f>
        <v>1.9905624347969233E-5</v>
      </c>
      <c r="DB426" s="223">
        <f t="shared" ref="DB426:DB489" ca="1" si="955">2*IMREAL(K165)*COS(2*PI()*B165*100/Nt_load2)-2*IMAGINARY(K165)*SIN(2*PI()*B165*100/Nt_load2)</f>
        <v>-3.2844452684433015E-4</v>
      </c>
      <c r="DC426" s="223">
        <f t="shared" ref="DC426:DC489" ca="1" si="956">2*IMREAL(K165)*COS(2*PI()*B165*101/Nt_load2)-2*IMAGINARY(K165)*SIN(2*PI()*B165*101/Nt_load2)</f>
        <v>-3.7847599671980616E-6</v>
      </c>
      <c r="DD426" s="223">
        <f t="shared" ref="DD426:DD489" ca="1" si="957">2*IMREAL(K165)*COS(2*PI()*B165*102/Nt_load2)-2*IMAGINARY(K165)*SIN(2*PI()*B165*102/Nt_load2)</f>
        <v>3.2863029216284898E-4</v>
      </c>
      <c r="DE426" s="223">
        <f t="shared" ref="DE426:DE489" ca="1" si="958">2*IMREAL(K165)*COS(2*PI()*B165*103/Nt_load2)-2*IMAGINARY(K165)*SIN(2*PI()*B165*103/Nt_load2)</f>
        <v>-1.2345222231839896E-5</v>
      </c>
      <c r="DF426" s="223">
        <f t="shared" ref="DF426:DF489" ca="1" si="959">2*IMREAL(K165)*COS(2*PI()*B165*104/Nt_load2)-2*IMAGINARY(K165)*SIN(2*PI()*B165*104/Nt_load2)</f>
        <v>-3.2802435832293339E-4</v>
      </c>
      <c r="DG426" s="223">
        <f t="shared" ref="DG426:DG489" ca="1" si="960">2*IMREAL(K165)*COS(2*PI()*B165*105/Nt_load2)-2*IMAGINARY(K165)*SIN(2*PI()*B165*105/Nt_load2)</f>
        <v>2.8445463709207605E-5</v>
      </c>
      <c r="DH426" s="223">
        <f t="shared" ref="DH426:DH489" ca="1" si="961">2*IMREAL(K165)*COS(2*PI()*B165*106/Nt_load2)-2*IMAGINARY(K165)*SIN(2*PI()*B165*106/Nt_load2)</f>
        <v>3.2662818507227752E-4</v>
      </c>
      <c r="DI426" s="223">
        <f t="shared" ref="DI426:DI489" ca="1" si="962">2*IMREAL(K165)*COS(2*PI()*B165*107/Nt_load2)-2*IMAGINARY(K165)*SIN(2*PI()*B165*107/Nt_load2)</f>
        <v>-4.4477177572980776E-5</v>
      </c>
      <c r="DJ426" s="223">
        <f t="shared" ref="DJ426:DJ489" ca="1" si="963">2*IMREAL(K165)*COS(2*PI()*B165*108/Nt_load2)-2*IMAGINARY(K165)*SIN(2*PI()*B165*108/Nt_load2)</f>
        <v>-3.244451359145327E-4</v>
      </c>
      <c r="DK426" s="223">
        <f t="shared" ref="DK426:DK489" ca="1" si="964">2*IMREAL(K165)*COS(2*PI()*B165*109/Nt_load2)-2*IMAGINARY(K165)*SIN(2*PI()*B165*109/Nt_load2)</f>
        <v>6.0401742020230667E-5</v>
      </c>
      <c r="DL426" s="223">
        <f t="shared" ref="DL426:DL489" ca="1" si="965">2*IMREAL(K165)*COS(2*PI()*B165*110/Nt_load2)-2*IMAGINARY(K165)*SIN(2*PI()*B165*110/Nt_load2)</f>
        <v>3.2148047000633232E-4</v>
      </c>
      <c r="DM426" s="223">
        <f t="shared" ref="DM426:DM489" ca="1" si="966">2*IMREAL(K165)*COS(2*PI()*B165*111/Nt_load2)-2*IMAGINARY(K165)*SIN(2*PI()*B165*111/Nt_load2)</f>
        <v>-7.6180793380386107E-5</v>
      </c>
      <c r="DN426" s="223">
        <f t="shared" ref="DN426:DN489" ca="1" si="967">2*IMREAL(K165)*COS(2*PI()*B165*112/Nt_load2)-2*IMAGINARY(K165)*SIN(2*PI()*B165*112/Nt_load2)</f>
        <v>-3.1774132948752333E-4</v>
      </c>
      <c r="DO426" s="223">
        <f t="shared" ref="DO426:DO489" ca="1" si="968">2*IMREAL(K165)*COS(2*PI()*B165*113/Nt_load2)-2*IMAGINARY(K165)*SIN(2*PI()*B165*113/Nt_load2)</f>
        <v>9.1776318536638835E-5</v>
      </c>
      <c r="DP426" s="223">
        <f t="shared" ref="DP426:DP489" ca="1" si="969">2*IMREAL(K165)*COS(2*PI()*B165*114/Nt_load2)-2*IMAGINARY(K165)*SIN(2*PI()*B165*114/Nt_load2)</f>
        <v>3.1323672227512273E-4</v>
      </c>
      <c r="DQ426" s="223">
        <f t="shared" ref="DQ426:DQ489" ca="1" si="970">2*IMREAL(K165)*COS(2*PI()*B165*115/Nt_load2)-2*IMAGINARY(K165)*SIN(2*PI()*B165*115/Nt_load2)</f>
        <v>-1.0715074650288074E-4</v>
      </c>
      <c r="DR426" s="223">
        <f t="shared" ref="DR426:DR489" ca="1" si="971">2*IMREAL(K165)*COS(2*PI()*B165*116/Nt_load2)-2*IMAGINARY(K165)*SIN(2*PI()*B165*116/Nt_load2)</f>
        <v>-3.0797750036246747E-4</v>
      </c>
      <c r="DS426" s="223">
        <f t="shared" ref="DS426:DS489" ca="1" si="972">2*IMREAL(K165)*COS(2*PI()*B165*117/Nt_load2)-2*IMAGINARY(K165)*SIN(2*PI()*B165*117/Nt_load2)</f>
        <v>1.2226703893550035E-4</v>
      </c>
      <c r="DT426" s="223">
        <f t="shared" ref="DT426:DT489" ca="1" si="973">2*IMREAL(K165)*COS(2*PI()*B165*118/Nt_load2)-2*IMAGINARY(K165)*SIN(2*PI()*B165*118/Nt_load2)</f>
        <v>3.0197633367579606E-4</v>
      </c>
      <c r="DU426" s="223">
        <f t="shared" ref="DU426:DU489" ca="1" si="974">2*IMREAL(K165)*COS(2*PI()*B165*119/Nt_load2)-2*IMAGINARY(K165)*SIN(2*PI()*B165*119/Nt_load2)</f>
        <v>-1.3708877936200505E-4</v>
      </c>
      <c r="DV426" s="223">
        <f t="shared" ref="DV426:DV489" ca="1" si="975">2*IMREAL(K165)*COS(2*PI()*B165*120/Nt_load2)-2*IMAGINARY(K165)*SIN(2*PI()*B165*120/Nt_load2)</f>
        <v>-2.9524767955129691E-4</v>
      </c>
      <c r="DW426" s="223">
        <f t="shared" ref="DW426:DW489" ca="1" si="976">2*IMREAL(K165)*COS(2*PI()*B165*121/Nt_load2)-2*IMAGINARY(K165)*SIN(2*PI()*B165*121/Nt_load2)</f>
        <v>1.5158026091145919E-4</v>
      </c>
      <c r="DX426" s="223">
        <f t="shared" ref="DX426:DX489" ca="1" si="977">2*IMREAL(K165)*COS(2*PI()*B165*122/Nt_load2)-2*IMAGINARY(K165)*SIN(2*PI()*B165*122/Nt_load2)</f>
        <v>2.8780774790611638E-4</v>
      </c>
      <c r="DY426" s="223">
        <f t="shared" ref="DY426:DY489" ca="1" si="978">2*IMREAL(K165)*COS(2*PI()*B165*123/Nt_load2)-2*IMAGINARY(K165)*SIN(2*PI()*B165*123/Nt_load2)</f>
        <v>-1.6570657233551495E-4</v>
      </c>
      <c r="DZ426" s="223">
        <f t="shared" ref="DZ426:DZ489" ca="1" si="979">2*IMREAL(K165)*COS(2*PI()*B165*124/Nt_load2)-2*IMAGINARY(K165)*SIN(2*PI()*B165*124/Nt_load2)</f>
        <v>-2.7967446218724387E-4</v>
      </c>
      <c r="EA426" s="223">
        <f t="shared" ref="EA426:EA489" ca="1" si="980">2*IMREAL(K165)*COS(2*PI()*B165*125/Nt_load2)-2*IMAGINARY(K165)*SIN(2*PI()*B165*125/Nt_load2)</f>
        <v>1.7943368211263298E-4</v>
      </c>
      <c r="EB426" s="223">
        <f t="shared" ref="EB426:EB489" ca="1" si="981">2*IMREAL(K165)*COS(2*PI()*B165*126/Nt_load2)-2*IMAGINARY(K165)*SIN(2*PI()*B165*126/Nt_load2)</f>
        <v>2.7086741619237721E-4</v>
      </c>
      <c r="EC426" s="223">
        <f t="shared" ref="EC426:EC489" ca="1" si="982">2*IMREAL(K165)*COS(2*PI()*B165*127/Nt_load2)-2*IMAGINARY(K165)*SIN(2*PI()*B165*127/Nt_load2)</f>
        <v>-1.9272852043300743E-4</v>
      </c>
      <c r="ED426" s="223">
        <f t="shared" ref="ED426:ED489" ca="1" si="983">2*IMREAL(K165)*COS(2*PI()*B165*128/Nt_load2)-2*IMAGINARY(K165)*SIN(2*PI()*B165*128/Nt_load2)</f>
        <v>-2.6140782686671969E-4</v>
      </c>
      <c r="EE426" s="223">
        <f t="shared" ref="EE426:EE489" ca="1" si="984">2*IMREAL(K165)*COS(2*PI()*B165*129/Nt_load2)-2*IMAGINARY(K165)*SIN(2*PI()*B165*129/Nt_load2)</f>
        <v>2.055590588666415E-4</v>
      </c>
      <c r="EF426" s="223">
        <f t="shared" ref="EF426:EF489" ca="1" si="985">2*IMREAL(K165)*COS(2*PI()*B165*130/Nt_load2)-2*IMAGINARY(K165)*SIN(2*PI()*B165*130/Nt_load2)</f>
        <v>2.5131848318951899E-4</v>
      </c>
      <c r="EG426" s="223">
        <f t="shared" ref="EG426:EG489" ca="1" si="986">2*IMREAL(K165)*COS(2*PI()*B165*131/Nt_load2)-2*IMAGINARY(K165)*SIN(2*PI()*B165*131/Nt_load2)</f>
        <v>-2.178943875226113E-4</v>
      </c>
      <c r="EH426" s="223">
        <f t="shared" ref="EH426:EH489" ca="1" si="987">2*IMREAL(K165)*COS(2*PI()*B165*132/Nt_load2)-2*IMAGINARY(K165)*SIN(2*PI()*B165*132/Nt_load2)</f>
        <v>-2.4062369127341557E-4</v>
      </c>
      <c r="EI426" s="223">
        <f t="shared" ref="EI426:EI489" ca="1" si="988">2*IMREAL(K165)*COS(2*PI()*B165*133/Nt_load2)-2*IMAGINARY(K165)*SIN(2*PI()*B165*133/Nt_load2)</f>
        <v>2.2970478951374497E-4</v>
      </c>
      <c r="EJ426" s="223">
        <f t="shared" ref="EJ426:EJ489" ca="1" si="989">2*IMREAL(K165)*COS(2*PI()*B165*134/Nt_load2)-2*IMAGINARY(K165)*SIN(2*PI()*B165*134/Nt_load2)</f>
        <v>2.2934921580888175E-4</v>
      </c>
      <c r="EK426" s="223">
        <f t="shared" ref="EK426:EK489" ca="1" si="990">2*IMREAL(K165)*COS(2*PI()*B165*135/Nt_load2)-2*IMAGINARY(K165)*SIN(2*PI()*B165*135/Nt_load2)</f>
        <v>-2.4096181254717683E-4</v>
      </c>
      <c r="EL426" s="223">
        <f t="shared" ref="EL426:EL489" ca="1" si="991">2*IMREAL(K165)*COS(2*PI()*B165*136/Nt_load2)-2*IMAGINARY(K165)*SIN(2*PI()*B165*136/Nt_load2)</f>
        <v>-2.1752221799485209E-4</v>
      </c>
      <c r="EM426" s="223">
        <f t="shared" ref="EM426:EM489" ca="1" si="992">2*IMREAL(K165)*COS(2*PI()*B165*137/Nt_load2)-2*IMAGINARY(K165)*SIN(2*PI()*B165*137/Nt_load2)</f>
        <v>2.516383374684206E-4</v>
      </c>
      <c r="EN426" s="223">
        <f t="shared" ref="EN426:EN489" ca="1" si="993">2*IMREAL(K165)*COS(2*PI()*B165*138/Nt_load2)-2*IMAGINARY(K165)*SIN(2*PI()*B165*138/Nt_load2)</f>
        <v>2.051711901049769E-4</v>
      </c>
      <c r="EO426" s="223">
        <f t="shared" ref="EO426:EO489" ca="1" si="994">2*IMREAL(K165)*COS(2*PI()*B165*139/Nt_load2)-2*IMAGINARY(K165)*SIN(2*PI()*B165*139/Nt_load2)</f>
        <v>-2.6170864359379353E-4</v>
      </c>
      <c r="EP426" s="223">
        <f t="shared" ref="EP426:EP489" ca="1" si="995">2*IMREAL(K165)*COS(2*PI()*B165*140/Nt_load2)-2*IMAGINARY(K165)*SIN(2*PI()*B165*140/Nt_load2)</f>
        <v>-1.9232588684726519E-4</v>
      </c>
      <c r="EQ426" s="223">
        <f t="shared" ref="EQ426:EQ489" ca="1" si="996">2*IMREAL(K165)*COS(2*PI()*B165*141/Nt_load2)-2*IMAGINARY(K165)*SIN(2*PI()*B165*141/Nt_load2)</f>
        <v>2.7114847067377326E-4</v>
      </c>
      <c r="ER426" s="223">
        <f t="shared" ref="ER426:ER489" ca="1" si="997">2*IMREAL(K165)*COS(2*PI()*B165*142/Nt_load2)-2*IMAGINARY(K165)*SIN(2*PI()*B165*142/Nt_load2)</f>
        <v>1.7901725368238029E-4</v>
      </c>
      <c r="ES426" s="223">
        <f t="shared" ref="ES426:ES489" ca="1" si="998">2*IMREAL(K165)*COS(2*PI()*B165*143/Nt_load2)-2*IMAGINARY(K165)*SIN(2*PI()*B165*143/Nt_load2)</f>
        <v>-2.7993507733809896E-4</v>
      </c>
      <c r="ET426" s="223">
        <f t="shared" ref="ET426:ET489" ca="1" si="999">2*IMREAL(K165)*COS(2*PI()*B165*144/Nt_load2)-2*IMAGINARY(K165)*SIN(2*PI()*B165*144/Nt_load2)</f>
        <v>-1.6527735227330707E-4</v>
      </c>
      <c r="EU426" s="223">
        <f t="shared" ref="EU426:EU489" ca="1" si="1000">2*IMREAL(K165)*COS(2*PI()*B165*145/Nt_load2)-2*IMAGINARY(K165)*SIN(2*PI()*B165*145/Nt_load2)</f>
        <v>2.8804729588170042E-4</v>
      </c>
      <c r="EV426" s="223">
        <f t="shared" ref="EV426:EV489" ca="1" si="1001">2*IMREAL(K165)*COS(2*PI()*B165*146/Nt_load2)-2*IMAGINARY(K165)*SIN(2*PI()*B165*146/Nt_load2)</f>
        <v>1.5113928324602912E-4</v>
      </c>
      <c r="EW426" s="223">
        <f t="shared" ref="EW426:EW489" ca="1" si="1002">2*IMREAL(K165)*COS(2*PI()*B165*147/Nt_load2)-2*IMAGINARY(K165)*SIN(2*PI()*B165*147/Nt_load2)</f>
        <v>-2.9546558325955975E-4</v>
      </c>
      <c r="EX426" s="223">
        <f t="shared" ref="EX426:EX489" ca="1" si="1003">2*IMREAL(K165)*COS(2*PI()*B165*148/Nt_load2)-2*IMAGINARY(K165)*SIN(2*PI()*B165*148/Nt_load2)</f>
        <v>-1.3663710644717383E-4</v>
      </c>
      <c r="EY426" s="223">
        <f t="shared" ref="EY426:EY489" ca="1" si="1004">2*IMREAL(K165)*COS(2*PI()*B165*149/Nt_load2)-2*IMAGINARY(K165)*SIN(2*PI()*B165*149/Nt_load2)</f>
        <v>3.0217206816761833E-4</v>
      </c>
      <c r="EZ426" s="223">
        <f t="shared" ref="EZ426:EZ489" ca="1" si="1005">2*IMREAL(K165)*COS(2*PI()*B165*150/Nt_load2)-2*IMAGINARY(K165)*SIN(2*PI()*B165*150/Nt_load2)</f>
        <v>1.2180575889089036E-4</v>
      </c>
      <c r="FA426" s="223">
        <f t="shared" ref="FA426:FA489" ca="1" si="1006">2*IMREAL(K165)*COS(2*PI()*B165*151/Nt_load2)-2*IMAGINARY(K165)*SIN(2*PI()*B165*151/Nt_load2)</f>
        <v>-3.0815059409631737E-4</v>
      </c>
      <c r="FB426" s="223">
        <f t="shared" ref="FB426:FB489" ca="1" si="1007">2*IMREAL(K165)*COS(2*PI()*B165*152/Nt_load2)-2*IMAGINARY(K165)*SIN(2*PI()*B165*152/Nt_load2)</f>
        <v>-1.0668097059251432E-4</v>
      </c>
      <c r="FC426" s="223">
        <f t="shared" ref="FC426:FC489" ca="1" si="1008">2*IMREAL(K165)*COS(2*PI()*B165*153/Nt_load2)-2*IMAGINARY(K165)*SIN(2*PI()*B165*153/Nt_load2)</f>
        <v>3.1338675825303043E-4</v>
      </c>
      <c r="FD426" s="223">
        <f t="shared" ref="FD426:FD489" ca="1" si="1009">2*IMREAL(K165)*COS(2*PI()*B165*154/Nt_load2)-2*IMAGINARY(K165)*SIN(2*PI()*B165*154/Nt_load2)</f>
        <v>9.1299178491831593E-5</v>
      </c>
      <c r="FE426" s="223">
        <f t="shared" ref="FE426:FE489" ca="1" si="1010">2*IMREAL(K165)*COS(2*PI()*B165*155/Nt_load2)-2*IMAGINARY(K165)*SIN(2*PI()*B165*155/Nt_load2)</f>
        <v>-3.1786794625967413E-4</v>
      </c>
      <c r="FF426" s="223">
        <f t="shared" ref="FF426:FF489" ca="1" si="1011">2*IMREAL(K165)*COS(2*PI()*B165*156/Nt_load2)-2*IMAGINARY(K165)*SIN(2*PI()*B165*156/Nt_load2)</f>
        <v>-7.5697438673289402E-5</v>
      </c>
      <c r="FG426" s="223">
        <f t="shared" ref="FG426:FG489" ca="1" si="1012">2*IMREAL(K165)*COS(2*PI()*B165*157/Nt_load2)-2*IMAGINARY(K165)*SIN(2*PI()*B165*157/Nt_load2)</f>
        <v>3.2158336254183462E-4</v>
      </c>
      <c r="FH426" s="223">
        <f t="shared" ref="FH426:FH489" ca="1" si="1013">2*IMREAL(K165)*COS(2*PI()*B165*158/Nt_load2)-2*IMAGINARY(K165)*SIN(2*PI()*B165*158/Nt_load2)</f>
        <v>5.991333709467976E-5</v>
      </c>
      <c r="FI426" s="223">
        <f t="shared" ref="FI426:FI489" ca="1" si="1014">2*IMREAL(K165)*COS(2*PI()*B165*159/Nt_load2)-2*IMAGINARY(K165)*SIN(2*PI()*B165*159/Nt_load2)</f>
        <v>-3.2452405633625616E-4</v>
      </c>
      <c r="FJ426" s="223">
        <f t="shared" ref="FJ426:FJ489" ca="1" si="1015">2*IMREAL(K165)*COS(2*PI()*B165*160/Nt_load2)-2*IMAGINARY(K165)*SIN(2*PI()*B165*160/Nt_load2)</f>
        <v>-4.3984899039220489E-5</v>
      </c>
      <c r="FK426" s="223">
        <f t="shared" ref="FK426:FK489" ca="1" si="1016">2*IMREAL(K165)*COS(2*PI()*B165*161/Nt_load2)-2*IMAGINARY(K165)*SIN(2*PI()*B165*161/Nt_load2)</f>
        <v>3.2668294325401354E-4</v>
      </c>
      <c r="FL426" s="223">
        <f t="shared" ref="FL426:FL489" ca="1" si="1017">2*IMREAL(K165)*COS(2*PI()*B165*162/Nt_load2)-2*IMAGINARY(K165)*SIN(2*PI()*B165*162/Nt_load2)</f>
        <v>2.7950497509353594E-5</v>
      </c>
      <c r="FM426" s="223">
        <f t="shared" ref="FM426:FM489" ca="1" si="1018">2*IMREAL(K165)*COS(2*PI()*B165*163/Nt_load2)-2*IMAGINARY(K165)*SIN(2*PI()*B165*163/Nt_load2)</f>
        <v>-3.2805482234742647E-4</v>
      </c>
      <c r="FN426" s="223">
        <f t="shared" ref="FN426:FN489" ca="1" si="1019">2*IMREAL(K165)*COS(2*PI()*B165*164/Nt_load2)-2*IMAGINARY(K165)*SIN(2*PI()*B165*164/Nt_load2)</f>
        <v>-1.1848760782802979E-5</v>
      </c>
      <c r="FO426" s="223">
        <f t="shared" ref="FO426:FO489" ca="1" si="1020">2*IMREAL(K165)*COS(2*PI()*B165*165/Nt_load2)-2*IMAGINARY(K165)*SIN(2*PI()*B165*165/Nt_load2)</f>
        <v>3.2863638863959467E-4</v>
      </c>
      <c r="FP426" s="223">
        <f t="shared" ref="FP426:FP489" ca="1" si="1021">2*IMREAL(K165)*COS(2*PI()*B165*166/Nt_load2)-2*IMAGINARY(K165)*SIN(2*PI()*B165*166/Nt_load2)</f>
        <v>-4.2815206462836766E-6</v>
      </c>
      <c r="FQ426" s="223">
        <f t="shared" ref="FQ426:FQ489" ca="1" si="1022">2*IMREAL(K165)*COS(2*PI()*B165*167/Nt_load2)-2*IMAGINARY(K165)*SIN(2*PI()*B165*167/Nt_load2)</f>
        <v>-3.2842624108638256E-4</v>
      </c>
      <c r="FR426" s="223">
        <f t="shared" ref="FR426:FR489" ca="1" si="1023">2*IMREAL(K165)*COS(2*PI()*B165*168/Nt_load2)-2*IMAGINARY(K165)*SIN(2*PI()*B165*168/Nt_load2)</f>
        <v>2.0401487517135165E-5</v>
      </c>
      <c r="FS426" s="223">
        <f t="shared" ref="FS426:FS489" ca="1" si="1024">2*IMREAL(K165)*COS(2*PI()*B165*169/Nt_load2)-2*IMAGINARY(K165)*SIN(2*PI()*B165*169/Nt_load2)</f>
        <v>3.2742488595165144E-4</v>
      </c>
      <c r="FT426" s="223">
        <f t="shared" ref="FT426:FT489" ca="1" si="1025">2*IMREAL(K165)*COS(2*PI()*B165*170/Nt_load2)-2*IMAGINARY(K165)*SIN(2*PI()*B165*170/Nt_load2)</f>
        <v>-3.6472305417579965E-5</v>
      </c>
      <c r="FU426" s="223">
        <f t="shared" ref="FU426:FU489" ca="1" si="1026">2*IMREAL(K165)*COS(2*PI()*B165*171/Nt_load2)-2*IMAGINARY(K165)*SIN(2*PI()*B165*171/Nt_load2)</f>
        <v>-3.256347355876316E-4</v>
      </c>
      <c r="FV426" s="223">
        <f t="shared" ref="FV426:FV489" ca="1" si="1027">2*IMREAL(K165)*COS(2*PI()*B165*172/Nt_load2)-2*IMAGINARY(K165)*SIN(2*PI()*B165*172/Nt_load2)</f>
        <v>5.2455258339695771E-5</v>
      </c>
      <c r="FW426" s="223">
        <f t="shared" ref="FW426:FW489" ca="1" si="1028">2*IMREAL(K165)*COS(2*PI()*B165*173/Nt_load2)-2*IMAGINARY(K165)*SIN(2*PI()*B165*173/Nt_load2)</f>
        <v>3.2306010262334462E-4</v>
      </c>
      <c r="FX426" s="223">
        <f t="shared" ref="FX426:FX489" ca="1" si="1029">2*IMREAL(K165)*COS(2*PI()*B165*174/Nt_load2)-2*IMAGINARY(K165)*SIN(2*PI()*B165*174/Nt_load2)</f>
        <v>-6.8311841949933157E-5</v>
      </c>
      <c r="FY426" s="223">
        <f t="shared" ref="FY426:FY489" ca="1" si="1030">2*IMREAL(K165)*COS(2*PI()*B165*175/Nt_load2)-2*IMAGINARY(K165)*SIN(2*PI()*B165*175/Nt_load2)</f>
        <v>-3.1970718957511875E-4</v>
      </c>
      <c r="FZ426" s="223">
        <f t="shared" ref="FZ426:FZ489" ca="1" si="1031">2*IMREAL(K165)*COS(2*PI()*B165*176/Nt_load2)-2*IMAGINARY(K165)*SIN(2*PI()*B165*176/Nt_load2)</f>
        <v>8.4003856349484232E-5</v>
      </c>
      <c r="GA426" s="223">
        <f t="shared" ref="GA426:GA489" ca="1" si="1032">2*IMREAL(K165)*COS(2*PI()*B165*177/Nt_load2)-2*IMAGINARY(K165)*SIN(2*PI()*B165*177/Nt_load2)</f>
        <v>3.1558407390415959E-4</v>
      </c>
      <c r="GB426" s="223">
        <f t="shared" ref="GB426:GB489" ca="1" si="1033">2*IMREAL(K165)*COS(2*PI()*B165*178/Nt_load2)-2*IMAGINARY(K165)*SIN(2*PI()*B165*178/Nt_load2)</f>
        <v>-9.9493498101238658E-5</v>
      </c>
      <c r="GC426" s="223">
        <f t="shared" ref="GC426:GC489" ca="1" si="1034">2*IMREAL(K165)*COS(2*PI()*B165*179/Nt_load2)-2*IMAGINARY(K165)*SIN(2*PI()*B165*179/Nt_load2)</f>
        <v>-3.1070068855726445E-4</v>
      </c>
      <c r="GD426" s="223">
        <f t="shared" ref="GD426:GD489" ca="1" si="1035">2*IMREAL(K165)*COS(2*PI()*B165*180/Nt_load2)-2*IMAGINARY(K165)*SIN(2*PI()*B165*180/Nt_load2)</f>
        <v>1.1474345130144827E-4</v>
      </c>
      <c r="GE426" s="223">
        <f t="shared" ref="GE426:GE489" ca="1" si="1036">2*IMREAL(K165)*COS(2*PI()*B165*181/Nt_load2)-2*IMAGINARY(K165)*SIN(2*PI()*B165*181/Nt_load2)</f>
        <v>3.0506879803747494E-4</v>
      </c>
      <c r="GF426" s="223">
        <f t="shared" ref="GF426:GF489" ca="1" si="1037">2*IMREAL(K165)*COS(2*PI()*B165*182/Nt_load2)-2*IMAGINARY(K165)*SIN(2*PI()*B165*182/Nt_load2)</f>
        <v>-1.2971697747715094E-4</v>
      </c>
      <c r="GG426" s="223">
        <f t="shared" ref="GG426:GG489" ca="1" si="1038">2*IMREAL(K165)*COS(2*PI()*B165*183/Nt_load2)-2*IMAGINARY(K165)*SIN(2*PI()*B165*183/Nt_load2)</f>
        <v>-2.9870197006233554E-4</v>
      </c>
      <c r="GH426" s="223">
        <f t="shared" ref="GH426:GH489" ca="1" si="1039">2*IMREAL(K165)*COS(2*PI()*B165*184/Nt_load2)-2*IMAGINARY(K165)*SIN(2*PI()*B165*184/Nt_load2)</f>
        <v>1.443780040922455E-4</v>
      </c>
      <c r="GI426" s="223">
        <f t="shared" ref="GI426:GI489" ca="1" si="1040">2*IMREAL(K165)*COS(2*PI()*B165*185/Nt_load2)-2*IMAGINARY(K165)*SIN(2*PI()*B165*185/Nt_load2)</f>
        <v>2.9161554287812137E-4</v>
      </c>
      <c r="GJ426" s="223">
        <f t="shared" ref="GJ426:GJ489" ca="1" si="1041">2*IMREAL(K165)*COS(2*PI()*B165*186/Nt_load2)-2*IMAGINARY(K165)*SIN(2*PI()*B165*186/Nt_load2)</f>
        <v>-1.5869121144944557E-4</v>
      </c>
      <c r="GK426" s="223">
        <f t="shared" ref="GK426:GK489" ca="1" si="1042">2*IMREAL(K165)*COS(2*PI()*B165*187/Nt_load2)-2*IMAGINARY(K165)*SIN(2*PI()*B165*187/Nt_load2)</f>
        <v>-2.8382658830860045E-4</v>
      </c>
      <c r="GL426" s="223">
        <f t="shared" ref="GL426:GL489" ca="1" si="1043">2*IMREAL(K165)*COS(2*PI()*B165*188/Nt_load2)-2*IMAGINARY(K165)*SIN(2*PI()*B165*188/Nt_load2)</f>
        <v>1.7262211777857185E-4</v>
      </c>
      <c r="GM426" s="223">
        <f t="shared" ref="GM426:GM489" ca="1" si="1044">2*IMREAL(K165)*COS(2*PI()*B165*189/Nt_load2)-2*IMAGINARY(K165)*SIN(2*PI()*B165*189/Nt_load2)</f>
        <v>2.7535387062757046E-4</v>
      </c>
      <c r="GN426" s="223">
        <f t="shared" ref="GN426:GN489" ca="1" si="1045">2*IMREAL(K165)*COS(2*PI()*B165*190/Nt_load2)-2*IMAGINARY(K165)*SIN(2*PI()*B165*190/Nt_load2)</f>
        <v>-1.8613716230604199E-4</v>
      </c>
      <c r="GO426" s="223">
        <f t="shared" ref="GO426:GO489" ca="1" si="1046">2*IMREAL(K165)*COS(2*PI()*B165*191/Nt_load2)-2*IMAGINARY(K165)*SIN(2*PI()*B165*191/Nt_load2)</f>
        <v>-2.6621780135405843E-4</v>
      </c>
      <c r="GP426" s="223">
        <f t="shared" ref="GP426:GP489" ca="1" si="1047">2*IMREAL(K165)*COS(2*PI()*B165*192/Nt_load2)-2*IMAGINARY(K165)*SIN(2*PI()*B165*192/Nt_load2)</f>
        <v>1.9920378610584251E-4</v>
      </c>
      <c r="GQ426" s="223">
        <f t="shared" ref="GQ426:GQ489" ca="1" si="1048">2*IMREAL(K165)*COS(2*PI()*B165*193/Nt_load2)-2*IMAGINARY(K165)*SIN(2*PI()*B165*193/Nt_load2)</f>
        <v>2.5644039007914827E-4</v>
      </c>
      <c r="GR426" s="223">
        <f t="shared" ref="GR426:GR489" ca="1" si="1049">2*IMREAL(K165)*COS(2*PI()*B165*194/Nt_load2)-2*IMAGINARY(K165)*SIN(2*PI()*B165*194/Nt_load2)</f>
        <v>-2.1179051053672263E-4</v>
      </c>
      <c r="GS426" s="223">
        <f t="shared" ref="GS426:GS489" ca="1" si="1050">2*IMREAL(K165)*COS(2*PI()*B165*195/Nt_load2)-2*IMAGINARY(K165)*SIN(2*PI()*B165*195/Nt_load2)</f>
        <v>-2.4604519144302389E-4</v>
      </c>
      <c r="GT426" s="223">
        <f t="shared" ref="GT426:GT489" ca="1" si="1051">2*IMREAL(K165)*COS(2*PI()*B165*196/Nt_load2)-2*IMAGINARY(K165)*SIN(2*PI()*B165*196/Nt_load2)</f>
        <v>2.2386701307704787E-4</v>
      </c>
      <c r="GU426" s="223">
        <f t="shared" ref="GU426:GU489" ca="1" si="1052">2*IMREAL(K165)*COS(2*PI()*B165*197/Nt_load2)-2*IMAGINARY(K165)*SIN(2*PI()*B165*197/Nt_load2)</f>
        <v>2.3505724838968753E-4</v>
      </c>
      <c r="GV426" s="223">
        <f t="shared" ref="GV426:GV489" ca="1" si="1053">2*IMREAL(K165)*COS(2*PI()*B165*198/Nt_load2)-2*IMAGINARY(K165)*SIN(2*PI()*B165*198/Nt_load2)</f>
        <v>-2.3540420037444976E-4</v>
      </c>
      <c r="GW426" s="223">
        <f t="shared" ref="GW426:GW489" ca="1" si="1054">2*IMREAL(K165)*COS(2*PI()*B165*199/Nt_load2)-2*IMAGINARY(K165)*SIN(2*PI()*B165*199/Nt_load2)</f>
        <v>-2.2350303183639656E-4</v>
      </c>
      <c r="GX426" s="223">
        <f t="shared" ref="GX426:GX489" ca="1" si="1055">2*IMREAL(K165)*COS(2*PI()*B165*200/Nt_load2)-2*IMAGINARY(K165)*SIN(2*PI()*B165*200/Nt_load2)</f>
        <v>2.4637427833416404E-4</v>
      </c>
      <c r="GY426" s="223">
        <f t="shared" ref="GY426:GY489" ca="1" si="1056">2*IMREAL(K165)*COS(2*PI()*B165*201/Nt_load2)-2*IMAGINARY(K165)*SIN(2*PI()*B165*201/Nt_load2)</f>
        <v>2.1141037690287201E-4</v>
      </c>
      <c r="GZ426" s="223">
        <f t="shared" ref="GZ426:GZ489" ca="1" si="1057">2*IMREAL(K165)*COS(2*PI()*B165*202/Nt_load2)-2*IMAGINARY(K165)*SIN(2*PI()*B165*202/Nt_load2)</f>
        <v>-2.5675081907754562E-4</v>
      </c>
      <c r="HA426" s="223">
        <f t="shared" ref="HA426:HA489" ca="1" si="1058">2*IMREAL(K165)*COS(2*PI()*B165*203/Nt_load2)-2*IMAGINARY(K165)*SIN(2*PI()*B165*203/Nt_load2)</f>
        <v>-1.9880841585401219E-4</v>
      </c>
      <c r="HB426" s="223">
        <f t="shared" ref="HB426:HB489" ca="1" si="1059">2*IMREAL(K165)*COS(2*PI()*B165*204/Nt_load2)-2*IMAGINARY(K165)*SIN(2*PI()*B165*204/Nt_load2)</f>
        <v>2.6650882460905312E-4</v>
      </c>
      <c r="HC426" s="223">
        <f t="shared" ref="HC426:HC489" ca="1" si="1060">2*IMREAL(K165)*COS(2*PI()*B165*205/Nt_load2)-2*IMAGINARY(K165)*SIN(2*PI()*B165*205/Nt_load2)</f>
        <v>1.8572750791781453E-4</v>
      </c>
      <c r="HD426" s="223">
        <f t="shared" ref="HD426:HD489" ca="1" si="1061">2*IMREAL(K165)*COS(2*PI()*B165*206/Nt_load2)-2*IMAGINARY(K165)*SIN(2*PI()*B165*206/Nt_load2)</f>
        <v>-2.7562478703865064E-4</v>
      </c>
      <c r="HE426" s="223">
        <f t="shared" ref="HE426:HE489" ca="1" si="1062">2*IMREAL(K165)*COS(2*PI()*B165*207/Nt_load2)-2*IMAGINARY(K165)*SIN(2*PI()*B165*207/Nt_load2)</f>
        <v>-1.7219916614721911E-4</v>
      </c>
      <c r="HF426" s="223">
        <f t="shared" ref="HF426:HF489" ca="1" si="1063">2*IMREAL(K165)*COS(2*PI()*B165*208/Nt_load2)-2*IMAGINARY(K165)*SIN(2*PI()*B165*208/Nt_load2)</f>
        <v>2.840767452144022E-4</v>
      </c>
      <c r="HG426" s="223">
        <f t="shared" ref="HG426:HG489" ca="1" si="1064">2*IMREAL(K165)*COS(2*PI()*B165*209/Nt_load2)-2*IMAGINARY(K165)*SIN(2*PI()*B165*209/Nt_load2)</f>
        <v>1.5825598150250909E-4</v>
      </c>
      <c r="HH426" s="223">
        <f t="shared" ref="HH426:HH489" ca="1" si="1065">2*IMREAL(K165)*COS(2*PI()*B165*210/Nt_load2)-2*IMAGINARY(K165)*SIN(2*PI()*B165*210/Nt_load2)</f>
        <v>-2.9184433762873897E-4</v>
      </c>
      <c r="HI426" s="223">
        <f t="shared" ref="HI426:HI489" ca="1" si="1066">2*IMREAL(K165)*COS(2*PI()*B165*211/Nt_load2)-2*IMAGINARY(K165)*SIN(2*PI()*B165*211/Nt_load2)</f>
        <v>-1.4393154433678911E-4</v>
      </c>
      <c r="HJ426" s="223">
        <f t="shared" ref="HJ426:HJ489" ca="1" si="1067">2*IMREAL(K165)*COS(2*PI()*B165*212/Nt_load2)-2*IMAGINARY(K165)*SIN(2*PI()*B165*212/Nt_load2)</f>
        <v>2.9890885147119191E-4</v>
      </c>
      <c r="HK426" s="223">
        <f t="shared" ref="HK426:HK489" ca="1" si="1068">2*IMREAL(K165)*COS(2*PI()*B165*213/Nt_load2)-2*IMAGINARY(K165)*SIN(2*PI()*B165*213/Nt_load2)</f>
        <v>1.2926036347383075E-4</v>
      </c>
      <c r="HL426" s="223">
        <f t="shared" ref="HL426:HL489" ca="1" si="1069">2*IMREAL(K165)*COS(2*PI()*B165*214/Nt_load2)-2*IMAGINARY(K165)*SIN(2*PI()*B165*214/Nt_load2)</f>
        <v>-3.052532677091268E-4</v>
      </c>
      <c r="HM426" s="223">
        <f t="shared" ref="HM426:HM489" ca="1" si="1070">2*IMREAL(K165)*COS(2*PI()*B165*215/Nt_load2)-2*IMAGINARY(K165)*SIN(2*PI()*B165*215/Nt_load2)</f>
        <v>-1.1427778307341051E-4</v>
      </c>
      <c r="HN426" s="223">
        <f t="shared" ref="HN426:HN489" ca="1" si="1071">2*IMREAL(K165)*COS(2*PI()*B165*216/Nt_load2)-2*IMAGINARY(K165)*SIN(2*PI()*B165*216/Nt_load2)</f>
        <v>3.1086230208811523E-4</v>
      </c>
      <c r="HO426" s="223">
        <f t="shared" ref="HO426:HO489" ca="1" si="1072">2*IMREAL(K165)*COS(2*PI()*B165*217/Nt_load2)-2*IMAGINARY(K165)*SIN(2*PI()*B165*217/Nt_load2)</f>
        <v>9.9019897483997379E-5</v>
      </c>
      <c r="HP426" s="223">
        <f t="shared" ref="HP426:HP489" ca="1" si="1073">2*IMREAL(K165)*COS(2*PI()*B165*218/Nt_load2)-2*IMAGINARY(K165)*SIN(2*PI()*B165*218/Nt_load2)</f>
        <v>-3.1572244195305775E-4</v>
      </c>
      <c r="HQ426" s="223">
        <f t="shared" ref="HQ426:HQ489" ca="1" si="1074">2*IMREAL(K165)*COS(2*PI()*B165*219/Nt_load2)-2*IMAGINARY(K165)*SIN(2*PI()*B165*219/Nt_load2)</f>
        <v>-8.3523464288426369E-5</v>
      </c>
      <c r="HR426" s="223">
        <f t="shared" ref="HR426:HR489" ca="1" si="1075">2*IMREAL(K165)*COS(2*PI()*B165*220/Nt_load2)-2*IMAGINARY(K165)*SIN(2*PI()*B165*220/Nt_load2)</f>
        <v>3.1982197880131048E-4</v>
      </c>
      <c r="HS426" s="223">
        <f t="shared" ref="HS426:HS489" ca="1" si="1076">2*IMREAL(K165)*COS(2*PI()*B165*221/Nt_load2)-2*IMAGINARY(K165)*SIN(2*PI()*B165*221/Nt_load2)</f>
        <v>6.7825815751611235E-5</v>
      </c>
      <c r="HT426" s="223">
        <f t="shared" ref="HT426:HT489" ca="1" si="1077">2*IMREAL(K165)*COS(2*PI()*B165*222/Nt_load2)-2*IMAGINARY(K165)*SIN(2*PI()*B165*222/Nt_load2)</f>
        <v>-3.2315103648953853E-4</v>
      </c>
      <c r="HU426" s="223">
        <f t="shared" ref="HU426:HU489" ca="1" si="1078">2*IMREAL(K165)*COS(2*PI()*B165*223/Nt_load2)-2*IMAGINARY(K165)*SIN(2*PI()*B165*223/Nt_load2)</f>
        <v>-5.1964768883792402E-5</v>
      </c>
      <c r="HV426" s="223">
        <f t="shared" ref="HV426:HV489" ca="1" si="1079">2*IMREAL(K165)*COS(2*PI()*B165*224/Nt_load2)-2*IMAGINARY(K165)*SIN(2*PI()*B165*224/Nt_load2)</f>
        <v>3.2570159502617212E-4</v>
      </c>
      <c r="HW426" s="223">
        <f t="shared" ref="HW426:HW489" ca="1" si="1080">2*IMREAL(K165)*COS(2*PI()*B165*225/Nt_load2)-2*IMAGINARY(K165)*SIN(2*PI()*B165*225/Nt_load2)</f>
        <v>3.5978534336174767E-5</v>
      </c>
      <c r="HX426" s="223">
        <f t="shared" ref="HX426:HX489" ca="1" si="1081">2*IMREAL(K165)*COS(2*PI()*B165*226/Nt_load2)-2*IMAGINARY(K165)*SIN(2*PI()*B165*226/Nt_load2)</f>
        <v>-3.274675098923E-4</v>
      </c>
      <c r="HY426" s="223">
        <f t="shared" ref="HY426:HY489" ca="1" si="1082">2*IMREAL(K165)*COS(2*PI()*B165*227/Nt_load2)-2*IMAGINARY(K165)*SIN(2*PI()*B165*227/Nt_load2)</f>
        <v>-1.9905624347975358E-5</v>
      </c>
      <c r="HZ426" s="223">
        <f t="shared" ref="HZ426:HZ489" ca="1" si="1083">2*IMREAL(K165)*COS(2*PI()*B165*228/Nt_load2)-2*IMAGINARY(K165)*SIN(2*PI()*B165*228/Nt_load2)</f>
        <v>3.2844452684433026E-4</v>
      </c>
      <c r="IA426" s="223">
        <f t="shared" ref="IA426:IA489" ca="1" si="1084">2*IMREAL(K165)*COS(2*PI()*B165*229/Nt_load2)-2*IMAGINARY(K165)*SIN(2*PI()*B165*229/Nt_load2)</f>
        <v>3.7847599672135386E-6</v>
      </c>
      <c r="IB426" s="223">
        <f t="shared" ref="IB426:IB489" ca="1" si="1085">2*IMREAL(K165)*COS(2*PI()*B165*230/Nt_load2)-2*IMAGINARY(K165)*SIN(2*PI()*B165*230/Nt_load2)</f>
        <v>-3.2863029216284915E-4</v>
      </c>
      <c r="IC426" s="223">
        <f t="shared" ref="IC426:IC489" ca="1" si="1086">2*IMREAL(K165)*COS(2*PI()*B165*231/Nt_load2)-2*IMAGINARY(K165)*SIN(2*PI()*B165*231/Nt_load2)</f>
        <v>1.234522223183377E-5</v>
      </c>
      <c r="ID426" s="223">
        <f t="shared" ref="ID426:ID489" ca="1" si="1087">2*IMREAL(K165)*COS(2*PI()*B165*232/Nt_load2)-2*IMAGINARY(K165)*SIN(2*PI()*B165*232/Nt_load2)</f>
        <v>3.2802435832293372E-4</v>
      </c>
      <c r="IE426" s="223">
        <f t="shared" ref="IE426:IE489" ca="1" si="1088">2*IMREAL(K165)*COS(2*PI()*B165*233/Nt_load2)-2*IMAGINARY(K165)*SIN(2*PI()*B165*223/Nt_load2)</f>
        <v>2.7721165237866636E-4</v>
      </c>
      <c r="IF426" s="223">
        <f t="shared" ref="IF426:IF489" ca="1" si="1089">2*IMREAL(K165)*COS(2*PI()*B165*234/Nt_load2)-2*IMAGINARY(K165)*SIN(2*PI()*B165*234/Nt_load2)</f>
        <v>-3.2662818507227926E-4</v>
      </c>
      <c r="IG426" s="223">
        <f t="shared" ref="IG426:IG489" ca="1" si="1090">2*IMREAL(K165)*COS(2*PI()*B165*235/Nt_load2)-2*IMAGINARY(K165)*SIN(2*PI()*B165*235/Nt_load2)</f>
        <v>4.4477177572965434E-5</v>
      </c>
      <c r="IH426" s="223">
        <f t="shared" ref="IH426:IH489" ca="1" si="1091">2*IMREAL(K165)*COS(2*PI()*B165*236/Nt_load2)-2*IMAGINARY(K165)*SIN(2*PI()*B165*236/Nt_load2)</f>
        <v>3.2444513591453367E-4</v>
      </c>
      <c r="II426" s="223">
        <f t="shared" ref="II426:II489" ca="1" si="1092">2*IMREAL(K165)*COS(2*PI()*B165*237/Nt_load2)-2*IMAGINARY(K165)*SIN(2*PI()*B165*237/Nt_load2)</f>
        <v>-6.0401742020224676E-5</v>
      </c>
      <c r="IJ426" s="223">
        <f t="shared" ref="IJ426:IJ489" ca="1" si="1093">2*IMREAL(K165)*COS(2*PI()*B165*238/Nt_load2)-2*IMAGINARY(K165)*SIN(2*PI()*B165*238/Nt_load2)</f>
        <v>-3.2148047000633167E-4</v>
      </c>
      <c r="IK426" s="223">
        <f t="shared" ref="IK426:IK489" ca="1" si="1094">2*IMREAL(K165)*COS(2*PI()*B165*239/Nt_load2)-2*IMAGINARY(K165)*SIN(2*PI()*B165*239/Nt_load2)</f>
        <v>7.618079338037109E-5</v>
      </c>
      <c r="IL426" s="223">
        <f t="shared" ref="IL426:IL489" ca="1" si="1095">2*IMREAL(K165)*COS(2*PI()*B165*240/Nt_load2)-2*IMAGINARY(K165)*SIN(2*PI()*B165*240/Nt_load2)</f>
        <v>3.177413294875249E-4</v>
      </c>
      <c r="IM426" s="223">
        <f t="shared" ref="IM426:IM489" ca="1" si="1096">2*IMREAL(K165)*COS(2*PI()*B165*241/Nt_load2)-2*IMAGINARY(K165)*SIN(2*PI()*B165*241/Nt_load2)</f>
        <v>-9.1776318536632967E-5</v>
      </c>
      <c r="IN426" s="223">
        <f t="shared" ref="IN426:IN489" ca="1" si="1097">2*IMREAL(K165)*COS(2*PI()*B165*242/Nt_load2)-2*IMAGINARY(K165)*SIN(2*PI()*B165*242/Nt_load2)</f>
        <v>-3.1323672227512458E-4</v>
      </c>
      <c r="IO426" s="223">
        <f t="shared" ref="IO426:IO489" ca="1" si="1098">2*IMREAL(K165)*COS(2*PI()*B165*243/Nt_load2)-2*IMAGINARY(K165)*SIN(2*PI()*B165*243/Nt_load2)</f>
        <v>1.0715074650288378E-4</v>
      </c>
      <c r="IP426" s="223">
        <f t="shared" ref="IP426:IP489" ca="1" si="1099">2*IMREAL(K165)*COS(2*PI()*B165*244/Nt_load2)-2*IMAGINARY(K165)*SIN(2*PI()*B165*244/Nt_load2)</f>
        <v>3.0797750036247289E-4</v>
      </c>
      <c r="IQ426" s="223">
        <f t="shared" ref="IQ426:IQ489" ca="1" si="1100">2*IMREAL(K165)*COS(2*PI()*B165*245/Nt_load2)-2*IMAGINARY(K165)*SIN(2*PI()*B165*245/Nt_load2)</f>
        <v>-1.2226703893549465E-4</v>
      </c>
      <c r="IR426" s="223">
        <f t="shared" ref="IR426:IR489" ca="1" si="1101">2*IMREAL(K165)*COS(2*PI()*B165*246/Nt_load2)-2*IMAGINARY(K165)*SIN(2*PI()*B165*246/Nt_load2)</f>
        <v>-3.019763336757985E-4</v>
      </c>
      <c r="IS426" s="223">
        <f t="shared" ref="IS426:IS489" ca="1" si="1102">2*IMREAL(K165)*COS(2*PI()*B165*247/Nt_load2)-2*IMAGINARY(K165)*SIN(2*PI()*B165*247/Nt_load2)</f>
        <v>1.3708877936199947E-4</v>
      </c>
      <c r="IT426" s="223">
        <f t="shared" ref="IT426:IT489" ca="1" si="1103">2*IMREAL(K165)*COS(2*PI()*B165*248/Nt_load2)-2*IMAGINARY(K165)*SIN(2*PI()*B165*248/Nt_load2)</f>
        <v>2.952476795512955E-4</v>
      </c>
      <c r="IU426" s="223">
        <f t="shared" ref="IU426:IU489" ca="1" si="1104">2*IMREAL(K165)*COS(2*PI()*B165*249/Nt_load2)-2*IMAGINARY(K165)*SIN(2*PI()*B165*249/Nt_load2)</f>
        <v>-1.5158026091144548E-4</v>
      </c>
      <c r="IV426" s="223">
        <f t="shared" ref="IV426:IV489" ca="1" si="1105">2*IMREAL(K165)*COS(2*PI()*B165*250/Nt_load2)-2*IMAGINARY(K165)*SIN(2*PI()*B165*250/Nt_load2)</f>
        <v>-2.8780774790611936E-4</v>
      </c>
      <c r="IW426" s="223">
        <f t="shared" ref="IW426:IW489" ca="1" si="1106">2*IMREAL(K165)*COS(2*PI()*B165*251/Nt_load2)-2*IMAGINARY(K165)*SIN(2*PI()*B165*251/Nt_load2)</f>
        <v>1.6570657233550966E-4</v>
      </c>
      <c r="IX426" s="223">
        <f t="shared" ref="IX426:IX489" ca="1" si="1107">2*IMREAL(K165)*COS(2*PI()*B165*252/Nt_load2)-2*IMAGINARY(K165)*SIN(2*PI()*B165*252/Nt_load2)</f>
        <v>2.7967446218724713E-4</v>
      </c>
      <c r="IY426" s="223">
        <f t="shared" ref="IY426:IY489" ca="1" si="1108">2*IMREAL(K165)*COS(2*PI()*B165*253/Nt_load2)-2*IMAGINARY(K165)*SIN(2*PI()*B165*253/Nt_load2)</f>
        <v>-1.7943368211263566E-4</v>
      </c>
      <c r="IZ426" s="223">
        <f t="shared" ref="IZ426:IZ489" ca="1" si="1109">2*IMREAL(K165)*COS(2*PI()*B165*254/Nt_load2)-2*IMAGINARY(K165)*SIN(2*PI()*B165*254/Nt_load2)</f>
        <v>-2.70867416192386E-4</v>
      </c>
      <c r="JA426" s="223">
        <f t="shared" ref="JA426:JA489" ca="1" si="1110">2*IMREAL(K165)*COS(2*PI()*B165*255/Nt_load2)-2*IMAGINARY(K165)*SIN(2*PI()*B165*255/Nt_load2)</f>
        <v>1.9272852043300247E-4</v>
      </c>
      <c r="JB426" s="223">
        <f t="shared" ref="JB426:JB489" ca="1" si="1111">2*IMREAL(K165)*COS(2*PI()*B165*256/Nt_load2)-2*IMAGINARY(K165)*SIN(2*PI()*B165*256/Nt_load2)</f>
        <v>2.6140782686672343E-4</v>
      </c>
    </row>
    <row r="427" spans="2:262">
      <c r="B427" s="230">
        <v>66</v>
      </c>
      <c r="C427" s="229">
        <f t="shared" ref="C427:C490" si="1112">C426+Div_Nt_load2</f>
        <v>1.2890625000000007E-3</v>
      </c>
      <c r="D427" s="226">
        <f t="shared" ca="1" si="855"/>
        <v>71.886903163509629</v>
      </c>
      <c r="E427" s="225">
        <f ca="1">BT361</f>
        <v>-0.11309683649036741</v>
      </c>
      <c r="F427" s="224">
        <v>66</v>
      </c>
      <c r="G427" s="223">
        <f t="shared" ca="1" si="856"/>
        <v>1.4283504408999837E-4</v>
      </c>
      <c r="H427" s="223">
        <f t="shared" ca="1" si="857"/>
        <v>2.6686980080665513E-4</v>
      </c>
      <c r="I427" s="223">
        <f t="shared" ca="1" si="858"/>
        <v>-1.690244050376062E-4</v>
      </c>
      <c r="J427" s="223">
        <f t="shared" ca="1" si="859"/>
        <v>-2.502825318871134E-4</v>
      </c>
      <c r="K427" s="223">
        <f t="shared" ca="1" si="860"/>
        <v>1.9358596856656329E-4</v>
      </c>
      <c r="L427" s="223">
        <f t="shared" ca="1" si="861"/>
        <v>2.3128490536714953E-4</v>
      </c>
      <c r="M427" s="223">
        <f t="shared" ca="1" si="862"/>
        <v>-2.1628319339336914E-4</v>
      </c>
      <c r="N427" s="223">
        <f t="shared" ca="1" si="863"/>
        <v>-2.1005987877531E-4</v>
      </c>
      <c r="O427" s="223">
        <f t="shared" ca="1" si="864"/>
        <v>2.3689749283537667E-4</v>
      </c>
      <c r="P427" s="223">
        <f t="shared" ca="1" si="865"/>
        <v>1.8681186072045346E-4</v>
      </c>
      <c r="Q427" s="223">
        <f t="shared" ca="1" si="866"/>
        <v>-2.5523033992003733E-4</v>
      </c>
      <c r="R427" s="223">
        <f t="shared" ca="1" si="867"/>
        <v>-1.6176474232510842E-4</v>
      </c>
      <c r="S427" s="223">
        <f t="shared" ca="1" si="868"/>
        <v>2.711051793081715E-4</v>
      </c>
      <c r="T427" s="223">
        <f t="shared" ca="1" si="869"/>
        <v>1.3515974103156932E-4</v>
      </c>
      <c r="U427" s="223">
        <f t="shared" ca="1" si="870"/>
        <v>-2.8436912761840177E-4</v>
      </c>
      <c r="V427" s="223">
        <f t="shared" ca="1" si="871"/>
        <v>-1.07253077546066E-4</v>
      </c>
      <c r="W427" s="223">
        <f t="shared" ca="1" si="872"/>
        <v>2.9489444577768909E-4</v>
      </c>
      <c r="X427" s="223">
        <f t="shared" ca="1" si="873"/>
        <v>7.8313508293297989E-5</v>
      </c>
      <c r="Y427" s="223">
        <f t="shared" ca="1" si="874"/>
        <v>-3.0257976921843524E-4</v>
      </c>
      <c r="Z427" s="223">
        <f t="shared" ca="1" si="875"/>
        <v>-4.8619737145146074E-5</v>
      </c>
      <c r="AA427" s="223">
        <f t="shared" ca="1" si="876"/>
        <v>3.073510840746809E-4</v>
      </c>
      <c r="AB427" s="223">
        <f t="shared" ca="1" si="877"/>
        <v>1.8457731350035589E-5</v>
      </c>
      <c r="AC427" s="223">
        <f t="shared" ca="1" si="878"/>
        <v>-3.0916243997609389E-4</v>
      </c>
      <c r="AD427" s="223">
        <f t="shared" ca="1" si="879"/>
        <v>1.1882032487998083E-5</v>
      </c>
      <c r="AE427" s="223">
        <f t="shared" ca="1" si="880"/>
        <v>3.0799639257515614E-4</v>
      </c>
      <c r="AF427" s="223">
        <f t="shared" ca="1" si="881"/>
        <v>-4.2107365857792611E-5</v>
      </c>
      <c r="AG427" s="223">
        <f t="shared" ca="1" si="882"/>
        <v>-3.0386417154576489E-4</v>
      </c>
      <c r="AH427" s="223">
        <f t="shared" ca="1" si="883"/>
        <v>7.1927182276149013E-5</v>
      </c>
      <c r="AI427" s="223">
        <f t="shared" ca="1" si="884"/>
        <v>2.9680557243533511E-4</v>
      </c>
      <c r="AJ427" s="223">
        <f t="shared" ca="1" si="885"/>
        <v>-1.010543006097887E-4</v>
      </c>
      <c r="AK427" s="223">
        <f t="shared" ca="1" si="886"/>
        <v>-2.8688857341192299E-4</v>
      </c>
      <c r="AL427" s="223">
        <f t="shared" ca="1" si="887"/>
        <v>1.2920821078665613E-4</v>
      </c>
      <c r="AM427" s="223">
        <f t="shared" ca="1" si="888"/>
        <v>2.7420868059730699E-4</v>
      </c>
      <c r="AN427" s="223">
        <f t="shared" ca="1" si="889"/>
        <v>-1.5611777526125531E-4</v>
      </c>
      <c r="AO427" s="223">
        <f t="shared" ca="1" si="890"/>
        <v>-2.5888800829082639E-4</v>
      </c>
      <c r="AP427" s="223">
        <f t="shared" ca="1" si="891"/>
        <v>1.8152384021743152E-4</v>
      </c>
      <c r="AQ427" s="223">
        <f t="shared" ca="1" si="892"/>
        <v>2.4107410294192411E-4</v>
      </c>
      <c r="AR427" s="223">
        <f t="shared" ca="1" si="893"/>
        <v>-2.0518173136128897E-4</v>
      </c>
      <c r="AS427" s="223">
        <f t="shared" ca="1" si="894"/>
        <v>-2.209385221971812E-4</v>
      </c>
      <c r="AT427" s="223">
        <f t="shared" ca="1" si="895"/>
        <v>2.2686361026839495E-4</v>
      </c>
      <c r="AU427" s="223">
        <f t="shared" ca="1" si="896"/>
        <v>1.9867518270639596E-4</v>
      </c>
      <c r="AV427" s="223">
        <f t="shared" ca="1" si="897"/>
        <v>-2.4636066859235026E-4</v>
      </c>
      <c r="AW427" s="223">
        <f t="shared" ca="1" si="898"/>
        <v>-1.7449849259924729E-4</v>
      </c>
      <c r="AX427" s="223">
        <f t="shared" ca="1" si="899"/>
        <v>2.6348513900332062E-4</v>
      </c>
      <c r="AY427" s="223">
        <f t="shared" ca="1" si="900"/>
        <v>1.4864128661778861E-4</v>
      </c>
      <c r="AZ427" s="223">
        <f t="shared" ca="1" si="901"/>
        <v>-2.7807210349006068E-4</v>
      </c>
      <c r="BA427" s="223">
        <f t="shared" ca="1" si="902"/>
        <v>-1.21352583790608E-4</v>
      </c>
      <c r="BB427" s="223">
        <f t="shared" ca="1" si="903"/>
        <v>2.8998108161051715E-4</v>
      </c>
      <c r="BC427" s="223">
        <f t="shared" ca="1" si="904"/>
        <v>9.2895189243453547E-5</v>
      </c>
      <c r="BD427" s="223">
        <f t="shared" ca="1" si="905"/>
        <v>-2.9909738339528038E-4</v>
      </c>
      <c r="BE427" s="223">
        <f t="shared" ca="1" si="906"/>
        <v>-6.3543163242208702E-5</v>
      </c>
      <c r="BF427" s="223">
        <f t="shared" ca="1" si="907"/>
        <v>3.0533321387468567E-4</v>
      </c>
      <c r="BG427" s="223">
        <f t="shared" ca="1" si="908"/>
        <v>3.3579181842714929E-5</v>
      </c>
      <c r="BH427" s="223">
        <f t="shared" ca="1" si="909"/>
        <v>-3.0862851859236466E-4</v>
      </c>
      <c r="BI427" s="223">
        <f t="shared" ca="1" si="910"/>
        <v>-3.2918145658278135E-6</v>
      </c>
      <c r="BJ427" s="223">
        <f t="shared" ca="1" si="911"/>
        <v>3.0895156196248926E-4</v>
      </c>
      <c r="BK427" s="223">
        <f t="shared" ca="1" si="912"/>
        <v>-2.7027254684817083E-5</v>
      </c>
      <c r="BL427" s="223">
        <f t="shared" ca="1" si="913"/>
        <v>-3.0629923290081165E-4</v>
      </c>
      <c r="BM427" s="223">
        <f t="shared" ca="1" si="914"/>
        <v>5.7086036698246915E-5</v>
      </c>
      <c r="BN427" s="223">
        <f t="shared" ca="1" si="915"/>
        <v>3.0069707478610645E-4</v>
      </c>
      <c r="BO427" s="223">
        <f t="shared" ca="1" si="916"/>
        <v>-8.6595048971870647E-5</v>
      </c>
      <c r="BP427" s="223">
        <f t="shared" ca="1" si="917"/>
        <v>-2.9219903946346942E-4</v>
      </c>
      <c r="BQ427" s="223">
        <f t="shared" ca="1" si="918"/>
        <v>1.1527010358622627E-4</v>
      </c>
      <c r="BR427" s="223">
        <f t="shared" ca="1" si="919"/>
        <v>2.8088696765855603E-4</v>
      </c>
      <c r="BS427" s="223">
        <f t="shared" ca="1" si="920"/>
        <v>-1.4283504408999818E-4</v>
      </c>
      <c r="BT427" s="223">
        <f t="shared" ca="1" si="921"/>
        <v>-2.6686980080665529E-4</v>
      </c>
      <c r="BU427" s="223">
        <f t="shared" ca="1" si="922"/>
        <v>1.6902440503760582E-4</v>
      </c>
      <c r="BV427" s="223">
        <f t="shared" ca="1" si="923"/>
        <v>2.5028253188711367E-4</v>
      </c>
      <c r="BW427" s="223">
        <f t="shared" ca="1" si="924"/>
        <v>-1.935859685665627E-4</v>
      </c>
      <c r="BX427" s="223">
        <f t="shared" ca="1" si="925"/>
        <v>-2.3128490536714996E-4</v>
      </c>
      <c r="BY427" s="223">
        <f t="shared" ca="1" si="926"/>
        <v>2.1628319339336862E-4</v>
      </c>
      <c r="BZ427" s="223">
        <f t="shared" ca="1" si="927"/>
        <v>2.1005987877531054E-4</v>
      </c>
      <c r="CA427" s="223">
        <f t="shared" ca="1" si="928"/>
        <v>-2.3689749283537626E-4</v>
      </c>
      <c r="CB427" s="223">
        <f t="shared" ca="1" si="929"/>
        <v>-1.8681186072045452E-4</v>
      </c>
      <c r="CC427" s="223">
        <f t="shared" ca="1" si="930"/>
        <v>2.5523033992003662E-4</v>
      </c>
      <c r="CD427" s="223">
        <f t="shared" ca="1" si="931"/>
        <v>1.6176474232510948E-4</v>
      </c>
      <c r="CE427" s="223">
        <f t="shared" ca="1" si="932"/>
        <v>-2.7110517930817085E-4</v>
      </c>
      <c r="CF427" s="223">
        <f t="shared" ca="1" si="933"/>
        <v>-1.351597410315704E-4</v>
      </c>
      <c r="CG427" s="223">
        <f t="shared" ca="1" si="934"/>
        <v>2.8436912761840133E-4</v>
      </c>
      <c r="CH427" s="223">
        <f t="shared" ca="1" si="935"/>
        <v>1.0725307754606306E-4</v>
      </c>
      <c r="CI427" s="223">
        <f t="shared" ca="1" si="936"/>
        <v>-2.9489444577769007E-4</v>
      </c>
      <c r="CJ427" s="223">
        <f t="shared" ca="1" si="937"/>
        <v>-7.831350829329494E-5</v>
      </c>
      <c r="CK427" s="223">
        <f t="shared" ca="1" si="938"/>
        <v>3.0257976921843594E-4</v>
      </c>
      <c r="CL427" s="223">
        <f t="shared" ca="1" si="939"/>
        <v>4.8619737145144055E-5</v>
      </c>
      <c r="CM427" s="223">
        <f t="shared" ca="1" si="940"/>
        <v>-3.0735108407468111E-4</v>
      </c>
      <c r="CN427" s="223">
        <f t="shared" ca="1" si="941"/>
        <v>-1.8457731350033529E-5</v>
      </c>
      <c r="CO427" s="223">
        <f t="shared" ca="1" si="942"/>
        <v>3.0916243997609395E-4</v>
      </c>
      <c r="CP427" s="223">
        <f t="shared" ca="1" si="943"/>
        <v>-1.1882032488000103E-5</v>
      </c>
      <c r="CQ427" s="223">
        <f t="shared" ca="1" si="944"/>
        <v>-3.0799639257515597E-4</v>
      </c>
      <c r="CR427" s="223">
        <f t="shared" ca="1" si="945"/>
        <v>4.2107365857794657E-5</v>
      </c>
      <c r="CS427" s="223">
        <f t="shared" ca="1" si="946"/>
        <v>3.0386417154576456E-4</v>
      </c>
      <c r="CT427" s="223">
        <f t="shared" ca="1" si="947"/>
        <v>-7.1927182276151019E-5</v>
      </c>
      <c r="CU427" s="223">
        <f t="shared" ca="1" si="948"/>
        <v>-2.9680557243533457E-4</v>
      </c>
      <c r="CV427" s="223">
        <f t="shared" ca="1" si="949"/>
        <v>1.0105430060979064E-4</v>
      </c>
      <c r="CW427" s="223">
        <f t="shared" ca="1" si="950"/>
        <v>2.8688857341192223E-4</v>
      </c>
      <c r="CX427" s="223">
        <f t="shared" ca="1" si="951"/>
        <v>-1.29208210786658E-4</v>
      </c>
      <c r="CY427" s="223">
        <f t="shared" ca="1" si="952"/>
        <v>-2.7420868059730601E-4</v>
      </c>
      <c r="CZ427" s="223">
        <f t="shared" ca="1" si="953"/>
        <v>1.5611777526125704E-4</v>
      </c>
      <c r="DA427" s="223">
        <f t="shared" ca="1" si="954"/>
        <v>2.5888800829082531E-4</v>
      </c>
      <c r="DB427" s="223">
        <f t="shared" ca="1" si="955"/>
        <v>-1.8152384021743318E-4</v>
      </c>
      <c r="DC427" s="223">
        <f t="shared" ca="1" si="956"/>
        <v>-2.4107410294192284E-4</v>
      </c>
      <c r="DD427" s="223">
        <f t="shared" ca="1" si="957"/>
        <v>2.0518173136129051E-4</v>
      </c>
      <c r="DE427" s="223">
        <f t="shared" ca="1" si="958"/>
        <v>2.2093852219717976E-4</v>
      </c>
      <c r="DF427" s="223">
        <f t="shared" ca="1" si="959"/>
        <v>-2.2686361026839485E-4</v>
      </c>
      <c r="DG427" s="223">
        <f t="shared" ca="1" si="960"/>
        <v>-1.9867518270639612E-4</v>
      </c>
      <c r="DH427" s="223">
        <f t="shared" ca="1" si="961"/>
        <v>2.463606685923502E-4</v>
      </c>
      <c r="DI427" s="223">
        <f t="shared" ca="1" si="962"/>
        <v>1.7449849259924743E-4</v>
      </c>
      <c r="DJ427" s="223">
        <f t="shared" ca="1" si="963"/>
        <v>-2.6348513900332056E-4</v>
      </c>
      <c r="DK427" s="223">
        <f t="shared" ca="1" si="964"/>
        <v>-1.4864128661778875E-4</v>
      </c>
      <c r="DL427" s="223">
        <f t="shared" ca="1" si="965"/>
        <v>2.7807210349006063E-4</v>
      </c>
      <c r="DM427" s="223">
        <f t="shared" ca="1" si="966"/>
        <v>1.2135258379060813E-4</v>
      </c>
      <c r="DN427" s="223">
        <f t="shared" ca="1" si="967"/>
        <v>-2.8998108161051709E-4</v>
      </c>
      <c r="DO427" s="223">
        <f t="shared" ca="1" si="968"/>
        <v>-9.2895189243453709E-5</v>
      </c>
      <c r="DP427" s="223">
        <f t="shared" ca="1" si="969"/>
        <v>2.9909738339528038E-4</v>
      </c>
      <c r="DQ427" s="223">
        <f t="shared" ca="1" si="970"/>
        <v>6.3543163242208824E-5</v>
      </c>
      <c r="DR427" s="223">
        <f t="shared" ca="1" si="971"/>
        <v>-3.0533321387468567E-4</v>
      </c>
      <c r="DS427" s="223">
        <f t="shared" ca="1" si="972"/>
        <v>-3.3579181842715092E-5</v>
      </c>
      <c r="DT427" s="223">
        <f t="shared" ca="1" si="973"/>
        <v>3.0862851859236466E-4</v>
      </c>
      <c r="DU427" s="223">
        <f t="shared" ca="1" si="974"/>
        <v>3.2918145658279626E-6</v>
      </c>
      <c r="DV427" s="223">
        <f t="shared" ca="1" si="975"/>
        <v>-3.0895156196248926E-4</v>
      </c>
      <c r="DW427" s="223">
        <f t="shared" ca="1" si="976"/>
        <v>2.7027254684816948E-5</v>
      </c>
      <c r="DX427" s="223">
        <f t="shared" ca="1" si="977"/>
        <v>3.0629923290081165E-4</v>
      </c>
      <c r="DY427" s="223">
        <f t="shared" ca="1" si="978"/>
        <v>-5.7086036698246779E-5</v>
      </c>
      <c r="DZ427" s="223">
        <f t="shared" ca="1" si="979"/>
        <v>-3.0069707478610645E-4</v>
      </c>
      <c r="EA427" s="223">
        <f t="shared" ca="1" si="980"/>
        <v>8.6595048971870497E-5</v>
      </c>
      <c r="EB427" s="223">
        <f t="shared" ca="1" si="981"/>
        <v>2.9219903946346942E-4</v>
      </c>
      <c r="EC427" s="223">
        <f t="shared" ca="1" si="982"/>
        <v>-1.1527010358622613E-4</v>
      </c>
      <c r="ED427" s="223">
        <f t="shared" ca="1" si="983"/>
        <v>-2.8088696765855609E-4</v>
      </c>
      <c r="EE427" s="223">
        <f t="shared" ca="1" si="984"/>
        <v>1.4283504408999805E-4</v>
      </c>
      <c r="EF427" s="223">
        <f t="shared" ca="1" si="985"/>
        <v>2.6686980080665534E-4</v>
      </c>
      <c r="EG427" s="223">
        <f t="shared" ca="1" si="986"/>
        <v>-1.6902440503760571E-4</v>
      </c>
      <c r="EH427" s="223">
        <f t="shared" ca="1" si="987"/>
        <v>-2.5028253188711378E-4</v>
      </c>
      <c r="EI427" s="223">
        <f t="shared" ca="1" si="988"/>
        <v>1.9358596856656259E-4</v>
      </c>
      <c r="EJ427" s="223">
        <f t="shared" ca="1" si="989"/>
        <v>2.3128490536715012E-4</v>
      </c>
      <c r="EK427" s="223">
        <f t="shared" ca="1" si="990"/>
        <v>-2.1628319339336854E-4</v>
      </c>
      <c r="EL427" s="223">
        <f t="shared" ca="1" si="991"/>
        <v>-2.1005987877531067E-4</v>
      </c>
      <c r="EM427" s="223">
        <f t="shared" ca="1" si="992"/>
        <v>2.3689749283537615E-4</v>
      </c>
      <c r="EN427" s="223">
        <f t="shared" ca="1" si="993"/>
        <v>1.8681186072045462E-4</v>
      </c>
      <c r="EO427" s="223">
        <f t="shared" ca="1" si="994"/>
        <v>-2.5523033992003652E-4</v>
      </c>
      <c r="EP427" s="223">
        <f t="shared" ca="1" si="995"/>
        <v>-1.6176474232510962E-4</v>
      </c>
      <c r="EQ427" s="223">
        <f t="shared" ca="1" si="996"/>
        <v>2.711051793081708E-4</v>
      </c>
      <c r="ER427" s="223">
        <f t="shared" ca="1" si="997"/>
        <v>1.3515974103157056E-4</v>
      </c>
      <c r="ES427" s="223">
        <f t="shared" ca="1" si="998"/>
        <v>-2.8436912761840128E-4</v>
      </c>
      <c r="ET427" s="223">
        <f t="shared" ca="1" si="999"/>
        <v>-1.072530775460673E-4</v>
      </c>
      <c r="EU427" s="223">
        <f t="shared" ca="1" si="1000"/>
        <v>2.9489444577768866E-4</v>
      </c>
      <c r="EV427" s="223">
        <f t="shared" ca="1" si="1001"/>
        <v>7.8313508293299358E-5</v>
      </c>
      <c r="EW427" s="223">
        <f t="shared" ca="1" si="1002"/>
        <v>-3.0257976921843502E-4</v>
      </c>
      <c r="EX427" s="223">
        <f t="shared" ca="1" si="1003"/>
        <v>-4.8619737145148527E-5</v>
      </c>
      <c r="EY427" s="223">
        <f t="shared" ca="1" si="1004"/>
        <v>3.0735108407468057E-4</v>
      </c>
      <c r="EZ427" s="223">
        <f t="shared" ca="1" si="1005"/>
        <v>1.8457731350038096E-5</v>
      </c>
      <c r="FA427" s="223">
        <f t="shared" ca="1" si="1006"/>
        <v>-3.0916243997609384E-4</v>
      </c>
      <c r="FB427" s="223">
        <f t="shared" ca="1" si="1007"/>
        <v>1.1882032487995562E-5</v>
      </c>
      <c r="FC427" s="223">
        <f t="shared" ca="1" si="1008"/>
        <v>3.0799639257515635E-4</v>
      </c>
      <c r="FD427" s="223">
        <f t="shared" ca="1" si="1009"/>
        <v>-4.210736585779013E-5</v>
      </c>
      <c r="FE427" s="223">
        <f t="shared" ca="1" si="1010"/>
        <v>-3.0386417154576538E-4</v>
      </c>
      <c r="FF427" s="223">
        <f t="shared" ca="1" si="1011"/>
        <v>7.19271822761466E-5</v>
      </c>
      <c r="FG427" s="223">
        <f t="shared" ca="1" si="1012"/>
        <v>2.9680557243533587E-4</v>
      </c>
      <c r="FH427" s="223">
        <f t="shared" ca="1" si="1013"/>
        <v>-1.0105430060978634E-4</v>
      </c>
      <c r="FI427" s="223">
        <f t="shared" ca="1" si="1014"/>
        <v>-2.8688857341192391E-4</v>
      </c>
      <c r="FJ427" s="223">
        <f t="shared" ca="1" si="1015"/>
        <v>1.2920821078666185E-4</v>
      </c>
      <c r="FK427" s="223">
        <f t="shared" ca="1" si="1016"/>
        <v>2.7420868059730813E-4</v>
      </c>
      <c r="FL427" s="223">
        <f t="shared" ca="1" si="1017"/>
        <v>-1.5611777526126073E-4</v>
      </c>
      <c r="FM427" s="223">
        <f t="shared" ca="1" si="1018"/>
        <v>-2.5888800829082775E-4</v>
      </c>
      <c r="FN427" s="223">
        <f t="shared" ca="1" si="1019"/>
        <v>1.8152384021743659E-4</v>
      </c>
      <c r="FO427" s="223">
        <f t="shared" ca="1" si="1020"/>
        <v>2.4107410294192566E-4</v>
      </c>
      <c r="FP427" s="223">
        <f t="shared" ca="1" si="1021"/>
        <v>-2.0518173136129366E-4</v>
      </c>
      <c r="FQ427" s="223">
        <f t="shared" ca="1" si="1022"/>
        <v>-2.2093852219718296E-4</v>
      </c>
      <c r="FR427" s="223">
        <f t="shared" ca="1" si="1023"/>
        <v>2.2686361026839775E-4</v>
      </c>
      <c r="FS427" s="223">
        <f t="shared" ca="1" si="1024"/>
        <v>1.9867518270639959E-4</v>
      </c>
      <c r="FT427" s="223">
        <f t="shared" ca="1" si="1025"/>
        <v>-2.4636066859235275E-4</v>
      </c>
      <c r="FU427" s="223">
        <f t="shared" ca="1" si="1026"/>
        <v>-1.7449849259925119E-4</v>
      </c>
      <c r="FV427" s="223">
        <f t="shared" ca="1" si="1027"/>
        <v>2.6348513900332278E-4</v>
      </c>
      <c r="FW427" s="223">
        <f t="shared" ca="1" si="1028"/>
        <v>1.4864128661779271E-4</v>
      </c>
      <c r="FX427" s="223">
        <f t="shared" ca="1" si="1029"/>
        <v>-2.7807210349006252E-4</v>
      </c>
      <c r="FY427" s="223">
        <f t="shared" ca="1" si="1030"/>
        <v>-1.213525837906123E-4</v>
      </c>
      <c r="FZ427" s="223">
        <f t="shared" ca="1" si="1031"/>
        <v>2.8998108161051861E-4</v>
      </c>
      <c r="GA427" s="223">
        <f t="shared" ca="1" si="1032"/>
        <v>9.2895189243458019E-5</v>
      </c>
      <c r="GB427" s="223">
        <f t="shared" ca="1" si="1033"/>
        <v>-2.9909738339528146E-4</v>
      </c>
      <c r="GC427" s="223">
        <f t="shared" ca="1" si="1034"/>
        <v>-6.3543163242213297E-5</v>
      </c>
      <c r="GD427" s="223">
        <f t="shared" ca="1" si="1035"/>
        <v>3.0533321387468632E-4</v>
      </c>
      <c r="GE427" s="223">
        <f t="shared" ca="1" si="1036"/>
        <v>3.3579181842719591E-5</v>
      </c>
      <c r="GF427" s="223">
        <f t="shared" ca="1" si="1037"/>
        <v>-3.0862851859236488E-4</v>
      </c>
      <c r="GG427" s="223">
        <f t="shared" ca="1" si="1038"/>
        <v>-3.2918145658325163E-6</v>
      </c>
      <c r="GH427" s="223">
        <f t="shared" ca="1" si="1039"/>
        <v>3.0895156196248904E-4</v>
      </c>
      <c r="GI427" s="223">
        <f t="shared" ca="1" si="1040"/>
        <v>-2.7027254684812394E-5</v>
      </c>
      <c r="GJ427" s="223">
        <f t="shared" ca="1" si="1041"/>
        <v>-3.0629923290081111E-4</v>
      </c>
      <c r="GK427" s="223">
        <f t="shared" ca="1" si="1042"/>
        <v>5.7086036698242293E-5</v>
      </c>
      <c r="GL427" s="223">
        <f t="shared" ca="1" si="1043"/>
        <v>3.0069707478610547E-4</v>
      </c>
      <c r="GM427" s="223">
        <f t="shared" ca="1" si="1044"/>
        <v>-8.6595048971866134E-5</v>
      </c>
      <c r="GN427" s="223">
        <f t="shared" ca="1" si="1045"/>
        <v>-2.9219903946346801E-4</v>
      </c>
      <c r="GO427" s="223">
        <f t="shared" ca="1" si="1046"/>
        <v>1.1527010358622193E-4</v>
      </c>
      <c r="GP427" s="223">
        <f t="shared" ca="1" si="1047"/>
        <v>2.8088696765855435E-4</v>
      </c>
      <c r="GQ427" s="223">
        <f t="shared" ca="1" si="1048"/>
        <v>-1.4283504408999404E-4</v>
      </c>
      <c r="GR427" s="223">
        <f t="shared" ca="1" si="1049"/>
        <v>-2.6686980080665318E-4</v>
      </c>
      <c r="GS427" s="223">
        <f t="shared" ca="1" si="1050"/>
        <v>1.6902440503760189E-4</v>
      </c>
      <c r="GT427" s="223">
        <f t="shared" ca="1" si="1051"/>
        <v>2.5028253188711123E-4</v>
      </c>
      <c r="GU427" s="223">
        <f t="shared" ca="1" si="1052"/>
        <v>-1.9358596856655907E-4</v>
      </c>
      <c r="GV427" s="223">
        <f t="shared" ca="1" si="1053"/>
        <v>-2.312849053671473E-4</v>
      </c>
      <c r="GW427" s="223">
        <f t="shared" ca="1" si="1054"/>
        <v>2.1628319339336529E-4</v>
      </c>
      <c r="GX427" s="223">
        <f t="shared" ca="1" si="1055"/>
        <v>2.1005987877530756E-4</v>
      </c>
      <c r="GY427" s="223">
        <f t="shared" ca="1" si="1056"/>
        <v>-2.368974928353732E-4</v>
      </c>
      <c r="GZ427" s="223">
        <f t="shared" ca="1" si="1057"/>
        <v>-1.8681186072045121E-4</v>
      </c>
      <c r="HA427" s="223">
        <f t="shared" ca="1" si="1058"/>
        <v>2.5523033992003397E-4</v>
      </c>
      <c r="HB427" s="223">
        <f t="shared" ca="1" si="1059"/>
        <v>1.6176474232510601E-4</v>
      </c>
      <c r="HC427" s="223">
        <f t="shared" ca="1" si="1060"/>
        <v>-2.7110517930816863E-4</v>
      </c>
      <c r="HD427" s="223">
        <f t="shared" ca="1" si="1061"/>
        <v>-1.3515974103156674E-4</v>
      </c>
      <c r="HE427" s="223">
        <f t="shared" ca="1" si="1062"/>
        <v>2.8436912761839949E-4</v>
      </c>
      <c r="HF427" s="223">
        <f t="shared" ca="1" si="1063"/>
        <v>1.0725307754606335E-4</v>
      </c>
      <c r="HG427" s="223">
        <f t="shared" ca="1" si="1064"/>
        <v>-2.9489444577768731E-4</v>
      </c>
      <c r="HH427" s="223">
        <f t="shared" ca="1" si="1065"/>
        <v>-7.8313508293295224E-5</v>
      </c>
      <c r="HI427" s="223">
        <f t="shared" ca="1" si="1066"/>
        <v>3.0257976921843404E-4</v>
      </c>
      <c r="HJ427" s="223">
        <f t="shared" ca="1" si="1067"/>
        <v>4.861973714514434E-5</v>
      </c>
      <c r="HK427" s="223">
        <f t="shared" ca="1" si="1068"/>
        <v>-3.0735108407468014E-4</v>
      </c>
      <c r="HL427" s="223">
        <f t="shared" ca="1" si="1069"/>
        <v>-1.8457731350033854E-5</v>
      </c>
      <c r="HM427" s="223">
        <f t="shared" ca="1" si="1070"/>
        <v>3.0916243997609384E-4</v>
      </c>
      <c r="HN427" s="223">
        <f t="shared" ca="1" si="1071"/>
        <v>-1.1882032487999804E-5</v>
      </c>
      <c r="HO427" s="223">
        <f t="shared" ca="1" si="1072"/>
        <v>-3.0799639257515679E-4</v>
      </c>
      <c r="HP427" s="223">
        <f t="shared" ca="1" si="1073"/>
        <v>4.2107365857794345E-5</v>
      </c>
      <c r="HQ427" s="223">
        <f t="shared" ca="1" si="1074"/>
        <v>3.0386417154576624E-4</v>
      </c>
      <c r="HR427" s="223">
        <f t="shared" ca="1" si="1075"/>
        <v>-7.192718227615072E-5</v>
      </c>
      <c r="HS427" s="223">
        <f t="shared" ca="1" si="1076"/>
        <v>-2.9680557243533706E-4</v>
      </c>
      <c r="HT427" s="223">
        <f t="shared" ca="1" si="1077"/>
        <v>1.0105430060979034E-4</v>
      </c>
      <c r="HU427" s="223">
        <f t="shared" ca="1" si="1078"/>
        <v>2.8688857341192559E-4</v>
      </c>
      <c r="HV427" s="223">
        <f t="shared" ca="1" si="1079"/>
        <v>-1.2920821078665773E-4</v>
      </c>
      <c r="HW427" s="223">
        <f t="shared" ca="1" si="1080"/>
        <v>-2.7420868059731024E-4</v>
      </c>
      <c r="HX427" s="223">
        <f t="shared" ca="1" si="1081"/>
        <v>1.561177752612568E-4</v>
      </c>
      <c r="HY427" s="223">
        <f t="shared" ca="1" si="1082"/>
        <v>2.5888800829083024E-4</v>
      </c>
      <c r="HZ427" s="223">
        <f t="shared" ca="1" si="1083"/>
        <v>-1.815238402174329E-4</v>
      </c>
      <c r="IA427" s="223">
        <f t="shared" ca="1" si="1084"/>
        <v>-2.4107410294192853E-4</v>
      </c>
      <c r="IB427" s="223">
        <f t="shared" ca="1" si="1085"/>
        <v>2.0518173136129024E-4</v>
      </c>
      <c r="IC427" s="223">
        <f t="shared" ca="1" si="1086"/>
        <v>2.2093852219718616E-4</v>
      </c>
      <c r="ID427" s="223">
        <f t="shared" ca="1" si="1087"/>
        <v>-2.2686361026839466E-4</v>
      </c>
      <c r="IE427" s="223">
        <f t="shared" ca="1" si="1088"/>
        <v>-2.4757886493393755E-4</v>
      </c>
      <c r="IF427" s="223">
        <f t="shared" ca="1" si="1089"/>
        <v>2.4636066859235004E-4</v>
      </c>
      <c r="IG427" s="223">
        <f t="shared" ca="1" si="1090"/>
        <v>1.7449849259925493E-4</v>
      </c>
      <c r="IH427" s="223">
        <f t="shared" ca="1" si="1091"/>
        <v>-2.634851390033204E-4</v>
      </c>
      <c r="II427" s="223">
        <f t="shared" ca="1" si="1092"/>
        <v>-1.4864128661779669E-4</v>
      </c>
      <c r="IJ427" s="223">
        <f t="shared" ca="1" si="1093"/>
        <v>2.7807210349006052E-4</v>
      </c>
      <c r="IK427" s="223">
        <f t="shared" ca="1" si="1094"/>
        <v>1.2135258379061649E-4</v>
      </c>
      <c r="IL427" s="223">
        <f t="shared" ca="1" si="1095"/>
        <v>-2.8998108161051698E-4</v>
      </c>
      <c r="IM427" s="223">
        <f t="shared" ca="1" si="1096"/>
        <v>-9.2895189243462356E-5</v>
      </c>
      <c r="IN427" s="223">
        <f t="shared" ca="1" si="1097"/>
        <v>2.9909738339528027E-4</v>
      </c>
      <c r="IO427" s="223">
        <f t="shared" ca="1" si="1098"/>
        <v>6.3543163242217715E-5</v>
      </c>
      <c r="IP427" s="223">
        <f t="shared" ca="1" si="1099"/>
        <v>-3.0533321387468562E-4</v>
      </c>
      <c r="IQ427" s="223">
        <f t="shared" ca="1" si="1100"/>
        <v>-3.3579181842724118E-5</v>
      </c>
      <c r="IR427" s="223">
        <f t="shared" ca="1" si="1101"/>
        <v>3.0862851859236461E-4</v>
      </c>
      <c r="IS427" s="223">
        <f t="shared" ca="1" si="1102"/>
        <v>3.2918145658370564E-6</v>
      </c>
      <c r="IT427" s="223">
        <f t="shared" ca="1" si="1103"/>
        <v>-3.0895156196248926E-4</v>
      </c>
      <c r="IU427" s="223">
        <f t="shared" ca="1" si="1104"/>
        <v>2.7027254684807881E-5</v>
      </c>
      <c r="IV427" s="223">
        <f t="shared" ca="1" si="1105"/>
        <v>3.062992329008117E-4</v>
      </c>
      <c r="IW427" s="223">
        <f t="shared" ca="1" si="1106"/>
        <v>-5.7086036698237821E-5</v>
      </c>
      <c r="IX427" s="223">
        <f t="shared" ca="1" si="1107"/>
        <v>-3.0069707478610656E-4</v>
      </c>
      <c r="IY427" s="223">
        <f t="shared" ca="1" si="1108"/>
        <v>8.659504897186177E-5</v>
      </c>
      <c r="IZ427" s="223">
        <f t="shared" ca="1" si="1109"/>
        <v>2.9219903946346948E-4</v>
      </c>
      <c r="JA427" s="223">
        <f t="shared" ca="1" si="1110"/>
        <v>-1.1527010358621769E-4</v>
      </c>
      <c r="JB427" s="223">
        <f t="shared" ca="1" si="1111"/>
        <v>-2.8088696765855625E-4</v>
      </c>
    </row>
    <row r="428" spans="2:262">
      <c r="B428" s="230">
        <v>67</v>
      </c>
      <c r="C428" s="229">
        <f t="shared" si="1112"/>
        <v>1.3085937500000007E-3</v>
      </c>
      <c r="D428" s="226">
        <f t="shared" ca="1" si="855"/>
        <v>71.868607288750198</v>
      </c>
      <c r="E428" s="225">
        <f ca="1">BU361</f>
        <v>-0.13139271124980223</v>
      </c>
      <c r="F428" s="224">
        <v>67</v>
      </c>
      <c r="G428" s="223">
        <f t="shared" ca="1" si="856"/>
        <v>6.6022111807408654E-4</v>
      </c>
      <c r="H428" s="223">
        <f t="shared" ca="1" si="857"/>
        <v>9.8722381531520485E-4</v>
      </c>
      <c r="I428" s="223">
        <f t="shared" ca="1" si="858"/>
        <v>-8.0547049637180995E-4</v>
      </c>
      <c r="J428" s="223">
        <f t="shared" ca="1" si="859"/>
        <v>-8.6871564419920564E-4</v>
      </c>
      <c r="K428" s="223">
        <f t="shared" ca="1" si="860"/>
        <v>9.3328387088724646E-4</v>
      </c>
      <c r="L428" s="223">
        <f t="shared" ca="1" si="861"/>
        <v>7.31402402846348E-4</v>
      </c>
      <c r="M428" s="223">
        <f t="shared" ca="1" si="862"/>
        <v>-1.0408944680495255E-3</v>
      </c>
      <c r="N428" s="223">
        <f t="shared" ca="1" si="863"/>
        <v>-5.7825650825560609E-4</v>
      </c>
      <c r="O428" s="223">
        <f t="shared" ca="1" si="864"/>
        <v>1.1259728434065085E-3</v>
      </c>
      <c r="P428" s="223">
        <f t="shared" ca="1" si="865"/>
        <v>4.1259310655505379E-4</v>
      </c>
      <c r="Q428" s="223">
        <f t="shared" ca="1" si="866"/>
        <v>-1.1866773070624147E-3</v>
      </c>
      <c r="R428" s="223">
        <f t="shared" ca="1" si="867"/>
        <v>-2.3799831009970227E-4</v>
      </c>
      <c r="S428" s="223">
        <f t="shared" ca="1" si="868"/>
        <v>1.2216937907023012E-3</v>
      </c>
      <c r="T428" s="223">
        <f t="shared" ca="1" si="869"/>
        <v>5.8251568968828806E-5</v>
      </c>
      <c r="U428" s="223">
        <f t="shared" ca="1" si="870"/>
        <v>-1.2302642932026766E-3</v>
      </c>
      <c r="V428" s="223">
        <f t="shared" ca="1" si="871"/>
        <v>1.2275614271458908E-4</v>
      </c>
      <c r="W428" s="223">
        <f t="shared" ca="1" si="872"/>
        <v>1.2122032890667224E-3</v>
      </c>
      <c r="X428" s="223">
        <f t="shared" ca="1" si="873"/>
        <v>-3.0110655462314026E-4</v>
      </c>
      <c r="Y428" s="223">
        <f t="shared" ca="1" si="874"/>
        <v>-1.167901744491021E-3</v>
      </c>
      <c r="Z428" s="223">
        <f t="shared" ca="1" si="875"/>
        <v>4.7293891894468196E-4</v>
      </c>
      <c r="AA428" s="223">
        <f t="shared" ca="1" si="876"/>
        <v>1.098318654128092E-3</v>
      </c>
      <c r="AB428" s="223">
        <f t="shared" ca="1" si="877"/>
        <v>-6.3453358391329397E-4</v>
      </c>
      <c r="AC428" s="223">
        <f t="shared" ca="1" si="878"/>
        <v>-1.0049602817482641E-3</v>
      </c>
      <c r="AD428" s="223">
        <f t="shared" ca="1" si="879"/>
        <v>7.8239251303691842E-4</v>
      </c>
      <c r="AE428" s="223">
        <f t="shared" ca="1" si="880"/>
        <v>8.8984755417785056E-4</v>
      </c>
      <c r="AF428" s="223">
        <f t="shared" ca="1" si="881"/>
        <v>-9.133150070235658E-4</v>
      </c>
      <c r="AG428" s="223">
        <f t="shared" ca="1" si="882"/>
        <v>-7.5547231433641462E-4</v>
      </c>
      <c r="AH428" s="223">
        <f t="shared" ca="1" si="883"/>
        <v>1.0244669892551428E-3</v>
      </c>
      <c r="AI428" s="223">
        <f t="shared" ca="1" si="884"/>
        <v>6.0474338036277733E-4</v>
      </c>
      <c r="AJ428" s="223">
        <f t="shared" ca="1" si="885"/>
        <v>-1.1134423549874963E-3</v>
      </c>
      <c r="AK428" s="223">
        <f t="shared" ca="1" si="886"/>
        <v>-4.4092357848669785E-4</v>
      </c>
      <c r="AL428" s="223">
        <f t="shared" ca="1" si="887"/>
        <v>1.1783150562518501E-3</v>
      </c>
      <c r="AM428" s="223">
        <f t="shared" ca="1" si="888"/>
        <v>2.675591126945225E-4</v>
      </c>
      <c r="AN428" s="223">
        <f t="shared" ca="1" si="889"/>
        <v>-1.2176807949768236E-3</v>
      </c>
      <c r="AO428" s="223">
        <f t="shared" ca="1" si="890"/>
        <v>-8.8402800122193014E-5</v>
      </c>
      <c r="AP428" s="223">
        <f t="shared" ca="1" si="891"/>
        <v>1.2306874218007795E-3</v>
      </c>
      <c r="AQ428" s="223">
        <f t="shared" ca="1" si="892"/>
        <v>-9.266716610255223E-5</v>
      </c>
      <c r="AR428" s="223">
        <f t="shared" ca="1" si="893"/>
        <v>-1.2170533825320749E-3</v>
      </c>
      <c r="AS428" s="223">
        <f t="shared" ca="1" si="894"/>
        <v>2.7173116802949179E-4</v>
      </c>
      <c r="AT428" s="223">
        <f t="shared" ca="1" si="895"/>
        <v>1.1770738129470398E-3</v>
      </c>
      <c r="AU428" s="223">
        <f t="shared" ca="1" si="896"/>
        <v>-4.4491301077758847E-4</v>
      </c>
      <c r="AV428" s="223">
        <f t="shared" ca="1" si="897"/>
        <v>-1.111614149991703E-3</v>
      </c>
      <c r="AW428" s="223">
        <f t="shared" ca="1" si="898"/>
        <v>6.0846383044830339E-4</v>
      </c>
      <c r="AX428" s="223">
        <f t="shared" ca="1" si="899"/>
        <v>1.0220913976854869E-3</v>
      </c>
      <c r="AY428" s="223">
        <f t="shared" ca="1" si="900"/>
        <v>-7.5884324570770682E-4</v>
      </c>
      <c r="AZ428" s="223">
        <f t="shared" ca="1" si="901"/>
        <v>-9.1044345326339788E-4</v>
      </c>
      <c r="BA428" s="223">
        <f t="shared" ca="1" si="902"/>
        <v>8.9279599635070338E-4</v>
      </c>
      <c r="BB428" s="223">
        <f t="shared" ca="1" si="903"/>
        <v>7.7908715755325422E-4</v>
      </c>
      <c r="BC428" s="223">
        <f t="shared" ca="1" si="904"/>
        <v>-1.007422409853728E-3</v>
      </c>
      <c r="BD428" s="223">
        <f t="shared" ca="1" si="905"/>
        <v>-6.3086597767043505E-4</v>
      </c>
      <c r="BE428" s="223">
        <f t="shared" ca="1" si="906"/>
        <v>1.1002411705281271E-3</v>
      </c>
      <c r="BF428" s="223">
        <f t="shared" ca="1" si="907"/>
        <v>4.6898845454185196E-4</v>
      </c>
      <c r="BG428" s="223">
        <f t="shared" ca="1" si="908"/>
        <v>-1.1692430325114368E-3</v>
      </c>
      <c r="BH428" s="223">
        <f t="shared" ca="1" si="909"/>
        <v>-2.9695874768453532E-4</v>
      </c>
      <c r="BI428" s="223">
        <f t="shared" ca="1" si="910"/>
        <v>1.2129343138724713E-3</v>
      </c>
      <c r="BJ428" s="223">
        <f t="shared" ca="1" si="911"/>
        <v>1.1850078073436616E-4</v>
      </c>
      <c r="BK428" s="223">
        <f t="shared" ca="1" si="912"/>
        <v>-1.2303692303143559E-3</v>
      </c>
      <c r="BL428" s="223">
        <f t="shared" ca="1" si="913"/>
        <v>6.2522370254708209E-5</v>
      </c>
      <c r="BM428" s="223">
        <f t="shared" ca="1" si="914"/>
        <v>1.2211703685483469E-3</v>
      </c>
      <c r="BN428" s="223">
        <f t="shared" ca="1" si="915"/>
        <v>-2.4219210074092224E-4</v>
      </c>
      <c r="BO428" s="223">
        <f t="shared" ca="1" si="916"/>
        <v>-1.1855368561517604E-3</v>
      </c>
      <c r="BP428" s="223">
        <f t="shared" ca="1" si="917"/>
        <v>4.1661910364916327E-4</v>
      </c>
      <c r="BQ428" s="223">
        <f t="shared" ca="1" si="918"/>
        <v>1.1242400510572926E-3</v>
      </c>
      <c r="BR428" s="223">
        <f t="shared" ca="1" si="919"/>
        <v>-5.820275611237636E-4</v>
      </c>
      <c r="BS428" s="223">
        <f t="shared" ca="1" si="920"/>
        <v>-1.0386068439831929E-3</v>
      </c>
      <c r="BT428" s="223">
        <f t="shared" ca="1" si="921"/>
        <v>7.3483687958227138E-4</v>
      </c>
      <c r="BU428" s="223">
        <f t="shared" ca="1" si="922"/>
        <v>9.3049093525637882E-4</v>
      </c>
      <c r="BV428" s="223">
        <f t="shared" ca="1" si="923"/>
        <v>-8.7173919875342546E-4</v>
      </c>
      <c r="BW428" s="223">
        <f t="shared" ca="1" si="924"/>
        <v>-8.0223270779833562E-4</v>
      </c>
      <c r="BX428" s="223">
        <f t="shared" ca="1" si="925"/>
        <v>9.897709968625574E-4</v>
      </c>
      <c r="BY428" s="223">
        <f t="shared" ca="1" si="926"/>
        <v>6.5660856490272739E-4</v>
      </c>
      <c r="BZ428" s="223">
        <f t="shared" ca="1" si="927"/>
        <v>-1.0863772419283065E-3</v>
      </c>
      <c r="CA428" s="223">
        <f t="shared" ca="1" si="928"/>
        <v>-4.9677082948860584E-4</v>
      </c>
      <c r="CB428" s="223">
        <f t="shared" ca="1" si="929"/>
        <v>1.159466700489049E-3</v>
      </c>
      <c r="CC428" s="223">
        <f t="shared" ca="1" si="930"/>
        <v>3.2617950582895404E-4</v>
      </c>
      <c r="CD428" s="223">
        <f t="shared" ca="1" si="931"/>
        <v>-1.2074572064919749E-3</v>
      </c>
      <c r="CE428" s="223">
        <f t="shared" ca="1" si="932"/>
        <v>-1.4852738090723714E-4</v>
      </c>
      <c r="CF428" s="223">
        <f t="shared" ca="1" si="933"/>
        <v>1.2293099104100595E-3</v>
      </c>
      <c r="CG428" s="223">
        <f t="shared" ca="1" si="934"/>
        <v>-3.2339913268893388E-5</v>
      </c>
      <c r="CH428" s="223">
        <f t="shared" ca="1" si="935"/>
        <v>-1.2245517671971076E-3</v>
      </c>
      <c r="CI428" s="223">
        <f t="shared" ca="1" si="936"/>
        <v>2.1250714598701243E-4</v>
      </c>
      <c r="CJ428" s="223">
        <f t="shared" ca="1" si="937"/>
        <v>1.1932857762844183E-3</v>
      </c>
      <c r="CK428" s="223">
        <f t="shared" ca="1" si="938"/>
        <v>-3.8807424075109134E-4</v>
      </c>
      <c r="CL428" s="223">
        <f t="shared" ca="1" si="939"/>
        <v>-1.1361887519541615E-3</v>
      </c>
      <c r="CM428" s="223">
        <f t="shared" ca="1" si="940"/>
        <v>5.5524070015981503E-4</v>
      </c>
      <c r="CN428" s="223">
        <f t="shared" ca="1" si="941"/>
        <v>1.0544966723540952E-3</v>
      </c>
      <c r="CO428" s="223">
        <f t="shared" ca="1" si="942"/>
        <v>-7.103878751978822E-4</v>
      </c>
      <c r="CP428" s="223">
        <f t="shared" ca="1" si="943"/>
        <v>-9.499779243032577E-4</v>
      </c>
      <c r="CQ428" s="223">
        <f t="shared" ca="1" si="944"/>
        <v>8.5015729805925917E-4</v>
      </c>
      <c r="CR428" s="223">
        <f t="shared" ca="1" si="945"/>
        <v>8.24895023057652E-4</v>
      </c>
      <c r="CS428" s="223">
        <f t="shared" ca="1" si="946"/>
        <v>-9.7152338283280871E-4</v>
      </c>
      <c r="CT428" s="223">
        <f t="shared" ca="1" si="947"/>
        <v>-6.8195563568771269E-4</v>
      </c>
      <c r="CU428" s="223">
        <f t="shared" ca="1" si="948"/>
        <v>1.0718589203002104E-3</v>
      </c>
      <c r="CV428" s="223">
        <f t="shared" ca="1" si="949"/>
        <v>5.242539682631176E-4</v>
      </c>
      <c r="CW428" s="223">
        <f t="shared" ca="1" si="950"/>
        <v>-1.1489919490815382E-3</v>
      </c>
      <c r="CX428" s="223">
        <f t="shared" ca="1" si="951"/>
        <v>-3.5520378563568184E-4</v>
      </c>
      <c r="CY428" s="223">
        <f t="shared" ca="1" si="952"/>
        <v>1.2012527720400199E-3</v>
      </c>
      <c r="CZ428" s="223">
        <f t="shared" ca="1" si="953"/>
        <v>1.7846451373964596E-4</v>
      </c>
      <c r="DA428" s="223">
        <f t="shared" ca="1" si="954"/>
        <v>-1.2275101001825912E-3</v>
      </c>
      <c r="DB428" s="223">
        <f t="shared" ca="1" si="955"/>
        <v>2.1379759285576226E-6</v>
      </c>
      <c r="DC428" s="223">
        <f t="shared" ca="1" si="956"/>
        <v>1.2271955416502467E-3</v>
      </c>
      <c r="DD428" s="223">
        <f t="shared" ca="1" si="957"/>
        <v>-1.826941848744794E-4</v>
      </c>
      <c r="DE428" s="223">
        <f t="shared" ca="1" si="958"/>
        <v>-1.2003159056852674E-3</v>
      </c>
      <c r="DF428" s="223">
        <f t="shared" ca="1" si="959"/>
        <v>3.5929561644143802E-4</v>
      </c>
      <c r="DG428" s="223">
        <f t="shared" ca="1" si="960"/>
        <v>1.1474530552317002E-3</v>
      </c>
      <c r="DH428" s="223">
        <f t="shared" ca="1" si="961"/>
        <v>-5.2811938295989271E-4</v>
      </c>
      <c r="DI428" s="223">
        <f t="shared" ca="1" si="962"/>
        <v>-1.0697513113597595E-3</v>
      </c>
      <c r="DJ428" s="223">
        <f t="shared" ca="1" si="963"/>
        <v>6.8551095972060167E-4</v>
      </c>
      <c r="DK428" s="223">
        <f t="shared" ca="1" si="964"/>
        <v>9.6889268217048802E-4</v>
      </c>
      <c r="DL428" s="223">
        <f t="shared" ca="1" si="965"/>
        <v>-8.2806329439817118E-4</v>
      </c>
      <c r="DM428" s="223">
        <f t="shared" ca="1" si="966"/>
        <v>-8.4706045239987728E-4</v>
      </c>
      <c r="DN428" s="223">
        <f t="shared" ca="1" si="967"/>
        <v>9.5269055944481877E-4</v>
      </c>
      <c r="DO428" s="223">
        <f t="shared" ca="1" si="968"/>
        <v>7.0689192189770896E-4</v>
      </c>
      <c r="DP428" s="223">
        <f t="shared" ca="1" si="969"/>
        <v>-1.0566949509378946E-3</v>
      </c>
      <c r="DQ428" s="223">
        <f t="shared" ca="1" si="970"/>
        <v>-5.5142131605026622E-4</v>
      </c>
      <c r="DR428" s="223">
        <f t="shared" ca="1" si="971"/>
        <v>1.1378250878874836E-3</v>
      </c>
      <c r="DS428" s="223">
        <f t="shared" ca="1" si="972"/>
        <v>3.8401410396390136E-4</v>
      </c>
      <c r="DT428" s="223">
        <f t="shared" ca="1" si="973"/>
        <v>-1.1943247478359263E-3</v>
      </c>
      <c r="DU428" s="223">
        <f t="shared" ca="1" si="974"/>
        <v>-2.0829414622223076E-4</v>
      </c>
      <c r="DV428" s="223">
        <f t="shared" ca="1" si="975"/>
        <v>1.2249708837703322E-3</v>
      </c>
      <c r="DW428" s="223">
        <f t="shared" ca="1" si="976"/>
        <v>2.8065249248498438E-5</v>
      </c>
      <c r="DX428" s="223">
        <f t="shared" ca="1" si="977"/>
        <v>-1.2291000993968934E-3</v>
      </c>
      <c r="DY428" s="223">
        <f t="shared" ca="1" si="978"/>
        <v>1.5277117561638808E-4</v>
      </c>
      <c r="DZ428" s="223">
        <f t="shared" ca="1" si="979"/>
        <v>1.2066230096672414E-3</v>
      </c>
      <c r="EA428" s="223">
        <f t="shared" ca="1" si="980"/>
        <v>-3.3030056588736903E-4</v>
      </c>
      <c r="EB428" s="223">
        <f t="shared" ca="1" si="981"/>
        <v>-1.1580261756947872E-3</v>
      </c>
      <c r="EC428" s="223">
        <f t="shared" ca="1" si="982"/>
        <v>5.0067994639133126E-4</v>
      </c>
      <c r="ED428" s="223">
        <f t="shared" ca="1" si="983"/>
        <v>1.084361572176021E-3</v>
      </c>
      <c r="EE428" s="223">
        <f t="shared" ca="1" si="984"/>
        <v>-6.6022111807406204E-4</v>
      </c>
      <c r="EF428" s="223">
        <f t="shared" ca="1" si="985"/>
        <v>-9.8722381531520984E-4</v>
      </c>
      <c r="EG428" s="223">
        <f t="shared" ca="1" si="986"/>
        <v>8.0547049637179238E-4</v>
      </c>
      <c r="EH428" s="223">
        <f t="shared" ca="1" si="987"/>
        <v>8.6871564419920737E-4</v>
      </c>
      <c r="EI428" s="223">
        <f t="shared" ca="1" si="988"/>
        <v>-9.3328387088723562E-4</v>
      </c>
      <c r="EJ428" s="223">
        <f t="shared" ca="1" si="989"/>
        <v>-7.314024028463738E-4</v>
      </c>
      <c r="EK428" s="223">
        <f t="shared" ca="1" si="990"/>
        <v>1.0408944680495203E-3</v>
      </c>
      <c r="EL428" s="223">
        <f t="shared" ca="1" si="991"/>
        <v>5.7825650825562842E-4</v>
      </c>
      <c r="EM428" s="223">
        <f t="shared" ca="1" si="992"/>
        <v>-1.1259728434065061E-3</v>
      </c>
      <c r="EN428" s="223">
        <f t="shared" ca="1" si="993"/>
        <v>-4.1259310655507162E-4</v>
      </c>
      <c r="EO428" s="223">
        <f t="shared" ca="1" si="994"/>
        <v>1.1866773070624158E-3</v>
      </c>
      <c r="EP428" s="223">
        <f t="shared" ca="1" si="995"/>
        <v>2.3799831009971631E-4</v>
      </c>
      <c r="EQ428" s="223">
        <f t="shared" ca="1" si="996"/>
        <v>-1.2216937907022977E-3</v>
      </c>
      <c r="ER428" s="223">
        <f t="shared" ca="1" si="997"/>
        <v>-5.8251568968834444E-5</v>
      </c>
      <c r="ES428" s="223">
        <f t="shared" ca="1" si="998"/>
        <v>1.230264293202677E-3</v>
      </c>
      <c r="ET428" s="223">
        <f t="shared" ca="1" si="999"/>
        <v>-1.2275614271458772E-4</v>
      </c>
      <c r="EU428" s="223">
        <f t="shared" ca="1" si="1000"/>
        <v>-1.212203289066725E-3</v>
      </c>
      <c r="EV428" s="223">
        <f t="shared" ca="1" si="1001"/>
        <v>3.0110655462310936E-4</v>
      </c>
      <c r="EW428" s="223">
        <f t="shared" ca="1" si="1002"/>
        <v>1.1679017444910242E-3</v>
      </c>
      <c r="EX428" s="223">
        <f t="shared" ca="1" si="1003"/>
        <v>-4.7293891894466055E-4</v>
      </c>
      <c r="EY428" s="223">
        <f t="shared" ca="1" si="1004"/>
        <v>-1.0983186541280946E-3</v>
      </c>
      <c r="EZ428" s="223">
        <f t="shared" ca="1" si="1005"/>
        <v>6.345335839132815E-4</v>
      </c>
      <c r="FA428" s="223">
        <f t="shared" ca="1" si="1006"/>
        <v>1.0049602817482624E-3</v>
      </c>
      <c r="FB428" s="223">
        <f t="shared" ca="1" si="1007"/>
        <v>-7.8239251303690725E-4</v>
      </c>
      <c r="FC428" s="223">
        <f t="shared" ca="1" si="1008"/>
        <v>-8.8984755417786661E-4</v>
      </c>
      <c r="FD428" s="223">
        <f t="shared" ca="1" si="1009"/>
        <v>9.133150070235619E-4</v>
      </c>
      <c r="FE428" s="223">
        <f t="shared" ca="1" si="1010"/>
        <v>7.5547231433643284E-4</v>
      </c>
      <c r="FF428" s="223">
        <f t="shared" ca="1" si="1011"/>
        <v>-1.0244669892551248E-3</v>
      </c>
      <c r="FG428" s="223">
        <f t="shared" ca="1" si="1012"/>
        <v>-6.0474338036275934E-4</v>
      </c>
      <c r="FH428" s="223">
        <f t="shared" ca="1" si="1013"/>
        <v>1.1134423549874976E-3</v>
      </c>
      <c r="FI428" s="223">
        <f t="shared" ca="1" si="1014"/>
        <v>4.4092357848670317E-4</v>
      </c>
      <c r="FJ428" s="223">
        <f t="shared" ca="1" si="1015"/>
        <v>-1.1783150562518433E-3</v>
      </c>
      <c r="FK428" s="223">
        <f t="shared" ca="1" si="1016"/>
        <v>-2.6755911269456224E-4</v>
      </c>
      <c r="FL428" s="223">
        <f t="shared" ca="1" si="1017"/>
        <v>1.2176807949768264E-3</v>
      </c>
      <c r="FM428" s="223">
        <f t="shared" ca="1" si="1018"/>
        <v>8.8402800122190086E-5</v>
      </c>
      <c r="FN428" s="223">
        <f t="shared" ca="1" si="1019"/>
        <v>-1.2306874218007795E-3</v>
      </c>
      <c r="FO428" s="223">
        <f t="shared" ca="1" si="1020"/>
        <v>9.2667166102529082E-5</v>
      </c>
      <c r="FP428" s="223">
        <f t="shared" ca="1" si="1021"/>
        <v>1.2170533825320809E-3</v>
      </c>
      <c r="FQ428" s="223">
        <f t="shared" ca="1" si="1022"/>
        <v>-2.7173116802951179E-4</v>
      </c>
      <c r="FR428" s="223">
        <f t="shared" ca="1" si="1023"/>
        <v>-1.1770738129470389E-3</v>
      </c>
      <c r="FS428" s="223">
        <f t="shared" ca="1" si="1024"/>
        <v>4.4491301077757492E-4</v>
      </c>
      <c r="FT428" s="223">
        <f t="shared" ca="1" si="1025"/>
        <v>1.1116141499917167E-3</v>
      </c>
      <c r="FU428" s="223">
        <f t="shared" ca="1" si="1026"/>
        <v>-6.0846383044826035E-4</v>
      </c>
      <c r="FV428" s="223">
        <f t="shared" ca="1" si="1027"/>
        <v>-1.0220913976854754E-3</v>
      </c>
      <c r="FW428" s="223">
        <f t="shared" ca="1" si="1028"/>
        <v>7.5884324570770932E-4</v>
      </c>
      <c r="FX428" s="223">
        <f t="shared" ca="1" si="1029"/>
        <v>9.1044345326340775E-4</v>
      </c>
      <c r="FY428" s="223">
        <f t="shared" ca="1" si="1030"/>
        <v>-8.9279599635068126E-4</v>
      </c>
      <c r="FZ428" s="223">
        <f t="shared" ca="1" si="1031"/>
        <v>-7.790871575532926E-4</v>
      </c>
      <c r="GA428" s="223">
        <f t="shared" ca="1" si="1032"/>
        <v>1.0074224098537297E-3</v>
      </c>
      <c r="GB428" s="223">
        <f t="shared" ca="1" si="1033"/>
        <v>6.3086597767043234E-4</v>
      </c>
      <c r="GC428" s="223">
        <f t="shared" ca="1" si="1034"/>
        <v>-1.1002411705281206E-3</v>
      </c>
      <c r="GD428" s="223">
        <f t="shared" ca="1" si="1035"/>
        <v>-4.6898845454188145E-4</v>
      </c>
      <c r="GE428" s="223">
        <f t="shared" ca="1" si="1036"/>
        <v>1.1692430325114212E-3</v>
      </c>
      <c r="GF428" s="223">
        <f t="shared" ca="1" si="1037"/>
        <v>2.969587476845324E-4</v>
      </c>
      <c r="GG428" s="223">
        <f t="shared" ca="1" si="1038"/>
        <v>-1.212934313872469E-3</v>
      </c>
      <c r="GH428" s="223">
        <f t="shared" ca="1" si="1039"/>
        <v>-1.1850078073438064E-4</v>
      </c>
      <c r="GI428" s="223">
        <f t="shared" ca="1" si="1040"/>
        <v>1.2303692303143553E-3</v>
      </c>
      <c r="GJ428" s="223">
        <f t="shared" ca="1" si="1041"/>
        <v>-6.2522370254728592E-5</v>
      </c>
      <c r="GK428" s="223">
        <f t="shared" ca="1" si="1042"/>
        <v>-1.2211703685483465E-3</v>
      </c>
      <c r="GL428" s="223">
        <f t="shared" ca="1" si="1043"/>
        <v>2.4219210074090809E-4</v>
      </c>
      <c r="GM428" s="223">
        <f t="shared" ca="1" si="1044"/>
        <v>1.1855368561517691E-3</v>
      </c>
      <c r="GN428" s="223">
        <f t="shared" ca="1" si="1045"/>
        <v>-4.1661910364913313E-4</v>
      </c>
      <c r="GO428" s="223">
        <f t="shared" ca="1" si="1046"/>
        <v>-1.1242400510572841E-3</v>
      </c>
      <c r="GP428" s="223">
        <f t="shared" ca="1" si="1047"/>
        <v>5.8202756112376631E-4</v>
      </c>
      <c r="GQ428" s="223">
        <f t="shared" ca="1" si="1048"/>
        <v>1.0386068439832007E-3</v>
      </c>
      <c r="GR428" s="223">
        <f t="shared" ca="1" si="1049"/>
        <v>-7.3483687958224579E-4</v>
      </c>
      <c r="GS428" s="223">
        <f t="shared" ca="1" si="1050"/>
        <v>-9.3049093525639963E-4</v>
      </c>
      <c r="GT428" s="223">
        <f t="shared" ca="1" si="1051"/>
        <v>8.7173919875343999E-4</v>
      </c>
      <c r="GU428" s="223">
        <f t="shared" ca="1" si="1052"/>
        <v>8.0223270779833324E-4</v>
      </c>
      <c r="GV428" s="223">
        <f t="shared" ca="1" si="1053"/>
        <v>-9.8977099686254873E-4</v>
      </c>
      <c r="GW428" s="223">
        <f t="shared" ca="1" si="1054"/>
        <v>-6.5660856490275439E-4</v>
      </c>
      <c r="GX428" s="223">
        <f t="shared" ca="1" si="1055"/>
        <v>1.0863772419282833E-3</v>
      </c>
      <c r="GY428" s="223">
        <f t="shared" ca="1" si="1056"/>
        <v>4.9677082948858709E-4</v>
      </c>
      <c r="GZ428" s="223">
        <f t="shared" ca="1" si="1057"/>
        <v>-1.1594667004890499E-3</v>
      </c>
      <c r="HA428" s="223">
        <f t="shared" ca="1" si="1058"/>
        <v>-3.2617950582896797E-4</v>
      </c>
      <c r="HB428" s="223">
        <f t="shared" ca="1" si="1059"/>
        <v>1.2074572064919686E-3</v>
      </c>
      <c r="HC428" s="223">
        <f t="shared" ca="1" si="1060"/>
        <v>1.4852738090728626E-4</v>
      </c>
      <c r="HD428" s="223">
        <f t="shared" ca="1" si="1061"/>
        <v>-1.2293099104100605E-3</v>
      </c>
      <c r="HE428" s="223">
        <f t="shared" ca="1" si="1062"/>
        <v>3.233991326887886E-5</v>
      </c>
      <c r="HF428" s="223">
        <f t="shared" ca="1" si="1063"/>
        <v>1.2245517671971089E-3</v>
      </c>
      <c r="HG428" s="223">
        <f t="shared" ca="1" si="1064"/>
        <v>-2.1250714598696364E-4</v>
      </c>
      <c r="HH428" s="223">
        <f t="shared" ca="1" si="1065"/>
        <v>-1.1932857762844305E-3</v>
      </c>
      <c r="HI428" s="223">
        <f t="shared" ca="1" si="1066"/>
        <v>3.8807424075111075E-4</v>
      </c>
      <c r="HJ428" s="223">
        <f t="shared" ca="1" si="1067"/>
        <v>1.1361887519541671E-3</v>
      </c>
      <c r="HK428" s="223">
        <f t="shared" ca="1" si="1068"/>
        <v>-5.5524070015980202E-4</v>
      </c>
      <c r="HL428" s="223">
        <f t="shared" ca="1" si="1069"/>
        <v>-1.0544966723541208E-3</v>
      </c>
      <c r="HM428" s="223">
        <f t="shared" ca="1" si="1070"/>
        <v>7.10387875197899E-4</v>
      </c>
      <c r="HN428" s="223">
        <f t="shared" ca="1" si="1071"/>
        <v>9.499779243032448E-4</v>
      </c>
      <c r="HO428" s="223">
        <f t="shared" ca="1" si="1072"/>
        <v>-8.5015729805924876E-4</v>
      </c>
      <c r="HP428" s="223">
        <f t="shared" ca="1" si="1073"/>
        <v>-8.2489502305766284E-4</v>
      </c>
      <c r="HQ428" s="223">
        <f t="shared" ca="1" si="1074"/>
        <v>9.7152338283277835E-4</v>
      </c>
      <c r="HR428" s="223">
        <f t="shared" ca="1" si="1075"/>
        <v>6.8195563568769556E-4</v>
      </c>
      <c r="HS428" s="223">
        <f t="shared" ca="1" si="1076"/>
        <v>-1.0718589203002034E-3</v>
      </c>
      <c r="HT428" s="223">
        <f t="shared" ca="1" si="1077"/>
        <v>-5.2425396826313061E-4</v>
      </c>
      <c r="HU428" s="223">
        <f t="shared" ca="1" si="1078"/>
        <v>1.1489919490815332E-3</v>
      </c>
      <c r="HV428" s="223">
        <f t="shared" ca="1" si="1079"/>
        <v>3.5520378563572917E-4</v>
      </c>
      <c r="HW428" s="223">
        <f t="shared" ca="1" si="1080"/>
        <v>-1.2012527720400245E-3</v>
      </c>
      <c r="HX428" s="223">
        <f t="shared" ca="1" si="1081"/>
        <v>-1.7846451373966022E-4</v>
      </c>
      <c r="HY428" s="223">
        <f t="shared" ca="1" si="1082"/>
        <v>1.2275101001825901E-3</v>
      </c>
      <c r="HZ428" s="223">
        <f t="shared" ca="1" si="1083"/>
        <v>-2.1379759285432027E-6</v>
      </c>
      <c r="IA428" s="223">
        <f t="shared" ca="1" si="1084"/>
        <v>-1.2271955416502504E-3</v>
      </c>
      <c r="IB428" s="223">
        <f t="shared" ca="1" si="1085"/>
        <v>1.8269418487449967E-4</v>
      </c>
      <c r="IC428" s="223">
        <f t="shared" ca="1" si="1086"/>
        <v>1.2003159056852705E-3</v>
      </c>
      <c r="ID428" s="223">
        <f t="shared" ca="1" si="1087"/>
        <v>-3.592956164414242E-4</v>
      </c>
      <c r="IE428" s="223">
        <f t="shared" ca="1" si="1088"/>
        <v>-6.3549025029644769E-4</v>
      </c>
      <c r="IF428" s="223">
        <f t="shared" ca="1" si="1089"/>
        <v>5.2811938295984793E-4</v>
      </c>
      <c r="IG428" s="223">
        <f t="shared" ca="1" si="1090"/>
        <v>1.0697513113597495E-3</v>
      </c>
      <c r="IH428" s="223">
        <f t="shared" ca="1" si="1091"/>
        <v>-6.8551095972058974E-4</v>
      </c>
      <c r="II428" s="223">
        <f t="shared" ca="1" si="1092"/>
        <v>-9.6889268217049691E-4</v>
      </c>
      <c r="IJ428" s="223">
        <f t="shared" ca="1" si="1093"/>
        <v>8.2806329439813464E-4</v>
      </c>
      <c r="IK428" s="223">
        <f t="shared" ca="1" si="1094"/>
        <v>8.4706045239991317E-4</v>
      </c>
      <c r="IL428" s="223">
        <f t="shared" ca="1" si="1095"/>
        <v>-9.5269055944483178E-4</v>
      </c>
      <c r="IM428" s="223">
        <f t="shared" ca="1" si="1096"/>
        <v>-7.0689192189772078E-4</v>
      </c>
      <c r="IN428" s="223">
        <f t="shared" ca="1" si="1097"/>
        <v>1.056694950937887E-3</v>
      </c>
      <c r="IO428" s="223">
        <f t="shared" ca="1" si="1098"/>
        <v>5.5142131605031056E-4</v>
      </c>
      <c r="IP428" s="223">
        <f t="shared" ca="1" si="1099"/>
        <v>-1.1378250878874914E-3</v>
      </c>
      <c r="IQ428" s="223">
        <f t="shared" ca="1" si="1100"/>
        <v>-3.8401410396388173E-4</v>
      </c>
      <c r="IR428" s="223">
        <f t="shared" ca="1" si="1101"/>
        <v>1.1943247478359228E-3</v>
      </c>
      <c r="IS428" s="223">
        <f t="shared" ca="1" si="1102"/>
        <v>2.0829414622224507E-4</v>
      </c>
      <c r="IT428" s="223">
        <f t="shared" ca="1" si="1103"/>
        <v>-1.2249708837703275E-3</v>
      </c>
      <c r="IU428" s="223">
        <f t="shared" ca="1" si="1104"/>
        <v>-2.8065249248477946E-5</v>
      </c>
      <c r="IV428" s="223">
        <f t="shared" ca="1" si="1105"/>
        <v>1.2291000993968938E-3</v>
      </c>
      <c r="IW428" s="223">
        <f t="shared" ca="1" si="1106"/>
        <v>-1.5277117561637366E-4</v>
      </c>
      <c r="IX428" s="223">
        <f t="shared" ca="1" si="1107"/>
        <v>-1.206623009667244E-3</v>
      </c>
      <c r="IY428" s="223">
        <f t="shared" ca="1" si="1108"/>
        <v>3.3030056588732144E-4</v>
      </c>
      <c r="IZ428" s="223">
        <f t="shared" ca="1" si="1109"/>
        <v>1.1580261756947803E-3</v>
      </c>
      <c r="JA428" s="223">
        <f t="shared" ca="1" si="1110"/>
        <v>-5.0067994639131804E-4</v>
      </c>
      <c r="JB428" s="223">
        <f t="shared" ca="1" si="1111"/>
        <v>-1.0843615721760277E-3</v>
      </c>
    </row>
    <row r="429" spans="2:262">
      <c r="B429" s="230">
        <v>68</v>
      </c>
      <c r="C429" s="229">
        <f t="shared" si="1112"/>
        <v>1.3281250000000007E-3</v>
      </c>
      <c r="D429" s="226">
        <f t="shared" ca="1" si="855"/>
        <v>71.855809068460303</v>
      </c>
      <c r="E429" s="225">
        <f ca="1">BV361</f>
        <v>-0.14419093153969051</v>
      </c>
      <c r="F429" s="224">
        <v>68</v>
      </c>
      <c r="G429" s="223">
        <f t="shared" ca="1" si="856"/>
        <v>3.2275050602692193E-4</v>
      </c>
      <c r="H429" s="223">
        <f t="shared" ca="1" si="857"/>
        <v>5.183831635851789E-4</v>
      </c>
      <c r="I429" s="223">
        <f t="shared" ca="1" si="858"/>
        <v>-4.2437137660614231E-4</v>
      </c>
      <c r="J429" s="223">
        <f t="shared" ca="1" si="859"/>
        <v>-4.3519182603987282E-4</v>
      </c>
      <c r="K429" s="223">
        <f t="shared" ca="1" si="860"/>
        <v>5.0968389317259787E-4</v>
      </c>
      <c r="L429" s="223">
        <f t="shared" ca="1" si="861"/>
        <v>3.3527631067824162E-4</v>
      </c>
      <c r="M429" s="223">
        <f t="shared" ca="1" si="862"/>
        <v>-5.7540954355845132E-4</v>
      </c>
      <c r="N429" s="223">
        <f t="shared" ca="1" si="863"/>
        <v>-2.2247631472236781E-4</v>
      </c>
      <c r="O429" s="223">
        <f t="shared" ca="1" si="864"/>
        <v>6.1902252787874288E-4</v>
      </c>
      <c r="P429" s="223">
        <f t="shared" ca="1" si="865"/>
        <v>1.0112667875786818E-4</v>
      </c>
      <c r="Q429" s="223">
        <f t="shared" ca="1" si="866"/>
        <v>-6.3884682360448755E-4</v>
      </c>
      <c r="R429" s="223">
        <f t="shared" ca="1" si="867"/>
        <v>2.4109198758803763E-5</v>
      </c>
      <c r="S429" s="223">
        <f t="shared" ca="1" si="868"/>
        <v>6.3412059416853789E-4</v>
      </c>
      <c r="T429" s="223">
        <f t="shared" ca="1" si="869"/>
        <v>-1.4841857328776707E-4</v>
      </c>
      <c r="U429" s="223">
        <f t="shared" ca="1" si="870"/>
        <v>-6.0502546591761767E-4</v>
      </c>
      <c r="V429" s="223">
        <f t="shared" ca="1" si="871"/>
        <v>2.6702430527937641E-4</v>
      </c>
      <c r="W429" s="223">
        <f t="shared" ca="1" si="872"/>
        <v>5.5267954831367293E-4</v>
      </c>
      <c r="X429" s="223">
        <f t="shared" ca="1" si="873"/>
        <v>-3.7536844296805498E-4</v>
      </c>
      <c r="Y429" s="223">
        <f t="shared" ca="1" si="874"/>
        <v>-4.7909446561429593E-4</v>
      </c>
      <c r="Z429" s="223">
        <f t="shared" ca="1" si="875"/>
        <v>4.6928738190251936E-4</v>
      </c>
      <c r="AA429" s="223">
        <f t="shared" ca="1" si="876"/>
        <v>3.8709805128063176E-4</v>
      </c>
      <c r="AB429" s="223">
        <f t="shared" ca="1" si="877"/>
        <v>-5.4517186992986697E-4</v>
      </c>
      <c r="AC429" s="223">
        <f t="shared" ca="1" si="878"/>
        <v>-2.8022567592334458E-4</v>
      </c>
      <c r="AD429" s="223">
        <f t="shared" ca="1" si="879"/>
        <v>6.0010570873171619E-4</v>
      </c>
      <c r="AE429" s="223">
        <f t="shared" ca="1" si="880"/>
        <v>1.62584384992689E-4</v>
      </c>
      <c r="AF429" s="223">
        <f t="shared" ca="1" si="881"/>
        <v>-6.31977821690163E-4</v>
      </c>
      <c r="AG429" s="223">
        <f t="shared" ca="1" si="882"/>
        <v>-3.8695067325142282E-5</v>
      </c>
      <c r="AH429" s="223">
        <f t="shared" ca="1" si="883"/>
        <v>6.3956338137830318E-4</v>
      </c>
      <c r="AI429" s="223">
        <f t="shared" ca="1" si="884"/>
        <v>-8.6681280079270342E-5</v>
      </c>
      <c r="AJ429" s="223">
        <f t="shared" ca="1" si="885"/>
        <v>-6.2257087899135195E-4</v>
      </c>
      <c r="AK429" s="223">
        <f t="shared" ca="1" si="886"/>
        <v>2.0872651450165843E-4</v>
      </c>
      <c r="AL429" s="223">
        <f t="shared" ca="1" si="887"/>
        <v>5.8165332686653352E-4</v>
      </c>
      <c r="AM429" s="223">
        <f t="shared" ca="1" si="888"/>
        <v>-3.2275050602692149E-4</v>
      </c>
      <c r="AN429" s="223">
        <f t="shared" ca="1" si="889"/>
        <v>-5.1838316358517739E-4</v>
      </c>
      <c r="AO429" s="223">
        <f t="shared" ca="1" si="890"/>
        <v>4.2437137660614297E-4</v>
      </c>
      <c r="AP429" s="223">
        <f t="shared" ca="1" si="891"/>
        <v>4.3519182603987303E-4</v>
      </c>
      <c r="AQ429" s="223">
        <f t="shared" ca="1" si="892"/>
        <v>-5.0968389317259972E-4</v>
      </c>
      <c r="AR429" s="223">
        <f t="shared" ca="1" si="893"/>
        <v>-3.3527631067824086E-4</v>
      </c>
      <c r="AS429" s="223">
        <f t="shared" ca="1" si="894"/>
        <v>5.7540954355845327E-4</v>
      </c>
      <c r="AT429" s="223">
        <f t="shared" ca="1" si="895"/>
        <v>2.2247631472236903E-4</v>
      </c>
      <c r="AU429" s="223">
        <f t="shared" ca="1" si="896"/>
        <v>-6.1902252787874332E-4</v>
      </c>
      <c r="AV429" s="223">
        <f t="shared" ca="1" si="897"/>
        <v>-1.0112667875786273E-4</v>
      </c>
      <c r="AW429" s="223">
        <f t="shared" ca="1" si="898"/>
        <v>6.3884682360448744E-4</v>
      </c>
      <c r="AX429" s="223">
        <f t="shared" ca="1" si="899"/>
        <v>-2.4109198758804685E-5</v>
      </c>
      <c r="AY429" s="223">
        <f t="shared" ca="1" si="900"/>
        <v>-6.3412059416853713E-4</v>
      </c>
      <c r="AZ429" s="223">
        <f t="shared" ca="1" si="901"/>
        <v>1.484185732877658E-4</v>
      </c>
      <c r="BA429" s="223">
        <f t="shared" ca="1" si="902"/>
        <v>6.0502546591761669E-4</v>
      </c>
      <c r="BB429" s="223">
        <f t="shared" ca="1" si="903"/>
        <v>-2.670243052793814E-4</v>
      </c>
      <c r="BC429" s="223">
        <f t="shared" ca="1" si="904"/>
        <v>-5.5267954831367358E-4</v>
      </c>
      <c r="BD429" s="223">
        <f t="shared" ca="1" si="905"/>
        <v>3.7536844296805758E-4</v>
      </c>
      <c r="BE429" s="223">
        <f t="shared" ca="1" si="906"/>
        <v>4.7909446561429837E-4</v>
      </c>
      <c r="BF429" s="223">
        <f t="shared" ca="1" si="907"/>
        <v>-4.6928738190252001E-4</v>
      </c>
      <c r="BG429" s="223">
        <f t="shared" ca="1" si="908"/>
        <v>-3.8709805128063089E-4</v>
      </c>
      <c r="BH429" s="223">
        <f t="shared" ca="1" si="909"/>
        <v>5.4517186992986502E-4</v>
      </c>
      <c r="BI429" s="223">
        <f t="shared" ca="1" si="910"/>
        <v>2.8022567592334377E-4</v>
      </c>
      <c r="BJ429" s="223">
        <f t="shared" ca="1" si="911"/>
        <v>-6.0010570873171663E-4</v>
      </c>
      <c r="BK429" s="223">
        <f t="shared" ca="1" si="912"/>
        <v>-1.625843849926925E-4</v>
      </c>
      <c r="BL429" s="223">
        <f t="shared" ca="1" si="913"/>
        <v>6.3197782169016311E-4</v>
      </c>
      <c r="BM429" s="223">
        <f t="shared" ca="1" si="914"/>
        <v>3.8695067325136807E-5</v>
      </c>
      <c r="BN429" s="223">
        <f t="shared" ca="1" si="915"/>
        <v>-6.3956338137830329E-4</v>
      </c>
      <c r="BO429" s="223">
        <f t="shared" ca="1" si="916"/>
        <v>8.6681280079271264E-5</v>
      </c>
      <c r="BP429" s="223">
        <f t="shared" ca="1" si="917"/>
        <v>6.2257087899135065E-4</v>
      </c>
      <c r="BQ429" s="223">
        <f t="shared" ca="1" si="918"/>
        <v>-2.0872651450165499E-4</v>
      </c>
      <c r="BR429" s="223">
        <f t="shared" ca="1" si="919"/>
        <v>-5.816533268665332E-4</v>
      </c>
      <c r="BS429" s="223">
        <f t="shared" ca="1" si="920"/>
        <v>3.2275050602692621E-4</v>
      </c>
      <c r="BT429" s="223">
        <f t="shared" ca="1" si="921"/>
        <v>5.1838316358517956E-4</v>
      </c>
      <c r="BU429" s="223">
        <f t="shared" ca="1" si="922"/>
        <v>-4.2437137660614372E-4</v>
      </c>
      <c r="BV429" s="223">
        <f t="shared" ca="1" si="923"/>
        <v>-4.3519182603986897E-4</v>
      </c>
      <c r="BW429" s="223">
        <f t="shared" ca="1" si="924"/>
        <v>5.0968389317259755E-4</v>
      </c>
      <c r="BX429" s="223">
        <f t="shared" ca="1" si="925"/>
        <v>3.3527631067824004E-4</v>
      </c>
      <c r="BY429" s="223">
        <f t="shared" ca="1" si="926"/>
        <v>-5.7540954355845371E-4</v>
      </c>
      <c r="BZ429" s="223">
        <f t="shared" ca="1" si="927"/>
        <v>-2.2247631472236822E-4</v>
      </c>
      <c r="CA429" s="223">
        <f t="shared" ca="1" si="928"/>
        <v>6.1902252787874353E-4</v>
      </c>
      <c r="CB429" s="223">
        <f t="shared" ca="1" si="929"/>
        <v>1.0112667875786181E-4</v>
      </c>
      <c r="CC429" s="223">
        <f t="shared" ca="1" si="930"/>
        <v>-6.3884682360448744E-4</v>
      </c>
      <c r="CD429" s="223">
        <f t="shared" ca="1" si="931"/>
        <v>2.4109198758805661E-5</v>
      </c>
      <c r="CE429" s="223">
        <f t="shared" ca="1" si="932"/>
        <v>6.3412059416853702E-4</v>
      </c>
      <c r="CF429" s="223">
        <f t="shared" ca="1" si="933"/>
        <v>-1.4841857328777556E-4</v>
      </c>
      <c r="CG429" s="223">
        <f t="shared" ca="1" si="934"/>
        <v>-6.0502546591761929E-4</v>
      </c>
      <c r="CH429" s="223">
        <f t="shared" ca="1" si="935"/>
        <v>2.6702430527937397E-4</v>
      </c>
      <c r="CI429" s="223">
        <f t="shared" ca="1" si="936"/>
        <v>5.5267954831367304E-4</v>
      </c>
      <c r="CJ429" s="223">
        <f t="shared" ca="1" si="937"/>
        <v>-3.7536844296805834E-4</v>
      </c>
      <c r="CK429" s="223">
        <f t="shared" ca="1" si="938"/>
        <v>-4.7909446561429176E-4</v>
      </c>
      <c r="CL429" s="223">
        <f t="shared" ca="1" si="939"/>
        <v>4.6928738190252673E-4</v>
      </c>
      <c r="CM429" s="223">
        <f t="shared" ca="1" si="940"/>
        <v>3.870980512806375E-4</v>
      </c>
      <c r="CN429" s="223">
        <f t="shared" ca="1" si="941"/>
        <v>-5.4517186992986556E-4</v>
      </c>
      <c r="CO429" s="223">
        <f t="shared" ca="1" si="942"/>
        <v>-2.802256759233429E-4</v>
      </c>
      <c r="CP429" s="223">
        <f t="shared" ca="1" si="943"/>
        <v>6.0010570873171695E-4</v>
      </c>
      <c r="CQ429" s="223">
        <f t="shared" ca="1" si="944"/>
        <v>1.6258438499268282E-4</v>
      </c>
      <c r="CR429" s="223">
        <f t="shared" ca="1" si="945"/>
        <v>-6.3197782169016462E-4</v>
      </c>
      <c r="CS429" s="223">
        <f t="shared" ca="1" si="946"/>
        <v>-3.8695067325144992E-5</v>
      </c>
      <c r="CT429" s="223">
        <f t="shared" ca="1" si="947"/>
        <v>6.3956338137830329E-4</v>
      </c>
      <c r="CU429" s="223">
        <f t="shared" ca="1" si="948"/>
        <v>-8.6681280079272158E-5</v>
      </c>
      <c r="CV429" s="223">
        <f t="shared" ca="1" si="949"/>
        <v>-6.2257087899135054E-4</v>
      </c>
      <c r="CW429" s="223">
        <f t="shared" ca="1" si="950"/>
        <v>2.0872651450166453E-4</v>
      </c>
      <c r="CX429" s="223">
        <f t="shared" ca="1" si="951"/>
        <v>5.8165332686652897E-4</v>
      </c>
      <c r="CY429" s="223">
        <f t="shared" ca="1" si="952"/>
        <v>-3.2275050602691916E-4</v>
      </c>
      <c r="CZ429" s="223">
        <f t="shared" ca="1" si="953"/>
        <v>-5.183831635851789E-4</v>
      </c>
      <c r="DA429" s="223">
        <f t="shared" ca="1" si="954"/>
        <v>4.2437137660614437E-4</v>
      </c>
      <c r="DB429" s="223">
        <f t="shared" ca="1" si="955"/>
        <v>4.3519182603986826E-4</v>
      </c>
      <c r="DC429" s="223">
        <f t="shared" ca="1" si="956"/>
        <v>-5.0968389317260362E-4</v>
      </c>
      <c r="DD429" s="223">
        <f t="shared" ca="1" si="957"/>
        <v>-3.3527631067824698E-4</v>
      </c>
      <c r="DE429" s="223">
        <f t="shared" ca="1" si="958"/>
        <v>5.7540954355845013E-4</v>
      </c>
      <c r="DF429" s="223">
        <f t="shared" ca="1" si="959"/>
        <v>2.2247631472236735E-4</v>
      </c>
      <c r="DG429" s="223">
        <f t="shared" ca="1" si="960"/>
        <v>-6.1902252787874386E-4</v>
      </c>
      <c r="DH429" s="223">
        <f t="shared" ca="1" si="961"/>
        <v>-1.0112667875786089E-4</v>
      </c>
      <c r="DI429" s="223">
        <f t="shared" ca="1" si="962"/>
        <v>6.3884682360448809E-4</v>
      </c>
      <c r="DJ429" s="223">
        <f t="shared" ca="1" si="963"/>
        <v>-2.4109198758797529E-5</v>
      </c>
      <c r="DK429" s="223">
        <f t="shared" ca="1" si="964"/>
        <v>-6.3412059416853822E-4</v>
      </c>
      <c r="DL429" s="223">
        <f t="shared" ca="1" si="965"/>
        <v>1.4841857328776764E-4</v>
      </c>
      <c r="DM429" s="223">
        <f t="shared" ca="1" si="966"/>
        <v>6.0502546591761604E-4</v>
      </c>
      <c r="DN429" s="223">
        <f t="shared" ca="1" si="967"/>
        <v>-2.6702430527938308E-4</v>
      </c>
      <c r="DO429" s="223">
        <f t="shared" ca="1" si="968"/>
        <v>-5.5267954831366795E-4</v>
      </c>
      <c r="DP429" s="223">
        <f t="shared" ca="1" si="969"/>
        <v>3.7536844296805173E-4</v>
      </c>
      <c r="DQ429" s="223">
        <f t="shared" ca="1" si="970"/>
        <v>4.7909446561429718E-4</v>
      </c>
      <c r="DR429" s="223">
        <f t="shared" ca="1" si="971"/>
        <v>-4.6928738190252131E-4</v>
      </c>
      <c r="DS429" s="223">
        <f t="shared" ca="1" si="972"/>
        <v>-3.8709805128062948E-4</v>
      </c>
      <c r="DT429" s="223">
        <f t="shared" ca="1" si="973"/>
        <v>5.4517186992987087E-4</v>
      </c>
      <c r="DU429" s="223">
        <f t="shared" ca="1" si="974"/>
        <v>2.8022567592333395E-4</v>
      </c>
      <c r="DV429" s="223">
        <f t="shared" ca="1" si="975"/>
        <v>-6.0010570873171402E-4</v>
      </c>
      <c r="DW429" s="223">
        <f t="shared" ca="1" si="976"/>
        <v>-1.6258438499269071E-4</v>
      </c>
      <c r="DX429" s="223">
        <f t="shared" ca="1" si="977"/>
        <v>6.3197782169016343E-4</v>
      </c>
      <c r="DY429" s="223">
        <f t="shared" ca="1" si="978"/>
        <v>3.8695067325134909E-5</v>
      </c>
      <c r="DZ429" s="223">
        <f t="shared" ca="1" si="979"/>
        <v>-6.3956338137830286E-4</v>
      </c>
      <c r="EA429" s="223">
        <f t="shared" ca="1" si="980"/>
        <v>8.6681280079282106E-5</v>
      </c>
      <c r="EB429" s="223">
        <f t="shared" ca="1" si="981"/>
        <v>6.2257087899135228E-4</v>
      </c>
      <c r="EC429" s="223">
        <f t="shared" ca="1" si="982"/>
        <v>-2.0872651450165675E-4</v>
      </c>
      <c r="ED429" s="223">
        <f t="shared" ca="1" si="983"/>
        <v>-5.8165332686653244E-4</v>
      </c>
      <c r="EE429" s="223">
        <f t="shared" ca="1" si="984"/>
        <v>3.2275050602692789E-4</v>
      </c>
      <c r="EF429" s="223">
        <f t="shared" ca="1" si="985"/>
        <v>5.1838316358517305E-4</v>
      </c>
      <c r="EG429" s="223">
        <f t="shared" ca="1" si="986"/>
        <v>-4.243713766061383E-4</v>
      </c>
      <c r="EH429" s="223">
        <f t="shared" ca="1" si="987"/>
        <v>-4.3519182603987423E-4</v>
      </c>
      <c r="EI429" s="223">
        <f t="shared" ca="1" si="988"/>
        <v>5.0968389317259874E-4</v>
      </c>
      <c r="EJ429" s="223">
        <f t="shared" ca="1" si="989"/>
        <v>3.3527631067823847E-4</v>
      </c>
      <c r="EK429" s="223">
        <f t="shared" ca="1" si="990"/>
        <v>-5.7540954355845446E-4</v>
      </c>
      <c r="EL429" s="223">
        <f t="shared" ca="1" si="991"/>
        <v>-2.2247631472235795E-4</v>
      </c>
      <c r="EM429" s="223">
        <f t="shared" ca="1" si="992"/>
        <v>6.1902252787874169E-4</v>
      </c>
      <c r="EN429" s="223">
        <f t="shared" ca="1" si="993"/>
        <v>1.0112667875786894E-4</v>
      </c>
      <c r="EO429" s="223">
        <f t="shared" ca="1" si="994"/>
        <v>-6.3884682360448766E-4</v>
      </c>
      <c r="EP429" s="223">
        <f t="shared" ca="1" si="995"/>
        <v>2.4109198758807531E-5</v>
      </c>
      <c r="EQ429" s="223">
        <f t="shared" ca="1" si="996"/>
        <v>6.3412059416853681E-4</v>
      </c>
      <c r="ER429" s="223">
        <f t="shared" ca="1" si="997"/>
        <v>-1.484185732877774E-4</v>
      </c>
      <c r="ES429" s="223">
        <f t="shared" ca="1" si="998"/>
        <v>-6.0502546591761875E-4</v>
      </c>
      <c r="ET429" s="223">
        <f t="shared" ca="1" si="999"/>
        <v>2.6702430527937571E-4</v>
      </c>
      <c r="EU429" s="223">
        <f t="shared" ca="1" si="1000"/>
        <v>5.5267954831367217E-4</v>
      </c>
      <c r="EV429" s="223">
        <f t="shared" ca="1" si="1001"/>
        <v>-3.7536844296805986E-4</v>
      </c>
      <c r="EW429" s="223">
        <f t="shared" ca="1" si="1002"/>
        <v>-4.7909446561429045E-4</v>
      </c>
      <c r="EX429" s="223">
        <f t="shared" ca="1" si="1003"/>
        <v>4.6928738190252808E-4</v>
      </c>
      <c r="EY429" s="223">
        <f t="shared" ca="1" si="1004"/>
        <v>3.8709805128063604E-4</v>
      </c>
      <c r="EZ429" s="223">
        <f t="shared" ca="1" si="1005"/>
        <v>-5.4517186992986653E-4</v>
      </c>
      <c r="FA429" s="223">
        <f t="shared" ca="1" si="1006"/>
        <v>-2.8022567592334127E-4</v>
      </c>
      <c r="FB429" s="223">
        <f t="shared" ca="1" si="1007"/>
        <v>6.0010570873171749E-4</v>
      </c>
      <c r="FC429" s="223">
        <f t="shared" ca="1" si="1008"/>
        <v>1.6258438499268095E-4</v>
      </c>
      <c r="FD429" s="223">
        <f t="shared" ca="1" si="1009"/>
        <v>-6.3197782169016495E-4</v>
      </c>
      <c r="FE429" s="223">
        <f t="shared" ca="1" si="1010"/>
        <v>-3.8695067325124935E-5</v>
      </c>
      <c r="FF429" s="223">
        <f t="shared" ca="1" si="1011"/>
        <v>6.3956338137830242E-4</v>
      </c>
      <c r="FG429" s="223">
        <f t="shared" ca="1" si="1012"/>
        <v>-8.6681280079292081E-5</v>
      </c>
      <c r="FH429" s="223">
        <f t="shared" ca="1" si="1013"/>
        <v>-6.2257087899135423E-4</v>
      </c>
      <c r="FI429" s="223">
        <f t="shared" ca="1" si="1014"/>
        <v>2.0872651450164908E-4</v>
      </c>
      <c r="FJ429" s="223">
        <f t="shared" ca="1" si="1015"/>
        <v>5.816533268665358E-4</v>
      </c>
      <c r="FK429" s="223">
        <f t="shared" ca="1" si="1016"/>
        <v>-3.2275050602692084E-4</v>
      </c>
      <c r="FL429" s="223">
        <f t="shared" ca="1" si="1017"/>
        <v>-5.1838316358517782E-4</v>
      </c>
      <c r="FM429" s="223">
        <f t="shared" ca="1" si="1018"/>
        <v>4.2437137660614578E-4</v>
      </c>
      <c r="FN429" s="223">
        <f t="shared" ca="1" si="1019"/>
        <v>4.3519182603986691E-4</v>
      </c>
      <c r="FO429" s="223">
        <f t="shared" ca="1" si="1020"/>
        <v>-5.0968389317260481E-4</v>
      </c>
      <c r="FP429" s="223">
        <f t="shared" ca="1" si="1021"/>
        <v>-3.3527631067822991E-4</v>
      </c>
      <c r="FQ429" s="223">
        <f t="shared" ca="1" si="1022"/>
        <v>5.7540954355845891E-4</v>
      </c>
      <c r="FR429" s="223">
        <f t="shared" ca="1" si="1023"/>
        <v>2.2247631472234851E-4</v>
      </c>
      <c r="FS429" s="223">
        <f t="shared" ca="1" si="1024"/>
        <v>-6.1902252787873974E-4</v>
      </c>
      <c r="FT429" s="223">
        <f t="shared" ca="1" si="1025"/>
        <v>-1.0112667875787696E-4</v>
      </c>
      <c r="FU429" s="223">
        <f t="shared" ca="1" si="1026"/>
        <v>6.3884682360448712E-4</v>
      </c>
      <c r="FV429" s="223">
        <f t="shared" ca="1" si="1027"/>
        <v>-2.4109198758799427E-5</v>
      </c>
      <c r="FW429" s="223">
        <f t="shared" ca="1" si="1028"/>
        <v>-6.3412059416853789E-4</v>
      </c>
      <c r="FX429" s="223">
        <f t="shared" ca="1" si="1029"/>
        <v>1.4841857328776948E-4</v>
      </c>
      <c r="FY429" s="223">
        <f t="shared" ca="1" si="1030"/>
        <v>6.050254659176155E-4</v>
      </c>
      <c r="FZ429" s="223">
        <f t="shared" ca="1" si="1031"/>
        <v>-2.6702430527938482E-4</v>
      </c>
      <c r="GA429" s="223">
        <f t="shared" ca="1" si="1032"/>
        <v>-5.5267954831366708E-4</v>
      </c>
      <c r="GB429" s="223">
        <f t="shared" ca="1" si="1033"/>
        <v>3.7536844296806799E-4</v>
      </c>
      <c r="GC429" s="223">
        <f t="shared" ca="1" si="1034"/>
        <v>4.7909446561428384E-4</v>
      </c>
      <c r="GD429" s="223">
        <f t="shared" ca="1" si="1035"/>
        <v>-4.6928738190253486E-4</v>
      </c>
      <c r="GE429" s="223">
        <f t="shared" ca="1" si="1036"/>
        <v>-3.8709805128064249E-4</v>
      </c>
      <c r="GF429" s="223">
        <f t="shared" ca="1" si="1037"/>
        <v>5.4517186992986231E-4</v>
      </c>
      <c r="GG429" s="223">
        <f t="shared" ca="1" si="1038"/>
        <v>2.8022567592334848E-4</v>
      </c>
      <c r="GH429" s="223">
        <f t="shared" ca="1" si="1039"/>
        <v>-6.0010570873171478E-4</v>
      </c>
      <c r="GI429" s="223">
        <f t="shared" ca="1" si="1040"/>
        <v>-1.6258438499268887E-4</v>
      </c>
      <c r="GJ429" s="223">
        <f t="shared" ca="1" si="1041"/>
        <v>6.3197782169016365E-4</v>
      </c>
      <c r="GK429" s="223">
        <f t="shared" ca="1" si="1042"/>
        <v>3.8695067325133039E-5</v>
      </c>
      <c r="GL429" s="223">
        <f t="shared" ca="1" si="1043"/>
        <v>-6.3956338137830275E-4</v>
      </c>
      <c r="GM429" s="223">
        <f t="shared" ca="1" si="1044"/>
        <v>8.6681280079284003E-5</v>
      </c>
      <c r="GN429" s="223">
        <f t="shared" ca="1" si="1045"/>
        <v>6.2257087899134772E-4</v>
      </c>
      <c r="GO429" s="223">
        <f t="shared" ca="1" si="1046"/>
        <v>-2.0872651450167573E-4</v>
      </c>
      <c r="GP429" s="223">
        <f t="shared" ca="1" si="1047"/>
        <v>-5.8165332686652398E-4</v>
      </c>
      <c r="GQ429" s="223">
        <f t="shared" ca="1" si="1048"/>
        <v>3.227505060269138E-4</v>
      </c>
      <c r="GR429" s="223">
        <f t="shared" ca="1" si="1049"/>
        <v>5.1838316358518259E-4</v>
      </c>
      <c r="GS429" s="223">
        <f t="shared" ca="1" si="1050"/>
        <v>-4.2437137660613971E-4</v>
      </c>
      <c r="GT429" s="223">
        <f t="shared" ca="1" si="1051"/>
        <v>-4.3519182603987287E-4</v>
      </c>
      <c r="GU429" s="223">
        <f t="shared" ca="1" si="1052"/>
        <v>5.0968389317259982E-4</v>
      </c>
      <c r="GV429" s="223">
        <f t="shared" ca="1" si="1053"/>
        <v>3.3527631067823685E-4</v>
      </c>
      <c r="GW429" s="223">
        <f t="shared" ca="1" si="1054"/>
        <v>-5.7540954355845533E-4</v>
      </c>
      <c r="GX429" s="223">
        <f t="shared" ca="1" si="1055"/>
        <v>-2.2247631472235613E-4</v>
      </c>
      <c r="GY429" s="223">
        <f t="shared" ca="1" si="1056"/>
        <v>6.190225278787469E-4</v>
      </c>
      <c r="GZ429" s="223">
        <f t="shared" ca="1" si="1057"/>
        <v>1.0112667875784913E-4</v>
      </c>
      <c r="HA429" s="223">
        <f t="shared" ca="1" si="1058"/>
        <v>-6.3884682360448885E-4</v>
      </c>
      <c r="HB429" s="223">
        <f t="shared" ca="1" si="1059"/>
        <v>2.4109198758791295E-5</v>
      </c>
      <c r="HC429" s="223">
        <f t="shared" ca="1" si="1060"/>
        <v>6.3412059416853898E-4</v>
      </c>
      <c r="HD429" s="223">
        <f t="shared" ca="1" si="1061"/>
        <v>-1.4841857328776154E-4</v>
      </c>
      <c r="HE429" s="223">
        <f t="shared" ca="1" si="1062"/>
        <v>-6.050254659176181E-4</v>
      </c>
      <c r="HF429" s="223">
        <f t="shared" ca="1" si="1063"/>
        <v>2.6702430527937739E-4</v>
      </c>
      <c r="HG429" s="223">
        <f t="shared" ca="1" si="1064"/>
        <v>5.526795483136712E-4</v>
      </c>
      <c r="HH429" s="223">
        <f t="shared" ca="1" si="1065"/>
        <v>-3.7536844296806138E-4</v>
      </c>
      <c r="HI429" s="223">
        <f t="shared" ca="1" si="1066"/>
        <v>-4.7909446561428915E-4</v>
      </c>
      <c r="HJ429" s="223">
        <f t="shared" ca="1" si="1067"/>
        <v>4.6928738190252938E-4</v>
      </c>
      <c r="HK429" s="223">
        <f t="shared" ca="1" si="1068"/>
        <v>3.8709805128061994E-4</v>
      </c>
      <c r="HL429" s="223">
        <f t="shared" ca="1" si="1069"/>
        <v>-5.4517186992987705E-4</v>
      </c>
      <c r="HM429" s="223">
        <f t="shared" ca="1" si="1070"/>
        <v>-2.8022567592332317E-4</v>
      </c>
      <c r="HN429" s="223">
        <f t="shared" ca="1" si="1071"/>
        <v>6.0010570873171186E-4</v>
      </c>
      <c r="HO429" s="223">
        <f t="shared" ca="1" si="1072"/>
        <v>1.6258438499269678E-4</v>
      </c>
      <c r="HP429" s="223">
        <f t="shared" ca="1" si="1073"/>
        <v>-6.3197782169016246E-4</v>
      </c>
      <c r="HQ429" s="223">
        <f t="shared" ca="1" si="1074"/>
        <v>-3.8695067325141198E-5</v>
      </c>
      <c r="HR429" s="223">
        <f t="shared" ca="1" si="1075"/>
        <v>6.3956338137830307E-4</v>
      </c>
      <c r="HS429" s="223">
        <f t="shared" ca="1" si="1076"/>
        <v>-8.6681280079275953E-5</v>
      </c>
      <c r="HT429" s="223">
        <f t="shared" ca="1" si="1077"/>
        <v>-6.2257087899134957E-4</v>
      </c>
      <c r="HU429" s="223">
        <f t="shared" ca="1" si="1078"/>
        <v>2.0872651450166803E-4</v>
      </c>
      <c r="HV429" s="223">
        <f t="shared" ca="1" si="1079"/>
        <v>5.8165332686652745E-4</v>
      </c>
      <c r="HW429" s="223">
        <f t="shared" ca="1" si="1080"/>
        <v>-3.2275050602693819E-4</v>
      </c>
      <c r="HX429" s="223">
        <f t="shared" ca="1" si="1081"/>
        <v>-5.1838316358516611E-4</v>
      </c>
      <c r="HY429" s="223">
        <f t="shared" ca="1" si="1082"/>
        <v>4.2437137660613359E-4</v>
      </c>
      <c r="HZ429" s="223">
        <f t="shared" ca="1" si="1083"/>
        <v>4.3519182603987883E-4</v>
      </c>
      <c r="IA429" s="223">
        <f t="shared" ca="1" si="1084"/>
        <v>-5.0968389317259495E-4</v>
      </c>
      <c r="IB429" s="223">
        <f t="shared" ca="1" si="1085"/>
        <v>-3.3527631067824379E-4</v>
      </c>
      <c r="IC429" s="223">
        <f t="shared" ca="1" si="1086"/>
        <v>5.7540954355845175E-4</v>
      </c>
      <c r="ID429" s="223">
        <f t="shared" ca="1" si="1087"/>
        <v>2.2247631472236377E-4</v>
      </c>
      <c r="IE429" s="223">
        <f t="shared" ca="1" si="1088"/>
        <v>-1.8388559163675852E-4</v>
      </c>
      <c r="IF429" s="223">
        <f t="shared" ca="1" si="1089"/>
        <v>-1.0112667875785715E-4</v>
      </c>
      <c r="IG429" s="223">
        <f t="shared" ca="1" si="1090"/>
        <v>6.3884682360448831E-4</v>
      </c>
      <c r="IH429" s="223">
        <f t="shared" ca="1" si="1091"/>
        <v>-2.4109198758819484E-5</v>
      </c>
      <c r="II429" s="223">
        <f t="shared" ca="1" si="1092"/>
        <v>-6.3412059416853518E-4</v>
      </c>
      <c r="IJ429" s="223">
        <f t="shared" ca="1" si="1093"/>
        <v>1.48418573287789E-4</v>
      </c>
      <c r="IK429" s="223">
        <f t="shared" ca="1" si="1094"/>
        <v>6.0502546591762081E-4</v>
      </c>
      <c r="IL429" s="223">
        <f t="shared" ca="1" si="1095"/>
        <v>-2.6702430527937002E-4</v>
      </c>
      <c r="IM429" s="223">
        <f t="shared" ca="1" si="1096"/>
        <v>-5.5267954831367521E-4</v>
      </c>
      <c r="IN429" s="223">
        <f t="shared" ca="1" si="1097"/>
        <v>3.7536844296805476E-4</v>
      </c>
      <c r="IO429" s="223">
        <f t="shared" ca="1" si="1098"/>
        <v>4.7909446561429468E-4</v>
      </c>
      <c r="IP429" s="223">
        <f t="shared" ca="1" si="1099"/>
        <v>-4.6928738190252385E-4</v>
      </c>
      <c r="IQ429" s="223">
        <f t="shared" ca="1" si="1100"/>
        <v>-3.8709805128062645E-4</v>
      </c>
      <c r="IR429" s="223">
        <f t="shared" ca="1" si="1101"/>
        <v>5.4517186992987282E-4</v>
      </c>
      <c r="IS429" s="223">
        <f t="shared" ca="1" si="1102"/>
        <v>2.8022567592333048E-4</v>
      </c>
      <c r="IT429" s="223">
        <f t="shared" ca="1" si="1103"/>
        <v>-6.0010570873172172E-4</v>
      </c>
      <c r="IU429" s="223">
        <f t="shared" ca="1" si="1104"/>
        <v>-1.6258438499266946E-4</v>
      </c>
      <c r="IV429" s="223">
        <f t="shared" ca="1" si="1105"/>
        <v>6.3197782169016679E-4</v>
      </c>
      <c r="IW429" s="223">
        <f t="shared" ca="1" si="1106"/>
        <v>3.8695067325149356E-5</v>
      </c>
      <c r="IX429" s="223">
        <f t="shared" ca="1" si="1107"/>
        <v>-6.395633813783034E-4</v>
      </c>
      <c r="IY429" s="223">
        <f t="shared" ca="1" si="1108"/>
        <v>8.6681280079267822E-5</v>
      </c>
      <c r="IZ429" s="223">
        <f t="shared" ca="1" si="1109"/>
        <v>6.2257087899135152E-4</v>
      </c>
      <c r="JA429" s="223">
        <f t="shared" ca="1" si="1110"/>
        <v>-2.0872651450166033E-4</v>
      </c>
      <c r="JB429" s="223">
        <f t="shared" ca="1" si="1111"/>
        <v>-5.8165332686653081E-4</v>
      </c>
    </row>
    <row r="430" spans="2:262">
      <c r="B430" s="230">
        <v>69</v>
      </c>
      <c r="C430" s="229">
        <f t="shared" si="1112"/>
        <v>1.3476562500000008E-3</v>
      </c>
      <c r="D430" s="226">
        <f t="shared" ca="1" si="855"/>
        <v>71.843084993719614</v>
      </c>
      <c r="E430" s="225">
        <f ca="1">BW361</f>
        <v>-0.15691500628038832</v>
      </c>
      <c r="F430" s="224">
        <v>69</v>
      </c>
      <c r="G430" s="223">
        <f t="shared" ca="1" si="856"/>
        <v>-2.0068733297088113E-4</v>
      </c>
      <c r="H430" s="223">
        <f t="shared" ca="1" si="857"/>
        <v>-1.3358608368794483E-4</v>
      </c>
      <c r="I430" s="223">
        <f t="shared" ca="1" si="858"/>
        <v>2.3339205837380174E-4</v>
      </c>
      <c r="J430" s="223">
        <f t="shared" ca="1" si="859"/>
        <v>7.6446724784600927E-5</v>
      </c>
      <c r="K430" s="223">
        <f t="shared" ca="1" si="860"/>
        <v>-2.5210784876910513E-4</v>
      </c>
      <c r="L430" s="223">
        <f t="shared" ca="1" si="861"/>
        <v>-1.4725340802905108E-5</v>
      </c>
      <c r="M430" s="223">
        <f t="shared" ca="1" si="862"/>
        <v>2.557129265895494E-4</v>
      </c>
      <c r="N430" s="223">
        <f t="shared" ca="1" si="863"/>
        <v>-4.7878643199083775E-5</v>
      </c>
      <c r="O430" s="223">
        <f t="shared" ca="1" si="864"/>
        <v>-2.4399121250630494E-4</v>
      </c>
      <c r="P430" s="223">
        <f t="shared" ca="1" si="865"/>
        <v>1.0761290133022847E-4</v>
      </c>
      <c r="Q430" s="223">
        <f t="shared" ca="1" si="866"/>
        <v>2.1764527668234509E-4</v>
      </c>
      <c r="R430" s="223">
        <f t="shared" ca="1" si="867"/>
        <v>-1.6089711187544011E-4</v>
      </c>
      <c r="S430" s="223">
        <f t="shared" ca="1" si="868"/>
        <v>-1.7825422847779252E-4</v>
      </c>
      <c r="T430" s="223">
        <f t="shared" ca="1" si="869"/>
        <v>2.0453755280560413E-4</v>
      </c>
      <c r="U430" s="223">
        <f t="shared" ca="1" si="870"/>
        <v>1.2817906859273367E-4</v>
      </c>
      <c r="V430" s="223">
        <f t="shared" ca="1" si="871"/>
        <v>-2.3591852547129056E-4</v>
      </c>
      <c r="W430" s="223">
        <f t="shared" ca="1" si="872"/>
        <v>-7.0421176602845177E-5</v>
      </c>
      <c r="X430" s="223">
        <f t="shared" ca="1" si="873"/>
        <v>2.5315913302384566E-4</v>
      </c>
      <c r="Y430" s="223">
        <f t="shared" ca="1" si="874"/>
        <v>8.4424157902506978E-6</v>
      </c>
      <c r="Z430" s="223">
        <f t="shared" ca="1" si="875"/>
        <v>-2.5522601665823989E-4</v>
      </c>
      <c r="AA430" s="223">
        <f t="shared" ca="1" si="876"/>
        <v>5.4042362264832588E-5</v>
      </c>
      <c r="AB430" s="223">
        <f t="shared" ca="1" si="877"/>
        <v>2.4199529254984226E-4</v>
      </c>
      <c r="AC430" s="223">
        <f t="shared" ca="1" si="878"/>
        <v>-1.1328797657694889E-4</v>
      </c>
      <c r="AD430" s="223">
        <f t="shared" ca="1" si="879"/>
        <v>-2.1425997714036855E-4</v>
      </c>
      <c r="AE430" s="223">
        <f t="shared" ca="1" si="880"/>
        <v>1.657433935167897E-4</v>
      </c>
      <c r="AF430" s="223">
        <f t="shared" ca="1" si="881"/>
        <v>1.7368245571996918E-4</v>
      </c>
      <c r="AG430" s="223">
        <f t="shared" ca="1" si="882"/>
        <v>-2.0826456686666867E-4</v>
      </c>
      <c r="AH430" s="223">
        <f t="shared" ca="1" si="883"/>
        <v>-1.2269484321952655E-4</v>
      </c>
      <c r="AI430" s="223">
        <f t="shared" ca="1" si="884"/>
        <v>2.3830288407059719E-4</v>
      </c>
      <c r="AJ430" s="223">
        <f t="shared" ca="1" si="885"/>
        <v>6.4353209337521667E-5</v>
      </c>
      <c r="AK430" s="223">
        <f t="shared" ca="1" si="886"/>
        <v>-2.540579236830823E-4</v>
      </c>
      <c r="AL430" s="223">
        <f t="shared" ca="1" si="887"/>
        <v>-2.1544053820073746E-6</v>
      </c>
      <c r="AM430" s="223">
        <f t="shared" ca="1" si="888"/>
        <v>2.54585368118011E-4</v>
      </c>
      <c r="AN430" s="223">
        <f t="shared" ca="1" si="889"/>
        <v>-6.0173528232326296E-5</v>
      </c>
      <c r="AO430" s="223">
        <f t="shared" ca="1" si="890"/>
        <v>-2.3985360367793465E-4</v>
      </c>
      <c r="AP430" s="223">
        <f t="shared" ca="1" si="891"/>
        <v>1.1889481138268885E-4</v>
      </c>
      <c r="AQ430" s="223">
        <f t="shared" ca="1" si="892"/>
        <v>2.1074561539985773E-4</v>
      </c>
      <c r="AR430" s="223">
        <f t="shared" ca="1" si="893"/>
        <v>-1.7048983753543086E-4</v>
      </c>
      <c r="AS430" s="223">
        <f t="shared" ca="1" si="894"/>
        <v>-1.6900606314522546E-4</v>
      </c>
      <c r="AT430" s="223">
        <f t="shared" ca="1" si="895"/>
        <v>2.1186613014016753E-4</v>
      </c>
      <c r="AU430" s="223">
        <f t="shared" ca="1" si="896"/>
        <v>1.171367110606197E-4</v>
      </c>
      <c r="AV430" s="223">
        <f t="shared" ca="1" si="897"/>
        <v>-2.4054369792325911E-4</v>
      </c>
      <c r="AW430" s="223">
        <f t="shared" ca="1" si="898"/>
        <v>-5.8246478105214772E-5</v>
      </c>
      <c r="AX430" s="223">
        <f t="shared" ca="1" si="899"/>
        <v>2.5480367934893014E-4</v>
      </c>
      <c r="AY430" s="223">
        <f t="shared" ca="1" si="900"/>
        <v>-4.1349027594796226E-6</v>
      </c>
      <c r="AZ430" s="223">
        <f t="shared" ca="1" si="901"/>
        <v>-2.537913668715877E-4</v>
      </c>
      <c r="BA430" s="223">
        <f t="shared" ca="1" si="902"/>
        <v>6.6268447916445968E-5</v>
      </c>
      <c r="BB430" s="223">
        <f t="shared" ca="1" si="903"/>
        <v>2.3756743596387605E-4</v>
      </c>
      <c r="BC430" s="223">
        <f t="shared" ca="1" si="904"/>
        <v>-1.2443002839981524E-4</v>
      </c>
      <c r="BD430" s="223">
        <f t="shared" ca="1" si="905"/>
        <v>-2.0710430838091832E-4</v>
      </c>
      <c r="BE430" s="223">
        <f t="shared" ca="1" si="906"/>
        <v>1.7513358485096497E-4</v>
      </c>
      <c r="BF430" s="223">
        <f t="shared" ca="1" si="907"/>
        <v>1.642278676375868E-4</v>
      </c>
      <c r="BG430" s="223">
        <f t="shared" ca="1" si="908"/>
        <v>-2.1534007317905375E-4</v>
      </c>
      <c r="BH430" s="223">
        <f t="shared" ca="1" si="909"/>
        <v>-1.1150802012699368E-4</v>
      </c>
      <c r="BI430" s="223">
        <f t="shared" ca="1" si="910"/>
        <v>2.4263961724679963E-4</v>
      </c>
      <c r="BJ430" s="223">
        <f t="shared" ca="1" si="911"/>
        <v>5.2104661372473377E-5</v>
      </c>
      <c r="BK430" s="223">
        <f t="shared" ca="1" si="912"/>
        <v>-2.5539595080606117E-4</v>
      </c>
      <c r="BL430" s="223">
        <f t="shared" ca="1" si="913"/>
        <v>1.0421720190158284E-5</v>
      </c>
      <c r="BM430" s="223">
        <f t="shared" ca="1" si="914"/>
        <v>2.5284449119563154E-4</v>
      </c>
      <c r="BN430" s="223">
        <f t="shared" ca="1" si="915"/>
        <v>-7.2323449965477644E-5</v>
      </c>
      <c r="BO430" s="223">
        <f t="shared" ca="1" si="916"/>
        <v>-2.351381665096094E-4</v>
      </c>
      <c r="BP430" s="223">
        <f t="shared" ca="1" si="917"/>
        <v>1.2989029342057204E-4</v>
      </c>
      <c r="BQ430" s="223">
        <f t="shared" ca="1" si="918"/>
        <v>2.0333824947073583E-4</v>
      </c>
      <c r="BR430" s="223">
        <f t="shared" ca="1" si="919"/>
        <v>-1.7967183824365134E-4</v>
      </c>
      <c r="BS430" s="223">
        <f t="shared" ca="1" si="920"/>
        <v>-1.5935074740335879E-4</v>
      </c>
      <c r="BT430" s="223">
        <f t="shared" ca="1" si="921"/>
        <v>2.1868430340994091E-4</v>
      </c>
      <c r="BU430" s="223">
        <f t="shared" ca="1" si="922"/>
        <v>1.0581216093159658E-4</v>
      </c>
      <c r="BV430" s="223">
        <f t="shared" ca="1" si="923"/>
        <v>-2.4458937953779033E-4</v>
      </c>
      <c r="BW430" s="223">
        <f t="shared" ca="1" si="924"/>
        <v>-4.5931458740039991E-5</v>
      </c>
      <c r="BX430" s="223">
        <f t="shared" ca="1" si="925"/>
        <v>2.5583438129229638E-4</v>
      </c>
      <c r="BY430" s="223">
        <f t="shared" ca="1" si="926"/>
        <v>-1.6702259966287636E-5</v>
      </c>
      <c r="BZ430" s="223">
        <f t="shared" ca="1" si="927"/>
        <v>-2.5174531145264373E-4</v>
      </c>
      <c r="CA430" s="223">
        <f t="shared" ca="1" si="928"/>
        <v>7.8334887072598102E-5</v>
      </c>
      <c r="CB430" s="223">
        <f t="shared" ca="1" si="929"/>
        <v>2.3256725861622109E-4</v>
      </c>
      <c r="CC430" s="223">
        <f t="shared" ca="1" si="930"/>
        <v>-1.3527231738548319E-4</v>
      </c>
      <c r="CD430" s="223">
        <f t="shared" ca="1" si="931"/>
        <v>-1.9944970720238124E-4</v>
      </c>
      <c r="CE430" s="223">
        <f t="shared" ca="1" si="932"/>
        <v>1.8410186403934256E-4</v>
      </c>
      <c r="CF430" s="223">
        <f t="shared" ca="1" si="933"/>
        <v>1.5437764023740322E-4</v>
      </c>
      <c r="CG430" s="223">
        <f t="shared" ca="1" si="934"/>
        <v>-2.2189680639358859E-4</v>
      </c>
      <c r="CH430" s="223">
        <f t="shared" ca="1" si="935"/>
        <v>-1.0005256444702251E-4</v>
      </c>
      <c r="CI430" s="223">
        <f t="shared" ca="1" si="936"/>
        <v>2.4639181033233345E-4</v>
      </c>
      <c r="CJ430" s="223">
        <f t="shared" ca="1" si="937"/>
        <v>3.9730588714349474E-5</v>
      </c>
      <c r="CK430" s="223">
        <f t="shared" ca="1" si="938"/>
        <v>-2.5611870671350472E-4</v>
      </c>
      <c r="CL430" s="223">
        <f t="shared" ca="1" si="939"/>
        <v>2.2972738925554638E-5</v>
      </c>
      <c r="CM430" s="223">
        <f t="shared" ca="1" si="940"/>
        <v>2.5049448974740038E-4</v>
      </c>
      <c r="CN430" s="223">
        <f t="shared" ca="1" si="941"/>
        <v>-8.4299138172876136E-5</v>
      </c>
      <c r="CO430" s="223">
        <f t="shared" ca="1" si="942"/>
        <v>-2.2985626090249388E-4</v>
      </c>
      <c r="CP430" s="223">
        <f t="shared" ca="1" si="943"/>
        <v>1.4057285836456215E-4</v>
      </c>
      <c r="CQ430" s="223">
        <f t="shared" ca="1" si="944"/>
        <v>1.9544102388831285E-4</v>
      </c>
      <c r="CR430" s="223">
        <f t="shared" ca="1" si="945"/>
        <v>-1.8842099375614857E-4</v>
      </c>
      <c r="CS430" s="223">
        <f t="shared" ca="1" si="946"/>
        <v>-1.4931154175352047E-4</v>
      </c>
      <c r="CT430" s="223">
        <f t="shared" ca="1" si="947"/>
        <v>2.2497564703831887E-4</v>
      </c>
      <c r="CU430" s="223">
        <f t="shared" ca="1" si="948"/>
        <v>9.4232700038835237E-5</v>
      </c>
      <c r="CV430" s="223">
        <f t="shared" ca="1" si="949"/>
        <v>-2.4804582391351566E-4</v>
      </c>
      <c r="CW430" s="223">
        <f t="shared" ca="1" si="950"/>
        <v>-3.3505786467639845E-5</v>
      </c>
      <c r="CX430" s="223">
        <f t="shared" ca="1" si="951"/>
        <v>2.5624875580268437E-4</v>
      </c>
      <c r="CY430" s="223">
        <f t="shared" ca="1" si="952"/>
        <v>-2.922937996589531E-5</v>
      </c>
      <c r="CZ430" s="223">
        <f t="shared" ca="1" si="953"/>
        <v>-2.4909277952812545E-4</v>
      </c>
      <c r="DA430" s="223">
        <f t="shared" ca="1" si="954"/>
        <v>9.0212610624466663E-5</v>
      </c>
      <c r="DB430" s="223">
        <f t="shared" ca="1" si="955"/>
        <v>2.2700680637207672E-4</v>
      </c>
      <c r="DC430" s="223">
        <f t="shared" ca="1" si="956"/>
        <v>-1.4578872351011694E-4</v>
      </c>
      <c r="DD430" s="223">
        <f t="shared" ca="1" si="957"/>
        <v>-1.9131461420946475E-4</v>
      </c>
      <c r="DE430" s="223">
        <f t="shared" ca="1" si="958"/>
        <v>1.9262662571183065E-4</v>
      </c>
      <c r="DF430" s="223">
        <f t="shared" ca="1" si="959"/>
        <v>1.4415550358000358E-4</v>
      </c>
      <c r="DG430" s="223">
        <f t="shared" ca="1" si="960"/>
        <v>-2.279189707656546E-4</v>
      </c>
      <c r="DH430" s="223">
        <f t="shared" ca="1" si="961"/>
        <v>-8.8356073375732173E-5</v>
      </c>
      <c r="DI430" s="223">
        <f t="shared" ca="1" si="962"/>
        <v>2.4955042396540312E-4</v>
      </c>
      <c r="DJ430" s="223">
        <f t="shared" ca="1" si="963"/>
        <v>2.7260801588024168E-5</v>
      </c>
      <c r="DK430" s="223">
        <f t="shared" ca="1" si="964"/>
        <v>-2.5622445022312646E-4</v>
      </c>
      <c r="DL430" s="223">
        <f t="shared" ca="1" si="965"/>
        <v>3.5468414320701411E-5</v>
      </c>
      <c r="DM430" s="223">
        <f t="shared" ca="1" si="966"/>
        <v>2.4754102513264173E-4</v>
      </c>
      <c r="DN430" s="223">
        <f t="shared" ca="1" si="967"/>
        <v>-9.6071742372683789E-5</v>
      </c>
      <c r="DO430" s="223">
        <f t="shared" ca="1" si="968"/>
        <v>-2.2402061142983229E-4</v>
      </c>
      <c r="DP430" s="223">
        <f t="shared" ca="1" si="969"/>
        <v>1.509167709800207E-4</v>
      </c>
      <c r="DQ430" s="223">
        <f t="shared" ca="1" si="970"/>
        <v>1.8707296376073109E-4</v>
      </c>
      <c r="DR430" s="223">
        <f t="shared" ca="1" si="971"/>
        <v>-1.9671622659095741E-4</v>
      </c>
      <c r="DS430" s="223">
        <f t="shared" ca="1" si="972"/>
        <v>-1.3891263152145149E-4</v>
      </c>
      <c r="DT430" s="223">
        <f t="shared" ca="1" si="973"/>
        <v>2.3072500462744034E-4</v>
      </c>
      <c r="DU430" s="223">
        <f t="shared" ca="1" si="974"/>
        <v>8.2426224317873941E-5</v>
      </c>
      <c r="DV430" s="223">
        <f t="shared" ca="1" si="975"/>
        <v>-2.5090470417318524E-4</v>
      </c>
      <c r="DW430" s="223">
        <f t="shared" ca="1" si="976"/>
        <v>-2.0999395820878874E-5</v>
      </c>
      <c r="DX430" s="223">
        <f t="shared" ca="1" si="977"/>
        <v>2.5604580461560347E-4</v>
      </c>
      <c r="DY430" s="223">
        <f t="shared" ca="1" si="978"/>
        <v>-4.1686083828970208E-5</v>
      </c>
      <c r="DZ430" s="223">
        <f t="shared" ca="1" si="979"/>
        <v>-2.4584016127977327E-4</v>
      </c>
      <c r="EA430" s="223">
        <f t="shared" ca="1" si="980"/>
        <v>1.0187300409564943E-4</v>
      </c>
      <c r="EB430" s="223">
        <f t="shared" ca="1" si="981"/>
        <v>2.20899474847929E-4</v>
      </c>
      <c r="EC430" s="223">
        <f t="shared" ca="1" si="982"/>
        <v>-1.5595391183022771E-4</v>
      </c>
      <c r="ED430" s="223">
        <f t="shared" ca="1" si="983"/>
        <v>-1.8271862755373666E-4</v>
      </c>
      <c r="EE430" s="223">
        <f t="shared" ca="1" si="984"/>
        <v>2.0068733297087931E-4</v>
      </c>
      <c r="EF430" s="223">
        <f t="shared" ca="1" si="985"/>
        <v>1.3358608368794881E-4</v>
      </c>
      <c r="EG430" s="223">
        <f t="shared" ca="1" si="986"/>
        <v>-2.3339205837380217E-4</v>
      </c>
      <c r="EH430" s="223">
        <f t="shared" ca="1" si="987"/>
        <v>-7.6446724784601727E-5</v>
      </c>
      <c r="EI430" s="223">
        <f t="shared" ca="1" si="988"/>
        <v>2.5210784876910465E-4</v>
      </c>
      <c r="EJ430" s="223">
        <f t="shared" ca="1" si="989"/>
        <v>1.4725340802909106E-5</v>
      </c>
      <c r="EK430" s="223">
        <f t="shared" ca="1" si="990"/>
        <v>-2.5571292658954934E-4</v>
      </c>
      <c r="EL430" s="223">
        <f t="shared" ca="1" si="991"/>
        <v>4.7878643199083463E-5</v>
      </c>
      <c r="EM430" s="223">
        <f t="shared" ca="1" si="992"/>
        <v>2.4399121250630562E-4</v>
      </c>
      <c r="EN430" s="223">
        <f t="shared" ca="1" si="993"/>
        <v>-1.0761290133022484E-4</v>
      </c>
      <c r="EO430" s="223">
        <f t="shared" ca="1" si="994"/>
        <v>-2.1764527668234431E-4</v>
      </c>
      <c r="EP430" s="223">
        <f t="shared" ca="1" si="995"/>
        <v>1.6089711187544057E-4</v>
      </c>
      <c r="EQ430" s="223">
        <f t="shared" ca="1" si="996"/>
        <v>1.7825422847779344E-4</v>
      </c>
      <c r="ER430" s="223">
        <f t="shared" ca="1" si="997"/>
        <v>-2.0453755280560226E-4</v>
      </c>
      <c r="ES430" s="223">
        <f t="shared" ca="1" si="998"/>
        <v>-1.2817906859273161E-4</v>
      </c>
      <c r="ET430" s="223">
        <f t="shared" ca="1" si="999"/>
        <v>2.359185254712908E-4</v>
      </c>
      <c r="EU430" s="223">
        <f t="shared" ca="1" si="1000"/>
        <v>7.0421176602846369E-5</v>
      </c>
      <c r="EV430" s="223">
        <f t="shared" ca="1" si="1001"/>
        <v>-2.5315913302384517E-4</v>
      </c>
      <c r="EW430" s="223">
        <f t="shared" ca="1" si="1002"/>
        <v>-8.4424157902555767E-6</v>
      </c>
      <c r="EX430" s="223">
        <f t="shared" ca="1" si="1003"/>
        <v>2.5522601665823989E-4</v>
      </c>
      <c r="EY430" s="223">
        <f t="shared" ca="1" si="1004"/>
        <v>-5.4042362264831382E-5</v>
      </c>
      <c r="EZ430" s="223">
        <f t="shared" ca="1" si="1005"/>
        <v>-2.4199529254984329E-4</v>
      </c>
      <c r="FA430" s="223">
        <f t="shared" ca="1" si="1006"/>
        <v>1.132879765769445E-4</v>
      </c>
      <c r="FB430" s="223">
        <f t="shared" ca="1" si="1007"/>
        <v>2.1425997714036725E-4</v>
      </c>
      <c r="FC430" s="223">
        <f t="shared" ca="1" si="1008"/>
        <v>-1.657433935167846E-4</v>
      </c>
      <c r="FD430" s="223">
        <f t="shared" ca="1" si="1009"/>
        <v>-1.736824557199701E-4</v>
      </c>
      <c r="FE430" s="223">
        <f t="shared" ca="1" si="1010"/>
        <v>2.0826456686667111E-4</v>
      </c>
      <c r="FF430" s="223">
        <f t="shared" ca="1" si="1011"/>
        <v>1.2269484321953089E-4</v>
      </c>
      <c r="FG430" s="223">
        <f t="shared" ca="1" si="1012"/>
        <v>-2.3830288407059741E-4</v>
      </c>
      <c r="FH430" s="223">
        <f t="shared" ca="1" si="1013"/>
        <v>-6.435320933751584E-5</v>
      </c>
      <c r="FI430" s="223">
        <f t="shared" ca="1" si="1014"/>
        <v>2.5405792368308192E-4</v>
      </c>
      <c r="FJ430" s="223">
        <f t="shared" ca="1" si="1015"/>
        <v>2.1544053820050165E-6</v>
      </c>
      <c r="FK430" s="223">
        <f t="shared" ca="1" si="1016"/>
        <v>-2.5458536811801176E-4</v>
      </c>
      <c r="FL430" s="223">
        <f t="shared" ca="1" si="1017"/>
        <v>6.0173528232325063E-5</v>
      </c>
      <c r="FM430" s="223">
        <f t="shared" ca="1" si="1018"/>
        <v>2.3985360367793319E-4</v>
      </c>
      <c r="FN430" s="223">
        <f t="shared" ca="1" si="1019"/>
        <v>-1.1889481138268451E-4</v>
      </c>
      <c r="FO430" s="223">
        <f t="shared" ca="1" si="1020"/>
        <v>-2.1074561539985743E-4</v>
      </c>
      <c r="FP430" s="223">
        <f t="shared" ca="1" si="1021"/>
        <v>1.7048983753542452E-4</v>
      </c>
      <c r="FQ430" s="223">
        <f t="shared" ca="1" si="1022"/>
        <v>1.6900606314522641E-4</v>
      </c>
      <c r="FR430" s="223">
        <f t="shared" ca="1" si="1023"/>
        <v>-2.1186613014016883E-4</v>
      </c>
      <c r="FS430" s="223">
        <f t="shared" ca="1" si="1024"/>
        <v>-1.1713671106062408E-4</v>
      </c>
      <c r="FT430" s="223">
        <f t="shared" ca="1" si="1025"/>
        <v>2.4054369792325867E-4</v>
      </c>
      <c r="FU430" s="223">
        <f t="shared" ca="1" si="1026"/>
        <v>5.824647810520889E-5</v>
      </c>
      <c r="FV430" s="223">
        <f t="shared" ca="1" si="1027"/>
        <v>-2.548036793489296E-4</v>
      </c>
      <c r="FW430" s="223">
        <f t="shared" ca="1" si="1028"/>
        <v>4.1349027594820079E-6</v>
      </c>
      <c r="FX430" s="223">
        <f t="shared" ca="1" si="1029"/>
        <v>2.5379136687158889E-4</v>
      </c>
      <c r="FY430" s="223">
        <f t="shared" ca="1" si="1030"/>
        <v>-6.6268447916444762E-5</v>
      </c>
      <c r="FZ430" s="223">
        <f t="shared" ca="1" si="1031"/>
        <v>-2.375674359638738E-4</v>
      </c>
      <c r="GA430" s="223">
        <f t="shared" ca="1" si="1032"/>
        <v>1.2443002839981096E-4</v>
      </c>
      <c r="GB430" s="223">
        <f t="shared" ca="1" si="1033"/>
        <v>2.0710430838091691E-4</v>
      </c>
      <c r="GC430" s="223">
        <f t="shared" ca="1" si="1034"/>
        <v>-1.7513358485095871E-4</v>
      </c>
      <c r="GD430" s="223">
        <f t="shared" ca="1" si="1035"/>
        <v>-1.6422786763758778E-4</v>
      </c>
      <c r="GE430" s="223">
        <f t="shared" ca="1" si="1036"/>
        <v>2.1534007317905505E-4</v>
      </c>
      <c r="GF430" s="223">
        <f t="shared" ca="1" si="1037"/>
        <v>1.1150802012699809E-4</v>
      </c>
      <c r="GG430" s="223">
        <f t="shared" ca="1" si="1038"/>
        <v>-2.426396172467992E-4</v>
      </c>
      <c r="GH430" s="223">
        <f t="shared" ca="1" si="1039"/>
        <v>-5.2104661372467481E-5</v>
      </c>
      <c r="GI430" s="223">
        <f t="shared" ca="1" si="1040"/>
        <v>2.5539595080606079E-4</v>
      </c>
      <c r="GJ430" s="223">
        <f t="shared" ca="1" si="1041"/>
        <v>-1.0421720190160696E-5</v>
      </c>
      <c r="GK430" s="223">
        <f t="shared" ca="1" si="1042"/>
        <v>-2.5284449119563295E-4</v>
      </c>
      <c r="GL430" s="223">
        <f t="shared" ca="1" si="1043"/>
        <v>7.2323449965476451E-5</v>
      </c>
      <c r="GM430" s="223">
        <f t="shared" ca="1" si="1044"/>
        <v>2.3513816650960843E-4</v>
      </c>
      <c r="GN430" s="223">
        <f t="shared" ca="1" si="1045"/>
        <v>-1.2989029342056781E-4</v>
      </c>
      <c r="GO430" s="223">
        <f t="shared" ca="1" si="1046"/>
        <v>-2.0333824947073661E-4</v>
      </c>
      <c r="GP430" s="223">
        <f t="shared" ca="1" si="1047"/>
        <v>1.7967183824364527E-4</v>
      </c>
      <c r="GQ430" s="223">
        <f t="shared" ca="1" si="1048"/>
        <v>1.5935074740335977E-4</v>
      </c>
      <c r="GR430" s="223">
        <f t="shared" ca="1" si="1049"/>
        <v>-2.1868430340994216E-4</v>
      </c>
      <c r="GS430" s="223">
        <f t="shared" ca="1" si="1050"/>
        <v>-1.0581216093160106E-4</v>
      </c>
      <c r="GT430" s="223">
        <f t="shared" ca="1" si="1051"/>
        <v>2.4458937953778995E-4</v>
      </c>
      <c r="GU430" s="223">
        <f t="shared" ca="1" si="1052"/>
        <v>4.5931458740034069E-5</v>
      </c>
      <c r="GV430" s="223">
        <f t="shared" ca="1" si="1053"/>
        <v>-2.5583438129229616E-4</v>
      </c>
      <c r="GW430" s="223">
        <f t="shared" ca="1" si="1054"/>
        <v>1.6702259966290022E-5</v>
      </c>
      <c r="GX430" s="223">
        <f t="shared" ca="1" si="1055"/>
        <v>2.517453114526453E-4</v>
      </c>
      <c r="GY430" s="223">
        <f t="shared" ca="1" si="1056"/>
        <v>-7.8334887072596923E-5</v>
      </c>
      <c r="GZ430" s="223">
        <f t="shared" ca="1" si="1057"/>
        <v>-2.3256725861622006E-4</v>
      </c>
      <c r="HA430" s="223">
        <f t="shared" ca="1" si="1058"/>
        <v>1.3527231738547901E-4</v>
      </c>
      <c r="HB430" s="223">
        <f t="shared" ca="1" si="1059"/>
        <v>1.9944970720238203E-4</v>
      </c>
      <c r="HC430" s="223">
        <f t="shared" ca="1" si="1060"/>
        <v>-1.8410186403934674E-4</v>
      </c>
      <c r="HD430" s="223">
        <f t="shared" ca="1" si="1061"/>
        <v>-1.5437764023740427E-4</v>
      </c>
      <c r="HE430" s="223">
        <f t="shared" ca="1" si="1062"/>
        <v>2.2189680639358794E-4</v>
      </c>
      <c r="HF430" s="223">
        <f t="shared" ca="1" si="1063"/>
        <v>1.0005256444703037E-4</v>
      </c>
      <c r="HG430" s="223">
        <f t="shared" ca="1" si="1064"/>
        <v>-2.4639181033233313E-4</v>
      </c>
      <c r="HH430" s="223">
        <f t="shared" ca="1" si="1065"/>
        <v>-3.9730588714343538E-5</v>
      </c>
      <c r="HI430" s="223">
        <f t="shared" ca="1" si="1066"/>
        <v>2.5611870671350467E-4</v>
      </c>
      <c r="HJ430" s="223">
        <f t="shared" ca="1" si="1067"/>
        <v>-2.2972738925553378E-5</v>
      </c>
      <c r="HK430" s="223">
        <f t="shared" ca="1" si="1068"/>
        <v>-2.5049448974740211E-4</v>
      </c>
      <c r="HL430" s="223">
        <f t="shared" ca="1" si="1069"/>
        <v>8.4299138172874943E-5</v>
      </c>
      <c r="HM430" s="223">
        <f t="shared" ca="1" si="1070"/>
        <v>2.2985626090249122E-4</v>
      </c>
      <c r="HN430" s="223">
        <f t="shared" ca="1" si="1071"/>
        <v>-1.4057285836455499E-4</v>
      </c>
      <c r="HO430" s="223">
        <f t="shared" ca="1" si="1072"/>
        <v>-1.9544102388831366E-4</v>
      </c>
      <c r="HP430" s="223">
        <f t="shared" ca="1" si="1073"/>
        <v>1.8842099375615263E-4</v>
      </c>
      <c r="HQ430" s="223">
        <f t="shared" ca="1" si="1074"/>
        <v>1.493115417535215E-4</v>
      </c>
      <c r="HR430" s="223">
        <f t="shared" ca="1" si="1075"/>
        <v>-2.249756470383183E-4</v>
      </c>
      <c r="HS430" s="223">
        <f t="shared" ca="1" si="1076"/>
        <v>-9.4232700038843179E-5</v>
      </c>
      <c r="HT430" s="223">
        <f t="shared" ca="1" si="1077"/>
        <v>2.4804582391351534E-4</v>
      </c>
      <c r="HU430" s="223">
        <f t="shared" ca="1" si="1078"/>
        <v>3.3505786467633855E-5</v>
      </c>
      <c r="HV430" s="223">
        <f t="shared" ca="1" si="1079"/>
        <v>-2.5624875580268432E-4</v>
      </c>
      <c r="HW430" s="223">
        <f t="shared" ca="1" si="1080"/>
        <v>2.9229379965894063E-5</v>
      </c>
      <c r="HX430" s="223">
        <f t="shared" ca="1" si="1081"/>
        <v>2.490927795281274E-4</v>
      </c>
      <c r="HY430" s="223">
        <f t="shared" ca="1" si="1082"/>
        <v>-9.0212610624465498E-5</v>
      </c>
      <c r="HZ430" s="223">
        <f t="shared" ca="1" si="1083"/>
        <v>-2.2700680637207393E-4</v>
      </c>
      <c r="IA430" s="223">
        <f t="shared" ca="1" si="1084"/>
        <v>1.4578872351010989E-4</v>
      </c>
      <c r="IB430" s="223">
        <f t="shared" ca="1" si="1085"/>
        <v>1.9131461420946561E-4</v>
      </c>
      <c r="IC430" s="223">
        <f t="shared" ca="1" si="1086"/>
        <v>-1.9262662571183464E-4</v>
      </c>
      <c r="ID430" s="223">
        <f t="shared" ca="1" si="1087"/>
        <v>-1.4415550358000458E-4</v>
      </c>
      <c r="IE430" s="223">
        <f t="shared" ca="1" si="1088"/>
        <v>-5.3224293730835672E-5</v>
      </c>
      <c r="IF430" s="223">
        <f t="shared" ca="1" si="1089"/>
        <v>8.8356073375740182E-5</v>
      </c>
      <c r="IG430" s="223">
        <f t="shared" ca="1" si="1090"/>
        <v>-2.495504239654029E-4</v>
      </c>
      <c r="IH430" s="223">
        <f t="shared" ca="1" si="1091"/>
        <v>-2.7260801588018164E-5</v>
      </c>
      <c r="II430" s="223">
        <f t="shared" ca="1" si="1092"/>
        <v>2.5622445022312657E-4</v>
      </c>
      <c r="IJ430" s="223">
        <f t="shared" ca="1" si="1093"/>
        <v>-3.5468414320700164E-5</v>
      </c>
      <c r="IK430" s="223">
        <f t="shared" ca="1" si="1094"/>
        <v>-2.4754102513264016E-4</v>
      </c>
      <c r="IL430" s="223">
        <f t="shared" ca="1" si="1095"/>
        <v>9.6071742372682596E-5</v>
      </c>
      <c r="IM430" s="223">
        <f t="shared" ca="1" si="1096"/>
        <v>2.2402061142982933E-4</v>
      </c>
      <c r="IN430" s="223">
        <f t="shared" ca="1" si="1097"/>
        <v>-1.5091677098001382E-4</v>
      </c>
      <c r="IO430" s="223">
        <f t="shared" ca="1" si="1098"/>
        <v>-1.8707296376073199E-4</v>
      </c>
      <c r="IP430" s="223">
        <f t="shared" ca="1" si="1099"/>
        <v>1.9671622659096126E-4</v>
      </c>
      <c r="IQ430" s="223">
        <f t="shared" ca="1" si="1100"/>
        <v>1.3891263152145258E-4</v>
      </c>
      <c r="IR430" s="223">
        <f t="shared" ca="1" si="1101"/>
        <v>-2.307250046274398E-4</v>
      </c>
      <c r="IS430" s="223">
        <f t="shared" ca="1" si="1102"/>
        <v>-8.2426224317882018E-5</v>
      </c>
      <c r="IT430" s="223">
        <f t="shared" ca="1" si="1103"/>
        <v>2.5090470417318502E-4</v>
      </c>
      <c r="IU430" s="223">
        <f t="shared" ca="1" si="1104"/>
        <v>2.0999395820872884E-5</v>
      </c>
      <c r="IV430" s="223">
        <f t="shared" ca="1" si="1105"/>
        <v>-2.5604580461560379E-4</v>
      </c>
      <c r="IW430" s="223">
        <f t="shared" ca="1" si="1106"/>
        <v>4.1686083828968961E-5</v>
      </c>
      <c r="IX430" s="223">
        <f t="shared" ca="1" si="1107"/>
        <v>2.4584016127977154E-4</v>
      </c>
      <c r="IY430" s="223">
        <f t="shared" ca="1" si="1108"/>
        <v>-1.0187300409564826E-4</v>
      </c>
      <c r="IZ430" s="223">
        <f t="shared" ca="1" si="1109"/>
        <v>-2.2089947484792963E-4</v>
      </c>
      <c r="JA430" s="223">
        <f t="shared" ca="1" si="1110"/>
        <v>1.5595391183022094E-4</v>
      </c>
      <c r="JB430" s="223">
        <f t="shared" ca="1" si="1111"/>
        <v>1.8271862755373755E-4</v>
      </c>
    </row>
    <row r="431" spans="2:262">
      <c r="B431" s="230">
        <v>70</v>
      </c>
      <c r="C431" s="229">
        <f t="shared" si="1112"/>
        <v>1.3671875000000008E-3</v>
      </c>
      <c r="D431" s="226">
        <f t="shared" ca="1" si="855"/>
        <v>71.836791401440038</v>
      </c>
      <c r="E431" s="225">
        <f ca="1">BX361</f>
        <v>-0.16320859855996855</v>
      </c>
      <c r="F431" s="224">
        <v>70</v>
      </c>
      <c r="G431" s="223">
        <f t="shared" ca="1" si="856"/>
        <v>1.8307781833888783E-4</v>
      </c>
      <c r="H431" s="223">
        <f t="shared" ca="1" si="857"/>
        <v>2.2330518609044099E-4</v>
      </c>
      <c r="I431" s="223">
        <f t="shared" ca="1" si="858"/>
        <v>-2.4860917014567436E-4</v>
      </c>
      <c r="J431" s="223">
        <f t="shared" ca="1" si="859"/>
        <v>-1.5034810311158391E-4</v>
      </c>
      <c r="K431" s="223">
        <f t="shared" ca="1" si="860"/>
        <v>2.9273046715172691E-4</v>
      </c>
      <c r="L431" s="223">
        <f t="shared" ca="1" si="861"/>
        <v>6.4443142446158567E-5</v>
      </c>
      <c r="M431" s="223">
        <f t="shared" ca="1" si="862"/>
        <v>-3.1164201288476568E-4</v>
      </c>
      <c r="N431" s="223">
        <f t="shared" ca="1" si="863"/>
        <v>2.7011618375452355E-5</v>
      </c>
      <c r="O431" s="223">
        <f t="shared" ca="1" si="864"/>
        <v>3.0371515772469108E-4</v>
      </c>
      <c r="P431" s="223">
        <f t="shared" ca="1" si="865"/>
        <v>-1.1614015675990991E-4</v>
      </c>
      <c r="Q431" s="223">
        <f t="shared" ca="1" si="866"/>
        <v>-2.6963255711528789E-4</v>
      </c>
      <c r="R431" s="223">
        <f t="shared" ca="1" si="867"/>
        <v>1.952667828281877E-4</v>
      </c>
      <c r="S431" s="223">
        <f t="shared" ca="1" si="868"/>
        <v>2.1232938173578342E-4</v>
      </c>
      <c r="T431" s="223">
        <f t="shared" ca="1" si="869"/>
        <v>-2.5757716467399768E-4</v>
      </c>
      <c r="U431" s="223">
        <f t="shared" ca="1" si="870"/>
        <v>-1.3674054257281865E-4</v>
      </c>
      <c r="V431" s="223">
        <f t="shared" ca="1" si="871"/>
        <v>2.9770517405198408E-4</v>
      </c>
      <c r="W431" s="223">
        <f t="shared" ca="1" si="872"/>
        <v>4.9375699699891635E-5</v>
      </c>
      <c r="X431" s="223">
        <f t="shared" ca="1" si="873"/>
        <v>-3.1219501373904514E-4</v>
      </c>
      <c r="Y431" s="223">
        <f t="shared" ca="1" si="874"/>
        <v>4.2241345277165668E-5</v>
      </c>
      <c r="Z431" s="223">
        <f t="shared" ca="1" si="875"/>
        <v>2.9979882847074295E-4</v>
      </c>
      <c r="AA431" s="223">
        <f t="shared" ca="1" si="876"/>
        <v>-1.302205939625127E-4</v>
      </c>
      <c r="AB431" s="223">
        <f t="shared" ca="1" si="877"/>
        <v>-2.6158416939878637E-4</v>
      </c>
      <c r="AC431" s="223">
        <f t="shared" ca="1" si="878"/>
        <v>2.0698533253430356E-4</v>
      </c>
      <c r="AD431" s="223">
        <f t="shared" ca="1" si="879"/>
        <v>2.0084205730266683E-4</v>
      </c>
      <c r="AE431" s="223">
        <f t="shared" ca="1" si="880"/>
        <v>-2.6592463325152604E-4</v>
      </c>
      <c r="AF431" s="223">
        <f t="shared" ca="1" si="881"/>
        <v>-1.2280356208993799E-4</v>
      </c>
      <c r="AG431" s="223">
        <f t="shared" ca="1" si="882"/>
        <v>3.0196268311205642E-4</v>
      </c>
      <c r="AH431" s="223">
        <f t="shared" ca="1" si="883"/>
        <v>3.4189306568246043E-5</v>
      </c>
      <c r="AI431" s="223">
        <f t="shared" ca="1" si="884"/>
        <v>-3.1199590946017375E-4</v>
      </c>
      <c r="AJ431" s="223">
        <f t="shared" ca="1" si="885"/>
        <v>5.7369309078200356E-5</v>
      </c>
      <c r="AK431" s="223">
        <f t="shared" ca="1" si="886"/>
        <v>2.9516025757973297E-4</v>
      </c>
      <c r="AL431" s="223">
        <f t="shared" ca="1" si="887"/>
        <v>-1.4398731834828192E-4</v>
      </c>
      <c r="AM431" s="223">
        <f t="shared" ca="1" si="888"/>
        <v>-2.5290560250613482E-4</v>
      </c>
      <c r="AN431" s="223">
        <f t="shared" ca="1" si="889"/>
        <v>2.1820523644457043E-4</v>
      </c>
      <c r="AO431" s="223">
        <f t="shared" ca="1" si="890"/>
        <v>1.8887088676182239E-4</v>
      </c>
      <c r="AP431" s="223">
        <f t="shared" ca="1" si="891"/>
        <v>-2.7363146609530464E-4</v>
      </c>
      <c r="AQ431" s="223">
        <f t="shared" ca="1" si="892"/>
        <v>-1.0857073706966199E-4</v>
      </c>
      <c r="AR431" s="223">
        <f t="shared" ca="1" si="893"/>
        <v>3.0549273761970499E-4</v>
      </c>
      <c r="AS431" s="223">
        <f t="shared" ca="1" si="894"/>
        <v>1.8920548402449118E-5</v>
      </c>
      <c r="AT431" s="223">
        <f t="shared" ca="1" si="895"/>
        <v>-3.1104517970779885E-4</v>
      </c>
      <c r="AU431" s="223">
        <f t="shared" ca="1" si="896"/>
        <v>7.2359065188709834E-5</v>
      </c>
      <c r="AV431" s="223">
        <f t="shared" ca="1" si="897"/>
        <v>2.8981061977522728E-4</v>
      </c>
      <c r="AW431" s="223">
        <f t="shared" ca="1" si="898"/>
        <v>-1.5740716467235058E-4</v>
      </c>
      <c r="AX431" s="223">
        <f t="shared" ca="1" si="899"/>
        <v>-2.436177638651341E-4</v>
      </c>
      <c r="AY431" s="223">
        <f t="shared" ca="1" si="900"/>
        <v>2.2889946482772245E-4</v>
      </c>
      <c r="AZ431" s="223">
        <f t="shared" ca="1" si="901"/>
        <v>1.7644470971163299E-4</v>
      </c>
      <c r="BA431" s="223">
        <f t="shared" ca="1" si="902"/>
        <v>-2.8067909676997397E-4</v>
      </c>
      <c r="BB431" s="223">
        <f t="shared" ca="1" si="903"/>
        <v>-9.4076355634109711E-5</v>
      </c>
      <c r="BC431" s="223">
        <f t="shared" ca="1" si="904"/>
        <v>3.0828683336442365E-4</v>
      </c>
      <c r="BD431" s="223">
        <f t="shared" ca="1" si="905"/>
        <v>3.6062089783063587E-6</v>
      </c>
      <c r="BE431" s="223">
        <f t="shared" ca="1" si="906"/>
        <v>-3.0934511487316777E-4</v>
      </c>
      <c r="BF431" s="223">
        <f t="shared" ca="1" si="907"/>
        <v>8.7174501973271966E-5</v>
      </c>
      <c r="BG431" s="223">
        <f t="shared" ca="1" si="908"/>
        <v>2.8376280280327179E-4</v>
      </c>
      <c r="BH431" s="223">
        <f t="shared" ca="1" si="909"/>
        <v>-1.704478033494843E-4</v>
      </c>
      <c r="BI431" s="223">
        <f t="shared" ca="1" si="910"/>
        <v>-2.3374302869258505E-4</v>
      </c>
      <c r="BJ431" s="223">
        <f t="shared" ca="1" si="911"/>
        <v>2.3904225435087773E-4</v>
      </c>
      <c r="BK431" s="223">
        <f t="shared" ca="1" si="912"/>
        <v>1.6359346190101702E-4</v>
      </c>
      <c r="BL431" s="223">
        <f t="shared" ca="1" si="913"/>
        <v>-2.8705054691593914E-4</v>
      </c>
      <c r="BM431" s="223">
        <f t="shared" ca="1" si="914"/>
        <v>-7.935533601772138E-5</v>
      </c>
      <c r="BN431" s="223">
        <f t="shared" ca="1" si="915"/>
        <v>3.1033823912483008E-4</v>
      </c>
      <c r="BO431" s="223">
        <f t="shared" ca="1" si="916"/>
        <v>-1.1716818119131747E-5</v>
      </c>
      <c r="BP431" s="223">
        <f t="shared" ca="1" si="917"/>
        <v>-3.0689981056137542E-4</v>
      </c>
      <c r="BQ431" s="223">
        <f t="shared" ca="1" si="918"/>
        <v>1.0177992774699596E-4</v>
      </c>
      <c r="BR431" s="223">
        <f t="shared" ca="1" si="919"/>
        <v>2.7703137638467713E-4</v>
      </c>
      <c r="BS431" s="223">
        <f t="shared" ca="1" si="920"/>
        <v>-1.8307781833888485E-4</v>
      </c>
      <c r="BT431" s="223">
        <f t="shared" ca="1" si="921"/>
        <v>-2.2330518609044132E-4</v>
      </c>
      <c r="BU431" s="223">
        <f t="shared" ca="1" si="922"/>
        <v>2.4860917014567322E-4</v>
      </c>
      <c r="BV431" s="223">
        <f t="shared" ca="1" si="923"/>
        <v>1.5034810311158656E-4</v>
      </c>
      <c r="BW431" s="223">
        <f t="shared" ca="1" si="924"/>
        <v>-2.927304671517255E-4</v>
      </c>
      <c r="BX431" s="223">
        <f t="shared" ca="1" si="925"/>
        <v>-6.4443142446159881E-5</v>
      </c>
      <c r="BY431" s="223">
        <f t="shared" ca="1" si="926"/>
        <v>3.1164201288476552E-4</v>
      </c>
      <c r="BZ431" s="223">
        <f t="shared" ca="1" si="927"/>
        <v>-2.7011618375448804E-5</v>
      </c>
      <c r="CA431" s="223">
        <f t="shared" ca="1" si="928"/>
        <v>-3.0371515772469114E-4</v>
      </c>
      <c r="CB431" s="223">
        <f t="shared" ca="1" si="929"/>
        <v>1.1614015675990864E-4</v>
      </c>
      <c r="CC431" s="223">
        <f t="shared" ca="1" si="930"/>
        <v>2.6963255711528913E-4</v>
      </c>
      <c r="CD431" s="223">
        <f t="shared" ca="1" si="931"/>
        <v>-1.9526678282818754E-4</v>
      </c>
      <c r="CE431" s="223">
        <f t="shared" ca="1" si="932"/>
        <v>-2.1232938173578768E-4</v>
      </c>
      <c r="CF431" s="223">
        <f t="shared" ca="1" si="933"/>
        <v>2.5757716467399627E-4</v>
      </c>
      <c r="CG431" s="223">
        <f t="shared" ca="1" si="934"/>
        <v>1.3674054257281786E-4</v>
      </c>
      <c r="CH431" s="223">
        <f t="shared" ca="1" si="935"/>
        <v>-2.9770517405198268E-4</v>
      </c>
      <c r="CI431" s="223">
        <f t="shared" ca="1" si="936"/>
        <v>-4.9375699699892949E-5</v>
      </c>
      <c r="CJ431" s="223">
        <f t="shared" ca="1" si="937"/>
        <v>3.121950137390452E-4</v>
      </c>
      <c r="CK431" s="223">
        <f t="shared" ca="1" si="938"/>
        <v>-4.2241345277161061E-5</v>
      </c>
      <c r="CL431" s="223">
        <f t="shared" ca="1" si="939"/>
        <v>-2.9979882847074301E-4</v>
      </c>
      <c r="CM431" s="223">
        <f t="shared" ca="1" si="940"/>
        <v>1.3022059396250647E-4</v>
      </c>
      <c r="CN431" s="223">
        <f t="shared" ca="1" si="941"/>
        <v>2.6158416939878773E-4</v>
      </c>
      <c r="CO431" s="223">
        <f t="shared" ca="1" si="942"/>
        <v>-2.0698533253430337E-4</v>
      </c>
      <c r="CP431" s="223">
        <f t="shared" ca="1" si="943"/>
        <v>-2.0084205730267209E-4</v>
      </c>
      <c r="CQ431" s="223">
        <f t="shared" ca="1" si="944"/>
        <v>2.659246332515248E-4</v>
      </c>
      <c r="CR431" s="223">
        <f t="shared" ca="1" si="945"/>
        <v>1.228035620899382E-4</v>
      </c>
      <c r="CS431" s="223">
        <f t="shared" ca="1" si="946"/>
        <v>-3.0196268311205522E-4</v>
      </c>
      <c r="CT431" s="223">
        <f t="shared" ca="1" si="947"/>
        <v>-3.4189306568248483E-5</v>
      </c>
      <c r="CU431" s="223">
        <f t="shared" ca="1" si="948"/>
        <v>3.119959094601737E-4</v>
      </c>
      <c r="CV431" s="223">
        <f t="shared" ca="1" si="949"/>
        <v>-5.7369309078195789E-5</v>
      </c>
      <c r="CW431" s="223">
        <f t="shared" ca="1" si="950"/>
        <v>-2.9516025757973303E-4</v>
      </c>
      <c r="CX431" s="223">
        <f t="shared" ca="1" si="951"/>
        <v>1.4398731834828368E-4</v>
      </c>
      <c r="CY431" s="223">
        <f t="shared" ca="1" si="952"/>
        <v>2.5290560250613758E-4</v>
      </c>
      <c r="CZ431" s="223">
        <f t="shared" ca="1" si="953"/>
        <v>-2.1820523644457024E-4</v>
      </c>
      <c r="DA431" s="223">
        <f t="shared" ca="1" si="954"/>
        <v>-1.8887088676182792E-4</v>
      </c>
      <c r="DB431" s="223">
        <f t="shared" ca="1" si="955"/>
        <v>2.7363146609530345E-4</v>
      </c>
      <c r="DC431" s="223">
        <f t="shared" ca="1" si="956"/>
        <v>1.0857073706966223E-4</v>
      </c>
      <c r="DD431" s="223">
        <f t="shared" ca="1" si="957"/>
        <v>-3.0549273761970358E-4</v>
      </c>
      <c r="DE431" s="223">
        <f t="shared" ca="1" si="958"/>
        <v>-1.8920548402451558E-5</v>
      </c>
      <c r="DF431" s="223">
        <f t="shared" ca="1" si="959"/>
        <v>3.1104517970779864E-4</v>
      </c>
      <c r="DG431" s="223">
        <f t="shared" ca="1" si="960"/>
        <v>-7.2359065188703112E-5</v>
      </c>
      <c r="DH431" s="223">
        <f t="shared" ca="1" si="961"/>
        <v>-2.8981061977522826E-4</v>
      </c>
      <c r="DI431" s="223">
        <f t="shared" ca="1" si="962"/>
        <v>1.5740716467235228E-4</v>
      </c>
      <c r="DJ431" s="223">
        <f t="shared" ca="1" si="963"/>
        <v>2.4361776386513565E-4</v>
      </c>
      <c r="DK431" s="223">
        <f t="shared" ca="1" si="964"/>
        <v>-2.2889946482772074E-4</v>
      </c>
      <c r="DL431" s="223">
        <f t="shared" ca="1" si="965"/>
        <v>-1.7644470971163868E-4</v>
      </c>
      <c r="DM431" s="223">
        <f t="shared" ca="1" si="966"/>
        <v>2.8067909676997288E-4</v>
      </c>
      <c r="DN431" s="223">
        <f t="shared" ca="1" si="967"/>
        <v>9.4076355634112056E-5</v>
      </c>
      <c r="DO431" s="223">
        <f t="shared" ca="1" si="968"/>
        <v>-3.0828683336442256E-4</v>
      </c>
      <c r="DP431" s="223">
        <f t="shared" ca="1" si="969"/>
        <v>-3.6062089783087982E-6</v>
      </c>
      <c r="DQ431" s="223">
        <f t="shared" ca="1" si="970"/>
        <v>3.093451148731675E-4</v>
      </c>
      <c r="DR431" s="223">
        <f t="shared" ca="1" si="971"/>
        <v>-8.7174501973265352E-5</v>
      </c>
      <c r="DS431" s="223">
        <f t="shared" ca="1" si="972"/>
        <v>-2.8376280280327276E-4</v>
      </c>
      <c r="DT431" s="223">
        <f t="shared" ca="1" si="973"/>
        <v>1.7044780334948595E-4</v>
      </c>
      <c r="DU431" s="223">
        <f t="shared" ca="1" si="974"/>
        <v>2.3374302869258671E-4</v>
      </c>
      <c r="DV431" s="223">
        <f t="shared" ca="1" si="975"/>
        <v>-2.3904225435087616E-4</v>
      </c>
      <c r="DW431" s="223">
        <f t="shared" ca="1" si="976"/>
        <v>-1.6359346190101528E-4</v>
      </c>
      <c r="DX431" s="223">
        <f t="shared" ca="1" si="977"/>
        <v>2.8705054691593817E-4</v>
      </c>
      <c r="DY431" s="223">
        <f t="shared" ca="1" si="978"/>
        <v>7.9355336017723765E-5</v>
      </c>
      <c r="DZ431" s="223">
        <f t="shared" ca="1" si="979"/>
        <v>-3.1033823912482932E-4</v>
      </c>
      <c r="EA431" s="223">
        <f t="shared" ca="1" si="980"/>
        <v>1.1716818119129267E-5</v>
      </c>
      <c r="EB431" s="223">
        <f t="shared" ca="1" si="981"/>
        <v>3.0689981056137504E-4</v>
      </c>
      <c r="EC431" s="223">
        <f t="shared" ca="1" si="982"/>
        <v>-1.0177992774698945E-4</v>
      </c>
      <c r="ED431" s="223">
        <f t="shared" ca="1" si="983"/>
        <v>-2.7703137638467826E-4</v>
      </c>
      <c r="EE431" s="223">
        <f t="shared" ca="1" si="984"/>
        <v>1.8307781833888645E-4</v>
      </c>
      <c r="EF431" s="223">
        <f t="shared" ca="1" si="985"/>
        <v>2.2330518609044614E-4</v>
      </c>
      <c r="EG431" s="223">
        <f t="shared" ca="1" si="986"/>
        <v>-2.4860917014567175E-4</v>
      </c>
      <c r="EH431" s="223">
        <f t="shared" ca="1" si="987"/>
        <v>-1.5034810311158483E-4</v>
      </c>
      <c r="EI431" s="223">
        <f t="shared" ca="1" si="988"/>
        <v>2.9273046715172458E-4</v>
      </c>
      <c r="EJ431" s="223">
        <f t="shared" ca="1" si="989"/>
        <v>6.4443142446162253E-5</v>
      </c>
      <c r="EK431" s="223">
        <f t="shared" ca="1" si="990"/>
        <v>-3.1164201288476508E-4</v>
      </c>
      <c r="EL431" s="223">
        <f t="shared" ca="1" si="991"/>
        <v>2.7011618375446351E-5</v>
      </c>
      <c r="EM431" s="223">
        <f t="shared" ca="1" si="992"/>
        <v>3.0371515772469168E-4</v>
      </c>
      <c r="EN431" s="223">
        <f t="shared" ca="1" si="993"/>
        <v>-1.1614015675990227E-4</v>
      </c>
      <c r="EO431" s="223">
        <f t="shared" ca="1" si="994"/>
        <v>-2.6963255711529038E-4</v>
      </c>
      <c r="EP431" s="223">
        <f t="shared" ca="1" si="995"/>
        <v>1.9526678282818561E-4</v>
      </c>
      <c r="EQ431" s="223">
        <f t="shared" ca="1" si="996"/>
        <v>2.1232938173578944E-4</v>
      </c>
      <c r="ER431" s="223">
        <f t="shared" ca="1" si="997"/>
        <v>-2.5757716467399497E-4</v>
      </c>
      <c r="ES431" s="223">
        <f t="shared" ca="1" si="998"/>
        <v>-1.3674054257282006E-4</v>
      </c>
      <c r="ET431" s="223">
        <f t="shared" ca="1" si="999"/>
        <v>2.9770517405198197E-4</v>
      </c>
      <c r="EU431" s="223">
        <f t="shared" ca="1" si="1000"/>
        <v>4.9375699699895389E-5</v>
      </c>
      <c r="EV431" s="223">
        <f t="shared" ca="1" si="1001"/>
        <v>-3.1219501373904514E-4</v>
      </c>
      <c r="EW431" s="223">
        <f t="shared" ca="1" si="1002"/>
        <v>4.2241345277158621E-5</v>
      </c>
      <c r="EX431" s="223">
        <f t="shared" ca="1" si="1003"/>
        <v>2.9979882847074377E-4</v>
      </c>
      <c r="EY431" s="223">
        <f t="shared" ca="1" si="1004"/>
        <v>-1.3022059396250425E-4</v>
      </c>
      <c r="EZ431" s="223">
        <f t="shared" ca="1" si="1005"/>
        <v>-2.6158416939878909E-4</v>
      </c>
      <c r="FA431" s="223">
        <f t="shared" ca="1" si="1006"/>
        <v>2.0698533253429488E-4</v>
      </c>
      <c r="FB431" s="223">
        <f t="shared" ca="1" si="1007"/>
        <v>2.0084205730266718E-4</v>
      </c>
      <c r="FC431" s="223">
        <f t="shared" ca="1" si="1008"/>
        <v>-2.6592463325152355E-4</v>
      </c>
      <c r="FD431" s="223">
        <f t="shared" ca="1" si="1009"/>
        <v>-1.2280356208994858E-4</v>
      </c>
      <c r="FE431" s="223">
        <f t="shared" ca="1" si="1010"/>
        <v>3.0196268311205685E-4</v>
      </c>
      <c r="FF431" s="223">
        <f t="shared" ca="1" si="1011"/>
        <v>3.4189306568250922E-5</v>
      </c>
      <c r="FG431" s="223">
        <f t="shared" ca="1" si="1012"/>
        <v>-3.1199590946017413E-4</v>
      </c>
      <c r="FH431" s="223">
        <f t="shared" ca="1" si="1013"/>
        <v>5.7369309078202091E-5</v>
      </c>
      <c r="FI431" s="223">
        <f t="shared" ca="1" si="1014"/>
        <v>2.9516025757973379E-4</v>
      </c>
      <c r="FJ431" s="223">
        <f t="shared" ca="1" si="1015"/>
        <v>-1.4398731834827362E-4</v>
      </c>
      <c r="FK431" s="223">
        <f t="shared" ca="1" si="1016"/>
        <v>-2.5290560250613379E-4</v>
      </c>
      <c r="FL431" s="223">
        <f t="shared" ca="1" si="1017"/>
        <v>2.1820523644456848E-4</v>
      </c>
      <c r="FM431" s="223">
        <f t="shared" ca="1" si="1018"/>
        <v>1.8887088676182987E-4</v>
      </c>
      <c r="FN431" s="223">
        <f t="shared" ca="1" si="1019"/>
        <v>-2.7363146609530659E-4</v>
      </c>
      <c r="FO431" s="223">
        <f t="shared" ca="1" si="1020"/>
        <v>-1.085707370696645E-4</v>
      </c>
      <c r="FP431" s="223">
        <f t="shared" ca="1" si="1021"/>
        <v>3.0549273761970309E-4</v>
      </c>
      <c r="FQ431" s="223">
        <f t="shared" ca="1" si="1022"/>
        <v>1.8920548402462861E-5</v>
      </c>
      <c r="FR431" s="223">
        <f t="shared" ca="1" si="1023"/>
        <v>-3.1104517970779885E-4</v>
      </c>
      <c r="FS431" s="223">
        <f t="shared" ca="1" si="1024"/>
        <v>7.235906518870074E-5</v>
      </c>
      <c r="FT431" s="223">
        <f t="shared" ca="1" si="1025"/>
        <v>2.8981061977523243E-4</v>
      </c>
      <c r="FU431" s="223">
        <f t="shared" ca="1" si="1026"/>
        <v>-1.5740716467235017E-4</v>
      </c>
      <c r="FV431" s="223">
        <f t="shared" ca="1" si="1027"/>
        <v>-2.4361776386513719E-4</v>
      </c>
      <c r="FW431" s="223">
        <f t="shared" ca="1" si="1028"/>
        <v>2.2889946482771304E-4</v>
      </c>
      <c r="FX431" s="223">
        <f t="shared" ca="1" si="1029"/>
        <v>1.7644470971163334E-4</v>
      </c>
      <c r="FY431" s="223">
        <f t="shared" ca="1" si="1030"/>
        <v>-2.806790967699718E-4</v>
      </c>
      <c r="FZ431" s="223">
        <f t="shared" ca="1" si="1031"/>
        <v>-9.4076355634122857E-5</v>
      </c>
      <c r="GA431" s="223">
        <f t="shared" ca="1" si="1032"/>
        <v>3.0828683336442354E-4</v>
      </c>
      <c r="GB431" s="223">
        <f t="shared" ca="1" si="1033"/>
        <v>3.6062089783112648E-6</v>
      </c>
      <c r="GC431" s="223">
        <f t="shared" ca="1" si="1034"/>
        <v>-3.0934511487316901E-4</v>
      </c>
      <c r="GD431" s="223">
        <f t="shared" ca="1" si="1035"/>
        <v>8.7174501973271546E-5</v>
      </c>
      <c r="GE431" s="223">
        <f t="shared" ca="1" si="1036"/>
        <v>2.8376280280327379E-4</v>
      </c>
      <c r="GF431" s="223">
        <f t="shared" ca="1" si="1037"/>
        <v>-1.7044780334947646E-4</v>
      </c>
      <c r="GG431" s="223">
        <f t="shared" ca="1" si="1038"/>
        <v>-2.3374302869258248E-4</v>
      </c>
      <c r="GH431" s="223">
        <f t="shared" ca="1" si="1039"/>
        <v>2.3904225435087458E-4</v>
      </c>
      <c r="GI431" s="223">
        <f t="shared" ca="1" si="1040"/>
        <v>1.6359346190102493E-4</v>
      </c>
      <c r="GJ431" s="223">
        <f t="shared" ca="1" si="1041"/>
        <v>-2.8705054691594072E-4</v>
      </c>
      <c r="GK431" s="223">
        <f t="shared" ca="1" si="1042"/>
        <v>-7.9355336017726124E-5</v>
      </c>
      <c r="GL431" s="223">
        <f t="shared" ca="1" si="1043"/>
        <v>3.1033823912482905E-4</v>
      </c>
      <c r="GM431" s="223">
        <f t="shared" ca="1" si="1044"/>
        <v>-1.1716818119135718E-5</v>
      </c>
      <c r="GN431" s="223">
        <f t="shared" ca="1" si="1045"/>
        <v>-3.0689981056137547E-4</v>
      </c>
      <c r="GO431" s="223">
        <f t="shared" ca="1" si="1046"/>
        <v>1.0177992774698712E-4</v>
      </c>
      <c r="GP431" s="223">
        <f t="shared" ca="1" si="1047"/>
        <v>2.7703137638467528E-4</v>
      </c>
      <c r="GQ431" s="223">
        <f t="shared" ca="1" si="1048"/>
        <v>-1.8307781833888447E-4</v>
      </c>
      <c r="GR431" s="223">
        <f t="shared" ca="1" si="1049"/>
        <v>-2.2330518609044782E-4</v>
      </c>
      <c r="GS431" s="223">
        <f t="shared" ca="1" si="1050"/>
        <v>2.4860917014566487E-4</v>
      </c>
      <c r="GT431" s="223">
        <f t="shared" ca="1" si="1051"/>
        <v>1.5034810311158694E-4</v>
      </c>
      <c r="GU431" s="223">
        <f t="shared" ca="1" si="1052"/>
        <v>-2.9273046715172377E-4</v>
      </c>
      <c r="GV431" s="223">
        <f t="shared" ca="1" si="1053"/>
        <v>-6.4443142446173353E-5</v>
      </c>
      <c r="GW431" s="223">
        <f t="shared" ca="1" si="1054"/>
        <v>3.1164201288476552E-4</v>
      </c>
      <c r="GX431" s="223">
        <f t="shared" ca="1" si="1055"/>
        <v>-2.7011618375443898E-5</v>
      </c>
      <c r="GY431" s="223">
        <f t="shared" ca="1" si="1056"/>
        <v>-3.0371515772469434E-4</v>
      </c>
      <c r="GZ431" s="223">
        <f t="shared" ca="1" si="1057"/>
        <v>1.1614015675990823E-4</v>
      </c>
      <c r="HA431" s="223">
        <f t="shared" ca="1" si="1058"/>
        <v>2.6963255711529157E-4</v>
      </c>
      <c r="HB431" s="223">
        <f t="shared" ca="1" si="1059"/>
        <v>-1.9526678282817678E-4</v>
      </c>
      <c r="HC431" s="223">
        <f t="shared" ca="1" si="1060"/>
        <v>-2.123293817357847E-4</v>
      </c>
      <c r="HD431" s="223">
        <f t="shared" ca="1" si="1061"/>
        <v>2.5757716467399356E-4</v>
      </c>
      <c r="HE431" s="223">
        <f t="shared" ca="1" si="1062"/>
        <v>1.3674054257283025E-4</v>
      </c>
      <c r="HF431" s="223">
        <f t="shared" ca="1" si="1063"/>
        <v>-2.9770517405198387E-4</v>
      </c>
      <c r="HG431" s="223">
        <f t="shared" ca="1" si="1064"/>
        <v>-4.9375699699897788E-5</v>
      </c>
      <c r="HH431" s="223">
        <f t="shared" ca="1" si="1065"/>
        <v>3.1219501373904503E-4</v>
      </c>
      <c r="HI431" s="223">
        <f t="shared" ca="1" si="1066"/>
        <v>-4.2241345277165018E-5</v>
      </c>
      <c r="HJ431" s="223">
        <f t="shared" ca="1" si="1067"/>
        <v>-2.9979882847074442E-4</v>
      </c>
      <c r="HK431" s="223">
        <f t="shared" ca="1" si="1068"/>
        <v>1.3022059396250202E-4</v>
      </c>
      <c r="HL431" s="223">
        <f t="shared" ca="1" si="1069"/>
        <v>2.6158416939878556E-4</v>
      </c>
      <c r="HM431" s="223">
        <f t="shared" ca="1" si="1070"/>
        <v>-2.0698533253429971E-4</v>
      </c>
      <c r="HN431" s="223">
        <f t="shared" ca="1" si="1071"/>
        <v>-2.0084205730267585E-4</v>
      </c>
      <c r="HO431" s="223">
        <f t="shared" ca="1" si="1072"/>
        <v>2.6592463325152686E-4</v>
      </c>
      <c r="HP431" s="223">
        <f t="shared" ca="1" si="1073"/>
        <v>1.2280356208994268E-4</v>
      </c>
      <c r="HQ431" s="223">
        <f t="shared" ca="1" si="1074"/>
        <v>-3.0196268311205398E-4</v>
      </c>
      <c r="HR431" s="223">
        <f t="shared" ca="1" si="1075"/>
        <v>-3.4189306568262185E-5</v>
      </c>
      <c r="HS431" s="223">
        <f t="shared" ca="1" si="1076"/>
        <v>3.1199590946017392E-4</v>
      </c>
      <c r="HT431" s="223">
        <f t="shared" ca="1" si="1077"/>
        <v>-5.7369309078190964E-5</v>
      </c>
      <c r="HU431" s="223">
        <f t="shared" ca="1" si="1078"/>
        <v>-2.9516025757973747E-4</v>
      </c>
      <c r="HV431" s="223">
        <f t="shared" ca="1" si="1079"/>
        <v>1.4398731834827934E-4</v>
      </c>
      <c r="HW431" s="223">
        <f t="shared" ca="1" si="1080"/>
        <v>2.529056025061404E-4</v>
      </c>
      <c r="HX431" s="223">
        <f t="shared" ca="1" si="1081"/>
        <v>-2.182052364445604E-4</v>
      </c>
      <c r="HY431" s="223">
        <f t="shared" ca="1" si="1082"/>
        <v>-1.8887088676182475E-4</v>
      </c>
      <c r="HZ431" s="223">
        <f t="shared" ca="1" si="1083"/>
        <v>2.7363146609530112E-4</v>
      </c>
      <c r="IA431" s="223">
        <f t="shared" ca="1" si="1084"/>
        <v>1.0857073706967512E-4</v>
      </c>
      <c r="IB431" s="223">
        <f t="shared" ca="1" si="1085"/>
        <v>-3.0549273761970434E-4</v>
      </c>
      <c r="IC431" s="223">
        <f t="shared" ca="1" si="1086"/>
        <v>-1.8920548402456437E-5</v>
      </c>
      <c r="ID431" s="223">
        <f t="shared" ca="1" si="1087"/>
        <v>3.1104517970779983E-4</v>
      </c>
      <c r="IE431" s="223">
        <f t="shared" ca="1" si="1088"/>
        <v>4.6185806135993292E-5</v>
      </c>
      <c r="IF431" s="223">
        <f t="shared" ca="1" si="1089"/>
        <v>-2.898106197752301E-4</v>
      </c>
      <c r="IG431" s="223">
        <f t="shared" ca="1" si="1090"/>
        <v>1.5740716467234039E-4</v>
      </c>
      <c r="IH431" s="223">
        <f t="shared" ca="1" si="1091"/>
        <v>2.4361776386513313E-4</v>
      </c>
      <c r="II431" s="223">
        <f t="shared" ca="1" si="1092"/>
        <v>-2.2889946482771743E-4</v>
      </c>
      <c r="IJ431" s="223">
        <f t="shared" ca="1" si="1093"/>
        <v>-1.7644470971164272E-4</v>
      </c>
      <c r="IK431" s="223">
        <f t="shared" ca="1" si="1094"/>
        <v>2.8067909676997462E-4</v>
      </c>
      <c r="IL431" s="223">
        <f t="shared" ca="1" si="1095"/>
        <v>9.4076355634116704E-5</v>
      </c>
      <c r="IM431" s="223">
        <f t="shared" ca="1" si="1096"/>
        <v>-3.082868333644218E-4</v>
      </c>
      <c r="IN431" s="223">
        <f t="shared" ca="1" si="1097"/>
        <v>-3.6062089783048409E-6</v>
      </c>
      <c r="IO431" s="223">
        <f t="shared" ca="1" si="1098"/>
        <v>3.093451148731682E-4</v>
      </c>
      <c r="IP431" s="223">
        <f t="shared" ca="1" si="1099"/>
        <v>-8.717450197326065E-5</v>
      </c>
      <c r="IQ431" s="223">
        <f t="shared" ca="1" si="1100"/>
        <v>-2.8376280280327851E-4</v>
      </c>
      <c r="IR431" s="223">
        <f t="shared" ca="1" si="1101"/>
        <v>1.7044780334948186E-4</v>
      </c>
      <c r="IS431" s="223">
        <f t="shared" ca="1" si="1102"/>
        <v>2.3374302869258999E-4</v>
      </c>
      <c r="IT431" s="223">
        <f t="shared" ca="1" si="1103"/>
        <v>-2.3904225435086732E-4</v>
      </c>
      <c r="IU431" s="223">
        <f t="shared" ca="1" si="1104"/>
        <v>-1.6359346190101946E-4</v>
      </c>
      <c r="IV431" s="223">
        <f t="shared" ca="1" si="1105"/>
        <v>2.8705054691593627E-4</v>
      </c>
      <c r="IW431" s="223">
        <f t="shared" ca="1" si="1106"/>
        <v>7.935533601773706E-5</v>
      </c>
      <c r="IX431" s="223">
        <f t="shared" ca="1" si="1107"/>
        <v>-3.1033823912482976E-4</v>
      </c>
      <c r="IY431" s="223">
        <f t="shared" ca="1" si="1108"/>
        <v>1.1716818119124402E-5</v>
      </c>
      <c r="IZ431" s="223">
        <f t="shared" ca="1" si="1109"/>
        <v>3.0689981056137758E-4</v>
      </c>
      <c r="JA431" s="223">
        <f t="shared" ca="1" si="1110"/>
        <v>-1.0177992774699319E-4</v>
      </c>
      <c r="JB431" s="223">
        <f t="shared" ca="1" si="1111"/>
        <v>-2.7703137638468049E-4</v>
      </c>
    </row>
    <row r="432" spans="2:262">
      <c r="B432" s="230">
        <v>71</v>
      </c>
      <c r="C432" s="229">
        <f t="shared" si="1112"/>
        <v>1.3867187500000008E-3</v>
      </c>
      <c r="D432" s="226">
        <f t="shared" ca="1" si="855"/>
        <v>71.829435856566803</v>
      </c>
      <c r="E432" s="225">
        <f ca="1">BY361</f>
        <v>-0.17056414343320203</v>
      </c>
      <c r="F432" s="224">
        <v>71</v>
      </c>
      <c r="G432" s="223">
        <f t="shared" ca="1" si="856"/>
        <v>7.6842257433965249E-4</v>
      </c>
      <c r="H432" s="223">
        <f t="shared" ca="1" si="857"/>
        <v>7.3600930191289608E-4</v>
      </c>
      <c r="I432" s="223">
        <f t="shared" ca="1" si="858"/>
        <v>-1.0200816551400112E-3</v>
      </c>
      <c r="J432" s="223">
        <f t="shared" ca="1" si="859"/>
        <v>-3.8721912900795466E-4</v>
      </c>
      <c r="K432" s="223">
        <f t="shared" ca="1" si="860"/>
        <v>1.1524810824586488E-3</v>
      </c>
      <c r="L432" s="223">
        <f t="shared" ca="1" si="861"/>
        <v>-6.8415562273388712E-6</v>
      </c>
      <c r="M432" s="223">
        <f t="shared" ca="1" si="862"/>
        <v>-1.1501417917092775E-3</v>
      </c>
      <c r="N432" s="223">
        <f t="shared" ca="1" si="863"/>
        <v>4.0010238233288947E-4</v>
      </c>
      <c r="O432" s="223">
        <f t="shared" ca="1" si="864"/>
        <v>1.0133372737470233E-3</v>
      </c>
      <c r="P432" s="223">
        <f t="shared" ca="1" si="865"/>
        <v>-7.4658649087489936E-4</v>
      </c>
      <c r="Q432" s="223">
        <f t="shared" ca="1" si="866"/>
        <v>-7.580616005412261E-4</v>
      </c>
      <c r="R432" s="223">
        <f t="shared" ca="1" si="867"/>
        <v>1.0057857769252701E-3</v>
      </c>
      <c r="S432" s="223">
        <f t="shared" ca="1" si="868"/>
        <v>4.1415952831844275E-4</v>
      </c>
      <c r="T432" s="223">
        <f t="shared" ca="1" si="869"/>
        <v>-1.1473967673440639E-3</v>
      </c>
      <c r="U432" s="223">
        <f t="shared" ca="1" si="870"/>
        <v>-2.183729131323192E-5</v>
      </c>
      <c r="V432" s="223">
        <f t="shared" ca="1" si="871"/>
        <v>1.154863456480703E-3</v>
      </c>
      <c r="W432" s="223">
        <f t="shared" ca="1" si="872"/>
        <v>-3.7303798424714624E-4</v>
      </c>
      <c r="X432" s="223">
        <f t="shared" ca="1" si="873"/>
        <v>-1.0273128997482467E-3</v>
      </c>
      <c r="Y432" s="223">
        <f t="shared" ca="1" si="874"/>
        <v>7.2430069162471159E-4</v>
      </c>
      <c r="Z432" s="223">
        <f t="shared" ca="1" si="875"/>
        <v>7.7965727120714258E-4</v>
      </c>
      <c r="AA432" s="223">
        <f t="shared" ca="1" si="876"/>
        <v>-9.9088405096726473E-4</v>
      </c>
      <c r="AB432" s="223">
        <f t="shared" ca="1" si="877"/>
        <v>-4.4085045341549505E-4</v>
      </c>
      <c r="AC432" s="223">
        <f t="shared" ca="1" si="878"/>
        <v>1.1416213033207598E-3</v>
      </c>
      <c r="AD432" s="223">
        <f t="shared" ca="1" si="879"/>
        <v>5.0502984886070823E-5</v>
      </c>
      <c r="AE432" s="223">
        <f t="shared" ca="1" si="880"/>
        <v>-1.1588894746890708E-3</v>
      </c>
      <c r="AF432" s="223">
        <f t="shared" ca="1" si="881"/>
        <v>3.4574888202848735E-4</v>
      </c>
      <c r="AG432" s="223">
        <f t="shared" ca="1" si="882"/>
        <v>1.0406697108723652E-3</v>
      </c>
      <c r="AH432" s="223">
        <f t="shared" ca="1" si="883"/>
        <v>-7.0157860072123644E-4</v>
      </c>
      <c r="AI432" s="223">
        <f t="shared" ca="1" si="884"/>
        <v>-8.0078330548614377E-4</v>
      </c>
      <c r="AJ432" s="223">
        <f t="shared" ca="1" si="885"/>
        <v>9.7538545350849546E-4</v>
      </c>
      <c r="AK432" s="223">
        <f t="shared" ca="1" si="886"/>
        <v>4.6727582668386997E-4</v>
      </c>
      <c r="AL432" s="223">
        <f t="shared" ca="1" si="887"/>
        <v>-1.1351581693123053E-3</v>
      </c>
      <c r="AM432" s="223">
        <f t="shared" ca="1" si="888"/>
        <v>-7.9138257349238355E-5</v>
      </c>
      <c r="AN432" s="223">
        <f t="shared" ca="1" si="889"/>
        <v>1.162217421211554E-3</v>
      </c>
      <c r="AO432" s="223">
        <f t="shared" ca="1" si="890"/>
        <v>-3.1825151361167373E-4</v>
      </c>
      <c r="AP432" s="223">
        <f t="shared" ca="1" si="891"/>
        <v>-1.0533996614758012E-3</v>
      </c>
      <c r="AQ432" s="223">
        <f t="shared" ca="1" si="892"/>
        <v>6.7843390510240046E-4</v>
      </c>
      <c r="AR432" s="223">
        <f t="shared" ca="1" si="893"/>
        <v>8.2142697784513678E-4</v>
      </c>
      <c r="AS432" s="223">
        <f t="shared" ca="1" si="894"/>
        <v>-9.5929932032453929E-4</v>
      </c>
      <c r="AT432" s="223">
        <f t="shared" ca="1" si="895"/>
        <v>-4.9341973046682672E-4</v>
      </c>
      <c r="AU432" s="223">
        <f t="shared" ca="1" si="896"/>
        <v>1.1280112584689526E-3</v>
      </c>
      <c r="AV432" s="223">
        <f t="shared" ca="1" si="897"/>
        <v>1.0772585988534053E-4</v>
      </c>
      <c r="AW432" s="223">
        <f t="shared" ca="1" si="898"/>
        <v>-1.1648452914176076E-3</v>
      </c>
      <c r="AX432" s="223">
        <f t="shared" ca="1" si="899"/>
        <v>2.9056244238325125E-4</v>
      </c>
      <c r="AY432" s="223">
        <f t="shared" ca="1" si="900"/>
        <v>1.0654950835123148E-3</v>
      </c>
      <c r="AZ432" s="223">
        <f t="shared" ca="1" si="901"/>
        <v>-6.5488054626740831E-4</v>
      </c>
      <c r="BA432" s="223">
        <f t="shared" ca="1" si="902"/>
        <v>-8.4157585330780875E-4</v>
      </c>
      <c r="BB432" s="223">
        <f t="shared" ca="1" si="903"/>
        <v>9.426353411005361E-4</v>
      </c>
      <c r="BC432" s="223">
        <f t="shared" ca="1" si="904"/>
        <v>5.1926641665429472E-4</v>
      </c>
      <c r="BD432" s="223">
        <f t="shared" ca="1" si="905"/>
        <v>-1.1201848758225581E-3</v>
      </c>
      <c r="BE432" s="223">
        <f t="shared" ca="1" si="906"/>
        <v>-1.3624857239158546E-4</v>
      </c>
      <c r="BF432" s="223">
        <f t="shared" ca="1" si="907"/>
        <v>1.1667715023764825E-3</v>
      </c>
      <c r="BG432" s="223">
        <f t="shared" ca="1" si="908"/>
        <v>-2.6269834720436651E-4</v>
      </c>
      <c r="BH432" s="223">
        <f t="shared" ca="1" si="909"/>
        <v>-1.0769486911519476E-3</v>
      </c>
      <c r="BI432" s="223">
        <f t="shared" ca="1" si="910"/>
        <v>6.3093271187890582E-4</v>
      </c>
      <c r="BJ432" s="223">
        <f t="shared" ca="1" si="911"/>
        <v>8.6121779494499617E-4</v>
      </c>
      <c r="BK432" s="223">
        <f t="shared" ca="1" si="912"/>
        <v>-9.2540355359445987E-4</v>
      </c>
      <c r="BL432" s="223">
        <f t="shared" ca="1" si="913"/>
        <v>-5.4480031616899194E-4</v>
      </c>
      <c r="BM432" s="223">
        <f t="shared" ca="1" si="914"/>
        <v>1.1116837356933784E-3</v>
      </c>
      <c r="BN432" s="223">
        <f t="shared" ca="1" si="915"/>
        <v>1.6468921385248393E-4</v>
      </c>
      <c r="BO432" s="223">
        <f t="shared" ca="1" si="916"/>
        <v>-1.1679948938107228E-3</v>
      </c>
      <c r="BP432" s="223">
        <f t="shared" ca="1" si="917"/>
        <v>2.3467601236404969E-4</v>
      </c>
      <c r="BQ432" s="223">
        <f t="shared" ca="1" si="918"/>
        <v>1.0877535851697359E-3</v>
      </c>
      <c r="BR432" s="223">
        <f t="shared" ca="1" si="919"/>
        <v>-6.0660482721686094E-4</v>
      </c>
      <c r="BS432" s="223">
        <f t="shared" ca="1" si="920"/>
        <v>-8.8034097118551641E-4</v>
      </c>
      <c r="BT432" s="223">
        <f t="shared" ca="1" si="921"/>
        <v>9.0761433759076584E-4</v>
      </c>
      <c r="BU432" s="223">
        <f t="shared" ca="1" si="922"/>
        <v>5.7000604834462525E-4</v>
      </c>
      <c r="BV432" s="223">
        <f t="shared" ca="1" si="923"/>
        <v>-1.1025129588503495E-3</v>
      </c>
      <c r="BW432" s="223">
        <f t="shared" ca="1" si="924"/>
        <v>-1.9303065268908405E-4</v>
      </c>
      <c r="BX432" s="223">
        <f t="shared" ca="1" si="925"/>
        <v>1.1685147287950734E-3</v>
      </c>
      <c r="BY432" s="223">
        <f t="shared" ca="1" si="926"/>
        <v>-2.0651231746898627E-4</v>
      </c>
      <c r="BZ432" s="223">
        <f t="shared" ca="1" si="927"/>
        <v>-1.0979032571015444E-3</v>
      </c>
      <c r="CA432" s="223">
        <f t="shared" ca="1" si="928"/>
        <v>5.8191154648931621E-4</v>
      </c>
      <c r="CB432" s="223">
        <f t="shared" ca="1" si="929"/>
        <v>8.9893386294306356E-4</v>
      </c>
      <c r="CC432" s="223">
        <f t="shared" ca="1" si="930"/>
        <v>-8.8927840864799334E-4</v>
      </c>
      <c r="CD432" s="223">
        <f t="shared" ca="1" si="931"/>
        <v>-5.9486843019063444E-4</v>
      </c>
      <c r="CE432" s="223">
        <f t="shared" ca="1" si="932"/>
        <v>1.0926780694265239E-3</v>
      </c>
      <c r="CF432" s="223">
        <f t="shared" ca="1" si="933"/>
        <v>2.2125581707840158E-4</v>
      </c>
      <c r="CG432" s="223">
        <f t="shared" ca="1" si="934"/>
        <v>-1.1683306942003779E-3</v>
      </c>
      <c r="CH432" s="223">
        <f t="shared" ca="1" si="935"/>
        <v>1.7822422727585584E-4</v>
      </c>
      <c r="CI432" s="223">
        <f t="shared" ca="1" si="936"/>
        <v>1.1073915931645271E-3</v>
      </c>
      <c r="CJ432" s="223">
        <f t="shared" ca="1" si="937"/>
        <v>-5.5686774400522587E-4</v>
      </c>
      <c r="CK432" s="223">
        <f t="shared" ca="1" si="938"/>
        <v>-9.1698527055486556E-4</v>
      </c>
      <c r="CL432" s="223">
        <f t="shared" ca="1" si="939"/>
        <v>8.7040681164412366E-4</v>
      </c>
      <c r="CM432" s="223">
        <f t="shared" ca="1" si="940"/>
        <v>6.1937248553784613E-4</v>
      </c>
      <c r="CN432" s="223">
        <f t="shared" ca="1" si="941"/>
        <v>-1.0821849915915466E-3</v>
      </c>
      <c r="CO432" s="223">
        <f t="shared" ca="1" si="942"/>
        <v>-2.4934770523676631E-4</v>
      </c>
      <c r="CP432" s="223">
        <f t="shared" ca="1" si="943"/>
        <v>1.1674429008821949E-3</v>
      </c>
      <c r="CQ432" s="223">
        <f t="shared" ca="1" si="944"/>
        <v>-1.4982878147248038E-4</v>
      </c>
      <c r="CR432" s="223">
        <f t="shared" ca="1" si="945"/>
        <v>-1.116212877939816E-3</v>
      </c>
      <c r="CS432" s="223">
        <f t="shared" ca="1" si="946"/>
        <v>5.3148850521480206E-4</v>
      </c>
      <c r="CT432" s="223">
        <f t="shared" ca="1" si="947"/>
        <v>9.3448432052799398E-4</v>
      </c>
      <c r="CU432" s="223">
        <f t="shared" ca="1" si="948"/>
        <v>-8.5101091412350457E-4</v>
      </c>
      <c r="CV432" s="223">
        <f t="shared" ca="1" si="949"/>
        <v>-6.4350345405962683E-4</v>
      </c>
      <c r="CW432" s="223">
        <f t="shared" ca="1" si="950"/>
        <v>1.0710400459831254E-3</v>
      </c>
      <c r="CX432" s="223">
        <f t="shared" ca="1" si="951"/>
        <v>2.7728939566124E-4</v>
      </c>
      <c r="CY432" s="223">
        <f t="shared" ca="1" si="952"/>
        <v>-1.1658518836140208E-3</v>
      </c>
      <c r="CZ432" s="223">
        <f t="shared" ca="1" si="953"/>
        <v>1.213430844135721E-4</v>
      </c>
      <c r="DA432" s="223">
        <f t="shared" ca="1" si="954"/>
        <v>1.1243617978153315E-3</v>
      </c>
      <c r="DB432" s="223">
        <f t="shared" ca="1" si="955"/>
        <v>-5.0578911762244269E-4</v>
      </c>
      <c r="DC432" s="223">
        <f t="shared" ca="1" si="956"/>
        <v>-9.5142047208903575E-4</v>
      </c>
      <c r="DD432" s="223">
        <f t="shared" ca="1" si="957"/>
        <v>8.3110239944958779E-4</v>
      </c>
      <c r="DE432" s="223">
        <f t="shared" ca="1" si="958"/>
        <v>6.6724680016279857E-4</v>
      </c>
      <c r="DF432" s="223">
        <f t="shared" ca="1" si="959"/>
        <v>-1.0592499458997842E-3</v>
      </c>
      <c r="DG432" s="223">
        <f t="shared" ca="1" si="960"/>
        <v>-3.0506405732225368E-4</v>
      </c>
      <c r="DH432" s="223">
        <f t="shared" ca="1" si="961"/>
        <v>1.1635586007651699E-3</v>
      </c>
      <c r="DI432" s="223">
        <f t="shared" ca="1" si="962"/>
        <v>-9.2784294817956341E-5</v>
      </c>
      <c r="DJ432" s="223">
        <f t="shared" ca="1" si="963"/>
        <v>-1.1318334441864294E-3</v>
      </c>
      <c r="DK432" s="223">
        <f t="shared" ca="1" si="964"/>
        <v>4.7978506157833069E-4</v>
      </c>
      <c r="DL432" s="223">
        <f t="shared" ca="1" si="965"/>
        <v>9.6778352353361322E-4</v>
      </c>
      <c r="DM432" s="223">
        <f t="shared" ca="1" si="966"/>
        <v>-8.1069325976713957E-4</v>
      </c>
      <c r="DN432" s="223">
        <f t="shared" ca="1" si="967"/>
        <v>-6.9058822174354411E-4</v>
      </c>
      <c r="DO432" s="223">
        <f t="shared" ca="1" si="968"/>
        <v>1.0468217932569257E-3</v>
      </c>
      <c r="DP432" s="223">
        <f t="shared" ca="1" si="969"/>
        <v>3.3265495980224825E-4</v>
      </c>
      <c r="DQ432" s="223">
        <f t="shared" ca="1" si="970"/>
        <v>-1.1605644337234736E-3</v>
      </c>
      <c r="DR432" s="223">
        <f t="shared" ca="1" si="971"/>
        <v>6.4169615432537169E-5</v>
      </c>
      <c r="DS432" s="223">
        <f t="shared" ca="1" si="972"/>
        <v>1.1386233164127361E-3</v>
      </c>
      <c r="DT432" s="223">
        <f t="shared" ca="1" si="973"/>
        <v>-4.534920009534127E-4</v>
      </c>
      <c r="DU432" s="223">
        <f t="shared" ca="1" si="974"/>
        <v>-9.8356361837135197E-4</v>
      </c>
      <c r="DV432" s="223">
        <f t="shared" ca="1" si="975"/>
        <v>7.8979578877880522E-4</v>
      </c>
      <c r="DW432" s="223">
        <f t="shared" ca="1" si="976"/>
        <v>7.1351365880224164E-4</v>
      </c>
      <c r="DX432" s="223">
        <f t="shared" ca="1" si="977"/>
        <v>-1.0337630743090119E-3</v>
      </c>
      <c r="DY432" s="223">
        <f t="shared" ca="1" si="978"/>
        <v>-3.6004548337319615E-4</v>
      </c>
      <c r="DZ432" s="223">
        <f t="shared" ca="1" si="979"/>
        <v>1.1568711860632053E-3</v>
      </c>
      <c r="EA432" s="223">
        <f t="shared" ca="1" si="980"/>
        <v>-3.5516282670271172E-5</v>
      </c>
      <c r="EB432" s="223">
        <f t="shared" ca="1" si="981"/>
        <v>-1.1447273245290966E-3</v>
      </c>
      <c r="EC432" s="223">
        <f t="shared" ca="1" si="982"/>
        <v>4.2692577370430904E-4</v>
      </c>
      <c r="ED432" s="223">
        <f t="shared" ca="1" si="983"/>
        <v>9.9875125126321486E-4</v>
      </c>
      <c r="EE432" s="223">
        <f t="shared" ca="1" si="984"/>
        <v>-7.6842257433965282E-4</v>
      </c>
      <c r="EF432" s="223">
        <f t="shared" ca="1" si="985"/>
        <v>-7.3600930191289706E-4</v>
      </c>
      <c r="EG432" s="223">
        <f t="shared" ca="1" si="986"/>
        <v>1.0200816551400099E-3</v>
      </c>
      <c r="EH432" s="223">
        <f t="shared" ca="1" si="987"/>
        <v>3.8721912900795954E-4</v>
      </c>
      <c r="EI432" s="223">
        <f t="shared" ca="1" si="988"/>
        <v>-1.1524810824586477E-3</v>
      </c>
      <c r="EJ432" s="223">
        <f t="shared" ca="1" si="989"/>
        <v>6.8415562273307397E-6</v>
      </c>
      <c r="EK432" s="223">
        <f t="shared" ca="1" si="990"/>
        <v>1.1501417917092792E-3</v>
      </c>
      <c r="EL432" s="223">
        <f t="shared" ca="1" si="991"/>
        <v>-4.0010238233287798E-4</v>
      </c>
      <c r="EM432" s="223">
        <f t="shared" ca="1" si="992"/>
        <v>-1.0133372737470305E-3</v>
      </c>
      <c r="EN432" s="223">
        <f t="shared" ca="1" si="993"/>
        <v>7.4658649087491389E-4</v>
      </c>
      <c r="EO432" s="223">
        <f t="shared" ca="1" si="994"/>
        <v>7.5806160054121483E-4</v>
      </c>
      <c r="EP432" s="223">
        <f t="shared" ca="1" si="995"/>
        <v>-1.0057857769252777E-3</v>
      </c>
      <c r="EQ432" s="223">
        <f t="shared" ca="1" si="996"/>
        <v>-4.1415952831843288E-4</v>
      </c>
      <c r="ER432" s="223">
        <f t="shared" ca="1" si="997"/>
        <v>1.1473967673440659E-3</v>
      </c>
      <c r="ES432" s="223">
        <f t="shared" ca="1" si="998"/>
        <v>2.1837291313225524E-5</v>
      </c>
      <c r="ET432" s="223">
        <f t="shared" ca="1" si="999"/>
        <v>-1.1548634564807019E-3</v>
      </c>
      <c r="EU432" s="223">
        <f t="shared" ca="1" si="1000"/>
        <v>3.7303798424715242E-4</v>
      </c>
      <c r="EV432" s="223">
        <f t="shared" ca="1" si="1001"/>
        <v>1.0273128997482456E-3</v>
      </c>
      <c r="EW432" s="223">
        <f t="shared" ca="1" si="1002"/>
        <v>-7.2430069162471343E-4</v>
      </c>
      <c r="EX432" s="223">
        <f t="shared" ca="1" si="1003"/>
        <v>-7.7965727120714074E-4</v>
      </c>
      <c r="EY432" s="223">
        <f t="shared" ca="1" si="1004"/>
        <v>9.9088405096726148E-4</v>
      </c>
      <c r="EZ432" s="223">
        <f t="shared" ca="1" si="1005"/>
        <v>4.4085045341550058E-4</v>
      </c>
      <c r="FA432" s="223">
        <f t="shared" ca="1" si="1006"/>
        <v>-1.1416213033207585E-3</v>
      </c>
      <c r="FB432" s="223">
        <f t="shared" ca="1" si="1007"/>
        <v>-5.0502984886076894E-5</v>
      </c>
      <c r="FC432" s="223">
        <f t="shared" ca="1" si="1008"/>
        <v>1.1588894746890717E-3</v>
      </c>
      <c r="FD432" s="223">
        <f t="shared" ca="1" si="1009"/>
        <v>-3.4574888202847359E-4</v>
      </c>
      <c r="FE432" s="223">
        <f t="shared" ca="1" si="1010"/>
        <v>-1.0406697108723717E-3</v>
      </c>
      <c r="FF432" s="223">
        <f t="shared" ca="1" si="1011"/>
        <v>7.0157860072122505E-4</v>
      </c>
      <c r="FG432" s="223">
        <f t="shared" ca="1" si="1012"/>
        <v>8.0078330548615418E-4</v>
      </c>
      <c r="FH432" s="223">
        <f t="shared" ca="1" si="1013"/>
        <v>-9.7538545350848299E-4</v>
      </c>
      <c r="FI432" s="223">
        <f t="shared" ca="1" si="1014"/>
        <v>-4.6727582668389074E-4</v>
      </c>
      <c r="FJ432" s="223">
        <f t="shared" ca="1" si="1015"/>
        <v>1.1351581693122997E-3</v>
      </c>
      <c r="FK432" s="223">
        <f t="shared" ca="1" si="1016"/>
        <v>7.9138257349261015E-5</v>
      </c>
      <c r="FL432" s="223">
        <f t="shared" ca="1" si="1017"/>
        <v>-1.1622174212115564E-3</v>
      </c>
      <c r="FM432" s="223">
        <f t="shared" ca="1" si="1018"/>
        <v>3.1825151361164407E-4</v>
      </c>
      <c r="FN432" s="223">
        <f t="shared" ca="1" si="1019"/>
        <v>1.0533996614758147E-3</v>
      </c>
      <c r="FO432" s="223">
        <f t="shared" ca="1" si="1020"/>
        <v>-6.784339051024293E-4</v>
      </c>
      <c r="FP432" s="223">
        <f t="shared" ca="1" si="1021"/>
        <v>-8.2142697784511141E-4</v>
      </c>
      <c r="FQ432" s="223">
        <f t="shared" ca="1" si="1022"/>
        <v>9.5929932032455946E-4</v>
      </c>
      <c r="FR432" s="223">
        <f t="shared" ca="1" si="1023"/>
        <v>4.9341973046679441E-4</v>
      </c>
      <c r="FS432" s="223">
        <f t="shared" ca="1" si="1024"/>
        <v>-1.1280112584689619E-3</v>
      </c>
      <c r="FT432" s="223">
        <f t="shared" ca="1" si="1025"/>
        <v>-1.0772585988532178E-4</v>
      </c>
      <c r="FU432" s="223">
        <f t="shared" ca="1" si="1026"/>
        <v>1.164845291417606E-3</v>
      </c>
      <c r="FV432" s="223">
        <f t="shared" ca="1" si="1027"/>
        <v>-2.9056244238326952E-4</v>
      </c>
      <c r="FW432" s="223">
        <f t="shared" ca="1" si="1028"/>
        <v>-1.0654950835123069E-3</v>
      </c>
      <c r="FX432" s="223">
        <f t="shared" ca="1" si="1029"/>
        <v>6.5488054626742403E-4</v>
      </c>
      <c r="FY432" s="223">
        <f t="shared" ca="1" si="1030"/>
        <v>8.4157585330779552E-4</v>
      </c>
      <c r="FZ432" s="223">
        <f t="shared" ca="1" si="1031"/>
        <v>-9.4263534110054737E-4</v>
      </c>
      <c r="GA432" s="223">
        <f t="shared" ca="1" si="1032"/>
        <v>-5.192664166542777E-4</v>
      </c>
      <c r="GB432" s="223">
        <f t="shared" ca="1" si="1033"/>
        <v>1.1201848758225635E-3</v>
      </c>
      <c r="GC432" s="223">
        <f t="shared" ca="1" si="1034"/>
        <v>1.3624857239158324E-4</v>
      </c>
      <c r="GD432" s="223">
        <f t="shared" ca="1" si="1035"/>
        <v>-1.1667715023764825E-3</v>
      </c>
      <c r="GE432" s="223">
        <f t="shared" ca="1" si="1036"/>
        <v>2.6269834720436878E-4</v>
      </c>
      <c r="GF432" s="223">
        <f t="shared" ca="1" si="1037"/>
        <v>1.0769486911519468E-3</v>
      </c>
      <c r="GG432" s="223">
        <f t="shared" ca="1" si="1038"/>
        <v>-6.3093271187890767E-4</v>
      </c>
      <c r="GH432" s="223">
        <f t="shared" ca="1" si="1039"/>
        <v>-8.6121779494499466E-4</v>
      </c>
      <c r="GI432" s="223">
        <f t="shared" ca="1" si="1040"/>
        <v>9.2540355359446128E-4</v>
      </c>
      <c r="GJ432" s="223">
        <f t="shared" ca="1" si="1041"/>
        <v>5.4480031616898998E-4</v>
      </c>
      <c r="GK432" s="223">
        <f t="shared" ca="1" si="1042"/>
        <v>-1.1116837356933793E-3</v>
      </c>
      <c r="GL432" s="223">
        <f t="shared" ca="1" si="1043"/>
        <v>-1.6468921385249819E-4</v>
      </c>
      <c r="GM432" s="223">
        <f t="shared" ca="1" si="1044"/>
        <v>1.1679948938107232E-3</v>
      </c>
      <c r="GN432" s="223">
        <f t="shared" ca="1" si="1045"/>
        <v>-2.346760123640357E-4</v>
      </c>
      <c r="GO432" s="223">
        <f t="shared" ca="1" si="1046"/>
        <v>-1.0877535851697413E-3</v>
      </c>
      <c r="GP432" s="223">
        <f t="shared" ca="1" si="1047"/>
        <v>6.0660482721684868E-4</v>
      </c>
      <c r="GQ432" s="223">
        <f t="shared" ca="1" si="1048"/>
        <v>8.8034097118552584E-4</v>
      </c>
      <c r="GR432" s="223">
        <f t="shared" ca="1" si="1049"/>
        <v>-9.0761433759075695E-4</v>
      </c>
      <c r="GS432" s="223">
        <f t="shared" ca="1" si="1050"/>
        <v>-5.7000604834463761E-4</v>
      </c>
      <c r="GT432" s="223">
        <f t="shared" ca="1" si="1051"/>
        <v>1.1025129588503448E-3</v>
      </c>
      <c r="GU432" s="223">
        <f t="shared" ca="1" si="1052"/>
        <v>1.9303065268911452E-4</v>
      </c>
      <c r="GV432" s="223">
        <f t="shared" ca="1" si="1053"/>
        <v>-1.1685147287950736E-3</v>
      </c>
      <c r="GW432" s="223">
        <f t="shared" ca="1" si="1054"/>
        <v>2.0651231746895575E-4</v>
      </c>
      <c r="GX432" s="223">
        <f t="shared" ca="1" si="1055"/>
        <v>1.097903257101555E-3</v>
      </c>
      <c r="GY432" s="223">
        <f t="shared" ca="1" si="1056"/>
        <v>-5.8191154648928932E-4</v>
      </c>
      <c r="GZ432" s="223">
        <f t="shared" ca="1" si="1057"/>
        <v>-8.9893386294304101E-4</v>
      </c>
      <c r="HA432" s="223">
        <f t="shared" ca="1" si="1058"/>
        <v>8.8927840864801622E-4</v>
      </c>
      <c r="HB432" s="223">
        <f t="shared" ca="1" si="1059"/>
        <v>5.9486843019060387E-4</v>
      </c>
      <c r="HC432" s="223">
        <f t="shared" ca="1" si="1060"/>
        <v>-1.0926780694265365E-3</v>
      </c>
      <c r="HD432" s="223">
        <f t="shared" ca="1" si="1061"/>
        <v>-2.2125581707836667E-4</v>
      </c>
      <c r="HE432" s="223">
        <f t="shared" ca="1" si="1062"/>
        <v>1.1683306942003784E-3</v>
      </c>
      <c r="HF432" s="223">
        <f t="shared" ca="1" si="1063"/>
        <v>-1.7822422727589097E-4</v>
      </c>
      <c r="HG432" s="223">
        <f t="shared" ca="1" si="1064"/>
        <v>-1.1073915931645159E-3</v>
      </c>
      <c r="HH432" s="223">
        <f t="shared" ca="1" si="1065"/>
        <v>5.5686774400525699E-4</v>
      </c>
      <c r="HI432" s="223">
        <f t="shared" ca="1" si="1066"/>
        <v>9.1698527055486426E-4</v>
      </c>
      <c r="HJ432" s="223">
        <f t="shared" ca="1" si="1067"/>
        <v>-8.7040681164412517E-4</v>
      </c>
      <c r="HK432" s="223">
        <f t="shared" ca="1" si="1068"/>
        <v>-6.1937248553784407E-4</v>
      </c>
      <c r="HL432" s="223">
        <f t="shared" ca="1" si="1069"/>
        <v>1.0821849915915477E-3</v>
      </c>
      <c r="HM432" s="223">
        <f t="shared" ca="1" si="1070"/>
        <v>2.4934770523676408E-4</v>
      </c>
      <c r="HN432" s="223">
        <f t="shared" ca="1" si="1071"/>
        <v>-1.1674429008821949E-3</v>
      </c>
      <c r="HO432" s="223">
        <f t="shared" ca="1" si="1072"/>
        <v>1.4982878147248277E-4</v>
      </c>
      <c r="HP432" s="223">
        <f t="shared" ca="1" si="1073"/>
        <v>1.1162128779398151E-3</v>
      </c>
      <c r="HQ432" s="223">
        <f t="shared" ca="1" si="1074"/>
        <v>-5.3148850521480412E-4</v>
      </c>
      <c r="HR432" s="223">
        <f t="shared" ca="1" si="1075"/>
        <v>-9.3448432052799257E-4</v>
      </c>
      <c r="HS432" s="223">
        <f t="shared" ca="1" si="1076"/>
        <v>8.5101091412350597E-4</v>
      </c>
      <c r="HT432" s="223">
        <f t="shared" ca="1" si="1077"/>
        <v>6.4350345405962499E-4</v>
      </c>
      <c r="HU432" s="223">
        <f t="shared" ca="1" si="1078"/>
        <v>-1.0710400459831265E-3</v>
      </c>
      <c r="HV432" s="223">
        <f t="shared" ca="1" si="1079"/>
        <v>-2.7728939566123788E-4</v>
      </c>
      <c r="HW432" s="223">
        <f t="shared" ca="1" si="1080"/>
        <v>1.165851883614021E-3</v>
      </c>
      <c r="HX432" s="223">
        <f t="shared" ca="1" si="1081"/>
        <v>-1.2134308441357438E-4</v>
      </c>
      <c r="HY432" s="223">
        <f t="shared" ca="1" si="1082"/>
        <v>-1.1243617978153307E-3</v>
      </c>
      <c r="HZ432" s="223">
        <f t="shared" ca="1" si="1083"/>
        <v>5.0578911762244486E-4</v>
      </c>
      <c r="IA432" s="223">
        <f t="shared" ca="1" si="1084"/>
        <v>9.5142047208905374E-4</v>
      </c>
      <c r="IB432" s="223">
        <f t="shared" ca="1" si="1085"/>
        <v>-8.3110239944956599E-4</v>
      </c>
      <c r="IC432" s="223">
        <f t="shared" ca="1" si="1086"/>
        <v>-6.6724680016282383E-4</v>
      </c>
      <c r="ID432" s="223">
        <f t="shared" ca="1" si="1087"/>
        <v>1.0592499458997712E-3</v>
      </c>
      <c r="IE432" s="223">
        <f t="shared" ca="1" si="1088"/>
        <v>2.273917860045779E-4</v>
      </c>
      <c r="IF432" s="223">
        <f t="shared" ca="1" si="1089"/>
        <v>-1.1635586007651671E-3</v>
      </c>
      <c r="IG432" s="223">
        <f t="shared" ca="1" si="1090"/>
        <v>9.2784294817925442E-5</v>
      </c>
      <c r="IH432" s="223">
        <f t="shared" ca="1" si="1091"/>
        <v>1.131833444186437E-3</v>
      </c>
      <c r="II432" s="223">
        <f t="shared" ca="1" si="1092"/>
        <v>-4.797850615783025E-4</v>
      </c>
      <c r="IJ432" s="223">
        <f t="shared" ca="1" si="1093"/>
        <v>-9.6778352353359327E-4</v>
      </c>
      <c r="IK432" s="223">
        <f t="shared" ca="1" si="1094"/>
        <v>8.1069325976716516E-4</v>
      </c>
      <c r="IL432" s="223">
        <f t="shared" ca="1" si="1095"/>
        <v>6.9058822174351549E-4</v>
      </c>
      <c r="IM432" s="223">
        <f t="shared" ca="1" si="1096"/>
        <v>-1.0468217932569413E-3</v>
      </c>
      <c r="IN432" s="223">
        <f t="shared" ca="1" si="1097"/>
        <v>-3.326549598022142E-4</v>
      </c>
      <c r="IO432" s="223">
        <f t="shared" ca="1" si="1098"/>
        <v>1.1605644337234777E-3</v>
      </c>
      <c r="IP432" s="223">
        <f t="shared" ca="1" si="1099"/>
        <v>-6.416961543257273E-5</v>
      </c>
      <c r="IQ432" s="223">
        <f t="shared" ca="1" si="1100"/>
        <v>-1.1386233164127283E-3</v>
      </c>
      <c r="IR432" s="223">
        <f t="shared" ca="1" si="1101"/>
        <v>4.5349200095344544E-4</v>
      </c>
      <c r="IS432" s="223">
        <f t="shared" ca="1" si="1102"/>
        <v>9.8356361837135088E-4</v>
      </c>
      <c r="IT432" s="223">
        <f t="shared" ca="1" si="1103"/>
        <v>-7.8979578877880696E-4</v>
      </c>
      <c r="IU432" s="223">
        <f t="shared" ca="1" si="1104"/>
        <v>-7.135136588022398E-4</v>
      </c>
      <c r="IV432" s="223">
        <f t="shared" ca="1" si="1105"/>
        <v>1.033763074309013E-3</v>
      </c>
      <c r="IW432" s="223">
        <f t="shared" ca="1" si="1106"/>
        <v>3.6004548337319398E-4</v>
      </c>
      <c r="IX432" s="223">
        <f t="shared" ca="1" si="1107"/>
        <v>-1.1568711860632055E-3</v>
      </c>
      <c r="IY432" s="223">
        <f t="shared" ca="1" si="1108"/>
        <v>3.5516282670273558E-5</v>
      </c>
      <c r="IZ432" s="223">
        <f t="shared" ca="1" si="1109"/>
        <v>1.1447273245290962E-3</v>
      </c>
      <c r="JA432" s="223">
        <f t="shared" ca="1" si="1110"/>
        <v>-4.2692577370431121E-4</v>
      </c>
      <c r="JB432" s="223">
        <f t="shared" ca="1" si="1111"/>
        <v>-9.9875125126321356E-4</v>
      </c>
    </row>
    <row r="433" spans="2:262">
      <c r="B433" s="230">
        <v>72</v>
      </c>
      <c r="C433" s="229">
        <f t="shared" si="1112"/>
        <v>1.4062500000000008E-3</v>
      </c>
      <c r="D433" s="226">
        <f t="shared" ca="1" si="855"/>
        <v>71.829210400464433</v>
      </c>
      <c r="E433" s="225">
        <f ca="1">BZ361</f>
        <v>-0.1707895995355645</v>
      </c>
      <c r="F433" s="224">
        <v>72</v>
      </c>
      <c r="G433" s="223">
        <f t="shared" ca="1" si="856"/>
        <v>4.0479716792829647E-4</v>
      </c>
      <c r="H433" s="223">
        <f t="shared" ca="1" si="857"/>
        <v>4.1624378339225385E-4</v>
      </c>
      <c r="I433" s="223">
        <f t="shared" ca="1" si="858"/>
        <v>-5.6720743540670908E-4</v>
      </c>
      <c r="J433" s="223">
        <f t="shared" ca="1" si="859"/>
        <v>-1.9493042094537952E-4</v>
      </c>
      <c r="K433" s="223">
        <f t="shared" ca="1" si="860"/>
        <v>6.4326551259265611E-4</v>
      </c>
      <c r="L433" s="223">
        <f t="shared" ca="1" si="861"/>
        <v>-5.6059331041762267E-5</v>
      </c>
      <c r="M433" s="223">
        <f t="shared" ca="1" si="862"/>
        <v>-6.2139224670276359E-4</v>
      </c>
      <c r="N433" s="223">
        <f t="shared" ca="1" si="863"/>
        <v>2.9851455805689767E-4</v>
      </c>
      <c r="O433" s="223">
        <f t="shared" ca="1" si="864"/>
        <v>5.0491764418711936E-4</v>
      </c>
      <c r="P433" s="223">
        <f t="shared" ca="1" si="865"/>
        <v>-4.9552364964907769E-4</v>
      </c>
      <c r="Q433" s="223">
        <f t="shared" ca="1" si="866"/>
        <v>-3.1157390743382697E-4</v>
      </c>
      <c r="R433" s="223">
        <f t="shared" ca="1" si="867"/>
        <v>6.1709375751525493E-4</v>
      </c>
      <c r="S433" s="223">
        <f t="shared" ca="1" si="868"/>
        <v>7.0795867698240369E-5</v>
      </c>
      <c r="T433" s="223">
        <f t="shared" ca="1" si="869"/>
        <v>-6.4471693476857693E-4</v>
      </c>
      <c r="U433" s="223">
        <f t="shared" ca="1" si="870"/>
        <v>1.807602011282644E-4</v>
      </c>
      <c r="V433" s="223">
        <f t="shared" ca="1" si="871"/>
        <v>5.741878030769503E-4</v>
      </c>
      <c r="W433" s="223">
        <f t="shared" ca="1" si="872"/>
        <v>-4.0479716792829652E-4</v>
      </c>
      <c r="X433" s="223">
        <f t="shared" ca="1" si="873"/>
        <v>-4.1624378339225499E-4</v>
      </c>
      <c r="Y433" s="223">
        <f t="shared" ca="1" si="874"/>
        <v>5.6720743540670865E-4</v>
      </c>
      <c r="Z433" s="223">
        <f t="shared" ca="1" si="875"/>
        <v>1.9493042094537971E-4</v>
      </c>
      <c r="AA433" s="223">
        <f t="shared" ca="1" si="876"/>
        <v>-6.4326551259265622E-4</v>
      </c>
      <c r="AB433" s="223">
        <f t="shared" ca="1" si="877"/>
        <v>5.6059331041763839E-5</v>
      </c>
      <c r="AC433" s="223">
        <f t="shared" ca="1" si="878"/>
        <v>6.2139224670276446E-4</v>
      </c>
      <c r="AD433" s="223">
        <f t="shared" ca="1" si="879"/>
        <v>-2.9851455805689604E-4</v>
      </c>
      <c r="AE433" s="223">
        <f t="shared" ca="1" si="880"/>
        <v>-5.0491764418711968E-4</v>
      </c>
      <c r="AF433" s="223">
        <f t="shared" ca="1" si="881"/>
        <v>4.9552364964907726E-4</v>
      </c>
      <c r="AG433" s="223">
        <f t="shared" ca="1" si="882"/>
        <v>3.1157390743382762E-4</v>
      </c>
      <c r="AH433" s="223">
        <f t="shared" ca="1" si="883"/>
        <v>-6.1709375751525537E-4</v>
      </c>
      <c r="AI433" s="223">
        <f t="shared" ca="1" si="884"/>
        <v>-7.079586769824335E-5</v>
      </c>
      <c r="AJ433" s="223">
        <f t="shared" ca="1" si="885"/>
        <v>6.4471693476857714E-4</v>
      </c>
      <c r="AK433" s="223">
        <f t="shared" ca="1" si="886"/>
        <v>-1.8076020112826365E-4</v>
      </c>
      <c r="AL433" s="223">
        <f t="shared" ca="1" si="887"/>
        <v>-5.7418780307695063E-4</v>
      </c>
      <c r="AM433" s="223">
        <f t="shared" ca="1" si="888"/>
        <v>4.0479716792829592E-4</v>
      </c>
      <c r="AN433" s="223">
        <f t="shared" ca="1" si="889"/>
        <v>4.1624378339225385E-4</v>
      </c>
      <c r="AO433" s="223">
        <f t="shared" ca="1" si="890"/>
        <v>-5.672074354067094E-4</v>
      </c>
      <c r="AP433" s="223">
        <f t="shared" ca="1" si="891"/>
        <v>-1.9493042094538256E-4</v>
      </c>
      <c r="AQ433" s="223">
        <f t="shared" ca="1" si="892"/>
        <v>6.4326551259265589E-4</v>
      </c>
      <c r="AR433" s="223">
        <f t="shared" ca="1" si="893"/>
        <v>-5.6059331041760884E-5</v>
      </c>
      <c r="AS433" s="223">
        <f t="shared" ca="1" si="894"/>
        <v>-6.2139224670276403E-4</v>
      </c>
      <c r="AT433" s="223">
        <f t="shared" ca="1" si="895"/>
        <v>2.9851455805689745E-4</v>
      </c>
      <c r="AU433" s="223">
        <f t="shared" ca="1" si="896"/>
        <v>5.0491764418711881E-4</v>
      </c>
      <c r="AV433" s="223">
        <f t="shared" ca="1" si="897"/>
        <v>-4.9552364964907823E-4</v>
      </c>
      <c r="AW433" s="223">
        <f t="shared" ca="1" si="898"/>
        <v>-3.1157390743382621E-4</v>
      </c>
      <c r="AX433" s="223">
        <f t="shared" ca="1" si="899"/>
        <v>6.170937575152558E-4</v>
      </c>
      <c r="AY433" s="223">
        <f t="shared" ca="1" si="900"/>
        <v>7.0795867698246332E-5</v>
      </c>
      <c r="AZ433" s="223">
        <f t="shared" ca="1" si="901"/>
        <v>-6.4471693476857747E-4</v>
      </c>
      <c r="BA433" s="223">
        <f t="shared" ca="1" si="902"/>
        <v>1.8076020112826077E-4</v>
      </c>
      <c r="BB433" s="223">
        <f t="shared" ca="1" si="903"/>
        <v>5.7418780307695204E-4</v>
      </c>
      <c r="BC433" s="223">
        <f t="shared" ca="1" si="904"/>
        <v>-4.0479716792829359E-4</v>
      </c>
      <c r="BD433" s="223">
        <f t="shared" ca="1" si="905"/>
        <v>-4.1624378339225613E-4</v>
      </c>
      <c r="BE433" s="223">
        <f t="shared" ca="1" si="906"/>
        <v>5.6720743540670799E-4</v>
      </c>
      <c r="BF433" s="223">
        <f t="shared" ca="1" si="907"/>
        <v>1.949304209453811E-4</v>
      </c>
      <c r="BG433" s="223">
        <f t="shared" ca="1" si="908"/>
        <v>-6.4326551259265611E-4</v>
      </c>
      <c r="BH433" s="223">
        <f t="shared" ca="1" si="909"/>
        <v>5.6059331041762402E-5</v>
      </c>
      <c r="BI433" s="223">
        <f t="shared" ca="1" si="910"/>
        <v>6.2139224670276359E-4</v>
      </c>
      <c r="BJ433" s="223">
        <f t="shared" ca="1" si="911"/>
        <v>-2.9851455805689886E-4</v>
      </c>
      <c r="BK433" s="223">
        <f t="shared" ca="1" si="912"/>
        <v>-5.0491764418711773E-4</v>
      </c>
      <c r="BL433" s="223">
        <f t="shared" ca="1" si="913"/>
        <v>4.9552364964907335E-4</v>
      </c>
      <c r="BM433" s="223">
        <f t="shared" ca="1" si="914"/>
        <v>3.1157390743383282E-4</v>
      </c>
      <c r="BN433" s="223">
        <f t="shared" ca="1" si="915"/>
        <v>-6.1709375751525352E-4</v>
      </c>
      <c r="BO433" s="223">
        <f t="shared" ca="1" si="916"/>
        <v>-7.0795867698244814E-5</v>
      </c>
      <c r="BP433" s="223">
        <f t="shared" ca="1" si="917"/>
        <v>6.4471693476857725E-4</v>
      </c>
      <c r="BQ433" s="223">
        <f t="shared" ca="1" si="918"/>
        <v>-1.8076020112826229E-4</v>
      </c>
      <c r="BR433" s="223">
        <f t="shared" ca="1" si="919"/>
        <v>-5.7418780307695128E-4</v>
      </c>
      <c r="BS433" s="223">
        <f t="shared" ca="1" si="920"/>
        <v>4.0479716792829484E-4</v>
      </c>
      <c r="BT433" s="223">
        <f t="shared" ca="1" si="921"/>
        <v>4.1624378339225488E-4</v>
      </c>
      <c r="BU433" s="223">
        <f t="shared" ca="1" si="922"/>
        <v>-5.6720743540670886E-4</v>
      </c>
      <c r="BV433" s="223">
        <f t="shared" ca="1" si="923"/>
        <v>-1.9493042094537952E-4</v>
      </c>
      <c r="BW433" s="223">
        <f t="shared" ca="1" si="924"/>
        <v>6.4326551259265622E-4</v>
      </c>
      <c r="BX433" s="223">
        <f t="shared" ca="1" si="925"/>
        <v>-5.6059331041763974E-5</v>
      </c>
      <c r="BY433" s="223">
        <f t="shared" ca="1" si="926"/>
        <v>-6.2139224670276576E-4</v>
      </c>
      <c r="BZ433" s="223">
        <f t="shared" ca="1" si="927"/>
        <v>2.9851455805689209E-4</v>
      </c>
      <c r="CA433" s="223">
        <f t="shared" ca="1" si="928"/>
        <v>5.0491764418711686E-4</v>
      </c>
      <c r="CB433" s="223">
        <f t="shared" ca="1" si="929"/>
        <v>-4.9552364964907433E-4</v>
      </c>
      <c r="CC433" s="223">
        <f t="shared" ca="1" si="930"/>
        <v>-3.1157390743382339E-4</v>
      </c>
      <c r="CD433" s="223">
        <f t="shared" ca="1" si="931"/>
        <v>6.1709375751525406E-4</v>
      </c>
      <c r="CE433" s="223">
        <f t="shared" ca="1" si="932"/>
        <v>7.0795867698252404E-5</v>
      </c>
      <c r="CF433" s="223">
        <f t="shared" ca="1" si="933"/>
        <v>-6.4471693476857714E-4</v>
      </c>
      <c r="CG433" s="223">
        <f t="shared" ca="1" si="934"/>
        <v>1.8076020112825503E-4</v>
      </c>
      <c r="CH433" s="223">
        <f t="shared" ca="1" si="935"/>
        <v>5.7418780307695052E-4</v>
      </c>
      <c r="CI433" s="223">
        <f t="shared" ca="1" si="936"/>
        <v>-4.0479716792828888E-4</v>
      </c>
      <c r="CJ433" s="223">
        <f t="shared" ca="1" si="937"/>
        <v>-4.1624378339225369E-4</v>
      </c>
      <c r="CK433" s="223">
        <f t="shared" ca="1" si="938"/>
        <v>5.6720743540670518E-4</v>
      </c>
      <c r="CL433" s="223">
        <f t="shared" ca="1" si="939"/>
        <v>1.9493042094537803E-4</v>
      </c>
      <c r="CM433" s="223">
        <f t="shared" ca="1" si="940"/>
        <v>-6.4326551259265546E-4</v>
      </c>
      <c r="CN433" s="223">
        <f t="shared" ca="1" si="941"/>
        <v>5.6059331041765601E-5</v>
      </c>
      <c r="CO433" s="223">
        <f t="shared" ca="1" si="942"/>
        <v>6.2139224670276533E-4</v>
      </c>
      <c r="CP433" s="223">
        <f t="shared" ca="1" si="943"/>
        <v>-2.9851455805690163E-4</v>
      </c>
      <c r="CQ433" s="223">
        <f t="shared" ca="1" si="944"/>
        <v>-5.0491764418712152E-4</v>
      </c>
      <c r="CR433" s="223">
        <f t="shared" ca="1" si="945"/>
        <v>4.9552364964906945E-4</v>
      </c>
      <c r="CS433" s="223">
        <f t="shared" ca="1" si="946"/>
        <v>3.1157390743383011E-4</v>
      </c>
      <c r="CT433" s="223">
        <f t="shared" ca="1" si="947"/>
        <v>-6.1709375751525168E-4</v>
      </c>
      <c r="CU433" s="223">
        <f t="shared" ca="1" si="948"/>
        <v>-7.079586769824167E-5</v>
      </c>
      <c r="CV433" s="223">
        <f t="shared" ca="1" si="949"/>
        <v>6.4471693476857779E-4</v>
      </c>
      <c r="CW433" s="223">
        <f t="shared" ca="1" si="950"/>
        <v>-1.8076020112826533E-4</v>
      </c>
      <c r="CX433" s="223">
        <f t="shared" ca="1" si="951"/>
        <v>-5.741878030769541E-4</v>
      </c>
      <c r="CY433" s="223">
        <f t="shared" ca="1" si="952"/>
        <v>4.0479716792829728E-4</v>
      </c>
      <c r="CZ433" s="223">
        <f t="shared" ca="1" si="953"/>
        <v>4.1624378339225954E-4</v>
      </c>
      <c r="DA433" s="223">
        <f t="shared" ca="1" si="954"/>
        <v>-5.6720743540671027E-4</v>
      </c>
      <c r="DB433" s="223">
        <f t="shared" ca="1" si="955"/>
        <v>-1.9493042094538522E-4</v>
      </c>
      <c r="DC433" s="223">
        <f t="shared" ca="1" si="956"/>
        <v>6.4326551259265665E-4</v>
      </c>
      <c r="DD433" s="223">
        <f t="shared" ca="1" si="957"/>
        <v>-5.6059331041758011E-5</v>
      </c>
      <c r="DE433" s="223">
        <f t="shared" ca="1" si="958"/>
        <v>-6.213922467027675E-4</v>
      </c>
      <c r="DF433" s="223">
        <f t="shared" ca="1" si="959"/>
        <v>2.9851455805689491E-4</v>
      </c>
      <c r="DG433" s="223">
        <f t="shared" ca="1" si="960"/>
        <v>5.0491764418712629E-4</v>
      </c>
      <c r="DH433" s="223">
        <f t="shared" ca="1" si="961"/>
        <v>-4.9552364964907639E-4</v>
      </c>
      <c r="DI433" s="223">
        <f t="shared" ca="1" si="962"/>
        <v>-3.1157390743383672E-4</v>
      </c>
      <c r="DJ433" s="223">
        <f t="shared" ca="1" si="963"/>
        <v>6.1709375751525504E-4</v>
      </c>
      <c r="DK433" s="223">
        <f t="shared" ca="1" si="964"/>
        <v>7.0795867698249205E-5</v>
      </c>
      <c r="DL433" s="223">
        <f t="shared" ca="1" si="965"/>
        <v>-6.4471693476857693E-4</v>
      </c>
      <c r="DM433" s="223">
        <f t="shared" ca="1" si="966"/>
        <v>1.8076020112825806E-4</v>
      </c>
      <c r="DN433" s="223">
        <f t="shared" ca="1" si="967"/>
        <v>5.7418780307694911E-4</v>
      </c>
      <c r="DO433" s="223">
        <f t="shared" ca="1" si="968"/>
        <v>-4.0479716792829137E-4</v>
      </c>
      <c r="DP433" s="223">
        <f t="shared" ca="1" si="969"/>
        <v>-4.1624378339225125E-4</v>
      </c>
      <c r="DQ433" s="223">
        <f t="shared" ca="1" si="970"/>
        <v>5.6720743540670659E-4</v>
      </c>
      <c r="DR433" s="223">
        <f t="shared" ca="1" si="971"/>
        <v>1.9493042094539254E-4</v>
      </c>
      <c r="DS433" s="223">
        <f t="shared" ca="1" si="972"/>
        <v>-6.4326551259265578E-4</v>
      </c>
      <c r="DT433" s="223">
        <f t="shared" ca="1" si="973"/>
        <v>5.6059331041750395E-5</v>
      </c>
      <c r="DU433" s="223">
        <f t="shared" ca="1" si="974"/>
        <v>6.2139224670276446E-4</v>
      </c>
      <c r="DV433" s="223">
        <f t="shared" ca="1" si="975"/>
        <v>-2.9851455805688813E-4</v>
      </c>
      <c r="DW433" s="223">
        <f t="shared" ca="1" si="976"/>
        <v>-5.0491764418711957E-4</v>
      </c>
      <c r="DX433" s="223">
        <f t="shared" ca="1" si="977"/>
        <v>4.955236496490714E-4</v>
      </c>
      <c r="DY433" s="223">
        <f t="shared" ca="1" si="978"/>
        <v>3.1157390743382724E-4</v>
      </c>
      <c r="DZ433" s="223">
        <f t="shared" ca="1" si="979"/>
        <v>-6.1709375751525266E-4</v>
      </c>
      <c r="EA433" s="223">
        <f t="shared" ca="1" si="980"/>
        <v>-7.0795867698238472E-5</v>
      </c>
      <c r="EB433" s="223">
        <f t="shared" ca="1" si="981"/>
        <v>6.4471693476857747E-4</v>
      </c>
      <c r="EC433" s="223">
        <f t="shared" ca="1" si="982"/>
        <v>-1.8076020112826842E-4</v>
      </c>
      <c r="ED433" s="223">
        <f t="shared" ca="1" si="983"/>
        <v>-5.7418780307695258E-4</v>
      </c>
      <c r="EE433" s="223">
        <f t="shared" ca="1" si="984"/>
        <v>4.0479716792828546E-4</v>
      </c>
      <c r="EF433" s="223">
        <f t="shared" ca="1" si="985"/>
        <v>4.162437833922571E-4</v>
      </c>
      <c r="EG433" s="223">
        <f t="shared" ca="1" si="986"/>
        <v>-5.6720743540670301E-4</v>
      </c>
      <c r="EH433" s="223">
        <f t="shared" ca="1" si="987"/>
        <v>-1.9493042094538226E-4</v>
      </c>
      <c r="EI433" s="223">
        <f t="shared" ca="1" si="988"/>
        <v>6.4326551259265491E-4</v>
      </c>
      <c r="EJ433" s="223">
        <f t="shared" ca="1" si="989"/>
        <v>-5.6059331041761128E-5</v>
      </c>
      <c r="EK433" s="223">
        <f t="shared" ca="1" si="990"/>
        <v>-6.2139224670276663E-4</v>
      </c>
      <c r="EL433" s="223">
        <f t="shared" ca="1" si="991"/>
        <v>2.9851455805689773E-4</v>
      </c>
      <c r="EM433" s="223">
        <f t="shared" ca="1" si="992"/>
        <v>5.0491764418712434E-4</v>
      </c>
      <c r="EN433" s="223">
        <f t="shared" ca="1" si="993"/>
        <v>-4.9552364964907845E-4</v>
      </c>
      <c r="EO433" s="223">
        <f t="shared" ca="1" si="994"/>
        <v>-3.1157390743383396E-4</v>
      </c>
      <c r="EP433" s="223">
        <f t="shared" ca="1" si="995"/>
        <v>6.1709375751525591E-4</v>
      </c>
      <c r="EQ433" s="223">
        <f t="shared" ca="1" si="996"/>
        <v>7.0795867698246115E-5</v>
      </c>
      <c r="ER433" s="223">
        <f t="shared" ca="1" si="997"/>
        <v>-6.4471693476857812E-4</v>
      </c>
      <c r="ES433" s="223">
        <f t="shared" ca="1" si="998"/>
        <v>1.807602011282611E-4</v>
      </c>
      <c r="ET433" s="223">
        <f t="shared" ca="1" si="999"/>
        <v>5.7418780307695616E-4</v>
      </c>
      <c r="EU433" s="223">
        <f t="shared" ca="1" si="1000"/>
        <v>-4.0479716792829386E-4</v>
      </c>
      <c r="EV433" s="223">
        <f t="shared" ca="1" si="1001"/>
        <v>-4.1624378339224881E-4</v>
      </c>
      <c r="EW433" s="223">
        <f t="shared" ca="1" si="1002"/>
        <v>5.6720743540669932E-4</v>
      </c>
      <c r="EX433" s="223">
        <f t="shared" ca="1" si="1003"/>
        <v>1.949304209453895E-4</v>
      </c>
      <c r="EY433" s="223">
        <f t="shared" ca="1" si="1004"/>
        <v>-6.4326551259265611E-4</v>
      </c>
      <c r="EZ433" s="223">
        <f t="shared" ca="1" si="1005"/>
        <v>5.6059331041771943E-5</v>
      </c>
      <c r="FA433" s="223">
        <f t="shared" ca="1" si="1006"/>
        <v>6.2139224670276869E-4</v>
      </c>
      <c r="FB433" s="223">
        <f t="shared" ca="1" si="1007"/>
        <v>-2.9851455805689095E-4</v>
      </c>
      <c r="FC433" s="223">
        <f t="shared" ca="1" si="1008"/>
        <v>-5.0491764418711762E-4</v>
      </c>
      <c r="FD433" s="223">
        <f t="shared" ca="1" si="1009"/>
        <v>4.9552364964906164E-4</v>
      </c>
      <c r="FE433" s="223">
        <f t="shared" ca="1" si="1010"/>
        <v>3.1157390743384063E-4</v>
      </c>
      <c r="FF433" s="223">
        <f t="shared" ca="1" si="1011"/>
        <v>-6.1709375751525363E-4</v>
      </c>
      <c r="FG433" s="223">
        <f t="shared" ca="1" si="1012"/>
        <v>-7.0795867698235382E-5</v>
      </c>
      <c r="FH433" s="223">
        <f t="shared" ca="1" si="1013"/>
        <v>6.4471693476857877E-4</v>
      </c>
      <c r="FI433" s="223">
        <f t="shared" ca="1" si="1014"/>
        <v>-1.8076020112825378E-4</v>
      </c>
      <c r="FJ433" s="223">
        <f t="shared" ca="1" si="1015"/>
        <v>-5.7418780307695117E-4</v>
      </c>
      <c r="FK433" s="223">
        <f t="shared" ca="1" si="1016"/>
        <v>4.0479716792830227E-4</v>
      </c>
      <c r="FL433" s="223">
        <f t="shared" ca="1" si="1017"/>
        <v>4.1624378339226865E-4</v>
      </c>
      <c r="FM433" s="223">
        <f t="shared" ca="1" si="1018"/>
        <v>-5.6720743540670453E-4</v>
      </c>
      <c r="FN433" s="223">
        <f t="shared" ca="1" si="1019"/>
        <v>-1.9493042094537928E-4</v>
      </c>
      <c r="FO433" s="223">
        <f t="shared" ca="1" si="1020"/>
        <v>6.432655125926573E-4</v>
      </c>
      <c r="FP433" s="223">
        <f t="shared" ca="1" si="1021"/>
        <v>-5.6059331041746004E-5</v>
      </c>
      <c r="FQ433" s="223">
        <f t="shared" ca="1" si="1022"/>
        <v>-6.2139224670276565E-4</v>
      </c>
      <c r="FR433" s="223">
        <f t="shared" ca="1" si="1023"/>
        <v>2.9851455805690054E-4</v>
      </c>
      <c r="FS433" s="223">
        <f t="shared" ca="1" si="1024"/>
        <v>5.0491764418713388E-4</v>
      </c>
      <c r="FT433" s="223">
        <f t="shared" ca="1" si="1025"/>
        <v>-4.9552364964906858E-4</v>
      </c>
      <c r="FU433" s="223">
        <f t="shared" ca="1" si="1026"/>
        <v>-3.1157390743383114E-4</v>
      </c>
      <c r="FV433" s="223">
        <f t="shared" ca="1" si="1027"/>
        <v>6.1709375751525688E-4</v>
      </c>
      <c r="FW433" s="223">
        <f t="shared" ca="1" si="1028"/>
        <v>7.079586769826124E-5</v>
      </c>
      <c r="FX433" s="223">
        <f t="shared" ca="1" si="1029"/>
        <v>-6.447169347685779E-4</v>
      </c>
      <c r="FY433" s="223">
        <f t="shared" ca="1" si="1030"/>
        <v>1.8076020112826419E-4</v>
      </c>
      <c r="FZ433" s="223">
        <f t="shared" ca="1" si="1031"/>
        <v>5.7418780307694618E-4</v>
      </c>
      <c r="GA433" s="223">
        <f t="shared" ca="1" si="1032"/>
        <v>-4.0479716792828199E-4</v>
      </c>
      <c r="GB433" s="223">
        <f t="shared" ca="1" si="1033"/>
        <v>-4.1624378339226052E-4</v>
      </c>
      <c r="GC433" s="223">
        <f t="shared" ca="1" si="1034"/>
        <v>5.6720743540670973E-4</v>
      </c>
      <c r="GD433" s="223">
        <f t="shared" ca="1" si="1035"/>
        <v>1.9493042094540408E-4</v>
      </c>
      <c r="GE433" s="223">
        <f t="shared" ca="1" si="1036"/>
        <v>-6.4326551259265437E-4</v>
      </c>
      <c r="GF433" s="223">
        <f t="shared" ca="1" si="1037"/>
        <v>5.6059331041756737E-5</v>
      </c>
      <c r="GG433" s="223">
        <f t="shared" ca="1" si="1038"/>
        <v>6.2139224670276262E-4</v>
      </c>
      <c r="GH433" s="223">
        <f t="shared" ca="1" si="1039"/>
        <v>-2.9851455805687745E-4</v>
      </c>
      <c r="GI433" s="223">
        <f t="shared" ca="1" si="1040"/>
        <v>-5.0491764418712705E-4</v>
      </c>
      <c r="GJ433" s="223">
        <f t="shared" ca="1" si="1041"/>
        <v>4.9552364964907552E-4</v>
      </c>
      <c r="GK433" s="223">
        <f t="shared" ca="1" si="1042"/>
        <v>3.1157390743382176E-4</v>
      </c>
      <c r="GL433" s="223">
        <f t="shared" ca="1" si="1043"/>
        <v>-6.1709375751524908E-4</v>
      </c>
      <c r="GM433" s="223">
        <f t="shared" ca="1" si="1044"/>
        <v>-7.0795867698250506E-5</v>
      </c>
      <c r="GN433" s="223">
        <f t="shared" ca="1" si="1045"/>
        <v>6.4471693476857704E-4</v>
      </c>
      <c r="GO433" s="223">
        <f t="shared" ca="1" si="1046"/>
        <v>-1.8076020112827449E-4</v>
      </c>
      <c r="GP433" s="223">
        <f t="shared" ca="1" si="1047"/>
        <v>-5.7418780307695822E-4</v>
      </c>
      <c r="GQ433" s="223">
        <f t="shared" ca="1" si="1048"/>
        <v>4.0479716792829034E-4</v>
      </c>
      <c r="GR433" s="223">
        <f t="shared" ca="1" si="1049"/>
        <v>4.1624378339225222E-4</v>
      </c>
      <c r="GS433" s="223">
        <f t="shared" ca="1" si="1050"/>
        <v>-5.6720743540669715E-4</v>
      </c>
      <c r="GT433" s="223">
        <f t="shared" ca="1" si="1051"/>
        <v>-1.9493042094539378E-4</v>
      </c>
      <c r="GU433" s="223">
        <f t="shared" ca="1" si="1052"/>
        <v>6.4326551259265567E-4</v>
      </c>
      <c r="GV433" s="223">
        <f t="shared" ca="1" si="1053"/>
        <v>-5.6059331041767471E-5</v>
      </c>
      <c r="GW433" s="223">
        <f t="shared" ca="1" si="1054"/>
        <v>-6.2139224670276999E-4</v>
      </c>
      <c r="GX433" s="223">
        <f t="shared" ca="1" si="1055"/>
        <v>2.9851455805688705E-4</v>
      </c>
      <c r="GY433" s="223">
        <f t="shared" ca="1" si="1056"/>
        <v>5.0491764418712033E-4</v>
      </c>
      <c r="GZ433" s="223">
        <f t="shared" ca="1" si="1057"/>
        <v>-4.9552364964908246E-4</v>
      </c>
      <c r="HA433" s="223">
        <f t="shared" ca="1" si="1058"/>
        <v>-3.1157390743384453E-4</v>
      </c>
      <c r="HB433" s="223">
        <f t="shared" ca="1" si="1059"/>
        <v>6.1709375751525233E-4</v>
      </c>
      <c r="HC433" s="223">
        <f t="shared" ca="1" si="1060"/>
        <v>7.0795867698239773E-5</v>
      </c>
      <c r="HD433" s="223">
        <f t="shared" ca="1" si="1061"/>
        <v>-6.4471693476857931E-4</v>
      </c>
      <c r="HE433" s="223">
        <f t="shared" ca="1" si="1062"/>
        <v>1.807602011282495E-4</v>
      </c>
      <c r="HF433" s="223">
        <f t="shared" ca="1" si="1063"/>
        <v>5.7418780307695323E-4</v>
      </c>
      <c r="HG433" s="223">
        <f t="shared" ca="1" si="1064"/>
        <v>-4.047971679282988E-4</v>
      </c>
      <c r="HH433" s="223">
        <f t="shared" ca="1" si="1065"/>
        <v>-4.1624378339227212E-4</v>
      </c>
      <c r="HI433" s="223">
        <f t="shared" ca="1" si="1066"/>
        <v>5.6720743540670236E-4</v>
      </c>
      <c r="HJ433" s="223">
        <f t="shared" ca="1" si="1067"/>
        <v>1.9493042094538348E-4</v>
      </c>
      <c r="HK433" s="223">
        <f t="shared" ca="1" si="1068"/>
        <v>-6.4326551259265676E-4</v>
      </c>
      <c r="HL433" s="223">
        <f t="shared" ca="1" si="1069"/>
        <v>5.6059331041741613E-5</v>
      </c>
      <c r="HM433" s="223">
        <f t="shared" ca="1" si="1070"/>
        <v>6.2139224670276696E-4</v>
      </c>
      <c r="HN433" s="223">
        <f t="shared" ca="1" si="1071"/>
        <v>-2.9851455805689659E-4</v>
      </c>
      <c r="HO433" s="223">
        <f t="shared" ca="1" si="1072"/>
        <v>-5.0491764418711361E-4</v>
      </c>
      <c r="HP433" s="223">
        <f t="shared" ca="1" si="1073"/>
        <v>4.9552364964906576E-4</v>
      </c>
      <c r="HQ433" s="223">
        <f t="shared" ca="1" si="1074"/>
        <v>3.115739074338351E-4</v>
      </c>
      <c r="HR433" s="223">
        <f t="shared" ca="1" si="1075"/>
        <v>-6.1709375751525558E-4</v>
      </c>
      <c r="HS433" s="223">
        <f t="shared" ca="1" si="1076"/>
        <v>-7.0795867698265631E-5</v>
      </c>
      <c r="HT433" s="223">
        <f t="shared" ca="1" si="1077"/>
        <v>6.4471693476857823E-4</v>
      </c>
      <c r="HU433" s="223">
        <f t="shared" ca="1" si="1078"/>
        <v>-1.8076020112825988E-4</v>
      </c>
      <c r="HV433" s="223">
        <f t="shared" ca="1" si="1079"/>
        <v>-5.7418780307694824E-4</v>
      </c>
      <c r="HW433" s="223">
        <f t="shared" ca="1" si="1080"/>
        <v>4.0479716792827847E-4</v>
      </c>
      <c r="HX433" s="223">
        <f t="shared" ca="1" si="1081"/>
        <v>4.1624378339226393E-4</v>
      </c>
      <c r="HY433" s="223">
        <f t="shared" ca="1" si="1082"/>
        <v>-5.6720743540670756E-4</v>
      </c>
      <c r="HZ433" s="223">
        <f t="shared" ca="1" si="1083"/>
        <v>-1.9493042094537324E-4</v>
      </c>
      <c r="IA433" s="223">
        <f t="shared" ca="1" si="1084"/>
        <v>6.4326551259265394E-4</v>
      </c>
      <c r="IB433" s="223">
        <f t="shared" ca="1" si="1085"/>
        <v>-5.6059331041752292E-5</v>
      </c>
      <c r="IC433" s="223">
        <f t="shared" ca="1" si="1086"/>
        <v>-6.2139224670276392E-4</v>
      </c>
      <c r="ID433" s="223">
        <f t="shared" ca="1" si="1087"/>
        <v>2.9851455805687349E-4</v>
      </c>
      <c r="IE433" s="223">
        <f t="shared" ca="1" si="1088"/>
        <v>2.7037626091666372E-4</v>
      </c>
      <c r="IF433" s="223">
        <f t="shared" ca="1" si="1089"/>
        <v>-4.955236496490727E-4</v>
      </c>
      <c r="IG433" s="223">
        <f t="shared" ca="1" si="1090"/>
        <v>-3.1157390743382561E-4</v>
      </c>
      <c r="IH433" s="223">
        <f t="shared" ca="1" si="1091"/>
        <v>6.1709375751524778E-4</v>
      </c>
      <c r="II433" s="223">
        <f t="shared" ca="1" si="1092"/>
        <v>7.0795867698254897E-5</v>
      </c>
      <c r="IJ433" s="223">
        <f t="shared" ca="1" si="1093"/>
        <v>-6.4471693476857736E-4</v>
      </c>
      <c r="IK433" s="223">
        <f t="shared" ca="1" si="1094"/>
        <v>1.8076020112827023E-4</v>
      </c>
      <c r="IL433" s="223">
        <f t="shared" ca="1" si="1095"/>
        <v>5.7418780307696017E-4</v>
      </c>
      <c r="IM433" s="223">
        <f t="shared" ca="1" si="1096"/>
        <v>-4.0479716792828698E-4</v>
      </c>
      <c r="IN433" s="223">
        <f t="shared" ca="1" si="1097"/>
        <v>-4.1624378339225564E-4</v>
      </c>
      <c r="IO433" s="223">
        <f t="shared" ca="1" si="1098"/>
        <v>5.6720743540671277E-4</v>
      </c>
      <c r="IP433" s="223">
        <f t="shared" ca="1" si="1099"/>
        <v>1.9493042094539804E-4</v>
      </c>
      <c r="IQ433" s="223">
        <f t="shared" ca="1" si="1100"/>
        <v>-6.4326551259265524E-4</v>
      </c>
      <c r="IR433" s="223">
        <f t="shared" ca="1" si="1101"/>
        <v>5.6059331041763026E-5</v>
      </c>
      <c r="IS433" s="223">
        <f t="shared" ca="1" si="1102"/>
        <v>6.2139224670277108E-4</v>
      </c>
      <c r="IT433" s="223">
        <f t="shared" ca="1" si="1103"/>
        <v>-2.9851455805688309E-4</v>
      </c>
      <c r="IU433" s="223">
        <f t="shared" ca="1" si="1104"/>
        <v>-5.0491764418712315E-4</v>
      </c>
      <c r="IV433" s="223">
        <f t="shared" ca="1" si="1105"/>
        <v>4.9552364964907964E-4</v>
      </c>
      <c r="IW433" s="223">
        <f t="shared" ca="1" si="1106"/>
        <v>3.1157390743384838E-4</v>
      </c>
      <c r="IX433" s="223">
        <f t="shared" ca="1" si="1107"/>
        <v>-6.1709375751525092E-4</v>
      </c>
      <c r="IY433" s="223">
        <f t="shared" ca="1" si="1108"/>
        <v>-7.0795867698244218E-5</v>
      </c>
      <c r="IZ433" s="223">
        <f t="shared" ca="1" si="1109"/>
        <v>6.4471693476857649E-4</v>
      </c>
      <c r="JA433" s="223">
        <f t="shared" ca="1" si="1110"/>
        <v>-1.8076020112824527E-4</v>
      </c>
      <c r="JB433" s="223">
        <f t="shared" ca="1" si="1111"/>
        <v>-5.7418780307695529E-4</v>
      </c>
    </row>
    <row r="434" spans="2:262">
      <c r="B434" s="230">
        <v>73</v>
      </c>
      <c r="C434" s="229">
        <f t="shared" si="1112"/>
        <v>1.4257812500000008E-3</v>
      </c>
      <c r="D434" s="226">
        <f t="shared" ca="1" si="855"/>
        <v>71.826380745187265</v>
      </c>
      <c r="E434" s="225">
        <f ca="1">CA361</f>
        <v>-0.17361925481273299</v>
      </c>
      <c r="F434" s="224">
        <v>73</v>
      </c>
      <c r="G434" s="223">
        <f t="shared" ca="1" si="856"/>
        <v>-1.7673750613305316E-4</v>
      </c>
      <c r="H434" s="223">
        <f t="shared" ca="1" si="857"/>
        <v>-3.498304871989681E-5</v>
      </c>
      <c r="I434" s="223">
        <f t="shared" ca="1" si="858"/>
        <v>1.9206716485104832E-4</v>
      </c>
      <c r="J434" s="223">
        <f t="shared" ca="1" si="859"/>
        <v>-4.9181259304660415E-5</v>
      </c>
      <c r="K434" s="223">
        <f t="shared" ca="1" si="860"/>
        <v>-1.7051581503879301E-4</v>
      </c>
      <c r="L434" s="223">
        <f t="shared" ca="1" si="861"/>
        <v>1.2390171238737825E-4</v>
      </c>
      <c r="M434" s="223">
        <f t="shared" ca="1" si="862"/>
        <v>1.1622177735552425E-4</v>
      </c>
      <c r="N434" s="223">
        <f t="shared" ca="1" si="863"/>
        <v>-1.748303834910402E-4</v>
      </c>
      <c r="O434" s="223">
        <f t="shared" ca="1" si="864"/>
        <v>-3.9610669675548476E-5</v>
      </c>
      <c r="P434" s="223">
        <f t="shared" ca="1" si="865"/>
        <v>1.9218787718975364E-4</v>
      </c>
      <c r="Q434" s="223">
        <f t="shared" ca="1" si="866"/>
        <v>-4.4606534795233962E-5</v>
      </c>
      <c r="R434" s="223">
        <f t="shared" ca="1" si="867"/>
        <v>-1.7264118300428096E-4</v>
      </c>
      <c r="S434" s="223">
        <f t="shared" ca="1" si="868"/>
        <v>1.2025832939200815E-4</v>
      </c>
      <c r="T434" s="223">
        <f t="shared" ca="1" si="869"/>
        <v>1.199436847863163E-4</v>
      </c>
      <c r="U434" s="223">
        <f t="shared" ca="1" si="870"/>
        <v>-1.7281794956334131E-4</v>
      </c>
      <c r="V434" s="223">
        <f t="shared" ca="1" si="871"/>
        <v>-4.4214430644925374E-5</v>
      </c>
      <c r="W434" s="223">
        <f t="shared" ca="1" si="872"/>
        <v>1.9219282273760742E-4</v>
      </c>
      <c r="X434" s="223">
        <f t="shared" ca="1" si="873"/>
        <v>-4.0004940977192451E-5</v>
      </c>
      <c r="Y434" s="223">
        <f t="shared" ca="1" si="874"/>
        <v>-1.7466255837659666E-4</v>
      </c>
      <c r="Z434" s="223">
        <f t="shared" ca="1" si="875"/>
        <v>1.1654250727576059E-4</v>
      </c>
      <c r="AA434" s="223">
        <f t="shared" ca="1" si="876"/>
        <v>1.2359334262637608E-4</v>
      </c>
      <c r="AB434" s="223">
        <f t="shared" ca="1" si="877"/>
        <v>-1.7070141656490466E-4</v>
      </c>
      <c r="AC434" s="223">
        <f t="shared" ca="1" si="878"/>
        <v>-4.8791558494565801E-5</v>
      </c>
      <c r="AD434" s="223">
        <f t="shared" ca="1" si="879"/>
        <v>1.9208199851559657E-4</v>
      </c>
      <c r="AE434" s="223">
        <f t="shared" ca="1" si="880"/>
        <v>-3.5379249678588718E-5</v>
      </c>
      <c r="AF434" s="223">
        <f t="shared" ca="1" si="881"/>
        <v>-1.7657872355480027E-4</v>
      </c>
      <c r="AG434" s="223">
        <f t="shared" ca="1" si="882"/>
        <v>1.1275648431093623E-4</v>
      </c>
      <c r="AH434" s="223">
        <f t="shared" ca="1" si="883"/>
        <v>1.2716855245829096E-4</v>
      </c>
      <c r="AI434" s="223">
        <f t="shared" ca="1" si="884"/>
        <v>-1.6848205941606703E-4</v>
      </c>
      <c r="AJ434" s="223">
        <f t="shared" ca="1" si="885"/>
        <v>-5.3339296133803648E-5</v>
      </c>
      <c r="AK434" s="223">
        <f t="shared" ca="1" si="886"/>
        <v>1.9185547128008857E-4</v>
      </c>
      <c r="AL434" s="223">
        <f t="shared" ca="1" si="887"/>
        <v>-3.0732247242892599E-5</v>
      </c>
      <c r="AM434" s="223">
        <f t="shared" ca="1" si="888"/>
        <v>-1.7838852431263815E-4</v>
      </c>
      <c r="AN434" s="223">
        <f t="shared" ca="1" si="889"/>
        <v>1.0890254105619839E-4</v>
      </c>
      <c r="AO434" s="223">
        <f t="shared" ca="1" si="890"/>
        <v>1.306671607093434E-4</v>
      </c>
      <c r="AP434" s="223">
        <f t="shared" ca="1" si="891"/>
        <v>-1.661612149745858E-4</v>
      </c>
      <c r="AQ434" s="223">
        <f t="shared" ca="1" si="892"/>
        <v>-5.785490417553523E-5</v>
      </c>
      <c r="AR434" s="223">
        <f t="shared" ca="1" si="893"/>
        <v>1.9151337748261947E-4</v>
      </c>
      <c r="AS434" s="223">
        <f t="shared" ca="1" si="894"/>
        <v>-2.6066732850611444E-5</v>
      </c>
      <c r="AT434" s="223">
        <f t="shared" ca="1" si="895"/>
        <v>-1.8009087049380667E-4</v>
      </c>
      <c r="AU434" s="223">
        <f t="shared" ca="1" si="896"/>
        <v>1.0498299898285658E-4</v>
      </c>
      <c r="AV434" s="223">
        <f t="shared" ca="1" si="897"/>
        <v>1.3408705994874336E-4</v>
      </c>
      <c r="AW434" s="223">
        <f t="shared" ca="1" si="898"/>
        <v>-1.6374028123037395E-4</v>
      </c>
      <c r="AX434" s="223">
        <f t="shared" ca="1" si="899"/>
        <v>-6.2335662586325682E-5</v>
      </c>
      <c r="AY434" s="223">
        <f t="shared" ca="1" si="900"/>
        <v>1.9105592318770126E-4</v>
      </c>
      <c r="AZ434" s="223">
        <f t="shared" ca="1" si="901"/>
        <v>-2.1385516833157664E-5</v>
      </c>
      <c r="BA434" s="223">
        <f t="shared" ca="1" si="902"/>
        <v>-1.8168473666862019E-4</v>
      </c>
      <c r="BB434" s="223">
        <f t="shared" ca="1" si="903"/>
        <v>1.0100021907649465E-4</v>
      </c>
      <c r="BC434" s="223">
        <f t="shared" ca="1" si="904"/>
        <v>1.3742619015706933E-4</v>
      </c>
      <c r="BD434" s="223">
        <f t="shared" ca="1" si="905"/>
        <v>-1.6122071646339103E-4</v>
      </c>
      <c r="BE434" s="223">
        <f t="shared" ca="1" si="906"/>
        <v>-6.6778872324854647E-5</v>
      </c>
      <c r="BF434" s="223">
        <f t="shared" ca="1" si="907"/>
        <v>1.9048338394869586E-4</v>
      </c>
      <c r="BG434" s="223">
        <f t="shared" ca="1" si="908"/>
        <v>-1.6691418980019576E-5</v>
      </c>
      <c r="BH434" s="223">
        <f t="shared" ca="1" si="909"/>
        <v>-1.8316916275169532E-4</v>
      </c>
      <c r="BI434" s="223">
        <f t="shared" ca="1" si="910"/>
        <v>9.6956600414802469E-5</v>
      </c>
      <c r="BJ434" s="223">
        <f t="shared" ca="1" si="911"/>
        <v>1.4068253996714087E-4</v>
      </c>
      <c r="BK434" s="223">
        <f t="shared" ca="1" si="912"/>
        <v>-1.5860403836524139E-4</v>
      </c>
      <c r="BL434" s="223">
        <f t="shared" ca="1" si="913"/>
        <v>-7.1181856967715467E-5</v>
      </c>
      <c r="BM434" s="223">
        <f t="shared" ca="1" si="914"/>
        <v>1.8979610464183222E-4</v>
      </c>
      <c r="BN434" s="223">
        <f t="shared" ca="1" si="915"/>
        <v>-1.1987266840220281E-5</v>
      </c>
      <c r="BO434" s="223">
        <f t="shared" ca="1" si="916"/>
        <v>-1.8454325458026498E-4</v>
      </c>
      <c r="BP434" s="223">
        <f t="shared" ca="1" si="917"/>
        <v>9.285457872246359E-5</v>
      </c>
      <c r="BQ434" s="223">
        <f t="shared" ca="1" si="918"/>
        <v>1.4385414787559519E-4</v>
      </c>
      <c r="BR434" s="223">
        <f t="shared" ca="1" si="919"/>
        <v>-1.5589182312496748E-4</v>
      </c>
      <c r="BS434" s="223">
        <f t="shared" ca="1" si="920"/>
        <v>-7.5541964321602565E-5</v>
      </c>
      <c r="BT434" s="223">
        <f t="shared" ca="1" si="921"/>
        <v>1.8899449925846579E-4</v>
      </c>
      <c r="BU434" s="223">
        <f t="shared" ca="1" si="922"/>
        <v>-7.2758940191092051E-6</v>
      </c>
      <c r="BV434" s="223">
        <f t="shared" ca="1" si="923"/>
        <v>-1.8580618445279218E-4</v>
      </c>
      <c r="BW434" s="223">
        <f t="shared" ca="1" si="924"/>
        <v>8.8696624903956237E-5</v>
      </c>
      <c r="BX434" s="223">
        <f t="shared" ca="1" si="925"/>
        <v>1.4693910342442228E-4</v>
      </c>
      <c r="BY434" s="223">
        <f t="shared" ca="1" si="926"/>
        <v>-1.5308570447961382E-4</v>
      </c>
      <c r="BZ434" s="223">
        <f t="shared" ca="1" si="927"/>
        <v>-7.9856568020880741E-5</v>
      </c>
      <c r="CA434" s="223">
        <f t="shared" ca="1" si="928"/>
        <v>1.8807905065570553E-4</v>
      </c>
      <c r="CB434" s="223">
        <f t="shared" ca="1" si="929"/>
        <v>-2.5601384715042173E-6</v>
      </c>
      <c r="CC434" s="223">
        <f t="shared" ca="1" si="930"/>
        <v>-1.8695719162754575E-4</v>
      </c>
      <c r="CD434" s="223">
        <f t="shared" ca="1" si="931"/>
        <v>8.4485243555187183E-5</v>
      </c>
      <c r="CE434" s="223">
        <f t="shared" ca="1" si="932"/>
        <v>1.4993554835175172E-4</v>
      </c>
      <c r="CF434" s="223">
        <f t="shared" ca="1" si="933"/>
        <v>-1.501873727301265E-4</v>
      </c>
      <c r="CG434" s="223">
        <f t="shared" ca="1" si="934"/>
        <v>-8.4123069109605158E-5</v>
      </c>
      <c r="CH434" s="223">
        <f t="shared" ca="1" si="935"/>
        <v>1.8705031026555892E-4</v>
      </c>
      <c r="CI434" s="223">
        <f t="shared" ca="1" si="936"/>
        <v>2.1571592077862636E-6</v>
      </c>
      <c r="CJ434" s="223">
        <f t="shared" ca="1" si="937"/>
        <v>-1.8799558278084251E-4</v>
      </c>
      <c r="CK434" s="223">
        <f t="shared" ca="1" si="938"/>
        <v>8.0222971454807187E-5</v>
      </c>
      <c r="CL434" s="223">
        <f t="shared" ca="1" si="939"/>
        <v>1.5284167771120711E-4</v>
      </c>
      <c r="CM434" s="223">
        <f t="shared" ca="1" si="940"/>
        <v>-1.4719857372317245E-4</v>
      </c>
      <c r="CN434" s="223">
        <f t="shared" ca="1" si="941"/>
        <v>-8.833889760706705E-5</v>
      </c>
      <c r="CO434" s="223">
        <f t="shared" ca="1" si="942"/>
        <v>1.8590889776276992E-4</v>
      </c>
      <c r="CP434" s="223">
        <f t="shared" ca="1" si="943"/>
        <v>6.8731574950313667E-6</v>
      </c>
      <c r="CQ434" s="223">
        <f t="shared" ca="1" si="944"/>
        <v>-1.8892073242467969E-4</v>
      </c>
      <c r="CR434" s="223">
        <f t="shared" ca="1" si="945"/>
        <v>7.5912376036152968E-5</v>
      </c>
      <c r="CS434" s="223">
        <f t="shared" ca="1" si="946"/>
        <v>1.5565574095912764E-4</v>
      </c>
      <c r="CT434" s="223">
        <f t="shared" ca="1" si="947"/>
        <v>-1.4412110779951672E-4</v>
      </c>
      <c r="CU434" s="223">
        <f t="shared" ca="1" si="948"/>
        <v>-9.2501514055814572E-5</v>
      </c>
      <c r="CV434" s="223">
        <f t="shared" ca="1" si="949"/>
        <v>1.8465550069155157E-4</v>
      </c>
      <c r="CW434" s="223">
        <f t="shared" ca="1" si="950"/>
        <v>1.1585015649205366E-5</v>
      </c>
      <c r="CX434" s="223">
        <f t="shared" ca="1" si="951"/>
        <v>-1.8973208328350541E-4</v>
      </c>
      <c r="CY434" s="223">
        <f t="shared" ca="1" si="952"/>
        <v>7.155605384072107E-5</v>
      </c>
      <c r="CZ434" s="223">
        <f t="shared" ca="1" si="953"/>
        <v>1.5837604300903744E-4</v>
      </c>
      <c r="DA434" s="223">
        <f t="shared" ca="1" si="954"/>
        <v>-1.409568287095579E-4</v>
      </c>
      <c r="DB434" s="223">
        <f t="shared" ca="1" si="955"/>
        <v>-9.6608411051349243E-5</v>
      </c>
      <c r="DC434" s="223">
        <f t="shared" ca="1" si="956"/>
        <v>1.832908740514291E-4</v>
      </c>
      <c r="DD434" s="223">
        <f t="shared" ca="1" si="957"/>
        <v>1.6289895423143909E-5</v>
      </c>
      <c r="DE434" s="223">
        <f t="shared" ca="1" si="958"/>
        <v>-1.9042914662990067E-4</v>
      </c>
      <c r="DF434" s="223">
        <f t="shared" ca="1" si="959"/>
        <v>6.7156628954108703E-5</v>
      </c>
      <c r="DG434" s="223">
        <f t="shared" ca="1" si="960"/>
        <v>1.6100094525270023E-4</v>
      </c>
      <c r="DH434" s="223">
        <f t="shared" ca="1" si="961"/>
        <v>-1.3770764249669968E-4</v>
      </c>
      <c r="DI434" s="223">
        <f t="shared" ca="1" si="962"/>
        <v>-1.0065711475248773E-4</v>
      </c>
      <c r="DJ434" s="223">
        <f t="shared" ca="1" si="963"/>
        <v>1.8181583984246526E-4</v>
      </c>
      <c r="DK434" s="223">
        <f t="shared" ca="1" si="964"/>
        <v>2.0984962773192538E-5</v>
      </c>
      <c r="DL434" s="223">
        <f t="shared" ca="1" si="965"/>
        <v>-1.9101150257897046E-4</v>
      </c>
      <c r="DM434" s="223">
        <f t="shared" ca="1" si="966"/>
        <v>6.2716751425362499E-5</v>
      </c>
      <c r="DN434" s="223">
        <f t="shared" ca="1" si="967"/>
        <v>1.6352886654715591E-4</v>
      </c>
      <c r="DO434" s="223">
        <f t="shared" ca="1" si="968"/>
        <v>-1.3437550634922188E-4</v>
      </c>
      <c r="DP434" s="223">
        <f t="shared" ca="1" si="969"/>
        <v>-1.0464518637151127E-4</v>
      </c>
      <c r="DQ434" s="223">
        <f t="shared" ca="1" si="970"/>
        <v>1.8023128657011241E-4</v>
      </c>
      <c r="DR434" s="223">
        <f t="shared" ca="1" si="971"/>
        <v>2.5667389566350353E-5</v>
      </c>
      <c r="DS434" s="223">
        <f t="shared" ca="1" si="972"/>
        <v>-1.9147880034126678E-4</v>
      </c>
      <c r="DT434" s="223">
        <f t="shared" ca="1" si="973"/>
        <v>5.8239095670688042E-5</v>
      </c>
      <c r="DU434" s="223">
        <f t="shared" ca="1" si="974"/>
        <v>1.6595828416714171E-4</v>
      </c>
      <c r="DV434" s="223">
        <f t="shared" ca="1" si="975"/>
        <v>-1.3096242742134312E-4</v>
      </c>
      <c r="DW434" s="223">
        <f t="shared" ca="1" si="976"/>
        <v>-1.0857022364320012E-4</v>
      </c>
      <c r="DX434" s="223">
        <f t="shared" ca="1" si="977"/>
        <v>1.785381687100116E-4</v>
      </c>
      <c r="DY434" s="223">
        <f t="shared" ca="1" si="978"/>
        <v>3.0334355283798893E-5</v>
      </c>
      <c r="DZ434" s="223">
        <f t="shared" ca="1" si="979"/>
        <v>-1.9183075843409069E-4</v>
      </c>
      <c r="EA434" s="223">
        <f t="shared" ca="1" si="980"/>
        <v>5.3726358862481554E-5</v>
      </c>
      <c r="EB434" s="223">
        <f t="shared" ca="1" si="981"/>
        <v>1.6828773472232517E-4</v>
      </c>
      <c r="EC434" s="223">
        <f t="shared" ca="1" si="982"/>
        <v>-1.274704616241863E-4</v>
      </c>
      <c r="ED434" s="223">
        <f t="shared" ca="1" si="983"/>
        <v>-1.1242986227186845E-4</v>
      </c>
      <c r="EE434" s="223">
        <f t="shared" ca="1" si="984"/>
        <v>1.7673750613305197E-4</v>
      </c>
      <c r="EF434" s="223">
        <f t="shared" ca="1" si="985"/>
        <v>3.4983048719899087E-5</v>
      </c>
      <c r="EG434" s="223">
        <f t="shared" ca="1" si="986"/>
        <v>-1.9206716485104837E-4</v>
      </c>
      <c r="EH434" s="223">
        <f t="shared" ca="1" si="987"/>
        <v>4.9181259304654303E-5</v>
      </c>
      <c r="EI434" s="223">
        <f t="shared" ca="1" si="988"/>
        <v>1.7051581503879553E-4</v>
      </c>
      <c r="EJ434" s="223">
        <f t="shared" ca="1" si="989"/>
        <v>-1.2390171238737456E-4</v>
      </c>
      <c r="EK434" s="223">
        <f t="shared" ca="1" si="990"/>
        <v>-1.1622177735552753E-4</v>
      </c>
      <c r="EL434" s="223">
        <f t="shared" ca="1" si="991"/>
        <v>1.7483038349103879E-4</v>
      </c>
      <c r="EM434" s="223">
        <f t="shared" ca="1" si="992"/>
        <v>3.9610669675550834E-5</v>
      </c>
      <c r="EN434" s="223">
        <f t="shared" ca="1" si="993"/>
        <v>-1.9218787718975366E-4</v>
      </c>
      <c r="EO434" s="223">
        <f t="shared" ca="1" si="994"/>
        <v>4.4606534795232973E-5</v>
      </c>
      <c r="EP434" s="223">
        <f t="shared" ca="1" si="995"/>
        <v>1.7264118300428354E-4</v>
      </c>
      <c r="EQ434" s="223">
        <f t="shared" ca="1" si="996"/>
        <v>-1.2025832939200414E-4</v>
      </c>
      <c r="ER434" s="223">
        <f t="shared" ca="1" si="997"/>
        <v>-1.1994368478631978E-4</v>
      </c>
      <c r="ES434" s="223">
        <f t="shared" ca="1" si="998"/>
        <v>1.7281794956333966E-4</v>
      </c>
      <c r="ET434" s="223">
        <f t="shared" ca="1" si="999"/>
        <v>4.4214430644933688E-5</v>
      </c>
      <c r="EU434" s="223">
        <f t="shared" ca="1" si="1000"/>
        <v>-1.9219282273760742E-4</v>
      </c>
      <c r="EV434" s="223">
        <f t="shared" ca="1" si="1001"/>
        <v>4.0004940977186095E-5</v>
      </c>
      <c r="EW434" s="223">
        <f t="shared" ca="1" si="1002"/>
        <v>1.7466255837659709E-4</v>
      </c>
      <c r="EX434" s="223">
        <f t="shared" ca="1" si="1003"/>
        <v>-1.1654250727575653E-4</v>
      </c>
      <c r="EY434" s="223">
        <f t="shared" ca="1" si="1004"/>
        <v>-1.2359334262637581E-4</v>
      </c>
      <c r="EZ434" s="223">
        <f t="shared" ca="1" si="1005"/>
        <v>1.7070141656490292E-4</v>
      </c>
      <c r="FA434" s="223">
        <f t="shared" ca="1" si="1006"/>
        <v>4.8791558494574732E-5</v>
      </c>
      <c r="FB434" s="223">
        <f t="shared" ca="1" si="1007"/>
        <v>-1.9208199851559652E-4</v>
      </c>
      <c r="FC434" s="223">
        <f t="shared" ca="1" si="1008"/>
        <v>3.537924967858098E-5</v>
      </c>
      <c r="FD434" s="223">
        <f t="shared" ca="1" si="1009"/>
        <v>1.7657872355480064E-4</v>
      </c>
      <c r="FE434" s="223">
        <f t="shared" ca="1" si="1010"/>
        <v>-1.1275648431093099E-4</v>
      </c>
      <c r="FF434" s="223">
        <f t="shared" ca="1" si="1011"/>
        <v>-1.2716855245829072E-4</v>
      </c>
      <c r="FG434" s="223">
        <f t="shared" ca="1" si="1012"/>
        <v>1.6848205941606456E-4</v>
      </c>
      <c r="FH434" s="223">
        <f t="shared" ca="1" si="1013"/>
        <v>5.3339296133802022E-5</v>
      </c>
      <c r="FI434" s="223">
        <f t="shared" ca="1" si="1014"/>
        <v>-1.9185547128008836E-4</v>
      </c>
      <c r="FJ434" s="223">
        <f t="shared" ca="1" si="1015"/>
        <v>3.0732247242884847E-5</v>
      </c>
      <c r="FK434" s="223">
        <f t="shared" ca="1" si="1016"/>
        <v>1.7838852431263853E-4</v>
      </c>
      <c r="FL434" s="223">
        <f t="shared" ca="1" si="1017"/>
        <v>-1.0890254105619305E-4</v>
      </c>
      <c r="FM434" s="223">
        <f t="shared" ca="1" si="1018"/>
        <v>-1.3066716070934316E-4</v>
      </c>
      <c r="FN434" s="223">
        <f t="shared" ca="1" si="1019"/>
        <v>1.6616121497458391E-4</v>
      </c>
      <c r="FO434" s="223">
        <f t="shared" ca="1" si="1020"/>
        <v>5.7854904175533624E-5</v>
      </c>
      <c r="FP434" s="223">
        <f t="shared" ca="1" si="1021"/>
        <v>-1.9151337748261914E-4</v>
      </c>
      <c r="FQ434" s="223">
        <f t="shared" ca="1" si="1022"/>
        <v>2.6066732850602324E-5</v>
      </c>
      <c r="FR434" s="223">
        <f t="shared" ca="1" si="1023"/>
        <v>1.8009087049380702E-4</v>
      </c>
      <c r="FS434" s="223">
        <f t="shared" ca="1" si="1024"/>
        <v>-1.0498299898285113E-4</v>
      </c>
      <c r="FT434" s="223">
        <f t="shared" ca="1" si="1025"/>
        <v>-1.3408705994874412E-4</v>
      </c>
      <c r="FU434" s="223">
        <f t="shared" ca="1" si="1026"/>
        <v>1.6374028123037056E-4</v>
      </c>
      <c r="FV434" s="223">
        <f t="shared" ca="1" si="1027"/>
        <v>6.2335662586324069E-5</v>
      </c>
      <c r="FW434" s="223">
        <f t="shared" ca="1" si="1028"/>
        <v>-1.9105592318770083E-4</v>
      </c>
      <c r="FX434" s="223">
        <f t="shared" ca="1" si="1029"/>
        <v>2.1385516833148516E-5</v>
      </c>
      <c r="FY434" s="223">
        <f t="shared" ca="1" si="1030"/>
        <v>1.8168473666862141E-4</v>
      </c>
      <c r="FZ434" s="223">
        <f t="shared" ca="1" si="1031"/>
        <v>-1.010002190764891E-4</v>
      </c>
      <c r="GA434" s="223">
        <f t="shared" ca="1" si="1032"/>
        <v>-1.3742619015707006E-4</v>
      </c>
      <c r="GB434" s="223">
        <f t="shared" ca="1" si="1033"/>
        <v>1.6122071646338748E-4</v>
      </c>
      <c r="GC434" s="223">
        <f t="shared" ca="1" si="1034"/>
        <v>6.6778872324853062E-5</v>
      </c>
      <c r="GD434" s="223">
        <f t="shared" ca="1" si="1035"/>
        <v>-1.9048338394869535E-4</v>
      </c>
      <c r="GE434" s="223">
        <f t="shared" ca="1" si="1036"/>
        <v>1.6691418980010388E-5</v>
      </c>
      <c r="GF434" s="223">
        <f t="shared" ca="1" si="1037"/>
        <v>1.8316916275169646E-4</v>
      </c>
      <c r="GG434" s="223">
        <f t="shared" ca="1" si="1038"/>
        <v>-9.6956600414796858E-5</v>
      </c>
      <c r="GH434" s="223">
        <f t="shared" ca="1" si="1039"/>
        <v>-1.406825399671416E-4</v>
      </c>
      <c r="GI434" s="223">
        <f t="shared" ca="1" si="1040"/>
        <v>1.5860403836523773E-4</v>
      </c>
      <c r="GJ434" s="223">
        <f t="shared" ca="1" si="1041"/>
        <v>7.118185696771643E-5</v>
      </c>
      <c r="GK434" s="223">
        <f t="shared" ca="1" si="1042"/>
        <v>-1.8979610464183163E-4</v>
      </c>
      <c r="GL434" s="223">
        <f t="shared" ca="1" si="1043"/>
        <v>1.1987266840221962E-5</v>
      </c>
      <c r="GM434" s="223">
        <f t="shared" ca="1" si="1044"/>
        <v>1.8454325458026601E-4</v>
      </c>
      <c r="GN434" s="223">
        <f t="shared" ca="1" si="1045"/>
        <v>-9.2854578722455499E-5</v>
      </c>
      <c r="GO434" s="223">
        <f t="shared" ca="1" si="1046"/>
        <v>-1.4385414787559589E-4</v>
      </c>
      <c r="GP434" s="223">
        <f t="shared" ca="1" si="1047"/>
        <v>1.5589182312496369E-4</v>
      </c>
      <c r="GQ434" s="223">
        <f t="shared" ca="1" si="1048"/>
        <v>7.5541964321603513E-5</v>
      </c>
      <c r="GR434" s="223">
        <f t="shared" ca="1" si="1049"/>
        <v>-1.8899449925846511E-4</v>
      </c>
      <c r="GS434" s="223">
        <f t="shared" ca="1" si="1050"/>
        <v>7.2758940191108992E-6</v>
      </c>
      <c r="GT434" s="223">
        <f t="shared" ca="1" si="1051"/>
        <v>1.8580618445279316E-4</v>
      </c>
      <c r="GU434" s="223">
        <f t="shared" ca="1" si="1052"/>
        <v>-8.8696624903948052E-5</v>
      </c>
      <c r="GV434" s="223">
        <f t="shared" ca="1" si="1053"/>
        <v>-1.4693910342442295E-4</v>
      </c>
      <c r="GW434" s="223">
        <f t="shared" ca="1" si="1054"/>
        <v>1.5308570447960989E-4</v>
      </c>
      <c r="GX434" s="223">
        <f t="shared" ca="1" si="1055"/>
        <v>7.9856568020879209E-5</v>
      </c>
      <c r="GY434" s="223">
        <f t="shared" ca="1" si="1056"/>
        <v>-1.8807905065570474E-4</v>
      </c>
      <c r="GZ434" s="223">
        <f t="shared" ca="1" si="1057"/>
        <v>2.5601384715058978E-6</v>
      </c>
      <c r="HA434" s="223">
        <f t="shared" ca="1" si="1058"/>
        <v>1.8695719162754661E-4</v>
      </c>
      <c r="HB434" s="223">
        <f t="shared" ca="1" si="1059"/>
        <v>-8.4485243555178902E-5</v>
      </c>
      <c r="HC434" s="223">
        <f t="shared" ca="1" si="1060"/>
        <v>-1.4993554835175411E-4</v>
      </c>
      <c r="HD434" s="223">
        <f t="shared" ca="1" si="1061"/>
        <v>1.5018737273012072E-4</v>
      </c>
      <c r="HE434" s="223">
        <f t="shared" ca="1" si="1062"/>
        <v>8.4123069109608546E-5</v>
      </c>
      <c r="HF434" s="223">
        <f t="shared" ca="1" si="1063"/>
        <v>-1.8705031026555806E-4</v>
      </c>
      <c r="HG434" s="223">
        <f t="shared" ca="1" si="1064"/>
        <v>-2.1571592077845696E-6</v>
      </c>
      <c r="HH434" s="223">
        <f t="shared" ca="1" si="1065"/>
        <v>1.8799558278084332E-4</v>
      </c>
      <c r="HI434" s="223">
        <f t="shared" ca="1" si="1066"/>
        <v>-8.0222971454798811E-5</v>
      </c>
      <c r="HJ434" s="223">
        <f t="shared" ca="1" si="1067"/>
        <v>-1.5284167771120939E-4</v>
      </c>
      <c r="HK434" s="223">
        <f t="shared" ca="1" si="1068"/>
        <v>1.4719857372316652E-4</v>
      </c>
      <c r="HL434" s="223">
        <f t="shared" ca="1" si="1069"/>
        <v>8.8338897607070384E-5</v>
      </c>
      <c r="HM434" s="223">
        <f t="shared" ca="1" si="1070"/>
        <v>-1.8590889776276897E-4</v>
      </c>
      <c r="HN434" s="223">
        <f t="shared" ca="1" si="1071"/>
        <v>-6.8731574950296726E-6</v>
      </c>
      <c r="HO434" s="223">
        <f t="shared" ca="1" si="1072"/>
        <v>1.8892073242468039E-4</v>
      </c>
      <c r="HP434" s="223">
        <f t="shared" ca="1" si="1073"/>
        <v>-7.59123760361545E-5</v>
      </c>
      <c r="HQ434" s="223">
        <f t="shared" ca="1" si="1074"/>
        <v>-1.5565574095912987E-4</v>
      </c>
      <c r="HR434" s="223">
        <f t="shared" ca="1" si="1075"/>
        <v>1.4412110779951062E-4</v>
      </c>
      <c r="HS434" s="223">
        <f t="shared" ca="1" si="1076"/>
        <v>9.2501514055817865E-5</v>
      </c>
      <c r="HT434" s="223">
        <f t="shared" ca="1" si="1077"/>
        <v>-1.84655500691549E-4</v>
      </c>
      <c r="HU434" s="223">
        <f t="shared" ca="1" si="1078"/>
        <v>-1.1585015649203672E-5</v>
      </c>
      <c r="HV434" s="223">
        <f t="shared" ca="1" si="1079"/>
        <v>1.8973208328350603E-4</v>
      </c>
      <c r="HW434" s="223">
        <f t="shared" ca="1" si="1080"/>
        <v>-7.1556053840722629E-5</v>
      </c>
      <c r="HX434" s="223">
        <f t="shared" ca="1" si="1081"/>
        <v>-1.5837604300903958E-4</v>
      </c>
      <c r="HY434" s="223">
        <f t="shared" ca="1" si="1082"/>
        <v>1.4095682870955161E-4</v>
      </c>
      <c r="HZ434" s="223">
        <f t="shared" ca="1" si="1083"/>
        <v>9.6608411051352496E-5</v>
      </c>
      <c r="IA434" s="223">
        <f t="shared" ca="1" si="1084"/>
        <v>-1.8329087405142633E-4</v>
      </c>
      <c r="IB434" s="223">
        <f t="shared" ca="1" si="1085"/>
        <v>-1.6289895423142215E-5</v>
      </c>
      <c r="IC434" s="223">
        <f t="shared" ca="1" si="1086"/>
        <v>1.9042914662990119E-4</v>
      </c>
      <c r="ID434" s="223">
        <f t="shared" ca="1" si="1087"/>
        <v>-6.7156628954110289E-5</v>
      </c>
      <c r="IE434" s="223">
        <f t="shared" ca="1" si="1088"/>
        <v>-2.1494497541914062E-5</v>
      </c>
      <c r="IF434" s="223">
        <f t="shared" ca="1" si="1089"/>
        <v>1.3770764249669326E-4</v>
      </c>
      <c r="IG434" s="223">
        <f t="shared" ca="1" si="1090"/>
        <v>1.0065711475249094E-4</v>
      </c>
      <c r="IH434" s="223">
        <f t="shared" ca="1" si="1091"/>
        <v>-1.8181583984246225E-4</v>
      </c>
      <c r="II434" s="223">
        <f t="shared" ca="1" si="1092"/>
        <v>-2.0984962773196292E-5</v>
      </c>
      <c r="IJ434" s="223">
        <f t="shared" ca="1" si="1093"/>
        <v>1.9101150257897089E-4</v>
      </c>
      <c r="IK434" s="223">
        <f t="shared" ca="1" si="1094"/>
        <v>-6.2716751425364098E-5</v>
      </c>
      <c r="IL434" s="223">
        <f t="shared" ca="1" si="1095"/>
        <v>-1.6352886654715789E-4</v>
      </c>
      <c r="IM434" s="223">
        <f t="shared" ca="1" si="1096"/>
        <v>1.343755063492153E-4</v>
      </c>
      <c r="IN434" s="223">
        <f t="shared" ca="1" si="1097"/>
        <v>1.0464518637151442E-4</v>
      </c>
      <c r="IO434" s="223">
        <f t="shared" ca="1" si="1098"/>
        <v>-1.8023128657010918E-4</v>
      </c>
      <c r="IP434" s="223">
        <f t="shared" ca="1" si="1099"/>
        <v>-2.5667389566354066E-5</v>
      </c>
      <c r="IQ434" s="223">
        <f t="shared" ca="1" si="1100"/>
        <v>1.9147880034126714E-4</v>
      </c>
      <c r="IR434" s="223">
        <f t="shared" ca="1" si="1101"/>
        <v>-5.8239095670689655E-5</v>
      </c>
      <c r="IS434" s="223">
        <f t="shared" ca="1" si="1102"/>
        <v>-1.659582841671436E-4</v>
      </c>
      <c r="IT434" s="223">
        <f t="shared" ca="1" si="1103"/>
        <v>1.3096242742134437E-4</v>
      </c>
      <c r="IU434" s="223">
        <f t="shared" ca="1" si="1104"/>
        <v>1.0857022364320324E-4</v>
      </c>
      <c r="IV434" s="223">
        <f t="shared" ca="1" si="1105"/>
        <v>-1.7853816871000818E-4</v>
      </c>
      <c r="IW434" s="223">
        <f t="shared" ca="1" si="1106"/>
        <v>-3.033435528380262E-5</v>
      </c>
      <c r="IX434" s="223">
        <f t="shared" ca="1" si="1107"/>
        <v>1.9183075843409123E-4</v>
      </c>
      <c r="IY434" s="223">
        <f t="shared" ca="1" si="1108"/>
        <v>-5.3726358862483207E-5</v>
      </c>
      <c r="IZ434" s="223">
        <f t="shared" ca="1" si="1109"/>
        <v>-1.6828773472232696E-4</v>
      </c>
      <c r="JA434" s="223">
        <f t="shared" ca="1" si="1110"/>
        <v>1.2747046162418752E-4</v>
      </c>
      <c r="JB434" s="223">
        <f t="shared" ca="1" si="1111"/>
        <v>1.1242986227187152E-4</v>
      </c>
    </row>
    <row r="435" spans="2:262">
      <c r="B435" s="230">
        <v>74</v>
      </c>
      <c r="C435" s="229">
        <f t="shared" si="1112"/>
        <v>1.4453125000000009E-3</v>
      </c>
      <c r="D435" s="226">
        <f t="shared" ca="1" si="855"/>
        <v>71.828783484657222</v>
      </c>
      <c r="E435" s="225">
        <f ca="1">CB361</f>
        <v>-0.17121651534277293</v>
      </c>
      <c r="F435" s="224">
        <v>74</v>
      </c>
      <c r="G435" s="223">
        <f t="shared" ca="1" si="856"/>
        <v>2.2028112063590834E-4</v>
      </c>
      <c r="H435" s="223">
        <f t="shared" ca="1" si="857"/>
        <v>1.6623970608417083E-4</v>
      </c>
      <c r="I435" s="223">
        <f t="shared" ca="1" si="858"/>
        <v>-3.0106702801870337E-4</v>
      </c>
      <c r="J435" s="223">
        <f t="shared" ca="1" si="859"/>
        <v>-1.993306482231974E-5</v>
      </c>
      <c r="K435" s="223">
        <f t="shared" ca="1" si="860"/>
        <v>3.1075370737180483E-4</v>
      </c>
      <c r="L435" s="223">
        <f t="shared" ca="1" si="861"/>
        <v>-1.3108091862329494E-4</v>
      </c>
      <c r="M435" s="223">
        <f t="shared" ca="1" si="862"/>
        <v>-2.4705357699385803E-4</v>
      </c>
      <c r="N435" s="223">
        <f t="shared" ca="1" si="863"/>
        <v>2.5113916379071997E-4</v>
      </c>
      <c r="O435" s="223">
        <f t="shared" ca="1" si="864"/>
        <v>1.2500989859660965E-4</v>
      </c>
      <c r="P435" s="223">
        <f t="shared" ca="1" si="865"/>
        <v>-3.118890190921057E-4</v>
      </c>
      <c r="Q435" s="223">
        <f t="shared" ca="1" si="866"/>
        <v>2.6555801341095618E-5</v>
      </c>
      <c r="R435" s="223">
        <f t="shared" ca="1" si="867"/>
        <v>2.9898395231743645E-4</v>
      </c>
      <c r="S435" s="223">
        <f t="shared" ca="1" si="868"/>
        <v>-1.7185015038565426E-4</v>
      </c>
      <c r="T435" s="223">
        <f t="shared" ca="1" si="869"/>
        <v>-2.1547159140321745E-4</v>
      </c>
      <c r="U435" s="223">
        <f t="shared" ca="1" si="870"/>
        <v>2.7656080247204755E-4</v>
      </c>
      <c r="V435" s="223">
        <f t="shared" ca="1" si="871"/>
        <v>8.1074004325519682E-5</v>
      </c>
      <c r="W435" s="223">
        <f t="shared" ca="1" si="872"/>
        <v>-3.159595547850329E-4</v>
      </c>
      <c r="X435" s="223">
        <f t="shared" ca="1" si="873"/>
        <v>7.2469814602124701E-5</v>
      </c>
      <c r="Y435" s="223">
        <f t="shared" ca="1" si="874"/>
        <v>2.8074209760587223E-4</v>
      </c>
      <c r="Z435" s="223">
        <f t="shared" ca="1" si="875"/>
        <v>-2.0889934536751315E-4</v>
      </c>
      <c r="AA435" s="223">
        <f t="shared" ca="1" si="876"/>
        <v>-1.7922529656772587E-4</v>
      </c>
      <c r="AB435" s="223">
        <f t="shared" ca="1" si="877"/>
        <v>2.9599573497399823E-4</v>
      </c>
      <c r="AC435" s="223">
        <f t="shared" ca="1" si="878"/>
        <v>3.5383102698564547E-5</v>
      </c>
      <c r="AD435" s="223">
        <f t="shared" ca="1" si="879"/>
        <v>-3.1319052029246398E-4</v>
      </c>
      <c r="AE435" s="223">
        <f t="shared" ca="1" si="880"/>
        <v>1.1681507523075431E-4</v>
      </c>
      <c r="AF435" s="223">
        <f t="shared" ca="1" si="881"/>
        <v>2.5642302430250021E-4</v>
      </c>
      <c r="AG435" s="223">
        <f t="shared" ca="1" si="882"/>
        <v>-2.4142650038347488E-4</v>
      </c>
      <c r="AH435" s="223">
        <f t="shared" ca="1" si="883"/>
        <v>-1.3909931530931431E-4</v>
      </c>
      <c r="AI435" s="223">
        <f t="shared" ca="1" si="884"/>
        <v>3.0902325370003208E-4</v>
      </c>
      <c r="AJ435" s="223">
        <f t="shared" ca="1" si="885"/>
        <v>-1.107373624733665E-5</v>
      </c>
      <c r="AK435" s="223">
        <f t="shared" ca="1" si="886"/>
        <v>-3.0364185684887381E-4</v>
      </c>
      <c r="AL435" s="223">
        <f t="shared" ca="1" si="887"/>
        <v>1.5863164225393705E-4</v>
      </c>
      <c r="AM435" s="223">
        <f t="shared" ca="1" si="888"/>
        <v>2.2655316690245044E-4</v>
      </c>
      <c r="AN435" s="223">
        <f t="shared" ca="1" si="889"/>
        <v>-2.6872750075715982E-4</v>
      </c>
      <c r="AO435" s="223">
        <f t="shared" ca="1" si="890"/>
        <v>-9.5962253944592582E-5</v>
      </c>
      <c r="AP435" s="223">
        <f t="shared" ca="1" si="891"/>
        <v>3.1536135221191925E-4</v>
      </c>
      <c r="AQ435" s="223">
        <f t="shared" ca="1" si="892"/>
        <v>-5.7290862245386502E-5</v>
      </c>
      <c r="AR435" s="223">
        <f t="shared" ca="1" si="893"/>
        <v>-2.8752026418152614E-4</v>
      </c>
      <c r="AS435" s="223">
        <f t="shared" ca="1" si="894"/>
        <v>1.970143132787079E-4</v>
      </c>
      <c r="AT435" s="223">
        <f t="shared" ca="1" si="895"/>
        <v>1.9177911761357052E-4</v>
      </c>
      <c r="AU435" s="223">
        <f t="shared" ca="1" si="896"/>
        <v>-2.9021136227757585E-4</v>
      </c>
      <c r="AV435" s="223">
        <f t="shared" ca="1" si="897"/>
        <v>-5.0747899581213659E-5</v>
      </c>
      <c r="AW435" s="223">
        <f t="shared" ca="1" si="898"/>
        <v>3.1487282981748898E-4</v>
      </c>
      <c r="AX435" s="223">
        <f t="shared" ca="1" si="899"/>
        <v>-1.0226781409019222E-4</v>
      </c>
      <c r="AY435" s="223">
        <f t="shared" ca="1" si="900"/>
        <v>-2.6517472608559325E-4</v>
      </c>
      <c r="AZ435" s="223">
        <f t="shared" ca="1" si="901"/>
        <v>2.3113221939034351E-4</v>
      </c>
      <c r="BA435" s="223">
        <f t="shared" ca="1" si="902"/>
        <v>1.5285362958778181E-4</v>
      </c>
      <c r="BB435" s="223">
        <f t="shared" ca="1" si="903"/>
        <v>-3.0541302422255445E-4</v>
      </c>
      <c r="BC435" s="223">
        <f t="shared" ca="1" si="904"/>
        <v>-4.4350064469857479E-6</v>
      </c>
      <c r="BD435" s="223">
        <f t="shared" ca="1" si="905"/>
        <v>3.0756826155127698E-4</v>
      </c>
      <c r="BE435" s="223">
        <f t="shared" ca="1" si="906"/>
        <v>-1.4503097660154026E-4</v>
      </c>
      <c r="BF435" s="223">
        <f t="shared" ca="1" si="907"/>
        <v>-2.3708895597890161E-4</v>
      </c>
      <c r="BG435" s="223">
        <f t="shared" ca="1" si="908"/>
        <v>2.6024681095520018E-4</v>
      </c>
      <c r="BH435" s="223">
        <f t="shared" ca="1" si="909"/>
        <v>1.1061932208861219E-4</v>
      </c>
      <c r="BI435" s="223">
        <f t="shared" ca="1" si="910"/>
        <v>-3.140034165189351E-4</v>
      </c>
      <c r="BJ435" s="223">
        <f t="shared" ca="1" si="911"/>
        <v>4.1973891183412317E-5</v>
      </c>
      <c r="BK435" s="223">
        <f t="shared" ca="1" si="912"/>
        <v>2.9360576925696521E-4</v>
      </c>
      <c r="BL435" s="223">
        <f t="shared" ca="1" si="913"/>
        <v>-1.8465465645279858E-4</v>
      </c>
      <c r="BM435" s="223">
        <f t="shared" ca="1" si="914"/>
        <v>-2.0387092596721362E-4</v>
      </c>
      <c r="BN435" s="223">
        <f t="shared" ca="1" si="915"/>
        <v>2.8372784498991452E-4</v>
      </c>
      <c r="BO435" s="223">
        <f t="shared" ca="1" si="916"/>
        <v>6.5990440328785014E-5</v>
      </c>
      <c r="BP435" s="223">
        <f t="shared" ca="1" si="917"/>
        <v>-3.1579658311588085E-4</v>
      </c>
      <c r="BQ435" s="223">
        <f t="shared" ca="1" si="918"/>
        <v>8.7474180827879996E-5</v>
      </c>
      <c r="BR435" s="223">
        <f t="shared" ca="1" si="919"/>
        <v>2.7328759872698215E-4</v>
      </c>
      <c r="BS435" s="223">
        <f t="shared" ca="1" si="920"/>
        <v>-2.2028112063590953E-4</v>
      </c>
      <c r="BT435" s="223">
        <f t="shared" ca="1" si="921"/>
        <v>-1.6623970608417159E-4</v>
      </c>
      <c r="BU435" s="223">
        <f t="shared" ca="1" si="922"/>
        <v>3.0106702801870375E-4</v>
      </c>
      <c r="BV435" s="223">
        <f t="shared" ca="1" si="923"/>
        <v>1.9933064822321177E-5</v>
      </c>
      <c r="BW435" s="223">
        <f t="shared" ca="1" si="924"/>
        <v>-3.1075370737180467E-4</v>
      </c>
      <c r="BX435" s="223">
        <f t="shared" ca="1" si="925"/>
        <v>1.3108091862329313E-4</v>
      </c>
      <c r="BY435" s="223">
        <f t="shared" ca="1" si="926"/>
        <v>2.4705357699385819E-4</v>
      </c>
      <c r="BZ435" s="223">
        <f t="shared" ca="1" si="927"/>
        <v>-2.511391637907184E-4</v>
      </c>
      <c r="CA435" s="223">
        <f t="shared" ca="1" si="928"/>
        <v>-1.250098985966058E-4</v>
      </c>
      <c r="CB435" s="223">
        <f t="shared" ca="1" si="929"/>
        <v>3.1188901909210602E-4</v>
      </c>
      <c r="CC435" s="223">
        <f t="shared" ca="1" si="930"/>
        <v>-2.6555801341094195E-5</v>
      </c>
      <c r="CD435" s="223">
        <f t="shared" ca="1" si="931"/>
        <v>-2.9898395231743759E-4</v>
      </c>
      <c r="CE435" s="223">
        <f t="shared" ca="1" si="932"/>
        <v>1.7185015038565681E-4</v>
      </c>
      <c r="CF435" s="223">
        <f t="shared" ca="1" si="933"/>
        <v>2.154715914032177E-4</v>
      </c>
      <c r="CG435" s="223">
        <f t="shared" ca="1" si="934"/>
        <v>-2.765608024720463E-4</v>
      </c>
      <c r="CH435" s="223">
        <f t="shared" ca="1" si="935"/>
        <v>-8.1074004325524344E-5</v>
      </c>
      <c r="CI435" s="223">
        <f t="shared" ca="1" si="936"/>
        <v>3.1595955478503295E-4</v>
      </c>
      <c r="CJ435" s="223">
        <f t="shared" ca="1" si="937"/>
        <v>-7.2469814602124389E-5</v>
      </c>
      <c r="CK435" s="223">
        <f t="shared" ca="1" si="938"/>
        <v>-2.8074209760587331E-4</v>
      </c>
      <c r="CL435" s="223">
        <f t="shared" ca="1" si="939"/>
        <v>2.0889934536751629E-4</v>
      </c>
      <c r="CM435" s="223">
        <f t="shared" ca="1" si="940"/>
        <v>1.7922529656772611E-4</v>
      </c>
      <c r="CN435" s="223">
        <f t="shared" ca="1" si="941"/>
        <v>-2.9599573497399737E-4</v>
      </c>
      <c r="CO435" s="223">
        <f t="shared" ca="1" si="942"/>
        <v>-3.5383102698569345E-5</v>
      </c>
      <c r="CP435" s="223">
        <f t="shared" ca="1" si="943"/>
        <v>3.1319052029246371E-4</v>
      </c>
      <c r="CQ435" s="223">
        <f t="shared" ca="1" si="944"/>
        <v>-1.1681507523075404E-4</v>
      </c>
      <c r="CR435" s="223">
        <f t="shared" ca="1" si="945"/>
        <v>-2.5642302430250172E-4</v>
      </c>
      <c r="CS435" s="223">
        <f t="shared" ca="1" si="946"/>
        <v>2.4142650038347756E-4</v>
      </c>
      <c r="CT435" s="223">
        <f t="shared" ca="1" si="947"/>
        <v>1.3909931530931461E-4</v>
      </c>
      <c r="CU435" s="223">
        <f t="shared" ca="1" si="948"/>
        <v>-3.0902325370003154E-4</v>
      </c>
      <c r="CV435" s="223">
        <f t="shared" ca="1" si="949"/>
        <v>1.1073736247331853E-5</v>
      </c>
      <c r="CW435" s="223">
        <f t="shared" ca="1" si="950"/>
        <v>3.0364185684887327E-4</v>
      </c>
      <c r="CX435" s="223">
        <f t="shared" ca="1" si="951"/>
        <v>-1.5863164225393678E-4</v>
      </c>
      <c r="CY435" s="223">
        <f t="shared" ca="1" si="952"/>
        <v>-2.2655316690245222E-4</v>
      </c>
      <c r="CZ435" s="223">
        <f t="shared" ca="1" si="953"/>
        <v>2.6872750075716205E-4</v>
      </c>
      <c r="DA435" s="223">
        <f t="shared" ca="1" si="954"/>
        <v>9.5962253944590725E-5</v>
      </c>
      <c r="DB435" s="223">
        <f t="shared" ca="1" si="955"/>
        <v>-3.1536135221191925E-4</v>
      </c>
      <c r="DC435" s="223">
        <f t="shared" ca="1" si="956"/>
        <v>5.7290862245381772E-5</v>
      </c>
      <c r="DD435" s="223">
        <f t="shared" ca="1" si="957"/>
        <v>2.8752026418152446E-4</v>
      </c>
      <c r="DE435" s="223">
        <f t="shared" ca="1" si="958"/>
        <v>-1.9701431327870768E-4</v>
      </c>
      <c r="DF435" s="223">
        <f t="shared" ca="1" si="959"/>
        <v>-1.9177911761357073E-4</v>
      </c>
      <c r="DG435" s="223">
        <f t="shared" ca="1" si="960"/>
        <v>2.9021136227757747E-4</v>
      </c>
      <c r="DH435" s="223">
        <f t="shared" ca="1" si="961"/>
        <v>5.0747899581213957E-5</v>
      </c>
      <c r="DI435" s="223">
        <f t="shared" ca="1" si="962"/>
        <v>-3.1487282981748898E-4</v>
      </c>
      <c r="DJ435" s="223">
        <f t="shared" ca="1" si="963"/>
        <v>1.0226781409018768E-4</v>
      </c>
      <c r="DK435" s="223">
        <f t="shared" ca="1" si="964"/>
        <v>2.6517472608559098E-4</v>
      </c>
      <c r="DL435" s="223">
        <f t="shared" ca="1" si="965"/>
        <v>-2.3113221939034329E-4</v>
      </c>
      <c r="DM435" s="223">
        <f t="shared" ca="1" si="966"/>
        <v>-1.5285362958778202E-4</v>
      </c>
      <c r="DN435" s="223">
        <f t="shared" ca="1" si="967"/>
        <v>3.0541302422255553E-4</v>
      </c>
      <c r="DO435" s="223">
        <f t="shared" ca="1" si="968"/>
        <v>4.4350064469860732E-6</v>
      </c>
      <c r="DP435" s="223">
        <f t="shared" ca="1" si="969"/>
        <v>-3.0756826155127704E-4</v>
      </c>
      <c r="DQ435" s="223">
        <f t="shared" ca="1" si="970"/>
        <v>1.4503097660153601E-4</v>
      </c>
      <c r="DR435" s="223">
        <f t="shared" ca="1" si="971"/>
        <v>2.3708895597889884E-4</v>
      </c>
      <c r="DS435" s="223">
        <f t="shared" ca="1" si="972"/>
        <v>-2.6024681095520002E-4</v>
      </c>
      <c r="DT435" s="223">
        <f t="shared" ca="1" si="973"/>
        <v>-1.1061932208861245E-4</v>
      </c>
      <c r="DU435" s="223">
        <f t="shared" ca="1" si="974"/>
        <v>3.1400341651893456E-4</v>
      </c>
      <c r="DV435" s="223">
        <f t="shared" ca="1" si="975"/>
        <v>-4.1973891183412005E-5</v>
      </c>
      <c r="DW435" s="223">
        <f t="shared" ca="1" si="976"/>
        <v>-2.9360576925696532E-4</v>
      </c>
      <c r="DX435" s="223">
        <f t="shared" ca="1" si="977"/>
        <v>1.8465465645279468E-4</v>
      </c>
      <c r="DY435" s="223">
        <f t="shared" ca="1" si="978"/>
        <v>2.0387092596721039E-4</v>
      </c>
      <c r="DZ435" s="223">
        <f t="shared" ca="1" si="979"/>
        <v>-2.8372784498991441E-4</v>
      </c>
      <c r="EA435" s="223">
        <f t="shared" ca="1" si="980"/>
        <v>-6.5990440328785312E-5</v>
      </c>
      <c r="EB435" s="223">
        <f t="shared" ca="1" si="981"/>
        <v>3.1579658311588102E-4</v>
      </c>
      <c r="EC435" s="223">
        <f t="shared" ca="1" si="982"/>
        <v>-8.7474180827884021E-5</v>
      </c>
      <c r="ED435" s="223">
        <f t="shared" ca="1" si="983"/>
        <v>-2.7328759872698231E-4</v>
      </c>
      <c r="EE435" s="223">
        <f t="shared" ca="1" si="984"/>
        <v>2.2028112063590609E-4</v>
      </c>
      <c r="EF435" s="223">
        <f t="shared" ca="1" si="985"/>
        <v>1.6623970608416799E-4</v>
      </c>
      <c r="EG435" s="223">
        <f t="shared" ca="1" si="986"/>
        <v>-3.0106702801870365E-4</v>
      </c>
      <c r="EH435" s="223">
        <f t="shared" ca="1" si="987"/>
        <v>-1.9933064822321475E-5</v>
      </c>
      <c r="EI435" s="223">
        <f t="shared" ca="1" si="988"/>
        <v>3.1075370737180554E-4</v>
      </c>
      <c r="EJ435" s="223">
        <f t="shared" ca="1" si="989"/>
        <v>-1.3108091862329692E-4</v>
      </c>
      <c r="EK435" s="223">
        <f t="shared" ca="1" si="990"/>
        <v>-2.4705357699385841E-4</v>
      </c>
      <c r="EL435" s="223">
        <f t="shared" ca="1" si="991"/>
        <v>2.5113916379071823E-4</v>
      </c>
      <c r="EM435" s="223">
        <f t="shared" ca="1" si="992"/>
        <v>1.2500989859660607E-4</v>
      </c>
      <c r="EN435" s="223">
        <f t="shared" ca="1" si="993"/>
        <v>-3.1188901909210597E-4</v>
      </c>
      <c r="EO435" s="223">
        <f t="shared" ca="1" si="994"/>
        <v>2.6555801341093883E-5</v>
      </c>
      <c r="EP435" s="223">
        <f t="shared" ca="1" si="995"/>
        <v>2.9898395231743775E-4</v>
      </c>
      <c r="EQ435" s="223">
        <f t="shared" ca="1" si="996"/>
        <v>-1.7185015038565657E-4</v>
      </c>
      <c r="ER435" s="223">
        <f t="shared" ca="1" si="997"/>
        <v>-2.1547159140321791E-4</v>
      </c>
      <c r="ES435" s="223">
        <f t="shared" ca="1" si="998"/>
        <v>2.7656080247204614E-4</v>
      </c>
      <c r="ET435" s="223">
        <f t="shared" ca="1" si="999"/>
        <v>8.1074004325524615E-5</v>
      </c>
      <c r="EU435" s="223">
        <f t="shared" ca="1" si="1000"/>
        <v>-3.1595955478503279E-4</v>
      </c>
      <c r="EV435" s="223">
        <f t="shared" ca="1" si="1001"/>
        <v>7.2469814602132805E-5</v>
      </c>
      <c r="EW435" s="223">
        <f t="shared" ca="1" si="1002"/>
        <v>2.8074209760586935E-4</v>
      </c>
      <c r="EX435" s="223">
        <f t="shared" ca="1" si="1003"/>
        <v>-2.0889934536751607E-4</v>
      </c>
      <c r="EY435" s="223">
        <f t="shared" ca="1" si="1004"/>
        <v>-1.7922529656772636E-4</v>
      </c>
      <c r="EZ435" s="223">
        <f t="shared" ca="1" si="1005"/>
        <v>2.959957349739972E-4</v>
      </c>
      <c r="FA435" s="223">
        <f t="shared" ca="1" si="1006"/>
        <v>3.5383102698569616E-5</v>
      </c>
      <c r="FB435" s="223">
        <f t="shared" ca="1" si="1007"/>
        <v>-3.131905202924649E-4</v>
      </c>
      <c r="FC435" s="223">
        <f t="shared" ca="1" si="1008"/>
        <v>1.1681507523076209E-4</v>
      </c>
      <c r="FD435" s="223">
        <f t="shared" ca="1" si="1009"/>
        <v>2.5642302430249663E-4</v>
      </c>
      <c r="FE435" s="223">
        <f t="shared" ca="1" si="1010"/>
        <v>-2.4142650038347737E-4</v>
      </c>
      <c r="FF435" s="223">
        <f t="shared" ca="1" si="1011"/>
        <v>-1.3909931530931485E-4</v>
      </c>
      <c r="FG435" s="223">
        <f t="shared" ca="1" si="1012"/>
        <v>3.0902325370003148E-4</v>
      </c>
      <c r="FH435" s="223">
        <f t="shared" ca="1" si="1013"/>
        <v>-1.1073736247331581E-5</v>
      </c>
      <c r="FI435" s="223">
        <f t="shared" ca="1" si="1014"/>
        <v>-3.0364185684887582E-4</v>
      </c>
      <c r="FJ435" s="223">
        <f t="shared" ca="1" si="1015"/>
        <v>1.5863164225392876E-4</v>
      </c>
      <c r="FK435" s="223">
        <f t="shared" ca="1" si="1016"/>
        <v>2.2655316690244623E-4</v>
      </c>
      <c r="FL435" s="223">
        <f t="shared" ca="1" si="1017"/>
        <v>-2.6872750075716183E-4</v>
      </c>
      <c r="FM435" s="223">
        <f t="shared" ca="1" si="1018"/>
        <v>-9.596225394459101E-5</v>
      </c>
      <c r="FN435" s="223">
        <f t="shared" ca="1" si="1019"/>
        <v>3.1536135221191925E-4</v>
      </c>
      <c r="FO435" s="223">
        <f t="shared" ca="1" si="1020"/>
        <v>-5.729086224538146E-5</v>
      </c>
      <c r="FP435" s="223">
        <f t="shared" ca="1" si="1021"/>
        <v>-2.8752026418152831E-4</v>
      </c>
      <c r="FQ435" s="223">
        <f t="shared" ca="1" si="1022"/>
        <v>1.9701431327870042E-4</v>
      </c>
      <c r="FR435" s="223">
        <f t="shared" ca="1" si="1023"/>
        <v>1.9177911761356388E-4</v>
      </c>
      <c r="FS435" s="223">
        <f t="shared" ca="1" si="1024"/>
        <v>-2.9021136227757737E-4</v>
      </c>
      <c r="FT435" s="223">
        <f t="shared" ca="1" si="1025"/>
        <v>-5.0747899581214282E-5</v>
      </c>
      <c r="FU435" s="223">
        <f t="shared" ca="1" si="1026"/>
        <v>3.1487282981748903E-4</v>
      </c>
      <c r="FV435" s="223">
        <f t="shared" ca="1" si="1027"/>
        <v>-1.0226781409018739E-4</v>
      </c>
      <c r="FW435" s="223">
        <f t="shared" ca="1" si="1028"/>
        <v>-2.6517472608559602E-4</v>
      </c>
      <c r="FX435" s="223">
        <f t="shared" ca="1" si="1029"/>
        <v>2.3113221939033697E-4</v>
      </c>
      <c r="FY435" s="223">
        <f t="shared" ca="1" si="1030"/>
        <v>1.5285362958777446E-4</v>
      </c>
      <c r="FZ435" s="223">
        <f t="shared" ca="1" si="1031"/>
        <v>-3.0541302422255542E-4</v>
      </c>
      <c r="GA435" s="223">
        <f t="shared" ca="1" si="1032"/>
        <v>-4.4350064469863984E-6</v>
      </c>
      <c r="GB435" s="223">
        <f t="shared" ca="1" si="1033"/>
        <v>3.0756826155127714E-4</v>
      </c>
      <c r="GC435" s="223">
        <f t="shared" ca="1" si="1034"/>
        <v>-1.4503097660153574E-4</v>
      </c>
      <c r="GD435" s="223">
        <f t="shared" ca="1" si="1035"/>
        <v>-2.3708895597890494E-4</v>
      </c>
      <c r="GE435" s="223">
        <f t="shared" ca="1" si="1036"/>
        <v>2.6024681095519476E-4</v>
      </c>
      <c r="GF435" s="223">
        <f t="shared" ca="1" si="1037"/>
        <v>1.1061932208860437E-4</v>
      </c>
      <c r="GG435" s="223">
        <f t="shared" ca="1" si="1038"/>
        <v>-3.1400341651893553E-4</v>
      </c>
      <c r="GH435" s="223">
        <f t="shared" ca="1" si="1039"/>
        <v>4.1973891183411734E-5</v>
      </c>
      <c r="GI435" s="223">
        <f t="shared" ca="1" si="1040"/>
        <v>2.9360576925696542E-4</v>
      </c>
      <c r="GJ435" s="223">
        <f t="shared" ca="1" si="1041"/>
        <v>-1.8465465645279444E-4</v>
      </c>
      <c r="GK435" s="223">
        <f t="shared" ca="1" si="1042"/>
        <v>-2.0387092596721755E-4</v>
      </c>
      <c r="GL435" s="223">
        <f t="shared" ca="1" si="1043"/>
        <v>2.8372784498991029E-4</v>
      </c>
      <c r="GM435" s="223">
        <f t="shared" ca="1" si="1044"/>
        <v>6.5990440328776828E-5</v>
      </c>
      <c r="GN435" s="223">
        <f t="shared" ca="1" si="1045"/>
        <v>-3.1579658311588075E-4</v>
      </c>
      <c r="GO435" s="223">
        <f t="shared" ca="1" si="1046"/>
        <v>8.7474180827883737E-5</v>
      </c>
      <c r="GP435" s="223">
        <f t="shared" ca="1" si="1047"/>
        <v>2.7328759872698248E-4</v>
      </c>
      <c r="GQ435" s="223">
        <f t="shared" ca="1" si="1048"/>
        <v>-2.2028112063590585E-4</v>
      </c>
      <c r="GR435" s="223">
        <f t="shared" ca="1" si="1049"/>
        <v>-1.662397060841759E-4</v>
      </c>
      <c r="GS435" s="223">
        <f t="shared" ca="1" si="1050"/>
        <v>3.0106702801870088E-4</v>
      </c>
      <c r="GT435" s="223">
        <f t="shared" ca="1" si="1051"/>
        <v>1.9933064822312855E-5</v>
      </c>
      <c r="GU435" s="223">
        <f t="shared" ca="1" si="1052"/>
        <v>-3.1075370737180397E-4</v>
      </c>
      <c r="GV435" s="223">
        <f t="shared" ca="1" si="1053"/>
        <v>1.3108091862329665E-4</v>
      </c>
      <c r="GW435" s="223">
        <f t="shared" ca="1" si="1054"/>
        <v>2.4705357699385852E-4</v>
      </c>
      <c r="GX435" s="223">
        <f t="shared" ca="1" si="1055"/>
        <v>-2.5113916379071802E-4</v>
      </c>
      <c r="GY435" s="223">
        <f t="shared" ca="1" si="1056"/>
        <v>-1.2500989859661463E-4</v>
      </c>
      <c r="GZ435" s="223">
        <f t="shared" ca="1" si="1057"/>
        <v>3.1188901909210451E-4</v>
      </c>
      <c r="HA435" s="223">
        <f t="shared" ca="1" si="1058"/>
        <v>-2.655580134110253E-5</v>
      </c>
      <c r="HB435" s="223">
        <f t="shared" ca="1" si="1059"/>
        <v>-2.9898395231743493E-4</v>
      </c>
      <c r="HC435" s="223">
        <f t="shared" ca="1" si="1060"/>
        <v>1.718501503856563E-4</v>
      </c>
      <c r="HD435" s="223">
        <f t="shared" ca="1" si="1061"/>
        <v>2.1547159140321816E-4</v>
      </c>
      <c r="HE435" s="223">
        <f t="shared" ca="1" si="1062"/>
        <v>-2.7656080247204597E-4</v>
      </c>
      <c r="HF435" s="223">
        <f t="shared" ca="1" si="1063"/>
        <v>-8.10740043255249E-5</v>
      </c>
      <c r="HG435" s="223">
        <f t="shared" ca="1" si="1064"/>
        <v>3.1595955478503279E-4</v>
      </c>
      <c r="HH435" s="223">
        <f t="shared" ca="1" si="1065"/>
        <v>-7.2469814602132521E-5</v>
      </c>
      <c r="HI435" s="223">
        <f t="shared" ca="1" si="1066"/>
        <v>-2.8074209760586952E-4</v>
      </c>
      <c r="HJ435" s="223">
        <f t="shared" ca="1" si="1067"/>
        <v>2.0889934536751583E-4</v>
      </c>
      <c r="HK435" s="223">
        <f t="shared" ca="1" si="1068"/>
        <v>1.7922529656772663E-4</v>
      </c>
      <c r="HL435" s="223">
        <f t="shared" ca="1" si="1069"/>
        <v>-2.9599573497399715E-4</v>
      </c>
      <c r="HM435" s="223">
        <f t="shared" ca="1" si="1070"/>
        <v>-3.5383102698569941E-5</v>
      </c>
      <c r="HN435" s="223">
        <f t="shared" ca="1" si="1071"/>
        <v>3.1319052029246496E-4</v>
      </c>
      <c r="HO435" s="223">
        <f t="shared" ca="1" si="1072"/>
        <v>-1.1681507523076182E-4</v>
      </c>
      <c r="HP435" s="223">
        <f t="shared" ca="1" si="1073"/>
        <v>-2.5642302430249679E-4</v>
      </c>
      <c r="HQ435" s="223">
        <f t="shared" ca="1" si="1074"/>
        <v>2.4142650038347716E-4</v>
      </c>
      <c r="HR435" s="223">
        <f t="shared" ca="1" si="1075"/>
        <v>1.3909931530931515E-4</v>
      </c>
      <c r="HS435" s="223">
        <f t="shared" ca="1" si="1076"/>
        <v>-3.0902325370003148E-4</v>
      </c>
      <c r="HT435" s="223">
        <f t="shared" ca="1" si="1077"/>
        <v>1.1073736247331256E-5</v>
      </c>
      <c r="HU435" s="223">
        <f t="shared" ca="1" si="1078"/>
        <v>3.0364185684887593E-4</v>
      </c>
      <c r="HV435" s="223">
        <f t="shared" ca="1" si="1079"/>
        <v>-1.5863164225394402E-4</v>
      </c>
      <c r="HW435" s="223">
        <f t="shared" ca="1" si="1080"/>
        <v>-2.2655316690244642E-4</v>
      </c>
      <c r="HX435" s="223">
        <f t="shared" ca="1" si="1081"/>
        <v>2.6872750075716172E-4</v>
      </c>
      <c r="HY435" s="223">
        <f t="shared" ca="1" si="1082"/>
        <v>9.5962253944591321E-5</v>
      </c>
      <c r="HZ435" s="223">
        <f t="shared" ca="1" si="1083"/>
        <v>-3.1536135221191919E-4</v>
      </c>
      <c r="IA435" s="223">
        <f t="shared" ca="1" si="1084"/>
        <v>5.7290862245381162E-5</v>
      </c>
      <c r="IB435" s="223">
        <f t="shared" ca="1" si="1085"/>
        <v>2.8752026418152842E-4</v>
      </c>
      <c r="IC435" s="223">
        <f t="shared" ca="1" si="1086"/>
        <v>-1.9701431327870018E-4</v>
      </c>
      <c r="ID435" s="223">
        <f t="shared" ca="1" si="1087"/>
        <v>-1.9177911761356409E-4</v>
      </c>
      <c r="IE435" s="223">
        <f t="shared" ca="1" si="1088"/>
        <v>2.0134157746128802E-4</v>
      </c>
      <c r="IF435" s="223">
        <f t="shared" ca="1" si="1089"/>
        <v>5.0747899581214553E-5</v>
      </c>
      <c r="IG435" s="223">
        <f t="shared" ca="1" si="1090"/>
        <v>-3.1487282981748903E-4</v>
      </c>
      <c r="IH435" s="223">
        <f t="shared" ca="1" si="1091"/>
        <v>1.022678140901871E-4</v>
      </c>
      <c r="II435" s="223">
        <f t="shared" ca="1" si="1092"/>
        <v>2.6517472608559624E-4</v>
      </c>
      <c r="IJ435" s="223">
        <f t="shared" ca="1" si="1093"/>
        <v>-2.3113221939033678E-4</v>
      </c>
      <c r="IK435" s="223">
        <f t="shared" ca="1" si="1094"/>
        <v>-1.5285362958777476E-4</v>
      </c>
      <c r="IL435" s="223">
        <f t="shared" ca="1" si="1095"/>
        <v>3.0541302422255537E-4</v>
      </c>
      <c r="IM435" s="223">
        <f t="shared" ca="1" si="1096"/>
        <v>4.4350064469866966E-6</v>
      </c>
      <c r="IN435" s="223">
        <f t="shared" ca="1" si="1097"/>
        <v>-3.075682615512772E-4</v>
      </c>
      <c r="IO435" s="223">
        <f t="shared" ca="1" si="1098"/>
        <v>1.4503097660153547E-4</v>
      </c>
      <c r="IP435" s="223">
        <f t="shared" ca="1" si="1099"/>
        <v>2.3708895597890516E-4</v>
      </c>
      <c r="IQ435" s="223">
        <f t="shared" ca="1" si="1100"/>
        <v>-2.602468109551946E-4</v>
      </c>
      <c r="IR435" s="223">
        <f t="shared" ca="1" si="1101"/>
        <v>-1.1061932208860461E-4</v>
      </c>
      <c r="IS435" s="223">
        <f t="shared" ca="1" si="1102"/>
        <v>3.1400341651893553E-4</v>
      </c>
      <c r="IT435" s="223">
        <f t="shared" ca="1" si="1103"/>
        <v>-4.1973891183411422E-5</v>
      </c>
      <c r="IU435" s="223">
        <f t="shared" ca="1" si="1104"/>
        <v>-2.9360576925696548E-4</v>
      </c>
      <c r="IV435" s="223">
        <f t="shared" ca="1" si="1105"/>
        <v>1.8465465645279417E-4</v>
      </c>
      <c r="IW435" s="223">
        <f t="shared" ca="1" si="1106"/>
        <v>2.0387092596721779E-4</v>
      </c>
      <c r="IX435" s="223">
        <f t="shared" ca="1" si="1107"/>
        <v>-2.8372784498991018E-4</v>
      </c>
      <c r="IY435" s="223">
        <f t="shared" ca="1" si="1108"/>
        <v>-6.5990440328777126E-5</v>
      </c>
      <c r="IZ435" s="223">
        <f t="shared" ca="1" si="1109"/>
        <v>3.1579658311588075E-4</v>
      </c>
      <c r="JA435" s="223">
        <f t="shared" ca="1" si="1110"/>
        <v>-8.7474180827883425E-5</v>
      </c>
      <c r="JB435" s="223">
        <f t="shared" ca="1" si="1111"/>
        <v>-2.7328759872698258E-4</v>
      </c>
    </row>
    <row r="436" spans="2:262">
      <c r="B436" s="230">
        <v>75</v>
      </c>
      <c r="C436" s="229">
        <f t="shared" si="1112"/>
        <v>1.4648437500000009E-3</v>
      </c>
      <c r="D436" s="226">
        <f t="shared" ca="1" si="855"/>
        <v>71.826733717606615</v>
      </c>
      <c r="E436" s="225">
        <f ca="1">CC361</f>
        <v>-0.17326628239338387</v>
      </c>
      <c r="F436" s="224">
        <v>75</v>
      </c>
      <c r="G436" s="223">
        <f t="shared" ca="1" si="856"/>
        <v>8.4975015381858572E-4</v>
      </c>
      <c r="H436" s="223">
        <f t="shared" ca="1" si="857"/>
        <v>4.6770873236878405E-4</v>
      </c>
      <c r="I436" s="223">
        <f t="shared" ca="1" si="858"/>
        <v>-1.0992379252289209E-3</v>
      </c>
      <c r="J436" s="223">
        <f t="shared" ca="1" si="859"/>
        <v>1.1865282394879902E-4</v>
      </c>
      <c r="K436" s="223">
        <f t="shared" ca="1" si="860"/>
        <v>1.0359454815137854E-3</v>
      </c>
      <c r="L436" s="223">
        <f t="shared" ca="1" si="861"/>
        <v>-6.7125257588520498E-4</v>
      </c>
      <c r="M436" s="223">
        <f t="shared" ca="1" si="862"/>
        <v>-6.7788223056084243E-4</v>
      </c>
      <c r="N436" s="223">
        <f t="shared" ca="1" si="863"/>
        <v>1.0328522537974389E-3</v>
      </c>
      <c r="O436" s="223">
        <f t="shared" ca="1" si="864"/>
        <v>1.2693248521188359E-4</v>
      </c>
      <c r="P436" s="223">
        <f t="shared" ca="1" si="865"/>
        <v>-1.1005612800854465E-3</v>
      </c>
      <c r="Q436" s="223">
        <f t="shared" ca="1" si="866"/>
        <v>4.6013498235149925E-4</v>
      </c>
      <c r="R436" s="223">
        <f t="shared" ca="1" si="867"/>
        <v>8.5511354017818149E-4</v>
      </c>
      <c r="S436" s="223">
        <f t="shared" ca="1" si="868"/>
        <v>-9.1627436286159224E-4</v>
      </c>
      <c r="T436" s="223">
        <f t="shared" ca="1" si="869"/>
        <v>-3.663494163334404E-4</v>
      </c>
      <c r="U436" s="223">
        <f t="shared" ca="1" si="870"/>
        <v>1.1116944889208139E-3</v>
      </c>
      <c r="V436" s="223">
        <f t="shared" ca="1" si="871"/>
        <v>-2.2665678888599569E-4</v>
      </c>
      <c r="W436" s="223">
        <f t="shared" ca="1" si="872"/>
        <v>-9.9078997459243361E-4</v>
      </c>
      <c r="X436" s="223">
        <f t="shared" ca="1" si="873"/>
        <v>7.5516944129006371E-4</v>
      </c>
      <c r="Y436" s="223">
        <f t="shared" ca="1" si="874"/>
        <v>5.8796332649793518E-4</v>
      </c>
      <c r="Z436" s="223">
        <f t="shared" ca="1" si="875"/>
        <v>-1.0688040814988164E-3</v>
      </c>
      <c r="AA436" s="223">
        <f t="shared" ca="1" si="876"/>
        <v>-1.7835958943981088E-5</v>
      </c>
      <c r="AB436" s="223">
        <f t="shared" ca="1" si="877"/>
        <v>1.078318237083135E-3</v>
      </c>
      <c r="AC436" s="223">
        <f t="shared" ca="1" si="878"/>
        <v>-5.5736650195184283E-4</v>
      </c>
      <c r="AD436" s="223">
        <f t="shared" ca="1" si="879"/>
        <v>-7.8100472376370453E-4</v>
      </c>
      <c r="AE436" s="223">
        <f t="shared" ca="1" si="880"/>
        <v>9.7397434890372336E-4</v>
      </c>
      <c r="AF436" s="223">
        <f t="shared" ca="1" si="881"/>
        <v>2.6146195515183978E-4</v>
      </c>
      <c r="AG436" s="223">
        <f t="shared" ca="1" si="882"/>
        <v>-1.1134448269703751E-3</v>
      </c>
      <c r="AH436" s="223">
        <f t="shared" ca="1" si="883"/>
        <v>3.3247792504301579E-4</v>
      </c>
      <c r="AI436" s="223">
        <f t="shared" ca="1" si="884"/>
        <v>9.360926185948634E-4</v>
      </c>
      <c r="AJ436" s="223">
        <f t="shared" ca="1" si="885"/>
        <v>-8.3181361215768233E-4</v>
      </c>
      <c r="AK436" s="223">
        <f t="shared" ca="1" si="886"/>
        <v>-4.9238201418740275E-4</v>
      </c>
      <c r="AL436" s="223">
        <f t="shared" ca="1" si="887"/>
        <v>1.0944627416276174E-3</v>
      </c>
      <c r="AM436" s="223">
        <f t="shared" ca="1" si="888"/>
        <v>-9.1432337358678985E-5</v>
      </c>
      <c r="AN436" s="223">
        <f t="shared" ca="1" si="889"/>
        <v>-1.0456903999890002E-3</v>
      </c>
      <c r="AO436" s="223">
        <f t="shared" ca="1" si="890"/>
        <v>6.4923027745086728E-4</v>
      </c>
      <c r="AP436" s="223">
        <f t="shared" ca="1" si="891"/>
        <v>6.9937440491876638E-4</v>
      </c>
      <c r="AQ436" s="223">
        <f t="shared" ca="1" si="892"/>
        <v>-1.0222944295373735E-3</v>
      </c>
      <c r="AR436" s="223">
        <f t="shared" ca="1" si="893"/>
        <v>-1.5405647241249504E-4</v>
      </c>
      <c r="AS436" s="223">
        <f t="shared" ca="1" si="894"/>
        <v>1.1044720826653542E-3</v>
      </c>
      <c r="AT436" s="223">
        <f t="shared" ca="1" si="895"/>
        <v>-4.3509711703095021E-4</v>
      </c>
      <c r="AU436" s="223">
        <f t="shared" ca="1" si="896"/>
        <v>-8.7238017895995197E-4</v>
      </c>
      <c r="AV436" s="223">
        <f t="shared" ca="1" si="897"/>
        <v>9.0044696322465873E-4</v>
      </c>
      <c r="AW436" s="223">
        <f t="shared" ca="1" si="898"/>
        <v>3.9205879391685726E-4</v>
      </c>
      <c r="AX436" s="223">
        <f t="shared" ca="1" si="899"/>
        <v>-1.1095811272603504E-3</v>
      </c>
      <c r="AY436" s="223">
        <f t="shared" ca="1" si="900"/>
        <v>1.9982009027057505E-4</v>
      </c>
      <c r="AZ436" s="223">
        <f t="shared" ca="1" si="901"/>
        <v>1.0029919927104576E-3</v>
      </c>
      <c r="BA436" s="223">
        <f t="shared" ca="1" si="902"/>
        <v>-7.3484161047267509E-4</v>
      </c>
      <c r="BB436" s="223">
        <f t="shared" ca="1" si="903"/>
        <v>-6.1100872823753377E-4</v>
      </c>
      <c r="BC436" s="223">
        <f t="shared" ca="1" si="904"/>
        <v>1.0607692559715955E-3</v>
      </c>
      <c r="BD436" s="223">
        <f t="shared" ca="1" si="905"/>
        <v>4.5167341627967705E-5</v>
      </c>
      <c r="BE436" s="223">
        <f t="shared" ca="1" si="906"/>
        <v>-1.0848626684384121E-3</v>
      </c>
      <c r="BF436" s="223">
        <f t="shared" ca="1" si="907"/>
        <v>5.3352608593360527E-4</v>
      </c>
      <c r="BG436" s="223">
        <f t="shared" ca="1" si="908"/>
        <v>8.0026624131013106E-4</v>
      </c>
      <c r="BH436" s="223">
        <f t="shared" ca="1" si="909"/>
        <v>-9.6040851780139198E-4</v>
      </c>
      <c r="BI436" s="223">
        <f t="shared" ca="1" si="910"/>
        <v>-2.8795983313974731E-4</v>
      </c>
      <c r="BJ436" s="223">
        <f t="shared" ca="1" si="911"/>
        <v>1.1140136400788242E-3</v>
      </c>
      <c r="BK436" s="223">
        <f t="shared" ca="1" si="912"/>
        <v>-3.0628346648038554E-4</v>
      </c>
      <c r="BL436" s="223">
        <f t="shared" ca="1" si="913"/>
        <v>-9.5063422425091071E-4</v>
      </c>
      <c r="BM436" s="223">
        <f t="shared" ca="1" si="914"/>
        <v>8.1337601708033334E-4</v>
      </c>
      <c r="BN436" s="223">
        <f t="shared" ca="1" si="915"/>
        <v>5.1675870349202774E-4</v>
      </c>
      <c r="BO436" s="223">
        <f t="shared" ca="1" si="916"/>
        <v>-1.0890282945953556E-3</v>
      </c>
      <c r="BP436" s="223">
        <f t="shared" ca="1" si="917"/>
        <v>6.4156775347401409E-5</v>
      </c>
      <c r="BQ436" s="223">
        <f t="shared" ca="1" si="918"/>
        <v>1.054805433668145E-3</v>
      </c>
      <c r="BR436" s="223">
        <f t="shared" ca="1" si="919"/>
        <v>-6.2681690697368017E-4</v>
      </c>
      <c r="BS436" s="223">
        <f t="shared" ca="1" si="920"/>
        <v>-7.2044530228647754E-4</v>
      </c>
      <c r="BT436" s="223">
        <f t="shared" ca="1" si="921"/>
        <v>1.0111208133390054E-3</v>
      </c>
      <c r="BU436" s="223">
        <f t="shared" ca="1" si="922"/>
        <v>1.8108766175465956E-4</v>
      </c>
      <c r="BV436" s="223">
        <f t="shared" ca="1" si="923"/>
        <v>-1.1077175925615359E-3</v>
      </c>
      <c r="BW436" s="223">
        <f t="shared" ca="1" si="924"/>
        <v>4.0979716547643084E-4</v>
      </c>
      <c r="BX436" s="223">
        <f t="shared" ca="1" si="925"/>
        <v>8.8912132854230793E-4</v>
      </c>
      <c r="BY436" s="223">
        <f t="shared" ca="1" si="926"/>
        <v>-8.840771680069593E-4</v>
      </c>
      <c r="BZ436" s="223">
        <f t="shared" ca="1" si="927"/>
        <v>-4.175320099428228E-4</v>
      </c>
      <c r="CA436" s="223">
        <f t="shared" ca="1" si="928"/>
        <v>1.1067993954187365E-3</v>
      </c>
      <c r="CB436" s="223">
        <f t="shared" ca="1" si="929"/>
        <v>-1.7286302750452995E-4</v>
      </c>
      <c r="CC436" s="223">
        <f t="shared" ca="1" si="930"/>
        <v>-1.0145898459563488E-3</v>
      </c>
      <c r="CD436" s="223">
        <f t="shared" ca="1" si="931"/>
        <v>7.1407113854662322E-4</v>
      </c>
      <c r="CE436" s="223">
        <f t="shared" ca="1" si="932"/>
        <v>6.3368608116632958E-4</v>
      </c>
      <c r="CF436" s="223">
        <f t="shared" ca="1" si="933"/>
        <v>-1.0520954627093022E-3</v>
      </c>
      <c r="CG436" s="223">
        <f t="shared" ca="1" si="934"/>
        <v>-7.2471517194289299E-5</v>
      </c>
      <c r="CH436" s="223">
        <f t="shared" ca="1" si="935"/>
        <v>1.0907536190878496E-3</v>
      </c>
      <c r="CI436" s="223">
        <f t="shared" ca="1" si="936"/>
        <v>-5.0936429375101982E-4</v>
      </c>
      <c r="CJ436" s="223">
        <f t="shared" ca="1" si="937"/>
        <v>-8.1904570839668529E-4</v>
      </c>
      <c r="CK436" s="223">
        <f t="shared" ca="1" si="938"/>
        <v>9.4626417251992851E-4</v>
      </c>
      <c r="CL436" s="223">
        <f t="shared" ca="1" si="939"/>
        <v>3.1428425489168313E-4</v>
      </c>
      <c r="CM436" s="223">
        <f t="shared" ca="1" si="940"/>
        <v>-1.1139114130261423E-3</v>
      </c>
      <c r="CN436" s="223">
        <f t="shared" ca="1" si="941"/>
        <v>2.7990451421023129E-4</v>
      </c>
      <c r="CO436" s="223">
        <f t="shared" ca="1" si="942"/>
        <v>9.6460320339677248E-4</v>
      </c>
      <c r="CP436" s="223">
        <f t="shared" ca="1" si="943"/>
        <v>-7.9444847470437228E-4</v>
      </c>
      <c r="CQ436" s="223">
        <f t="shared" ca="1" si="944"/>
        <v>-5.4082411667651445E-4</v>
      </c>
      <c r="CR436" s="223">
        <f t="shared" ca="1" si="945"/>
        <v>1.0829378576398202E-3</v>
      </c>
      <c r="CS436" s="223">
        <f t="shared" ca="1" si="946"/>
        <v>-3.6842567693654601E-5</v>
      </c>
      <c r="CT436" s="223">
        <f t="shared" ca="1" si="947"/>
        <v>-1.0632850919957684E-3</v>
      </c>
      <c r="CU436" s="223">
        <f t="shared" ca="1" si="948"/>
        <v>6.0402596542992579E-4</v>
      </c>
      <c r="CV436" s="223">
        <f t="shared" ca="1" si="949"/>
        <v>7.4108223034325185E-4</v>
      </c>
      <c r="CW436" s="223">
        <f t="shared" ca="1" si="950"/>
        <v>-9.9933813577091752E-4</v>
      </c>
      <c r="CX436" s="223">
        <f t="shared" ca="1" si="951"/>
        <v>-2.0800977066068706E-4</v>
      </c>
      <c r="CY436" s="223">
        <f t="shared" ca="1" si="952"/>
        <v>1.1102958548001871E-3</v>
      </c>
      <c r="CZ436" s="223">
        <f t="shared" ca="1" si="953"/>
        <v>-3.8425036743271657E-4</v>
      </c>
      <c r="DA436" s="223">
        <f t="shared" ca="1" si="954"/>
        <v>-9.0532690468273771E-4</v>
      </c>
      <c r="DB436" s="223">
        <f t="shared" ca="1" si="955"/>
        <v>8.6717483776102685E-4</v>
      </c>
      <c r="DC436" s="223">
        <f t="shared" ca="1" si="956"/>
        <v>4.4275372029856992E-4</v>
      </c>
      <c r="DD436" s="223">
        <f t="shared" ca="1" si="957"/>
        <v>-1.1033509690072173E-3</v>
      </c>
      <c r="DE436" s="223">
        <f t="shared" ca="1" si="958"/>
        <v>1.4580183851448103E-4</v>
      </c>
      <c r="DF436" s="223">
        <f t="shared" ca="1" si="959"/>
        <v>1.0255765482170007E-3</v>
      </c>
      <c r="DG436" s="223">
        <f t="shared" ca="1" si="960"/>
        <v>-6.9287053686756239E-4</v>
      </c>
      <c r="DH436" s="223">
        <f t="shared" ca="1" si="961"/>
        <v>-6.5598172529487985E-4</v>
      </c>
      <c r="DI436" s="223">
        <f t="shared" ca="1" si="962"/>
        <v>1.0427879264806508E-3</v>
      </c>
      <c r="DJ436" s="223">
        <f t="shared" ca="1" si="963"/>
        <v>9.9732038628521768E-5</v>
      </c>
      <c r="DK436" s="223">
        <f t="shared" ca="1" si="964"/>
        <v>-1.0959875405430535E-3</v>
      </c>
      <c r="DL436" s="223">
        <f t="shared" ca="1" si="965"/>
        <v>4.8489567956423642E-4</v>
      </c>
      <c r="DM436" s="223">
        <f t="shared" ca="1" si="966"/>
        <v>8.3733181297458172E-4</v>
      </c>
      <c r="DN436" s="223">
        <f t="shared" ca="1" si="967"/>
        <v>-9.3154983308403529E-4</v>
      </c>
      <c r="DO436" s="223">
        <f t="shared" ca="1" si="968"/>
        <v>-3.4041936356031733E-4</v>
      </c>
      <c r="DP436" s="223">
        <f t="shared" ca="1" si="969"/>
        <v>1.1131382073900843E-3</v>
      </c>
      <c r="DQ436" s="223">
        <f t="shared" ca="1" si="970"/>
        <v>-2.5335695792702074E-4</v>
      </c>
      <c r="DR436" s="223">
        <f t="shared" ca="1" si="971"/>
        <v>-9.7799114164174488E-4</v>
      </c>
      <c r="DS436" s="223">
        <f t="shared" ca="1" si="972"/>
        <v>7.7504238627360185E-4</v>
      </c>
      <c r="DT436" s="223">
        <f t="shared" ca="1" si="973"/>
        <v>5.6456375763583159E-4</v>
      </c>
      <c r="DU436" s="223">
        <f t="shared" ca="1" si="974"/>
        <v>-1.0761950994124972E-3</v>
      </c>
      <c r="DV436" s="223">
        <f t="shared" ca="1" si="975"/>
        <v>9.5061674547141034E-6</v>
      </c>
      <c r="DW436" s="223">
        <f t="shared" ca="1" si="976"/>
        <v>1.071124267142759E-3</v>
      </c>
      <c r="DX436" s="223">
        <f t="shared" ca="1" si="977"/>
        <v>-5.8087118123058203E-4</v>
      </c>
      <c r="DY436" s="223">
        <f t="shared" ca="1" si="978"/>
        <v>-7.6127275817532906E-4</v>
      </c>
      <c r="DZ436" s="223">
        <f t="shared" ca="1" si="979"/>
        <v>9.8695349427750721E-4</v>
      </c>
      <c r="EA436" s="223">
        <f t="shared" ca="1" si="980"/>
        <v>2.3480658225885496E-4</v>
      </c>
      <c r="EB436" s="223">
        <f t="shared" ca="1" si="981"/>
        <v>-1.1122053163325429E-3</v>
      </c>
      <c r="EC436" s="223">
        <f t="shared" ca="1" si="982"/>
        <v>3.5847211133572225E-4</v>
      </c>
      <c r="ED436" s="223">
        <f t="shared" ca="1" si="983"/>
        <v>9.2098714574814008E-4</v>
      </c>
      <c r="EE436" s="223">
        <f t="shared" ca="1" si="984"/>
        <v>-8.497501538185829E-4</v>
      </c>
      <c r="EF436" s="223">
        <f t="shared" ca="1" si="985"/>
        <v>-4.677087323688078E-4</v>
      </c>
      <c r="EG436" s="223">
        <f t="shared" ca="1" si="986"/>
        <v>1.0992379252289183E-3</v>
      </c>
      <c r="EH436" s="223">
        <f t="shared" ca="1" si="987"/>
        <v>-1.1865282394879278E-4</v>
      </c>
      <c r="EI436" s="223">
        <f t="shared" ca="1" si="988"/>
        <v>-1.0359454815137956E-3</v>
      </c>
      <c r="EJ436" s="223">
        <f t="shared" ca="1" si="989"/>
        <v>6.7125257588519045E-4</v>
      </c>
      <c r="EK436" s="223">
        <f t="shared" ca="1" si="990"/>
        <v>6.7788223056084894E-4</v>
      </c>
      <c r="EL436" s="223">
        <f t="shared" ca="1" si="991"/>
        <v>-1.0328522537974396E-3</v>
      </c>
      <c r="EM436" s="223">
        <f t="shared" ca="1" si="992"/>
        <v>-1.269324852119055E-4</v>
      </c>
      <c r="EN436" s="223">
        <f t="shared" ca="1" si="993"/>
        <v>1.100561280085448E-3</v>
      </c>
      <c r="EO436" s="223">
        <f t="shared" ca="1" si="994"/>
        <v>-4.6013498235150077E-4</v>
      </c>
      <c r="EP436" s="223">
        <f t="shared" ca="1" si="995"/>
        <v>-8.5511354017819559E-4</v>
      </c>
      <c r="EQ436" s="223">
        <f t="shared" ca="1" si="996"/>
        <v>9.1627436286158411E-4</v>
      </c>
      <c r="ER436" s="223">
        <f t="shared" ca="1" si="997"/>
        <v>3.6634941633344263E-4</v>
      </c>
      <c r="ES436" s="223">
        <f t="shared" ca="1" si="998"/>
        <v>-1.1116944889208145E-3</v>
      </c>
      <c r="ET436" s="223">
        <f t="shared" ca="1" si="999"/>
        <v>2.2665678888601282E-4</v>
      </c>
      <c r="EU436" s="223">
        <f t="shared" ca="1" si="1000"/>
        <v>9.9078997459245096E-4</v>
      </c>
      <c r="EV436" s="223">
        <f t="shared" ca="1" si="1001"/>
        <v>-7.5516944129004171E-4</v>
      </c>
      <c r="EW436" s="223">
        <f t="shared" ca="1" si="1002"/>
        <v>-5.8796332649794733E-4</v>
      </c>
      <c r="EX436" s="223">
        <f t="shared" ca="1" si="1003"/>
        <v>1.0688040814988147E-3</v>
      </c>
      <c r="EY436" s="223">
        <f t="shared" ca="1" si="1004"/>
        <v>1.7835958943979461E-5</v>
      </c>
      <c r="EZ436" s="223">
        <f t="shared" ca="1" si="1005"/>
        <v>-1.0783182370831307E-3</v>
      </c>
      <c r="FA436" s="223">
        <f t="shared" ca="1" si="1006"/>
        <v>5.5736650195181009E-4</v>
      </c>
      <c r="FB436" s="223">
        <f t="shared" ca="1" si="1007"/>
        <v>7.81004723763726E-4</v>
      </c>
      <c r="FC436" s="223">
        <f t="shared" ca="1" si="1008"/>
        <v>-9.7397434890371252E-4</v>
      </c>
      <c r="FD436" s="223">
        <f t="shared" ca="1" si="1009"/>
        <v>-2.614619551518536E-4</v>
      </c>
      <c r="FE436" s="223">
        <f t="shared" ca="1" si="1010"/>
        <v>1.1134448269703751E-3</v>
      </c>
      <c r="FF436" s="223">
        <f t="shared" ca="1" si="1011"/>
        <v>-3.32477925043025E-4</v>
      </c>
      <c r="FG436" s="223">
        <f t="shared" ca="1" si="1012"/>
        <v>-9.3609261859488823E-4</v>
      </c>
      <c r="FH436" s="223">
        <f t="shared" ca="1" si="1013"/>
        <v>8.3181361215766238E-4</v>
      </c>
      <c r="FI436" s="223">
        <f t="shared" ca="1" si="1014"/>
        <v>4.9238201418742259E-4</v>
      </c>
      <c r="FJ436" s="223">
        <f t="shared" ca="1" si="1015"/>
        <v>-1.0944627416276148E-3</v>
      </c>
      <c r="FK436" s="223">
        <f t="shared" ca="1" si="1016"/>
        <v>9.1432337358672751E-5</v>
      </c>
      <c r="FL436" s="223">
        <f t="shared" ca="1" si="1017"/>
        <v>1.0456903999889998E-3</v>
      </c>
      <c r="FM436" s="223">
        <f t="shared" ca="1" si="1018"/>
        <v>-6.4923027745088149E-4</v>
      </c>
      <c r="FN436" s="223">
        <f t="shared" ca="1" si="1019"/>
        <v>-6.9937440491880205E-4</v>
      </c>
      <c r="FO436" s="223">
        <f t="shared" ca="1" si="1020"/>
        <v>1.0222944295373618E-3</v>
      </c>
      <c r="FP436" s="223">
        <f t="shared" ca="1" si="1021"/>
        <v>1.5405647241250903E-4</v>
      </c>
      <c r="FQ436" s="223">
        <f t="shared" ca="1" si="1022"/>
        <v>-1.1044720826653559E-3</v>
      </c>
      <c r="FR436" s="223">
        <f t="shared" ca="1" si="1023"/>
        <v>4.3509711703095178E-4</v>
      </c>
      <c r="FS436" s="223">
        <f t="shared" ca="1" si="1024"/>
        <v>8.7238017895994112E-4</v>
      </c>
      <c r="FT436" s="223">
        <f t="shared" ca="1" si="1025"/>
        <v>-9.0044696322463163E-4</v>
      </c>
      <c r="FU436" s="223">
        <f t="shared" ca="1" si="1026"/>
        <v>-3.9205879391688539E-4</v>
      </c>
      <c r="FV436" s="223">
        <f t="shared" ca="1" si="1027"/>
        <v>1.1095811272603491E-3</v>
      </c>
      <c r="FW436" s="223">
        <f t="shared" ca="1" si="1028"/>
        <v>-1.9982009027056107E-4</v>
      </c>
      <c r="FX436" s="223">
        <f t="shared" ca="1" si="1029"/>
        <v>-1.002991992710457E-3</v>
      </c>
      <c r="FY436" s="223">
        <f t="shared" ca="1" si="1030"/>
        <v>7.3484161047267639E-4</v>
      </c>
      <c r="FZ436" s="223">
        <f t="shared" ca="1" si="1031"/>
        <v>6.1100872823757215E-4</v>
      </c>
      <c r="GA436" s="223">
        <f t="shared" ca="1" si="1032"/>
        <v>-1.0607692559715864E-3</v>
      </c>
      <c r="GB436" s="223">
        <f t="shared" ca="1" si="1033"/>
        <v>-4.5167341627997738E-5</v>
      </c>
      <c r="GC436" s="223">
        <f t="shared" ca="1" si="1034"/>
        <v>1.0848626684384153E-3</v>
      </c>
      <c r="GD436" s="223">
        <f t="shared" ca="1" si="1035"/>
        <v>-5.335260859335928E-4</v>
      </c>
      <c r="GE436" s="223">
        <f t="shared" ca="1" si="1036"/>
        <v>-8.0026624131012997E-4</v>
      </c>
      <c r="GF436" s="223">
        <f t="shared" ca="1" si="1037"/>
        <v>9.6040851780140077E-4</v>
      </c>
      <c r="GG436" s="223">
        <f t="shared" ca="1" si="1038"/>
        <v>2.8795983313979154E-4</v>
      </c>
      <c r="GH436" s="223">
        <f t="shared" ca="1" si="1039"/>
        <v>-1.1140136400788244E-3</v>
      </c>
      <c r="GI436" s="223">
        <f t="shared" ca="1" si="1040"/>
        <v>3.0628346648037177E-4</v>
      </c>
      <c r="GJ436" s="223">
        <f t="shared" ca="1" si="1041"/>
        <v>9.5063422425091819E-4</v>
      </c>
      <c r="GK436" s="223">
        <f t="shared" ca="1" si="1042"/>
        <v>-8.1337601708033442E-4</v>
      </c>
      <c r="GL436" s="223">
        <f t="shared" ca="1" si="1043"/>
        <v>-5.1675870349201234E-4</v>
      </c>
      <c r="GM436" s="223">
        <f t="shared" ca="1" si="1044"/>
        <v>1.0890282945953459E-3</v>
      </c>
      <c r="GN436" s="223">
        <f t="shared" ca="1" si="1045"/>
        <v>-6.4156775347371431E-5</v>
      </c>
      <c r="GO436" s="223">
        <f t="shared" ca="1" si="1046"/>
        <v>-1.0548054336681548E-3</v>
      </c>
      <c r="GP436" s="223">
        <f t="shared" ca="1" si="1047"/>
        <v>6.2681690697366846E-4</v>
      </c>
      <c r="GQ436" s="223">
        <f t="shared" ca="1" si="1048"/>
        <v>7.2044530228647624E-4</v>
      </c>
      <c r="GR436" s="223">
        <f t="shared" ca="1" si="1049"/>
        <v>-1.0111208133390063E-3</v>
      </c>
      <c r="GS436" s="223">
        <f t="shared" ca="1" si="1050"/>
        <v>-1.8108766175464243E-4</v>
      </c>
      <c r="GT436" s="223">
        <f t="shared" ca="1" si="1051"/>
        <v>1.1077175925615407E-3</v>
      </c>
      <c r="GU436" s="223">
        <f t="shared" ca="1" si="1052"/>
        <v>-4.0979716547640292E-4</v>
      </c>
      <c r="GV436" s="223">
        <f t="shared" ca="1" si="1053"/>
        <v>-8.8912132854231649E-4</v>
      </c>
      <c r="GW436" s="223">
        <f t="shared" ca="1" si="1054"/>
        <v>8.8407716800695062E-4</v>
      </c>
      <c r="GX436" s="223">
        <f t="shared" ca="1" si="1055"/>
        <v>4.1753200994283586E-4</v>
      </c>
      <c r="GY436" s="223">
        <f t="shared" ca="1" si="1056"/>
        <v>-1.1067993954187384E-3</v>
      </c>
      <c r="GZ436" s="223">
        <f t="shared" ca="1" si="1057"/>
        <v>1.7286302750448468E-4</v>
      </c>
      <c r="HA436" s="223">
        <f t="shared" ca="1" si="1058"/>
        <v>1.0145898459563677E-3</v>
      </c>
      <c r="HB436" s="223">
        <f t="shared" ca="1" si="1059"/>
        <v>-7.1407113854661227E-4</v>
      </c>
      <c r="HC436" s="223">
        <f t="shared" ca="1" si="1060"/>
        <v>-6.3368608116634139E-4</v>
      </c>
      <c r="HD436" s="223">
        <f t="shared" ca="1" si="1061"/>
        <v>1.0520954627092974E-3</v>
      </c>
      <c r="HE436" s="223">
        <f t="shared" ca="1" si="1062"/>
        <v>7.2471517194271952E-5</v>
      </c>
      <c r="HF436" s="223">
        <f t="shared" ca="1" si="1063"/>
        <v>-1.0907536190878462E-3</v>
      </c>
      <c r="HG436" s="223">
        <f t="shared" ca="1" si="1064"/>
        <v>5.0936429375097905E-4</v>
      </c>
      <c r="HH436" s="223">
        <f t="shared" ca="1" si="1065"/>
        <v>8.1904570839669484E-4</v>
      </c>
      <c r="HI436" s="223">
        <f t="shared" ca="1" si="1066"/>
        <v>-9.4626417251992092E-4</v>
      </c>
      <c r="HJ436" s="223">
        <f t="shared" ca="1" si="1067"/>
        <v>-3.1428425489169663E-4</v>
      </c>
      <c r="HK436" s="223">
        <f t="shared" ca="1" si="1068"/>
        <v>1.1139114130261428E-3</v>
      </c>
      <c r="HL436" s="223">
        <f t="shared" ca="1" si="1069"/>
        <v>-2.799045142102482E-4</v>
      </c>
      <c r="HM436" s="223">
        <f t="shared" ca="1" si="1070"/>
        <v>-9.6460320339679536E-4</v>
      </c>
      <c r="HN436" s="223">
        <f t="shared" ca="1" si="1071"/>
        <v>7.9444847470436231E-4</v>
      </c>
      <c r="HO436" s="223">
        <f t="shared" ca="1" si="1072"/>
        <v>5.4082411667652681E-4</v>
      </c>
      <c r="HP436" s="223">
        <f t="shared" ca="1" si="1073"/>
        <v>-1.0829378576398168E-3</v>
      </c>
      <c r="HQ436" s="223">
        <f t="shared" ca="1" si="1074"/>
        <v>3.6842567693640398E-5</v>
      </c>
      <c r="HR436" s="223">
        <f t="shared" ca="1" si="1075"/>
        <v>1.0632850919957632E-3</v>
      </c>
      <c r="HS436" s="223">
        <f t="shared" ca="1" si="1076"/>
        <v>-6.040259654298873E-4</v>
      </c>
      <c r="HT436" s="223">
        <f t="shared" ca="1" si="1077"/>
        <v>-7.4108223034328612E-4</v>
      </c>
      <c r="HU436" s="223">
        <f t="shared" ca="1" si="1078"/>
        <v>9.9933813577091123E-4</v>
      </c>
      <c r="HV436" s="223">
        <f t="shared" ca="1" si="1079"/>
        <v>2.0800977066070105E-4</v>
      </c>
      <c r="HW436" s="223">
        <f t="shared" ca="1" si="1080"/>
        <v>-1.1102958548001884E-3</v>
      </c>
      <c r="HX436" s="223">
        <f t="shared" ca="1" si="1081"/>
        <v>3.8425036743273294E-4</v>
      </c>
      <c r="HY436" s="223">
        <f t="shared" ca="1" si="1082"/>
        <v>9.0532690468272763E-4</v>
      </c>
      <c r="HZ436" s="223">
        <f t="shared" ca="1" si="1083"/>
        <v>-8.6717483776099801E-4</v>
      </c>
      <c r="IA436" s="223">
        <f t="shared" ca="1" si="1084"/>
        <v>-4.4275372029858298E-4</v>
      </c>
      <c r="IB436" s="223">
        <f t="shared" ca="1" si="1085"/>
        <v>1.1033509690072155E-3</v>
      </c>
      <c r="IC436" s="223">
        <f t="shared" ca="1" si="1086"/>
        <v>-1.4580183851446683E-4</v>
      </c>
      <c r="ID436" s="223">
        <f t="shared" ca="1" si="1087"/>
        <v>-1.0255765482170063E-3</v>
      </c>
      <c r="IE436" s="223">
        <f t="shared" ca="1" si="1088"/>
        <v>6.1313725402267771E-4</v>
      </c>
      <c r="IF436" s="223">
        <f t="shared" ca="1" si="1089"/>
        <v>6.5598172529491693E-4</v>
      </c>
      <c r="IG436" s="223">
        <f t="shared" ca="1" si="1090"/>
        <v>-1.0427879264806347E-3</v>
      </c>
      <c r="IH436" s="223">
        <f t="shared" ca="1" si="1091"/>
        <v>-9.9732038628535917E-5</v>
      </c>
      <c r="II436" s="223">
        <f t="shared" ca="1" si="1092"/>
        <v>1.0959875405430562E-3</v>
      </c>
      <c r="IJ436" s="223">
        <f t="shared" ca="1" si="1093"/>
        <v>-4.8489567956422363E-4</v>
      </c>
      <c r="IK436" s="223">
        <f t="shared" ca="1" si="1094"/>
        <v>-8.3733181297457023E-4</v>
      </c>
      <c r="IL436" s="223">
        <f t="shared" ca="1" si="1095"/>
        <v>9.3154983308401014E-4</v>
      </c>
      <c r="IM436" s="223">
        <f t="shared" ca="1" si="1096"/>
        <v>3.4041936356036108E-4</v>
      </c>
      <c r="IN436" s="223">
        <f t="shared" ca="1" si="1097"/>
        <v>-1.1131382073900835E-3</v>
      </c>
      <c r="IO436" s="223">
        <f t="shared" ca="1" si="1098"/>
        <v>2.5335695792700686E-4</v>
      </c>
      <c r="IP436" s="223">
        <f t="shared" ca="1" si="1099"/>
        <v>9.779911416417516E-4</v>
      </c>
      <c r="IQ436" s="223">
        <f t="shared" ca="1" si="1100"/>
        <v>-7.7504238627361442E-4</v>
      </c>
      <c r="IR436" s="223">
        <f t="shared" ca="1" si="1101"/>
        <v>-5.6456375763581641E-4</v>
      </c>
      <c r="IS436" s="223">
        <f t="shared" ca="1" si="1102"/>
        <v>1.0761950994124852E-3</v>
      </c>
      <c r="IT436" s="223">
        <f t="shared" ca="1" si="1103"/>
        <v>-9.5061674546999004E-6</v>
      </c>
      <c r="IU436" s="223">
        <f t="shared" ca="1" si="1104"/>
        <v>-1.0711242671427629E-3</v>
      </c>
      <c r="IV436" s="223">
        <f t="shared" ca="1" si="1105"/>
        <v>5.8087118123056989E-4</v>
      </c>
      <c r="IW436" s="223">
        <f t="shared" ca="1" si="1106"/>
        <v>7.6127275817533958E-4</v>
      </c>
      <c r="IX436" s="223">
        <f t="shared" ca="1" si="1107"/>
        <v>-9.8695349427751545E-4</v>
      </c>
      <c r="IY436" s="223">
        <f t="shared" ca="1" si="1108"/>
        <v>-2.3480658225889973E-4</v>
      </c>
      <c r="IZ436" s="223">
        <f t="shared" ca="1" si="1109"/>
        <v>1.1122053163325455E-3</v>
      </c>
      <c r="JA436" s="223">
        <f t="shared" ca="1" si="1110"/>
        <v>-3.5847211133570875E-4</v>
      </c>
      <c r="JB436" s="223">
        <f t="shared" ca="1" si="1111"/>
        <v>-9.2098714574814799E-4</v>
      </c>
    </row>
    <row r="437" spans="2:262">
      <c r="B437" s="230">
        <v>76</v>
      </c>
      <c r="C437" s="229">
        <f t="shared" si="1112"/>
        <v>1.4843750000000009E-3</v>
      </c>
      <c r="D437" s="226">
        <f t="shared" ca="1" si="855"/>
        <v>71.827679620327118</v>
      </c>
      <c r="E437" s="225">
        <f ca="1">CD361</f>
        <v>-0.17232037967288524</v>
      </c>
      <c r="F437" s="224">
        <v>76</v>
      </c>
      <c r="G437" s="223">
        <f t="shared" ca="1" si="856"/>
        <v>4.8008655378614645E-4</v>
      </c>
      <c r="H437" s="223">
        <f t="shared" ca="1" si="857"/>
        <v>2.880683760545369E-4</v>
      </c>
      <c r="I437" s="223">
        <f t="shared" ca="1" si="858"/>
        <v>-6.4733022492656305E-4</v>
      </c>
      <c r="J437" s="223">
        <f t="shared" ca="1" si="859"/>
        <v>8.7751714785194718E-5</v>
      </c>
      <c r="K437" s="223">
        <f t="shared" ca="1" si="860"/>
        <v>5.9638426851667118E-4</v>
      </c>
      <c r="L437" s="223">
        <f t="shared" ca="1" si="861"/>
        <v>-4.3399414459719559E-4</v>
      </c>
      <c r="M437" s="223">
        <f t="shared" ca="1" si="862"/>
        <v>-3.4442056812722518E-4</v>
      </c>
      <c r="N437" s="223">
        <f t="shared" ca="1" si="863"/>
        <v>6.3395417151441546E-4</v>
      </c>
      <c r="O437" s="223">
        <f t="shared" ca="1" si="864"/>
        <v>-2.3633796017140016E-5</v>
      </c>
      <c r="P437" s="223">
        <f t="shared" ca="1" si="865"/>
        <v>-6.2023311381614887E-4</v>
      </c>
      <c r="Q437" s="223">
        <f t="shared" ca="1" si="866"/>
        <v>3.8372213455044096E-4</v>
      </c>
      <c r="R437" s="223">
        <f t="shared" ca="1" si="867"/>
        <v>3.9745580184941283E-4</v>
      </c>
      <c r="S437" s="223">
        <f t="shared" ca="1" si="868"/>
        <v>-6.1447279287598223E-4</v>
      </c>
      <c r="T437" s="223">
        <f t="shared" ca="1" si="869"/>
        <v>-4.0711729126109177E-5</v>
      </c>
      <c r="U437" s="223">
        <f t="shared" ca="1" si="870"/>
        <v>6.3810877517566885E-4</v>
      </c>
      <c r="V437" s="223">
        <f t="shared" ca="1" si="871"/>
        <v>-3.297546705841103E-4</v>
      </c>
      <c r="W437" s="223">
        <f t="shared" ca="1" si="872"/>
        <v>-4.4666331892834828E-4</v>
      </c>
      <c r="X437" s="223">
        <f t="shared" ca="1" si="873"/>
        <v>5.8907370533715616E-4</v>
      </c>
      <c r="Y437" s="223">
        <f t="shared" ca="1" si="874"/>
        <v>1.0466517806257661E-4</v>
      </c>
      <c r="Z437" s="223">
        <f t="shared" ca="1" si="875"/>
        <v>-6.4983910020450673E-4</v>
      </c>
      <c r="AA437" s="223">
        <f t="shared" ca="1" si="876"/>
        <v>2.7261148887781531E-4</v>
      </c>
      <c r="AB437" s="223">
        <f t="shared" ca="1" si="877"/>
        <v>4.9156922407499789E-4</v>
      </c>
      <c r="AC437" s="223">
        <f t="shared" ca="1" si="878"/>
        <v>-5.5800151599548964E-4</v>
      </c>
      <c r="AD437" s="223">
        <f t="shared" ca="1" si="879"/>
        <v>-1.6761064411849509E-4</v>
      </c>
      <c r="AE437" s="223">
        <f t="shared" ca="1" si="880"/>
        <v>6.5531111946018849E-4</v>
      </c>
      <c r="AF437" s="223">
        <f t="shared" ca="1" si="881"/>
        <v>-2.1284290950902832E-4</v>
      </c>
      <c r="AG437" s="223">
        <f t="shared" ca="1" si="882"/>
        <v>-5.3174104887473148E-4</v>
      </c>
      <c r="AH437" s="223">
        <f t="shared" ca="1" si="883"/>
        <v>5.2155546702012682E-4</v>
      </c>
      <c r="AI437" s="223">
        <f t="shared" ca="1" si="884"/>
        <v>2.2894192804625411E-4</v>
      </c>
      <c r="AJ437" s="223">
        <f t="shared" ca="1" si="885"/>
        <v>-6.5447213440597096E-4</v>
      </c>
      <c r="AK437" s="223">
        <f t="shared" ca="1" si="886"/>
        <v>1.5102453656989958E-4</v>
      </c>
      <c r="AL437" s="223">
        <f t="shared" ca="1" si="887"/>
        <v>5.6679191669457591E-4</v>
      </c>
      <c r="AM437" s="223">
        <f t="shared" ca="1" si="888"/>
        <v>-4.8008655378614266E-4</v>
      </c>
      <c r="AN437" s="223">
        <f t="shared" ca="1" si="889"/>
        <v>-2.8806837605453928E-4</v>
      </c>
      <c r="AO437" s="223">
        <f t="shared" ca="1" si="890"/>
        <v>6.4733022492656305E-4</v>
      </c>
      <c r="AP437" s="223">
        <f t="shared" ca="1" si="891"/>
        <v>-8.7751714785193146E-5</v>
      </c>
      <c r="AQ437" s="223">
        <f t="shared" ca="1" si="892"/>
        <v>-5.963842685166727E-4</v>
      </c>
      <c r="AR437" s="223">
        <f t="shared" ca="1" si="893"/>
        <v>4.3399414459719185E-4</v>
      </c>
      <c r="AS437" s="223">
        <f t="shared" ca="1" si="894"/>
        <v>3.4442056812723049E-4</v>
      </c>
      <c r="AT437" s="223">
        <f t="shared" ca="1" si="895"/>
        <v>-6.3395417151441568E-4</v>
      </c>
      <c r="AU437" s="223">
        <f t="shared" ca="1" si="896"/>
        <v>2.3633796017138498E-5</v>
      </c>
      <c r="AV437" s="223">
        <f t="shared" ca="1" si="897"/>
        <v>6.2023311381615017E-4</v>
      </c>
      <c r="AW437" s="223">
        <f t="shared" ca="1" si="898"/>
        <v>-3.8372213455043776E-4</v>
      </c>
      <c r="AX437" s="223">
        <f t="shared" ca="1" si="899"/>
        <v>-3.9745580184941776E-4</v>
      </c>
      <c r="AY437" s="223">
        <f t="shared" ca="1" si="900"/>
        <v>6.1447279287597919E-4</v>
      </c>
      <c r="AZ437" s="223">
        <f t="shared" ca="1" si="901"/>
        <v>4.0711729126108418E-5</v>
      </c>
      <c r="BA437" s="223">
        <f t="shared" ca="1" si="902"/>
        <v>-6.3810877517566917E-4</v>
      </c>
      <c r="BB437" s="223">
        <f t="shared" ca="1" si="903"/>
        <v>3.2975467058410699E-4</v>
      </c>
      <c r="BC437" s="223">
        <f t="shared" ca="1" si="904"/>
        <v>4.4666331892835289E-4</v>
      </c>
      <c r="BD437" s="223">
        <f t="shared" ca="1" si="905"/>
        <v>-5.8907370533715247E-4</v>
      </c>
      <c r="BE437" s="223">
        <f t="shared" ca="1" si="906"/>
        <v>-1.0466517806257579E-4</v>
      </c>
      <c r="BF437" s="223">
        <f t="shared" ca="1" si="907"/>
        <v>6.4983910020450716E-4</v>
      </c>
      <c r="BG437" s="223">
        <f t="shared" ca="1" si="908"/>
        <v>-2.7261148887781185E-4</v>
      </c>
      <c r="BH437" s="223">
        <f t="shared" ca="1" si="909"/>
        <v>-4.915692240750006E-4</v>
      </c>
      <c r="BI437" s="223">
        <f t="shared" ca="1" si="910"/>
        <v>5.580015159954853E-4</v>
      </c>
      <c r="BJ437" s="223">
        <f t="shared" ca="1" si="911"/>
        <v>1.6761064411850322E-4</v>
      </c>
      <c r="BK437" s="223">
        <f t="shared" ca="1" si="912"/>
        <v>-6.5531111946018849E-4</v>
      </c>
      <c r="BL437" s="223">
        <f t="shared" ca="1" si="913"/>
        <v>2.1284290950902466E-4</v>
      </c>
      <c r="BM437" s="223">
        <f t="shared" ca="1" si="914"/>
        <v>5.3174104887473376E-4</v>
      </c>
      <c r="BN437" s="223">
        <f t="shared" ca="1" si="915"/>
        <v>-5.2155546702012455E-4</v>
      </c>
      <c r="BO437" s="223">
        <f t="shared" ca="1" si="916"/>
        <v>-2.2894192804626207E-4</v>
      </c>
      <c r="BP437" s="223">
        <f t="shared" ca="1" si="917"/>
        <v>6.5447213440597096E-4</v>
      </c>
      <c r="BQ437" s="223">
        <f t="shared" ca="1" si="918"/>
        <v>-1.5102453656989584E-4</v>
      </c>
      <c r="BR437" s="223">
        <f t="shared" ca="1" si="919"/>
        <v>-5.6679191669457786E-4</v>
      </c>
      <c r="BS437" s="223">
        <f t="shared" ca="1" si="920"/>
        <v>4.8008655378614011E-4</v>
      </c>
      <c r="BT437" s="223">
        <f t="shared" ca="1" si="921"/>
        <v>2.8806837605454693E-4</v>
      </c>
      <c r="BU437" s="223">
        <f t="shared" ca="1" si="922"/>
        <v>-6.4733022492656251E-4</v>
      </c>
      <c r="BV437" s="223">
        <f t="shared" ca="1" si="923"/>
        <v>8.7751714785189324E-5</v>
      </c>
      <c r="BW437" s="223">
        <f t="shared" ca="1" si="924"/>
        <v>5.9638426851667823E-4</v>
      </c>
      <c r="BX437" s="223">
        <f t="shared" ca="1" si="925"/>
        <v>-4.3399414459719592E-4</v>
      </c>
      <c r="BY437" s="223">
        <f t="shared" ca="1" si="926"/>
        <v>-3.4442056812722583E-4</v>
      </c>
      <c r="BZ437" s="223">
        <f t="shared" ca="1" si="927"/>
        <v>6.339541715144147E-4</v>
      </c>
      <c r="CA437" s="223">
        <f t="shared" ca="1" si="928"/>
        <v>-2.3633796017134595E-5</v>
      </c>
      <c r="CB437" s="223">
        <f t="shared" ca="1" si="929"/>
        <v>-6.2023311381615136E-4</v>
      </c>
      <c r="CC437" s="223">
        <f t="shared" ca="1" si="930"/>
        <v>3.8372213455043467E-4</v>
      </c>
      <c r="CD437" s="223">
        <f t="shared" ca="1" si="931"/>
        <v>3.9745580184942085E-4</v>
      </c>
      <c r="CE437" s="223">
        <f t="shared" ca="1" si="932"/>
        <v>-6.1447279287597779E-4</v>
      </c>
      <c r="CF437" s="223">
        <f t="shared" ca="1" si="933"/>
        <v>-4.0711729126121483E-5</v>
      </c>
      <c r="CG437" s="223">
        <f t="shared" ca="1" si="934"/>
        <v>6.381087751756721E-4</v>
      </c>
      <c r="CH437" s="223">
        <f t="shared" ca="1" si="935"/>
        <v>-3.297546705841117E-4</v>
      </c>
      <c r="CI437" s="223">
        <f t="shared" ca="1" si="936"/>
        <v>-4.4666331892834882E-4</v>
      </c>
      <c r="CJ437" s="223">
        <f t="shared" ca="1" si="937"/>
        <v>5.8907370533715475E-4</v>
      </c>
      <c r="CK437" s="223">
        <f t="shared" ca="1" si="938"/>
        <v>1.0466517806257959E-4</v>
      </c>
      <c r="CL437" s="223">
        <f t="shared" ca="1" si="939"/>
        <v>-6.4983910020450771E-4</v>
      </c>
      <c r="CM437" s="223">
        <f t="shared" ca="1" si="940"/>
        <v>2.7261148887780838E-4</v>
      </c>
      <c r="CN437" s="223">
        <f t="shared" ca="1" si="941"/>
        <v>4.915692240750031E-4</v>
      </c>
      <c r="CO437" s="223">
        <f t="shared" ca="1" si="942"/>
        <v>-5.5800151599548324E-4</v>
      </c>
      <c r="CP437" s="223">
        <f t="shared" ca="1" si="943"/>
        <v>-1.6761064411850702E-4</v>
      </c>
      <c r="CQ437" s="223">
        <f t="shared" ca="1" si="944"/>
        <v>6.5531111946018903E-4</v>
      </c>
      <c r="CR437" s="223">
        <f t="shared" ca="1" si="945"/>
        <v>-2.1284290950901219E-4</v>
      </c>
      <c r="CS437" s="223">
        <f t="shared" ca="1" si="946"/>
        <v>-5.3174104887473051E-4</v>
      </c>
      <c r="CT437" s="223">
        <f t="shared" ca="1" si="947"/>
        <v>5.2155546702012791E-4</v>
      </c>
      <c r="CU437" s="223">
        <f t="shared" ca="1" si="948"/>
        <v>2.2894192804625701E-4</v>
      </c>
      <c r="CV437" s="223">
        <f t="shared" ca="1" si="949"/>
        <v>-6.5447213440597064E-4</v>
      </c>
      <c r="CW437" s="223">
        <f t="shared" ca="1" si="950"/>
        <v>1.510245365698921E-4</v>
      </c>
      <c r="CX437" s="223">
        <f t="shared" ca="1" si="951"/>
        <v>5.6679191669457981E-4</v>
      </c>
      <c r="CY437" s="223">
        <f t="shared" ca="1" si="952"/>
        <v>-4.800865537861374E-4</v>
      </c>
      <c r="CZ437" s="223">
        <f t="shared" ca="1" si="953"/>
        <v>-2.8806837605455039E-4</v>
      </c>
      <c r="DA437" s="223">
        <f t="shared" ca="1" si="954"/>
        <v>6.4733022492656034E-4</v>
      </c>
      <c r="DB437" s="223">
        <f t="shared" ca="1" si="955"/>
        <v>-8.7751714785176259E-5</v>
      </c>
      <c r="DC437" s="223">
        <f t="shared" ca="1" si="956"/>
        <v>-5.9638426851667974E-4</v>
      </c>
      <c r="DD437" s="223">
        <f t="shared" ca="1" si="957"/>
        <v>4.3399414459719304E-4</v>
      </c>
      <c r="DE437" s="223">
        <f t="shared" ca="1" si="958"/>
        <v>3.4442056812722914E-4</v>
      </c>
      <c r="DF437" s="223">
        <f t="shared" ca="1" si="959"/>
        <v>-6.3395417151441372E-4</v>
      </c>
      <c r="DG437" s="223">
        <f t="shared" ca="1" si="960"/>
        <v>2.3633796017130746E-5</v>
      </c>
      <c r="DH437" s="223">
        <f t="shared" ca="1" si="961"/>
        <v>6.2023311381615267E-4</v>
      </c>
      <c r="DI437" s="223">
        <f t="shared" ca="1" si="962"/>
        <v>-3.8372213455043158E-4</v>
      </c>
      <c r="DJ437" s="223">
        <f t="shared" ca="1" si="963"/>
        <v>-3.9745580184942394E-4</v>
      </c>
      <c r="DK437" s="223">
        <f t="shared" ca="1" si="964"/>
        <v>6.1447279287597648E-4</v>
      </c>
      <c r="DL437" s="223">
        <f t="shared" ca="1" si="965"/>
        <v>4.0711729126125331E-5</v>
      </c>
      <c r="DM437" s="223">
        <f t="shared" ca="1" si="966"/>
        <v>-6.3810877517567308E-4</v>
      </c>
      <c r="DN437" s="223">
        <f t="shared" ca="1" si="967"/>
        <v>3.2975467058409224E-4</v>
      </c>
      <c r="DO437" s="223">
        <f t="shared" ca="1" si="968"/>
        <v>4.4666331892835164E-4</v>
      </c>
      <c r="DP437" s="223">
        <f t="shared" ca="1" si="969"/>
        <v>-5.8907370533715312E-4</v>
      </c>
      <c r="DQ437" s="223">
        <f t="shared" ca="1" si="970"/>
        <v>-1.0466517806258344E-4</v>
      </c>
      <c r="DR437" s="223">
        <f t="shared" ca="1" si="971"/>
        <v>6.4983910020450814E-4</v>
      </c>
      <c r="DS437" s="223">
        <f t="shared" ca="1" si="972"/>
        <v>-2.7261148887780485E-4</v>
      </c>
      <c r="DT437" s="223">
        <f t="shared" ca="1" si="973"/>
        <v>-4.9156922407500559E-4</v>
      </c>
      <c r="DU437" s="223">
        <f t="shared" ca="1" si="974"/>
        <v>5.5800151599548118E-4</v>
      </c>
      <c r="DV437" s="223">
        <f t="shared" ca="1" si="975"/>
        <v>1.676106441185107E-4</v>
      </c>
      <c r="DW437" s="223">
        <f t="shared" ca="1" si="976"/>
        <v>-6.5531111946018914E-4</v>
      </c>
      <c r="DX437" s="223">
        <f t="shared" ca="1" si="977"/>
        <v>2.1284290950900856E-4</v>
      </c>
      <c r="DY437" s="223">
        <f t="shared" ca="1" si="978"/>
        <v>5.3174104887473278E-4</v>
      </c>
      <c r="DZ437" s="223">
        <f t="shared" ca="1" si="979"/>
        <v>-5.2155546702012552E-4</v>
      </c>
      <c r="EA437" s="223">
        <f t="shared" ca="1" si="980"/>
        <v>-2.2894192804626058E-4</v>
      </c>
      <c r="EB437" s="223">
        <f t="shared" ca="1" si="981"/>
        <v>6.5447213440597042E-4</v>
      </c>
      <c r="EC437" s="223">
        <f t="shared" ca="1" si="982"/>
        <v>-1.5102453656988833E-4</v>
      </c>
      <c r="ED437" s="223">
        <f t="shared" ca="1" si="983"/>
        <v>-5.6679191669458176E-4</v>
      </c>
      <c r="EE437" s="223">
        <f t="shared" ca="1" si="984"/>
        <v>4.800865537861348E-4</v>
      </c>
      <c r="EF437" s="223">
        <f t="shared" ca="1" si="985"/>
        <v>2.8806837605455386E-4</v>
      </c>
      <c r="EG437" s="223">
        <f t="shared" ca="1" si="986"/>
        <v>-6.473302249265598E-4</v>
      </c>
      <c r="EH437" s="223">
        <f t="shared" ca="1" si="987"/>
        <v>8.7751714785172465E-5</v>
      </c>
      <c r="EI437" s="223">
        <f t="shared" ca="1" si="988"/>
        <v>5.9638426851668137E-4</v>
      </c>
      <c r="EJ437" s="223">
        <f t="shared" ca="1" si="989"/>
        <v>-4.3399414459719017E-4</v>
      </c>
      <c r="EK437" s="223">
        <f t="shared" ca="1" si="990"/>
        <v>-3.4442056812723239E-4</v>
      </c>
      <c r="EL437" s="223">
        <f t="shared" ca="1" si="991"/>
        <v>6.3395417151441264E-4</v>
      </c>
      <c r="EM437" s="223">
        <f t="shared" ca="1" si="992"/>
        <v>-2.3633796017126897E-5</v>
      </c>
      <c r="EN437" s="223">
        <f t="shared" ca="1" si="993"/>
        <v>-6.2023311381615993E-4</v>
      </c>
      <c r="EO437" s="223">
        <f t="shared" ca="1" si="994"/>
        <v>3.8372213455042844E-4</v>
      </c>
      <c r="EP437" s="223">
        <f t="shared" ca="1" si="995"/>
        <v>3.9745580184941218E-4</v>
      </c>
      <c r="EQ437" s="223">
        <f t="shared" ca="1" si="996"/>
        <v>-6.1447279287597518E-4</v>
      </c>
      <c r="ER437" s="223">
        <f t="shared" ca="1" si="997"/>
        <v>-4.071172912611064E-5</v>
      </c>
      <c r="ES437" s="223">
        <f t="shared" ca="1" si="998"/>
        <v>6.3810877517567395E-4</v>
      </c>
      <c r="ET437" s="223">
        <f t="shared" ca="1" si="999"/>
        <v>-3.2975467058410504E-4</v>
      </c>
      <c r="EU437" s="223">
        <f t="shared" ca="1" si="1000"/>
        <v>-4.4666331892836812E-4</v>
      </c>
      <c r="EV437" s="223">
        <f t="shared" ca="1" si="1001"/>
        <v>5.8907370533715139E-4</v>
      </c>
      <c r="EW437" s="223">
        <f t="shared" ca="1" si="1002"/>
        <v>1.0466517806260561E-4</v>
      </c>
      <c r="EX437" s="223">
        <f t="shared" ca="1" si="1003"/>
        <v>-6.4983910020450879E-4</v>
      </c>
      <c r="EY437" s="223">
        <f t="shared" ca="1" si="1004"/>
        <v>2.7261148887778436E-4</v>
      </c>
      <c r="EZ437" s="223">
        <f t="shared" ca="1" si="1005"/>
        <v>4.9156922407500819E-4</v>
      </c>
      <c r="FA437" s="223">
        <f t="shared" ca="1" si="1006"/>
        <v>-5.5800151599548898E-4</v>
      </c>
      <c r="FB437" s="223">
        <f t="shared" ca="1" si="1007"/>
        <v>-1.6761064411851447E-4</v>
      </c>
      <c r="FC437" s="223">
        <f t="shared" ca="1" si="1008"/>
        <v>6.553111194601886E-4</v>
      </c>
      <c r="FD437" s="223">
        <f t="shared" ca="1" si="1009"/>
        <v>-2.1284290950900493E-4</v>
      </c>
      <c r="FE437" s="223">
        <f t="shared" ca="1" si="1010"/>
        <v>-5.3174104887473506E-4</v>
      </c>
      <c r="FF437" s="223">
        <f t="shared" ca="1" si="1011"/>
        <v>5.2155546702011186E-4</v>
      </c>
      <c r="FG437" s="223">
        <f t="shared" ca="1" si="1012"/>
        <v>2.2894192804626419E-4</v>
      </c>
      <c r="FH437" s="223">
        <f t="shared" ca="1" si="1013"/>
        <v>-6.5447213440596901E-4</v>
      </c>
      <c r="FI437" s="223">
        <f t="shared" ca="1" si="1014"/>
        <v>1.5102453656988459E-4</v>
      </c>
      <c r="FJ437" s="223">
        <f t="shared" ca="1" si="1015"/>
        <v>5.6679191669457428E-4</v>
      </c>
      <c r="FK437" s="223">
        <f t="shared" ca="1" si="1016"/>
        <v>-4.800865537861322E-4</v>
      </c>
      <c r="FL437" s="223">
        <f t="shared" ca="1" si="1017"/>
        <v>-2.8806837605454064E-4</v>
      </c>
      <c r="FM437" s="223">
        <f t="shared" ca="1" si="1018"/>
        <v>6.4733022492655915E-4</v>
      </c>
      <c r="FN437" s="223">
        <f t="shared" ca="1" si="1019"/>
        <v>-8.7751714785187156E-5</v>
      </c>
      <c r="FO437" s="223">
        <f t="shared" ca="1" si="1020"/>
        <v>-5.96384268516683E-4</v>
      </c>
      <c r="FP437" s="223">
        <f t="shared" ca="1" si="1021"/>
        <v>4.3399414459718724E-4</v>
      </c>
      <c r="FQ437" s="223">
        <f t="shared" ca="1" si="1022"/>
        <v>3.4442056812725147E-4</v>
      </c>
      <c r="FR437" s="223">
        <f t="shared" ca="1" si="1023"/>
        <v>-6.3395417151441166E-4</v>
      </c>
      <c r="FS437" s="223">
        <f t="shared" ca="1" si="1024"/>
        <v>2.36337960171044E-5</v>
      </c>
      <c r="FT437" s="223">
        <f t="shared" ca="1" si="1025"/>
        <v>6.2023311381615505E-4</v>
      </c>
      <c r="FU437" s="223">
        <f t="shared" ca="1" si="1026"/>
        <v>-3.8372213455044037E-4</v>
      </c>
      <c r="FV437" s="223">
        <f t="shared" ca="1" si="1027"/>
        <v>-3.9745580184943002E-4</v>
      </c>
      <c r="FW437" s="223">
        <f t="shared" ca="1" si="1028"/>
        <v>6.1447279287598039E-4</v>
      </c>
      <c r="FX437" s="223">
        <f t="shared" ca="1" si="1029"/>
        <v>4.0711729126133029E-5</v>
      </c>
      <c r="FY437" s="223">
        <f t="shared" ca="1" si="1030"/>
        <v>-6.3810877517567058E-4</v>
      </c>
      <c r="FZ437" s="223">
        <f t="shared" ca="1" si="1031"/>
        <v>3.2975467058408558E-4</v>
      </c>
      <c r="GA437" s="223">
        <f t="shared" ca="1" si="1032"/>
        <v>4.4666331892835733E-4</v>
      </c>
      <c r="GB437" s="223">
        <f t="shared" ca="1" si="1033"/>
        <v>-5.8907370533714141E-4</v>
      </c>
      <c r="GC437" s="223">
        <f t="shared" ca="1" si="1034"/>
        <v>-1.0466517806259103E-4</v>
      </c>
      <c r="GD437" s="223">
        <f t="shared" ca="1" si="1035"/>
        <v>6.4983910020451172E-4</v>
      </c>
      <c r="GE437" s="223">
        <f t="shared" ca="1" si="1036"/>
        <v>-2.726114888777978E-4</v>
      </c>
      <c r="GF437" s="223">
        <f t="shared" ca="1" si="1037"/>
        <v>-4.9156922407499843E-4</v>
      </c>
      <c r="GG437" s="223">
        <f t="shared" ca="1" si="1038"/>
        <v>5.5800151599547706E-4</v>
      </c>
      <c r="GH437" s="223">
        <f t="shared" ca="1" si="1039"/>
        <v>1.6761064411850016E-4</v>
      </c>
      <c r="GI437" s="223">
        <f t="shared" ca="1" si="1040"/>
        <v>-6.5531111946018935E-4</v>
      </c>
      <c r="GJ437" s="223">
        <f t="shared" ca="1" si="1041"/>
        <v>2.1284290950901891E-4</v>
      </c>
      <c r="GK437" s="223">
        <f t="shared" ca="1" si="1042"/>
        <v>5.3174104887474818E-4</v>
      </c>
      <c r="GL437" s="223">
        <f t="shared" ca="1" si="1043"/>
        <v>-5.2155546702012086E-4</v>
      </c>
      <c r="GM437" s="223">
        <f t="shared" ca="1" si="1044"/>
        <v>-2.289419280462853E-4</v>
      </c>
      <c r="GN437" s="223">
        <f t="shared" ca="1" si="1045"/>
        <v>6.5447213440596999E-4</v>
      </c>
      <c r="GO437" s="223">
        <f t="shared" ca="1" si="1046"/>
        <v>-1.5102453656986266E-4</v>
      </c>
      <c r="GP437" s="223">
        <f t="shared" ca="1" si="1047"/>
        <v>-5.6679191669458556E-4</v>
      </c>
      <c r="GQ437" s="223">
        <f t="shared" ca="1" si="1048"/>
        <v>4.8008655378614223E-4</v>
      </c>
      <c r="GR437" s="223">
        <f t="shared" ca="1" si="1049"/>
        <v>2.8806837605456075E-4</v>
      </c>
      <c r="GS437" s="223">
        <f t="shared" ca="1" si="1050"/>
        <v>-6.4733022492656153E-4</v>
      </c>
      <c r="GT437" s="223">
        <f t="shared" ca="1" si="1051"/>
        <v>8.7751714785164794E-5</v>
      </c>
      <c r="GU437" s="223">
        <f t="shared" ca="1" si="1052"/>
        <v>5.9638426851667682E-4</v>
      </c>
      <c r="GV437" s="223">
        <f t="shared" ca="1" si="1053"/>
        <v>-4.3399414459717033E-4</v>
      </c>
      <c r="GW437" s="223">
        <f t="shared" ca="1" si="1054"/>
        <v>-3.4442056812723895E-4</v>
      </c>
      <c r="GX437" s="223">
        <f t="shared" ca="1" si="1055"/>
        <v>6.3395417151440592E-4</v>
      </c>
      <c r="GY437" s="223">
        <f t="shared" ca="1" si="1056"/>
        <v>-2.3633796017119254E-5</v>
      </c>
      <c r="GZ437" s="223">
        <f t="shared" ca="1" si="1057"/>
        <v>-6.2023311381616242E-4</v>
      </c>
      <c r="HA437" s="223">
        <f t="shared" ca="1" si="1058"/>
        <v>3.8372213455042215E-4</v>
      </c>
      <c r="HB437" s="223">
        <f t="shared" ca="1" si="1059"/>
        <v>3.9745580184941825E-4</v>
      </c>
      <c r="HC437" s="223">
        <f t="shared" ca="1" si="1060"/>
        <v>-6.1447279287597247E-4</v>
      </c>
      <c r="HD437" s="223">
        <f t="shared" ca="1" si="1061"/>
        <v>-4.0711729126118338E-5</v>
      </c>
      <c r="HE437" s="223">
        <f t="shared" ca="1" si="1062"/>
        <v>6.3810877517567579E-4</v>
      </c>
      <c r="HF437" s="223">
        <f t="shared" ca="1" si="1063"/>
        <v>-3.2975467058409837E-4</v>
      </c>
      <c r="HG437" s="223">
        <f t="shared" ca="1" si="1064"/>
        <v>-4.4666331892837381E-4</v>
      </c>
      <c r="HH437" s="223">
        <f t="shared" ca="1" si="1065"/>
        <v>5.8907370533714792E-4</v>
      </c>
      <c r="HI437" s="223">
        <f t="shared" ca="1" si="1066"/>
        <v>1.0466517806261331E-4</v>
      </c>
      <c r="HJ437" s="223">
        <f t="shared" ca="1" si="1067"/>
        <v>-6.4983910020450977E-4</v>
      </c>
      <c r="HK437" s="223">
        <f t="shared" ca="1" si="1068"/>
        <v>2.7261148887777742E-4</v>
      </c>
      <c r="HL437" s="223">
        <f t="shared" ca="1" si="1069"/>
        <v>4.9156922407501318E-4</v>
      </c>
      <c r="HM437" s="223">
        <f t="shared" ca="1" si="1070"/>
        <v>-5.5800151599548486E-4</v>
      </c>
      <c r="HN437" s="223">
        <f t="shared" ca="1" si="1071"/>
        <v>-1.6761064411852195E-4</v>
      </c>
      <c r="HO437" s="223">
        <f t="shared" ca="1" si="1072"/>
        <v>6.5531111946018892E-4</v>
      </c>
      <c r="HP437" s="223">
        <f t="shared" ca="1" si="1073"/>
        <v>-2.1284290950899761E-4</v>
      </c>
      <c r="HQ437" s="223">
        <f t="shared" ca="1" si="1074"/>
        <v>-5.3174104887473961E-4</v>
      </c>
      <c r="HR437" s="223">
        <f t="shared" ca="1" si="1075"/>
        <v>5.215554670201072E-4</v>
      </c>
      <c r="HS437" s="223">
        <f t="shared" ca="1" si="1076"/>
        <v>2.2894192804627143E-4</v>
      </c>
      <c r="HT437" s="223">
        <f t="shared" ca="1" si="1077"/>
        <v>-6.5447213440596858E-4</v>
      </c>
      <c r="HU437" s="223">
        <f t="shared" ca="1" si="1078"/>
        <v>1.5102453656987708E-4</v>
      </c>
      <c r="HV437" s="223">
        <f t="shared" ca="1" si="1079"/>
        <v>5.6679191669459694E-4</v>
      </c>
      <c r="HW437" s="223">
        <f t="shared" ca="1" si="1080"/>
        <v>-4.8008655378612688E-4</v>
      </c>
      <c r="HX437" s="223">
        <f t="shared" ca="1" si="1081"/>
        <v>-2.8806837605454752E-4</v>
      </c>
      <c r="HY437" s="223">
        <f t="shared" ca="1" si="1082"/>
        <v>6.4733022492655795E-4</v>
      </c>
      <c r="HZ437" s="223">
        <f t="shared" ca="1" si="1083"/>
        <v>-8.7751714785179458E-5</v>
      </c>
      <c r="IA437" s="223">
        <f t="shared" ca="1" si="1084"/>
        <v>-5.9638426851668625E-4</v>
      </c>
      <c r="IB437" s="223">
        <f t="shared" ca="1" si="1085"/>
        <v>4.339941445971815E-4</v>
      </c>
      <c r="IC437" s="223">
        <f t="shared" ca="1" si="1086"/>
        <v>3.4442056812725803E-4</v>
      </c>
      <c r="ID437" s="223">
        <f t="shared" ca="1" si="1087"/>
        <v>-6.3395417151440971E-4</v>
      </c>
      <c r="IE437" s="223">
        <f t="shared" ca="1" si="1088"/>
        <v>4.8371685188812116E-5</v>
      </c>
      <c r="IF437" s="223">
        <f t="shared" ca="1" si="1089"/>
        <v>6.2023311381615765E-4</v>
      </c>
      <c r="IG437" s="223">
        <f t="shared" ca="1" si="1090"/>
        <v>-3.8372213455043413E-4</v>
      </c>
      <c r="IH437" s="223">
        <f t="shared" ca="1" si="1091"/>
        <v>-3.974558018494362E-4</v>
      </c>
      <c r="II437" s="223">
        <f t="shared" ca="1" si="1092"/>
        <v>6.1447279287597757E-4</v>
      </c>
      <c r="IJ437" s="223">
        <f t="shared" ca="1" si="1093"/>
        <v>4.0711729126140673E-5</v>
      </c>
      <c r="IK437" s="223">
        <f t="shared" ca="1" si="1094"/>
        <v>-6.3810877517567232E-4</v>
      </c>
      <c r="IL437" s="223">
        <f t="shared" ca="1" si="1095"/>
        <v>3.2975467058407891E-4</v>
      </c>
      <c r="IM437" s="223">
        <f t="shared" ca="1" si="1096"/>
        <v>4.4666331892836302E-4</v>
      </c>
      <c r="IN437" s="223">
        <f t="shared" ca="1" si="1097"/>
        <v>-5.8907370533713805E-4</v>
      </c>
      <c r="IO437" s="223">
        <f t="shared" ca="1" si="1098"/>
        <v>-1.0466517806259862E-4</v>
      </c>
      <c r="IP437" s="223">
        <f t="shared" ca="1" si="1099"/>
        <v>6.498391002045128E-4</v>
      </c>
      <c r="IQ437" s="223">
        <f t="shared" ca="1" si="1100"/>
        <v>-2.7261148887779081E-4</v>
      </c>
      <c r="IR437" s="223">
        <f t="shared" ca="1" si="1101"/>
        <v>-4.9156922407500353E-4</v>
      </c>
      <c r="IS437" s="223">
        <f t="shared" ca="1" si="1102"/>
        <v>5.5800151599547294E-4</v>
      </c>
      <c r="IT437" s="223">
        <f t="shared" ca="1" si="1103"/>
        <v>1.6761064411850761E-4</v>
      </c>
      <c r="IU437" s="223">
        <f t="shared" ca="1" si="1104"/>
        <v>-6.5531111946018968E-4</v>
      </c>
      <c r="IV437" s="223">
        <f t="shared" ca="1" si="1105"/>
        <v>2.1284290950901159E-4</v>
      </c>
      <c r="IW437" s="223">
        <f t="shared" ca="1" si="1106"/>
        <v>5.3174104887475273E-4</v>
      </c>
      <c r="IX437" s="223">
        <f t="shared" ca="1" si="1107"/>
        <v>-5.2155546702011609E-4</v>
      </c>
      <c r="IY437" s="223">
        <f t="shared" ca="1" si="1108"/>
        <v>-2.2894192804629254E-4</v>
      </c>
      <c r="IZ437" s="223">
        <f t="shared" ca="1" si="1109"/>
        <v>6.5447213440596955E-4</v>
      </c>
      <c r="JA437" s="223">
        <f t="shared" ca="1" si="1110"/>
        <v>-1.5102453656985518E-4</v>
      </c>
      <c r="JB437" s="223">
        <f t="shared" ca="1" si="1111"/>
        <v>-5.6679191669458946E-4</v>
      </c>
    </row>
    <row r="438" spans="2:262">
      <c r="B438" s="230">
        <v>77</v>
      </c>
      <c r="C438" s="229">
        <f t="shared" si="1112"/>
        <v>1.5039062500000009E-3</v>
      </c>
      <c r="D438" s="226">
        <f t="shared" ca="1" si="855"/>
        <v>71.824649672389526</v>
      </c>
      <c r="E438" s="225">
        <f ca="1">CE361</f>
        <v>-0.17535032761047536</v>
      </c>
      <c r="F438" s="224">
        <v>77</v>
      </c>
      <c r="G438" s="223">
        <f t="shared" ca="1" si="856"/>
        <v>-1.3731492260078389E-4</v>
      </c>
      <c r="H438" s="223">
        <f t="shared" ca="1" si="857"/>
        <v>3.7007556698327329E-5</v>
      </c>
      <c r="I438" s="223">
        <f t="shared" ca="1" si="858"/>
        <v>1.1409773301469995E-4</v>
      </c>
      <c r="J438" s="223">
        <f t="shared" ca="1" si="859"/>
        <v>-1.0858830763356561E-4</v>
      </c>
      <c r="K438" s="223">
        <f t="shared" ca="1" si="860"/>
        <v>-4.5973394363765705E-5</v>
      </c>
      <c r="L438" s="223">
        <f t="shared" ca="1" si="861"/>
        <v>1.3743033634570689E-4</v>
      </c>
      <c r="M438" s="223">
        <f t="shared" ca="1" si="862"/>
        <v>-4.0245379813286967E-5</v>
      </c>
      <c r="N438" s="223">
        <f t="shared" ca="1" si="863"/>
        <v>-1.1218185478001436E-4</v>
      </c>
      <c r="O438" s="223">
        <f t="shared" ca="1" si="864"/>
        <v>1.1062417871042827E-4</v>
      </c>
      <c r="P438" s="223">
        <f t="shared" ca="1" si="865"/>
        <v>4.2780284963844012E-5</v>
      </c>
      <c r="Q438" s="223">
        <f t="shared" ca="1" si="866"/>
        <v>-1.3746296719486647E-4</v>
      </c>
      <c r="R438" s="223">
        <f t="shared" ca="1" si="867"/>
        <v>4.3458960616318807E-5</v>
      </c>
      <c r="S438" s="223">
        <f t="shared" ca="1" si="868"/>
        <v>1.1019840239075898E-4</v>
      </c>
      <c r="T438" s="223">
        <f t="shared" ca="1" si="869"/>
        <v>-1.1259341391854004E-4</v>
      </c>
      <c r="U438" s="223">
        <f t="shared" ca="1" si="870"/>
        <v>-3.9561406319918219E-5</v>
      </c>
      <c r="V438" s="223">
        <f t="shared" ca="1" si="871"/>
        <v>1.3741279549265933E-4</v>
      </c>
      <c r="W438" s="223">
        <f t="shared" ca="1" si="872"/>
        <v>-4.6646363366510817E-5</v>
      </c>
      <c r="X438" s="223">
        <f t="shared" ca="1" si="873"/>
        <v>-1.0814857060448691E-4</v>
      </c>
      <c r="Y438" s="223">
        <f t="shared" ca="1" si="874"/>
        <v>1.1449482706424647E-4</v>
      </c>
      <c r="Z438" s="223">
        <f t="shared" ca="1" si="875"/>
        <v>3.6318697364121107E-5</v>
      </c>
      <c r="AA438" s="223">
        <f t="shared" ca="1" si="876"/>
        <v>-1.3727985146064274E-4</v>
      </c>
      <c r="AB438" s="223">
        <f t="shared" ca="1" si="877"/>
        <v>4.9805668091630251E-5</v>
      </c>
      <c r="AC438" s="223">
        <f t="shared" ca="1" si="878"/>
        <v>1.0603359416321852E-4</v>
      </c>
      <c r="AD438" s="223">
        <f t="shared" ca="1" si="879"/>
        <v>-1.1632727280736645E-4</v>
      </c>
      <c r="AE438" s="223">
        <f t="shared" ca="1" si="880"/>
        <v>-3.3054111383075878E-5</v>
      </c>
      <c r="AF438" s="223">
        <f t="shared" ca="1" si="881"/>
        <v>1.3706421517933052E-4</v>
      </c>
      <c r="AG438" s="223">
        <f t="shared" ca="1" si="882"/>
        <v>-5.2934971744645185E-5</v>
      </c>
      <c r="AH438" s="223">
        <f t="shared" ca="1" si="883"/>
        <v>-1.0385474704967766E-4</v>
      </c>
      <c r="AI438" s="223">
        <f t="shared" ca="1" si="884"/>
        <v>1.180896473511042E-4</v>
      </c>
      <c r="AJ438" s="223">
        <f t="shared" ca="1" si="885"/>
        <v>2.9769614841306315E-5</v>
      </c>
      <c r="AK438" s="223">
        <f t="shared" ca="1" si="886"/>
        <v>-1.3676601653995547E-4</v>
      </c>
      <c r="AL438" s="223">
        <f t="shared" ca="1" si="887"/>
        <v>5.6032389350047213E-5</v>
      </c>
      <c r="AM438" s="223">
        <f t="shared" ca="1" si="888"/>
        <v>1.0161334171989323E-4</v>
      </c>
      <c r="AN438" s="223">
        <f t="shared" ca="1" si="889"/>
        <v>-1.1978088910693445E-4</v>
      </c>
      <c r="AO438" s="223">
        <f t="shared" ca="1" si="890"/>
        <v>-2.6467186196713002E-5</v>
      </c>
      <c r="AP438" s="223">
        <f t="shared" ca="1" si="891"/>
        <v>1.3638543516622734E-4</v>
      </c>
      <c r="AQ438" s="223">
        <f t="shared" ca="1" si="892"/>
        <v>-5.9096055139291663E-5</v>
      </c>
      <c r="AR438" s="223">
        <f t="shared" ca="1" si="893"/>
        <v>-9.9310728312623639E-5</v>
      </c>
      <c r="AS438" s="223">
        <f t="shared" ca="1" si="894"/>
        <v>1.213999793340621E-4</v>
      </c>
      <c r="AT438" s="223">
        <f t="shared" ca="1" si="895"/>
        <v>2.3148814708827575E-5</v>
      </c>
      <c r="AU438" s="223">
        <f t="shared" ca="1" si="896"/>
        <v>-1.3592270030613509E-4</v>
      </c>
      <c r="AV438" s="223">
        <f t="shared" ca="1" si="897"/>
        <v>6.2124123674663138E-5</v>
      </c>
      <c r="AW438" s="223">
        <f t="shared" ca="1" si="898"/>
        <v>9.6948293836086479E-5</v>
      </c>
      <c r="AX438" s="223">
        <f t="shared" ca="1" si="899"/>
        <v>-1.2294594275307657E-4</v>
      </c>
      <c r="AY438" s="223">
        <f t="shared" ca="1" si="900"/>
        <v>-1.9816499240551485E-5</v>
      </c>
      <c r="AZ438" s="223">
        <f t="shared" ca="1" si="901"/>
        <v>1.3537809069385555E-4</v>
      </c>
      <c r="BA438" s="223">
        <f t="shared" ca="1" si="902"/>
        <v>-6.5114770960903598E-5</v>
      </c>
      <c r="BB438" s="223">
        <f t="shared" ca="1" si="903"/>
        <v>-9.4527461332472696E-5</v>
      </c>
      <c r="BC438" s="223">
        <f t="shared" ca="1" si="904"/>
        <v>1.2441784813342147E-4</v>
      </c>
      <c r="BD438" s="223">
        <f t="shared" ca="1" si="905"/>
        <v>1.6472247054119527E-5</v>
      </c>
      <c r="BE438" s="223">
        <f t="shared" ca="1" si="906"/>
        <v>-1.3475193438185491E-4</v>
      </c>
      <c r="BF438" s="223">
        <f t="shared" ca="1" si="907"/>
        <v>6.8066195543915338E-5</v>
      </c>
      <c r="BG438" s="223">
        <f t="shared" ca="1" si="908"/>
        <v>9.2049689020761669E-5</v>
      </c>
      <c r="BH438" s="223">
        <f t="shared" ca="1" si="909"/>
        <v>-1.258148088543338E-4</v>
      </c>
      <c r="BI438" s="223">
        <f t="shared" ca="1" si="910"/>
        <v>-1.3118072601999159E-5</v>
      </c>
      <c r="BJ438" s="223">
        <f t="shared" ca="1" si="911"/>
        <v>1.34044608543282E-4</v>
      </c>
      <c r="BK438" s="223">
        <f t="shared" ca="1" si="912"/>
        <v>-7.0976619595890415E-5</v>
      </c>
      <c r="BL438" s="223">
        <f t="shared" ca="1" si="913"/>
        <v>-8.9516469418344109E-5</v>
      </c>
      <c r="BM438" s="223">
        <f t="shared" ca="1" si="914"/>
        <v>1.2713598343891102E-4</v>
      </c>
      <c r="BN438" s="223">
        <f t="shared" ca="1" si="915"/>
        <v>9.7559963134596686E-6</v>
      </c>
      <c r="BO438" s="223">
        <f t="shared" ca="1" si="916"/>
        <v>-1.3325653924477343E-4</v>
      </c>
      <c r="BP438" s="223">
        <f t="shared" ca="1" si="917"/>
        <v>7.3844289986207688E-5</v>
      </c>
      <c r="BQ438" s="223">
        <f t="shared" ca="1" si="918"/>
        <v>8.6929328441985327E-5</v>
      </c>
      <c r="BR438" s="223">
        <f t="shared" ca="1" si="919"/>
        <v>-1.2838057606098528E-4</v>
      </c>
      <c r="BS438" s="223">
        <f t="shared" ca="1" si="920"/>
        <v>-6.3880433775411496E-6</v>
      </c>
      <c r="BT438" s="223">
        <f t="shared" ca="1" si="921"/>
        <v>1.323882011898067E-4</v>
      </c>
      <c r="BU438" s="223">
        <f t="shared" ca="1" si="922"/>
        <v>-7.6667479337453101E-5</v>
      </c>
      <c r="BV438" s="223">
        <f t="shared" ca="1" si="923"/>
        <v>-8.4289824488668533E-5</v>
      </c>
      <c r="BW438" s="223">
        <f t="shared" ca="1" si="924"/>
        <v>1.2954783702449931E-4</v>
      </c>
      <c r="BX438" s="223">
        <f t="shared" ca="1" si="925"/>
        <v>3.0162425231543771E-6</v>
      </c>
      <c r="BY438" s="223">
        <f t="shared" ca="1" si="926"/>
        <v>-1.3144011743275696E-4</v>
      </c>
      <c r="BZ438" s="223">
        <f t="shared" ca="1" si="927"/>
        <v>7.9444487065928951E-5</v>
      </c>
      <c r="CA438" s="223">
        <f t="shared" ca="1" si="928"/>
        <v>8.1599547496882373E-5</v>
      </c>
      <c r="CB438" s="223">
        <f t="shared" ca="1" si="929"/>
        <v>-1.3063706321509607E-4</v>
      </c>
      <c r="CC438" s="223">
        <f t="shared" ca="1" si="930"/>
        <v>3.5737520293986755E-7</v>
      </c>
      <c r="CD438" s="223">
        <f t="shared" ca="1" si="931"/>
        <v>1.3041285906382767E-4</v>
      </c>
      <c r="CE438" s="223">
        <f t="shared" ca="1" si="932"/>
        <v>-8.217364040601381E-5</v>
      </c>
      <c r="CF438" s="223">
        <f t="shared" ca="1" si="933"/>
        <v>-7.8860117988884573E-5</v>
      </c>
      <c r="CG438" s="223">
        <f t="shared" ca="1" si="934"/>
        <v>1.3164759852364526E-4</v>
      </c>
      <c r="CH438" s="223">
        <f t="shared" ca="1" si="935"/>
        <v>-3.7307776595788762E-6</v>
      </c>
      <c r="CI438" s="223">
        <f t="shared" ca="1" si="936"/>
        <v>-1.2930704486505048E-4</v>
      </c>
      <c r="CJ438" s="223">
        <f t="shared" ca="1" si="937"/>
        <v>8.4853295417791543E-5</v>
      </c>
      <c r="CK438" s="223">
        <f t="shared" ca="1" si="938"/>
        <v>7.6073186094583213E-5</v>
      </c>
      <c r="CL438" s="223">
        <f t="shared" ca="1" si="939"/>
        <v>-1.3257883424146571E-4</v>
      </c>
      <c r="CM438" s="223">
        <f t="shared" ca="1" si="940"/>
        <v>7.1019328352546168E-6</v>
      </c>
      <c r="CN438" s="223">
        <f t="shared" ca="1" si="941"/>
        <v>1.2812334093754708E-4</v>
      </c>
      <c r="CO438" s="223">
        <f t="shared" ca="1" si="942"/>
        <v>-8.7481837977275607E-5</v>
      </c>
      <c r="CP438" s="223">
        <f t="shared" ca="1" si="943"/>
        <v>-7.324043055753488E-5</v>
      </c>
      <c r="CQ438" s="223">
        <f t="shared" ca="1" si="944"/>
        <v>1.3343020942697999E-4</v>
      </c>
      <c r="CR438" s="223">
        <f t="shared" ca="1" si="945"/>
        <v>-1.0468810072152683E-5</v>
      </c>
      <c r="CS438" s="223">
        <f t="shared" ca="1" si="946"/>
        <v>-1.2686246030030462E-4</v>
      </c>
      <c r="CT438" s="223">
        <f t="shared" ca="1" si="947"/>
        <v>9.0057684748721804E-5</v>
      </c>
      <c r="CU438" s="223">
        <f t="shared" ca="1" si="948"/>
        <v>7.0363557723758077E-5</v>
      </c>
      <c r="CV438" s="223">
        <f t="shared" ca="1" si="949"/>
        <v>-1.3420121124361331E-4</v>
      </c>
      <c r="CW438" s="223">
        <f t="shared" ca="1" si="950"/>
        <v>1.3829381289313408E-5</v>
      </c>
      <c r="CX438" s="223">
        <f t="shared" ca="1" si="951"/>
        <v>1.255251624606687E-4</v>
      </c>
      <c r="CY438" s="223">
        <f t="shared" ca="1" si="952"/>
        <v>-9.2579284138346162E-5</v>
      </c>
      <c r="CZ438" s="223">
        <f t="shared" ca="1" si="953"/>
        <v>-6.7444300513868022E-5</v>
      </c>
      <c r="DA438" s="223">
        <f t="shared" ca="1" si="954"/>
        <v>1.3489137526869914E-4</v>
      </c>
      <c r="DB438" s="223">
        <f t="shared" ca="1" si="955"/>
        <v>-1.7181622204303214E-5</v>
      </c>
      <c r="DC438" s="223">
        <f t="shared" ca="1" si="956"/>
        <v>-1.2411225295685623E-4</v>
      </c>
      <c r="DD438" s="223">
        <f t="shared" ca="1" si="957"/>
        <v>9.504511722897087E-5</v>
      </c>
      <c r="DE438" s="223">
        <f t="shared" ca="1" si="958"/>
        <v>6.448441737925666E-5</v>
      </c>
      <c r="DF438" s="223">
        <f t="shared" ca="1" si="959"/>
        <v>-1.3550028577323728E-4</v>
      </c>
      <c r="DG438" s="223">
        <f t="shared" ca="1" si="960"/>
        <v>2.0523513552535505E-5</v>
      </c>
      <c r="DH438" s="223">
        <f t="shared" ca="1" si="961"/>
        <v>1.2262458287271694E-4</v>
      </c>
      <c r="DI438" s="223">
        <f t="shared" ca="1" si="962"/>
        <v>-9.745369869493988E-5</v>
      </c>
      <c r="DJ438" s="223">
        <f t="shared" ca="1" si="963"/>
        <v>-6.1485691242840269E-5</v>
      </c>
      <c r="DK438" s="223">
        <f t="shared" ca="1" si="964"/>
        <v>1.3602757597230698E-4</v>
      </c>
      <c r="DL438" s="223">
        <f t="shared" ca="1" si="965"/>
        <v>-2.385304230363121E-5</v>
      </c>
      <c r="DM438" s="223">
        <f t="shared" ca="1" si="966"/>
        <v>-1.2106304832508535E-4</v>
      </c>
      <c r="DN438" s="223">
        <f t="shared" ca="1" si="967"/>
        <v>9.9803577696846326E-5</v>
      </c>
      <c r="DO438" s="223">
        <f t="shared" ca="1" si="968"/>
        <v>5.8449928425120755E-5</v>
      </c>
      <c r="DP438" s="223">
        <f t="shared" ca="1" si="969"/>
        <v>-1.3647292824601023E-4</v>
      </c>
      <c r="DQ438" s="223">
        <f t="shared" ca="1" si="970"/>
        <v>2.7168202873962063E-5</v>
      </c>
      <c r="DR438" s="223">
        <f t="shared" ca="1" si="971"/>
        <v>1.1942858992397987E-4</v>
      </c>
      <c r="DS438" s="223">
        <f t="shared" ca="1" si="972"/>
        <v>-1.0209333875544165E-4</v>
      </c>
      <c r="DT438" s="223">
        <f t="shared" ca="1" si="973"/>
        <v>-5.5378957556098023E-5</v>
      </c>
      <c r="DU438" s="223">
        <f t="shared" ca="1" si="974"/>
        <v>1.3683607433078907E-4</v>
      </c>
      <c r="DV438" s="223">
        <f t="shared" ca="1" si="975"/>
        <v>-3.0466998334770012E-5</v>
      </c>
      <c r="DW438" s="223">
        <f t="shared" ca="1" si="976"/>
        <v>-1.1772219220602872E-4</v>
      </c>
      <c r="DX438" s="223">
        <f t="shared" ca="1" si="977"/>
        <v>1.0432160260428915E-4</v>
      </c>
      <c r="DY438" s="223">
        <f t="shared" ca="1" si="978"/>
        <v>5.2274628473799682E-5</v>
      </c>
      <c r="DZ438" s="223">
        <f t="shared" ca="1" si="979"/>
        <v>-1.3711679548102183E-4</v>
      </c>
      <c r="EA438" s="223">
        <f t="shared" ca="1" si="980"/>
        <v>3.3747441615011751E-5</v>
      </c>
      <c r="EB438" s="223">
        <f t="shared" ca="1" si="981"/>
        <v>1.1594488304140695E-4</v>
      </c>
      <c r="EC438" s="223">
        <f t="shared" ca="1" si="982"/>
        <v>-1.0648702702056124E-4</v>
      </c>
      <c r="ED438" s="223">
        <f t="shared" ca="1" si="983"/>
        <v>-4.9138811109979355E-5</v>
      </c>
      <c r="EE438" s="223">
        <f t="shared" ca="1" si="984"/>
        <v>1.3731492260078394E-4</v>
      </c>
      <c r="EF438" s="223">
        <f t="shared" ca="1" si="985"/>
        <v>-3.7007556698326495E-5</v>
      </c>
      <c r="EG438" s="223">
        <f t="shared" ca="1" si="986"/>
        <v>-1.1409773301469938E-4</v>
      </c>
      <c r="EH438" s="223">
        <f t="shared" ca="1" si="987"/>
        <v>1.0858830763356504E-4</v>
      </c>
      <c r="EI438" s="223">
        <f t="shared" ca="1" si="988"/>
        <v>4.5973394363764851E-5</v>
      </c>
      <c r="EJ438" s="223">
        <f t="shared" ca="1" si="989"/>
        <v>-1.3743033634570686E-4</v>
      </c>
      <c r="EK438" s="223">
        <f t="shared" ca="1" si="990"/>
        <v>4.0245379813287827E-5</v>
      </c>
      <c r="EL438" s="223">
        <f t="shared" ca="1" si="991"/>
        <v>1.1218185478001274E-4</v>
      </c>
      <c r="EM438" s="223">
        <f t="shared" ca="1" si="992"/>
        <v>-1.1062417871042865E-4</v>
      </c>
      <c r="EN438" s="223">
        <f t="shared" ca="1" si="993"/>
        <v>-4.2780284963845239E-5</v>
      </c>
      <c r="EO438" s="223">
        <f t="shared" ca="1" si="994"/>
        <v>1.3746296719486649E-4</v>
      </c>
      <c r="EP438" s="223">
        <f t="shared" ca="1" si="995"/>
        <v>-4.34589606163213E-5</v>
      </c>
      <c r="EQ438" s="223">
        <f t="shared" ca="1" si="996"/>
        <v>-1.1019840239075859E-4</v>
      </c>
      <c r="ER438" s="223">
        <f t="shared" ca="1" si="997"/>
        <v>1.1259341391853929E-4</v>
      </c>
      <c r="ES438" s="223">
        <f t="shared" ca="1" si="998"/>
        <v>3.9561406319921329E-5</v>
      </c>
      <c r="ET438" s="223">
        <f t="shared" ca="1" si="999"/>
        <v>-1.3741279549265924E-4</v>
      </c>
      <c r="EU438" s="223">
        <f t="shared" ca="1" si="1000"/>
        <v>4.664636336651098E-5</v>
      </c>
      <c r="EV438" s="223">
        <f t="shared" ca="1" si="1001"/>
        <v>1.08148570604488E-4</v>
      </c>
      <c r="EW438" s="223">
        <f t="shared" ca="1" si="1002"/>
        <v>-1.1449482706424441E-4</v>
      </c>
      <c r="EX438" s="223">
        <f t="shared" ca="1" si="1003"/>
        <v>-3.6318697364119047E-5</v>
      </c>
      <c r="EY438" s="223">
        <f t="shared" ca="1" si="1004"/>
        <v>1.3727985146064271E-4</v>
      </c>
      <c r="EZ438" s="223">
        <f t="shared" ca="1" si="1005"/>
        <v>-4.9805668091628598E-5</v>
      </c>
      <c r="FA438" s="223">
        <f t="shared" ca="1" si="1006"/>
        <v>-1.060335941632209E-4</v>
      </c>
      <c r="FB438" s="223">
        <f t="shared" ca="1" si="1007"/>
        <v>1.1632727280736757E-4</v>
      </c>
      <c r="FC438" s="223">
        <f t="shared" ca="1" si="1008"/>
        <v>3.3054111383075708E-5</v>
      </c>
      <c r="FD438" s="223">
        <f t="shared" ca="1" si="1009"/>
        <v>-1.3706421517933068E-4</v>
      </c>
      <c r="FE438" s="223">
        <f t="shared" ca="1" si="1010"/>
        <v>5.2934971744641742E-5</v>
      </c>
      <c r="FF438" s="223">
        <f t="shared" ca="1" si="1011"/>
        <v>1.0385474704967628E-4</v>
      </c>
      <c r="FG438" s="223">
        <f t="shared" ca="1" si="1012"/>
        <v>-1.1808964735110429E-4</v>
      </c>
      <c r="FH438" s="223">
        <f t="shared" ca="1" si="1013"/>
        <v>-2.976961484130806E-5</v>
      </c>
      <c r="FI438" s="223">
        <f t="shared" ca="1" si="1014"/>
        <v>1.3676601653995585E-4</v>
      </c>
      <c r="FJ438" s="223">
        <f t="shared" ca="1" si="1015"/>
        <v>-5.6032389350049158E-5</v>
      </c>
      <c r="FK438" s="223">
        <f t="shared" ca="1" si="1016"/>
        <v>-1.0161334171989312E-4</v>
      </c>
      <c r="FL438" s="223">
        <f t="shared" ca="1" si="1017"/>
        <v>1.1978088910693309E-4</v>
      </c>
      <c r="FM438" s="223">
        <f t="shared" ca="1" si="1018"/>
        <v>2.6467186196717633E-5</v>
      </c>
      <c r="FN438" s="223">
        <f t="shared" ca="1" si="1019"/>
        <v>-1.3638543516622718E-4</v>
      </c>
      <c r="FO438" s="223">
        <f t="shared" ca="1" si="1020"/>
        <v>5.9096055139290931E-5</v>
      </c>
      <c r="FP438" s="223">
        <f t="shared" ca="1" si="1021"/>
        <v>9.9310728312625537E-5</v>
      </c>
      <c r="FQ438" s="223">
        <f t="shared" ca="1" si="1022"/>
        <v>-1.213999793340599E-4</v>
      </c>
      <c r="FR438" s="223">
        <f t="shared" ca="1" si="1023"/>
        <v>-2.3148814708826446E-5</v>
      </c>
      <c r="FS438" s="223">
        <f t="shared" ca="1" si="1024"/>
        <v>1.359227003061352E-4</v>
      </c>
      <c r="FT438" s="223">
        <f t="shared" ca="1" si="1025"/>
        <v>-6.2124123674660672E-5</v>
      </c>
      <c r="FU438" s="223">
        <f t="shared" ca="1" si="1026"/>
        <v>-9.694829383608984E-5</v>
      </c>
      <c r="FV438" s="223">
        <f t="shared" ca="1" si="1027"/>
        <v>1.2294594275307708E-4</v>
      </c>
      <c r="FW438" s="223">
        <f t="shared" ca="1" si="1028"/>
        <v>1.9816499240552285E-5</v>
      </c>
      <c r="FX438" s="223">
        <f t="shared" ca="1" si="1029"/>
        <v>-1.3537809069385603E-4</v>
      </c>
      <c r="FY438" s="223">
        <f t="shared" ca="1" si="1030"/>
        <v>6.5114770960899464E-5</v>
      </c>
      <c r="FZ438" s="223">
        <f t="shared" ca="1" si="1031"/>
        <v>9.4527461332471869E-5</v>
      </c>
      <c r="GA438" s="223">
        <f t="shared" ca="1" si="1032"/>
        <v>-1.2441784813342112E-4</v>
      </c>
      <c r="GB438" s="223">
        <f t="shared" ca="1" si="1033"/>
        <v>-1.6472247054122264E-5</v>
      </c>
      <c r="GC438" s="223">
        <f t="shared" ca="1" si="1034"/>
        <v>1.3475193438185584E-4</v>
      </c>
      <c r="GD438" s="223">
        <f t="shared" ca="1" si="1035"/>
        <v>-6.8066195543916354E-5</v>
      </c>
      <c r="GE438" s="223">
        <f t="shared" ca="1" si="1036"/>
        <v>-9.2049689020762265E-5</v>
      </c>
      <c r="GF438" s="223">
        <f t="shared" ca="1" si="1037"/>
        <v>1.2581480885433269E-4</v>
      </c>
      <c r="GG438" s="223">
        <f t="shared" ca="1" si="1038"/>
        <v>1.3118072602003841E-5</v>
      </c>
      <c r="GH438" s="223">
        <f t="shared" ca="1" si="1039"/>
        <v>-1.3404460854328176E-4</v>
      </c>
      <c r="GI438" s="223">
        <f t="shared" ca="1" si="1040"/>
        <v>7.0976619595889724E-5</v>
      </c>
      <c r="GJ438" s="223">
        <f t="shared" ca="1" si="1041"/>
        <v>8.9516469418346196E-5</v>
      </c>
      <c r="GK438" s="223">
        <f t="shared" ca="1" si="1042"/>
        <v>-1.2713598343890923E-4</v>
      </c>
      <c r="GL438" s="223">
        <f t="shared" ca="1" si="1043"/>
        <v>-9.7559963134585234E-6</v>
      </c>
      <c r="GM438" s="223">
        <f t="shared" ca="1" si="1044"/>
        <v>1.3325653924477362E-4</v>
      </c>
      <c r="GN438" s="223">
        <f t="shared" ca="1" si="1045"/>
        <v>-7.3844289986205343E-5</v>
      </c>
      <c r="GO438" s="223">
        <f t="shared" ca="1" si="1046"/>
        <v>-8.6929328441988986E-5</v>
      </c>
      <c r="GP438" s="223">
        <f t="shared" ca="1" si="1047"/>
        <v>1.2838057606098568E-4</v>
      </c>
      <c r="GQ438" s="223">
        <f t="shared" ca="1" si="1048"/>
        <v>6.3880433775419628E-6</v>
      </c>
      <c r="GR438" s="223">
        <f t="shared" ca="1" si="1049"/>
        <v>-1.3238820118980746E-4</v>
      </c>
      <c r="GS438" s="223">
        <f t="shared" ca="1" si="1050"/>
        <v>7.6667479337455676E-5</v>
      </c>
      <c r="GT438" s="223">
        <f t="shared" ca="1" si="1051"/>
        <v>8.4289824488669157E-5</v>
      </c>
      <c r="GU438" s="223">
        <f t="shared" ca="1" si="1052"/>
        <v>-1.2954783702449907E-4</v>
      </c>
      <c r="GV438" s="223">
        <f t="shared" ca="1" si="1053"/>
        <v>-3.0162425231591001E-6</v>
      </c>
      <c r="GW438" s="223">
        <f t="shared" ca="1" si="1054"/>
        <v>1.3144011743275607E-4</v>
      </c>
      <c r="GX438" s="223">
        <f t="shared" ca="1" si="1055"/>
        <v>-7.94444870659283E-5</v>
      </c>
      <c r="GY438" s="223">
        <f t="shared" ca="1" si="1056"/>
        <v>-8.1599547496883024E-5</v>
      </c>
      <c r="GZ438" s="223">
        <f t="shared" ca="1" si="1057"/>
        <v>1.3063706321509461E-4</v>
      </c>
      <c r="HA438" s="223">
        <f t="shared" ca="1" si="1058"/>
        <v>-3.573752029429643E-7</v>
      </c>
      <c r="HB438" s="223">
        <f t="shared" ca="1" si="1059"/>
        <v>-1.3041285906382791E-4</v>
      </c>
      <c r="HC438" s="223">
        <f t="shared" ca="1" si="1060"/>
        <v>8.2173640406013159E-5</v>
      </c>
      <c r="HD438" s="223">
        <f t="shared" ca="1" si="1061"/>
        <v>7.8860117988888422E-5</v>
      </c>
      <c r="HE438" s="223">
        <f t="shared" ca="1" si="1062"/>
        <v>-1.3164759852364613E-4</v>
      </c>
      <c r="HF438" s="223">
        <f t="shared" ca="1" si="1063"/>
        <v>3.7307776595780698E-6</v>
      </c>
      <c r="HG438" s="223">
        <f t="shared" ca="1" si="1064"/>
        <v>1.2930704486505075E-4</v>
      </c>
      <c r="HH438" s="223">
        <f t="shared" ca="1" si="1065"/>
        <v>-8.4853295417787843E-5</v>
      </c>
      <c r="HI438" s="223">
        <f t="shared" ca="1" si="1066"/>
        <v>-7.6073186094580624E-5</v>
      </c>
      <c r="HJ438" s="223">
        <f t="shared" ca="1" si="1067"/>
        <v>1.3257883424146552E-4</v>
      </c>
      <c r="HK438" s="223">
        <f t="shared" ca="1" si="1068"/>
        <v>-7.1019328352538104E-6</v>
      </c>
      <c r="HL438" s="223">
        <f t="shared" ca="1" si="1069"/>
        <v>-1.2812334093754882E-4</v>
      </c>
      <c r="HM438" s="223">
        <f t="shared" ca="1" si="1070"/>
        <v>8.7481837977277993E-5</v>
      </c>
      <c r="HN438" s="223">
        <f t="shared" ca="1" si="1071"/>
        <v>7.3240430557535558E-5</v>
      </c>
      <c r="HO438" s="223">
        <f t="shared" ca="1" si="1072"/>
        <v>-1.334302094269798E-4</v>
      </c>
      <c r="HP438" s="223">
        <f t="shared" ca="1" si="1073"/>
        <v>1.0468810072147987E-5</v>
      </c>
      <c r="HQ438" s="223">
        <f t="shared" ca="1" si="1074"/>
        <v>1.2686246030030343E-4</v>
      </c>
      <c r="HR438" s="223">
        <f t="shared" ca="1" si="1075"/>
        <v>-9.0057684748721207E-5</v>
      </c>
      <c r="HS438" s="223">
        <f t="shared" ca="1" si="1076"/>
        <v>-7.0363557723758768E-5</v>
      </c>
      <c r="HT438" s="223">
        <f t="shared" ca="1" si="1077"/>
        <v>1.3420121124361231E-4</v>
      </c>
      <c r="HU438" s="223">
        <f t="shared" ca="1" si="1078"/>
        <v>-1.3829381289316498E-5</v>
      </c>
      <c r="HV438" s="223">
        <f t="shared" ca="1" si="1079"/>
        <v>-1.2552516246066905E-4</v>
      </c>
      <c r="HW438" s="223">
        <f t="shared" ca="1" si="1080"/>
        <v>9.2579284138345565E-5</v>
      </c>
      <c r="HX438" s="223">
        <f t="shared" ca="1" si="1081"/>
        <v>6.7444300513872142E-5</v>
      </c>
      <c r="HY438" s="223">
        <f t="shared" ca="1" si="1082"/>
        <v>-1.3489137526869973E-4</v>
      </c>
      <c r="HZ438" s="223">
        <f t="shared" ca="1" si="1083"/>
        <v>1.7181622204302407E-5</v>
      </c>
      <c r="IA438" s="223">
        <f t="shared" ca="1" si="1084"/>
        <v>1.2411225295685659E-4</v>
      </c>
      <c r="IB438" s="223">
        <f t="shared" ca="1" si="1085"/>
        <v>-9.5045117228967482E-5</v>
      </c>
      <c r="IC438" s="223">
        <f t="shared" ca="1" si="1086"/>
        <v>-6.4484417379253935E-5</v>
      </c>
      <c r="ID438" s="223">
        <f t="shared" ca="1" si="1087"/>
        <v>1.3550028577323715E-4</v>
      </c>
      <c r="IE438" s="223">
        <f t="shared" ca="1" si="1088"/>
        <v>-1.4966321199264227E-5</v>
      </c>
      <c r="IF438" s="223">
        <f t="shared" ca="1" si="1089"/>
        <v>-1.2262458287271905E-4</v>
      </c>
      <c r="IG438" s="223">
        <f t="shared" ca="1" si="1090"/>
        <v>9.7453698694942062E-5</v>
      </c>
      <c r="IH438" s="223">
        <f t="shared" ca="1" si="1091"/>
        <v>6.1485691242840987E-5</v>
      </c>
      <c r="II438" s="223">
        <f t="shared" ca="1" si="1092"/>
        <v>-1.3602757597230687E-4</v>
      </c>
      <c r="IJ438" s="223">
        <f t="shared" ca="1" si="1093"/>
        <v>2.3853042303626561E-5</v>
      </c>
      <c r="IK438" s="223">
        <f t="shared" ca="1" si="1094"/>
        <v>1.2106304832508387E-4</v>
      </c>
      <c r="IL438" s="223">
        <f t="shared" ca="1" si="1095"/>
        <v>-9.9803577696845771E-5</v>
      </c>
      <c r="IM438" s="223">
        <f t="shared" ca="1" si="1096"/>
        <v>-5.8449928425121493E-5</v>
      </c>
      <c r="IN438" s="223">
        <f t="shared" ca="1" si="1097"/>
        <v>1.3647292824600966E-4</v>
      </c>
      <c r="IO438" s="223">
        <f t="shared" ca="1" si="1098"/>
        <v>-2.7168202873965106E-5</v>
      </c>
      <c r="IP438" s="223">
        <f t="shared" ca="1" si="1099"/>
        <v>-1.1942858992398027E-4</v>
      </c>
      <c r="IQ438" s="223">
        <f t="shared" ca="1" si="1100"/>
        <v>1.0209333875544111E-4</v>
      </c>
      <c r="IR438" s="223">
        <f t="shared" ca="1" si="1101"/>
        <v>5.537895755610234E-5</v>
      </c>
      <c r="IS438" s="223">
        <f t="shared" ca="1" si="1102"/>
        <v>-1.368360743307894E-4</v>
      </c>
      <c r="IT438" s="223">
        <f t="shared" ca="1" si="1103"/>
        <v>3.0466998334769226E-5</v>
      </c>
      <c r="IU438" s="223">
        <f t="shared" ca="1" si="1104"/>
        <v>1.1772219220602912E-4</v>
      </c>
      <c r="IV438" s="223">
        <f t="shared" ca="1" si="1105"/>
        <v>-1.0432160260428608E-4</v>
      </c>
      <c r="IW438" s="223">
        <f t="shared" ca="1" si="1106"/>
        <v>-5.2274628473796816E-5</v>
      </c>
      <c r="IX438" s="223">
        <f t="shared" ca="1" si="1107"/>
        <v>1.3711679548102177E-4</v>
      </c>
      <c r="IY438" s="223">
        <f t="shared" ca="1" si="1108"/>
        <v>-3.3747441615010959E-5</v>
      </c>
      <c r="IZ438" s="223">
        <f t="shared" ca="1" si="1109"/>
        <v>-1.1594488304140948E-4</v>
      </c>
      <c r="JA438" s="223">
        <f t="shared" ca="1" si="1110"/>
        <v>1.0648702702056321E-4</v>
      </c>
      <c r="JB438" s="223">
        <f t="shared" ca="1" si="1111"/>
        <v>4.9138811109980114E-5</v>
      </c>
    </row>
    <row r="439" spans="2:262">
      <c r="B439" s="230">
        <v>78</v>
      </c>
      <c r="C439" s="229">
        <f t="shared" si="1112"/>
        <v>1.5234375000000009E-3</v>
      </c>
      <c r="D439" s="226">
        <f t="shared" ca="1" si="855"/>
        <v>71.824328462121244</v>
      </c>
      <c r="E439" s="225">
        <f ca="1">CF361</f>
        <v>-0.17567153787874967</v>
      </c>
      <c r="F439" s="224">
        <v>78</v>
      </c>
      <c r="G439" s="223">
        <f t="shared" ca="1" si="856"/>
        <v>2.5389467181983967E-4</v>
      </c>
      <c r="H439" s="223">
        <f t="shared" ca="1" si="857"/>
        <v>9.8546126429276866E-5</v>
      </c>
      <c r="I439" s="223">
        <f t="shared" ca="1" si="858"/>
        <v>-3.2029305199010019E-4</v>
      </c>
      <c r="J439" s="223">
        <f t="shared" ca="1" si="859"/>
        <v>1.1726083222570618E-4</v>
      </c>
      <c r="K439" s="223">
        <f t="shared" ca="1" si="860"/>
        <v>2.412850828357645E-4</v>
      </c>
      <c r="L439" s="223">
        <f t="shared" ca="1" si="861"/>
        <v>-2.7983382459024689E-4</v>
      </c>
      <c r="M439" s="223">
        <f t="shared" ca="1" si="862"/>
        <v>-5.2738730554979801E-5</v>
      </c>
      <c r="N439" s="223">
        <f t="shared" ca="1" si="863"/>
        <v>3.1536811099976456E-4</v>
      </c>
      <c r="O439" s="223">
        <f t="shared" ca="1" si="864"/>
        <v>-1.5974990280360465E-4</v>
      </c>
      <c r="P439" s="223">
        <f t="shared" ca="1" si="865"/>
        <v>-2.0773186832990923E-4</v>
      </c>
      <c r="Q439" s="223">
        <f t="shared" ca="1" si="866"/>
        <v>2.9971542013671436E-4</v>
      </c>
      <c r="R439" s="223">
        <f t="shared" ca="1" si="867"/>
        <v>5.7897004314181558E-6</v>
      </c>
      <c r="S439" s="223">
        <f t="shared" ca="1" si="868"/>
        <v>-3.0361640279576543E-4</v>
      </c>
      <c r="T439" s="223">
        <f t="shared" ca="1" si="869"/>
        <v>1.9878087041925839E-4</v>
      </c>
      <c r="U439" s="223">
        <f t="shared" ca="1" si="870"/>
        <v>1.696818862103212E-4</v>
      </c>
      <c r="V439" s="223">
        <f t="shared" ca="1" si="871"/>
        <v>-3.1310908195667983E-4</v>
      </c>
      <c r="W439" s="223">
        <f t="shared" ca="1" si="872"/>
        <v>4.1284659221995046E-5</v>
      </c>
      <c r="X439" s="223">
        <f t="shared" ca="1" si="873"/>
        <v>2.8529231637138805E-4</v>
      </c>
      <c r="Y439" s="223">
        <f t="shared" ca="1" si="874"/>
        <v>-2.3350883249456233E-4</v>
      </c>
      <c r="Z439" s="223">
        <f t="shared" ca="1" si="875"/>
        <v>-1.2795880368162495E-4</v>
      </c>
      <c r="AA439" s="223">
        <f t="shared" ca="1" si="876"/>
        <v>3.1972487771965587E-4</v>
      </c>
      <c r="AB439" s="223">
        <f t="shared" ca="1" si="877"/>
        <v>-8.746533068001495E-5</v>
      </c>
      <c r="AC439" s="223">
        <f t="shared" ca="1" si="878"/>
        <v>-2.6079251286027078E-4</v>
      </c>
      <c r="AD439" s="223">
        <f t="shared" ca="1" si="879"/>
        <v>2.6318203352658661E-4</v>
      </c>
      <c r="AE439" s="223">
        <f t="shared" ca="1" si="880"/>
        <v>8.3465799479795586E-5</v>
      </c>
      <c r="AF439" s="223">
        <f t="shared" ca="1" si="881"/>
        <v>-3.1941959542661127E-4</v>
      </c>
      <c r="AG439" s="223">
        <f t="shared" ca="1" si="882"/>
        <v>1.3175264186795243E-4</v>
      </c>
      <c r="AH439" s="223">
        <f t="shared" ca="1" si="883"/>
        <v>2.3064733902074792E-4</v>
      </c>
      <c r="AI439" s="223">
        <f t="shared" ca="1" si="884"/>
        <v>-2.8715813832396223E-4</v>
      </c>
      <c r="AJ439" s="223">
        <f t="shared" ca="1" si="885"/>
        <v>-3.7166012780061721E-5</v>
      </c>
      <c r="AK439" s="223">
        <f t="shared" ca="1" si="886"/>
        <v>3.1219984351725966E-4</v>
      </c>
      <c r="AL439" s="223">
        <f t="shared" ca="1" si="887"/>
        <v>-1.7318790624314468E-4</v>
      </c>
      <c r="AM439" s="223">
        <f t="shared" ca="1" si="888"/>
        <v>-1.9550934683014174E-4</v>
      </c>
      <c r="AN439" s="223">
        <f t="shared" ca="1" si="889"/>
        <v>3.0491813662397515E-4</v>
      </c>
      <c r="AO439" s="223">
        <f t="shared" ca="1" si="890"/>
        <v>-9.938305857617552E-6</v>
      </c>
      <c r="AP439" s="223">
        <f t="shared" ca="1" si="891"/>
        <v>-2.982219078172955E-4</v>
      </c>
      <c r="AQ439" s="223">
        <f t="shared" ca="1" si="892"/>
        <v>2.108741754634525E-4</v>
      </c>
      <c r="AR439" s="223">
        <f t="shared" ca="1" si="893"/>
        <v>1.5613916770512289E-4</v>
      </c>
      <c r="AS439" s="223">
        <f t="shared" ca="1" si="894"/>
        <v>-3.1607757809737401E-4</v>
      </c>
      <c r="AT439" s="223">
        <f t="shared" ca="1" si="895"/>
        <v>5.6827490186463079E-5</v>
      </c>
      <c r="AU439" s="223">
        <f t="shared" ca="1" si="896"/>
        <v>2.7778836842224302E-4</v>
      </c>
      <c r="AV439" s="223">
        <f t="shared" ca="1" si="897"/>
        <v>-2.4399565561013123E-4</v>
      </c>
      <c r="AW439" s="223">
        <f t="shared" ca="1" si="898"/>
        <v>-1.1338904712857052E-4</v>
      </c>
      <c r="AX439" s="223">
        <f t="shared" ca="1" si="899"/>
        <v>3.2039489453698691E-4</v>
      </c>
      <c r="AY439" s="223">
        <f t="shared" ca="1" si="900"/>
        <v>-1.024865309677893E-4</v>
      </c>
      <c r="AZ439" s="223">
        <f t="shared" ca="1" si="901"/>
        <v>-2.5134154975215496E-4</v>
      </c>
      <c r="BA439" s="223">
        <f t="shared" ca="1" si="902"/>
        <v>2.7183536666254413E-4</v>
      </c>
      <c r="BB439" s="223">
        <f t="shared" ca="1" si="903"/>
        <v>6.818439610862406E-5</v>
      </c>
      <c r="BC439" s="223">
        <f t="shared" ca="1" si="904"/>
        <v>-3.1777662907988722E-4</v>
      </c>
      <c r="BD439" s="223">
        <f t="shared" ca="1" si="905"/>
        <v>1.4592704785576749E-4</v>
      </c>
      <c r="BE439" s="223">
        <f t="shared" ca="1" si="906"/>
        <v>2.1945394556370919E-4</v>
      </c>
      <c r="BF439" s="223">
        <f t="shared" ca="1" si="907"/>
        <v>-2.9379066295037292E-4</v>
      </c>
      <c r="BG439" s="223">
        <f t="shared" ca="1" si="908"/>
        <v>-2.1503758824999419E-5</v>
      </c>
      <c r="BH439" s="223">
        <f t="shared" ca="1" si="909"/>
        <v>3.082794592662444E-4</v>
      </c>
      <c r="BI439" s="223">
        <f t="shared" ca="1" si="910"/>
        <v>-1.8620868484707785E-4</v>
      </c>
      <c r="BJ439" s="223">
        <f t="shared" ca="1" si="911"/>
        <v>-1.8281582618926703E-4</v>
      </c>
      <c r="BK439" s="223">
        <f t="shared" ca="1" si="912"/>
        <v>3.0938627861243443E-4</v>
      </c>
      <c r="BL439" s="223">
        <f t="shared" ca="1" si="913"/>
        <v>-2.5642369897349495E-5</v>
      </c>
      <c r="BM439" s="223">
        <f t="shared" ca="1" si="914"/>
        <v>-2.9210897014174002E-4</v>
      </c>
      <c r="BN439" s="223">
        <f t="shared" ca="1" si="915"/>
        <v>2.2245946614855714E-4</v>
      </c>
      <c r="BO439" s="223">
        <f t="shared" ca="1" si="916"/>
        <v>1.4222029626874115E-4</v>
      </c>
      <c r="BP439" s="223">
        <f t="shared" ca="1" si="917"/>
        <v>-3.1828461566730588E-4</v>
      </c>
      <c r="BQ439" s="223">
        <f t="shared" ca="1" si="918"/>
        <v>7.2233418749571677E-5</v>
      </c>
      <c r="BR439" s="223">
        <f t="shared" ca="1" si="919"/>
        <v>2.6961520396218147E-4</v>
      </c>
      <c r="BS439" s="223">
        <f t="shared" ca="1" si="920"/>
        <v>-2.5389467181983848E-4</v>
      </c>
      <c r="BT439" s="223">
        <f t="shared" ca="1" si="921"/>
        <v>-9.8546126429277923E-5</v>
      </c>
      <c r="BU439" s="223">
        <f t="shared" ca="1" si="922"/>
        <v>3.202930519901003E-4</v>
      </c>
      <c r="BV439" s="223">
        <f t="shared" ca="1" si="923"/>
        <v>-1.1726083222570236E-4</v>
      </c>
      <c r="BW439" s="223">
        <f t="shared" ca="1" si="924"/>
        <v>-2.4128508283576664E-4</v>
      </c>
      <c r="BX439" s="223">
        <f t="shared" ca="1" si="925"/>
        <v>2.7983382459024564E-4</v>
      </c>
      <c r="BY439" s="223">
        <f t="shared" ca="1" si="926"/>
        <v>5.2738730554981292E-5</v>
      </c>
      <c r="BZ439" s="223">
        <f t="shared" ca="1" si="927"/>
        <v>-3.1536811099976473E-4</v>
      </c>
      <c r="CA439" s="223">
        <f t="shared" ca="1" si="928"/>
        <v>1.5974990280360433E-4</v>
      </c>
      <c r="CB439" s="223">
        <f t="shared" ca="1" si="929"/>
        <v>2.0773186832990869E-4</v>
      </c>
      <c r="CC439" s="223">
        <f t="shared" ca="1" si="930"/>
        <v>-2.9971542013671501E-4</v>
      </c>
      <c r="CD439" s="223">
        <f t="shared" ca="1" si="931"/>
        <v>-5.7897004314253658E-6</v>
      </c>
      <c r="CE439" s="223">
        <f t="shared" ca="1" si="932"/>
        <v>3.0361640279576738E-4</v>
      </c>
      <c r="CF439" s="223">
        <f t="shared" ca="1" si="933"/>
        <v>-1.9878087041925451E-4</v>
      </c>
      <c r="CG439" s="223">
        <f t="shared" ca="1" si="934"/>
        <v>-1.6968188621032542E-4</v>
      </c>
      <c r="CH439" s="223">
        <f t="shared" ca="1" si="935"/>
        <v>3.1310908195667907E-4</v>
      </c>
      <c r="CI439" s="223">
        <f t="shared" ca="1" si="936"/>
        <v>-4.1284659221992403E-5</v>
      </c>
      <c r="CJ439" s="223">
        <f t="shared" ca="1" si="937"/>
        <v>-2.852923163713893E-4</v>
      </c>
      <c r="CK439" s="223">
        <f t="shared" ca="1" si="938"/>
        <v>2.3350883249456206E-4</v>
      </c>
      <c r="CL439" s="223">
        <f t="shared" ca="1" si="939"/>
        <v>1.2795880368162533E-4</v>
      </c>
      <c r="CM439" s="223">
        <f t="shared" ca="1" si="940"/>
        <v>-3.1972487771965582E-4</v>
      </c>
      <c r="CN439" s="223">
        <f t="shared" ca="1" si="941"/>
        <v>8.7465330680016739E-5</v>
      </c>
      <c r="CO439" s="223">
        <f t="shared" ca="1" si="942"/>
        <v>2.6079251286026969E-4</v>
      </c>
      <c r="CP439" s="223">
        <f t="shared" ca="1" si="943"/>
        <v>-2.6318203352658249E-4</v>
      </c>
      <c r="CQ439" s="223">
        <f t="shared" ca="1" si="944"/>
        <v>-8.3465799479800356E-5</v>
      </c>
      <c r="CR439" s="223">
        <f t="shared" ca="1" si="945"/>
        <v>3.1941959542661165E-4</v>
      </c>
      <c r="CS439" s="223">
        <f t="shared" ca="1" si="946"/>
        <v>-1.3175264186794791E-4</v>
      </c>
      <c r="CT439" s="223">
        <f t="shared" ca="1" si="947"/>
        <v>-2.3064733902074982E-4</v>
      </c>
      <c r="CU439" s="223">
        <f t="shared" ca="1" si="948"/>
        <v>2.8715813832396104E-4</v>
      </c>
      <c r="CV439" s="223">
        <f t="shared" ca="1" si="949"/>
        <v>3.7166012780064404E-5</v>
      </c>
      <c r="CW439" s="223">
        <f t="shared" ca="1" si="950"/>
        <v>-3.1219984351725971E-4</v>
      </c>
      <c r="CX439" s="223">
        <f t="shared" ca="1" si="951"/>
        <v>1.7318790624314432E-4</v>
      </c>
      <c r="CY439" s="223">
        <f t="shared" ca="1" si="952"/>
        <v>1.9550934683014212E-4</v>
      </c>
      <c r="CZ439" s="223">
        <f t="shared" ca="1" si="953"/>
        <v>-3.0491813662397575E-4</v>
      </c>
      <c r="DA439" s="223">
        <f t="shared" ca="1" si="954"/>
        <v>9.938305857610342E-6</v>
      </c>
      <c r="DB439" s="223">
        <f t="shared" ca="1" si="955"/>
        <v>2.982219078172981E-4</v>
      </c>
      <c r="DC439" s="223">
        <f t="shared" ca="1" si="956"/>
        <v>-2.108741754634471E-4</v>
      </c>
      <c r="DD439" s="223">
        <f t="shared" ca="1" si="957"/>
        <v>-1.5613916770512525E-4</v>
      </c>
      <c r="DE439" s="223">
        <f t="shared" ca="1" si="958"/>
        <v>3.1607757809737358E-4</v>
      </c>
      <c r="DF439" s="223">
        <f t="shared" ca="1" si="959"/>
        <v>-5.6827490186460463E-5</v>
      </c>
      <c r="DG439" s="223">
        <f t="shared" ca="1" si="960"/>
        <v>-2.7778836842224432E-4</v>
      </c>
      <c r="DH439" s="223">
        <f t="shared" ca="1" si="961"/>
        <v>2.4399565561012947E-4</v>
      </c>
      <c r="DI439" s="223">
        <f t="shared" ca="1" si="962"/>
        <v>1.1338904712857301E-4</v>
      </c>
      <c r="DJ439" s="223">
        <f t="shared" ca="1" si="963"/>
        <v>-3.2039489453698696E-4</v>
      </c>
      <c r="DK439" s="223">
        <f t="shared" ca="1" si="964"/>
        <v>1.0248653096779108E-4</v>
      </c>
      <c r="DL439" s="223">
        <f t="shared" ca="1" si="965"/>
        <v>2.5134154975215377E-4</v>
      </c>
      <c r="DM439" s="223">
        <f t="shared" ca="1" si="966"/>
        <v>-2.7183536666254028E-4</v>
      </c>
      <c r="DN439" s="223">
        <f t="shared" ca="1" si="967"/>
        <v>-6.8184396108631108E-5</v>
      </c>
      <c r="DO439" s="223">
        <f t="shared" ca="1" si="968"/>
        <v>3.177766290798882E-4</v>
      </c>
      <c r="DP439" s="223">
        <f t="shared" ca="1" si="969"/>
        <v>-1.4592704785576513E-4</v>
      </c>
      <c r="DQ439" s="223">
        <f t="shared" ca="1" si="970"/>
        <v>-2.1945394556371114E-4</v>
      </c>
      <c r="DR439" s="223">
        <f t="shared" ca="1" si="971"/>
        <v>2.9379066295037184E-4</v>
      </c>
      <c r="DS439" s="223">
        <f t="shared" ca="1" si="972"/>
        <v>2.1503758825002075E-5</v>
      </c>
      <c r="DT439" s="223">
        <f t="shared" ca="1" si="973"/>
        <v>-3.0827945926624521E-4</v>
      </c>
      <c r="DU439" s="223">
        <f t="shared" ca="1" si="974"/>
        <v>1.8620868484707569E-4</v>
      </c>
      <c r="DV439" s="223">
        <f t="shared" ca="1" si="975"/>
        <v>1.8281582618926546E-4</v>
      </c>
      <c r="DW439" s="223">
        <f t="shared" ca="1" si="976"/>
        <v>-3.0938627861243497E-4</v>
      </c>
      <c r="DX439" s="223">
        <f t="shared" ca="1" si="977"/>
        <v>2.5642369897351365E-5</v>
      </c>
      <c r="DY439" s="223">
        <f t="shared" ca="1" si="978"/>
        <v>2.92108970141743E-4</v>
      </c>
      <c r="DZ439" s="223">
        <f t="shared" ca="1" si="979"/>
        <v>-2.2245946614855193E-4</v>
      </c>
      <c r="EA439" s="223">
        <f t="shared" ca="1" si="980"/>
        <v>-1.4222029626874763E-4</v>
      </c>
      <c r="EB439" s="223">
        <f t="shared" ca="1" si="981"/>
        <v>3.1828461566730555E-4</v>
      </c>
      <c r="EC439" s="223">
        <f t="shared" ca="1" si="982"/>
        <v>-7.2233418749569075E-5</v>
      </c>
      <c r="ED439" s="223">
        <f t="shared" ca="1" si="983"/>
        <v>-2.6961520396218288E-4</v>
      </c>
      <c r="EE439" s="223">
        <f t="shared" ca="1" si="984"/>
        <v>2.5389467181983685E-4</v>
      </c>
      <c r="EF439" s="223">
        <f t="shared" ca="1" si="985"/>
        <v>9.8546126429280458E-5</v>
      </c>
      <c r="EG439" s="223">
        <f t="shared" ca="1" si="986"/>
        <v>-3.2029305199010024E-4</v>
      </c>
      <c r="EH439" s="223">
        <f t="shared" ca="1" si="987"/>
        <v>1.1726083222570409E-4</v>
      </c>
      <c r="EI439" s="223">
        <f t="shared" ca="1" si="988"/>
        <v>2.4128508283576537E-4</v>
      </c>
      <c r="EJ439" s="223">
        <f t="shared" ca="1" si="989"/>
        <v>-2.7983382459024206E-4</v>
      </c>
      <c r="EK439" s="223">
        <f t="shared" ca="1" si="990"/>
        <v>-5.2738730554988421E-5</v>
      </c>
      <c r="EL439" s="223">
        <f t="shared" ca="1" si="991"/>
        <v>3.1536811099976597E-4</v>
      </c>
      <c r="EM439" s="223">
        <f t="shared" ca="1" si="992"/>
        <v>-1.5974990280359804E-4</v>
      </c>
      <c r="EN439" s="223">
        <f t="shared" ca="1" si="993"/>
        <v>-2.0773186832991422E-4</v>
      </c>
      <c r="EO439" s="223">
        <f t="shared" ca="1" si="994"/>
        <v>2.9971542013671246E-4</v>
      </c>
      <c r="EP439" s="223">
        <f t="shared" ca="1" si="995"/>
        <v>5.7897004314234955E-6</v>
      </c>
      <c r="EQ439" s="223">
        <f t="shared" ca="1" si="996"/>
        <v>-3.0361640279576673E-4</v>
      </c>
      <c r="ER439" s="223">
        <f t="shared" ca="1" si="997"/>
        <v>1.98780870419256E-4</v>
      </c>
      <c r="ES439" s="223">
        <f t="shared" ca="1" si="998"/>
        <v>1.696818862103238E-4</v>
      </c>
      <c r="ET439" s="223">
        <f t="shared" ca="1" si="999"/>
        <v>-3.1310908195667945E-4</v>
      </c>
      <c r="EU439" s="223">
        <f t="shared" ca="1" si="1000"/>
        <v>4.1284659221994273E-5</v>
      </c>
      <c r="EV439" s="223">
        <f t="shared" ca="1" si="1001"/>
        <v>2.8529231637138843E-4</v>
      </c>
      <c r="EW439" s="223">
        <f t="shared" ca="1" si="1002"/>
        <v>-2.3350883249456336E-4</v>
      </c>
      <c r="EX439" s="223">
        <f t="shared" ca="1" si="1003"/>
        <v>-1.2795880368162359E-4</v>
      </c>
      <c r="EY439" s="223">
        <f t="shared" ca="1" si="1004"/>
        <v>3.1972487771965593E-4</v>
      </c>
      <c r="EZ439" s="223">
        <f t="shared" ca="1" si="1005"/>
        <v>-8.7465330680018555E-5</v>
      </c>
      <c r="FA439" s="223">
        <f t="shared" ca="1" si="1006"/>
        <v>-2.6079251286026856E-4</v>
      </c>
      <c r="FB439" s="223">
        <f t="shared" ca="1" si="1007"/>
        <v>2.6318203352657837E-4</v>
      </c>
      <c r="FC439" s="223">
        <f t="shared" ca="1" si="1008"/>
        <v>8.3465799479807363E-5</v>
      </c>
      <c r="FD439" s="223">
        <f t="shared" ca="1" si="1009"/>
        <v>-3.1941959542661224E-4</v>
      </c>
      <c r="FE439" s="223">
        <f t="shared" ca="1" si="1010"/>
        <v>1.3175264186794132E-4</v>
      </c>
      <c r="FF439" s="223">
        <f t="shared" ca="1" si="1011"/>
        <v>2.3064733902075483E-4</v>
      </c>
      <c r="FG439" s="223">
        <f t="shared" ca="1" si="1012"/>
        <v>-2.8715813832395784E-4</v>
      </c>
      <c r="FH439" s="223">
        <f t="shared" ca="1" si="1013"/>
        <v>-3.716601278007156E-5</v>
      </c>
      <c r="FI439" s="223">
        <f t="shared" ca="1" si="1014"/>
        <v>3.1219984351726139E-4</v>
      </c>
      <c r="FJ439" s="223">
        <f t="shared" ca="1" si="1015"/>
        <v>-1.7318790624313825E-4</v>
      </c>
      <c r="FK439" s="223">
        <f t="shared" ca="1" si="1016"/>
        <v>-1.9550934683014779E-4</v>
      </c>
      <c r="FL439" s="223">
        <f t="shared" ca="1" si="1017"/>
        <v>3.0491813662397347E-4</v>
      </c>
      <c r="FM439" s="223">
        <f t="shared" ca="1" si="1018"/>
        <v>-9.9383058576122123E-6</v>
      </c>
      <c r="FN439" s="223">
        <f t="shared" ca="1" si="1019"/>
        <v>-2.982219078172974E-4</v>
      </c>
      <c r="FO439" s="223">
        <f t="shared" ca="1" si="1020"/>
        <v>2.1087417546344851E-4</v>
      </c>
      <c r="FP439" s="223">
        <f t="shared" ca="1" si="1021"/>
        <v>1.561391677051236E-4</v>
      </c>
      <c r="FQ439" s="223">
        <f t="shared" ca="1" si="1022"/>
        <v>-3.160775780973739E-4</v>
      </c>
      <c r="FR439" s="223">
        <f t="shared" ca="1" si="1023"/>
        <v>5.6827490186462333E-5</v>
      </c>
      <c r="FS439" s="223">
        <f t="shared" ca="1" si="1024"/>
        <v>2.777883684222434E-4</v>
      </c>
      <c r="FT439" s="223">
        <f t="shared" ca="1" si="1025"/>
        <v>-2.4399565561013069E-4</v>
      </c>
      <c r="FU439" s="223">
        <f t="shared" ca="1" si="1026"/>
        <v>-1.1338904712857124E-4</v>
      </c>
      <c r="FV439" s="223">
        <f t="shared" ca="1" si="1027"/>
        <v>3.2039489453698701E-4</v>
      </c>
      <c r="FW439" s="223">
        <f t="shared" ca="1" si="1028"/>
        <v>-1.0248653096779287E-4</v>
      </c>
      <c r="FX439" s="223">
        <f t="shared" ca="1" si="1029"/>
        <v>-2.5134154975215269E-4</v>
      </c>
      <c r="FY439" s="223">
        <f t="shared" ca="1" si="1030"/>
        <v>2.7183536666253649E-4</v>
      </c>
      <c r="FZ439" s="223">
        <f t="shared" ca="1" si="1031"/>
        <v>6.8184396108638182E-5</v>
      </c>
      <c r="GA439" s="223">
        <f t="shared" ca="1" si="1032"/>
        <v>-3.1777662907988912E-4</v>
      </c>
      <c r="GB439" s="223">
        <f t="shared" ca="1" si="1033"/>
        <v>1.459270478557587E-4</v>
      </c>
      <c r="GC439" s="223">
        <f t="shared" ca="1" si="1034"/>
        <v>2.1945394556371645E-4</v>
      </c>
      <c r="GD439" s="223">
        <f t="shared" ca="1" si="1035"/>
        <v>-2.9379066295036902E-4</v>
      </c>
      <c r="GE439" s="223">
        <f t="shared" ca="1" si="1036"/>
        <v>-2.1503758825009285E-5</v>
      </c>
      <c r="GF439" s="223">
        <f t="shared" ca="1" si="1037"/>
        <v>3.0827945926624716E-4</v>
      </c>
      <c r="GG439" s="223">
        <f t="shared" ca="1" si="1038"/>
        <v>-1.862086848470698E-4</v>
      </c>
      <c r="GH439" s="223">
        <f t="shared" ca="1" si="1039"/>
        <v>-1.8281582618927139E-4</v>
      </c>
      <c r="GI439" s="223">
        <f t="shared" ca="1" si="1040"/>
        <v>3.0938627861243307E-4</v>
      </c>
      <c r="GJ439" s="223">
        <f t="shared" ca="1" si="1041"/>
        <v>-2.5642369897344182E-5</v>
      </c>
      <c r="GK439" s="223">
        <f t="shared" ca="1" si="1042"/>
        <v>-2.9210897014174224E-4</v>
      </c>
      <c r="GL439" s="223">
        <f t="shared" ca="1" si="1043"/>
        <v>2.2245946614855329E-4</v>
      </c>
      <c r="GM439" s="223">
        <f t="shared" ca="1" si="1044"/>
        <v>1.4222029626874595E-4</v>
      </c>
      <c r="GN439" s="223">
        <f t="shared" ca="1" si="1045"/>
        <v>-3.1828461566730577E-4</v>
      </c>
      <c r="GO439" s="223">
        <f t="shared" ca="1" si="1046"/>
        <v>7.2233418749570932E-5</v>
      </c>
      <c r="GP439" s="223">
        <f t="shared" ca="1" si="1047"/>
        <v>2.6961520396218185E-4</v>
      </c>
      <c r="GQ439" s="223">
        <f t="shared" ca="1" si="1048"/>
        <v>-2.5389467181983799E-4</v>
      </c>
      <c r="GR439" s="223">
        <f t="shared" ca="1" si="1049"/>
        <v>-9.8546126429278655E-5</v>
      </c>
      <c r="GS439" s="223">
        <f t="shared" ca="1" si="1050"/>
        <v>3.2029305199010019E-4</v>
      </c>
      <c r="GT439" s="223">
        <f t="shared" ca="1" si="1051"/>
        <v>-1.1726083222570586E-4</v>
      </c>
      <c r="GU439" s="223">
        <f t="shared" ca="1" si="1052"/>
        <v>-2.4128508283576415E-4</v>
      </c>
      <c r="GV439" s="223">
        <f t="shared" ca="1" si="1053"/>
        <v>2.7983382459023854E-4</v>
      </c>
      <c r="GW439" s="223">
        <f t="shared" ca="1" si="1054"/>
        <v>5.2738730554995522E-5</v>
      </c>
      <c r="GX439" s="223">
        <f t="shared" ca="1" si="1055"/>
        <v>-3.1536811099976727E-4</v>
      </c>
      <c r="GY439" s="223">
        <f t="shared" ca="1" si="1056"/>
        <v>1.5974990280359178E-4</v>
      </c>
      <c r="GZ439" s="223">
        <f t="shared" ca="1" si="1057"/>
        <v>2.0773186832991969E-4</v>
      </c>
      <c r="HA439" s="223">
        <f t="shared" ca="1" si="1058"/>
        <v>-2.9971542013670991E-4</v>
      </c>
      <c r="HB439" s="223">
        <f t="shared" ca="1" si="1059"/>
        <v>-5.7897004314307326E-6</v>
      </c>
      <c r="HC439" s="223">
        <f t="shared" ca="1" si="1060"/>
        <v>3.0361640279576906E-4</v>
      </c>
      <c r="HD439" s="223">
        <f t="shared" ca="1" si="1061"/>
        <v>-1.9878087041925034E-4</v>
      </c>
      <c r="HE439" s="223">
        <f t="shared" ca="1" si="1062"/>
        <v>-1.6968188621032992E-4</v>
      </c>
      <c r="HF439" s="223">
        <f t="shared" ca="1" si="1063"/>
        <v>3.1310908195667788E-4</v>
      </c>
      <c r="HG439" s="223">
        <f t="shared" ca="1" si="1064"/>
        <v>-4.1284659221987104E-5</v>
      </c>
      <c r="HH439" s="223">
        <f t="shared" ca="1" si="1065"/>
        <v>-2.8529231637139174E-4</v>
      </c>
      <c r="HI439" s="223">
        <f t="shared" ca="1" si="1066"/>
        <v>2.3350883249455837E-4</v>
      </c>
      <c r="HJ439" s="223">
        <f t="shared" ca="1" si="1067"/>
        <v>1.2795880368163021E-4</v>
      </c>
      <c r="HK439" s="223">
        <f t="shared" ca="1" si="1068"/>
        <v>-3.1972487771965549E-4</v>
      </c>
      <c r="HL439" s="223">
        <f t="shared" ca="1" si="1069"/>
        <v>8.7465330680011629E-5</v>
      </c>
      <c r="HM439" s="223">
        <f t="shared" ca="1" si="1070"/>
        <v>2.6079251286027278E-4</v>
      </c>
      <c r="HN439" s="223">
        <f t="shared" ca="1" si="1071"/>
        <v>-2.6318203352658465E-4</v>
      </c>
      <c r="HO439" s="223">
        <f t="shared" ca="1" si="1072"/>
        <v>-8.3465799479796751E-5</v>
      </c>
      <c r="HP439" s="223">
        <f t="shared" ca="1" si="1073"/>
        <v>3.1941959542661138E-4</v>
      </c>
      <c r="HQ439" s="223">
        <f t="shared" ca="1" si="1074"/>
        <v>-1.3175264186795132E-4</v>
      </c>
      <c r="HR439" s="223">
        <f t="shared" ca="1" si="1075"/>
        <v>-2.3064733902074716E-4</v>
      </c>
      <c r="HS439" s="223">
        <f t="shared" ca="1" si="1076"/>
        <v>2.8715813832396272E-4</v>
      </c>
      <c r="HT439" s="223">
        <f t="shared" ca="1" si="1077"/>
        <v>3.7166012780078715E-5</v>
      </c>
      <c r="HU439" s="223">
        <f t="shared" ca="1" si="1078"/>
        <v>-3.1219984351726297E-4</v>
      </c>
      <c r="HV439" s="223">
        <f t="shared" ca="1" si="1079"/>
        <v>1.7318790624313218E-4</v>
      </c>
      <c r="HW439" s="223">
        <f t="shared" ca="1" si="1080"/>
        <v>1.9550934683015353E-4</v>
      </c>
      <c r="HX439" s="223">
        <f t="shared" ca="1" si="1081"/>
        <v>-3.049181366239713E-4</v>
      </c>
      <c r="HY439" s="223">
        <f t="shared" ca="1" si="1082"/>
        <v>9.9383058576050023E-6</v>
      </c>
      <c r="HZ439" s="223">
        <f t="shared" ca="1" si="1083"/>
        <v>2.9822190781730006E-4</v>
      </c>
      <c r="IA439" s="223">
        <f t="shared" ca="1" si="1084"/>
        <v>-2.1087417546344304E-4</v>
      </c>
      <c r="IB439" s="223">
        <f t="shared" ca="1" si="1085"/>
        <v>-1.5613916770512988E-4</v>
      </c>
      <c r="IC439" s="223">
        <f t="shared" ca="1" si="1086"/>
        <v>3.1607757809737266E-4</v>
      </c>
      <c r="ID439" s="223">
        <f t="shared" ca="1" si="1087"/>
        <v>-5.6827490186455205E-5</v>
      </c>
      <c r="IE439" s="223">
        <f t="shared" ca="1" si="1088"/>
        <v>-3.2763568898482335E-4</v>
      </c>
      <c r="IF439" s="223">
        <f t="shared" ca="1" si="1089"/>
        <v>2.4399565561012603E-4</v>
      </c>
      <c r="IG439" s="223">
        <f t="shared" ca="1" si="1090"/>
        <v>1.13389047128578E-4</v>
      </c>
      <c r="IH439" s="223">
        <f t="shared" ca="1" si="1091"/>
        <v>-3.2039489453698685E-4</v>
      </c>
      <c r="II439" s="223">
        <f t="shared" ca="1" si="1092"/>
        <v>1.0248653096778602E-4</v>
      </c>
      <c r="IJ439" s="223">
        <f t="shared" ca="1" si="1093"/>
        <v>2.5134154975215713E-4</v>
      </c>
      <c r="IK439" s="223">
        <f t="shared" ca="1" si="1094"/>
        <v>-2.7183536666254229E-4</v>
      </c>
      <c r="IL439" s="223">
        <f t="shared" ca="1" si="1095"/>
        <v>-6.8184396108627394E-5</v>
      </c>
      <c r="IM439" s="223">
        <f t="shared" ca="1" si="1096"/>
        <v>3.1777662907988771E-4</v>
      </c>
      <c r="IN439" s="223">
        <f t="shared" ca="1" si="1097"/>
        <v>-1.4592704785576846E-4</v>
      </c>
      <c r="IO439" s="223">
        <f t="shared" ca="1" si="1098"/>
        <v>-2.194539455637084E-4</v>
      </c>
      <c r="IP439" s="223">
        <f t="shared" ca="1" si="1099"/>
        <v>2.9379066295037335E-4</v>
      </c>
      <c r="IQ439" s="223">
        <f t="shared" ca="1" si="1100"/>
        <v>2.1503758825016468E-5</v>
      </c>
      <c r="IR439" s="223">
        <f t="shared" ca="1" si="1101"/>
        <v>-3.0827945926624912E-4</v>
      </c>
      <c r="IS439" s="223">
        <f t="shared" ca="1" si="1102"/>
        <v>1.8620868484706392E-4</v>
      </c>
      <c r="IT439" s="223">
        <f t="shared" ca="1" si="1103"/>
        <v>1.8281582618927733E-4</v>
      </c>
      <c r="IU439" s="223">
        <f t="shared" ca="1" si="1104"/>
        <v>-3.0938627861243118E-4</v>
      </c>
      <c r="IV439" s="223">
        <f t="shared" ca="1" si="1105"/>
        <v>2.5642369897336972E-5</v>
      </c>
      <c r="IW439" s="223">
        <f t="shared" ca="1" si="1106"/>
        <v>2.9210897014174522E-4</v>
      </c>
      <c r="IX439" s="223">
        <f t="shared" ca="1" si="1107"/>
        <v>-2.2245946614854811E-4</v>
      </c>
      <c r="IY439" s="223">
        <f t="shared" ca="1" si="1108"/>
        <v>-1.422202962687524E-4</v>
      </c>
      <c r="IZ439" s="223">
        <f t="shared" ca="1" si="1109"/>
        <v>3.1828461566730496E-4</v>
      </c>
      <c r="JA439" s="223">
        <f t="shared" ca="1" si="1110"/>
        <v>-7.2233418749563912E-5</v>
      </c>
      <c r="JB439" s="223">
        <f t="shared" ca="1" si="1111"/>
        <v>-2.6961520396218575E-4</v>
      </c>
    </row>
    <row r="440" spans="2:262">
      <c r="B440" s="230">
        <v>79</v>
      </c>
      <c r="C440" s="229">
        <f t="shared" si="1112"/>
        <v>1.5429687500000009E-3</v>
      </c>
      <c r="D440" s="226">
        <f t="shared" ca="1" si="855"/>
        <v>71.822820180409124</v>
      </c>
      <c r="E440" s="225">
        <f ca="1">CG361</f>
        <v>-0.17717981959087276</v>
      </c>
      <c r="F440" s="224">
        <v>79</v>
      </c>
      <c r="G440" s="223">
        <f t="shared" ca="1" si="856"/>
        <v>9.0594573502012247E-4</v>
      </c>
      <c r="H440" s="223">
        <f t="shared" ca="1" si="857"/>
        <v>1.9762514952770065E-4</v>
      </c>
      <c r="I440" s="223">
        <f t="shared" ca="1" si="858"/>
        <v>-1.0481943558391311E-3</v>
      </c>
      <c r="J440" s="223">
        <f t="shared" ca="1" si="859"/>
        <v>5.5685474245328436E-4</v>
      </c>
      <c r="K440" s="223">
        <f t="shared" ca="1" si="860"/>
        <v>6.473758400793191E-4</v>
      </c>
      <c r="L440" s="223">
        <f t="shared" ca="1" si="861"/>
        <v>-1.0228294456877149E-3</v>
      </c>
      <c r="M440" s="223">
        <f t="shared" ca="1" si="862"/>
        <v>8.884664137036503E-5</v>
      </c>
      <c r="N440" s="223">
        <f t="shared" ca="1" si="863"/>
        <v>9.5887851520371761E-4</v>
      </c>
      <c r="O440" s="223">
        <f t="shared" ca="1" si="864"/>
        <v>-7.7903787789407992E-4</v>
      </c>
      <c r="P440" s="223">
        <f t="shared" ca="1" si="865"/>
        <v>-3.9813478415006017E-4</v>
      </c>
      <c r="Q440" s="223">
        <f t="shared" ca="1" si="866"/>
        <v>1.0656113432691494E-3</v>
      </c>
      <c r="R440" s="223">
        <f t="shared" ca="1" si="867"/>
        <v>-3.6888168248583916E-4</v>
      </c>
      <c r="S440" s="223">
        <f t="shared" ca="1" si="868"/>
        <v>-8.00093970078493E-4</v>
      </c>
      <c r="T440" s="223">
        <f t="shared" ca="1" si="869"/>
        <v>9.4478137967148349E-4</v>
      </c>
      <c r="U440" s="223">
        <f t="shared" ca="1" si="870"/>
        <v>1.200497117696043E-4</v>
      </c>
      <c r="V440" s="223">
        <f t="shared" ca="1" si="871"/>
        <v>-1.0311919704781552E-3</v>
      </c>
      <c r="W440" s="223">
        <f t="shared" ca="1" si="872"/>
        <v>6.2219203201003929E-4</v>
      </c>
      <c r="X440" s="223">
        <f t="shared" ca="1" si="873"/>
        <v>5.8334432229408808E-4</v>
      </c>
      <c r="Y440" s="223">
        <f t="shared" ca="1" si="874"/>
        <v>-1.0420774843790605E-3</v>
      </c>
      <c r="Z440" s="223">
        <f t="shared" ca="1" si="875"/>
        <v>1.6673270633168867E-4</v>
      </c>
      <c r="AA440" s="223">
        <f t="shared" ca="1" si="876"/>
        <v>9.220649375054164E-4</v>
      </c>
      <c r="AB440" s="223">
        <f t="shared" ca="1" si="877"/>
        <v>-8.3042589507397911E-4</v>
      </c>
      <c r="AC440" s="223">
        <f t="shared" ca="1" si="878"/>
        <v>-3.2433262181092001E-4</v>
      </c>
      <c r="AD440" s="223">
        <f t="shared" ca="1" si="879"/>
        <v>1.0638772966262363E-3</v>
      </c>
      <c r="AE440" s="223">
        <f t="shared" ca="1" si="880"/>
        <v>-4.4143569526517042E-4</v>
      </c>
      <c r="AF440" s="223">
        <f t="shared" ca="1" si="881"/>
        <v>-7.4613626527562547E-4</v>
      </c>
      <c r="AG440" s="223">
        <f t="shared" ca="1" si="882"/>
        <v>9.7849717216806891E-4</v>
      </c>
      <c r="AH440" s="223">
        <f t="shared" ca="1" si="883"/>
        <v>4.1823714222002364E-5</v>
      </c>
      <c r="AI440" s="223">
        <f t="shared" ca="1" si="884"/>
        <v>-1.0086014664839847E-3</v>
      </c>
      <c r="AJ440" s="223">
        <f t="shared" ca="1" si="885"/>
        <v>6.8415760903698612E-4</v>
      </c>
      <c r="AK440" s="223">
        <f t="shared" ca="1" si="886"/>
        <v>5.1615161108386847E-4</v>
      </c>
      <c r="AL440" s="223">
        <f t="shared" ca="1" si="887"/>
        <v>-1.0556784148942333E-3</v>
      </c>
      <c r="AM440" s="223">
        <f t="shared" ca="1" si="888"/>
        <v>2.4371523231124417E-4</v>
      </c>
      <c r="AN440" s="223">
        <f t="shared" ca="1" si="889"/>
        <v>8.802546100206576E-4</v>
      </c>
      <c r="AO440" s="223">
        <f t="shared" ca="1" si="890"/>
        <v>-8.7731376237819758E-4</v>
      </c>
      <c r="AP440" s="223">
        <f t="shared" ca="1" si="891"/>
        <v>-2.4877287289315096E-4</v>
      </c>
      <c r="AQ440" s="223">
        <f t="shared" ca="1" si="892"/>
        <v>1.0563780067357909E-3</v>
      </c>
      <c r="AR440" s="223">
        <f t="shared" ca="1" si="893"/>
        <v>-5.1159752976471476E-4</v>
      </c>
      <c r="AS440" s="223">
        <f t="shared" ca="1" si="894"/>
        <v>-6.8813518340402286E-4</v>
      </c>
      <c r="AT440" s="223">
        <f t="shared" ca="1" si="895"/>
        <v>1.0069104037091193E-3</v>
      </c>
      <c r="AU440" s="223">
        <f t="shared" ca="1" si="896"/>
        <v>-3.6628929656680985E-5</v>
      </c>
      <c r="AV440" s="223">
        <f t="shared" ca="1" si="897"/>
        <v>-9.805452637550614E-4</v>
      </c>
      <c r="AW440" s="223">
        <f t="shared" ca="1" si="898"/>
        <v>7.424156767033539E-4</v>
      </c>
      <c r="AX440" s="223">
        <f t="shared" ca="1" si="899"/>
        <v>4.4616182957245753E-4</v>
      </c>
      <c r="AY440" s="223">
        <f t="shared" ca="1" si="900"/>
        <v>-1.0635585326123514E-3</v>
      </c>
      <c r="AZ440" s="223">
        <f t="shared" ca="1" si="901"/>
        <v>3.1937704433077909E-4</v>
      </c>
      <c r="BA440" s="223">
        <f t="shared" ca="1" si="902"/>
        <v>8.3367410653662313E-4</v>
      </c>
      <c r="BB440" s="223">
        <f t="shared" ca="1" si="903"/>
        <v>-9.1944739039132983E-4</v>
      </c>
      <c r="BC440" s="223">
        <f t="shared" ca="1" si="904"/>
        <v>-1.7186500222285536E-4</v>
      </c>
      <c r="BD440" s="223">
        <f t="shared" ca="1" si="905"/>
        <v>1.0431541128994844E-3</v>
      </c>
      <c r="BE440" s="223">
        <f t="shared" ca="1" si="906"/>
        <v>-5.7898697292430761E-4</v>
      </c>
      <c r="BF440" s="223">
        <f t="shared" ca="1" si="907"/>
        <v>-6.2640503735173045E-4</v>
      </c>
      <c r="BG440" s="223">
        <f t="shared" ca="1" si="908"/>
        <v>1.0298671005311167E-3</v>
      </c>
      <c r="BH440" s="223">
        <f t="shared" ca="1" si="909"/>
        <v>-1.1488307819192101E-4</v>
      </c>
      <c r="BI440" s="223">
        <f t="shared" ca="1" si="910"/>
        <v>-9.4717540128484517E-4</v>
      </c>
      <c r="BJ440" s="223">
        <f t="shared" ca="1" si="911"/>
        <v>7.9665052949283238E-4</v>
      </c>
      <c r="BK440" s="223">
        <f t="shared" ca="1" si="912"/>
        <v>3.737542584499708E-4</v>
      </c>
      <c r="BL440" s="223">
        <f t="shared" ca="1" si="913"/>
        <v>-1.0656751344927452E-3</v>
      </c>
      <c r="BM440" s="223">
        <f t="shared" ca="1" si="914"/>
        <v>3.9330812447542864E-4</v>
      </c>
      <c r="BN440" s="223">
        <f t="shared" ca="1" si="915"/>
        <v>7.825758508375677E-4</v>
      </c>
      <c r="BO440" s="223">
        <f t="shared" ca="1" si="916"/>
        <v>-9.5659845333259338E-4</v>
      </c>
      <c r="BP440" s="223">
        <f t="shared" ca="1" si="917"/>
        <v>-9.4025780214665195E-5</v>
      </c>
      <c r="BQ440" s="223">
        <f t="shared" ca="1" si="918"/>
        <v>1.0242772765437739E-3</v>
      </c>
      <c r="BR440" s="223">
        <f t="shared" ca="1" si="919"/>
        <v>-6.4323883551268841E-4</v>
      </c>
      <c r="BS440" s="223">
        <f t="shared" ca="1" si="920"/>
        <v>-5.6128034812864358E-4</v>
      </c>
      <c r="BT440" s="223">
        <f t="shared" ca="1" si="921"/>
        <v>1.0472428583049487E-3</v>
      </c>
      <c r="BU440" s="223">
        <f t="shared" ca="1" si="922"/>
        <v>-1.9251466537268308E-4</v>
      </c>
      <c r="BV440" s="223">
        <f t="shared" ca="1" si="923"/>
        <v>-9.0867271324930935E-4</v>
      </c>
      <c r="BW440" s="223">
        <f t="shared" ca="1" si="924"/>
        <v>8.4656826403909963E-4</v>
      </c>
      <c r="BX440" s="223">
        <f t="shared" ca="1" si="925"/>
        <v>2.9932128061788176E-4</v>
      </c>
      <c r="BY440" s="223">
        <f t="shared" ca="1" si="926"/>
        <v>-1.0620167504864384E-3</v>
      </c>
      <c r="BZ440" s="223">
        <f t="shared" ca="1" si="927"/>
        <v>4.651078338162994E-4</v>
      </c>
      <c r="CA440" s="223">
        <f t="shared" ca="1" si="928"/>
        <v>7.2723674879839148E-4</v>
      </c>
      <c r="CB440" s="223">
        <f t="shared" ca="1" si="929"/>
        <v>-9.8856562637305288E-4</v>
      </c>
      <c r="CC440" s="223">
        <f t="shared" ca="1" si="930"/>
        <v>-1.5677024356851679E-5</v>
      </c>
      <c r="CD440" s="223">
        <f t="shared" ca="1" si="931"/>
        <v>9.998497928804021E-4</v>
      </c>
      <c r="CE440" s="223">
        <f t="shared" ca="1" si="932"/>
        <v>-7.0400493111951617E-4</v>
      </c>
      <c r="CF440" s="223">
        <f t="shared" ca="1" si="933"/>
        <v>-4.9311403206824726E-4</v>
      </c>
      <c r="CG440" s="223">
        <f t="shared" ca="1" si="934"/>
        <v>1.0589435162937646E-3</v>
      </c>
      <c r="CH440" s="223">
        <f t="shared" ca="1" si="935"/>
        <v>-2.6910299890180081E-4</v>
      </c>
      <c r="CI440" s="223">
        <f t="shared" ca="1" si="936"/>
        <v>-8.652458490508748E-4</v>
      </c>
      <c r="CJ440" s="223">
        <f t="shared" ca="1" si="937"/>
        <v>8.9189837181363795E-4</v>
      </c>
      <c r="CK440" s="223">
        <f t="shared" ca="1" si="938"/>
        <v>2.2326625483215897E-4</v>
      </c>
      <c r="CL440" s="223">
        <f t="shared" ca="1" si="939"/>
        <v>-1.0526032056933287E-3</v>
      </c>
      <c r="CM440" s="223">
        <f t="shared" ca="1" si="940"/>
        <v>5.3438708350754484E-4</v>
      </c>
      <c r="CN440" s="223">
        <f t="shared" ca="1" si="941"/>
        <v>6.6795668780779091E-4</v>
      </c>
      <c r="CO440" s="223">
        <f t="shared" ca="1" si="942"/>
        <v>-1.0151756766322915E-3</v>
      </c>
      <c r="CP440" s="223">
        <f t="shared" ca="1" si="943"/>
        <v>6.275668665423474E-5</v>
      </c>
      <c r="CQ440" s="223">
        <f t="shared" ca="1" si="944"/>
        <v>9.7000403655981139E-4</v>
      </c>
      <c r="CR440" s="223">
        <f t="shared" ca="1" si="945"/>
        <v>-7.6095596300779786E-4</v>
      </c>
      <c r="CS440" s="223">
        <f t="shared" ca="1" si="946"/>
        <v>-4.2227548834339508E-4</v>
      </c>
      <c r="CT440" s="223">
        <f t="shared" ca="1" si="947"/>
        <v>1.0649056676181427E-3</v>
      </c>
      <c r="CU440" s="223">
        <f t="shared" ca="1" si="948"/>
        <v>-3.4423303996410992E-4</v>
      </c>
      <c r="CV440" s="223">
        <f t="shared" ca="1" si="949"/>
        <v>-8.1713014262928317E-4</v>
      </c>
      <c r="CW440" s="223">
        <f t="shared" ca="1" si="950"/>
        <v>9.323952050349076E-4</v>
      </c>
      <c r="CX440" s="223">
        <f t="shared" ca="1" si="951"/>
        <v>1.4600132986709765E-4</v>
      </c>
      <c r="CY440" s="223">
        <f t="shared" ca="1" si="952"/>
        <v>-1.0374855129282718E-3</v>
      </c>
      <c r="CZ440" s="223">
        <f t="shared" ca="1" si="953"/>
        <v>6.0077044329256675E-4</v>
      </c>
      <c r="DA440" s="223">
        <f t="shared" ca="1" si="954"/>
        <v>6.0505691165244351E-4</v>
      </c>
      <c r="DB440" s="223">
        <f t="shared" ca="1" si="955"/>
        <v>-1.0362844019423697E-3</v>
      </c>
      <c r="DC440" s="223">
        <f t="shared" ca="1" si="956"/>
        <v>1.408503137429384E-4</v>
      </c>
      <c r="DD440" s="223">
        <f t="shared" ca="1" si="957"/>
        <v>9.3490174432141345E-4</v>
      </c>
      <c r="DE440" s="223">
        <f t="shared" ca="1" si="958"/>
        <v>-8.1378330860130033E-4</v>
      </c>
      <c r="DF440" s="223">
        <f t="shared" ca="1" si="959"/>
        <v>-3.4914859716015609E-4</v>
      </c>
      <c r="DG440" s="223">
        <f t="shared" ca="1" si="960"/>
        <v>1.0650970028634828E-3</v>
      </c>
      <c r="DH440" s="223">
        <f t="shared" ca="1" si="961"/>
        <v>-4.1749765235757222E-4</v>
      </c>
      <c r="DI440" s="223">
        <f t="shared" ca="1" si="962"/>
        <v>-7.6458633716648846E-4</v>
      </c>
      <c r="DJ440" s="223">
        <f t="shared" ca="1" si="963"/>
        <v>9.6783930785493129E-4</v>
      </c>
      <c r="DK440" s="223">
        <f t="shared" ca="1" si="964"/>
        <v>6.7945211045578827E-5</v>
      </c>
      <c r="DL440" s="223">
        <f t="shared" ca="1" si="965"/>
        <v>-1.0167455962781949E-3</v>
      </c>
      <c r="DM440" s="223">
        <f t="shared" ca="1" si="966"/>
        <v>6.6389817599306193E-4</v>
      </c>
      <c r="DN440" s="223">
        <f t="shared" ca="1" si="967"/>
        <v>5.3887827966911015E-4</v>
      </c>
      <c r="DO440" s="223">
        <f t="shared" ca="1" si="968"/>
        <v>-1.0517774122919283E-3</v>
      </c>
      <c r="DP440" s="223">
        <f t="shared" ca="1" si="969"/>
        <v>2.1818066077782916E-4</v>
      </c>
      <c r="DQ440" s="223">
        <f t="shared" ca="1" si="970"/>
        <v>8.947331385281863E-4</v>
      </c>
      <c r="DR440" s="223">
        <f t="shared" ca="1" si="971"/>
        <v>-8.6220069193717556E-4</v>
      </c>
      <c r="DS440" s="223">
        <f t="shared" ca="1" si="972"/>
        <v>-2.7412963947775749E-4</v>
      </c>
      <c r="DT440" s="223">
        <f t="shared" ca="1" si="973"/>
        <v>1.059516485167509E-3</v>
      </c>
      <c r="DU440" s="223">
        <f t="shared" ca="1" si="974"/>
        <v>-4.884998087998191E-4</v>
      </c>
      <c r="DV440" s="223">
        <f t="shared" ca="1" si="975"/>
        <v>-7.0789917209682616E-4</v>
      </c>
      <c r="DW440" s="223">
        <f t="shared" ca="1" si="976"/>
        <v>9.9803860560956762E-4</v>
      </c>
      <c r="DX440" s="223">
        <f t="shared" ca="1" si="977"/>
        <v>-1.0479108761546948E-5</v>
      </c>
      <c r="DY440" s="223">
        <f t="shared" ca="1" si="978"/>
        <v>-9.904958471483856E-4</v>
      </c>
      <c r="DZ440" s="223">
        <f t="shared" ca="1" si="979"/>
        <v>7.2342818695599661E-4</v>
      </c>
      <c r="EA440" s="223">
        <f t="shared" ca="1" si="980"/>
        <v>4.6977941959844982E-4</v>
      </c>
      <c r="EB440" s="223">
        <f t="shared" ca="1" si="981"/>
        <v>-1.0615707497155277E-3</v>
      </c>
      <c r="EC440" s="223">
        <f t="shared" ca="1" si="982"/>
        <v>2.9432866790825003E-4</v>
      </c>
      <c r="ED440" s="223">
        <f t="shared" ca="1" si="983"/>
        <v>8.4971589633526731E-4</v>
      </c>
      <c r="EE440" s="223">
        <f t="shared" ca="1" si="984"/>
        <v>-9.059457350201177E-4</v>
      </c>
      <c r="EF440" s="223">
        <f t="shared" ca="1" si="985"/>
        <v>-1.9762514952768943E-4</v>
      </c>
      <c r="EG440" s="223">
        <f t="shared" ca="1" si="986"/>
        <v>1.0481943558391309E-3</v>
      </c>
      <c r="EH440" s="223">
        <f t="shared" ca="1" si="987"/>
        <v>-5.568547424532771E-4</v>
      </c>
      <c r="EI440" s="223">
        <f t="shared" ca="1" si="988"/>
        <v>-6.4737584007933341E-4</v>
      </c>
      <c r="EJ440" s="223">
        <f t="shared" ca="1" si="989"/>
        <v>1.0228294456877149E-3</v>
      </c>
      <c r="EK440" s="223">
        <f t="shared" ca="1" si="990"/>
        <v>-8.8846641370386823E-5</v>
      </c>
      <c r="EL440" s="223">
        <f t="shared" ca="1" si="991"/>
        <v>-9.5887851520372552E-4</v>
      </c>
      <c r="EM440" s="223">
        <f t="shared" ca="1" si="992"/>
        <v>7.7903787789408068E-4</v>
      </c>
      <c r="EN440" s="223">
        <f t="shared" ca="1" si="993"/>
        <v>3.9813478415003816E-4</v>
      </c>
      <c r="EO440" s="223">
        <f t="shared" ca="1" si="994"/>
        <v>-1.0656113432691492E-3</v>
      </c>
      <c r="EP440" s="223">
        <f t="shared" ca="1" si="995"/>
        <v>3.6888168248584013E-4</v>
      </c>
      <c r="EQ440" s="223">
        <f t="shared" ca="1" si="996"/>
        <v>8.0009397007847738E-4</v>
      </c>
      <c r="ER440" s="223">
        <f t="shared" ca="1" si="997"/>
        <v>-9.4478137967147525E-4</v>
      </c>
      <c r="ES440" s="223">
        <f t="shared" ca="1" si="998"/>
        <v>-1.2004971176959948E-4</v>
      </c>
      <c r="ET440" s="223">
        <f t="shared" ca="1" si="999"/>
        <v>1.0311919704781491E-3</v>
      </c>
      <c r="EU440" s="223">
        <f t="shared" ca="1" si="1000"/>
        <v>-6.221920320100278E-4</v>
      </c>
      <c r="EV440" s="223">
        <f t="shared" ca="1" si="1001"/>
        <v>-5.8334432229408732E-4</v>
      </c>
      <c r="EW440" s="223">
        <f t="shared" ca="1" si="1002"/>
        <v>1.0420774843790655E-3</v>
      </c>
      <c r="EX440" s="223">
        <f t="shared" ca="1" si="1003"/>
        <v>-1.6673270633167474E-4</v>
      </c>
      <c r="EY440" s="223">
        <f t="shared" ca="1" si="1004"/>
        <v>-9.2206493750541586E-4</v>
      </c>
      <c r="EZ440" s="223">
        <f t="shared" ca="1" si="1005"/>
        <v>8.3042589507399407E-4</v>
      </c>
      <c r="FA440" s="223">
        <f t="shared" ca="1" si="1006"/>
        <v>3.2433262181093329E-4</v>
      </c>
      <c r="FB440" s="223">
        <f t="shared" ca="1" si="1007"/>
        <v>-1.0638772966262363E-3</v>
      </c>
      <c r="FC440" s="223">
        <f t="shared" ca="1" si="1008"/>
        <v>4.414356952651921E-4</v>
      </c>
      <c r="FD440" s="223">
        <f t="shared" ca="1" si="1009"/>
        <v>7.4613626527563544E-4</v>
      </c>
      <c r="FE440" s="223">
        <f t="shared" ca="1" si="1010"/>
        <v>-9.7849717216807238E-4</v>
      </c>
      <c r="FF440" s="223">
        <f t="shared" ca="1" si="1011"/>
        <v>-4.182371422197862E-5</v>
      </c>
      <c r="FG440" s="223">
        <f t="shared" ca="1" si="1012"/>
        <v>1.0086014664839893E-3</v>
      </c>
      <c r="FH440" s="223">
        <f t="shared" ca="1" si="1013"/>
        <v>-6.8415760903699262E-4</v>
      </c>
      <c r="FI440" s="223">
        <f t="shared" ca="1" si="1014"/>
        <v>-5.1615161108384754E-4</v>
      </c>
      <c r="FJ440" s="223">
        <f t="shared" ca="1" si="1015"/>
        <v>1.0556784148942314E-3</v>
      </c>
      <c r="FK440" s="223">
        <f t="shared" ca="1" si="1016"/>
        <v>-2.4371523231125263E-4</v>
      </c>
      <c r="FL440" s="223">
        <f t="shared" ca="1" si="1017"/>
        <v>-8.8025461002064003E-4</v>
      </c>
      <c r="FM440" s="223">
        <f t="shared" ca="1" si="1018"/>
        <v>8.7731376237818945E-4</v>
      </c>
      <c r="FN440" s="223">
        <f t="shared" ca="1" si="1019"/>
        <v>2.4877287289314993E-4</v>
      </c>
      <c r="FO440" s="223">
        <f t="shared" ca="1" si="1020"/>
        <v>-1.0563780067357868E-3</v>
      </c>
      <c r="FP440" s="223">
        <f t="shared" ca="1" si="1021"/>
        <v>5.115975297647024E-4</v>
      </c>
      <c r="FQ440" s="223">
        <f t="shared" ca="1" si="1022"/>
        <v>6.881351834040221E-4</v>
      </c>
      <c r="FR440" s="223">
        <f t="shared" ca="1" si="1023"/>
        <v>-1.0069104037091295E-3</v>
      </c>
      <c r="FS440" s="223">
        <f t="shared" ca="1" si="1024"/>
        <v>3.6628929656666999E-5</v>
      </c>
      <c r="FT440" s="223">
        <f t="shared" ca="1" si="1025"/>
        <v>9.8054526375506096E-4</v>
      </c>
      <c r="FU440" s="223">
        <f t="shared" ca="1" si="1026"/>
        <v>-7.4241567670337645E-4</v>
      </c>
      <c r="FV440" s="223">
        <f t="shared" ca="1" si="1027"/>
        <v>-4.4616182957247027E-4</v>
      </c>
      <c r="FW440" s="223">
        <f t="shared" ca="1" si="1028"/>
        <v>1.0635585326123516E-3</v>
      </c>
      <c r="FX440" s="223">
        <f t="shared" ca="1" si="1029"/>
        <v>-3.1937704433080896E-4</v>
      </c>
      <c r="FY440" s="223">
        <f t="shared" ca="1" si="1030"/>
        <v>-8.3367410653663191E-4</v>
      </c>
      <c r="FZ440" s="223">
        <f t="shared" ca="1" si="1031"/>
        <v>9.1944739039133037E-4</v>
      </c>
      <c r="GA440" s="223">
        <f t="shared" ca="1" si="1032"/>
        <v>1.718650022228244E-4</v>
      </c>
      <c r="GB440" s="223">
        <f t="shared" ca="1" si="1033"/>
        <v>-1.0431541128994874E-3</v>
      </c>
      <c r="GC440" s="223">
        <f t="shared" ca="1" si="1034"/>
        <v>5.7898697292432127E-4</v>
      </c>
      <c r="GD440" s="223">
        <f t="shared" ca="1" si="1035"/>
        <v>6.2640503735170508E-4</v>
      </c>
      <c r="GE440" s="223">
        <f t="shared" ca="1" si="1036"/>
        <v>-1.029867100531113E-3</v>
      </c>
      <c r="GF440" s="223">
        <f t="shared" ca="1" si="1037"/>
        <v>1.1488307819193706E-4</v>
      </c>
      <c r="GG440" s="223">
        <f t="shared" ca="1" si="1038"/>
        <v>9.4717540128483075E-4</v>
      </c>
      <c r="GH440" s="223">
        <f t="shared" ca="1" si="1039"/>
        <v>-7.9665052949282294E-4</v>
      </c>
      <c r="GI440" s="223">
        <f t="shared" ca="1" si="1040"/>
        <v>-3.7375425844995579E-4</v>
      </c>
      <c r="GJ440" s="223">
        <f t="shared" ca="1" si="1041"/>
        <v>1.0656751344927449E-3</v>
      </c>
      <c r="GK440" s="223">
        <f t="shared" ca="1" si="1042"/>
        <v>-3.9330812447541553E-4</v>
      </c>
      <c r="GL440" s="223">
        <f t="shared" ca="1" si="1043"/>
        <v>-7.8257585083755675E-4</v>
      </c>
      <c r="GM440" s="223">
        <f t="shared" ca="1" si="1044"/>
        <v>9.5659845333260726E-4</v>
      </c>
      <c r="GN440" s="223">
        <f t="shared" ca="1" si="1045"/>
        <v>9.4025780214679181E-5</v>
      </c>
      <c r="GO440" s="223">
        <f t="shared" ca="1" si="1046"/>
        <v>-1.0242772765437693E-3</v>
      </c>
      <c r="GP440" s="223">
        <f t="shared" ca="1" si="1047"/>
        <v>6.4323883551271335E-4</v>
      </c>
      <c r="GQ440" s="223">
        <f t="shared" ca="1" si="1048"/>
        <v>5.6128034812865551E-4</v>
      </c>
      <c r="GR440" s="223">
        <f t="shared" ca="1" si="1049"/>
        <v>-1.0472428583049519E-3</v>
      </c>
      <c r="GS440" s="223">
        <f t="shared" ca="1" si="1050"/>
        <v>1.9251466537265435E-4</v>
      </c>
      <c r="GT440" s="223">
        <f t="shared" ca="1" si="1051"/>
        <v>9.0867271324930881E-4</v>
      </c>
      <c r="GU440" s="223">
        <f t="shared" ca="1" si="1052"/>
        <v>-8.4656826403910028E-4</v>
      </c>
      <c r="GV440" s="223">
        <f t="shared" ca="1" si="1053"/>
        <v>-2.9932128061790978E-4</v>
      </c>
      <c r="GW440" s="223">
        <f t="shared" ca="1" si="1054"/>
        <v>1.0620167504864382E-3</v>
      </c>
      <c r="GX440" s="223">
        <f t="shared" ca="1" si="1055"/>
        <v>-4.6510783381630027E-4</v>
      </c>
      <c r="GY440" s="223">
        <f t="shared" ca="1" si="1056"/>
        <v>-7.2723674879841295E-4</v>
      </c>
      <c r="GZ440" s="223">
        <f t="shared" ca="1" si="1057"/>
        <v>9.8856562637305331E-4</v>
      </c>
      <c r="HA440" s="223">
        <f t="shared" ca="1" si="1058"/>
        <v>1.5677024356850703E-5</v>
      </c>
      <c r="HB440" s="223">
        <f t="shared" ca="1" si="1059"/>
        <v>-9.9984979288041229E-4</v>
      </c>
      <c r="HC440" s="223">
        <f t="shared" ca="1" si="1060"/>
        <v>7.0400493111951693E-4</v>
      </c>
      <c r="HD440" s="223">
        <f t="shared" ca="1" si="1061"/>
        <v>4.931140320682464E-4</v>
      </c>
      <c r="HE440" s="223">
        <f t="shared" ca="1" si="1062"/>
        <v>-1.0589435162937613E-3</v>
      </c>
      <c r="HF440" s="223">
        <f t="shared" ca="1" si="1063"/>
        <v>2.6910299890180178E-4</v>
      </c>
      <c r="HG440" s="223">
        <f t="shared" ca="1" si="1064"/>
        <v>8.6524584905087415E-4</v>
      </c>
      <c r="HH440" s="223">
        <f t="shared" ca="1" si="1065"/>
        <v>-8.918983718136219E-4</v>
      </c>
      <c r="HI440" s="223">
        <f t="shared" ca="1" si="1066"/>
        <v>-2.2326625483215794E-4</v>
      </c>
      <c r="HJ440" s="223">
        <f t="shared" ca="1" si="1067"/>
        <v>1.0526032056933287E-3</v>
      </c>
      <c r="HK440" s="223">
        <f t="shared" ca="1" si="1068"/>
        <v>-5.3438708350751947E-4</v>
      </c>
      <c r="HL440" s="223">
        <f t="shared" ca="1" si="1069"/>
        <v>-6.6795668780779015E-4</v>
      </c>
      <c r="HM440" s="223">
        <f t="shared" ca="1" si="1070"/>
        <v>1.015175676632292E-3</v>
      </c>
      <c r="HN440" s="223">
        <f t="shared" ca="1" si="1071"/>
        <v>-6.2756686654205683E-5</v>
      </c>
      <c r="HO440" s="223">
        <f t="shared" ca="1" si="1072"/>
        <v>-9.7000403655981106E-4</v>
      </c>
      <c r="HP440" s="223">
        <f t="shared" ca="1" si="1073"/>
        <v>7.6095596300779851E-4</v>
      </c>
      <c r="HQ440" s="223">
        <f t="shared" ca="1" si="1074"/>
        <v>4.2227548834342207E-4</v>
      </c>
      <c r="HR440" s="223">
        <f t="shared" ca="1" si="1075"/>
        <v>-1.0649056676181427E-3</v>
      </c>
      <c r="HS440" s="223">
        <f t="shared" ca="1" si="1076"/>
        <v>3.442330399641109E-4</v>
      </c>
      <c r="HT440" s="223">
        <f t="shared" ca="1" si="1077"/>
        <v>8.1713014262930204E-4</v>
      </c>
      <c r="HU440" s="223">
        <f t="shared" ca="1" si="1078"/>
        <v>-9.3239520503490814E-4</v>
      </c>
      <c r="HV440" s="223">
        <f t="shared" ca="1" si="1079"/>
        <v>-1.4600132986709668E-4</v>
      </c>
      <c r="HW440" s="223">
        <f t="shared" ca="1" si="1080"/>
        <v>1.0374855129282783E-3</v>
      </c>
      <c r="HX440" s="223">
        <f t="shared" ca="1" si="1081"/>
        <v>-6.0077044329256762E-4</v>
      </c>
      <c r="HY440" s="223">
        <f t="shared" ca="1" si="1082"/>
        <v>-6.050569116524177E-4</v>
      </c>
      <c r="HZ440" s="223">
        <f t="shared" ca="1" si="1083"/>
        <v>1.0362844019423628E-3</v>
      </c>
      <c r="IA440" s="223">
        <f t="shared" ca="1" si="1084"/>
        <v>-1.408503137429396E-4</v>
      </c>
      <c r="IB440" s="223">
        <f t="shared" ca="1" si="1085"/>
        <v>-9.3490174432139849E-4</v>
      </c>
      <c r="IC440" s="223">
        <f t="shared" ca="1" si="1086"/>
        <v>8.1378330860128146E-4</v>
      </c>
      <c r="ID440" s="223">
        <f t="shared" ca="1" si="1087"/>
        <v>3.4914859716015517E-4</v>
      </c>
      <c r="IE440" s="223">
        <f t="shared" ca="1" si="1088"/>
        <v>-1.282770031010288E-3</v>
      </c>
      <c r="IF440" s="223">
        <f t="shared" ca="1" si="1089"/>
        <v>4.1749765235754533E-4</v>
      </c>
      <c r="IG440" s="223">
        <f t="shared" ca="1" si="1090"/>
        <v>7.645863371664877E-4</v>
      </c>
      <c r="IH440" s="223">
        <f t="shared" ca="1" si="1091"/>
        <v>-9.678393078549443E-4</v>
      </c>
      <c r="II440" s="223">
        <f t="shared" ca="1" si="1092"/>
        <v>-6.7945211045608047E-5</v>
      </c>
      <c r="IJ440" s="223">
        <f t="shared" ca="1" si="1093"/>
        <v>1.0167455962781945E-3</v>
      </c>
      <c r="IK440" s="223">
        <f t="shared" ca="1" si="1094"/>
        <v>-6.6389817599308654E-4</v>
      </c>
      <c r="IL440" s="223">
        <f t="shared" ca="1" si="1095"/>
        <v>-5.388782796691353E-4</v>
      </c>
      <c r="IM440" s="223">
        <f t="shared" ca="1" si="1096"/>
        <v>1.0517774122919285E-3</v>
      </c>
      <c r="IN440" s="223">
        <f t="shared" ca="1" si="1097"/>
        <v>-2.1818066077785979E-4</v>
      </c>
      <c r="IO440" s="223">
        <f t="shared" ca="1" si="1098"/>
        <v>-8.9473313852820213E-4</v>
      </c>
      <c r="IP440" s="223">
        <f t="shared" ca="1" si="1099"/>
        <v>8.6220069193717621E-4</v>
      </c>
      <c r="IQ440" s="223">
        <f t="shared" ca="1" si="1100"/>
        <v>2.7412963947772719E-4</v>
      </c>
      <c r="IR440" s="223">
        <f t="shared" ca="1" si="1101"/>
        <v>-1.059516485167512E-3</v>
      </c>
      <c r="IS440" s="223">
        <f t="shared" ca="1" si="1102"/>
        <v>4.8849980879981996E-4</v>
      </c>
      <c r="IT440" s="223">
        <f t="shared" ca="1" si="1103"/>
        <v>7.0789917209680285E-4</v>
      </c>
      <c r="IU440" s="223">
        <f t="shared" ca="1" si="1104"/>
        <v>-9.9803860560955743E-4</v>
      </c>
      <c r="IV440" s="223">
        <f t="shared" ca="1" si="1105"/>
        <v>1.0479108761548141E-5</v>
      </c>
      <c r="IW440" s="223">
        <f t="shared" ca="1" si="1106"/>
        <v>9.9049584714837411E-4</v>
      </c>
      <c r="IX440" s="223">
        <f t="shared" ca="1" si="1107"/>
        <v>-7.2342818695597514E-4</v>
      </c>
      <c r="IY440" s="223">
        <f t="shared" ca="1" si="1108"/>
        <v>-4.6977941959844879E-4</v>
      </c>
      <c r="IZ440" s="223">
        <f t="shared" ca="1" si="1109"/>
        <v>1.0615707497155305E-3</v>
      </c>
      <c r="JA440" s="223">
        <f t="shared" ca="1" si="1110"/>
        <v>-2.943286679082219E-4</v>
      </c>
      <c r="JB440" s="223">
        <f t="shared" ca="1" si="1111"/>
        <v>-8.4971589633526666E-4</v>
      </c>
    </row>
    <row r="441" spans="2:262">
      <c r="B441" s="230">
        <v>80</v>
      </c>
      <c r="C441" s="229">
        <f t="shared" si="1112"/>
        <v>1.562500000000001E-3</v>
      </c>
      <c r="D441" s="226">
        <f t="shared" ca="1" si="855"/>
        <v>71.824151738395827</v>
      </c>
      <c r="E441" s="225">
        <f ca="1">CH361</f>
        <v>-0.17584826160416761</v>
      </c>
      <c r="F441" s="224">
        <v>80</v>
      </c>
      <c r="G441" s="223">
        <f t="shared" ca="1" si="856"/>
        <v>5.4744074250916283E-4</v>
      </c>
      <c r="H441" s="223">
        <f t="shared" ca="1" si="857"/>
        <v>1.4040195299148668E-4</v>
      </c>
      <c r="I441" s="223">
        <f t="shared" ca="1" si="858"/>
        <v>-6.5489974507225109E-4</v>
      </c>
      <c r="J441" s="223">
        <f t="shared" ca="1" si="859"/>
        <v>3.6083661160705581E-4</v>
      </c>
      <c r="K441" s="223">
        <f t="shared" ca="1" si="860"/>
        <v>3.7872735896669695E-4</v>
      </c>
      <c r="L441" s="223">
        <f t="shared" ca="1" si="861"/>
        <v>-6.5070198292693782E-4</v>
      </c>
      <c r="M441" s="223">
        <f t="shared" ca="1" si="862"/>
        <v>1.1929837757980382E-4</v>
      </c>
      <c r="N441" s="223">
        <f t="shared" ca="1" si="863"/>
        <v>5.593949577112862E-4</v>
      </c>
      <c r="O441" s="223">
        <f t="shared" ca="1" si="864"/>
        <v>-5.4744074250916272E-4</v>
      </c>
      <c r="P441" s="223">
        <f t="shared" ca="1" si="865"/>
        <v>-1.4040195299148646E-4</v>
      </c>
      <c r="Q441" s="223">
        <f t="shared" ca="1" si="866"/>
        <v>6.5489974507225088E-4</v>
      </c>
      <c r="R441" s="223">
        <f t="shared" ca="1" si="867"/>
        <v>-3.6083661160705446E-4</v>
      </c>
      <c r="S441" s="223">
        <f t="shared" ca="1" si="868"/>
        <v>-3.787273589666982E-4</v>
      </c>
      <c r="T441" s="223">
        <f t="shared" ca="1" si="869"/>
        <v>6.5070198292693782E-4</v>
      </c>
      <c r="U441" s="223">
        <f t="shared" ca="1" si="870"/>
        <v>-1.1929837757980344E-4</v>
      </c>
      <c r="V441" s="223">
        <f t="shared" ca="1" si="871"/>
        <v>-5.5939495771128642E-4</v>
      </c>
      <c r="W441" s="223">
        <f t="shared" ca="1" si="872"/>
        <v>5.474407425091625E-4</v>
      </c>
      <c r="X441" s="223">
        <f t="shared" ca="1" si="873"/>
        <v>1.404019529914869E-4</v>
      </c>
      <c r="Y441" s="223">
        <f t="shared" ca="1" si="874"/>
        <v>-6.5489974507225099E-4</v>
      </c>
      <c r="Z441" s="223">
        <f t="shared" ca="1" si="875"/>
        <v>3.6083661160705614E-4</v>
      </c>
      <c r="AA441" s="223">
        <f t="shared" ca="1" si="876"/>
        <v>3.7872735896669668E-4</v>
      </c>
      <c r="AB441" s="223">
        <f t="shared" ca="1" si="877"/>
        <v>-6.5070198292693825E-4</v>
      </c>
      <c r="AC441" s="223">
        <f t="shared" ca="1" si="878"/>
        <v>1.1929837757980533E-4</v>
      </c>
      <c r="AD441" s="223">
        <f t="shared" ca="1" si="879"/>
        <v>5.5939495771128794E-4</v>
      </c>
      <c r="AE441" s="223">
        <f t="shared" ca="1" si="880"/>
        <v>-5.4744074250916088E-4</v>
      </c>
      <c r="AF441" s="223">
        <f t="shared" ca="1" si="881"/>
        <v>-1.4040195299148955E-4</v>
      </c>
      <c r="AG441" s="223">
        <f t="shared" ca="1" si="882"/>
        <v>6.5489974507225131E-4</v>
      </c>
      <c r="AH441" s="223">
        <f t="shared" ca="1" si="883"/>
        <v>-3.6083661160705381E-4</v>
      </c>
      <c r="AI441" s="223">
        <f t="shared" ca="1" si="884"/>
        <v>-3.787273589666989E-4</v>
      </c>
      <c r="AJ441" s="223">
        <f t="shared" ca="1" si="885"/>
        <v>6.507019829269376E-4</v>
      </c>
      <c r="AK441" s="223">
        <f t="shared" ca="1" si="886"/>
        <v>-1.1929837757980257E-4</v>
      </c>
      <c r="AL441" s="223">
        <f t="shared" ca="1" si="887"/>
        <v>-5.5939495771128685E-4</v>
      </c>
      <c r="AM441" s="223">
        <f t="shared" ca="1" si="888"/>
        <v>5.4744074250915936E-4</v>
      </c>
      <c r="AN441" s="223">
        <f t="shared" ca="1" si="889"/>
        <v>1.404019529914876E-4</v>
      </c>
      <c r="AO441" s="223">
        <f t="shared" ca="1" si="890"/>
        <v>-6.5489974507225196E-4</v>
      </c>
      <c r="AP441" s="223">
        <f t="shared" ca="1" si="891"/>
        <v>3.6083661160705543E-4</v>
      </c>
      <c r="AQ441" s="223">
        <f t="shared" ca="1" si="892"/>
        <v>3.7872735896670118E-4</v>
      </c>
      <c r="AR441" s="223">
        <f t="shared" ca="1" si="893"/>
        <v>-6.5070198292693803E-4</v>
      </c>
      <c r="AS441" s="223">
        <f t="shared" ca="1" si="894"/>
        <v>1.1929837757979989E-4</v>
      </c>
      <c r="AT441" s="223">
        <f t="shared" ca="1" si="895"/>
        <v>5.5939495771128577E-4</v>
      </c>
      <c r="AU441" s="223">
        <f t="shared" ca="1" si="896"/>
        <v>-5.4744074250916044E-4</v>
      </c>
      <c r="AV441" s="223">
        <f t="shared" ca="1" si="897"/>
        <v>-1.4040195299148576E-4</v>
      </c>
      <c r="AW441" s="223">
        <f t="shared" ca="1" si="898"/>
        <v>6.5489974507225153E-4</v>
      </c>
      <c r="AX441" s="223">
        <f t="shared" ca="1" si="899"/>
        <v>-3.6083661160705706E-4</v>
      </c>
      <c r="AY441" s="223">
        <f t="shared" ca="1" si="900"/>
        <v>-3.7872735896669955E-4</v>
      </c>
      <c r="AZ441" s="223">
        <f t="shared" ca="1" si="901"/>
        <v>6.5070198292693847E-4</v>
      </c>
      <c r="BA441" s="223">
        <f t="shared" ca="1" si="902"/>
        <v>-1.1929837757980178E-4</v>
      </c>
      <c r="BB441" s="223">
        <f t="shared" ca="1" si="903"/>
        <v>-5.5939495771128989E-4</v>
      </c>
      <c r="BC441" s="223">
        <f t="shared" ca="1" si="904"/>
        <v>5.4744074250916153E-4</v>
      </c>
      <c r="BD441" s="223">
        <f t="shared" ca="1" si="905"/>
        <v>1.4040195299149308E-4</v>
      </c>
      <c r="BE441" s="223">
        <f t="shared" ca="1" si="906"/>
        <v>-6.548997450722512E-4</v>
      </c>
      <c r="BF441" s="223">
        <f t="shared" ca="1" si="907"/>
        <v>3.6083661160705077E-4</v>
      </c>
      <c r="BG441" s="223">
        <f t="shared" ca="1" si="908"/>
        <v>3.7872735896669787E-4</v>
      </c>
      <c r="BH441" s="223">
        <f t="shared" ca="1" si="909"/>
        <v>-6.5070198292693695E-4</v>
      </c>
      <c r="BI441" s="223">
        <f t="shared" ca="1" si="910"/>
        <v>1.1929837757980374E-4</v>
      </c>
      <c r="BJ441" s="223">
        <f t="shared" ca="1" si="911"/>
        <v>5.593949577112888E-4</v>
      </c>
      <c r="BK441" s="223">
        <f t="shared" ca="1" si="912"/>
        <v>-5.4744074250916261E-4</v>
      </c>
      <c r="BL441" s="223">
        <f t="shared" ca="1" si="913"/>
        <v>-1.4040195299149118E-4</v>
      </c>
      <c r="BM441" s="223">
        <f t="shared" ca="1" si="914"/>
        <v>6.5489974507225077E-4</v>
      </c>
      <c r="BN441" s="223">
        <f t="shared" ca="1" si="915"/>
        <v>-3.608366116070524E-4</v>
      </c>
      <c r="BO441" s="223">
        <f t="shared" ca="1" si="916"/>
        <v>-3.7872735896669625E-4</v>
      </c>
      <c r="BP441" s="223">
        <f t="shared" ca="1" si="917"/>
        <v>6.5070198292693727E-4</v>
      </c>
      <c r="BQ441" s="223">
        <f t="shared" ca="1" si="918"/>
        <v>-1.1929837757980563E-4</v>
      </c>
      <c r="BR441" s="223">
        <f t="shared" ca="1" si="919"/>
        <v>-5.5939495771128772E-4</v>
      </c>
      <c r="BS441" s="223">
        <f t="shared" ca="1" si="920"/>
        <v>5.4744074250915838E-4</v>
      </c>
      <c r="BT441" s="223">
        <f t="shared" ca="1" si="921"/>
        <v>1.4040195299149855E-4</v>
      </c>
      <c r="BU441" s="223">
        <f t="shared" ca="1" si="922"/>
        <v>-6.5489974507225229E-4</v>
      </c>
      <c r="BV441" s="223">
        <f t="shared" ca="1" si="923"/>
        <v>3.6083661160705408E-4</v>
      </c>
      <c r="BW441" s="223">
        <f t="shared" ca="1" si="924"/>
        <v>3.7872735896669473E-4</v>
      </c>
      <c r="BX441" s="223">
        <f t="shared" ca="1" si="925"/>
        <v>-6.5070198292693565E-4</v>
      </c>
      <c r="BY441" s="223">
        <f t="shared" ca="1" si="926"/>
        <v>1.1929837757979829E-4</v>
      </c>
      <c r="BZ441" s="223">
        <f t="shared" ca="1" si="927"/>
        <v>5.5939495771128674E-4</v>
      </c>
      <c r="CA441" s="223">
        <f t="shared" ca="1" si="928"/>
        <v>-5.4744074250916489E-4</v>
      </c>
      <c r="CB441" s="223">
        <f t="shared" ca="1" si="929"/>
        <v>-1.404019529914966E-4</v>
      </c>
      <c r="CC441" s="223">
        <f t="shared" ca="1" si="930"/>
        <v>6.5489974507225185E-4</v>
      </c>
      <c r="CD441" s="223">
        <f t="shared" ca="1" si="931"/>
        <v>-3.608366116070557E-4</v>
      </c>
      <c r="CE441" s="223">
        <f t="shared" ca="1" si="932"/>
        <v>-3.787273589666931E-4</v>
      </c>
      <c r="CF441" s="223">
        <f t="shared" ca="1" si="933"/>
        <v>6.5070198292693619E-4</v>
      </c>
      <c r="CG441" s="223">
        <f t="shared" ca="1" si="934"/>
        <v>-1.1929837757980018E-4</v>
      </c>
      <c r="CH441" s="223">
        <f t="shared" ca="1" si="935"/>
        <v>-5.5939495771128566E-4</v>
      </c>
      <c r="CI441" s="223">
        <f t="shared" ca="1" si="936"/>
        <v>5.4744074250915524E-4</v>
      </c>
      <c r="CJ441" s="223">
        <f t="shared" ca="1" si="937"/>
        <v>1.4040195299149465E-4</v>
      </c>
      <c r="CK441" s="223">
        <f t="shared" ca="1" si="938"/>
        <v>-6.5489974507225153E-4</v>
      </c>
      <c r="CL441" s="223">
        <f t="shared" ca="1" si="939"/>
        <v>3.6083661160705733E-4</v>
      </c>
      <c r="CM441" s="223">
        <f t="shared" ca="1" si="940"/>
        <v>3.7872735896670703E-4</v>
      </c>
      <c r="CN441" s="223">
        <f t="shared" ca="1" si="941"/>
        <v>-6.5070198292693652E-4</v>
      </c>
      <c r="CO441" s="223">
        <f t="shared" ca="1" si="942"/>
        <v>1.1929837757980214E-4</v>
      </c>
      <c r="CP441" s="223">
        <f t="shared" ca="1" si="943"/>
        <v>5.5939495771128458E-4</v>
      </c>
      <c r="CQ441" s="223">
        <f t="shared" ca="1" si="944"/>
        <v>-5.4744074250915632E-4</v>
      </c>
      <c r="CR441" s="223">
        <f t="shared" ca="1" si="945"/>
        <v>-1.404019529914927E-4</v>
      </c>
      <c r="CS441" s="223">
        <f t="shared" ca="1" si="946"/>
        <v>6.548997450722512E-4</v>
      </c>
      <c r="CT441" s="223">
        <f t="shared" ca="1" si="947"/>
        <v>-3.6083661160705901E-4</v>
      </c>
      <c r="CU441" s="223">
        <f t="shared" ca="1" si="948"/>
        <v>-3.7872735896670552E-4</v>
      </c>
      <c r="CV441" s="223">
        <f t="shared" ca="1" si="949"/>
        <v>6.5070198292693695E-4</v>
      </c>
      <c r="CW441" s="223">
        <f t="shared" ca="1" si="950"/>
        <v>-1.1929837757980403E-4</v>
      </c>
      <c r="CX441" s="223">
        <f t="shared" ca="1" si="951"/>
        <v>-5.5939495771129379E-4</v>
      </c>
      <c r="CY441" s="223">
        <f t="shared" ca="1" si="952"/>
        <v>5.4744074250915741E-4</v>
      </c>
      <c r="CZ441" s="223">
        <f t="shared" ca="1" si="953"/>
        <v>1.4040195299149091E-4</v>
      </c>
      <c r="DA441" s="223">
        <f t="shared" ca="1" si="954"/>
        <v>-6.5489974507225077E-4</v>
      </c>
      <c r="DB441" s="223">
        <f t="shared" ca="1" si="955"/>
        <v>3.6083661160704475E-4</v>
      </c>
      <c r="DC441" s="223">
        <f t="shared" ca="1" si="956"/>
        <v>3.7872735896670389E-4</v>
      </c>
      <c r="DD441" s="223">
        <f t="shared" ca="1" si="957"/>
        <v>-6.5070198292693738E-4</v>
      </c>
      <c r="DE441" s="223">
        <f t="shared" ca="1" si="958"/>
        <v>1.1929837757980601E-4</v>
      </c>
      <c r="DF441" s="223">
        <f t="shared" ca="1" si="959"/>
        <v>5.5939495771129271E-4</v>
      </c>
      <c r="DG441" s="223">
        <f t="shared" ca="1" si="960"/>
        <v>-5.4744074250915849E-4</v>
      </c>
      <c r="DH441" s="223">
        <f t="shared" ca="1" si="961"/>
        <v>-1.4040195299148896E-4</v>
      </c>
      <c r="DI441" s="223">
        <f t="shared" ca="1" si="962"/>
        <v>6.5489974507225044E-4</v>
      </c>
      <c r="DJ441" s="223">
        <f t="shared" ca="1" si="963"/>
        <v>-3.6083661160704638E-4</v>
      </c>
      <c r="DK441" s="223">
        <f t="shared" ca="1" si="964"/>
        <v>-3.7872735896670226E-4</v>
      </c>
      <c r="DL441" s="223">
        <f t="shared" ca="1" si="965"/>
        <v>6.5070198292693782E-4</v>
      </c>
      <c r="DM441" s="223">
        <f t="shared" ca="1" si="966"/>
        <v>-1.1929837757980791E-4</v>
      </c>
      <c r="DN441" s="223">
        <f t="shared" ca="1" si="967"/>
        <v>-5.5939495771129162E-4</v>
      </c>
      <c r="DO441" s="223">
        <f t="shared" ca="1" si="968"/>
        <v>5.4744074250915957E-4</v>
      </c>
      <c r="DP441" s="223">
        <f t="shared" ca="1" si="969"/>
        <v>1.4040195299148701E-4</v>
      </c>
      <c r="DQ441" s="223">
        <f t="shared" ca="1" si="970"/>
        <v>-6.5489974507225348E-4</v>
      </c>
      <c r="DR441" s="223">
        <f t="shared" ca="1" si="971"/>
        <v>3.6083661160704801E-4</v>
      </c>
      <c r="DS441" s="223">
        <f t="shared" ca="1" si="972"/>
        <v>3.7872735896670058E-4</v>
      </c>
      <c r="DT441" s="223">
        <f t="shared" ca="1" si="973"/>
        <v>-6.5070198292693814E-4</v>
      </c>
      <c r="DU441" s="223">
        <f t="shared" ca="1" si="974"/>
        <v>1.1929837757979121E-4</v>
      </c>
      <c r="DV441" s="223">
        <f t="shared" ca="1" si="975"/>
        <v>5.5939495771129054E-4</v>
      </c>
      <c r="DW441" s="223">
        <f t="shared" ca="1" si="976"/>
        <v>-5.4744074250916077E-4</v>
      </c>
      <c r="DX441" s="223">
        <f t="shared" ca="1" si="977"/>
        <v>-1.4040195299148511E-4</v>
      </c>
      <c r="DY441" s="223">
        <f t="shared" ca="1" si="978"/>
        <v>6.5489974507225315E-4</v>
      </c>
      <c r="DZ441" s="223">
        <f t="shared" ca="1" si="979"/>
        <v>-3.6083661160704969E-4</v>
      </c>
      <c r="EA441" s="223">
        <f t="shared" ca="1" si="980"/>
        <v>-3.7872735896669896E-4</v>
      </c>
      <c r="EB441" s="223">
        <f t="shared" ca="1" si="981"/>
        <v>6.5070198292693858E-4</v>
      </c>
      <c r="EC441" s="223">
        <f t="shared" ca="1" si="982"/>
        <v>-1.1929837757979316E-4</v>
      </c>
      <c r="ED441" s="223">
        <f t="shared" ca="1" si="983"/>
        <v>-5.5939495771128956E-4</v>
      </c>
      <c r="EE441" s="223">
        <f t="shared" ca="1" si="984"/>
        <v>5.4744074250916196E-4</v>
      </c>
      <c r="EF441" s="223">
        <f t="shared" ca="1" si="985"/>
        <v>1.404019529915017E-4</v>
      </c>
      <c r="EG441" s="223">
        <f t="shared" ca="1" si="986"/>
        <v>-6.5489974507225283E-4</v>
      </c>
      <c r="EH441" s="223">
        <f t="shared" ca="1" si="987"/>
        <v>3.6083661160703543E-4</v>
      </c>
      <c r="EI441" s="223">
        <f t="shared" ca="1" si="988"/>
        <v>3.7872735896669733E-4</v>
      </c>
      <c r="EJ441" s="223">
        <f t="shared" ca="1" si="989"/>
        <v>-6.50701982926935E-4</v>
      </c>
      <c r="EK441" s="223">
        <f t="shared" ca="1" si="990"/>
        <v>1.1929837757981371E-4</v>
      </c>
      <c r="EL441" s="223">
        <f t="shared" ca="1" si="991"/>
        <v>5.5939495771128848E-4</v>
      </c>
      <c r="EM441" s="223">
        <f t="shared" ca="1" si="992"/>
        <v>-5.4744074250915231E-4</v>
      </c>
      <c r="EN441" s="223">
        <f t="shared" ca="1" si="993"/>
        <v>-1.4040195299148126E-4</v>
      </c>
      <c r="EO441" s="223">
        <f t="shared" ca="1" si="994"/>
        <v>6.548997450722525E-4</v>
      </c>
      <c r="EP441" s="223">
        <f t="shared" ca="1" si="995"/>
        <v>-3.6083661160703705E-4</v>
      </c>
      <c r="EQ441" s="223">
        <f t="shared" ca="1" si="996"/>
        <v>-3.7872735896669581E-4</v>
      </c>
      <c r="ER441" s="223">
        <f t="shared" ca="1" si="997"/>
        <v>6.5070198292693543E-4</v>
      </c>
      <c r="ES441" s="223">
        <f t="shared" ca="1" si="998"/>
        <v>-1.1929837757981561E-4</v>
      </c>
      <c r="ET441" s="223">
        <f t="shared" ca="1" si="999"/>
        <v>-5.593949577112874E-4</v>
      </c>
      <c r="EU441" s="223">
        <f t="shared" ca="1" si="1000"/>
        <v>5.4744074250915339E-4</v>
      </c>
      <c r="EV441" s="223">
        <f t="shared" ca="1" si="1001"/>
        <v>1.4040195299147931E-4</v>
      </c>
      <c r="EW441" s="223">
        <f t="shared" ca="1" si="1002"/>
        <v>-6.5489974507225207E-4</v>
      </c>
      <c r="EX441" s="223">
        <f t="shared" ca="1" si="1003"/>
        <v>3.6083661160703868E-4</v>
      </c>
      <c r="EY441" s="223">
        <f t="shared" ca="1" si="1004"/>
        <v>3.7872735896669419E-4</v>
      </c>
      <c r="EZ441" s="223">
        <f t="shared" ca="1" si="1005"/>
        <v>-6.5070198292693586E-4</v>
      </c>
      <c r="FA441" s="223">
        <f t="shared" ca="1" si="1006"/>
        <v>1.1929837757978029E-4</v>
      </c>
      <c r="FB441" s="223">
        <f t="shared" ca="1" si="1007"/>
        <v>5.5939495771128631E-4</v>
      </c>
      <c r="FC441" s="223">
        <f t="shared" ca="1" si="1008"/>
        <v>-5.4744074250915448E-4</v>
      </c>
      <c r="FD441" s="223">
        <f t="shared" ca="1" si="1009"/>
        <v>-1.4040195299147747E-4</v>
      </c>
      <c r="FE441" s="223">
        <f t="shared" ca="1" si="1010"/>
        <v>6.5489974507225174E-4</v>
      </c>
      <c r="FF441" s="223">
        <f t="shared" ca="1" si="1011"/>
        <v>-3.6083661160704036E-4</v>
      </c>
      <c r="FG441" s="223">
        <f t="shared" ca="1" si="1012"/>
        <v>-3.7872735896669256E-4</v>
      </c>
      <c r="FH441" s="223">
        <f t="shared" ca="1" si="1013"/>
        <v>6.507019829269363E-4</v>
      </c>
      <c r="FI441" s="223">
        <f t="shared" ca="1" si="1014"/>
        <v>-1.1929837757978221E-4</v>
      </c>
      <c r="FJ441" s="223">
        <f t="shared" ca="1" si="1015"/>
        <v>-5.5939495771128523E-4</v>
      </c>
      <c r="FK441" s="223">
        <f t="shared" ca="1" si="1016"/>
        <v>5.4744074250915556E-4</v>
      </c>
      <c r="FL441" s="223">
        <f t="shared" ca="1" si="1017"/>
        <v>1.4040195299151259E-4</v>
      </c>
      <c r="FM441" s="223">
        <f t="shared" ca="1" si="1018"/>
        <v>-6.5489974507225142E-4</v>
      </c>
      <c r="FN441" s="223">
        <f t="shared" ca="1" si="1019"/>
        <v>3.6083661160704199E-4</v>
      </c>
      <c r="FO441" s="223">
        <f t="shared" ca="1" si="1020"/>
        <v>3.7872735896669104E-4</v>
      </c>
      <c r="FP441" s="223">
        <f t="shared" ca="1" si="1021"/>
        <v>-6.5070198292693673E-4</v>
      </c>
      <c r="FQ441" s="223">
        <f t="shared" ca="1" si="1022"/>
        <v>1.1929837757978417E-4</v>
      </c>
      <c r="FR441" s="223">
        <f t="shared" ca="1" si="1023"/>
        <v>5.5939495771128425E-4</v>
      </c>
      <c r="FS441" s="223">
        <f t="shared" ca="1" si="1024"/>
        <v>-5.4744074250915665E-4</v>
      </c>
      <c r="FT441" s="223">
        <f t="shared" ca="1" si="1025"/>
        <v>-1.4040195299151059E-4</v>
      </c>
      <c r="FU441" s="223">
        <f t="shared" ca="1" si="1026"/>
        <v>6.5489974507225099E-4</v>
      </c>
      <c r="FV441" s="223">
        <f t="shared" ca="1" si="1027"/>
        <v>-3.6083661160704361E-4</v>
      </c>
      <c r="FW441" s="223">
        <f t="shared" ca="1" si="1028"/>
        <v>-3.7872735896668931E-4</v>
      </c>
      <c r="FX441" s="223">
        <f t="shared" ca="1" si="1029"/>
        <v>6.5070198292693706E-4</v>
      </c>
      <c r="FY441" s="223">
        <f t="shared" ca="1" si="1030"/>
        <v>-1.1929837757978606E-4</v>
      </c>
      <c r="FZ441" s="223">
        <f t="shared" ca="1" si="1031"/>
        <v>-5.5939495771128317E-4</v>
      </c>
      <c r="GA441" s="223">
        <f t="shared" ca="1" si="1032"/>
        <v>5.4744074250915784E-4</v>
      </c>
      <c r="GB441" s="223">
        <f t="shared" ca="1" si="1033"/>
        <v>1.4040195299150864E-4</v>
      </c>
      <c r="GC441" s="223">
        <f t="shared" ca="1" si="1034"/>
        <v>-6.5489974507225066E-4</v>
      </c>
      <c r="GD441" s="223">
        <f t="shared" ca="1" si="1035"/>
        <v>3.6083661160704529E-4</v>
      </c>
      <c r="GE441" s="223">
        <f t="shared" ca="1" si="1036"/>
        <v>3.7872735896671891E-4</v>
      </c>
      <c r="GF441" s="223">
        <f t="shared" ca="1" si="1037"/>
        <v>-6.5070198292693749E-4</v>
      </c>
      <c r="GG441" s="223">
        <f t="shared" ca="1" si="1038"/>
        <v>1.1929837757978801E-4</v>
      </c>
      <c r="GH441" s="223">
        <f t="shared" ca="1" si="1039"/>
        <v>5.5939495771128208E-4</v>
      </c>
      <c r="GI441" s="223">
        <f t="shared" ca="1" si="1040"/>
        <v>-5.4744074250915892E-4</v>
      </c>
      <c r="GJ441" s="223">
        <f t="shared" ca="1" si="1041"/>
        <v>-1.4040195299150679E-4</v>
      </c>
      <c r="GK441" s="223">
        <f t="shared" ca="1" si="1042"/>
        <v>6.5489974507225023E-4</v>
      </c>
      <c r="GL441" s="223">
        <f t="shared" ca="1" si="1043"/>
        <v>-3.6083661160704692E-4</v>
      </c>
      <c r="GM441" s="223">
        <f t="shared" ca="1" si="1044"/>
        <v>-3.7872735896671728E-4</v>
      </c>
      <c r="GN441" s="223">
        <f t="shared" ca="1" si="1045"/>
        <v>6.5070198292693782E-4</v>
      </c>
      <c r="GO441" s="223">
        <f t="shared" ca="1" si="1046"/>
        <v>-1.1929837757978997E-4</v>
      </c>
      <c r="GP441" s="223">
        <f t="shared" ca="1" si="1047"/>
        <v>-5.593949577113016E-4</v>
      </c>
      <c r="GQ441" s="223">
        <f t="shared" ca="1" si="1048"/>
        <v>5.4744074250916001E-4</v>
      </c>
      <c r="GR441" s="223">
        <f t="shared" ca="1" si="1049"/>
        <v>1.404019529915049E-4</v>
      </c>
      <c r="GS441" s="223">
        <f t="shared" ca="1" si="1050"/>
        <v>-6.5489974507225001E-4</v>
      </c>
      <c r="GT441" s="223">
        <f t="shared" ca="1" si="1051"/>
        <v>3.6083661160704855E-4</v>
      </c>
      <c r="GU441" s="223">
        <f t="shared" ca="1" si="1052"/>
        <v>3.7872735896671565E-4</v>
      </c>
      <c r="GV441" s="223">
        <f t="shared" ca="1" si="1053"/>
        <v>-6.5070198292693825E-4</v>
      </c>
      <c r="GW441" s="223">
        <f t="shared" ca="1" si="1054"/>
        <v>1.1929837757979186E-4</v>
      </c>
      <c r="GX441" s="223">
        <f t="shared" ca="1" si="1055"/>
        <v>5.5939495771130051E-4</v>
      </c>
      <c r="GY441" s="223">
        <f t="shared" ca="1" si="1056"/>
        <v>-5.474407425091612E-4</v>
      </c>
      <c r="GZ441" s="223">
        <f t="shared" ca="1" si="1057"/>
        <v>-1.4040195299150294E-4</v>
      </c>
      <c r="HA441" s="223">
        <f t="shared" ca="1" si="1058"/>
        <v>6.5489974507224958E-4</v>
      </c>
      <c r="HB441" s="223">
        <f t="shared" ca="1" si="1059"/>
        <v>-3.6083661160705023E-4</v>
      </c>
      <c r="HC441" s="223">
        <f t="shared" ca="1" si="1060"/>
        <v>-3.7872735896671414E-4</v>
      </c>
      <c r="HD441" s="223">
        <f t="shared" ca="1" si="1061"/>
        <v>6.5070198292693868E-4</v>
      </c>
      <c r="HE441" s="223">
        <f t="shared" ca="1" si="1062"/>
        <v>-1.1929837757979376E-4</v>
      </c>
      <c r="HF441" s="223">
        <f t="shared" ca="1" si="1063"/>
        <v>-5.5939495771129943E-4</v>
      </c>
      <c r="HG441" s="223">
        <f t="shared" ca="1" si="1064"/>
        <v>5.4744074250916229E-4</v>
      </c>
      <c r="HH441" s="223">
        <f t="shared" ca="1" si="1065"/>
        <v>1.4040195299150105E-4</v>
      </c>
      <c r="HI441" s="223">
        <f t="shared" ca="1" si="1066"/>
        <v>-6.5489974507225608E-4</v>
      </c>
      <c r="HJ441" s="223">
        <f t="shared" ca="1" si="1067"/>
        <v>3.6083661160705185E-4</v>
      </c>
      <c r="HK441" s="223">
        <f t="shared" ca="1" si="1068"/>
        <v>3.7872735896671251E-4</v>
      </c>
      <c r="HL441" s="223">
        <f t="shared" ca="1" si="1069"/>
        <v>-6.5070198292693912E-4</v>
      </c>
      <c r="HM441" s="223">
        <f t="shared" ca="1" si="1070"/>
        <v>1.1929837757979574E-4</v>
      </c>
      <c r="HN441" s="223">
        <f t="shared" ca="1" si="1071"/>
        <v>5.5939495771129835E-4</v>
      </c>
      <c r="HO441" s="223">
        <f t="shared" ca="1" si="1072"/>
        <v>-5.4744074250916337E-4</v>
      </c>
      <c r="HP441" s="223">
        <f t="shared" ca="1" si="1073"/>
        <v>-1.4040195299149915E-4</v>
      </c>
      <c r="HQ441" s="223">
        <f t="shared" ca="1" si="1074"/>
        <v>6.5489974507225565E-4</v>
      </c>
      <c r="HR441" s="223">
        <f t="shared" ca="1" si="1075"/>
        <v>-3.6083661160705348E-4</v>
      </c>
      <c r="HS441" s="223">
        <f t="shared" ca="1" si="1076"/>
        <v>-3.7872735896671083E-4</v>
      </c>
      <c r="HT441" s="223">
        <f t="shared" ca="1" si="1077"/>
        <v>6.5070198292693955E-4</v>
      </c>
      <c r="HU441" s="223">
        <f t="shared" ca="1" si="1078"/>
        <v>-1.1929837757979764E-4</v>
      </c>
      <c r="HV441" s="223">
        <f t="shared" ca="1" si="1079"/>
        <v>-5.5939495771129726E-4</v>
      </c>
      <c r="HW441" s="223">
        <f t="shared" ca="1" si="1080"/>
        <v>5.4744074250916456E-4</v>
      </c>
      <c r="HX441" s="223">
        <f t="shared" ca="1" si="1081"/>
        <v>1.4040195299149725E-4</v>
      </c>
      <c r="HY441" s="223">
        <f t="shared" ca="1" si="1082"/>
        <v>-6.5489974507225532E-4</v>
      </c>
      <c r="HZ441" s="223">
        <f t="shared" ca="1" si="1083"/>
        <v>3.6083661160705516E-4</v>
      </c>
      <c r="IA441" s="223">
        <f t="shared" ca="1" si="1084"/>
        <v>3.787273589667092E-4</v>
      </c>
      <c r="IB441" s="223">
        <f t="shared" ca="1" si="1085"/>
        <v>-6.5070198292693196E-4</v>
      </c>
      <c r="IC441" s="223">
        <f t="shared" ca="1" si="1086"/>
        <v>1.1929837757979953E-4</v>
      </c>
      <c r="ID441" s="223">
        <f t="shared" ca="1" si="1087"/>
        <v>5.5939495771129629E-4</v>
      </c>
      <c r="IE441" s="223">
        <f t="shared" ca="1" si="1088"/>
        <v>-5.4744074250916521E-4</v>
      </c>
      <c r="IF441" s="223">
        <f t="shared" ca="1" si="1089"/>
        <v>-1.404019529914953E-4</v>
      </c>
      <c r="IG441" s="223">
        <f t="shared" ca="1" si="1090"/>
        <v>6.54899745072255E-4</v>
      </c>
      <c r="IH441" s="223">
        <f t="shared" ca="1" si="1091"/>
        <v>-3.6083661160705679E-4</v>
      </c>
      <c r="II441" s="223">
        <f t="shared" ca="1" si="1092"/>
        <v>-3.7872735896670758E-4</v>
      </c>
      <c r="IJ441" s="223">
        <f t="shared" ca="1" si="1093"/>
        <v>6.507019829269324E-4</v>
      </c>
      <c r="IK441" s="223">
        <f t="shared" ca="1" si="1094"/>
        <v>-1.1929837757980154E-4</v>
      </c>
      <c r="IL441" s="223">
        <f t="shared" ca="1" si="1095"/>
        <v>-5.593949577112952E-4</v>
      </c>
      <c r="IM441" s="223">
        <f t="shared" ca="1" si="1096"/>
        <v>5.4744074250914526E-4</v>
      </c>
      <c r="IN441" s="223">
        <f t="shared" ca="1" si="1097"/>
        <v>1.404019529914934E-4</v>
      </c>
      <c r="IO441" s="223">
        <f t="shared" ca="1" si="1098"/>
        <v>-6.5489974507225467E-4</v>
      </c>
      <c r="IP441" s="223">
        <f t="shared" ca="1" si="1099"/>
        <v>3.6083661160705841E-4</v>
      </c>
      <c r="IQ441" s="223">
        <f t="shared" ca="1" si="1100"/>
        <v>3.7872735896670595E-4</v>
      </c>
      <c r="IR441" s="223">
        <f t="shared" ca="1" si="1101"/>
        <v>-6.5070198292693283E-4</v>
      </c>
      <c r="IS441" s="223">
        <f t="shared" ca="1" si="1102"/>
        <v>1.1929837757980344E-4</v>
      </c>
      <c r="IT441" s="223">
        <f t="shared" ca="1" si="1103"/>
        <v>5.5939495771129412E-4</v>
      </c>
      <c r="IU441" s="223">
        <f t="shared" ca="1" si="1104"/>
        <v>-5.4744074250914635E-4</v>
      </c>
      <c r="IV441" s="223">
        <f t="shared" ca="1" si="1105"/>
        <v>-1.4040195299149151E-4</v>
      </c>
      <c r="IW441" s="223">
        <f t="shared" ca="1" si="1106"/>
        <v>6.5489974507225435E-4</v>
      </c>
      <c r="IX441" s="223">
        <f t="shared" ca="1" si="1107"/>
        <v>-3.6083661160706009E-4</v>
      </c>
      <c r="IY441" s="223">
        <f t="shared" ca="1" si="1108"/>
        <v>-3.7872735896670443E-4</v>
      </c>
      <c r="IZ441" s="223">
        <f t="shared" ca="1" si="1109"/>
        <v>6.5070198292693326E-4</v>
      </c>
      <c r="JA441" s="223">
        <f t="shared" ca="1" si="1110"/>
        <v>-1.1929837757980533E-4</v>
      </c>
      <c r="JB441" s="223">
        <f t="shared" ca="1" si="1111"/>
        <v>-5.5939495771129303E-4</v>
      </c>
    </row>
    <row r="442" spans="2:262">
      <c r="B442" s="230">
        <v>81</v>
      </c>
      <c r="C442" s="229">
        <f t="shared" si="1112"/>
        <v>1.582031250000001E-3</v>
      </c>
      <c r="D442" s="226">
        <f t="shared" ca="1" si="855"/>
        <v>71.826212416488104</v>
      </c>
      <c r="E442" s="225">
        <f ca="1">CI361</f>
        <v>-0.17378758351189783</v>
      </c>
      <c r="F442" s="224">
        <v>81</v>
      </c>
      <c r="G442" s="223">
        <f t="shared" ca="1" si="856"/>
        <v>-8.5791813869714575E-5</v>
      </c>
      <c r="H442" s="223">
        <f t="shared" ca="1" si="857"/>
        <v>7.7787992233184931E-5</v>
      </c>
      <c r="I442" s="223">
        <f t="shared" ca="1" si="858"/>
        <v>2.2745997496942935E-5</v>
      </c>
      <c r="J442" s="223">
        <f t="shared" ca="1" si="859"/>
        <v>-9.6223228061215695E-5</v>
      </c>
      <c r="K442" s="223">
        <f t="shared" ca="1" si="860"/>
        <v>5.5241257257714678E-5</v>
      </c>
      <c r="L442" s="223">
        <f t="shared" ca="1" si="861"/>
        <v>5.1451148704407646E-5</v>
      </c>
      <c r="M442" s="223">
        <f t="shared" ca="1" si="862"/>
        <v>-9.6941519473795338E-5</v>
      </c>
      <c r="N442" s="223">
        <f t="shared" ca="1" si="863"/>
        <v>2.7118268761994519E-5</v>
      </c>
      <c r="O442" s="223">
        <f t="shared" ca="1" si="864"/>
        <v>7.4962633740493112E-5</v>
      </c>
      <c r="P442" s="223">
        <f t="shared" ca="1" si="865"/>
        <v>-8.7874181158538873E-5</v>
      </c>
      <c r="Q442" s="223">
        <f t="shared" ca="1" si="866"/>
        <v>-3.7421364608955779E-6</v>
      </c>
      <c r="R442" s="223">
        <f t="shared" ca="1" si="867"/>
        <v>9.0907117751737359E-5</v>
      </c>
      <c r="S442" s="223">
        <f t="shared" ca="1" si="868"/>
        <v>-6.9936503239345434E-5</v>
      </c>
      <c r="T442" s="223">
        <f t="shared" ca="1" si="869"/>
        <v>-3.4224796812484276E-5</v>
      </c>
      <c r="U442" s="223">
        <f t="shared" ca="1" si="870"/>
        <v>9.7675106503035235E-5</v>
      </c>
      <c r="V442" s="223">
        <f t="shared" ca="1" si="871"/>
        <v>-4.493918019725028E-5</v>
      </c>
      <c r="W442" s="223">
        <f t="shared" ca="1" si="872"/>
        <v>-6.125268163615357E-5</v>
      </c>
      <c r="X442" s="223">
        <f t="shared" ca="1" si="873"/>
        <v>9.4583414582378802E-5</v>
      </c>
      <c r="Y442" s="223">
        <f t="shared" ca="1" si="874"/>
        <v>-1.5405532780730208E-5</v>
      </c>
      <c r="Z442" s="223">
        <f t="shared" ca="1" si="875"/>
        <v>-8.2097497888358997E-5</v>
      </c>
      <c r="AA442" s="223">
        <f t="shared" ca="1" si="876"/>
        <v>8.1944128622330912E-5</v>
      </c>
      <c r="AB442" s="223">
        <f t="shared" ca="1" si="877"/>
        <v>1.568320517254467E-5</v>
      </c>
      <c r="AC442" s="223">
        <f t="shared" ca="1" si="878"/>
        <v>-9.465509396619433E-5</v>
      </c>
      <c r="AD442" s="223">
        <f t="shared" ca="1" si="879"/>
        <v>6.1033104139708599E-5</v>
      </c>
      <c r="AE442" s="223">
        <f t="shared" ca="1" si="880"/>
        <v>4.5188823327436815E-5</v>
      </c>
      <c r="AF442" s="223">
        <f t="shared" ca="1" si="881"/>
        <v>-9.7657860426807972E-5</v>
      </c>
      <c r="AG442" s="223">
        <f t="shared" ca="1" si="882"/>
        <v>3.3961176037114182E-5</v>
      </c>
      <c r="AH442" s="223">
        <f t="shared" ca="1" si="883"/>
        <v>7.01329172219379E-5</v>
      </c>
      <c r="AI442" s="223">
        <f t="shared" ca="1" si="884"/>
        <v>-9.0802687097156897E-5</v>
      </c>
      <c r="AJ442" s="223">
        <f t="shared" ca="1" si="885"/>
        <v>3.4610832469337066E-6</v>
      </c>
      <c r="AK442" s="223">
        <f t="shared" ca="1" si="886"/>
        <v>8.7997539251421041E-5</v>
      </c>
      <c r="AL442" s="223">
        <f t="shared" ca="1" si="887"/>
        <v>-7.4781560117836553E-5</v>
      </c>
      <c r="AM442" s="223">
        <f t="shared" ca="1" si="888"/>
        <v>-2.7388383880430843E-5</v>
      </c>
      <c r="AN442" s="223">
        <f t="shared" ca="1" si="889"/>
        <v>9.6979369462193906E-5</v>
      </c>
      <c r="AO442" s="223">
        <f t="shared" ca="1" si="890"/>
        <v>-5.121171034403945E-5</v>
      </c>
      <c r="AP442" s="223">
        <f t="shared" ca="1" si="891"/>
        <v>-5.5473167877671348E-5</v>
      </c>
      <c r="AQ442" s="223">
        <f t="shared" ca="1" si="892"/>
        <v>9.6171749229572885E-5</v>
      </c>
      <c r="AR442" s="223">
        <f t="shared" ca="1" si="893"/>
        <v>-2.2472364178230267E-5</v>
      </c>
      <c r="AS442" s="223">
        <f t="shared" ca="1" si="894"/>
        <v>-7.7958288452803935E-5</v>
      </c>
      <c r="AT442" s="223">
        <f t="shared" ca="1" si="895"/>
        <v>8.5656202678618254E-5</v>
      </c>
      <c r="AU442" s="223">
        <f t="shared" ca="1" si="896"/>
        <v>8.5354242004812047E-6</v>
      </c>
      <c r="AV442" s="223">
        <f t="shared" ca="1" si="897"/>
        <v>-9.2574015715804849E-5</v>
      </c>
      <c r="AW442" s="223">
        <f t="shared" ca="1" si="898"/>
        <v>6.6494207342300776E-5</v>
      </c>
      <c r="AX442" s="223">
        <f t="shared" ca="1" si="899"/>
        <v>3.8681615801576931E-5</v>
      </c>
      <c r="AY442" s="223">
        <f t="shared" ca="1" si="900"/>
        <v>-9.7844984972834909E-5</v>
      </c>
      <c r="AZ442" s="223">
        <f t="shared" ca="1" si="901"/>
        <v>4.0620044756803807E-5</v>
      </c>
      <c r="BA442" s="223">
        <f t="shared" ca="1" si="902"/>
        <v>6.4923144348457871E-5</v>
      </c>
      <c r="BB442" s="223">
        <f t="shared" ca="1" si="903"/>
        <v>-9.3239125407013122E-5</v>
      </c>
      <c r="BC442" s="223">
        <f t="shared" ca="1" si="904"/>
        <v>1.0645547044770538E-5</v>
      </c>
      <c r="BD442" s="223">
        <f t="shared" ca="1" si="905"/>
        <v>8.4611094461563687E-5</v>
      </c>
      <c r="BE442" s="223">
        <f t="shared" ca="1" si="906"/>
        <v>-7.9221369242778679E-5</v>
      </c>
      <c r="BF442" s="223">
        <f t="shared" ca="1" si="907"/>
        <v>-2.0403550923126696E-5</v>
      </c>
      <c r="BG442" s="223">
        <f t="shared" ca="1" si="908"/>
        <v>9.5758092815690518E-5</v>
      </c>
      <c r="BH442" s="223">
        <f t="shared" ca="1" si="909"/>
        <v>-5.7206719795356993E-5</v>
      </c>
      <c r="BI442" s="223">
        <f t="shared" ca="1" si="910"/>
        <v>-4.9393040216119497E-5</v>
      </c>
      <c r="BJ442" s="223">
        <f t="shared" ca="1" si="911"/>
        <v>9.7238920835119913E-5</v>
      </c>
      <c r="BK442" s="223">
        <f t="shared" ca="1" si="912"/>
        <v>-2.9417415887183334E-5</v>
      </c>
      <c r="BL442" s="223">
        <f t="shared" ca="1" si="913"/>
        <v>-7.3396616297613271E-5</v>
      </c>
      <c r="BM442" s="223">
        <f t="shared" ca="1" si="914"/>
        <v>8.8904098351113062E-5</v>
      </c>
      <c r="BN442" s="223">
        <f t="shared" ca="1" si="915"/>
        <v>1.3413890251451966E-6</v>
      </c>
      <c r="BO442" s="223">
        <f t="shared" ca="1" si="916"/>
        <v>-8.9991270853396473E-5</v>
      </c>
      <c r="BP442" s="223">
        <f t="shared" ca="1" si="917"/>
        <v>7.1594972674072788E-5</v>
      </c>
      <c r="BQ442" s="223">
        <f t="shared" ca="1" si="918"/>
        <v>3.1964789248210509E-5</v>
      </c>
      <c r="BR442" s="223">
        <f t="shared" ca="1" si="919"/>
        <v>-9.7501879067748282E-5</v>
      </c>
      <c r="BS442" s="223">
        <f t="shared" ca="1" si="920"/>
        <v>4.7058789934528612E-5</v>
      </c>
      <c r="BT442" s="223">
        <f t="shared" ca="1" si="921"/>
        <v>5.9361547330642312E-5</v>
      </c>
      <c r="BU442" s="223">
        <f t="shared" ca="1" si="922"/>
        <v>-9.5170292817805944E-5</v>
      </c>
      <c r="BV442" s="223">
        <f t="shared" ca="1" si="923"/>
        <v>1.7772321700814362E-5</v>
      </c>
      <c r="BW442" s="223">
        <f t="shared" ca="1" si="924"/>
        <v>8.0766134819891896E-5</v>
      </c>
      <c r="BX442" s="223">
        <f t="shared" ca="1" si="925"/>
        <v>-8.3231870903848065E-5</v>
      </c>
      <c r="BY442" s="223">
        <f t="shared" ca="1" si="926"/>
        <v>-1.3308149355554387E-5</v>
      </c>
      <c r="BZ442" s="223">
        <f t="shared" ca="1" si="927"/>
        <v>9.4017894767487009E-5</v>
      </c>
      <c r="CA442" s="223">
        <f t="shared" ca="1" si="928"/>
        <v>-6.2891721075563495E-5</v>
      </c>
      <c r="CB442" s="223">
        <f t="shared" ca="1" si="929"/>
        <v>-4.3045247390094161E-5</v>
      </c>
      <c r="CC442" s="223">
        <f t="shared" ca="1" si="930"/>
        <v>9.7779146303626508E-5</v>
      </c>
      <c r="CD442" s="223">
        <f t="shared" ca="1" si="931"/>
        <v>-3.6203052070643105E-5</v>
      </c>
      <c r="CE442" s="223">
        <f t="shared" ca="1" si="932"/>
        <v>-6.8437201519429814E-5</v>
      </c>
      <c r="CF442" s="223">
        <f t="shared" ca="1" si="933"/>
        <v>9.1670215011758636E-5</v>
      </c>
      <c r="CG442" s="223">
        <f t="shared" ca="1" si="934"/>
        <v>-5.8599152535395259E-6</v>
      </c>
      <c r="CH442" s="223">
        <f t="shared" ca="1" si="935"/>
        <v>-8.6920855497154211E-5</v>
      </c>
      <c r="CI442" s="223">
        <f t="shared" ca="1" si="936"/>
        <v>7.6307758645748097E-5</v>
      </c>
      <c r="CJ442" s="223">
        <f t="shared" ca="1" si="937"/>
        <v>2.5074742732394926E-5</v>
      </c>
      <c r="CK442" s="223">
        <f t="shared" ca="1" si="938"/>
        <v>-9.6630402032175225E-5</v>
      </c>
      <c r="CL442" s="223">
        <f t="shared" ca="1" si="939"/>
        <v>5.3242519452302606E-5</v>
      </c>
      <c r="CM442" s="223">
        <f t="shared" ca="1" si="940"/>
        <v>5.3478264944600945E-5</v>
      </c>
      <c r="CN442" s="223">
        <f t="shared" ca="1" si="941"/>
        <v>-9.6585724166016348E-5</v>
      </c>
      <c r="CO442" s="223">
        <f t="shared" ca="1" si="942"/>
        <v>2.4802786605718259E-5</v>
      </c>
      <c r="CP442" s="223">
        <f t="shared" ca="1" si="943"/>
        <v>7.6483496495843278E-5</v>
      </c>
      <c r="CQ442" s="223">
        <f t="shared" ca="1" si="944"/>
        <v>-8.6791331845062093E-5</v>
      </c>
      <c r="CR442" s="223">
        <f t="shared" ca="1" si="945"/>
        <v>-6.1406297735700316E-6</v>
      </c>
      <c r="CS442" s="223">
        <f t="shared" ca="1" si="946"/>
        <v>9.1768205601581421E-5</v>
      </c>
      <c r="CT442" s="223">
        <f t="shared" ca="1" si="947"/>
        <v>-6.8235906670159117E-5</v>
      </c>
      <c r="CU442" s="223">
        <f t="shared" ca="1" si="948"/>
        <v>-3.6464188638907665E-5</v>
      </c>
      <c r="CV442" s="223">
        <f t="shared" ca="1" si="949"/>
        <v>9.7789498106472364E-5</v>
      </c>
      <c r="CW442" s="223">
        <f t="shared" ca="1" si="950"/>
        <v>-4.2792500778202265E-5</v>
      </c>
      <c r="CX442" s="223">
        <f t="shared" ca="1" si="951"/>
        <v>-6.3106919616634106E-5</v>
      </c>
      <c r="CY442" s="223">
        <f t="shared" ca="1" si="952"/>
        <v>9.3939562834708442E-5</v>
      </c>
      <c r="CZ442" s="223">
        <f t="shared" ca="1" si="953"/>
        <v>-1.3029464143748296E-5</v>
      </c>
      <c r="DA442" s="223">
        <f t="shared" ca="1" si="954"/>
        <v>-8.337940849392162E-5</v>
      </c>
      <c r="DB442" s="223">
        <f t="shared" ca="1" si="955"/>
        <v>8.0607026261818874E-5</v>
      </c>
      <c r="DC442" s="223">
        <f t="shared" ca="1" si="956"/>
        <v>1.8048814013173813E-5</v>
      </c>
      <c r="DD442" s="223">
        <f t="shared" ca="1" si="957"/>
        <v>-9.5235276475679202E-5</v>
      </c>
      <c r="DE442" s="223">
        <f t="shared" ca="1" si="958"/>
        <v>5.9137723144090954E-5</v>
      </c>
      <c r="DF442" s="223">
        <f t="shared" ca="1" si="959"/>
        <v>4.7305179207327785E-5</v>
      </c>
      <c r="DG442" s="223">
        <f t="shared" ca="1" si="960"/>
        <v>-9.7477749106530864E-5</v>
      </c>
      <c r="DH442" s="223">
        <f t="shared" ca="1" si="961"/>
        <v>3.1698843061030079E-5</v>
      </c>
      <c r="DI442" s="223">
        <f t="shared" ca="1" si="962"/>
        <v>7.1786387477551543E-5</v>
      </c>
      <c r="DJ442" s="223">
        <f t="shared" ca="1" si="963"/>
        <v>-8.9880463039178194E-5</v>
      </c>
      <c r="DK442" s="223">
        <f t="shared" ca="1" si="964"/>
        <v>1.0601664131947732E-6</v>
      </c>
      <c r="DL442" s="223">
        <f t="shared" ca="1" si="965"/>
        <v>8.9021216578484205E-5</v>
      </c>
      <c r="DM442" s="223">
        <f t="shared" ca="1" si="966"/>
        <v>-7.3210315974371395E-5</v>
      </c>
      <c r="DN442" s="223">
        <f t="shared" ca="1" si="967"/>
        <v>-2.9685527290134076E-5</v>
      </c>
      <c r="DO442" s="223">
        <f t="shared" ca="1" si="968"/>
        <v>9.7269920146341005E-5</v>
      </c>
      <c r="DP442" s="223">
        <f t="shared" ca="1" si="969"/>
        <v>-4.9150053216392517E-5</v>
      </c>
      <c r="DQ442" s="223">
        <f t="shared" ca="1" si="970"/>
        <v>-5.743465584868922E-5</v>
      </c>
      <c r="DR442" s="223">
        <f t="shared" ca="1" si="971"/>
        <v>9.5699844027486472E-5</v>
      </c>
      <c r="DS442" s="223">
        <f t="shared" ca="1" si="972"/>
        <v>-2.0128405238852455E-5</v>
      </c>
      <c r="DT442" s="223">
        <f t="shared" ca="1" si="973"/>
        <v>-7.938612125185002E-5</v>
      </c>
      <c r="DU442" s="223">
        <f t="shared" ca="1" si="974"/>
        <v>8.4469477418572876E-5</v>
      </c>
      <c r="DV442" s="223">
        <f t="shared" ca="1" si="975"/>
        <v>1.0925077207016072E-5</v>
      </c>
      <c r="DW442" s="223">
        <f t="shared" ca="1" si="976"/>
        <v>-9.3324062704527107E-5</v>
      </c>
      <c r="DX442" s="223">
        <f t="shared" ca="1" si="977"/>
        <v>6.4712454390316484E-5</v>
      </c>
      <c r="DY442" s="223">
        <f t="shared" ca="1" si="978"/>
        <v>4.0875742605287942E-5</v>
      </c>
      <c r="DZ442" s="223">
        <f t="shared" ca="1" si="979"/>
        <v>-9.7841533678909455E-5</v>
      </c>
      <c r="EA442" s="223">
        <f t="shared" ca="1" si="980"/>
        <v>3.8423120739323339E-5</v>
      </c>
      <c r="EB442" s="223">
        <f t="shared" ca="1" si="981"/>
        <v>6.6700261805758247E-5</v>
      </c>
      <c r="EC442" s="223">
        <f t="shared" ca="1" si="982"/>
        <v>-9.2482524216607446E-5</v>
      </c>
      <c r="ED442" s="223">
        <f t="shared" ca="1" si="983"/>
        <v>8.2552174663136519E-6</v>
      </c>
      <c r="EE442" s="223">
        <f t="shared" ca="1" si="984"/>
        <v>8.579181386971574E-5</v>
      </c>
      <c r="EF442" s="223">
        <f t="shared" ca="1" si="985"/>
        <v>-7.7787992233183237E-5</v>
      </c>
      <c r="EG442" s="223">
        <f t="shared" ca="1" si="986"/>
        <v>-2.2745997496946086E-5</v>
      </c>
      <c r="EH442" s="223">
        <f t="shared" ca="1" si="987"/>
        <v>9.6223228061216332E-5</v>
      </c>
      <c r="EI442" s="223">
        <f t="shared" ca="1" si="988"/>
        <v>-5.5241257257711446E-5</v>
      </c>
      <c r="EJ442" s="223">
        <f t="shared" ca="1" si="989"/>
        <v>-5.1451148704411434E-5</v>
      </c>
      <c r="EK442" s="223">
        <f t="shared" ca="1" si="990"/>
        <v>9.6941519473794688E-5</v>
      </c>
      <c r="EL442" s="223">
        <f t="shared" ca="1" si="991"/>
        <v>-2.7118268761994925E-5</v>
      </c>
      <c r="EM442" s="223">
        <f t="shared" ca="1" si="992"/>
        <v>-7.4962633740493072E-5</v>
      </c>
      <c r="EN442" s="223">
        <f t="shared" ca="1" si="993"/>
        <v>8.7874181158538751E-5</v>
      </c>
      <c r="EO442" s="223">
        <f t="shared" ca="1" si="994"/>
        <v>3.7421364608961997E-6</v>
      </c>
      <c r="EP442" s="223">
        <f t="shared" ca="1" si="995"/>
        <v>-9.0907117751737847E-5</v>
      </c>
      <c r="EQ442" s="223">
        <f t="shared" ca="1" si="996"/>
        <v>6.9936503239344282E-5</v>
      </c>
      <c r="ER442" s="223">
        <f t="shared" ca="1" si="997"/>
        <v>3.4224796812486167E-5</v>
      </c>
      <c r="ES442" s="223">
        <f t="shared" ca="1" si="998"/>
        <v>-9.7675106503035384E-5</v>
      </c>
      <c r="ET442" s="223">
        <f t="shared" ca="1" si="999"/>
        <v>4.4939180197247868E-5</v>
      </c>
      <c r="EU442" s="223">
        <f t="shared" ca="1" si="1000"/>
        <v>6.1252681636156213E-5</v>
      </c>
      <c r="EV442" s="223">
        <f t="shared" ca="1" si="1001"/>
        <v>-9.4583414582377935E-5</v>
      </c>
      <c r="EW442" s="223">
        <f t="shared" ca="1" si="1002"/>
        <v>1.5405532780726159E-5</v>
      </c>
      <c r="EX442" s="223">
        <f t="shared" ca="1" si="1003"/>
        <v>8.2097497888361219E-5</v>
      </c>
      <c r="EY442" s="223">
        <f t="shared" ca="1" si="1004"/>
        <v>-8.1944128622328297E-5</v>
      </c>
      <c r="EZ442" s="223">
        <f t="shared" ca="1" si="1005"/>
        <v>-1.5683205172543911E-5</v>
      </c>
      <c r="FA442" s="223">
        <f t="shared" ca="1" si="1006"/>
        <v>9.4655093966194317E-5</v>
      </c>
      <c r="FB442" s="223">
        <f t="shared" ca="1" si="1007"/>
        <v>-6.1033104139708104E-5</v>
      </c>
      <c r="FC442" s="223">
        <f t="shared" ca="1" si="1008"/>
        <v>-4.5188823327437377E-5</v>
      </c>
      <c r="FD442" s="223">
        <f t="shared" ca="1" si="1009"/>
        <v>9.7657860426807891E-5</v>
      </c>
      <c r="FE442" s="223">
        <f t="shared" ca="1" si="1010"/>
        <v>-3.3961176037112942E-5</v>
      </c>
      <c r="FF442" s="223">
        <f t="shared" ca="1" si="1011"/>
        <v>-7.0132917221939296E-5</v>
      </c>
      <c r="FG442" s="223">
        <f t="shared" ca="1" si="1012"/>
        <v>9.0802687097156151E-5</v>
      </c>
      <c r="FH442" s="223">
        <f t="shared" ca="1" si="1013"/>
        <v>-3.4610832469309995E-6</v>
      </c>
      <c r="FI442" s="223">
        <f t="shared" ca="1" si="1014"/>
        <v>-8.7997539251422221E-5</v>
      </c>
      <c r="FJ442" s="223">
        <f t="shared" ca="1" si="1015"/>
        <v>7.4781560117834358E-5</v>
      </c>
      <c r="FK442" s="223">
        <f t="shared" ca="1" si="1016"/>
        <v>2.738838388043411E-5</v>
      </c>
      <c r="FL442" s="223">
        <f t="shared" ca="1" si="1017"/>
        <v>-9.6979369462194543E-5</v>
      </c>
      <c r="FM442" s="223">
        <f t="shared" ca="1" si="1018"/>
        <v>5.1211710344035371E-5</v>
      </c>
      <c r="FN442" s="223">
        <f t="shared" ca="1" si="1019"/>
        <v>5.5473167877670711E-5</v>
      </c>
      <c r="FO442" s="223">
        <f t="shared" ca="1" si="1020"/>
        <v>-9.6171749229573047E-5</v>
      </c>
      <c r="FP442" s="223">
        <f t="shared" ca="1" si="1021"/>
        <v>2.2472364178229657E-5</v>
      </c>
      <c r="FQ442" s="223">
        <f t="shared" ca="1" si="1022"/>
        <v>7.79582884528043E-5</v>
      </c>
      <c r="FR442" s="223">
        <f t="shared" ca="1" si="1023"/>
        <v>-8.5656202678617956E-5</v>
      </c>
      <c r="FS442" s="223">
        <f t="shared" ca="1" si="1024"/>
        <v>-8.5354242004832087E-6</v>
      </c>
      <c r="FT442" s="223">
        <f t="shared" ca="1" si="1025"/>
        <v>9.25740157158055E-5</v>
      </c>
      <c r="FU442" s="223">
        <f t="shared" ca="1" si="1026"/>
        <v>-6.6494207342299299E-5</v>
      </c>
      <c r="FV442" s="223">
        <f t="shared" ca="1" si="1027"/>
        <v>-3.8681615801578781E-5</v>
      </c>
      <c r="FW442" s="223">
        <f t="shared" ca="1" si="1028"/>
        <v>9.7844984972834937E-5</v>
      </c>
      <c r="FX442" s="223">
        <f t="shared" ca="1" si="1029"/>
        <v>-4.0620044756800704E-5</v>
      </c>
      <c r="FY442" s="223">
        <f t="shared" ca="1" si="1030"/>
        <v>-6.4923144348460405E-5</v>
      </c>
      <c r="FZ442" s="223">
        <f t="shared" ca="1" si="1031"/>
        <v>9.3239125407011659E-5</v>
      </c>
      <c r="GA442" s="223">
        <f t="shared" ca="1" si="1032"/>
        <v>-1.0645547044765773E-5</v>
      </c>
      <c r="GB442" s="223">
        <f t="shared" ca="1" si="1033"/>
        <v>-8.4611094461563321E-5</v>
      </c>
      <c r="GC442" s="223">
        <f t="shared" ca="1" si="1034"/>
        <v>7.922136924277914E-5</v>
      </c>
      <c r="GD442" s="223">
        <f t="shared" ca="1" si="1035"/>
        <v>2.040355092312731E-5</v>
      </c>
      <c r="GE442" s="223">
        <f t="shared" ca="1" si="1036"/>
        <v>-9.5758092815690653E-5</v>
      </c>
      <c r="GF442" s="223">
        <f t="shared" ca="1" si="1037"/>
        <v>5.7206719795356491E-5</v>
      </c>
      <c r="GG442" s="223">
        <f t="shared" ca="1" si="1038"/>
        <v>4.9393040216120032E-5</v>
      </c>
      <c r="GH442" s="223">
        <f t="shared" ca="1" si="1039"/>
        <v>-9.7238920835119696E-5</v>
      </c>
      <c r="GI442" s="223">
        <f t="shared" ca="1" si="1040"/>
        <v>2.9417415887181409E-5</v>
      </c>
      <c r="GJ442" s="223">
        <f t="shared" ca="1" si="1041"/>
        <v>7.3396616297614599E-5</v>
      </c>
      <c r="GK442" s="223">
        <f t="shared" ca="1" si="1042"/>
        <v>-8.8904098351111639E-5</v>
      </c>
      <c r="GL442" s="223">
        <f t="shared" ca="1" si="1043"/>
        <v>-1.3413890251486016E-6</v>
      </c>
      <c r="GM442" s="223">
        <f t="shared" ca="1" si="1044"/>
        <v>8.9991270853397802E-5</v>
      </c>
      <c r="GN442" s="223">
        <f t="shared" ca="1" si="1045"/>
        <v>-7.1594972674070457E-5</v>
      </c>
      <c r="GO442" s="223">
        <f t="shared" ca="1" si="1046"/>
        <v>-3.1964789248215036E-5</v>
      </c>
      <c r="GP442" s="223">
        <f t="shared" ca="1" si="1047"/>
        <v>9.7501879067748214E-5</v>
      </c>
      <c r="GQ442" s="223">
        <f t="shared" ca="1" si="1048"/>
        <v>-4.705878993452929E-5</v>
      </c>
      <c r="GR442" s="223">
        <f t="shared" ca="1" si="1049"/>
        <v>-5.9361547330641689E-5</v>
      </c>
      <c r="GS442" s="223">
        <f t="shared" ca="1" si="1050"/>
        <v>9.517029281780612E-5</v>
      </c>
      <c r="GT442" s="223">
        <f t="shared" ca="1" si="1051"/>
        <v>-1.7772321700812384E-5</v>
      </c>
      <c r="GU442" s="223">
        <f t="shared" ca="1" si="1052"/>
        <v>-8.0766134819893048E-5</v>
      </c>
      <c r="GV442" s="223">
        <f t="shared" ca="1" si="1053"/>
        <v>8.3231870903847008E-5</v>
      </c>
      <c r="GW442" s="223">
        <f t="shared" ca="1" si="1054"/>
        <v>1.3308149355556379E-5</v>
      </c>
      <c r="GX442" s="223">
        <f t="shared" ca="1" si="1055"/>
        <v>-9.4017894767487565E-5</v>
      </c>
      <c r="GY442" s="223">
        <f t="shared" ca="1" si="1056"/>
        <v>6.289172107556195E-5</v>
      </c>
      <c r="GZ442" s="223">
        <f t="shared" ca="1" si="1057"/>
        <v>4.304524739009597E-5</v>
      </c>
      <c r="HA442" s="223">
        <f t="shared" ca="1" si="1058"/>
        <v>-9.7779146303626318E-5</v>
      </c>
      <c r="HB442" s="223">
        <f t="shared" ca="1" si="1059"/>
        <v>3.6203052070638646E-5</v>
      </c>
      <c r="HC442" s="223">
        <f t="shared" ca="1" si="1060"/>
        <v>6.8437201519433243E-5</v>
      </c>
      <c r="HD442" s="223">
        <f t="shared" ca="1" si="1061"/>
        <v>-9.1670215011756956E-5</v>
      </c>
      <c r="HE442" s="223">
        <f t="shared" ca="1" si="1062"/>
        <v>5.8599152535402916E-6</v>
      </c>
      <c r="HF442" s="223">
        <f t="shared" ca="1" si="1063"/>
        <v>8.6920855497153845E-5</v>
      </c>
      <c r="HG442" s="223">
        <f t="shared" ca="1" si="1064"/>
        <v>-7.6307758645748571E-5</v>
      </c>
      <c r="HH442" s="223">
        <f t="shared" ca="1" si="1065"/>
        <v>-2.5074742732396871E-5</v>
      </c>
      <c r="HI442" s="223">
        <f t="shared" ca="1" si="1066"/>
        <v>9.6630402032175537E-5</v>
      </c>
      <c r="HJ442" s="223">
        <f t="shared" ca="1" si="1067"/>
        <v>-5.3242519452300919E-5</v>
      </c>
      <c r="HK442" s="223">
        <f t="shared" ca="1" si="1068"/>
        <v>-5.3478264944602639E-5</v>
      </c>
      <c r="HL442" s="223">
        <f t="shared" ca="1" si="1069"/>
        <v>9.6585724166016023E-5</v>
      </c>
      <c r="HM442" s="223">
        <f t="shared" ca="1" si="1070"/>
        <v>-2.4802786605716311E-5</v>
      </c>
      <c r="HN442" s="223">
        <f t="shared" ca="1" si="1071"/>
        <v>-7.6483496495844539E-5</v>
      </c>
      <c r="HO442" s="223">
        <f t="shared" ca="1" si="1072"/>
        <v>8.6791331845059898E-5</v>
      </c>
      <c r="HP442" s="223">
        <f t="shared" ca="1" si="1073"/>
        <v>6.1406297735748156E-6</v>
      </c>
      <c r="HQ442" s="223">
        <f t="shared" ca="1" si="1074"/>
        <v>-9.1768205601583088E-5</v>
      </c>
      <c r="HR442" s="223">
        <f t="shared" ca="1" si="1075"/>
        <v>6.8235906670155674E-5</v>
      </c>
      <c r="HS442" s="223">
        <f t="shared" ca="1" si="1076"/>
        <v>3.6464188638906953E-5</v>
      </c>
      <c r="HT442" s="223">
        <f t="shared" ca="1" si="1077"/>
        <v>-9.778949810647235E-5</v>
      </c>
      <c r="HU442" s="223">
        <f t="shared" ca="1" si="1078"/>
        <v>4.2792500778202949E-5</v>
      </c>
      <c r="HV442" s="223">
        <f t="shared" ca="1" si="1079"/>
        <v>6.3106919616635638E-5</v>
      </c>
      <c r="HW442" s="223">
        <f t="shared" ca="1" si="1080"/>
        <v>-9.3939562834707859E-5</v>
      </c>
      <c r="HX442" s="223">
        <f t="shared" ca="1" si="1081"/>
        <v>1.30294641437463E-5</v>
      </c>
      <c r="HY442" s="223">
        <f t="shared" ca="1" si="1082"/>
        <v>8.3379408493922677E-5</v>
      </c>
      <c r="HZ442" s="223">
        <f t="shared" ca="1" si="1083"/>
        <v>-8.0607026261817735E-5</v>
      </c>
      <c r="IA442" s="223">
        <f t="shared" ca="1" si="1084"/>
        <v>-1.8048814013175788E-5</v>
      </c>
      <c r="IB442" s="223">
        <f t="shared" ca="1" si="1085"/>
        <v>9.5235276475679663E-5</v>
      </c>
      <c r="IC442" s="223">
        <f t="shared" ca="1" si="1086"/>
        <v>-5.9137723144089341E-5</v>
      </c>
      <c r="ID442" s="223">
        <f t="shared" ca="1" si="1087"/>
        <v>-4.730517920733198E-5</v>
      </c>
      <c r="IE442" s="223">
        <f t="shared" ca="1" si="1088"/>
        <v>3.6501769899484465E-5</v>
      </c>
      <c r="IF442" s="223">
        <f t="shared" ca="1" si="1089"/>
        <v>-3.1698843061025532E-5</v>
      </c>
      <c r="IG442" s="223">
        <f t="shared" ca="1" si="1090"/>
        <v>-7.1786387477551042E-5</v>
      </c>
      <c r="IH442" s="223">
        <f t="shared" ca="1" si="1091"/>
        <v>8.988046303917852E-5</v>
      </c>
      <c r="II442" s="223">
        <f t="shared" ca="1" si="1092"/>
        <v>-1.060166413195538E-6</v>
      </c>
      <c r="IJ442" s="223">
        <f t="shared" ca="1" si="1093"/>
        <v>-8.9021216578483894E-5</v>
      </c>
      <c r="IK442" s="223">
        <f t="shared" ca="1" si="1094"/>
        <v>7.3210315974370053E-5</v>
      </c>
      <c r="IL442" s="223">
        <f t="shared" ca="1" si="1095"/>
        <v>2.9685527290135997E-5</v>
      </c>
      <c r="IM442" s="223">
        <f t="shared" ca="1" si="1096"/>
        <v>-9.7269920146341235E-5</v>
      </c>
      <c r="IN442" s="223">
        <f t="shared" ca="1" si="1097"/>
        <v>4.9150053216390776E-5</v>
      </c>
      <c r="IO442" s="223">
        <f t="shared" ca="1" si="1098"/>
        <v>5.7434655848690853E-5</v>
      </c>
      <c r="IP442" s="223">
        <f t="shared" ca="1" si="1099"/>
        <v>-9.5699844027486052E-5</v>
      </c>
      <c r="IQ442" s="223">
        <f t="shared" ca="1" si="1100"/>
        <v>2.0128405238850483E-5</v>
      </c>
      <c r="IR442" s="223">
        <f t="shared" ca="1" si="1101"/>
        <v>7.9386121251852826E-5</v>
      </c>
      <c r="IS442" s="223">
        <f t="shared" ca="1" si="1102"/>
        <v>-8.4469477418570464E-5</v>
      </c>
      <c r="IT442" s="223">
        <f t="shared" ca="1" si="1103"/>
        <v>-1.0925077207020843E-5</v>
      </c>
      <c r="IU442" s="223">
        <f t="shared" ca="1" si="1104"/>
        <v>9.332406270452689E-5</v>
      </c>
      <c r="IV442" s="223">
        <f t="shared" ca="1" si="1105"/>
        <v>-6.4712454390317066E-5</v>
      </c>
      <c r="IW442" s="223">
        <f t="shared" ca="1" si="1106"/>
        <v>-4.0875742605287244E-5</v>
      </c>
      <c r="IX442" s="223">
        <f t="shared" ca="1" si="1107"/>
        <v>9.7841533678909455E-5</v>
      </c>
      <c r="IY442" s="223">
        <f t="shared" ca="1" si="1108"/>
        <v>-3.8423120739321483E-5</v>
      </c>
      <c r="IZ442" s="223">
        <f t="shared" ca="1" si="1109"/>
        <v>-6.6700261805759724E-5</v>
      </c>
      <c r="JA442" s="223">
        <f t="shared" ca="1" si="1110"/>
        <v>9.2482524216606796E-5</v>
      </c>
      <c r="JB442" s="223">
        <f t="shared" ca="1" si="1111"/>
        <v>-8.2552174663116461E-6</v>
      </c>
    </row>
    <row r="443" spans="2:262">
      <c r="B443" s="230">
        <v>82</v>
      </c>
      <c r="C443" s="229">
        <f t="shared" si="1112"/>
        <v>1.601562500000001E-3</v>
      </c>
      <c r="D443" s="226">
        <f t="shared" ca="1" si="855"/>
        <v>71.829177243987388</v>
      </c>
      <c r="E443" s="225">
        <f ca="1">CJ361</f>
        <v>-0.17082275601261249</v>
      </c>
      <c r="F443" s="224">
        <v>82</v>
      </c>
      <c r="G443" s="223">
        <f t="shared" ca="1" si="856"/>
        <v>2.8339897870663367E-4</v>
      </c>
      <c r="H443" s="223">
        <f t="shared" ca="1" si="857"/>
        <v>2.3644910430207562E-5</v>
      </c>
      <c r="I443" s="223">
        <f t="shared" ca="1" si="858"/>
        <v>-3.0361798248290981E-4</v>
      </c>
      <c r="J443" s="223">
        <f t="shared" ca="1" si="859"/>
        <v>2.3598191930498076E-4</v>
      </c>
      <c r="K443" s="223">
        <f t="shared" ca="1" si="860"/>
        <v>1.0182743937031304E-4</v>
      </c>
      <c r="L443" s="223">
        <f t="shared" ca="1" si="861"/>
        <v>-3.2305560001246201E-4</v>
      </c>
      <c r="M443" s="223">
        <f t="shared" ca="1" si="862"/>
        <v>1.7442069512269459E-4</v>
      </c>
      <c r="N443" s="223">
        <f t="shared" ca="1" si="863"/>
        <v>1.7390668681374508E-4</v>
      </c>
      <c r="O443" s="223">
        <f t="shared" ca="1" si="864"/>
        <v>-3.231300745802977E-4</v>
      </c>
      <c r="P443" s="223">
        <f t="shared" ca="1" si="865"/>
        <v>1.0240513164088156E-4</v>
      </c>
      <c r="Q443" s="223">
        <f t="shared" ca="1" si="866"/>
        <v>2.355624033273833E-4</v>
      </c>
      <c r="R443" s="223">
        <f t="shared" ca="1" si="867"/>
        <v>-3.0383694236748318E-4</v>
      </c>
      <c r="S443" s="223">
        <f t="shared" ca="1" si="868"/>
        <v>2.4251661235618027E-5</v>
      </c>
      <c r="T443" s="223">
        <f t="shared" ca="1" si="869"/>
        <v>2.8309909979661523E-4</v>
      </c>
      <c r="U443" s="223">
        <f t="shared" ca="1" si="870"/>
        <v>-2.6633258536275906E-4</v>
      </c>
      <c r="V443" s="223">
        <f t="shared" ca="1" si="871"/>
        <v>-5.5355392960009355E-5</v>
      </c>
      <c r="W443" s="223">
        <f t="shared" ca="1" si="872"/>
        <v>3.1366754578053248E-4</v>
      </c>
      <c r="X443" s="223">
        <f t="shared" ca="1" si="873"/>
        <v>-2.1286492072447545E-4</v>
      </c>
      <c r="Y443" s="223">
        <f t="shared" ca="1" si="874"/>
        <v>-1.3164458364376558E-4</v>
      </c>
      <c r="Z443" s="223">
        <f t="shared" ca="1" si="875"/>
        <v>3.2543554524327837E-4</v>
      </c>
      <c r="AA443" s="223">
        <f t="shared" ca="1" si="876"/>
        <v>-1.4663866626028285E-4</v>
      </c>
      <c r="AB443" s="223">
        <f t="shared" ca="1" si="877"/>
        <v>-2.0004332793646445E-4</v>
      </c>
      <c r="AC443" s="223">
        <f t="shared" ca="1" si="878"/>
        <v>3.1769775379224149E-4</v>
      </c>
      <c r="AD443" s="223">
        <f t="shared" ca="1" si="879"/>
        <v>-7.1623257673999815E-5</v>
      </c>
      <c r="AE443" s="223">
        <f t="shared" ca="1" si="880"/>
        <v>-2.5645197653906401E-4</v>
      </c>
      <c r="AF443" s="223">
        <f t="shared" ca="1" si="881"/>
        <v>2.9091795525308135E-4</v>
      </c>
      <c r="AG443" s="223">
        <f t="shared" ca="1" si="882"/>
        <v>7.685069461509168E-6</v>
      </c>
      <c r="AH443" s="223">
        <f t="shared" ca="1" si="883"/>
        <v>-2.974895364363488E-4</v>
      </c>
      <c r="AI443" s="223">
        <f t="shared" ca="1" si="884"/>
        <v>2.4670126362963884E-4</v>
      </c>
      <c r="AJ443" s="223">
        <f t="shared" ca="1" si="885"/>
        <v>8.6532772795269499E-5</v>
      </c>
      <c r="AK443" s="223">
        <f t="shared" ca="1" si="886"/>
        <v>-3.2069631914416577E-4</v>
      </c>
      <c r="AL443" s="223">
        <f t="shared" ca="1" si="887"/>
        <v>1.876979165935923E-4</v>
      </c>
      <c r="AM443" s="223">
        <f t="shared" ca="1" si="888"/>
        <v>1.6019391861248099E-4</v>
      </c>
      <c r="AN443" s="223">
        <f t="shared" ca="1" si="889"/>
        <v>-3.2468136827223649E-4</v>
      </c>
      <c r="AO443" s="223">
        <f t="shared" ca="1" si="890"/>
        <v>1.1744442688093389E-4</v>
      </c>
      <c r="AP443" s="223">
        <f t="shared" ca="1" si="891"/>
        <v>2.2425344245634958E-4</v>
      </c>
      <c r="AQ443" s="223">
        <f t="shared" ca="1" si="892"/>
        <v>-3.0920582996390707E-4</v>
      </c>
      <c r="AR443" s="223">
        <f t="shared" ca="1" si="893"/>
        <v>4.0151612582466566E-5</v>
      </c>
      <c r="AS443" s="223">
        <f t="shared" ca="1" si="894"/>
        <v>2.7487177702576268E-4</v>
      </c>
      <c r="AT443" s="223">
        <f t="shared" ca="1" si="895"/>
        <v>-2.751972691976611E-4</v>
      </c>
      <c r="AU443" s="223">
        <f t="shared" ca="1" si="896"/>
        <v>-3.9547788738634538E-5</v>
      </c>
      <c r="AV443" s="223">
        <f t="shared" ca="1" si="897"/>
        <v>3.0901498621587685E-4</v>
      </c>
      <c r="AW443" s="223">
        <f t="shared" ca="1" si="898"/>
        <v>-2.2469407386713769E-4</v>
      </c>
      <c r="AX443" s="223">
        <f t="shared" ca="1" si="899"/>
        <v>-1.1687679472488799E-4</v>
      </c>
      <c r="AY443" s="223">
        <f t="shared" ca="1" si="900"/>
        <v>3.246366116440001E-4</v>
      </c>
      <c r="AZ443" s="223">
        <f t="shared" ca="1" si="901"/>
        <v>-1.6072327891979244E-4</v>
      </c>
      <c r="BA443" s="223">
        <f t="shared" ca="1" si="902"/>
        <v>-1.872004985740543E-4</v>
      </c>
      <c r="BB443" s="223">
        <f t="shared" ca="1" si="903"/>
        <v>3.2080033223584224E-4</v>
      </c>
      <c r="BC443" s="223">
        <f t="shared" ca="1" si="904"/>
        <v>-8.7119133469071397E-5</v>
      </c>
      <c r="BD443" s="223">
        <f t="shared" ca="1" si="905"/>
        <v>-2.4630387373597524E-4</v>
      </c>
      <c r="BE443" s="223">
        <f t="shared" ca="1" si="906"/>
        <v>2.9773608496392126E-4</v>
      </c>
      <c r="BF443" s="223">
        <f t="shared" ca="1" si="907"/>
        <v>-8.2932855126554661E-6</v>
      </c>
      <c r="BG443" s="223">
        <f t="shared" ca="1" si="908"/>
        <v>-2.9064441203950647E-4</v>
      </c>
      <c r="BH443" s="223">
        <f t="shared" ca="1" si="909"/>
        <v>2.568262830017358E-4</v>
      </c>
      <c r="BI443" s="223">
        <f t="shared" ca="1" si="910"/>
        <v>7.1029641191188727E-5</v>
      </c>
      <c r="BJ443" s="223">
        <f t="shared" ca="1" si="911"/>
        <v>-3.1756445275337185E-4</v>
      </c>
      <c r="BK443" s="223">
        <f t="shared" ca="1" si="912"/>
        <v>2.0052295734301898E-4</v>
      </c>
      <c r="BL443" s="223">
        <f t="shared" ca="1" si="913"/>
        <v>1.4609522922995054E-4</v>
      </c>
      <c r="BM443" s="223">
        <f t="shared" ca="1" si="914"/>
        <v>-3.254504761092786E-4</v>
      </c>
      <c r="BN443" s="223">
        <f t="shared" ca="1" si="915"/>
        <v>1.3220078820971751E-4</v>
      </c>
      <c r="BO443" s="223">
        <f t="shared" ca="1" si="916"/>
        <v>2.1240423540015357E-4</v>
      </c>
      <c r="BP443" s="223">
        <f t="shared" ca="1" si="917"/>
        <v>-3.1382981363271747E-4</v>
      </c>
      <c r="BQ443" s="223">
        <f t="shared" ca="1" si="918"/>
        <v>5.5954835177734615E-5</v>
      </c>
      <c r="BR443" s="223">
        <f t="shared" ca="1" si="919"/>
        <v>2.6598226406813292E-4</v>
      </c>
      <c r="BS443" s="223">
        <f t="shared" ca="1" si="920"/>
        <v>-2.8339897870663323E-4</v>
      </c>
      <c r="BT443" s="223">
        <f t="shared" ca="1" si="921"/>
        <v>-2.3644910430213525E-5</v>
      </c>
      <c r="BU443" s="223">
        <f t="shared" ca="1" si="922"/>
        <v>3.0361798248291041E-4</v>
      </c>
      <c r="BV443" s="223">
        <f t="shared" ca="1" si="923"/>
        <v>-2.3598191930497607E-4</v>
      </c>
      <c r="BW443" s="223">
        <f t="shared" ca="1" si="924"/>
        <v>-1.0182743937031568E-4</v>
      </c>
      <c r="BX443" s="223">
        <f t="shared" ca="1" si="925"/>
        <v>3.2305560001246294E-4</v>
      </c>
      <c r="BY443" s="223">
        <f t="shared" ca="1" si="926"/>
        <v>-1.7442069512269175E-4</v>
      </c>
      <c r="BZ443" s="223">
        <f t="shared" ca="1" si="927"/>
        <v>-1.7390668681375234E-4</v>
      </c>
      <c r="CA443" s="223">
        <f t="shared" ca="1" si="928"/>
        <v>3.2313007458029726E-4</v>
      </c>
      <c r="CB443" s="223">
        <f t="shared" ca="1" si="929"/>
        <v>-1.0240513164087234E-4</v>
      </c>
      <c r="CC443" s="223">
        <f t="shared" ca="1" si="930"/>
        <v>-2.3556240332738682E-4</v>
      </c>
      <c r="CD443" s="223">
        <f t="shared" ca="1" si="931"/>
        <v>3.0383694236748302E-4</v>
      </c>
      <c r="CE443" s="223">
        <f t="shared" ca="1" si="932"/>
        <v>-2.425166123561182E-5</v>
      </c>
      <c r="CF443" s="223">
        <f t="shared" ca="1" si="933"/>
        <v>-2.8309909979661605E-4</v>
      </c>
      <c r="CG443" s="223">
        <f t="shared" ca="1" si="934"/>
        <v>2.6633258536275478E-4</v>
      </c>
      <c r="CH443" s="223">
        <f t="shared" ca="1" si="935"/>
        <v>5.535539296001212E-5</v>
      </c>
      <c r="CI443" s="223">
        <f t="shared" ca="1" si="936"/>
        <v>-3.1366754578053443E-4</v>
      </c>
      <c r="CJ443" s="223">
        <f t="shared" ca="1" si="937"/>
        <v>2.1286492072447333E-4</v>
      </c>
      <c r="CK443" s="223">
        <f t="shared" ca="1" si="938"/>
        <v>1.3164458364377447E-4</v>
      </c>
      <c r="CL443" s="223">
        <f t="shared" ca="1" si="939"/>
        <v>-3.2543554524327848E-4</v>
      </c>
      <c r="CM443" s="223">
        <f t="shared" ca="1" si="940"/>
        <v>1.4663866626027418E-4</v>
      </c>
      <c r="CN443" s="223">
        <f t="shared" ca="1" si="941"/>
        <v>2.0004332793646846E-4</v>
      </c>
      <c r="CO443" s="223">
        <f t="shared" ca="1" si="942"/>
        <v>-3.1769775379224139E-4</v>
      </c>
      <c r="CP443" s="223">
        <f t="shared" ca="1" si="943"/>
        <v>7.1623257673994841E-5</v>
      </c>
      <c r="CQ443" s="223">
        <f t="shared" ca="1" si="944"/>
        <v>2.5645197653906564E-4</v>
      </c>
      <c r="CR443" s="223">
        <f t="shared" ca="1" si="945"/>
        <v>-2.9091795525307799E-4</v>
      </c>
      <c r="CS443" s="223">
        <f t="shared" ca="1" si="946"/>
        <v>-7.6850694615119327E-6</v>
      </c>
      <c r="CT443" s="223">
        <f t="shared" ca="1" si="947"/>
        <v>2.9748953643635184E-4</v>
      </c>
      <c r="CU443" s="223">
        <f t="shared" ca="1" si="948"/>
        <v>-2.4670126362963705E-4</v>
      </c>
      <c r="CV443" s="223">
        <f t="shared" ca="1" si="949"/>
        <v>-8.6532772795278878E-5</v>
      </c>
      <c r="CW443" s="223">
        <f t="shared" ca="1" si="950"/>
        <v>3.2069631914416664E-4</v>
      </c>
      <c r="CX443" s="223">
        <f t="shared" ca="1" si="951"/>
        <v>-1.8769791659358436E-4</v>
      </c>
      <c r="CY443" s="223">
        <f t="shared" ca="1" si="952"/>
        <v>-1.6019391861248544E-4</v>
      </c>
      <c r="CZ443" s="223">
        <f t="shared" ca="1" si="953"/>
        <v>3.2468136827223644E-4</v>
      </c>
      <c r="DA443" s="223">
        <f t="shared" ca="1" si="954"/>
        <v>-1.1744442688092912E-4</v>
      </c>
      <c r="DB443" s="223">
        <f t="shared" ca="1" si="955"/>
        <v>-2.2425344245634996E-4</v>
      </c>
      <c r="DC443" s="223">
        <f t="shared" ca="1" si="956"/>
        <v>3.0920582996390555E-4</v>
      </c>
      <c r="DD443" s="223">
        <f t="shared" ca="1" si="957"/>
        <v>-4.0151612582461498E-5</v>
      </c>
      <c r="DE443" s="223">
        <f t="shared" ca="1" si="958"/>
        <v>-2.7487177702576788E-4</v>
      </c>
      <c r="DF443" s="223">
        <f t="shared" ca="1" si="959"/>
        <v>2.7519726919765833E-4</v>
      </c>
      <c r="DG443" s="223">
        <f t="shared" ca="1" si="960"/>
        <v>3.9547788738644214E-5</v>
      </c>
      <c r="DH443" s="223">
        <f t="shared" ca="1" si="961"/>
        <v>-3.0901498621587847E-4</v>
      </c>
      <c r="DI443" s="223">
        <f t="shared" ca="1" si="962"/>
        <v>2.2469407386713734E-4</v>
      </c>
      <c r="DJ443" s="223">
        <f t="shared" ca="1" si="963"/>
        <v>1.1687679472489273E-4</v>
      </c>
      <c r="DK443" s="223">
        <f t="shared" ca="1" si="964"/>
        <v>-3.2463661164400015E-4</v>
      </c>
      <c r="DL443" s="223">
        <f t="shared" ca="1" si="965"/>
        <v>1.6072327891978799E-4</v>
      </c>
      <c r="DM443" s="223">
        <f t="shared" ca="1" si="966"/>
        <v>1.8720049857405465E-4</v>
      </c>
      <c r="DN443" s="223">
        <f t="shared" ca="1" si="967"/>
        <v>-3.2080033223584137E-4</v>
      </c>
      <c r="DO443" s="223">
        <f t="shared" ca="1" si="968"/>
        <v>8.7119133469066464E-5</v>
      </c>
      <c r="DP443" s="223">
        <f t="shared" ca="1" si="969"/>
        <v>2.4630387373598159E-4</v>
      </c>
      <c r="DQ443" s="223">
        <f t="shared" ca="1" si="970"/>
        <v>-2.977360849639192E-4</v>
      </c>
      <c r="DR443" s="223">
        <f t="shared" ca="1" si="971"/>
        <v>8.2932855126457625E-6</v>
      </c>
      <c r="DS443" s="223">
        <f t="shared" ca="1" si="972"/>
        <v>2.9064441203950875E-4</v>
      </c>
      <c r="DT443" s="223">
        <f t="shared" ca="1" si="973"/>
        <v>-2.5682628300173553E-4</v>
      </c>
      <c r="DU443" s="223">
        <f t="shared" ca="1" si="974"/>
        <v>-7.1029641191193714E-5</v>
      </c>
      <c r="DV443" s="223">
        <f t="shared" ca="1" si="975"/>
        <v>3.1756445275337201E-4</v>
      </c>
      <c r="DW443" s="223">
        <f t="shared" ca="1" si="976"/>
        <v>-2.0052295734301494E-4</v>
      </c>
      <c r="DX443" s="223">
        <f t="shared" ca="1" si="977"/>
        <v>-1.4609522922995094E-4</v>
      </c>
      <c r="DY443" s="223">
        <f t="shared" ca="1" si="978"/>
        <v>3.2545047610927838E-4</v>
      </c>
      <c r="DZ443" s="223">
        <f t="shared" ca="1" si="979"/>
        <v>-1.3220078820971285E-4</v>
      </c>
      <c r="EA443" s="223">
        <f t="shared" ca="1" si="980"/>
        <v>-2.1240423540016097E-4</v>
      </c>
      <c r="EB443" s="223">
        <f t="shared" ca="1" si="981"/>
        <v>3.1382981363271617E-4</v>
      </c>
      <c r="EC443" s="223">
        <f t="shared" ca="1" si="982"/>
        <v>-5.5954835177725033E-5</v>
      </c>
      <c r="ED443" s="223">
        <f t="shared" ca="1" si="983"/>
        <v>-2.659822640681359E-4</v>
      </c>
      <c r="EE443" s="223">
        <f t="shared" ca="1" si="984"/>
        <v>2.8339897870663069E-4</v>
      </c>
      <c r="EF443" s="223">
        <f t="shared" ca="1" si="985"/>
        <v>2.3644910430209405E-5</v>
      </c>
      <c r="EG443" s="223">
        <f t="shared" ca="1" si="986"/>
        <v>-3.0361798248291556E-4</v>
      </c>
      <c r="EH443" s="223">
        <f t="shared" ca="1" si="987"/>
        <v>2.3598191930497252E-4</v>
      </c>
      <c r="EI443" s="223">
        <f t="shared" ca="1" si="988"/>
        <v>1.0182743937032053E-4</v>
      </c>
      <c r="EJ443" s="223">
        <f t="shared" ca="1" si="989"/>
        <v>-3.2305560001246239E-4</v>
      </c>
      <c r="EK443" s="223">
        <f t="shared" ca="1" si="990"/>
        <v>1.7442069512267966E-4</v>
      </c>
      <c r="EL443" s="223">
        <f t="shared" ca="1" si="991"/>
        <v>1.7390668681375662E-4</v>
      </c>
      <c r="EM443" s="223">
        <f t="shared" ca="1" si="992"/>
        <v>-3.2313007458029661E-4</v>
      </c>
      <c r="EN443" s="223">
        <f t="shared" ca="1" si="993"/>
        <v>1.0240513164087627E-4</v>
      </c>
      <c r="EO443" s="223">
        <f t="shared" ca="1" si="994"/>
        <v>2.3556240332738395E-4</v>
      </c>
      <c r="EP443" s="223">
        <f t="shared" ca="1" si="995"/>
        <v>-3.0383694236747793E-4</v>
      </c>
      <c r="EQ443" s="223">
        <f t="shared" ca="1" si="996"/>
        <v>2.4251661235606697E-5</v>
      </c>
      <c r="ER443" s="223">
        <f t="shared" ca="1" si="997"/>
        <v>2.830990997966186E-4</v>
      </c>
      <c r="ES443" s="223">
        <f t="shared" ca="1" si="998"/>
        <v>-2.6633258536275716E-4</v>
      </c>
      <c r="ET443" s="223">
        <f t="shared" ca="1" si="999"/>
        <v>-5.5355392960026268E-5</v>
      </c>
      <c r="EU443" s="223">
        <f t="shared" ca="1" si="1000"/>
        <v>3.1366754578053579E-4</v>
      </c>
      <c r="EV443" s="223">
        <f t="shared" ca="1" si="1001"/>
        <v>-2.1286492072446946E-4</v>
      </c>
      <c r="EW443" s="223">
        <f t="shared" ca="1" si="1002"/>
        <v>-1.316445836437707E-4</v>
      </c>
      <c r="EX443" s="223">
        <f t="shared" ca="1" si="1003"/>
        <v>3.2543554524327886E-4</v>
      </c>
      <c r="EY443" s="223">
        <f t="shared" ca="1" si="1004"/>
        <v>-1.466386662602696E-4</v>
      </c>
      <c r="EZ443" s="223">
        <f t="shared" ca="1" si="1005"/>
        <v>-2.0004332793647247E-4</v>
      </c>
      <c r="FA443" s="223">
        <f t="shared" ca="1" si="1006"/>
        <v>3.1769775379224025E-4</v>
      </c>
      <c r="FB443" s="223">
        <f t="shared" ca="1" si="1007"/>
        <v>-7.1623257673998866E-5</v>
      </c>
      <c r="FC443" s="223">
        <f t="shared" ca="1" si="1008"/>
        <v>-2.5645197653907453E-4</v>
      </c>
      <c r="FD443" s="223">
        <f t="shared" ca="1" si="1009"/>
        <v>2.9091795525307572E-4</v>
      </c>
      <c r="FE443" s="223">
        <f t="shared" ca="1" si="1010"/>
        <v>7.6850694615170014E-6</v>
      </c>
      <c r="FF443" s="223">
        <f t="shared" ca="1" si="1011"/>
        <v>-2.9748953643635016E-4</v>
      </c>
      <c r="FG443" s="223">
        <f t="shared" ca="1" si="1012"/>
        <v>2.4670126362962767E-4</v>
      </c>
      <c r="FH443" s="223">
        <f t="shared" ca="1" si="1013"/>
        <v>8.6532772795283797E-5</v>
      </c>
      <c r="FI443" s="223">
        <f t="shared" ca="1" si="1014"/>
        <v>-3.2069631914416751E-4</v>
      </c>
      <c r="FJ443" s="223">
        <f t="shared" ca="1" si="1015"/>
        <v>1.8769791659358775E-4</v>
      </c>
      <c r="FK443" s="223">
        <f t="shared" ca="1" si="1016"/>
        <v>1.6019391861248186E-4</v>
      </c>
      <c r="FL443" s="223">
        <f t="shared" ca="1" si="1017"/>
        <v>-3.2468136827223541E-4</v>
      </c>
      <c r="FM443" s="223">
        <f t="shared" ca="1" si="1018"/>
        <v>1.1744442688092436E-4</v>
      </c>
      <c r="FN443" s="223">
        <f t="shared" ca="1" si="1019"/>
        <v>2.2425344245635367E-4</v>
      </c>
      <c r="FO443" s="223">
        <f t="shared" ca="1" si="1020"/>
        <v>-3.0920582996390685E-4</v>
      </c>
      <c r="FP443" s="223">
        <f t="shared" ca="1" si="1021"/>
        <v>4.0151612582447268E-5</v>
      </c>
      <c r="FQ443" s="223">
        <f t="shared" ca="1" si="1022"/>
        <v>2.748717770257707E-4</v>
      </c>
      <c r="FR443" s="223">
        <f t="shared" ca="1" si="1023"/>
        <v>-2.7519726919765562E-4</v>
      </c>
      <c r="FS443" s="223">
        <f t="shared" ca="1" si="1024"/>
        <v>-3.9547788738640067E-5</v>
      </c>
      <c r="FT443" s="223">
        <f t="shared" ca="1" si="1025"/>
        <v>3.0901498621588297E-4</v>
      </c>
      <c r="FU443" s="223">
        <f t="shared" ca="1" si="1026"/>
        <v>-2.2469407386712696E-4</v>
      </c>
      <c r="FV443" s="223">
        <f t="shared" ca="1" si="1027"/>
        <v>-1.168767947248975E-4</v>
      </c>
      <c r="FW443" s="223">
        <f t="shared" ca="1" si="1028"/>
        <v>3.2463661164400053E-4</v>
      </c>
      <c r="FX443" s="223">
        <f t="shared" ca="1" si="1029"/>
        <v>-1.6072327891979163E-4</v>
      </c>
      <c r="FY443" s="223">
        <f t="shared" ca="1" si="1030"/>
        <v>-1.8720049857406641E-4</v>
      </c>
      <c r="FZ443" s="223">
        <f t="shared" ca="1" si="1031"/>
        <v>3.208003322358405E-4</v>
      </c>
      <c r="GA443" s="223">
        <f t="shared" ca="1" si="1032"/>
        <v>-8.7119133469061558E-5</v>
      </c>
      <c r="GB443" s="223">
        <f t="shared" ca="1" si="1033"/>
        <v>-2.4630387373597888E-4</v>
      </c>
      <c r="GC443" s="223">
        <f t="shared" ca="1" si="1034"/>
        <v>2.9773608496391334E-4</v>
      </c>
      <c r="GD443" s="223">
        <f t="shared" ca="1" si="1035"/>
        <v>-8.2932855126406396E-6</v>
      </c>
      <c r="GE443" s="223">
        <f t="shared" ca="1" si="1036"/>
        <v>-2.9064441203951108E-4</v>
      </c>
      <c r="GF443" s="223">
        <f t="shared" ca="1" si="1037"/>
        <v>2.5682628300173238E-4</v>
      </c>
      <c r="GG443" s="223">
        <f t="shared" ca="1" si="1038"/>
        <v>7.1029641191189675E-5</v>
      </c>
      <c r="GH443" s="223">
        <f t="shared" ca="1" si="1039"/>
        <v>-3.1756445275337515E-4</v>
      </c>
      <c r="GI443" s="223">
        <f t="shared" ca="1" si="1040"/>
        <v>2.0052295734301093E-4</v>
      </c>
      <c r="GJ443" s="223">
        <f t="shared" ca="1" si="1041"/>
        <v>1.460952292299555E-4</v>
      </c>
      <c r="GK443" s="223">
        <f t="shared" ca="1" si="1042"/>
        <v>-3.2545047610927849E-4</v>
      </c>
      <c r="GL443" s="223">
        <f t="shared" ca="1" si="1043"/>
        <v>1.3220078820969973E-4</v>
      </c>
      <c r="GM443" s="223">
        <f t="shared" ca="1" si="1044"/>
        <v>2.1240423540016482E-4</v>
      </c>
      <c r="GN443" s="223">
        <f t="shared" ca="1" si="1045"/>
        <v>-3.1382981363271476E-4</v>
      </c>
      <c r="GO443" s="223">
        <f t="shared" ca="1" si="1046"/>
        <v>5.5954835177729112E-5</v>
      </c>
      <c r="GP443" s="223">
        <f t="shared" ca="1" si="1047"/>
        <v>2.6598226406814414E-4</v>
      </c>
      <c r="GQ443" s="223">
        <f t="shared" ca="1" si="1048"/>
        <v>-2.8339897870662364E-4</v>
      </c>
      <c r="GR443" s="223">
        <f t="shared" ca="1" si="1049"/>
        <v>-2.3644910430223716E-5</v>
      </c>
      <c r="GS443" s="223">
        <f t="shared" ca="1" si="1050"/>
        <v>3.0361798248291404E-4</v>
      </c>
      <c r="GT443" s="223">
        <f t="shared" ca="1" si="1051"/>
        <v>-2.359819193049754E-4</v>
      </c>
      <c r="GU443" s="223">
        <f t="shared" ca="1" si="1052"/>
        <v>-1.0182743937033417E-4</v>
      </c>
      <c r="GV443" s="223">
        <f t="shared" ca="1" si="1053"/>
        <v>3.2305560001246424E-4</v>
      </c>
      <c r="GW443" s="223">
        <f t="shared" ca="1" si="1054"/>
        <v>-1.7442069512268316E-4</v>
      </c>
      <c r="GX443" s="223">
        <f t="shared" ca="1" si="1055"/>
        <v>-1.739066868137531E-4</v>
      </c>
      <c r="GY443" s="223">
        <f t="shared" ca="1" si="1056"/>
        <v>3.2313007458029488E-4</v>
      </c>
      <c r="GZ443" s="223">
        <f t="shared" ca="1" si="1057"/>
        <v>-1.0240513164086265E-4</v>
      </c>
      <c r="HA443" s="223">
        <f t="shared" ca="1" si="1058"/>
        <v>-2.3556240332739381E-4</v>
      </c>
      <c r="HB443" s="223">
        <f t="shared" ca="1" si="1059"/>
        <v>3.0383694236747933E-4</v>
      </c>
      <c r="HC443" s="223">
        <f t="shared" ca="1" si="1060"/>
        <v>-2.4251661235610844E-5</v>
      </c>
      <c r="HD443" s="223">
        <f t="shared" ca="1" si="1061"/>
        <v>-2.830990997966257E-4</v>
      </c>
      <c r="HE443" s="223">
        <f t="shared" ca="1" si="1062"/>
        <v>2.6633258536274892E-4</v>
      </c>
      <c r="HF443" s="223">
        <f t="shared" ca="1" si="1063"/>
        <v>5.5355392960022175E-5</v>
      </c>
      <c r="HG443" s="223">
        <f t="shared" ca="1" si="1064"/>
        <v>-3.136675457805347E-4</v>
      </c>
      <c r="HH443" s="223">
        <f t="shared" ca="1" si="1065"/>
        <v>2.1286492072445859E-4</v>
      </c>
      <c r="HI443" s="223">
        <f t="shared" ca="1" si="1066"/>
        <v>1.3164458364378382E-4</v>
      </c>
      <c r="HJ443" s="223">
        <f t="shared" ca="1" si="1067"/>
        <v>-3.2543554524327875E-4</v>
      </c>
      <c r="HK443" s="223">
        <f t="shared" ca="1" si="1068"/>
        <v>1.4663866626027331E-4</v>
      </c>
      <c r="HL443" s="223">
        <f t="shared" ca="1" si="1069"/>
        <v>2.0004332793646922E-4</v>
      </c>
      <c r="HM443" s="223">
        <f t="shared" ca="1" si="1070"/>
        <v>-3.176977537922371E-4</v>
      </c>
      <c r="HN443" s="223">
        <f t="shared" ca="1" si="1071"/>
        <v>7.1623257673984866E-5</v>
      </c>
      <c r="HO443" s="223">
        <f t="shared" ca="1" si="1072"/>
        <v>2.5645197653907198E-4</v>
      </c>
      <c r="HP443" s="223">
        <f t="shared" ca="1" si="1073"/>
        <v>-2.9091795525307756E-4</v>
      </c>
      <c r="HQ443" s="223">
        <f t="shared" ca="1" si="1074"/>
        <v>-7.6850694615314213E-6</v>
      </c>
      <c r="HR443" s="223">
        <f t="shared" ca="1" si="1075"/>
        <v>2.9748953643635601E-4</v>
      </c>
      <c r="HS443" s="223">
        <f t="shared" ca="1" si="1076"/>
        <v>-2.4670126362963038E-4</v>
      </c>
      <c r="HT443" s="223">
        <f t="shared" ca="1" si="1077"/>
        <v>-8.6532772795279813E-5</v>
      </c>
      <c r="HU443" s="223">
        <f t="shared" ca="1" si="1078"/>
        <v>3.2069631914416995E-4</v>
      </c>
      <c r="HV443" s="223">
        <f t="shared" ca="1" si="1079"/>
        <v>-1.8769791659357601E-4</v>
      </c>
      <c r="HW443" s="223">
        <f t="shared" ca="1" si="1080"/>
        <v>-1.6019391861249433E-4</v>
      </c>
      <c r="HX443" s="223">
        <f t="shared" ca="1" si="1081"/>
        <v>3.2468136827223568E-4</v>
      </c>
      <c r="HY443" s="223">
        <f t="shared" ca="1" si="1082"/>
        <v>-1.1744442688092823E-4</v>
      </c>
      <c r="HZ443" s="223">
        <f t="shared" ca="1" si="1083"/>
        <v>-2.2425344245636405E-4</v>
      </c>
      <c r="IA443" s="223">
        <f t="shared" ca="1" si="1084"/>
        <v>3.0920582996390235E-4</v>
      </c>
      <c r="IB443" s="223">
        <f t="shared" ca="1" si="1085"/>
        <v>-4.0151612582451361E-5</v>
      </c>
      <c r="IC443" s="223">
        <f t="shared" ca="1" si="1086"/>
        <v>-2.7487177702576843E-4</v>
      </c>
      <c r="ID443" s="223">
        <f t="shared" ca="1" si="1087"/>
        <v>2.7519726919764793E-4</v>
      </c>
      <c r="IE443" s="223">
        <f t="shared" ca="1" si="1088"/>
        <v>2.5887397153130805E-4</v>
      </c>
      <c r="IF443" s="223">
        <f t="shared" ca="1" si="1089"/>
        <v>-3.0901498621588167E-4</v>
      </c>
      <c r="IG443" s="223">
        <f t="shared" ca="1" si="1090"/>
        <v>2.2469407386712997E-4</v>
      </c>
      <c r="IH443" s="223">
        <f t="shared" ca="1" si="1091"/>
        <v>1.1687679472489362E-4</v>
      </c>
      <c r="II443" s="223">
        <f t="shared" ca="1" si="1092"/>
        <v>-3.2463661164400161E-4</v>
      </c>
      <c r="IJ443" s="223">
        <f t="shared" ca="1" si="1093"/>
        <v>1.6072327891977913E-4</v>
      </c>
      <c r="IK443" s="223">
        <f t="shared" ca="1" si="1094"/>
        <v>1.8720049857406303E-4</v>
      </c>
      <c r="IL443" s="223">
        <f t="shared" ca="1" si="1095"/>
        <v>-3.2080033223584126E-4</v>
      </c>
      <c r="IM443" s="223">
        <f t="shared" ca="1" si="1096"/>
        <v>8.7119133469047735E-5</v>
      </c>
      <c r="IN443" s="223">
        <f t="shared" ca="1" si="1097"/>
        <v>2.4630387373598825E-4</v>
      </c>
      <c r="IO443" s="223">
        <f t="shared" ca="1" si="1098"/>
        <v>-2.9773608496391508E-4</v>
      </c>
      <c r="IP443" s="223">
        <f t="shared" ca="1" si="1099"/>
        <v>8.2932855126448138E-6</v>
      </c>
      <c r="IQ443" s="223">
        <f t="shared" ca="1" si="1100"/>
        <v>2.9064441203951753E-4</v>
      </c>
      <c r="IR443" s="223">
        <f t="shared" ca="1" si="1101"/>
        <v>-2.5682628300172355E-4</v>
      </c>
      <c r="IS443" s="223">
        <f t="shared" ca="1" si="1102"/>
        <v>-7.1029641191203662E-5</v>
      </c>
      <c r="IT443" s="223">
        <f t="shared" ca="1" si="1103"/>
        <v>3.1756445275337418E-4</v>
      </c>
      <c r="IU443" s="223">
        <f t="shared" ca="1" si="1104"/>
        <v>-2.0052295734301418E-4</v>
      </c>
      <c r="IV443" s="223">
        <f t="shared" ca="1" si="1105"/>
        <v>-1.4609522922996834E-4</v>
      </c>
      <c r="IW443" s="223">
        <f t="shared" ca="1" si="1106"/>
        <v>3.2545047610927811E-4</v>
      </c>
      <c r="IX443" s="223">
        <f t="shared" ca="1" si="1107"/>
        <v>-1.3220078820970352E-4</v>
      </c>
      <c r="IY443" s="223">
        <f t="shared" ca="1" si="1108"/>
        <v>-2.1240423540016168E-4</v>
      </c>
      <c r="IZ443" s="223">
        <f t="shared" ca="1" si="1109"/>
        <v>3.1382981363271096E-4</v>
      </c>
      <c r="JA443" s="223">
        <f t="shared" ca="1" si="1110"/>
        <v>-5.5954835177714977E-5</v>
      </c>
      <c r="JB443" s="223">
        <f t="shared" ca="1" si="1111"/>
        <v>-2.6598226406814176E-4</v>
      </c>
    </row>
    <row r="444" spans="2:262">
      <c r="B444" s="230">
        <v>83</v>
      </c>
      <c r="C444" s="229">
        <f t="shared" si="1112"/>
        <v>1.621093750000001E-3</v>
      </c>
      <c r="D444" s="226">
        <f t="shared" ca="1" si="855"/>
        <v>71.83253660689104</v>
      </c>
      <c r="E444" s="225">
        <f ca="1">CK361</f>
        <v>-0.16746339310896016</v>
      </c>
      <c r="F444" s="224">
        <v>83</v>
      </c>
      <c r="G444" s="223">
        <f t="shared" ca="1" si="856"/>
        <v>9.3865664222626626E-4</v>
      </c>
      <c r="H444" s="223">
        <f t="shared" ca="1" si="857"/>
        <v>-6.0193699146788042E-5</v>
      </c>
      <c r="I444" s="223">
        <f t="shared" ca="1" si="858"/>
        <v>-8.8452910400583281E-4</v>
      </c>
      <c r="J444" s="223">
        <f t="shared" ca="1" si="859"/>
        <v>8.5558231228730877E-4</v>
      </c>
      <c r="K444" s="223">
        <f t="shared" ca="1" si="860"/>
        <v>1.1517010189291229E-4</v>
      </c>
      <c r="L444" s="223">
        <f t="shared" ca="1" si="861"/>
        <v>-9.5914587758436716E-4</v>
      </c>
      <c r="M444" s="223">
        <f t="shared" ca="1" si="862"/>
        <v>7.4731560481397009E-4</v>
      </c>
      <c r="N444" s="223">
        <f t="shared" ca="1" si="863"/>
        <v>2.8714275208027517E-4</v>
      </c>
      <c r="O444" s="223">
        <f t="shared" ca="1" si="864"/>
        <v>-1.0055208739409619E-3</v>
      </c>
      <c r="P444" s="223">
        <f t="shared" ca="1" si="865"/>
        <v>6.170444021758424E-4</v>
      </c>
      <c r="Q444" s="223">
        <f t="shared" ca="1" si="866"/>
        <v>4.5066056570453934E-4</v>
      </c>
      <c r="R444" s="223">
        <f t="shared" ca="1" si="867"/>
        <v>-1.0222885945144705E-3</v>
      </c>
      <c r="S444" s="223">
        <f t="shared" ca="1" si="868"/>
        <v>4.6860450283624266E-4</v>
      </c>
      <c r="T444" s="223">
        <f t="shared" ca="1" si="869"/>
        <v>6.0090880730979479E-4</v>
      </c>
      <c r="U444" s="223">
        <f t="shared" ca="1" si="870"/>
        <v>-1.0089553185476819E-3</v>
      </c>
      <c r="V444" s="223">
        <f t="shared" ca="1" si="871"/>
        <v>3.0636667735882775E-4</v>
      </c>
      <c r="W444" s="223">
        <f t="shared" ca="1" si="872"/>
        <v>7.3346346020934834E-4</v>
      </c>
      <c r="X444" s="223">
        <f t="shared" ca="1" si="873"/>
        <v>-9.6591364055441668E-4</v>
      </c>
      <c r="Y444" s="223">
        <f t="shared" ca="1" si="874"/>
        <v>1.3510797231303931E-4</v>
      </c>
      <c r="Z444" s="223">
        <f t="shared" ca="1" si="875"/>
        <v>8.4442149039720953E-4</v>
      </c>
      <c r="AA444" s="223">
        <f t="shared" ca="1" si="876"/>
        <v>-8.944309104858654E-4</v>
      </c>
      <c r="AB444" s="223">
        <f t="shared" ca="1" si="877"/>
        <v>-4.0128948501751377E-5</v>
      </c>
      <c r="AC444" s="223">
        <f t="shared" ca="1" si="878"/>
        <v>9.3051577027289281E-4</v>
      </c>
      <c r="AD444" s="223">
        <f t="shared" ca="1" si="879"/>
        <v>-7.9661191697220186E-4</v>
      </c>
      <c r="AE444" s="223">
        <f t="shared" ca="1" si="880"/>
        <v>-2.1418428385573782E-4</v>
      </c>
      <c r="AF444" s="223">
        <f t="shared" ca="1" si="881"/>
        <v>9.8921127828319839E-4</v>
      </c>
      <c r="AG444" s="223">
        <f t="shared" ca="1" si="882"/>
        <v>-6.7533691242074759E-4</v>
      </c>
      <c r="AH444" s="223">
        <f t="shared" ca="1" si="883"/>
        <v>-3.8193302396654591E-4</v>
      </c>
      <c r="AI444" s="223">
        <f t="shared" ca="1" si="884"/>
        <v>1.0187797419099497E-3</v>
      </c>
      <c r="AJ444" s="223">
        <f t="shared" ca="1" si="885"/>
        <v>-5.3417680480407476E-4</v>
      </c>
      <c r="AK444" s="223">
        <f t="shared" ca="1" si="886"/>
        <v>-5.3843585495273022E-4</v>
      </c>
      <c r="AL444" s="223">
        <f t="shared" ca="1" si="887"/>
        <v>1.0183505261620995E-3</v>
      </c>
      <c r="AM444" s="223">
        <f t="shared" ca="1" si="888"/>
        <v>-3.7728801329169124E-4</v>
      </c>
      <c r="AN444" s="223">
        <f t="shared" ca="1" si="889"/>
        <v>-6.7908459552445445E-4</v>
      </c>
      <c r="AO444" s="223">
        <f t="shared" ca="1" si="890"/>
        <v>9.8793626917511386E-4</v>
      </c>
      <c r="AP444" s="223">
        <f t="shared" ca="1" si="891"/>
        <v>-2.0929008367121584E-4</v>
      </c>
      <c r="AQ444" s="223">
        <f t="shared" ca="1" si="892"/>
        <v>-7.9973788356923505E-4</v>
      </c>
      <c r="AR444" s="223">
        <f t="shared" ca="1" si="893"/>
        <v>9.2843251008466665E-4</v>
      </c>
      <c r="AS444" s="223">
        <f t="shared" ca="1" si="894"/>
        <v>-3.5129667138228675E-5</v>
      </c>
      <c r="AT444" s="223">
        <f t="shared" ca="1" si="895"/>
        <v>-8.968431173799812E-4</v>
      </c>
      <c r="AU444" s="223">
        <f t="shared" ca="1" si="896"/>
        <v>8.4159132013181346E-4</v>
      </c>
      <c r="AV444" s="223">
        <f t="shared" ca="1" si="897"/>
        <v>1.4006513243950601E-4</v>
      </c>
      <c r="AW444" s="223">
        <f t="shared" ca="1" si="898"/>
        <v>-9.6754106100056347E-4</v>
      </c>
      <c r="AX444" s="223">
        <f t="shared" ca="1" si="899"/>
        <v>7.2996971342428006E-4</v>
      </c>
      <c r="AY444" s="223">
        <f t="shared" ca="1" si="900"/>
        <v>3.1113575407999672E-4</v>
      </c>
      <c r="AZ444" s="223">
        <f t="shared" ca="1" si="901"/>
        <v>-1.0097500336142728E-3</v>
      </c>
      <c r="BA444" s="223">
        <f t="shared" ca="1" si="902"/>
        <v>5.9685435638419881E-4</v>
      </c>
      <c r="BB444" s="223">
        <f t="shared" ca="1" si="903"/>
        <v>4.7304507204618348E-4</v>
      </c>
      <c r="BC444" s="223">
        <f t="shared" ca="1" si="904"/>
        <v>-1.0222272040426872E-3</v>
      </c>
      <c r="BD444" s="223">
        <f t="shared" ca="1" si="905"/>
        <v>4.4616479279130519E-4</v>
      </c>
      <c r="BE444" s="223">
        <f t="shared" ca="1" si="906"/>
        <v>6.2102571257874491E-4</v>
      </c>
      <c r="BF444" s="223">
        <f t="shared" ca="1" si="907"/>
        <v>-1.0046051855557643E-3</v>
      </c>
      <c r="BG444" s="223">
        <f t="shared" ca="1" si="908"/>
        <v>2.8233803393253688E-4</v>
      </c>
      <c r="BH444" s="223">
        <f t="shared" ca="1" si="909"/>
        <v>7.5072042785881313E-4</v>
      </c>
      <c r="BI444" s="223">
        <f t="shared" ca="1" si="910"/>
        <v>-9.574028534694906E-4</v>
      </c>
      <c r="BJ444" s="223">
        <f t="shared" ca="1" si="911"/>
        <v>1.101979120682384E-4</v>
      </c>
      <c r="BK444" s="223">
        <f t="shared" ca="1" si="912"/>
        <v>8.5831039392916103E-4</v>
      </c>
      <c r="BL444" s="223">
        <f t="shared" ca="1" si="913"/>
        <v>-8.8201006700995848E-4</v>
      </c>
      <c r="BM444" s="223">
        <f t="shared" ca="1" si="914"/>
        <v>-6.5186955934967261E-5</v>
      </c>
      <c r="BN444" s="223">
        <f t="shared" ca="1" si="915"/>
        <v>9.4062765487807232E-4</v>
      </c>
      <c r="BO444" s="223">
        <f t="shared" ca="1" si="916"/>
        <v>-7.8064674530428342E-4</v>
      </c>
      <c r="BP444" s="223">
        <f t="shared" ca="1" si="917"/>
        <v>-2.3865241258447115E-4</v>
      </c>
      <c r="BQ444" s="223">
        <f t="shared" ca="1" si="918"/>
        <v>9.9524840239905159E-4</v>
      </c>
      <c r="BR444" s="223">
        <f t="shared" ca="1" si="919"/>
        <v>-6.5629750249405171E-4</v>
      </c>
      <c r="BS444" s="223">
        <f t="shared" ca="1" si="920"/>
        <v>-4.0509081690835426E-4</v>
      </c>
      <c r="BT444" s="223">
        <f t="shared" ca="1" si="921"/>
        <v>1.0205643441361244E-3</v>
      </c>
      <c r="BU444" s="223">
        <f t="shared" ca="1" si="922"/>
        <v>-5.1262376662189631E-4</v>
      </c>
      <c r="BV444" s="223">
        <f t="shared" ca="1" si="923"/>
        <v>-5.5960143748927643E-4</v>
      </c>
      <c r="BW444" s="223">
        <f t="shared" ca="1" si="924"/>
        <v>1.0158300593942628E-3</v>
      </c>
      <c r="BX444" s="223">
        <f t="shared" ca="1" si="925"/>
        <v>-3.5385596992547043E-4</v>
      </c>
      <c r="BY444" s="223">
        <f t="shared" ca="1" si="926"/>
        <v>-6.9763475310543959E-4</v>
      </c>
      <c r="BZ444" s="223">
        <f t="shared" ca="1" si="927"/>
        <v>9.8118494783947159E-4</v>
      </c>
      <c r="CA444" s="223">
        <f t="shared" ca="1" si="928"/>
        <v>-1.8466898496494346E-4</v>
      </c>
      <c r="CB444" s="223">
        <f t="shared" ca="1" si="929"/>
        <v>-8.1512641208736174E-4</v>
      </c>
      <c r="CC444" s="223">
        <f t="shared" ca="1" si="930"/>
        <v>9.1764912491531982E-4</v>
      </c>
      <c r="CD444" s="223">
        <f t="shared" ca="1" si="931"/>
        <v>-1.0044474331766099E-5</v>
      </c>
      <c r="CE444" s="223">
        <f t="shared" ca="1" si="932"/>
        <v>-9.0861690599534581E-4</v>
      </c>
      <c r="CF444" s="223">
        <f t="shared" ca="1" si="933"/>
        <v>8.2709338483421212E-4</v>
      </c>
      <c r="CG444" s="223">
        <f t="shared" ca="1" si="934"/>
        <v>1.6487579298766564E-4</v>
      </c>
      <c r="CH444" s="223">
        <f t="shared" ca="1" si="935"/>
        <v>-9.7535343386029641E-4</v>
      </c>
      <c r="CI444" s="223">
        <f t="shared" ca="1" si="936"/>
        <v>7.121841155745439E-4</v>
      </c>
      <c r="CJ444" s="223">
        <f t="shared" ca="1" si="937"/>
        <v>3.3494133953558265E-4</v>
      </c>
      <c r="CK444" s="223">
        <f t="shared" ca="1" si="938"/>
        <v>-1.0133709576243212E-3</v>
      </c>
      <c r="CL444" s="223">
        <f t="shared" ca="1" si="939"/>
        <v>5.7630478784608528E-4</v>
      </c>
      <c r="CM444" s="223">
        <f t="shared" ca="1" si="940"/>
        <v>4.9514463372473132E-4</v>
      </c>
      <c r="CN444" s="223">
        <f t="shared" ca="1" si="941"/>
        <v>-1.0215500621267254E-3</v>
      </c>
      <c r="CO444" s="223">
        <f t="shared" ca="1" si="942"/>
        <v>4.2345632975835648E-4</v>
      </c>
      <c r="CP444" s="223">
        <f t="shared" ca="1" si="943"/>
        <v>6.407685351800962E-4</v>
      </c>
      <c r="CQ444" s="223">
        <f t="shared" ca="1" si="944"/>
        <v>-9.9964991596467306E-4</v>
      </c>
      <c r="CR444" s="223">
        <f t="shared" ca="1" si="945"/>
        <v>2.5813932063189018E-4</v>
      </c>
      <c r="CS444" s="223">
        <f t="shared" ca="1" si="946"/>
        <v>7.6752518959379045E-4</v>
      </c>
      <c r="CT444" s="223">
        <f t="shared" ca="1" si="947"/>
        <v>-9.4831536270522797E-4</v>
      </c>
      <c r="CU444" s="223">
        <f t="shared" ca="1" si="948"/>
        <v>8.5221472721787241E-5</v>
      </c>
      <c r="CV444" s="223">
        <f t="shared" ca="1" si="949"/>
        <v>8.7168228337409462E-4</v>
      </c>
      <c r="CW444" s="223">
        <f t="shared" ca="1" si="950"/>
        <v>-8.6905793365016945E-4</v>
      </c>
      <c r="CX444" s="223">
        <f t="shared" ca="1" si="951"/>
        <v>-9.0205697183417925E-5</v>
      </c>
      <c r="CY444" s="223">
        <f t="shared" ca="1" si="952"/>
        <v>9.5017294055628422E-4</v>
      </c>
      <c r="CZ444" s="223">
        <f t="shared" ca="1" si="953"/>
        <v>-7.6421134122726052E-4</v>
      </c>
      <c r="DA444" s="223">
        <f t="shared" ca="1" si="954"/>
        <v>-2.6297678602364499E-4</v>
      </c>
      <c r="DB444" s="223">
        <f t="shared" ca="1" si="955"/>
        <v>1.000686026092033E-3</v>
      </c>
      <c r="DC444" s="223">
        <f t="shared" ca="1" si="956"/>
        <v>-6.368627634924035E-4</v>
      </c>
      <c r="DD444" s="223">
        <f t="shared" ca="1" si="957"/>
        <v>-4.2800459828937838E-4</v>
      </c>
      <c r="DE444" s="223">
        <f t="shared" ca="1" si="958"/>
        <v>1.0217341965627505E-3</v>
      </c>
      <c r="DF444" s="223">
        <f t="shared" ca="1" si="959"/>
        <v>-4.9076194305094239E-4</v>
      </c>
      <c r="DG444" s="223">
        <f t="shared" ca="1" si="960"/>
        <v>-5.8042993704472462E-4</v>
      </c>
      <c r="DH444" s="223">
        <f t="shared" ca="1" si="961"/>
        <v>1.01269769458298E-3</v>
      </c>
      <c r="DI444" s="223">
        <f t="shared" ca="1" si="962"/>
        <v>-3.302107769544938E-4</v>
      </c>
      <c r="DJ444" s="223">
        <f t="shared" ca="1" si="963"/>
        <v>-7.1576468159739802E-4</v>
      </c>
      <c r="DK444" s="223">
        <f t="shared" ca="1" si="964"/>
        <v>9.738425973801197E-4</v>
      </c>
      <c r="DL444" s="223">
        <f t="shared" ca="1" si="965"/>
        <v>-1.5993664856734627E-4</v>
      </c>
      <c r="DM444" s="223">
        <f t="shared" ca="1" si="966"/>
        <v>-8.3002393893438699E-4</v>
      </c>
      <c r="DN444" s="223">
        <f t="shared" ca="1" si="967"/>
        <v>9.0631298222622184E-4</v>
      </c>
      <c r="DO444" s="223">
        <f t="shared" ca="1" si="968"/>
        <v>1.5046768890475491E-5</v>
      </c>
      <c r="DP444" s="223">
        <f t="shared" ca="1" si="969"/>
        <v>-9.198433777619265E-4</v>
      </c>
      <c r="DQ444" s="223">
        <f t="shared" ca="1" si="970"/>
        <v>8.1209723940857468E-4</v>
      </c>
      <c r="DR444" s="223">
        <f t="shared" ca="1" si="971"/>
        <v>1.895871385232756E-4</v>
      </c>
      <c r="DS444" s="223">
        <f t="shared" ca="1" si="972"/>
        <v>-9.8257829028229929E-4</v>
      </c>
      <c r="DT444" s="223">
        <f t="shared" ca="1" si="973"/>
        <v>6.9396952464387523E-4</v>
      </c>
      <c r="DU444" s="223">
        <f t="shared" ca="1" si="974"/>
        <v>3.5854516885248179E-4</v>
      </c>
      <c r="DV444" s="223">
        <f t="shared" ca="1" si="975"/>
        <v>-1.0163814648618756E-3</v>
      </c>
      <c r="DW444" s="223">
        <f t="shared" ca="1" si="976"/>
        <v>5.5540807485320921E-4</v>
      </c>
      <c r="DX444" s="223">
        <f t="shared" ca="1" si="977"/>
        <v>5.1694593879056112E-4</v>
      </c>
      <c r="DY444" s="223">
        <f t="shared" ca="1" si="978"/>
        <v>-1.0202575766515563E-3</v>
      </c>
      <c r="DZ444" s="223">
        <f t="shared" ca="1" si="979"/>
        <v>4.0049279246642659E-4</v>
      </c>
      <c r="EA444" s="223">
        <f t="shared" ca="1" si="980"/>
        <v>6.6012538277572259E-4</v>
      </c>
      <c r="EB444" s="223">
        <f t="shared" ca="1" si="981"/>
        <v>-9.9409249464352538E-4</v>
      </c>
      <c r="EC444" s="223">
        <f t="shared" ca="1" si="982"/>
        <v>2.3378511385698815E-4</v>
      </c>
      <c r="ED444" s="223">
        <f t="shared" ca="1" si="983"/>
        <v>7.8386762285416239E-4</v>
      </c>
      <c r="EE444" s="223">
        <f t="shared" ca="1" si="984"/>
        <v>-9.3865664222626106E-4</v>
      </c>
      <c r="EF444" s="223">
        <f t="shared" ca="1" si="985"/>
        <v>6.0193699146804793E-5</v>
      </c>
      <c r="EG444" s="223">
        <f t="shared" ca="1" si="986"/>
        <v>8.8452910400583856E-4</v>
      </c>
      <c r="EH444" s="223">
        <f t="shared" ca="1" si="987"/>
        <v>-8.5558231228731886E-4</v>
      </c>
      <c r="EI444" s="223">
        <f t="shared" ca="1" si="988"/>
        <v>-1.1517010189292259E-4</v>
      </c>
      <c r="EJ444" s="223">
        <f t="shared" ca="1" si="989"/>
        <v>9.5914587758436011E-4</v>
      </c>
      <c r="EK444" s="223">
        <f t="shared" ca="1" si="990"/>
        <v>-7.4731560481396554E-4</v>
      </c>
      <c r="EL444" s="223">
        <f t="shared" ca="1" si="991"/>
        <v>-2.8714275208025376E-4</v>
      </c>
      <c r="EM444" s="223">
        <f t="shared" ca="1" si="992"/>
        <v>1.005520873940963E-3</v>
      </c>
      <c r="EN444" s="223">
        <f t="shared" ca="1" si="993"/>
        <v>-6.1704440217586018E-4</v>
      </c>
      <c r="EO444" s="223">
        <f t="shared" ca="1" si="994"/>
        <v>-4.5066056570454199E-4</v>
      </c>
      <c r="EP444" s="223">
        <f t="shared" ca="1" si="995"/>
        <v>1.0222885945144703E-3</v>
      </c>
      <c r="EQ444" s="223">
        <f t="shared" ca="1" si="996"/>
        <v>-4.6860450283623989E-4</v>
      </c>
      <c r="ER444" s="223">
        <f t="shared" ca="1" si="997"/>
        <v>-6.0090880730977083E-4</v>
      </c>
      <c r="ES444" s="223">
        <f t="shared" ca="1" si="998"/>
        <v>1.0089553185476819E-3</v>
      </c>
      <c r="ET444" s="223">
        <f t="shared" ca="1" si="999"/>
        <v>-3.0636667735885594E-4</v>
      </c>
      <c r="EU444" s="223">
        <f t="shared" ca="1" si="1000"/>
        <v>-7.3346346020934801E-4</v>
      </c>
      <c r="EV444" s="223">
        <f t="shared" ca="1" si="1001"/>
        <v>9.6591364055442644E-4</v>
      </c>
      <c r="EW444" s="223">
        <f t="shared" ca="1" si="1002"/>
        <v>-1.3510797231303979E-4</v>
      </c>
      <c r="EX444" s="223">
        <f t="shared" ca="1" si="1003"/>
        <v>-8.4442149039719284E-4</v>
      </c>
      <c r="EY444" s="223">
        <f t="shared" ca="1" si="1004"/>
        <v>8.9443091048586919E-4</v>
      </c>
      <c r="EZ444" s="223">
        <f t="shared" ca="1" si="1005"/>
        <v>4.0128948501714568E-5</v>
      </c>
      <c r="FA444" s="223">
        <f t="shared" ca="1" si="1006"/>
        <v>-9.3051577027288956E-4</v>
      </c>
      <c r="FB444" s="223">
        <f t="shared" ca="1" si="1007"/>
        <v>7.9661191697222495E-4</v>
      </c>
      <c r="FC444" s="223">
        <f t="shared" ca="1" si="1008"/>
        <v>2.1418428385573023E-4</v>
      </c>
      <c r="FD444" s="223">
        <f t="shared" ca="1" si="1009"/>
        <v>-9.8921127828318885E-4</v>
      </c>
      <c r="FE444" s="223">
        <f t="shared" ca="1" si="1010"/>
        <v>6.7533691242075344E-4</v>
      </c>
      <c r="FF444" s="223">
        <f t="shared" ca="1" si="1011"/>
        <v>3.8193302396650504E-4</v>
      </c>
      <c r="FG444" s="223">
        <f t="shared" ca="1" si="1012"/>
        <v>-1.0187797419099484E-3</v>
      </c>
      <c r="FH444" s="223">
        <f t="shared" ca="1" si="1013"/>
        <v>5.3417680480411238E-4</v>
      </c>
      <c r="FI444" s="223">
        <f t="shared" ca="1" si="1014"/>
        <v>5.3843585495271743E-4</v>
      </c>
      <c r="FJ444" s="223">
        <f t="shared" ca="1" si="1015"/>
        <v>-1.0183505261621034E-3</v>
      </c>
      <c r="FK444" s="223">
        <f t="shared" ca="1" si="1016"/>
        <v>3.7728801329170523E-4</v>
      </c>
      <c r="FL444" s="223">
        <f t="shared" ca="1" si="1017"/>
        <v>6.7908459552446486E-4</v>
      </c>
      <c r="FM444" s="223">
        <f t="shared" ca="1" si="1018"/>
        <v>-9.8793626917511755E-4</v>
      </c>
      <c r="FN444" s="223">
        <f t="shared" ca="1" si="1019"/>
        <v>2.0929008367120213E-4</v>
      </c>
      <c r="FO444" s="223">
        <f t="shared" ca="1" si="1020"/>
        <v>7.9973788356922561E-4</v>
      </c>
      <c r="FP444" s="223">
        <f t="shared" ca="1" si="1021"/>
        <v>-9.2843251008466079E-4</v>
      </c>
      <c r="FQ444" s="223">
        <f t="shared" ca="1" si="1022"/>
        <v>3.5129667138243583E-5</v>
      </c>
      <c r="FR444" s="223">
        <f t="shared" ca="1" si="1023"/>
        <v>8.9684311737998803E-4</v>
      </c>
      <c r="FS444" s="223">
        <f t="shared" ca="1" si="1024"/>
        <v>-8.4159132013183026E-4</v>
      </c>
      <c r="FT444" s="223">
        <f t="shared" ca="1" si="1025"/>
        <v>-1.4006513243950547E-4</v>
      </c>
      <c r="FU444" s="223">
        <f t="shared" ca="1" si="1026"/>
        <v>9.6754106100055393E-4</v>
      </c>
      <c r="FV444" s="223">
        <f t="shared" ca="1" si="1027"/>
        <v>-7.299697134242805E-4</v>
      </c>
      <c r="FW444" s="223">
        <f t="shared" ca="1" si="1028"/>
        <v>-3.1113575407996853E-4</v>
      </c>
      <c r="FX444" s="223">
        <f t="shared" ca="1" si="1029"/>
        <v>1.0097500336142726E-3</v>
      </c>
      <c r="FY444" s="223">
        <f t="shared" ca="1" si="1030"/>
        <v>-5.9685435638422277E-4</v>
      </c>
      <c r="FZ444" s="223">
        <f t="shared" ca="1" si="1031"/>
        <v>-4.730450720461831E-4</v>
      </c>
      <c r="GA444" s="223">
        <f t="shared" ca="1" si="1032"/>
        <v>1.0222272040426876E-3</v>
      </c>
      <c r="GB444" s="223">
        <f t="shared" ca="1" si="1033"/>
        <v>-4.4616479279130567E-4</v>
      </c>
      <c r="GC444" s="223">
        <f t="shared" ca="1" si="1034"/>
        <v>-6.2102571257872138E-4</v>
      </c>
      <c r="GD444" s="223">
        <f t="shared" ca="1" si="1035"/>
        <v>1.0046051855557643E-3</v>
      </c>
      <c r="GE444" s="223">
        <f t="shared" ca="1" si="1036"/>
        <v>-2.8233803393256529E-4</v>
      </c>
      <c r="GF444" s="223">
        <f t="shared" ca="1" si="1037"/>
        <v>-7.507204278588128E-4</v>
      </c>
      <c r="GG444" s="223">
        <f t="shared" ca="1" si="1038"/>
        <v>9.5740285346950101E-4</v>
      </c>
      <c r="GH444" s="223">
        <f t="shared" ca="1" si="1039"/>
        <v>-1.1019791206825331E-4</v>
      </c>
      <c r="GI444" s="223">
        <f t="shared" ca="1" si="1040"/>
        <v>-8.5831039392913707E-4</v>
      </c>
      <c r="GJ444" s="223">
        <f t="shared" ca="1" si="1041"/>
        <v>8.8201006700996606E-4</v>
      </c>
      <c r="GK444" s="223">
        <f t="shared" ca="1" si="1042"/>
        <v>6.5186955934923242E-5</v>
      </c>
      <c r="GL444" s="223">
        <f t="shared" ca="1" si="1043"/>
        <v>-9.4062765487806647E-4</v>
      </c>
      <c r="GM444" s="223">
        <f t="shared" ca="1" si="1044"/>
        <v>7.8064674530431194E-4</v>
      </c>
      <c r="GN444" s="223">
        <f t="shared" ca="1" si="1045"/>
        <v>2.3865241258445646E-4</v>
      </c>
      <c r="GO444" s="223">
        <f t="shared" ca="1" si="1046"/>
        <v>-9.952484023990414E-4</v>
      </c>
      <c r="GP444" s="223">
        <f t="shared" ca="1" si="1047"/>
        <v>6.562975024940632E-4</v>
      </c>
      <c r="GQ444" s="223">
        <f t="shared" ca="1" si="1048"/>
        <v>4.0509081690836716E-4</v>
      </c>
      <c r="GR444" s="223">
        <f t="shared" ca="1" si="1049"/>
        <v>-1.0205643441361235E-3</v>
      </c>
      <c r="GS444" s="223">
        <f t="shared" ca="1" si="1050"/>
        <v>5.1262376662188417E-4</v>
      </c>
      <c r="GT444" s="223">
        <f t="shared" ca="1" si="1051"/>
        <v>5.5960143748926363E-4</v>
      </c>
      <c r="GU444" s="223">
        <f t="shared" ca="1" si="1052"/>
        <v>-1.0158300593942613E-3</v>
      </c>
      <c r="GV444" s="223">
        <f t="shared" ca="1" si="1053"/>
        <v>3.5385596992548463E-4</v>
      </c>
      <c r="GW444" s="223">
        <f t="shared" ca="1" si="1054"/>
        <v>6.9763475310544989E-4</v>
      </c>
      <c r="GX444" s="223">
        <f t="shared" ca="1" si="1055"/>
        <v>-9.8118494783947592E-4</v>
      </c>
      <c r="GY444" s="223">
        <f t="shared" ca="1" si="1056"/>
        <v>1.8466898496492963E-4</v>
      </c>
      <c r="GZ444" s="223">
        <f t="shared" ca="1" si="1057"/>
        <v>8.1512641208735263E-4</v>
      </c>
      <c r="HA444" s="223">
        <f t="shared" ca="1" si="1058"/>
        <v>-9.1764912491531375E-4</v>
      </c>
      <c r="HB444" s="223">
        <f t="shared" ca="1" si="1059"/>
        <v>1.004447433178117E-5</v>
      </c>
      <c r="HC444" s="223">
        <f t="shared" ca="1" si="1060"/>
        <v>9.0861690599535231E-4</v>
      </c>
      <c r="HD444" s="223">
        <f t="shared" ca="1" si="1061"/>
        <v>-8.270933848342209E-4</v>
      </c>
      <c r="HE444" s="223">
        <f t="shared" ca="1" si="1062"/>
        <v>-1.6487579298767952E-4</v>
      </c>
      <c r="HF444" s="223">
        <f t="shared" ca="1" si="1063"/>
        <v>9.7535343386029208E-4</v>
      </c>
      <c r="HG444" s="223">
        <f t="shared" ca="1" si="1064"/>
        <v>-7.1218411557455452E-4</v>
      </c>
      <c r="HH444" s="223">
        <f t="shared" ca="1" si="1065"/>
        <v>-3.3494133953554091E-4</v>
      </c>
      <c r="HI444" s="223">
        <f t="shared" ca="1" si="1066"/>
        <v>1.0133709576243192E-3</v>
      </c>
      <c r="HJ444" s="223">
        <f t="shared" ca="1" si="1067"/>
        <v>-5.763047878461216E-4</v>
      </c>
      <c r="HK444" s="223">
        <f t="shared" ca="1" si="1068"/>
        <v>-4.9514463372471831E-4</v>
      </c>
      <c r="HL444" s="223">
        <f t="shared" ca="1" si="1069"/>
        <v>1.0215500621267271E-3</v>
      </c>
      <c r="HM444" s="223">
        <f t="shared" ca="1" si="1070"/>
        <v>-4.2345632975837008E-4</v>
      </c>
      <c r="HN444" s="223">
        <f t="shared" ca="1" si="1071"/>
        <v>-6.4076853518006184E-4</v>
      </c>
      <c r="HO444" s="223">
        <f t="shared" ca="1" si="1072"/>
        <v>9.9964991596467609E-4</v>
      </c>
      <c r="HP444" s="223">
        <f t="shared" ca="1" si="1073"/>
        <v>-2.5813932063193285E-4</v>
      </c>
      <c r="HQ444" s="223">
        <f t="shared" ca="1" si="1074"/>
        <v>-7.6752518959378048E-4</v>
      </c>
      <c r="HR444" s="223">
        <f t="shared" ca="1" si="1075"/>
        <v>9.4831536270524434E-4</v>
      </c>
      <c r="HS444" s="223">
        <f t="shared" ca="1" si="1076"/>
        <v>-8.5221472721802311E-5</v>
      </c>
      <c r="HT444" s="223">
        <f t="shared" ca="1" si="1077"/>
        <v>-8.7168228337407164E-4</v>
      </c>
      <c r="HU444" s="223">
        <f t="shared" ca="1" si="1078"/>
        <v>8.6905793365017726E-4</v>
      </c>
      <c r="HV444" s="223">
        <f t="shared" ca="1" si="1079"/>
        <v>9.020569718343202E-5</v>
      </c>
      <c r="HW444" s="223">
        <f t="shared" ca="1" si="1080"/>
        <v>-9.5017294055627869E-4</v>
      </c>
      <c r="HX444" s="223">
        <f t="shared" ca="1" si="1081"/>
        <v>7.6421134122725131E-4</v>
      </c>
      <c r="HY444" s="223">
        <f t="shared" ca="1" si="1082"/>
        <v>2.6297678602363051E-4</v>
      </c>
      <c r="HZ444" s="223">
        <f t="shared" ca="1" si="1083"/>
        <v>-1.0006860260920358E-3</v>
      </c>
      <c r="IA444" s="223">
        <f t="shared" ca="1" si="1084"/>
        <v>6.3686276349241532E-4</v>
      </c>
      <c r="IB444" s="223">
        <f t="shared" ca="1" si="1085"/>
        <v>4.2800459828939118E-4</v>
      </c>
      <c r="IC444" s="223">
        <f t="shared" ca="1" si="1086"/>
        <v>-1.0217341965627503E-3</v>
      </c>
      <c r="ID444" s="223">
        <f t="shared" ca="1" si="1087"/>
        <v>4.9076194305093003E-4</v>
      </c>
      <c r="IE444" s="223">
        <f t="shared" ca="1" si="1088"/>
        <v>1.3786458271297306E-3</v>
      </c>
      <c r="IF444" s="223">
        <f t="shared" ca="1" si="1089"/>
        <v>-1.0126976945829781E-3</v>
      </c>
      <c r="IG444" s="223">
        <f t="shared" ca="1" si="1090"/>
        <v>3.30210776954508E-4</v>
      </c>
      <c r="IH444" s="223">
        <f t="shared" ca="1" si="1091"/>
        <v>7.1576468159740799E-4</v>
      </c>
      <c r="II444" s="223">
        <f t="shared" ca="1" si="1092"/>
        <v>-9.7384259738012425E-4</v>
      </c>
      <c r="IJ444" s="223">
        <f t="shared" ca="1" si="1093"/>
        <v>1.5993664856733239E-4</v>
      </c>
      <c r="IK444" s="223">
        <f t="shared" ca="1" si="1094"/>
        <v>8.3002393893437832E-4</v>
      </c>
      <c r="IL444" s="223">
        <f t="shared" ca="1" si="1095"/>
        <v>-9.0631298222622878E-4</v>
      </c>
      <c r="IM444" s="223">
        <f t="shared" ca="1" si="1096"/>
        <v>-1.5046768890431472E-5</v>
      </c>
      <c r="IN444" s="223">
        <f t="shared" ca="1" si="1097"/>
        <v>9.1984337776191989E-4</v>
      </c>
      <c r="IO444" s="223">
        <f t="shared" ca="1" si="1098"/>
        <v>-8.1209723940860157E-4</v>
      </c>
      <c r="IP444" s="223">
        <f t="shared" ca="1" si="1099"/>
        <v>-1.895871385232608E-4</v>
      </c>
      <c r="IQ444" s="223">
        <f t="shared" ca="1" si="1100"/>
        <v>9.8257829028228693E-4</v>
      </c>
      <c r="IR444" s="223">
        <f t="shared" ca="1" si="1101"/>
        <v>-6.9396952464388629E-4</v>
      </c>
      <c r="IS444" s="223">
        <f t="shared" ca="1" si="1102"/>
        <v>-3.5854516885244059E-4</v>
      </c>
      <c r="IT444" s="223">
        <f t="shared" ca="1" si="1103"/>
        <v>1.0163814648618738E-3</v>
      </c>
      <c r="IU444" s="223">
        <f t="shared" ca="1" si="1104"/>
        <v>-5.5540807485324629E-4</v>
      </c>
      <c r="IV444" s="223">
        <f t="shared" ca="1" si="1105"/>
        <v>-5.1694593879054822E-4</v>
      </c>
      <c r="IW444" s="223">
        <f t="shared" ca="1" si="1106"/>
        <v>1.0202575766515591E-3</v>
      </c>
      <c r="IX444" s="223">
        <f t="shared" ca="1" si="1107"/>
        <v>-4.0049279246644046E-4</v>
      </c>
      <c r="IY444" s="223">
        <f t="shared" ca="1" si="1108"/>
        <v>-6.6012538277573332E-4</v>
      </c>
      <c r="IZ444" s="223">
        <f t="shared" ca="1" si="1109"/>
        <v>9.9409249464354251E-4</v>
      </c>
      <c r="JA444" s="223">
        <f t="shared" ca="1" si="1110"/>
        <v>-2.3378511385700274E-4</v>
      </c>
      <c r="JB444" s="223">
        <f t="shared" ca="1" si="1111"/>
        <v>-7.8386762285415274E-4</v>
      </c>
    </row>
    <row r="445" spans="2:262">
      <c r="B445" s="230">
        <v>84</v>
      </c>
      <c r="C445" s="229">
        <f t="shared" si="1112"/>
        <v>1.640625000000001E-3</v>
      </c>
      <c r="D445" s="226">
        <f t="shared" ca="1" si="855"/>
        <v>71.833890281675806</v>
      </c>
      <c r="E445" s="225">
        <f ca="1">CL361</f>
        <v>-0.16610971832419763</v>
      </c>
      <c r="F445" s="224">
        <v>84</v>
      </c>
      <c r="G445" s="223">
        <f t="shared" ca="1" si="856"/>
        <v>6.0575724747779342E-4</v>
      </c>
      <c r="H445" s="223">
        <f t="shared" ca="1" si="857"/>
        <v>-1.9163323369834103E-5</v>
      </c>
      <c r="I445" s="223">
        <f t="shared" ca="1" si="858"/>
        <v>-5.8769019127123093E-4</v>
      </c>
      <c r="J445" s="223">
        <f t="shared" ca="1" si="859"/>
        <v>5.7323380022964354E-4</v>
      </c>
      <c r="K445" s="223">
        <f t="shared" ca="1" si="860"/>
        <v>4.7249105537991345E-5</v>
      </c>
      <c r="L445" s="223">
        <f t="shared" ca="1" si="861"/>
        <v>-6.1777994856675612E-4</v>
      </c>
      <c r="M445" s="223">
        <f t="shared" ca="1" si="862"/>
        <v>5.3518979812381166E-4</v>
      </c>
      <c r="N445" s="223">
        <f t="shared" ca="1" si="863"/>
        <v>1.1320649973049757E-4</v>
      </c>
      <c r="O445" s="223">
        <f t="shared" ca="1" si="864"/>
        <v>-6.4192014724471103E-4</v>
      </c>
      <c r="P445" s="223">
        <f t="shared" ca="1" si="865"/>
        <v>4.9199162569754401E-4</v>
      </c>
      <c r="Q445" s="223">
        <f t="shared" ca="1" si="866"/>
        <v>1.7807365344563137E-4</v>
      </c>
      <c r="R445" s="223">
        <f t="shared" ca="1" si="867"/>
        <v>-6.5987830399545232E-4</v>
      </c>
      <c r="S445" s="223">
        <f t="shared" ca="1" si="868"/>
        <v>4.4405530496582853E-4</v>
      </c>
      <c r="T445" s="223">
        <f t="shared" ca="1" si="869"/>
        <v>2.412258605331227E-4</v>
      </c>
      <c r="U445" s="223">
        <f t="shared" ca="1" si="870"/>
        <v>-6.7148147195254305E-4</v>
      </c>
      <c r="V445" s="223">
        <f t="shared" ca="1" si="871"/>
        <v>3.9184248890197028E-4</v>
      </c>
      <c r="W445" s="223">
        <f t="shared" ca="1" si="872"/>
        <v>3.0205493071620897E-4</v>
      </c>
      <c r="X445" s="223">
        <f t="shared" ca="1" si="873"/>
        <v>-6.7661790626561975E-4</v>
      </c>
      <c r="Y445" s="223">
        <f t="shared" ca="1" si="874"/>
        <v>3.3585601546709065E-4</v>
      </c>
      <c r="Z445" s="223">
        <f t="shared" ca="1" si="875"/>
        <v>3.599750467964812E-4</v>
      </c>
      <c r="AA445" s="223">
        <f t="shared" ca="1" si="876"/>
        <v>-6.7523814026438701E-4</v>
      </c>
      <c r="AB445" s="223">
        <f t="shared" ca="1" si="877"/>
        <v>2.7663506500569328E-4</v>
      </c>
      <c r="AC445" s="223">
        <f t="shared" ca="1" si="878"/>
        <v>4.1442840639372542E-4</v>
      </c>
      <c r="AD445" s="223">
        <f t="shared" ca="1" si="879"/>
        <v>-6.6735546184969272E-4</v>
      </c>
      <c r="AE445" s="223">
        <f t="shared" ca="1" si="880"/>
        <v>2.1474996764418223E-4</v>
      </c>
      <c r="AF445" s="223">
        <f t="shared" ca="1" si="881"/>
        <v>4.6489059388778279E-4</v>
      </c>
      <c r="AG445" s="223">
        <f t="shared" ca="1" si="882"/>
        <v>-6.5304578552378111E-4</v>
      </c>
      <c r="AH445" s="223">
        <f t="shared" ca="1" si="883"/>
        <v>1.5079671069997931E-4</v>
      </c>
      <c r="AI445" s="223">
        <f t="shared" ca="1" si="884"/>
        <v>5.1087563082765166E-4</v>
      </c>
      <c r="AJ445" s="223">
        <f t="shared" ca="1" si="885"/>
        <v>-6.3244692129213681E-4</v>
      </c>
      <c r="AK445" s="223">
        <f t="shared" ca="1" si="886"/>
        <v>8.5391198997868296E-5</v>
      </c>
      <c r="AL445" s="223">
        <f t="shared" ca="1" si="887"/>
        <v>5.5194065616962558E-4</v>
      </c>
      <c r="AM445" s="223">
        <f t="shared" ca="1" si="888"/>
        <v>-6.0575724747779472E-4</v>
      </c>
      <c r="AN445" s="223">
        <f t="shared" ca="1" si="889"/>
        <v>1.9163323369839633E-5</v>
      </c>
      <c r="AO445" s="223">
        <f t="shared" ca="1" si="890"/>
        <v>5.8769019127123169E-4</v>
      </c>
      <c r="AP445" s="223">
        <f t="shared" ca="1" si="891"/>
        <v>-5.7323380022964387E-4</v>
      </c>
      <c r="AQ445" s="223">
        <f t="shared" ca="1" si="892"/>
        <v>-4.7249105537988255E-5</v>
      </c>
      <c r="AR445" s="223">
        <f t="shared" ca="1" si="893"/>
        <v>6.1777994856675785E-4</v>
      </c>
      <c r="AS445" s="223">
        <f t="shared" ca="1" si="894"/>
        <v>-5.3518979812381068E-4</v>
      </c>
      <c r="AT445" s="223">
        <f t="shared" ca="1" si="895"/>
        <v>-1.1320649973049697E-4</v>
      </c>
      <c r="AU445" s="223">
        <f t="shared" ca="1" si="896"/>
        <v>6.4192014724471017E-4</v>
      </c>
      <c r="AV445" s="223">
        <f t="shared" ca="1" si="897"/>
        <v>-4.919916256975477E-4</v>
      </c>
      <c r="AW445" s="223">
        <f t="shared" ca="1" si="898"/>
        <v>-1.7807365344563294E-4</v>
      </c>
      <c r="AX445" s="223">
        <f t="shared" ca="1" si="899"/>
        <v>6.5987830399545221E-4</v>
      </c>
      <c r="AY445" s="223">
        <f t="shared" ca="1" si="900"/>
        <v>-4.4405530496583086E-4</v>
      </c>
      <c r="AZ445" s="223">
        <f t="shared" ca="1" si="901"/>
        <v>-2.412258605331266E-4</v>
      </c>
      <c r="BA445" s="223">
        <f t="shared" ca="1" si="902"/>
        <v>6.7148147195254337E-4</v>
      </c>
      <c r="BB445" s="223">
        <f t="shared" ca="1" si="903"/>
        <v>-3.9184248890197082E-4</v>
      </c>
      <c r="BC445" s="223">
        <f t="shared" ca="1" si="904"/>
        <v>-3.0205493071620832E-4</v>
      </c>
      <c r="BD445" s="223">
        <f t="shared" ca="1" si="905"/>
        <v>6.7661790626561953E-4</v>
      </c>
      <c r="BE445" s="223">
        <f t="shared" ca="1" si="906"/>
        <v>-3.3585601546709119E-4</v>
      </c>
      <c r="BF445" s="223">
        <f t="shared" ca="1" si="907"/>
        <v>-3.599750467964806E-4</v>
      </c>
      <c r="BG445" s="223">
        <f t="shared" ca="1" si="908"/>
        <v>6.752381402643869E-4</v>
      </c>
      <c r="BH445" s="223">
        <f t="shared" ca="1" si="909"/>
        <v>-2.7663506500568954E-4</v>
      </c>
      <c r="BI445" s="223">
        <f t="shared" ca="1" si="910"/>
        <v>-4.1442840639372498E-4</v>
      </c>
      <c r="BJ445" s="223">
        <f t="shared" ca="1" si="911"/>
        <v>6.6735546184969294E-4</v>
      </c>
      <c r="BK445" s="223">
        <f t="shared" ca="1" si="912"/>
        <v>-2.1474996764418285E-4</v>
      </c>
      <c r="BL445" s="223">
        <f t="shared" ca="1" si="913"/>
        <v>-4.6489059388777883E-4</v>
      </c>
      <c r="BM445" s="223">
        <f t="shared" ca="1" si="914"/>
        <v>6.5304578552378132E-4</v>
      </c>
      <c r="BN445" s="223">
        <f t="shared" ca="1" si="915"/>
        <v>-1.5079671069997998E-4</v>
      </c>
      <c r="BO445" s="223">
        <f t="shared" ca="1" si="916"/>
        <v>-5.1087563082765112E-4</v>
      </c>
      <c r="BP445" s="223">
        <f t="shared" ca="1" si="917"/>
        <v>6.324469212921354E-4</v>
      </c>
      <c r="BQ445" s="223">
        <f t="shared" ca="1" si="918"/>
        <v>-8.5391198997878488E-5</v>
      </c>
      <c r="BR445" s="223">
        <f t="shared" ca="1" si="919"/>
        <v>-5.5194065616962526E-4</v>
      </c>
      <c r="BS445" s="223">
        <f t="shared" ca="1" si="920"/>
        <v>6.0575724747779071E-4</v>
      </c>
      <c r="BT445" s="223">
        <f t="shared" ca="1" si="921"/>
        <v>-1.9163323369840283E-5</v>
      </c>
      <c r="BU445" s="223">
        <f t="shared" ca="1" si="922"/>
        <v>-5.8769019127123147E-4</v>
      </c>
      <c r="BV445" s="223">
        <f t="shared" ca="1" si="923"/>
        <v>5.7323380022964929E-4</v>
      </c>
      <c r="BW445" s="223">
        <f t="shared" ca="1" si="924"/>
        <v>4.7249105537987659E-5</v>
      </c>
      <c r="BX445" s="223">
        <f t="shared" ca="1" si="925"/>
        <v>-6.1777994856675742E-4</v>
      </c>
      <c r="BY445" s="223">
        <f t="shared" ca="1" si="926"/>
        <v>5.3518979812381697E-4</v>
      </c>
      <c r="BZ445" s="223">
        <f t="shared" ca="1" si="927"/>
        <v>1.1320649973049627E-4</v>
      </c>
      <c r="CA445" s="223">
        <f t="shared" ca="1" si="928"/>
        <v>-6.4192014724471298E-4</v>
      </c>
      <c r="CB445" s="223">
        <f t="shared" ca="1" si="929"/>
        <v>4.9199162569754824E-4</v>
      </c>
      <c r="CC445" s="223">
        <f t="shared" ca="1" si="930"/>
        <v>1.780736534456324E-4</v>
      </c>
      <c r="CD445" s="223">
        <f t="shared" ca="1" si="931"/>
        <v>-6.5987830399545416E-4</v>
      </c>
      <c r="CE445" s="223">
        <f t="shared" ca="1" si="932"/>
        <v>4.4405530496583135E-4</v>
      </c>
      <c r="CF445" s="223">
        <f t="shared" ca="1" si="933"/>
        <v>2.4122586053312601E-4</v>
      </c>
      <c r="CG445" s="223">
        <f t="shared" ca="1" si="934"/>
        <v>-6.7148147195254197E-4</v>
      </c>
      <c r="CH445" s="223">
        <f t="shared" ca="1" si="935"/>
        <v>3.9184248890197136E-4</v>
      </c>
      <c r="CI445" s="223">
        <f t="shared" ca="1" si="936"/>
        <v>3.020549307162164E-4</v>
      </c>
      <c r="CJ445" s="223">
        <f t="shared" ca="1" si="937"/>
        <v>-6.7661790626561953E-4</v>
      </c>
      <c r="CK445" s="223">
        <f t="shared" ca="1" si="938"/>
        <v>3.3585601546709179E-4</v>
      </c>
      <c r="CL445" s="223">
        <f t="shared" ca="1" si="939"/>
        <v>3.5997504679647187E-4</v>
      </c>
      <c r="CM445" s="223">
        <f t="shared" ca="1" si="940"/>
        <v>-6.7523814026438701E-4</v>
      </c>
      <c r="CN445" s="223">
        <f t="shared" ca="1" si="941"/>
        <v>2.7663506500569013E-4</v>
      </c>
      <c r="CO445" s="223">
        <f t="shared" ca="1" si="942"/>
        <v>4.1442840639371691E-4</v>
      </c>
      <c r="CP445" s="223">
        <f t="shared" ca="1" si="943"/>
        <v>-6.6735546184969294E-4</v>
      </c>
      <c r="CQ445" s="223">
        <f t="shared" ca="1" si="944"/>
        <v>2.1474996764417434E-4</v>
      </c>
      <c r="CR445" s="223">
        <f t="shared" ca="1" si="945"/>
        <v>4.6489059388777834E-4</v>
      </c>
      <c r="CS445" s="223">
        <f t="shared" ca="1" si="946"/>
        <v>-6.5304578552378143E-4</v>
      </c>
      <c r="CT445" s="223">
        <f t="shared" ca="1" si="947"/>
        <v>1.5079671069997126E-4</v>
      </c>
      <c r="CU445" s="223">
        <f t="shared" ca="1" si="948"/>
        <v>5.1087563082765079E-4</v>
      </c>
      <c r="CV445" s="223">
        <f t="shared" ca="1" si="949"/>
        <v>-6.3244692129213573E-4</v>
      </c>
      <c r="CW445" s="223">
        <f t="shared" ca="1" si="950"/>
        <v>8.5391198997879084E-5</v>
      </c>
      <c r="CX445" s="223">
        <f t="shared" ca="1" si="951"/>
        <v>5.5194065616962482E-4</v>
      </c>
      <c r="CY445" s="223">
        <f t="shared" ca="1" si="952"/>
        <v>-6.0575724747779103E-4</v>
      </c>
      <c r="CZ445" s="223">
        <f t="shared" ca="1" si="953"/>
        <v>1.9163323369840934E-5</v>
      </c>
      <c r="DA445" s="223">
        <f t="shared" ca="1" si="954"/>
        <v>5.8769019127123115E-4</v>
      </c>
      <c r="DB445" s="223">
        <f t="shared" ca="1" si="955"/>
        <v>-5.7323380022964972E-4</v>
      </c>
      <c r="DC445" s="223">
        <f t="shared" ca="1" si="956"/>
        <v>-4.7249105537986954E-5</v>
      </c>
      <c r="DD445" s="223">
        <f t="shared" ca="1" si="957"/>
        <v>6.1777994856675731E-4</v>
      </c>
      <c r="DE445" s="223">
        <f t="shared" ca="1" si="958"/>
        <v>-5.351897981238173E-4</v>
      </c>
      <c r="DF445" s="223">
        <f t="shared" ca="1" si="959"/>
        <v>-1.1320649973049556E-4</v>
      </c>
      <c r="DG445" s="223">
        <f t="shared" ca="1" si="960"/>
        <v>6.4192014724471277E-4</v>
      </c>
      <c r="DH445" s="223">
        <f t="shared" ca="1" si="961"/>
        <v>-4.9199162569754868E-4</v>
      </c>
      <c r="DI445" s="223">
        <f t="shared" ca="1" si="962"/>
        <v>-1.7807365344563175E-4</v>
      </c>
      <c r="DJ445" s="223">
        <f t="shared" ca="1" si="963"/>
        <v>6.5987830399545405E-4</v>
      </c>
      <c r="DK445" s="223">
        <f t="shared" ca="1" si="964"/>
        <v>-4.4405530496583189E-4</v>
      </c>
      <c r="DL445" s="223">
        <f t="shared" ca="1" si="965"/>
        <v>-2.4122586053312538E-4</v>
      </c>
      <c r="DM445" s="223">
        <f t="shared" ca="1" si="966"/>
        <v>6.7148147195254197E-4</v>
      </c>
      <c r="DN445" s="223">
        <f t="shared" ca="1" si="967"/>
        <v>-3.9184248890197191E-4</v>
      </c>
      <c r="DO445" s="223">
        <f t="shared" ca="1" si="968"/>
        <v>-3.0205493071621574E-4</v>
      </c>
      <c r="DP445" s="223">
        <f t="shared" ca="1" si="969"/>
        <v>6.7661790626561953E-4</v>
      </c>
      <c r="DQ445" s="223">
        <f t="shared" ca="1" si="970"/>
        <v>-3.3585601546709239E-4</v>
      </c>
      <c r="DR445" s="223">
        <f t="shared" ca="1" si="971"/>
        <v>-3.5997504679647127E-4</v>
      </c>
      <c r="DS445" s="223">
        <f t="shared" ca="1" si="972"/>
        <v>6.7523814026438701E-4</v>
      </c>
      <c r="DT445" s="223">
        <f t="shared" ca="1" si="973"/>
        <v>-2.7663506500569073E-4</v>
      </c>
      <c r="DU445" s="223">
        <f t="shared" ca="1" si="974"/>
        <v>-4.1442840639371631E-4</v>
      </c>
      <c r="DV445" s="223">
        <f t="shared" ca="1" si="975"/>
        <v>6.6735546184969316E-4</v>
      </c>
      <c r="DW445" s="223">
        <f t="shared" ca="1" si="976"/>
        <v>-2.1474996764417494E-4</v>
      </c>
      <c r="DX445" s="223">
        <f t="shared" ca="1" si="977"/>
        <v>-4.6489059388777785E-4</v>
      </c>
      <c r="DY445" s="223">
        <f t="shared" ca="1" si="978"/>
        <v>6.5304578552378154E-4</v>
      </c>
      <c r="DZ445" s="223">
        <f t="shared" ca="1" si="979"/>
        <v>-1.5079671069997191E-4</v>
      </c>
      <c r="EA445" s="223">
        <f t="shared" ca="1" si="980"/>
        <v>-5.1087563082766283E-4</v>
      </c>
      <c r="EB445" s="223">
        <f t="shared" ca="1" si="981"/>
        <v>6.3244692129214267E-4</v>
      </c>
      <c r="EC445" s="223">
        <f t="shared" ca="1" si="982"/>
        <v>-8.5391198997879789E-5</v>
      </c>
      <c r="ED445" s="223">
        <f t="shared" ca="1" si="983"/>
        <v>-5.519406561696245E-4</v>
      </c>
      <c r="EE445" s="223">
        <f t="shared" ca="1" si="984"/>
        <v>6.0575724747779125E-4</v>
      </c>
      <c r="EF445" s="223">
        <f t="shared" ca="1" si="985"/>
        <v>-1.916332336982234E-5</v>
      </c>
      <c r="EG445" s="223">
        <f t="shared" ca="1" si="986"/>
        <v>-5.8769019127122117E-4</v>
      </c>
      <c r="EH445" s="223">
        <f t="shared" ca="1" si="987"/>
        <v>5.7323380022965005E-4</v>
      </c>
      <c r="EI445" s="223">
        <f t="shared" ca="1" si="988"/>
        <v>4.7249105537986304E-5</v>
      </c>
      <c r="EJ445" s="223">
        <f t="shared" ca="1" si="989"/>
        <v>-6.1777994856675698E-4</v>
      </c>
      <c r="EK445" s="223">
        <f t="shared" ca="1" si="990"/>
        <v>5.3518979812380591E-4</v>
      </c>
      <c r="EL445" s="223">
        <f t="shared" ca="1" si="991"/>
        <v>1.1320649973047594E-4</v>
      </c>
      <c r="EM445" s="223">
        <f t="shared" ca="1" si="992"/>
        <v>-6.4192014724470648E-4</v>
      </c>
      <c r="EN445" s="223">
        <f t="shared" ca="1" si="993"/>
        <v>4.9199162569754911E-4</v>
      </c>
      <c r="EO445" s="223">
        <f t="shared" ca="1" si="994"/>
        <v>1.780736534456311E-4</v>
      </c>
      <c r="EP445" s="223">
        <f t="shared" ca="1" si="995"/>
        <v>-6.5987830399545384E-4</v>
      </c>
      <c r="EQ445" s="223">
        <f t="shared" ca="1" si="996"/>
        <v>4.440553049658179E-4</v>
      </c>
      <c r="ER445" s="223">
        <f t="shared" ca="1" si="997"/>
        <v>2.4122586053310676E-4</v>
      </c>
      <c r="ES445" s="223">
        <f t="shared" ca="1" si="998"/>
        <v>-6.7148147195254186E-4</v>
      </c>
      <c r="ET445" s="223">
        <f t="shared" ca="1" si="999"/>
        <v>3.9184248890197245E-4</v>
      </c>
      <c r="EU445" s="223">
        <f t="shared" ca="1" si="1000"/>
        <v>3.020549307162152E-4</v>
      </c>
      <c r="EV445" s="223">
        <f t="shared" ca="1" si="1001"/>
        <v>-6.7661790626562007E-4</v>
      </c>
      <c r="EW445" s="223">
        <f t="shared" ca="1" si="1002"/>
        <v>3.3585601546710963E-4</v>
      </c>
      <c r="EX445" s="223">
        <f t="shared" ca="1" si="1003"/>
        <v>3.5997504679647068E-4</v>
      </c>
      <c r="EY445" s="223">
        <f t="shared" ca="1" si="1004"/>
        <v>-6.7523814026438712E-4</v>
      </c>
      <c r="EZ445" s="223">
        <f t="shared" ca="1" si="1005"/>
        <v>2.7663506500569138E-4</v>
      </c>
      <c r="FA445" s="223">
        <f t="shared" ca="1" si="1006"/>
        <v>4.1442840639373106E-4</v>
      </c>
      <c r="FB445" s="223">
        <f t="shared" ca="1" si="1007"/>
        <v>-6.6735546184969001E-4</v>
      </c>
      <c r="FC445" s="223">
        <f t="shared" ca="1" si="1008"/>
        <v>2.1474996764419383E-4</v>
      </c>
      <c r="FD445" s="223">
        <f t="shared" ca="1" si="1009"/>
        <v>4.6489059388777736E-4</v>
      </c>
      <c r="FE445" s="223">
        <f t="shared" ca="1" si="1010"/>
        <v>-6.5304578552378176E-4</v>
      </c>
      <c r="FF445" s="223">
        <f t="shared" ca="1" si="1011"/>
        <v>1.5079671069997256E-4</v>
      </c>
      <c r="FG445" s="223">
        <f t="shared" ca="1" si="1012"/>
        <v>5.108756308276625E-4</v>
      </c>
      <c r="FH445" s="223">
        <f t="shared" ca="1" si="1013"/>
        <v>-6.3244692129214288E-4</v>
      </c>
      <c r="FI445" s="223">
        <f t="shared" ca="1" si="1014"/>
        <v>8.5391198997880439E-5</v>
      </c>
      <c r="FJ445" s="223">
        <f t="shared" ca="1" si="1015"/>
        <v>5.5194065616962407E-4</v>
      </c>
      <c r="FK445" s="223">
        <f t="shared" ca="1" si="1016"/>
        <v>-6.0575724747779158E-4</v>
      </c>
      <c r="FL445" s="223">
        <f t="shared" ca="1" si="1017"/>
        <v>1.916332336982299E-5</v>
      </c>
      <c r="FM445" s="223">
        <f t="shared" ca="1" si="1018"/>
        <v>5.8769019127122095E-4</v>
      </c>
      <c r="FN445" s="223">
        <f t="shared" ca="1" si="1019"/>
        <v>-5.7323380022965037E-4</v>
      </c>
      <c r="FO445" s="223">
        <f t="shared" ca="1" si="1020"/>
        <v>-4.7249105537985653E-5</v>
      </c>
      <c r="FP445" s="223">
        <f t="shared" ca="1" si="1021"/>
        <v>6.1777994856675677E-4</v>
      </c>
      <c r="FQ445" s="223">
        <f t="shared" ca="1" si="1022"/>
        <v>-5.3518979812380634E-4</v>
      </c>
      <c r="FR445" s="223">
        <f t="shared" ca="1" si="1023"/>
        <v>-1.1320649973047534E-4</v>
      </c>
      <c r="FS445" s="223">
        <f t="shared" ca="1" si="1024"/>
        <v>6.4192014724470626E-4</v>
      </c>
      <c r="FT445" s="223">
        <f t="shared" ca="1" si="1025"/>
        <v>-4.9199162569754954E-4</v>
      </c>
      <c r="FU445" s="223">
        <f t="shared" ca="1" si="1026"/>
        <v>-1.7807365344563045E-4</v>
      </c>
      <c r="FV445" s="223">
        <f t="shared" ca="1" si="1027"/>
        <v>6.5987830399545373E-4</v>
      </c>
      <c r="FW445" s="223">
        <f t="shared" ca="1" si="1028"/>
        <v>-4.4405530496581839E-4</v>
      </c>
      <c r="FX445" s="223">
        <f t="shared" ca="1" si="1029"/>
        <v>-2.4122586053310614E-4</v>
      </c>
      <c r="FY445" s="223">
        <f t="shared" ca="1" si="1030"/>
        <v>6.7148147195254175E-4</v>
      </c>
      <c r="FZ445" s="223">
        <f t="shared" ca="1" si="1031"/>
        <v>-3.9184248890197299E-4</v>
      </c>
      <c r="GA445" s="223">
        <f t="shared" ca="1" si="1032"/>
        <v>-3.0205493071621455E-4</v>
      </c>
      <c r="GB445" s="223">
        <f t="shared" ca="1" si="1033"/>
        <v>6.7661790626562007E-4</v>
      </c>
      <c r="GC445" s="223">
        <f t="shared" ca="1" si="1034"/>
        <v>-3.3585601546711017E-4</v>
      </c>
      <c r="GD445" s="223">
        <f t="shared" ca="1" si="1035"/>
        <v>-3.5997504679647014E-4</v>
      </c>
      <c r="GE445" s="223">
        <f t="shared" ca="1" si="1036"/>
        <v>6.7523814026438712E-4</v>
      </c>
      <c r="GF445" s="223">
        <f t="shared" ca="1" si="1037"/>
        <v>-2.7663506500569192E-4</v>
      </c>
      <c r="GG445" s="223">
        <f t="shared" ca="1" si="1038"/>
        <v>-4.1442840639373046E-4</v>
      </c>
      <c r="GH445" s="223">
        <f t="shared" ca="1" si="1039"/>
        <v>6.6735546184969012E-4</v>
      </c>
      <c r="GI445" s="223">
        <f t="shared" ca="1" si="1040"/>
        <v>-2.1474996764419448E-4</v>
      </c>
      <c r="GJ445" s="223">
        <f t="shared" ca="1" si="1041"/>
        <v>-4.6489059388777688E-4</v>
      </c>
      <c r="GK445" s="223">
        <f t="shared" ca="1" si="1042"/>
        <v>6.5304578552378197E-4</v>
      </c>
      <c r="GL445" s="223">
        <f t="shared" ca="1" si="1043"/>
        <v>-1.5079671069997321E-4</v>
      </c>
      <c r="GM445" s="223">
        <f t="shared" ca="1" si="1044"/>
        <v>-5.1087563082766196E-4</v>
      </c>
      <c r="GN445" s="223">
        <f t="shared" ca="1" si="1045"/>
        <v>6.3244692129214321E-4</v>
      </c>
      <c r="GO445" s="223">
        <f t="shared" ca="1" si="1046"/>
        <v>-8.539119899788109E-5</v>
      </c>
      <c r="GP445" s="223">
        <f t="shared" ca="1" si="1047"/>
        <v>-5.5194065616962374E-4</v>
      </c>
      <c r="GQ445" s="223">
        <f t="shared" ca="1" si="1048"/>
        <v>6.057572474777919E-4</v>
      </c>
      <c r="GR445" s="223">
        <f t="shared" ca="1" si="1049"/>
        <v>-1.9163323369823641E-5</v>
      </c>
      <c r="GS445" s="223">
        <f t="shared" ca="1" si="1050"/>
        <v>-5.8769019127122052E-4</v>
      </c>
      <c r="GT445" s="223">
        <f t="shared" ca="1" si="1051"/>
        <v>5.732338002296507E-4</v>
      </c>
      <c r="GU445" s="223">
        <f t="shared" ca="1" si="1052"/>
        <v>4.7249105537985002E-5</v>
      </c>
      <c r="GV445" s="223">
        <f t="shared" ca="1" si="1053"/>
        <v>-6.1777994856675633E-4</v>
      </c>
      <c r="GW445" s="223">
        <f t="shared" ca="1" si="1054"/>
        <v>5.3518979812380678E-4</v>
      </c>
      <c r="GX445" s="223">
        <f t="shared" ca="1" si="1055"/>
        <v>1.1320649973047469E-4</v>
      </c>
      <c r="GY445" s="223">
        <f t="shared" ca="1" si="1056"/>
        <v>-6.4192014724470605E-4</v>
      </c>
      <c r="GZ445" s="223">
        <f t="shared" ca="1" si="1057"/>
        <v>4.9199162569754998E-4</v>
      </c>
      <c r="HA445" s="223">
        <f t="shared" ca="1" si="1058"/>
        <v>1.780736534456298E-4</v>
      </c>
      <c r="HB445" s="223">
        <f t="shared" ca="1" si="1059"/>
        <v>-6.5987830399545362E-4</v>
      </c>
      <c r="HC445" s="223">
        <f t="shared" ca="1" si="1060"/>
        <v>4.4405530496581888E-4</v>
      </c>
      <c r="HD445" s="223">
        <f t="shared" ca="1" si="1061"/>
        <v>2.4122586053310557E-4</v>
      </c>
      <c r="HE445" s="223">
        <f t="shared" ca="1" si="1062"/>
        <v>-6.7148147195254175E-4</v>
      </c>
      <c r="HF445" s="223">
        <f t="shared" ca="1" si="1063"/>
        <v>3.9184248890197353E-4</v>
      </c>
      <c r="HG445" s="223">
        <f t="shared" ca="1" si="1064"/>
        <v>3.0205493071621401E-4</v>
      </c>
      <c r="HH445" s="223">
        <f t="shared" ca="1" si="1065"/>
        <v>-6.7661790626562007E-4</v>
      </c>
      <c r="HI445" s="223">
        <f t="shared" ca="1" si="1066"/>
        <v>3.3585601546711076E-4</v>
      </c>
      <c r="HJ445" s="223">
        <f t="shared" ca="1" si="1067"/>
        <v>3.599750467964697E-4</v>
      </c>
      <c r="HK445" s="223">
        <f t="shared" ca="1" si="1068"/>
        <v>-6.7523814026438722E-4</v>
      </c>
      <c r="HL445" s="223">
        <f t="shared" ca="1" si="1069"/>
        <v>2.7663506500569252E-4</v>
      </c>
      <c r="HM445" s="223">
        <f t="shared" ca="1" si="1070"/>
        <v>4.1442840639372997E-4</v>
      </c>
      <c r="HN445" s="223">
        <f t="shared" ca="1" si="1071"/>
        <v>-6.6735546184969012E-4</v>
      </c>
      <c r="HO445" s="223">
        <f t="shared" ca="1" si="1072"/>
        <v>2.147499676441951E-4</v>
      </c>
      <c r="HP445" s="223">
        <f t="shared" ca="1" si="1073"/>
        <v>4.6489059388777639E-4</v>
      </c>
      <c r="HQ445" s="223">
        <f t="shared" ca="1" si="1074"/>
        <v>-6.5304578552378219E-4</v>
      </c>
      <c r="HR445" s="223">
        <f t="shared" ca="1" si="1075"/>
        <v>1.5079671069997383E-4</v>
      </c>
      <c r="HS445" s="223">
        <f t="shared" ca="1" si="1076"/>
        <v>5.1087563082766164E-4</v>
      </c>
      <c r="HT445" s="223">
        <f t="shared" ca="1" si="1077"/>
        <v>-6.3244692129214343E-4</v>
      </c>
      <c r="HU445" s="223">
        <f t="shared" ca="1" si="1078"/>
        <v>8.5391198997881741E-5</v>
      </c>
      <c r="HV445" s="223">
        <f t="shared" ca="1" si="1079"/>
        <v>5.5194065616962331E-4</v>
      </c>
      <c r="HW445" s="223">
        <f t="shared" ca="1" si="1080"/>
        <v>-6.0575724747779212E-4</v>
      </c>
      <c r="HX445" s="223">
        <f t="shared" ca="1" si="1081"/>
        <v>1.9163323369824346E-5</v>
      </c>
      <c r="HY445" s="223">
        <f t="shared" ca="1" si="1082"/>
        <v>5.876901912712203E-4</v>
      </c>
      <c r="HZ445" s="223">
        <f t="shared" ca="1" si="1083"/>
        <v>-5.7323380022965113E-4</v>
      </c>
      <c r="IA445" s="223">
        <f t="shared" ca="1" si="1084"/>
        <v>-4.7249105537984352E-5</v>
      </c>
      <c r="IB445" s="223">
        <f t="shared" ca="1" si="1085"/>
        <v>6.1777994856675623E-4</v>
      </c>
      <c r="IC445" s="223">
        <f t="shared" ca="1" si="1086"/>
        <v>-5.351897981238071E-4</v>
      </c>
      <c r="ID445" s="223">
        <f t="shared" ca="1" si="1087"/>
        <v>-1.1320649973047399E-4</v>
      </c>
      <c r="IE445" s="223">
        <f t="shared" ca="1" si="1088"/>
        <v>8.7374850005705646E-4</v>
      </c>
      <c r="IF445" s="223">
        <f t="shared" ca="1" si="1089"/>
        <v>-4.9199162569755041E-4</v>
      </c>
      <c r="IG445" s="223">
        <f t="shared" ca="1" si="1090"/>
        <v>-1.780736534456292E-4</v>
      </c>
      <c r="IH445" s="223">
        <f t="shared" ca="1" si="1091"/>
        <v>6.598783039954534E-4</v>
      </c>
      <c r="II445" s="223">
        <f t="shared" ca="1" si="1092"/>
        <v>-4.4405530496581937E-4</v>
      </c>
      <c r="IJ445" s="223">
        <f t="shared" ca="1" si="1093"/>
        <v>-2.4122586053310489E-4</v>
      </c>
      <c r="IK445" s="223">
        <f t="shared" ca="1" si="1094"/>
        <v>6.7148147195254164E-4</v>
      </c>
      <c r="IL445" s="223">
        <f t="shared" ca="1" si="1095"/>
        <v>-3.9184248890197407E-4</v>
      </c>
      <c r="IM445" s="223">
        <f t="shared" ca="1" si="1096"/>
        <v>-3.0205493071621341E-4</v>
      </c>
      <c r="IN445" s="223">
        <f t="shared" ca="1" si="1097"/>
        <v>6.7661790626561997E-4</v>
      </c>
      <c r="IO445" s="223">
        <f t="shared" ca="1" si="1098"/>
        <v>-3.3585601546711136E-4</v>
      </c>
      <c r="IP445" s="223">
        <f t="shared" ca="1" si="1099"/>
        <v>-3.5997504679646894E-4</v>
      </c>
      <c r="IQ445" s="223">
        <f t="shared" ca="1" si="1100"/>
        <v>6.7523814026438722E-4</v>
      </c>
      <c r="IR445" s="223">
        <f t="shared" ca="1" si="1101"/>
        <v>-2.7663506500569317E-4</v>
      </c>
      <c r="IS445" s="223">
        <f t="shared" ca="1" si="1102"/>
        <v>-4.1442840639372943E-4</v>
      </c>
      <c r="IT445" s="223">
        <f t="shared" ca="1" si="1103"/>
        <v>6.6735546184969034E-4</v>
      </c>
      <c r="IU445" s="223">
        <f t="shared" ca="1" si="1104"/>
        <v>-2.1474996764419573E-4</v>
      </c>
      <c r="IV445" s="223">
        <f t="shared" ca="1" si="1105"/>
        <v>-4.6489059388780382E-4</v>
      </c>
      <c r="IW445" s="223">
        <f t="shared" ca="1" si="1106"/>
        <v>6.530457855237823E-4</v>
      </c>
      <c r="IX445" s="223">
        <f t="shared" ca="1" si="1107"/>
        <v>-1.50796710700012E-4</v>
      </c>
      <c r="IY445" s="223">
        <f t="shared" ca="1" si="1108"/>
        <v>-5.108756308276612E-4</v>
      </c>
      <c r="IZ445" s="223">
        <f t="shared" ca="1" si="1109"/>
        <v>6.3244692129214364E-4</v>
      </c>
      <c r="JA445" s="223">
        <f t="shared" ca="1" si="1110"/>
        <v>-8.5391198997844227E-5</v>
      </c>
      <c r="JB445" s="223">
        <f t="shared" ca="1" si="1111"/>
        <v>-5.5194065616962298E-4</v>
      </c>
    </row>
    <row r="446" spans="2:262">
      <c r="B446" s="230">
        <v>85</v>
      </c>
      <c r="C446" s="229">
        <f t="shared" si="1112"/>
        <v>1.660156250000001E-3</v>
      </c>
      <c r="D446" s="226">
        <f t="shared" ca="1" si="855"/>
        <v>71.835470543755108</v>
      </c>
      <c r="E446" s="225">
        <f ca="1">CM361</f>
        <v>-0.16452945624488671</v>
      </c>
      <c r="F446" s="224">
        <v>85</v>
      </c>
      <c r="G446" s="223">
        <f t="shared" ca="1" si="856"/>
        <v>-2.5369768299832182E-5</v>
      </c>
      <c r="H446" s="223">
        <f t="shared" ca="1" si="857"/>
        <v>8.5637474780650321E-5</v>
      </c>
      <c r="I446" s="223">
        <f t="shared" ca="1" si="858"/>
        <v>-5.9051344713180351E-5</v>
      </c>
      <c r="J446" s="223">
        <f t="shared" ca="1" si="859"/>
        <v>-2.7424872664921517E-5</v>
      </c>
      <c r="K446" s="223">
        <f t="shared" ca="1" si="860"/>
        <v>8.6086685030524034E-5</v>
      </c>
      <c r="L446" s="223">
        <f t="shared" ca="1" si="861"/>
        <v>-5.7439070188278668E-5</v>
      </c>
      <c r="M446" s="223">
        <f t="shared" ca="1" si="862"/>
        <v>-2.9463457312199471E-5</v>
      </c>
      <c r="N446" s="223">
        <f t="shared" ca="1" si="863"/>
        <v>8.6484039880323809E-5</v>
      </c>
      <c r="O446" s="223">
        <f t="shared" ca="1" si="864"/>
        <v>-5.5792196515280689E-5</v>
      </c>
      <c r="P446" s="223">
        <f t="shared" ca="1" si="865"/>
        <v>-3.1484294274502483E-5</v>
      </c>
      <c r="Q446" s="223">
        <f t="shared" ca="1" si="866"/>
        <v>8.6829299978346205E-5</v>
      </c>
      <c r="R446" s="223">
        <f t="shared" ca="1" si="867"/>
        <v>-5.4111715709306617E-5</v>
      </c>
      <c r="S446" s="223">
        <f t="shared" ca="1" si="868"/>
        <v>-3.348616627520782E-5</v>
      </c>
      <c r="T446" s="223">
        <f t="shared" ca="1" si="869"/>
        <v>8.7122257352818306E-5</v>
      </c>
      <c r="U446" s="223">
        <f t="shared" ca="1" si="870"/>
        <v>-5.2398640029156642E-5</v>
      </c>
      <c r="V446" s="223">
        <f t="shared" ca="1" si="871"/>
        <v>-3.5467867461477396E-5</v>
      </c>
      <c r="W446" s="223">
        <f t="shared" ca="1" si="872"/>
        <v>8.7362735537172153E-5</v>
      </c>
      <c r="X446" s="223">
        <f t="shared" ca="1" si="873"/>
        <v>-5.0654001367564197E-5</v>
      </c>
      <c r="Y446" s="223">
        <f t="shared" ca="1" si="874"/>
        <v>-3.7428204130617433E-5</v>
      </c>
      <c r="Z446" s="223">
        <f t="shared" ca="1" si="875"/>
        <v>8.7550589676341475E-5</v>
      </c>
      <c r="AA446" s="223">
        <f t="shared" ca="1" si="876"/>
        <v>-4.8878850629623558E-5</v>
      </c>
      <c r="AB446" s="223">
        <f t="shared" ca="1" si="877"/>
        <v>-3.9365995449119334E-5</v>
      </c>
      <c r="AC446" s="223">
        <f t="shared" ca="1" si="878"/>
        <v>8.7685706614017134E-5</v>
      </c>
      <c r="AD446" s="223">
        <f t="shared" ca="1" si="879"/>
        <v>-4.7074257099761054E-5</v>
      </c>
      <c r="AE446" s="223">
        <f t="shared" ca="1" si="880"/>
        <v>-4.1280074163952619E-5</v>
      </c>
      <c r="AF446" s="223">
        <f t="shared" ca="1" si="881"/>
        <v>8.7768004960808298E-5</v>
      </c>
      <c r="AG446" s="223">
        <f t="shared" ca="1" si="882"/>
        <v>-4.5241307797641496E-5</v>
      </c>
      <c r="AH446" s="223">
        <f t="shared" ca="1" si="883"/>
        <v>-4.3169287305670377E-5</v>
      </c>
      <c r="AI446" s="223">
        <f t="shared" ca="1" si="884"/>
        <v>8.7797435143268152E-5</v>
      </c>
      <c r="AJ446" s="223">
        <f t="shared" ca="1" si="885"/>
        <v>-4.338110682338664E-5</v>
      </c>
      <c r="AK446" s="223">
        <f t="shared" ca="1" si="886"/>
        <v>-4.5032496882919899E-5</v>
      </c>
      <c r="AL446" s="223">
        <f t="shared" ca="1" si="887"/>
        <v>8.7773979433755251E-5</v>
      </c>
      <c r="AM446" s="223">
        <f t="shared" ca="1" si="888"/>
        <v>-4.149477469250545E-5</v>
      </c>
      <c r="AN446" s="223">
        <f t="shared" ca="1" si="889"/>
        <v>-4.6868580567919605E-5</v>
      </c>
      <c r="AO446" s="223">
        <f t="shared" ca="1" si="890"/>
        <v>8.7697651961111966E-5</v>
      </c>
      <c r="AP446" s="223">
        <f t="shared" ca="1" si="891"/>
        <v>-3.9583447660937945E-5</v>
      </c>
      <c r="AQ446" s="223">
        <f t="shared" ca="1" si="892"/>
        <v>-4.8676432372514304E-5</v>
      </c>
      <c r="AR446" s="223">
        <f t="shared" ca="1" si="893"/>
        <v>8.7568498702153655E-5</v>
      </c>
      <c r="AS446" s="223">
        <f t="shared" ca="1" si="894"/>
        <v>-3.7648277040621051E-5</v>
      </c>
      <c r="AT446" s="223">
        <f t="shared" ca="1" si="895"/>
        <v>-5.0454963314377874E-5</v>
      </c>
      <c r="AU446" s="223">
        <f t="shared" ca="1" si="896"/>
        <v>8.7386597453974321E-5</v>
      </c>
      <c r="AV446" s="223">
        <f t="shared" ca="1" si="897"/>
        <v>-3.5690428505974639E-5</v>
      </c>
      <c r="AW446" s="223">
        <f t="shared" ca="1" si="898"/>
        <v>-5.2203102072972445E-5</v>
      </c>
      <c r="AX446" s="223">
        <f t="shared" ca="1" si="899"/>
        <v>8.7152057787084073E-5</v>
      </c>
      <c r="AY446" s="223">
        <f t="shared" ca="1" si="900"/>
        <v>-3.371108139174617E-5</v>
      </c>
      <c r="AZ446" s="223">
        <f t="shared" ca="1" si="901"/>
        <v>-5.3919795634877965E-5</v>
      </c>
      <c r="BA446" s="223">
        <f t="shared" ca="1" si="902"/>
        <v>8.686502097940806E-5</v>
      </c>
      <c r="BB446" s="223">
        <f t="shared" ca="1" si="903"/>
        <v>-3.1711427982626981E-5</v>
      </c>
      <c r="BC446" s="223">
        <f t="shared" ca="1" si="904"/>
        <v>-5.5604009928084069E-5</v>
      </c>
      <c r="BD446" s="223">
        <f t="shared" ca="1" si="905"/>
        <v>8.6525659931186577E-5</v>
      </c>
      <c r="BE446" s="223">
        <f t="shared" ca="1" si="906"/>
        <v>-2.9692672795057736E-5</v>
      </c>
      <c r="BF446" s="223">
        <f t="shared" ca="1" si="907"/>
        <v>-5.72547304448783E-5</v>
      </c>
      <c r="BG446" s="223">
        <f t="shared" ca="1" si="908"/>
        <v>8.6134179060825357E-5</v>
      </c>
      <c r="BH446" s="223">
        <f t="shared" ca="1" si="909"/>
        <v>-2.7656031851676113E-5</v>
      </c>
      <c r="BI446" s="223">
        <f t="shared" ca="1" si="910"/>
        <v>-5.8870962852943857E-5</v>
      </c>
      <c r="BJ446" s="223">
        <f t="shared" ca="1" si="911"/>
        <v>8.5690814181762335E-5</v>
      </c>
      <c r="BK446" s="223">
        <f t="shared" ca="1" si="912"/>
        <v>-2.5602731948833862E-5</v>
      </c>
      <c r="BL446" s="223">
        <f t="shared" ca="1" si="913"/>
        <v>-6.0451733594313897E-5</v>
      </c>
      <c r="BM446" s="223">
        <f t="shared" ca="1" si="914"/>
        <v>8.5195832360421866E-5</v>
      </c>
      <c r="BN446" s="223">
        <f t="shared" ca="1" si="915"/>
        <v>-2.3534009917613448E-5</v>
      </c>
      <c r="BO446" s="223">
        <f t="shared" ca="1" si="916"/>
        <v>-6.1996090471803532E-5</v>
      </c>
      <c r="BP446" s="223">
        <f t="shared" ca="1" si="917"/>
        <v>8.464953175534479E-5</v>
      </c>
      <c r="BQ446" s="223">
        <f t="shared" ca="1" si="918"/>
        <v>-2.1451111878810776E-5</v>
      </c>
      <c r="BR446" s="223">
        <f t="shared" ca="1" si="919"/>
        <v>-6.35031032225752E-5</v>
      </c>
      <c r="BS446" s="223">
        <f t="shared" ca="1" si="920"/>
        <v>8.4052241437588835E-5</v>
      </c>
      <c r="BT446" s="223">
        <f t="shared" ca="1" si="921"/>
        <v>-1.9355292492323459E-5</v>
      </c>
      <c r="BU446" s="223">
        <f t="shared" ca="1" si="922"/>
        <v>-6.4971864078500413E-5</v>
      </c>
      <c r="BV446" s="223">
        <f t="shared" ca="1" si="923"/>
        <v>8.3404321192505918E-5</v>
      </c>
      <c r="BW446" s="223">
        <f t="shared" ca="1" si="924"/>
        <v>-1.7247814201377353E-5</v>
      </c>
      <c r="BX446" s="223">
        <f t="shared" ca="1" si="925"/>
        <v>-6.6401488312957551E-5</v>
      </c>
      <c r="BY446" s="223">
        <f t="shared" ca="1" si="926"/>
        <v>8.2706161303025045E-5</v>
      </c>
      <c r="BZ446" s="223">
        <f t="shared" ca="1" si="927"/>
        <v>-1.5129946472093621E-5</v>
      </c>
      <c r="CA446" s="223">
        <f t="shared" ca="1" si="928"/>
        <v>-6.7791114773768196E-5</v>
      </c>
      <c r="CB446" s="223">
        <f t="shared" ca="1" si="929"/>
        <v>8.195818231455865E-5</v>
      </c>
      <c r="CC446" s="223">
        <f t="shared" ca="1" si="930"/>
        <v>-1.300296502880272E-5</v>
      </c>
      <c r="CD446" s="223">
        <f t="shared" ca="1" si="931"/>
        <v>-6.9139906401912121E-5</v>
      </c>
      <c r="CE446" s="223">
        <f t="shared" ca="1" si="932"/>
        <v>8.1160834781678911E-5</v>
      </c>
      <c r="CF446" s="223">
        <f t="shared" ca="1" si="933"/>
        <v>-1.0868151085588178E-5</v>
      </c>
      <c r="CG446" s="223">
        <f t="shared" ca="1" si="934"/>
        <v>-7.044705073574564E-5</v>
      </c>
      <c r="CH446" s="223">
        <f t="shared" ca="1" si="935"/>
        <v>8.0314598996725732E-5</v>
      </c>
      <c r="CI446" s="223">
        <f t="shared" ca="1" si="936"/>
        <v>-8.7267905745460041E-6</v>
      </c>
      <c r="CJ446" s="223">
        <f t="shared" ca="1" si="937"/>
        <v>-7.1711760400402344E-5</v>
      </c>
      <c r="CK446" s="223">
        <f t="shared" ca="1" si="938"/>
        <v>7.9419984700494233E-5</v>
      </c>
      <c r="CL446" s="223">
        <f t="shared" ca="1" si="939"/>
        <v>-6.5801733711799354E-6</v>
      </c>
      <c r="CM446" s="223">
        <f t="shared" ca="1" si="940"/>
        <v>-7.2933273582069232E-5</v>
      </c>
      <c r="CN446" s="223">
        <f t="shared" ca="1" si="941"/>
        <v>7.8477530775182623E-5</v>
      </c>
      <c r="CO446" s="223">
        <f t="shared" ca="1" si="942"/>
        <v>-4.4295925174211149E-6</v>
      </c>
      <c r="CP446" s="223">
        <f t="shared" ca="1" si="943"/>
        <v>-7.4110854486879684E-5</v>
      </c>
      <c r="CQ446" s="223">
        <f t="shared" ca="1" si="944"/>
        <v>7.748780491979706E-5</v>
      </c>
      <c r="CR446" s="223">
        <f t="shared" ca="1" si="945"/>
        <v>-2.2763434427629204E-6</v>
      </c>
      <c r="CS446" s="223">
        <f t="shared" ca="1" si="946"/>
        <v>-7.5243793784131929E-5</v>
      </c>
      <c r="CT446" s="223">
        <f t="shared" ca="1" si="947"/>
        <v>7.6451403308182305E-5</v>
      </c>
      <c r="CU446" s="223">
        <f t="shared" ca="1" si="948"/>
        <v>-1.2172318393527002E-7</v>
      </c>
      <c r="CV446" s="223">
        <f t="shared" ca="1" si="949"/>
        <v>-7.6331409033555234E-5</v>
      </c>
      <c r="CW446" s="223">
        <f t="shared" ca="1" si="950"/>
        <v>7.5368950229916752E-5</v>
      </c>
      <c r="CX446" s="223">
        <f t="shared" ca="1" si="951"/>
        <v>2.0329703963893527E-6</v>
      </c>
      <c r="CY446" s="223">
        <f t="shared" ca="1" si="952"/>
        <v>-7.7373045096390753E-5</v>
      </c>
      <c r="CZ446" s="223">
        <f t="shared" ca="1" si="953"/>
        <v>7.4241097714260575E-5</v>
      </c>
      <c r="DA446" s="223">
        <f t="shared" ca="1" si="954"/>
        <v>4.186439391364849E-6</v>
      </c>
      <c r="DB446" s="223">
        <f t="shared" ca="1" si="955"/>
        <v>-7.8368074530025888E-5</v>
      </c>
      <c r="DC446" s="223">
        <f t="shared" ca="1" si="956"/>
        <v>7.3068525137393462E-5</v>
      </c>
      <c r="DD446" s="223">
        <f t="shared" ca="1" si="957"/>
        <v>6.3373866317895558E-6</v>
      </c>
      <c r="DE446" s="223">
        <f t="shared" ca="1" si="958"/>
        <v>-7.9315897965935152E-5</v>
      </c>
      <c r="DF446" s="223">
        <f t="shared" ca="1" si="959"/>
        <v>7.1851938813191683E-5</v>
      </c>
      <c r="DG446" s="223">
        <f t="shared" ca="1" si="960"/>
        <v>8.484516467479903E-6</v>
      </c>
      <c r="DH446" s="223">
        <f t="shared" ca="1" si="961"/>
        <v>-8.0215944470721131E-5</v>
      </c>
      <c r="DI446" s="223">
        <f t="shared" ca="1" si="962"/>
        <v>7.0592071567767328E-5</v>
      </c>
      <c r="DJ446" s="223">
        <f t="shared" ca="1" si="963"/>
        <v>1.062653554770675E-5</v>
      </c>
      <c r="DK446" s="223">
        <f t="shared" ca="1" si="964"/>
        <v>-8.1067671890026351E-5</v>
      </c>
      <c r="DL446" s="223">
        <f t="shared" ca="1" si="965"/>
        <v>6.9289682298036653E-5</v>
      </c>
      <c r="DM446" s="223">
        <f t="shared" ca="1" si="966"/>
        <v>1.2762153600268929E-5</v>
      </c>
      <c r="DN446" s="223">
        <f t="shared" ca="1" si="967"/>
        <v>-8.1870567175099557E-5</v>
      </c>
      <c r="DO446" s="223">
        <f t="shared" ca="1" si="968"/>
        <v>6.7945555514597715E-5</v>
      </c>
      <c r="DP446" s="223">
        <f t="shared" ca="1" si="969"/>
        <v>1.4890084208712446E-5</v>
      </c>
      <c r="DQ446" s="223">
        <f t="shared" ca="1" si="970"/>
        <v>-8.2624146691845113E-5</v>
      </c>
      <c r="DR446" s="223">
        <f t="shared" ca="1" si="971"/>
        <v>6.6560500869166332E-5</v>
      </c>
      <c r="DS446" s="223">
        <f t="shared" ca="1" si="972"/>
        <v>1.7009045587204739E-5</v>
      </c>
      <c r="DT446" s="223">
        <f t="shared" ca="1" si="973"/>
        <v>-8.332795651213928E-5</v>
      </c>
      <c r="DU446" s="223">
        <f t="shared" ca="1" si="974"/>
        <v>6.5135352666867191E-5</v>
      </c>
      <c r="DV446" s="223">
        <f t="shared" ca="1" si="975"/>
        <v>1.9117761352642037E-5</v>
      </c>
      <c r="DW446" s="223">
        <f t="shared" ca="1" si="976"/>
        <v>-8.3981572687262773E-5</v>
      </c>
      <c r="DX446" s="223">
        <f t="shared" ca="1" si="977"/>
        <v>6.3670969363689204E-5</v>
      </c>
      <c r="DY446" s="223">
        <f t="shared" ca="1" si="978"/>
        <v>2.1214961293499653E-5</v>
      </c>
      <c r="DZ446" s="223">
        <f t="shared" ca="1" si="979"/>
        <v>-8.4584601503274125E-5</v>
      </c>
      <c r="EA446" s="223">
        <f t="shared" ca="1" si="980"/>
        <v>6.2168233049377382E-5</v>
      </c>
      <c r="EB446" s="223">
        <f t="shared" ca="1" si="981"/>
        <v>2.32993821349574E-5</v>
      </c>
      <c r="EC446" s="223">
        <f t="shared" ca="1" si="982"/>
        <v>-8.5136679718160493E-5</v>
      </c>
      <c r="ED446" s="223">
        <f t="shared" ca="1" si="983"/>
        <v>6.0628048916098368E-5</v>
      </c>
      <c r="EE446" s="223">
        <f t="shared" ca="1" si="984"/>
        <v>2.5369768299832236E-5</v>
      </c>
      <c r="EF446" s="223">
        <f t="shared" ca="1" si="985"/>
        <v>-8.5637474780650213E-5</v>
      </c>
      <c r="EG446" s="223">
        <f t="shared" ca="1" si="986"/>
        <v>5.905134471318111E-5</v>
      </c>
      <c r="EH446" s="223">
        <f t="shared" ca="1" si="987"/>
        <v>2.7424872664920012E-5</v>
      </c>
      <c r="EI446" s="223">
        <f t="shared" ca="1" si="988"/>
        <v>-8.6086685030524576E-5</v>
      </c>
      <c r="EJ446" s="223">
        <f t="shared" ca="1" si="989"/>
        <v>5.7439070188276913E-5</v>
      </c>
      <c r="EK446" s="223">
        <f t="shared" ca="1" si="990"/>
        <v>2.9463457312201215E-5</v>
      </c>
      <c r="EL446" s="223">
        <f t="shared" ca="1" si="991"/>
        <v>-8.6484039880324013E-5</v>
      </c>
      <c r="EM446" s="223">
        <f t="shared" ca="1" si="992"/>
        <v>5.5792196515280228E-5</v>
      </c>
      <c r="EN446" s="223">
        <f t="shared" ca="1" si="993"/>
        <v>3.1484294274502463E-5</v>
      </c>
      <c r="EO446" s="223">
        <f t="shared" ca="1" si="994"/>
        <v>-8.6829299978346164E-5</v>
      </c>
      <c r="EP446" s="223">
        <f t="shared" ca="1" si="995"/>
        <v>5.4111715709307375E-5</v>
      </c>
      <c r="EQ446" s="223">
        <f t="shared" ca="1" si="996"/>
        <v>3.348616627520637E-5</v>
      </c>
      <c r="ER446" s="223">
        <f t="shared" ca="1" si="997"/>
        <v>-8.7122257352818713E-5</v>
      </c>
      <c r="ES446" s="223">
        <f t="shared" ca="1" si="998"/>
        <v>5.2398640029154657E-5</v>
      </c>
      <c r="ET446" s="223">
        <f t="shared" ca="1" si="999"/>
        <v>3.5467867461479084E-5</v>
      </c>
      <c r="EU446" s="223">
        <f t="shared" ca="1" si="1000"/>
        <v>-8.7362735537172275E-5</v>
      </c>
      <c r="EV446" s="223">
        <f t="shared" ca="1" si="1001"/>
        <v>5.0654001367563702E-5</v>
      </c>
      <c r="EW446" s="223">
        <f t="shared" ca="1" si="1002"/>
        <v>3.742820413061742E-5</v>
      </c>
      <c r="EX446" s="223">
        <f t="shared" ca="1" si="1003"/>
        <v>-8.7550589676341421E-5</v>
      </c>
      <c r="EY446" s="223">
        <f t="shared" ca="1" si="1004"/>
        <v>4.8878850629624093E-5</v>
      </c>
      <c r="EZ446" s="223">
        <f t="shared" ca="1" si="1005"/>
        <v>3.9365995449118195E-5</v>
      </c>
      <c r="FA446" s="223">
        <f t="shared" ca="1" si="1006"/>
        <v>-8.7685706614017297E-5</v>
      </c>
      <c r="FB446" s="223">
        <f t="shared" ca="1" si="1007"/>
        <v>4.707425709975896E-5</v>
      </c>
      <c r="FC446" s="223">
        <f t="shared" ca="1" si="1008"/>
        <v>4.1280074163954245E-5</v>
      </c>
      <c r="FD446" s="223">
        <f t="shared" ca="1" si="1009"/>
        <v>-8.7768004960808325E-5</v>
      </c>
      <c r="FE446" s="223">
        <f t="shared" ca="1" si="1010"/>
        <v>4.5241307797640975E-5</v>
      </c>
      <c r="FF446" s="223">
        <f t="shared" ca="1" si="1011"/>
        <v>4.3169287305670899E-5</v>
      </c>
      <c r="FG446" s="223">
        <f t="shared" ca="1" si="1012"/>
        <v>-8.7797435143268152E-5</v>
      </c>
      <c r="FH446" s="223">
        <f t="shared" ca="1" si="1013"/>
        <v>4.3381106823387196E-5</v>
      </c>
      <c r="FI446" s="223">
        <f t="shared" ca="1" si="1014"/>
        <v>4.5032496882918273E-5</v>
      </c>
      <c r="FJ446" s="223">
        <f t="shared" ca="1" si="1015"/>
        <v>-8.7773979433755184E-5</v>
      </c>
      <c r="FK446" s="223">
        <f t="shared" ca="1" si="1016"/>
        <v>4.1494774692502713E-5</v>
      </c>
      <c r="FL446" s="223">
        <f t="shared" ca="1" si="1017"/>
        <v>4.686858056792117E-5</v>
      </c>
      <c r="FM446" s="223">
        <f t="shared" ca="1" si="1018"/>
        <v>-8.7697651961111885E-5</v>
      </c>
      <c r="FN446" s="223">
        <f t="shared" ca="1" si="1019"/>
        <v>3.9583447660937416E-5</v>
      </c>
      <c r="FO446" s="223">
        <f t="shared" ca="1" si="1020"/>
        <v>4.8676432372514805E-5</v>
      </c>
      <c r="FP446" s="223">
        <f t="shared" ca="1" si="1021"/>
        <v>-8.7568498702153709E-5</v>
      </c>
      <c r="FQ446" s="223">
        <f t="shared" ca="1" si="1022"/>
        <v>3.7648277040621634E-5</v>
      </c>
      <c r="FR446" s="223">
        <f t="shared" ca="1" si="1023"/>
        <v>5.0454963314376335E-5</v>
      </c>
      <c r="FS446" s="223">
        <f t="shared" ca="1" si="1024"/>
        <v>-8.7386597453974497E-5</v>
      </c>
      <c r="FT446" s="223">
        <f t="shared" ca="1" si="1025"/>
        <v>3.5690428505971814E-5</v>
      </c>
      <c r="FU446" s="223">
        <f t="shared" ca="1" si="1026"/>
        <v>5.2203102072973915E-5</v>
      </c>
      <c r="FV446" s="223">
        <f t="shared" ca="1" si="1027"/>
        <v>-8.7152057787083856E-5</v>
      </c>
      <c r="FW446" s="223">
        <f t="shared" ca="1" si="1028"/>
        <v>3.3711081391745614E-5</v>
      </c>
      <c r="FX446" s="223">
        <f t="shared" ca="1" si="1029"/>
        <v>5.3919795634878439E-5</v>
      </c>
      <c r="FY446" s="223">
        <f t="shared" ca="1" si="1030"/>
        <v>-8.6865020979408155E-5</v>
      </c>
      <c r="FZ446" s="223">
        <f t="shared" ca="1" si="1031"/>
        <v>3.1711427982627591E-5</v>
      </c>
      <c r="GA446" s="223">
        <f t="shared" ca="1" si="1032"/>
        <v>5.5604009928083575E-5</v>
      </c>
      <c r="GB446" s="223">
        <f t="shared" ca="1" si="1033"/>
        <v>-8.6525659931186902E-5</v>
      </c>
      <c r="GC446" s="223">
        <f t="shared" ca="1" si="1034"/>
        <v>2.9692672795054823E-5</v>
      </c>
      <c r="GD446" s="223">
        <f t="shared" ca="1" si="1035"/>
        <v>5.7254730444879703E-5</v>
      </c>
      <c r="GE446" s="223">
        <f t="shared" ca="1" si="1036"/>
        <v>-8.6134179060825004E-5</v>
      </c>
      <c r="GF446" s="223">
        <f t="shared" ca="1" si="1037"/>
        <v>2.7656031851675541E-5</v>
      </c>
      <c r="GG446" s="223">
        <f t="shared" ca="1" si="1038"/>
        <v>5.8870962852944311E-5</v>
      </c>
      <c r="GH446" s="223">
        <f t="shared" ca="1" si="1039"/>
        <v>-8.5690814181762213E-5</v>
      </c>
      <c r="GI446" s="223">
        <f t="shared" ca="1" si="1040"/>
        <v>2.5602731948834486E-5</v>
      </c>
      <c r="GJ446" s="223">
        <f t="shared" ca="1" si="1041"/>
        <v>6.0451733594313437E-5</v>
      </c>
      <c r="GK446" s="223">
        <f t="shared" ca="1" si="1042"/>
        <v>-8.5195832360422327E-5</v>
      </c>
      <c r="GL446" s="223">
        <f t="shared" ca="1" si="1043"/>
        <v>2.3534009917610463E-5</v>
      </c>
      <c r="GM446" s="223">
        <f t="shared" ca="1" si="1044"/>
        <v>6.1996090471804846E-5</v>
      </c>
      <c r="GN446" s="223">
        <f t="shared" ca="1" si="1045"/>
        <v>-8.4649531755344627E-5</v>
      </c>
      <c r="GO446" s="223">
        <f t="shared" ca="1" si="1046"/>
        <v>2.1451111878810193E-5</v>
      </c>
      <c r="GP446" s="223">
        <f t="shared" ca="1" si="1047"/>
        <v>6.350310322257562E-5</v>
      </c>
      <c r="GQ446" s="223">
        <f t="shared" ca="1" si="1048"/>
        <v>-8.4052241437588659E-5</v>
      </c>
      <c r="GR446" s="223">
        <f t="shared" ca="1" si="1049"/>
        <v>1.935529249232287E-5</v>
      </c>
      <c r="GS446" s="223">
        <f t="shared" ca="1" si="1050"/>
        <v>6.4971864078499153E-5</v>
      </c>
      <c r="GT446" s="223">
        <f t="shared" ca="1" si="1051"/>
        <v>-8.3404321192506514E-5</v>
      </c>
      <c r="GU446" s="223">
        <f t="shared" ca="1" si="1052"/>
        <v>1.724781420137431E-5</v>
      </c>
      <c r="GV446" s="223">
        <f t="shared" ca="1" si="1053"/>
        <v>6.6401488312959584E-5</v>
      </c>
      <c r="GW446" s="223">
        <f t="shared" ca="1" si="1054"/>
        <v>-8.2706161303024842E-5</v>
      </c>
      <c r="GX446" s="223">
        <f t="shared" ca="1" si="1055"/>
        <v>1.5129946472093039E-5</v>
      </c>
      <c r="GY446" s="223">
        <f t="shared" ca="1" si="1056"/>
        <v>6.7791114773768562E-5</v>
      </c>
      <c r="GZ446" s="223">
        <f t="shared" ca="1" si="1057"/>
        <v>-8.1958182314558433E-5</v>
      </c>
      <c r="HA446" s="223">
        <f t="shared" ca="1" si="1058"/>
        <v>1.3002965028802117E-5</v>
      </c>
      <c r="HB446" s="223">
        <f t="shared" ca="1" si="1059"/>
        <v>6.9139906401910955E-5</v>
      </c>
      <c r="HC446" s="223">
        <f t="shared" ca="1" si="1060"/>
        <v>-8.1160834781679616E-5</v>
      </c>
      <c r="HD446" s="223">
        <f t="shared" ca="1" si="1061"/>
        <v>1.0868151085585088E-5</v>
      </c>
      <c r="HE446" s="223">
        <f t="shared" ca="1" si="1062"/>
        <v>7.0447050735747484E-5</v>
      </c>
      <c r="HF446" s="223">
        <f t="shared" ca="1" si="1063"/>
        <v>-8.0314598996725488E-5</v>
      </c>
      <c r="HG446" s="223">
        <f t="shared" ca="1" si="1064"/>
        <v>8.7267905745454011E-6</v>
      </c>
      <c r="HH446" s="223">
        <f t="shared" ca="1" si="1065"/>
        <v>7.1711760400402683E-5</v>
      </c>
      <c r="HI446" s="223">
        <f t="shared" ca="1" si="1066"/>
        <v>-7.9419984700493975E-5</v>
      </c>
      <c r="HJ446" s="223">
        <f t="shared" ca="1" si="1067"/>
        <v>6.5801733711793391E-6</v>
      </c>
      <c r="HK446" s="223">
        <f t="shared" ca="1" si="1068"/>
        <v>7.2933273582068188E-5</v>
      </c>
      <c r="HL446" s="223">
        <f t="shared" ca="1" si="1069"/>
        <v>-7.8477530775183463E-5</v>
      </c>
      <c r="HM446" s="223">
        <f t="shared" ca="1" si="1070"/>
        <v>4.4295925174180181E-6</v>
      </c>
      <c r="HN446" s="223">
        <f t="shared" ca="1" si="1071"/>
        <v>7.4110854486881351E-5</v>
      </c>
      <c r="HO446" s="223">
        <f t="shared" ca="1" si="1072"/>
        <v>-7.7487804919795596E-5</v>
      </c>
      <c r="HP446" s="223">
        <f t="shared" ca="1" si="1073"/>
        <v>2.2763434427623173E-6</v>
      </c>
      <c r="HQ446" s="223">
        <f t="shared" ca="1" si="1074"/>
        <v>7.524379378413224E-5</v>
      </c>
      <c r="HR446" s="223">
        <f t="shared" ca="1" si="1075"/>
        <v>-7.6451403308182007E-5</v>
      </c>
      <c r="HS446" s="223">
        <f t="shared" ca="1" si="1076"/>
        <v>1.2172318393466694E-7</v>
      </c>
      <c r="HT446" s="223">
        <f t="shared" ca="1" si="1077"/>
        <v>7.6331409033554299E-5</v>
      </c>
      <c r="HU446" s="223">
        <f t="shared" ca="1" si="1078"/>
        <v>-7.5368950229917728E-5</v>
      </c>
      <c r="HV446" s="223">
        <f t="shared" ca="1" si="1079"/>
        <v>-2.0329703963874621E-6</v>
      </c>
      <c r="HW446" s="223">
        <f t="shared" ca="1" si="1080"/>
        <v>7.7373045096392216E-5</v>
      </c>
      <c r="HX446" s="223">
        <f t="shared" ca="1" si="1081"/>
        <v>-7.4241097714258935E-5</v>
      </c>
      <c r="HY446" s="223">
        <f t="shared" ca="1" si="1082"/>
        <v>-4.1864393913654588E-6</v>
      </c>
      <c r="HZ446" s="223">
        <f t="shared" ca="1" si="1083"/>
        <v>7.8368074530026159E-5</v>
      </c>
      <c r="IA446" s="223">
        <f t="shared" ca="1" si="1084"/>
        <v>-7.3068525137393137E-5</v>
      </c>
      <c r="IB446" s="223">
        <f t="shared" ca="1" si="1085"/>
        <v>-6.3373866317901589E-6</v>
      </c>
      <c r="IC446" s="223">
        <f t="shared" ca="1" si="1086"/>
        <v>7.9315897965934339E-5</v>
      </c>
      <c r="ID446" s="223">
        <f t="shared" ca="1" si="1087"/>
        <v>-7.1851938813192781E-5</v>
      </c>
      <c r="IE446" s="223">
        <f t="shared" ca="1" si="1088"/>
        <v>2.2663507304562883E-5</v>
      </c>
      <c r="IF446" s="223">
        <f t="shared" ca="1" si="1089"/>
        <v>8.0215944470722391E-5</v>
      </c>
      <c r="IG446" s="223">
        <f t="shared" ca="1" si="1090"/>
        <v>-7.0592071567765485E-5</v>
      </c>
      <c r="IH446" s="223">
        <f t="shared" ca="1" si="1091"/>
        <v>-1.0626535547707346E-5</v>
      </c>
      <c r="II446" s="223">
        <f t="shared" ca="1" si="1092"/>
        <v>8.1067671890026582E-5</v>
      </c>
      <c r="IJ446" s="223">
        <f t="shared" ca="1" si="1093"/>
        <v>-6.9289682298036287E-5</v>
      </c>
      <c r="IK446" s="223">
        <f t="shared" ca="1" si="1094"/>
        <v>-1.2762153600269532E-5</v>
      </c>
      <c r="IL446" s="223">
        <f t="shared" ca="1" si="1095"/>
        <v>8.1870567175099787E-5</v>
      </c>
      <c r="IM446" s="223">
        <f t="shared" ca="1" si="1096"/>
        <v>-6.7945555514598908E-5</v>
      </c>
      <c r="IN446" s="223">
        <f t="shared" ca="1" si="1097"/>
        <v>-1.4890084208710576E-5</v>
      </c>
      <c r="IO446" s="223">
        <f t="shared" ca="1" si="1098"/>
        <v>8.2624146691846171E-5</v>
      </c>
      <c r="IP446" s="223">
        <f t="shared" ca="1" si="1099"/>
        <v>-6.6560500869164313E-5</v>
      </c>
      <c r="IQ446" s="223">
        <f t="shared" ca="1" si="1100"/>
        <v>-1.7009045587205336E-5</v>
      </c>
      <c r="IR446" s="223">
        <f t="shared" ca="1" si="1101"/>
        <v>8.3327956512137911E-5</v>
      </c>
      <c r="IS446" s="223">
        <f t="shared" ca="1" si="1102"/>
        <v>-6.5135352666863437E-5</v>
      </c>
      <c r="IT446" s="223">
        <f t="shared" ca="1" si="1103"/>
        <v>-1.9117761352647492E-5</v>
      </c>
      <c r="IU446" s="223">
        <f t="shared" ca="1" si="1104"/>
        <v>8.3981572687264399E-5</v>
      </c>
      <c r="IV446" s="223">
        <f t="shared" ca="1" si="1105"/>
        <v>-6.3670969363687063E-5</v>
      </c>
      <c r="IW446" s="223">
        <f t="shared" ca="1" si="1106"/>
        <v>-2.1214961293505074E-5</v>
      </c>
      <c r="IX446" s="223">
        <f t="shared" ca="1" si="1107"/>
        <v>8.4584601503274288E-5</v>
      </c>
      <c r="IY446" s="223">
        <f t="shared" ca="1" si="1108"/>
        <v>-6.2168233049376961E-5</v>
      </c>
      <c r="IZ446" s="223">
        <f t="shared" ca="1" si="1109"/>
        <v>-2.3299382134957976E-5</v>
      </c>
      <c r="JA446" s="223">
        <f t="shared" ca="1" si="1110"/>
        <v>8.5136679718160642E-5</v>
      </c>
      <c r="JB446" s="223">
        <f t="shared" ca="1" si="1111"/>
        <v>-6.0628048916097928E-5</v>
      </c>
    </row>
    <row r="447" spans="2:262">
      <c r="B447" s="230">
        <v>86</v>
      </c>
      <c r="C447" s="229">
        <f t="shared" si="1112"/>
        <v>1.6796875000000011E-3</v>
      </c>
      <c r="D447" s="226">
        <f t="shared" ca="1" si="855"/>
        <v>71.834208688233673</v>
      </c>
      <c r="E447" s="225">
        <f ca="1">CN361</f>
        <v>-0.16579131176633372</v>
      </c>
      <c r="F447" s="224">
        <v>86</v>
      </c>
      <c r="G447" s="223">
        <f t="shared" ca="1" si="856"/>
        <v>3.0831396748790755E-4</v>
      </c>
      <c r="H447" s="223">
        <f t="shared" ca="1" si="857"/>
        <v>-5.4646800223888013E-5</v>
      </c>
      <c r="I447" s="223">
        <f t="shared" ca="1" si="858"/>
        <v>-2.5212582757494847E-4</v>
      </c>
      <c r="J447" s="223">
        <f t="shared" ca="1" si="859"/>
        <v>3.13883959900424E-4</v>
      </c>
      <c r="K447" s="223">
        <f t="shared" ca="1" si="860"/>
        <v>-7.0611382711137797E-5</v>
      </c>
      <c r="L447" s="223">
        <f t="shared" ca="1" si="861"/>
        <v>-2.4128094865427652E-4</v>
      </c>
      <c r="M447" s="223">
        <f t="shared" ca="1" si="862"/>
        <v>3.186977783605525E-4</v>
      </c>
      <c r="N447" s="223">
        <f t="shared" ca="1" si="863"/>
        <v>-8.6405856192609822E-5</v>
      </c>
      <c r="O447" s="223">
        <f t="shared" ca="1" si="864"/>
        <v>-2.2985480279458093E-4</v>
      </c>
      <c r="P447" s="223">
        <f t="shared" ca="1" si="865"/>
        <v>3.2274382595798192E-4</v>
      </c>
      <c r="Q447" s="223">
        <f t="shared" ca="1" si="866"/>
        <v>-1.0199217039825414E-4</v>
      </c>
      <c r="R447" s="223">
        <f t="shared" ca="1" si="867"/>
        <v>-2.1787491658205115E-4</v>
      </c>
      <c r="S447" s="223">
        <f t="shared" ca="1" si="868"/>
        <v>3.2601235540965828E-4</v>
      </c>
      <c r="T447" s="223">
        <f t="shared" ca="1" si="869"/>
        <v>-1.1733277653195111E-4</v>
      </c>
      <c r="U447" s="223">
        <f t="shared" ca="1" si="870"/>
        <v>-2.0537015061188643E-4</v>
      </c>
      <c r="V447" s="223">
        <f t="shared" ca="1" si="871"/>
        <v>3.2849549254184275E-4</v>
      </c>
      <c r="W447" s="223">
        <f t="shared" ca="1" si="872"/>
        <v>-1.323907177298452E-4</v>
      </c>
      <c r="X447" s="223">
        <f t="shared" ca="1" si="873"/>
        <v>-1.9237062996059509E-4</v>
      </c>
      <c r="Y447" s="223">
        <f t="shared" ca="1" si="874"/>
        <v>3.3018725525968699E-4</v>
      </c>
      <c r="Z447" s="223">
        <f t="shared" ca="1" si="875"/>
        <v>-1.4712971809266966E-4</v>
      </c>
      <c r="AA447" s="223">
        <f t="shared" ca="1" si="876"/>
        <v>-1.7890767161205342E-4</v>
      </c>
      <c r="AB447" s="223">
        <f t="shared" ca="1" si="877"/>
        <v>3.3108356795862298E-4</v>
      </c>
      <c r="AC447" s="223">
        <f t="shared" ca="1" si="878"/>
        <v>-1.6151427007756768E-4</v>
      </c>
      <c r="AD447" s="223">
        <f t="shared" ca="1" si="879"/>
        <v>-1.650137090121371E-4</v>
      </c>
      <c r="AE447" s="223">
        <f t="shared" ca="1" si="880"/>
        <v>3.3118227134285104E-4</v>
      </c>
      <c r="AF447" s="223">
        <f t="shared" ca="1" si="881"/>
        <v>-1.7550972003887162E-4</v>
      </c>
      <c r="AG447" s="223">
        <f t="shared" ca="1" si="882"/>
        <v>-1.5072221393371666E-4</v>
      </c>
      <c r="AH447" s="223">
        <f t="shared" ca="1" si="883"/>
        <v>3.3048312762727324E-4</v>
      </c>
      <c r="AI447" s="223">
        <f t="shared" ca="1" si="884"/>
        <v>-1.8908235171176405E-4</v>
      </c>
      <c r="AJ447" s="223">
        <f t="shared" ca="1" si="885"/>
        <v>-1.3606761584022321E-4</v>
      </c>
      <c r="AK447" s="223">
        <f t="shared" ca="1" si="886"/>
        <v>3.2898782111033786E-4</v>
      </c>
      <c r="AL447" s="223">
        <f t="shared" ca="1" si="887"/>
        <v>-2.0219946743772483E-4</v>
      </c>
      <c r="AM447" s="223">
        <f t="shared" ca="1" si="888"/>
        <v>-1.2108521894205513E-4</v>
      </c>
      <c r="AN447" s="223">
        <f t="shared" ca="1" si="889"/>
        <v>3.2669995411641815E-4</v>
      </c>
      <c r="AO447" s="223">
        <f t="shared" ca="1" si="890"/>
        <v>-2.1482946693604659E-4</v>
      </c>
      <c r="AP447" s="223">
        <f t="shared" ca="1" si="891"/>
        <v>-1.0581111714563864E-4</v>
      </c>
      <c r="AQ447" s="223">
        <f t="shared" ca="1" si="892"/>
        <v>3.2362503831749573E-4</v>
      </c>
      <c r="AR447" s="223">
        <f t="shared" ca="1" si="893"/>
        <v>-2.2694192343168049E-4</v>
      </c>
      <c r="AS447" s="223">
        <f t="shared" ca="1" si="894"/>
        <v>-9.0282107100063424E-5</v>
      </c>
      <c r="AT447" s="223">
        <f t="shared" ca="1" si="895"/>
        <v>3.1977048145506097E-4</v>
      </c>
      <c r="AU447" s="223">
        <f t="shared" ca="1" si="896"/>
        <v>-2.3850765695600273E-4</v>
      </c>
      <c r="AV447" s="223">
        <f t="shared" ca="1" si="897"/>
        <v>-7.45355995507055E-5</v>
      </c>
      <c r="AW447" s="223">
        <f t="shared" ca="1" si="898"/>
        <v>3.1514556949421488E-4</v>
      </c>
      <c r="AX447" s="223">
        <f t="shared" ca="1" si="899"/>
        <v>-2.4949880464391456E-4</v>
      </c>
      <c r="AY447" s="223">
        <f t="shared" ca="1" si="900"/>
        <v>-5.8609529213482573E-5</v>
      </c>
      <c r="AZ447" s="223">
        <f t="shared" ca="1" si="901"/>
        <v>3.0976144425296545E-4</v>
      </c>
      <c r="BA447" s="223">
        <f t="shared" ca="1" si="902"/>
        <v>-2.5988888785792791E-4</v>
      </c>
      <c r="BB447" s="223">
        <f t="shared" ca="1" si="903"/>
        <v>-4.2542263386795894E-5</v>
      </c>
      <c r="BC447" s="223">
        <f t="shared" ca="1" si="904"/>
        <v>3.0363107656061262E-4</v>
      </c>
      <c r="BD447" s="223">
        <f t="shared" ca="1" si="905"/>
        <v>-2.6965287597751036E-4</v>
      </c>
      <c r="BE447" s="223">
        <f t="shared" ca="1" si="906"/>
        <v>-2.6372509521348166E-5</v>
      </c>
      <c r="BF447" s="223">
        <f t="shared" ca="1" si="907"/>
        <v>2.9676923500988195E-4</v>
      </c>
      <c r="BG447" s="223">
        <f t="shared" ca="1" si="908"/>
        <v>-2.7876724670006063E-4</v>
      </c>
      <c r="BH447" s="223">
        <f t="shared" ca="1" si="909"/>
        <v>-1.0139221970504605E-5</v>
      </c>
      <c r="BI447" s="223">
        <f t="shared" ca="1" si="910"/>
        <v>2.8919245037809947E-4</v>
      </c>
      <c r="BJ447" s="223">
        <f t="shared" ca="1" si="911"/>
        <v>-2.8721004270818344E-4</v>
      </c>
      <c r="BK447" s="223">
        <f t="shared" ca="1" si="912"/>
        <v>6.1184918541569292E-6</v>
      </c>
      <c r="BL447" s="223">
        <f t="shared" ca="1" si="913"/>
        <v>2.8091897580308917E-4</v>
      </c>
      <c r="BM447" s="223">
        <f t="shared" ca="1" si="914"/>
        <v>-2.9496092456679371E-4</v>
      </c>
      <c r="BN447" s="223">
        <f t="shared" ca="1" si="915"/>
        <v>2.2361465696025157E-5</v>
      </c>
      <c r="BO447" s="223">
        <f t="shared" ca="1" si="916"/>
        <v>2.7196874280977569E-4</v>
      </c>
      <c r="BP447" s="223">
        <f t="shared" ca="1" si="917"/>
        <v>-3.0200121972259893E-4</v>
      </c>
      <c r="BQ447" s="223">
        <f t="shared" ca="1" si="918"/>
        <v>3.855056880840328E-5</v>
      </c>
      <c r="BR447" s="223">
        <f t="shared" ca="1" si="919"/>
        <v>2.6236331329337979E-4</v>
      </c>
      <c r="BS447" s="223">
        <f t="shared" ca="1" si="920"/>
        <v>-3.0831396748790587E-4</v>
      </c>
      <c r="BT447" s="223">
        <f t="shared" ca="1" si="921"/>
        <v>5.4646800223881616E-5</v>
      </c>
      <c r="BU447" s="223">
        <f t="shared" ca="1" si="922"/>
        <v>2.5212582757494761E-4</v>
      </c>
      <c r="BV447" s="223">
        <f t="shared" ca="1" si="923"/>
        <v>-3.1388395990042384E-4</v>
      </c>
      <c r="BW447" s="223">
        <f t="shared" ca="1" si="924"/>
        <v>7.0611382711135507E-5</v>
      </c>
      <c r="BX447" s="223">
        <f t="shared" ca="1" si="925"/>
        <v>2.4128094865427934E-4</v>
      </c>
      <c r="BY447" s="223">
        <f t="shared" ca="1" si="926"/>
        <v>-3.1869777836055093E-4</v>
      </c>
      <c r="BZ447" s="223">
        <f t="shared" ca="1" si="927"/>
        <v>8.640585619261153E-5</v>
      </c>
      <c r="CA447" s="223">
        <f t="shared" ca="1" si="928"/>
        <v>2.2985480279458134E-4</v>
      </c>
      <c r="CB447" s="223">
        <f t="shared" ca="1" si="929"/>
        <v>-3.227438259579816E-4</v>
      </c>
      <c r="CC447" s="223">
        <f t="shared" ca="1" si="930"/>
        <v>1.0199217039825134E-4</v>
      </c>
      <c r="CD447" s="223">
        <f t="shared" ca="1" si="931"/>
        <v>2.1787491658205514E-4</v>
      </c>
      <c r="CE447" s="223">
        <f t="shared" ca="1" si="932"/>
        <v>-3.2601235540965693E-4</v>
      </c>
      <c r="CF447" s="223">
        <f t="shared" ca="1" si="933"/>
        <v>1.173327765319517E-4</v>
      </c>
      <c r="CG447" s="223">
        <f t="shared" ca="1" si="934"/>
        <v>2.0537015061188683E-4</v>
      </c>
      <c r="CH447" s="223">
        <f t="shared" ca="1" si="935"/>
        <v>-3.2849549254184232E-4</v>
      </c>
      <c r="CI447" s="223">
        <f t="shared" ca="1" si="936"/>
        <v>1.3239071772984037E-4</v>
      </c>
      <c r="CJ447" s="223">
        <f t="shared" ca="1" si="937"/>
        <v>1.9237062996060129E-4</v>
      </c>
      <c r="CK447" s="223">
        <f t="shared" ca="1" si="938"/>
        <v>-3.3018725525968715E-4</v>
      </c>
      <c r="CL447" s="223">
        <f t="shared" ca="1" si="939"/>
        <v>1.4712971809266914E-4</v>
      </c>
      <c r="CM447" s="223">
        <f t="shared" ca="1" si="940"/>
        <v>1.7890767161205591E-4</v>
      </c>
      <c r="CN447" s="223">
        <f t="shared" ca="1" si="941"/>
        <v>-3.3108356795862287E-4</v>
      </c>
      <c r="CO447" s="223">
        <f t="shared" ca="1" si="942"/>
        <v>1.6151427007756304E-4</v>
      </c>
      <c r="CP447" s="223">
        <f t="shared" ca="1" si="943"/>
        <v>1.6501370901214371E-4</v>
      </c>
      <c r="CQ447" s="223">
        <f t="shared" ca="1" si="944"/>
        <v>-3.3118227134285104E-4</v>
      </c>
      <c r="CR447" s="223">
        <f t="shared" ca="1" si="945"/>
        <v>1.7550972003886915E-4</v>
      </c>
      <c r="CS447" s="223">
        <f t="shared" ca="1" si="946"/>
        <v>1.5072221393371926E-4</v>
      </c>
      <c r="CT447" s="223">
        <f t="shared" ca="1" si="947"/>
        <v>-3.3048312762727356E-4</v>
      </c>
      <c r="CU447" s="223">
        <f t="shared" ca="1" si="948"/>
        <v>1.8908235171175776E-4</v>
      </c>
      <c r="CV447" s="223">
        <f t="shared" ca="1" si="949"/>
        <v>1.3606761584022162E-4</v>
      </c>
      <c r="CW447" s="223">
        <f t="shared" ca="1" si="950"/>
        <v>-3.2898782111033824E-4</v>
      </c>
      <c r="CX447" s="223">
        <f t="shared" ca="1" si="951"/>
        <v>2.0219946743772253E-4</v>
      </c>
      <c r="CY447" s="223">
        <f t="shared" ca="1" si="952"/>
        <v>1.2108521894205785E-4</v>
      </c>
      <c r="CZ447" s="223">
        <f t="shared" ca="1" si="953"/>
        <v>-3.2669995411641945E-4</v>
      </c>
      <c r="DA447" s="223">
        <f t="shared" ca="1" si="954"/>
        <v>2.1482946693604792E-4</v>
      </c>
      <c r="DB447" s="223">
        <f t="shared" ca="1" si="955"/>
        <v>1.0581111714564139E-4</v>
      </c>
      <c r="DC447" s="223">
        <f t="shared" ca="1" si="956"/>
        <v>-3.2362503831749633E-4</v>
      </c>
      <c r="DD447" s="223">
        <f t="shared" ca="1" si="957"/>
        <v>2.2694192343167838E-4</v>
      </c>
      <c r="DE447" s="223">
        <f t="shared" ca="1" si="958"/>
        <v>9.0282107100070783E-5</v>
      </c>
      <c r="DF447" s="223">
        <f t="shared" ca="1" si="959"/>
        <v>-3.1977048145506053E-4</v>
      </c>
      <c r="DG447" s="223">
        <f t="shared" ca="1" si="960"/>
        <v>2.3850765695600395E-4</v>
      </c>
      <c r="DH447" s="223">
        <f t="shared" ca="1" si="961"/>
        <v>7.45355995507084E-5</v>
      </c>
      <c r="DI447" s="223">
        <f t="shared" ca="1" si="962"/>
        <v>-3.151455694942158E-4</v>
      </c>
      <c r="DJ447" s="223">
        <f t="shared" ca="1" si="963"/>
        <v>2.494988046439126E-4</v>
      </c>
      <c r="DK447" s="223">
        <f t="shared" ca="1" si="964"/>
        <v>5.8609529213490082E-5</v>
      </c>
      <c r="DL447" s="223">
        <f t="shared" ca="1" si="965"/>
        <v>-3.097614442529648E-4</v>
      </c>
      <c r="DM447" s="223">
        <f t="shared" ca="1" si="966"/>
        <v>2.5988888785792607E-4</v>
      </c>
      <c r="DN447" s="223">
        <f t="shared" ca="1" si="967"/>
        <v>4.2542263386798767E-5</v>
      </c>
      <c r="DO447" s="223">
        <f t="shared" ca="1" si="968"/>
        <v>-3.0363107656061376E-4</v>
      </c>
      <c r="DP447" s="223">
        <f t="shared" ca="1" si="969"/>
        <v>2.6965287597750592E-4</v>
      </c>
      <c r="DQ447" s="223">
        <f t="shared" ca="1" si="970"/>
        <v>2.6372509521346431E-5</v>
      </c>
      <c r="DR447" s="223">
        <f t="shared" ca="1" si="971"/>
        <v>-2.9676923500988325E-4</v>
      </c>
      <c r="DS447" s="223">
        <f t="shared" ca="1" si="972"/>
        <v>2.78767246700059E-4</v>
      </c>
      <c r="DT447" s="223">
        <f t="shared" ca="1" si="973"/>
        <v>1.0139221970507532E-5</v>
      </c>
      <c r="DU447" s="223">
        <f t="shared" ca="1" si="974"/>
        <v>-2.8919245037810316E-4</v>
      </c>
      <c r="DV447" s="223">
        <f t="shared" ca="1" si="975"/>
        <v>2.8721004270817964E-4</v>
      </c>
      <c r="DW447" s="223">
        <f t="shared" ca="1" si="976"/>
        <v>-6.118491854158691E-6</v>
      </c>
      <c r="DX447" s="223">
        <f t="shared" ca="1" si="977"/>
        <v>-2.8091897580309567E-4</v>
      </c>
      <c r="DY447" s="223">
        <f t="shared" ca="1" si="978"/>
        <v>2.9496092456679241E-4</v>
      </c>
      <c r="DZ447" s="223">
        <f t="shared" ca="1" si="979"/>
        <v>-2.2361465696031635E-5</v>
      </c>
      <c r="EA447" s="223">
        <f t="shared" ca="1" si="980"/>
        <v>-2.7196874280977737E-4</v>
      </c>
      <c r="EB447" s="223">
        <f t="shared" ca="1" si="981"/>
        <v>3.0200121972259774E-4</v>
      </c>
      <c r="EC447" s="223">
        <f t="shared" ca="1" si="982"/>
        <v>-3.8550568808391056E-5</v>
      </c>
      <c r="ED447" s="223">
        <f t="shared" ca="1" si="983"/>
        <v>-2.6236331329338158E-4</v>
      </c>
      <c r="EE447" s="223">
        <f t="shared" ca="1" si="984"/>
        <v>3.083139674879082E-4</v>
      </c>
      <c r="EF447" s="223">
        <f t="shared" ca="1" si="985"/>
        <v>-5.4646800223878743E-5</v>
      </c>
      <c r="EG447" s="223">
        <f t="shared" ca="1" si="986"/>
        <v>-2.5212582757494956E-4</v>
      </c>
      <c r="EH447" s="223">
        <f t="shared" ca="1" si="987"/>
        <v>3.1388395990041994E-4</v>
      </c>
      <c r="EI447" s="223">
        <f t="shared" ca="1" si="988"/>
        <v>-7.0611382711132647E-5</v>
      </c>
      <c r="EJ447" s="223">
        <f t="shared" ca="1" si="989"/>
        <v>-2.4128094865427489E-4</v>
      </c>
      <c r="EK447" s="223">
        <f t="shared" ca="1" si="990"/>
        <v>3.1869777836055011E-4</v>
      </c>
      <c r="EL447" s="223">
        <f t="shared" ca="1" si="991"/>
        <v>-8.6405856192608738E-5</v>
      </c>
      <c r="EM447" s="223">
        <f t="shared" ca="1" si="992"/>
        <v>-2.298548027945902E-4</v>
      </c>
      <c r="EN447" s="223">
        <f t="shared" ca="1" si="993"/>
        <v>3.2274382595798084E-4</v>
      </c>
      <c r="EO447" s="223">
        <f t="shared" ca="1" si="994"/>
        <v>-1.0199217039825751E-4</v>
      </c>
      <c r="EP447" s="223">
        <f t="shared" ca="1" si="995"/>
        <v>-2.1787491658205733E-4</v>
      </c>
      <c r="EQ447" s="223">
        <f t="shared" ca="1" si="996"/>
        <v>3.2601235540965807E-4</v>
      </c>
      <c r="ER447" s="223">
        <f t="shared" ca="1" si="997"/>
        <v>-1.1733277653194016E-4</v>
      </c>
      <c r="ES447" s="223">
        <f t="shared" ca="1" si="998"/>
        <v>-2.0537015061188914E-4</v>
      </c>
      <c r="ET447" s="223">
        <f t="shared" ca="1" si="999"/>
        <v>3.2849549254184319E-4</v>
      </c>
      <c r="EU447" s="223">
        <f t="shared" ca="1" si="1000"/>
        <v>-1.3239071772983769E-4</v>
      </c>
      <c r="EV447" s="223">
        <f t="shared" ca="1" si="1001"/>
        <v>-1.9237062996059603E-4</v>
      </c>
      <c r="EW447" s="223">
        <f t="shared" ca="1" si="1002"/>
        <v>3.3018725525968618E-4</v>
      </c>
      <c r="EX447" s="223">
        <f t="shared" ca="1" si="1003"/>
        <v>-1.4712971809266657E-4</v>
      </c>
      <c r="EY447" s="223">
        <f t="shared" ca="1" si="1004"/>
        <v>-1.7890767161206627E-4</v>
      </c>
      <c r="EZ447" s="223">
        <f t="shared" ca="1" si="1005"/>
        <v>3.3108356795862276E-4</v>
      </c>
      <c r="FA447" s="223">
        <f t="shared" ca="1" si="1006"/>
        <v>-1.6151427007756873E-4</v>
      </c>
      <c r="FB447" s="223">
        <f t="shared" ca="1" si="1007"/>
        <v>-1.6501370901214624E-4</v>
      </c>
      <c r="FC447" s="223">
        <f t="shared" ca="1" si="1008"/>
        <v>3.3118227134285109E-4</v>
      </c>
      <c r="FD447" s="223">
        <f t="shared" ca="1" si="1009"/>
        <v>-1.7550972003885866E-4</v>
      </c>
      <c r="FE447" s="223">
        <f t="shared" ca="1" si="1010"/>
        <v>-1.5072221393372189E-4</v>
      </c>
      <c r="FF447" s="223">
        <f t="shared" ca="1" si="1011"/>
        <v>3.3048312762727313E-4</v>
      </c>
      <c r="FG447" s="223">
        <f t="shared" ca="1" si="1012"/>
        <v>-1.8908235171175537E-4</v>
      </c>
      <c r="FH447" s="223">
        <f t="shared" ca="1" si="1013"/>
        <v>-1.3606761584022427E-4</v>
      </c>
      <c r="FI447" s="223">
        <f t="shared" ca="1" si="1014"/>
        <v>3.2898782111033965E-4</v>
      </c>
      <c r="FJ447" s="223">
        <f t="shared" ca="1" si="1015"/>
        <v>-2.0219946743772022E-4</v>
      </c>
      <c r="FK447" s="223">
        <f t="shared" ca="1" si="1016"/>
        <v>-1.2108521894205178E-4</v>
      </c>
      <c r="FL447" s="223">
        <f t="shared" ca="1" si="1017"/>
        <v>3.2669995411641994E-4</v>
      </c>
      <c r="FM447" s="223">
        <f t="shared" ca="1" si="1018"/>
        <v>-2.1482946693604572E-4</v>
      </c>
      <c r="FN447" s="223">
        <f t="shared" ca="1" si="1019"/>
        <v>-1.0581111714565309E-4</v>
      </c>
      <c r="FO447" s="223">
        <f t="shared" ca="1" si="1020"/>
        <v>3.2362503831749698E-4</v>
      </c>
      <c r="FP447" s="223">
        <f t="shared" ca="1" si="1021"/>
        <v>-2.269419234316831E-4</v>
      </c>
      <c r="FQ447" s="223">
        <f t="shared" ca="1" si="1022"/>
        <v>-9.0282107100073575E-5</v>
      </c>
      <c r="FR447" s="223">
        <f t="shared" ca="1" si="1023"/>
        <v>3.1977048145506129E-4</v>
      </c>
      <c r="FS447" s="223">
        <f t="shared" ca="1" si="1024"/>
        <v>-2.3850765695599541E-4</v>
      </c>
      <c r="FT447" s="223">
        <f t="shared" ca="1" si="1025"/>
        <v>-7.4535599550711219E-5</v>
      </c>
      <c r="FU447" s="223">
        <f t="shared" ca="1" si="1026"/>
        <v>3.1514556949421374E-4</v>
      </c>
      <c r="FV447" s="223">
        <f t="shared" ca="1" si="1027"/>
        <v>-2.4949880464391071E-4</v>
      </c>
      <c r="FW447" s="223">
        <f t="shared" ca="1" si="1028"/>
        <v>-5.8609529213483685E-5</v>
      </c>
      <c r="FX447" s="223">
        <f t="shared" ca="1" si="1029"/>
        <v>3.0976144425296924E-4</v>
      </c>
      <c r="FY447" s="223">
        <f t="shared" ca="1" si="1030"/>
        <v>-2.5988888785792423E-4</v>
      </c>
      <c r="FZ447" s="223">
        <f t="shared" ca="1" si="1031"/>
        <v>-4.2542263386810992E-5</v>
      </c>
      <c r="GA447" s="223">
        <f t="shared" ca="1" si="1032"/>
        <v>3.0363107656061495E-4</v>
      </c>
      <c r="GB447" s="223">
        <f t="shared" ca="1" si="1033"/>
        <v>-2.6965287597750971E-4</v>
      </c>
      <c r="GC447" s="223">
        <f t="shared" ca="1" si="1034"/>
        <v>-2.637250952135871E-5</v>
      </c>
      <c r="GD447" s="223">
        <f t="shared" ca="1" si="1035"/>
        <v>2.9676923500988455E-4</v>
      </c>
      <c r="GE447" s="223">
        <f t="shared" ca="1" si="1036"/>
        <v>-2.7876724670005234E-4</v>
      </c>
      <c r="GF447" s="223">
        <f t="shared" ca="1" si="1037"/>
        <v>-1.0139221970510432E-5</v>
      </c>
      <c r="GG447" s="223">
        <f t="shared" ca="1" si="1038"/>
        <v>2.8919245037809996E-4</v>
      </c>
      <c r="GH447" s="223">
        <f t="shared" ca="1" si="1039"/>
        <v>-2.8721004270817818E-4</v>
      </c>
      <c r="GI447" s="223">
        <f t="shared" ca="1" si="1040"/>
        <v>6.1184918541557908E-6</v>
      </c>
      <c r="GJ447" s="223">
        <f t="shared" ca="1" si="1041"/>
        <v>2.8091897580309724E-4</v>
      </c>
      <c r="GK447" s="223">
        <f t="shared" ca="1" si="1042"/>
        <v>-2.9496092456679106E-4</v>
      </c>
      <c r="GL447" s="223">
        <f t="shared" ca="1" si="1043"/>
        <v>2.2361465696028708E-5</v>
      </c>
      <c r="GM447" s="223">
        <f t="shared" ca="1" si="1044"/>
        <v>2.71968742809779E-4</v>
      </c>
      <c r="GN447" s="223">
        <f t="shared" ca="1" si="1045"/>
        <v>-3.0200121972259655E-4</v>
      </c>
      <c r="GO447" s="223">
        <f t="shared" ca="1" si="1046"/>
        <v>3.8550568808388156E-5</v>
      </c>
      <c r="GP447" s="223">
        <f t="shared" ca="1" si="1047"/>
        <v>2.6236331329338336E-4</v>
      </c>
      <c r="GQ447" s="223">
        <f t="shared" ca="1" si="1048"/>
        <v>-3.0831396748790712E-4</v>
      </c>
      <c r="GR447" s="223">
        <f t="shared" ca="1" si="1049"/>
        <v>5.464680022387587E-5</v>
      </c>
      <c r="GS447" s="223">
        <f t="shared" ca="1" si="1050"/>
        <v>2.5212582757495145E-4</v>
      </c>
      <c r="GT447" s="223">
        <f t="shared" ca="1" si="1051"/>
        <v>-3.1388395990041896E-4</v>
      </c>
      <c r="GU447" s="223">
        <f t="shared" ca="1" si="1052"/>
        <v>7.0611382711129801E-5</v>
      </c>
      <c r="GV447" s="223">
        <f t="shared" ca="1" si="1053"/>
        <v>2.412809486542769E-4</v>
      </c>
      <c r="GW447" s="223">
        <f t="shared" ca="1" si="1054"/>
        <v>-3.1869777836054936E-4</v>
      </c>
      <c r="GX447" s="223">
        <f t="shared" ca="1" si="1055"/>
        <v>8.6405856192605906E-5</v>
      </c>
      <c r="GY447" s="223">
        <f t="shared" ca="1" si="1056"/>
        <v>2.2985480279459234E-4</v>
      </c>
      <c r="GZ447" s="223">
        <f t="shared" ca="1" si="1057"/>
        <v>-3.2274382595798024E-4</v>
      </c>
      <c r="HA447" s="223">
        <f t="shared" ca="1" si="1058"/>
        <v>1.0199217039825475E-4</v>
      </c>
      <c r="HB447" s="223">
        <f t="shared" ca="1" si="1059"/>
        <v>2.178749165820595E-4</v>
      </c>
      <c r="HC447" s="223">
        <f t="shared" ca="1" si="1060"/>
        <v>-3.2601235540965752E-4</v>
      </c>
      <c r="HD447" s="223">
        <f t="shared" ca="1" si="1061"/>
        <v>1.1733277653193743E-4</v>
      </c>
      <c r="HE447" s="223">
        <f t="shared" ca="1" si="1062"/>
        <v>2.0537015061189141E-4</v>
      </c>
      <c r="HF447" s="223">
        <f t="shared" ca="1" si="1063"/>
        <v>-3.2849549254184281E-4</v>
      </c>
      <c r="HG447" s="223">
        <f t="shared" ca="1" si="1064"/>
        <v>1.3239071772983501E-4</v>
      </c>
      <c r="HH447" s="223">
        <f t="shared" ca="1" si="1065"/>
        <v>1.9237062996059839E-4</v>
      </c>
      <c r="HI447" s="223">
        <f t="shared" ca="1" si="1066"/>
        <v>-3.3018725525968591E-4</v>
      </c>
      <c r="HJ447" s="223">
        <f t="shared" ca="1" si="1067"/>
        <v>1.4712971809266394E-4</v>
      </c>
      <c r="HK447" s="223">
        <f t="shared" ca="1" si="1068"/>
        <v>1.7890767161206876E-4</v>
      </c>
      <c r="HL447" s="223">
        <f t="shared" ca="1" si="1069"/>
        <v>-3.3108356795862265E-4</v>
      </c>
      <c r="HM447" s="223">
        <f t="shared" ca="1" si="1070"/>
        <v>1.6151427007756619E-4</v>
      </c>
      <c r="HN447" s="223">
        <f t="shared" ca="1" si="1071"/>
        <v>1.6501370901214878E-4</v>
      </c>
      <c r="HO447" s="223">
        <f t="shared" ca="1" si="1072"/>
        <v>-3.3118227134285114E-4</v>
      </c>
      <c r="HP447" s="223">
        <f t="shared" ca="1" si="1073"/>
        <v>1.7550972003885619E-4</v>
      </c>
      <c r="HQ447" s="223">
        <f t="shared" ca="1" si="1074"/>
        <v>1.5072221393372447E-4</v>
      </c>
      <c r="HR447" s="223">
        <f t="shared" ca="1" si="1075"/>
        <v>-3.3048312762727335E-4</v>
      </c>
      <c r="HS447" s="223">
        <f t="shared" ca="1" si="1076"/>
        <v>1.8908235171175296E-4</v>
      </c>
      <c r="HT447" s="223">
        <f t="shared" ca="1" si="1077"/>
        <v>1.3606761584022693E-4</v>
      </c>
      <c r="HU447" s="223">
        <f t="shared" ca="1" si="1078"/>
        <v>-3.2898782111033997E-4</v>
      </c>
      <c r="HV447" s="223">
        <f t="shared" ca="1" si="1079"/>
        <v>2.0219946743771789E-4</v>
      </c>
      <c r="HW447" s="223">
        <f t="shared" ca="1" si="1080"/>
        <v>1.2108521894205456E-4</v>
      </c>
      <c r="HX447" s="223">
        <f t="shared" ca="1" si="1081"/>
        <v>-3.2669995411642038E-4</v>
      </c>
      <c r="HY447" s="223">
        <f t="shared" ca="1" si="1082"/>
        <v>2.148294669360435E-4</v>
      </c>
      <c r="HZ447" s="223">
        <f t="shared" ca="1" si="1083"/>
        <v>1.0581111714565589E-4</v>
      </c>
      <c r="IA447" s="223">
        <f t="shared" ca="1" si="1084"/>
        <v>-3.2362503831749763E-4</v>
      </c>
      <c r="IB447" s="223">
        <f t="shared" ca="1" si="1085"/>
        <v>2.2694192343168098E-4</v>
      </c>
      <c r="IC447" s="223">
        <f t="shared" ca="1" si="1086"/>
        <v>9.0282107100076394E-5</v>
      </c>
      <c r="ID447" s="223">
        <f t="shared" ca="1" si="1087"/>
        <v>-3.1977048145506205E-4</v>
      </c>
      <c r="IE447" s="223">
        <f t="shared" ca="1" si="1088"/>
        <v>-6.545460764494757E-5</v>
      </c>
      <c r="IF447" s="223">
        <f t="shared" ca="1" si="1089"/>
        <v>7.4535599550714119E-5</v>
      </c>
      <c r="IG447" s="223">
        <f t="shared" ca="1" si="1090"/>
        <v>-3.1514556949421466E-4</v>
      </c>
      <c r="IH447" s="223">
        <f t="shared" ca="1" si="1091"/>
        <v>2.4949880464390881E-4</v>
      </c>
      <c r="II447" s="223">
        <f t="shared" ca="1" si="1092"/>
        <v>5.8609529213486585E-5</v>
      </c>
      <c r="IJ447" s="223">
        <f t="shared" ca="1" si="1093"/>
        <v>-3.0976144425297022E-4</v>
      </c>
      <c r="IK447" s="223">
        <f t="shared" ca="1" si="1094"/>
        <v>2.5988888785792244E-4</v>
      </c>
      <c r="IL447" s="223">
        <f t="shared" ca="1" si="1095"/>
        <v>4.2542263386813892E-5</v>
      </c>
      <c r="IM447" s="223">
        <f t="shared" ca="1" si="1096"/>
        <v>-3.0363107656061614E-4</v>
      </c>
      <c r="IN447" s="223">
        <f t="shared" ca="1" si="1097"/>
        <v>2.6965287597750798E-4</v>
      </c>
      <c r="IO447" s="223">
        <f t="shared" ca="1" si="1098"/>
        <v>2.6372509521361637E-5</v>
      </c>
      <c r="IP447" s="223">
        <f t="shared" ca="1" si="1099"/>
        <v>-2.9676923500989425E-4</v>
      </c>
      <c r="IQ447" s="223">
        <f t="shared" ca="1" si="1100"/>
        <v>2.7876724670006096E-4</v>
      </c>
      <c r="IR447" s="223">
        <f t="shared" ca="1" si="1101"/>
        <v>1.013922197051336E-5</v>
      </c>
      <c r="IS447" s="223">
        <f t="shared" ca="1" si="1102"/>
        <v>-2.8919245037811064E-4</v>
      </c>
      <c r="IT447" s="223">
        <f t="shared" ca="1" si="1103"/>
        <v>2.8721004270818609E-4</v>
      </c>
      <c r="IU447" s="223">
        <f t="shared" ca="1" si="1104"/>
        <v>-6.1184918541528363E-6</v>
      </c>
      <c r="IV447" s="223">
        <f t="shared" ca="1" si="1105"/>
        <v>-2.8091897580309871E-4</v>
      </c>
      <c r="IW447" s="223">
        <f t="shared" ca="1" si="1106"/>
        <v>2.9496092456679832E-4</v>
      </c>
      <c r="IX447" s="223">
        <f t="shared" ca="1" si="1107"/>
        <v>-2.2361465696025808E-5</v>
      </c>
      <c r="IY447" s="223">
        <f t="shared" ca="1" si="1108"/>
        <v>-2.7196874280978068E-4</v>
      </c>
      <c r="IZ447" s="223">
        <f t="shared" ca="1" si="1109"/>
        <v>3.020012197225876E-4</v>
      </c>
      <c r="JA447" s="223">
        <f t="shared" ca="1" si="1110"/>
        <v>-3.8550568808403931E-5</v>
      </c>
      <c r="JB447" s="223">
        <f t="shared" ca="1" si="1111"/>
        <v>-2.6236331329338515E-4</v>
      </c>
    </row>
    <row r="448" spans="2:262">
      <c r="B448" s="230">
        <v>87</v>
      </c>
      <c r="C448" s="229">
        <f t="shared" si="1112"/>
        <v>1.6992187500000011E-3</v>
      </c>
      <c r="D448" s="226">
        <f t="shared" ca="1" si="855"/>
        <v>71.83501072940939</v>
      </c>
      <c r="E448" s="225">
        <f ca="1">CO361</f>
        <v>-0.16498927059061463</v>
      </c>
      <c r="F448" s="224">
        <v>87</v>
      </c>
      <c r="G448" s="223">
        <f t="shared" ca="1" si="856"/>
        <v>9.4951173462946067E-4</v>
      </c>
      <c r="H448" s="223">
        <f t="shared" ca="1" si="857"/>
        <v>-2.9338758405868064E-4</v>
      </c>
      <c r="I448" s="223">
        <f t="shared" ca="1" si="858"/>
        <v>-6.3558841627782111E-4</v>
      </c>
      <c r="J448" s="223">
        <f t="shared" ca="1" si="859"/>
        <v>9.7346416393156825E-4</v>
      </c>
      <c r="K448" s="223">
        <f t="shared" ca="1" si="860"/>
        <v>-4.0601360521972329E-4</v>
      </c>
      <c r="L448" s="223">
        <f t="shared" ca="1" si="861"/>
        <v>-5.3903153906290622E-4</v>
      </c>
      <c r="M448" s="223">
        <f t="shared" ca="1" si="862"/>
        <v>9.8277478610518968E-4</v>
      </c>
      <c r="N448" s="223">
        <f t="shared" ca="1" si="863"/>
        <v>-5.1253280383974846E-4</v>
      </c>
      <c r="O448" s="223">
        <f t="shared" ca="1" si="864"/>
        <v>-4.3436712576853731E-4</v>
      </c>
      <c r="P448" s="223">
        <f t="shared" ca="1" si="865"/>
        <v>9.7730356072648272E-4</v>
      </c>
      <c r="Q448" s="223">
        <f t="shared" ca="1" si="866"/>
        <v>-6.1134303202316795E-4</v>
      </c>
      <c r="R448" s="223">
        <f t="shared" ca="1" si="867"/>
        <v>-3.2316942659256986E-4</v>
      </c>
      <c r="S448" s="223">
        <f t="shared" ca="1" si="868"/>
        <v>9.5713278011777384E-4</v>
      </c>
      <c r="T448" s="223">
        <f t="shared" ca="1" si="869"/>
        <v>-7.009580919652875E-4</v>
      </c>
      <c r="U448" s="223">
        <f t="shared" ca="1" si="870"/>
        <v>-2.0711095843371069E-4</v>
      </c>
      <c r="V448" s="223">
        <f t="shared" ca="1" si="871"/>
        <v>9.2256583159443305E-4</v>
      </c>
      <c r="W448" s="223">
        <f t="shared" ca="1" si="872"/>
        <v>-7.8003008975064921E-4</v>
      </c>
      <c r="X448" s="223">
        <f t="shared" ca="1" si="873"/>
        <v>-8.7937348680597587E-5</v>
      </c>
      <c r="Y448" s="223">
        <f t="shared" ca="1" si="874"/>
        <v>8.7412263423725599E-4</v>
      </c>
      <c r="Z448" s="223">
        <f t="shared" ca="1" si="875"/>
        <v>-8.4736970893214481E-4</v>
      </c>
      <c r="AA448" s="223">
        <f t="shared" ca="1" si="876"/>
        <v>3.2558920648982691E-5</v>
      </c>
      <c r="AB448" s="223">
        <f t="shared" ca="1" si="877"/>
        <v>8.1253181882554775E-4</v>
      </c>
      <c r="AC448" s="223">
        <f t="shared" ca="1" si="878"/>
        <v>-9.019640989573858E-4</v>
      </c>
      <c r="AD448" s="223">
        <f t="shared" ca="1" si="879"/>
        <v>1.5256547350607497E-4</v>
      </c>
      <c r="AE448" s="223">
        <f t="shared" ca="1" si="880"/>
        <v>7.3871976855199037E-4</v>
      </c>
      <c r="AF448" s="223">
        <f t="shared" ca="1" si="881"/>
        <v>-9.4299210938379773E-4</v>
      </c>
      <c r="AG448" s="223">
        <f t="shared" ca="1" si="882"/>
        <v>2.7027729963329965E-4</v>
      </c>
      <c r="AH448" s="223">
        <f t="shared" ca="1" si="883"/>
        <v>6.5379668535714463E-4</v>
      </c>
      <c r="AI448" s="223">
        <f t="shared" ca="1" si="884"/>
        <v>-9.6983664074558925E-4</v>
      </c>
      <c r="AJ448" s="223">
        <f t="shared" ca="1" si="885"/>
        <v>3.8392390359923812E-4</v>
      </c>
      <c r="AK448" s="223">
        <f t="shared" ca="1" si="886"/>
        <v>5.5903989145888067E-4</v>
      </c>
      <c r="AL448" s="223">
        <f t="shared" ca="1" si="887"/>
        <v>-9.8209392630412007E-4</v>
      </c>
      <c r="AM448" s="223">
        <f t="shared" ca="1" si="888"/>
        <v>4.9179593469767153E-4</v>
      </c>
      <c r="AN448" s="223">
        <f t="shared" ca="1" si="889"/>
        <v>4.5587461723731339E-4</v>
      </c>
      <c r="AO448" s="223">
        <f t="shared" ca="1" si="890"/>
        <v>-9.7957960507547644E-4</v>
      </c>
      <c r="AP448" s="223">
        <f t="shared" ca="1" si="891"/>
        <v>5.922708971733393E-4</v>
      </c>
      <c r="AQ448" s="223">
        <f t="shared" ca="1" si="892"/>
        <v>3.4585256444321494E-4</v>
      </c>
      <c r="AR448" s="223">
        <f t="shared" ca="1" si="893"/>
        <v>-9.6233149479127531E-4</v>
      </c>
      <c r="AS448" s="223">
        <f t="shared" ca="1" si="894"/>
        <v>6.8383755406823006E-4</v>
      </c>
      <c r="AT448" s="223">
        <f t="shared" ca="1" si="895"/>
        <v>2.3062856715943072E-4</v>
      </c>
      <c r="AU448" s="223">
        <f t="shared" ca="1" si="896"/>
        <v>-9.306090230847728E-4</v>
      </c>
      <c r="AV448" s="223">
        <f t="shared" ca="1" si="897"/>
        <v>7.6511865763218511E-4</v>
      </c>
      <c r="AW448" s="223">
        <f t="shared" ca="1" si="898"/>
        <v>1.1193570155591689E-4</v>
      </c>
      <c r="AX448" s="223">
        <f t="shared" ca="1" si="899"/>
        <v>-8.848893254578005E-4</v>
      </c>
      <c r="AY448" s="223">
        <f t="shared" ca="1" si="900"/>
        <v>8.3489166441092324E-4</v>
      </c>
      <c r="AZ448" s="223">
        <f t="shared" ca="1" si="901"/>
        <v>-8.4407811890515098E-6</v>
      </c>
      <c r="BA448" s="223">
        <f t="shared" ca="1" si="902"/>
        <v>-8.2586006871867006E-4</v>
      </c>
      <c r="BB448" s="223">
        <f t="shared" ca="1" si="903"/>
        <v>8.9210712343761349E-4</v>
      </c>
      <c r="BC448" s="223">
        <f t="shared" ca="1" si="904"/>
        <v>-1.286903067282218E-4</v>
      </c>
      <c r="BD448" s="223">
        <f t="shared" ca="1" si="905"/>
        <v>-7.5440910783333595E-4</v>
      </c>
      <c r="BE448" s="223">
        <f t="shared" ca="1" si="906"/>
        <v>9.3590446095218852E-4</v>
      </c>
      <c r="BF448" s="223">
        <f t="shared" ca="1" si="907"/>
        <v>-2.4700421026894369E-4</v>
      </c>
      <c r="BG448" s="223">
        <f t="shared" ca="1" si="908"/>
        <v>-6.7161113176023588E-4</v>
      </c>
      <c r="BH448" s="223">
        <f t="shared" ca="1" si="909"/>
        <v>9.6562492423175211E-4</v>
      </c>
      <c r="BI448" s="223">
        <f t="shared" ca="1" si="910"/>
        <v>-3.6160294057505131E-4</v>
      </c>
      <c r="BJ448" s="223">
        <f t="shared" ca="1" si="911"/>
        <v>-5.7871149912809799E-4</v>
      </c>
      <c r="BK448" s="223">
        <f t="shared" ca="1" si="912"/>
        <v>9.8082148984470212E-4</v>
      </c>
      <c r="BL448" s="223">
        <f t="shared" ca="1" si="913"/>
        <v>-4.7076282607397323E-4</v>
      </c>
      <c r="BM448" s="223">
        <f t="shared" ca="1" si="914"/>
        <v>-4.7710750688290614E-4</v>
      </c>
      <c r="BN448" s="223">
        <f t="shared" ca="1" si="915"/>
        <v>9.8126558729921321E-4</v>
      </c>
      <c r="BO448" s="223">
        <f t="shared" ca="1" si="916"/>
        <v>-5.7284200048147733E-4</v>
      </c>
      <c r="BP448" s="223">
        <f t="shared" ca="1" si="917"/>
        <v>-3.6832737364129629E-4</v>
      </c>
      <c r="BQ448" s="223">
        <f t="shared" ca="1" si="918"/>
        <v>9.6695053695620775E-4</v>
      </c>
      <c r="BR448" s="223">
        <f t="shared" ca="1" si="919"/>
        <v>-6.6630509799893965E-4</v>
      </c>
      <c r="BS448" s="223">
        <f t="shared" ca="1" si="920"/>
        <v>-2.540072538600513E-4</v>
      </c>
      <c r="BT448" s="223">
        <f t="shared" ca="1" si="921"/>
        <v>9.3809165049732316E-4</v>
      </c>
      <c r="BU448" s="223">
        <f t="shared" ca="1" si="922"/>
        <v>-7.4974634664399273E-4</v>
      </c>
      <c r="BV448" s="223">
        <f t="shared" ca="1" si="923"/>
        <v>-1.3586662855017117E-4</v>
      </c>
      <c r="BW448" s="223">
        <f t="shared" ca="1" si="924"/>
        <v>8.9512299243682905E-4</v>
      </c>
      <c r="BX448" s="223">
        <f t="shared" ca="1" si="925"/>
        <v>-8.2191071236968529E-4</v>
      </c>
      <c r="BY448" s="223">
        <f t="shared" ca="1" si="926"/>
        <v>-1.5682442681860993E-5</v>
      </c>
      <c r="BZ448" s="223">
        <f t="shared" ca="1" si="927"/>
        <v>8.3869085138729314E-4</v>
      </c>
      <c r="CA448" s="223">
        <f t="shared" ca="1" si="928"/>
        <v>-8.8171277594471277E-4</v>
      </c>
      <c r="CB448" s="223">
        <f t="shared" ca="1" si="929"/>
        <v>1.0473762172164263E-4</v>
      </c>
      <c r="CC448" s="223">
        <f t="shared" ca="1" si="930"/>
        <v>7.6964401927728278E-4</v>
      </c>
      <c r="CD448" s="223">
        <f t="shared" ca="1" si="931"/>
        <v>-9.2825305866901927E-4</v>
      </c>
      <c r="CE448" s="223">
        <f t="shared" ca="1" si="932"/>
        <v>2.2358233480440398E-4</v>
      </c>
      <c r="CF448" s="223">
        <f t="shared" ca="1" si="933"/>
        <v>6.8902102473072219E-4</v>
      </c>
      <c r="CG448" s="223">
        <f t="shared" ca="1" si="934"/>
        <v>-9.6083155137060032E-4</v>
      </c>
      <c r="CH448" s="223">
        <f t="shared" ca="1" si="935"/>
        <v>3.3906416146069294E-4</v>
      </c>
      <c r="CI448" s="223">
        <f t="shared" ca="1" si="936"/>
        <v>5.9803451262964576E-4</v>
      </c>
      <c r="CJ448" s="223">
        <f t="shared" ca="1" si="937"/>
        <v>-9.7895824319507935E-4</v>
      </c>
      <c r="CK448" s="223">
        <f t="shared" ca="1" si="938"/>
        <v>4.4944614752679129E-4</v>
      </c>
      <c r="CL448" s="223">
        <f t="shared" ca="1" si="939"/>
        <v>4.9805300480655146E-4</v>
      </c>
      <c r="CM448" s="223">
        <f t="shared" ca="1" si="940"/>
        <v>-9.823604918250458E-4</v>
      </c>
      <c r="CN448" s="223">
        <f t="shared" ca="1" si="941"/>
        <v>5.5306804518847859E-4</v>
      </c>
      <c r="CO448" s="223">
        <f t="shared" ca="1" si="942"/>
        <v>3.9058031620214397E-4</v>
      </c>
      <c r="CP448" s="223">
        <f t="shared" ca="1" si="943"/>
        <v>-9.709871242742842E-4</v>
      </c>
      <c r="CQ448" s="223">
        <f t="shared" ca="1" si="944"/>
        <v>6.4837128465336719E-4</v>
      </c>
      <c r="CR448" s="223">
        <f t="shared" ca="1" si="945"/>
        <v>2.7723293608891643E-4</v>
      </c>
      <c r="CS448" s="223">
        <f t="shared" ca="1" si="946"/>
        <v>-9.4500920657711557E-4</v>
      </c>
      <c r="CT448" s="223">
        <f t="shared" ca="1" si="947"/>
        <v>7.3392241649140356E-4</v>
      </c>
      <c r="CU448" s="223">
        <f t="shared" ca="1" si="948"/>
        <v>1.5971571456775349E-4</v>
      </c>
      <c r="CV448" s="223">
        <f t="shared" ca="1" si="949"/>
        <v>-9.0481747079601831E-4</v>
      </c>
      <c r="CW448" s="223">
        <f t="shared" ca="1" si="950"/>
        <v>8.0843467204851365E-4</v>
      </c>
      <c r="CX448" s="223">
        <f t="shared" ca="1" si="951"/>
        <v>3.9796220035692015E-5</v>
      </c>
      <c r="CY448" s="223">
        <f t="shared" ca="1" si="952"/>
        <v>-8.5101643804771129E-4</v>
      </c>
      <c r="CZ448" s="223">
        <f t="shared" ca="1" si="953"/>
        <v>8.7078731764495302E-4</v>
      </c>
      <c r="DA448" s="223">
        <f t="shared" ca="1" si="954"/>
        <v>-8.072184668813043E-5</v>
      </c>
      <c r="DB448" s="223">
        <f t="shared" ca="1" si="955"/>
        <v>-7.8441532594288651E-4</v>
      </c>
      <c r="DC448" s="223">
        <f t="shared" ca="1" si="956"/>
        <v>9.200425114529292E-4</v>
      </c>
      <c r="DD448" s="223">
        <f t="shared" ca="1" si="957"/>
        <v>-2.0002578170166016E-4</v>
      </c>
      <c r="DE448" s="223">
        <f t="shared" ca="1" si="958"/>
        <v>-7.0601587720005635E-4</v>
      </c>
      <c r="DF448" s="223">
        <f t="shared" ca="1" si="959"/>
        <v>9.5545940951070874E-4</v>
      </c>
      <c r="DG448" s="223">
        <f t="shared" ca="1" si="960"/>
        <v>-3.1632114277385659E-4</v>
      </c>
      <c r="DH448" s="223">
        <f t="shared" ca="1" si="961"/>
        <v>-6.1699729250273621E-4</v>
      </c>
      <c r="DI448" s="223">
        <f t="shared" ca="1" si="962"/>
        <v>9.765053087053624E-4</v>
      </c>
      <c r="DJ448" s="223">
        <f t="shared" ca="1" si="963"/>
        <v>-4.2785873942622536E-4</v>
      </c>
      <c r="DK448" s="223">
        <f t="shared" ca="1" si="964"/>
        <v>-5.1869849422350256E-4</v>
      </c>
      <c r="DL448" s="223">
        <f t="shared" ca="1" si="965"/>
        <v>9.828636591234256E-4</v>
      </c>
      <c r="DM448" s="223">
        <f t="shared" ca="1" si="966"/>
        <v>-5.3296094238560452E-4</v>
      </c>
      <c r="DN448" s="223">
        <f t="shared" ca="1" si="967"/>
        <v>-4.125979877852754E-4</v>
      </c>
      <c r="DO448" s="223">
        <f t="shared" ca="1" si="968"/>
        <v>9.7443882525624485E-4</v>
      </c>
      <c r="DP448" s="223">
        <f t="shared" ca="1" si="969"/>
        <v>-6.3004691669008332E-4</v>
      </c>
      <c r="DQ448" s="223">
        <f t="shared" ca="1" si="970"/>
        <v>-3.0029162356346172E-4</v>
      </c>
      <c r="DR448" s="223">
        <f t="shared" ca="1" si="971"/>
        <v>9.5135752444703604E-4</v>
      </c>
      <c r="DS448" s="223">
        <f t="shared" ca="1" si="972"/>
        <v>-7.1765639891822766E-4</v>
      </c>
      <c r="DT448" s="223">
        <f t="shared" ca="1" si="973"/>
        <v>-1.8346859381103539E-4</v>
      </c>
      <c r="DU448" s="223">
        <f t="shared" ca="1" si="974"/>
        <v>9.1396692094410418E-4</v>
      </c>
      <c r="DV448" s="223">
        <f t="shared" ca="1" si="975"/>
        <v>-7.9447166091025116E-4</v>
      </c>
      <c r="DW448" s="223">
        <f t="shared" ca="1" si="976"/>
        <v>-6.388602563465025E-5</v>
      </c>
      <c r="DX448" s="223">
        <f t="shared" ca="1" si="977"/>
        <v>8.6282940422741723E-4</v>
      </c>
      <c r="DY448" s="223">
        <f t="shared" ca="1" si="978"/>
        <v>-8.593373296258925E-4</v>
      </c>
      <c r="DZ448" s="223">
        <f t="shared" ca="1" si="979"/>
        <v>5.6657447832557492E-5</v>
      </c>
      <c r="EA448" s="223">
        <f t="shared" ca="1" si="980"/>
        <v>7.9871413014730283E-4</v>
      </c>
      <c r="EB448" s="223">
        <f t="shared" ca="1" si="981"/>
        <v>-9.1127776503053485E-4</v>
      </c>
      <c r="EC448" s="223">
        <f t="shared" ca="1" si="982"/>
        <v>1.7634874054746498E-4</v>
      </c>
      <c r="ED448" s="223">
        <f t="shared" ca="1" si="983"/>
        <v>7.2258545210459896E-4</v>
      </c>
      <c r="EE448" s="223">
        <f t="shared" ca="1" si="984"/>
        <v>-9.4951173462944917E-4</v>
      </c>
      <c r="EF448" s="223">
        <f t="shared" ca="1" si="985"/>
        <v>2.9338758405867571E-4</v>
      </c>
      <c r="EG448" s="223">
        <f t="shared" ca="1" si="986"/>
        <v>6.3558841627783769E-4</v>
      </c>
      <c r="EH448" s="223">
        <f t="shared" ca="1" si="987"/>
        <v>-9.7346416393156283E-4</v>
      </c>
      <c r="EI448" s="223">
        <f t="shared" ca="1" si="988"/>
        <v>4.0601360521967244E-4</v>
      </c>
      <c r="EJ448" s="223">
        <f t="shared" ca="1" si="989"/>
        <v>5.3903153906291934E-4</v>
      </c>
      <c r="EK448" s="223">
        <f t="shared" ca="1" si="990"/>
        <v>-9.8277478610518925E-4</v>
      </c>
      <c r="EL448" s="223">
        <f t="shared" ca="1" si="991"/>
        <v>5.1253280383970672E-4</v>
      </c>
      <c r="EM448" s="223">
        <f t="shared" ca="1" si="992"/>
        <v>4.3436712576854674E-4</v>
      </c>
      <c r="EN448" s="223">
        <f t="shared" ca="1" si="993"/>
        <v>-9.7730356072648576E-4</v>
      </c>
      <c r="EO448" s="223">
        <f t="shared" ca="1" si="994"/>
        <v>6.113430320231351E-4</v>
      </c>
      <c r="EP448" s="223">
        <f t="shared" ca="1" si="995"/>
        <v>3.2316942659257311E-4</v>
      </c>
      <c r="EQ448" s="223">
        <f t="shared" ca="1" si="996"/>
        <v>-9.5713278011777861E-4</v>
      </c>
      <c r="ER448" s="223">
        <f t="shared" ca="1" si="997"/>
        <v>7.009580919652631E-4</v>
      </c>
      <c r="ES448" s="223">
        <f t="shared" ca="1" si="998"/>
        <v>2.0711095843376539E-4</v>
      </c>
      <c r="ET448" s="223">
        <f t="shared" ca="1" si="999"/>
        <v>-9.2256583159443782E-4</v>
      </c>
      <c r="EU448" s="223">
        <f t="shared" ca="1" si="1000"/>
        <v>7.8003008975063219E-4</v>
      </c>
      <c r="EV448" s="223">
        <f t="shared" ca="1" si="1001"/>
        <v>8.7937348680646322E-5</v>
      </c>
      <c r="EW448" s="223">
        <f t="shared" ca="1" si="1002"/>
        <v>-8.7412263423725914E-4</v>
      </c>
      <c r="EX448" s="223">
        <f t="shared" ca="1" si="1003"/>
        <v>8.4736970893213072E-4</v>
      </c>
      <c r="EY448" s="223">
        <f t="shared" ca="1" si="1004"/>
        <v>-3.2558920648940786E-5</v>
      </c>
      <c r="EZ448" s="223">
        <f t="shared" ca="1" si="1005"/>
        <v>-8.1253181882554775E-4</v>
      </c>
      <c r="FA448" s="223">
        <f t="shared" ca="1" si="1006"/>
        <v>9.0196409895737734E-4</v>
      </c>
      <c r="FB448" s="223">
        <f t="shared" ca="1" si="1007"/>
        <v>-1.5256547350604065E-4</v>
      </c>
      <c r="FC448" s="223">
        <f t="shared" ca="1" si="1008"/>
        <v>-7.3871976855202257E-4</v>
      </c>
      <c r="FD448" s="223">
        <f t="shared" ca="1" si="1009"/>
        <v>9.4299210938379372E-4</v>
      </c>
      <c r="FE448" s="223">
        <f t="shared" ca="1" si="1010"/>
        <v>-2.7027729963327276E-4</v>
      </c>
      <c r="FF448" s="223">
        <f t="shared" ca="1" si="1011"/>
        <v>-6.5379668535717607E-4</v>
      </c>
      <c r="FG448" s="223">
        <f t="shared" ca="1" si="1012"/>
        <v>9.6983664074558795E-4</v>
      </c>
      <c r="FH448" s="223">
        <f t="shared" ca="1" si="1013"/>
        <v>-3.8392390359921237E-4</v>
      </c>
      <c r="FI448" s="223">
        <f t="shared" ca="1" si="1014"/>
        <v>-5.5903989145891504E-4</v>
      </c>
      <c r="FJ448" s="223">
        <f t="shared" ca="1" si="1015"/>
        <v>9.8209392630412007E-4</v>
      </c>
      <c r="FK448" s="223">
        <f t="shared" ca="1" si="1016"/>
        <v>-4.9179593469765939E-4</v>
      </c>
      <c r="FL448" s="223">
        <f t="shared" ca="1" si="1017"/>
        <v>-4.5587461723733811E-4</v>
      </c>
      <c r="FM448" s="223">
        <f t="shared" ca="1" si="1018"/>
        <v>9.7957960507548099E-4</v>
      </c>
      <c r="FN448" s="223">
        <f t="shared" ca="1" si="1019"/>
        <v>-5.9227089717332813E-4</v>
      </c>
      <c r="FO448" s="223">
        <f t="shared" ca="1" si="1020"/>
        <v>-3.4585256444324107E-4</v>
      </c>
      <c r="FP448" s="223">
        <f t="shared" ca="1" si="1021"/>
        <v>9.6233149479128376E-4</v>
      </c>
      <c r="FQ448" s="223">
        <f t="shared" ca="1" si="1022"/>
        <v>-6.8383755406823006E-4</v>
      </c>
      <c r="FR448" s="223">
        <f t="shared" ca="1" si="1023"/>
        <v>-2.3062856715945783E-4</v>
      </c>
      <c r="FS448" s="223">
        <f t="shared" ca="1" si="1024"/>
        <v>9.3060902308478625E-4</v>
      </c>
      <c r="FT448" s="223">
        <f t="shared" ca="1" si="1025"/>
        <v>-7.6511865763215009E-4</v>
      </c>
      <c r="FU448" s="223">
        <f t="shared" ca="1" si="1026"/>
        <v>-1.1193570155593077E-4</v>
      </c>
      <c r="FV448" s="223">
        <f t="shared" ca="1" si="1027"/>
        <v>8.8488932545781264E-4</v>
      </c>
      <c r="FW448" s="223">
        <f t="shared" ca="1" si="1028"/>
        <v>-8.3489166441090123E-4</v>
      </c>
      <c r="FX448" s="223">
        <f t="shared" ca="1" si="1029"/>
        <v>8.4407811890374693E-6</v>
      </c>
      <c r="FY448" s="223">
        <f t="shared" ca="1" si="1030"/>
        <v>8.2586006871868513E-4</v>
      </c>
      <c r="FZ448" s="223">
        <f t="shared" ca="1" si="1031"/>
        <v>-8.9210712343759581E-4</v>
      </c>
      <c r="GA448" s="223">
        <f t="shared" ca="1" si="1032"/>
        <v>1.286903067282218E-4</v>
      </c>
      <c r="GB448" s="223">
        <f t="shared" ca="1" si="1033"/>
        <v>7.5440910783334473E-4</v>
      </c>
      <c r="GC448" s="223">
        <f t="shared" ca="1" si="1034"/>
        <v>-9.3590446095217583E-4</v>
      </c>
      <c r="GD448" s="223">
        <f t="shared" ca="1" si="1035"/>
        <v>2.470042102688897E-4</v>
      </c>
      <c r="GE448" s="223">
        <f t="shared" ca="1" si="1036"/>
        <v>6.7161113176024607E-4</v>
      </c>
      <c r="GF448" s="223">
        <f t="shared" ca="1" si="1037"/>
        <v>-9.656249242317469E-4</v>
      </c>
      <c r="GG448" s="223">
        <f t="shared" ca="1" si="1038"/>
        <v>3.6160294057501239E-4</v>
      </c>
      <c r="GH448" s="223">
        <f t="shared" ca="1" si="1039"/>
        <v>5.7871149912809799E-4</v>
      </c>
      <c r="GI448" s="223">
        <f t="shared" ca="1" si="1040"/>
        <v>-9.8082148984470039E-4</v>
      </c>
      <c r="GJ448" s="223">
        <f t="shared" ca="1" si="1041"/>
        <v>4.7076282607393636E-4</v>
      </c>
      <c r="GK448" s="223">
        <f t="shared" ca="1" si="1042"/>
        <v>4.7710750688290614E-4</v>
      </c>
      <c r="GL448" s="223">
        <f t="shared" ca="1" si="1043"/>
        <v>-9.8126558729921495E-4</v>
      </c>
      <c r="GM448" s="223">
        <f t="shared" ca="1" si="1044"/>
        <v>5.7284200048145467E-4</v>
      </c>
      <c r="GN448" s="223">
        <f t="shared" ca="1" si="1045"/>
        <v>3.6832737364134811E-4</v>
      </c>
      <c r="GO448" s="223">
        <f t="shared" ca="1" si="1046"/>
        <v>-9.6695053695620775E-4</v>
      </c>
      <c r="GP448" s="223">
        <f t="shared" ca="1" si="1047"/>
        <v>6.6630509799891916E-4</v>
      </c>
      <c r="GQ448" s="223">
        <f t="shared" ca="1" si="1048"/>
        <v>2.5400725386010524E-4</v>
      </c>
      <c r="GR448" s="223">
        <f t="shared" ca="1" si="1049"/>
        <v>-9.3809165049732316E-4</v>
      </c>
      <c r="GS448" s="223">
        <f t="shared" ca="1" si="1050"/>
        <v>7.4974634664397462E-4</v>
      </c>
      <c r="GT448" s="223">
        <f t="shared" ca="1" si="1051"/>
        <v>1.3586662855019887E-4</v>
      </c>
      <c r="GU448" s="223">
        <f t="shared" ca="1" si="1052"/>
        <v>-8.9512299243685225E-4</v>
      </c>
      <c r="GV448" s="223">
        <f t="shared" ca="1" si="1053"/>
        <v>8.219107123696699E-4</v>
      </c>
      <c r="GW448" s="223">
        <f t="shared" ca="1" si="1054"/>
        <v>1.5682442681888911E-5</v>
      </c>
      <c r="GX448" s="223">
        <f t="shared" ca="1" si="1055"/>
        <v>-8.386908513873222E-4</v>
      </c>
      <c r="GY448" s="223">
        <f t="shared" ca="1" si="1056"/>
        <v>8.8171277594471277E-4</v>
      </c>
      <c r="GZ448" s="223">
        <f t="shared" ca="1" si="1057"/>
        <v>-1.0473762172161487E-4</v>
      </c>
      <c r="HA448" s="223">
        <f t="shared" ca="1" si="1058"/>
        <v>-7.6964401927731758E-4</v>
      </c>
      <c r="HB448" s="223">
        <f t="shared" ca="1" si="1059"/>
        <v>9.2825305866901927E-4</v>
      </c>
      <c r="HC448" s="223">
        <f t="shared" ca="1" si="1060"/>
        <v>-2.2358233480437682E-4</v>
      </c>
      <c r="HD448" s="223">
        <f t="shared" ca="1" si="1061"/>
        <v>-6.8902102473074214E-4</v>
      </c>
      <c r="HE448" s="223">
        <f t="shared" ca="1" si="1062"/>
        <v>9.6083155137058861E-4</v>
      </c>
      <c r="HF448" s="223">
        <f t="shared" ca="1" si="1063"/>
        <v>-3.390641614606667E-4</v>
      </c>
      <c r="HG448" s="223">
        <f t="shared" ca="1" si="1064"/>
        <v>-5.9803451262966799E-4</v>
      </c>
      <c r="HH448" s="223">
        <f t="shared" ca="1" si="1065"/>
        <v>9.7895824319507458E-4</v>
      </c>
      <c r="HI448" s="223">
        <f t="shared" ca="1" si="1066"/>
        <v>-4.4944614752679129E-4</v>
      </c>
      <c r="HJ448" s="223">
        <f t="shared" ca="1" si="1067"/>
        <v>-4.9805300480657553E-4</v>
      </c>
      <c r="HK448" s="223">
        <f t="shared" ca="1" si="1068"/>
        <v>9.8236049182504667E-4</v>
      </c>
      <c r="HL448" s="223">
        <f t="shared" ca="1" si="1069"/>
        <v>-5.5306804518847859E-4</v>
      </c>
      <c r="HM448" s="223">
        <f t="shared" ca="1" si="1070"/>
        <v>-3.905803162021695E-4</v>
      </c>
      <c r="HN448" s="223">
        <f t="shared" ca="1" si="1071"/>
        <v>9.7098712427428832E-4</v>
      </c>
      <c r="HO448" s="223">
        <f t="shared" ca="1" si="1072"/>
        <v>-6.4837128465332523E-4</v>
      </c>
      <c r="HP448" s="223">
        <f t="shared" ca="1" si="1073"/>
        <v>-2.7723293608891643E-4</v>
      </c>
      <c r="HQ448" s="223">
        <f t="shared" ca="1" si="1074"/>
        <v>9.4500920657712316E-4</v>
      </c>
      <c r="HR448" s="223">
        <f t="shared" ca="1" si="1075"/>
        <v>-7.3392241649136638E-4</v>
      </c>
      <c r="HS448" s="223">
        <f t="shared" ca="1" si="1076"/>
        <v>-1.5971571456775349E-4</v>
      </c>
      <c r="HT448" s="223">
        <f t="shared" ca="1" si="1077"/>
        <v>9.0481747079602915E-4</v>
      </c>
      <c r="HU448" s="223">
        <f t="shared" ca="1" si="1078"/>
        <v>-8.0843467204849771E-4</v>
      </c>
      <c r="HV448" s="223">
        <f t="shared" ca="1" si="1079"/>
        <v>-3.9796220035747851E-5</v>
      </c>
      <c r="HW448" s="223">
        <f t="shared" ca="1" si="1080"/>
        <v>8.5101643804772538E-4</v>
      </c>
      <c r="HX448" s="223">
        <f t="shared" ca="1" si="1081"/>
        <v>-8.7078731764494012E-4</v>
      </c>
      <c r="HY448" s="223">
        <f t="shared" ca="1" si="1082"/>
        <v>8.0721846688074702E-5</v>
      </c>
      <c r="HZ448" s="223">
        <f t="shared" ca="1" si="1083"/>
        <v>7.8441532594288651E-4</v>
      </c>
      <c r="IA448" s="223">
        <f t="shared" ca="1" si="1084"/>
        <v>-9.2004251145291933E-4</v>
      </c>
      <c r="IB448" s="223">
        <f t="shared" ca="1" si="1085"/>
        <v>2.0002578170160546E-4</v>
      </c>
      <c r="IC448" s="223">
        <f t="shared" ca="1" si="1086"/>
        <v>7.0601587720005635E-4</v>
      </c>
      <c r="ID448" s="223">
        <f t="shared" ca="1" si="1087"/>
        <v>-9.5545940951070212E-4</v>
      </c>
      <c r="IE448" s="223">
        <f t="shared" ca="1" si="1088"/>
        <v>-9.4293678146490517E-4</v>
      </c>
      <c r="IF448" s="223">
        <f t="shared" ca="1" si="1089"/>
        <v>6.169972925027798E-4</v>
      </c>
      <c r="IG448" s="223">
        <f t="shared" ca="1" si="1090"/>
        <v>-9.7650530870535925E-4</v>
      </c>
      <c r="IH448" s="223">
        <f t="shared" ca="1" si="1091"/>
        <v>4.2785873942620026E-4</v>
      </c>
      <c r="II448" s="223">
        <f t="shared" ca="1" si="1092"/>
        <v>5.1869849422355005E-4</v>
      </c>
      <c r="IJ448" s="223">
        <f t="shared" ca="1" si="1093"/>
        <v>-9.828636591234256E-4</v>
      </c>
      <c r="IK448" s="223">
        <f t="shared" ca="1" si="1094"/>
        <v>5.329609423855811E-4</v>
      </c>
      <c r="IL448" s="223">
        <f t="shared" ca="1" si="1095"/>
        <v>4.1259798778524998E-4</v>
      </c>
      <c r="IM448" s="223">
        <f t="shared" ca="1" si="1096"/>
        <v>-9.74438825256252E-4</v>
      </c>
      <c r="IN448" s="223">
        <f t="shared" ca="1" si="1097"/>
        <v>6.3004691669006174E-4</v>
      </c>
      <c r="IO448" s="223">
        <f t="shared" ca="1" si="1098"/>
        <v>3.0029162356343516E-4</v>
      </c>
      <c r="IP448" s="223">
        <f t="shared" ca="1" si="1099"/>
        <v>-9.5135752444705003E-4</v>
      </c>
      <c r="IQ448" s="223">
        <f t="shared" ca="1" si="1100"/>
        <v>7.1765639891822766E-4</v>
      </c>
      <c r="IR448" s="223">
        <f t="shared" ca="1" si="1101"/>
        <v>1.8346859381100785E-4</v>
      </c>
      <c r="IS448" s="223">
        <f t="shared" ca="1" si="1102"/>
        <v>-9.1396692094412478E-4</v>
      </c>
      <c r="IT448" s="223">
        <f t="shared" ca="1" si="1103"/>
        <v>7.9447166091023468E-4</v>
      </c>
      <c r="IU448" s="223">
        <f t="shared" ca="1" si="1104"/>
        <v>6.3886025634733951E-5</v>
      </c>
      <c r="IV448" s="223">
        <f t="shared" ca="1" si="1105"/>
        <v>-8.6282940422743057E-4</v>
      </c>
      <c r="IW448" s="223">
        <f t="shared" ca="1" si="1106"/>
        <v>8.5933732962587906E-4</v>
      </c>
      <c r="IX448" s="223">
        <f t="shared" ca="1" si="1107"/>
        <v>-5.66574478324739E-5</v>
      </c>
      <c r="IY448" s="223">
        <f t="shared" ca="1" si="1108"/>
        <v>-7.9871413014731909E-4</v>
      </c>
      <c r="IZ448" s="223">
        <f t="shared" ca="1" si="1109"/>
        <v>9.1127776503054537E-4</v>
      </c>
      <c r="JA448" s="223">
        <f t="shared" ca="1" si="1110"/>
        <v>-1.7634874054738248E-4</v>
      </c>
      <c r="JB448" s="223">
        <f t="shared" ca="1" si="1111"/>
        <v>-7.2258545210461783E-4</v>
      </c>
    </row>
    <row r="449" spans="2:262">
      <c r="B449" s="230">
        <v>88</v>
      </c>
      <c r="C449" s="229">
        <f t="shared" si="1112"/>
        <v>1.7187500000000011E-3</v>
      </c>
      <c r="D449" s="226">
        <f t="shared" ca="1" si="855"/>
        <v>71.834156725777845</v>
      </c>
      <c r="E449" s="225">
        <f ca="1">CP361</f>
        <v>-0.16584327422216141</v>
      </c>
      <c r="F449" s="224">
        <v>88</v>
      </c>
      <c r="G449" s="223">
        <f t="shared" ca="1" si="856"/>
        <v>6.5402734649654538E-4</v>
      </c>
      <c r="H449" s="223">
        <f t="shared" ca="1" si="857"/>
        <v>-1.8233253526644719E-4</v>
      </c>
      <c r="I449" s="223">
        <f t="shared" ca="1" si="858"/>
        <v>-4.5143028828647559E-4</v>
      </c>
      <c r="J449" s="223">
        <f t="shared" ca="1" si="859"/>
        <v>6.8393499617729384E-4</v>
      </c>
      <c r="K449" s="223">
        <f t="shared" ca="1" si="860"/>
        <v>-3.0851756210648388E-4</v>
      </c>
      <c r="L449" s="223">
        <f t="shared" ca="1" si="861"/>
        <v>-3.4112864843701622E-4</v>
      </c>
      <c r="M449" s="223">
        <f t="shared" ca="1" si="862"/>
        <v>6.8755940751011389E-4</v>
      </c>
      <c r="N449" s="223">
        <f t="shared" ca="1" si="863"/>
        <v>-4.2284643205341062E-4</v>
      </c>
      <c r="O449" s="223">
        <f t="shared" ca="1" si="864"/>
        <v>-2.1771762593527264E-4</v>
      </c>
      <c r="P449" s="223">
        <f t="shared" ca="1" si="865"/>
        <v>6.6476129640007857E-4</v>
      </c>
      <c r="Q449" s="223">
        <f t="shared" ca="1" si="866"/>
        <v>-5.2092555075153606E-4</v>
      </c>
      <c r="R449" s="223">
        <f t="shared" ca="1" si="867"/>
        <v>-8.5939837166287836E-5</v>
      </c>
      <c r="S449" s="223">
        <f t="shared" ca="1" si="868"/>
        <v>6.1641678147181841E-4</v>
      </c>
      <c r="T449" s="223">
        <f t="shared" ca="1" si="869"/>
        <v>-5.9898579267269453E-4</v>
      </c>
      <c r="U449" s="223">
        <f t="shared" ca="1" si="870"/>
        <v>4.9140571349381469E-5</v>
      </c>
      <c r="V449" s="223">
        <f t="shared" ca="1" si="871"/>
        <v>5.4438371532211009E-4</v>
      </c>
      <c r="W449" s="223">
        <f t="shared" ca="1" si="872"/>
        <v>-6.5402734649654419E-4</v>
      </c>
      <c r="X449" s="223">
        <f t="shared" ca="1" si="873"/>
        <v>1.8233253526644396E-4</v>
      </c>
      <c r="Y449" s="223">
        <f t="shared" ca="1" si="874"/>
        <v>4.5143028828647803E-4</v>
      </c>
      <c r="Z449" s="223">
        <f t="shared" ca="1" si="875"/>
        <v>-6.8393499617729341E-4</v>
      </c>
      <c r="AA449" s="223">
        <f t="shared" ca="1" si="876"/>
        <v>3.085175621064809E-4</v>
      </c>
      <c r="AB449" s="223">
        <f t="shared" ca="1" si="877"/>
        <v>3.411286484370192E-4</v>
      </c>
      <c r="AC449" s="223">
        <f t="shared" ca="1" si="878"/>
        <v>-6.8755940751011411E-4</v>
      </c>
      <c r="AD449" s="223">
        <f t="shared" ca="1" si="879"/>
        <v>4.2284643205340797E-4</v>
      </c>
      <c r="AE449" s="223">
        <f t="shared" ca="1" si="880"/>
        <v>2.1771762593527584E-4</v>
      </c>
      <c r="AF449" s="223">
        <f t="shared" ca="1" si="881"/>
        <v>-6.6476129640007943E-4</v>
      </c>
      <c r="AG449" s="223">
        <f t="shared" ca="1" si="882"/>
        <v>5.2092555075153389E-4</v>
      </c>
      <c r="AH449" s="223">
        <f t="shared" ca="1" si="883"/>
        <v>8.5939837166291143E-5</v>
      </c>
      <c r="AI449" s="223">
        <f t="shared" ca="1" si="884"/>
        <v>-6.1641678147181993E-4</v>
      </c>
      <c r="AJ449" s="223">
        <f t="shared" ca="1" si="885"/>
        <v>5.989857926726929E-4</v>
      </c>
      <c r="AK449" s="223">
        <f t="shared" ca="1" si="886"/>
        <v>-4.9140571349378108E-5</v>
      </c>
      <c r="AL449" s="223">
        <f t="shared" ca="1" si="887"/>
        <v>-5.4438371532211215E-4</v>
      </c>
      <c r="AM449" s="223">
        <f t="shared" ca="1" si="888"/>
        <v>6.5402734649654321E-4</v>
      </c>
      <c r="AN449" s="223">
        <f t="shared" ca="1" si="889"/>
        <v>-1.8233253526644068E-4</v>
      </c>
      <c r="AO449" s="223">
        <f t="shared" ca="1" si="890"/>
        <v>-4.5143028828648063E-4</v>
      </c>
      <c r="AP449" s="223">
        <f t="shared" ca="1" si="891"/>
        <v>6.8393499617729297E-4</v>
      </c>
      <c r="AQ449" s="223">
        <f t="shared" ca="1" si="892"/>
        <v>-3.0851756210647781E-4</v>
      </c>
      <c r="AR449" s="223">
        <f t="shared" ca="1" si="893"/>
        <v>-3.4112864843702207E-4</v>
      </c>
      <c r="AS449" s="223">
        <f t="shared" ca="1" si="894"/>
        <v>6.8755940751011432E-4</v>
      </c>
      <c r="AT449" s="223">
        <f t="shared" ca="1" si="895"/>
        <v>-4.2284643205340531E-4</v>
      </c>
      <c r="AU449" s="223">
        <f t="shared" ca="1" si="896"/>
        <v>-2.1771762593527909E-4</v>
      </c>
      <c r="AV449" s="223">
        <f t="shared" ca="1" si="897"/>
        <v>6.647612964000803E-4</v>
      </c>
      <c r="AW449" s="223">
        <f t="shared" ca="1" si="898"/>
        <v>-5.2092555075153161E-4</v>
      </c>
      <c r="AX449" s="223">
        <f t="shared" ca="1" si="899"/>
        <v>-8.5939837166294504E-5</v>
      </c>
      <c r="AY449" s="223">
        <f t="shared" ca="1" si="900"/>
        <v>6.1641678147182134E-4</v>
      </c>
      <c r="AZ449" s="223">
        <f t="shared" ca="1" si="901"/>
        <v>-5.9898579267269128E-4</v>
      </c>
      <c r="BA449" s="223">
        <f t="shared" ca="1" si="902"/>
        <v>4.9140571349374747E-5</v>
      </c>
      <c r="BB449" s="223">
        <f t="shared" ca="1" si="903"/>
        <v>5.4438371532211421E-4</v>
      </c>
      <c r="BC449" s="223">
        <f t="shared" ca="1" si="904"/>
        <v>-6.5402734649654213E-4</v>
      </c>
      <c r="BD449" s="223">
        <f t="shared" ca="1" si="905"/>
        <v>1.823325352664374E-4</v>
      </c>
      <c r="BE449" s="223">
        <f t="shared" ca="1" si="906"/>
        <v>4.5143028828648318E-4</v>
      </c>
      <c r="BF449" s="223">
        <f t="shared" ca="1" si="907"/>
        <v>-6.8393499617729254E-4</v>
      </c>
      <c r="BG449" s="223">
        <f t="shared" ca="1" si="908"/>
        <v>3.0851756210647482E-4</v>
      </c>
      <c r="BH449" s="223">
        <f t="shared" ca="1" si="909"/>
        <v>3.4112864843702511E-4</v>
      </c>
      <c r="BI449" s="223">
        <f t="shared" ca="1" si="910"/>
        <v>-6.8755940751011476E-4</v>
      </c>
      <c r="BJ449" s="223">
        <f t="shared" ca="1" si="911"/>
        <v>4.2284643205340265E-4</v>
      </c>
      <c r="BK449" s="223">
        <f t="shared" ca="1" si="912"/>
        <v>2.1771762593528218E-4</v>
      </c>
      <c r="BL449" s="223">
        <f t="shared" ca="1" si="913"/>
        <v>-6.6476129640008117E-4</v>
      </c>
      <c r="BM449" s="223">
        <f t="shared" ca="1" si="914"/>
        <v>5.2092555075152944E-4</v>
      </c>
      <c r="BN449" s="223">
        <f t="shared" ca="1" si="915"/>
        <v>8.5939837166297919E-5</v>
      </c>
      <c r="BO449" s="223">
        <f t="shared" ca="1" si="916"/>
        <v>-6.1641678147182286E-4</v>
      </c>
      <c r="BP449" s="223">
        <f t="shared" ca="1" si="917"/>
        <v>5.9898579267268954E-4</v>
      </c>
      <c r="BQ449" s="223">
        <f t="shared" ca="1" si="918"/>
        <v>-4.9140571349371332E-5</v>
      </c>
      <c r="BR449" s="223">
        <f t="shared" ca="1" si="919"/>
        <v>-5.4438371532211627E-4</v>
      </c>
      <c r="BS449" s="223">
        <f t="shared" ca="1" si="920"/>
        <v>6.5402734649654105E-4</v>
      </c>
      <c r="BT449" s="223">
        <f t="shared" ca="1" si="921"/>
        <v>-1.8233253526643421E-4</v>
      </c>
      <c r="BU449" s="223">
        <f t="shared" ca="1" si="922"/>
        <v>-4.5143028828648578E-4</v>
      </c>
      <c r="BV449" s="223">
        <f t="shared" ca="1" si="923"/>
        <v>6.8393499617729211E-4</v>
      </c>
      <c r="BW449" s="223">
        <f t="shared" ca="1" si="924"/>
        <v>-3.0851756210647184E-4</v>
      </c>
      <c r="BX449" s="223">
        <f t="shared" ca="1" si="925"/>
        <v>-3.4112864843702798E-4</v>
      </c>
      <c r="BY449" s="223">
        <f t="shared" ca="1" si="926"/>
        <v>6.8755940751011487E-4</v>
      </c>
      <c r="BZ449" s="223">
        <f t="shared" ca="1" si="927"/>
        <v>-4.228464320534E-4</v>
      </c>
      <c r="CA449" s="223">
        <f t="shared" ca="1" si="928"/>
        <v>-2.1771762593528546E-4</v>
      </c>
      <c r="CB449" s="223">
        <f t="shared" ca="1" si="929"/>
        <v>6.6476129640008204E-4</v>
      </c>
      <c r="CC449" s="223">
        <f t="shared" ca="1" si="930"/>
        <v>-5.2092555075152717E-4</v>
      </c>
      <c r="CD449" s="223">
        <f t="shared" ca="1" si="931"/>
        <v>-8.5939837166301226E-5</v>
      </c>
      <c r="CE449" s="223">
        <f t="shared" ca="1" si="932"/>
        <v>6.1641678147182448E-4</v>
      </c>
      <c r="CF449" s="223">
        <f t="shared" ca="1" si="933"/>
        <v>-5.9898579267268792E-4</v>
      </c>
      <c r="CG449" s="223">
        <f t="shared" ca="1" si="934"/>
        <v>4.9140571349367971E-5</v>
      </c>
      <c r="CH449" s="223">
        <f t="shared" ca="1" si="935"/>
        <v>5.4438371532211844E-4</v>
      </c>
      <c r="CI449" s="223">
        <f t="shared" ca="1" si="936"/>
        <v>-6.5402734649653996E-4</v>
      </c>
      <c r="CJ449" s="223">
        <f t="shared" ca="1" si="937"/>
        <v>1.8233253526643095E-4</v>
      </c>
      <c r="CK449" s="223">
        <f t="shared" ca="1" si="938"/>
        <v>4.5143028828648833E-4</v>
      </c>
      <c r="CL449" s="223">
        <f t="shared" ca="1" si="939"/>
        <v>-6.8393499617729167E-4</v>
      </c>
      <c r="CM449" s="223">
        <f t="shared" ca="1" si="940"/>
        <v>3.0851756210646881E-4</v>
      </c>
      <c r="CN449" s="223">
        <f t="shared" ca="1" si="941"/>
        <v>3.4112864843703096E-4</v>
      </c>
      <c r="CO449" s="223">
        <f t="shared" ca="1" si="942"/>
        <v>-6.8755940751011519E-4</v>
      </c>
      <c r="CP449" s="223">
        <f t="shared" ca="1" si="943"/>
        <v>4.2284643205339729E-4</v>
      </c>
      <c r="CQ449" s="223">
        <f t="shared" ca="1" si="944"/>
        <v>2.1771762593528866E-4</v>
      </c>
      <c r="CR449" s="223">
        <f t="shared" ca="1" si="945"/>
        <v>-6.6476129640008301E-4</v>
      </c>
      <c r="CS449" s="223">
        <f t="shared" ca="1" si="946"/>
        <v>5.20925550751525E-4</v>
      </c>
      <c r="CT449" s="223">
        <f t="shared" ca="1" si="947"/>
        <v>8.5939837166304587E-5</v>
      </c>
      <c r="CU449" s="223">
        <f t="shared" ca="1" si="948"/>
        <v>-6.1641678147182589E-4</v>
      </c>
      <c r="CV449" s="223">
        <f t="shared" ca="1" si="949"/>
        <v>5.9898579267268618E-4</v>
      </c>
      <c r="CW449" s="223">
        <f t="shared" ca="1" si="950"/>
        <v>-4.9140571349364664E-5</v>
      </c>
      <c r="CX449" s="223">
        <f t="shared" ca="1" si="951"/>
        <v>-5.443837153221205E-4</v>
      </c>
      <c r="CY449" s="223">
        <f t="shared" ca="1" si="952"/>
        <v>6.5402734649653888E-4</v>
      </c>
      <c r="CZ449" s="223">
        <f t="shared" ca="1" si="953"/>
        <v>-1.823325352664277E-4</v>
      </c>
      <c r="DA449" s="223">
        <f t="shared" ca="1" si="954"/>
        <v>-4.5143028828649082E-4</v>
      </c>
      <c r="DB449" s="223">
        <f t="shared" ca="1" si="955"/>
        <v>6.8393499617729135E-4</v>
      </c>
      <c r="DC449" s="223">
        <f t="shared" ca="1" si="956"/>
        <v>-3.0851756210646577E-4</v>
      </c>
      <c r="DD449" s="223">
        <f t="shared" ca="1" si="957"/>
        <v>-3.4112864843703389E-4</v>
      </c>
      <c r="DE449" s="223">
        <f t="shared" ca="1" si="958"/>
        <v>6.8755940751011541E-4</v>
      </c>
      <c r="DF449" s="223">
        <f t="shared" ca="1" si="959"/>
        <v>-4.2284643205339463E-4</v>
      </c>
      <c r="DG449" s="223">
        <f t="shared" ca="1" si="960"/>
        <v>-2.1771762593529185E-4</v>
      </c>
      <c r="DH449" s="223">
        <f t="shared" ca="1" si="961"/>
        <v>6.6476129640008399E-4</v>
      </c>
      <c r="DI449" s="223">
        <f t="shared" ca="1" si="962"/>
        <v>-5.2092555075152283E-4</v>
      </c>
      <c r="DJ449" s="223">
        <f t="shared" ca="1" si="963"/>
        <v>-8.5939837166307893E-5</v>
      </c>
      <c r="DK449" s="223">
        <f t="shared" ca="1" si="964"/>
        <v>6.1641678147182741E-4</v>
      </c>
      <c r="DL449" s="223">
        <f t="shared" ca="1" si="965"/>
        <v>-5.9898579267268456E-4</v>
      </c>
      <c r="DM449" s="223">
        <f t="shared" ca="1" si="966"/>
        <v>4.9140571349361303E-5</v>
      </c>
      <c r="DN449" s="223">
        <f t="shared" ca="1" si="967"/>
        <v>5.4438371532212256E-4</v>
      </c>
      <c r="DO449" s="223">
        <f t="shared" ca="1" si="968"/>
        <v>-6.5402734649653779E-4</v>
      </c>
      <c r="DP449" s="223">
        <f t="shared" ca="1" si="969"/>
        <v>1.8233253526642442E-4</v>
      </c>
      <c r="DQ449" s="223">
        <f t="shared" ca="1" si="970"/>
        <v>4.5143028828649337E-4</v>
      </c>
      <c r="DR449" s="223">
        <f t="shared" ca="1" si="971"/>
        <v>-6.8393499617729081E-4</v>
      </c>
      <c r="DS449" s="223">
        <f t="shared" ca="1" si="972"/>
        <v>3.0851756210646274E-4</v>
      </c>
      <c r="DT449" s="223">
        <f t="shared" ca="1" si="973"/>
        <v>3.4112864843703687E-4</v>
      </c>
      <c r="DU449" s="223">
        <f t="shared" ca="1" si="974"/>
        <v>-6.8755940751011563E-4</v>
      </c>
      <c r="DV449" s="223">
        <f t="shared" ca="1" si="975"/>
        <v>4.2284643205339197E-4</v>
      </c>
      <c r="DW449" s="223">
        <f t="shared" ca="1" si="976"/>
        <v>2.1771762593529505E-4</v>
      </c>
      <c r="DX449" s="223">
        <f t="shared" ca="1" si="977"/>
        <v>-6.6476129640008475E-4</v>
      </c>
      <c r="DY449" s="223">
        <f t="shared" ca="1" si="978"/>
        <v>5.2092555075152055E-4</v>
      </c>
      <c r="DZ449" s="223">
        <f t="shared" ca="1" si="979"/>
        <v>8.5939837166311255E-5</v>
      </c>
      <c r="EA449" s="223">
        <f t="shared" ca="1" si="980"/>
        <v>-6.1641678147182893E-4</v>
      </c>
      <c r="EB449" s="223">
        <f t="shared" ca="1" si="981"/>
        <v>5.9898579267268293E-4</v>
      </c>
      <c r="EC449" s="223">
        <f t="shared" ca="1" si="982"/>
        <v>-4.9140571349357834E-5</v>
      </c>
      <c r="ED449" s="223">
        <f t="shared" ca="1" si="983"/>
        <v>-5.4438371532212462E-4</v>
      </c>
      <c r="EE449" s="223">
        <f t="shared" ca="1" si="984"/>
        <v>6.5402734649653671E-4</v>
      </c>
      <c r="EF449" s="223">
        <f t="shared" ca="1" si="985"/>
        <v>-1.823325352664212E-4</v>
      </c>
      <c r="EG449" s="223">
        <f t="shared" ca="1" si="986"/>
        <v>-4.5143028828649597E-4</v>
      </c>
      <c r="EH449" s="223">
        <f t="shared" ca="1" si="987"/>
        <v>6.8393499617729037E-4</v>
      </c>
      <c r="EI449" s="223">
        <f t="shared" ca="1" si="988"/>
        <v>-3.0851756210645975E-4</v>
      </c>
      <c r="EJ449" s="223">
        <f t="shared" ca="1" si="989"/>
        <v>-3.4112864843703974E-4</v>
      </c>
      <c r="EK449" s="223">
        <f t="shared" ca="1" si="990"/>
        <v>6.8755940751011584E-4</v>
      </c>
      <c r="EL449" s="223">
        <f t="shared" ca="1" si="991"/>
        <v>-4.2284643205338932E-4</v>
      </c>
      <c r="EM449" s="223">
        <f t="shared" ca="1" si="992"/>
        <v>-2.1771762593529825E-4</v>
      </c>
      <c r="EN449" s="223">
        <f t="shared" ca="1" si="993"/>
        <v>6.6476129640008572E-4</v>
      </c>
      <c r="EO449" s="223">
        <f t="shared" ca="1" si="994"/>
        <v>-5.2092555075151838E-4</v>
      </c>
      <c r="EP449" s="223">
        <f t="shared" ca="1" si="995"/>
        <v>-8.593983716631467E-5</v>
      </c>
      <c r="EQ449" s="223">
        <f t="shared" ca="1" si="996"/>
        <v>6.1641678147183044E-4</v>
      </c>
      <c r="ER449" s="223">
        <f t="shared" ca="1" si="997"/>
        <v>-5.9898579267268119E-4</v>
      </c>
      <c r="ES449" s="223">
        <f t="shared" ca="1" si="998"/>
        <v>4.9140571349354527E-5</v>
      </c>
      <c r="ET449" s="223">
        <f t="shared" ca="1" si="999"/>
        <v>5.4438371532212668E-4</v>
      </c>
      <c r="EU449" s="223">
        <f t="shared" ca="1" si="1000"/>
        <v>-6.5402734649653562E-4</v>
      </c>
      <c r="EV449" s="223">
        <f t="shared" ca="1" si="1001"/>
        <v>1.8233253526641792E-4</v>
      </c>
      <c r="EW449" s="223">
        <f t="shared" ca="1" si="1002"/>
        <v>4.5143028828649852E-4</v>
      </c>
      <c r="EX449" s="223">
        <f t="shared" ca="1" si="1003"/>
        <v>-6.8393499617729005E-4</v>
      </c>
      <c r="EY449" s="223">
        <f t="shared" ca="1" si="1004"/>
        <v>3.0851756210645672E-4</v>
      </c>
      <c r="EZ449" s="223">
        <f t="shared" ca="1" si="1005"/>
        <v>3.4112864843704278E-4</v>
      </c>
      <c r="FA449" s="223">
        <f t="shared" ca="1" si="1006"/>
        <v>-6.8755940751011617E-4</v>
      </c>
      <c r="FB449" s="223">
        <f t="shared" ca="1" si="1007"/>
        <v>4.2284643205338666E-4</v>
      </c>
      <c r="FC449" s="223">
        <f t="shared" ca="1" si="1008"/>
        <v>2.177176259353015E-4</v>
      </c>
      <c r="FD449" s="223">
        <f t="shared" ca="1" si="1009"/>
        <v>-6.647612964000867E-4</v>
      </c>
      <c r="FE449" s="223">
        <f t="shared" ca="1" si="1010"/>
        <v>5.2092555075151611E-4</v>
      </c>
      <c r="FF449" s="223">
        <f t="shared" ca="1" si="1011"/>
        <v>8.5939837166317977E-5</v>
      </c>
      <c r="FG449" s="223">
        <f t="shared" ca="1" si="1012"/>
        <v>-6.1641678147183207E-4</v>
      </c>
      <c r="FH449" s="223">
        <f t="shared" ca="1" si="1013"/>
        <v>5.9898579267267957E-4</v>
      </c>
      <c r="FI449" s="223">
        <f t="shared" ca="1" si="1014"/>
        <v>-4.9140571349351166E-5</v>
      </c>
      <c r="FJ449" s="223">
        <f t="shared" ca="1" si="1015"/>
        <v>-5.4438371532212874E-4</v>
      </c>
      <c r="FK449" s="223">
        <f t="shared" ca="1" si="1016"/>
        <v>6.5402734649653465E-4</v>
      </c>
      <c r="FL449" s="223">
        <f t="shared" ca="1" si="1017"/>
        <v>-1.8233253526641461E-4</v>
      </c>
      <c r="FM449" s="223">
        <f t="shared" ca="1" si="1018"/>
        <v>-4.5143028828650107E-4</v>
      </c>
      <c r="FN449" s="223">
        <f t="shared" ca="1" si="1019"/>
        <v>6.8393499617728961E-4</v>
      </c>
      <c r="FO449" s="223">
        <f t="shared" ca="1" si="1020"/>
        <v>-3.0851756210645374E-4</v>
      </c>
      <c r="FP449" s="223">
        <f t="shared" ca="1" si="1021"/>
        <v>-3.4112864843704565E-4</v>
      </c>
      <c r="FQ449" s="223">
        <f t="shared" ca="1" si="1022"/>
        <v>6.8755940751011628E-4</v>
      </c>
      <c r="FR449" s="223">
        <f t="shared" ca="1" si="1023"/>
        <v>-4.2284643205338395E-4</v>
      </c>
      <c r="FS449" s="223">
        <f t="shared" ca="1" si="1024"/>
        <v>-2.1771762593530468E-4</v>
      </c>
      <c r="FT449" s="223">
        <f t="shared" ca="1" si="1025"/>
        <v>6.6476129640008746E-4</v>
      </c>
      <c r="FU449" s="223">
        <f t="shared" ca="1" si="1026"/>
        <v>-5.2092555075151383E-4</v>
      </c>
      <c r="FV449" s="223">
        <f t="shared" ca="1" si="1027"/>
        <v>-8.5939837166321338E-5</v>
      </c>
      <c r="FW449" s="223">
        <f t="shared" ca="1" si="1028"/>
        <v>6.1641678147183348E-4</v>
      </c>
      <c r="FX449" s="223">
        <f t="shared" ca="1" si="1029"/>
        <v>-5.9898579267267794E-4</v>
      </c>
      <c r="FY449" s="223">
        <f t="shared" ca="1" si="1030"/>
        <v>4.9140571349347805E-5</v>
      </c>
      <c r="FZ449" s="223">
        <f t="shared" ca="1" si="1031"/>
        <v>5.443837153221308E-4</v>
      </c>
      <c r="GA449" s="223">
        <f t="shared" ca="1" si="1032"/>
        <v>-6.5402734649653346E-4</v>
      </c>
      <c r="GB449" s="223">
        <f t="shared" ca="1" si="1033"/>
        <v>1.8233253526641136E-4</v>
      </c>
      <c r="GC449" s="223">
        <f t="shared" ca="1" si="1034"/>
        <v>4.5143028828650367E-4</v>
      </c>
      <c r="GD449" s="223">
        <f t="shared" ca="1" si="1035"/>
        <v>-6.8393499617728929E-4</v>
      </c>
      <c r="GE449" s="223">
        <f t="shared" ca="1" si="1036"/>
        <v>3.085175621064507E-4</v>
      </c>
      <c r="GF449" s="223">
        <f t="shared" ca="1" si="1037"/>
        <v>3.4112864843704853E-4</v>
      </c>
      <c r="GG449" s="223">
        <f t="shared" ca="1" si="1038"/>
        <v>-6.875594075101166E-4</v>
      </c>
      <c r="GH449" s="223">
        <f t="shared" ca="1" si="1039"/>
        <v>4.228464320533813E-4</v>
      </c>
      <c r="GI449" s="223">
        <f t="shared" ca="1" si="1040"/>
        <v>2.1771762593530793E-4</v>
      </c>
      <c r="GJ449" s="223">
        <f t="shared" ca="1" si="1041"/>
        <v>-6.6476129640008843E-4</v>
      </c>
      <c r="GK449" s="223">
        <f t="shared" ca="1" si="1042"/>
        <v>5.2092555075151166E-4</v>
      </c>
      <c r="GL449" s="223">
        <f t="shared" ca="1" si="1043"/>
        <v>8.5939837166324644E-5</v>
      </c>
      <c r="GM449" s="223">
        <f t="shared" ca="1" si="1044"/>
        <v>-6.16416781471835E-4</v>
      </c>
      <c r="GN449" s="223">
        <f t="shared" ca="1" si="1045"/>
        <v>5.9898579267267621E-4</v>
      </c>
      <c r="GO449" s="223">
        <f t="shared" ca="1" si="1046"/>
        <v>-4.9140571349344335E-5</v>
      </c>
      <c r="GP449" s="223">
        <f t="shared" ca="1" si="1047"/>
        <v>-5.4438371532213286E-4</v>
      </c>
      <c r="GQ449" s="223">
        <f t="shared" ca="1" si="1048"/>
        <v>6.5402734649653248E-4</v>
      </c>
      <c r="GR449" s="223">
        <f t="shared" ca="1" si="1049"/>
        <v>-1.8233253526640813E-4</v>
      </c>
      <c r="GS449" s="223">
        <f t="shared" ca="1" si="1050"/>
        <v>-4.5143028828650616E-4</v>
      </c>
      <c r="GT449" s="223">
        <f t="shared" ca="1" si="1051"/>
        <v>6.8393499617728875E-4</v>
      </c>
      <c r="GU449" s="223">
        <f t="shared" ca="1" si="1052"/>
        <v>-3.0851756210644767E-4</v>
      </c>
      <c r="GV449" s="223">
        <f t="shared" ca="1" si="1053"/>
        <v>-3.4112864843705145E-4</v>
      </c>
      <c r="GW449" s="223">
        <f t="shared" ca="1" si="1054"/>
        <v>6.8755940751011682E-4</v>
      </c>
      <c r="GX449" s="223">
        <f t="shared" ca="1" si="1055"/>
        <v>-4.2284643205337864E-4</v>
      </c>
      <c r="GY449" s="223">
        <f t="shared" ca="1" si="1056"/>
        <v>-2.1771762593531113E-4</v>
      </c>
      <c r="GZ449" s="223">
        <f t="shared" ca="1" si="1057"/>
        <v>6.6476129640008919E-4</v>
      </c>
      <c r="HA449" s="223">
        <f t="shared" ca="1" si="1058"/>
        <v>-5.2092555075150949E-4</v>
      </c>
      <c r="HB449" s="223">
        <f t="shared" ca="1" si="1059"/>
        <v>-8.593983716632806E-5</v>
      </c>
      <c r="HC449" s="223">
        <f t="shared" ca="1" si="1060"/>
        <v>6.1641678147183652E-4</v>
      </c>
      <c r="HD449" s="223">
        <f t="shared" ca="1" si="1061"/>
        <v>-5.9898579267267458E-4</v>
      </c>
      <c r="HE449" s="223">
        <f t="shared" ca="1" si="1062"/>
        <v>4.9140571349341028E-5</v>
      </c>
      <c r="HF449" s="223">
        <f t="shared" ca="1" si="1063"/>
        <v>5.4438371532213492E-4</v>
      </c>
      <c r="HG449" s="223">
        <f t="shared" ca="1" si="1064"/>
        <v>-6.540273464965314E-4</v>
      </c>
      <c r="HH449" s="223">
        <f t="shared" ca="1" si="1065"/>
        <v>1.8233253526640485E-4</v>
      </c>
      <c r="HI449" s="223">
        <f t="shared" ca="1" si="1066"/>
        <v>4.5143028828650871E-4</v>
      </c>
      <c r="HJ449" s="223">
        <f t="shared" ca="1" si="1067"/>
        <v>-6.8393499617728842E-4</v>
      </c>
      <c r="HK449" s="223">
        <f t="shared" ca="1" si="1068"/>
        <v>3.0851756210644463E-4</v>
      </c>
      <c r="HL449" s="223">
        <f t="shared" ca="1" si="1069"/>
        <v>3.4112864843705444E-4</v>
      </c>
      <c r="HM449" s="223">
        <f t="shared" ca="1" si="1070"/>
        <v>-6.8755940751011704E-4</v>
      </c>
      <c r="HN449" s="223">
        <f t="shared" ca="1" si="1071"/>
        <v>4.2284643205337598E-4</v>
      </c>
      <c r="HO449" s="223">
        <f t="shared" ca="1" si="1072"/>
        <v>2.1771762593531433E-4</v>
      </c>
      <c r="HP449" s="223">
        <f t="shared" ca="1" si="1073"/>
        <v>-6.6476129640009017E-4</v>
      </c>
      <c r="HQ449" s="223">
        <f t="shared" ca="1" si="1074"/>
        <v>5.2092555075150732E-4</v>
      </c>
      <c r="HR449" s="223">
        <f t="shared" ca="1" si="1075"/>
        <v>8.5939837166331421E-5</v>
      </c>
      <c r="HS449" s="223">
        <f t="shared" ca="1" si="1076"/>
        <v>-6.1641678147183803E-4</v>
      </c>
      <c r="HT449" s="223">
        <f t="shared" ca="1" si="1077"/>
        <v>5.9898579267267296E-4</v>
      </c>
      <c r="HU449" s="223">
        <f t="shared" ca="1" si="1078"/>
        <v>-4.9140571349337667E-5</v>
      </c>
      <c r="HV449" s="223">
        <f t="shared" ca="1" si="1079"/>
        <v>-5.4438371532213709E-4</v>
      </c>
      <c r="HW449" s="223">
        <f t="shared" ca="1" si="1080"/>
        <v>6.5402734649653042E-4</v>
      </c>
      <c r="HX449" s="223">
        <f t="shared" ca="1" si="1081"/>
        <v>-1.8233253526640163E-4</v>
      </c>
      <c r="HY449" s="223">
        <f t="shared" ca="1" si="1082"/>
        <v>-4.5143028828651126E-4</v>
      </c>
      <c r="HZ449" s="223">
        <f t="shared" ca="1" si="1083"/>
        <v>6.8393499617728799E-4</v>
      </c>
      <c r="IA449" s="223">
        <f t="shared" ca="1" si="1084"/>
        <v>-3.0851756210644159E-4</v>
      </c>
      <c r="IB449" s="223">
        <f t="shared" ca="1" si="1085"/>
        <v>-3.4112864843705731E-4</v>
      </c>
      <c r="IC449" s="223">
        <f t="shared" ca="1" si="1086"/>
        <v>6.8755940751011736E-4</v>
      </c>
      <c r="ID449" s="223">
        <f t="shared" ca="1" si="1087"/>
        <v>-4.2284643205337327E-4</v>
      </c>
      <c r="IE449" s="223">
        <f t="shared" ca="1" si="1088"/>
        <v>-8.0422247564566288E-4</v>
      </c>
      <c r="IF449" s="223">
        <f t="shared" ca="1" si="1089"/>
        <v>6.6476129640009104E-4</v>
      </c>
      <c r="IG449" s="223">
        <f t="shared" ca="1" si="1090"/>
        <v>-5.2092555075150516E-4</v>
      </c>
      <c r="IH449" s="223">
        <f t="shared" ca="1" si="1091"/>
        <v>-8.5939837166334782E-5</v>
      </c>
      <c r="II449" s="223">
        <f t="shared" ca="1" si="1092"/>
        <v>6.1641678147183955E-4</v>
      </c>
      <c r="IJ449" s="223">
        <f t="shared" ca="1" si="1093"/>
        <v>-5.9898579267267122E-4</v>
      </c>
      <c r="IK449" s="223">
        <f t="shared" ca="1" si="1094"/>
        <v>4.9140571349334306E-5</v>
      </c>
      <c r="IL449" s="223">
        <f t="shared" ca="1" si="1095"/>
        <v>5.4438371532213915E-4</v>
      </c>
      <c r="IM449" s="223">
        <f t="shared" ca="1" si="1096"/>
        <v>-6.5402734649652934E-4</v>
      </c>
      <c r="IN449" s="223">
        <f t="shared" ca="1" si="1097"/>
        <v>1.8233253526639837E-4</v>
      </c>
      <c r="IO449" s="223">
        <f t="shared" ca="1" si="1098"/>
        <v>4.5143028828651386E-4</v>
      </c>
      <c r="IP449" s="223">
        <f t="shared" ca="1" si="1099"/>
        <v>-6.8393499617728755E-4</v>
      </c>
      <c r="IQ449" s="223">
        <f t="shared" ca="1" si="1100"/>
        <v>3.0851756210643856E-4</v>
      </c>
      <c r="IR449" s="223">
        <f t="shared" ca="1" si="1101"/>
        <v>3.4112864843706034E-4</v>
      </c>
      <c r="IS449" s="223">
        <f t="shared" ca="1" si="1102"/>
        <v>-6.8755940751011758E-4</v>
      </c>
      <c r="IT449" s="223">
        <f t="shared" ca="1" si="1103"/>
        <v>4.2284643205337062E-4</v>
      </c>
      <c r="IU449" s="223">
        <f t="shared" ca="1" si="1104"/>
        <v>2.1771762593532072E-4</v>
      </c>
      <c r="IV449" s="223">
        <f t="shared" ca="1" si="1105"/>
        <v>-6.6476129640009201E-4</v>
      </c>
      <c r="IW449" s="223">
        <f t="shared" ca="1" si="1106"/>
        <v>5.2092555075150277E-4</v>
      </c>
      <c r="IX449" s="223">
        <f t="shared" ca="1" si="1107"/>
        <v>8.5939837166338089E-5</v>
      </c>
      <c r="IY449" s="223">
        <f t="shared" ca="1" si="1108"/>
        <v>-6.1641678147184107E-4</v>
      </c>
      <c r="IZ449" s="223">
        <f t="shared" ca="1" si="1109"/>
        <v>5.9898579267266949E-4</v>
      </c>
      <c r="JA449" s="223">
        <f t="shared" ca="1" si="1110"/>
        <v>-4.9140571349330945E-5</v>
      </c>
      <c r="JB449" s="223">
        <f t="shared" ca="1" si="1111"/>
        <v>-5.4438371532214121E-4</v>
      </c>
    </row>
    <row r="450" spans="2:262">
      <c r="B450" s="230">
        <v>89</v>
      </c>
      <c r="C450" s="229">
        <f t="shared" si="1112"/>
        <v>1.7382812500000011E-3</v>
      </c>
      <c r="D450" s="226">
        <f t="shared" ca="1" si="855"/>
        <v>71.837208364413939</v>
      </c>
      <c r="E450" s="225">
        <f ca="1">CQ361</f>
        <v>-0.16279163558606341</v>
      </c>
      <c r="F450" s="224">
        <v>89</v>
      </c>
      <c r="G450" s="223">
        <f t="shared" ca="1" si="856"/>
        <v>4.0882565726755209E-5</v>
      </c>
      <c r="H450" s="223">
        <f t="shared" ca="1" si="857"/>
        <v>6.1604343670671973E-5</v>
      </c>
      <c r="I450" s="223">
        <f t="shared" ca="1" si="858"/>
        <v>-1.1182713715174124E-4</v>
      </c>
      <c r="J450" s="223">
        <f t="shared" ca="1" si="859"/>
        <v>6.717761951888698E-5</v>
      </c>
      <c r="K450" s="223">
        <f t="shared" ca="1" si="860"/>
        <v>3.44642899538883E-5</v>
      </c>
      <c r="L450" s="223">
        <f t="shared" ca="1" si="861"/>
        <v>-1.0686726045258432E-4</v>
      </c>
      <c r="M450" s="223">
        <f t="shared" ca="1" si="862"/>
        <v>8.8605797972076406E-5</v>
      </c>
      <c r="N450" s="223">
        <f t="shared" ca="1" si="863"/>
        <v>4.8273718937116501E-6</v>
      </c>
      <c r="O450" s="223">
        <f t="shared" ca="1" si="864"/>
        <v>-9.4165078530915403E-5</v>
      </c>
      <c r="P450" s="223">
        <f t="shared" ca="1" si="865"/>
        <v>1.0361467523349987E-4</v>
      </c>
      <c r="Q450" s="223">
        <f t="shared" ca="1" si="866"/>
        <v>-2.5159278970182503E-5</v>
      </c>
      <c r="R450" s="223">
        <f t="shared" ca="1" si="867"/>
        <v>-7.464083739110427E-5</v>
      </c>
      <c r="S450" s="223">
        <f t="shared" ca="1" si="868"/>
        <v>1.1111689013835286E-4</v>
      </c>
      <c r="T450" s="223">
        <f t="shared" ca="1" si="869"/>
        <v>-5.3323193701976535E-5</v>
      </c>
      <c r="U450" s="223">
        <f t="shared" ca="1" si="870"/>
        <v>-4.9709026686035876E-5</v>
      </c>
      <c r="V450" s="223">
        <f t="shared" ca="1" si="871"/>
        <v>1.1056892320843182E-4</v>
      </c>
      <c r="W450" s="223">
        <f t="shared" ca="1" si="872"/>
        <v>-7.7623956713296027E-5</v>
      </c>
      <c r="X450" s="223">
        <f t="shared" ca="1" si="873"/>
        <v>-2.1175902956872118E-5</v>
      </c>
      <c r="Y450" s="223">
        <f t="shared" ca="1" si="874"/>
        <v>1.020104734797682E-4</v>
      </c>
      <c r="Z450" s="223">
        <f t="shared" ca="1" si="875"/>
        <v>-9.6301029523255068E-5</v>
      </c>
      <c r="AA450" s="223">
        <f t="shared" ca="1" si="876"/>
        <v>8.8913698031554102E-6</v>
      </c>
      <c r="AB450" s="223">
        <f t="shared" ca="1" si="877"/>
        <v>8.6061582392090311E-5</v>
      </c>
      <c r="AC450" s="223">
        <f t="shared" ca="1" si="878"/>
        <v>-1.0800129801865054E-4</v>
      </c>
      <c r="AD450" s="223">
        <f t="shared" ca="1" si="879"/>
        <v>3.8314481773707109E-5</v>
      </c>
      <c r="AE450" s="223">
        <f t="shared" ca="1" si="880"/>
        <v>6.3877713108189603E-5</v>
      </c>
      <c r="AF450" s="223">
        <f t="shared" ca="1" si="881"/>
        <v>-1.1187710268717665E-4</v>
      </c>
      <c r="AG450" s="223">
        <f t="shared" ca="1" si="882"/>
        <v>6.4961791210554312E-5</v>
      </c>
      <c r="AH450" s="223">
        <f t="shared" ca="1" si="883"/>
        <v>3.7066039670751256E-5</v>
      </c>
      <c r="AI450" s="223">
        <f t="shared" ca="1" si="884"/>
        <v>-1.0764764974222856E-4</v>
      </c>
      <c r="AJ450" s="223">
        <f t="shared" ca="1" si="885"/>
        <v>8.6902757346157253E-5</v>
      </c>
      <c r="AK450" s="223">
        <f t="shared" ca="1" si="886"/>
        <v>7.5690106687990909E-6</v>
      </c>
      <c r="AL450" s="223">
        <f t="shared" ca="1" si="887"/>
        <v>-9.5619354034204453E-5</v>
      </c>
      <c r="AM450" s="223">
        <f t="shared" ca="1" si="888"/>
        <v>1.0254780395315709E-4</v>
      </c>
      <c r="AN450" s="223">
        <f t="shared" ca="1" si="889"/>
        <v>-2.2476377022074235E-5</v>
      </c>
      <c r="AO450" s="223">
        <f t="shared" ca="1" si="890"/>
        <v>-7.6663639947744652E-5</v>
      </c>
      <c r="AP450" s="223">
        <f t="shared" ca="1" si="891"/>
        <v>1.1076348075371374E-4</v>
      </c>
      <c r="AQ450" s="223">
        <f t="shared" ca="1" si="892"/>
        <v>-5.0893399108137058E-5</v>
      </c>
      <c r="AR450" s="223">
        <f t="shared" ca="1" si="893"/>
        <v>-5.2153808562587592E-5</v>
      </c>
      <c r="AS450" s="223">
        <f t="shared" ca="1" si="894"/>
        <v>1.1095457947608944E-4</v>
      </c>
      <c r="AT450" s="223">
        <f t="shared" ca="1" si="895"/>
        <v>-7.5623302912722118E-5</v>
      </c>
      <c r="AU450" s="223">
        <f t="shared" ca="1" si="896"/>
        <v>-2.3865544917652389E-5</v>
      </c>
      <c r="AV450" s="223">
        <f t="shared" ca="1" si="897"/>
        <v>1.0310725542519235E-4</v>
      </c>
      <c r="AW450" s="223">
        <f t="shared" ca="1" si="898"/>
        <v>-9.487445961922209E-5</v>
      </c>
      <c r="AX450" s="223">
        <f t="shared" ca="1" si="899"/>
        <v>6.151726584987342E-6</v>
      </c>
      <c r="AY450" s="223">
        <f t="shared" ca="1" si="900"/>
        <v>8.7790030501224794E-5</v>
      </c>
      <c r="AZ450" s="223">
        <f t="shared" ca="1" si="901"/>
        <v>-1.0725216395984311E-4</v>
      </c>
      <c r="BA450" s="223">
        <f t="shared" ca="1" si="902"/>
        <v>3.572331860951055E-5</v>
      </c>
      <c r="BB450" s="223">
        <f t="shared" ca="1" si="903"/>
        <v>6.6112604999872811E-5</v>
      </c>
      <c r="BC450" s="223">
        <f t="shared" ca="1" si="904"/>
        <v>-1.118596776393076E-4</v>
      </c>
      <c r="BD450" s="223">
        <f t="shared" ca="1" si="905"/>
        <v>6.2706832348273414E-5</v>
      </c>
      <c r="BE450" s="223">
        <f t="shared" ca="1" si="906"/>
        <v>3.9645462191304669E-5</v>
      </c>
      <c r="BF450" s="223">
        <f t="shared" ca="1" si="907"/>
        <v>-1.0836319611287298E-4</v>
      </c>
      <c r="BG450" s="223">
        <f t="shared" ca="1" si="908"/>
        <v>8.514736974871708E-5</v>
      </c>
      <c r="BH450" s="223">
        <f t="shared" ca="1" si="909"/>
        <v>1.0306090154881992E-5</v>
      </c>
      <c r="BI450" s="223">
        <f t="shared" ca="1" si="910"/>
        <v>-9.701603201406163E-5</v>
      </c>
      <c r="BJ450" s="223">
        <f t="shared" ca="1" si="911"/>
        <v>1.0141916171022199E-4</v>
      </c>
      <c r="BK450" s="223">
        <f t="shared" ca="1" si="912"/>
        <v>-1.9779936144892584E-5</v>
      </c>
      <c r="BL450" s="223">
        <f t="shared" ca="1" si="913"/>
        <v>-7.8640263194319806E-5</v>
      </c>
      <c r="BM450" s="223">
        <f t="shared" ca="1" si="914"/>
        <v>1.1034335158998213E-4</v>
      </c>
      <c r="BN450" s="223">
        <f t="shared" ca="1" si="915"/>
        <v>-4.8432948233701262E-5</v>
      </c>
      <c r="BO450" s="223">
        <f t="shared" ca="1" si="916"/>
        <v>-5.4567174935017021E-5</v>
      </c>
      <c r="BP450" s="223">
        <f t="shared" ca="1" si="917"/>
        <v>1.1127340085392971E-4</v>
      </c>
      <c r="BQ450" s="223">
        <f t="shared" ca="1" si="918"/>
        <v>-7.3577096462211595E-5</v>
      </c>
      <c r="BR450" s="223">
        <f t="shared" ca="1" si="919"/>
        <v>-2.6540811166566026E-5</v>
      </c>
      <c r="BS450" s="223">
        <f t="shared" ca="1" si="920"/>
        <v>1.0414192941537694E-4</v>
      </c>
      <c r="BT450" s="223">
        <f t="shared" ca="1" si="921"/>
        <v>-9.3390740888299887E-5</v>
      </c>
      <c r="BU450" s="223">
        <f t="shared" ca="1" si="922"/>
        <v>3.4083777967515501E-6</v>
      </c>
      <c r="BV450" s="223">
        <f t="shared" ca="1" si="923"/>
        <v>8.9465597178665552E-5</v>
      </c>
      <c r="BW450" s="223">
        <f t="shared" ca="1" si="924"/>
        <v>-1.0643842520788275E-4</v>
      </c>
      <c r="BX450" s="223">
        <f t="shared" ca="1" si="925"/>
        <v>3.3110637053964539E-5</v>
      </c>
      <c r="BY450" s="223">
        <f t="shared" ca="1" si="926"/>
        <v>6.830767313041234E-5</v>
      </c>
      <c r="BZ450" s="223">
        <f t="shared" ca="1" si="927"/>
        <v>-1.1177487250433137E-4</v>
      </c>
      <c r="CA450" s="223">
        <f t="shared" ca="1" si="928"/>
        <v>6.041410123494673E-5</v>
      </c>
      <c r="CB450" s="223">
        <f t="shared" ca="1" si="929"/>
        <v>4.2201003767874099E-5</v>
      </c>
      <c r="CC450" s="223">
        <f t="shared" ca="1" si="930"/>
        <v>-1.0901346854613972E-4</v>
      </c>
      <c r="CD450" s="223">
        <f t="shared" ca="1" si="931"/>
        <v>8.3340692559604485E-5</v>
      </c>
      <c r="CE450" s="223">
        <f t="shared" ca="1" si="932"/>
        <v>1.3036961637628289E-5</v>
      </c>
      <c r="CF450" s="223">
        <f t="shared" ca="1" si="933"/>
        <v>-9.8354271163895863E-5</v>
      </c>
      <c r="CG450" s="223">
        <f t="shared" ca="1" si="934"/>
        <v>1.0022942835657938E-4</v>
      </c>
      <c r="CH450" s="223">
        <f t="shared" ca="1" si="935"/>
        <v>-1.7071580573798248E-5</v>
      </c>
      <c r="CI450" s="223">
        <f t="shared" ca="1" si="936"/>
        <v>-8.0569516486895523E-5</v>
      </c>
      <c r="CJ450" s="223">
        <f t="shared" ca="1" si="937"/>
        <v>1.0985675571725645E-4</v>
      </c>
      <c r="CK450" s="223">
        <f t="shared" ca="1" si="938"/>
        <v>-4.5943323162275481E-5</v>
      </c>
      <c r="CL450" s="223">
        <f t="shared" ca="1" si="939"/>
        <v>-5.6947672081666452E-5</v>
      </c>
      <c r="CM450" s="223">
        <f t="shared" ca="1" si="940"/>
        <v>1.1152519529587588E-4</v>
      </c>
      <c r="CN450" s="223">
        <f t="shared" ca="1" si="941"/>
        <v>-7.1486569920014678E-5</v>
      </c>
      <c r="CO450" s="223">
        <f t="shared" ca="1" si="942"/>
        <v>-2.9200090223256236E-5</v>
      </c>
      <c r="CP450" s="223">
        <f t="shared" ca="1" si="943"/>
        <v>1.0511387220139869E-4</v>
      </c>
      <c r="CQ450" s="223">
        <f t="shared" ca="1" si="944"/>
        <v>-9.1850767067171347E-5</v>
      </c>
      <c r="CR450" s="223">
        <f t="shared" ca="1" si="945"/>
        <v>6.6297592918003736E-7</v>
      </c>
      <c r="CS450" s="223">
        <f t="shared" ca="1" si="946"/>
        <v>9.1087273125701909E-5</v>
      </c>
      <c r="CT450" s="223">
        <f t="shared" ca="1" si="947"/>
        <v>-1.0556057192856677E-4</v>
      </c>
      <c r="CU450" s="223">
        <f t="shared" ca="1" si="948"/>
        <v>3.0478010888740666E-5</v>
      </c>
      <c r="CV450" s="223">
        <f t="shared" ca="1" si="949"/>
        <v>7.0461595272846561E-5</v>
      </c>
      <c r="CW450" s="223">
        <f t="shared" ca="1" si="950"/>
        <v>-1.1162273836569031E-4</v>
      </c>
      <c r="CX450" s="223">
        <f t="shared" ca="1" si="951"/>
        <v>5.8084978926062195E-5</v>
      </c>
      <c r="CY450" s="223">
        <f t="shared" ca="1" si="952"/>
        <v>4.4731125037769468E-5</v>
      </c>
      <c r="CZ450" s="223">
        <f t="shared" ca="1" si="953"/>
        <v>-1.095980753422311E-4</v>
      </c>
      <c r="DA450" s="223">
        <f t="shared" ca="1" si="954"/>
        <v>8.1483814053604262E-5</v>
      </c>
      <c r="DB450" s="223">
        <f t="shared" ca="1" si="955"/>
        <v>1.5759980142164319E-5</v>
      </c>
      <c r="DC450" s="223">
        <f t="shared" ca="1" si="956"/>
        <v>-9.9633265378484094E-5</v>
      </c>
      <c r="DD450" s="223">
        <f t="shared" ca="1" si="957"/>
        <v>9.8979320543115165E-5</v>
      </c>
      <c r="DE450" s="223">
        <f t="shared" ca="1" si="958"/>
        <v>-1.4352941720910641E-5</v>
      </c>
      <c r="DF450" s="223">
        <f t="shared" ca="1" si="959"/>
        <v>-8.2450237715426714E-5</v>
      </c>
      <c r="DG450" s="223">
        <f t="shared" ca="1" si="960"/>
        <v>1.0930398624269474E-4</v>
      </c>
      <c r="DH450" s="223">
        <f t="shared" ca="1" si="961"/>
        <v>-4.3426023550908281E-5</v>
      </c>
      <c r="DI450" s="223">
        <f t="shared" ca="1" si="962"/>
        <v>-5.9293866080061756E-5</v>
      </c>
      <c r="DJ450" s="223">
        <f t="shared" ca="1" si="963"/>
        <v>1.1170981113037151E-4</v>
      </c>
      <c r="DK450" s="223">
        <f t="shared" ca="1" si="964"/>
        <v>-6.935298254115538E-5</v>
      </c>
      <c r="DL450" s="223">
        <f t="shared" ca="1" si="965"/>
        <v>-3.1841780237460716E-5</v>
      </c>
      <c r="DM450" s="223">
        <f t="shared" ca="1" si="966"/>
        <v>1.0602249832126722E-4</v>
      </c>
      <c r="DN450" s="223">
        <f t="shared" ca="1" si="967"/>
        <v>-9.0255465778481101E-5</v>
      </c>
      <c r="DO450" s="223">
        <f t="shared" ca="1" si="968"/>
        <v>-2.0828252903009371E-6</v>
      </c>
      <c r="DP450" s="223">
        <f t="shared" ca="1" si="969"/>
        <v>9.2654081505378019E-5</v>
      </c>
      <c r="DQ450" s="223">
        <f t="shared" ca="1" si="970"/>
        <v>-1.0461913290788505E-4</v>
      </c>
      <c r="DR450" s="223">
        <f t="shared" ca="1" si="971"/>
        <v>2.7827025909406686E-5</v>
      </c>
      <c r="DS450" s="223">
        <f t="shared" ca="1" si="972"/>
        <v>7.257307398501962E-5</v>
      </c>
      <c r="DT450" s="223">
        <f t="shared" ca="1" si="973"/>
        <v>-1.1140336686330082E-4</v>
      </c>
      <c r="DU450" s="223">
        <f t="shared" ca="1" si="974"/>
        <v>5.5720868397815301E-5</v>
      </c>
      <c r="DV450" s="223">
        <f t="shared" ca="1" si="975"/>
        <v>4.7234301950549479E-5</v>
      </c>
      <c r="DW450" s="223">
        <f t="shared" ca="1" si="976"/>
        <v>-1.1011666435587167E-4</v>
      </c>
      <c r="DX450" s="223">
        <f t="shared" ca="1" si="977"/>
        <v>7.9577852744894229E-5</v>
      </c>
      <c r="DY450" s="223">
        <f t="shared" ca="1" si="978"/>
        <v>1.8473505423969459E-5</v>
      </c>
      <c r="DZ450" s="223">
        <f t="shared" ca="1" si="979"/>
        <v>-1.0085224423953747E-4</v>
      </c>
      <c r="EA450" s="223">
        <f t="shared" ca="1" si="980"/>
        <v>9.7669591288031019E-5</v>
      </c>
      <c r="EB450" s="223">
        <f t="shared" ca="1" si="981"/>
        <v>-1.1625657192627722E-5</v>
      </c>
      <c r="EC450" s="223">
        <f t="shared" ca="1" si="982"/>
        <v>-8.4281294003773246E-5</v>
      </c>
      <c r="ED450" s="223">
        <f t="shared" ca="1" si="983"/>
        <v>1.0868537613396037E-4</v>
      </c>
      <c r="EE450" s="223">
        <f t="shared" ca="1" si="984"/>
        <v>-4.0882565726757655E-5</v>
      </c>
      <c r="EF450" s="223">
        <f t="shared" ca="1" si="985"/>
        <v>-6.1604343670673573E-5</v>
      </c>
      <c r="EG450" s="223">
        <f t="shared" ca="1" si="986"/>
        <v>1.1182713715174126E-4</v>
      </c>
      <c r="EH450" s="223">
        <f t="shared" ca="1" si="987"/>
        <v>-6.7177619518888376E-5</v>
      </c>
      <c r="EI450" s="223">
        <f t="shared" ca="1" si="988"/>
        <v>-3.4464289953884925E-5</v>
      </c>
      <c r="EJ450" s="223">
        <f t="shared" ca="1" si="989"/>
        <v>1.0686726045258457E-4</v>
      </c>
      <c r="EK450" s="223">
        <f t="shared" ca="1" si="990"/>
        <v>-8.8605797972076989E-5</v>
      </c>
      <c r="EL450" s="223">
        <f t="shared" ca="1" si="991"/>
        <v>-4.827371893708899E-6</v>
      </c>
      <c r="EM450" s="223">
        <f t="shared" ca="1" si="992"/>
        <v>9.4165078530916284E-5</v>
      </c>
      <c r="EN450" s="223">
        <f t="shared" ca="1" si="993"/>
        <v>-1.0361467523349984E-4</v>
      </c>
      <c r="EO450" s="223">
        <f t="shared" ca="1" si="994"/>
        <v>2.5159278970184414E-5</v>
      </c>
      <c r="EP450" s="223">
        <f t="shared" ca="1" si="995"/>
        <v>7.4640837391101329E-5</v>
      </c>
      <c r="EQ450" s="223">
        <f t="shared" ca="1" si="996"/>
        <v>-1.1111689013835275E-4</v>
      </c>
      <c r="ER450" s="223">
        <f t="shared" ca="1" si="997"/>
        <v>5.3323193701977558E-5</v>
      </c>
      <c r="ES450" s="223">
        <f t="shared" ca="1" si="998"/>
        <v>4.9709026686033057E-5</v>
      </c>
      <c r="ET450" s="223">
        <f t="shared" ca="1" si="999"/>
        <v>-1.1056892320843207E-4</v>
      </c>
      <c r="EU450" s="223">
        <f t="shared" ca="1" si="1000"/>
        <v>7.7623956713296027E-5</v>
      </c>
      <c r="EV450" s="223">
        <f t="shared" ca="1" si="1001"/>
        <v>2.1175902956869804E-5</v>
      </c>
      <c r="EW450" s="223">
        <f t="shared" ca="1" si="1002"/>
        <v>-1.0201047347976659E-4</v>
      </c>
      <c r="EX450" s="223">
        <f t="shared" ca="1" si="1003"/>
        <v>9.6301029523254662E-5</v>
      </c>
      <c r="EY450" s="223">
        <f t="shared" ca="1" si="1004"/>
        <v>-8.8913698031569653E-6</v>
      </c>
      <c r="EZ450" s="223">
        <f t="shared" ca="1" si="1005"/>
        <v>-8.6061582392088292E-5</v>
      </c>
      <c r="FA450" s="223">
        <f t="shared" ca="1" si="1006"/>
        <v>1.0800129801865012E-4</v>
      </c>
      <c r="FB450" s="223">
        <f t="shared" ca="1" si="1007"/>
        <v>-3.8314481773707841E-5</v>
      </c>
      <c r="FC450" s="223">
        <f t="shared" ca="1" si="1008"/>
        <v>-6.3877713108187678E-5</v>
      </c>
      <c r="FD450" s="223">
        <f t="shared" ca="1" si="1009"/>
        <v>1.1187710268717666E-4</v>
      </c>
      <c r="FE450" s="223">
        <f t="shared" ca="1" si="1010"/>
        <v>-6.4961791210553635E-5</v>
      </c>
      <c r="FF450" s="223">
        <f t="shared" ca="1" si="1011"/>
        <v>-3.7066039670749779E-5</v>
      </c>
      <c r="FG450" s="223">
        <f t="shared" ca="1" si="1012"/>
        <v>1.0764764974222771E-4</v>
      </c>
      <c r="FH450" s="223">
        <f t="shared" ca="1" si="1013"/>
        <v>-8.6902757346156751E-5</v>
      </c>
      <c r="FI450" s="223">
        <f t="shared" ca="1" si="1014"/>
        <v>-7.5690106687983218E-6</v>
      </c>
      <c r="FJ450" s="223">
        <f t="shared" ca="1" si="1015"/>
        <v>9.561935403420322E-5</v>
      </c>
      <c r="FK450" s="223">
        <f t="shared" ca="1" si="1016"/>
        <v>-1.0254780395315613E-4</v>
      </c>
      <c r="FL450" s="223">
        <f t="shared" ca="1" si="1017"/>
        <v>2.2476377022073436E-5</v>
      </c>
      <c r="FM450" s="223">
        <f t="shared" ca="1" si="1018"/>
        <v>7.6663639947744083E-5</v>
      </c>
      <c r="FN450" s="223">
        <f t="shared" ca="1" si="1019"/>
        <v>-1.107634807537143E-4</v>
      </c>
      <c r="FO450" s="223">
        <f t="shared" ca="1" si="1020"/>
        <v>5.0893399108136326E-5</v>
      </c>
      <c r="FP450" s="223">
        <f t="shared" ca="1" si="1021"/>
        <v>5.2153808562586907E-5</v>
      </c>
      <c r="FQ450" s="223">
        <f t="shared" ca="1" si="1022"/>
        <v>-1.1095457947608914E-4</v>
      </c>
      <c r="FR450" s="223">
        <f t="shared" ca="1" si="1023"/>
        <v>7.5623302912720329E-5</v>
      </c>
      <c r="FS450" s="223">
        <f t="shared" ca="1" si="1024"/>
        <v>2.3865544917653192E-5</v>
      </c>
      <c r="FT450" s="223">
        <f t="shared" ca="1" si="1025"/>
        <v>-1.0310725542519144E-4</v>
      </c>
      <c r="FU450" s="223">
        <f t="shared" ca="1" si="1026"/>
        <v>9.4874459619224191E-5</v>
      </c>
      <c r="FV450" s="223">
        <f t="shared" ca="1" si="1027"/>
        <v>-6.1517265849865187E-6</v>
      </c>
      <c r="FW450" s="223">
        <f t="shared" ca="1" si="1028"/>
        <v>-8.779003050122432E-5</v>
      </c>
      <c r="FX450" s="223">
        <f t="shared" ca="1" si="1029"/>
        <v>1.0725216395984377E-4</v>
      </c>
      <c r="FY450" s="223">
        <f t="shared" ca="1" si="1030"/>
        <v>-3.5723318609508266E-5</v>
      </c>
      <c r="FZ450" s="223">
        <f t="shared" ca="1" si="1031"/>
        <v>-6.6112604999872188E-5</v>
      </c>
      <c r="GA450" s="223">
        <f t="shared" ca="1" si="1032"/>
        <v>1.1185967763930766E-4</v>
      </c>
      <c r="GB450" s="223">
        <f t="shared" ca="1" si="1033"/>
        <v>-6.270683234827668E-5</v>
      </c>
      <c r="GC450" s="223">
        <f t="shared" ca="1" si="1034"/>
        <v>-3.9645462191305442E-5</v>
      </c>
      <c r="GD450" s="223">
        <f t="shared" ca="1" si="1035"/>
        <v>1.0836319611287279E-4</v>
      </c>
      <c r="GE450" s="223">
        <f t="shared" ca="1" si="1036"/>
        <v>-8.5147369748718612E-5</v>
      </c>
      <c r="GF450" s="223">
        <f t="shared" ca="1" si="1037"/>
        <v>-1.0306090154884395E-5</v>
      </c>
      <c r="GG450" s="223">
        <f t="shared" ca="1" si="1038"/>
        <v>9.701603201406125E-5</v>
      </c>
      <c r="GH450" s="223">
        <f t="shared" ca="1" si="1039"/>
        <v>-1.01419161710223E-4</v>
      </c>
      <c r="GI450" s="223">
        <f t="shared" ca="1" si="1040"/>
        <v>1.9779936144896463E-5</v>
      </c>
      <c r="GJ450" s="223">
        <f t="shared" ca="1" si="1041"/>
        <v>7.8640263194320389E-5</v>
      </c>
      <c r="GK450" s="223">
        <f t="shared" ca="1" si="1042"/>
        <v>-1.1034335158998225E-4</v>
      </c>
      <c r="GL450" s="223">
        <f t="shared" ca="1" si="1043"/>
        <v>4.8432948233704813E-5</v>
      </c>
      <c r="GM450" s="223">
        <f t="shared" ca="1" si="1044"/>
        <v>5.4567174935019129E-5</v>
      </c>
      <c r="GN450" s="223">
        <f t="shared" ca="1" si="1045"/>
        <v>-1.1127340085392963E-4</v>
      </c>
      <c r="GO450" s="223">
        <f t="shared" ca="1" si="1046"/>
        <v>7.3577096462212164E-5</v>
      </c>
      <c r="GP450" s="223">
        <f t="shared" ca="1" si="1047"/>
        <v>2.654081116656837E-5</v>
      </c>
      <c r="GQ450" s="223">
        <f t="shared" ca="1" si="1048"/>
        <v>-1.0414192941537666E-4</v>
      </c>
      <c r="GR450" s="223">
        <f t="shared" ca="1" si="1049"/>
        <v>9.3390740888300321E-5</v>
      </c>
      <c r="GS450" s="223">
        <f t="shared" ca="1" si="1050"/>
        <v>-3.4083777967554939E-6</v>
      </c>
      <c r="GT450" s="223">
        <f t="shared" ca="1" si="1051"/>
        <v>-8.9465597178666988E-5</v>
      </c>
      <c r="GU450" s="223">
        <f t="shared" ca="1" si="1052"/>
        <v>1.06438425207883E-4</v>
      </c>
      <c r="GV450" s="223">
        <f t="shared" ca="1" si="1053"/>
        <v>-3.3110637053965278E-5</v>
      </c>
      <c r="GW450" s="223">
        <f t="shared" ca="1" si="1054"/>
        <v>-6.8307673130414264E-5</v>
      </c>
      <c r="GX450" s="223">
        <f t="shared" ca="1" si="1055"/>
        <v>1.1177487250433142E-4</v>
      </c>
      <c r="GY450" s="223">
        <f t="shared" ca="1" si="1056"/>
        <v>-6.0414101234947394E-5</v>
      </c>
      <c r="GZ450" s="223">
        <f t="shared" ca="1" si="1057"/>
        <v>-4.220100376787044E-5</v>
      </c>
      <c r="HA450" s="223">
        <f t="shared" ca="1" si="1058"/>
        <v>1.0901346854614026E-4</v>
      </c>
      <c r="HB450" s="223">
        <f t="shared" ca="1" si="1059"/>
        <v>-8.3340692559605E-5</v>
      </c>
      <c r="HC450" s="223">
        <f t="shared" ca="1" si="1060"/>
        <v>-1.3036961637624369E-5</v>
      </c>
      <c r="HD450" s="223">
        <f t="shared" ca="1" si="1061"/>
        <v>9.8354271163897015E-5</v>
      </c>
      <c r="HE450" s="223">
        <f t="shared" ca="1" si="1062"/>
        <v>-1.002294283565797E-4</v>
      </c>
      <c r="HF450" s="223">
        <f t="shared" ca="1" si="1063"/>
        <v>1.7071580573799017E-5</v>
      </c>
      <c r="HG450" s="223">
        <f t="shared" ca="1" si="1064"/>
        <v>8.0569516486892785E-5</v>
      </c>
      <c r="HH450" s="223">
        <f t="shared" ca="1" si="1065"/>
        <v>-1.0985675571725599E-4</v>
      </c>
      <c r="HI450" s="223">
        <f t="shared" ca="1" si="1066"/>
        <v>4.5943323162276172E-5</v>
      </c>
      <c r="HJ450" s="223">
        <f t="shared" ca="1" si="1067"/>
        <v>5.6947672081663057E-5</v>
      </c>
      <c r="HK450" s="223">
        <f t="shared" ca="1" si="1068"/>
        <v>-1.1152519529587607E-4</v>
      </c>
      <c r="HL450" s="223">
        <f t="shared" ca="1" si="1069"/>
        <v>7.148656992001526E-5</v>
      </c>
      <c r="HM450" s="223">
        <f t="shared" ca="1" si="1070"/>
        <v>2.9200090223255494E-5</v>
      </c>
      <c r="HN450" s="223">
        <f t="shared" ca="1" si="1071"/>
        <v>-1.0511387220139735E-4</v>
      </c>
      <c r="HO450" s="223">
        <f t="shared" ca="1" si="1072"/>
        <v>9.1850767067169978E-5</v>
      </c>
      <c r="HP450" s="223">
        <f t="shared" ca="1" si="1073"/>
        <v>-6.6297592918080646E-7</v>
      </c>
      <c r="HQ450" s="223">
        <f t="shared" ca="1" si="1074"/>
        <v>-9.1087273125699619E-5</v>
      </c>
      <c r="HR450" s="223">
        <f t="shared" ca="1" si="1075"/>
        <v>1.0556057192856597E-4</v>
      </c>
      <c r="HS450" s="223">
        <f t="shared" ca="1" si="1076"/>
        <v>-3.0478010888741404E-5</v>
      </c>
      <c r="HT450" s="223">
        <f t="shared" ca="1" si="1077"/>
        <v>-7.0461595272845964E-5</v>
      </c>
      <c r="HU450" s="223">
        <f t="shared" ca="1" si="1078"/>
        <v>1.1162273836569057E-4</v>
      </c>
      <c r="HV450" s="223">
        <f t="shared" ca="1" si="1079"/>
        <v>-5.8084978926062846E-5</v>
      </c>
      <c r="HW450" s="223">
        <f t="shared" ca="1" si="1080"/>
        <v>-4.4731125037768756E-5</v>
      </c>
      <c r="HX450" s="223">
        <f t="shared" ca="1" si="1081"/>
        <v>1.095980753422303E-4</v>
      </c>
      <c r="HY450" s="223">
        <f t="shared" ca="1" si="1082"/>
        <v>-8.1483814053602609E-5</v>
      </c>
      <c r="HZ450" s="223">
        <f t="shared" ca="1" si="1083"/>
        <v>-1.5759980142163554E-5</v>
      </c>
      <c r="IA450" s="223">
        <f t="shared" ca="1" si="1084"/>
        <v>9.9633265378483728E-5</v>
      </c>
      <c r="IB450" s="223">
        <f t="shared" ca="1" si="1085"/>
        <v>-9.8979320543117008E-5</v>
      </c>
      <c r="IC450" s="223">
        <f t="shared" ca="1" si="1086"/>
        <v>1.4352941720911403E-5</v>
      </c>
      <c r="ID450" s="223">
        <f t="shared" ca="1" si="1087"/>
        <v>8.2450237715426199E-5</v>
      </c>
      <c r="IE450" s="223">
        <f t="shared" ca="1" si="1088"/>
        <v>-1.0411517492440488E-4</v>
      </c>
      <c r="IF450" s="223">
        <f t="shared" ca="1" si="1089"/>
        <v>4.3426023550906058E-5</v>
      </c>
      <c r="IG450" s="223">
        <f t="shared" ca="1" si="1090"/>
        <v>5.9293866080055712E-5</v>
      </c>
      <c r="IH450" s="223">
        <f t="shared" ca="1" si="1091"/>
        <v>-1.1170981113037147E-4</v>
      </c>
      <c r="II450" s="223">
        <f t="shared" ca="1" si="1092"/>
        <v>6.9352982541153482E-5</v>
      </c>
      <c r="IJ450" s="223">
        <f t="shared" ca="1" si="1093"/>
        <v>3.1841780237453885E-5</v>
      </c>
      <c r="IK450" s="223">
        <f t="shared" ca="1" si="1094"/>
        <v>-1.0602249832126696E-4</v>
      </c>
      <c r="IL450" s="223">
        <f t="shared" ca="1" si="1095"/>
        <v>9.0255465778479678E-5</v>
      </c>
      <c r="IM450" s="223">
        <f t="shared" ca="1" si="1096"/>
        <v>2.0828252902969933E-6</v>
      </c>
      <c r="IN450" s="223">
        <f t="shared" ca="1" si="1097"/>
        <v>-9.2654081505377586E-5</v>
      </c>
      <c r="IO450" s="223">
        <f t="shared" ca="1" si="1098"/>
        <v>1.0461913290788307E-4</v>
      </c>
      <c r="IP450" s="223">
        <f t="shared" ca="1" si="1099"/>
        <v>-2.7827025909410515E-5</v>
      </c>
      <c r="IQ450" s="223">
        <f t="shared" ca="1" si="1100"/>
        <v>-7.2573073985019037E-5</v>
      </c>
      <c r="IR450" s="223">
        <f t="shared" ca="1" si="1101"/>
        <v>1.1140336686330031E-4</v>
      </c>
      <c r="IS450" s="223">
        <f t="shared" ca="1" si="1102"/>
        <v>-5.5720868397815972E-5</v>
      </c>
      <c r="IT450" s="223">
        <f t="shared" ca="1" si="1103"/>
        <v>-4.7234301950548782E-5</v>
      </c>
      <c r="IU450" s="223">
        <f t="shared" ca="1" si="1104"/>
        <v>1.1011666435587039E-4</v>
      </c>
      <c r="IV450" s="223">
        <f t="shared" ca="1" si="1105"/>
        <v>-7.9577852744894785E-5</v>
      </c>
      <c r="IW450" s="223">
        <f t="shared" ca="1" si="1106"/>
        <v>-1.84735054239687E-5</v>
      </c>
      <c r="IX450" s="223">
        <f t="shared" ca="1" si="1107"/>
        <v>1.0085224423953439E-4</v>
      </c>
      <c r="IY450" s="223">
        <f t="shared" ca="1" si="1108"/>
        <v>-9.7669591288031412E-5</v>
      </c>
      <c r="IZ450" s="223">
        <f t="shared" ca="1" si="1109"/>
        <v>1.1625657192622158E-5</v>
      </c>
      <c r="JA450" s="223">
        <f t="shared" ca="1" si="1110"/>
        <v>8.428129400376853E-5</v>
      </c>
      <c r="JB450" s="223">
        <f t="shared" ca="1" si="1111"/>
        <v>-1.0868537613396056E-4</v>
      </c>
    </row>
    <row r="451" spans="2:262">
      <c r="B451" s="230">
        <v>90</v>
      </c>
      <c r="C451" s="229">
        <f t="shared" si="1112"/>
        <v>1.7578125000000011E-3</v>
      </c>
      <c r="D451" s="226">
        <f t="shared" ca="1" si="855"/>
        <v>71.838787510031111</v>
      </c>
      <c r="E451" s="225">
        <f ca="1">CR361</f>
        <v>-0.1612124899688826</v>
      </c>
      <c r="F451" s="224">
        <v>90</v>
      </c>
      <c r="G451" s="223">
        <f t="shared" ca="1" si="856"/>
        <v>3.2820680368303684E-4</v>
      </c>
      <c r="H451" s="223">
        <f t="shared" ca="1" si="857"/>
        <v>-1.3228727204673125E-4</v>
      </c>
      <c r="I451" s="223">
        <f t="shared" ca="1" si="858"/>
        <v>-1.7059993178015841E-4</v>
      </c>
      <c r="J451" s="223">
        <f t="shared" ca="1" si="859"/>
        <v>3.3553979346252527E-4</v>
      </c>
      <c r="K451" s="223">
        <f t="shared" ca="1" si="860"/>
        <v>-2.2916171141016341E-4</v>
      </c>
      <c r="L451" s="223">
        <f t="shared" ca="1" si="861"/>
        <v>-6.2516849255864725E-5</v>
      </c>
      <c r="M451" s="223">
        <f t="shared" ca="1" si="862"/>
        <v>3.0364419865171763E-4</v>
      </c>
      <c r="N451" s="223">
        <f t="shared" ca="1" si="863"/>
        <v>-2.9924442664411597E-4</v>
      </c>
      <c r="O451" s="223">
        <f t="shared" ca="1" si="864"/>
        <v>5.2875194998556471E-5</v>
      </c>
      <c r="P451" s="223">
        <f t="shared" ca="1" si="865"/>
        <v>2.36248992873033E-4</v>
      </c>
      <c r="Q451" s="223">
        <f t="shared" ca="1" si="866"/>
        <v>-3.3434191648156294E-4</v>
      </c>
      <c r="R451" s="223">
        <f t="shared" ca="1" si="867"/>
        <v>1.6208550134843631E-4</v>
      </c>
      <c r="S451" s="223">
        <f t="shared" ca="1" si="868"/>
        <v>1.4123347563842195E-4</v>
      </c>
      <c r="T451" s="223">
        <f t="shared" ca="1" si="869"/>
        <v>-3.303508677661495E-4</v>
      </c>
      <c r="U451" s="223">
        <f t="shared" ca="1" si="870"/>
        <v>2.5234608869511286E-4</v>
      </c>
      <c r="V451" s="223">
        <f t="shared" ca="1" si="871"/>
        <v>2.9706088712020914E-5</v>
      </c>
      <c r="W451" s="223">
        <f t="shared" ca="1" si="872"/>
        <v>-2.8773788146499554E-4</v>
      </c>
      <c r="X451" s="223">
        <f t="shared" ca="1" si="873"/>
        <v>3.1310442301762709E-4</v>
      </c>
      <c r="Y451" s="223">
        <f t="shared" ca="1" si="874"/>
        <v>-8.5294292585214791E-5</v>
      </c>
      <c r="Z451" s="223">
        <f t="shared" ca="1" si="875"/>
        <v>-2.1148492147725424E-4</v>
      </c>
      <c r="AA451" s="223">
        <f t="shared" ca="1" si="876"/>
        <v>3.3725713385448857E-4</v>
      </c>
      <c r="AB451" s="223">
        <f t="shared" ca="1" si="877"/>
        <v>-1.9032275866720711E-4</v>
      </c>
      <c r="AC451" s="223">
        <f t="shared" ca="1" si="878"/>
        <v>-1.1050686392021628E-4</v>
      </c>
      <c r="AD451" s="223">
        <f t="shared" ca="1" si="879"/>
        <v>3.219804826250316E-4</v>
      </c>
      <c r="AE451" s="223">
        <f t="shared" ca="1" si="880"/>
        <v>-2.7310023519952351E-4</v>
      </c>
      <c r="AF451" s="223">
        <f t="shared" ca="1" si="881"/>
        <v>3.3907577051196553E-6</v>
      </c>
      <c r="AG451" s="223">
        <f t="shared" ca="1" si="882"/>
        <v>2.6906049118623925E-4</v>
      </c>
      <c r="AH451" s="223">
        <f t="shared" ca="1" si="883"/>
        <v>-3.2394905263718977E-4</v>
      </c>
      <c r="AI451" s="223">
        <f t="shared" ca="1" si="884"/>
        <v>1.1689195950767429E-4</v>
      </c>
      <c r="AJ451" s="223">
        <f t="shared" ca="1" si="885"/>
        <v>1.8468413467822968E-4</v>
      </c>
      <c r="AK451" s="223">
        <f t="shared" ca="1" si="886"/>
        <v>-3.3692438066489262E-4</v>
      </c>
      <c r="AL451" s="223">
        <f t="shared" ca="1" si="887"/>
        <v>2.1672710377900975E-4</v>
      </c>
      <c r="AM451" s="223">
        <f t="shared" ca="1" si="888"/>
        <v>7.8716010693259913E-5</v>
      </c>
      <c r="AN451" s="223">
        <f t="shared" ca="1" si="889"/>
        <v>-3.1050924942380002E-4</v>
      </c>
      <c r="AO451" s="223">
        <f t="shared" ca="1" si="890"/>
        <v>2.912242771471882E-4</v>
      </c>
      <c r="AP451" s="223">
        <f t="shared" ca="1" si="891"/>
        <v>-3.6454949271985562E-5</v>
      </c>
      <c r="AQ451" s="223">
        <f t="shared" ca="1" si="892"/>
        <v>-2.4779190129393361E-4</v>
      </c>
      <c r="AR451" s="223">
        <f t="shared" ca="1" si="893"/>
        <v>3.3167387579129067E-4</v>
      </c>
      <c r="AS451" s="223">
        <f t="shared" ca="1" si="894"/>
        <v>-1.4736389296043207E-4</v>
      </c>
      <c r="AT451" s="223">
        <f t="shared" ca="1" si="895"/>
        <v>-1.561047387036402E-4</v>
      </c>
      <c r="AU451" s="223">
        <f t="shared" ca="1" si="896"/>
        <v>3.3334686150789198E-4</v>
      </c>
      <c r="AV451" s="223">
        <f t="shared" ca="1" si="897"/>
        <v>-2.4104424840633594E-4</v>
      </c>
      <c r="AW451" s="223">
        <f t="shared" ca="1" si="898"/>
        <v>-4.6167079252783569E-5</v>
      </c>
      <c r="AX451" s="223">
        <f t="shared" ca="1" si="899"/>
        <v>2.9604764240899337E-4</v>
      </c>
      <c r="AY451" s="223">
        <f t="shared" ca="1" si="900"/>
        <v>-3.0654367010654268E-4</v>
      </c>
      <c r="AZ451" s="223">
        <f t="shared" ca="1" si="901"/>
        <v>6.9168059749055136E-5</v>
      </c>
      <c r="BA451" s="223">
        <f t="shared" ca="1" si="902"/>
        <v>2.2413693993533372E-4</v>
      </c>
      <c r="BB451" s="223">
        <f t="shared" ca="1" si="903"/>
        <v>-3.3620449821013807E-4</v>
      </c>
      <c r="BC451" s="223">
        <f t="shared" ca="1" si="904"/>
        <v>1.7641663156667844E-4</v>
      </c>
      <c r="BD451" s="223">
        <f t="shared" ca="1" si="905"/>
        <v>1.260219687597999E-4</v>
      </c>
      <c r="BE451" s="223">
        <f t="shared" ca="1" si="906"/>
        <v>-3.2655902984864052E-4</v>
      </c>
      <c r="BF451" s="223">
        <f t="shared" ca="1" si="907"/>
        <v>2.6304000515331612E-4</v>
      </c>
      <c r="BG451" s="223">
        <f t="shared" ca="1" si="908"/>
        <v>1.3173533601605505E-5</v>
      </c>
      <c r="BH451" s="223">
        <f t="shared" ca="1" si="909"/>
        <v>-2.7873493476168715E-4</v>
      </c>
      <c r="BI451" s="223">
        <f t="shared" ca="1" si="910"/>
        <v>3.1891087994895343E-4</v>
      </c>
      <c r="BJ451" s="223">
        <f t="shared" ca="1" si="911"/>
        <v>-1.0121504399963832E-4</v>
      </c>
      <c r="BK451" s="223">
        <f t="shared" ca="1" si="912"/>
        <v>-1.9832341731944536E-4</v>
      </c>
      <c r="BL451" s="223">
        <f t="shared" ca="1" si="913"/>
        <v>3.3749728752314773E-4</v>
      </c>
      <c r="BM451" s="223">
        <f t="shared" ca="1" si="914"/>
        <v>-2.0377038157180107E-4</v>
      </c>
      <c r="BN451" s="223">
        <f t="shared" ca="1" si="915"/>
        <v>-9.4725538366186834E-5</v>
      </c>
      <c r="BO451" s="223">
        <f t="shared" ca="1" si="916"/>
        <v>3.166262562166194E-4</v>
      </c>
      <c r="BP451" s="223">
        <f t="shared" ca="1" si="917"/>
        <v>-2.8250254285837675E-4</v>
      </c>
      <c r="BQ451" s="223">
        <f t="shared" ca="1" si="918"/>
        <v>1.9946880379537245E-5</v>
      </c>
      <c r="BR451" s="223">
        <f t="shared" ca="1" si="919"/>
        <v>2.5873785732060843E-4</v>
      </c>
      <c r="BS451" s="223">
        <f t="shared" ca="1" si="920"/>
        <v>-3.2820680368303705E-4</v>
      </c>
      <c r="BT451" s="223">
        <f t="shared" ca="1" si="921"/>
        <v>1.3228727204673367E-4</v>
      </c>
      <c r="BU451" s="223">
        <f t="shared" ca="1" si="922"/>
        <v>1.7059993178016313E-4</v>
      </c>
      <c r="BV451" s="223">
        <f t="shared" ca="1" si="923"/>
        <v>-3.3553979346252571E-4</v>
      </c>
      <c r="BW451" s="223">
        <f t="shared" ca="1" si="924"/>
        <v>2.2916171141016206E-4</v>
      </c>
      <c r="BX451" s="223">
        <f t="shared" ca="1" si="925"/>
        <v>6.2516849255865402E-5</v>
      </c>
      <c r="BY451" s="223">
        <f t="shared" ca="1" si="926"/>
        <v>-3.0364419865171714E-4</v>
      </c>
      <c r="BZ451" s="223">
        <f t="shared" ca="1" si="927"/>
        <v>2.9924442664411733E-4</v>
      </c>
      <c r="CA451" s="223">
        <f t="shared" ca="1" si="928"/>
        <v>-5.2875194998551104E-5</v>
      </c>
      <c r="CB451" s="223">
        <f t="shared" ca="1" si="929"/>
        <v>-2.3624899287303516E-4</v>
      </c>
      <c r="CC451" s="223">
        <f t="shared" ca="1" si="930"/>
        <v>3.3434191648156267E-4</v>
      </c>
      <c r="CD451" s="223">
        <f t="shared" ca="1" si="931"/>
        <v>-1.6208550134843571E-4</v>
      </c>
      <c r="CE451" s="223">
        <f t="shared" ca="1" si="932"/>
        <v>-1.4123347563842035E-4</v>
      </c>
      <c r="CF451" s="223">
        <f t="shared" ca="1" si="933"/>
        <v>3.3035086776614896E-4</v>
      </c>
      <c r="CG451" s="223">
        <f t="shared" ca="1" si="934"/>
        <v>-2.5234608869510928E-4</v>
      </c>
      <c r="CH451" s="223">
        <f t="shared" ca="1" si="935"/>
        <v>-2.9706088712023895E-5</v>
      </c>
      <c r="CI451" s="223">
        <f t="shared" ca="1" si="936"/>
        <v>2.8773788146499587E-4</v>
      </c>
      <c r="CJ451" s="223">
        <f t="shared" ca="1" si="937"/>
        <v>-3.1310442301762682E-4</v>
      </c>
      <c r="CK451" s="223">
        <f t="shared" ca="1" si="938"/>
        <v>8.5294292585216445E-5</v>
      </c>
      <c r="CL451" s="223">
        <f t="shared" ca="1" si="939"/>
        <v>2.1148492147725101E-4</v>
      </c>
      <c r="CM451" s="223">
        <f t="shared" ca="1" si="940"/>
        <v>-3.3725713385448835E-4</v>
      </c>
      <c r="CN451" s="223">
        <f t="shared" ca="1" si="941"/>
        <v>1.9032275866720459E-4</v>
      </c>
      <c r="CO451" s="223">
        <f t="shared" ca="1" si="942"/>
        <v>1.1050686392021687E-4</v>
      </c>
      <c r="CP451" s="223">
        <f t="shared" ca="1" si="943"/>
        <v>-3.2198048262503182E-4</v>
      </c>
      <c r="CQ451" s="223">
        <f t="shared" ca="1" si="944"/>
        <v>2.7310023519952454E-4</v>
      </c>
      <c r="CR451" s="223">
        <f t="shared" ca="1" si="945"/>
        <v>-3.3907577051237752E-6</v>
      </c>
      <c r="CS451" s="223">
        <f t="shared" ca="1" si="946"/>
        <v>-2.690604911862411E-4</v>
      </c>
      <c r="CT451" s="223">
        <f t="shared" ca="1" si="947"/>
        <v>3.239490526371889E-4</v>
      </c>
      <c r="CU451" s="223">
        <f t="shared" ca="1" si="948"/>
        <v>-1.1689195950767368E-4</v>
      </c>
      <c r="CV451" s="223">
        <f t="shared" ca="1" si="949"/>
        <v>-1.8468413467823022E-4</v>
      </c>
      <c r="CW451" s="223">
        <f t="shared" ca="1" si="950"/>
        <v>3.3692438066489235E-4</v>
      </c>
      <c r="CX451" s="223">
        <f t="shared" ca="1" si="951"/>
        <v>-2.1672710377901292E-4</v>
      </c>
      <c r="CY451" s="223">
        <f t="shared" ca="1" si="952"/>
        <v>-7.8716010693265226E-5</v>
      </c>
      <c r="CZ451" s="223">
        <f t="shared" ca="1" si="953"/>
        <v>3.1050924942380024E-4</v>
      </c>
      <c r="DA451" s="223">
        <f t="shared" ca="1" si="954"/>
        <v>-2.9122427714718782E-4</v>
      </c>
      <c r="DB451" s="223">
        <f t="shared" ca="1" si="955"/>
        <v>3.6454949271984912E-5</v>
      </c>
      <c r="DC451" s="223">
        <f t="shared" ca="1" si="956"/>
        <v>2.477919012939309E-4</v>
      </c>
      <c r="DD451" s="223">
        <f t="shared" ca="1" si="957"/>
        <v>-3.3167387579128969E-4</v>
      </c>
      <c r="DE451" s="223">
        <f t="shared" ca="1" si="958"/>
        <v>1.4736389296042716E-4</v>
      </c>
      <c r="DF451" s="223">
        <f t="shared" ca="1" si="959"/>
        <v>1.5610473870364077E-4</v>
      </c>
      <c r="DG451" s="223">
        <f t="shared" ca="1" si="960"/>
        <v>-3.3334686150789214E-4</v>
      </c>
      <c r="DH451" s="223">
        <f t="shared" ca="1" si="961"/>
        <v>2.4104424840633545E-4</v>
      </c>
      <c r="DI451" s="223">
        <f t="shared" ca="1" si="962"/>
        <v>4.6167079252779503E-5</v>
      </c>
      <c r="DJ451" s="223">
        <f t="shared" ca="1" si="963"/>
        <v>-2.9604764240899603E-4</v>
      </c>
      <c r="DK451" s="223">
        <f t="shared" ca="1" si="964"/>
        <v>3.065436701065404E-4</v>
      </c>
      <c r="DL451" s="223">
        <f t="shared" ca="1" si="965"/>
        <v>-6.9168059749054485E-5</v>
      </c>
      <c r="DM451" s="223">
        <f t="shared" ca="1" si="966"/>
        <v>-2.2413693993533418E-4</v>
      </c>
      <c r="DN451" s="223">
        <f t="shared" ca="1" si="967"/>
        <v>3.3620449821013802E-4</v>
      </c>
      <c r="DO451" s="223">
        <f t="shared" ca="1" si="968"/>
        <v>-1.7641663156668197E-4</v>
      </c>
      <c r="DP451" s="223">
        <f t="shared" ca="1" si="969"/>
        <v>-1.2602196875980494E-4</v>
      </c>
      <c r="DQ451" s="223">
        <f t="shared" ca="1" si="970"/>
        <v>3.2655902984864073E-4</v>
      </c>
      <c r="DR451" s="223">
        <f t="shared" ca="1" si="971"/>
        <v>-2.6304000515331568E-4</v>
      </c>
      <c r="DS451" s="223">
        <f t="shared" ca="1" si="972"/>
        <v>-1.3173533601615751E-5</v>
      </c>
      <c r="DT451" s="223">
        <f t="shared" ca="1" si="973"/>
        <v>2.7873493476168477E-4</v>
      </c>
      <c r="DU451" s="223">
        <f t="shared" ca="1" si="974"/>
        <v>-3.1891087994895164E-4</v>
      </c>
      <c r="DV451" s="223">
        <f t="shared" ca="1" si="975"/>
        <v>1.0121504399964228E-4</v>
      </c>
      <c r="DW451" s="223">
        <f t="shared" ca="1" si="976"/>
        <v>1.9832341731944591E-4</v>
      </c>
      <c r="DX451" s="223">
        <f t="shared" ca="1" si="977"/>
        <v>-3.3749728752314762E-4</v>
      </c>
      <c r="DY451" s="223">
        <f t="shared" ca="1" si="978"/>
        <v>2.0377038157180053E-4</v>
      </c>
      <c r="DZ451" s="223">
        <f t="shared" ca="1" si="979"/>
        <v>9.472553836619666E-5</v>
      </c>
      <c r="EA451" s="223">
        <f t="shared" ca="1" si="980"/>
        <v>-3.1662625621661962E-4</v>
      </c>
      <c r="EB451" s="223">
        <f t="shared" ca="1" si="981"/>
        <v>2.8250254285837643E-4</v>
      </c>
      <c r="EC451" s="223">
        <f t="shared" ca="1" si="982"/>
        <v>-1.9946880379546135E-5</v>
      </c>
      <c r="ED451" s="223">
        <f t="shared" ca="1" si="983"/>
        <v>-2.5873785732060886E-4</v>
      </c>
      <c r="EE451" s="223">
        <f t="shared" ca="1" si="984"/>
        <v>3.2820680368303461E-4</v>
      </c>
      <c r="EF451" s="223">
        <f t="shared" ca="1" si="985"/>
        <v>-1.3228727204673304E-4</v>
      </c>
      <c r="EG451" s="223">
        <f t="shared" ca="1" si="986"/>
        <v>-1.7059993178016373E-4</v>
      </c>
      <c r="EH451" s="223">
        <f t="shared" ca="1" si="987"/>
        <v>3.3553979346252473E-4</v>
      </c>
      <c r="EI451" s="223">
        <f t="shared" ca="1" si="988"/>
        <v>-2.2916171141016157E-4</v>
      </c>
      <c r="EJ451" s="223">
        <f t="shared" ca="1" si="989"/>
        <v>-6.2516849255875431E-5</v>
      </c>
      <c r="EK451" s="223">
        <f t="shared" ca="1" si="990"/>
        <v>3.0364419865171747E-4</v>
      </c>
      <c r="EL451" s="223">
        <f t="shared" ca="1" si="991"/>
        <v>-2.9924442664411261E-4</v>
      </c>
      <c r="EM451" s="223">
        <f t="shared" ca="1" si="992"/>
        <v>5.2875194998559886E-5</v>
      </c>
      <c r="EN451" s="223">
        <f t="shared" ca="1" si="993"/>
        <v>2.3624899287303562E-4</v>
      </c>
      <c r="EO451" s="223">
        <f t="shared" ca="1" si="994"/>
        <v>-3.3434191648156391E-4</v>
      </c>
      <c r="EP451" s="223">
        <f t="shared" ca="1" si="995"/>
        <v>1.6208550134843514E-4</v>
      </c>
      <c r="EQ451" s="223">
        <f t="shared" ca="1" si="996"/>
        <v>1.4123347563842968E-4</v>
      </c>
      <c r="ER451" s="223">
        <f t="shared" ca="1" si="997"/>
        <v>-3.3035086776614906E-4</v>
      </c>
      <c r="ES451" s="223">
        <f t="shared" ca="1" si="998"/>
        <v>2.5234608869510885E-4</v>
      </c>
      <c r="ET451" s="223">
        <f t="shared" ca="1" si="999"/>
        <v>2.9706088712015032E-5</v>
      </c>
      <c r="EU451" s="223">
        <f t="shared" ca="1" si="1000"/>
        <v>-2.877378814649962E-4</v>
      </c>
      <c r="EV451" s="223">
        <f t="shared" ca="1" si="1001"/>
        <v>3.1310442301762302E-4</v>
      </c>
      <c r="EW451" s="223">
        <f t="shared" ca="1" si="1002"/>
        <v>-8.5294292585215821E-5</v>
      </c>
      <c r="EX451" s="223">
        <f t="shared" ca="1" si="1003"/>
        <v>-2.1148492147725901E-4</v>
      </c>
      <c r="EY451" s="223">
        <f t="shared" ca="1" si="1004"/>
        <v>3.3725713385448879E-4</v>
      </c>
      <c r="EZ451" s="223">
        <f t="shared" ca="1" si="1005"/>
        <v>-1.9032275866720402E-4</v>
      </c>
      <c r="FA451" s="223">
        <f t="shared" ca="1" si="1006"/>
        <v>-1.1050686392020847E-4</v>
      </c>
      <c r="FB451" s="223">
        <f t="shared" ca="1" si="1007"/>
        <v>3.2198048262503198E-4</v>
      </c>
      <c r="FC451" s="223">
        <f t="shared" ca="1" si="1008"/>
        <v>-2.7310023519951852E-4</v>
      </c>
      <c r="FD451" s="223">
        <f t="shared" ca="1" si="1009"/>
        <v>3.3907577051231518E-6</v>
      </c>
      <c r="FE451" s="223">
        <f t="shared" ca="1" si="1010"/>
        <v>2.6906049118624148E-4</v>
      </c>
      <c r="FF451" s="223">
        <f t="shared" ca="1" si="1011"/>
        <v>-3.2394905263719145E-4</v>
      </c>
      <c r="FG451" s="223">
        <f t="shared" ca="1" si="1012"/>
        <v>1.1689195950767307E-4</v>
      </c>
      <c r="FH451" s="223">
        <f t="shared" ca="1" si="1013"/>
        <v>1.8468413467823881E-4</v>
      </c>
      <c r="FI451" s="223">
        <f t="shared" ca="1" si="1014"/>
        <v>-3.3692438066489246E-4</v>
      </c>
      <c r="FJ451" s="223">
        <f t="shared" ca="1" si="1015"/>
        <v>2.1672710377900506E-4</v>
      </c>
      <c r="FK451" s="223">
        <f t="shared" ca="1" si="1016"/>
        <v>7.8716010693256525E-5</v>
      </c>
      <c r="FL451" s="223">
        <f t="shared" ca="1" si="1017"/>
        <v>-3.1050924942380051E-4</v>
      </c>
      <c r="FM451" s="223">
        <f t="shared" ca="1" si="1018"/>
        <v>2.9122427714718267E-4</v>
      </c>
      <c r="FN451" s="223">
        <f t="shared" ca="1" si="1019"/>
        <v>-3.6454949271984261E-5</v>
      </c>
      <c r="FO451" s="223">
        <f t="shared" ca="1" si="1020"/>
        <v>-2.4779190129393778E-4</v>
      </c>
      <c r="FP451" s="223">
        <f t="shared" ca="1" si="1021"/>
        <v>3.3167387579129132E-4</v>
      </c>
      <c r="FQ451" s="223">
        <f t="shared" ca="1" si="1022"/>
        <v>-1.4736389296042659E-4</v>
      </c>
      <c r="FR451" s="223">
        <f t="shared" ca="1" si="1023"/>
        <v>-1.5610473870363283E-4</v>
      </c>
      <c r="FS451" s="223">
        <f t="shared" ca="1" si="1024"/>
        <v>3.333468615078922E-4</v>
      </c>
      <c r="FT451" s="223">
        <f t="shared" ca="1" si="1025"/>
        <v>-2.4104424840632829E-4</v>
      </c>
      <c r="FU451" s="223">
        <f t="shared" ca="1" si="1026"/>
        <v>-4.61670792527801E-5</v>
      </c>
      <c r="FV451" s="223">
        <f t="shared" ca="1" si="1027"/>
        <v>2.9604764240899635E-4</v>
      </c>
      <c r="FW451" s="223">
        <f t="shared" ca="1" si="1028"/>
        <v>-3.0654367010654414E-4</v>
      </c>
      <c r="FX451" s="223">
        <f t="shared" ca="1" si="1029"/>
        <v>6.9168059749053848E-5</v>
      </c>
      <c r="FY451" s="223">
        <f t="shared" ca="1" si="1030"/>
        <v>2.2413693993534185E-4</v>
      </c>
      <c r="FZ451" s="223">
        <f t="shared" ca="1" si="1031"/>
        <v>-3.3620449821013796E-4</v>
      </c>
      <c r="GA451" s="223">
        <f t="shared" ca="1" si="1032"/>
        <v>1.7641663156667319E-4</v>
      </c>
      <c r="GB451" s="223">
        <f t="shared" ca="1" si="1033"/>
        <v>1.2602196875979664E-4</v>
      </c>
      <c r="GC451" s="223">
        <f t="shared" ca="1" si="1034"/>
        <v>-3.2655902984864084E-4</v>
      </c>
      <c r="GD451" s="223">
        <f t="shared" ca="1" si="1035"/>
        <v>2.6304000515332127E-4</v>
      </c>
      <c r="GE451" s="223">
        <f t="shared" ca="1" si="1036"/>
        <v>1.3173533601606861E-5</v>
      </c>
      <c r="GF451" s="223">
        <f t="shared" ca="1" si="1037"/>
        <v>-2.7873493476169057E-4</v>
      </c>
      <c r="GG451" s="223">
        <f t="shared" ca="1" si="1038"/>
        <v>3.1891087994895457E-4</v>
      </c>
      <c r="GH451" s="223">
        <f t="shared" ca="1" si="1039"/>
        <v>-1.012150439996325E-4</v>
      </c>
      <c r="GI451" s="223">
        <f t="shared" ca="1" si="1040"/>
        <v>-1.9832341731943864E-4</v>
      </c>
      <c r="GJ451" s="223">
        <f t="shared" ca="1" si="1041"/>
        <v>3.3749728752314773E-4</v>
      </c>
      <c r="GK451" s="223">
        <f t="shared" ca="1" si="1042"/>
        <v>-2.0377038157179237E-4</v>
      </c>
      <c r="GL451" s="223">
        <f t="shared" ca="1" si="1043"/>
        <v>-9.4725538366188081E-5</v>
      </c>
      <c r="GM451" s="223">
        <f t="shared" ca="1" si="1044"/>
        <v>3.166262562166232E-4</v>
      </c>
      <c r="GN451" s="223">
        <f t="shared" ca="1" si="1045"/>
        <v>-2.8250254285838131E-4</v>
      </c>
      <c r="GO451" s="223">
        <f t="shared" ca="1" si="1046"/>
        <v>1.9946880379535889E-5</v>
      </c>
      <c r="GP451" s="223">
        <f t="shared" ca="1" si="1047"/>
        <v>2.5873785732060311E-4</v>
      </c>
      <c r="GQ451" s="223">
        <f t="shared" ca="1" si="1048"/>
        <v>-3.2820680368303673E-4</v>
      </c>
      <c r="GR451" s="223">
        <f t="shared" ca="1" si="1049"/>
        <v>1.3228727204672361E-4</v>
      </c>
      <c r="GS451" s="223">
        <f t="shared" ca="1" si="1050"/>
        <v>1.7059993178015597E-4</v>
      </c>
      <c r="GT451" s="223">
        <f t="shared" ca="1" si="1051"/>
        <v>-3.3553979346252587E-4</v>
      </c>
      <c r="GU451" s="223">
        <f t="shared" ca="1" si="1052"/>
        <v>2.2916171141016813E-4</v>
      </c>
      <c r="GV451" s="223">
        <f t="shared" ca="1" si="1053"/>
        <v>6.2516849255866676E-5</v>
      </c>
      <c r="GW451" s="223">
        <f t="shared" ca="1" si="1054"/>
        <v>-3.0364419865172186E-4</v>
      </c>
      <c r="GX451" s="223">
        <f t="shared" ca="1" si="1055"/>
        <v>2.9924442664411673E-4</v>
      </c>
      <c r="GY451" s="223">
        <f t="shared" ca="1" si="1056"/>
        <v>-5.2875194998549749E-5</v>
      </c>
      <c r="GZ451" s="223">
        <f t="shared" ca="1" si="1057"/>
        <v>-2.3624899287302923E-4</v>
      </c>
      <c r="HA451" s="223">
        <f t="shared" ca="1" si="1058"/>
        <v>3.3434191648156245E-4</v>
      </c>
      <c r="HB451" s="223">
        <f t="shared" ca="1" si="1059"/>
        <v>-1.6208550134842612E-4</v>
      </c>
      <c r="HC451" s="223">
        <f t="shared" ca="1" si="1060"/>
        <v>-1.4123347563842157E-4</v>
      </c>
      <c r="HD451" s="223">
        <f t="shared" ca="1" si="1061"/>
        <v>3.3035086776615112E-4</v>
      </c>
      <c r="HE451" s="223">
        <f t="shared" ca="1" si="1062"/>
        <v>-2.5234608869511476E-4</v>
      </c>
      <c r="HF451" s="223">
        <f t="shared" ca="1" si="1063"/>
        <v>-2.9706088712025224E-5</v>
      </c>
      <c r="HG451" s="223">
        <f t="shared" ca="1" si="1064"/>
        <v>2.8773788146499153E-4</v>
      </c>
      <c r="HH451" s="223">
        <f t="shared" ca="1" si="1065"/>
        <v>-3.1310442301762633E-4</v>
      </c>
      <c r="HI451" s="223">
        <f t="shared" ca="1" si="1066"/>
        <v>8.5294292585205914E-5</v>
      </c>
      <c r="HJ451" s="223">
        <f t="shared" ca="1" si="1067"/>
        <v>2.1148492147725207E-4</v>
      </c>
      <c r="HK451" s="223">
        <f t="shared" ca="1" si="1068"/>
        <v>-3.3725713385448835E-4</v>
      </c>
      <c r="HL451" s="223">
        <f t="shared" ca="1" si="1069"/>
        <v>1.9032275866721139E-4</v>
      </c>
      <c r="HM451" s="223">
        <f t="shared" ca="1" si="1070"/>
        <v>1.1050686392021813E-4</v>
      </c>
      <c r="HN451" s="223">
        <f t="shared" ca="1" si="1071"/>
        <v>-3.2198048262503507E-4</v>
      </c>
      <c r="HO451" s="223">
        <f t="shared" ca="1" si="1072"/>
        <v>2.7310023519952378E-4</v>
      </c>
      <c r="HP451" s="223">
        <f t="shared" ca="1" si="1073"/>
        <v>-3.3907577051128519E-6</v>
      </c>
      <c r="HQ451" s="223">
        <f t="shared" ca="1" si="1074"/>
        <v>-2.6906049118623611E-4</v>
      </c>
      <c r="HR451" s="223">
        <f t="shared" ca="1" si="1075"/>
        <v>3.2394905263718858E-4</v>
      </c>
      <c r="HS451" s="223">
        <f t="shared" ca="1" si="1076"/>
        <v>-1.1689195950768144E-4</v>
      </c>
      <c r="HT451" s="223">
        <f t="shared" ca="1" si="1077"/>
        <v>-1.8468413467823136E-4</v>
      </c>
      <c r="HU451" s="223">
        <f t="shared" ca="1" si="1078"/>
        <v>3.3692438066489305E-4</v>
      </c>
      <c r="HV451" s="223">
        <f t="shared" ca="1" si="1079"/>
        <v>-2.1672710377901189E-4</v>
      </c>
      <c r="HW451" s="223">
        <f t="shared" ca="1" si="1080"/>
        <v>-7.87160106932665E-5</v>
      </c>
      <c r="HX451" s="223">
        <f t="shared" ca="1" si="1081"/>
        <v>3.1050924942379698E-4</v>
      </c>
      <c r="HY451" s="223">
        <f t="shared" ca="1" si="1082"/>
        <v>-2.9122427714718717E-4</v>
      </c>
      <c r="HZ451" s="223">
        <f t="shared" ca="1" si="1083"/>
        <v>3.6454949271974042E-5</v>
      </c>
      <c r="IA451" s="223">
        <f t="shared" ca="1" si="1084"/>
        <v>2.4779190129393171E-4</v>
      </c>
      <c r="IB451" s="223">
        <f t="shared" ca="1" si="1085"/>
        <v>-3.3167387579128942E-4</v>
      </c>
      <c r="IC451" s="223">
        <f t="shared" ca="1" si="1086"/>
        <v>1.4736389296043459E-4</v>
      </c>
      <c r="ID451" s="223">
        <f t="shared" ca="1" si="1087"/>
        <v>1.5610473870364197E-4</v>
      </c>
      <c r="IE451" s="223">
        <f t="shared" ca="1" si="1088"/>
        <v>-9.282267772823665E-5</v>
      </c>
      <c r="IF451" s="223">
        <f t="shared" ca="1" si="1089"/>
        <v>2.4104424840632111E-4</v>
      </c>
      <c r="IG451" s="223">
        <f t="shared" ca="1" si="1090"/>
        <v>4.6167079252790264E-5</v>
      </c>
      <c r="IH451" s="223">
        <f t="shared" ca="1" si="1091"/>
        <v>-2.9604764240899207E-4</v>
      </c>
      <c r="II451" s="223">
        <f t="shared" ca="1" si="1092"/>
        <v>3.0654367010654788E-4</v>
      </c>
      <c r="IJ451" s="223">
        <f t="shared" ca="1" si="1093"/>
        <v>-6.9168059749043792E-5</v>
      </c>
      <c r="IK451" s="223">
        <f t="shared" ca="1" si="1094"/>
        <v>-2.2413693993533518E-4</v>
      </c>
      <c r="IL451" s="223">
        <f t="shared" ca="1" si="1095"/>
        <v>3.3620449821013872E-4</v>
      </c>
      <c r="IM451" s="223">
        <f t="shared" ca="1" si="1096"/>
        <v>-1.7641663156666446E-4</v>
      </c>
      <c r="IN451" s="223">
        <f t="shared" ca="1" si="1097"/>
        <v>-1.2602196875980616E-4</v>
      </c>
      <c r="IO451" s="223">
        <f t="shared" ca="1" si="1098"/>
        <v>3.2655902984863856E-4</v>
      </c>
      <c r="IP451" s="223">
        <f t="shared" ca="1" si="1099"/>
        <v>-2.6304000515332685E-4</v>
      </c>
      <c r="IQ451" s="223">
        <f t="shared" ca="1" si="1100"/>
        <v>-1.3173533601617106E-5</v>
      </c>
      <c r="IR451" s="223">
        <f t="shared" ca="1" si="1101"/>
        <v>2.7873493476168553E-4</v>
      </c>
      <c r="IS451" s="223">
        <f t="shared" ca="1" si="1102"/>
        <v>-3.189108799489575E-4</v>
      </c>
      <c r="IT451" s="223">
        <f t="shared" ca="1" si="1103"/>
        <v>1.0121504399962271E-4</v>
      </c>
      <c r="IU451" s="223">
        <f t="shared" ca="1" si="1104"/>
        <v>1.9832341731944694E-4</v>
      </c>
      <c r="IV451" s="223">
        <f t="shared" ca="1" si="1105"/>
        <v>-3.3749728752314762E-4</v>
      </c>
      <c r="IW451" s="223">
        <f t="shared" ca="1" si="1106"/>
        <v>2.0377038157178419E-4</v>
      </c>
      <c r="IX451" s="223">
        <f t="shared" ca="1" si="1107"/>
        <v>9.472553836619792E-5</v>
      </c>
      <c r="IY451" s="223">
        <f t="shared" ca="1" si="1108"/>
        <v>-3.1662625621662011E-4</v>
      </c>
      <c r="IZ451" s="223">
        <f t="shared" ca="1" si="1109"/>
        <v>2.8250254285838619E-4</v>
      </c>
      <c r="JA451" s="223">
        <f t="shared" ca="1" si="1110"/>
        <v>-1.9946880379525671E-5</v>
      </c>
      <c r="JB451" s="223">
        <f t="shared" ca="1" si="1111"/>
        <v>-2.5873785732060967E-4</v>
      </c>
    </row>
    <row r="452" spans="2:262">
      <c r="B452" s="230">
        <v>91</v>
      </c>
      <c r="C452" s="229">
        <f t="shared" si="1112"/>
        <v>1.7773437500000011E-3</v>
      </c>
      <c r="D452" s="226">
        <f t="shared" ca="1" si="855"/>
        <v>71.843687827233495</v>
      </c>
      <c r="E452" s="225">
        <f ca="1">CS361</f>
        <v>-0.15631217276650047</v>
      </c>
      <c r="F452" s="224">
        <v>91</v>
      </c>
      <c r="G452" s="223">
        <f t="shared" ca="1" si="856"/>
        <v>9.4017451017758648E-4</v>
      </c>
      <c r="H452" s="223">
        <f t="shared" ca="1" si="857"/>
        <v>-4.9167513949896046E-4</v>
      </c>
      <c r="I452" s="223">
        <f t="shared" ca="1" si="858"/>
        <v>-3.3518635393179296E-4</v>
      </c>
      <c r="J452" s="223">
        <f t="shared" ca="1" si="859"/>
        <v>9.0410960683971579E-4</v>
      </c>
      <c r="K452" s="223">
        <f t="shared" ca="1" si="860"/>
        <v>-7.7728722901865461E-4</v>
      </c>
      <c r="L452" s="223">
        <f t="shared" ca="1" si="861"/>
        <v>5.2313709654592589E-5</v>
      </c>
      <c r="M452" s="223">
        <f t="shared" ca="1" si="862"/>
        <v>7.1291713541871734E-4</v>
      </c>
      <c r="N452" s="223">
        <f t="shared" ca="1" si="863"/>
        <v>-9.295319960062763E-4</v>
      </c>
      <c r="O452" s="223">
        <f t="shared" ca="1" si="864"/>
        <v>4.3083776137833559E-4</v>
      </c>
      <c r="P452" s="223">
        <f t="shared" ca="1" si="865"/>
        <v>3.9940199357629618E-4</v>
      </c>
      <c r="Q452" s="223">
        <f t="shared" ca="1" si="866"/>
        <v>-9.2228720895637167E-4</v>
      </c>
      <c r="R452" s="223">
        <f t="shared" ca="1" si="867"/>
        <v>7.3543845950049325E-4</v>
      </c>
      <c r="S452" s="223">
        <f t="shared" ca="1" si="868"/>
        <v>1.7357262531063312E-5</v>
      </c>
      <c r="T452" s="223">
        <f t="shared" ca="1" si="869"/>
        <v>-7.5679593197071641E-4</v>
      </c>
      <c r="U452" s="223">
        <f t="shared" ca="1" si="870"/>
        <v>9.138522674115206E-4</v>
      </c>
      <c r="V452" s="223">
        <f t="shared" ca="1" si="871"/>
        <v>-3.676656360998884E-4</v>
      </c>
      <c r="W452" s="223">
        <f t="shared" ca="1" si="872"/>
        <v>-4.6145323921237594E-4</v>
      </c>
      <c r="X452" s="223">
        <f t="shared" ca="1" si="873"/>
        <v>9.3546685677831358E-4</v>
      </c>
      <c r="Y452" s="223">
        <f t="shared" ca="1" si="874"/>
        <v>-6.8960428524998728E-4</v>
      </c>
      <c r="Z452" s="223">
        <f t="shared" ca="1" si="875"/>
        <v>-8.6934174207181332E-5</v>
      </c>
      <c r="AA452" s="223">
        <f t="shared" ca="1" si="876"/>
        <v>7.9657358579658232E-4</v>
      </c>
      <c r="AB452" s="223">
        <f t="shared" ca="1" si="877"/>
        <v>-8.9322029420110848E-4</v>
      </c>
      <c r="AC452" s="223">
        <f t="shared" ca="1" si="878"/>
        <v>3.0250109888390513E-4</v>
      </c>
      <c r="AD452" s="223">
        <f t="shared" ca="1" si="879"/>
        <v>5.2100382976364909E-4</v>
      </c>
      <c r="AE452" s="223">
        <f t="shared" ca="1" si="880"/>
        <v>-9.4357712865207502E-4</v>
      </c>
      <c r="AF452" s="223">
        <f t="shared" ca="1" si="881"/>
        <v>6.4003308562858509E-4</v>
      </c>
      <c r="AG452" s="223">
        <f t="shared" ca="1" si="882"/>
        <v>1.5603998206107278E-4</v>
      </c>
      <c r="AH452" s="223">
        <f t="shared" ca="1" si="883"/>
        <v>-8.3203453834379776E-4</v>
      </c>
      <c r="AI452" s="223">
        <f t="shared" ca="1" si="884"/>
        <v>8.6774788282547493E-4</v>
      </c>
      <c r="AJ452" s="223">
        <f t="shared" ca="1" si="885"/>
        <v>-2.3569728200357603E-4</v>
      </c>
      <c r="AK452" s="223">
        <f t="shared" ca="1" si="886"/>
        <v>-5.777310554202855E-4</v>
      </c>
      <c r="AL452" s="223">
        <f t="shared" ca="1" si="887"/>
        <v>9.4657407431167589E-4</v>
      </c>
      <c r="AM452" s="223">
        <f t="shared" ca="1" si="888"/>
        <v>-5.8699349126201811E-4</v>
      </c>
      <c r="AN452" s="223">
        <f t="shared" ca="1" si="889"/>
        <v>-2.2430019573245583E-4</v>
      </c>
      <c r="AO452" s="223">
        <f t="shared" ca="1" si="890"/>
        <v>8.6298662363807569E-4</v>
      </c>
      <c r="AP452" s="223">
        <f t="shared" ca="1" si="891"/>
        <v>-8.3757307048885747E-4</v>
      </c>
      <c r="AQ452" s="223">
        <f t="shared" ca="1" si="892"/>
        <v>1.6761620113063931E-4</v>
      </c>
      <c r="AR452" s="223">
        <f t="shared" ca="1" si="893"/>
        <v>6.3132750643147813E-4</v>
      </c>
      <c r="AS452" s="223">
        <f t="shared" ca="1" si="894"/>
        <v>-9.4444145304892419E-4</v>
      </c>
      <c r="AT452" s="223">
        <f t="shared" ca="1" si="895"/>
        <v>5.3077292830765903E-4</v>
      </c>
      <c r="AU452" s="223">
        <f t="shared" ca="1" si="896"/>
        <v>2.9134490720921462E-4</v>
      </c>
      <c r="AV452" s="223">
        <f t="shared" ca="1" si="897"/>
        <v>-8.8926210964743169E-4</v>
      </c>
      <c r="AW452" s="223">
        <f t="shared" ca="1" si="898"/>
        <v>8.0285937711373516E-4</v>
      </c>
      <c r="AX452" s="223">
        <f t="shared" ca="1" si="899"/>
        <v>-9.8626793541082278E-5</v>
      </c>
      <c r="AY452" s="223">
        <f t="shared" ca="1" si="900"/>
        <v>-6.8150273898544907E-4</v>
      </c>
      <c r="AZ452" s="223">
        <f t="shared" ca="1" si="901"/>
        <v>9.3719082172322025E-4</v>
      </c>
      <c r="BA452" s="223">
        <f t="shared" ca="1" si="902"/>
        <v>-4.7167606086723305E-4</v>
      </c>
      <c r="BB452" s="223">
        <f t="shared" ca="1" si="903"/>
        <v>-3.5681079539092038E-4</v>
      </c>
      <c r="BC452" s="223">
        <f t="shared" ca="1" si="904"/>
        <v>9.1071860723661476E-4</v>
      </c>
      <c r="BD452" s="223">
        <f t="shared" ca="1" si="905"/>
        <v>-7.637949192121936E-4</v>
      </c>
      <c r="BE452" s="223">
        <f t="shared" ca="1" si="906"/>
        <v>2.9102918812029099E-5</v>
      </c>
      <c r="BF452" s="223">
        <f t="shared" ca="1" si="907"/>
        <v>7.2798484914967493E-4</v>
      </c>
      <c r="BG452" s="223">
        <f t="shared" ca="1" si="908"/>
        <v>-9.2486147213392854E-4</v>
      </c>
      <c r="BH452" s="223">
        <f t="shared" ca="1" si="909"/>
        <v>4.1002313998571765E-4</v>
      </c>
      <c r="BI452" s="223">
        <f t="shared" ca="1" si="910"/>
        <v>4.2034309495736863E-4</v>
      </c>
      <c r="BJ452" s="223">
        <f t="shared" ca="1" si="911"/>
        <v>-9.2723984178613608E-4</v>
      </c>
      <c r="BK452" s="223">
        <f t="shared" ca="1" si="912"/>
        <v>7.2059139046625679E-4</v>
      </c>
      <c r="BL452" s="223">
        <f t="shared" ca="1" si="913"/>
        <v>4.0578667155606249E-5</v>
      </c>
      <c r="BM452" s="223">
        <f t="shared" ca="1" si="914"/>
        <v>-7.7052194634183598E-4</v>
      </c>
      <c r="BN452" s="223">
        <f t="shared" ca="1" si="915"/>
        <v>9.0752021809472195E-4</v>
      </c>
      <c r="BO452" s="223">
        <f t="shared" ca="1" si="916"/>
        <v>-3.4614826818314042E-4</v>
      </c>
      <c r="BP452" s="223">
        <f t="shared" ca="1" si="917"/>
        <v>-4.8159751887261659E-4</v>
      </c>
      <c r="BQ452" s="223">
        <f t="shared" ca="1" si="918"/>
        <v>9.3873628329452707E-4</v>
      </c>
      <c r="BR452" s="223">
        <f t="shared" ca="1" si="919"/>
        <v>-6.7348291454144907E-4</v>
      </c>
      <c r="BS452" s="223">
        <f t="shared" ca="1" si="920"/>
        <v>-1.1004035381011017E-4</v>
      </c>
      <c r="BT452" s="223">
        <f t="shared" ca="1" si="921"/>
        <v>8.0888351834674578E-4</v>
      </c>
      <c r="BU452" s="223">
        <f t="shared" ca="1" si="922"/>
        <v>-8.8526103336373499E-4</v>
      </c>
      <c r="BV452" s="223">
        <f t="shared" ca="1" si="923"/>
        <v>2.8039758892409877E-4</v>
      </c>
      <c r="BW452" s="223">
        <f t="shared" ca="1" si="924"/>
        <v>5.4024212410624592E-4</v>
      </c>
      <c r="BX452" s="223">
        <f t="shared" ca="1" si="925"/>
        <v>-9.4514563154917699E-4</v>
      </c>
      <c r="BY452" s="223">
        <f t="shared" ca="1" si="926"/>
        <v>6.2272477635042693E-4</v>
      </c>
      <c r="BZ452" s="223">
        <f t="shared" ca="1" si="927"/>
        <v>1.7890572225310567E-4</v>
      </c>
      <c r="CA452" s="223">
        <f t="shared" ca="1" si="928"/>
        <v>-8.4286168048193304E-4</v>
      </c>
      <c r="CB452" s="223">
        <f t="shared" ca="1" si="929"/>
        <v>8.5820454239160494E-4</v>
      </c>
      <c r="CC452" s="223">
        <f t="shared" ca="1" si="930"/>
        <v>-2.1312741083629616E-4</v>
      </c>
      <c r="CD452" s="223">
        <f t="shared" ca="1" si="931"/>
        <v>-5.9595911046132831E-4</v>
      </c>
      <c r="CE452" s="223">
        <f t="shared" ca="1" si="932"/>
        <v>9.4643315373656666E-4</v>
      </c>
      <c r="CF452" s="223">
        <f t="shared" ca="1" si="933"/>
        <v>-5.6859203864183532E-4</v>
      </c>
      <c r="CG452" s="223">
        <f t="shared" ca="1" si="934"/>
        <v>-2.4680158508635154E-4</v>
      </c>
      <c r="CH452" s="223">
        <f t="shared" ca="1" si="935"/>
        <v>8.7227230214284622E-4</v>
      </c>
      <c r="CI452" s="223">
        <f t="shared" ca="1" si="936"/>
        <v>-8.2649736664717598E-4</v>
      </c>
      <c r="CJ452" s="223">
        <f t="shared" ca="1" si="937"/>
        <v>1.4470227684322805E-4</v>
      </c>
      <c r="CK452" s="223">
        <f t="shared" ca="1" si="938"/>
        <v>6.4844654276138261E-4</v>
      </c>
      <c r="CL452" s="223">
        <f t="shared" ca="1" si="939"/>
        <v>-9.425918726624113E-4</v>
      </c>
      <c r="CM452" s="223">
        <f t="shared" ca="1" si="940"/>
        <v>5.1137805141156104E-4</v>
      </c>
      <c r="CN452" s="223">
        <f t="shared" ca="1" si="941"/>
        <v>3.1336000874650438E-4</v>
      </c>
      <c r="CO452" s="223">
        <f t="shared" ca="1" si="942"/>
        <v>-8.9695600462249973E-4</v>
      </c>
      <c r="CP452" s="223">
        <f t="shared" ca="1" si="943"/>
        <v>7.9031133006298999E-4</v>
      </c>
      <c r="CQ452" s="223">
        <f t="shared" ca="1" si="944"/>
        <v>-7.5492988674588624E-5</v>
      </c>
      <c r="CR452" s="223">
        <f t="shared" ca="1" si="945"/>
        <v>-6.974199870630859E-4</v>
      </c>
      <c r="CS452" s="223">
        <f t="shared" ca="1" si="946"/>
        <v>9.3364260456166629E-4</v>
      </c>
      <c r="CT452" s="223">
        <f t="shared" ca="1" si="947"/>
        <v>-4.5139286221355408E-4</v>
      </c>
      <c r="CU452" s="223">
        <f t="shared" ca="1" si="948"/>
        <v>-3.7822030736890232E-4</v>
      </c>
      <c r="CV452" s="223">
        <f t="shared" ca="1" si="949"/>
        <v>9.167790247984768E-4</v>
      </c>
      <c r="CW452" s="223">
        <f t="shared" ca="1" si="950"/>
        <v>-7.498425279065335E-4</v>
      </c>
      <c r="CX452" s="223">
        <f t="shared" ca="1" si="951"/>
        <v>5.8745974593845968E-6</v>
      </c>
      <c r="CY452" s="223">
        <f t="shared" ca="1" si="952"/>
        <v>7.4261405202860078E-4</v>
      </c>
      <c r="CZ452" s="223">
        <f t="shared" ca="1" si="953"/>
        <v>-9.196338462935643E-4</v>
      </c>
      <c r="DA452" s="223">
        <f t="shared" ca="1" si="954"/>
        <v>3.8896153598532807E-4</v>
      </c>
      <c r="DB452" s="223">
        <f t="shared" ca="1" si="955"/>
        <v>4.4103099737569432E-4</v>
      </c>
      <c r="DC452" s="223">
        <f t="shared" ca="1" si="956"/>
        <v>-9.3163394000693586E-4</v>
      </c>
      <c r="DD452" s="223">
        <f t="shared" ca="1" si="957"/>
        <v>7.0531026412304647E-4</v>
      </c>
      <c r="DE452" s="223">
        <f t="shared" ca="1" si="958"/>
        <v>6.3775628708415588E-5</v>
      </c>
      <c r="DF452" s="223">
        <f t="shared" ca="1" si="959"/>
        <v>-7.8378382710416177E-4</v>
      </c>
      <c r="DG452" s="223">
        <f t="shared" ca="1" si="960"/>
        <v>9.0064151253291345E-4</v>
      </c>
      <c r="DH452" s="223">
        <f t="shared" ca="1" si="961"/>
        <v>-3.2442239349297534E-4</v>
      </c>
      <c r="DI452" s="223">
        <f t="shared" ca="1" si="962"/>
        <v>-5.0145170219560243E-4</v>
      </c>
      <c r="DJ452" s="223">
        <f t="shared" ca="1" si="963"/>
        <v>9.4144025017529648E-4</v>
      </c>
      <c r="DK452" s="223">
        <f t="shared" ca="1" si="964"/>
        <v>-6.5695586290834881E-4</v>
      </c>
      <c r="DL452" s="223">
        <f t="shared" ca="1" si="965"/>
        <v>-1.3308024921855741E-4</v>
      </c>
      <c r="DM452" s="223">
        <f t="shared" ca="1" si="966"/>
        <v>8.2070620971154591E-4</v>
      </c>
      <c r="DN452" s="223">
        <f t="shared" ca="1" si="967"/>
        <v>-8.767685243818976E-4</v>
      </c>
      <c r="DO452" s="223">
        <f t="shared" ca="1" si="968"/>
        <v>2.581251779414527E-4</v>
      </c>
      <c r="DP452" s="223">
        <f t="shared" ca="1" si="969"/>
        <v>5.5915499679422417E-4</v>
      </c>
      <c r="DQ452" s="223">
        <f t="shared" ca="1" si="970"/>
        <v>-9.4614481405910517E-4</v>
      </c>
      <c r="DR452" s="223">
        <f t="shared" ca="1" si="971"/>
        <v>6.0504136095217468E-4</v>
      </c>
      <c r="DS452" s="223">
        <f t="shared" ca="1" si="972"/>
        <v>2.0166369632776269E-4</v>
      </c>
      <c r="DT452" s="223">
        <f t="shared" ca="1" si="973"/>
        <v>-8.5318111426036848E-4</v>
      </c>
      <c r="DU452" s="223">
        <f t="shared" ca="1" si="974"/>
        <v>8.481442516317442E-4</v>
      </c>
      <c r="DV452" s="223">
        <f t="shared" ca="1" si="975"/>
        <v>-1.9042915968604937E-4</v>
      </c>
      <c r="DW452" s="223">
        <f t="shared" ca="1" si="976"/>
        <v>-6.1382818201858561E-4</v>
      </c>
      <c r="DX452" s="223">
        <f t="shared" ca="1" si="977"/>
        <v>9.4572213721906074E-4</v>
      </c>
      <c r="DY452" s="223">
        <f t="shared" ca="1" si="978"/>
        <v>-5.4984808743858938E-4</v>
      </c>
      <c r="DZ452" s="223">
        <f t="shared" ca="1" si="979"/>
        <v>-2.6915431039389713E-4</v>
      </c>
      <c r="EA452" s="223">
        <f t="shared" ca="1" si="980"/>
        <v>8.8103255642916849E-4</v>
      </c>
      <c r="EB452" s="223">
        <f t="shared" ca="1" si="981"/>
        <v>-8.1492381169655996E-4</v>
      </c>
      <c r="EC452" s="223">
        <f t="shared" ca="1" si="982"/>
        <v>1.2170118931502627E-4</v>
      </c>
      <c r="ED452" s="223">
        <f t="shared" ca="1" si="983"/>
        <v>6.6517497914088581E-4</v>
      </c>
      <c r="EE452" s="223">
        <f t="shared" ca="1" si="984"/>
        <v>-9.4017451017758421E-4</v>
      </c>
      <c r="EF452" s="223">
        <f t="shared" ca="1" si="985"/>
        <v>4.916751394989378E-4</v>
      </c>
      <c r="EG452" s="223">
        <f t="shared" ca="1" si="986"/>
        <v>3.3518635393182326E-4</v>
      </c>
      <c r="EH452" s="223">
        <f t="shared" ca="1" si="987"/>
        <v>-9.0410960683972729E-4</v>
      </c>
      <c r="EI452" s="223">
        <f t="shared" ca="1" si="988"/>
        <v>7.7728722901865906E-4</v>
      </c>
      <c r="EJ452" s="223">
        <f t="shared" ca="1" si="989"/>
        <v>-5.2313709654595571E-5</v>
      </c>
      <c r="EK452" s="223">
        <f t="shared" ca="1" si="990"/>
        <v>-7.1291713541871994E-4</v>
      </c>
      <c r="EL452" s="223">
        <f t="shared" ca="1" si="991"/>
        <v>9.2953199600627413E-4</v>
      </c>
      <c r="EM452" s="223">
        <f t="shared" ca="1" si="992"/>
        <v>-4.308377613783202E-4</v>
      </c>
      <c r="EN452" s="223">
        <f t="shared" ca="1" si="993"/>
        <v>-3.9940199357631781E-4</v>
      </c>
      <c r="EO452" s="223">
        <f t="shared" ca="1" si="994"/>
        <v>9.2228720895637861E-4</v>
      </c>
      <c r="EP452" s="223">
        <f t="shared" ca="1" si="995"/>
        <v>-7.3543845950047179E-4</v>
      </c>
      <c r="EQ452" s="223">
        <f t="shared" ca="1" si="996"/>
        <v>-1.7357262531050301E-5</v>
      </c>
      <c r="ER452" s="223">
        <f t="shared" ca="1" si="997"/>
        <v>7.5679593197071262E-4</v>
      </c>
      <c r="ES452" s="223">
        <f t="shared" ca="1" si="998"/>
        <v>-9.1385226741152049E-4</v>
      </c>
      <c r="ET452" s="223">
        <f t="shared" ca="1" si="999"/>
        <v>3.6766563609988179E-4</v>
      </c>
      <c r="EU452" s="223">
        <f t="shared" ca="1" si="1000"/>
        <v>4.6145323921238809E-4</v>
      </c>
      <c r="EV452" s="223">
        <f t="shared" ca="1" si="1001"/>
        <v>-9.3546685677831684E-4</v>
      </c>
      <c r="EW452" s="223">
        <f t="shared" ca="1" si="1002"/>
        <v>6.8960428524996852E-4</v>
      </c>
      <c r="EX452" s="223">
        <f t="shared" ca="1" si="1003"/>
        <v>8.6934174207215214E-5</v>
      </c>
      <c r="EY452" s="223">
        <f t="shared" ca="1" si="1004"/>
        <v>-7.9657358579660433E-4</v>
      </c>
      <c r="EZ452" s="223">
        <f t="shared" ca="1" si="1005"/>
        <v>8.9322029420111065E-4</v>
      </c>
      <c r="FA452" s="223">
        <f t="shared" ca="1" si="1006"/>
        <v>-3.0250109888390475E-4</v>
      </c>
      <c r="FB452" s="223">
        <f t="shared" ca="1" si="1007"/>
        <v>-5.2100382976364953E-4</v>
      </c>
      <c r="FC452" s="223">
        <f t="shared" ca="1" si="1008"/>
        <v>9.4357712865207567E-4</v>
      </c>
      <c r="FD452" s="223">
        <f t="shared" ca="1" si="1009"/>
        <v>-6.400330856285749E-4</v>
      </c>
      <c r="FE452" s="223">
        <f t="shared" ca="1" si="1010"/>
        <v>-1.5603998206109311E-4</v>
      </c>
      <c r="FF452" s="223">
        <f t="shared" ca="1" si="1011"/>
        <v>8.3203453834381088E-4</v>
      </c>
      <c r="FG452" s="223">
        <f t="shared" ca="1" si="1012"/>
        <v>-8.6774788282545845E-4</v>
      </c>
      <c r="FH452" s="223">
        <f t="shared" ca="1" si="1013"/>
        <v>2.356972820035886E-4</v>
      </c>
      <c r="FI452" s="223">
        <f t="shared" ca="1" si="1014"/>
        <v>5.7773105542028582E-4</v>
      </c>
      <c r="FJ452" s="223">
        <f t="shared" ca="1" si="1015"/>
        <v>-9.4657407431167589E-4</v>
      </c>
      <c r="FK452" s="223">
        <f t="shared" ca="1" si="1016"/>
        <v>5.8699349126201767E-4</v>
      </c>
      <c r="FL452" s="223">
        <f t="shared" ca="1" si="1017"/>
        <v>2.2430019573246927E-4</v>
      </c>
      <c r="FM452" s="223">
        <f t="shared" ca="1" si="1018"/>
        <v>-8.6298662363808133E-4</v>
      </c>
      <c r="FN452" s="223">
        <f t="shared" ca="1" si="1019"/>
        <v>8.3757307048884456E-4</v>
      </c>
      <c r="FO452" s="223">
        <f t="shared" ca="1" si="1020"/>
        <v>-1.6761620113061243E-4</v>
      </c>
      <c r="FP452" s="223">
        <f t="shared" ca="1" si="1021"/>
        <v>-6.3132750643150849E-4</v>
      </c>
      <c r="FQ452" s="223">
        <f t="shared" ca="1" si="1022"/>
        <v>9.4444145304892506E-4</v>
      </c>
      <c r="FR452" s="223">
        <f t="shared" ca="1" si="1023"/>
        <v>-5.307729283076586E-4</v>
      </c>
      <c r="FS452" s="223">
        <f t="shared" ca="1" si="1024"/>
        <v>-2.9134490720921505E-4</v>
      </c>
      <c r="FT452" s="223">
        <f t="shared" ca="1" si="1025"/>
        <v>8.8926210964743657E-4</v>
      </c>
      <c r="FU452" s="223">
        <f t="shared" ca="1" si="1026"/>
        <v>-8.0285937711372789E-4</v>
      </c>
      <c r="FV452" s="223">
        <f t="shared" ca="1" si="1027"/>
        <v>9.8626793541055065E-5</v>
      </c>
      <c r="FW452" s="223">
        <f t="shared" ca="1" si="1028"/>
        <v>6.8150273898546804E-4</v>
      </c>
      <c r="FX452" s="223">
        <f t="shared" ca="1" si="1029"/>
        <v>-9.3719082172321439E-4</v>
      </c>
      <c r="FY452" s="223">
        <f t="shared" ca="1" si="1030"/>
        <v>4.7167606086724438E-4</v>
      </c>
      <c r="FZ452" s="223">
        <f t="shared" ca="1" si="1031"/>
        <v>3.568107953909084E-4</v>
      </c>
      <c r="GA452" s="223">
        <f t="shared" ca="1" si="1032"/>
        <v>-9.1071860723661486E-4</v>
      </c>
      <c r="GB452" s="223">
        <f t="shared" ca="1" si="1033"/>
        <v>7.6379491921219338E-4</v>
      </c>
      <c r="GC452" s="223">
        <f t="shared" ca="1" si="1034"/>
        <v>-2.9102918812015221E-5</v>
      </c>
      <c r="GD452" s="223">
        <f t="shared" ca="1" si="1035"/>
        <v>-7.2798484914968382E-4</v>
      </c>
      <c r="GE452" s="223">
        <f t="shared" ca="1" si="1036"/>
        <v>9.2486147213392269E-4</v>
      </c>
      <c r="GF452" s="223">
        <f t="shared" ca="1" si="1037"/>
        <v>-4.100231399856931E-4</v>
      </c>
      <c r="GG452" s="223">
        <f t="shared" ca="1" si="1038"/>
        <v>-4.2034309495740516E-4</v>
      </c>
      <c r="GH452" s="223">
        <f t="shared" ca="1" si="1039"/>
        <v>9.2723984178613348E-4</v>
      </c>
      <c r="GI452" s="223">
        <f t="shared" ca="1" si="1040"/>
        <v>-7.2059139046625647E-4</v>
      </c>
      <c r="GJ452" s="223">
        <f t="shared" ca="1" si="1041"/>
        <v>-4.0578667155620073E-5</v>
      </c>
      <c r="GK452" s="223">
        <f t="shared" ca="1" si="1042"/>
        <v>7.7052194634184411E-4</v>
      </c>
      <c r="GL452" s="223">
        <f t="shared" ca="1" si="1043"/>
        <v>-9.0752021809471783E-4</v>
      </c>
      <c r="GM452" s="223">
        <f t="shared" ca="1" si="1044"/>
        <v>3.4614826818312757E-4</v>
      </c>
      <c r="GN452" s="223">
        <f t="shared" ca="1" si="1045"/>
        <v>4.8159751887265172E-4</v>
      </c>
      <c r="GO452" s="223">
        <f t="shared" ca="1" si="1046"/>
        <v>-9.3873628329453227E-4</v>
      </c>
      <c r="GP452" s="223">
        <f t="shared" ca="1" si="1047"/>
        <v>6.7348291454142034E-4</v>
      </c>
      <c r="GQ452" s="223">
        <f t="shared" ca="1" si="1048"/>
        <v>1.1004035381009726E-4</v>
      </c>
      <c r="GR452" s="223">
        <f t="shared" ca="1" si="1049"/>
        <v>-8.0888351834673905E-4</v>
      </c>
      <c r="GS452" s="223">
        <f t="shared" ca="1" si="1050"/>
        <v>8.8526103336373E-4</v>
      </c>
      <c r="GT452" s="223">
        <f t="shared" ca="1" si="1051"/>
        <v>-2.8039758892408543E-4</v>
      </c>
      <c r="GU452" s="223">
        <f t="shared" ca="1" si="1052"/>
        <v>-5.402421241062573E-4</v>
      </c>
      <c r="GV452" s="223">
        <f t="shared" ca="1" si="1053"/>
        <v>9.4514563154917785E-4</v>
      </c>
      <c r="GW452" s="223">
        <f t="shared" ca="1" si="1054"/>
        <v>-6.2272477635039625E-4</v>
      </c>
      <c r="GX452" s="223">
        <f t="shared" ca="1" si="1055"/>
        <v>-1.7890572225314578E-4</v>
      </c>
      <c r="GY452" s="223">
        <f t="shared" ca="1" si="1056"/>
        <v>8.4286168048192719E-4</v>
      </c>
      <c r="GZ452" s="223">
        <f t="shared" ca="1" si="1057"/>
        <v>-8.5820454239161057E-4</v>
      </c>
      <c r="HA452" s="223">
        <f t="shared" ca="1" si="1058"/>
        <v>2.1312741083628255E-4</v>
      </c>
      <c r="HB452" s="223">
        <f t="shared" ca="1" si="1059"/>
        <v>5.9595911046133915E-4</v>
      </c>
      <c r="HC452" s="223">
        <f t="shared" ca="1" si="1060"/>
        <v>-9.4643315373656644E-4</v>
      </c>
      <c r="HD452" s="223">
        <f t="shared" ca="1" si="1061"/>
        <v>5.6859203864182426E-4</v>
      </c>
      <c r="HE452" s="223">
        <f t="shared" ca="1" si="1062"/>
        <v>2.468015850863909E-4</v>
      </c>
      <c r="HF452" s="223">
        <f t="shared" ca="1" si="1063"/>
        <v>-8.7227230214286205E-4</v>
      </c>
      <c r="HG452" s="223">
        <f t="shared" ca="1" si="1064"/>
        <v>8.2649736664715603E-4</v>
      </c>
      <c r="HH452" s="223">
        <f t="shared" ca="1" si="1065"/>
        <v>-1.447022768432409E-4</v>
      </c>
      <c r="HI452" s="223">
        <f t="shared" ca="1" si="1066"/>
        <v>-6.4844654276137318E-4</v>
      </c>
      <c r="HJ452" s="223">
        <f t="shared" ca="1" si="1067"/>
        <v>9.4259187266241E-4</v>
      </c>
      <c r="HK452" s="223">
        <f t="shared" ca="1" si="1068"/>
        <v>-5.1137805141154922E-4</v>
      </c>
      <c r="HL452" s="223">
        <f t="shared" ca="1" si="1069"/>
        <v>-3.133600087465175E-4</v>
      </c>
      <c r="HM452" s="223">
        <f t="shared" ca="1" si="1070"/>
        <v>8.9695600462250417E-4</v>
      </c>
      <c r="HN452" s="223">
        <f t="shared" ca="1" si="1071"/>
        <v>-7.9031133006296744E-4</v>
      </c>
      <c r="HO452" s="223">
        <f t="shared" ca="1" si="1072"/>
        <v>7.5492988674547912E-5</v>
      </c>
      <c r="HP452" s="223">
        <f t="shared" ca="1" si="1073"/>
        <v>6.9741998706307701E-4</v>
      </c>
      <c r="HQ452" s="223">
        <f t="shared" ca="1" si="1074"/>
        <v>-9.3364260456166846E-4</v>
      </c>
      <c r="HR452" s="223">
        <f t="shared" ca="1" si="1075"/>
        <v>4.5139286221354189E-4</v>
      </c>
      <c r="HS452" s="223">
        <f t="shared" ca="1" si="1076"/>
        <v>3.7822030736891512E-4</v>
      </c>
      <c r="HT452" s="223">
        <f t="shared" ca="1" si="1077"/>
        <v>-9.1677902479848027E-4</v>
      </c>
      <c r="HU452" s="223">
        <f t="shared" ca="1" si="1078"/>
        <v>7.4984252790652505E-4</v>
      </c>
      <c r="HV452" s="223">
        <f t="shared" ca="1" si="1079"/>
        <v>-5.8745974593706648E-6</v>
      </c>
      <c r="HW452" s="223">
        <f t="shared" ca="1" si="1080"/>
        <v>-7.4261405202862604E-4</v>
      </c>
      <c r="HX452" s="223">
        <f t="shared" ca="1" si="1081"/>
        <v>9.1963384629355454E-4</v>
      </c>
      <c r="HY452" s="223">
        <f t="shared" ca="1" si="1082"/>
        <v>-3.8896153598533983E-4</v>
      </c>
      <c r="HZ452" s="223">
        <f t="shared" ca="1" si="1083"/>
        <v>-4.4103099737568277E-4</v>
      </c>
      <c r="IA452" s="223">
        <f t="shared" ca="1" si="1084"/>
        <v>9.3163394000693835E-4</v>
      </c>
      <c r="IB452" s="223">
        <f t="shared" ca="1" si="1085"/>
        <v>-7.0531026412300136E-4</v>
      </c>
      <c r="IC452" s="223">
        <f t="shared" ca="1" si="1086"/>
        <v>-6.3775628708375744E-5</v>
      </c>
      <c r="ID452" s="223">
        <f t="shared" ca="1" si="1087"/>
        <v>7.8378382710413944E-4</v>
      </c>
      <c r="IE452" s="223">
        <f t="shared" ca="1" si="1088"/>
        <v>3.6934780275977571E-4</v>
      </c>
      <c r="IF452" s="223">
        <f t="shared" ca="1" si="1089"/>
        <v>3.2442239349298748E-4</v>
      </c>
      <c r="IG452" s="223">
        <f t="shared" ca="1" si="1090"/>
        <v>5.0145170219559137E-4</v>
      </c>
      <c r="IH452" s="223">
        <f t="shared" ca="1" si="1091"/>
        <v>-9.4144025017529507E-4</v>
      </c>
      <c r="II452" s="223">
        <f t="shared" ca="1" si="1092"/>
        <v>6.5695586290833883E-4</v>
      </c>
      <c r="IJ452" s="223">
        <f t="shared" ca="1" si="1093"/>
        <v>1.3308024921857117E-4</v>
      </c>
      <c r="IK452" s="223">
        <f t="shared" ca="1" si="1094"/>
        <v>-8.2070620971155285E-4</v>
      </c>
      <c r="IL452" s="223">
        <f t="shared" ca="1" si="1095"/>
        <v>8.767685243818925E-4</v>
      </c>
      <c r="IM452" s="223">
        <f t="shared" ca="1" si="1096"/>
        <v>-2.5812517794143931E-4</v>
      </c>
      <c r="IN452" s="223">
        <f t="shared" ca="1" si="1097"/>
        <v>-5.5915499679425702E-4</v>
      </c>
      <c r="IO452" s="223">
        <f t="shared" ca="1" si="1098"/>
        <v>9.4614481405910561E-4</v>
      </c>
      <c r="IP452" s="223">
        <f t="shared" ca="1" si="1099"/>
        <v>-6.0504136095212253E-4</v>
      </c>
      <c r="IQ452" s="223">
        <f t="shared" ca="1" si="1100"/>
        <v>-2.0166369632782888E-4</v>
      </c>
      <c r="IR452" s="223">
        <f t="shared" ca="1" si="1101"/>
        <v>8.5318111426039775E-4</v>
      </c>
      <c r="IS452" s="223">
        <f t="shared" ca="1" si="1102"/>
        <v>-8.4814425163171417E-4</v>
      </c>
      <c r="IT452" s="223">
        <f t="shared" ca="1" si="1103"/>
        <v>1.9042915968608834E-4</v>
      </c>
      <c r="IU452" s="223">
        <f t="shared" ca="1" si="1104"/>
        <v>6.1382818201855525E-4</v>
      </c>
      <c r="IV452" s="223">
        <f t="shared" ca="1" si="1105"/>
        <v>-9.4572213721906247E-4</v>
      </c>
      <c r="IW452" s="223">
        <f t="shared" ca="1" si="1106"/>
        <v>5.4984808743862191E-4</v>
      </c>
      <c r="IX452" s="223">
        <f t="shared" ca="1" si="1107"/>
        <v>2.6915431039391052E-4</v>
      </c>
      <c r="IY452" s="223">
        <f t="shared" ca="1" si="1108"/>
        <v>-8.810325564291737E-4</v>
      </c>
      <c r="IZ452" s="223">
        <f t="shared" ca="1" si="1109"/>
        <v>8.149238116965528E-4</v>
      </c>
      <c r="JA452" s="223">
        <f t="shared" ca="1" si="1110"/>
        <v>-1.217011893150125E-4</v>
      </c>
      <c r="JB452" s="223">
        <f t="shared" ca="1" si="1111"/>
        <v>-6.6517497914089579E-4</v>
      </c>
    </row>
    <row r="453" spans="2:262">
      <c r="B453" s="230">
        <v>92</v>
      </c>
      <c r="C453" s="229">
        <f t="shared" si="1112"/>
        <v>1.7968750000000012E-3</v>
      </c>
      <c r="D453" s="226">
        <f t="shared" ca="1" si="855"/>
        <v>71.845400061027277</v>
      </c>
      <c r="E453" s="225">
        <f ca="1">CT361</f>
        <v>-0.15459993897271754</v>
      </c>
      <c r="F453" s="224">
        <v>92</v>
      </c>
      <c r="G453" s="223">
        <f t="shared" ca="1" si="856"/>
        <v>6.9135273351810368E-4</v>
      </c>
      <c r="H453" s="223">
        <f t="shared" ca="1" si="857"/>
        <v>-3.4049179102425663E-4</v>
      </c>
      <c r="I453" s="223">
        <f t="shared" ca="1" si="858"/>
        <v>-2.5934132244082373E-4</v>
      </c>
      <c r="J453" s="223">
        <f t="shared" ca="1" si="859"/>
        <v>6.6954057754941123E-4</v>
      </c>
      <c r="K453" s="223">
        <f t="shared" ca="1" si="860"/>
        <v>-5.9016276930396556E-4</v>
      </c>
      <c r="L453" s="223">
        <f t="shared" ca="1" si="861"/>
        <v>7.9250017270298529E-5</v>
      </c>
      <c r="M453" s="223">
        <f t="shared" ca="1" si="862"/>
        <v>4.8961141185170556E-4</v>
      </c>
      <c r="N453" s="223">
        <f t="shared" ca="1" si="863"/>
        <v>-7.0046240032750357E-4</v>
      </c>
      <c r="O453" s="223">
        <f t="shared" ca="1" si="864"/>
        <v>3.9912587330212404E-4</v>
      </c>
      <c r="P453" s="223">
        <f t="shared" ca="1" si="865"/>
        <v>1.9405685320986882E-4</v>
      </c>
      <c r="Q453" s="223">
        <f t="shared" ca="1" si="866"/>
        <v>-6.4534260214666622E-4</v>
      </c>
      <c r="R453" s="223">
        <f t="shared" ca="1" si="867"/>
        <v>6.2474517236320456E-4</v>
      </c>
      <c r="S453" s="223">
        <f t="shared" ca="1" si="868"/>
        <v>-1.473256811750863E-4</v>
      </c>
      <c r="T453" s="223">
        <f t="shared" ca="1" si="869"/>
        <v>-4.3782032691858628E-4</v>
      </c>
      <c r="U453" s="223">
        <f t="shared" ca="1" si="870"/>
        <v>7.0282623131005177E-4</v>
      </c>
      <c r="V453" s="223">
        <f t="shared" ca="1" si="871"/>
        <v>-4.5391615523569627E-4</v>
      </c>
      <c r="W453" s="223">
        <f t="shared" ca="1" si="872"/>
        <v>-1.269035104002327E-4</v>
      </c>
      <c r="X453" s="223">
        <f t="shared" ca="1" si="873"/>
        <v>6.1492962470509718E-4</v>
      </c>
      <c r="Y453" s="223">
        <f t="shared" ca="1" si="874"/>
        <v>-6.5331093789213434E-4</v>
      </c>
      <c r="Z453" s="223">
        <f t="shared" ca="1" si="875"/>
        <v>2.1398251823374608E-4</v>
      </c>
      <c r="AA453" s="223">
        <f t="shared" ca="1" si="876"/>
        <v>3.8181279290030491E-4</v>
      </c>
      <c r="AB453" s="223">
        <f t="shared" ca="1" si="877"/>
        <v>-6.9842146148118482E-4</v>
      </c>
      <c r="AC453" s="223">
        <f t="shared" ca="1" si="878"/>
        <v>5.0433497645853789E-4</v>
      </c>
      <c r="AD453" s="223">
        <f t="shared" ca="1" si="879"/>
        <v>5.8528017412929191E-5</v>
      </c>
      <c r="AE453" s="223">
        <f t="shared" ca="1" si="880"/>
        <v>-5.7859453882289134E-4</v>
      </c>
      <c r="AF453" s="223">
        <f t="shared" ca="1" si="881"/>
        <v>6.7558496195307635E-4</v>
      </c>
      <c r="AG453" s="223">
        <f t="shared" ca="1" si="882"/>
        <v>-2.7857858666707422E-4</v>
      </c>
      <c r="AH453" s="223">
        <f t="shared" ca="1" si="883"/>
        <v>-3.2212819296628973E-4</v>
      </c>
      <c r="AI453" s="223">
        <f t="shared" ca="1" si="884"/>
        <v>6.8729051118224683E-4</v>
      </c>
      <c r="AJ453" s="223">
        <f t="shared" ca="1" si="885"/>
        <v>-5.4989677616053842E-4</v>
      </c>
      <c r="AK453" s="223">
        <f t="shared" ca="1" si="886"/>
        <v>1.0411132376729525E-5</v>
      </c>
      <c r="AL453" s="223">
        <f t="shared" ca="1" si="887"/>
        <v>5.3668727123987289E-4</v>
      </c>
      <c r="AM453" s="223">
        <f t="shared" ca="1" si="888"/>
        <v>-6.9135273351810238E-4</v>
      </c>
      <c r="AN453" s="223">
        <f t="shared" ca="1" si="889"/>
        <v>3.4049179102425657E-4</v>
      </c>
      <c r="AO453" s="223">
        <f t="shared" ca="1" si="890"/>
        <v>2.5934132244082676E-4</v>
      </c>
      <c r="AP453" s="223">
        <f t="shared" ca="1" si="891"/>
        <v>-6.6954057754941296E-4</v>
      </c>
      <c r="AQ453" s="223">
        <f t="shared" ca="1" si="892"/>
        <v>5.9016276930396101E-4</v>
      </c>
      <c r="AR453" s="223">
        <f t="shared" ca="1" si="893"/>
        <v>-7.9250017270296577E-5</v>
      </c>
      <c r="AS453" s="223">
        <f t="shared" ca="1" si="894"/>
        <v>-4.8961141185170881E-4</v>
      </c>
      <c r="AT453" s="223">
        <f t="shared" ca="1" si="895"/>
        <v>7.0046240032750292E-4</v>
      </c>
      <c r="AU453" s="223">
        <f t="shared" ca="1" si="896"/>
        <v>-3.9912587330212442E-4</v>
      </c>
      <c r="AV453" s="223">
        <f t="shared" ca="1" si="897"/>
        <v>-1.9405685320987082E-4</v>
      </c>
      <c r="AW453" s="223">
        <f t="shared" ca="1" si="898"/>
        <v>6.4534260214666795E-4</v>
      </c>
      <c r="AX453" s="223">
        <f t="shared" ca="1" si="899"/>
        <v>-6.2474517236320011E-4</v>
      </c>
      <c r="AY453" s="223">
        <f t="shared" ca="1" si="900"/>
        <v>1.473256811750844E-4</v>
      </c>
      <c r="AZ453" s="223">
        <f t="shared" ca="1" si="901"/>
        <v>4.3782032691858981E-4</v>
      </c>
      <c r="BA453" s="223">
        <f t="shared" ca="1" si="902"/>
        <v>-7.0282623131005177E-4</v>
      </c>
      <c r="BB453" s="223">
        <f t="shared" ca="1" si="903"/>
        <v>4.539161552356967E-4</v>
      </c>
      <c r="BC453" s="223">
        <f t="shared" ca="1" si="904"/>
        <v>1.2690351040023704E-4</v>
      </c>
      <c r="BD453" s="223">
        <f t="shared" ca="1" si="905"/>
        <v>-6.1492962470509934E-4</v>
      </c>
      <c r="BE453" s="223">
        <f t="shared" ca="1" si="906"/>
        <v>6.5331093789213097E-4</v>
      </c>
      <c r="BF453" s="223">
        <f t="shared" ca="1" si="907"/>
        <v>-2.1398251823374662E-4</v>
      </c>
      <c r="BG453" s="223">
        <f t="shared" ca="1" si="908"/>
        <v>-3.8181279290030849E-4</v>
      </c>
      <c r="BH453" s="223">
        <f t="shared" ca="1" si="909"/>
        <v>6.9842146148118536E-4</v>
      </c>
      <c r="BI453" s="223">
        <f t="shared" ca="1" si="910"/>
        <v>-5.0433497645853127E-4</v>
      </c>
      <c r="BJ453" s="223">
        <f t="shared" ca="1" si="911"/>
        <v>-5.8528017412933691E-5</v>
      </c>
      <c r="BK453" s="223">
        <f t="shared" ca="1" si="912"/>
        <v>5.785945388228882E-4</v>
      </c>
      <c r="BL453" s="223">
        <f t="shared" ca="1" si="913"/>
        <v>-6.7558496195307374E-4</v>
      </c>
      <c r="BM453" s="223">
        <f t="shared" ca="1" si="914"/>
        <v>2.7857858666707465E-4</v>
      </c>
      <c r="BN453" s="223">
        <f t="shared" ca="1" si="915"/>
        <v>3.2212819296630253E-4</v>
      </c>
      <c r="BO453" s="223">
        <f t="shared" ca="1" si="916"/>
        <v>-6.872905111822478E-4</v>
      </c>
      <c r="BP453" s="223">
        <f t="shared" ca="1" si="917"/>
        <v>5.4989677616054189E-4</v>
      </c>
      <c r="BQ453" s="223">
        <f t="shared" ca="1" si="918"/>
        <v>-1.0411132376715105E-5</v>
      </c>
      <c r="BR453" s="223">
        <f t="shared" ca="1" si="919"/>
        <v>-5.3668727123987571E-4</v>
      </c>
      <c r="BS453" s="223">
        <f t="shared" ca="1" si="920"/>
        <v>6.9135273351810336E-4</v>
      </c>
      <c r="BT453" s="223">
        <f t="shared" ca="1" si="921"/>
        <v>-3.4049179102424394E-4</v>
      </c>
      <c r="BU453" s="223">
        <f t="shared" ca="1" si="922"/>
        <v>-2.5934132244083094E-4</v>
      </c>
      <c r="BV453" s="223">
        <f t="shared" ca="1" si="923"/>
        <v>6.6954057754941123E-4</v>
      </c>
      <c r="BW453" s="223">
        <f t="shared" ca="1" si="924"/>
        <v>-5.9016276930395851E-4</v>
      </c>
      <c r="BX453" s="223">
        <f t="shared" ca="1" si="925"/>
        <v>7.9250017270292132E-5</v>
      </c>
      <c r="BY453" s="223">
        <f t="shared" ca="1" si="926"/>
        <v>4.8961141185171922E-4</v>
      </c>
      <c r="BZ453" s="223">
        <f t="shared" ca="1" si="927"/>
        <v>-7.004624003275026E-4</v>
      </c>
      <c r="CA453" s="223">
        <f t="shared" ca="1" si="928"/>
        <v>3.9912587330212079E-4</v>
      </c>
      <c r="CB453" s="223">
        <f t="shared" ca="1" si="929"/>
        <v>1.940568532098847E-4</v>
      </c>
      <c r="CC453" s="223">
        <f t="shared" ca="1" si="930"/>
        <v>-6.4534260214666979E-4</v>
      </c>
      <c r="CD453" s="223">
        <f t="shared" ca="1" si="931"/>
        <v>6.2474517236320271E-4</v>
      </c>
      <c r="CE453" s="223">
        <f t="shared" ca="1" si="932"/>
        <v>-1.4732568117507025E-4</v>
      </c>
      <c r="CF453" s="223">
        <f t="shared" ca="1" si="933"/>
        <v>-4.3782032691859339E-4</v>
      </c>
      <c r="CG453" s="223">
        <f t="shared" ca="1" si="934"/>
        <v>7.0282623131005166E-4</v>
      </c>
      <c r="CH453" s="223">
        <f t="shared" ca="1" si="935"/>
        <v>-4.5391615523568564E-4</v>
      </c>
      <c r="CI453" s="223">
        <f t="shared" ca="1" si="936"/>
        <v>-1.2690351040024148E-4</v>
      </c>
      <c r="CJ453" s="223">
        <f t="shared" ca="1" si="937"/>
        <v>6.1492962470509663E-4</v>
      </c>
      <c r="CK453" s="223">
        <f t="shared" ca="1" si="938"/>
        <v>-6.5331093789212924E-4</v>
      </c>
      <c r="CL453" s="223">
        <f t="shared" ca="1" si="939"/>
        <v>2.1398251823374239E-4</v>
      </c>
      <c r="CM453" s="223">
        <f t="shared" ca="1" si="940"/>
        <v>3.8181279290032074E-4</v>
      </c>
      <c r="CN453" s="223">
        <f t="shared" ca="1" si="941"/>
        <v>-6.9842146148118591E-4</v>
      </c>
      <c r="CO453" s="223">
        <f t="shared" ca="1" si="942"/>
        <v>5.0433497645853507E-4</v>
      </c>
      <c r="CP453" s="223">
        <f t="shared" ca="1" si="943"/>
        <v>5.852801741294811E-5</v>
      </c>
      <c r="CQ453" s="223">
        <f t="shared" ca="1" si="944"/>
        <v>-5.7859453882289644E-4</v>
      </c>
      <c r="CR453" s="223">
        <f t="shared" ca="1" si="945"/>
        <v>6.7558496195307526E-4</v>
      </c>
      <c r="CS453" s="223">
        <f t="shared" ca="1" si="946"/>
        <v>-2.7857858666706142E-4</v>
      </c>
      <c r="CT453" s="223">
        <f t="shared" ca="1" si="947"/>
        <v>-3.2212819296629776E-4</v>
      </c>
      <c r="CU453" s="223">
        <f t="shared" ca="1" si="948"/>
        <v>6.8729051118224661E-4</v>
      </c>
      <c r="CV453" s="223">
        <f t="shared" ca="1" si="949"/>
        <v>-5.4989677616053279E-4</v>
      </c>
      <c r="CW453" s="223">
        <f t="shared" ca="1" si="950"/>
        <v>1.041113237672058E-5</v>
      </c>
      <c r="CX453" s="223">
        <f t="shared" ca="1" si="951"/>
        <v>5.3668727123987224E-4</v>
      </c>
      <c r="CY453" s="223">
        <f t="shared" ca="1" si="952"/>
        <v>-6.9135273351810076E-4</v>
      </c>
      <c r="CZ453" s="223">
        <f t="shared" ca="1" si="953"/>
        <v>3.4049179102424876E-4</v>
      </c>
      <c r="DA453" s="223">
        <f t="shared" ca="1" si="954"/>
        <v>2.5934132244084433E-4</v>
      </c>
      <c r="DB453" s="223">
        <f t="shared" ca="1" si="955"/>
        <v>-6.6954057754941567E-4</v>
      </c>
      <c r="DC453" s="223">
        <f t="shared" ca="1" si="956"/>
        <v>5.9016276930396166E-4</v>
      </c>
      <c r="DD453" s="223">
        <f t="shared" ca="1" si="957"/>
        <v>-7.9250017270277712E-5</v>
      </c>
      <c r="DE453" s="223">
        <f t="shared" ca="1" si="958"/>
        <v>-4.8961141185171521E-4</v>
      </c>
      <c r="DF453" s="223">
        <f t="shared" ca="1" si="959"/>
        <v>7.0046240032750314E-4</v>
      </c>
      <c r="DG453" s="223">
        <f t="shared" ca="1" si="960"/>
        <v>-3.9912587330210886E-4</v>
      </c>
      <c r="DH453" s="223">
        <f t="shared" ca="1" si="961"/>
        <v>-1.9405685320987939E-4</v>
      </c>
      <c r="DI453" s="223">
        <f t="shared" ca="1" si="962"/>
        <v>6.4534260214666752E-4</v>
      </c>
      <c r="DJ453" s="223">
        <f t="shared" ca="1" si="963"/>
        <v>-6.247451723631961E-4</v>
      </c>
      <c r="DK453" s="223">
        <f t="shared" ca="1" si="964"/>
        <v>1.4732568117507556E-4</v>
      </c>
      <c r="DL453" s="223">
        <f t="shared" ca="1" si="965"/>
        <v>4.3782032691860461E-4</v>
      </c>
      <c r="DM453" s="223">
        <f t="shared" ca="1" si="966"/>
        <v>-7.0282623131005199E-4</v>
      </c>
      <c r="DN453" s="223">
        <f t="shared" ca="1" si="967"/>
        <v>4.5391615523568987E-4</v>
      </c>
      <c r="DO453" s="223">
        <f t="shared" ca="1" si="968"/>
        <v>1.2690351040025574E-4</v>
      </c>
      <c r="DP453" s="223">
        <f t="shared" ca="1" si="969"/>
        <v>-6.1492962470509403E-4</v>
      </c>
      <c r="DQ453" s="223">
        <f t="shared" ca="1" si="970"/>
        <v>6.5331093789212382E-4</v>
      </c>
      <c r="DR453" s="223">
        <f t="shared" ca="1" si="971"/>
        <v>-2.1398251823372859E-4</v>
      </c>
      <c r="DS453" s="223">
        <f t="shared" ca="1" si="972"/>
        <v>-3.8181279290031613E-4</v>
      </c>
      <c r="DT453" s="223">
        <f t="shared" ca="1" si="973"/>
        <v>6.9842146148118526E-4</v>
      </c>
      <c r="DU453" s="223">
        <f t="shared" ca="1" si="974"/>
        <v>-5.0433497645853897E-4</v>
      </c>
      <c r="DV453" s="223">
        <f t="shared" ca="1" si="975"/>
        <v>-5.852801741296253E-5</v>
      </c>
      <c r="DW453" s="223">
        <f t="shared" ca="1" si="976"/>
        <v>5.7859453882290468E-4</v>
      </c>
      <c r="DX453" s="223">
        <f t="shared" ca="1" si="977"/>
        <v>-6.7558496195307114E-4</v>
      </c>
      <c r="DY453" s="223">
        <f t="shared" ca="1" si="978"/>
        <v>2.7857858666706641E-4</v>
      </c>
      <c r="DZ453" s="223">
        <f t="shared" ca="1" si="979"/>
        <v>3.2212819296629288E-4</v>
      </c>
      <c r="EA453" s="223">
        <f t="shared" ca="1" si="980"/>
        <v>-6.8729051118224553E-4</v>
      </c>
      <c r="EB453" s="223">
        <f t="shared" ca="1" si="981"/>
        <v>5.4989677616052379E-4</v>
      </c>
      <c r="EC453" s="223">
        <f t="shared" ca="1" si="982"/>
        <v>-1.041113237670616E-5</v>
      </c>
      <c r="ED453" s="223">
        <f t="shared" ca="1" si="983"/>
        <v>-5.3668727123988157E-4</v>
      </c>
      <c r="EE453" s="223">
        <f t="shared" ca="1" si="984"/>
        <v>6.9135273351810173E-4</v>
      </c>
      <c r="EF453" s="223">
        <f t="shared" ca="1" si="985"/>
        <v>-3.4049179102425364E-4</v>
      </c>
      <c r="EG453" s="223">
        <f t="shared" ca="1" si="986"/>
        <v>-2.5934132244085782E-4</v>
      </c>
      <c r="EH453" s="223">
        <f t="shared" ca="1" si="987"/>
        <v>6.6954057754942012E-4</v>
      </c>
      <c r="EI453" s="223">
        <f t="shared" ca="1" si="988"/>
        <v>-5.9016276930395374E-4</v>
      </c>
      <c r="EJ453" s="223">
        <f t="shared" ca="1" si="989"/>
        <v>7.9250017270283187E-5</v>
      </c>
      <c r="EK453" s="223">
        <f t="shared" ca="1" si="990"/>
        <v>4.896114118517113E-4</v>
      </c>
      <c r="EL453" s="223">
        <f t="shared" ca="1" si="991"/>
        <v>-7.0046240032750357E-4</v>
      </c>
      <c r="EM453" s="223">
        <f t="shared" ca="1" si="992"/>
        <v>3.9912587330209694E-4</v>
      </c>
      <c r="EN453" s="223">
        <f t="shared" ca="1" si="993"/>
        <v>1.9405685320989327E-4</v>
      </c>
      <c r="EO453" s="223">
        <f t="shared" ca="1" si="994"/>
        <v>-6.4534260214667337E-4</v>
      </c>
      <c r="EP453" s="223">
        <f t="shared" ca="1" si="995"/>
        <v>6.2474517236319859E-4</v>
      </c>
      <c r="EQ453" s="223">
        <f t="shared" ca="1" si="996"/>
        <v>-1.4732568117508104E-4</v>
      </c>
      <c r="ER453" s="223">
        <f t="shared" ca="1" si="997"/>
        <v>-4.3782032691861594E-4</v>
      </c>
      <c r="ES453" s="223">
        <f t="shared" ca="1" si="998"/>
        <v>7.028262313100522E-4</v>
      </c>
      <c r="ET453" s="223">
        <f t="shared" ca="1" si="999"/>
        <v>-4.5391615523567881E-4</v>
      </c>
      <c r="EU453" s="223">
        <f t="shared" ca="1" si="1000"/>
        <v>-1.2690351040025026E-4</v>
      </c>
      <c r="EV453" s="223">
        <f t="shared" ca="1" si="1001"/>
        <v>6.1492962470510097E-4</v>
      </c>
      <c r="EW453" s="223">
        <f t="shared" ca="1" si="1002"/>
        <v>-6.5331093789213336E-4</v>
      </c>
      <c r="EX453" s="223">
        <f t="shared" ca="1" si="1003"/>
        <v>2.139825182337148E-4</v>
      </c>
      <c r="EY453" s="223">
        <f t="shared" ca="1" si="1004"/>
        <v>3.8181279290032833E-4</v>
      </c>
      <c r="EZ453" s="223">
        <f t="shared" ca="1" si="1005"/>
        <v>-6.9842146148118688E-4</v>
      </c>
      <c r="FA453" s="223">
        <f t="shared" ca="1" si="1006"/>
        <v>5.0433497645852878E-4</v>
      </c>
      <c r="FB453" s="223">
        <f t="shared" ca="1" si="1007"/>
        <v>5.8528017412937106E-5</v>
      </c>
      <c r="FC453" s="223">
        <f t="shared" ca="1" si="1008"/>
        <v>-5.7859453882289015E-4</v>
      </c>
      <c r="FD453" s="223">
        <f t="shared" ca="1" si="1009"/>
        <v>6.7558496195306724E-4</v>
      </c>
      <c r="FE453" s="223">
        <f t="shared" ca="1" si="1010"/>
        <v>-2.7857858666705318E-4</v>
      </c>
      <c r="FF453" s="223">
        <f t="shared" ca="1" si="1011"/>
        <v>-3.2212819296630567E-4</v>
      </c>
      <c r="FG453" s="223">
        <f t="shared" ca="1" si="1012"/>
        <v>6.8729051118224856E-4</v>
      </c>
      <c r="FH453" s="223">
        <f t="shared" ca="1" si="1013"/>
        <v>-5.4989677616053972E-4</v>
      </c>
      <c r="FI453" s="223">
        <f t="shared" ca="1" si="1014"/>
        <v>1.0411132376691632E-5</v>
      </c>
      <c r="FJ453" s="223">
        <f t="shared" ca="1" si="1015"/>
        <v>5.3668727123989089E-4</v>
      </c>
      <c r="FK453" s="223">
        <f t="shared" ca="1" si="1016"/>
        <v>-6.9135273351809913E-4</v>
      </c>
      <c r="FL453" s="223">
        <f t="shared" ca="1" si="1017"/>
        <v>3.404917910242409E-4</v>
      </c>
      <c r="FM453" s="223">
        <f t="shared" ca="1" si="1018"/>
        <v>2.5934132244083408E-4</v>
      </c>
      <c r="FN453" s="223">
        <f t="shared" ca="1" si="1019"/>
        <v>-6.6954057754941231E-4</v>
      </c>
      <c r="FO453" s="223">
        <f t="shared" ca="1" si="1020"/>
        <v>5.9016276930394583E-4</v>
      </c>
      <c r="FP453" s="223">
        <f t="shared" ca="1" si="1021"/>
        <v>-7.9250017270268822E-5</v>
      </c>
      <c r="FQ453" s="223">
        <f t="shared" ca="1" si="1022"/>
        <v>-4.8961141185172171E-4</v>
      </c>
      <c r="FR453" s="223">
        <f t="shared" ca="1" si="1023"/>
        <v>7.0046240032750227E-4</v>
      </c>
      <c r="FS453" s="223">
        <f t="shared" ca="1" si="1024"/>
        <v>-3.9912587330211792E-4</v>
      </c>
      <c r="FT453" s="223">
        <f t="shared" ca="1" si="1025"/>
        <v>-1.940568532099072E-4</v>
      </c>
      <c r="FU453" s="223">
        <f t="shared" ca="1" si="1026"/>
        <v>6.4534260214667901E-4</v>
      </c>
      <c r="FV453" s="223">
        <f t="shared" ca="1" si="1027"/>
        <v>-6.2474517236319198E-4</v>
      </c>
      <c r="FW453" s="223">
        <f t="shared" ca="1" si="1028"/>
        <v>1.4732568117506684E-4</v>
      </c>
      <c r="FX453" s="223">
        <f t="shared" ca="1" si="1029"/>
        <v>4.3782032691859599E-4</v>
      </c>
      <c r="FY453" s="223">
        <f t="shared" ca="1" si="1030"/>
        <v>-7.0282623131005177E-4</v>
      </c>
      <c r="FZ453" s="223">
        <f t="shared" ca="1" si="1031"/>
        <v>4.5391615523566775E-4</v>
      </c>
      <c r="GA453" s="223">
        <f t="shared" ca="1" si="1032"/>
        <v>1.2690351040026452E-4</v>
      </c>
      <c r="GB453" s="223">
        <f t="shared" ca="1" si="1033"/>
        <v>-6.1492962470510802E-4</v>
      </c>
      <c r="GC453" s="223">
        <f t="shared" ca="1" si="1034"/>
        <v>6.5331093789212794E-4</v>
      </c>
      <c r="GD453" s="223">
        <f t="shared" ca="1" si="1035"/>
        <v>-2.1398251823373908E-4</v>
      </c>
      <c r="GE453" s="223">
        <f t="shared" ca="1" si="1036"/>
        <v>-3.8181279290034037E-4</v>
      </c>
      <c r="GF453" s="223">
        <f t="shared" ca="1" si="1037"/>
        <v>6.984214614811884E-4</v>
      </c>
      <c r="GG453" s="223">
        <f t="shared" ca="1" si="1038"/>
        <v>-5.0433497645851881E-4</v>
      </c>
      <c r="GH453" s="223">
        <f t="shared" ca="1" si="1039"/>
        <v>-5.8528017412951526E-5</v>
      </c>
      <c r="GI453" s="223">
        <f t="shared" ca="1" si="1040"/>
        <v>5.785945388228985E-4</v>
      </c>
      <c r="GJ453" s="223">
        <f t="shared" ca="1" si="1041"/>
        <v>-6.7558496195307418E-4</v>
      </c>
      <c r="GK453" s="223">
        <f t="shared" ca="1" si="1042"/>
        <v>2.785785866670399E-4</v>
      </c>
      <c r="GL453" s="223">
        <f t="shared" ca="1" si="1043"/>
        <v>3.2212819296631857E-4</v>
      </c>
      <c r="GM453" s="223">
        <f t="shared" ca="1" si="1044"/>
        <v>-6.872905111822516E-4</v>
      </c>
      <c r="GN453" s="223">
        <f t="shared" ca="1" si="1045"/>
        <v>5.4989677616053073E-4</v>
      </c>
      <c r="GO453" s="223">
        <f t="shared" ca="1" si="1046"/>
        <v>-1.0411132376717165E-5</v>
      </c>
      <c r="GP453" s="223">
        <f t="shared" ca="1" si="1047"/>
        <v>-5.3668727123987441E-4</v>
      </c>
      <c r="GQ453" s="223">
        <f t="shared" ca="1" si="1048"/>
        <v>6.9135273351809653E-4</v>
      </c>
      <c r="GR453" s="223">
        <f t="shared" ca="1" si="1049"/>
        <v>-3.4049179102422827E-4</v>
      </c>
      <c r="GS453" s="223">
        <f t="shared" ca="1" si="1050"/>
        <v>-2.5934132244084752E-4</v>
      </c>
      <c r="GT453" s="223">
        <f t="shared" ca="1" si="1051"/>
        <v>6.6954057754941676E-4</v>
      </c>
      <c r="GU453" s="223">
        <f t="shared" ca="1" si="1052"/>
        <v>-5.9016276930395971E-4</v>
      </c>
      <c r="GV453" s="223">
        <f t="shared" ca="1" si="1053"/>
        <v>7.925001727025451E-5</v>
      </c>
      <c r="GW453" s="223">
        <f t="shared" ca="1" si="1054"/>
        <v>4.8961141185173212E-4</v>
      </c>
      <c r="GX453" s="223">
        <f t="shared" ca="1" si="1055"/>
        <v>-7.0046240032750119E-4</v>
      </c>
      <c r="GY453" s="223">
        <f t="shared" ca="1" si="1056"/>
        <v>3.9912587330210604E-4</v>
      </c>
      <c r="GZ453" s="223">
        <f t="shared" ca="1" si="1057"/>
        <v>1.940568532098827E-4</v>
      </c>
      <c r="HA453" s="223">
        <f t="shared" ca="1" si="1058"/>
        <v>-6.4534260214666904E-4</v>
      </c>
      <c r="HB453" s="223">
        <f t="shared" ca="1" si="1059"/>
        <v>6.2474517236318526E-4</v>
      </c>
      <c r="HC453" s="223">
        <f t="shared" ca="1" si="1060"/>
        <v>-1.4732568117505269E-4</v>
      </c>
      <c r="HD453" s="223">
        <f t="shared" ca="1" si="1061"/>
        <v>-4.3782032691860732E-4</v>
      </c>
      <c r="HE453" s="223">
        <f t="shared" ca="1" si="1062"/>
        <v>7.0282623131005199E-4</v>
      </c>
      <c r="HF453" s="223">
        <f t="shared" ca="1" si="1063"/>
        <v>-4.5391615523568722E-4</v>
      </c>
      <c r="HG453" s="223">
        <f t="shared" ca="1" si="1064"/>
        <v>-1.2690351040027878E-4</v>
      </c>
      <c r="HH453" s="223">
        <f t="shared" ca="1" si="1065"/>
        <v>6.1492962470511496E-4</v>
      </c>
      <c r="HI453" s="223">
        <f t="shared" ca="1" si="1066"/>
        <v>-6.5331093789212252E-4</v>
      </c>
      <c r="HJ453" s="223">
        <f t="shared" ca="1" si="1067"/>
        <v>2.1398251823372529E-4</v>
      </c>
      <c r="HK453" s="223">
        <f t="shared" ca="1" si="1068"/>
        <v>3.8181279290031901E-4</v>
      </c>
      <c r="HL453" s="223">
        <f t="shared" ca="1" si="1069"/>
        <v>-6.9842146148118558E-4</v>
      </c>
      <c r="HM453" s="223">
        <f t="shared" ca="1" si="1070"/>
        <v>5.0433497645850872E-4</v>
      </c>
      <c r="HN453" s="223">
        <f t="shared" ca="1" si="1071"/>
        <v>5.8528017412965946E-5</v>
      </c>
      <c r="HO453" s="223">
        <f t="shared" ca="1" si="1072"/>
        <v>-5.7859453882290663E-4</v>
      </c>
      <c r="HP453" s="223">
        <f t="shared" ca="1" si="1073"/>
        <v>6.7558496195307027E-4</v>
      </c>
      <c r="HQ453" s="223">
        <f t="shared" ca="1" si="1074"/>
        <v>-2.7857858666706327E-4</v>
      </c>
      <c r="HR453" s="223">
        <f t="shared" ca="1" si="1075"/>
        <v>-3.2212819296633142E-4</v>
      </c>
      <c r="HS453" s="223">
        <f t="shared" ca="1" si="1076"/>
        <v>6.8729051118225463E-4</v>
      </c>
      <c r="HT453" s="223">
        <f t="shared" ca="1" si="1077"/>
        <v>-5.4989677616052173E-4</v>
      </c>
      <c r="HU453" s="223">
        <f t="shared" ca="1" si="1078"/>
        <v>1.0411132376702745E-5</v>
      </c>
      <c r="HV453" s="223">
        <f t="shared" ca="1" si="1079"/>
        <v>5.3668727123988374E-4</v>
      </c>
      <c r="HW453" s="223">
        <f t="shared" ca="1" si="1080"/>
        <v>-6.9135273351810108E-4</v>
      </c>
      <c r="HX453" s="223">
        <f t="shared" ca="1" si="1081"/>
        <v>3.4049179102421564E-4</v>
      </c>
      <c r="HY453" s="223">
        <f t="shared" ca="1" si="1082"/>
        <v>2.5934132244086108E-4</v>
      </c>
      <c r="HZ453" s="223">
        <f t="shared" ca="1" si="1083"/>
        <v>-6.6954057754940906E-4</v>
      </c>
      <c r="IA453" s="223">
        <f t="shared" ca="1" si="1084"/>
        <v>5.901627693039519E-4</v>
      </c>
      <c r="IB453" s="223">
        <f t="shared" ca="1" si="1085"/>
        <v>-7.9250017270240144E-5</v>
      </c>
      <c r="IC453" s="223">
        <f t="shared" ca="1" si="1086"/>
        <v>-4.896114118517138E-4</v>
      </c>
      <c r="ID453" s="223">
        <f t="shared" ca="1" si="1087"/>
        <v>7.0046240032749989E-4</v>
      </c>
      <c r="IE453" s="223">
        <f t="shared" ca="1" si="1088"/>
        <v>4.0348648452561152E-4</v>
      </c>
      <c r="IF453" s="223">
        <f t="shared" ca="1" si="1089"/>
        <v>-1.9405685320989668E-4</v>
      </c>
      <c r="IG453" s="223">
        <f t="shared" ca="1" si="1090"/>
        <v>6.453426021466905E-4</v>
      </c>
      <c r="IH453" s="223">
        <f t="shared" ca="1" si="1091"/>
        <v>-6.2474517236319697E-4</v>
      </c>
      <c r="II453" s="223">
        <f t="shared" ca="1" si="1092"/>
        <v>1.4732568117503854E-4</v>
      </c>
      <c r="IJ453" s="223">
        <f t="shared" ca="1" si="1093"/>
        <v>4.3782032691858737E-4</v>
      </c>
      <c r="IK453" s="223">
        <f t="shared" ca="1" si="1094"/>
        <v>-7.028262313100522E-4</v>
      </c>
      <c r="IL453" s="223">
        <f t="shared" ca="1" si="1095"/>
        <v>4.5391615523564569E-4</v>
      </c>
      <c r="IM453" s="223">
        <f t="shared" ca="1" si="1096"/>
        <v>1.2690351040025368E-4</v>
      </c>
      <c r="IN453" s="223">
        <f t="shared" ca="1" si="1097"/>
        <v>-6.14929624705122E-4</v>
      </c>
      <c r="IO453" s="223">
        <f t="shared" ca="1" si="1098"/>
        <v>6.5331093789213206E-4</v>
      </c>
      <c r="IP453" s="223">
        <f t="shared" ca="1" si="1099"/>
        <v>-2.1398251823371152E-4</v>
      </c>
      <c r="IQ453" s="223">
        <f t="shared" ca="1" si="1100"/>
        <v>-3.8181279290036465E-4</v>
      </c>
      <c r="IR453" s="223">
        <f t="shared" ca="1" si="1101"/>
        <v>6.9842146148118732E-4</v>
      </c>
      <c r="IS453" s="223">
        <f t="shared" ca="1" si="1102"/>
        <v>-5.0433497645849864E-4</v>
      </c>
      <c r="IT453" s="223">
        <f t="shared" ca="1" si="1103"/>
        <v>-5.8528017412940521E-5</v>
      </c>
      <c r="IU453" s="223">
        <f t="shared" ca="1" si="1104"/>
        <v>5.7859453882291487E-4</v>
      </c>
      <c r="IV453" s="223">
        <f t="shared" ca="1" si="1105"/>
        <v>-6.7558496195307721E-4</v>
      </c>
      <c r="IW453" s="223">
        <f t="shared" ca="1" si="1106"/>
        <v>2.7857858666705004E-4</v>
      </c>
      <c r="IX453" s="223">
        <f t="shared" ca="1" si="1107"/>
        <v>3.2212819296634427E-4</v>
      </c>
      <c r="IY453" s="223">
        <f t="shared" ca="1" si="1108"/>
        <v>-6.8729051118224921E-4</v>
      </c>
      <c r="IZ453" s="223">
        <f t="shared" ca="1" si="1109"/>
        <v>5.4989677616051273E-4</v>
      </c>
      <c r="JA453" s="223">
        <f t="shared" ca="1" si="1110"/>
        <v>-1.041113237672817E-5</v>
      </c>
      <c r="JB453" s="223">
        <f t="shared" ca="1" si="1111"/>
        <v>-5.3668727123989306E-4</v>
      </c>
    </row>
    <row r="454" spans="2:262">
      <c r="B454" s="230">
        <v>93</v>
      </c>
      <c r="C454" s="229">
        <f t="shared" si="1112"/>
        <v>1.8164062500000012E-3</v>
      </c>
      <c r="D454" s="226">
        <f t="shared" ca="1" si="855"/>
        <v>71.848794647933602</v>
      </c>
      <c r="E454" s="225">
        <f ca="1">CU361</f>
        <v>-0.15120535206639837</v>
      </c>
      <c r="F454" s="224">
        <v>93</v>
      </c>
      <c r="G454" s="223">
        <f t="shared" ca="1" si="856"/>
        <v>1.1000880235975788E-4</v>
      </c>
      <c r="H454" s="223">
        <f t="shared" ca="1" si="857"/>
        <v>9.2927654088122589E-6</v>
      </c>
      <c r="I454" s="223">
        <f t="shared" ca="1" si="858"/>
        <v>-1.2214836636171075E-4</v>
      </c>
      <c r="J454" s="223">
        <f t="shared" ca="1" si="859"/>
        <v>1.502752260284638E-4</v>
      </c>
      <c r="K454" s="223">
        <f t="shared" ca="1" si="860"/>
        <v>-7.416302685935548E-5</v>
      </c>
      <c r="L454" s="223">
        <f t="shared" ca="1" si="861"/>
        <v>-5.3392675836898997E-5</v>
      </c>
      <c r="M454" s="223">
        <f t="shared" ca="1" si="862"/>
        <v>1.4391231859794872E-4</v>
      </c>
      <c r="N454" s="223">
        <f t="shared" ca="1" si="863"/>
        <v>-1.3460656071248475E-4</v>
      </c>
      <c r="O454" s="223">
        <f t="shared" ca="1" si="864"/>
        <v>3.1930381283658666E-5</v>
      </c>
      <c r="P454" s="223">
        <f t="shared" ca="1" si="865"/>
        <v>9.2894444873193604E-5</v>
      </c>
      <c r="Q454" s="223">
        <f t="shared" ca="1" si="866"/>
        <v>-1.5328263858853248E-4</v>
      </c>
      <c r="R454" s="223">
        <f t="shared" ca="1" si="867"/>
        <v>1.0734566877146213E-4</v>
      </c>
      <c r="S454" s="223">
        <f t="shared" ca="1" si="868"/>
        <v>1.3052087288071465E-5</v>
      </c>
      <c r="T454" s="223">
        <f t="shared" ca="1" si="869"/>
        <v>-1.2439620669232345E-4</v>
      </c>
      <c r="U454" s="223">
        <f t="shared" ca="1" si="870"/>
        <v>1.4945236066770946E-4</v>
      </c>
      <c r="V454" s="223">
        <f t="shared" ca="1" si="871"/>
        <v>-7.0840239914638468E-5</v>
      </c>
      <c r="W454" s="223">
        <f t="shared" ca="1" si="872"/>
        <v>-5.6910518866565594E-5</v>
      </c>
      <c r="X454" s="223">
        <f t="shared" ca="1" si="873"/>
        <v>1.4518505071873671E-4</v>
      </c>
      <c r="Y454" s="223">
        <f t="shared" ca="1" si="874"/>
        <v>-1.3275134579812567E-4</v>
      </c>
      <c r="Z454" s="223">
        <f t="shared" ca="1" si="875"/>
        <v>2.8234097163066615E-5</v>
      </c>
      <c r="AA454" s="223">
        <f t="shared" ca="1" si="876"/>
        <v>9.5867854773658967E-5</v>
      </c>
      <c r="AB454" s="223">
        <f t="shared" ca="1" si="877"/>
        <v>-1.5347065566384763E-4</v>
      </c>
      <c r="AC454" s="223">
        <f t="shared" ca="1" si="878"/>
        <v>1.0461787416621166E-4</v>
      </c>
      <c r="AD454" s="223">
        <f t="shared" ca="1" si="879"/>
        <v>1.6803547077997993E-5</v>
      </c>
      <c r="AE454" s="223">
        <f t="shared" ca="1" si="880"/>
        <v>-1.2656911539949816E-4</v>
      </c>
      <c r="AF454" s="223">
        <f t="shared" ca="1" si="881"/>
        <v>1.485394707932725E-4</v>
      </c>
      <c r="AG454" s="223">
        <f t="shared" ca="1" si="882"/>
        <v>-6.7474781458284053E-5</v>
      </c>
      <c r="AH454" s="223">
        <f t="shared" ca="1" si="883"/>
        <v>-6.0394081127688299E-5</v>
      </c>
      <c r="AI454" s="223">
        <f t="shared" ca="1" si="884"/>
        <v>1.4637032879378999E-4</v>
      </c>
      <c r="AJ454" s="223">
        <f t="shared" ca="1" si="885"/>
        <v>-1.3081616643695004E-4</v>
      </c>
      <c r="AK454" s="223">
        <f t="shared" ca="1" si="886"/>
        <v>2.4520805878083892E-5</v>
      </c>
      <c r="AL454" s="223">
        <f t="shared" ca="1" si="887"/>
        <v>9.8783517463138629E-5</v>
      </c>
      <c r="AM454" s="223">
        <f t="shared" ca="1" si="888"/>
        <v>-1.5356622775482829E-4</v>
      </c>
      <c r="AN454" s="223">
        <f t="shared" ca="1" si="889"/>
        <v>1.0182706166547774E-4</v>
      </c>
      <c r="AO454" s="223">
        <f t="shared" ca="1" si="890"/>
        <v>2.0544885039489278E-5</v>
      </c>
      <c r="AP454" s="223">
        <f t="shared" ca="1" si="891"/>
        <v>-1.2866578360428116E-4</v>
      </c>
      <c r="AQ454" s="223">
        <f t="shared" ca="1" si="892"/>
        <v>1.4753710629587791E-4</v>
      </c>
      <c r="AR454" s="223">
        <f t="shared" ca="1" si="893"/>
        <v>-6.4068678716624743E-5</v>
      </c>
      <c r="AS454" s="223">
        <f t="shared" ca="1" si="894"/>
        <v>-6.3841264252618852E-5</v>
      </c>
      <c r="AT454" s="223">
        <f t="shared" ca="1" si="895"/>
        <v>1.4746743885591732E-4</v>
      </c>
      <c r="AU454" s="223">
        <f t="shared" ca="1" si="896"/>
        <v>-1.288021883086443E-4</v>
      </c>
      <c r="AV454" s="223">
        <f t="shared" ca="1" si="897"/>
        <v>2.0792744176532199E-5</v>
      </c>
      <c r="AW454" s="223">
        <f t="shared" ca="1" si="898"/>
        <v>1.0163967665545215E-4</v>
      </c>
      <c r="AX454" s="223">
        <f t="shared" ca="1" si="899"/>
        <v>-1.5356929729242052E-4</v>
      </c>
      <c r="AY454" s="223">
        <f t="shared" ca="1" si="900"/>
        <v>9.8974912350355588E-5</v>
      </c>
      <c r="AZ454" s="223">
        <f t="shared" ca="1" si="901"/>
        <v>2.4273847530455508E-5</v>
      </c>
      <c r="BA454" s="223">
        <f t="shared" ca="1" si="902"/>
        <v>-1.306849483521438E-4</v>
      </c>
      <c r="BB454" s="223">
        <f t="shared" ca="1" si="903"/>
        <v>1.4644587096241865E-4</v>
      </c>
      <c r="BC454" s="223">
        <f t="shared" ca="1" si="904"/>
        <v>-6.0623983398587746E-5</v>
      </c>
      <c r="BD454" s="223">
        <f t="shared" ca="1" si="905"/>
        <v>-6.7249991787143249E-5</v>
      </c>
      <c r="BE454" s="223">
        <f t="shared" ca="1" si="906"/>
        <v>1.4847572004704056E-4</v>
      </c>
      <c r="BF454" s="223">
        <f t="shared" ca="1" si="907"/>
        <v>-1.2671062455832548E-4</v>
      </c>
      <c r="BG454" s="223">
        <f t="shared" ca="1" si="908"/>
        <v>1.7052157703379339E-5</v>
      </c>
      <c r="BH454" s="223">
        <f t="shared" ca="1" si="909"/>
        <v>1.0443461190710068E-4</v>
      </c>
      <c r="BI454" s="223">
        <f t="shared" ca="1" si="910"/>
        <v>-1.5347986242764965E-4</v>
      </c>
      <c r="BJ454" s="223">
        <f t="shared" ca="1" si="911"/>
        <v>9.6063144248943904E-5</v>
      </c>
      <c r="BK454" s="223">
        <f t="shared" ca="1" si="912"/>
        <v>2.7988188363324867E-5</v>
      </c>
      <c r="BL454" s="223">
        <f t="shared" ca="1" si="913"/>
        <v>-1.3262539337374296E-4</v>
      </c>
      <c r="BM454" s="223">
        <f t="shared" ca="1" si="914"/>
        <v>1.4526642211225616E-4</v>
      </c>
      <c r="BN454" s="223">
        <f t="shared" ca="1" si="915"/>
        <v>-5.7142770459828162E-5</v>
      </c>
      <c r="BO454" s="223">
        <f t="shared" ca="1" si="916"/>
        <v>-7.0618210441254206E-5</v>
      </c>
      <c r="BP454" s="223">
        <f t="shared" ca="1" si="917"/>
        <v>1.4939456501627217E-4</v>
      </c>
      <c r="BQ454" s="223">
        <f t="shared" ca="1" si="918"/>
        <v>-1.2454273506578811E-4</v>
      </c>
      <c r="BR454" s="223">
        <f t="shared" ca="1" si="919"/>
        <v>1.3301299648047205E-5</v>
      </c>
      <c r="BS454" s="223">
        <f t="shared" ca="1" si="920"/>
        <v>1.0716663965359802E-4</v>
      </c>
      <c r="BT454" s="223">
        <f t="shared" ca="1" si="921"/>
        <v>-1.5329797703273406E-4</v>
      </c>
      <c r="BU454" s="223">
        <f t="shared" ca="1" si="922"/>
        <v>9.309351130146899E-5</v>
      </c>
      <c r="BV454" s="223">
        <f t="shared" ca="1" si="923"/>
        <v>3.1685670158074215E-5</v>
      </c>
      <c r="BW454" s="223">
        <f t="shared" ca="1" si="924"/>
        <v>-1.3448594981755886E-4</v>
      </c>
      <c r="BX454" s="223">
        <f t="shared" ca="1" si="925"/>
        <v>1.439994702012732E-4</v>
      </c>
      <c r="BY454" s="223">
        <f t="shared" ca="1" si="926"/>
        <v>-5.3627136852847353E-5</v>
      </c>
      <c r="BZ454" s="223">
        <f t="shared" ca="1" si="927"/>
        <v>-7.3943891325982213E-5</v>
      </c>
      <c r="CA454" s="223">
        <f t="shared" ca="1" si="928"/>
        <v>1.50223420285761E-4</v>
      </c>
      <c r="CB454" s="223">
        <f t="shared" ca="1" si="929"/>
        <v>-1.2229982568659858E-4</v>
      </c>
      <c r="CC454" s="223">
        <f t="shared" ca="1" si="930"/>
        <v>9.5424293871768947E-6</v>
      </c>
      <c r="CD454" s="223">
        <f t="shared" ca="1" si="931"/>
        <v>1.0983411422358524E-4</v>
      </c>
      <c r="CE454" s="223">
        <f t="shared" ca="1" si="932"/>
        <v>-1.5302375066863469E-4</v>
      </c>
      <c r="CF454" s="223">
        <f t="shared" ca="1" si="933"/>
        <v>9.0067802303778389E-5</v>
      </c>
      <c r="CG454" s="223">
        <f t="shared" ca="1" si="934"/>
        <v>3.5364065689919577E-5</v>
      </c>
      <c r="CH454" s="223">
        <f t="shared" ca="1" si="935"/>
        <v>-1.3626549695395609E-4</v>
      </c>
      <c r="CI454" s="223">
        <f t="shared" ca="1" si="936"/>
        <v>1.4264577839392947E-4</v>
      </c>
      <c r="CJ454" s="223">
        <f t="shared" ca="1" si="937"/>
        <v>-5.0079200263878268E-5</v>
      </c>
      <c r="CK454" s="223">
        <f t="shared" ca="1" si="938"/>
        <v>-7.7225031175511818E-5</v>
      </c>
      <c r="CL454" s="223">
        <f t="shared" ca="1" si="939"/>
        <v>1.5096178658408426E-4</v>
      </c>
      <c r="CM454" s="223">
        <f t="shared" ca="1" si="940"/>
        <v>-1.1998324746550308E-4</v>
      </c>
      <c r="CN454" s="223">
        <f t="shared" ca="1" si="941"/>
        <v>5.7778111236538076E-6</v>
      </c>
      <c r="CO454" s="223">
        <f t="shared" ca="1" si="942"/>
        <v>1.1243542883012927E-4</v>
      </c>
      <c r="CP454" s="223">
        <f t="shared" ca="1" si="943"/>
        <v>-1.5265734851905866E-4</v>
      </c>
      <c r="CQ454" s="223">
        <f t="shared" ca="1" si="944"/>
        <v>8.698783982982851E-5</v>
      </c>
      <c r="CR454" s="223">
        <f t="shared" ca="1" si="945"/>
        <v>3.9021159230945166E-5</v>
      </c>
      <c r="CS454" s="223">
        <f t="shared" ca="1" si="946"/>
        <v>-1.3796296285028533E-4</v>
      </c>
      <c r="CT454" s="223">
        <f t="shared" ca="1" si="947"/>
        <v>1.4120616210354882E-4</v>
      </c>
      <c r="CU454" s="223">
        <f t="shared" ca="1" si="948"/>
        <v>-4.6501097837248009E-5</v>
      </c>
      <c r="CV454" s="223">
        <f t="shared" ca="1" si="949"/>
        <v>-8.0459653553894946E-5</v>
      </c>
      <c r="CW454" s="223">
        <f t="shared" ca="1" si="950"/>
        <v>1.516092191469948E-4</v>
      </c>
      <c r="CX454" s="223">
        <f t="shared" ca="1" si="951"/>
        <v>-1.1759439582259425E-4</v>
      </c>
      <c r="CY454" s="223">
        <f t="shared" ca="1" si="952"/>
        <v>2.0097125227604644E-6</v>
      </c>
      <c r="CZ454" s="223">
        <f t="shared" ca="1" si="953"/>
        <v>1.1496901653857454E-4</v>
      </c>
      <c r="DA454" s="223">
        <f t="shared" ca="1" si="954"/>
        <v>-1.5219899129096119E-4</v>
      </c>
      <c r="DB454" s="223">
        <f t="shared" ca="1" si="955"/>
        <v>8.3855479133853567E-5</v>
      </c>
      <c r="DC454" s="223">
        <f t="shared" ca="1" si="956"/>
        <v>4.2654747884740928E-5</v>
      </c>
      <c r="DD454" s="223">
        <f t="shared" ca="1" si="957"/>
        <v>-1.395773250165591E-4</v>
      </c>
      <c r="DE454" s="223">
        <f t="shared" ca="1" si="958"/>
        <v>1.3968148850115718E-4</v>
      </c>
      <c r="DF454" s="223">
        <f t="shared" ca="1" si="959"/>
        <v>-4.2894984888072769E-5</v>
      </c>
      <c r="DG454" s="223">
        <f t="shared" ca="1" si="960"/>
        <v>-8.3645810045553722E-5</v>
      </c>
      <c r="DH454" s="223">
        <f t="shared" ca="1" si="961"/>
        <v>1.5216532798532437E-4</v>
      </c>
      <c r="DI454" s="223">
        <f t="shared" ca="1" si="962"/>
        <v>-1.1513470971278232E-4</v>
      </c>
      <c r="DJ454" s="223">
        <f t="shared" ca="1" si="963"/>
        <v>-1.7595966538129599E-6</v>
      </c>
      <c r="DK454" s="223">
        <f t="shared" ca="1" si="964"/>
        <v>1.1743335121042824E-4</v>
      </c>
      <c r="DL454" s="223">
        <f t="shared" ca="1" si="965"/>
        <v>-1.5164895508159627E-4</v>
      </c>
      <c r="DM454" s="223">
        <f t="shared" ca="1" si="966"/>
        <v>8.0672607032803041E-5</v>
      </c>
      <c r="DN454" s="223">
        <f t="shared" ca="1" si="967"/>
        <v>4.6262642913378851E-5</v>
      </c>
      <c r="DO454" s="223">
        <f t="shared" ca="1" si="968"/>
        <v>-1.4110761102137707E-4</v>
      </c>
      <c r="DP454" s="223">
        <f t="shared" ca="1" si="969"/>
        <v>1.3807267599311976E-4</v>
      </c>
      <c r="DQ454" s="223">
        <f t="shared" ca="1" si="970"/>
        <v>-3.9263033603943562E-5</v>
      </c>
      <c r="DR454" s="223">
        <f t="shared" ca="1" si="971"/>
        <v>-8.6781581428959376E-5</v>
      </c>
      <c r="DS454" s="223">
        <f t="shared" ca="1" si="972"/>
        <v>1.526297781199042E-4</v>
      </c>
      <c r="DT454" s="223">
        <f t="shared" ca="1" si="973"/>
        <v>-1.1260567075900357E-4</v>
      </c>
      <c r="DU454" s="223">
        <f t="shared" ca="1" si="974"/>
        <v>-5.5278459151576841E-6</v>
      </c>
      <c r="DV454" s="223">
        <f t="shared" ca="1" si="975"/>
        <v>1.1982694842262578E-4</v>
      </c>
      <c r="DW454" s="223">
        <f t="shared" ca="1" si="976"/>
        <v>-1.5100757121220971E-4</v>
      </c>
      <c r="DX454" s="223">
        <f t="shared" ca="1" si="977"/>
        <v>7.7441140769822712E-5</v>
      </c>
      <c r="DY454" s="223">
        <f t="shared" ca="1" si="978"/>
        <v>4.9842671055797371E-5</v>
      </c>
      <c r="DZ454" s="223">
        <f t="shared" ca="1" si="979"/>
        <v>-1.4255289907766738E-4</v>
      </c>
      <c r="EA454" s="223">
        <f t="shared" ca="1" si="980"/>
        <v>1.3638069366793003E-4</v>
      </c>
      <c r="EB454" s="223">
        <f t="shared" ca="1" si="981"/>
        <v>-3.5607431736514933E-5</v>
      </c>
      <c r="EC454" s="223">
        <f t="shared" ca="1" si="982"/>
        <v>-8.9865078832691684E-5</v>
      </c>
      <c r="ED454" s="223">
        <f t="shared" ca="1" si="983"/>
        <v>1.530022897833391E-4</v>
      </c>
      <c r="EE454" s="223">
        <f t="shared" ca="1" si="984"/>
        <v>-1.100088023597569E-4</v>
      </c>
      <c r="EF454" s="223">
        <f t="shared" ca="1" si="985"/>
        <v>-9.2927654088182305E-6</v>
      </c>
      <c r="EG454" s="223">
        <f t="shared" ca="1" si="986"/>
        <v>1.2214836636171184E-4</v>
      </c>
      <c r="EH454" s="223">
        <f t="shared" ca="1" si="987"/>
        <v>-1.502752260284625E-4</v>
      </c>
      <c r="EI454" s="223">
        <f t="shared" ca="1" si="988"/>
        <v>7.4163026859353461E-5</v>
      </c>
      <c r="EJ454" s="223">
        <f t="shared" ca="1" si="989"/>
        <v>5.3392675836905252E-5</v>
      </c>
      <c r="EK454" s="223">
        <f t="shared" ca="1" si="990"/>
        <v>-1.4391231859794962E-4</v>
      </c>
      <c r="EL454" s="223">
        <f t="shared" ca="1" si="991"/>
        <v>1.3460656071248128E-4</v>
      </c>
      <c r="EM454" s="223">
        <f t="shared" ca="1" si="992"/>
        <v>-3.1930381283655887E-5</v>
      </c>
      <c r="EN454" s="223">
        <f t="shared" ca="1" si="993"/>
        <v>-9.289444487319977E-5</v>
      </c>
      <c r="EO454" s="223">
        <f t="shared" ca="1" si="994"/>
        <v>1.5328263858853269E-4</v>
      </c>
      <c r="EP454" s="223">
        <f t="shared" ca="1" si="995"/>
        <v>-1.0734566877145659E-4</v>
      </c>
      <c r="EQ454" s="223">
        <f t="shared" ca="1" si="996"/>
        <v>-1.3052087288075385E-5</v>
      </c>
      <c r="ER454" s="223">
        <f t="shared" ca="1" si="997"/>
        <v>1.2439620669232833E-4</v>
      </c>
      <c r="ES454" s="223">
        <f t="shared" ca="1" si="998"/>
        <v>-1.494523606677084E-4</v>
      </c>
      <c r="ET454" s="223">
        <f t="shared" ca="1" si="999"/>
        <v>7.0840239914630622E-5</v>
      </c>
      <c r="EU454" s="223">
        <f t="shared" ca="1" si="1000"/>
        <v>5.6910518866569734E-5</v>
      </c>
      <c r="EV454" s="223">
        <f t="shared" ca="1" si="1001"/>
        <v>-1.4518505071873958E-4</v>
      </c>
      <c r="EW454" s="223">
        <f t="shared" ca="1" si="1002"/>
        <v>1.3275134579812287E-4</v>
      </c>
      <c r="EX454" s="223">
        <f t="shared" ca="1" si="1003"/>
        <v>-2.8234097163056851E-5</v>
      </c>
      <c r="EY454" s="223">
        <f t="shared" ca="1" si="1004"/>
        <v>-9.5867854773663318E-5</v>
      </c>
      <c r="EZ454" s="223">
        <f t="shared" ca="1" si="1005"/>
        <v>1.5347065566384768E-4</v>
      </c>
      <c r="FA454" s="223">
        <f t="shared" ca="1" si="1006"/>
        <v>-1.0461787416620759E-4</v>
      </c>
      <c r="FB454" s="223">
        <f t="shared" ca="1" si="1007"/>
        <v>-1.6803547077999193E-5</v>
      </c>
      <c r="FC454" s="223">
        <f t="shared" ca="1" si="1008"/>
        <v>1.2656911539950193E-4</v>
      </c>
      <c r="FD454" s="223">
        <f t="shared" ca="1" si="1009"/>
        <v>-1.485394707932719E-4</v>
      </c>
      <c r="FE454" s="223">
        <f t="shared" ca="1" si="1010"/>
        <v>6.7474781458278077E-5</v>
      </c>
      <c r="FF454" s="223">
        <f t="shared" ca="1" si="1011"/>
        <v>6.0394081127690413E-5</v>
      </c>
      <c r="FG454" s="223">
        <f t="shared" ca="1" si="1012"/>
        <v>-1.4637032879379235E-4</v>
      </c>
      <c r="FH454" s="223">
        <f t="shared" ca="1" si="1013"/>
        <v>1.3081616643694828E-4</v>
      </c>
      <c r="FI454" s="223">
        <f t="shared" ca="1" si="1014"/>
        <v>-2.4520805878076242E-5</v>
      </c>
      <c r="FJ454" s="223">
        <f t="shared" ca="1" si="1015"/>
        <v>-9.8783517463141244E-5</v>
      </c>
      <c r="FK454" s="223">
        <f t="shared" ca="1" si="1016"/>
        <v>1.535662277548284E-4</v>
      </c>
      <c r="FL454" s="223">
        <f t="shared" ca="1" si="1017"/>
        <v>-1.0182706166547519E-4</v>
      </c>
      <c r="FM454" s="223">
        <f t="shared" ca="1" si="1018"/>
        <v>-2.0544885039496963E-5</v>
      </c>
      <c r="FN454" s="223">
        <f t="shared" ca="1" si="1019"/>
        <v>1.2866578360428297E-4</v>
      </c>
      <c r="FO454" s="223">
        <f t="shared" ca="1" si="1020"/>
        <v>-1.4753710629587577E-4</v>
      </c>
      <c r="FP454" s="223">
        <f t="shared" ca="1" si="1021"/>
        <v>6.4068678716619674E-5</v>
      </c>
      <c r="FQ454" s="223">
        <f t="shared" ca="1" si="1022"/>
        <v>6.3841264252627891E-5</v>
      </c>
      <c r="FR454" s="223">
        <f t="shared" ca="1" si="1023"/>
        <v>-1.4746743885591889E-4</v>
      </c>
      <c r="FS454" s="223">
        <f t="shared" ca="1" si="1024"/>
        <v>1.2880218830863894E-4</v>
      </c>
      <c r="FT454" s="223">
        <f t="shared" ca="1" si="1025"/>
        <v>-2.0792744176526683E-5</v>
      </c>
      <c r="FU454" s="223">
        <f t="shared" ca="1" si="1026"/>
        <v>-1.0163967665545303E-4</v>
      </c>
      <c r="FV454" s="223">
        <f t="shared" ca="1" si="1027"/>
        <v>1.5356929729242046E-4</v>
      </c>
      <c r="FW454" s="223">
        <f t="shared" ca="1" si="1028"/>
        <v>-9.8974912350354653E-5</v>
      </c>
      <c r="FX454" s="223">
        <f t="shared" ca="1" si="1029"/>
        <v>-2.427384753046101E-5</v>
      </c>
      <c r="FY454" s="223">
        <f t="shared" ca="1" si="1030"/>
        <v>1.3068494835214442E-4</v>
      </c>
      <c r="FZ454" s="223">
        <f t="shared" ca="1" si="1031"/>
        <v>-1.46445870962417E-4</v>
      </c>
      <c r="GA454" s="223">
        <f t="shared" ca="1" si="1032"/>
        <v>6.0623983398584629E-5</v>
      </c>
      <c r="GB454" s="223">
        <f t="shared" ca="1" si="1033"/>
        <v>6.7249991787150215E-5</v>
      </c>
      <c r="GC454" s="223">
        <f t="shared" ca="1" si="1034"/>
        <v>-1.484757200470414E-4</v>
      </c>
      <c r="GD454" s="223">
        <f t="shared" ca="1" si="1035"/>
        <v>1.2671062455832109E-4</v>
      </c>
      <c r="GE454" s="223">
        <f t="shared" ca="1" si="1036"/>
        <v>-1.7052157703375975E-5</v>
      </c>
      <c r="GF454" s="223">
        <f t="shared" ca="1" si="1037"/>
        <v>-1.0443461190710635E-4</v>
      </c>
      <c r="GG454" s="223">
        <f t="shared" ca="1" si="1038"/>
        <v>1.5347986242764954E-4</v>
      </c>
      <c r="GH454" s="223">
        <f t="shared" ca="1" si="1039"/>
        <v>-9.6063144248937859E-5</v>
      </c>
      <c r="GI454" s="223">
        <f t="shared" ca="1" si="1040"/>
        <v>-2.7988188363330335E-5</v>
      </c>
      <c r="GJ454" s="223">
        <f t="shared" ca="1" si="1041"/>
        <v>1.3262539337374798E-4</v>
      </c>
      <c r="GK454" s="223">
        <f t="shared" ca="1" si="1042"/>
        <v>-1.4526642211225437E-4</v>
      </c>
      <c r="GL454" s="223">
        <f t="shared" ca="1" si="1043"/>
        <v>5.7142770459818946E-5</v>
      </c>
      <c r="GM454" s="223">
        <f t="shared" ca="1" si="1044"/>
        <v>7.0618210441259152E-5</v>
      </c>
      <c r="GN454" s="223">
        <f t="shared" ca="1" si="1045"/>
        <v>-1.4939456501627448E-4</v>
      </c>
      <c r="GO454" s="223">
        <f t="shared" ca="1" si="1046"/>
        <v>1.2454273506578483E-4</v>
      </c>
      <c r="GP454" s="223">
        <f t="shared" ca="1" si="1047"/>
        <v>-1.3301299648037308E-5</v>
      </c>
      <c r="GQ454" s="223">
        <f t="shared" ca="1" si="1048"/>
        <v>-1.07166639653602E-4</v>
      </c>
      <c r="GR454" s="223">
        <f t="shared" ca="1" si="1049"/>
        <v>1.5329797703273401E-4</v>
      </c>
      <c r="GS454" s="223">
        <f t="shared" ca="1" si="1050"/>
        <v>-9.3093511301464558E-5</v>
      </c>
      <c r="GT454" s="223">
        <f t="shared" ca="1" si="1051"/>
        <v>-3.1685670158075388E-5</v>
      </c>
      <c r="GU454" s="223">
        <f t="shared" ca="1" si="1052"/>
        <v>1.3448594981756154E-4</v>
      </c>
      <c r="GV454" s="223">
        <f t="shared" ca="1" si="1053"/>
        <v>-1.4399947020127279E-4</v>
      </c>
      <c r="GW454" s="223">
        <f t="shared" ca="1" si="1054"/>
        <v>5.3627136852842142E-5</v>
      </c>
      <c r="GX454" s="223">
        <f t="shared" ca="1" si="1055"/>
        <v>7.3943891325983283E-5</v>
      </c>
      <c r="GY454" s="223">
        <f t="shared" ca="1" si="1056"/>
        <v>-1.5022342028576217E-4</v>
      </c>
      <c r="GZ454" s="223">
        <f t="shared" ca="1" si="1057"/>
        <v>1.2229982568659785E-4</v>
      </c>
      <c r="HA454" s="223">
        <f t="shared" ca="1" si="1058"/>
        <v>-9.5424293871669793E-6</v>
      </c>
      <c r="HB454" s="223">
        <f t="shared" ca="1" si="1059"/>
        <v>-1.0983411422358914E-4</v>
      </c>
      <c r="HC454" s="223">
        <f t="shared" ca="1" si="1060"/>
        <v>1.5302375066863382E-4</v>
      </c>
      <c r="HD454" s="223">
        <f t="shared" ca="1" si="1061"/>
        <v>-9.006780230377389E-5</v>
      </c>
      <c r="HE454" s="223">
        <f t="shared" ca="1" si="1062"/>
        <v>-3.536406568992924E-5</v>
      </c>
      <c r="HF454" s="223">
        <f t="shared" ca="1" si="1063"/>
        <v>1.3626549695395864E-4</v>
      </c>
      <c r="HG454" s="223">
        <f t="shared" ca="1" si="1064"/>
        <v>-1.4264577839392581E-4</v>
      </c>
      <c r="HH454" s="223">
        <f t="shared" ca="1" si="1065"/>
        <v>5.0079200263873009E-5</v>
      </c>
      <c r="HI454" s="223">
        <f t="shared" ca="1" si="1066"/>
        <v>7.7225031175520397E-5</v>
      </c>
      <c r="HJ454" s="223">
        <f t="shared" ca="1" si="1067"/>
        <v>-1.5096178658408529E-4</v>
      </c>
      <c r="HK454" s="223">
        <f t="shared" ca="1" si="1068"/>
        <v>1.199832474654969E-4</v>
      </c>
      <c r="HL454" s="223">
        <f t="shared" ca="1" si="1069"/>
        <v>-5.7778111236482434E-6</v>
      </c>
      <c r="HM454" s="223">
        <f t="shared" ca="1" si="1070"/>
        <v>-1.124354288301301E-4</v>
      </c>
      <c r="HN454" s="223">
        <f t="shared" ca="1" si="1071"/>
        <v>1.5265734851905807E-4</v>
      </c>
      <c r="HO454" s="223">
        <f t="shared" ca="1" si="1072"/>
        <v>-8.698783982982752E-5</v>
      </c>
      <c r="HP454" s="223">
        <f t="shared" ca="1" si="1073"/>
        <v>-3.9021159230950546E-5</v>
      </c>
      <c r="HQ454" s="223">
        <f t="shared" ca="1" si="1074"/>
        <v>1.3796296285028588E-4</v>
      </c>
      <c r="HR454" s="223">
        <f t="shared" ca="1" si="1075"/>
        <v>-1.4120616210354665E-4</v>
      </c>
      <c r="HS454" s="223">
        <f t="shared" ca="1" si="1076"/>
        <v>4.6501097837246857E-5</v>
      </c>
      <c r="HT454" s="223">
        <f t="shared" ca="1" si="1077"/>
        <v>8.0459653553899689E-5</v>
      </c>
      <c r="HU454" s="223">
        <f t="shared" ca="1" si="1078"/>
        <v>-1.5160921914699502E-4</v>
      </c>
      <c r="HV454" s="223">
        <f t="shared" ca="1" si="1079"/>
        <v>1.1759439582259066E-4</v>
      </c>
      <c r="HW454" s="223">
        <f t="shared" ca="1" si="1080"/>
        <v>-2.0097125227461682E-6</v>
      </c>
      <c r="HX454" s="223">
        <f t="shared" ca="1" si="1081"/>
        <v>-1.1496901653858111E-4</v>
      </c>
      <c r="HY454" s="223">
        <f t="shared" ca="1" si="1082"/>
        <v>1.5219899129096043E-4</v>
      </c>
      <c r="HZ454" s="223">
        <f t="shared" ca="1" si="1083"/>
        <v>-8.3855479133852564E-5</v>
      </c>
      <c r="IA454" s="223">
        <f t="shared" ca="1" si="1084"/>
        <v>-4.2654747884754657E-5</v>
      </c>
      <c r="IB454" s="223">
        <f t="shared" ca="1" si="1085"/>
        <v>1.3957732501656325E-4</v>
      </c>
      <c r="IC454" s="223">
        <f t="shared" ca="1" si="1086"/>
        <v>-1.3968148850115484E-4</v>
      </c>
      <c r="ID454" s="223">
        <f t="shared" ca="1" si="1087"/>
        <v>4.289498488807161E-5</v>
      </c>
      <c r="IE454" s="223">
        <f t="shared" ca="1" si="1088"/>
        <v>9.5110346409812526E-5</v>
      </c>
      <c r="IF454" s="223">
        <f t="shared" ca="1" si="1089"/>
        <v>-1.521653279853257E-4</v>
      </c>
      <c r="IG454" s="223">
        <f t="shared" ca="1" si="1090"/>
        <v>1.1513470971277864E-4</v>
      </c>
      <c r="IH454" s="223">
        <f t="shared" ca="1" si="1091"/>
        <v>1.759596653814166E-6</v>
      </c>
      <c r="II454" s="223">
        <f t="shared" ca="1" si="1092"/>
        <v>-1.1743335121042619E-4</v>
      </c>
      <c r="IJ454" s="223">
        <f t="shared" ca="1" si="1093"/>
        <v>1.516489550815947E-4</v>
      </c>
      <c r="IK454" s="223">
        <f t="shared" ca="1" si="1094"/>
        <v>-8.0672607032798298E-5</v>
      </c>
      <c r="IL454" s="223">
        <f t="shared" ca="1" si="1095"/>
        <v>-4.6262642913380003E-5</v>
      </c>
      <c r="IM454" s="223">
        <f t="shared" ca="1" si="1096"/>
        <v>1.4110761102137579E-4</v>
      </c>
      <c r="IN454" s="223">
        <f t="shared" ca="1" si="1097"/>
        <v>-1.380726759931135E-4</v>
      </c>
      <c r="IO454" s="223">
        <f t="shared" ca="1" si="1098"/>
        <v>3.9263033603938175E-5</v>
      </c>
      <c r="IP454" s="223">
        <f t="shared" ca="1" si="1099"/>
        <v>8.678158142896397E-5</v>
      </c>
      <c r="IQ454" s="223">
        <f t="shared" ca="1" si="1100"/>
        <v>-1.5262977811990387E-4</v>
      </c>
      <c r="IR454" s="223">
        <f t="shared" ca="1" si="1101"/>
        <v>1.1260567075899385E-4</v>
      </c>
      <c r="IS454" s="223">
        <f t="shared" ca="1" si="1102"/>
        <v>5.5278459151632491E-6</v>
      </c>
      <c r="IT454" s="223">
        <f t="shared" ca="1" si="1103"/>
        <v>-1.1982694842262928E-4</v>
      </c>
      <c r="IU454" s="223">
        <f t="shared" ca="1" si="1104"/>
        <v>1.510075712122103E-4</v>
      </c>
      <c r="IV454" s="223">
        <f t="shared" ca="1" si="1105"/>
        <v>-7.7441140769810365E-5</v>
      </c>
      <c r="IW454" s="223">
        <f t="shared" ca="1" si="1106"/>
        <v>-4.9842671055802629E-5</v>
      </c>
      <c r="IX454" s="223">
        <f t="shared" ca="1" si="1107"/>
        <v>1.4255289907766944E-4</v>
      </c>
      <c r="IY454" s="223">
        <f t="shared" ca="1" si="1108"/>
        <v>-1.3638069366793149E-4</v>
      </c>
      <c r="IZ454" s="223">
        <f t="shared" ca="1" si="1109"/>
        <v>3.5607431736501028E-5</v>
      </c>
      <c r="JA454" s="223">
        <f t="shared" ca="1" si="1110"/>
        <v>8.9865078832696211E-5</v>
      </c>
      <c r="JB454" s="223">
        <f t="shared" ca="1" si="1111"/>
        <v>-1.5300228978333959E-4</v>
      </c>
    </row>
    <row r="455" spans="2:262">
      <c r="B455" s="230">
        <v>94</v>
      </c>
      <c r="C455" s="229">
        <f t="shared" si="1112"/>
        <v>1.8359375000000012E-3</v>
      </c>
      <c r="D455" s="226">
        <f t="shared" ca="1" si="855"/>
        <v>71.848025291783401</v>
      </c>
      <c r="E455" s="225">
        <f ca="1">CV361</f>
        <v>-0.15197470821659581</v>
      </c>
      <c r="F455" s="224">
        <v>94</v>
      </c>
      <c r="G455" s="223">
        <f t="shared" ca="1" si="856"/>
        <v>3.4269893661732353E-4</v>
      </c>
      <c r="H455" s="223">
        <f t="shared" ca="1" si="857"/>
        <v>-2.0519580693963889E-4</v>
      </c>
      <c r="I455" s="223">
        <f t="shared" ca="1" si="858"/>
        <v>-6.7096773322574646E-5</v>
      </c>
      <c r="J455" s="223">
        <f t="shared" ca="1" si="859"/>
        <v>2.9531468487186996E-4</v>
      </c>
      <c r="K455" s="223">
        <f t="shared" ca="1" si="860"/>
        <v>-3.2954566892448464E-4</v>
      </c>
      <c r="L455" s="223">
        <f t="shared" ca="1" si="861"/>
        <v>1.4730400512270688E-4</v>
      </c>
      <c r="M455" s="223">
        <f t="shared" ca="1" si="862"/>
        <v>1.3169902147451508E-4</v>
      </c>
      <c r="N455" s="223">
        <f t="shared" ca="1" si="863"/>
        <v>-3.2419131955430726E-4</v>
      </c>
      <c r="O455" s="223">
        <f t="shared" ca="1" si="864"/>
        <v>3.0372814598621809E-4</v>
      </c>
      <c r="P455" s="223">
        <f t="shared" ca="1" si="865"/>
        <v>-8.3751392997947653E-5</v>
      </c>
      <c r="Q455" s="223">
        <f t="shared" ca="1" si="866"/>
        <v>-1.9124015008885174E-4</v>
      </c>
      <c r="R455" s="223">
        <f t="shared" ca="1" si="867"/>
        <v>3.406094636348592E-4</v>
      </c>
      <c r="S455" s="223">
        <f t="shared" ca="1" si="868"/>
        <v>-2.6623852073040782E-4</v>
      </c>
      <c r="T455" s="223">
        <f t="shared" ca="1" si="869"/>
        <v>1.6980261808597822E-5</v>
      </c>
      <c r="U455" s="223">
        <f t="shared" ca="1" si="870"/>
        <v>2.4343202698398563E-4</v>
      </c>
      <c r="V455" s="223">
        <f t="shared" ca="1" si="871"/>
        <v>-3.4393817704391128E-4</v>
      </c>
      <c r="W455" s="223">
        <f t="shared" ca="1" si="872"/>
        <v>2.1851749843121058E-4</v>
      </c>
      <c r="X455" s="223">
        <f t="shared" ca="1" si="873"/>
        <v>5.0443411319413484E-5</v>
      </c>
      <c r="Y455" s="223">
        <f t="shared" ca="1" si="874"/>
        <v>-2.8626894760037778E-4</v>
      </c>
      <c r="Z455" s="223">
        <f t="shared" ca="1" si="875"/>
        <v>3.3404953919191811E-4</v>
      </c>
      <c r="AA455" s="223">
        <f t="shared" ca="1" si="876"/>
        <v>-1.6239897121332579E-4</v>
      </c>
      <c r="AB455" s="223">
        <f t="shared" ca="1" si="877"/>
        <v>-1.1592857243941306E-4</v>
      </c>
      <c r="AC455" s="223">
        <f t="shared" ca="1" si="878"/>
        <v>3.1810471310196413E-4</v>
      </c>
      <c r="AD455" s="223">
        <f t="shared" ca="1" si="879"/>
        <v>-3.1132356488591876E-4</v>
      </c>
      <c r="AE455" s="223">
        <f t="shared" ca="1" si="880"/>
        <v>1.0003954260610734E-4</v>
      </c>
      <c r="AF455" s="223">
        <f t="shared" ca="1" si="881"/>
        <v>1.7695866353405621E-4</v>
      </c>
      <c r="AG455" s="223">
        <f t="shared" ca="1" si="882"/>
        <v>-3.3771589287421954E-4</v>
      </c>
      <c r="AH455" s="223">
        <f t="shared" ca="1" si="883"/>
        <v>2.7663360057361984E-4</v>
      </c>
      <c r="AI455" s="223">
        <f t="shared" ca="1" si="884"/>
        <v>-3.3835650479355727E-5</v>
      </c>
      <c r="AJ455" s="223">
        <f t="shared" ca="1" si="885"/>
        <v>-2.3118833242864945E-4</v>
      </c>
      <c r="AK455" s="223">
        <f t="shared" ca="1" si="886"/>
        <v>3.4434884027657387E-4</v>
      </c>
      <c r="AL455" s="223">
        <f t="shared" ca="1" si="887"/>
        <v>-2.3131276212918863E-4</v>
      </c>
      <c r="AM455" s="223">
        <f t="shared" ca="1" si="888"/>
        <v>-3.3668526720063714E-5</v>
      </c>
      <c r="AN455" s="223">
        <f t="shared" ca="1" si="889"/>
        <v>2.7653356335991842E-4</v>
      </c>
      <c r="AO455" s="223">
        <f t="shared" ca="1" si="890"/>
        <v>-3.3774865486015386E-4</v>
      </c>
      <c r="AP455" s="223">
        <f t="shared" ca="1" si="891"/>
        <v>1.7710270395782454E-4</v>
      </c>
      <c r="AQ455" s="223">
        <f t="shared" ca="1" si="892"/>
        <v>9.9878841319158473E-5</v>
      </c>
      <c r="AR455" s="223">
        <f t="shared" ca="1" si="893"/>
        <v>-3.1125176453307527E-4</v>
      </c>
      <c r="AS455" s="223">
        <f t="shared" ca="1" si="894"/>
        <v>3.1816897804908646E-4</v>
      </c>
      <c r="AT455" s="223">
        <f t="shared" ca="1" si="895"/>
        <v>-1.1608668819370215E-4</v>
      </c>
      <c r="AU455" s="223">
        <f t="shared" ca="1" si="896"/>
        <v>-1.6225086805906198E-4</v>
      </c>
      <c r="AV455" s="223">
        <f t="shared" ca="1" si="897"/>
        <v>3.3400873494722808E-4</v>
      </c>
      <c r="AW455" s="223">
        <f t="shared" ca="1" si="898"/>
        <v>-2.8636224584280908E-4</v>
      </c>
      <c r="AX455" s="223">
        <f t="shared" ca="1" si="899"/>
        <v>5.0609526104455915E-5</v>
      </c>
      <c r="AY455" s="223">
        <f t="shared" ca="1" si="900"/>
        <v>2.1838768493078636E-4</v>
      </c>
      <c r="AZ455" s="223">
        <f t="shared" ca="1" si="901"/>
        <v>-3.4392993699161394E-4</v>
      </c>
      <c r="BA455" s="223">
        <f t="shared" ca="1" si="902"/>
        <v>2.4355077312259241E-4</v>
      </c>
      <c r="BB455" s="223">
        <f t="shared" ca="1" si="903"/>
        <v>1.681253169083066E-5</v>
      </c>
      <c r="BC455" s="223">
        <f t="shared" ca="1" si="904"/>
        <v>-2.6613198554384571E-4</v>
      </c>
      <c r="BD455" s="223">
        <f t="shared" ca="1" si="905"/>
        <v>3.4063410443554331E-4</v>
      </c>
      <c r="BE455" s="223">
        <f t="shared" ca="1" si="906"/>
        <v>-1.9137978077612199E-4</v>
      </c>
      <c r="BF455" s="223">
        <f t="shared" ca="1" si="907"/>
        <v>-8.3588493321815066E-5</v>
      </c>
      <c r="BG455" s="223">
        <f t="shared" ca="1" si="908"/>
        <v>3.0364898320099231E-4</v>
      </c>
      <c r="BH455" s="223">
        <f t="shared" ca="1" si="909"/>
        <v>-3.2424789427582185E-4</v>
      </c>
      <c r="BI455" s="223">
        <f t="shared" ca="1" si="910"/>
        <v>1.3185417078144304E-4</v>
      </c>
      <c r="BJ455" s="223">
        <f t="shared" ca="1" si="911"/>
        <v>1.4715219603141376E-4</v>
      </c>
      <c r="BK455" s="223">
        <f t="shared" ca="1" si="912"/>
        <v>-3.2949692072203689E-4</v>
      </c>
      <c r="BL455" s="223">
        <f t="shared" ca="1" si="913"/>
        <v>2.9540101937939261E-4</v>
      </c>
      <c r="BM455" s="223">
        <f t="shared" ca="1" si="914"/>
        <v>-6.7261478948304321E-5</v>
      </c>
      <c r="BN455" s="223">
        <f t="shared" ca="1" si="915"/>
        <v>-2.0506092237142297E-4</v>
      </c>
      <c r="BO455" s="223">
        <f t="shared" ca="1" si="916"/>
        <v>3.4268247636373619E-4</v>
      </c>
      <c r="BP455" s="223">
        <f t="shared" ca="1" si="917"/>
        <v>-2.5520204897101556E-4</v>
      </c>
      <c r="BQ455" s="223">
        <f t="shared" ca="1" si="918"/>
        <v>8.396619985431516E-8</v>
      </c>
      <c r="BR455" s="223">
        <f t="shared" ca="1" si="919"/>
        <v>2.5508927246418886E-4</v>
      </c>
      <c r="BS455" s="223">
        <f t="shared" ca="1" si="920"/>
        <v>-3.4269893661732325E-4</v>
      </c>
      <c r="BT455" s="223">
        <f t="shared" ca="1" si="921"/>
        <v>2.0519580693964073E-4</v>
      </c>
      <c r="BU455" s="223">
        <f t="shared" ca="1" si="922"/>
        <v>6.7096773322576896E-5</v>
      </c>
      <c r="BV455" s="223">
        <f t="shared" ca="1" si="923"/>
        <v>-2.953146848718685E-4</v>
      </c>
      <c r="BW455" s="223">
        <f t="shared" ca="1" si="924"/>
        <v>3.2954566892448404E-4</v>
      </c>
      <c r="BX455" s="223">
        <f t="shared" ca="1" si="925"/>
        <v>-1.4730400512271005E-4</v>
      </c>
      <c r="BY455" s="223">
        <f t="shared" ca="1" si="926"/>
        <v>-1.3169902147451578E-4</v>
      </c>
      <c r="BZ455" s="223">
        <f t="shared" ca="1" si="927"/>
        <v>3.2419131955430585E-4</v>
      </c>
      <c r="CA455" s="223">
        <f t="shared" ca="1" si="928"/>
        <v>-3.0372814598621771E-4</v>
      </c>
      <c r="CB455" s="223">
        <f t="shared" ca="1" si="929"/>
        <v>8.3751392997951651E-5</v>
      </c>
      <c r="CC455" s="223">
        <f t="shared" ca="1" si="930"/>
        <v>1.9124015008885136E-4</v>
      </c>
      <c r="CD455" s="223">
        <f t="shared" ca="1" si="931"/>
        <v>-3.4060946363485833E-4</v>
      </c>
      <c r="CE455" s="223">
        <f t="shared" ca="1" si="932"/>
        <v>2.6623852073040809E-4</v>
      </c>
      <c r="CF455" s="223">
        <f t="shared" ca="1" si="933"/>
        <v>-1.6980261808604408E-5</v>
      </c>
      <c r="CG455" s="223">
        <f t="shared" ca="1" si="934"/>
        <v>-2.4343202698398443E-4</v>
      </c>
      <c r="CH455" s="223">
        <f t="shared" ca="1" si="935"/>
        <v>3.4393817704391161E-4</v>
      </c>
      <c r="CI455" s="223">
        <f t="shared" ca="1" si="936"/>
        <v>-2.1851749843121185E-4</v>
      </c>
      <c r="CJ455" s="223">
        <f t="shared" ca="1" si="937"/>
        <v>-5.0443411319416655E-5</v>
      </c>
      <c r="CK455" s="223">
        <f t="shared" ca="1" si="938"/>
        <v>2.8626894760037686E-4</v>
      </c>
      <c r="CL455" s="223">
        <f t="shared" ca="1" si="939"/>
        <v>-3.3404953919191735E-4</v>
      </c>
      <c r="CM455" s="223">
        <f t="shared" ca="1" si="940"/>
        <v>1.6239897121332944E-4</v>
      </c>
      <c r="CN455" s="223">
        <f t="shared" ca="1" si="941"/>
        <v>1.1592857243941379E-4</v>
      </c>
      <c r="CO455" s="223">
        <f t="shared" ca="1" si="942"/>
        <v>-3.1810471310196256E-4</v>
      </c>
      <c r="CP455" s="223">
        <f t="shared" ca="1" si="943"/>
        <v>3.1132356488591844E-4</v>
      </c>
      <c r="CQ455" s="223">
        <f t="shared" ca="1" si="944"/>
        <v>-1.0003954260611128E-4</v>
      </c>
      <c r="CR455" s="223">
        <f t="shared" ca="1" si="945"/>
        <v>-1.7695866353405686E-4</v>
      </c>
      <c r="CS455" s="223">
        <f t="shared" ca="1" si="946"/>
        <v>3.3771589287421872E-4</v>
      </c>
      <c r="CT455" s="223">
        <f t="shared" ca="1" si="947"/>
        <v>-2.7663360057362082E-4</v>
      </c>
      <c r="CU455" s="223">
        <f t="shared" ca="1" si="948"/>
        <v>3.3835650479362286E-5</v>
      </c>
      <c r="CV455" s="223">
        <f t="shared" ca="1" si="949"/>
        <v>2.311883324286482E-4</v>
      </c>
      <c r="CW455" s="223">
        <f t="shared" ca="1" si="950"/>
        <v>-3.4434884027657382E-4</v>
      </c>
      <c r="CX455" s="223">
        <f t="shared" ca="1" si="951"/>
        <v>2.3131276212918987E-4</v>
      </c>
      <c r="CY455" s="223">
        <f t="shared" ca="1" si="952"/>
        <v>3.3668526720066939E-5</v>
      </c>
      <c r="CZ455" s="223">
        <f t="shared" ca="1" si="953"/>
        <v>-2.765335633599175E-4</v>
      </c>
      <c r="DA455" s="223">
        <f t="shared" ca="1" si="954"/>
        <v>3.3774865486015321E-4</v>
      </c>
      <c r="DB455" s="223">
        <f t="shared" ca="1" si="955"/>
        <v>-1.77102703957826E-4</v>
      </c>
      <c r="DC455" s="223">
        <f t="shared" ca="1" si="956"/>
        <v>-9.9878841319161536E-5</v>
      </c>
      <c r="DD455" s="223">
        <f t="shared" ca="1" si="957"/>
        <v>3.1125176453307451E-4</v>
      </c>
      <c r="DE455" s="223">
        <f t="shared" ca="1" si="958"/>
        <v>-3.1816897804908526E-4</v>
      </c>
      <c r="DF455" s="223">
        <f t="shared" ca="1" si="959"/>
        <v>1.1608668819370376E-4</v>
      </c>
      <c r="DG455" s="223">
        <f t="shared" ca="1" si="960"/>
        <v>1.6225086805906046E-4</v>
      </c>
      <c r="DH455" s="223">
        <f t="shared" ca="1" si="961"/>
        <v>-3.3400873494722645E-4</v>
      </c>
      <c r="DI455" s="223">
        <f t="shared" ca="1" si="962"/>
        <v>2.8636224584281E-4</v>
      </c>
      <c r="DJ455" s="223">
        <f t="shared" ca="1" si="963"/>
        <v>-5.060952610446242E-5</v>
      </c>
      <c r="DK455" s="223">
        <f t="shared" ca="1" si="964"/>
        <v>-2.1838768493078508E-4</v>
      </c>
      <c r="DL455" s="223">
        <f t="shared" ca="1" si="965"/>
        <v>3.4392993699161362E-4</v>
      </c>
      <c r="DM455" s="223">
        <f t="shared" ca="1" si="966"/>
        <v>-2.435507731225936E-4</v>
      </c>
      <c r="DN455" s="223">
        <f t="shared" ca="1" si="967"/>
        <v>-1.6812531690833858E-5</v>
      </c>
      <c r="DO455" s="223">
        <f t="shared" ca="1" si="968"/>
        <v>2.6613198554385081E-4</v>
      </c>
      <c r="DP455" s="223">
        <f t="shared" ca="1" si="969"/>
        <v>-3.4063410443554423E-4</v>
      </c>
      <c r="DQ455" s="223">
        <f t="shared" ca="1" si="970"/>
        <v>1.9137978077612337E-4</v>
      </c>
      <c r="DR455" s="223">
        <f t="shared" ca="1" si="971"/>
        <v>8.3588493321818183E-5</v>
      </c>
      <c r="DS455" s="223">
        <f t="shared" ca="1" si="972"/>
        <v>-3.0364898320099615E-4</v>
      </c>
      <c r="DT455" s="223">
        <f t="shared" ca="1" si="973"/>
        <v>3.2424789427582407E-4</v>
      </c>
      <c r="DU455" s="223">
        <f t="shared" ca="1" si="974"/>
        <v>-1.3185417078144458E-4</v>
      </c>
      <c r="DV455" s="223">
        <f t="shared" ca="1" si="975"/>
        <v>-1.4715219603141224E-4</v>
      </c>
      <c r="DW455" s="223">
        <f t="shared" ca="1" si="976"/>
        <v>3.2949692072203928E-4</v>
      </c>
      <c r="DX455" s="223">
        <f t="shared" ca="1" si="977"/>
        <v>-2.9540101937939852E-4</v>
      </c>
      <c r="DY455" s="223">
        <f t="shared" ca="1" si="978"/>
        <v>6.7261478948305975E-5</v>
      </c>
      <c r="DZ455" s="223">
        <f t="shared" ca="1" si="979"/>
        <v>2.0506092237142164E-4</v>
      </c>
      <c r="EA455" s="223">
        <f t="shared" ca="1" si="980"/>
        <v>-3.4268247636373695E-4</v>
      </c>
      <c r="EB455" s="223">
        <f t="shared" ca="1" si="981"/>
        <v>2.5520204897102331E-4</v>
      </c>
      <c r="EC455" s="223">
        <f t="shared" ca="1" si="982"/>
        <v>-8.3966199855995674E-8</v>
      </c>
      <c r="ED455" s="223">
        <f t="shared" ca="1" si="983"/>
        <v>-2.5508927246418772E-4</v>
      </c>
      <c r="EE455" s="223">
        <f t="shared" ca="1" si="984"/>
        <v>3.4269893661732347E-4</v>
      </c>
      <c r="EF455" s="223">
        <f t="shared" ca="1" si="985"/>
        <v>-2.0519580693963423E-4</v>
      </c>
      <c r="EG455" s="223">
        <f t="shared" ca="1" si="986"/>
        <v>-6.709677332256562E-5</v>
      </c>
      <c r="EH455" s="223">
        <f t="shared" ca="1" si="987"/>
        <v>2.9531468487186758E-4</v>
      </c>
      <c r="EI455" s="223">
        <f t="shared" ca="1" si="988"/>
        <v>-3.2954566892448459E-4</v>
      </c>
      <c r="EJ455" s="223">
        <f t="shared" ca="1" si="989"/>
        <v>1.4730400512270273E-4</v>
      </c>
      <c r="EK455" s="223">
        <f t="shared" ca="1" si="990"/>
        <v>1.3169902147450516E-4</v>
      </c>
      <c r="EL455" s="223">
        <f t="shared" ca="1" si="991"/>
        <v>-3.2419131955430531E-4</v>
      </c>
      <c r="EM455" s="223">
        <f t="shared" ca="1" si="992"/>
        <v>3.0372814598621852E-4</v>
      </c>
      <c r="EN455" s="223">
        <f t="shared" ca="1" si="993"/>
        <v>-8.3751392997943804E-5</v>
      </c>
      <c r="EO455" s="223">
        <f t="shared" ca="1" si="994"/>
        <v>-1.9124015008884176E-4</v>
      </c>
      <c r="EP455" s="223">
        <f t="shared" ca="1" si="995"/>
        <v>3.4060946363485812E-4</v>
      </c>
      <c r="EQ455" s="223">
        <f t="shared" ca="1" si="996"/>
        <v>-2.6623852073040917E-4</v>
      </c>
      <c r="ER455" s="223">
        <f t="shared" ca="1" si="997"/>
        <v>1.6980261808596304E-5</v>
      </c>
      <c r="ES455" s="223">
        <f t="shared" ca="1" si="998"/>
        <v>2.434320269839763E-4</v>
      </c>
      <c r="ET455" s="223">
        <f t="shared" ca="1" si="999"/>
        <v>-3.4393817704391166E-4</v>
      </c>
      <c r="EU455" s="223">
        <f t="shared" ca="1" si="1000"/>
        <v>2.1851749843121315E-4</v>
      </c>
      <c r="EV455" s="223">
        <f t="shared" ca="1" si="1001"/>
        <v>5.0443411319414975E-5</v>
      </c>
      <c r="EW455" s="223">
        <f t="shared" ca="1" si="1002"/>
        <v>-2.862689476003813E-4</v>
      </c>
      <c r="EX455" s="223">
        <f t="shared" ca="1" si="1003"/>
        <v>3.3404953919192006E-4</v>
      </c>
      <c r="EY455" s="223">
        <f t="shared" ca="1" si="1004"/>
        <v>-1.6239897121333091E-4</v>
      </c>
      <c r="EZ455" s="223">
        <f t="shared" ca="1" si="1005"/>
        <v>-1.159285724394122E-4</v>
      </c>
      <c r="FA455" s="223">
        <f t="shared" ca="1" si="1006"/>
        <v>3.1810471310196565E-4</v>
      </c>
      <c r="FB455" s="223">
        <f t="shared" ca="1" si="1007"/>
        <v>-3.1132356488592337E-4</v>
      </c>
      <c r="FC455" s="223">
        <f t="shared" ca="1" si="1008"/>
        <v>1.0003954260611291E-4</v>
      </c>
      <c r="FD455" s="223">
        <f t="shared" ca="1" si="1009"/>
        <v>1.769586635340554E-4</v>
      </c>
      <c r="FE455" s="223">
        <f t="shared" ca="1" si="1010"/>
        <v>-3.3771589287422035E-4</v>
      </c>
      <c r="FF455" s="223">
        <f t="shared" ca="1" si="1011"/>
        <v>2.7663360057362765E-4</v>
      </c>
      <c r="FG455" s="223">
        <f t="shared" ca="1" si="1012"/>
        <v>-3.3835650479363967E-5</v>
      </c>
      <c r="FH455" s="223">
        <f t="shared" ca="1" si="1013"/>
        <v>-2.3118833242864696E-4</v>
      </c>
      <c r="FI455" s="223">
        <f t="shared" ca="1" si="1014"/>
        <v>3.4434884027657382E-4</v>
      </c>
      <c r="FJ455" s="223">
        <f t="shared" ca="1" si="1015"/>
        <v>-2.3131276212919838E-4</v>
      </c>
      <c r="FK455" s="223">
        <f t="shared" ca="1" si="1016"/>
        <v>-3.3668526720055501E-5</v>
      </c>
      <c r="FL455" s="223">
        <f t="shared" ca="1" si="1017"/>
        <v>2.7653356335991647E-4</v>
      </c>
      <c r="FM455" s="223">
        <f t="shared" ca="1" si="1018"/>
        <v>-3.3774865486015359E-4</v>
      </c>
      <c r="FN455" s="223">
        <f t="shared" ca="1" si="1019"/>
        <v>1.7710270395781907E-4</v>
      </c>
      <c r="FO455" s="223">
        <f t="shared" ca="1" si="1020"/>
        <v>9.9878841319150572E-5</v>
      </c>
      <c r="FP455" s="223">
        <f t="shared" ca="1" si="1021"/>
        <v>-3.112517645330738E-4</v>
      </c>
      <c r="FQ455" s="223">
        <f t="shared" ca="1" si="1022"/>
        <v>3.1816897804908591E-4</v>
      </c>
      <c r="FR455" s="223">
        <f t="shared" ca="1" si="1023"/>
        <v>-1.1608668819369613E-4</v>
      </c>
      <c r="FS455" s="223">
        <f t="shared" ca="1" si="1024"/>
        <v>-1.6225086805905038E-4</v>
      </c>
      <c r="FT455" s="223">
        <f t="shared" ca="1" si="1025"/>
        <v>3.3400873494722607E-4</v>
      </c>
      <c r="FU455" s="223">
        <f t="shared" ca="1" si="1026"/>
        <v>-2.8636224584281092E-4</v>
      </c>
      <c r="FV455" s="223">
        <f t="shared" ca="1" si="1027"/>
        <v>5.0609526104454397E-5</v>
      </c>
      <c r="FW455" s="223">
        <f t="shared" ca="1" si="1028"/>
        <v>2.1838768493077622E-4</v>
      </c>
      <c r="FX455" s="223">
        <f t="shared" ca="1" si="1029"/>
        <v>-3.4392993699161351E-4</v>
      </c>
      <c r="FY455" s="223">
        <f t="shared" ca="1" si="1030"/>
        <v>2.4355077312259476E-4</v>
      </c>
      <c r="FZ455" s="223">
        <f t="shared" ca="1" si="1031"/>
        <v>1.6812531690832178E-5</v>
      </c>
      <c r="GA455" s="223">
        <f t="shared" ca="1" si="1032"/>
        <v>-2.6613198554384973E-4</v>
      </c>
      <c r="GB455" s="223">
        <f t="shared" ca="1" si="1033"/>
        <v>3.406341044355445E-4</v>
      </c>
      <c r="GC455" s="223">
        <f t="shared" ca="1" si="1034"/>
        <v>-1.9137978077612478E-4</v>
      </c>
      <c r="GD455" s="223">
        <f t="shared" ca="1" si="1035"/>
        <v>-8.358849332181653E-5</v>
      </c>
      <c r="GE455" s="223">
        <f t="shared" ca="1" si="1036"/>
        <v>3.0364898320099534E-4</v>
      </c>
      <c r="GF455" s="223">
        <f t="shared" ca="1" si="1037"/>
        <v>-3.2424789427582467E-4</v>
      </c>
      <c r="GG455" s="223">
        <f t="shared" ca="1" si="1038"/>
        <v>1.3185417078144616E-4</v>
      </c>
      <c r="GH455" s="223">
        <f t="shared" ca="1" si="1039"/>
        <v>1.4715219603141073E-4</v>
      </c>
      <c r="GI455" s="223">
        <f t="shared" ca="1" si="1040"/>
        <v>-3.2949692072203879E-4</v>
      </c>
      <c r="GJ455" s="223">
        <f t="shared" ca="1" si="1041"/>
        <v>2.9540101937939938E-4</v>
      </c>
      <c r="GK455" s="223">
        <f t="shared" ca="1" si="1042"/>
        <v>-6.7261478948307655E-5</v>
      </c>
      <c r="GL455" s="223">
        <f t="shared" ca="1" si="1043"/>
        <v>-2.0506092237142025E-4</v>
      </c>
      <c r="GM455" s="223">
        <f t="shared" ca="1" si="1044"/>
        <v>3.4268247636373673E-4</v>
      </c>
      <c r="GN455" s="223">
        <f t="shared" ca="1" si="1045"/>
        <v>-2.5520204897102439E-4</v>
      </c>
      <c r="GO455" s="223">
        <f t="shared" ca="1" si="1046"/>
        <v>8.3966199857703292E-8</v>
      </c>
      <c r="GP455" s="223">
        <f t="shared" ca="1" si="1047"/>
        <v>2.5508927246418659E-4</v>
      </c>
      <c r="GQ455" s="223">
        <f t="shared" ca="1" si="1048"/>
        <v>-3.4269893661732358E-4</v>
      </c>
      <c r="GR455" s="223">
        <f t="shared" ca="1" si="1049"/>
        <v>2.0519580693963556E-4</v>
      </c>
      <c r="GS455" s="223">
        <f t="shared" ca="1" si="1050"/>
        <v>6.7096773322563994E-5</v>
      </c>
      <c r="GT455" s="223">
        <f t="shared" ca="1" si="1051"/>
        <v>-2.9531468487186671E-4</v>
      </c>
      <c r="GU455" s="223">
        <f t="shared" ca="1" si="1052"/>
        <v>3.2954566892448502E-4</v>
      </c>
      <c r="GV455" s="223">
        <f t="shared" ca="1" si="1053"/>
        <v>-1.4730400512270427E-4</v>
      </c>
      <c r="GW455" s="223">
        <f t="shared" ca="1" si="1054"/>
        <v>-1.3169902147450364E-4</v>
      </c>
      <c r="GX455" s="223">
        <f t="shared" ca="1" si="1055"/>
        <v>3.2419131955430472E-4</v>
      </c>
      <c r="GY455" s="223">
        <f t="shared" ca="1" si="1056"/>
        <v>-3.0372814598621928E-4</v>
      </c>
      <c r="GZ455" s="223">
        <f t="shared" ca="1" si="1057"/>
        <v>8.3751392997945457E-5</v>
      </c>
      <c r="HA455" s="223">
        <f t="shared" ca="1" si="1058"/>
        <v>1.9124015008884041E-4</v>
      </c>
      <c r="HB455" s="223">
        <f t="shared" ca="1" si="1059"/>
        <v>-3.406094636348579E-4</v>
      </c>
      <c r="HC455" s="223">
        <f t="shared" ca="1" si="1060"/>
        <v>2.662385207304102E-4</v>
      </c>
      <c r="HD455" s="223">
        <f t="shared" ca="1" si="1061"/>
        <v>-1.6980261808597957E-5</v>
      </c>
      <c r="HE455" s="223">
        <f t="shared" ca="1" si="1062"/>
        <v>-2.4343202698397514E-4</v>
      </c>
      <c r="HF455" s="223">
        <f t="shared" ca="1" si="1063"/>
        <v>3.4393817704391177E-4</v>
      </c>
      <c r="HG455" s="223">
        <f t="shared" ca="1" si="1064"/>
        <v>-2.1851749843121446E-4</v>
      </c>
      <c r="HH455" s="223">
        <f t="shared" ca="1" si="1065"/>
        <v>-5.0443411319413321E-5</v>
      </c>
      <c r="HI455" s="223">
        <f t="shared" ca="1" si="1066"/>
        <v>2.8626894760038038E-4</v>
      </c>
      <c r="HJ455" s="223">
        <f t="shared" ca="1" si="1067"/>
        <v>-3.340495391919205E-4</v>
      </c>
      <c r="HK455" s="223">
        <f t="shared" ca="1" si="1068"/>
        <v>1.6239897121333243E-4</v>
      </c>
      <c r="HL455" s="223">
        <f t="shared" ca="1" si="1069"/>
        <v>1.159285724394106E-4</v>
      </c>
      <c r="HM455" s="223">
        <f t="shared" ca="1" si="1070"/>
        <v>-3.18104713101965E-4</v>
      </c>
      <c r="HN455" s="223">
        <f t="shared" ca="1" si="1071"/>
        <v>3.1132356488592408E-4</v>
      </c>
      <c r="HO455" s="223">
        <f t="shared" ca="1" si="1072"/>
        <v>-1.0003954260611452E-4</v>
      </c>
      <c r="HP455" s="223">
        <f t="shared" ca="1" si="1073"/>
        <v>-1.7695866353405394E-4</v>
      </c>
      <c r="HQ455" s="223">
        <f t="shared" ca="1" si="1074"/>
        <v>3.3771589287422002E-4</v>
      </c>
      <c r="HR455" s="223">
        <f t="shared" ca="1" si="1075"/>
        <v>-2.7663360057362868E-4</v>
      </c>
      <c r="HS455" s="223">
        <f t="shared" ca="1" si="1076"/>
        <v>3.3835650479365647E-5</v>
      </c>
      <c r="HT455" s="223">
        <f t="shared" ca="1" si="1077"/>
        <v>2.3118833242864568E-4</v>
      </c>
      <c r="HU455" s="223">
        <f t="shared" ca="1" si="1078"/>
        <v>-3.4434884027657387E-4</v>
      </c>
      <c r="HV455" s="223">
        <f t="shared" ca="1" si="1079"/>
        <v>2.3131276212918513E-4</v>
      </c>
      <c r="HW455" s="223">
        <f t="shared" ca="1" si="1080"/>
        <v>3.3668526720073282E-5</v>
      </c>
      <c r="HX455" s="223">
        <f t="shared" ca="1" si="1081"/>
        <v>-2.765335633599271E-4</v>
      </c>
      <c r="HY455" s="223">
        <f t="shared" ca="1" si="1082"/>
        <v>3.3774865486015771E-4</v>
      </c>
      <c r="HZ455" s="223">
        <f t="shared" ca="1" si="1083"/>
        <v>-1.7710270395783728E-4</v>
      </c>
      <c r="IA455" s="223">
        <f t="shared" ca="1" si="1084"/>
        <v>-9.9878841319148945E-5</v>
      </c>
      <c r="IB455" s="223">
        <f t="shared" ca="1" si="1085"/>
        <v>3.1125176453307305E-4</v>
      </c>
      <c r="IC455" s="223">
        <f t="shared" ca="1" si="1086"/>
        <v>-3.1816897804908656E-4</v>
      </c>
      <c r="ID455" s="223">
        <f t="shared" ca="1" si="1087"/>
        <v>1.1608668819369773E-4</v>
      </c>
      <c r="IE455" s="223">
        <f t="shared" ca="1" si="1088"/>
        <v>8.4837633802259984E-5</v>
      </c>
      <c r="IF455" s="223">
        <f t="shared" ca="1" si="1089"/>
        <v>-3.3400873494723041E-4</v>
      </c>
      <c r="IG455" s="223">
        <f t="shared" ca="1" si="1090"/>
        <v>2.8636224584282274E-4</v>
      </c>
      <c r="IH455" s="223">
        <f t="shared" ca="1" si="1091"/>
        <v>-5.0609526104475458E-5</v>
      </c>
      <c r="II455" s="223">
        <f t="shared" ca="1" si="1092"/>
        <v>-2.1838768493077492E-4</v>
      </c>
      <c r="IJ455" s="223">
        <f t="shared" ca="1" si="1093"/>
        <v>3.4392993699161346E-4</v>
      </c>
      <c r="IK455" s="223">
        <f t="shared" ca="1" si="1094"/>
        <v>-2.4355077312259596E-4</v>
      </c>
      <c r="IL455" s="223">
        <f t="shared" ca="1" si="1095"/>
        <v>-1.6812531690830524E-5</v>
      </c>
      <c r="IM455" s="223">
        <f t="shared" ca="1" si="1096"/>
        <v>2.6613198554384864E-4</v>
      </c>
      <c r="IN455" s="223">
        <f t="shared" ca="1" si="1097"/>
        <v>-3.4063410443554195E-4</v>
      </c>
      <c r="IO455" s="223">
        <f t="shared" ca="1" si="1098"/>
        <v>1.9137978077610993E-4</v>
      </c>
      <c r="IP455" s="223">
        <f t="shared" ca="1" si="1099"/>
        <v>8.3588493321795903E-5</v>
      </c>
      <c r="IQ455" s="223">
        <f t="shared" ca="1" si="1100"/>
        <v>-3.0364898320098531E-4</v>
      </c>
      <c r="IR455" s="223">
        <f t="shared" ca="1" si="1101"/>
        <v>3.2424789427582521E-4</v>
      </c>
      <c r="IS455" s="223">
        <f t="shared" ca="1" si="1102"/>
        <v>-1.3185417078144773E-4</v>
      </c>
      <c r="IT455" s="223">
        <f t="shared" ca="1" si="1103"/>
        <v>-1.4715219603140918E-4</v>
      </c>
      <c r="IU455" s="223">
        <f t="shared" ca="1" si="1104"/>
        <v>3.294969207220383E-4</v>
      </c>
      <c r="IV455" s="223">
        <f t="shared" ca="1" si="1105"/>
        <v>-2.9540101937939017E-4</v>
      </c>
      <c r="IW455" s="223">
        <f t="shared" ca="1" si="1106"/>
        <v>6.7261478948290091E-5</v>
      </c>
      <c r="IX455" s="223">
        <f t="shared" ca="1" si="1107"/>
        <v>2.0506092237140321E-4</v>
      </c>
      <c r="IY455" s="223">
        <f t="shared" ca="1" si="1108"/>
        <v>-3.4268247636373467E-4</v>
      </c>
      <c r="IZ455" s="223">
        <f t="shared" ca="1" si="1109"/>
        <v>2.5520204897102553E-4</v>
      </c>
      <c r="JA455" s="223">
        <f t="shared" ca="1" si="1110"/>
        <v>-8.3966199859410911E-8</v>
      </c>
      <c r="JB455" s="223">
        <f t="shared" ca="1" si="1111"/>
        <v>-2.5508927246418545E-4</v>
      </c>
    </row>
    <row r="456" spans="2:262">
      <c r="B456" s="230">
        <v>95</v>
      </c>
      <c r="C456" s="229">
        <f t="shared" si="1112"/>
        <v>1.8554687500000012E-3</v>
      </c>
      <c r="D456" s="226">
        <f t="shared" ca="1" si="855"/>
        <v>71.849208205721354</v>
      </c>
      <c r="E456" s="225">
        <f ca="1">CW361</f>
        <v>-0.15079179427865028</v>
      </c>
      <c r="F456" s="224">
        <v>95</v>
      </c>
      <c r="G456" s="223">
        <f t="shared" ca="1" si="856"/>
        <v>9.1237958096651106E-4</v>
      </c>
      <c r="H456" s="223">
        <f t="shared" ca="1" si="857"/>
        <v>-6.4717801219442981E-4</v>
      </c>
      <c r="I456" s="223">
        <f t="shared" ca="1" si="858"/>
        <v>-1.9868622825712479E-5</v>
      </c>
      <c r="J456" s="223">
        <f t="shared" ca="1" si="859"/>
        <v>6.7457845420726414E-4</v>
      </c>
      <c r="K456" s="223">
        <f t="shared" ca="1" si="860"/>
        <v>-9.1042976673821841E-4</v>
      </c>
      <c r="L456" s="223">
        <f t="shared" ca="1" si="861"/>
        <v>5.8097802039575963E-4</v>
      </c>
      <c r="M456" s="223">
        <f t="shared" ca="1" si="862"/>
        <v>1.0921396541030859E-4</v>
      </c>
      <c r="N456" s="223">
        <f t="shared" ca="1" si="863"/>
        <v>-7.3159293479959839E-4</v>
      </c>
      <c r="O456" s="223">
        <f t="shared" ca="1" si="864"/>
        <v>8.9971201616470043E-4</v>
      </c>
      <c r="P456" s="223">
        <f t="shared" ca="1" si="865"/>
        <v>-5.0918289266578629E-4</v>
      </c>
      <c r="Q456" s="223">
        <f t="shared" ca="1" si="866"/>
        <v>-1.9750751780557699E-4</v>
      </c>
      <c r="R456" s="223">
        <f t="shared" ca="1" si="867"/>
        <v>7.8156177550043325E-4</v>
      </c>
      <c r="S456" s="223">
        <f t="shared" ca="1" si="868"/>
        <v>-8.8032954704289894E-4</v>
      </c>
      <c r="T456" s="223">
        <f t="shared" ca="1" si="869"/>
        <v>4.324840553317585E-4</v>
      </c>
      <c r="U456" s="223">
        <f t="shared" ca="1" si="870"/>
        <v>2.8389896483578888E-4</v>
      </c>
      <c r="V456" s="223">
        <f t="shared" ca="1" si="871"/>
        <v>-8.2400374905807275E-4</v>
      </c>
      <c r="W456" s="223">
        <f t="shared" ca="1" si="872"/>
        <v>8.5246902314599316E-4</v>
      </c>
      <c r="X456" s="223">
        <f t="shared" ca="1" si="873"/>
        <v>-3.5162016012505257E-4</v>
      </c>
      <c r="Y456" s="223">
        <f t="shared" ca="1" si="874"/>
        <v>-3.6755630963966818E-4</v>
      </c>
      <c r="Z456" s="223">
        <f t="shared" ca="1" si="875"/>
        <v>8.5851011606601405E-4</v>
      </c>
      <c r="AA456" s="223">
        <f t="shared" ca="1" si="876"/>
        <v>-8.1639875654922005E-4</v>
      </c>
      <c r="AB456" s="223">
        <f t="shared" ca="1" si="877"/>
        <v>2.6736997056121044E-4</v>
      </c>
      <c r="AC456" s="223">
        <f t="shared" ca="1" si="878"/>
        <v>4.4767388625500021E-4</v>
      </c>
      <c r="AD456" s="223">
        <f t="shared" ca="1" si="879"/>
        <v>-8.8474856134687185E-4</v>
      </c>
      <c r="AE456" s="223">
        <f t="shared" ca="1" si="880"/>
        <v>7.7246612363792084E-4</v>
      </c>
      <c r="AF456" s="223">
        <f t="shared" ca="1" si="881"/>
        <v>-1.805448620215707E-4</v>
      </c>
      <c r="AG456" s="223">
        <f t="shared" ca="1" si="882"/>
        <v>-5.2348011862225698E-4</v>
      </c>
      <c r="AH456" s="223">
        <f t="shared" ca="1" si="883"/>
        <v>9.0246639432919797E-4</v>
      </c>
      <c r="AI456" s="223">
        <f t="shared" ca="1" si="884"/>
        <v>-7.2109421968305119E-4</v>
      </c>
      <c r="AJ456" s="223">
        <f t="shared" ca="1" si="885"/>
        <v>9.1981007764795519E-5</v>
      </c>
      <c r="AK456" s="223">
        <f t="shared" ca="1" si="886"/>
        <v>5.9424495128383974E-4</v>
      </c>
      <c r="AL456" s="223">
        <f t="shared" ca="1" si="887"/>
        <v>-9.1149298259581989E-4</v>
      </c>
      <c r="AM456" s="223">
        <f t="shared" ca="1" si="888"/>
        <v>6.6277778420243598E-4</v>
      </c>
      <c r="AN456" s="223">
        <f t="shared" ca="1" si="889"/>
        <v>-2.5313261213312814E-6</v>
      </c>
      <c r="AO456" s="223">
        <f t="shared" ca="1" si="890"/>
        <v>-6.5928688021722509E-4</v>
      </c>
      <c r="AP456" s="223">
        <f t="shared" ca="1" si="891"/>
        <v>9.1174139516729514E-4</v>
      </c>
      <c r="AQ456" s="223">
        <f t="shared" ca="1" si="892"/>
        <v>-5.980784363487599E-4</v>
      </c>
      <c r="AR456" s="223">
        <f t="shared" ca="1" si="893"/>
        <v>-8.6942733576470844E-5</v>
      </c>
      <c r="AS456" s="223">
        <f t="shared" ca="1" si="894"/>
        <v>7.1797951609124937E-4</v>
      </c>
      <c r="AT456" s="223">
        <f t="shared" ca="1" si="895"/>
        <v>-9.0320923969476434E-4</v>
      </c>
      <c r="AU456" s="223">
        <f t="shared" ca="1" si="896"/>
        <v>5.2761926621011505E-4</v>
      </c>
      <c r="AV456" s="223">
        <f t="shared" ca="1" si="897"/>
        <v>1.7557948722217312E-4</v>
      </c>
      <c r="AW456" s="223">
        <f t="shared" ca="1" si="898"/>
        <v>-7.6975761673778718E-4</v>
      </c>
      <c r="AX456" s="223">
        <f t="shared" ca="1" si="899"/>
        <v>8.8597868549957848E-4</v>
      </c>
      <c r="AY456" s="223">
        <f t="shared" ca="1" si="900"/>
        <v>-4.5207883411183696E-4</v>
      </c>
      <c r="AZ456" s="223">
        <f t="shared" ca="1" si="901"/>
        <v>-2.625253144244402E-4</v>
      </c>
      <c r="BA456" s="223">
        <f t="shared" ca="1" si="902"/>
        <v>8.1412253074282363E-4</v>
      </c>
      <c r="BB456" s="223">
        <f t="shared" ca="1" si="903"/>
        <v>-8.6021567223781609E-4</v>
      </c>
      <c r="BC456" s="223">
        <f t="shared" ca="1" si="904"/>
        <v>3.7218463570963279E-4</v>
      </c>
      <c r="BD456" s="223">
        <f t="shared" ca="1" si="905"/>
        <v>3.4694287933784021E-4</v>
      </c>
      <c r="BE456" s="223">
        <f t="shared" ca="1" si="906"/>
        <v>-8.5064699973216092E-4</v>
      </c>
      <c r="BF456" s="223">
        <f t="shared" ca="1" si="907"/>
        <v>8.2616831181068378E-4</v>
      </c>
      <c r="BG456" s="223">
        <f t="shared" ca="1" si="908"/>
        <v>-2.8870609580872723E-4</v>
      </c>
      <c r="BH456" s="223">
        <f t="shared" ca="1" si="909"/>
        <v>-4.2801919466497074E-4</v>
      </c>
      <c r="BI456" s="223">
        <f t="shared" ca="1" si="910"/>
        <v>8.7897927310312627E-4</v>
      </c>
      <c r="BJ456" s="223">
        <f t="shared" ca="1" si="911"/>
        <v>-7.8416449891127542E-4</v>
      </c>
      <c r="BK456" s="223">
        <f t="shared" ca="1" si="912"/>
        <v>2.024471583823776E-4</v>
      </c>
      <c r="BL456" s="223">
        <f t="shared" ca="1" si="913"/>
        <v>5.0497345116836247E-4</v>
      </c>
      <c r="BM456" s="223">
        <f t="shared" ca="1" si="914"/>
        <v>-8.9884649557515884E-4</v>
      </c>
      <c r="BN456" s="223">
        <f t="shared" ca="1" si="915"/>
        <v>7.3460875321942421E-4</v>
      </c>
      <c r="BO456" s="223">
        <f t="shared" ca="1" si="916"/>
        <v>-1.1423854415191896E-4</v>
      </c>
      <c r="BP456" s="223">
        <f t="shared" ca="1" si="917"/>
        <v>-5.7706453729045623E-4</v>
      </c>
      <c r="BQ456" s="223">
        <f t="shared" ca="1" si="918"/>
        <v>9.1005733493533113E-4</v>
      </c>
      <c r="BR456" s="223">
        <f t="shared" ca="1" si="919"/>
        <v>-6.7797832365609171E-4</v>
      </c>
      <c r="BS456" s="223">
        <f t="shared" ca="1" si="920"/>
        <v>2.4929750292162253E-5</v>
      </c>
      <c r="BT456" s="223">
        <f t="shared" ca="1" si="921"/>
        <v>6.4359817646285843E-4</v>
      </c>
      <c r="BU456" s="223">
        <f t="shared" ca="1" si="922"/>
        <v>-9.1250382467213012E-4</v>
      </c>
      <c r="BV456" s="223">
        <f t="shared" ca="1" si="923"/>
        <v>6.1481859221530159E-4</v>
      </c>
      <c r="BW456" s="223">
        <f t="shared" ca="1" si="924"/>
        <v>6.4619130690921598E-5</v>
      </c>
      <c r="BX456" s="223">
        <f t="shared" ca="1" si="925"/>
        <v>-7.0393361336939034E-4</v>
      </c>
      <c r="BY456" s="223">
        <f t="shared" ca="1" si="926"/>
        <v>9.0616240375200456E-4</v>
      </c>
      <c r="BZ456" s="223">
        <f t="shared" ca="1" si="927"/>
        <v>-5.4573782163742869E-4</v>
      </c>
      <c r="CA456" s="223">
        <f t="shared" ca="1" si="928"/>
        <v>-1.5354569412101603E-4</v>
      </c>
      <c r="CB456" s="223">
        <f t="shared" ca="1" si="929"/>
        <v>7.5748978476990235E-4</v>
      </c>
      <c r="CC456" s="223">
        <f t="shared" ca="1" si="930"/>
        <v>-8.9109414352499207E-4</v>
      </c>
      <c r="CD456" s="223">
        <f t="shared" ca="1" si="931"/>
        <v>4.7140129750654613E-4</v>
      </c>
      <c r="CE456" s="223">
        <f t="shared" ca="1" si="932"/>
        <v>2.4099352858013604E-4</v>
      </c>
      <c r="CF456" s="223">
        <f t="shared" ca="1" si="933"/>
        <v>-8.0375091545705716E-4</v>
      </c>
      <c r="CG456" s="223">
        <f t="shared" ca="1" si="934"/>
        <v>8.6744415957421906E-4</v>
      </c>
      <c r="CH456" s="223">
        <f t="shared" ca="1" si="935"/>
        <v>-3.9252492118653558E-4</v>
      </c>
      <c r="CI456" s="223">
        <f t="shared" ca="1" si="936"/>
        <v>-3.2612046361854097E-4</v>
      </c>
      <c r="CJ456" s="223">
        <f t="shared" ca="1" si="937"/>
        <v>8.4227148545340427E-4</v>
      </c>
      <c r="CK456" s="223">
        <f t="shared" ca="1" si="938"/>
        <v>-8.3544021417354133E-4</v>
      </c>
      <c r="CL456" s="223">
        <f t="shared" ca="1" si="939"/>
        <v>3.0986831529955099E-4</v>
      </c>
      <c r="CM456" s="223">
        <f t="shared" ca="1" si="940"/>
        <v>4.0810668031674368E-4</v>
      </c>
      <c r="CN456" s="223">
        <f t="shared" ca="1" si="941"/>
        <v>-8.7268052061241562E-4</v>
      </c>
      <c r="CO456" s="223">
        <f t="shared" ca="1" si="942"/>
        <v>7.953905228122852E-4</v>
      </c>
      <c r="CP456" s="223">
        <f t="shared" ca="1" si="943"/>
        <v>-2.2422750814495587E-4</v>
      </c>
      <c r="CQ456" s="223">
        <f t="shared" ca="1" si="944"/>
        <v>-4.8616260658966836E-4</v>
      </c>
      <c r="CR456" s="223">
        <f t="shared" ca="1" si="945"/>
        <v>8.9468516530222275E-4</v>
      </c>
      <c r="CS456" s="223">
        <f t="shared" ca="1" si="946"/>
        <v>-7.4768078591167116E-4</v>
      </c>
      <c r="CT456" s="223">
        <f t="shared" ca="1" si="947"/>
        <v>1.3642726751169953E-4</v>
      </c>
      <c r="CU456" s="223">
        <f t="shared" ca="1" si="948"/>
        <v>5.5953652119764192E-4</v>
      </c>
      <c r="CV456" s="223">
        <f t="shared" ca="1" si="949"/>
        <v>-9.0807350276551316E-4</v>
      </c>
      <c r="CW456" s="223">
        <f t="shared" ca="1" si="950"/>
        <v>6.9277047431881968E-4</v>
      </c>
      <c r="CX456" s="223">
        <f t="shared" ca="1" si="951"/>
        <v>-4.7313157713600588E-5</v>
      </c>
      <c r="CY456" s="223">
        <f t="shared" ca="1" si="952"/>
        <v>-6.2752179323268551E-4</v>
      </c>
      <c r="CZ456" s="223">
        <f t="shared" ca="1" si="953"/>
        <v>9.1271659599369791E-4</v>
      </c>
      <c r="DA456" s="223">
        <f t="shared" ca="1" si="954"/>
        <v>-6.31188404351431E-4</v>
      </c>
      <c r="DB456" s="223">
        <f t="shared" ca="1" si="955"/>
        <v>-4.2256603657283187E-5</v>
      </c>
      <c r="DC456" s="223">
        <f t="shared" ca="1" si="956"/>
        <v>6.8946368736061089E-4</v>
      </c>
      <c r="DD456" s="223">
        <f t="shared" ca="1" si="957"/>
        <v>-9.0856972946081935E-4</v>
      </c>
      <c r="DE456" s="223">
        <f t="shared" ca="1" si="958"/>
        <v>5.6352764500743958E-4</v>
      </c>
      <c r="DF456" s="223">
        <f t="shared" ca="1" si="959"/>
        <v>1.3141941083516376E-4</v>
      </c>
      <c r="DG456" s="223">
        <f t="shared" ca="1" si="960"/>
        <v>-7.4476566928004663E-4</v>
      </c>
      <c r="DH456" s="223">
        <f t="shared" ca="1" si="961"/>
        <v>8.956728397584992E-4</v>
      </c>
      <c r="DI456" s="223">
        <f t="shared" ca="1" si="962"/>
        <v>-4.904398063865005E-4</v>
      </c>
      <c r="DJ456" s="223">
        <f t="shared" ca="1" si="963"/>
        <v>-2.1931657724554374E-4</v>
      </c>
      <c r="DK456" s="223">
        <f t="shared" ca="1" si="964"/>
        <v>7.9289515067400198E-4</v>
      </c>
      <c r="DL456" s="223">
        <f t="shared" ca="1" si="965"/>
        <v>-8.7415013098472065E-4</v>
      </c>
      <c r="DM456" s="223">
        <f t="shared" ca="1" si="966"/>
        <v>4.126287643283678E-4</v>
      </c>
      <c r="DN456" s="223">
        <f t="shared" ca="1" si="967"/>
        <v>3.0510160512638737E-4</v>
      </c>
      <c r="DO456" s="223">
        <f t="shared" ca="1" si="968"/>
        <v>-8.333886183263747E-4</v>
      </c>
      <c r="DP456" s="223">
        <f t="shared" ca="1" si="969"/>
        <v>8.4420887859049695E-4</v>
      </c>
      <c r="DQ456" s="223">
        <f t="shared" ca="1" si="970"/>
        <v>-3.3084388170394877E-4</v>
      </c>
      <c r="DR456" s="223">
        <f t="shared" ca="1" si="971"/>
        <v>-3.8794833776436199E-4</v>
      </c>
      <c r="DS456" s="223">
        <f t="shared" ca="1" si="972"/>
        <v>8.6585609800770647E-4</v>
      </c>
      <c r="DT456" s="223">
        <f t="shared" ca="1" si="973"/>
        <v>-8.0613743320393253E-4</v>
      </c>
      <c r="DU456" s="223">
        <f t="shared" ca="1" si="974"/>
        <v>2.4587279164105892E-4</v>
      </c>
      <c r="DV456" s="223">
        <f t="shared" ca="1" si="975"/>
        <v>4.6705891583557764E-4</v>
      </c>
      <c r="DW456" s="223">
        <f t="shared" ca="1" si="976"/>
        <v>-8.8998491014014762E-4</v>
      </c>
      <c r="DX456" s="223">
        <f t="shared" ca="1" si="977"/>
        <v>7.6030244365604075E-4</v>
      </c>
      <c r="DY456" s="223">
        <f t="shared" ca="1" si="978"/>
        <v>-1.5853381218687524E-4</v>
      </c>
      <c r="DZ456" s="223">
        <f t="shared" ca="1" si="979"/>
        <v>-5.4167146122687632E-4</v>
      </c>
      <c r="EA456" s="223">
        <f t="shared" ca="1" si="980"/>
        <v>9.0554268107268464E-4</v>
      </c>
      <c r="EB456" s="223">
        <f t="shared" ca="1" si="981"/>
        <v>-7.0714532595217438E-4</v>
      </c>
      <c r="EC456" s="223">
        <f t="shared" ca="1" si="982"/>
        <v>6.9668065457985221E-5</v>
      </c>
      <c r="ED456" s="223">
        <f t="shared" ca="1" si="983"/>
        <v>6.110674143388206E-4</v>
      </c>
      <c r="EE456" s="223">
        <f t="shared" ca="1" si="984"/>
        <v>-9.1237958096651106E-4</v>
      </c>
      <c r="EF456" s="223">
        <f t="shared" ca="1" si="985"/>
        <v>6.4717801219443382E-4</v>
      </c>
      <c r="EG456" s="223">
        <f t="shared" ca="1" si="986"/>
        <v>1.9868622825703643E-5</v>
      </c>
      <c r="EH456" s="223">
        <f t="shared" ca="1" si="987"/>
        <v>-6.745784542072559E-4</v>
      </c>
      <c r="EI456" s="223">
        <f t="shared" ca="1" si="988"/>
        <v>9.104297667382195E-4</v>
      </c>
      <c r="EJ456" s="223">
        <f t="shared" ca="1" si="989"/>
        <v>-5.8097802039577394E-4</v>
      </c>
      <c r="EK456" s="223">
        <f t="shared" ca="1" si="990"/>
        <v>-1.0921396541028696E-4</v>
      </c>
      <c r="EL456" s="223">
        <f t="shared" ca="1" si="991"/>
        <v>7.3159293479958343E-4</v>
      </c>
      <c r="EM456" s="223">
        <f t="shared" ca="1" si="992"/>
        <v>-8.9971201616469653E-4</v>
      </c>
      <c r="EN456" s="223">
        <f t="shared" ca="1" si="993"/>
        <v>5.0918289266576938E-4</v>
      </c>
      <c r="EO456" s="223">
        <f t="shared" ca="1" si="994"/>
        <v>1.9750751780559368E-4</v>
      </c>
      <c r="EP456" s="223">
        <f t="shared" ca="1" si="995"/>
        <v>-7.815617755004404E-4</v>
      </c>
      <c r="EQ456" s="223">
        <f t="shared" ca="1" si="996"/>
        <v>8.8032954704289623E-4</v>
      </c>
      <c r="ER456" s="223">
        <f t="shared" ca="1" si="997"/>
        <v>-4.3248405533175211E-4</v>
      </c>
      <c r="ES456" s="223">
        <f t="shared" ca="1" si="998"/>
        <v>-2.838989648357897E-4</v>
      </c>
      <c r="ET456" s="223">
        <f t="shared" ca="1" si="999"/>
        <v>8.2400374905807318E-4</v>
      </c>
      <c r="EU456" s="223">
        <f t="shared" ca="1" si="1000"/>
        <v>-8.5246902314599295E-4</v>
      </c>
      <c r="EV456" s="223">
        <f t="shared" ca="1" si="1001"/>
        <v>3.5162016012505761E-4</v>
      </c>
      <c r="EW456" s="223">
        <f t="shared" ca="1" si="1002"/>
        <v>3.6755630963965712E-4</v>
      </c>
      <c r="EX456" s="223">
        <f t="shared" ca="1" si="1003"/>
        <v>-8.5851011606600993E-4</v>
      </c>
      <c r="EY456" s="223">
        <f t="shared" ca="1" si="1004"/>
        <v>8.1639875654922547E-4</v>
      </c>
      <c r="EZ456" s="223">
        <f t="shared" ca="1" si="1005"/>
        <v>-2.6736997056122817E-4</v>
      </c>
      <c r="FA456" s="223">
        <f t="shared" ca="1" si="1006"/>
        <v>-4.4767388625497836E-4</v>
      </c>
      <c r="FB456" s="223">
        <f t="shared" ca="1" si="1007"/>
        <v>8.8474856134687836E-4</v>
      </c>
      <c r="FC456" s="223">
        <f t="shared" ca="1" si="1008"/>
        <v>-7.7246612363790642E-4</v>
      </c>
      <c r="FD456" s="223">
        <f t="shared" ca="1" si="1009"/>
        <v>1.8054486202155059E-4</v>
      </c>
      <c r="FE456" s="223">
        <f t="shared" ca="1" si="1010"/>
        <v>5.2348011862226836E-4</v>
      </c>
      <c r="FF456" s="223">
        <f t="shared" ca="1" si="1011"/>
        <v>-9.0246639432919992E-4</v>
      </c>
      <c r="FG456" s="223">
        <f t="shared" ca="1" si="1012"/>
        <v>7.2109421968304262E-4</v>
      </c>
      <c r="FH456" s="223">
        <f t="shared" ca="1" si="1013"/>
        <v>-9.1981007764794652E-5</v>
      </c>
      <c r="FI456" s="223">
        <f t="shared" ca="1" si="1014"/>
        <v>-5.9424495128384039E-4</v>
      </c>
      <c r="FJ456" s="223">
        <f t="shared" ca="1" si="1015"/>
        <v>9.1149298259581989E-4</v>
      </c>
      <c r="FK456" s="223">
        <f t="shared" ca="1" si="1016"/>
        <v>-6.6277778420243533E-4</v>
      </c>
      <c r="FL456" s="223">
        <f t="shared" ca="1" si="1017"/>
        <v>2.531326121330414E-6</v>
      </c>
      <c r="FM456" s="223">
        <f t="shared" ca="1" si="1018"/>
        <v>6.5928688021721664E-4</v>
      </c>
      <c r="FN456" s="223">
        <f t="shared" ca="1" si="1019"/>
        <v>-9.1174139516729579E-4</v>
      </c>
      <c r="FO456" s="223">
        <f t="shared" ca="1" si="1020"/>
        <v>5.980784363487689E-4</v>
      </c>
      <c r="FP456" s="223">
        <f t="shared" ca="1" si="1021"/>
        <v>8.6942733576445908E-5</v>
      </c>
      <c r="FQ456" s="223">
        <f t="shared" ca="1" si="1022"/>
        <v>-7.1797951609123387E-4</v>
      </c>
      <c r="FR456" s="223">
        <f t="shared" ca="1" si="1023"/>
        <v>9.0320923969476792E-4</v>
      </c>
      <c r="FS456" s="223">
        <f t="shared" ca="1" si="1024"/>
        <v>-5.2761926621009304E-4</v>
      </c>
      <c r="FT456" s="223">
        <f t="shared" ca="1" si="1025"/>
        <v>-1.7557948722219947E-4</v>
      </c>
      <c r="FU456" s="223">
        <f t="shared" ca="1" si="1026"/>
        <v>7.6975761673779466E-4</v>
      </c>
      <c r="FV456" s="223">
        <f t="shared" ca="1" si="1027"/>
        <v>-8.8597868549957501E-4</v>
      </c>
      <c r="FW456" s="223">
        <f t="shared" ca="1" si="1028"/>
        <v>4.5207883411182498E-4</v>
      </c>
      <c r="FX456" s="223">
        <f t="shared" ca="1" si="1029"/>
        <v>2.6252531442444102E-4</v>
      </c>
      <c r="FY456" s="223">
        <f t="shared" ca="1" si="1030"/>
        <v>-8.1412253074282406E-4</v>
      </c>
      <c r="FZ456" s="223">
        <f t="shared" ca="1" si="1031"/>
        <v>8.6021567223781587E-4</v>
      </c>
      <c r="GA456" s="223">
        <f t="shared" ca="1" si="1032"/>
        <v>-3.7218463570963203E-4</v>
      </c>
      <c r="GB456" s="223">
        <f t="shared" ca="1" si="1033"/>
        <v>-3.4694287933784108E-4</v>
      </c>
      <c r="GC456" s="223">
        <f t="shared" ca="1" si="1034"/>
        <v>8.5064699973215658E-4</v>
      </c>
      <c r="GD456" s="223">
        <f t="shared" ca="1" si="1035"/>
        <v>-8.2616831181068909E-4</v>
      </c>
      <c r="GE456" s="223">
        <f t="shared" ca="1" si="1036"/>
        <v>2.8870609580873861E-4</v>
      </c>
      <c r="GF456" s="223">
        <f t="shared" ca="1" si="1037"/>
        <v>4.2801919466494863E-4</v>
      </c>
      <c r="GG456" s="223">
        <f t="shared" ca="1" si="1038"/>
        <v>-8.7897927310311955E-4</v>
      </c>
      <c r="GH456" s="223">
        <f t="shared" ca="1" si="1039"/>
        <v>7.8416449891126165E-4</v>
      </c>
      <c r="GI456" s="223">
        <f t="shared" ca="1" si="1040"/>
        <v>-2.0244715838235158E-4</v>
      </c>
      <c r="GJ456" s="223">
        <f t="shared" ca="1" si="1041"/>
        <v>-5.049734511683848E-4</v>
      </c>
      <c r="GK456" s="223">
        <f t="shared" ca="1" si="1042"/>
        <v>8.9884649557516361E-4</v>
      </c>
      <c r="GL456" s="223">
        <f t="shared" ca="1" si="1043"/>
        <v>-7.3460875321942356E-4</v>
      </c>
      <c r="GM456" s="223">
        <f t="shared" ca="1" si="1044"/>
        <v>1.1423854415191804E-4</v>
      </c>
      <c r="GN456" s="223">
        <f t="shared" ca="1" si="1045"/>
        <v>5.7706453729045688E-4</v>
      </c>
      <c r="GO456" s="223">
        <f t="shared" ca="1" si="1046"/>
        <v>-9.1005733493533124E-4</v>
      </c>
      <c r="GP456" s="223">
        <f t="shared" ca="1" si="1047"/>
        <v>6.7797832365609116E-4</v>
      </c>
      <c r="GQ456" s="223">
        <f t="shared" ca="1" si="1048"/>
        <v>-2.4929750292161331E-5</v>
      </c>
      <c r="GR456" s="223">
        <f t="shared" ca="1" si="1049"/>
        <v>-6.4359817646285897E-4</v>
      </c>
      <c r="GS456" s="223">
        <f t="shared" ca="1" si="1050"/>
        <v>9.1250382467213023E-4</v>
      </c>
      <c r="GT456" s="223">
        <f t="shared" ca="1" si="1051"/>
        <v>-6.1481859221530083E-4</v>
      </c>
      <c r="GU456" s="223">
        <f t="shared" ca="1" si="1052"/>
        <v>-6.4619130690896608E-5</v>
      </c>
      <c r="GV456" s="223">
        <f t="shared" ca="1" si="1053"/>
        <v>7.039336133693744E-4</v>
      </c>
      <c r="GW456" s="223">
        <f t="shared" ca="1" si="1054"/>
        <v>-9.0616240375200759E-4</v>
      </c>
      <c r="GX456" s="223">
        <f t="shared" ca="1" si="1055"/>
        <v>5.4573782163744875E-4</v>
      </c>
      <c r="GY456" s="223">
        <f t="shared" ca="1" si="1056"/>
        <v>1.5354569412104248E-4</v>
      </c>
      <c r="GZ456" s="223">
        <f t="shared" ca="1" si="1057"/>
        <v>-7.5748978476991731E-4</v>
      </c>
      <c r="HA456" s="223">
        <f t="shared" ca="1" si="1058"/>
        <v>8.910941435249861E-4</v>
      </c>
      <c r="HB456" s="223">
        <f t="shared" ca="1" si="1059"/>
        <v>-4.7140129750654531E-4</v>
      </c>
      <c r="HC456" s="223">
        <f t="shared" ca="1" si="1060"/>
        <v>-2.4099352858013686E-4</v>
      </c>
      <c r="HD456" s="223">
        <f t="shared" ca="1" si="1061"/>
        <v>8.0375091545705759E-4</v>
      </c>
      <c r="HE456" s="223">
        <f t="shared" ca="1" si="1062"/>
        <v>-8.6744415957421862E-4</v>
      </c>
      <c r="HF456" s="223">
        <f t="shared" ca="1" si="1063"/>
        <v>3.9252492118653482E-4</v>
      </c>
      <c r="HG456" s="223">
        <f t="shared" ca="1" si="1064"/>
        <v>3.2612046361854183E-4</v>
      </c>
      <c r="HH456" s="223">
        <f t="shared" ca="1" si="1065"/>
        <v>-8.4227148545340459E-4</v>
      </c>
      <c r="HI456" s="223">
        <f t="shared" ca="1" si="1066"/>
        <v>8.3544021417354089E-4</v>
      </c>
      <c r="HJ456" s="223">
        <f t="shared" ca="1" si="1067"/>
        <v>-3.0986831529955012E-4</v>
      </c>
      <c r="HK456" s="223">
        <f t="shared" ca="1" si="1068"/>
        <v>-4.0810668031672118E-4</v>
      </c>
      <c r="HL456" s="223">
        <f t="shared" ca="1" si="1069"/>
        <v>8.7268052061240835E-4</v>
      </c>
      <c r="HM456" s="223">
        <f t="shared" ca="1" si="1070"/>
        <v>-7.9539052281229756E-4</v>
      </c>
      <c r="HN456" s="223">
        <f t="shared" ca="1" si="1071"/>
        <v>2.242275081449298E-4</v>
      </c>
      <c r="HO456" s="223">
        <f t="shared" ca="1" si="1072"/>
        <v>4.8616260658969102E-4</v>
      </c>
      <c r="HP456" s="223">
        <f t="shared" ca="1" si="1073"/>
        <v>-8.9468516530222795E-4</v>
      </c>
      <c r="HQ456" s="223">
        <f t="shared" ca="1" si="1074"/>
        <v>7.4768078591165577E-4</v>
      </c>
      <c r="HR456" s="223">
        <f t="shared" ca="1" si="1075"/>
        <v>-1.3642726751169861E-4</v>
      </c>
      <c r="HS456" s="223">
        <f t="shared" ca="1" si="1076"/>
        <v>-5.595365211976017E-4</v>
      </c>
      <c r="HT456" s="223">
        <f t="shared" ca="1" si="1077"/>
        <v>9.0807350276551327E-4</v>
      </c>
      <c r="HU456" s="223">
        <f t="shared" ca="1" si="1078"/>
        <v>-6.9277047431885275E-4</v>
      </c>
      <c r="HV456" s="223">
        <f t="shared" ca="1" si="1079"/>
        <v>4.731315771359972E-5</v>
      </c>
      <c r="HW456" s="223">
        <f t="shared" ca="1" si="1080"/>
        <v>6.2752179323272389E-4</v>
      </c>
      <c r="HX456" s="223">
        <f t="shared" ca="1" si="1081"/>
        <v>-9.127165959936978E-4</v>
      </c>
      <c r="HY456" s="223">
        <f t="shared" ca="1" si="1082"/>
        <v>6.3118840435139273E-4</v>
      </c>
      <c r="HZ456" s="223">
        <f t="shared" ca="1" si="1083"/>
        <v>4.2256603657284E-5</v>
      </c>
      <c r="IA456" s="223">
        <f t="shared" ca="1" si="1084"/>
        <v>-6.8946368736062845E-4</v>
      </c>
      <c r="IB456" s="223">
        <f t="shared" ca="1" si="1085"/>
        <v>9.0856972946082174E-4</v>
      </c>
      <c r="IC456" s="223">
        <f t="shared" ca="1" si="1086"/>
        <v>-5.6352764500741843E-4</v>
      </c>
      <c r="ID456" s="223">
        <f t="shared" ca="1" si="1087"/>
        <v>-1.3141941083513894E-4</v>
      </c>
      <c r="IE456" s="223">
        <f t="shared" ca="1" si="1088"/>
        <v>-8.1554351493108015E-5</v>
      </c>
      <c r="IF456" s="223">
        <f t="shared" ca="1" si="1089"/>
        <v>-8.9567283975850408E-4</v>
      </c>
      <c r="IG456" s="223">
        <f t="shared" ca="1" si="1090"/>
        <v>4.9043980638647773E-4</v>
      </c>
      <c r="IH456" s="223">
        <f t="shared" ca="1" si="1091"/>
        <v>2.1931657724549413E-4</v>
      </c>
      <c r="II456" s="223">
        <f t="shared" ca="1" si="1092"/>
        <v>-7.9289515067400252E-4</v>
      </c>
      <c r="IJ456" s="223">
        <f t="shared" ca="1" si="1093"/>
        <v>8.7415013098473529E-4</v>
      </c>
      <c r="IK456" s="223">
        <f t="shared" ca="1" si="1094"/>
        <v>-4.1262876432836704E-4</v>
      </c>
      <c r="IL456" s="223">
        <f t="shared" ca="1" si="1095"/>
        <v>-3.0510160512643719E-4</v>
      </c>
      <c r="IM456" s="223">
        <f t="shared" ca="1" si="1096"/>
        <v>8.3338861832637514E-4</v>
      </c>
      <c r="IN456" s="223">
        <f t="shared" ca="1" si="1097"/>
        <v>-8.4420887859047678E-4</v>
      </c>
      <c r="IO456" s="223">
        <f t="shared" ca="1" si="1098"/>
        <v>3.3084388170394802E-4</v>
      </c>
      <c r="IP456" s="223">
        <f t="shared" ca="1" si="1099"/>
        <v>3.8794833776440986E-4</v>
      </c>
      <c r="IQ456" s="223">
        <f t="shared" ca="1" si="1100"/>
        <v>-8.6585609800770669E-4</v>
      </c>
      <c r="IR456" s="223">
        <f t="shared" ca="1" si="1101"/>
        <v>8.0613743320390781E-4</v>
      </c>
      <c r="IS456" s="223">
        <f t="shared" ca="1" si="1102"/>
        <v>-2.4587279164105794E-4</v>
      </c>
      <c r="IT456" s="223">
        <f t="shared" ca="1" si="1103"/>
        <v>-4.6705891583557845E-4</v>
      </c>
      <c r="IU456" s="223">
        <f t="shared" ca="1" si="1104"/>
        <v>8.8998491014013635E-4</v>
      </c>
      <c r="IV456" s="223">
        <f t="shared" ca="1" si="1105"/>
        <v>-7.6030244365604021E-4</v>
      </c>
      <c r="IW456" s="223">
        <f t="shared" ca="1" si="1106"/>
        <v>1.5853381218692544E-4</v>
      </c>
      <c r="IX456" s="223">
        <f t="shared" ca="1" si="1107"/>
        <v>5.4167146122687708E-4</v>
      </c>
      <c r="IY456" s="223">
        <f t="shared" ca="1" si="1108"/>
        <v>-9.0554268107267835E-4</v>
      </c>
      <c r="IZ456" s="223">
        <f t="shared" ca="1" si="1109"/>
        <v>7.0714532595217395E-4</v>
      </c>
      <c r="JA456" s="223">
        <f t="shared" ca="1" si="1110"/>
        <v>-6.966806545803607E-5</v>
      </c>
      <c r="JB456" s="223">
        <f t="shared" ca="1" si="1111"/>
        <v>-6.1106741433882125E-4</v>
      </c>
    </row>
    <row r="457" spans="2:262">
      <c r="B457" s="230">
        <v>96</v>
      </c>
      <c r="C457" s="229">
        <f t="shared" si="1112"/>
        <v>1.8750000000000012E-3</v>
      </c>
      <c r="D457" s="226">
        <f t="shared" ca="1" si="855"/>
        <v>71.847521329525378</v>
      </c>
      <c r="E457" s="225">
        <f ca="1">CX361</f>
        <v>-0.15247867047461947</v>
      </c>
      <c r="F457" s="224">
        <v>96</v>
      </c>
      <c r="G457" s="223">
        <f t="shared" ca="1" si="856"/>
        <v>7.1696050360378432E-4</v>
      </c>
      <c r="H457" s="223">
        <f t="shared" ca="1" si="857"/>
        <v>-4.8511425570207391E-4</v>
      </c>
      <c r="I457" s="223">
        <f t="shared" ca="1" si="858"/>
        <v>-3.0905343889381831E-5</v>
      </c>
      <c r="J457" s="223">
        <f t="shared" ca="1" si="859"/>
        <v>5.2882101218024223E-4</v>
      </c>
      <c r="K457" s="223">
        <f t="shared" ca="1" si="860"/>
        <v>-7.1696050360378432E-4</v>
      </c>
      <c r="L457" s="223">
        <f t="shared" ca="1" si="861"/>
        <v>4.8511425570207375E-4</v>
      </c>
      <c r="M457" s="223">
        <f t="shared" ca="1" si="862"/>
        <v>3.0905343889381452E-5</v>
      </c>
      <c r="N457" s="223">
        <f t="shared" ca="1" si="863"/>
        <v>-5.2882101218024234E-4</v>
      </c>
      <c r="O457" s="223">
        <f t="shared" ca="1" si="864"/>
        <v>7.1696050360378432E-4</v>
      </c>
      <c r="P457" s="223">
        <f t="shared" ca="1" si="865"/>
        <v>-4.8511425570207261E-4</v>
      </c>
      <c r="Q457" s="223">
        <f t="shared" ca="1" si="866"/>
        <v>-3.0905343889381723E-5</v>
      </c>
      <c r="R457" s="223">
        <f t="shared" ca="1" si="867"/>
        <v>5.2882101218024256E-4</v>
      </c>
      <c r="S457" s="223">
        <f t="shared" ca="1" si="868"/>
        <v>-7.1696050360378421E-4</v>
      </c>
      <c r="T457" s="223">
        <f t="shared" ca="1" si="869"/>
        <v>4.8511425570207429E-4</v>
      </c>
      <c r="U457" s="223">
        <f t="shared" ca="1" si="870"/>
        <v>3.0905343889382048E-5</v>
      </c>
      <c r="V457" s="223">
        <f t="shared" ca="1" si="871"/>
        <v>-5.2882101218024277E-4</v>
      </c>
      <c r="W457" s="223">
        <f t="shared" ca="1" si="872"/>
        <v>7.1696050360378421E-4</v>
      </c>
      <c r="X457" s="223">
        <f t="shared" ca="1" si="873"/>
        <v>-4.8511425570207223E-4</v>
      </c>
      <c r="Y457" s="223">
        <f t="shared" ca="1" si="874"/>
        <v>-3.0905343889384867E-5</v>
      </c>
      <c r="Z457" s="223">
        <f t="shared" ca="1" si="875"/>
        <v>5.2882101218024462E-4</v>
      </c>
      <c r="AA457" s="223">
        <f t="shared" ca="1" si="876"/>
        <v>-7.1696050360378432E-4</v>
      </c>
      <c r="AB457" s="223">
        <f t="shared" ca="1" si="877"/>
        <v>4.8511425570207391E-4</v>
      </c>
      <c r="AC457" s="223">
        <f t="shared" ca="1" si="878"/>
        <v>3.0905343889382482E-5</v>
      </c>
      <c r="AD457" s="223">
        <f t="shared" ca="1" si="879"/>
        <v>-5.288210121802431E-4</v>
      </c>
      <c r="AE457" s="223">
        <f t="shared" ca="1" si="880"/>
        <v>7.1696050360378421E-4</v>
      </c>
      <c r="AF457" s="223">
        <f t="shared" ca="1" si="881"/>
        <v>-4.851142557020718E-4</v>
      </c>
      <c r="AG457" s="223">
        <f t="shared" ca="1" si="882"/>
        <v>-3.0905343889385301E-5</v>
      </c>
      <c r="AH457" s="223">
        <f t="shared" ca="1" si="883"/>
        <v>5.2882101218024158E-4</v>
      </c>
      <c r="AI457" s="223">
        <f t="shared" ca="1" si="884"/>
        <v>-7.169605036037841E-4</v>
      </c>
      <c r="AJ457" s="223">
        <f t="shared" ca="1" si="885"/>
        <v>4.8511425570207348E-4</v>
      </c>
      <c r="AK457" s="223">
        <f t="shared" ca="1" si="886"/>
        <v>3.090534388938812E-5</v>
      </c>
      <c r="AL457" s="223">
        <f t="shared" ca="1" si="887"/>
        <v>-5.2882101218024342E-4</v>
      </c>
      <c r="AM457" s="223">
        <f t="shared" ca="1" si="888"/>
        <v>7.1696050360378432E-4</v>
      </c>
      <c r="AN457" s="223">
        <f t="shared" ca="1" si="889"/>
        <v>-4.8511425570207142E-4</v>
      </c>
      <c r="AO457" s="223">
        <f t="shared" ca="1" si="890"/>
        <v>-3.0905343889380801E-5</v>
      </c>
      <c r="AP457" s="223">
        <f t="shared" ca="1" si="891"/>
        <v>5.2882101218024538E-4</v>
      </c>
      <c r="AQ457" s="223">
        <f t="shared" ca="1" si="892"/>
        <v>-7.1696050360378432E-4</v>
      </c>
      <c r="AR457" s="223">
        <f t="shared" ca="1" si="893"/>
        <v>4.8511425570206936E-4</v>
      </c>
      <c r="AS457" s="223">
        <f t="shared" ca="1" si="894"/>
        <v>3.090534388938362E-5</v>
      </c>
      <c r="AT457" s="223">
        <f t="shared" ca="1" si="895"/>
        <v>-5.2882101218024722E-4</v>
      </c>
      <c r="AU457" s="223">
        <f t="shared" ca="1" si="896"/>
        <v>7.169605036037841E-4</v>
      </c>
      <c r="AV457" s="223">
        <f t="shared" ca="1" si="897"/>
        <v>-4.8511425570207478E-4</v>
      </c>
      <c r="AW457" s="223">
        <f t="shared" ca="1" si="898"/>
        <v>-3.0905343889386439E-5</v>
      </c>
      <c r="AX457" s="223">
        <f t="shared" ca="1" si="899"/>
        <v>5.2882101218024223E-4</v>
      </c>
      <c r="AY457" s="223">
        <f t="shared" ca="1" si="900"/>
        <v>-7.1696050360378399E-4</v>
      </c>
      <c r="AZ457" s="223">
        <f t="shared" ca="1" si="901"/>
        <v>4.8511425570207272E-4</v>
      </c>
      <c r="BA457" s="223">
        <f t="shared" ca="1" si="902"/>
        <v>3.0905343889389258E-5</v>
      </c>
      <c r="BB457" s="223">
        <f t="shared" ca="1" si="903"/>
        <v>-5.2882101218024418E-4</v>
      </c>
      <c r="BC457" s="223">
        <f t="shared" ca="1" si="904"/>
        <v>7.1696050360378432E-4</v>
      </c>
      <c r="BD457" s="223">
        <f t="shared" ca="1" si="905"/>
        <v>-4.8511425570207066E-4</v>
      </c>
      <c r="BE457" s="223">
        <f t="shared" ca="1" si="906"/>
        <v>-3.0905343889381831E-5</v>
      </c>
      <c r="BF457" s="223">
        <f t="shared" ca="1" si="907"/>
        <v>5.2882101218024603E-4</v>
      </c>
      <c r="BG457" s="223">
        <f t="shared" ca="1" si="908"/>
        <v>-7.1696050360378432E-4</v>
      </c>
      <c r="BH457" s="223">
        <f t="shared" ca="1" si="909"/>
        <v>4.851142557020686E-4</v>
      </c>
      <c r="BI457" s="223">
        <f t="shared" ca="1" si="910"/>
        <v>3.0905343889394787E-5</v>
      </c>
      <c r="BJ457" s="223">
        <f t="shared" ca="1" si="911"/>
        <v>-5.2882101218024104E-4</v>
      </c>
      <c r="BK457" s="223">
        <f t="shared" ca="1" si="912"/>
        <v>7.169605036037841E-4</v>
      </c>
      <c r="BL457" s="223">
        <f t="shared" ca="1" si="913"/>
        <v>-4.8511425570206649E-4</v>
      </c>
      <c r="BM457" s="223">
        <f t="shared" ca="1" si="914"/>
        <v>-3.0905343889377223E-5</v>
      </c>
      <c r="BN457" s="223">
        <f t="shared" ca="1" si="915"/>
        <v>5.2882101218024299E-4</v>
      </c>
      <c r="BO457" s="223">
        <f t="shared" ca="1" si="916"/>
        <v>-7.1696050360378399E-4</v>
      </c>
      <c r="BP457" s="223">
        <f t="shared" ca="1" si="917"/>
        <v>4.8511425570206443E-4</v>
      </c>
      <c r="BQ457" s="223">
        <f t="shared" ca="1" si="918"/>
        <v>3.0905343889380042E-5</v>
      </c>
      <c r="BR457" s="223">
        <f t="shared" ca="1" si="919"/>
        <v>-5.2882101218024483E-4</v>
      </c>
      <c r="BS457" s="223">
        <f t="shared" ca="1" si="920"/>
        <v>7.1696050360378388E-4</v>
      </c>
      <c r="BT457" s="223">
        <f t="shared" ca="1" si="921"/>
        <v>-4.8511425570207738E-4</v>
      </c>
      <c r="BU457" s="223">
        <f t="shared" ca="1" si="922"/>
        <v>-3.0905343889382807E-5</v>
      </c>
      <c r="BV457" s="223">
        <f t="shared" ca="1" si="923"/>
        <v>5.2882101218024679E-4</v>
      </c>
      <c r="BW457" s="223">
        <f t="shared" ca="1" si="924"/>
        <v>-7.1696050360378367E-4</v>
      </c>
      <c r="BX457" s="223">
        <f t="shared" ca="1" si="925"/>
        <v>4.8511425570207532E-4</v>
      </c>
      <c r="BY457" s="223">
        <f t="shared" ca="1" si="926"/>
        <v>3.090534388938568E-5</v>
      </c>
      <c r="BZ457" s="223">
        <f t="shared" ca="1" si="927"/>
        <v>-5.2882101218024863E-4</v>
      </c>
      <c r="CA457" s="223">
        <f t="shared" ca="1" si="928"/>
        <v>7.1696050360378454E-4</v>
      </c>
      <c r="CB457" s="223">
        <f t="shared" ca="1" si="929"/>
        <v>-4.8511425570207326E-4</v>
      </c>
      <c r="CC457" s="223">
        <f t="shared" ca="1" si="930"/>
        <v>-3.0905343889388499E-5</v>
      </c>
      <c r="CD457" s="223">
        <f t="shared" ca="1" si="931"/>
        <v>5.2882101218025058E-4</v>
      </c>
      <c r="CE457" s="223">
        <f t="shared" ca="1" si="932"/>
        <v>-7.1696050360378432E-4</v>
      </c>
      <c r="CF457" s="223">
        <f t="shared" ca="1" si="933"/>
        <v>4.8511425570207115E-4</v>
      </c>
      <c r="CG457" s="223">
        <f t="shared" ca="1" si="934"/>
        <v>3.0905343889391318E-5</v>
      </c>
      <c r="CH457" s="223">
        <f t="shared" ca="1" si="935"/>
        <v>-5.2882101218025242E-4</v>
      </c>
      <c r="CI457" s="223">
        <f t="shared" ca="1" si="936"/>
        <v>7.1696050360378432E-4</v>
      </c>
      <c r="CJ457" s="223">
        <f t="shared" ca="1" si="937"/>
        <v>-4.8511425570206909E-4</v>
      </c>
      <c r="CK457" s="223">
        <f t="shared" ca="1" si="938"/>
        <v>-3.0905343889394083E-5</v>
      </c>
      <c r="CL457" s="223">
        <f t="shared" ca="1" si="939"/>
        <v>5.2882101218024061E-4</v>
      </c>
      <c r="CM457" s="223">
        <f t="shared" ca="1" si="940"/>
        <v>-7.169605036037841E-4</v>
      </c>
      <c r="CN457" s="223">
        <f t="shared" ca="1" si="941"/>
        <v>4.8511425570206703E-4</v>
      </c>
      <c r="CO457" s="223">
        <f t="shared" ca="1" si="942"/>
        <v>3.0905343889396902E-5</v>
      </c>
      <c r="CP457" s="223">
        <f t="shared" ca="1" si="943"/>
        <v>-5.2882101218024245E-4</v>
      </c>
      <c r="CQ457" s="223">
        <f t="shared" ca="1" si="944"/>
        <v>7.1696050360378399E-4</v>
      </c>
      <c r="CR457" s="223">
        <f t="shared" ca="1" si="945"/>
        <v>-4.8511425570206497E-4</v>
      </c>
      <c r="CS457" s="223">
        <f t="shared" ca="1" si="946"/>
        <v>-3.0905343889379338E-5</v>
      </c>
      <c r="CT457" s="223">
        <f t="shared" ca="1" si="947"/>
        <v>5.288210121802444E-4</v>
      </c>
      <c r="CU457" s="223">
        <f t="shared" ca="1" si="948"/>
        <v>-7.1696050360378388E-4</v>
      </c>
      <c r="CV457" s="223">
        <f t="shared" ca="1" si="949"/>
        <v>4.8511425570206285E-4</v>
      </c>
      <c r="CW457" s="223">
        <f t="shared" ca="1" si="950"/>
        <v>3.0905343889382157E-5</v>
      </c>
      <c r="CX457" s="223">
        <f t="shared" ca="1" si="951"/>
        <v>-5.2882101218024624E-4</v>
      </c>
      <c r="CY457" s="223">
        <f t="shared" ca="1" si="952"/>
        <v>7.1696050360378378E-4</v>
      </c>
      <c r="CZ457" s="223">
        <f t="shared" ca="1" si="953"/>
        <v>-4.8511425570207581E-4</v>
      </c>
      <c r="DA457" s="223">
        <f t="shared" ca="1" si="954"/>
        <v>-3.0905343889384975E-5</v>
      </c>
      <c r="DB457" s="223">
        <f t="shared" ca="1" si="955"/>
        <v>5.2882101218024819E-4</v>
      </c>
      <c r="DC457" s="223">
        <f t="shared" ca="1" si="956"/>
        <v>-7.1696050360378367E-4</v>
      </c>
      <c r="DD457" s="223">
        <f t="shared" ca="1" si="957"/>
        <v>4.8511425570207375E-4</v>
      </c>
      <c r="DE457" s="223">
        <f t="shared" ca="1" si="958"/>
        <v>3.0905343889387794E-5</v>
      </c>
      <c r="DF457" s="223">
        <f t="shared" ca="1" si="959"/>
        <v>-5.2882101218025015E-4</v>
      </c>
      <c r="DG457" s="223">
        <f t="shared" ca="1" si="960"/>
        <v>7.1696050360378443E-4</v>
      </c>
      <c r="DH457" s="223">
        <f t="shared" ca="1" si="961"/>
        <v>-4.8511425570207169E-4</v>
      </c>
      <c r="DI457" s="223">
        <f t="shared" ca="1" si="962"/>
        <v>-3.0905343889390613E-5</v>
      </c>
      <c r="DJ457" s="223">
        <f t="shared" ca="1" si="963"/>
        <v>5.2882101218025199E-4</v>
      </c>
      <c r="DK457" s="223">
        <f t="shared" ca="1" si="964"/>
        <v>-7.1696050360378432E-4</v>
      </c>
      <c r="DL457" s="223">
        <f t="shared" ca="1" si="965"/>
        <v>4.8511425570205456E-4</v>
      </c>
      <c r="DM457" s="223">
        <f t="shared" ca="1" si="966"/>
        <v>3.0905343889393378E-5</v>
      </c>
      <c r="DN457" s="223">
        <f t="shared" ca="1" si="967"/>
        <v>-5.2882101218024006E-4</v>
      </c>
      <c r="DO457" s="223">
        <f t="shared" ca="1" si="968"/>
        <v>7.1696050360378323E-4</v>
      </c>
      <c r="DP457" s="223">
        <f t="shared" ca="1" si="969"/>
        <v>-4.8511425570206752E-4</v>
      </c>
      <c r="DQ457" s="223">
        <f t="shared" ca="1" si="970"/>
        <v>-3.0905343889375868E-5</v>
      </c>
      <c r="DR457" s="223">
        <f t="shared" ca="1" si="971"/>
        <v>5.2882101218025578E-4</v>
      </c>
      <c r="DS457" s="223">
        <f t="shared" ca="1" si="972"/>
        <v>-7.1696050360378399E-4</v>
      </c>
      <c r="DT457" s="223">
        <f t="shared" ca="1" si="973"/>
        <v>4.8511425570208053E-4</v>
      </c>
      <c r="DU457" s="223">
        <f t="shared" ca="1" si="974"/>
        <v>3.0905343889399016E-5</v>
      </c>
      <c r="DV457" s="223">
        <f t="shared" ca="1" si="975"/>
        <v>-5.2882101218024397E-4</v>
      </c>
      <c r="DW457" s="223">
        <f t="shared" ca="1" si="976"/>
        <v>7.1696050360378475E-4</v>
      </c>
      <c r="DX457" s="223">
        <f t="shared" ca="1" si="977"/>
        <v>-4.851142557020634E-4</v>
      </c>
      <c r="DY457" s="223">
        <f t="shared" ca="1" si="978"/>
        <v>-3.0905343889381452E-5</v>
      </c>
      <c r="DZ457" s="223">
        <f t="shared" ca="1" si="979"/>
        <v>5.2882101218025958E-4</v>
      </c>
      <c r="EA457" s="223">
        <f t="shared" ca="1" si="980"/>
        <v>-7.1696050360378378E-4</v>
      </c>
      <c r="EB457" s="223">
        <f t="shared" ca="1" si="981"/>
        <v>4.8511425570207635E-4</v>
      </c>
      <c r="EC457" s="223">
        <f t="shared" ca="1" si="982"/>
        <v>3.0905343889404708E-5</v>
      </c>
      <c r="ED457" s="223">
        <f t="shared" ca="1" si="983"/>
        <v>-5.2882101218024776E-4</v>
      </c>
      <c r="EE457" s="223">
        <f t="shared" ca="1" si="984"/>
        <v>7.1696050360378454E-4</v>
      </c>
      <c r="EF457" s="223">
        <f t="shared" ca="1" si="985"/>
        <v>-4.8511425570205928E-4</v>
      </c>
      <c r="EG457" s="223">
        <f t="shared" ca="1" si="986"/>
        <v>-3.0905343889387144E-5</v>
      </c>
      <c r="EH457" s="223">
        <f t="shared" ca="1" si="987"/>
        <v>5.2882101218023583E-4</v>
      </c>
      <c r="EI457" s="223">
        <f t="shared" ca="1" si="988"/>
        <v>-7.1696050360378356E-4</v>
      </c>
      <c r="EJ457" s="223">
        <f t="shared" ca="1" si="989"/>
        <v>4.8511425570207223E-4</v>
      </c>
      <c r="EK457" s="223">
        <f t="shared" ca="1" si="990"/>
        <v>3.0905343889410346E-5</v>
      </c>
      <c r="EL457" s="223">
        <f t="shared" ca="1" si="991"/>
        <v>-5.2882101218025156E-4</v>
      </c>
      <c r="EM457" s="223">
        <f t="shared" ca="1" si="992"/>
        <v>7.1696050360378432E-4</v>
      </c>
      <c r="EN457" s="223">
        <f t="shared" ca="1" si="993"/>
        <v>-4.851142557020551E-4</v>
      </c>
      <c r="EO457" s="223">
        <f t="shared" ca="1" si="994"/>
        <v>-3.0905343889392782E-5</v>
      </c>
      <c r="EP457" s="223">
        <f t="shared" ca="1" si="995"/>
        <v>5.2882101218023963E-4</v>
      </c>
      <c r="EQ457" s="223">
        <f t="shared" ca="1" si="996"/>
        <v>-7.1696050360378334E-4</v>
      </c>
      <c r="ER457" s="223">
        <f t="shared" ca="1" si="997"/>
        <v>4.8511425570206806E-4</v>
      </c>
      <c r="ES457" s="223">
        <f t="shared" ca="1" si="998"/>
        <v>3.0905343889375218E-5</v>
      </c>
      <c r="ET457" s="223">
        <f t="shared" ca="1" si="999"/>
        <v>-5.2882101218025535E-4</v>
      </c>
      <c r="EU457" s="223">
        <f t="shared" ca="1" si="1000"/>
        <v>7.169605036037841E-4</v>
      </c>
      <c r="EV457" s="223">
        <f t="shared" ca="1" si="1001"/>
        <v>-4.8511425570208101E-4</v>
      </c>
      <c r="EW457" s="223">
        <f t="shared" ca="1" si="1002"/>
        <v>-3.0905343889398365E-5</v>
      </c>
      <c r="EX457" s="223">
        <f t="shared" ca="1" si="1003"/>
        <v>5.2882101218024342E-4</v>
      </c>
      <c r="EY457" s="223">
        <f t="shared" ca="1" si="1004"/>
        <v>-7.1696050360378302E-4</v>
      </c>
      <c r="EZ457" s="223">
        <f t="shared" ca="1" si="1005"/>
        <v>4.8511425570206394E-4</v>
      </c>
      <c r="FA457" s="223">
        <f t="shared" ca="1" si="1006"/>
        <v>3.0905343889380801E-5</v>
      </c>
      <c r="FB457" s="223">
        <f t="shared" ca="1" si="1007"/>
        <v>-5.2882101218025915E-4</v>
      </c>
      <c r="FC457" s="223">
        <f t="shared" ca="1" si="1008"/>
        <v>7.1696050360378388E-4</v>
      </c>
      <c r="FD457" s="223">
        <f t="shared" ca="1" si="1009"/>
        <v>-4.8511425570207689E-4</v>
      </c>
      <c r="FE457" s="223">
        <f t="shared" ca="1" si="1010"/>
        <v>-3.0905343889404003E-5</v>
      </c>
      <c r="FF457" s="223">
        <f t="shared" ca="1" si="1011"/>
        <v>5.2882101218024722E-4</v>
      </c>
      <c r="FG457" s="223">
        <f t="shared" ca="1" si="1012"/>
        <v>-7.1696050360378454E-4</v>
      </c>
      <c r="FH457" s="223">
        <f t="shared" ca="1" si="1013"/>
        <v>4.8511425570205976E-4</v>
      </c>
      <c r="FI457" s="223">
        <f t="shared" ca="1" si="1014"/>
        <v>3.0905343889386439E-5</v>
      </c>
      <c r="FJ457" s="223">
        <f t="shared" ca="1" si="1015"/>
        <v>-5.2882101218026294E-4</v>
      </c>
      <c r="FK457" s="223">
        <f t="shared" ca="1" si="1016"/>
        <v>7.1696050360378356E-4</v>
      </c>
      <c r="FL457" s="223">
        <f t="shared" ca="1" si="1017"/>
        <v>-4.8511425570207272E-4</v>
      </c>
      <c r="FM457" s="223">
        <f t="shared" ca="1" si="1018"/>
        <v>-3.0905343889409641E-5</v>
      </c>
      <c r="FN457" s="223">
        <f t="shared" ca="1" si="1019"/>
        <v>5.2882101218025101E-4</v>
      </c>
      <c r="FO457" s="223">
        <f t="shared" ca="1" si="1020"/>
        <v>-7.1696050360378432E-4</v>
      </c>
      <c r="FP457" s="223">
        <f t="shared" ca="1" si="1021"/>
        <v>4.8511425570205564E-4</v>
      </c>
      <c r="FQ457" s="223">
        <f t="shared" ca="1" si="1022"/>
        <v>3.0905343889392077E-5</v>
      </c>
      <c r="FR457" s="223">
        <f t="shared" ca="1" si="1023"/>
        <v>-5.288210121802392E-4</v>
      </c>
      <c r="FS457" s="223">
        <f t="shared" ca="1" si="1024"/>
        <v>7.1696050360378334E-4</v>
      </c>
      <c r="FT457" s="223">
        <f t="shared" ca="1" si="1025"/>
        <v>-4.851142557020686E-4</v>
      </c>
      <c r="FU457" s="223">
        <f t="shared" ca="1" si="1026"/>
        <v>-3.0905343889374459E-5</v>
      </c>
      <c r="FV457" s="223">
        <f t="shared" ca="1" si="1027"/>
        <v>5.2882101218025481E-4</v>
      </c>
      <c r="FW457" s="223">
        <f t="shared" ca="1" si="1028"/>
        <v>-7.169605036037841E-4</v>
      </c>
      <c r="FX457" s="223">
        <f t="shared" ca="1" si="1029"/>
        <v>4.8511425570205147E-4</v>
      </c>
      <c r="FY457" s="223">
        <f t="shared" ca="1" si="1030"/>
        <v>3.0905343889397606E-5</v>
      </c>
      <c r="FZ457" s="223">
        <f t="shared" ca="1" si="1031"/>
        <v>-5.2882101218024299E-4</v>
      </c>
      <c r="GA457" s="223">
        <f t="shared" ca="1" si="1032"/>
        <v>7.1696050360378313E-4</v>
      </c>
      <c r="GB457" s="223">
        <f t="shared" ca="1" si="1033"/>
        <v>-4.8511425570206443E-4</v>
      </c>
      <c r="GC457" s="223">
        <f t="shared" ca="1" si="1034"/>
        <v>-3.0905343889380042E-5</v>
      </c>
      <c r="GD457" s="223">
        <f t="shared" ca="1" si="1035"/>
        <v>5.288210121802586E-4</v>
      </c>
      <c r="GE457" s="223">
        <f t="shared" ca="1" si="1036"/>
        <v>-7.1696050360378388E-4</v>
      </c>
      <c r="GF457" s="223">
        <f t="shared" ca="1" si="1037"/>
        <v>4.8511425570207738E-4</v>
      </c>
      <c r="GG457" s="223">
        <f t="shared" ca="1" si="1038"/>
        <v>3.0905343889403298E-5</v>
      </c>
      <c r="GH457" s="223">
        <f t="shared" ca="1" si="1039"/>
        <v>-5.2882101218024679E-4</v>
      </c>
      <c r="GI457" s="223">
        <f t="shared" ca="1" si="1040"/>
        <v>7.1696050360378454E-4</v>
      </c>
      <c r="GJ457" s="223">
        <f t="shared" ca="1" si="1041"/>
        <v>-4.8511425570206031E-4</v>
      </c>
      <c r="GK457" s="223">
        <f t="shared" ca="1" si="1042"/>
        <v>-3.090534388938568E-5</v>
      </c>
      <c r="GL457" s="223">
        <f t="shared" ca="1" si="1043"/>
        <v>5.2882101218026251E-4</v>
      </c>
      <c r="GM457" s="223">
        <f t="shared" ca="1" si="1044"/>
        <v>-7.1696050360378367E-4</v>
      </c>
      <c r="GN457" s="223">
        <f t="shared" ca="1" si="1045"/>
        <v>4.8511425570207326E-4</v>
      </c>
      <c r="GO457" s="223">
        <f t="shared" ca="1" si="1046"/>
        <v>3.0905343889408882E-5</v>
      </c>
      <c r="GP457" s="223">
        <f t="shared" ca="1" si="1047"/>
        <v>-5.2882101218025058E-4</v>
      </c>
      <c r="GQ457" s="223">
        <f t="shared" ca="1" si="1048"/>
        <v>7.1696050360378432E-4</v>
      </c>
      <c r="GR457" s="223">
        <f t="shared" ca="1" si="1049"/>
        <v>-4.8511425570205613E-4</v>
      </c>
      <c r="GS457" s="223">
        <f t="shared" ca="1" si="1050"/>
        <v>-3.0905343889391318E-5</v>
      </c>
      <c r="GT457" s="223">
        <f t="shared" ca="1" si="1051"/>
        <v>5.2882101218023865E-4</v>
      </c>
      <c r="GU457" s="223">
        <f t="shared" ca="1" si="1052"/>
        <v>-7.1696050360378345E-4</v>
      </c>
      <c r="GV457" s="223">
        <f t="shared" ca="1" si="1053"/>
        <v>4.8511425570206909E-4</v>
      </c>
      <c r="GW457" s="223">
        <f t="shared" ca="1" si="1054"/>
        <v>3.0905343889414466E-5</v>
      </c>
      <c r="GX457" s="223">
        <f t="shared" ca="1" si="1055"/>
        <v>-5.2882101218025437E-4</v>
      </c>
      <c r="GY457" s="223">
        <f t="shared" ca="1" si="1056"/>
        <v>7.169605036037841E-4</v>
      </c>
      <c r="GZ457" s="223">
        <f t="shared" ca="1" si="1057"/>
        <v>-4.8511425570205201E-4</v>
      </c>
      <c r="HA457" s="223">
        <f t="shared" ca="1" si="1058"/>
        <v>-3.0905343889396902E-5</v>
      </c>
      <c r="HB457" s="223">
        <f t="shared" ca="1" si="1059"/>
        <v>5.2882101218024245E-4</v>
      </c>
      <c r="HC457" s="223">
        <f t="shared" ca="1" si="1060"/>
        <v>-7.1696050360378313E-4</v>
      </c>
      <c r="HD457" s="223">
        <f t="shared" ca="1" si="1061"/>
        <v>4.8511425570206497E-4</v>
      </c>
      <c r="HE457" s="223">
        <f t="shared" ca="1" si="1062"/>
        <v>3.0905343889379338E-5</v>
      </c>
      <c r="HF457" s="223">
        <f t="shared" ca="1" si="1063"/>
        <v>-5.2882101218025817E-4</v>
      </c>
      <c r="HG457" s="223">
        <f t="shared" ca="1" si="1064"/>
        <v>7.1696050360378388E-4</v>
      </c>
      <c r="HH457" s="223">
        <f t="shared" ca="1" si="1065"/>
        <v>-4.8511425570207792E-4</v>
      </c>
      <c r="HI457" s="223">
        <f t="shared" ca="1" si="1066"/>
        <v>-3.090534388940254E-5</v>
      </c>
      <c r="HJ457" s="223">
        <f t="shared" ca="1" si="1067"/>
        <v>5.2882101218024624E-4</v>
      </c>
      <c r="HK457" s="223">
        <f t="shared" ca="1" si="1068"/>
        <v>-7.1696050360378291E-4</v>
      </c>
      <c r="HL457" s="223">
        <f t="shared" ca="1" si="1069"/>
        <v>4.8511425570206079E-4</v>
      </c>
      <c r="HM457" s="223">
        <f t="shared" ca="1" si="1070"/>
        <v>3.0905343889384975E-5</v>
      </c>
      <c r="HN457" s="223">
        <f t="shared" ca="1" si="1071"/>
        <v>-5.2882101218026196E-4</v>
      </c>
      <c r="HO457" s="223">
        <f t="shared" ca="1" si="1072"/>
        <v>7.1696050360378367E-4</v>
      </c>
      <c r="HP457" s="223">
        <f t="shared" ca="1" si="1073"/>
        <v>-4.8511425570207375E-4</v>
      </c>
      <c r="HQ457" s="223">
        <f t="shared" ca="1" si="1074"/>
        <v>-3.0905343889367411E-5</v>
      </c>
      <c r="HR457" s="223">
        <f t="shared" ca="1" si="1075"/>
        <v>5.2882101218027769E-4</v>
      </c>
      <c r="HS457" s="223">
        <f t="shared" ca="1" si="1076"/>
        <v>-7.1696050360378258E-4</v>
      </c>
      <c r="HT457" s="223">
        <f t="shared" ca="1" si="1077"/>
        <v>4.8511425570205667E-4</v>
      </c>
      <c r="HU457" s="223">
        <f t="shared" ca="1" si="1078"/>
        <v>3.0905343889390613E-5</v>
      </c>
      <c r="HV457" s="223">
        <f t="shared" ca="1" si="1079"/>
        <v>-5.2882101218023822E-4</v>
      </c>
      <c r="HW457" s="223">
        <f t="shared" ca="1" si="1080"/>
        <v>7.1696050360378519E-4</v>
      </c>
      <c r="HX457" s="223">
        <f t="shared" ca="1" si="1081"/>
        <v>-4.8511425570203954E-4</v>
      </c>
      <c r="HY457" s="223">
        <f t="shared" ca="1" si="1082"/>
        <v>-3.0905343889413761E-5</v>
      </c>
      <c r="HZ457" s="223">
        <f t="shared" ca="1" si="1083"/>
        <v>5.2882101218025394E-4</v>
      </c>
      <c r="IA457" s="223">
        <f t="shared" ca="1" si="1084"/>
        <v>-7.169605036037841E-4</v>
      </c>
      <c r="IB457" s="223">
        <f t="shared" ca="1" si="1085"/>
        <v>4.8511425570208259E-4</v>
      </c>
      <c r="IC457" s="223">
        <f t="shared" ca="1" si="1086"/>
        <v>3.0905343889436963E-5</v>
      </c>
      <c r="ID457" s="223">
        <f t="shared" ca="1" si="1087"/>
        <v>-5.2882101218026955E-4</v>
      </c>
      <c r="IE457" s="223">
        <f t="shared" ca="1" si="1088"/>
        <v>3.090534388937229E-5</v>
      </c>
      <c r="IF457" s="223">
        <f t="shared" ca="1" si="1089"/>
        <v>-4.8511425570206546E-4</v>
      </c>
      <c r="IG457" s="223">
        <f t="shared" ca="1" si="1090"/>
        <v>-3.0905343889378633E-5</v>
      </c>
      <c r="IH457" s="223">
        <f t="shared" ca="1" si="1091"/>
        <v>5.2882101218023009E-4</v>
      </c>
      <c r="II457" s="223">
        <f t="shared" ca="1" si="1092"/>
        <v>-7.1696050360378215E-4</v>
      </c>
      <c r="IJ457" s="223">
        <f t="shared" ca="1" si="1093"/>
        <v>4.8511425570204838E-4</v>
      </c>
      <c r="IK457" s="223">
        <f t="shared" ca="1" si="1094"/>
        <v>3.0905343889401835E-5</v>
      </c>
      <c r="IL457" s="223">
        <f t="shared" ca="1" si="1095"/>
        <v>-5.2882101218024581E-4</v>
      </c>
      <c r="IM457" s="223">
        <f t="shared" ca="1" si="1096"/>
        <v>7.1696050360378464E-4</v>
      </c>
      <c r="IN457" s="223">
        <f t="shared" ca="1" si="1097"/>
        <v>-4.8511425570209137E-4</v>
      </c>
      <c r="IO457" s="223">
        <f t="shared" ca="1" si="1098"/>
        <v>-3.0905343889425091E-5</v>
      </c>
      <c r="IP457" s="223">
        <f t="shared" ca="1" si="1099"/>
        <v>5.2882101218026153E-4</v>
      </c>
      <c r="IQ457" s="223">
        <f t="shared" ca="1" si="1100"/>
        <v>-7.1696050360378367E-4</v>
      </c>
      <c r="IR457" s="223">
        <f t="shared" ca="1" si="1101"/>
        <v>4.8511425570207429E-4</v>
      </c>
      <c r="IS457" s="223">
        <f t="shared" ca="1" si="1102"/>
        <v>3.0905343889366761E-5</v>
      </c>
      <c r="IT457" s="223">
        <f t="shared" ca="1" si="1103"/>
        <v>-5.2882101218027725E-4</v>
      </c>
      <c r="IU457" s="223">
        <f t="shared" ca="1" si="1104"/>
        <v>7.1696050360378269E-4</v>
      </c>
      <c r="IV457" s="223">
        <f t="shared" ca="1" si="1105"/>
        <v>-4.8511425570205716E-4</v>
      </c>
      <c r="IW457" s="223">
        <f t="shared" ca="1" si="1106"/>
        <v>-3.0905343889389963E-5</v>
      </c>
      <c r="IX457" s="223">
        <f t="shared" ca="1" si="1107"/>
        <v>5.2882101218023779E-4</v>
      </c>
      <c r="IY457" s="223">
        <f t="shared" ca="1" si="1108"/>
        <v>-7.1696050360378519E-4</v>
      </c>
      <c r="IZ457" s="223">
        <f t="shared" ca="1" si="1109"/>
        <v>4.8511425570204009E-4</v>
      </c>
      <c r="JA457" s="223">
        <f t="shared" ca="1" si="1110"/>
        <v>3.090534388941311E-5</v>
      </c>
      <c r="JB457" s="223">
        <f t="shared" ca="1" si="1111"/>
        <v>-5.288210121802534E-4</v>
      </c>
    </row>
    <row r="458" spans="2:262">
      <c r="B458" s="230">
        <v>97</v>
      </c>
      <c r="C458" s="229">
        <f t="shared" si="1112"/>
        <v>1.8945312500000012E-3</v>
      </c>
      <c r="D458" s="226">
        <f t="shared" ca="1" si="855"/>
        <v>71.849589971747818</v>
      </c>
      <c r="E458" s="225">
        <f ca="1">CY361</f>
        <v>-0.15041002825218758</v>
      </c>
      <c r="F458" s="224">
        <v>97</v>
      </c>
      <c r="G458" s="223">
        <f t="shared" ca="1" si="856"/>
        <v>1.791560031466974E-4</v>
      </c>
      <c r="H458" s="223">
        <f t="shared" ca="1" si="857"/>
        <v>-6.5454123642346795E-5</v>
      </c>
      <c r="I458" s="223">
        <f t="shared" ca="1" si="858"/>
        <v>-8.4346086916468809E-5</v>
      </c>
      <c r="J458" s="223">
        <f t="shared" ca="1" si="859"/>
        <v>1.876289384575936E-4</v>
      </c>
      <c r="K458" s="223">
        <f t="shared" ca="1" si="860"/>
        <v>-1.8743333579391609E-4</v>
      </c>
      <c r="L458" s="223">
        <f t="shared" ca="1" si="861"/>
        <v>8.3867154935619376E-5</v>
      </c>
      <c r="M458" s="223">
        <f t="shared" ca="1" si="862"/>
        <v>6.5952251158794359E-5</v>
      </c>
      <c r="N458" s="223">
        <f t="shared" ca="1" si="863"/>
        <v>-1.7939860596729752E-4</v>
      </c>
      <c r="O458" s="223">
        <f t="shared" ca="1" si="864"/>
        <v>1.9390558295595575E-4</v>
      </c>
      <c r="P458" s="223">
        <f t="shared" ca="1" si="865"/>
        <v>-1.0147249968041154E-4</v>
      </c>
      <c r="Q458" s="223">
        <f t="shared" ca="1" si="866"/>
        <v>-4.6923259169292558E-5</v>
      </c>
      <c r="R458" s="223">
        <f t="shared" ca="1" si="867"/>
        <v>1.6944056683228264E-4</v>
      </c>
      <c r="S458" s="223">
        <f t="shared" ca="1" si="868"/>
        <v>-1.9851041335455539E-4</v>
      </c>
      <c r="T458" s="223">
        <f t="shared" ca="1" si="869"/>
        <v>1.1810060878276993E-4</v>
      </c>
      <c r="U458" s="223">
        <f t="shared" ca="1" si="870"/>
        <v>2.7442370543127797E-5</v>
      </c>
      <c r="V458" s="223">
        <f t="shared" ca="1" si="871"/>
        <v>-1.5785072241303715E-4</v>
      </c>
      <c r="W458" s="223">
        <f t="shared" ca="1" si="872"/>
        <v>2.0120347995572033E-4</v>
      </c>
      <c r="X458" s="223">
        <f t="shared" ca="1" si="873"/>
        <v>-1.3359134446219208E-4</v>
      </c>
      <c r="Y458" s="223">
        <f t="shared" ca="1" si="874"/>
        <v>-7.6971968871070252E-6</v>
      </c>
      <c r="Z458" s="223">
        <f t="shared" ca="1" si="875"/>
        <v>1.4474068924697178E-4</v>
      </c>
      <c r="AA458" s="223">
        <f t="shared" ca="1" si="876"/>
        <v>-2.0195884705590143E-4</v>
      </c>
      <c r="AB458" s="223">
        <f t="shared" ca="1" si="877"/>
        <v>1.4779552246598382E-4</v>
      </c>
      <c r="AC458" s="223">
        <f t="shared" ca="1" si="878"/>
        <v>-1.2122104982652431E-5</v>
      </c>
      <c r="AD458" s="223">
        <f t="shared" ca="1" si="879"/>
        <v>-1.3023672412014887E-4</v>
      </c>
      <c r="AE458" s="223">
        <f t="shared" ca="1" si="880"/>
        <v>2.0076924005699826E-4</v>
      </c>
      <c r="AF458" s="223">
        <f t="shared" ca="1" si="881"/>
        <v>-1.6057634879517916E-4</v>
      </c>
      <c r="AG458" s="223">
        <f t="shared" ca="1" si="882"/>
        <v>3.1824664354812292E-5</v>
      </c>
      <c r="AH458" s="223">
        <f t="shared" ca="1" si="883"/>
        <v>1.1447850814541473E-4</v>
      </c>
      <c r="AI458" s="223">
        <f t="shared" ca="1" si="884"/>
        <v>-1.9764611552471558E-4</v>
      </c>
      <c r="AJ458" s="223">
        <f t="shared" ca="1" si="885"/>
        <v>1.7181073710551394E-4</v>
      </c>
      <c r="AK458" s="223">
        <f t="shared" ca="1" si="886"/>
        <v>-5.1220734812105519E-5</v>
      </c>
      <c r="AL458" s="223">
        <f t="shared" ca="1" si="887"/>
        <v>-9.7617801556919645E-5</v>
      </c>
      <c r="AM458" s="223">
        <f t="shared" ca="1" si="888"/>
        <v>1.9261955085557323E-4</v>
      </c>
      <c r="AN458" s="223">
        <f t="shared" ca="1" si="889"/>
        <v>-1.8139049409622143E-4</v>
      </c>
      <c r="AO458" s="223">
        <f t="shared" ca="1" si="890"/>
        <v>7.0123521593053572E-5</v>
      </c>
      <c r="AP458" s="223">
        <f t="shared" ca="1" si="891"/>
        <v>7.9816982176112843E-5</v>
      </c>
      <c r="AQ458" s="223">
        <f t="shared" ca="1" si="892"/>
        <v>-1.8573795461513355E-4</v>
      </c>
      <c r="AR458" s="223">
        <f t="shared" ca="1" si="893"/>
        <v>1.8922336147065064E-4</v>
      </c>
      <c r="AS458" s="223">
        <f t="shared" ca="1" si="894"/>
        <v>-8.8350980527647011E-5</v>
      </c>
      <c r="AT458" s="223">
        <f t="shared" ca="1" si="895"/>
        <v>-6.1247481624551877E-5</v>
      </c>
      <c r="AU458" s="223">
        <f t="shared" ca="1" si="896"/>
        <v>1.7706760033705713E-4</v>
      </c>
      <c r="AV458" s="223">
        <f t="shared" ca="1" si="897"/>
        <v>-1.9523390443410707E-4</v>
      </c>
      <c r="AW458" s="223">
        <f t="shared" ca="1" si="898"/>
        <v>1.0572757122219781E-4</v>
      </c>
      <c r="AX458" s="223">
        <f t="shared" ca="1" si="899"/>
        <v>4.2088134343667424E-5</v>
      </c>
      <c r="AY458" s="223">
        <f t="shared" ca="1" si="900"/>
        <v>-1.6669198827273701E-4</v>
      </c>
      <c r="AZ458" s="223">
        <f t="shared" ca="1" si="901"/>
        <v>1.9936423817215398E-4</v>
      </c>
      <c r="BA458" s="223">
        <f t="shared" ca="1" si="902"/>
        <v>-1.2208594760931176E-4</v>
      </c>
      <c r="BB458" s="223">
        <f t="shared" ca="1" si="903"/>
        <v>-2.2523455321336049E-5</v>
      </c>
      <c r="BC458" s="223">
        <f t="shared" ca="1" si="904"/>
        <v>1.5471104123824226E-4</v>
      </c>
      <c r="BD458" s="223">
        <f t="shared" ca="1" si="905"/>
        <v>-2.0157458531302506E-4</v>
      </c>
      <c r="BE458" s="223">
        <f t="shared" ca="1" si="906"/>
        <v>1.3726856958197809E-4</v>
      </c>
      <c r="BF458" s="223">
        <f t="shared" ca="1" si="907"/>
        <v>2.7418631116870543E-6</v>
      </c>
      <c r="BG458" s="223">
        <f t="shared" ca="1" si="908"/>
        <v>-1.412401423029633E-4</v>
      </c>
      <c r="BH458" s="223">
        <f t="shared" ca="1" si="909"/>
        <v>2.0184365900545443E-4</v>
      </c>
      <c r="BI458" s="223">
        <f t="shared" ca="1" si="910"/>
        <v>-1.5112922019093895E-4</v>
      </c>
      <c r="BJ458" s="223">
        <f t="shared" ca="1" si="911"/>
        <v>1.7066134738576615E-5</v>
      </c>
      <c r="BK458" s="223">
        <f t="shared" ca="1" si="912"/>
        <v>1.2640902358759332E-4</v>
      </c>
      <c r="BL458" s="223">
        <f t="shared" ca="1" si="913"/>
        <v>-2.0016886792269343E-4</v>
      </c>
      <c r="BM458" s="223">
        <f t="shared" ca="1" si="914"/>
        <v>1.6353441379382539E-4</v>
      </c>
      <c r="BN458" s="223">
        <f t="shared" ca="1" si="915"/>
        <v>-3.6709776382015267E-5</v>
      </c>
      <c r="BO458" s="223">
        <f t="shared" ca="1" si="916"/>
        <v>-1.1036051687287116E-4</v>
      </c>
      <c r="BP458" s="223">
        <f t="shared" ca="1" si="917"/>
        <v>1.9656634121840278E-4</v>
      </c>
      <c r="BQ458" s="223">
        <f t="shared" ca="1" si="918"/>
        <v>-1.743646815948701E-4</v>
      </c>
      <c r="BR458" s="223">
        <f t="shared" ca="1" si="919"/>
        <v>5.599988281129001E-5</v>
      </c>
      <c r="BS458" s="223">
        <f t="shared" ca="1" si="920"/>
        <v>9.3249178051467858E-5</v>
      </c>
      <c r="BT458" s="223">
        <f t="shared" ca="1" si="921"/>
        <v>-1.910707731940881E-4</v>
      </c>
      <c r="BU458" s="223">
        <f t="shared" ca="1" si="922"/>
        <v>1.8351572219472861E-4</v>
      </c>
      <c r="BV458" s="223">
        <f t="shared" ca="1" si="923"/>
        <v>-7.4750679756442081E-5</v>
      </c>
      <c r="BW458" s="223">
        <f t="shared" ca="1" si="924"/>
        <v>-7.5239798670248185E-5</v>
      </c>
      <c r="BX458" s="223">
        <f t="shared" ca="1" si="925"/>
        <v>1.8373508917400344E-4</v>
      </c>
      <c r="BY458" s="223">
        <f t="shared" ca="1" si="926"/>
        <v>-1.9089940606995331E-4</v>
      </c>
      <c r="BZ458" s="223">
        <f t="shared" ca="1" si="927"/>
        <v>9.2781586792661341E-5</v>
      </c>
      <c r="CA458" s="223">
        <f t="shared" ca="1" si="928"/>
        <v>5.6505818897571046E-5</v>
      </c>
      <c r="CB458" s="223">
        <f t="shared" ca="1" si="929"/>
        <v>-1.7462993580535634E-4</v>
      </c>
      <c r="CC458" s="223">
        <f t="shared" ca="1" si="930"/>
        <v>1.9644462430849357E-4</v>
      </c>
      <c r="CD458" s="223">
        <f t="shared" ca="1" si="931"/>
        <v>-1.0991895642848779E-4</v>
      </c>
      <c r="CE458" s="223">
        <f t="shared" ca="1" si="932"/>
        <v>-3.7227657199687575E-5</v>
      </c>
      <c r="CF458" s="223">
        <f t="shared" ca="1" si="933"/>
        <v>1.6384300069247003E-4</v>
      </c>
      <c r="CG458" s="223">
        <f t="shared" ca="1" si="934"/>
        <v>-2.0009797342738678E-4</v>
      </c>
      <c r="CH458" s="223">
        <f t="shared" ca="1" si="935"/>
        <v>1.2599774642609908E-4</v>
      </c>
      <c r="CI458" s="223">
        <f t="shared" ca="1" si="936"/>
        <v>1.759097281226353E-5</v>
      </c>
      <c r="CJ458" s="223">
        <f t="shared" ca="1" si="937"/>
        <v>-1.5147816791722394E-4</v>
      </c>
      <c r="CK458" s="223">
        <f t="shared" ca="1" si="938"/>
        <v>2.0182426967749642E-4</v>
      </c>
      <c r="CL458" s="223">
        <f t="shared" ca="1" si="939"/>
        <v>-1.4086310924825242E-4</v>
      </c>
      <c r="CM458" s="223">
        <f t="shared" ca="1" si="940"/>
        <v>2.2151222595407938E-6</v>
      </c>
      <c r="CN458" s="223">
        <f t="shared" ca="1" si="941"/>
        <v>1.3765451757854173E-4</v>
      </c>
      <c r="CO458" s="223">
        <f t="shared" ca="1" si="942"/>
        <v>-2.01606887882243E-4</v>
      </c>
      <c r="CP458" s="223">
        <f t="shared" ca="1" si="943"/>
        <v>1.5437188332473285E-4</v>
      </c>
      <c r="CQ458" s="223">
        <f t="shared" ca="1" si="944"/>
        <v>-2.1999884493082451E-5</v>
      </c>
      <c r="CR458" s="223">
        <f t="shared" ca="1" si="945"/>
        <v>-1.2250517898596425E-4</v>
      </c>
      <c r="CS458" s="223">
        <f t="shared" ca="1" si="946"/>
        <v>1.9944792154714779E-4</v>
      </c>
      <c r="CT458" s="223">
        <f t="shared" ca="1" si="947"/>
        <v>-1.6639397177654457E-4</v>
      </c>
      <c r="CU458" s="223">
        <f t="shared" ca="1" si="948"/>
        <v>4.1572775812595503E-5</v>
      </c>
      <c r="CV458" s="223">
        <f t="shared" ca="1" si="949"/>
        <v>1.0617604855160889E-4</v>
      </c>
      <c r="CW458" s="223">
        <f t="shared" ca="1" si="950"/>
        <v>-1.9536816269823034E-4</v>
      </c>
      <c r="CX458" s="223">
        <f t="shared" ca="1" si="951"/>
        <v>1.768135953199504E-4</v>
      </c>
      <c r="CY458" s="223">
        <f t="shared" ca="1" si="952"/>
        <v>-6.0745298575042242E-5</v>
      </c>
      <c r="CZ458" s="223">
        <f t="shared" ca="1" si="953"/>
        <v>-8.8824384727974334E-5</v>
      </c>
      <c r="DA458" s="223">
        <f t="shared" ca="1" si="954"/>
        <v>1.8940690164342633E-4</v>
      </c>
      <c r="DB458" s="223">
        <f t="shared" ca="1" si="955"/>
        <v>-1.8553040728428176E-4</v>
      </c>
      <c r="DC458" s="223">
        <f t="shared" ca="1" si="956"/>
        <v>7.9332810905447952E-5</v>
      </c>
      <c r="DD458" s="223">
        <f t="shared" ca="1" si="957"/>
        <v>7.061729352305656E-5</v>
      </c>
      <c r="DE458" s="223">
        <f t="shared" ca="1" si="958"/>
        <v>-1.8162154858545124E-4</v>
      </c>
      <c r="DF458" s="223">
        <f t="shared" ca="1" si="959"/>
        <v>1.9246046000522801E-4</v>
      </c>
      <c r="DG458" s="223">
        <f t="shared" ca="1" si="960"/>
        <v>-9.7156304899113745E-5</v>
      </c>
      <c r="DH458" s="223">
        <f t="shared" ca="1" si="961"/>
        <v>-5.1730119178172208E-5</v>
      </c>
      <c r="DI458" s="223">
        <f t="shared" ca="1" si="962"/>
        <v>1.7208708073016029E-4</v>
      </c>
      <c r="DJ458" s="223">
        <f t="shared" ca="1" si="963"/>
        <v>-1.9753701328673303E-4</v>
      </c>
      <c r="DK458" s="223">
        <f t="shared" ca="1" si="964"/>
        <v>1.1404413056555744E-4</v>
      </c>
      <c r="DL458" s="223">
        <f t="shared" ca="1" si="965"/>
        <v>3.2344755507042378E-5</v>
      </c>
      <c r="DM458" s="223">
        <f t="shared" ca="1" si="966"/>
        <v>-1.6089532021507371E-4</v>
      </c>
      <c r="DN458" s="223">
        <f t="shared" ca="1" si="967"/>
        <v>2.0071117714557188E-4</v>
      </c>
      <c r="DO458" s="223">
        <f t="shared" ca="1" si="968"/>
        <v>-1.298336489118008E-4</v>
      </c>
      <c r="DP458" s="223">
        <f t="shared" ca="1" si="969"/>
        <v>-1.2647894158943478E-5</v>
      </c>
      <c r="DQ458" s="223">
        <f t="shared" ca="1" si="970"/>
        <v>1.4815404981198007E-4</v>
      </c>
      <c r="DR458" s="223">
        <f t="shared" ca="1" si="971"/>
        <v>-2.0195238264860972E-4</v>
      </c>
      <c r="DS458" s="223">
        <f t="shared" ca="1" si="972"/>
        <v>1.4437279824472253E-4</v>
      </c>
      <c r="DT458" s="223">
        <f t="shared" ca="1" si="973"/>
        <v>-7.1707733239597196E-6</v>
      </c>
      <c r="DU458" s="223">
        <f t="shared" ca="1" si="974"/>
        <v>-1.339859749199627E-4</v>
      </c>
      <c r="DV458" s="223">
        <f t="shared" ca="1" si="975"/>
        <v>2.0124867630833885E-4</v>
      </c>
      <c r="DW458" s="223">
        <f t="shared" ca="1" si="976"/>
        <v>-1.5752155860835585E-4</v>
      </c>
      <c r="DX458" s="223">
        <f t="shared" ca="1" si="977"/>
        <v>2.6920382339798324E-5</v>
      </c>
      <c r="DY458" s="223">
        <f t="shared" ca="1" si="978"/>
        <v>1.1852754184528235E-4</v>
      </c>
      <c r="DZ458" s="223">
        <f t="shared" ca="1" si="979"/>
        <v>-1.9860683520150032E-4</v>
      </c>
      <c r="EA458" s="223">
        <f t="shared" ca="1" si="980"/>
        <v>1.6915330025254024E-4</v>
      </c>
      <c r="EB458" s="223">
        <f t="shared" ca="1" si="981"/>
        <v>-4.6410733357526857E-5</v>
      </c>
      <c r="EC458" s="223">
        <f t="shared" ca="1" si="982"/>
        <v>-1.0192762374887726E-4</v>
      </c>
      <c r="ED458" s="223">
        <f t="shared" ca="1" si="983"/>
        <v>1.9405230170213328E-4</v>
      </c>
      <c r="EE458" s="223">
        <f t="shared" ca="1" si="984"/>
        <v>-1.7915600314669349E-4</v>
      </c>
      <c r="EF458" s="223">
        <f t="shared" ca="1" si="985"/>
        <v>6.5454123642345874E-5</v>
      </c>
      <c r="EG458" s="223">
        <f t="shared" ca="1" si="986"/>
        <v>8.4346086916473268E-5</v>
      </c>
      <c r="EH458" s="223">
        <f t="shared" ca="1" si="987"/>
        <v>-1.8762893845759688E-4</v>
      </c>
      <c r="EI458" s="223">
        <f t="shared" ca="1" si="988"/>
        <v>1.8743333579391563E-4</v>
      </c>
      <c r="EJ458" s="223">
        <f t="shared" ca="1" si="989"/>
        <v>-8.3867154935614592E-5</v>
      </c>
      <c r="EK458" s="223">
        <f t="shared" ca="1" si="990"/>
        <v>-6.5952251158802721E-5</v>
      </c>
      <c r="EL458" s="223">
        <f t="shared" ca="1" si="991"/>
        <v>1.7939860596729828E-4</v>
      </c>
      <c r="EM458" s="223">
        <f t="shared" ca="1" si="992"/>
        <v>-1.9390558295595407E-4</v>
      </c>
      <c r="EN458" s="223">
        <f t="shared" ca="1" si="993"/>
        <v>1.0147249968040326E-4</v>
      </c>
      <c r="EO458" s="223">
        <f t="shared" ca="1" si="994"/>
        <v>4.6923259169294198E-5</v>
      </c>
      <c r="EP458" s="223">
        <f t="shared" ca="1" si="995"/>
        <v>-1.6944056683228589E-4</v>
      </c>
      <c r="EQ458" s="223">
        <f t="shared" ca="1" si="996"/>
        <v>1.9851041335455346E-4</v>
      </c>
      <c r="ER458" s="223">
        <f t="shared" ca="1" si="997"/>
        <v>-1.1810060878276858E-4</v>
      </c>
      <c r="ES458" s="223">
        <f t="shared" ca="1" si="998"/>
        <v>-2.7442370543133733E-5</v>
      </c>
      <c r="ET458" s="223">
        <f t="shared" ca="1" si="999"/>
        <v>1.5785072241303642E-4</v>
      </c>
      <c r="EU458" s="223">
        <f t="shared" ca="1" si="1000"/>
        <v>-2.0120347995572008E-4</v>
      </c>
      <c r="EV458" s="223">
        <f t="shared" ca="1" si="1001"/>
        <v>1.3359134446218655E-4</v>
      </c>
      <c r="EW458" s="223">
        <f t="shared" ca="1" si="1002"/>
        <v>7.6971968871058325E-6</v>
      </c>
      <c r="EX458" s="223">
        <f t="shared" ca="1" si="1003"/>
        <v>-1.4474068924697395E-4</v>
      </c>
      <c r="EY458" s="223">
        <f t="shared" ca="1" si="1004"/>
        <v>2.0195884705590149E-4</v>
      </c>
      <c r="EZ458" s="223">
        <f t="shared" ca="1" si="1005"/>
        <v>-1.4779552246598464E-4</v>
      </c>
      <c r="FA458" s="223">
        <f t="shared" ca="1" si="1006"/>
        <v>1.212210498264932E-5</v>
      </c>
      <c r="FB458" s="223">
        <f t="shared" ca="1" si="1007"/>
        <v>1.3023672412015451E-4</v>
      </c>
      <c r="FC458" s="223">
        <f t="shared" ca="1" si="1008"/>
        <v>-2.0076924005699826E-4</v>
      </c>
      <c r="FD458" s="223">
        <f t="shared" ca="1" si="1009"/>
        <v>1.6057634879517639E-4</v>
      </c>
      <c r="FE458" s="223">
        <f t="shared" ca="1" si="1010"/>
        <v>-3.182466435480496E-5</v>
      </c>
      <c r="FF458" s="223">
        <f t="shared" ca="1" si="1011"/>
        <v>-1.1447850814541376E-4</v>
      </c>
      <c r="FG458" s="223">
        <f t="shared" ca="1" si="1012"/>
        <v>1.976461155247165E-4</v>
      </c>
      <c r="FH458" s="223">
        <f t="shared" ca="1" si="1013"/>
        <v>-1.7181073710551001E-4</v>
      </c>
      <c r="FI458" s="223">
        <f t="shared" ca="1" si="1014"/>
        <v>5.1220734812103892E-5</v>
      </c>
      <c r="FJ458" s="223">
        <f t="shared" ca="1" si="1015"/>
        <v>9.7617801556923656E-5</v>
      </c>
      <c r="FK458" s="223">
        <f t="shared" ca="1" si="1016"/>
        <v>-1.9261955085557545E-4</v>
      </c>
      <c r="FL458" s="223">
        <f t="shared" ca="1" si="1017"/>
        <v>1.8139049409622069E-4</v>
      </c>
      <c r="FM458" s="223">
        <f t="shared" ca="1" si="1018"/>
        <v>-7.0123521593049303E-5</v>
      </c>
      <c r="FN458" s="223">
        <f t="shared" ca="1" si="1019"/>
        <v>-7.9816982176122303E-5</v>
      </c>
      <c r="FO458" s="223">
        <f t="shared" ca="1" si="1020"/>
        <v>1.857379546151342E-4</v>
      </c>
      <c r="FP458" s="223">
        <f t="shared" ca="1" si="1021"/>
        <v>-1.8922336147064901E-4</v>
      </c>
      <c r="FQ458" s="223">
        <f t="shared" ca="1" si="1022"/>
        <v>8.8350980527637741E-5</v>
      </c>
      <c r="FR458" s="223">
        <f t="shared" ca="1" si="1023"/>
        <v>6.1247481624553503E-5</v>
      </c>
      <c r="FS458" s="223">
        <f t="shared" ca="1" si="1024"/>
        <v>-1.770676003370593E-4</v>
      </c>
      <c r="FT458" s="223">
        <f t="shared" ca="1" si="1025"/>
        <v>1.9523390443410444E-4</v>
      </c>
      <c r="FU458" s="223">
        <f t="shared" ca="1" si="1026"/>
        <v>-1.0572757122219637E-4</v>
      </c>
      <c r="FV458" s="223">
        <f t="shared" ca="1" si="1027"/>
        <v>-4.2088134343671869E-5</v>
      </c>
      <c r="FW458" s="223">
        <f t="shared" ca="1" si="1028"/>
        <v>1.6669198827274284E-4</v>
      </c>
      <c r="FX458" s="223">
        <f t="shared" ca="1" si="1029"/>
        <v>-1.9936423817215371E-4</v>
      </c>
      <c r="FY458" s="223">
        <f t="shared" ca="1" si="1030"/>
        <v>1.2208594760930585E-4</v>
      </c>
      <c r="FZ458" s="223">
        <f t="shared" ca="1" si="1031"/>
        <v>2.2523455321346281E-5</v>
      </c>
      <c r="GA458" s="223">
        <f t="shared" ca="1" si="1032"/>
        <v>-1.5471104123824332E-4</v>
      </c>
      <c r="GB458" s="223">
        <f t="shared" ca="1" si="1033"/>
        <v>2.015745853130246E-4</v>
      </c>
      <c r="GC458" s="223">
        <f t="shared" ca="1" si="1034"/>
        <v>-1.3726856958197895E-4</v>
      </c>
      <c r="GD458" s="223">
        <f t="shared" ca="1" si="1035"/>
        <v>-2.741863111691608E-6</v>
      </c>
      <c r="GE458" s="223">
        <f t="shared" ca="1" si="1036"/>
        <v>1.4124014230296861E-4</v>
      </c>
      <c r="GF458" s="223">
        <f t="shared" ca="1" si="1037"/>
        <v>-2.0184365900545437E-4</v>
      </c>
      <c r="GG458" s="223">
        <f t="shared" ca="1" si="1038"/>
        <v>1.5112922019093591E-4</v>
      </c>
      <c r="GH458" s="223">
        <f t="shared" ca="1" si="1039"/>
        <v>-1.7066134738572068E-5</v>
      </c>
      <c r="GI458" s="223">
        <f t="shared" ca="1" si="1040"/>
        <v>-1.264090235875924E-4</v>
      </c>
      <c r="GJ458" s="223">
        <f t="shared" ca="1" si="1041"/>
        <v>2.0016886792269403E-4</v>
      </c>
      <c r="GK458" s="223">
        <f t="shared" ca="1" si="1042"/>
        <v>-1.6353441379381937E-4</v>
      </c>
      <c r="GL458" s="223">
        <f t="shared" ca="1" si="1043"/>
        <v>3.6709776382016433E-5</v>
      </c>
      <c r="GM458" s="223">
        <f t="shared" ca="1" si="1044"/>
        <v>1.1036051687287498E-4</v>
      </c>
      <c r="GN458" s="223">
        <f t="shared" ca="1" si="1045"/>
        <v>-1.9656634121840514E-4</v>
      </c>
      <c r="GO458" s="223">
        <f t="shared" ca="1" si="1046"/>
        <v>1.743646815948707E-4</v>
      </c>
      <c r="GP458" s="223">
        <f t="shared" ca="1" si="1047"/>
        <v>-5.5999882811285639E-5</v>
      </c>
      <c r="GQ458" s="223">
        <f t="shared" ca="1" si="1048"/>
        <v>-9.3249178051476992E-5</v>
      </c>
      <c r="GR458" s="223">
        <f t="shared" ca="1" si="1049"/>
        <v>1.9107077319408769E-4</v>
      </c>
      <c r="GS458" s="223">
        <f t="shared" ca="1" si="1050"/>
        <v>-1.8351572219472672E-4</v>
      </c>
      <c r="GT458" s="223">
        <f t="shared" ca="1" si="1051"/>
        <v>7.4750679756432513E-5</v>
      </c>
      <c r="GU458" s="223">
        <f t="shared" ca="1" si="1052"/>
        <v>7.5239798670247073E-5</v>
      </c>
      <c r="GV458" s="223">
        <f t="shared" ca="1" si="1053"/>
        <v>-1.8373508917400534E-4</v>
      </c>
      <c r="GW458" s="223">
        <f t="shared" ca="1" si="1054"/>
        <v>1.9089940606994995E-4</v>
      </c>
      <c r="GX458" s="223">
        <f t="shared" ca="1" si="1055"/>
        <v>-9.2781586792657303E-5</v>
      </c>
      <c r="GY458" s="223">
        <f t="shared" ca="1" si="1056"/>
        <v>-5.650581889757541E-5</v>
      </c>
      <c r="GZ458" s="223">
        <f t="shared" ca="1" si="1057"/>
        <v>1.7462993580536152E-4</v>
      </c>
      <c r="HA458" s="223">
        <f t="shared" ca="1" si="1058"/>
        <v>-1.9644462430849251E-4</v>
      </c>
      <c r="HB458" s="223">
        <f t="shared" ca="1" si="1059"/>
        <v>1.0991895642848396E-4</v>
      </c>
      <c r="HC458" s="223">
        <f t="shared" ca="1" si="1060"/>
        <v>3.7227657199697692E-5</v>
      </c>
      <c r="HD458" s="223">
        <f t="shared" ca="1" si="1061"/>
        <v>-1.6384300069247269E-4</v>
      </c>
      <c r="HE458" s="223">
        <f t="shared" ca="1" si="1062"/>
        <v>2.0009797342738616E-4</v>
      </c>
      <c r="HF458" s="223">
        <f t="shared" ca="1" si="1063"/>
        <v>-1.259977464261E-4</v>
      </c>
      <c r="HG458" s="223">
        <f t="shared" ca="1" si="1064"/>
        <v>-1.7590972812268064E-5</v>
      </c>
      <c r="HH458" s="223">
        <f t="shared" ca="1" si="1065"/>
        <v>1.5147816791722695E-4</v>
      </c>
      <c r="HI458" s="223">
        <f t="shared" ca="1" si="1066"/>
        <v>-2.0182426967749645E-4</v>
      </c>
      <c r="HJ458" s="223">
        <f t="shared" ca="1" si="1067"/>
        <v>1.4086310924824917E-4</v>
      </c>
      <c r="HK458" s="223">
        <f t="shared" ca="1" si="1068"/>
        <v>-2.2151222595362334E-6</v>
      </c>
      <c r="HL458" s="223">
        <f t="shared" ca="1" si="1069"/>
        <v>-1.3765451757854087E-4</v>
      </c>
      <c r="HM458" s="223">
        <f t="shared" ca="1" si="1070"/>
        <v>2.0160688788224327E-4</v>
      </c>
      <c r="HN458" s="223">
        <f t="shared" ca="1" si="1071"/>
        <v>-1.5437188332472992E-4</v>
      </c>
      <c r="HO458" s="223">
        <f t="shared" ca="1" si="1072"/>
        <v>2.1999884493072219E-5</v>
      </c>
      <c r="HP458" s="223">
        <f t="shared" ca="1" si="1073"/>
        <v>1.2250517898597699E-4</v>
      </c>
      <c r="HQ458" s="223">
        <f t="shared" ca="1" si="1074"/>
        <v>-1.9944792154714762E-4</v>
      </c>
      <c r="HR458" s="223">
        <f t="shared" ca="1" si="1075"/>
        <v>1.6639397177654525E-4</v>
      </c>
      <c r="HS458" s="223">
        <f t="shared" ca="1" si="1076"/>
        <v>-4.1572775812591044E-5</v>
      </c>
      <c r="HT458" s="223">
        <f t="shared" ca="1" si="1077"/>
        <v>-1.0617604855161762E-4</v>
      </c>
      <c r="HU458" s="223">
        <f t="shared" ca="1" si="1078"/>
        <v>1.9536816269823294E-4</v>
      </c>
      <c r="HV458" s="223">
        <f t="shared" ca="1" si="1079"/>
        <v>-1.7681359531994265E-4</v>
      </c>
      <c r="HW458" s="223">
        <f t="shared" ca="1" si="1080"/>
        <v>6.0745298575043381E-5</v>
      </c>
      <c r="HX458" s="223">
        <f t="shared" ca="1" si="1081"/>
        <v>8.8824384727973263E-5</v>
      </c>
      <c r="HY458" s="223">
        <f t="shared" ca="1" si="1082"/>
        <v>-1.8940690164342792E-4</v>
      </c>
      <c r="HZ458" s="223">
        <f t="shared" ca="1" si="1083"/>
        <v>1.855304072842777E-4</v>
      </c>
      <c r="IA458" s="223">
        <f t="shared" ca="1" si="1084"/>
        <v>-7.9332810905438493E-5</v>
      </c>
      <c r="IB458" s="223">
        <f t="shared" ca="1" si="1085"/>
        <v>-7.0617293523050055E-5</v>
      </c>
      <c r="IC458" s="223">
        <f t="shared" ca="1" si="1086"/>
        <v>1.8162154858545075E-4</v>
      </c>
      <c r="ID458" s="223">
        <f t="shared" ca="1" si="1087"/>
        <v>-1.9246046000522666E-4</v>
      </c>
      <c r="IE458" s="223">
        <f t="shared" ca="1" si="1088"/>
        <v>4.3891405879555914E-5</v>
      </c>
      <c r="IF458" s="223">
        <f t="shared" ca="1" si="1089"/>
        <v>5.1730119178182156E-5</v>
      </c>
      <c r="IG458" s="223">
        <f t="shared" ca="1" si="1090"/>
        <v>-1.7208708073016867E-4</v>
      </c>
      <c r="IH458" s="223">
        <f t="shared" ca="1" si="1091"/>
        <v>1.9753701328673447E-4</v>
      </c>
      <c r="II458" s="223">
        <f t="shared" ca="1" si="1092"/>
        <v>-1.1404413056556317E-4</v>
      </c>
      <c r="IJ458" s="223">
        <f t="shared" ca="1" si="1093"/>
        <v>-3.2344755507046871E-5</v>
      </c>
      <c r="IK458" s="223">
        <f t="shared" ca="1" si="1094"/>
        <v>1.6089532021507647E-4</v>
      </c>
      <c r="IL458" s="223">
        <f t="shared" ca="1" si="1095"/>
        <v>-2.0071117714557139E-4</v>
      </c>
      <c r="IM458" s="223">
        <f t="shared" ca="1" si="1096"/>
        <v>1.298336489117885E-4</v>
      </c>
      <c r="IN458" s="223">
        <f t="shared" ca="1" si="1097"/>
        <v>1.2647894158936552E-5</v>
      </c>
      <c r="IO458" s="223">
        <f t="shared" ca="1" si="1098"/>
        <v>-1.4815404981198316E-4</v>
      </c>
      <c r="IP458" s="223">
        <f t="shared" ca="1" si="1099"/>
        <v>2.0195238264860966E-4</v>
      </c>
      <c r="IQ458" s="223">
        <f t="shared" ca="1" si="1100"/>
        <v>-1.4437279824471933E-4</v>
      </c>
      <c r="IR458" s="223">
        <f t="shared" ca="1" si="1101"/>
        <v>7.1707733239437005E-6</v>
      </c>
      <c r="IS458" s="223">
        <f t="shared" ca="1" si="1102"/>
        <v>1.3398597491997468E-4</v>
      </c>
      <c r="IT458" s="223">
        <f t="shared" ca="1" si="1103"/>
        <v>-2.0124867630833828E-4</v>
      </c>
      <c r="IU458" s="223">
        <f t="shared" ca="1" si="1104"/>
        <v>1.57521558608353E-4</v>
      </c>
      <c r="IV458" s="223">
        <f t="shared" ca="1" si="1105"/>
        <v>-2.6920382339793804E-5</v>
      </c>
      <c r="IW458" s="223">
        <f t="shared" ca="1" si="1106"/>
        <v>-1.1852754184528602E-4</v>
      </c>
      <c r="IX458" s="223">
        <f t="shared" ca="1" si="1107"/>
        <v>1.9860683520150324E-4</v>
      </c>
      <c r="IY458" s="223">
        <f t="shared" ca="1" si="1108"/>
        <v>-1.6915330025253145E-4</v>
      </c>
      <c r="IZ458" s="223">
        <f t="shared" ca="1" si="1109"/>
        <v>4.6410733357533593E-5</v>
      </c>
      <c r="JA458" s="223">
        <f t="shared" ca="1" si="1110"/>
        <v>1.0192762374888119E-4</v>
      </c>
      <c r="JB458" s="223">
        <f t="shared" ca="1" si="1111"/>
        <v>-1.9405230170213453E-4</v>
      </c>
    </row>
    <row r="459" spans="2:262">
      <c r="B459" s="230">
        <v>98</v>
      </c>
      <c r="C459" s="229">
        <f t="shared" si="1112"/>
        <v>1.9140625000000013E-3</v>
      </c>
      <c r="D459" s="226">
        <f t="shared" ca="1" si="855"/>
        <v>71.850050022175267</v>
      </c>
      <c r="E459" s="225">
        <f ca="1">CZ361</f>
        <v>-0.1499499778247354</v>
      </c>
      <c r="F459" s="224">
        <v>98</v>
      </c>
      <c r="G459" s="223">
        <f t="shared" ca="1" si="856"/>
        <v>3.5147237437142402E-4</v>
      </c>
      <c r="H459" s="223">
        <f t="shared" ca="1" si="857"/>
        <v>-2.694437171596341E-4</v>
      </c>
      <c r="I459" s="223">
        <f t="shared" ca="1" si="858"/>
        <v>4.781687652708429E-5</v>
      </c>
      <c r="J459" s="223">
        <f t="shared" ca="1" si="859"/>
        <v>1.9858378021222968E-4</v>
      </c>
      <c r="K459" s="223">
        <f t="shared" ca="1" si="860"/>
        <v>-3.4209862737807103E-4</v>
      </c>
      <c r="L459" s="223">
        <f t="shared" ca="1" si="861"/>
        <v>3.0837294566410736E-4</v>
      </c>
      <c r="M459" s="223">
        <f t="shared" ca="1" si="862"/>
        <v>-1.1487993485961658E-4</v>
      </c>
      <c r="N459" s="223">
        <f t="shared" ca="1" si="863"/>
        <v>-1.3813211163423244E-4</v>
      </c>
      <c r="O459" s="223">
        <f t="shared" ca="1" si="864"/>
        <v>3.195782219856994E-4</v>
      </c>
      <c r="P459" s="223">
        <f t="shared" ca="1" si="865"/>
        <v>-3.3545157480424962E-4</v>
      </c>
      <c r="Q459" s="223">
        <f t="shared" ca="1" si="866"/>
        <v>1.775282217209038E-4</v>
      </c>
      <c r="R459" s="223">
        <f t="shared" ca="1" si="867"/>
        <v>7.2372103471512382E-5</v>
      </c>
      <c r="S459" s="223">
        <f t="shared" ca="1" si="868"/>
        <v>-2.8477660474394913E-4</v>
      </c>
      <c r="T459" s="223">
        <f t="shared" ca="1" si="869"/>
        <v>3.4963898804807472E-4</v>
      </c>
      <c r="U459" s="223">
        <f t="shared" ca="1" si="870"/>
        <v>-2.3335419858043147E-4</v>
      </c>
      <c r="V459" s="223">
        <f t="shared" ca="1" si="871"/>
        <v>-3.8308759591253259E-6</v>
      </c>
      <c r="W459" s="223">
        <f t="shared" ca="1" si="872"/>
        <v>2.3903118228644978E-4</v>
      </c>
      <c r="X459" s="223">
        <f t="shared" ca="1" si="873"/>
        <v>-3.5038997106101615E-4</v>
      </c>
      <c r="Y459" s="223">
        <f t="shared" ca="1" si="874"/>
        <v>2.8021250445505364E-4</v>
      </c>
      <c r="Z459" s="223">
        <f t="shared" ca="1" si="875"/>
        <v>-6.4857569967992162E-5</v>
      </c>
      <c r="AA459" s="223">
        <f t="shared" ca="1" si="876"/>
        <v>-1.8409992554391182E-4</v>
      </c>
      <c r="AB459" s="223">
        <f t="shared" ca="1" si="877"/>
        <v>3.3767566398704271E-4</v>
      </c>
      <c r="AC459" s="223">
        <f t="shared" ca="1" si="878"/>
        <v>-3.1630240092845262E-4</v>
      </c>
      <c r="AD459" s="223">
        <f t="shared" ca="1" si="879"/>
        <v>1.310535758537816E-4</v>
      </c>
      <c r="AE459" s="223">
        <f t="shared" ca="1" si="880"/>
        <v>1.220938119071512E-4</v>
      </c>
      <c r="AF459" s="223">
        <f t="shared" ca="1" si="881"/>
        <v>-3.1198467051674072E-4</v>
      </c>
      <c r="AG459" s="223">
        <f t="shared" ca="1" si="882"/>
        <v>3.4023697351860026E-4</v>
      </c>
      <c r="AH459" s="223">
        <f t="shared" ca="1" si="883"/>
        <v>-1.922132663152025E-4</v>
      </c>
      <c r="AI459" s="223">
        <f t="shared" ca="1" si="884"/>
        <v>-5.5395701549797578E-5</v>
      </c>
      <c r="AJ459" s="223">
        <f t="shared" ca="1" si="885"/>
        <v>2.7430428112149908E-4</v>
      </c>
      <c r="AK459" s="223">
        <f t="shared" ca="1" si="886"/>
        <v>-3.5109643002352191E-4</v>
      </c>
      <c r="AL459" s="223">
        <f t="shared" ca="1" si="887"/>
        <v>2.4598630874657389E-4</v>
      </c>
      <c r="AM459" s="223">
        <f t="shared" ca="1" si="888"/>
        <v>-1.3431234551849894E-5</v>
      </c>
      <c r="AN459" s="223">
        <f t="shared" ca="1" si="889"/>
        <v>-2.2608253203437484E-4</v>
      </c>
      <c r="AO459" s="223">
        <f t="shared" ca="1" si="890"/>
        <v>3.4846344761978556E-4</v>
      </c>
      <c r="AP459" s="223">
        <f t="shared" ca="1" si="891"/>
        <v>-2.9030623528352546E-4</v>
      </c>
      <c r="AQ459" s="223">
        <f t="shared" ca="1" si="892"/>
        <v>8.1742015841992829E-5</v>
      </c>
      <c r="AR459" s="223">
        <f t="shared" ca="1" si="893"/>
        <v>1.6917255802971086E-4</v>
      </c>
      <c r="AS459" s="223">
        <f t="shared" ca="1" si="894"/>
        <v>-3.3243921034457495E-4</v>
      </c>
      <c r="AT459" s="223">
        <f t="shared" ca="1" si="895"/>
        <v>3.2346985600414328E-4</v>
      </c>
      <c r="AU459" s="223">
        <f t="shared" ca="1" si="896"/>
        <v>-1.4691149730477852E-4</v>
      </c>
      <c r="AV459" s="223">
        <f t="shared" ca="1" si="897"/>
        <v>-1.057613774930285E-4</v>
      </c>
      <c r="AW459" s="223">
        <f t="shared" ca="1" si="898"/>
        <v>3.0363952064987832E-4</v>
      </c>
      <c r="AX459" s="223">
        <f t="shared" ca="1" si="899"/>
        <v>-3.4420271156250569E-4</v>
      </c>
      <c r="AY459" s="223">
        <f t="shared" ca="1" si="900"/>
        <v>2.0643525231505428E-4</v>
      </c>
      <c r="AZ459" s="223">
        <f t="shared" ca="1" si="901"/>
        <v>3.8285846530952748E-5</v>
      </c>
      <c r="BA459" s="223">
        <f t="shared" ca="1" si="902"/>
        <v>-2.6317113445961155E-4</v>
      </c>
      <c r="BB459" s="223">
        <f t="shared" ca="1" si="903"/>
        <v>3.5170804994662708E-4</v>
      </c>
      <c r="BC459" s="223">
        <f t="shared" ca="1" si="904"/>
        <v>-2.580258163490901E-4</v>
      </c>
      <c r="BD459" s="223">
        <f t="shared" ca="1" si="905"/>
        <v>3.0660988042352478E-5</v>
      </c>
      <c r="BE459" s="223">
        <f t="shared" ca="1" si="906"/>
        <v>2.1258922916013418E-4</v>
      </c>
      <c r="BF459" s="223">
        <f t="shared" ca="1" si="907"/>
        <v>-3.45697445211446E-4</v>
      </c>
      <c r="BG459" s="223">
        <f t="shared" ca="1" si="908"/>
        <v>2.9970059296337498E-4</v>
      </c>
      <c r="BH459" s="223">
        <f t="shared" ca="1" si="909"/>
        <v>-9.842953804007521E-5</v>
      </c>
      <c r="BI459" s="223">
        <f t="shared" ca="1" si="910"/>
        <v>-1.538376390054504E-4</v>
      </c>
      <c r="BJ459" s="223">
        <f t="shared" ca="1" si="911"/>
        <v>3.2640188152615143E-4</v>
      </c>
      <c r="BK459" s="223">
        <f t="shared" ca="1" si="912"/>
        <v>-3.2985804386410423E-4</v>
      </c>
      <c r="BL459" s="223">
        <f t="shared" ca="1" si="913"/>
        <v>1.6241549609083422E-4</v>
      </c>
      <c r="BM459" s="223">
        <f t="shared" ca="1" si="914"/>
        <v>8.9174154656920026E-5</v>
      </c>
      <c r="BN459" s="223">
        <f t="shared" ca="1" si="915"/>
        <v>-2.9456287658208681E-4</v>
      </c>
      <c r="BO459" s="223">
        <f t="shared" ca="1" si="916"/>
        <v>3.4733923512566119E-4</v>
      </c>
      <c r="BP459" s="223">
        <f t="shared" ca="1" si="917"/>
        <v>-2.2015991771049054E-4</v>
      </c>
      <c r="BQ459" s="223">
        <f t="shared" ca="1" si="918"/>
        <v>-2.1083757554375731E-5</v>
      </c>
      <c r="BR459" s="223">
        <f t="shared" ca="1" si="919"/>
        <v>2.5140398548374211E-4</v>
      </c>
      <c r="BS459" s="223">
        <f t="shared" ca="1" si="920"/>
        <v>-3.5147237437142429E-4</v>
      </c>
      <c r="BT459" s="223">
        <f t="shared" ca="1" si="921"/>
        <v>2.6944371715962917E-4</v>
      </c>
      <c r="BU459" s="223">
        <f t="shared" ca="1" si="922"/>
        <v>-4.7816876527075698E-5</v>
      </c>
      <c r="BV459" s="223">
        <f t="shared" ca="1" si="923"/>
        <v>-1.9858378021223765E-4</v>
      </c>
      <c r="BW459" s="223">
        <f t="shared" ca="1" si="924"/>
        <v>3.4209862737807353E-4</v>
      </c>
      <c r="BX459" s="223">
        <f t="shared" ca="1" si="925"/>
        <v>-3.0837294566410671E-4</v>
      </c>
      <c r="BY459" s="223">
        <f t="shared" ca="1" si="926"/>
        <v>1.1487993485961453E-4</v>
      </c>
      <c r="BZ459" s="223">
        <f t="shared" ca="1" si="927"/>
        <v>1.3813211163423553E-4</v>
      </c>
      <c r="CA459" s="223">
        <f t="shared" ca="1" si="928"/>
        <v>-3.1957822198570135E-4</v>
      </c>
      <c r="CB459" s="223">
        <f t="shared" ca="1" si="929"/>
        <v>3.3545157480424783E-4</v>
      </c>
      <c r="CC459" s="223">
        <f t="shared" ca="1" si="930"/>
        <v>-1.7752822172089873E-4</v>
      </c>
      <c r="CD459" s="223">
        <f t="shared" ca="1" si="931"/>
        <v>-7.2372103471519321E-5</v>
      </c>
      <c r="CE459" s="223">
        <f t="shared" ca="1" si="932"/>
        <v>2.8477660474395401E-4</v>
      </c>
      <c r="CF459" s="223">
        <f t="shared" ca="1" si="933"/>
        <v>-3.4963898804807379E-4</v>
      </c>
      <c r="CG459" s="223">
        <f t="shared" ca="1" si="934"/>
        <v>2.3335419858042333E-4</v>
      </c>
      <c r="CH459" s="223">
        <f t="shared" ca="1" si="935"/>
        <v>3.8308759591261933E-6</v>
      </c>
      <c r="CI459" s="223">
        <f t="shared" ca="1" si="936"/>
        <v>-2.3903118228645043E-4</v>
      </c>
      <c r="CJ459" s="223">
        <f t="shared" ca="1" si="937"/>
        <v>3.5038997106101642E-4</v>
      </c>
      <c r="CK459" s="223">
        <f t="shared" ca="1" si="938"/>
        <v>-2.8021250445505163E-4</v>
      </c>
      <c r="CL459" s="223">
        <f t="shared" ca="1" si="939"/>
        <v>6.4857569967986388E-5</v>
      </c>
      <c r="CM459" s="223">
        <f t="shared" ca="1" si="940"/>
        <v>1.8409992554391683E-4</v>
      </c>
      <c r="CN459" s="223">
        <f t="shared" ca="1" si="941"/>
        <v>-3.3767566398704434E-4</v>
      </c>
      <c r="CO459" s="223">
        <f t="shared" ca="1" si="942"/>
        <v>3.1630240092844899E-4</v>
      </c>
      <c r="CP459" s="223">
        <f t="shared" ca="1" si="943"/>
        <v>-1.3105357585377385E-4</v>
      </c>
      <c r="CQ459" s="223">
        <f t="shared" ca="1" si="944"/>
        <v>-1.2209381190715906E-4</v>
      </c>
      <c r="CR459" s="223">
        <f t="shared" ca="1" si="945"/>
        <v>3.1198467051674582E-4</v>
      </c>
      <c r="CS459" s="223">
        <f t="shared" ca="1" si="946"/>
        <v>-3.402369735186001E-4</v>
      </c>
      <c r="CT459" s="223">
        <f t="shared" ca="1" si="947"/>
        <v>1.9221326631520177E-4</v>
      </c>
      <c r="CU459" s="223">
        <f t="shared" ca="1" si="948"/>
        <v>5.5395701549798418E-5</v>
      </c>
      <c r="CV459" s="223">
        <f t="shared" ca="1" si="949"/>
        <v>-2.7430428112150277E-4</v>
      </c>
      <c r="CW459" s="223">
        <f t="shared" ca="1" si="950"/>
        <v>3.5109643002352153E-4</v>
      </c>
      <c r="CX459" s="223">
        <f t="shared" ca="1" si="951"/>
        <v>-2.4598630874656972E-4</v>
      </c>
      <c r="CY459" s="223">
        <f t="shared" ca="1" si="952"/>
        <v>1.3431234551844012E-5</v>
      </c>
      <c r="CZ459" s="223">
        <f t="shared" ca="1" si="953"/>
        <v>2.2608253203437929E-4</v>
      </c>
      <c r="DA459" s="223">
        <f t="shared" ca="1" si="954"/>
        <v>-3.4846344761978702E-4</v>
      </c>
      <c r="DB459" s="223">
        <f t="shared" ca="1" si="955"/>
        <v>2.9030623528351939E-4</v>
      </c>
      <c r="DC459" s="223">
        <f t="shared" ca="1" si="956"/>
        <v>-8.1742015841982258E-5</v>
      </c>
      <c r="DD459" s="223">
        <f t="shared" ca="1" si="957"/>
        <v>-1.6917255802971162E-4</v>
      </c>
      <c r="DE459" s="223">
        <f t="shared" ca="1" si="958"/>
        <v>3.3243921034457522E-4</v>
      </c>
      <c r="DF459" s="223">
        <f t="shared" ca="1" si="959"/>
        <v>-3.23469856004141E-4</v>
      </c>
      <c r="DG459" s="223">
        <f t="shared" ca="1" si="960"/>
        <v>1.4691149730477321E-4</v>
      </c>
      <c r="DH459" s="223">
        <f t="shared" ca="1" si="961"/>
        <v>1.0576137749303407E-4</v>
      </c>
      <c r="DI459" s="223">
        <f t="shared" ca="1" si="962"/>
        <v>-3.0363952064988125E-4</v>
      </c>
      <c r="DJ459" s="223">
        <f t="shared" ca="1" si="963"/>
        <v>3.4420271156250444E-4</v>
      </c>
      <c r="DK459" s="223">
        <f t="shared" ca="1" si="964"/>
        <v>-2.0643525231504953E-4</v>
      </c>
      <c r="DL459" s="223">
        <f t="shared" ca="1" si="965"/>
        <v>-3.8285846530963509E-5</v>
      </c>
      <c r="DM459" s="223">
        <f t="shared" ca="1" si="966"/>
        <v>2.6317113445961876E-4</v>
      </c>
      <c r="DN459" s="223">
        <f t="shared" ca="1" si="967"/>
        <v>-3.5170804994662697E-4</v>
      </c>
      <c r="DO459" s="223">
        <f t="shared" ca="1" si="968"/>
        <v>2.5802581634908268E-4</v>
      </c>
      <c r="DP459" s="223">
        <f t="shared" ca="1" si="969"/>
        <v>-3.0660988042341636E-5</v>
      </c>
      <c r="DQ459" s="223">
        <f t="shared" ca="1" si="970"/>
        <v>-2.1258922916014684E-4</v>
      </c>
      <c r="DR459" s="223">
        <f t="shared" ca="1" si="971"/>
        <v>3.4569744521144893E-4</v>
      </c>
      <c r="DS459" s="223">
        <f t="shared" ca="1" si="972"/>
        <v>-2.9970059296336669E-4</v>
      </c>
      <c r="DT459" s="223">
        <f t="shared" ca="1" si="973"/>
        <v>9.8429538040079208E-5</v>
      </c>
      <c r="DU459" s="223">
        <f t="shared" ca="1" si="974"/>
        <v>1.5383763900544669E-4</v>
      </c>
      <c r="DV459" s="223">
        <f t="shared" ca="1" si="975"/>
        <v>-3.2640188152614991E-4</v>
      </c>
      <c r="DW459" s="223">
        <f t="shared" ca="1" si="976"/>
        <v>3.2985804386410564E-4</v>
      </c>
      <c r="DX459" s="223">
        <f t="shared" ca="1" si="977"/>
        <v>-1.6241549609083785E-4</v>
      </c>
      <c r="DY459" s="223">
        <f t="shared" ca="1" si="978"/>
        <v>-8.9174154656925691E-5</v>
      </c>
      <c r="DZ459" s="223">
        <f t="shared" ca="1" si="979"/>
        <v>2.9456287658209007E-4</v>
      </c>
      <c r="EA459" s="223">
        <f t="shared" ca="1" si="980"/>
        <v>-3.4733923512566026E-4</v>
      </c>
      <c r="EB459" s="223">
        <f t="shared" ca="1" si="981"/>
        <v>2.2015991771048599E-4</v>
      </c>
      <c r="EC459" s="223">
        <f t="shared" ca="1" si="982"/>
        <v>2.1083757554381558E-5</v>
      </c>
      <c r="ED459" s="223">
        <f t="shared" ca="1" si="983"/>
        <v>-2.5140398548374618E-4</v>
      </c>
      <c r="EE459" s="223">
        <f t="shared" ca="1" si="984"/>
        <v>3.5147237437142451E-4</v>
      </c>
      <c r="EF459" s="223">
        <f t="shared" ca="1" si="985"/>
        <v>-2.6944371715962537E-4</v>
      </c>
      <c r="EG459" s="223">
        <f t="shared" ca="1" si="986"/>
        <v>4.7816876527069898E-5</v>
      </c>
      <c r="EH459" s="223">
        <f t="shared" ca="1" si="987"/>
        <v>1.9858378021224248E-4</v>
      </c>
      <c r="EI459" s="223">
        <f t="shared" ca="1" si="988"/>
        <v>-3.4209862737807494E-4</v>
      </c>
      <c r="EJ459" s="223">
        <f t="shared" ca="1" si="989"/>
        <v>3.0837294566409901E-4</v>
      </c>
      <c r="EK459" s="223">
        <f t="shared" ca="1" si="990"/>
        <v>-1.1487993485959957E-4</v>
      </c>
      <c r="EL459" s="223">
        <f t="shared" ca="1" si="991"/>
        <v>-1.3813211163425011E-4</v>
      </c>
      <c r="EM459" s="223">
        <f t="shared" ca="1" si="992"/>
        <v>3.1957822198570797E-4</v>
      </c>
      <c r="EN459" s="223">
        <f t="shared" ca="1" si="993"/>
        <v>-3.3545157480424311E-4</v>
      </c>
      <c r="EO459" s="223">
        <f t="shared" ca="1" si="994"/>
        <v>1.7752822172090231E-4</v>
      </c>
      <c r="EP459" s="223">
        <f t="shared" ca="1" si="995"/>
        <v>7.2372103471515282E-5</v>
      </c>
      <c r="EQ459" s="223">
        <f t="shared" ca="1" si="996"/>
        <v>-2.8477660474395157E-4</v>
      </c>
      <c r="ER459" s="223">
        <f t="shared" ca="1" si="997"/>
        <v>3.4963898804807423E-4</v>
      </c>
      <c r="ES459" s="223">
        <f t="shared" ca="1" si="998"/>
        <v>-2.3335419858042645E-4</v>
      </c>
      <c r="ET459" s="223">
        <f t="shared" ca="1" si="999"/>
        <v>-3.830875959132048E-6</v>
      </c>
      <c r="EU459" s="223">
        <f t="shared" ca="1" si="1000"/>
        <v>2.3903118228645468E-4</v>
      </c>
      <c r="EV459" s="223">
        <f t="shared" ca="1" si="1001"/>
        <v>-3.5038997106101697E-4</v>
      </c>
      <c r="EW459" s="223">
        <f t="shared" ca="1" si="1002"/>
        <v>2.8021250445504805E-4</v>
      </c>
      <c r="EX459" s="223">
        <f t="shared" ca="1" si="1003"/>
        <v>-6.4857569967980642E-5</v>
      </c>
      <c r="EY459" s="223">
        <f t="shared" ca="1" si="1004"/>
        <v>-1.8409992554392179E-4</v>
      </c>
      <c r="EZ459" s="223">
        <f t="shared" ca="1" si="1005"/>
        <v>3.3767566398704602E-4</v>
      </c>
      <c r="FA459" s="223">
        <f t="shared" ca="1" si="1006"/>
        <v>-3.1630240092844644E-4</v>
      </c>
      <c r="FB459" s="223">
        <f t="shared" ca="1" si="1007"/>
        <v>1.3105357585376838E-4</v>
      </c>
      <c r="FC459" s="223">
        <f t="shared" ca="1" si="1008"/>
        <v>1.2209381190716459E-4</v>
      </c>
      <c r="FD459" s="223">
        <f t="shared" ca="1" si="1009"/>
        <v>-3.1198467051674847E-4</v>
      </c>
      <c r="FE459" s="223">
        <f t="shared" ca="1" si="1010"/>
        <v>3.4023697351859603E-4</v>
      </c>
      <c r="FF459" s="223">
        <f t="shared" ca="1" si="1011"/>
        <v>-1.9221326631518849E-4</v>
      </c>
      <c r="FG459" s="223">
        <f t="shared" ca="1" si="1012"/>
        <v>-5.5395701549814085E-5</v>
      </c>
      <c r="FH459" s="223">
        <f t="shared" ca="1" si="1013"/>
        <v>2.7430428112151263E-4</v>
      </c>
      <c r="FI459" s="223">
        <f t="shared" ca="1" si="1014"/>
        <v>-3.5109643002352055E-4</v>
      </c>
      <c r="FJ459" s="223">
        <f t="shared" ca="1" si="1015"/>
        <v>2.459863087465727E-4</v>
      </c>
      <c r="FK459" s="223">
        <f t="shared" ca="1" si="1016"/>
        <v>-1.3431234551848187E-5</v>
      </c>
      <c r="FL459" s="223">
        <f t="shared" ca="1" si="1017"/>
        <v>-2.2608253203437614E-4</v>
      </c>
      <c r="FM459" s="223">
        <f t="shared" ca="1" si="1018"/>
        <v>3.4846344761978643E-4</v>
      </c>
      <c r="FN459" s="223">
        <f t="shared" ca="1" si="1019"/>
        <v>-2.9030623528352166E-4</v>
      </c>
      <c r="FO459" s="223">
        <f t="shared" ca="1" si="1020"/>
        <v>8.1742015841986297E-5</v>
      </c>
      <c r="FP459" s="223">
        <f t="shared" ca="1" si="1021"/>
        <v>1.6917255802971674E-4</v>
      </c>
      <c r="FQ459" s="223">
        <f t="shared" ca="1" si="1022"/>
        <v>-3.3243921034457712E-4</v>
      </c>
      <c r="FR459" s="223">
        <f t="shared" ca="1" si="1023"/>
        <v>3.2346985600413867E-4</v>
      </c>
      <c r="FS459" s="223">
        <f t="shared" ca="1" si="1024"/>
        <v>-1.469114973047679E-4</v>
      </c>
      <c r="FT459" s="223">
        <f t="shared" ca="1" si="1025"/>
        <v>-1.0576137749303967E-4</v>
      </c>
      <c r="FU459" s="223">
        <f t="shared" ca="1" si="1026"/>
        <v>3.0363952064988423E-4</v>
      </c>
      <c r="FV459" s="223">
        <f t="shared" ca="1" si="1027"/>
        <v>-3.4420271156250325E-4</v>
      </c>
      <c r="FW459" s="223">
        <f t="shared" ca="1" si="1028"/>
        <v>2.0643525231504476E-4</v>
      </c>
      <c r="FX459" s="223">
        <f t="shared" ca="1" si="1029"/>
        <v>3.8285846530969336E-5</v>
      </c>
      <c r="FY459" s="223">
        <f t="shared" ca="1" si="1030"/>
        <v>-2.6317113445962267E-4</v>
      </c>
      <c r="FZ459" s="223">
        <f t="shared" ca="1" si="1031"/>
        <v>3.5170804994662686E-4</v>
      </c>
      <c r="GA459" s="223">
        <f t="shared" ca="1" si="1032"/>
        <v>-2.5802581634907872E-4</v>
      </c>
      <c r="GB459" s="223">
        <f t="shared" ca="1" si="1033"/>
        <v>3.0660988042335808E-5</v>
      </c>
      <c r="GC459" s="223">
        <f t="shared" ca="1" si="1034"/>
        <v>2.125892291601515E-4</v>
      </c>
      <c r="GD459" s="223">
        <f t="shared" ca="1" si="1035"/>
        <v>-3.4569744521145002E-4</v>
      </c>
      <c r="GE459" s="223">
        <f t="shared" ca="1" si="1036"/>
        <v>2.997005929633636E-4</v>
      </c>
      <c r="GF459" s="223">
        <f t="shared" ca="1" si="1037"/>
        <v>-9.8429538040073556E-5</v>
      </c>
      <c r="GG459" s="223">
        <f t="shared" ca="1" si="1038"/>
        <v>-1.5383763900545194E-4</v>
      </c>
      <c r="GH459" s="223">
        <f t="shared" ca="1" si="1039"/>
        <v>3.2640188152615208E-4</v>
      </c>
      <c r="GI459" s="223">
        <f t="shared" ca="1" si="1040"/>
        <v>-3.2985804386410363E-4</v>
      </c>
      <c r="GJ459" s="223">
        <f t="shared" ca="1" si="1041"/>
        <v>1.624154960908327E-4</v>
      </c>
      <c r="GK459" s="223">
        <f t="shared" ca="1" si="1042"/>
        <v>8.9174154656931356E-5</v>
      </c>
      <c r="GL459" s="223">
        <f t="shared" ca="1" si="1043"/>
        <v>-2.9456287658209327E-4</v>
      </c>
      <c r="GM459" s="223">
        <f t="shared" ca="1" si="1044"/>
        <v>3.4733923512565934E-4</v>
      </c>
      <c r="GN459" s="223">
        <f t="shared" ca="1" si="1045"/>
        <v>-2.2015991771048144E-4</v>
      </c>
      <c r="GO459" s="223">
        <f t="shared" ca="1" si="1046"/>
        <v>-2.1083757554387413E-5</v>
      </c>
      <c r="GP459" s="223">
        <f t="shared" ca="1" si="1047"/>
        <v>2.514039854837503E-4</v>
      </c>
      <c r="GQ459" s="223">
        <f t="shared" ca="1" si="1048"/>
        <v>-3.5147237437142473E-4</v>
      </c>
      <c r="GR459" s="223">
        <f t="shared" ca="1" si="1049"/>
        <v>2.6944371715962163E-4</v>
      </c>
      <c r="GS459" s="223">
        <f t="shared" ca="1" si="1050"/>
        <v>-4.781687652706407E-5</v>
      </c>
      <c r="GT459" s="223">
        <f t="shared" ca="1" si="1051"/>
        <v>-1.985837802122473E-4</v>
      </c>
      <c r="GU459" s="223">
        <f t="shared" ca="1" si="1052"/>
        <v>3.4209862737807629E-4</v>
      </c>
      <c r="GV459" s="223">
        <f t="shared" ca="1" si="1053"/>
        <v>-3.0837294566409625E-4</v>
      </c>
      <c r="GW459" s="223">
        <f t="shared" ca="1" si="1054"/>
        <v>1.1487993485959404E-4</v>
      </c>
      <c r="GX459" s="223">
        <f t="shared" ca="1" si="1055"/>
        <v>1.3813211163425551E-4</v>
      </c>
      <c r="GY459" s="223">
        <f t="shared" ca="1" si="1056"/>
        <v>-3.1957822198571035E-4</v>
      </c>
      <c r="GZ459" s="223">
        <f t="shared" ca="1" si="1057"/>
        <v>3.3545157480424132E-4</v>
      </c>
      <c r="HA459" s="223">
        <f t="shared" ca="1" si="1058"/>
        <v>-1.7752822172089727E-4</v>
      </c>
      <c r="HB459" s="223">
        <f t="shared" ca="1" si="1059"/>
        <v>-7.2372103471521001E-5</v>
      </c>
      <c r="HC459" s="223">
        <f t="shared" ca="1" si="1060"/>
        <v>2.8477660474395504E-4</v>
      </c>
      <c r="HD459" s="223">
        <f t="shared" ca="1" si="1061"/>
        <v>-3.4963898804807358E-4</v>
      </c>
      <c r="HE459" s="223">
        <f t="shared" ca="1" si="1062"/>
        <v>2.3335419858042206E-4</v>
      </c>
      <c r="HF459" s="223">
        <f t="shared" ca="1" si="1063"/>
        <v>3.8308759591379026E-6</v>
      </c>
      <c r="HG459" s="223">
        <f t="shared" ca="1" si="1064"/>
        <v>-2.3903118228645899E-4</v>
      </c>
      <c r="HH459" s="223">
        <f t="shared" ca="1" si="1065"/>
        <v>3.5038997106101751E-4</v>
      </c>
      <c r="HI459" s="223">
        <f t="shared" ca="1" si="1066"/>
        <v>-2.8021250445504453E-4</v>
      </c>
      <c r="HJ459" s="223">
        <f t="shared" ca="1" si="1067"/>
        <v>6.4857569967974896E-5</v>
      </c>
      <c r="HK459" s="223">
        <f t="shared" ca="1" si="1068"/>
        <v>1.8409992554394385E-4</v>
      </c>
      <c r="HL459" s="223">
        <f t="shared" ca="1" si="1069"/>
        <v>-3.3767566398704764E-4</v>
      </c>
      <c r="HM459" s="223">
        <f t="shared" ca="1" si="1070"/>
        <v>3.1630240092845262E-4</v>
      </c>
      <c r="HN459" s="223">
        <f t="shared" ca="1" si="1071"/>
        <v>-1.3105357585376296E-4</v>
      </c>
      <c r="HO459" s="223">
        <f t="shared" ca="1" si="1072"/>
        <v>-1.220938119071513E-4</v>
      </c>
      <c r="HP459" s="223">
        <f t="shared" ca="1" si="1073"/>
        <v>3.1198467051675113E-4</v>
      </c>
      <c r="HQ459" s="223">
        <f t="shared" ca="1" si="1074"/>
        <v>-3.4023697351859966E-4</v>
      </c>
      <c r="HR459" s="223">
        <f t="shared" ca="1" si="1075"/>
        <v>1.9221326631518358E-4</v>
      </c>
      <c r="HS459" s="223">
        <f t="shared" ca="1" si="1076"/>
        <v>5.5395701549800099E-5</v>
      </c>
      <c r="HT459" s="223">
        <f t="shared" ca="1" si="1077"/>
        <v>-2.7430428112151632E-4</v>
      </c>
      <c r="HU459" s="223">
        <f t="shared" ca="1" si="1078"/>
        <v>3.5109643002352142E-4</v>
      </c>
      <c r="HV459" s="223">
        <f t="shared" ca="1" si="1079"/>
        <v>-2.4598630874655421E-4</v>
      </c>
      <c r="HW459" s="223">
        <f t="shared" ca="1" si="1080"/>
        <v>1.3431234551842278E-5</v>
      </c>
      <c r="HX459" s="223">
        <f t="shared" ca="1" si="1081"/>
        <v>2.2608253203439593E-4</v>
      </c>
      <c r="HY459" s="223">
        <f t="shared" ca="1" si="1082"/>
        <v>-3.4846344761978724E-4</v>
      </c>
      <c r="HZ459" s="223">
        <f t="shared" ca="1" si="1083"/>
        <v>2.9030623528350708E-4</v>
      </c>
      <c r="IA459" s="223">
        <f t="shared" ca="1" si="1084"/>
        <v>-8.1742015841980577E-5</v>
      </c>
      <c r="IB459" s="223">
        <f t="shared" ca="1" si="1085"/>
        <v>-1.6917255802973943E-4</v>
      </c>
      <c r="IC459" s="223">
        <f t="shared" ca="1" si="1086"/>
        <v>3.3243921034457901E-4</v>
      </c>
      <c r="ID459" s="223">
        <f t="shared" ca="1" si="1087"/>
        <v>-3.2346985600412853E-4</v>
      </c>
      <c r="IE459" s="223">
        <f t="shared" ca="1" si="1088"/>
        <v>9.7568380475842725E-5</v>
      </c>
      <c r="IF459" s="223">
        <f t="shared" ca="1" si="1089"/>
        <v>1.0576137749306432E-4</v>
      </c>
      <c r="IG459" s="223">
        <f t="shared" ca="1" si="1090"/>
        <v>-3.0363952064988716E-4</v>
      </c>
      <c r="IH459" s="223">
        <f t="shared" ca="1" si="1091"/>
        <v>3.4420271156250618E-4</v>
      </c>
      <c r="II459" s="223">
        <f t="shared" ca="1" si="1092"/>
        <v>-2.0643525231504002E-4</v>
      </c>
      <c r="IJ459" s="223">
        <f t="shared" ca="1" si="1093"/>
        <v>-3.8285846530955296E-5</v>
      </c>
      <c r="IK459" s="223">
        <f t="shared" ca="1" si="1094"/>
        <v>2.6317113445962652E-4</v>
      </c>
      <c r="IL459" s="223">
        <f t="shared" ca="1" si="1095"/>
        <v>-3.5170804994662708E-4</v>
      </c>
      <c r="IM459" s="223">
        <f t="shared" ca="1" si="1096"/>
        <v>2.5802581634907471E-4</v>
      </c>
      <c r="IN459" s="223">
        <f t="shared" ca="1" si="1097"/>
        <v>-3.0660988042349903E-5</v>
      </c>
      <c r="IO459" s="223">
        <f t="shared" ca="1" si="1098"/>
        <v>-2.1258922916015614E-4</v>
      </c>
      <c r="IP459" s="223">
        <f t="shared" ca="1" si="1099"/>
        <v>3.4569744521144741E-4</v>
      </c>
      <c r="IQ459" s="223">
        <f t="shared" ca="1" si="1100"/>
        <v>-2.9970059296336051E-4</v>
      </c>
      <c r="IR459" s="223">
        <f t="shared" ca="1" si="1101"/>
        <v>9.8429538040067946E-5</v>
      </c>
      <c r="IS459" s="223">
        <f t="shared" ca="1" si="1102"/>
        <v>1.538376390054752E-4</v>
      </c>
      <c r="IT459" s="223">
        <f t="shared" ca="1" si="1103"/>
        <v>-3.2640188152615425E-4</v>
      </c>
      <c r="IU459" s="223">
        <f t="shared" ca="1" si="1104"/>
        <v>3.2985804386409469E-4</v>
      </c>
      <c r="IV459" s="223">
        <f t="shared" ca="1" si="1105"/>
        <v>-1.6241549609082747E-4</v>
      </c>
      <c r="IW459" s="223">
        <f t="shared" ca="1" si="1106"/>
        <v>-8.9174154656956401E-5</v>
      </c>
      <c r="IX459" s="223">
        <f t="shared" ca="1" si="1107"/>
        <v>2.9456287658209646E-4</v>
      </c>
      <c r="IY459" s="223">
        <f t="shared" ca="1" si="1108"/>
        <v>-3.4733923512565528E-4</v>
      </c>
      <c r="IZ459" s="223">
        <f t="shared" ca="1" si="1109"/>
        <v>2.2015991771047683E-4</v>
      </c>
      <c r="JA459" s="223">
        <f t="shared" ca="1" si="1110"/>
        <v>2.1083757554413217E-5</v>
      </c>
      <c r="JB459" s="223">
        <f t="shared" ca="1" si="1111"/>
        <v>-2.5140398548375437E-4</v>
      </c>
    </row>
    <row r="460" spans="2:262">
      <c r="B460" s="230">
        <v>99</v>
      </c>
      <c r="C460" s="229">
        <f t="shared" si="1112"/>
        <v>1.9335937500000013E-3</v>
      </c>
      <c r="D460" s="226">
        <f t="shared" ca="1" si="855"/>
        <v>71.854611039157973</v>
      </c>
      <c r="E460" s="225">
        <f ca="1">DA361</f>
        <v>-0.14538896084203284</v>
      </c>
      <c r="F460" s="224">
        <v>99</v>
      </c>
      <c r="G460" s="223">
        <f t="shared" ca="1" si="856"/>
        <v>8.6795675414491321E-4</v>
      </c>
      <c r="H460" s="223">
        <f t="shared" ca="1" si="857"/>
        <v>-7.5465676663845468E-4</v>
      </c>
      <c r="I460" s="223">
        <f t="shared" ca="1" si="858"/>
        <v>2.7490880540432215E-4</v>
      </c>
      <c r="J460" s="223">
        <f t="shared" ca="1" si="859"/>
        <v>3.383300077690903E-4</v>
      </c>
      <c r="K460" s="223">
        <f t="shared" ca="1" si="860"/>
        <v>-7.8728175524704765E-4</v>
      </c>
      <c r="L460" s="223">
        <f t="shared" ca="1" si="861"/>
        <v>8.5394341176334458E-4</v>
      </c>
      <c r="M460" s="223">
        <f t="shared" ca="1" si="862"/>
        <v>-5.059452563592209E-4</v>
      </c>
      <c r="N460" s="223">
        <f t="shared" ca="1" si="863"/>
        <v>-8.7730963836958273E-5</v>
      </c>
      <c r="O460" s="223">
        <f t="shared" ca="1" si="864"/>
        <v>6.3880658021899146E-4</v>
      </c>
      <c r="P460" s="223">
        <f t="shared" ca="1" si="865"/>
        <v>-8.7968902365979061E-4</v>
      </c>
      <c r="Q460" s="223">
        <f t="shared" ca="1" si="866"/>
        <v>6.9341004156069953E-4</v>
      </c>
      <c r="R460" s="223">
        <f t="shared" ca="1" si="867"/>
        <v>-1.7042341179259368E-4</v>
      </c>
      <c r="S460" s="223">
        <f t="shared" ca="1" si="868"/>
        <v>-4.3531781143836258E-4</v>
      </c>
      <c r="T460" s="223">
        <f t="shared" ca="1" si="869"/>
        <v>8.2967640751853324E-4</v>
      </c>
      <c r="U460" s="223">
        <f t="shared" ca="1" si="870"/>
        <v>-8.2115881958314213E-4</v>
      </c>
      <c r="V460" s="223">
        <f t="shared" ca="1" si="871"/>
        <v>4.1390103763182148E-4</v>
      </c>
      <c r="W460" s="223">
        <f t="shared" ca="1" si="872"/>
        <v>1.9433976503708514E-4</v>
      </c>
      <c r="X460" s="223">
        <f t="shared" ca="1" si="873"/>
        <v>-7.082126162599664E-4</v>
      </c>
      <c r="Y460" s="223">
        <f t="shared" ca="1" si="874"/>
        <v>8.781899514420119E-4</v>
      </c>
      <c r="Z460" s="223">
        <f t="shared" ca="1" si="875"/>
        <v>-6.2173378403001633E-4</v>
      </c>
      <c r="AA460" s="223">
        <f t="shared" ca="1" si="876"/>
        <v>6.3374691436948651E-5</v>
      </c>
      <c r="AB460" s="223">
        <f t="shared" ca="1" si="877"/>
        <v>5.2575803002866378E-4</v>
      </c>
      <c r="AC460" s="223">
        <f t="shared" ca="1" si="878"/>
        <v>-8.5959195435600074E-4</v>
      </c>
      <c r="AD460" s="223">
        <f t="shared" ca="1" si="879"/>
        <v>7.7602323441966297E-4</v>
      </c>
      <c r="AE460" s="223">
        <f t="shared" ca="1" si="880"/>
        <v>-3.1563136203828859E-4</v>
      </c>
      <c r="AF460" s="223">
        <f t="shared" ca="1" si="881"/>
        <v>-2.9802551527909667E-4</v>
      </c>
      <c r="AG460" s="223">
        <f t="shared" ca="1" si="882"/>
        <v>7.6696647534625953E-4</v>
      </c>
      <c r="AH460" s="223">
        <f t="shared" ca="1" si="883"/>
        <v>-8.6348208493307343E-4</v>
      </c>
      <c r="AI460" s="223">
        <f t="shared" ca="1" si="884"/>
        <v>5.4070607167611389E-4</v>
      </c>
      <c r="AJ460" s="223">
        <f t="shared" ca="1" si="885"/>
        <v>4.4627243267228239E-5</v>
      </c>
      <c r="AK460" s="223">
        <f t="shared" ca="1" si="886"/>
        <v>-6.0829035847039816E-4</v>
      </c>
      <c r="AL460" s="223">
        <f t="shared" ca="1" si="887"/>
        <v>8.7657843808954395E-4</v>
      </c>
      <c r="AM460" s="223">
        <f t="shared" ca="1" si="888"/>
        <v>-7.1921553748608032E-4</v>
      </c>
      <c r="AN460" s="223">
        <f t="shared" ca="1" si="889"/>
        <v>2.1261429696920803E-4</v>
      </c>
      <c r="AO460" s="223">
        <f t="shared" ca="1" si="890"/>
        <v>3.9722868436839812E-4</v>
      </c>
      <c r="AP460" s="223">
        <f t="shared" ca="1" si="891"/>
        <v>-8.1418444474897411E-4</v>
      </c>
      <c r="AQ460" s="223">
        <f t="shared" ca="1" si="892"/>
        <v>8.3578664413538808E-4</v>
      </c>
      <c r="AR460" s="223">
        <f t="shared" ca="1" si="893"/>
        <v>-4.5154563671359149E-4</v>
      </c>
      <c r="AS460" s="223">
        <f t="shared" ca="1" si="894"/>
        <v>-1.5195794269351899E-4</v>
      </c>
      <c r="AT460" s="223">
        <f t="shared" ca="1" si="895"/>
        <v>6.8167343372250728E-4</v>
      </c>
      <c r="AU460" s="223">
        <f t="shared" ca="1" si="896"/>
        <v>-8.8038036619274935E-4</v>
      </c>
      <c r="AV460" s="223">
        <f t="shared" ca="1" si="897"/>
        <v>6.5159016942102871E-4</v>
      </c>
      <c r="AW460" s="223">
        <f t="shared" ca="1" si="898"/>
        <v>-1.0639931497177427E-4</v>
      </c>
      <c r="AX460" s="223">
        <f t="shared" ca="1" si="899"/>
        <v>-4.9045716430331403E-4</v>
      </c>
      <c r="AY460" s="223">
        <f t="shared" ca="1" si="900"/>
        <v>8.4915632225768169E-4</v>
      </c>
      <c r="AZ460" s="223">
        <f t="shared" ca="1" si="901"/>
        <v>-7.9552019425754123E-4</v>
      </c>
      <c r="BA460" s="223">
        <f t="shared" ca="1" si="902"/>
        <v>3.5559353507505248E-4</v>
      </c>
      <c r="BB460" s="223">
        <f t="shared" ca="1" si="903"/>
        <v>2.5700305321884205E-4</v>
      </c>
      <c r="BC460" s="223">
        <f t="shared" ca="1" si="904"/>
        <v>-7.4480350602803202E-4</v>
      </c>
      <c r="BD460" s="223">
        <f t="shared" ca="1" si="905"/>
        <v>8.7094055412810078E-4</v>
      </c>
      <c r="BE460" s="223">
        <f t="shared" ca="1" si="906"/>
        <v>-5.7416427870608301E-4</v>
      </c>
      <c r="BF460" s="223">
        <f t="shared" ca="1" si="907"/>
        <v>-1.4160117595794905E-6</v>
      </c>
      <c r="BG460" s="223">
        <f t="shared" ca="1" si="908"/>
        <v>5.7630871196831393E-4</v>
      </c>
      <c r="BH460" s="223">
        <f t="shared" ca="1" si="909"/>
        <v>-8.7135609828273568E-4</v>
      </c>
      <c r="BI460" s="223">
        <f t="shared" ca="1" si="910"/>
        <v>7.4328838018581094E-4</v>
      </c>
      <c r="BJ460" s="223">
        <f t="shared" ca="1" si="911"/>
        <v>-2.5429297568161665E-4</v>
      </c>
      <c r="BK460" s="223">
        <f t="shared" ca="1" si="912"/>
        <v>-3.5818259860467225E-4</v>
      </c>
      <c r="BL460" s="223">
        <f t="shared" ca="1" si="913"/>
        <v>7.9673104033787731E-4</v>
      </c>
      <c r="BM460" s="223">
        <f t="shared" ca="1" si="914"/>
        <v>-8.4840098545564636E-4</v>
      </c>
      <c r="BN460" s="223">
        <f t="shared" ca="1" si="915"/>
        <v>4.8810242280579702E-4</v>
      </c>
      <c r="BO460" s="223">
        <f t="shared" ca="1" si="916"/>
        <v>1.0921004035606646E-4</v>
      </c>
      <c r="BP460" s="223">
        <f t="shared" ca="1" si="917"/>
        <v>-6.5349204017566562E-4</v>
      </c>
      <c r="BQ460" s="223">
        <f t="shared" ca="1" si="918"/>
        <v>8.8044986752911598E-4</v>
      </c>
      <c r="BR460" s="223">
        <f t="shared" ca="1" si="919"/>
        <v>-6.7987681702135155E-4</v>
      </c>
      <c r="BS460" s="223">
        <f t="shared" ca="1" si="920"/>
        <v>1.4916761323737209E-4</v>
      </c>
      <c r="BT460" s="223">
        <f t="shared" ca="1" si="921"/>
        <v>4.5397474431017838E-4</v>
      </c>
      <c r="BU460" s="223">
        <f t="shared" ca="1" si="922"/>
        <v>-8.3667499820172856E-4</v>
      </c>
      <c r="BV460" s="223">
        <f t="shared" ca="1" si="923"/>
        <v>8.1310067626811896E-4</v>
      </c>
      <c r="BW460" s="223">
        <f t="shared" ca="1" si="924"/>
        <v>-3.9469905213952814E-4</v>
      </c>
      <c r="BX460" s="223">
        <f t="shared" ca="1" si="925"/>
        <v>-2.1536144829258633E-4</v>
      </c>
      <c r="BY460" s="223">
        <f t="shared" ca="1" si="926"/>
        <v>7.2084623982669998E-4</v>
      </c>
      <c r="BZ460" s="223">
        <f t="shared" ca="1" si="927"/>
        <v>-8.7630085124284877E-4</v>
      </c>
      <c r="CA460" s="223">
        <f t="shared" ca="1" si="928"/>
        <v>6.0623927369779756E-4</v>
      </c>
      <c r="CB460" s="223">
        <f t="shared" ca="1" si="929"/>
        <v>-4.1798631044413673E-5</v>
      </c>
      <c r="CC460" s="223">
        <f t="shared" ca="1" si="930"/>
        <v>-5.4293868730039734E-4</v>
      </c>
      <c r="CD460" s="223">
        <f t="shared" ca="1" si="931"/>
        <v>8.6403458531338594E-4</v>
      </c>
      <c r="CE460" s="223">
        <f t="shared" ca="1" si="932"/>
        <v>-7.6557057607331387E-4</v>
      </c>
      <c r="CF460" s="223">
        <f t="shared" ca="1" si="933"/>
        <v>2.953590403421622E-4</v>
      </c>
      <c r="CG460" s="223">
        <f t="shared" ca="1" si="934"/>
        <v>3.1827361958779448E-4</v>
      </c>
      <c r="CH460" s="223">
        <f t="shared" ca="1" si="935"/>
        <v>-7.7735824106521479E-4</v>
      </c>
      <c r="CI460" s="223">
        <f t="shared" ca="1" si="936"/>
        <v>8.5897145449079833E-4</v>
      </c>
      <c r="CJ460" s="223">
        <f t="shared" ca="1" si="937"/>
        <v>-5.2348332740873005E-4</v>
      </c>
      <c r="CK460" s="223">
        <f t="shared" ca="1" si="938"/>
        <v>-6.6199041465701662E-5</v>
      </c>
      <c r="CL460" s="223">
        <f t="shared" ca="1" si="939"/>
        <v>6.2373632706490658E-4</v>
      </c>
      <c r="CM460" s="223">
        <f t="shared" ca="1" si="940"/>
        <v>-8.7839828801630337E-4</v>
      </c>
      <c r="CN460" s="223">
        <f t="shared" ca="1" si="941"/>
        <v>7.0652558181928606E-4</v>
      </c>
      <c r="CO460" s="223">
        <f t="shared" ca="1" si="942"/>
        <v>-1.9157655365711651E-4</v>
      </c>
      <c r="CP460" s="223">
        <f t="shared" ca="1" si="943"/>
        <v>-4.1639865939451892E-4</v>
      </c>
      <c r="CQ460" s="223">
        <f t="shared" ca="1" si="944"/>
        <v>8.2217805079104001E-4</v>
      </c>
      <c r="CR460" s="223">
        <f t="shared" ca="1" si="945"/>
        <v>-8.2872232753035413E-4</v>
      </c>
      <c r="CS460" s="223">
        <f t="shared" ca="1" si="946"/>
        <v>4.3285370461582312E-4</v>
      </c>
      <c r="CT460" s="223">
        <f t="shared" ca="1" si="947"/>
        <v>1.7320101877395895E-4</v>
      </c>
      <c r="CU460" s="223">
        <f t="shared" ca="1" si="948"/>
        <v>-6.9515239189495918E-4</v>
      </c>
      <c r="CV460" s="223">
        <f t="shared" ca="1" si="949"/>
        <v>8.7955006285206393E-4</v>
      </c>
      <c r="CW460" s="223">
        <f t="shared" ca="1" si="950"/>
        <v>-6.3685378517887607E-4</v>
      </c>
      <c r="CX460" s="223">
        <f t="shared" ca="1" si="951"/>
        <v>8.4912577285118013E-5</v>
      </c>
      <c r="CY460" s="223">
        <f t="shared" ca="1" si="952"/>
        <v>5.0826067577898102E-4</v>
      </c>
      <c r="CZ460" s="223">
        <f t="shared" ca="1" si="953"/>
        <v>-8.5463153734751946E-4</v>
      </c>
      <c r="DA460" s="223">
        <f t="shared" ca="1" si="954"/>
        <v>7.860084453869807E-4</v>
      </c>
      <c r="DB460" s="223">
        <f t="shared" ca="1" si="955"/>
        <v>-3.3571355920415029E-4</v>
      </c>
      <c r="DC460" s="223">
        <f t="shared" ca="1" si="956"/>
        <v>-2.7759789154387619E-4</v>
      </c>
      <c r="DD460" s="223">
        <f t="shared" ca="1" si="957"/>
        <v>7.561127177012736E-4</v>
      </c>
      <c r="DE460" s="223">
        <f t="shared" ca="1" si="958"/>
        <v>-8.6747258605506233E-4</v>
      </c>
      <c r="DF460" s="223">
        <f t="shared" ca="1" si="959"/>
        <v>5.5760311482423112E-4</v>
      </c>
      <c r="DG460" s="223">
        <f t="shared" ca="1" si="960"/>
        <v>2.3028563286119541E-5</v>
      </c>
      <c r="DH460" s="223">
        <f t="shared" ca="1" si="961"/>
        <v>-5.9247797850939894E-4</v>
      </c>
      <c r="DI460" s="223">
        <f t="shared" ca="1" si="962"/>
        <v>8.7423057008905749E-4</v>
      </c>
      <c r="DJ460" s="223">
        <f t="shared" ca="1" si="963"/>
        <v>-7.3147226460630024E-4</v>
      </c>
      <c r="DK460" s="223">
        <f t="shared" ca="1" si="964"/>
        <v>2.3352396937900108E-4</v>
      </c>
      <c r="DL460" s="223">
        <f t="shared" ca="1" si="965"/>
        <v>3.7781943363616332E-4</v>
      </c>
      <c r="DM460" s="223">
        <f t="shared" ca="1" si="966"/>
        <v>-8.0570040444170464E-4</v>
      </c>
      <c r="DN460" s="223">
        <f t="shared" ca="1" si="967"/>
        <v>8.4234751411807365E-4</v>
      </c>
      <c r="DO460" s="223">
        <f t="shared" ca="1" si="968"/>
        <v>-4.6996557460421331E-4</v>
      </c>
      <c r="DP460" s="223">
        <f t="shared" ca="1" si="969"/>
        <v>-1.3062333283048758E-4</v>
      </c>
      <c r="DQ460" s="223">
        <f t="shared" ca="1" si="970"/>
        <v>6.6778386096298561E-4</v>
      </c>
      <c r="DR460" s="223">
        <f t="shared" ca="1" si="971"/>
        <v>-8.8068036132038247E-4</v>
      </c>
      <c r="DS460" s="223">
        <f t="shared" ca="1" si="972"/>
        <v>6.6593406010967198E-4</v>
      </c>
      <c r="DT460" s="223">
        <f t="shared" ca="1" si="973"/>
        <v>-1.2782196168962943E-4</v>
      </c>
      <c r="DU460" s="223">
        <f t="shared" ca="1" si="974"/>
        <v>-4.7235821977123613E-4</v>
      </c>
      <c r="DV460" s="223">
        <f t="shared" ca="1" si="975"/>
        <v>8.4316960715130661E-4</v>
      </c>
      <c r="DW460" s="223">
        <f t="shared" ca="1" si="976"/>
        <v>-8.0455275150951211E-4</v>
      </c>
      <c r="DX460" s="223">
        <f t="shared" ca="1" si="977"/>
        <v>3.7525931469693482E-4</v>
      </c>
      <c r="DY460" s="223">
        <f t="shared" ca="1" si="978"/>
        <v>2.3625340586452533E-4</v>
      </c>
      <c r="DZ460" s="223">
        <f t="shared" ca="1" si="979"/>
        <v>-7.3304565257275005E-4</v>
      </c>
      <c r="EA460" s="223">
        <f t="shared" ca="1" si="980"/>
        <v>8.7388390017789869E-4</v>
      </c>
      <c r="EB460" s="223">
        <f t="shared" ca="1" si="981"/>
        <v>-5.9037958749581765E-4</v>
      </c>
      <c r="EC460" s="223">
        <f t="shared" ca="1" si="982"/>
        <v>2.0197392719482757E-5</v>
      </c>
      <c r="ED460" s="223">
        <f t="shared" ca="1" si="983"/>
        <v>5.5979229860870128E-4</v>
      </c>
      <c r="EE460" s="223">
        <f t="shared" ca="1" si="984"/>
        <v>-8.6795675414490941E-4</v>
      </c>
      <c r="EF460" s="223">
        <f t="shared" ca="1" si="985"/>
        <v>7.5465676663847301E-4</v>
      </c>
      <c r="EG460" s="223">
        <f t="shared" ca="1" si="986"/>
        <v>-2.7490880540431944E-4</v>
      </c>
      <c r="EH460" s="223">
        <f t="shared" ca="1" si="987"/>
        <v>-3.3833000776908141E-4</v>
      </c>
      <c r="EI460" s="223">
        <f t="shared" ca="1" si="988"/>
        <v>7.8728175524703779E-4</v>
      </c>
      <c r="EJ460" s="223">
        <f t="shared" ca="1" si="989"/>
        <v>-8.5394341176335271E-4</v>
      </c>
      <c r="EK460" s="223">
        <f t="shared" ca="1" si="990"/>
        <v>5.0594525635921732E-4</v>
      </c>
      <c r="EL460" s="223">
        <f t="shared" ca="1" si="991"/>
        <v>8.7730963836950195E-5</v>
      </c>
      <c r="EM460" s="223">
        <f t="shared" ca="1" si="992"/>
        <v>-6.3880658021897726E-4</v>
      </c>
      <c r="EN460" s="223">
        <f t="shared" ca="1" si="993"/>
        <v>8.7968902365978909E-4</v>
      </c>
      <c r="EO460" s="223">
        <f t="shared" ca="1" si="994"/>
        <v>-6.9341004156069682E-4</v>
      </c>
      <c r="EP460" s="223">
        <f t="shared" ca="1" si="995"/>
        <v>1.7042341179259861E-4</v>
      </c>
      <c r="EQ460" s="223">
        <f t="shared" ca="1" si="996"/>
        <v>4.3531781143834746E-4</v>
      </c>
      <c r="ER460" s="223">
        <f t="shared" ca="1" si="997"/>
        <v>-8.2967640751852316E-4</v>
      </c>
      <c r="ES460" s="223">
        <f t="shared" ca="1" si="998"/>
        <v>8.2115881958313953E-4</v>
      </c>
      <c r="ET460" s="223">
        <f t="shared" ca="1" si="999"/>
        <v>-4.1390103763182576E-4</v>
      </c>
      <c r="EU460" s="223">
        <f t="shared" ca="1" si="1000"/>
        <v>-1.9433976503706817E-4</v>
      </c>
      <c r="EV460" s="223">
        <f t="shared" ca="1" si="1001"/>
        <v>7.0821261625994862E-4</v>
      </c>
      <c r="EW460" s="223">
        <f t="shared" ca="1" si="1002"/>
        <v>-8.7818995144201136E-4</v>
      </c>
      <c r="EX460" s="223">
        <f t="shared" ca="1" si="1003"/>
        <v>6.2173378403001991E-4</v>
      </c>
      <c r="EY460" s="223">
        <f t="shared" ca="1" si="1004"/>
        <v>-6.3374691436966053E-5</v>
      </c>
      <c r="EZ460" s="223">
        <f t="shared" ca="1" si="1005"/>
        <v>-5.2575803002863982E-4</v>
      </c>
      <c r="FA460" s="223">
        <f t="shared" ca="1" si="1006"/>
        <v>8.5959195435600247E-4</v>
      </c>
      <c r="FB460" s="223">
        <f t="shared" ca="1" si="1007"/>
        <v>-7.7602323441966221E-4</v>
      </c>
      <c r="FC460" s="223">
        <f t="shared" ca="1" si="1008"/>
        <v>3.1563136203829911E-4</v>
      </c>
      <c r="FD460" s="223">
        <f t="shared" ca="1" si="1009"/>
        <v>2.9802551527907434E-4</v>
      </c>
      <c r="FE460" s="223">
        <f t="shared" ca="1" si="1010"/>
        <v>-7.6696647534626626E-4</v>
      </c>
      <c r="FF460" s="223">
        <f t="shared" ca="1" si="1011"/>
        <v>8.6348208493307332E-4</v>
      </c>
      <c r="FG460" s="223">
        <f t="shared" ca="1" si="1012"/>
        <v>-5.4070607167612289E-4</v>
      </c>
      <c r="FH460" s="223">
        <f t="shared" ca="1" si="1013"/>
        <v>-4.4627243267204495E-5</v>
      </c>
      <c r="FI460" s="223">
        <f t="shared" ca="1" si="1014"/>
        <v>6.0829035847040813E-4</v>
      </c>
      <c r="FJ460" s="223">
        <f t="shared" ca="1" si="1015"/>
        <v>-8.7657843808954406E-4</v>
      </c>
      <c r="FK460" s="223">
        <f t="shared" ca="1" si="1016"/>
        <v>7.1921553748608682E-4</v>
      </c>
      <c r="FL460" s="223">
        <f t="shared" ca="1" si="1017"/>
        <v>-2.1261429696923113E-4</v>
      </c>
      <c r="FM460" s="223">
        <f t="shared" ca="1" si="1018"/>
        <v>-3.972286843683657E-4</v>
      </c>
      <c r="FN460" s="223">
        <f t="shared" ca="1" si="1019"/>
        <v>8.1418444474897454E-4</v>
      </c>
      <c r="FO460" s="223">
        <f t="shared" ca="1" si="1020"/>
        <v>-8.3578664413539166E-4</v>
      </c>
      <c r="FP460" s="223">
        <f t="shared" ca="1" si="1021"/>
        <v>4.5154563671361182E-4</v>
      </c>
      <c r="FQ460" s="223">
        <f t="shared" ca="1" si="1022"/>
        <v>1.5195794269348326E-4</v>
      </c>
      <c r="FR460" s="223">
        <f t="shared" ca="1" si="1023"/>
        <v>-6.8167343372250826E-4</v>
      </c>
      <c r="FS460" s="223">
        <f t="shared" ca="1" si="1024"/>
        <v>8.8038036619274957E-4</v>
      </c>
      <c r="FT460" s="223">
        <f t="shared" ca="1" si="1025"/>
        <v>-6.5159016942104464E-4</v>
      </c>
      <c r="FU460" s="223">
        <f t="shared" ca="1" si="1026"/>
        <v>1.0639931497181027E-4</v>
      </c>
      <c r="FV460" s="223">
        <f t="shared" ca="1" si="1027"/>
        <v>4.9045716430331523E-4</v>
      </c>
      <c r="FW460" s="223">
        <f t="shared" ca="1" si="1028"/>
        <v>-8.4915632225767866E-4</v>
      </c>
      <c r="FX460" s="223">
        <f t="shared" ca="1" si="1029"/>
        <v>7.9552019425755142E-4</v>
      </c>
      <c r="FY460" s="223">
        <f t="shared" ca="1" si="1030"/>
        <v>-3.5559353507508566E-4</v>
      </c>
      <c r="FZ460" s="223">
        <f t="shared" ca="1" si="1031"/>
        <v>-2.5700305321885527E-4</v>
      </c>
      <c r="GA460" s="223">
        <f t="shared" ca="1" si="1032"/>
        <v>7.4480350602803256E-4</v>
      </c>
      <c r="GB460" s="223">
        <f t="shared" ca="1" si="1033"/>
        <v>-8.7094055412810251E-4</v>
      </c>
      <c r="GC460" s="223">
        <f t="shared" ca="1" si="1034"/>
        <v>5.741642787061009E-4</v>
      </c>
      <c r="GD460" s="223">
        <f t="shared" ca="1" si="1035"/>
        <v>1.4160117595932056E-6</v>
      </c>
      <c r="GE460" s="223">
        <f t="shared" ca="1" si="1036"/>
        <v>-5.7630871196830548E-4</v>
      </c>
      <c r="GF460" s="223">
        <f t="shared" ca="1" si="1037"/>
        <v>8.7135609828273405E-4</v>
      </c>
      <c r="GG460" s="223">
        <f t="shared" ca="1" si="1038"/>
        <v>-7.4328838018583034E-4</v>
      </c>
      <c r="GH460" s="223">
        <f t="shared" ca="1" si="1039"/>
        <v>2.5429297568160336E-4</v>
      </c>
      <c r="GI460" s="223">
        <f t="shared" ca="1" si="1040"/>
        <v>3.5818259860466206E-4</v>
      </c>
      <c r="GJ460" s="223">
        <f t="shared" ca="1" si="1041"/>
        <v>-7.9673104033787254E-4</v>
      </c>
      <c r="GK460" s="223">
        <f t="shared" ca="1" si="1042"/>
        <v>8.4840098545565612E-4</v>
      </c>
      <c r="GL460" s="223">
        <f t="shared" ca="1" si="1043"/>
        <v>-4.8810242280578552E-4</v>
      </c>
      <c r="GM460" s="223">
        <f t="shared" ca="1" si="1044"/>
        <v>-1.0921004035605535E-4</v>
      </c>
      <c r="GN460" s="223">
        <f t="shared" ca="1" si="1045"/>
        <v>6.5349204017565814E-4</v>
      </c>
      <c r="GO460" s="223">
        <f t="shared" ca="1" si="1046"/>
        <v>-8.8044986752911511E-4</v>
      </c>
      <c r="GP460" s="223">
        <f t="shared" ca="1" si="1047"/>
        <v>6.7987681702137454E-4</v>
      </c>
      <c r="GQ460" s="223">
        <f t="shared" ca="1" si="1048"/>
        <v>-1.4916761323735853E-4</v>
      </c>
      <c r="GR460" s="223">
        <f t="shared" ca="1" si="1049"/>
        <v>-4.5397474431016873E-4</v>
      </c>
      <c r="GS460" s="223">
        <f t="shared" ca="1" si="1050"/>
        <v>8.3667499820172498E-4</v>
      </c>
      <c r="GT460" s="223">
        <f t="shared" ca="1" si="1051"/>
        <v>-8.1310067626813283E-4</v>
      </c>
      <c r="GU460" s="223">
        <f t="shared" ca="1" si="1052"/>
        <v>3.9469905213951578E-4</v>
      </c>
      <c r="GV460" s="223">
        <f t="shared" ca="1" si="1053"/>
        <v>2.1536144829257544E-4</v>
      </c>
      <c r="GW460" s="223">
        <f t="shared" ca="1" si="1054"/>
        <v>-7.2084623982669358E-4</v>
      </c>
      <c r="GX460" s="223">
        <f t="shared" ca="1" si="1055"/>
        <v>8.7630085124285235E-4</v>
      </c>
      <c r="GY460" s="223">
        <f t="shared" ca="1" si="1056"/>
        <v>-6.0623927369778737E-4</v>
      </c>
      <c r="GZ460" s="223">
        <f t="shared" ca="1" si="1057"/>
        <v>4.179863104442484E-5</v>
      </c>
      <c r="HA460" s="223">
        <f t="shared" ca="1" si="1058"/>
        <v>5.4293868730038856E-4</v>
      </c>
      <c r="HB460" s="223">
        <f t="shared" ca="1" si="1059"/>
        <v>-8.64034585313379E-4</v>
      </c>
      <c r="HC460" s="223">
        <f t="shared" ca="1" si="1060"/>
        <v>7.6557057607330714E-4</v>
      </c>
      <c r="HD460" s="223">
        <f t="shared" ca="1" si="1061"/>
        <v>-2.9535904034217283E-4</v>
      </c>
      <c r="HE460" s="223">
        <f t="shared" ca="1" si="1062"/>
        <v>-3.1827361958778396E-4</v>
      </c>
      <c r="HF460" s="223">
        <f t="shared" ca="1" si="1063"/>
        <v>7.7735824106519766E-4</v>
      </c>
      <c r="HG460" s="223">
        <f t="shared" ca="1" si="1064"/>
        <v>-8.589714544907953E-4</v>
      </c>
      <c r="HH460" s="223">
        <f t="shared" ca="1" si="1065"/>
        <v>5.2348332740873905E-4</v>
      </c>
      <c r="HI460" s="223">
        <f t="shared" ca="1" si="1066"/>
        <v>6.6199041465740368E-5</v>
      </c>
      <c r="HJ460" s="223">
        <f t="shared" ca="1" si="1067"/>
        <v>-6.2373632706491633E-4</v>
      </c>
      <c r="HK460" s="223">
        <f t="shared" ca="1" si="1068"/>
        <v>8.7839828801630445E-4</v>
      </c>
      <c r="HL460" s="223">
        <f t="shared" ca="1" si="1069"/>
        <v>-7.0652558181929278E-4</v>
      </c>
      <c r="HM460" s="223">
        <f t="shared" ca="1" si="1070"/>
        <v>1.9157655365712752E-4</v>
      </c>
      <c r="HN460" s="223">
        <f t="shared" ca="1" si="1071"/>
        <v>4.1639865939448694E-4</v>
      </c>
      <c r="HO460" s="223">
        <f t="shared" ca="1" si="1072"/>
        <v>-8.22178050791027E-4</v>
      </c>
      <c r="HP460" s="223">
        <f t="shared" ca="1" si="1073"/>
        <v>8.2872232753037484E-4</v>
      </c>
      <c r="HQ460" s="223">
        <f t="shared" ca="1" si="1074"/>
        <v>-4.3285370461578919E-4</v>
      </c>
      <c r="HR460" s="223">
        <f t="shared" ca="1" si="1075"/>
        <v>-1.7320101877397234E-4</v>
      </c>
      <c r="HS460" s="223">
        <f t="shared" ca="1" si="1076"/>
        <v>6.9515239189496764E-4</v>
      </c>
      <c r="HT460" s="223">
        <f t="shared" ca="1" si="1077"/>
        <v>-8.7955006285206448E-4</v>
      </c>
      <c r="HU460" s="223">
        <f t="shared" ca="1" si="1078"/>
        <v>6.3685378517888366E-4</v>
      </c>
      <c r="HV460" s="223">
        <f t="shared" ca="1" si="1079"/>
        <v>-8.4912577285129181E-5</v>
      </c>
      <c r="HW460" s="223">
        <f t="shared" ca="1" si="1080"/>
        <v>-5.0826067577895142E-4</v>
      </c>
      <c r="HX460" s="223">
        <f t="shared" ca="1" si="1081"/>
        <v>8.5463153734751068E-4</v>
      </c>
      <c r="HY460" s="223">
        <f t="shared" ca="1" si="1082"/>
        <v>-7.8600844538700824E-4</v>
      </c>
      <c r="HZ460" s="223">
        <f t="shared" ca="1" si="1083"/>
        <v>3.3571355920411445E-4</v>
      </c>
      <c r="IA460" s="223">
        <f t="shared" ca="1" si="1084"/>
        <v>2.7759789154388931E-4</v>
      </c>
      <c r="IB460" s="223">
        <f t="shared" ca="1" si="1085"/>
        <v>-7.5611271770128065E-4</v>
      </c>
      <c r="IC460" s="223">
        <f t="shared" ca="1" si="1086"/>
        <v>8.6747258605506428E-4</v>
      </c>
      <c r="ID460" s="223">
        <f t="shared" ca="1" si="1087"/>
        <v>-5.5760311482423968E-4</v>
      </c>
      <c r="IE460" s="223">
        <f t="shared" ca="1" si="1088"/>
        <v>2.3672440251142903E-4</v>
      </c>
      <c r="IF460" s="223">
        <f t="shared" ca="1" si="1089"/>
        <v>5.9247797850935362E-4</v>
      </c>
      <c r="IG460" s="223">
        <f t="shared" ca="1" si="1090"/>
        <v>-8.7423057008905011E-4</v>
      </c>
      <c r="IH460" s="223">
        <f t="shared" ca="1" si="1091"/>
        <v>7.3147226460627867E-4</v>
      </c>
      <c r="II460" s="223">
        <f t="shared" ca="1" si="1092"/>
        <v>-2.3352396937896357E-4</v>
      </c>
      <c r="IJ460" s="223">
        <f t="shared" ca="1" si="1093"/>
        <v>-3.7781943363615319E-4</v>
      </c>
      <c r="IK460" s="223">
        <f t="shared" ca="1" si="1094"/>
        <v>8.0570040444170009E-4</v>
      </c>
      <c r="IL460" s="223">
        <f t="shared" ca="1" si="1095"/>
        <v>-8.423475141180769E-4</v>
      </c>
      <c r="IM460" s="223">
        <f t="shared" ca="1" si="1096"/>
        <v>4.6996557460422285E-4</v>
      </c>
      <c r="IN460" s="223">
        <f t="shared" ca="1" si="1097"/>
        <v>1.3062333283042702E-4</v>
      </c>
      <c r="IO460" s="223">
        <f t="shared" ca="1" si="1098"/>
        <v>-6.677838609629456E-4</v>
      </c>
      <c r="IP460" s="223">
        <f t="shared" ca="1" si="1099"/>
        <v>8.8068036132038226E-4</v>
      </c>
      <c r="IQ460" s="223">
        <f t="shared" ca="1" si="1100"/>
        <v>-6.6593406010964661E-4</v>
      </c>
      <c r="IR460" s="223">
        <f t="shared" ca="1" si="1101"/>
        <v>1.2782196168964054E-4</v>
      </c>
      <c r="IS460" s="223">
        <f t="shared" ca="1" si="1102"/>
        <v>4.7235821977122664E-4</v>
      </c>
      <c r="IT460" s="223">
        <f t="shared" ca="1" si="1103"/>
        <v>-8.4316960715130325E-4</v>
      </c>
      <c r="IU460" s="223">
        <f t="shared" ca="1" si="1104"/>
        <v>8.0455275150951677E-4</v>
      </c>
      <c r="IV460" s="223">
        <f t="shared" ca="1" si="1105"/>
        <v>-3.7525931469699017E-4</v>
      </c>
      <c r="IW460" s="223">
        <f t="shared" ca="1" si="1106"/>
        <v>-2.3625340586446624E-4</v>
      </c>
      <c r="IX460" s="223">
        <f t="shared" ca="1" si="1107"/>
        <v>7.3304565257277163E-4</v>
      </c>
      <c r="IY460" s="223">
        <f t="shared" ca="1" si="1108"/>
        <v>-8.7388390017789381E-4</v>
      </c>
      <c r="IZ460" s="223">
        <f t="shared" ca="1" si="1109"/>
        <v>5.90379587495826E-4</v>
      </c>
      <c r="JA460" s="223">
        <f t="shared" ca="1" si="1110"/>
        <v>-2.0197392719493979E-5</v>
      </c>
      <c r="JB460" s="223">
        <f t="shared" ca="1" si="1111"/>
        <v>-5.5979229860869261E-4</v>
      </c>
    </row>
    <row r="461" spans="2:262">
      <c r="B461" s="230">
        <v>100</v>
      </c>
      <c r="C461" s="229">
        <f t="shared" si="1112"/>
        <v>1.9531250000000013E-3</v>
      </c>
      <c r="D461" s="226">
        <f t="shared" ca="1" si="855"/>
        <v>71.856534020660035</v>
      </c>
      <c r="E461" s="225">
        <f ca="1">DB361</f>
        <v>-0.14346597933996172</v>
      </c>
      <c r="F461" s="224">
        <v>100</v>
      </c>
      <c r="G461" s="223">
        <f t="shared" ca="1" si="856"/>
        <v>7.3021643431254567E-4</v>
      </c>
      <c r="H461" s="223">
        <f t="shared" ca="1" si="857"/>
        <v>-6.0817009993073827E-4</v>
      </c>
      <c r="I461" s="223">
        <f t="shared" ca="1" si="858"/>
        <v>2.1002725502569614E-4</v>
      </c>
      <c r="J461" s="223">
        <f t="shared" ca="1" si="859"/>
        <v>2.8346357267884864E-4</v>
      </c>
      <c r="K461" s="223">
        <f t="shared" ca="1" si="860"/>
        <v>-6.4826786468229224E-4</v>
      </c>
      <c r="L461" s="223">
        <f t="shared" ca="1" si="861"/>
        <v>7.1877209927825566E-4</v>
      </c>
      <c r="M461" s="223">
        <f t="shared" ca="1" si="862"/>
        <v>-4.629688279728498E-4</v>
      </c>
      <c r="N461" s="223">
        <f t="shared" ca="1" si="863"/>
        <v>-3.012612070041722E-6</v>
      </c>
      <c r="O461" s="223">
        <f t="shared" ca="1" si="864"/>
        <v>4.6762638921698781E-4</v>
      </c>
      <c r="P461" s="223">
        <f t="shared" ca="1" si="865"/>
        <v>-7.1994756219596391E-4</v>
      </c>
      <c r="Q461" s="223">
        <f t="shared" ca="1" si="866"/>
        <v>6.4542759368401163E-4</v>
      </c>
      <c r="R461" s="223">
        <f t="shared" ca="1" si="867"/>
        <v>-2.7789699141703145E-4</v>
      </c>
      <c r="S461" s="223">
        <f t="shared" ca="1" si="868"/>
        <v>-2.1579303503716944E-4</v>
      </c>
      <c r="T461" s="223">
        <f t="shared" ca="1" si="869"/>
        <v>6.1151753511023868E-4</v>
      </c>
      <c r="U461" s="223">
        <f t="shared" ca="1" si="870"/>
        <v>-7.2962585907248982E-4</v>
      </c>
      <c r="V461" s="223">
        <f t="shared" ca="1" si="871"/>
        <v>5.1649929710336406E-4</v>
      </c>
      <c r="W461" s="223">
        <f t="shared" ca="1" si="872"/>
        <v>-6.8892852558324479E-5</v>
      </c>
      <c r="X461" s="223">
        <f t="shared" ca="1" si="873"/>
        <v>-4.099895067242429E-4</v>
      </c>
      <c r="Y461" s="223">
        <f t="shared" ca="1" si="874"/>
        <v>7.0274520149206442E-4</v>
      </c>
      <c r="Z461" s="223">
        <f t="shared" ca="1" si="875"/>
        <v>-6.7646926688349628E-4</v>
      </c>
      <c r="AA461" s="223">
        <f t="shared" ca="1" si="876"/>
        <v>3.430904278670725E-4</v>
      </c>
      <c r="AB461" s="223">
        <f t="shared" ca="1" si="877"/>
        <v>1.4604429250361114E-4</v>
      </c>
      <c r="AC461" s="223">
        <f t="shared" ca="1" si="878"/>
        <v>-5.6887795738558603E-4</v>
      </c>
      <c r="AD461" s="223">
        <f t="shared" ca="1" si="879"/>
        <v>7.3345292298978974E-4</v>
      </c>
      <c r="AE461" s="223">
        <f t="shared" ca="1" si="880"/>
        <v>-5.6505559565553668E-4</v>
      </c>
      <c r="AF461" s="223">
        <f t="shared" ca="1" si="881"/>
        <v>1.4013484135588734E-4</v>
      </c>
      <c r="AG461" s="223">
        <f t="shared" ca="1" si="882"/>
        <v>3.4840420115867681E-4</v>
      </c>
      <c r="AH461" s="223">
        <f t="shared" ca="1" si="883"/>
        <v>-6.7877502033819028E-4</v>
      </c>
      <c r="AI461" s="223">
        <f t="shared" ca="1" si="884"/>
        <v>7.0099617124717308E-4</v>
      </c>
      <c r="AJ461" s="223">
        <f t="shared" ca="1" si="885"/>
        <v>-4.0497971594444774E-4</v>
      </c>
      <c r="AK461" s="223">
        <f t="shared" ca="1" si="886"/>
        <v>-7.4889063597311791E-5</v>
      </c>
      <c r="AL461" s="223">
        <f t="shared" ca="1" si="887"/>
        <v>5.2075977395098574E-4</v>
      </c>
      <c r="AM461" s="223">
        <f t="shared" ca="1" si="888"/>
        <v>-7.3021643431254546E-4</v>
      </c>
      <c r="AN461" s="223">
        <f t="shared" ca="1" si="889"/>
        <v>6.0817009993074022E-4</v>
      </c>
      <c r="AO461" s="223">
        <f t="shared" ca="1" si="890"/>
        <v>-2.1002725502570146E-4</v>
      </c>
      <c r="AP461" s="223">
        <f t="shared" ca="1" si="891"/>
        <v>-2.8346357267885195E-4</v>
      </c>
      <c r="AQ461" s="223">
        <f t="shared" ca="1" si="892"/>
        <v>6.4826786468229322E-4</v>
      </c>
      <c r="AR461" s="223">
        <f t="shared" ca="1" si="893"/>
        <v>-7.1877209927825576E-4</v>
      </c>
      <c r="AS461" s="223">
        <f t="shared" ca="1" si="894"/>
        <v>4.6296882797285007E-4</v>
      </c>
      <c r="AT461" s="223">
        <f t="shared" ca="1" si="895"/>
        <v>3.0126120700387947E-6</v>
      </c>
      <c r="AU461" s="223">
        <f t="shared" ca="1" si="896"/>
        <v>-4.6762638921698358E-4</v>
      </c>
      <c r="AV461" s="223">
        <f t="shared" ca="1" si="897"/>
        <v>7.1994756219596477E-4</v>
      </c>
      <c r="AW461" s="223">
        <f t="shared" ca="1" si="898"/>
        <v>-6.4542759368401055E-4</v>
      </c>
      <c r="AX461" s="223">
        <f t="shared" ca="1" si="899"/>
        <v>2.7789699141703172E-4</v>
      </c>
      <c r="AY461" s="223">
        <f t="shared" ca="1" si="900"/>
        <v>2.1579303503716911E-4</v>
      </c>
      <c r="AZ461" s="223">
        <f t="shared" ca="1" si="901"/>
        <v>-6.1151753511023857E-4</v>
      </c>
      <c r="BA461" s="223">
        <f t="shared" ca="1" si="902"/>
        <v>7.2962585907249047E-4</v>
      </c>
      <c r="BB461" s="223">
        <f t="shared" ca="1" si="903"/>
        <v>-5.1649929710336059E-4</v>
      </c>
      <c r="BC461" s="223">
        <f t="shared" ca="1" si="904"/>
        <v>6.8892852558319654E-5</v>
      </c>
      <c r="BD461" s="223">
        <f t="shared" ca="1" si="905"/>
        <v>4.0998950672424262E-4</v>
      </c>
      <c r="BE461" s="223">
        <f t="shared" ca="1" si="906"/>
        <v>-7.027452014920642E-4</v>
      </c>
      <c r="BF461" s="223">
        <f t="shared" ca="1" si="907"/>
        <v>6.7646926688349639E-4</v>
      </c>
      <c r="BG461" s="223">
        <f t="shared" ca="1" si="908"/>
        <v>-3.4309042786707738E-4</v>
      </c>
      <c r="BH461" s="223">
        <f t="shared" ca="1" si="909"/>
        <v>-1.4604429250360571E-4</v>
      </c>
      <c r="BI461" s="223">
        <f t="shared" ca="1" si="910"/>
        <v>5.6887795738558256E-4</v>
      </c>
      <c r="BJ461" s="223">
        <f t="shared" ca="1" si="911"/>
        <v>-7.3345292298978974E-4</v>
      </c>
      <c r="BK461" s="223">
        <f t="shared" ca="1" si="912"/>
        <v>5.6505559565554352E-4</v>
      </c>
      <c r="BL461" s="223">
        <f t="shared" ca="1" si="913"/>
        <v>-1.4013484135587758E-4</v>
      </c>
      <c r="BM461" s="223">
        <f t="shared" ca="1" si="914"/>
        <v>-3.484042011586856E-4</v>
      </c>
      <c r="BN461" s="223">
        <f t="shared" ca="1" si="915"/>
        <v>6.7877502033819408E-4</v>
      </c>
      <c r="BO461" s="223">
        <f t="shared" ca="1" si="916"/>
        <v>-7.0099617124717308E-4</v>
      </c>
      <c r="BP461" s="223">
        <f t="shared" ca="1" si="917"/>
        <v>4.0497971594444812E-4</v>
      </c>
      <c r="BQ461" s="223">
        <f t="shared" ca="1" si="918"/>
        <v>7.4889063597311466E-5</v>
      </c>
      <c r="BR461" s="223">
        <f t="shared" ca="1" si="919"/>
        <v>-5.2075977395098542E-4</v>
      </c>
      <c r="BS461" s="223">
        <f t="shared" ca="1" si="920"/>
        <v>7.3021643431254546E-4</v>
      </c>
      <c r="BT461" s="223">
        <f t="shared" ca="1" si="921"/>
        <v>-6.0817009993074044E-4</v>
      </c>
      <c r="BU461" s="223">
        <f t="shared" ca="1" si="922"/>
        <v>2.1002725502570184E-4</v>
      </c>
      <c r="BV461" s="223">
        <f t="shared" ca="1" si="923"/>
        <v>2.8346357267884203E-4</v>
      </c>
      <c r="BW461" s="223">
        <f t="shared" ca="1" si="924"/>
        <v>-6.4826786468228823E-4</v>
      </c>
      <c r="BX461" s="223">
        <f t="shared" ca="1" si="925"/>
        <v>7.1877209927825782E-4</v>
      </c>
      <c r="BY461" s="223">
        <f t="shared" ca="1" si="926"/>
        <v>-4.6296882797284232E-4</v>
      </c>
      <c r="BZ461" s="223">
        <f t="shared" ca="1" si="927"/>
        <v>-3.0126120700487693E-6</v>
      </c>
      <c r="CA461" s="223">
        <f t="shared" ca="1" si="928"/>
        <v>4.6762638921699128E-4</v>
      </c>
      <c r="CB461" s="223">
        <f t="shared" ca="1" si="929"/>
        <v>-7.1994756219596477E-4</v>
      </c>
      <c r="CC461" s="223">
        <f t="shared" ca="1" si="930"/>
        <v>6.4542759368401087E-4</v>
      </c>
      <c r="CD461" s="223">
        <f t="shared" ca="1" si="931"/>
        <v>-2.7789699141703215E-4</v>
      </c>
      <c r="CE461" s="223">
        <f t="shared" ca="1" si="932"/>
        <v>-2.1579303503716871E-4</v>
      </c>
      <c r="CF461" s="223">
        <f t="shared" ca="1" si="933"/>
        <v>6.1151753511023824E-4</v>
      </c>
      <c r="CG461" s="223">
        <f t="shared" ca="1" si="934"/>
        <v>-7.2962585907249047E-4</v>
      </c>
      <c r="CH461" s="223">
        <f t="shared" ca="1" si="935"/>
        <v>5.1649929710336829E-4</v>
      </c>
      <c r="CI461" s="223">
        <f t="shared" ca="1" si="936"/>
        <v>-6.8892852558330388E-5</v>
      </c>
      <c r="CJ461" s="223">
        <f t="shared" ca="1" si="937"/>
        <v>-4.0998950672423379E-4</v>
      </c>
      <c r="CK461" s="223">
        <f t="shared" ca="1" si="938"/>
        <v>7.0274520149206116E-4</v>
      </c>
      <c r="CL461" s="223">
        <f t="shared" ca="1" si="939"/>
        <v>-6.7646926688349259E-4</v>
      </c>
      <c r="CM461" s="223">
        <f t="shared" ca="1" si="940"/>
        <v>3.4309042786706849E-4</v>
      </c>
      <c r="CN461" s="223">
        <f t="shared" ca="1" si="941"/>
        <v>1.4604429250361553E-4</v>
      </c>
      <c r="CO461" s="223">
        <f t="shared" ca="1" si="942"/>
        <v>-5.6887795738558896E-4</v>
      </c>
      <c r="CP461" s="223">
        <f t="shared" ca="1" si="943"/>
        <v>7.3345292298978974E-4</v>
      </c>
      <c r="CQ461" s="223">
        <f t="shared" ca="1" si="944"/>
        <v>-5.6505559565553723E-4</v>
      </c>
      <c r="CR461" s="223">
        <f t="shared" ca="1" si="945"/>
        <v>1.4013484135588815E-4</v>
      </c>
      <c r="CS461" s="223">
        <f t="shared" ca="1" si="946"/>
        <v>3.4840420115867616E-4</v>
      </c>
      <c r="CT461" s="223">
        <f t="shared" ca="1" si="947"/>
        <v>-6.7877502033818996E-4</v>
      </c>
      <c r="CU461" s="223">
        <f t="shared" ca="1" si="948"/>
        <v>7.0099617124717633E-4</v>
      </c>
      <c r="CV461" s="223">
        <f t="shared" ca="1" si="949"/>
        <v>-4.0497971594445712E-4</v>
      </c>
      <c r="CW461" s="223">
        <f t="shared" ca="1" si="950"/>
        <v>-7.4889063597300732E-5</v>
      </c>
      <c r="CX461" s="223">
        <f t="shared" ca="1" si="951"/>
        <v>5.2075977395099257E-4</v>
      </c>
      <c r="CY461" s="223">
        <f t="shared" ca="1" si="952"/>
        <v>-7.3021643431254632E-4</v>
      </c>
      <c r="CZ461" s="223">
        <f t="shared" ca="1" si="953"/>
        <v>6.0817009993073491E-4</v>
      </c>
      <c r="DA461" s="223">
        <f t="shared" ca="1" si="954"/>
        <v>-2.1002725502569219E-4</v>
      </c>
      <c r="DB461" s="223">
        <f t="shared" ca="1" si="955"/>
        <v>-2.8346357267885125E-4</v>
      </c>
      <c r="DC461" s="223">
        <f t="shared" ca="1" si="956"/>
        <v>6.482678646822929E-4</v>
      </c>
      <c r="DD461" s="223">
        <f t="shared" ca="1" si="957"/>
        <v>-7.1877209927825587E-4</v>
      </c>
      <c r="DE461" s="223">
        <f t="shared" ca="1" si="958"/>
        <v>4.6296882797285073E-4</v>
      </c>
      <c r="DF461" s="223">
        <f t="shared" ca="1" si="959"/>
        <v>3.0126120700380357E-6</v>
      </c>
      <c r="DG461" s="223">
        <f t="shared" ca="1" si="960"/>
        <v>-4.6762638921699908E-4</v>
      </c>
      <c r="DH461" s="223">
        <f t="shared" ca="1" si="961"/>
        <v>7.199475621959626E-4</v>
      </c>
      <c r="DI461" s="223">
        <f t="shared" ca="1" si="962"/>
        <v>-6.4542759368400599E-4</v>
      </c>
      <c r="DJ461" s="223">
        <f t="shared" ca="1" si="963"/>
        <v>2.7789699141704207E-4</v>
      </c>
      <c r="DK461" s="223">
        <f t="shared" ca="1" si="964"/>
        <v>2.1579303503717833E-4</v>
      </c>
      <c r="DL461" s="223">
        <f t="shared" ca="1" si="965"/>
        <v>-6.1151753511023239E-4</v>
      </c>
      <c r="DM461" s="223">
        <f t="shared" ca="1" si="966"/>
        <v>7.2962585907248938E-4</v>
      </c>
      <c r="DN461" s="223">
        <f t="shared" ca="1" si="967"/>
        <v>-5.1649929710337599E-4</v>
      </c>
      <c r="DO461" s="223">
        <f t="shared" ca="1" si="968"/>
        <v>6.8892852558320413E-5</v>
      </c>
      <c r="DP461" s="223">
        <f t="shared" ca="1" si="969"/>
        <v>4.0998950672422479E-4</v>
      </c>
      <c r="DQ461" s="223">
        <f t="shared" ca="1" si="970"/>
        <v>-7.0274520149206398E-4</v>
      </c>
      <c r="DR461" s="223">
        <f t="shared" ca="1" si="971"/>
        <v>6.7646926688348869E-4</v>
      </c>
      <c r="DS461" s="223">
        <f t="shared" ca="1" si="972"/>
        <v>-3.4309042786707792E-4</v>
      </c>
      <c r="DT461" s="223">
        <f t="shared" ca="1" si="973"/>
        <v>-1.4604429250362534E-4</v>
      </c>
      <c r="DU461" s="223">
        <f t="shared" ca="1" si="974"/>
        <v>5.6887795738558213E-4</v>
      </c>
      <c r="DV461" s="223">
        <f t="shared" ca="1" si="975"/>
        <v>-7.3345292298978974E-4</v>
      </c>
      <c r="DW461" s="223">
        <f t="shared" ca="1" si="976"/>
        <v>5.6505559565554406E-4</v>
      </c>
      <c r="DX461" s="223">
        <f t="shared" ca="1" si="977"/>
        <v>-1.4013484135587829E-4</v>
      </c>
      <c r="DY461" s="223">
        <f t="shared" ca="1" si="978"/>
        <v>-3.4840420115866662E-4</v>
      </c>
      <c r="DZ461" s="223">
        <f t="shared" ca="1" si="979"/>
        <v>6.7877502033819375E-4</v>
      </c>
      <c r="EA461" s="223">
        <f t="shared" ca="1" si="980"/>
        <v>-7.0099617124717937E-4</v>
      </c>
      <c r="EB461" s="223">
        <f t="shared" ca="1" si="981"/>
        <v>4.0497971594444872E-4</v>
      </c>
      <c r="EC461" s="223">
        <f t="shared" ca="1" si="982"/>
        <v>7.4889063597289999E-5</v>
      </c>
      <c r="ED461" s="223">
        <f t="shared" ca="1" si="983"/>
        <v>-5.2075977395098498E-4</v>
      </c>
      <c r="EE461" s="223">
        <f t="shared" ca="1" si="984"/>
        <v>7.3021643431254719E-4</v>
      </c>
      <c r="EF461" s="223">
        <f t="shared" ca="1" si="985"/>
        <v>-6.0817009993074087E-4</v>
      </c>
      <c r="EG461" s="223">
        <f t="shared" ca="1" si="986"/>
        <v>2.1002725502568254E-4</v>
      </c>
      <c r="EH461" s="223">
        <f t="shared" ca="1" si="987"/>
        <v>2.8346357267884133E-4</v>
      </c>
      <c r="EI461" s="223">
        <f t="shared" ca="1" si="988"/>
        <v>-6.4826786468229756E-4</v>
      </c>
      <c r="EJ461" s="223">
        <f t="shared" ca="1" si="989"/>
        <v>7.1877209927825804E-4</v>
      </c>
      <c r="EK461" s="223">
        <f t="shared" ca="1" si="990"/>
        <v>-4.6296882797284286E-4</v>
      </c>
      <c r="EL461" s="223">
        <f t="shared" ca="1" si="991"/>
        <v>-3.0126120700272479E-6</v>
      </c>
      <c r="EM461" s="223">
        <f t="shared" ca="1" si="992"/>
        <v>4.6762638921699079E-4</v>
      </c>
      <c r="EN461" s="223">
        <f t="shared" ca="1" si="993"/>
        <v>-7.1994756219596065E-4</v>
      </c>
      <c r="EO461" s="223">
        <f t="shared" ca="1" si="994"/>
        <v>6.4542759368401109E-4</v>
      </c>
      <c r="EP461" s="223">
        <f t="shared" ca="1" si="995"/>
        <v>-2.7789699141705199E-4</v>
      </c>
      <c r="EQ461" s="223">
        <f t="shared" ca="1" si="996"/>
        <v>-2.1579303503716806E-4</v>
      </c>
      <c r="ER461" s="223">
        <f t="shared" ca="1" si="997"/>
        <v>6.1151753511024941E-4</v>
      </c>
      <c r="ES461" s="223">
        <f t="shared" ca="1" si="998"/>
        <v>-7.2962585907249047E-4</v>
      </c>
      <c r="ET461" s="223">
        <f t="shared" ca="1" si="999"/>
        <v>5.1649929710335398E-4</v>
      </c>
      <c r="EU461" s="223">
        <f t="shared" ca="1" si="1000"/>
        <v>-6.8892852558331147E-5</v>
      </c>
      <c r="EV461" s="223">
        <f t="shared" ca="1" si="1001"/>
        <v>-4.0998950672425038E-4</v>
      </c>
      <c r="EW461" s="223">
        <f t="shared" ca="1" si="1002"/>
        <v>7.0274520149206095E-4</v>
      </c>
      <c r="EX461" s="223">
        <f t="shared" ca="1" si="1003"/>
        <v>-6.7646926688349281E-4</v>
      </c>
      <c r="EY461" s="223">
        <f t="shared" ca="1" si="1004"/>
        <v>3.4309042786708757E-4</v>
      </c>
      <c r="EZ461" s="223">
        <f t="shared" ca="1" si="1005"/>
        <v>1.4604429250361482E-4</v>
      </c>
      <c r="FA461" s="223">
        <f t="shared" ca="1" si="1006"/>
        <v>-5.688779573855753E-4</v>
      </c>
      <c r="FB461" s="223">
        <f t="shared" ca="1" si="1007"/>
        <v>7.3345292298978974E-4</v>
      </c>
      <c r="FC461" s="223">
        <f t="shared" ca="1" si="1008"/>
        <v>-5.6505559565555089E-4</v>
      </c>
      <c r="FD461" s="223">
        <f t="shared" ca="1" si="1009"/>
        <v>1.401348413558888E-4</v>
      </c>
      <c r="FE461" s="223">
        <f t="shared" ca="1" si="1010"/>
        <v>3.4840420115869384E-4</v>
      </c>
      <c r="FF461" s="223">
        <f t="shared" ca="1" si="1011"/>
        <v>-6.7877502033818974E-4</v>
      </c>
      <c r="FG461" s="223">
        <f t="shared" ca="1" si="1012"/>
        <v>7.0099617124717037E-4</v>
      </c>
      <c r="FH461" s="223">
        <f t="shared" ca="1" si="1013"/>
        <v>-4.0497971594445772E-4</v>
      </c>
      <c r="FI461" s="223">
        <f t="shared" ca="1" si="1014"/>
        <v>-7.4889063597320736E-5</v>
      </c>
      <c r="FJ461" s="223">
        <f t="shared" ca="1" si="1015"/>
        <v>5.207597739509774E-4</v>
      </c>
      <c r="FK461" s="223">
        <f t="shared" ca="1" si="1016"/>
        <v>-7.3021643431254622E-4</v>
      </c>
      <c r="FL461" s="223">
        <f t="shared" ca="1" si="1017"/>
        <v>6.0817009993074695E-4</v>
      </c>
      <c r="FM461" s="223">
        <f t="shared" ca="1" si="1018"/>
        <v>-2.1002725502569289E-4</v>
      </c>
      <c r="FN461" s="223">
        <f t="shared" ca="1" si="1019"/>
        <v>-2.8346357267883141E-4</v>
      </c>
      <c r="FO461" s="223">
        <f t="shared" ca="1" si="1020"/>
        <v>6.4826786468229257E-4</v>
      </c>
      <c r="FP461" s="223">
        <f t="shared" ca="1" si="1021"/>
        <v>-7.1877209927826021E-4</v>
      </c>
      <c r="FQ461" s="223">
        <f t="shared" ca="1" si="1022"/>
        <v>4.6296882797285121E-4</v>
      </c>
      <c r="FR461" s="223">
        <f t="shared" ca="1" si="1023"/>
        <v>3.0126120700581477E-6</v>
      </c>
      <c r="FS461" s="223">
        <f t="shared" ca="1" si="1024"/>
        <v>-4.6762638921698244E-4</v>
      </c>
      <c r="FT461" s="223">
        <f t="shared" ca="1" si="1025"/>
        <v>7.1994756219596651E-4</v>
      </c>
      <c r="FU461" s="223">
        <f t="shared" ca="1" si="1026"/>
        <v>-6.4542759368401619E-4</v>
      </c>
      <c r="FV461" s="223">
        <f t="shared" ca="1" si="1027"/>
        <v>2.7789699141702348E-4</v>
      </c>
      <c r="FW461" s="223">
        <f t="shared" ca="1" si="1028"/>
        <v>2.1579303503715773E-4</v>
      </c>
      <c r="FX461" s="223">
        <f t="shared" ca="1" si="1029"/>
        <v>-6.1151753511024345E-4</v>
      </c>
      <c r="FY461" s="223">
        <f t="shared" ca="1" si="1030"/>
        <v>7.2962585907249155E-4</v>
      </c>
      <c r="FZ461" s="223">
        <f t="shared" ca="1" si="1031"/>
        <v>-5.1649929710336168E-4</v>
      </c>
      <c r="GA461" s="223">
        <f t="shared" ca="1" si="1032"/>
        <v>6.8892852558341934E-5</v>
      </c>
      <c r="GB461" s="223">
        <f t="shared" ca="1" si="1033"/>
        <v>4.0998950672424138E-4</v>
      </c>
      <c r="GC461" s="223">
        <f t="shared" ca="1" si="1034"/>
        <v>-7.027452014920578E-4</v>
      </c>
      <c r="GD461" s="223">
        <f t="shared" ca="1" si="1035"/>
        <v>6.7646926688349693E-4</v>
      </c>
      <c r="GE461" s="223">
        <f t="shared" ca="1" si="1036"/>
        <v>-3.4309042786706025E-4</v>
      </c>
      <c r="GF461" s="223">
        <f t="shared" ca="1" si="1037"/>
        <v>-1.4604429250360425E-4</v>
      </c>
      <c r="GG461" s="223">
        <f t="shared" ca="1" si="1038"/>
        <v>5.6887795738559471E-4</v>
      </c>
      <c r="GH461" s="223">
        <f t="shared" ca="1" si="1039"/>
        <v>-7.3345292298978974E-4</v>
      </c>
      <c r="GI461" s="223">
        <f t="shared" ca="1" si="1040"/>
        <v>5.6505559565553116E-4</v>
      </c>
      <c r="GJ461" s="223">
        <f t="shared" ca="1" si="1041"/>
        <v>-1.4013484135589943E-4</v>
      </c>
      <c r="GK461" s="223">
        <f t="shared" ca="1" si="1042"/>
        <v>-3.4840420115868429E-4</v>
      </c>
      <c r="GL461" s="223">
        <f t="shared" ca="1" si="1043"/>
        <v>6.7877502033818562E-4</v>
      </c>
      <c r="GM461" s="223">
        <f t="shared" ca="1" si="1044"/>
        <v>-7.0099617124717351E-4</v>
      </c>
      <c r="GN461" s="223">
        <f t="shared" ca="1" si="1045"/>
        <v>4.0497971594446666E-4</v>
      </c>
      <c r="GO461" s="223">
        <f t="shared" ca="1" si="1046"/>
        <v>7.4889063597310002E-5</v>
      </c>
      <c r="GP461" s="223">
        <f t="shared" ca="1" si="1047"/>
        <v>-5.2075977395099908E-4</v>
      </c>
      <c r="GQ461" s="223">
        <f t="shared" ca="1" si="1048"/>
        <v>7.3021643431254524E-4</v>
      </c>
      <c r="GR461" s="223">
        <f t="shared" ca="1" si="1049"/>
        <v>-6.0817009993072971E-4</v>
      </c>
      <c r="GS461" s="223">
        <f t="shared" ca="1" si="1050"/>
        <v>2.1002725502570325E-4</v>
      </c>
      <c r="GT461" s="223">
        <f t="shared" ca="1" si="1051"/>
        <v>2.8346357267885987E-4</v>
      </c>
      <c r="GU461" s="223">
        <f t="shared" ca="1" si="1052"/>
        <v>-6.4826786468228747E-4</v>
      </c>
      <c r="GV461" s="223">
        <f t="shared" ca="1" si="1053"/>
        <v>7.1877209927825403E-4</v>
      </c>
      <c r="GW461" s="223">
        <f t="shared" ca="1" si="1054"/>
        <v>-4.6296882797285956E-4</v>
      </c>
      <c r="GX461" s="223">
        <f t="shared" ca="1" si="1055"/>
        <v>-3.0126120700474141E-6</v>
      </c>
      <c r="GY461" s="223">
        <f t="shared" ca="1" si="1056"/>
        <v>4.6762638921697415E-4</v>
      </c>
      <c r="GZ461" s="223">
        <f t="shared" ca="1" si="1057"/>
        <v>-7.1994756219596456E-4</v>
      </c>
      <c r="HA461" s="223">
        <f t="shared" ca="1" si="1058"/>
        <v>6.4542759368402128E-4</v>
      </c>
      <c r="HB461" s="223">
        <f t="shared" ca="1" si="1059"/>
        <v>-2.7789699141703345E-4</v>
      </c>
      <c r="HC461" s="223">
        <f t="shared" ca="1" si="1060"/>
        <v>-2.157930350371873E-4</v>
      </c>
      <c r="HD461" s="223">
        <f t="shared" ca="1" si="1061"/>
        <v>6.1151753511023749E-4</v>
      </c>
      <c r="HE461" s="223">
        <f t="shared" ca="1" si="1062"/>
        <v>-7.2962585907248841E-4</v>
      </c>
      <c r="HF461" s="223">
        <f t="shared" ca="1" si="1063"/>
        <v>5.1649929710336927E-4</v>
      </c>
      <c r="HG461" s="223">
        <f t="shared" ca="1" si="1064"/>
        <v>-6.8892852558311089E-5</v>
      </c>
      <c r="HH461" s="223">
        <f t="shared" ca="1" si="1065"/>
        <v>-4.0998950672426707E-4</v>
      </c>
      <c r="HI461" s="223">
        <f t="shared" ca="1" si="1066"/>
        <v>7.0274520149205487E-4</v>
      </c>
      <c r="HJ461" s="223">
        <f t="shared" ca="1" si="1067"/>
        <v>-6.7646926688350116E-4</v>
      </c>
      <c r="HK461" s="223">
        <f t="shared" ca="1" si="1068"/>
        <v>3.4309042786706973E-4</v>
      </c>
      <c r="HL461" s="223">
        <f t="shared" ca="1" si="1069"/>
        <v>1.4604429250363455E-4</v>
      </c>
      <c r="HM461" s="223">
        <f t="shared" ca="1" si="1070"/>
        <v>-5.6887795738556175E-4</v>
      </c>
      <c r="HN461" s="223">
        <f t="shared" ca="1" si="1071"/>
        <v>7.3345292298978974E-4</v>
      </c>
      <c r="HO461" s="223">
        <f t="shared" ca="1" si="1072"/>
        <v>-5.6505559565553809E-4</v>
      </c>
      <c r="HP461" s="223">
        <f t="shared" ca="1" si="1073"/>
        <v>1.4013484135586907E-4</v>
      </c>
      <c r="HQ461" s="223">
        <f t="shared" ca="1" si="1074"/>
        <v>3.4840420115871151E-4</v>
      </c>
      <c r="HR461" s="223">
        <f t="shared" ca="1" si="1075"/>
        <v>-6.787750203381815E-4</v>
      </c>
      <c r="HS461" s="223">
        <f t="shared" ca="1" si="1076"/>
        <v>7.0099617124717677E-4</v>
      </c>
      <c r="HT461" s="223">
        <f t="shared" ca="1" si="1077"/>
        <v>-4.0497971594444091E-4</v>
      </c>
      <c r="HU461" s="223">
        <f t="shared" ca="1" si="1078"/>
        <v>-7.4889063597340685E-5</v>
      </c>
      <c r="HV461" s="223">
        <f t="shared" ca="1" si="1079"/>
        <v>5.2075977395096222E-4</v>
      </c>
      <c r="HW461" s="223">
        <f t="shared" ca="1" si="1080"/>
        <v>-7.3021643431254416E-4</v>
      </c>
      <c r="HX461" s="223">
        <f t="shared" ca="1" si="1081"/>
        <v>6.0817009993073567E-4</v>
      </c>
      <c r="HY461" s="223">
        <f t="shared" ca="1" si="1082"/>
        <v>-2.1002725502567359E-4</v>
      </c>
      <c r="HZ461" s="223">
        <f t="shared" ca="1" si="1083"/>
        <v>-2.8346357267881151E-4</v>
      </c>
      <c r="IA461" s="223">
        <f t="shared" ca="1" si="1084"/>
        <v>6.4826786468228249E-4</v>
      </c>
      <c r="IB461" s="223">
        <f t="shared" ca="1" si="1085"/>
        <v>-7.1877209927825609E-4</v>
      </c>
      <c r="IC461" s="223">
        <f t="shared" ca="1" si="1086"/>
        <v>4.629688279728356E-4</v>
      </c>
      <c r="ID461" s="223">
        <f t="shared" ca="1" si="1087"/>
        <v>3.0126120700782054E-6</v>
      </c>
      <c r="IE461" s="223">
        <f t="shared" ca="1" si="1088"/>
        <v>-1.9058848794368405E-4</v>
      </c>
      <c r="IF461" s="223">
        <f t="shared" ca="1" si="1089"/>
        <v>7.1994756219596239E-4</v>
      </c>
      <c r="IG461" s="223">
        <f t="shared" ca="1" si="1090"/>
        <v>-6.4542759368400664E-4</v>
      </c>
      <c r="IH461" s="223">
        <f t="shared" ca="1" si="1091"/>
        <v>2.7789699141700489E-4</v>
      </c>
      <c r="II461" s="223">
        <f t="shared" ca="1" si="1092"/>
        <v>2.1579303503713719E-4</v>
      </c>
      <c r="IJ461" s="223">
        <f t="shared" ca="1" si="1093"/>
        <v>-6.1151753511023152E-4</v>
      </c>
      <c r="IK461" s="223">
        <f t="shared" ca="1" si="1094"/>
        <v>7.296258590724896E-4</v>
      </c>
      <c r="IL461" s="223">
        <f t="shared" ca="1" si="1095"/>
        <v>-5.1649929710334737E-4</v>
      </c>
      <c r="IM461" s="223">
        <f t="shared" ca="1" si="1096"/>
        <v>6.8892852558363347E-5</v>
      </c>
      <c r="IN461" s="223">
        <f t="shared" ca="1" si="1097"/>
        <v>4.099895067242236E-4</v>
      </c>
      <c r="IO461" s="223">
        <f t="shared" ca="1" si="1098"/>
        <v>-7.0274520149206366E-4</v>
      </c>
      <c r="IP461" s="223">
        <f t="shared" ca="1" si="1099"/>
        <v>6.7646926688348912E-4</v>
      </c>
      <c r="IQ461" s="223">
        <f t="shared" ca="1" si="1100"/>
        <v>-3.4309042786704247E-4</v>
      </c>
      <c r="IR461" s="223">
        <f t="shared" ca="1" si="1101"/>
        <v>-1.4604429250358311E-4</v>
      </c>
      <c r="IS461" s="223">
        <f t="shared" ca="1" si="1102"/>
        <v>5.6887795738558115E-4</v>
      </c>
      <c r="IT461" s="223">
        <f t="shared" ca="1" si="1103"/>
        <v>-7.3345292298978974E-4</v>
      </c>
      <c r="IU461" s="223">
        <f t="shared" ca="1" si="1104"/>
        <v>5.6505559565551836E-4</v>
      </c>
      <c r="IV461" s="223">
        <f t="shared" ca="1" si="1105"/>
        <v>-1.4013484135592057E-4</v>
      </c>
      <c r="IW461" s="223">
        <f t="shared" ca="1" si="1106"/>
        <v>-3.4840420115866532E-4</v>
      </c>
      <c r="IX461" s="223">
        <f t="shared" ca="1" si="1107"/>
        <v>6.7877502033819332E-4</v>
      </c>
      <c r="IY461" s="223">
        <f t="shared" ca="1" si="1108"/>
        <v>-7.0099617124716766E-4</v>
      </c>
      <c r="IZ461" s="223">
        <f t="shared" ca="1" si="1109"/>
        <v>4.0497971594448461E-4</v>
      </c>
      <c r="JA461" s="223">
        <f t="shared" ca="1" si="1110"/>
        <v>7.4889063597288589E-5</v>
      </c>
      <c r="JB461" s="223">
        <f t="shared" ca="1" si="1111"/>
        <v>-5.207597739509839E-4</v>
      </c>
    </row>
    <row r="462" spans="2:262">
      <c r="B462" s="230">
        <v>101</v>
      </c>
      <c r="C462" s="229">
        <f t="shared" si="1112"/>
        <v>1.9726562500000013E-3</v>
      </c>
      <c r="D462" s="226">
        <f t="shared" ca="1" si="855"/>
        <v>71.860954847355472</v>
      </c>
      <c r="E462" s="225">
        <f ca="1">DC361</f>
        <v>-0.13904515264453177</v>
      </c>
      <c r="F462" s="224">
        <v>101</v>
      </c>
      <c r="G462" s="223">
        <f t="shared" ca="1" si="856"/>
        <v>2.4557418372404534E-4</v>
      </c>
      <c r="H462" s="223">
        <f t="shared" ca="1" si="857"/>
        <v>-1.5496608288998205E-4</v>
      </c>
      <c r="I462" s="223">
        <f t="shared" ca="1" si="858"/>
        <v>-1.2402680248334557E-6</v>
      </c>
      <c r="J462" s="223">
        <f t="shared" ca="1" si="859"/>
        <v>1.5692160462333615E-4</v>
      </c>
      <c r="K462" s="223">
        <f t="shared" ca="1" si="860"/>
        <v>-2.4617690481965005E-4</v>
      </c>
      <c r="L462" s="223">
        <f t="shared" ca="1" si="861"/>
        <v>2.3122376233415622E-4</v>
      </c>
      <c r="M462" s="223">
        <f t="shared" ca="1" si="862"/>
        <v>-1.1839194921738053E-4</v>
      </c>
      <c r="N462" s="223">
        <f t="shared" ca="1" si="863"/>
        <v>-4.4556021883610645E-5</v>
      </c>
      <c r="O462" s="223">
        <f t="shared" ca="1" si="864"/>
        <v>1.8864311057977527E-4</v>
      </c>
      <c r="P462" s="223">
        <f t="shared" ca="1" si="865"/>
        <v>-2.5287622276026311E-4</v>
      </c>
      <c r="Q462" s="223">
        <f t="shared" ca="1" si="866"/>
        <v>2.1006502310975115E-4</v>
      </c>
      <c r="R462" s="223">
        <f t="shared" ca="1" si="867"/>
        <v>-7.8331798315482831E-5</v>
      </c>
      <c r="S462" s="223">
        <f t="shared" ca="1" si="868"/>
        <v>-8.6559836366594453E-5</v>
      </c>
      <c r="T462" s="223">
        <f t="shared" ca="1" si="869"/>
        <v>2.1481007386657926E-4</v>
      </c>
      <c r="U462" s="223">
        <f t="shared" ca="1" si="870"/>
        <v>-2.5212967233525547E-4</v>
      </c>
      <c r="V462" s="223">
        <f t="shared" ca="1" si="871"/>
        <v>1.8272097910175184E-4</v>
      </c>
      <c r="W462" s="223">
        <f t="shared" ca="1" si="872"/>
        <v>-3.5965189919347703E-5</v>
      </c>
      <c r="X462" s="223">
        <f t="shared" ca="1" si="873"/>
        <v>-1.2601492111808998E-4</v>
      </c>
      <c r="Y462" s="223">
        <f t="shared" ca="1" si="874"/>
        <v>2.346520157015388E-4</v>
      </c>
      <c r="Z462" s="223">
        <f t="shared" ca="1" si="875"/>
        <v>-2.4395923550929021E-4</v>
      </c>
      <c r="AA462" s="223">
        <f t="shared" ca="1" si="876"/>
        <v>1.4999676789899564E-4</v>
      </c>
      <c r="AB462" s="223">
        <f t="shared" ca="1" si="877"/>
        <v>7.4604032518702364E-6</v>
      </c>
      <c r="AC462" s="223">
        <f t="shared" ca="1" si="878"/>
        <v>-1.6175953240352728E-4</v>
      </c>
      <c r="AD462" s="223">
        <f t="shared" ca="1" si="879"/>
        <v>2.4758469575787093E-4</v>
      </c>
      <c r="AE462" s="223">
        <f t="shared" ca="1" si="880"/>
        <v>-2.2860548846794881E-4</v>
      </c>
      <c r="AF462" s="223">
        <f t="shared" ca="1" si="881"/>
        <v>1.12855944581214E-4</v>
      </c>
      <c r="AG462" s="223">
        <f t="shared" ca="1" si="882"/>
        <v>5.0666326973894729E-5</v>
      </c>
      <c r="AH462" s="223">
        <f t="shared" ca="1" si="883"/>
        <v>-1.9274118032287956E-4</v>
      </c>
      <c r="AI462" s="223">
        <f t="shared" ca="1" si="884"/>
        <v>2.5322731495425817E-4</v>
      </c>
      <c r="AJ462" s="223">
        <f t="shared" ca="1" si="885"/>
        <v>-2.0652051792045581E-4</v>
      </c>
      <c r="AK462" s="223">
        <f t="shared" ca="1" si="886"/>
        <v>7.2392110114115275E-5</v>
      </c>
      <c r="AL462" s="223">
        <f t="shared" ca="1" si="887"/>
        <v>9.2380395126823899E-5</v>
      </c>
      <c r="AM462" s="223">
        <f t="shared" ca="1" si="888"/>
        <v>-2.1804761907604774E-4</v>
      </c>
      <c r="AN462" s="223">
        <f t="shared" ca="1" si="889"/>
        <v>2.5141372797535553E-4</v>
      </c>
      <c r="AO462" s="223">
        <f t="shared" ca="1" si="890"/>
        <v>-1.7835460953526968E-4</v>
      </c>
      <c r="AP462" s="223">
        <f t="shared" ca="1" si="891"/>
        <v>2.979671058038171E-5</v>
      </c>
      <c r="AQ462" s="223">
        <f t="shared" ca="1" si="892"/>
        <v>1.3137434885313694E-4</v>
      </c>
      <c r="AR462" s="223">
        <f t="shared" ca="1" si="893"/>
        <v>-2.3693370778066298E-4</v>
      </c>
      <c r="AS462" s="223">
        <f t="shared" ca="1" si="894"/>
        <v>2.4219733537328832E-4</v>
      </c>
      <c r="AT462" s="223">
        <f t="shared" ca="1" si="895"/>
        <v>-1.449371004637653E-4</v>
      </c>
      <c r="AU462" s="223">
        <f t="shared" ca="1" si="896"/>
        <v>-1.3676044610950536E-5</v>
      </c>
      <c r="AV462" s="223">
        <f t="shared" ca="1" si="897"/>
        <v>1.6650002228997529E-4</v>
      </c>
      <c r="AW462" s="223">
        <f t="shared" ca="1" si="898"/>
        <v>-2.488433509331558E-4</v>
      </c>
      <c r="AX462" s="223">
        <f t="shared" ca="1" si="899"/>
        <v>2.2584951120359806E-4</v>
      </c>
      <c r="AY462" s="223">
        <f t="shared" ca="1" si="900"/>
        <v>-1.0725195974398897E-4</v>
      </c>
      <c r="AZ462" s="223">
        <f t="shared" ca="1" si="901"/>
        <v>-5.6746112563348374E-5</v>
      </c>
      <c r="BA462" s="223">
        <f t="shared" ca="1" si="902"/>
        <v>1.9672314998601199E-4</v>
      </c>
      <c r="BB462" s="223">
        <f t="shared" ca="1" si="903"/>
        <v>-2.5342587248250399E-4</v>
      </c>
      <c r="BC462" s="223">
        <f t="shared" ca="1" si="904"/>
        <v>2.0285161249346311E-4</v>
      </c>
      <c r="BD462" s="223">
        <f t="shared" ca="1" si="905"/>
        <v>-6.6408815612533761E-5</v>
      </c>
      <c r="BE462" s="223">
        <f t="shared" ca="1" si="906"/>
        <v>-9.8145307391356079E-5</v>
      </c>
      <c r="BF462" s="223">
        <f t="shared" ca="1" si="907"/>
        <v>2.211538205531123E-4</v>
      </c>
      <c r="BG462" s="223">
        <f t="shared" ca="1" si="908"/>
        <v>-2.5054634138668794E-4</v>
      </c>
      <c r="BH462" s="223">
        <f t="shared" ca="1" si="909"/>
        <v>1.7388080582111316E-4</v>
      </c>
      <c r="BI462" s="223">
        <f t="shared" ca="1" si="910"/>
        <v>-2.361028281712928E-5</v>
      </c>
      <c r="BJ462" s="223">
        <f t="shared" ca="1" si="911"/>
        <v>-1.3665464159283799E-4</v>
      </c>
      <c r="BK462" s="223">
        <f t="shared" ca="1" si="912"/>
        <v>2.3907267985374145E-4</v>
      </c>
      <c r="BL462" s="223">
        <f t="shared" ca="1" si="913"/>
        <v>-2.4028954461879811E-4</v>
      </c>
      <c r="BM462" s="223">
        <f t="shared" ca="1" si="914"/>
        <v>1.3979012833876278E-4</v>
      </c>
      <c r="BN462" s="223">
        <f t="shared" ca="1" si="915"/>
        <v>1.9883448032135669E-5</v>
      </c>
      <c r="BO462" s="223">
        <f t="shared" ca="1" si="916"/>
        <v>-1.711402187888354E-4</v>
      </c>
      <c r="BP462" s="223">
        <f t="shared" ca="1" si="917"/>
        <v>2.4995211217869072E-4</v>
      </c>
      <c r="BQ462" s="223">
        <f t="shared" ca="1" si="918"/>
        <v>-2.2295749063875632E-4</v>
      </c>
      <c r="BR462" s="223">
        <f t="shared" ca="1" si="919"/>
        <v>1.0158337033661997E-4</v>
      </c>
      <c r="BS462" s="223">
        <f t="shared" ca="1" si="920"/>
        <v>6.2791716416467629E-5</v>
      </c>
      <c r="BT462" s="223">
        <f t="shared" ca="1" si="921"/>
        <v>-2.0058662097954523E-4</v>
      </c>
      <c r="BU462" s="223">
        <f t="shared" ca="1" si="922"/>
        <v>2.5347177574137013E-4</v>
      </c>
      <c r="BV462" s="223">
        <f t="shared" ca="1" si="923"/>
        <v>-1.9906051684021465E-4</v>
      </c>
      <c r="BW462" s="223">
        <f t="shared" ca="1" si="924"/>
        <v>6.0385518923612839E-5</v>
      </c>
      <c r="BX462" s="223">
        <f t="shared" ca="1" si="925"/>
        <v>1.0385110059260181E-4</v>
      </c>
      <c r="BY462" s="223">
        <f t="shared" ca="1" si="926"/>
        <v>-2.2412680723814956E-4</v>
      </c>
      <c r="BZ462" s="223">
        <f t="shared" ca="1" si="927"/>
        <v>2.4952803505050129E-4</v>
      </c>
      <c r="CA462" s="223">
        <f t="shared" ca="1" si="928"/>
        <v>-1.6930226281134948E-4</v>
      </c>
      <c r="CB462" s="223">
        <f t="shared" ca="1" si="929"/>
        <v>1.7409633102353158E-5</v>
      </c>
      <c r="CC462" s="223">
        <f t="shared" ca="1" si="930"/>
        <v>1.4185261868628367E-4</v>
      </c>
      <c r="CD462" s="223">
        <f t="shared" ca="1" si="931"/>
        <v>-2.4106764348398054E-4</v>
      </c>
      <c r="CE462" s="223">
        <f t="shared" ca="1" si="932"/>
        <v>2.3823701242763428E-4</v>
      </c>
      <c r="CF462" s="223">
        <f t="shared" ca="1" si="933"/>
        <v>-1.3455895186754459E-4</v>
      </c>
      <c r="CG462" s="223">
        <f t="shared" ca="1" si="934"/>
        <v>-2.6078874407719818E-5</v>
      </c>
      <c r="CH462" s="223">
        <f t="shared" ca="1" si="935"/>
        <v>1.75677326819242E-4</v>
      </c>
      <c r="CI462" s="223">
        <f t="shared" ca="1" si="936"/>
        <v>-2.5091031161815952E-4</v>
      </c>
      <c r="CJ462" s="223">
        <f t="shared" ca="1" si="937"/>
        <v>2.199311688184696E-4</v>
      </c>
      <c r="CK462" s="223">
        <f t="shared" ca="1" si="938"/>
        <v>-9.5853590905407022E-5</v>
      </c>
      <c r="CL462" s="223">
        <f t="shared" ca="1" si="939"/>
        <v>-6.8799496887544188E-5</v>
      </c>
      <c r="CM462" s="223">
        <f t="shared" ca="1" si="940"/>
        <v>2.0432926609301945E-4</v>
      </c>
      <c r="CN462" s="223">
        <f t="shared" ca="1" si="941"/>
        <v>-2.5336499708044974E-4</v>
      </c>
      <c r="CO462" s="223">
        <f t="shared" ca="1" si="942"/>
        <v>1.9514951457497834E-4</v>
      </c>
      <c r="CP462" s="223">
        <f t="shared" ca="1" si="943"/>
        <v>-5.4325848256048829E-5</v>
      </c>
      <c r="CQ462" s="223">
        <f t="shared" ca="1" si="944"/>
        <v>-1.0949433777409659E-4</v>
      </c>
      <c r="CR462" s="223">
        <f t="shared" ca="1" si="945"/>
        <v>2.2696478831514438E-4</v>
      </c>
      <c r="CS462" s="223">
        <f t="shared" ca="1" si="946"/>
        <v>-2.4835942235645322E-4</v>
      </c>
      <c r="CT462" s="223">
        <f t="shared" ca="1" si="947"/>
        <v>1.6462173844908757E-4</v>
      </c>
      <c r="CU462" s="223">
        <f t="shared" ca="1" si="948"/>
        <v>-1.1198496475591456E-5</v>
      </c>
      <c r="CV462" s="223">
        <f t="shared" ca="1" si="949"/>
        <v>-1.4696514906644982E-4</v>
      </c>
      <c r="CW462" s="223">
        <f t="shared" ca="1" si="950"/>
        <v>2.4291739697988456E-4</v>
      </c>
      <c r="CX462" s="223">
        <f t="shared" ca="1" si="951"/>
        <v>-2.3604097516844228E-4</v>
      </c>
      <c r="CY462" s="223">
        <f t="shared" ca="1" si="952"/>
        <v>1.2924672211519865E-4</v>
      </c>
      <c r="CZ462" s="223">
        <f t="shared" ca="1" si="953"/>
        <v>3.2258591844512664E-5</v>
      </c>
      <c r="DA462" s="223">
        <f t="shared" ca="1" si="954"/>
        <v>-1.8010861339697094E-4</v>
      </c>
      <c r="DB462" s="223">
        <f t="shared" ca="1" si="955"/>
        <v>2.5171737206805154E-4</v>
      </c>
      <c r="DC462" s="223">
        <f t="shared" ca="1" si="956"/>
        <v>-2.1677236868584263E-4</v>
      </c>
      <c r="DD462" s="223">
        <f t="shared" ca="1" si="957"/>
        <v>9.0066072855229256E-5</v>
      </c>
      <c r="DE462" s="223">
        <f t="shared" ca="1" si="958"/>
        <v>7.4765835114281513E-5</v>
      </c>
      <c r="DF462" s="223">
        <f t="shared" ca="1" si="959"/>
        <v>-2.0794883089696254E-4</v>
      </c>
      <c r="DG462" s="223">
        <f t="shared" ca="1" si="960"/>
        <v>2.5310560081921545E-4</v>
      </c>
      <c r="DH462" s="223">
        <f t="shared" ca="1" si="961"/>
        <v>-1.9112096153926311E-4</v>
      </c>
      <c r="DI462" s="223">
        <f t="shared" ca="1" si="962"/>
        <v>4.8233453728876706E-5</v>
      </c>
      <c r="DJ462" s="223">
        <f t="shared" ca="1" si="963"/>
        <v>1.1507161966076681E-4</v>
      </c>
      <c r="DK462" s="223">
        <f t="shared" ca="1" si="964"/>
        <v>-2.296660542904215E-4</v>
      </c>
      <c r="DL462" s="223">
        <f t="shared" ca="1" si="965"/>
        <v>2.4704120723313455E-4</v>
      </c>
      <c r="DM462" s="223">
        <f t="shared" ca="1" si="966"/>
        <v>-1.598420521071871E-4</v>
      </c>
      <c r="DN462" s="223">
        <f t="shared" ca="1" si="967"/>
        <v>4.9806142932772393E-6</v>
      </c>
      <c r="DO462" s="223">
        <f t="shared" ca="1" si="968"/>
        <v>1.5198915313619339E-4</v>
      </c>
      <c r="DP462" s="223">
        <f t="shared" ca="1" si="969"/>
        <v>-2.4462082611911243E-4</v>
      </c>
      <c r="DQ462" s="223">
        <f t="shared" ca="1" si="970"/>
        <v>2.3370275565194674E-4</v>
      </c>
      <c r="DR462" s="223">
        <f t="shared" ca="1" si="971"/>
        <v>-1.2385663897029666E-4</v>
      </c>
      <c r="DS462" s="223">
        <f t="shared" ca="1" si="972"/>
        <v>-3.8418877911804814E-5</v>
      </c>
      <c r="DT462" s="223">
        <f t="shared" ca="1" si="973"/>
        <v>1.8443140928068433E-4</v>
      </c>
      <c r="DU462" s="223">
        <f t="shared" ca="1" si="974"/>
        <v>-2.5237280738532776E-4</v>
      </c>
      <c r="DV462" s="223">
        <f t="shared" ca="1" si="975"/>
        <v>2.1348299298396407E-4</v>
      </c>
      <c r="DW462" s="223">
        <f t="shared" ca="1" si="976"/>
        <v>-8.4224302370557614E-5</v>
      </c>
      <c r="DX462" s="223">
        <f t="shared" ca="1" si="977"/>
        <v>-8.0687137197620623E-5</v>
      </c>
      <c r="DY462" s="223">
        <f t="shared" ca="1" si="978"/>
        <v>2.1144313510088086E-4</v>
      </c>
      <c r="DZ462" s="223">
        <f t="shared" ca="1" si="979"/>
        <v>-2.5269374320827554E-4</v>
      </c>
      <c r="EA462" s="223">
        <f t="shared" ca="1" si="980"/>
        <v>1.8697728438280394E-4</v>
      </c>
      <c r="EB462" s="223">
        <f t="shared" ca="1" si="981"/>
        <v>-4.2112005172736276E-5</v>
      </c>
      <c r="EC462" s="223">
        <f t="shared" ca="1" si="982"/>
        <v>-1.2057958670656484E-4</v>
      </c>
      <c r="ED462" s="223">
        <f t="shared" ca="1" si="983"/>
        <v>2.3222897802236089E-4</v>
      </c>
      <c r="EE462" s="223">
        <f t="shared" ca="1" si="984"/>
        <v>-2.455741837240442E-4</v>
      </c>
      <c r="EF462" s="223">
        <f t="shared" ca="1" si="985"/>
        <v>1.5496608288997655E-4</v>
      </c>
      <c r="EG462" s="223">
        <f t="shared" ca="1" si="986"/>
        <v>1.2402680248429018E-6</v>
      </c>
      <c r="EH462" s="223">
        <f t="shared" ca="1" si="987"/>
        <v>-1.5692160462333401E-4</v>
      </c>
      <c r="EI462" s="223">
        <f t="shared" ca="1" si="988"/>
        <v>2.4617690481964995E-4</v>
      </c>
      <c r="EJ462" s="223">
        <f t="shared" ca="1" si="989"/>
        <v>-2.3122376233415529E-4</v>
      </c>
      <c r="EK462" s="223">
        <f t="shared" ca="1" si="990"/>
        <v>1.1839194921737695E-4</v>
      </c>
      <c r="EL462" s="223">
        <f t="shared" ca="1" si="991"/>
        <v>4.4556021883617258E-5</v>
      </c>
      <c r="EM462" s="223">
        <f t="shared" ca="1" si="992"/>
        <v>-1.8864311057978155E-4</v>
      </c>
      <c r="EN462" s="223">
        <f t="shared" ca="1" si="993"/>
        <v>2.528762227602629E-4</v>
      </c>
      <c r="EO462" s="223">
        <f t="shared" ca="1" si="994"/>
        <v>-2.1006502310975142E-4</v>
      </c>
      <c r="EP462" s="223">
        <f t="shared" ca="1" si="995"/>
        <v>7.833179831548073E-5</v>
      </c>
      <c r="EQ462" s="223">
        <f t="shared" ca="1" si="996"/>
        <v>8.655983636659822E-5</v>
      </c>
      <c r="ER462" s="223">
        <f t="shared" ca="1" si="997"/>
        <v>-2.1481007386658235E-4</v>
      </c>
      <c r="ES462" s="223">
        <f t="shared" ca="1" si="998"/>
        <v>2.521296723352545E-4</v>
      </c>
      <c r="ET462" s="223">
        <f t="shared" ca="1" si="999"/>
        <v>-1.8272097910175403E-4</v>
      </c>
      <c r="EU462" s="223">
        <f t="shared" ca="1" si="1000"/>
        <v>3.5965189919349058E-5</v>
      </c>
      <c r="EV462" s="223">
        <f t="shared" ca="1" si="1001"/>
        <v>1.2601492111809193E-4</v>
      </c>
      <c r="EW462" s="223">
        <f t="shared" ca="1" si="1002"/>
        <v>-2.3465201570154032E-4</v>
      </c>
      <c r="EX462" s="223">
        <f t="shared" ca="1" si="1003"/>
        <v>2.4395923550928864E-4</v>
      </c>
      <c r="EY462" s="223">
        <f t="shared" ca="1" si="1004"/>
        <v>-1.4999676789898805E-4</v>
      </c>
      <c r="EZ462" s="223">
        <f t="shared" ca="1" si="1005"/>
        <v>-7.4604032518670651E-6</v>
      </c>
      <c r="FA462" s="223">
        <f t="shared" ca="1" si="1006"/>
        <v>1.6175953240352622E-4</v>
      </c>
      <c r="FB462" s="223">
        <f t="shared" ca="1" si="1007"/>
        <v>-2.4758469575787137E-4</v>
      </c>
      <c r="FC462" s="223">
        <f t="shared" ca="1" si="1008"/>
        <v>2.2860548846794708E-4</v>
      </c>
      <c r="FD462" s="223">
        <f t="shared" ca="1" si="1009"/>
        <v>-1.1285594458120877E-4</v>
      </c>
      <c r="FE462" s="223">
        <f t="shared" ca="1" si="1010"/>
        <v>-5.0666326973903959E-5</v>
      </c>
      <c r="FF462" s="223">
        <f t="shared" ca="1" si="1011"/>
        <v>1.9274118032287636E-4</v>
      </c>
      <c r="FG462" s="223">
        <f t="shared" ca="1" si="1012"/>
        <v>-2.5322731495425812E-4</v>
      </c>
      <c r="FH462" s="223">
        <f t="shared" ca="1" si="1013"/>
        <v>2.0652051792045448E-4</v>
      </c>
      <c r="FI462" s="223">
        <f t="shared" ca="1" si="1014"/>
        <v>-7.2392110114113134E-5</v>
      </c>
      <c r="FJ462" s="223">
        <f t="shared" ca="1" si="1015"/>
        <v>-9.238039512682932E-5</v>
      </c>
      <c r="FK462" s="223">
        <f t="shared" ca="1" si="1016"/>
        <v>2.1804761907605254E-4</v>
      </c>
      <c r="FL462" s="223">
        <f t="shared" ca="1" si="1017"/>
        <v>-2.5141372797535618E-4</v>
      </c>
      <c r="FM462" s="223">
        <f t="shared" ca="1" si="1018"/>
        <v>1.7835460953527065E-4</v>
      </c>
      <c r="FN462" s="223">
        <f t="shared" ca="1" si="1019"/>
        <v>-2.9796710580379487E-5</v>
      </c>
      <c r="FO462" s="223">
        <f t="shared" ca="1" si="1020"/>
        <v>-1.3137434885313883E-4</v>
      </c>
      <c r="FP462" s="223">
        <f t="shared" ca="1" si="1021"/>
        <v>2.3693370778066507E-4</v>
      </c>
      <c r="FQ462" s="223">
        <f t="shared" ca="1" si="1022"/>
        <v>-2.421973353732855E-4</v>
      </c>
      <c r="FR462" s="223">
        <f t="shared" ca="1" si="1023"/>
        <v>1.449371004637694E-4</v>
      </c>
      <c r="FS462" s="223">
        <f t="shared" ca="1" si="1024"/>
        <v>1.3676044610949167E-5</v>
      </c>
      <c r="FT462" s="223">
        <f t="shared" ca="1" si="1025"/>
        <v>-1.6650002228997697E-4</v>
      </c>
      <c r="FU462" s="223">
        <f t="shared" ca="1" si="1026"/>
        <v>2.4884335093315624E-4</v>
      </c>
      <c r="FV462" s="223">
        <f t="shared" ca="1" si="1027"/>
        <v>-2.2584951120359543E-4</v>
      </c>
      <c r="FW462" s="223">
        <f t="shared" ca="1" si="1028"/>
        <v>1.0725195974398042E-4</v>
      </c>
      <c r="FX462" s="223">
        <f t="shared" ca="1" si="1029"/>
        <v>5.6746112563343522E-5</v>
      </c>
      <c r="FY462" s="223">
        <f t="shared" ca="1" si="1030"/>
        <v>-1.967231499860111E-4</v>
      </c>
      <c r="FZ462" s="223">
        <f t="shared" ca="1" si="1031"/>
        <v>2.5342587248250404E-4</v>
      </c>
      <c r="GA462" s="223">
        <f t="shared" ca="1" si="1032"/>
        <v>-2.0285161249346181E-4</v>
      </c>
      <c r="GB462" s="223">
        <f t="shared" ca="1" si="1033"/>
        <v>6.6408815612528123E-5</v>
      </c>
      <c r="GC462" s="223">
        <f t="shared" ca="1" si="1034"/>
        <v>9.8145307391361486E-5</v>
      </c>
      <c r="GD462" s="223">
        <f t="shared" ca="1" si="1035"/>
        <v>-2.2115382055310989E-4</v>
      </c>
      <c r="GE462" s="223">
        <f t="shared" ca="1" si="1036"/>
        <v>2.505463413866887E-4</v>
      </c>
      <c r="GF462" s="223">
        <f t="shared" ca="1" si="1037"/>
        <v>-1.7388080582111153E-4</v>
      </c>
      <c r="GG462" s="223">
        <f t="shared" ca="1" si="1038"/>
        <v>2.3610282817127071E-5</v>
      </c>
      <c r="GH462" s="223">
        <f t="shared" ca="1" si="1039"/>
        <v>1.3665464159283986E-4</v>
      </c>
      <c r="GI462" s="223">
        <f t="shared" ca="1" si="1040"/>
        <v>-2.3907267985374459E-4</v>
      </c>
      <c r="GJ462" s="223">
        <f t="shared" ca="1" si="1041"/>
        <v>2.4028954461879969E-4</v>
      </c>
      <c r="GK462" s="223">
        <f t="shared" ca="1" si="1042"/>
        <v>-1.397901283387669E-4</v>
      </c>
      <c r="GL462" s="223">
        <f t="shared" ca="1" si="1043"/>
        <v>-1.9883448032137892E-5</v>
      </c>
      <c r="GM462" s="223">
        <f t="shared" ca="1" si="1044"/>
        <v>1.7114021878883705E-4</v>
      </c>
      <c r="GN462" s="223">
        <f t="shared" ca="1" si="1045"/>
        <v>-2.499521121786911E-4</v>
      </c>
      <c r="GO462" s="223">
        <f t="shared" ca="1" si="1046"/>
        <v>2.2295749063875179E-4</v>
      </c>
      <c r="GP462" s="223">
        <f t="shared" ca="1" si="1047"/>
        <v>-1.0158337033662452E-4</v>
      </c>
      <c r="GQ462" s="223">
        <f t="shared" ca="1" si="1048"/>
        <v>-6.2791716416462831E-5</v>
      </c>
      <c r="GR462" s="223">
        <f t="shared" ca="1" si="1049"/>
        <v>2.0058662097954661E-4</v>
      </c>
      <c r="GS462" s="223">
        <f t="shared" ca="1" si="1050"/>
        <v>-2.5347177574137013E-4</v>
      </c>
      <c r="GT462" s="223">
        <f t="shared" ca="1" si="1051"/>
        <v>1.990605168402133E-4</v>
      </c>
      <c r="GU462" s="223">
        <f t="shared" ca="1" si="1052"/>
        <v>-6.0385518923603671E-5</v>
      </c>
      <c r="GV462" s="223">
        <f t="shared" ca="1" si="1053"/>
        <v>-1.0385110059261041E-4</v>
      </c>
      <c r="GW462" s="223">
        <f t="shared" ca="1" si="1054"/>
        <v>2.2412680723814726E-4</v>
      </c>
      <c r="GX462" s="223">
        <f t="shared" ca="1" si="1055"/>
        <v>-2.4952803505050091E-4</v>
      </c>
      <c r="GY462" s="223">
        <f t="shared" ca="1" si="1056"/>
        <v>1.693022628113478E-4</v>
      </c>
      <c r="GZ462" s="223">
        <f t="shared" ca="1" si="1057"/>
        <v>-1.7409633102350922E-5</v>
      </c>
      <c r="HA462" s="223">
        <f t="shared" ca="1" si="1058"/>
        <v>-1.418526186862915E-4</v>
      </c>
      <c r="HB462" s="223">
        <f t="shared" ca="1" si="1059"/>
        <v>2.4106764348398347E-4</v>
      </c>
      <c r="HC462" s="223">
        <f t="shared" ca="1" si="1060"/>
        <v>-2.3823701242763599E-4</v>
      </c>
      <c r="HD462" s="223">
        <f t="shared" ca="1" si="1061"/>
        <v>1.3455895186754269E-4</v>
      </c>
      <c r="HE462" s="223">
        <f t="shared" ca="1" si="1062"/>
        <v>2.6078874407736366E-5</v>
      </c>
      <c r="HF462" s="223">
        <f t="shared" ca="1" si="1063"/>
        <v>-1.756773268192436E-4</v>
      </c>
      <c r="HG462" s="223">
        <f t="shared" ca="1" si="1064"/>
        <v>2.5091031161815887E-4</v>
      </c>
      <c r="HH462" s="223">
        <f t="shared" ca="1" si="1065"/>
        <v>-2.1993116881846488E-4</v>
      </c>
      <c r="HI462" s="223">
        <f t="shared" ca="1" si="1066"/>
        <v>9.5853590905411629E-5</v>
      </c>
      <c r="HJ462" s="223">
        <f t="shared" ca="1" si="1067"/>
        <v>6.8799496887560221E-5</v>
      </c>
      <c r="HK462" s="223">
        <f t="shared" ca="1" si="1068"/>
        <v>-2.0432926609302077E-4</v>
      </c>
      <c r="HL462" s="223">
        <f t="shared" ca="1" si="1069"/>
        <v>2.5336499708045006E-4</v>
      </c>
      <c r="HM462" s="223">
        <f t="shared" ca="1" si="1070"/>
        <v>-1.951495145749723E-4</v>
      </c>
      <c r="HN462" s="223">
        <f t="shared" ca="1" si="1071"/>
        <v>5.4325848256053668E-5</v>
      </c>
      <c r="HO462" s="223">
        <f t="shared" ca="1" si="1072"/>
        <v>1.0949433777410511E-4</v>
      </c>
      <c r="HP462" s="223">
        <f t="shared" ca="1" si="1073"/>
        <v>-2.2696478831514538E-4</v>
      </c>
      <c r="HQ462" s="223">
        <f t="shared" ca="1" si="1074"/>
        <v>2.4835942235644997E-4</v>
      </c>
      <c r="HR462" s="223">
        <f t="shared" ca="1" si="1075"/>
        <v>-1.6462173844908584E-4</v>
      </c>
      <c r="HS462" s="223">
        <f t="shared" ca="1" si="1076"/>
        <v>1.1198496475596417E-5</v>
      </c>
      <c r="HT462" s="223">
        <f t="shared" ca="1" si="1077"/>
        <v>1.4696514906645751E-4</v>
      </c>
      <c r="HU462" s="223">
        <f t="shared" ca="1" si="1078"/>
        <v>-2.4291739697988312E-4</v>
      </c>
      <c r="HV462" s="223">
        <f t="shared" ca="1" si="1079"/>
        <v>2.3604097516843621E-4</v>
      </c>
      <c r="HW462" s="223">
        <f t="shared" ca="1" si="1080"/>
        <v>-1.292467221151967E-4</v>
      </c>
      <c r="HX462" s="223">
        <f t="shared" ca="1" si="1081"/>
        <v>-3.2258591844500602E-5</v>
      </c>
      <c r="HY462" s="223">
        <f t="shared" ca="1" si="1082"/>
        <v>1.8010861339697254E-4</v>
      </c>
      <c r="HZ462" s="223">
        <f t="shared" ca="1" si="1083"/>
        <v>-2.5171737206805095E-4</v>
      </c>
      <c r="IA462" s="223">
        <f t="shared" ca="1" si="1084"/>
        <v>2.1677236868583772E-4</v>
      </c>
      <c r="IB462" s="223">
        <f t="shared" ca="1" si="1085"/>
        <v>-9.0066072855233891E-5</v>
      </c>
      <c r="IC462" s="223">
        <f t="shared" ca="1" si="1086"/>
        <v>-7.476583511429741E-5</v>
      </c>
      <c r="ID462" s="223">
        <f t="shared" ca="1" si="1087"/>
        <v>2.0794883089696384E-4</v>
      </c>
      <c r="IE462" s="223">
        <f t="shared" ca="1" si="1088"/>
        <v>-2.1986745556329108E-4</v>
      </c>
      <c r="IF462" s="223">
        <f t="shared" ca="1" si="1089"/>
        <v>1.9112096153926165E-4</v>
      </c>
      <c r="IG462" s="223">
        <f t="shared" ca="1" si="1090"/>
        <v>-4.8233453728874517E-5</v>
      </c>
      <c r="IH462" s="223">
        <f t="shared" ca="1" si="1091"/>
        <v>-1.1507161966078165E-4</v>
      </c>
      <c r="II462" s="223">
        <f t="shared" ca="1" si="1092"/>
        <v>2.2966605429042245E-4</v>
      </c>
      <c r="IJ462" s="223">
        <f t="shared" ca="1" si="1093"/>
        <v>-2.4704120723313726E-4</v>
      </c>
      <c r="IK462" s="223">
        <f t="shared" ca="1" si="1094"/>
        <v>1.5984205210718537E-4</v>
      </c>
      <c r="IL462" s="223">
        <f t="shared" ca="1" si="1095"/>
        <v>-4.9806142932894094E-6</v>
      </c>
      <c r="IM462" s="223">
        <f t="shared" ca="1" si="1096"/>
        <v>-1.519891531362067E-4</v>
      </c>
      <c r="IN462" s="223">
        <f t="shared" ca="1" si="1097"/>
        <v>2.4462082611911298E-4</v>
      </c>
      <c r="IO462" s="223">
        <f t="shared" ca="1" si="1098"/>
        <v>-2.3370275565194029E-4</v>
      </c>
      <c r="IP462" s="223">
        <f t="shared" ca="1" si="1099"/>
        <v>1.2385663897029471E-4</v>
      </c>
      <c r="IQ462" s="223">
        <f t="shared" ca="1" si="1100"/>
        <v>3.8418877911792793E-5</v>
      </c>
      <c r="IR462" s="223">
        <f t="shared" ca="1" si="1101"/>
        <v>-1.8443140928068588E-4</v>
      </c>
      <c r="IS462" s="223">
        <f t="shared" ca="1" si="1102"/>
        <v>2.5237280738532792E-4</v>
      </c>
      <c r="IT462" s="223">
        <f t="shared" ca="1" si="1103"/>
        <v>-2.134829929839551E-4</v>
      </c>
      <c r="IU462" s="223">
        <f t="shared" ca="1" si="1104"/>
        <v>8.42243023705555E-5</v>
      </c>
      <c r="IV462" s="223">
        <f t="shared" ca="1" si="1105"/>
        <v>8.068713719760909E-5</v>
      </c>
      <c r="IW462" s="223">
        <f t="shared" ca="1" si="1106"/>
        <v>-2.1144313510088208E-4</v>
      </c>
      <c r="IX462" s="223">
        <f t="shared" ca="1" si="1107"/>
        <v>2.5269374320827646E-4</v>
      </c>
      <c r="IY462" s="223">
        <f t="shared" ca="1" si="1108"/>
        <v>-1.8697728438279271E-4</v>
      </c>
      <c r="IZ462" s="223">
        <f t="shared" ca="1" si="1109"/>
        <v>4.2112005172734067E-5</v>
      </c>
      <c r="JA462" s="223">
        <f t="shared" ca="1" si="1110"/>
        <v>1.2057958670657948E-4</v>
      </c>
      <c r="JB462" s="223">
        <f t="shared" ca="1" si="1111"/>
        <v>-2.3222897802236179E-4</v>
      </c>
    </row>
    <row r="463" spans="2:262">
      <c r="B463" s="230">
        <v>102</v>
      </c>
      <c r="C463" s="229">
        <f t="shared" si="1112"/>
        <v>1.9921875000000013E-3</v>
      </c>
      <c r="D463" s="226">
        <f t="shared" ca="1" si="855"/>
        <v>71.861082662336926</v>
      </c>
      <c r="E463" s="225">
        <f ca="1">DD361</f>
        <v>-0.13891733766307648</v>
      </c>
      <c r="F463" s="224">
        <v>102</v>
      </c>
      <c r="G463" s="223">
        <f t="shared" ca="1" si="856"/>
        <v>3.5427517619918299E-4</v>
      </c>
      <c r="H463" s="223">
        <f t="shared" ca="1" si="857"/>
        <v>-3.2144212177333243E-4</v>
      </c>
      <c r="I463" s="223">
        <f t="shared" ca="1" si="858"/>
        <v>1.6209429008773532E-4</v>
      </c>
      <c r="J463" s="223">
        <f t="shared" ca="1" si="859"/>
        <v>6.1051412556377361E-5</v>
      </c>
      <c r="K463" s="223">
        <f t="shared" ca="1" si="860"/>
        <v>-2.6016819883336396E-4</v>
      </c>
      <c r="L463" s="223">
        <f t="shared" ca="1" si="861"/>
        <v>3.5688670095304653E-4</v>
      </c>
      <c r="M463" s="223">
        <f t="shared" ca="1" si="862"/>
        <v>-3.1313997334817098E-4</v>
      </c>
      <c r="N463" s="223">
        <f t="shared" ca="1" si="863"/>
        <v>1.4614606904875228E-4</v>
      </c>
      <c r="O463" s="223">
        <f t="shared" ca="1" si="864"/>
        <v>7.8368726635674529E-5</v>
      </c>
      <c r="P463" s="223">
        <f t="shared" ca="1" si="865"/>
        <v>-2.7203877198139553E-4</v>
      </c>
      <c r="Q463" s="223">
        <f t="shared" ca="1" si="866"/>
        <v>3.58638454384731E-4</v>
      </c>
      <c r="R463" s="223">
        <f t="shared" ca="1" si="867"/>
        <v>-3.040834432993913E-4</v>
      </c>
      <c r="S463" s="223">
        <f t="shared" ca="1" si="868"/>
        <v>1.2984576932854641E-4</v>
      </c>
      <c r="T463" s="223">
        <f t="shared" ca="1" si="869"/>
        <v>9.5497243588217248E-5</v>
      </c>
      <c r="U463" s="223">
        <f t="shared" ca="1" si="870"/>
        <v>-2.8325397989994202E-4</v>
      </c>
      <c r="V463" s="223">
        <f t="shared" ca="1" si="871"/>
        <v>3.5952621636678418E-4</v>
      </c>
      <c r="W463" s="223">
        <f t="shared" ca="1" si="872"/>
        <v>-2.9429434960113999E-4</v>
      </c>
      <c r="X463" s="223">
        <f t="shared" ca="1" si="873"/>
        <v>1.132326597768831E-4</v>
      </c>
      <c r="Y463" s="223">
        <f t="shared" ca="1" si="874"/>
        <v>1.1239569931638401E-4</v>
      </c>
      <c r="Z463" s="223">
        <f t="shared" ca="1" si="875"/>
        <v>-2.9378680417079038E-4</v>
      </c>
      <c r="AA463" s="223">
        <f t="shared" ca="1" si="876"/>
        <v>3.595478482028324E-4</v>
      </c>
      <c r="AB463" s="223">
        <f t="shared" ca="1" si="877"/>
        <v>-2.8379627503755903E-4</v>
      </c>
      <c r="AC463" s="223">
        <f t="shared" ca="1" si="878"/>
        <v>9.6346762829807651E-5</v>
      </c>
      <c r="AD463" s="223">
        <f t="shared" ca="1" si="879"/>
        <v>1.2902338396019949E-4</v>
      </c>
      <c r="AE463" s="223">
        <f t="shared" ca="1" si="880"/>
        <v>-3.0361187029770778E-4</v>
      </c>
      <c r="AF463" s="223">
        <f t="shared" ca="1" si="881"/>
        <v>3.5870329777988781E-4</v>
      </c>
      <c r="AG463" s="223">
        <f t="shared" ca="1" si="882"/>
        <v>-2.7261451038979479E-4</v>
      </c>
      <c r="AH463" s="223">
        <f t="shared" ca="1" si="883"/>
        <v>7.9228758092092988E-5</v>
      </c>
      <c r="AI463" s="223">
        <f t="shared" ca="1" si="884"/>
        <v>1.4534023997093639E-4</v>
      </c>
      <c r="AJ463" s="223">
        <f t="shared" ca="1" si="885"/>
        <v>-3.1270550883581754E-4</v>
      </c>
      <c r="AK463" s="223">
        <f t="shared" ca="1" si="886"/>
        <v>3.5699459969389368E-4</v>
      </c>
      <c r="AL463" s="223">
        <f t="shared" ca="1" si="887"/>
        <v>-2.607759935082888E-4</v>
      </c>
      <c r="AM463" s="223">
        <f t="shared" ca="1" si="888"/>
        <v>6.1919884336514812E-5</v>
      </c>
      <c r="AN463" s="223">
        <f t="shared" ca="1" si="889"/>
        <v>1.6130695861328652E-4</v>
      </c>
      <c r="AO463" s="223">
        <f t="shared" ca="1" si="890"/>
        <v>-3.2104581241337534E-4</v>
      </c>
      <c r="AP463" s="223">
        <f t="shared" ca="1" si="891"/>
        <v>3.5442587034820253E-4</v>
      </c>
      <c r="AQ463" s="223">
        <f t="shared" ca="1" si="892"/>
        <v>-2.4830924441714185E-4</v>
      </c>
      <c r="AR463" s="223">
        <f t="shared" ca="1" si="893"/>
        <v>4.4461840156033699E-5</v>
      </c>
      <c r="AS463" s="223">
        <f t="shared" ca="1" si="894"/>
        <v>1.768850746635162E-4</v>
      </c>
      <c r="AT463" s="223">
        <f t="shared" ca="1" si="895"/>
        <v>-3.2861268850853501E-4</v>
      </c>
      <c r="AU463" s="223">
        <f t="shared" ca="1" si="896"/>
        <v>3.5100329803680261E-4</v>
      </c>
      <c r="AV463" s="223">
        <f t="shared" ca="1" si="897"/>
        <v>-2.3524429660687658E-4</v>
      </c>
      <c r="AW463" s="223">
        <f t="shared" ca="1" si="898"/>
        <v>2.6896683508214405E-5</v>
      </c>
      <c r="AX463" s="223">
        <f t="shared" ca="1" si="899"/>
        <v>1.9203705907557439E-4</v>
      </c>
      <c r="AY463" s="223">
        <f t="shared" ca="1" si="900"/>
        <v>-3.3538790785400766E-4</v>
      </c>
      <c r="AZ463" s="223">
        <f t="shared" ca="1" si="901"/>
        <v>3.4673512803617523E-4</v>
      </c>
      <c r="BA463" s="223">
        <f t="shared" ca="1" si="902"/>
        <v>-2.2161262468111472E-4</v>
      </c>
      <c r="BB463" s="223">
        <f t="shared" ca="1" si="903"/>
        <v>9.2667303939525023E-6</v>
      </c>
      <c r="BC463" s="223">
        <f t="shared" ca="1" si="904"/>
        <v>2.0672640939186406E-4</v>
      </c>
      <c r="BD463" s="223">
        <f t="shared" ca="1" si="905"/>
        <v>-3.4135514835294863E-4</v>
      </c>
      <c r="BE463" s="223">
        <f t="shared" ca="1" si="906"/>
        <v>3.4163164274169722E-4</v>
      </c>
      <c r="BF463" s="223">
        <f t="shared" ca="1" si="907"/>
        <v>-2.0744706853152259E-4</v>
      </c>
      <c r="BG463" s="223">
        <f t="shared" ca="1" si="908"/>
        <v>-8.3855470854929783E-6</v>
      </c>
      <c r="BH463" s="223">
        <f t="shared" ca="1" si="909"/>
        <v>2.2091773768082961E-4</v>
      </c>
      <c r="BI463" s="223">
        <f t="shared" ca="1" si="910"/>
        <v>-3.4650003440032739E-4</v>
      </c>
      <c r="BJ463" s="223">
        <f t="shared" ca="1" si="911"/>
        <v>3.3570513689645635E-4</v>
      </c>
      <c r="BK463" s="223">
        <f t="shared" ca="1" si="912"/>
        <v>-1.9278175422362496E-4</v>
      </c>
      <c r="BL463" s="223">
        <f t="shared" ca="1" si="913"/>
        <v>-2.6017623047522298E-5</v>
      </c>
      <c r="BM463" s="223">
        <f t="shared" ca="1" si="914"/>
        <v>2.3457685578962161E-4</v>
      </c>
      <c r="BN463" s="223">
        <f t="shared" ca="1" si="915"/>
        <v>-3.5081017151501596E-4</v>
      </c>
      <c r="BO463" s="223">
        <f t="shared" ca="1" si="916"/>
        <v>3.2896988797213666E-4</v>
      </c>
      <c r="BP463" s="223">
        <f t="shared" ca="1" si="917"/>
        <v>-1.7765201178411539E-4</v>
      </c>
      <c r="BQ463" s="223">
        <f t="shared" ca="1" si="918"/>
        <v>-4.3587020276765768E-5</v>
      </c>
      <c r="BR463" s="223">
        <f t="shared" ca="1" si="919"/>
        <v>2.4767085770630254E-4</v>
      </c>
      <c r="BS463" s="223">
        <f t="shared" ca="1" si="920"/>
        <v>-3.542751761991831E-4</v>
      </c>
      <c r="BT463" s="223">
        <f t="shared" ca="1" si="921"/>
        <v>3.2144212177332874E-4</v>
      </c>
      <c r="BU463" s="223">
        <f t="shared" ca="1" si="922"/>
        <v>-1.6209429008773042E-4</v>
      </c>
      <c r="BV463" s="223">
        <f t="shared" ca="1" si="923"/>
        <v>-6.1051412556380208E-5</v>
      </c>
      <c r="BW463" s="223">
        <f t="shared" ca="1" si="924"/>
        <v>2.6016819883336418E-4</v>
      </c>
      <c r="BX463" s="223">
        <f t="shared" ca="1" si="925"/>
        <v>-3.5688670095304739E-4</v>
      </c>
      <c r="BY463" s="223">
        <f t="shared" ca="1" si="926"/>
        <v>3.1313997334816865E-4</v>
      </c>
      <c r="BZ463" s="223">
        <f t="shared" ca="1" si="927"/>
        <v>-1.4614606904875022E-4</v>
      </c>
      <c r="CA463" s="223">
        <f t="shared" ca="1" si="928"/>
        <v>-7.8368726635674231E-5</v>
      </c>
      <c r="CB463" s="223">
        <f t="shared" ca="1" si="929"/>
        <v>2.7203877198140035E-4</v>
      </c>
      <c r="CC463" s="223">
        <f t="shared" ca="1" si="930"/>
        <v>-3.5863845438473133E-4</v>
      </c>
      <c r="CD463" s="223">
        <f t="shared" ca="1" si="931"/>
        <v>3.0408344329939076E-4</v>
      </c>
      <c r="CE463" s="223">
        <f t="shared" ca="1" si="932"/>
        <v>-1.298457693285479E-4</v>
      </c>
      <c r="CF463" s="223">
        <f t="shared" ca="1" si="933"/>
        <v>-9.5497243588223076E-5</v>
      </c>
      <c r="CG463" s="223">
        <f t="shared" ca="1" si="934"/>
        <v>2.8325397989994419E-4</v>
      </c>
      <c r="CH463" s="223">
        <f t="shared" ca="1" si="935"/>
        <v>-3.5952621636678423E-4</v>
      </c>
      <c r="CI463" s="223">
        <f t="shared" ca="1" si="936"/>
        <v>2.9429434960113505E-4</v>
      </c>
      <c r="CJ463" s="223">
        <f t="shared" ca="1" si="937"/>
        <v>-1.1323265977687733E-4</v>
      </c>
      <c r="CK463" s="223">
        <f t="shared" ca="1" si="938"/>
        <v>-1.1239569931638737E-4</v>
      </c>
      <c r="CL463" s="223">
        <f t="shared" ca="1" si="939"/>
        <v>2.9378680417079092E-4</v>
      </c>
      <c r="CM463" s="223">
        <f t="shared" ca="1" si="940"/>
        <v>-3.5954784820283218E-4</v>
      </c>
      <c r="CN463" s="223">
        <f t="shared" ca="1" si="941"/>
        <v>2.8379627503755529E-4</v>
      </c>
      <c r="CO463" s="223">
        <f t="shared" ca="1" si="942"/>
        <v>-9.6346762829804236E-5</v>
      </c>
      <c r="CP463" s="223">
        <f t="shared" ca="1" si="943"/>
        <v>-1.2902338396019803E-4</v>
      </c>
      <c r="CQ463" s="223">
        <f t="shared" ca="1" si="944"/>
        <v>3.0361187029771103E-4</v>
      </c>
      <c r="CR463" s="223">
        <f t="shared" ca="1" si="945"/>
        <v>-3.5870329777988759E-4</v>
      </c>
      <c r="CS463" s="223">
        <f t="shared" ca="1" si="946"/>
        <v>2.7261451038979246E-4</v>
      </c>
      <c r="CT463" s="223">
        <f t="shared" ca="1" si="947"/>
        <v>-7.9228758092094533E-5</v>
      </c>
      <c r="CU463" s="223">
        <f t="shared" ca="1" si="948"/>
        <v>-1.4534023997094431E-4</v>
      </c>
      <c r="CV463" s="223">
        <f t="shared" ca="1" si="949"/>
        <v>3.1270550883581927E-4</v>
      </c>
      <c r="CW463" s="223">
        <f t="shared" ca="1" si="950"/>
        <v>-3.569945996938933E-4</v>
      </c>
      <c r="CX463" s="223">
        <f t="shared" ca="1" si="951"/>
        <v>2.6077599350828284E-4</v>
      </c>
      <c r="CY463" s="223">
        <f t="shared" ca="1" si="952"/>
        <v>-6.1919884336511315E-5</v>
      </c>
      <c r="CZ463" s="223">
        <f t="shared" ca="1" si="953"/>
        <v>-1.6130695861328964E-4</v>
      </c>
      <c r="DA463" s="223">
        <f t="shared" ca="1" si="954"/>
        <v>3.2104581241337458E-4</v>
      </c>
      <c r="DB463" s="223">
        <f t="shared" ca="1" si="955"/>
        <v>-3.5442587034820107E-4</v>
      </c>
      <c r="DC463" s="223">
        <f t="shared" ca="1" si="956"/>
        <v>2.483092444171393E-4</v>
      </c>
      <c r="DD463" s="223">
        <f t="shared" ca="1" si="957"/>
        <v>-4.4461840156030202E-5</v>
      </c>
      <c r="DE463" s="223">
        <f t="shared" ca="1" si="958"/>
        <v>-1.7688507466352373E-4</v>
      </c>
      <c r="DF463" s="223">
        <f t="shared" ca="1" si="959"/>
        <v>3.2861268850853853E-4</v>
      </c>
      <c r="DG463" s="223">
        <f t="shared" ca="1" si="960"/>
        <v>-3.5100329803680179E-4</v>
      </c>
      <c r="DH463" s="223">
        <f t="shared" ca="1" si="961"/>
        <v>2.3524429660687389E-4</v>
      </c>
      <c r="DI463" s="223">
        <f t="shared" ca="1" si="962"/>
        <v>-2.689668350821595E-5</v>
      </c>
      <c r="DJ463" s="223">
        <f t="shared" ca="1" si="963"/>
        <v>-1.9203705907557304E-4</v>
      </c>
      <c r="DK463" s="223">
        <f t="shared" ca="1" si="964"/>
        <v>3.3538790785400528E-4</v>
      </c>
      <c r="DL463" s="223">
        <f t="shared" ca="1" si="965"/>
        <v>-3.4673512803617165E-4</v>
      </c>
      <c r="DM463" s="223">
        <f t="shared" ca="1" si="966"/>
        <v>2.2161262468110791E-4</v>
      </c>
      <c r="DN463" s="223">
        <f t="shared" ca="1" si="967"/>
        <v>-9.2667303939490328E-6</v>
      </c>
      <c r="DO463" s="223">
        <f t="shared" ca="1" si="968"/>
        <v>-2.0672640939186694E-4</v>
      </c>
      <c r="DP463" s="223">
        <f t="shared" ca="1" si="969"/>
        <v>3.4135514835294814E-4</v>
      </c>
      <c r="DQ463" s="223">
        <f t="shared" ca="1" si="970"/>
        <v>-3.4163164274169766E-4</v>
      </c>
      <c r="DR463" s="223">
        <f t="shared" ca="1" si="971"/>
        <v>2.0744706853152804E-4</v>
      </c>
      <c r="DS463" s="223">
        <f t="shared" ca="1" si="972"/>
        <v>8.3855470855067206E-6</v>
      </c>
      <c r="DT463" s="223">
        <f t="shared" ca="1" si="973"/>
        <v>-2.2091773768084051E-4</v>
      </c>
      <c r="DU463" s="223">
        <f t="shared" ca="1" si="974"/>
        <v>3.4650003440032836E-4</v>
      </c>
      <c r="DV463" s="223">
        <f t="shared" ca="1" si="975"/>
        <v>-3.3570513689645511E-4</v>
      </c>
      <c r="DW463" s="223">
        <f t="shared" ca="1" si="976"/>
        <v>1.9278175422362195E-4</v>
      </c>
      <c r="DX463" s="223">
        <f t="shared" ca="1" si="977"/>
        <v>2.6017623047525849E-5</v>
      </c>
      <c r="DY463" s="223">
        <f t="shared" ca="1" si="978"/>
        <v>-2.3457685578961654E-4</v>
      </c>
      <c r="DZ463" s="223">
        <f t="shared" ca="1" si="979"/>
        <v>3.5081017151501444E-4</v>
      </c>
      <c r="EA463" s="223">
        <f t="shared" ca="1" si="980"/>
        <v>-3.2896988797213113E-4</v>
      </c>
      <c r="EB463" s="223">
        <f t="shared" ca="1" si="981"/>
        <v>1.7765201178410338E-4</v>
      </c>
      <c r="EC463" s="223">
        <f t="shared" ca="1" si="982"/>
        <v>4.3587020276769265E-5</v>
      </c>
      <c r="ED463" s="223">
        <f t="shared" ca="1" si="983"/>
        <v>-2.4767085770630509E-4</v>
      </c>
      <c r="EE463" s="223">
        <f t="shared" ca="1" si="984"/>
        <v>3.5427517619918369E-4</v>
      </c>
      <c r="EF463" s="223">
        <f t="shared" ca="1" si="985"/>
        <v>-3.2144212177333172E-4</v>
      </c>
      <c r="EG463" s="223">
        <f t="shared" ca="1" si="986"/>
        <v>1.6209429008773646E-4</v>
      </c>
      <c r="EH463" s="223">
        <f t="shared" ca="1" si="987"/>
        <v>6.1051412556393787E-5</v>
      </c>
      <c r="EI463" s="223">
        <f t="shared" ca="1" si="988"/>
        <v>-2.6016819883337367E-4</v>
      </c>
      <c r="EJ463" s="223">
        <f t="shared" ca="1" si="989"/>
        <v>3.5688670095304788E-4</v>
      </c>
      <c r="EK463" s="223">
        <f t="shared" ca="1" si="990"/>
        <v>-3.1313997334816692E-4</v>
      </c>
      <c r="EL463" s="223">
        <f t="shared" ca="1" si="991"/>
        <v>1.4614606904874702E-4</v>
      </c>
      <c r="EM463" s="223">
        <f t="shared" ca="1" si="992"/>
        <v>7.8368726635677673E-5</v>
      </c>
      <c r="EN463" s="223">
        <f t="shared" ca="1" si="993"/>
        <v>-2.7203877198139596E-4</v>
      </c>
      <c r="EO463" s="223">
        <f t="shared" ca="1" si="994"/>
        <v>3.586384543847309E-4</v>
      </c>
      <c r="EP463" s="223">
        <f t="shared" ca="1" si="995"/>
        <v>-3.0408344329938344E-4</v>
      </c>
      <c r="EQ463" s="223">
        <f t="shared" ca="1" si="996"/>
        <v>1.2984576932853508E-4</v>
      </c>
      <c r="ER463" s="223">
        <f t="shared" ca="1" si="997"/>
        <v>9.5497243588226464E-5</v>
      </c>
      <c r="ES463" s="223">
        <f t="shared" ca="1" si="998"/>
        <v>-2.8325397989994636E-4</v>
      </c>
      <c r="ET463" s="223">
        <f t="shared" ca="1" si="999"/>
        <v>3.5952621636678428E-4</v>
      </c>
      <c r="EU463" s="223">
        <f t="shared" ca="1" si="1000"/>
        <v>-2.942943496011389E-4</v>
      </c>
      <c r="EV463" s="223">
        <f t="shared" ca="1" si="1001"/>
        <v>1.1323265977688366E-4</v>
      </c>
      <c r="EW463" s="223">
        <f t="shared" ca="1" si="1002"/>
        <v>1.1239569931640043E-4</v>
      </c>
      <c r="EX463" s="223">
        <f t="shared" ca="1" si="1003"/>
        <v>-2.9378680417079884E-4</v>
      </c>
      <c r="EY463" s="223">
        <f t="shared" ca="1" si="1004"/>
        <v>3.5954784820283207E-4</v>
      </c>
      <c r="EZ463" s="223">
        <f t="shared" ca="1" si="1005"/>
        <v>-2.8379627503755318E-4</v>
      </c>
      <c r="FA463" s="223">
        <f t="shared" ca="1" si="1006"/>
        <v>9.6346762829800875E-5</v>
      </c>
      <c r="FB463" s="223">
        <f t="shared" ca="1" si="1007"/>
        <v>1.2902338396020131E-4</v>
      </c>
      <c r="FC463" s="223">
        <f t="shared" ca="1" si="1008"/>
        <v>-3.0361187029770745E-4</v>
      </c>
      <c r="FD463" s="223">
        <f t="shared" ca="1" si="1009"/>
        <v>3.5870329777988803E-4</v>
      </c>
      <c r="FE463" s="223">
        <f t="shared" ca="1" si="1010"/>
        <v>-2.7261451038978351E-4</v>
      </c>
      <c r="FF463" s="223">
        <f t="shared" ca="1" si="1011"/>
        <v>7.9228758092081116E-5</v>
      </c>
      <c r="FG463" s="223">
        <f t="shared" ca="1" si="1012"/>
        <v>1.4534023997094751E-4</v>
      </c>
      <c r="FH463" s="223">
        <f t="shared" ca="1" si="1013"/>
        <v>-3.1270550883582106E-4</v>
      </c>
      <c r="FI463" s="223">
        <f t="shared" ca="1" si="1014"/>
        <v>3.5699459969389287E-4</v>
      </c>
      <c r="FJ463" s="223">
        <f t="shared" ca="1" si="1015"/>
        <v>-2.6077599350828745E-4</v>
      </c>
      <c r="FK463" s="223">
        <f t="shared" ca="1" si="1016"/>
        <v>6.1919884336517929E-5</v>
      </c>
      <c r="FL463" s="223">
        <f t="shared" ca="1" si="1017"/>
        <v>1.6130695861330194E-4</v>
      </c>
      <c r="FM463" s="223">
        <f t="shared" ca="1" si="1018"/>
        <v>-3.2104581241338082E-4</v>
      </c>
      <c r="FN463" s="223">
        <f t="shared" ca="1" si="1019"/>
        <v>3.5442587034820047E-4</v>
      </c>
      <c r="FO463" s="223">
        <f t="shared" ca="1" si="1020"/>
        <v>-2.483092444171367E-4</v>
      </c>
      <c r="FP463" s="223">
        <f t="shared" ca="1" si="1021"/>
        <v>4.4461840156026679E-5</v>
      </c>
      <c r="FQ463" s="223">
        <f t="shared" ca="1" si="1022"/>
        <v>1.7688507466351788E-4</v>
      </c>
      <c r="FR463" s="223">
        <f t="shared" ca="1" si="1023"/>
        <v>-3.2861268850853582E-4</v>
      </c>
      <c r="FS463" s="223">
        <f t="shared" ca="1" si="1024"/>
        <v>3.5100329803680326E-4</v>
      </c>
      <c r="FT463" s="223">
        <f t="shared" ca="1" si="1025"/>
        <v>-2.3524429660686349E-4</v>
      </c>
      <c r="FU463" s="223">
        <f t="shared" ca="1" si="1026"/>
        <v>2.6896683508202262E-5</v>
      </c>
      <c r="FV463" s="223">
        <f t="shared" ca="1" si="1027"/>
        <v>1.9203705907558464E-4</v>
      </c>
      <c r="FW463" s="223">
        <f t="shared" ca="1" si="1028"/>
        <v>-3.3538790785401021E-4</v>
      </c>
      <c r="FX463" s="223">
        <f t="shared" ca="1" si="1029"/>
        <v>3.4673512803617339E-4</v>
      </c>
      <c r="FY463" s="223">
        <f t="shared" ca="1" si="1030"/>
        <v>-2.216126246811132E-4</v>
      </c>
      <c r="FZ463" s="223">
        <f t="shared" ca="1" si="1031"/>
        <v>9.2667303939557278E-6</v>
      </c>
      <c r="GA463" s="223">
        <f t="shared" ca="1" si="1032"/>
        <v>2.0672640939187816E-4</v>
      </c>
      <c r="GB463" s="223">
        <f t="shared" ca="1" si="1033"/>
        <v>-3.4135514835295243E-4</v>
      </c>
      <c r="GC463" s="223">
        <f t="shared" ca="1" si="1034"/>
        <v>3.4163164274169337E-4</v>
      </c>
      <c r="GD463" s="223">
        <f t="shared" ca="1" si="1035"/>
        <v>-2.0744706853151679E-4</v>
      </c>
      <c r="GE463" s="223">
        <f t="shared" ca="1" si="1036"/>
        <v>-8.3855470855000256E-6</v>
      </c>
      <c r="GF463" s="223">
        <f t="shared" ca="1" si="1037"/>
        <v>2.2091773768083525E-4</v>
      </c>
      <c r="GG463" s="223">
        <f t="shared" ca="1" si="1038"/>
        <v>-3.4650003440032657E-4</v>
      </c>
      <c r="GH463" s="223">
        <f t="shared" ca="1" si="1039"/>
        <v>3.3570513689645755E-4</v>
      </c>
      <c r="GI463" s="223">
        <f t="shared" ca="1" si="1040"/>
        <v>-1.9278175422361037E-4</v>
      </c>
      <c r="GJ463" s="223">
        <f t="shared" ca="1" si="1041"/>
        <v>-2.6017623047539564E-5</v>
      </c>
      <c r="GK463" s="223">
        <f t="shared" ca="1" si="1042"/>
        <v>2.3457685578962692E-4</v>
      </c>
      <c r="GL463" s="223">
        <f t="shared" ca="1" si="1043"/>
        <v>-3.5081017151501748E-4</v>
      </c>
      <c r="GM463" s="223">
        <f t="shared" ca="1" si="1044"/>
        <v>3.2896988797213384E-4</v>
      </c>
      <c r="GN463" s="223">
        <f t="shared" ca="1" si="1045"/>
        <v>-1.7765201178410926E-4</v>
      </c>
      <c r="GO463" s="223">
        <f t="shared" ca="1" si="1046"/>
        <v>-4.3587020276762597E-5</v>
      </c>
      <c r="GP463" s="223">
        <f t="shared" ca="1" si="1047"/>
        <v>2.4767085770631506E-4</v>
      </c>
      <c r="GQ463" s="223">
        <f t="shared" ca="1" si="1048"/>
        <v>-3.5427517619918608E-4</v>
      </c>
      <c r="GR463" s="223">
        <f t="shared" ca="1" si="1049"/>
        <v>3.214421217733256E-4</v>
      </c>
      <c r="GS463" s="223">
        <f t="shared" ca="1" si="1050"/>
        <v>-1.6209429008772418E-4</v>
      </c>
      <c r="GT463" s="223">
        <f t="shared" ca="1" si="1051"/>
        <v>-6.1051412556387146E-5</v>
      </c>
      <c r="GU463" s="223">
        <f t="shared" ca="1" si="1052"/>
        <v>2.6016819883336906E-4</v>
      </c>
      <c r="GV463" s="223">
        <f t="shared" ca="1" si="1053"/>
        <v>-3.5688670095304707E-4</v>
      </c>
      <c r="GW463" s="223">
        <f t="shared" ca="1" si="1054"/>
        <v>3.1313997334817017E-4</v>
      </c>
      <c r="GX463" s="223">
        <f t="shared" ca="1" si="1055"/>
        <v>-1.4614606904873447E-4</v>
      </c>
      <c r="GY463" s="223">
        <f t="shared" ca="1" si="1056"/>
        <v>-7.8368726635691063E-5</v>
      </c>
      <c r="GZ463" s="223">
        <f t="shared" ca="1" si="1057"/>
        <v>2.7203877198140496E-4</v>
      </c>
      <c r="HA463" s="223">
        <f t="shared" ca="1" si="1058"/>
        <v>-3.5863845438473187E-4</v>
      </c>
      <c r="HB463" s="223">
        <f t="shared" ca="1" si="1059"/>
        <v>3.0408344329938697E-4</v>
      </c>
      <c r="HC463" s="223">
        <f t="shared" ca="1" si="1060"/>
        <v>-1.2984576932852229E-4</v>
      </c>
      <c r="HD463" s="223">
        <f t="shared" ca="1" si="1061"/>
        <v>-9.5497243588239745E-5</v>
      </c>
      <c r="HE463" s="223">
        <f t="shared" ca="1" si="1062"/>
        <v>2.8325397989995482E-4</v>
      </c>
      <c r="HF463" s="223">
        <f t="shared" ca="1" si="1063"/>
        <v>-3.5952621636678461E-4</v>
      </c>
      <c r="HG463" s="223">
        <f t="shared" ca="1" si="1064"/>
        <v>2.9429434960113099E-4</v>
      </c>
      <c r="HH463" s="223">
        <f t="shared" ca="1" si="1065"/>
        <v>-1.1323265977687063E-4</v>
      </c>
      <c r="HI463" s="223">
        <f t="shared" ca="1" si="1066"/>
        <v>-1.1239569931639406E-4</v>
      </c>
      <c r="HJ463" s="223">
        <f t="shared" ca="1" si="1067"/>
        <v>2.9378680417079499E-4</v>
      </c>
      <c r="HK463" s="223">
        <f t="shared" ca="1" si="1068"/>
        <v>-3.5954784820283229E-4</v>
      </c>
      <c r="HL463" s="223">
        <f t="shared" ca="1" si="1069"/>
        <v>2.8379627503755724E-4</v>
      </c>
      <c r="HM463" s="223">
        <f t="shared" ca="1" si="1070"/>
        <v>-9.6346762829807326E-5</v>
      </c>
      <c r="HN463" s="223">
        <f t="shared" ca="1" si="1071"/>
        <v>-1.2902338396019505E-4</v>
      </c>
      <c r="HO463" s="223">
        <f t="shared" ca="1" si="1072"/>
        <v>3.0361187029770382E-4</v>
      </c>
      <c r="HP463" s="223">
        <f t="shared" ca="1" si="1073"/>
        <v>-3.5870329777988851E-4</v>
      </c>
      <c r="HQ463" s="223">
        <f t="shared" ca="1" si="1074"/>
        <v>2.7261451038977457E-4</v>
      </c>
      <c r="HR463" s="223">
        <f t="shared" ca="1" si="1075"/>
        <v>-7.9228758092067726E-5</v>
      </c>
      <c r="HS463" s="223">
        <f t="shared" ca="1" si="1076"/>
        <v>-1.4534023997096008E-4</v>
      </c>
      <c r="HT463" s="223">
        <f t="shared" ca="1" si="1077"/>
        <v>3.1270550883582784E-4</v>
      </c>
      <c r="HU463" s="223">
        <f t="shared" ca="1" si="1078"/>
        <v>-3.5699459969389119E-4</v>
      </c>
      <c r="HV463" s="223">
        <f t="shared" ca="1" si="1079"/>
        <v>2.6077599350827796E-4</v>
      </c>
      <c r="HW463" s="223">
        <f t="shared" ca="1" si="1080"/>
        <v>-6.1919884336504404E-5</v>
      </c>
      <c r="HX463" s="223">
        <f t="shared" ca="1" si="1081"/>
        <v>-1.6130695861329595E-4</v>
      </c>
      <c r="HY463" s="223">
        <f t="shared" ca="1" si="1082"/>
        <v>3.2104581241337784E-4</v>
      </c>
      <c r="HZ463" s="223">
        <f t="shared" ca="1" si="1083"/>
        <v>-3.5442587034820161E-4</v>
      </c>
      <c r="IA463" s="223">
        <f t="shared" ca="1" si="1084"/>
        <v>2.4830924441714158E-4</v>
      </c>
      <c r="IB463" s="223">
        <f t="shared" ca="1" si="1085"/>
        <v>-4.4461840156033346E-5</v>
      </c>
      <c r="IC463" s="223">
        <f t="shared" ca="1" si="1086"/>
        <v>-1.7688507466351208E-4</v>
      </c>
      <c r="ID463" s="223">
        <f t="shared" ca="1" si="1087"/>
        <v>3.2861268850853311E-4</v>
      </c>
      <c r="IE463" s="223">
        <f t="shared" ca="1" si="1088"/>
        <v>-3.3678550961871662E-4</v>
      </c>
      <c r="IF463" s="223">
        <f t="shared" ca="1" si="1089"/>
        <v>2.3524429660685316E-4</v>
      </c>
      <c r="IG463" s="223">
        <f t="shared" ca="1" si="1090"/>
        <v>-2.6896683508188573E-5</v>
      </c>
      <c r="IH463" s="223">
        <f t="shared" ca="1" si="1091"/>
        <v>-1.9203705907559627E-4</v>
      </c>
      <c r="II463" s="223">
        <f t="shared" ca="1" si="1092"/>
        <v>3.353879078540152E-4</v>
      </c>
      <c r="IJ463" s="223">
        <f t="shared" ca="1" si="1093"/>
        <v>-3.4673512803616975E-4</v>
      </c>
      <c r="IK463" s="223">
        <f t="shared" ca="1" si="1094"/>
        <v>2.2161262468110236E-4</v>
      </c>
      <c r="IL463" s="223">
        <f t="shared" ca="1" si="1095"/>
        <v>-9.2667303939419584E-6</v>
      </c>
      <c r="IM463" s="223">
        <f t="shared" ca="1" si="1096"/>
        <v>-2.0672640939187268E-4</v>
      </c>
      <c r="IN463" s="223">
        <f t="shared" ca="1" si="1097"/>
        <v>3.4135514835295037E-4</v>
      </c>
      <c r="IO463" s="223">
        <f t="shared" ca="1" si="1098"/>
        <v>-3.4163164274169549E-4</v>
      </c>
      <c r="IP463" s="223">
        <f t="shared" ca="1" si="1099"/>
        <v>2.0744706853152229E-4</v>
      </c>
      <c r="IQ463" s="223">
        <f t="shared" ca="1" si="1100"/>
        <v>8.3855470854932764E-6</v>
      </c>
      <c r="IR463" s="223">
        <f t="shared" ca="1" si="1101"/>
        <v>-2.2091773768082994E-4</v>
      </c>
      <c r="IS463" s="223">
        <f t="shared" ca="1" si="1102"/>
        <v>3.4650003440032473E-4</v>
      </c>
      <c r="IT463" s="223">
        <f t="shared" ca="1" si="1103"/>
        <v>-3.3570513689645993E-4</v>
      </c>
      <c r="IU463" s="223">
        <f t="shared" ca="1" si="1104"/>
        <v>1.9278175422359877E-4</v>
      </c>
      <c r="IV463" s="223">
        <f t="shared" ca="1" si="1105"/>
        <v>2.6017623047553252E-5</v>
      </c>
      <c r="IW463" s="223">
        <f t="shared" ca="1" si="1106"/>
        <v>-2.3457685578963735E-4</v>
      </c>
      <c r="IX463" s="223">
        <f t="shared" ca="1" si="1107"/>
        <v>3.5081017151502051E-4</v>
      </c>
      <c r="IY463" s="223">
        <f t="shared" ca="1" si="1108"/>
        <v>-3.2896988797212831E-4</v>
      </c>
      <c r="IZ463" s="223">
        <f t="shared" ca="1" si="1109"/>
        <v>1.7765201178409728E-4</v>
      </c>
      <c r="JA463" s="223">
        <f t="shared" ca="1" si="1110"/>
        <v>4.3587020276776231E-5</v>
      </c>
      <c r="JB463" s="223">
        <f t="shared" ca="1" si="1111"/>
        <v>-2.4767085770631024E-4</v>
      </c>
    </row>
    <row r="464" spans="2:262">
      <c r="B464" s="230">
        <v>103</v>
      </c>
      <c r="C464" s="229">
        <f t="shared" si="1112"/>
        <v>2.0117187500000014E-3</v>
      </c>
      <c r="D464" s="226">
        <f t="shared" ca="1" si="855"/>
        <v>71.862941070652042</v>
      </c>
      <c r="E464" s="225">
        <f ca="1">DE361</f>
        <v>-0.13705892934796107</v>
      </c>
      <c r="F464" s="224">
        <v>103</v>
      </c>
      <c r="G464" s="223">
        <f t="shared" ca="1" si="856"/>
        <v>8.0884560610660944E-4</v>
      </c>
      <c r="H464" s="223">
        <f t="shared" ca="1" si="857"/>
        <v>-8.1164274805889522E-4</v>
      </c>
      <c r="I464" s="223">
        <f t="shared" ca="1" si="858"/>
        <v>5.1832796292853027E-4</v>
      </c>
      <c r="J464" s="223">
        <f t="shared" ca="1" si="859"/>
        <v>-3.5911393385430854E-5</v>
      </c>
      <c r="K464" s="223">
        <f t="shared" ca="1" si="860"/>
        <v>-4.5960674322644918E-4</v>
      </c>
      <c r="L464" s="223">
        <f t="shared" ca="1" si="861"/>
        <v>7.8744637995343874E-4</v>
      </c>
      <c r="M464" s="223">
        <f t="shared" ca="1" si="862"/>
        <v>-8.2800165961579783E-4</v>
      </c>
      <c r="N464" s="223">
        <f t="shared" ca="1" si="863"/>
        <v>5.6647678437892705E-4</v>
      </c>
      <c r="O464" s="223">
        <f t="shared" ca="1" si="864"/>
        <v>-9.8283972206512026E-5</v>
      </c>
      <c r="P464" s="223">
        <f t="shared" ca="1" si="865"/>
        <v>-4.0576581827441409E-4</v>
      </c>
      <c r="Q464" s="223">
        <f t="shared" ca="1" si="866"/>
        <v>7.6177991364088427E-4</v>
      </c>
      <c r="R464" s="223">
        <f t="shared" ca="1" si="867"/>
        <v>-8.3987355843900965E-4</v>
      </c>
      <c r="S464" s="223">
        <f t="shared" ca="1" si="868"/>
        <v>6.1155581905374113E-4</v>
      </c>
      <c r="T464" s="223">
        <f t="shared" ca="1" si="869"/>
        <v>-1.6012394166662659E-4</v>
      </c>
      <c r="U464" s="223">
        <f t="shared" ca="1" si="870"/>
        <v>-3.4972601319653801E-4</v>
      </c>
      <c r="V464" s="223">
        <f t="shared" ca="1" si="871"/>
        <v>7.3198529597370159E-4</v>
      </c>
      <c r="W464" s="223">
        <f t="shared" ca="1" si="872"/>
        <v>-8.4719410968019538E-4</v>
      </c>
      <c r="X464" s="223">
        <f t="shared" ca="1" si="873"/>
        <v>6.5332077975830717E-4</v>
      </c>
      <c r="Y464" s="223">
        <f t="shared" ca="1" si="874"/>
        <v>-2.2109618561329215E-4</v>
      </c>
      <c r="Z464" s="223">
        <f t="shared" ca="1" si="875"/>
        <v>-2.917910125519694E-4</v>
      </c>
      <c r="AA464" s="223">
        <f t="shared" ca="1" si="876"/>
        <v>6.9822398656651391E-4</v>
      </c>
      <c r="AB464" s="223">
        <f t="shared" ca="1" si="877"/>
        <v>-8.4992364263790712E-4</v>
      </c>
      <c r="AC464" s="223">
        <f t="shared" ca="1" si="878"/>
        <v>6.9154533855193888E-4</v>
      </c>
      <c r="AD464" s="223">
        <f t="shared" ca="1" si="879"/>
        <v>-2.8087029017376643E-4</v>
      </c>
      <c r="AE464" s="223">
        <f t="shared" ca="1" si="880"/>
        <v>-2.3227477112884392E-4</v>
      </c>
      <c r="AF464" s="223">
        <f t="shared" ca="1" si="881"/>
        <v>6.606789408801708E-4</v>
      </c>
      <c r="AG464" s="223">
        <f t="shared" ca="1" si="882"/>
        <v>-8.4804736573655334E-4</v>
      </c>
      <c r="AH464" s="223">
        <f t="shared" ca="1" si="883"/>
        <v>7.2602235323865805E-4</v>
      </c>
      <c r="AI464" s="223">
        <f t="shared" ca="1" si="884"/>
        <v>-3.391223342964458E-4</v>
      </c>
      <c r="AJ464" s="223">
        <f t="shared" ca="1" si="885"/>
        <v>-1.7149981259608247E-4</v>
      </c>
      <c r="AK464" s="223">
        <f t="shared" ca="1" si="886"/>
        <v>6.1955361877023623E-4</v>
      </c>
      <c r="AL464" s="223">
        <f t="shared" ca="1" si="887"/>
        <v>-8.4157544668322861E-4</v>
      </c>
      <c r="AM464" s="223">
        <f t="shared" ca="1" si="888"/>
        <v>7.5656498988869558E-4</v>
      </c>
      <c r="AN464" s="223">
        <f t="shared" ca="1" si="889"/>
        <v>-3.9553664510713659E-4</v>
      </c>
      <c r="AO464" s="223">
        <f t="shared" ca="1" si="890"/>
        <v>-1.0979548171965807E-4</v>
      </c>
      <c r="AP464" s="223">
        <f t="shared" ca="1" si="891"/>
        <v>5.7507088192044553E-4</v>
      </c>
      <c r="AQ464" s="223">
        <f t="shared" ca="1" si="892"/>
        <v>-8.3054295736802695E-4</v>
      </c>
      <c r="AR464" s="223">
        <f t="shared" ca="1" si="893"/>
        <v>7.8300773530775919E-4</v>
      </c>
      <c r="AS464" s="223">
        <f t="shared" ca="1" si="894"/>
        <v>-4.4980750856764989E-4</v>
      </c>
      <c r="AT464" s="223">
        <f t="shared" ca="1" si="895"/>
        <v>-4.7496159614838606E-5</v>
      </c>
      <c r="AU464" s="223">
        <f t="shared" ca="1" si="896"/>
        <v>5.2747178613587141E-4</v>
      </c>
      <c r="AV464" s="223">
        <f t="shared" ca="1" si="897"/>
        <v>-8.1500968380642804E-4</v>
      </c>
      <c r="AW464" s="223">
        <f t="shared" ca="1" si="898"/>
        <v>8.0520729396734401E-4</v>
      </c>
      <c r="AX464" s="223">
        <f t="shared" ca="1" si="899"/>
        <v>-5.0164082616673466E-4</v>
      </c>
      <c r="AY464" s="223">
        <f t="shared" ca="1" si="900"/>
        <v>1.5060548294137369E-5</v>
      </c>
      <c r="AZ464" s="223">
        <f t="shared" ca="1" si="901"/>
        <v>4.770142750406992E-4</v>
      </c>
      <c r="BA464" s="223">
        <f t="shared" ca="1" si="902"/>
        <v>-7.9505980215371138E-4</v>
      </c>
      <c r="BB464" s="223">
        <f t="shared" ca="1" si="903"/>
        <v>8.2304336453565446E-4</v>
      </c>
      <c r="BC464" s="223">
        <f t="shared" ca="1" si="904"/>
        <v>-5.5075570866535643E-4</v>
      </c>
      <c r="BD464" s="223">
        <f t="shared" ca="1" si="905"/>
        <v>7.7535641787010033E-5</v>
      </c>
      <c r="BE464" s="223">
        <f t="shared" ca="1" si="906"/>
        <v>4.2397178225931547E-4</v>
      </c>
      <c r="BF464" s="223">
        <f t="shared" ca="1" si="907"/>
        <v>-7.708014225470607E-4</v>
      </c>
      <c r="BG464" s="223">
        <f t="shared" ca="1" si="908"/>
        <v>8.3641929180090779E-4</v>
      </c>
      <c r="BH464" s="223">
        <f t="shared" ca="1" si="909"/>
        <v>-5.9688599825980285E-4</v>
      </c>
      <c r="BI464" s="223">
        <f t="shared" ca="1" si="910"/>
        <v>1.3959056291915962E-4</v>
      </c>
      <c r="BJ464" s="223">
        <f t="shared" ca="1" si="911"/>
        <v>3.6863174965583233E-4</v>
      </c>
      <c r="BK464" s="223">
        <f t="shared" ca="1" si="912"/>
        <v>-7.4236600324736803E-4</v>
      </c>
      <c r="BL464" s="223">
        <f t="shared" ca="1" si="913"/>
        <v>8.452625904543388E-4</v>
      </c>
      <c r="BM464" s="223">
        <f t="shared" ca="1" si="914"/>
        <v>-6.3978171091389618E-4</v>
      </c>
      <c r="BN464" s="223">
        <f t="shared" ca="1" si="915"/>
        <v>2.0088903069633484E-4</v>
      </c>
      <c r="BO464" s="223">
        <f t="shared" ca="1" si="916"/>
        <v>3.1129406966174332E-4</v>
      </c>
      <c r="BP464" s="223">
        <f t="shared" ca="1" si="917"/>
        <v>-7.099076382555417E-4</v>
      </c>
      <c r="BQ464" s="223">
        <f t="shared" ca="1" si="918"/>
        <v>8.4952533789433172E-4</v>
      </c>
      <c r="BR464" s="223">
        <f t="shared" ca="1" si="919"/>
        <v>-6.7921039104420025E-4</v>
      </c>
      <c r="BS464" s="223">
        <f t="shared" ca="1" si="920"/>
        <v>2.6109886341063826E-4</v>
      </c>
      <c r="BT464" s="223">
        <f t="shared" ca="1" si="921"/>
        <v>2.5226946013284649E-4</v>
      </c>
      <c r="BU464" s="223">
        <f t="shared" ca="1" si="922"/>
        <v>-6.7360222226376526E-4</v>
      </c>
      <c r="BV464" s="223">
        <f t="shared" ca="1" si="923"/>
        <v>8.4918443392317355E-4</v>
      </c>
      <c r="BW464" s="223">
        <f t="shared" ca="1" si="924"/>
        <v>-7.149583712168676E-4</v>
      </c>
      <c r="BX464" s="223">
        <f t="shared" ca="1" si="925"/>
        <v>3.1989377876182973E-4</v>
      </c>
      <c r="BY464" s="223">
        <f t="shared" ca="1" si="926"/>
        <v>1.9187778054218006E-4</v>
      </c>
      <c r="BZ464" s="223">
        <f t="shared" ca="1" si="927"/>
        <v>-6.3364649746686639E-4</v>
      </c>
      <c r="CA464" s="223">
        <f t="shared" ca="1" si="928"/>
        <v>8.4424172592902384E-4</v>
      </c>
      <c r="CB464" s="223">
        <f t="shared" ca="1" si="929"/>
        <v>-7.4683193003003236E-4</v>
      </c>
      <c r="CC464" s="223">
        <f t="shared" ca="1" si="930"/>
        <v>3.7695516200947544E-4</v>
      </c>
      <c r="CD464" s="223">
        <f t="shared" ca="1" si="931"/>
        <v>1.3044629863396184E-4</v>
      </c>
      <c r="CE464" s="223">
        <f t="shared" ca="1" si="932"/>
        <v>-5.9025698739940155E-4</v>
      </c>
      <c r="CF464" s="223">
        <f t="shared" ca="1" si="933"/>
        <v>8.3472399887474799E-4</v>
      </c>
      <c r="CG464" s="223">
        <f t="shared" ca="1" si="934"/>
        <v>-7.7465834190690178E-4</v>
      </c>
      <c r="CH464" s="223">
        <f t="shared" ca="1" si="935"/>
        <v>4.3197379257378795E-4</v>
      </c>
      <c r="CI464" s="223">
        <f t="shared" ca="1" si="936"/>
        <v>6.8307916931261044E-5</v>
      </c>
      <c r="CJ464" s="223">
        <f t="shared" ca="1" si="937"/>
        <v>-5.4366882357580703E-4</v>
      </c>
      <c r="CK464" s="223">
        <f t="shared" ca="1" si="938"/>
        <v>8.206828301478954E-4</v>
      </c>
      <c r="CL464" s="223">
        <f t="shared" ca="1" si="939"/>
        <v>-7.9828681311054888E-4</v>
      </c>
      <c r="CM464" s="223">
        <f t="shared" ca="1" si="940"/>
        <v>4.8465151972882324E-4</v>
      </c>
      <c r="CN464" s="223">
        <f t="shared" ca="1" si="941"/>
        <v>5.7993687083090725E-6</v>
      </c>
      <c r="CO464" s="223">
        <f t="shared" ca="1" si="942"/>
        <v>-4.9413447129238329E-4</v>
      </c>
      <c r="CP464" s="223">
        <f t="shared" ca="1" si="943"/>
        <v>8.0219431005836808E-4</v>
      </c>
      <c r="CQ464" s="223">
        <f t="shared" ca="1" si="944"/>
        <v>-8.1758929890828839E-4</v>
      </c>
      <c r="CR464" s="223">
        <f t="shared" ca="1" si="945"/>
        <v>5.3470287830697052E-4</v>
      </c>
      <c r="CS464" s="223">
        <f t="shared" ca="1" si="946"/>
        <v>-5.674060679614583E-5</v>
      </c>
      <c r="CT464" s="223">
        <f t="shared" ca="1" si="947"/>
        <v>-4.4192236149590193E-4</v>
      </c>
      <c r="CU464" s="223">
        <f t="shared" ca="1" si="948"/>
        <v>7.7935862949841093E-4</v>
      </c>
      <c r="CV464" s="223">
        <f t="shared" ca="1" si="949"/>
        <v>-8.3246119745715951E-4</v>
      </c>
      <c r="CW464" s="223">
        <f t="shared" ca="1" si="950"/>
        <v>5.818566356594958E-4</v>
      </c>
      <c r="CX464" s="223">
        <f t="shared" ca="1" si="951"/>
        <v>-1.1897310003621762E-4</v>
      </c>
      <c r="CY464" s="223">
        <f t="shared" ca="1" si="952"/>
        <v>-3.8731543613316279E-4</v>
      </c>
      <c r="CZ464" s="223">
        <f t="shared" ca="1" si="953"/>
        <v>7.5229953699952775E-4</v>
      </c>
      <c r="DA464" s="223">
        <f t="shared" ca="1" si="954"/>
        <v>-8.4282191665039719E-4</v>
      </c>
      <c r="DB464" s="223">
        <f t="shared" ca="1" si="955"/>
        <v>6.2585726148981738E-4</v>
      </c>
      <c r="DC464" s="223">
        <f t="shared" ca="1" si="956"/>
        <v>-1.8056086773902828E-4</v>
      </c>
      <c r="DD464" s="223">
        <f t="shared" ca="1" si="957"/>
        <v>-3.3060961486401592E-4</v>
      </c>
      <c r="DE464" s="223">
        <f t="shared" ca="1" si="958"/>
        <v>7.2116366812844074E-4</v>
      </c>
      <c r="DF464" s="223">
        <f t="shared" ca="1" si="959"/>
        <v>-8.4861531085300549E-4</v>
      </c>
      <c r="DG464" s="223">
        <f t="shared" ca="1" si="960"/>
        <v>6.6646631259421245E-4</v>
      </c>
      <c r="DH464" s="223">
        <f t="shared" ca="1" si="961"/>
        <v>-2.4117016045529502E-4</v>
      </c>
      <c r="DI464" s="223">
        <f t="shared" ca="1" si="962"/>
        <v>-2.7211219144701593E-4</v>
      </c>
      <c r="DJ464" s="223">
        <f t="shared" ca="1" si="963"/>
        <v>6.8611975085625576E-4</v>
      </c>
      <c r="DK464" s="223">
        <f t="shared" ca="1" si="964"/>
        <v>-8.4980998515984984E-4</v>
      </c>
      <c r="DL464" s="223">
        <f t="shared" ca="1" si="965"/>
        <v>7.0346372500627147E-4</v>
      </c>
      <c r="DM464" s="223">
        <f t="shared" ca="1" si="966"/>
        <v>-3.0047253117646358E-4</v>
      </c>
      <c r="DN464" s="223">
        <f t="shared" ca="1" si="967"/>
        <v>-2.1214016848805124E-4</v>
      </c>
      <c r="DO464" s="223">
        <f t="shared" ca="1" si="968"/>
        <v>6.4735769120699853E-4</v>
      </c>
      <c r="DP464" s="223">
        <f t="shared" ca="1" si="969"/>
        <v>-8.4639946552734894E-4</v>
      </c>
      <c r="DQ464" s="223">
        <f t="shared" ca="1" si="970"/>
        <v>7.3664900654258096E-4</v>
      </c>
      <c r="DR464" s="223">
        <f t="shared" ca="1" si="971"/>
        <v>-3.5814661521745928E-4</v>
      </c>
      <c r="DS464" s="223">
        <f t="shared" ca="1" si="972"/>
        <v>-1.5101853957566968E-4</v>
      </c>
      <c r="DT464" s="223">
        <f t="shared" ca="1" si="973"/>
        <v>6.0508754414029535E-4</v>
      </c>
      <c r="DU464" s="223">
        <f t="shared" ca="1" si="974"/>
        <v>-8.3840223385688766E-4</v>
      </c>
      <c r="DV464" s="223">
        <f t="shared" ca="1" si="975"/>
        <v>7.6584232328721479E-4</v>
      </c>
      <c r="DW464" s="223">
        <f t="shared" ca="1" si="976"/>
        <v>-4.138798717198303E-4</v>
      </c>
      <c r="DX464" s="223">
        <f t="shared" ca="1" si="977"/>
        <v>-8.9078528112685612E-5</v>
      </c>
      <c r="DY464" s="223">
        <f t="shared" ca="1" si="978"/>
        <v>5.5953837524552535E-4</v>
      </c>
      <c r="DZ464" s="223">
        <f t="shared" ca="1" si="979"/>
        <v>-8.2586162783978916E-4</v>
      </c>
      <c r="EA464" s="223">
        <f t="shared" ca="1" si="980"/>
        <v>7.9088547412739334E-4</v>
      </c>
      <c r="EB464" s="223">
        <f t="shared" ca="1" si="981"/>
        <v>-4.6737027733771474E-4</v>
      </c>
      <c r="EC464" s="223">
        <f t="shared" ca="1" si="982"/>
        <v>-2.6655792387909893E-5</v>
      </c>
      <c r="ED464" s="223">
        <f t="shared" ca="1" si="983"/>
        <v>5.1095701941542861E-4</v>
      </c>
      <c r="EE464" s="223">
        <f t="shared" ca="1" si="984"/>
        <v>-8.0884560610661096E-4</v>
      </c>
      <c r="EF464" s="223">
        <f t="shared" ca="1" si="985"/>
        <v>8.1164274805888567E-4</v>
      </c>
      <c r="EG464" s="223">
        <f t="shared" ca="1" si="986"/>
        <v>-5.1832796292852062E-4</v>
      </c>
      <c r="EH464" s="223">
        <f t="shared" ca="1" si="987"/>
        <v>3.5911393385391552E-5</v>
      </c>
      <c r="EI464" s="223">
        <f t="shared" ca="1" si="988"/>
        <v>4.5960674322646452E-4</v>
      </c>
      <c r="EJ464" s="223">
        <f t="shared" ca="1" si="989"/>
        <v>-7.8744637995345642E-4</v>
      </c>
      <c r="EK464" s="223">
        <f t="shared" ca="1" si="990"/>
        <v>8.2800165961579198E-4</v>
      </c>
      <c r="EL464" s="223">
        <f t="shared" ca="1" si="991"/>
        <v>-5.6647678437892358E-4</v>
      </c>
      <c r="EM464" s="223">
        <f t="shared" ca="1" si="992"/>
        <v>9.8283972206480313E-5</v>
      </c>
      <c r="EN464" s="223">
        <f t="shared" ca="1" si="993"/>
        <v>4.0576581827442352E-4</v>
      </c>
      <c r="EO464" s="223">
        <f t="shared" ca="1" si="994"/>
        <v>-7.6177991364090119E-4</v>
      </c>
      <c r="EP464" s="223">
        <f t="shared" ca="1" si="995"/>
        <v>8.3987355843900661E-4</v>
      </c>
      <c r="EQ464" s="223">
        <f t="shared" ca="1" si="996"/>
        <v>-6.1155581905371066E-4</v>
      </c>
      <c r="ER464" s="223">
        <f t="shared" ca="1" si="997"/>
        <v>1.6012394166660122E-4</v>
      </c>
      <c r="ES464" s="223">
        <f t="shared" ca="1" si="998"/>
        <v>3.4972601319653953E-4</v>
      </c>
      <c r="ET464" s="223">
        <f t="shared" ca="1" si="999"/>
        <v>-7.3198529597371786E-4</v>
      </c>
      <c r="EU464" s="223">
        <f t="shared" ca="1" si="1000"/>
        <v>8.471941096801943E-4</v>
      </c>
      <c r="EV464" s="223">
        <f t="shared" ca="1" si="1001"/>
        <v>-6.5332077975828289E-4</v>
      </c>
      <c r="EW464" s="223">
        <f t="shared" ca="1" si="1002"/>
        <v>2.2109618561327307E-4</v>
      </c>
      <c r="EX464" s="223">
        <f t="shared" ca="1" si="1003"/>
        <v>2.9179101255201071E-4</v>
      </c>
      <c r="EY464" s="223">
        <f t="shared" ca="1" si="1004"/>
        <v>-6.9822398656652854E-4</v>
      </c>
      <c r="EZ464" s="223">
        <f t="shared" ca="1" si="1005"/>
        <v>8.4992364263790723E-4</v>
      </c>
      <c r="FA464" s="223">
        <f t="shared" ca="1" si="1006"/>
        <v>-6.9154533855192034E-4</v>
      </c>
      <c r="FB464" s="223">
        <f t="shared" ca="1" si="1007"/>
        <v>2.8087029017375342E-4</v>
      </c>
      <c r="FC464" s="223">
        <f t="shared" ca="1" si="1008"/>
        <v>2.322747711288804E-4</v>
      </c>
      <c r="FD464" s="223">
        <f t="shared" ca="1" si="1009"/>
        <v>-6.6067894088017948E-4</v>
      </c>
      <c r="FE464" s="223">
        <f t="shared" ca="1" si="1010"/>
        <v>8.480473657365567E-4</v>
      </c>
      <c r="FF464" s="223">
        <f t="shared" ca="1" si="1011"/>
        <v>-7.2602235323864471E-4</v>
      </c>
      <c r="FG464" s="223">
        <f t="shared" ca="1" si="1012"/>
        <v>3.3912233429644434E-4</v>
      </c>
      <c r="FH464" s="223">
        <f t="shared" ca="1" si="1013"/>
        <v>1.7149981259610779E-4</v>
      </c>
      <c r="FI464" s="223">
        <f t="shared" ca="1" si="1014"/>
        <v>-6.1955361877024566E-4</v>
      </c>
      <c r="FJ464" s="223">
        <f t="shared" ca="1" si="1015"/>
        <v>8.4157544668323381E-4</v>
      </c>
      <c r="FK464" s="223">
        <f t="shared" ca="1" si="1016"/>
        <v>-7.565649898886894E-4</v>
      </c>
      <c r="FL464" s="223">
        <f t="shared" ca="1" si="1017"/>
        <v>3.9553664510709225E-4</v>
      </c>
      <c r="FM464" s="223">
        <f t="shared" ca="1" si="1018"/>
        <v>1.0979548171968372E-4</v>
      </c>
      <c r="FN464" s="223">
        <f t="shared" ca="1" si="1019"/>
        <v>-5.7507088192044673E-4</v>
      </c>
      <c r="FO464" s="223">
        <f t="shared" ca="1" si="1020"/>
        <v>8.3054295736803238E-4</v>
      </c>
      <c r="FP464" s="223">
        <f t="shared" ca="1" si="1021"/>
        <v>-7.8300773530775398E-4</v>
      </c>
      <c r="FQ464" s="223">
        <f t="shared" ca="1" si="1022"/>
        <v>4.4980750856761769E-4</v>
      </c>
      <c r="FR464" s="223">
        <f t="shared" ca="1" si="1023"/>
        <v>4.7496159614852267E-5</v>
      </c>
      <c r="FS464" s="223">
        <f t="shared" ca="1" si="1024"/>
        <v>-5.2747178613591066E-4</v>
      </c>
      <c r="FT464" s="223">
        <f t="shared" ca="1" si="1025"/>
        <v>8.1500968380643531E-4</v>
      </c>
      <c r="FU464" s="223">
        <f t="shared" ca="1" si="1026"/>
        <v>-8.0520729396734358E-4</v>
      </c>
      <c r="FV464" s="223">
        <f t="shared" ca="1" si="1027"/>
        <v>5.0164082616671385E-4</v>
      </c>
      <c r="FW464" s="223">
        <f t="shared" ca="1" si="1028"/>
        <v>-1.5060548294123599E-5</v>
      </c>
      <c r="FX464" s="223">
        <f t="shared" ca="1" si="1029"/>
        <v>-4.7701427504073053E-4</v>
      </c>
      <c r="FY464" s="223">
        <f t="shared" ca="1" si="1030"/>
        <v>7.9505980215371637E-4</v>
      </c>
      <c r="FZ464" s="223">
        <f t="shared" ca="1" si="1031"/>
        <v>-8.2304336453564199E-4</v>
      </c>
      <c r="GA464" s="223">
        <f t="shared" ca="1" si="1032"/>
        <v>5.5075570866533691E-4</v>
      </c>
      <c r="GB464" s="223">
        <f t="shared" ca="1" si="1033"/>
        <v>-7.7535641787008299E-5</v>
      </c>
      <c r="GC464" s="223">
        <f t="shared" ca="1" si="1034"/>
        <v>-4.2397178225933791E-4</v>
      </c>
      <c r="GD464" s="223">
        <f t="shared" ca="1" si="1035"/>
        <v>7.7080142254706135E-4</v>
      </c>
      <c r="GE464" s="223">
        <f t="shared" ca="1" si="1036"/>
        <v>-8.3641929180090324E-4</v>
      </c>
      <c r="GF464" s="223">
        <f t="shared" ca="1" si="1037"/>
        <v>5.9688599825978442E-4</v>
      </c>
      <c r="GG464" s="223">
        <f t="shared" ca="1" si="1038"/>
        <v>-1.3959056291911051E-4</v>
      </c>
      <c r="GH464" s="223">
        <f t="shared" ca="1" si="1039"/>
        <v>-3.6863174965585564E-4</v>
      </c>
      <c r="GI464" s="223">
        <f t="shared" ca="1" si="1040"/>
        <v>7.423660032473689E-4</v>
      </c>
      <c r="GJ464" s="223">
        <f t="shared" ca="1" si="1041"/>
        <v>-8.4526259045433609E-4</v>
      </c>
      <c r="GK464" s="223">
        <f t="shared" ca="1" si="1042"/>
        <v>6.397817109138951E-4</v>
      </c>
      <c r="GL464" s="223">
        <f t="shared" ca="1" si="1043"/>
        <v>-2.0088903069630975E-4</v>
      </c>
      <c r="GM464" s="223">
        <f t="shared" ca="1" si="1044"/>
        <v>-3.1129406966176739E-4</v>
      </c>
      <c r="GN464" s="223">
        <f t="shared" ca="1" si="1045"/>
        <v>7.0990763825556924E-4</v>
      </c>
      <c r="GO464" s="223">
        <f t="shared" ca="1" si="1046"/>
        <v>-8.4952533789433074E-4</v>
      </c>
      <c r="GP464" s="223">
        <f t="shared" ca="1" si="1047"/>
        <v>6.7921039104419927E-4</v>
      </c>
      <c r="GQ464" s="223">
        <f t="shared" ca="1" si="1048"/>
        <v>-2.6109886341061381E-4</v>
      </c>
      <c r="GR464" s="223">
        <f t="shared" ca="1" si="1049"/>
        <v>-2.5226946013284801E-4</v>
      </c>
      <c r="GS464" s="223">
        <f t="shared" ca="1" si="1050"/>
        <v>6.7360222226378109E-4</v>
      </c>
      <c r="GT464" s="223">
        <f t="shared" ca="1" si="1051"/>
        <v>-8.4918443392317453E-4</v>
      </c>
      <c r="GU464" s="223">
        <f t="shared" ca="1" si="1052"/>
        <v>7.149583712168406E-4</v>
      </c>
      <c r="GV464" s="223">
        <f t="shared" ca="1" si="1053"/>
        <v>-3.1989377876180582E-4</v>
      </c>
      <c r="GW464" s="223">
        <f t="shared" ca="1" si="1054"/>
        <v>-1.9187778054222874E-4</v>
      </c>
      <c r="GX464" s="223">
        <f t="shared" ca="1" si="1055"/>
        <v>6.3364649746688363E-4</v>
      </c>
      <c r="GY464" s="223">
        <f t="shared" ca="1" si="1056"/>
        <v>-8.4424172592902406E-4</v>
      </c>
      <c r="GZ464" s="223">
        <f t="shared" ca="1" si="1057"/>
        <v>7.4683193003002E-4</v>
      </c>
      <c r="HA464" s="223">
        <f t="shared" ca="1" si="1058"/>
        <v>-3.769551620094524E-4</v>
      </c>
      <c r="HB464" s="223">
        <f t="shared" ca="1" si="1059"/>
        <v>-1.3044629863401117E-4</v>
      </c>
      <c r="HC464" s="223">
        <f t="shared" ca="1" si="1060"/>
        <v>5.9025698739945478E-4</v>
      </c>
      <c r="HD464" s="223">
        <f t="shared" ca="1" si="1061"/>
        <v>-8.3472399887474832E-4</v>
      </c>
      <c r="HE464" s="223">
        <f t="shared" ca="1" si="1062"/>
        <v>7.7465834190689115E-4</v>
      </c>
      <c r="HF464" s="223">
        <f t="shared" ca="1" si="1063"/>
        <v>-4.3197379257374491E-4</v>
      </c>
      <c r="HG464" s="223">
        <f t="shared" ca="1" si="1064"/>
        <v>-6.8307916931238655E-5</v>
      </c>
      <c r="HH464" s="223">
        <f t="shared" ca="1" si="1065"/>
        <v>5.4366882357582687E-4</v>
      </c>
      <c r="HI464" s="223">
        <f t="shared" ca="1" si="1066"/>
        <v>-8.2068283014790841E-4</v>
      </c>
      <c r="HJ464" s="223">
        <f t="shared" ca="1" si="1067"/>
        <v>7.982868131105234E-4</v>
      </c>
      <c r="HK464" s="223">
        <f t="shared" ca="1" si="1068"/>
        <v>-4.8465151972882194E-4</v>
      </c>
      <c r="HL464" s="223">
        <f t="shared" ca="1" si="1069"/>
        <v>-5.7993687083348765E-6</v>
      </c>
      <c r="HM464" s="223">
        <f t="shared" ca="1" si="1070"/>
        <v>4.9413447129242384E-4</v>
      </c>
      <c r="HN464" s="223">
        <f t="shared" ca="1" si="1071"/>
        <v>-8.0219431005836071E-4</v>
      </c>
      <c r="HO464" s="223">
        <f t="shared" ca="1" si="1072"/>
        <v>8.1758929890828134E-4</v>
      </c>
      <c r="HP464" s="223">
        <f t="shared" ca="1" si="1073"/>
        <v>-5.347028783069316E-4</v>
      </c>
      <c r="HQ464" s="223">
        <f t="shared" ca="1" si="1074"/>
        <v>5.6740606796071833E-5</v>
      </c>
      <c r="HR464" s="223">
        <f t="shared" ca="1" si="1075"/>
        <v>4.4192236149590334E-4</v>
      </c>
      <c r="HS464" s="223">
        <f t="shared" ca="1" si="1076"/>
        <v>-7.7935862949842123E-4</v>
      </c>
      <c r="HT464" s="223">
        <f t="shared" ca="1" si="1077"/>
        <v>8.3246119745714932E-4</v>
      </c>
      <c r="HU464" s="223">
        <f t="shared" ca="1" si="1078"/>
        <v>-5.8185663565951228E-4</v>
      </c>
      <c r="HV464" s="223">
        <f t="shared" ca="1" si="1079"/>
        <v>1.1897310003619198E-4</v>
      </c>
      <c r="HW464" s="223">
        <f t="shared" ca="1" si="1080"/>
        <v>3.8731543613320724E-4</v>
      </c>
      <c r="HX464" s="223">
        <f t="shared" ca="1" si="1081"/>
        <v>-7.5229953699956222E-4</v>
      </c>
      <c r="HY464" s="223">
        <f t="shared" ca="1" si="1082"/>
        <v>8.4282191665039697E-4</v>
      </c>
      <c r="HZ464" s="223">
        <f t="shared" ca="1" si="1083"/>
        <v>-6.2585726148979993E-4</v>
      </c>
      <c r="IA464" s="223">
        <f t="shared" ca="1" si="1084"/>
        <v>1.8056086773897938E-4</v>
      </c>
      <c r="IB464" s="223">
        <f t="shared" ca="1" si="1085"/>
        <v>3.3060961486399521E-4</v>
      </c>
      <c r="IC464" s="223">
        <f t="shared" ca="1" si="1086"/>
        <v>-7.211636681284544E-4</v>
      </c>
      <c r="ID464" s="223">
        <f t="shared" ca="1" si="1087"/>
        <v>8.4861531085300397E-4</v>
      </c>
      <c r="IE464" s="223">
        <f t="shared" ca="1" si="1088"/>
        <v>-6.5667129979519393E-4</v>
      </c>
      <c r="IF464" s="223">
        <f t="shared" ca="1" si="1089"/>
        <v>2.4117016045531659E-4</v>
      </c>
      <c r="IG464" s="223">
        <f t="shared" ca="1" si="1090"/>
        <v>2.7211219144704043E-4</v>
      </c>
      <c r="IH464" s="223">
        <f t="shared" ca="1" si="1091"/>
        <v>-6.8611975085629945E-4</v>
      </c>
      <c r="II464" s="223">
        <f t="shared" ca="1" si="1092"/>
        <v>8.4980998515984951E-4</v>
      </c>
      <c r="IJ464" s="223">
        <f t="shared" ca="1" si="1093"/>
        <v>-7.0346372500625694E-4</v>
      </c>
      <c r="IK464" s="223">
        <f t="shared" ca="1" si="1094"/>
        <v>3.004725311764394E-4</v>
      </c>
      <c r="IL464" s="223">
        <f t="shared" ca="1" si="1095"/>
        <v>2.1214016848812307E-4</v>
      </c>
      <c r="IM464" s="223">
        <f t="shared" ca="1" si="1096"/>
        <v>-6.47357691206984E-4</v>
      </c>
      <c r="IN464" s="223">
        <f t="shared" ca="1" si="1097"/>
        <v>8.4639946552735133E-4</v>
      </c>
      <c r="IO464" s="223">
        <f t="shared" ca="1" si="1098"/>
        <v>-7.366490065425441E-4</v>
      </c>
      <c r="IP464" s="223">
        <f t="shared" ca="1" si="1099"/>
        <v>3.5814661521747966E-4</v>
      </c>
      <c r="IQ464" s="223">
        <f t="shared" ca="1" si="1100"/>
        <v>1.5101853957569516E-4</v>
      </c>
      <c r="IR464" s="223">
        <f t="shared" ca="1" si="1101"/>
        <v>-6.0508754414031346E-4</v>
      </c>
      <c r="IS464" s="223">
        <f t="shared" ca="1" si="1102"/>
        <v>8.384022338568998E-4</v>
      </c>
      <c r="IT464" s="223">
        <f t="shared" ca="1" si="1103"/>
        <v>-7.6584232328722444E-4</v>
      </c>
      <c r="IU464" s="223">
        <f t="shared" ca="1" si="1104"/>
        <v>4.1387987171980764E-4</v>
      </c>
      <c r="IV464" s="223">
        <f t="shared" ca="1" si="1105"/>
        <v>8.9078528112759338E-5</v>
      </c>
      <c r="IW464" s="223">
        <f t="shared" ca="1" si="1106"/>
        <v>-5.5953837524550843E-4</v>
      </c>
      <c r="IX464" s="223">
        <f t="shared" ca="1" si="1107"/>
        <v>8.2586162783979513E-4</v>
      </c>
      <c r="IY464" s="223">
        <f t="shared" ca="1" si="1108"/>
        <v>-7.9088547412738391E-4</v>
      </c>
      <c r="IZ464" s="223">
        <f t="shared" ca="1" si="1109"/>
        <v>4.6737027733765284E-4</v>
      </c>
      <c r="JA464" s="223">
        <f t="shared" ca="1" si="1110"/>
        <v>2.665579238788745E-5</v>
      </c>
      <c r="JB464" s="223">
        <f t="shared" ca="1" si="1111"/>
        <v>-5.1095701941544932E-4</v>
      </c>
    </row>
    <row r="465" spans="2:262">
      <c r="B465" s="230">
        <v>104</v>
      </c>
      <c r="C465" s="229">
        <f t="shared" si="1112"/>
        <v>2.0312500000000014E-3</v>
      </c>
      <c r="D465" s="226">
        <f t="shared" ca="1" si="855"/>
        <v>71.861065106750758</v>
      </c>
      <c r="E465" s="225">
        <f ca="1">DF361</f>
        <v>-0.13893489324924171</v>
      </c>
      <c r="F465" s="224">
        <v>104</v>
      </c>
      <c r="G465" s="223">
        <f t="shared" ca="1" si="856"/>
        <v>7.306365004865359E-4</v>
      </c>
      <c r="H465" s="223">
        <f t="shared" ca="1" si="857"/>
        <v>-7.0252161256148483E-4</v>
      </c>
      <c r="I465" s="223">
        <f t="shared" ca="1" si="858"/>
        <v>4.3761424517477763E-4</v>
      </c>
      <c r="J465" s="223">
        <f t="shared" ca="1" si="859"/>
        <v>-2.5204280985601944E-5</v>
      </c>
      <c r="K465" s="223">
        <f t="shared" ca="1" si="860"/>
        <v>-3.9570105769585204E-4</v>
      </c>
      <c r="L465" s="223">
        <f t="shared" ca="1" si="861"/>
        <v>6.8323109104575629E-4</v>
      </c>
      <c r="M465" s="223">
        <f t="shared" ca="1" si="862"/>
        <v>-7.4047072307386816E-4</v>
      </c>
      <c r="N465" s="223">
        <f t="shared" ca="1" si="863"/>
        <v>5.4812671902547253E-4</v>
      </c>
      <c r="O465" s="223">
        <f t="shared" ca="1" si="864"/>
        <v>-1.710306980476824E-4</v>
      </c>
      <c r="P465" s="223">
        <f t="shared" ca="1" si="865"/>
        <v>-2.6371306263039008E-4</v>
      </c>
      <c r="Q465" s="223">
        <f t="shared" ca="1" si="866"/>
        <v>6.0956949393649752E-4</v>
      </c>
      <c r="R465" s="223">
        <f t="shared" ca="1" si="867"/>
        <v>-7.4996395895928771E-4</v>
      </c>
      <c r="S465" s="223">
        <f t="shared" ca="1" si="868"/>
        <v>6.3757499045702306E-4</v>
      </c>
      <c r="T465" s="223">
        <f t="shared" ca="1" si="869"/>
        <v>-3.1028450129891576E-4</v>
      </c>
      <c r="U465" s="223">
        <f t="shared" ca="1" si="870"/>
        <v>-1.215907224600302E-4</v>
      </c>
      <c r="V465" s="223">
        <f t="shared" ca="1" si="871"/>
        <v>5.1248248302577094E-4</v>
      </c>
      <c r="W465" s="223">
        <f t="shared" ca="1" si="872"/>
        <v>-7.306365004865359E-4</v>
      </c>
      <c r="X465" s="223">
        <f t="shared" ca="1" si="873"/>
        <v>7.0252161256148451E-4</v>
      </c>
      <c r="Y465" s="223">
        <f t="shared" ca="1" si="874"/>
        <v>-4.3761424517477991E-4</v>
      </c>
      <c r="Z465" s="223">
        <f t="shared" ca="1" si="875"/>
        <v>2.5204280985603299E-5</v>
      </c>
      <c r="AA465" s="223">
        <f t="shared" ca="1" si="876"/>
        <v>3.9570105769585193E-4</v>
      </c>
      <c r="AB465" s="223">
        <f t="shared" ca="1" si="877"/>
        <v>-6.8323109104575456E-4</v>
      </c>
      <c r="AC465" s="223">
        <f t="shared" ca="1" si="878"/>
        <v>7.4047072307386838E-4</v>
      </c>
      <c r="AD465" s="223">
        <f t="shared" ca="1" si="879"/>
        <v>-5.4812671902547351E-4</v>
      </c>
      <c r="AE465" s="223">
        <f t="shared" ca="1" si="880"/>
        <v>1.710306980476837E-4</v>
      </c>
      <c r="AF465" s="223">
        <f t="shared" ca="1" si="881"/>
        <v>2.6371306263039116E-4</v>
      </c>
      <c r="AG465" s="223">
        <f t="shared" ca="1" si="882"/>
        <v>-6.0956949393649968E-4</v>
      </c>
      <c r="AH465" s="223">
        <f t="shared" ca="1" si="883"/>
        <v>7.499639589592875E-4</v>
      </c>
      <c r="AI465" s="223">
        <f t="shared" ca="1" si="884"/>
        <v>-6.3757499045702663E-4</v>
      </c>
      <c r="AJ465" s="223">
        <f t="shared" ca="1" si="885"/>
        <v>3.1028450129891717E-4</v>
      </c>
      <c r="AK465" s="223">
        <f t="shared" ca="1" si="886"/>
        <v>1.2159072246002874E-4</v>
      </c>
      <c r="AL465" s="223">
        <f t="shared" ca="1" si="887"/>
        <v>-5.1248248302576986E-4</v>
      </c>
      <c r="AM465" s="223">
        <f t="shared" ca="1" si="888"/>
        <v>7.3063650048653546E-4</v>
      </c>
      <c r="AN465" s="223">
        <f t="shared" ca="1" si="889"/>
        <v>-7.0252161256148505E-4</v>
      </c>
      <c r="AO465" s="223">
        <f t="shared" ca="1" si="890"/>
        <v>4.3761424517477671E-4</v>
      </c>
      <c r="AP465" s="223">
        <f t="shared" ca="1" si="891"/>
        <v>-2.520428098559945E-5</v>
      </c>
      <c r="AQ465" s="223">
        <f t="shared" ca="1" si="892"/>
        <v>-3.9570105769584619E-4</v>
      </c>
      <c r="AR465" s="223">
        <f t="shared" ca="1" si="893"/>
        <v>6.8323109104575391E-4</v>
      </c>
      <c r="AS465" s="223">
        <f t="shared" ca="1" si="894"/>
        <v>-7.404707230738687E-4</v>
      </c>
      <c r="AT465" s="223">
        <f t="shared" ca="1" si="895"/>
        <v>5.4812671902547449E-4</v>
      </c>
      <c r="AU465" s="223">
        <f t="shared" ca="1" si="896"/>
        <v>-1.7103069804768521E-4</v>
      </c>
      <c r="AV465" s="223">
        <f t="shared" ca="1" si="897"/>
        <v>-2.6371306263038986E-4</v>
      </c>
      <c r="AW465" s="223">
        <f t="shared" ca="1" si="898"/>
        <v>6.0956949393649882E-4</v>
      </c>
      <c r="AX465" s="223">
        <f t="shared" ca="1" si="899"/>
        <v>-7.499639589592875E-4</v>
      </c>
      <c r="AY465" s="223">
        <f t="shared" ca="1" si="900"/>
        <v>6.3757499045702739E-4</v>
      </c>
      <c r="AZ465" s="223">
        <f t="shared" ca="1" si="901"/>
        <v>-3.1028450129891847E-4</v>
      </c>
      <c r="BA465" s="223">
        <f t="shared" ca="1" si="902"/>
        <v>-1.2159072246002727E-4</v>
      </c>
      <c r="BB465" s="223">
        <f t="shared" ca="1" si="903"/>
        <v>5.1248248302576877E-4</v>
      </c>
      <c r="BC465" s="223">
        <f t="shared" ca="1" si="904"/>
        <v>-7.3063650048653525E-4</v>
      </c>
      <c r="BD465" s="223">
        <f t="shared" ca="1" si="905"/>
        <v>7.0252161256148548E-4</v>
      </c>
      <c r="BE465" s="223">
        <f t="shared" ca="1" si="906"/>
        <v>-4.3761424517478668E-4</v>
      </c>
      <c r="BF465" s="223">
        <f t="shared" ca="1" si="907"/>
        <v>2.5204280985600968E-5</v>
      </c>
      <c r="BG465" s="223">
        <f t="shared" ca="1" si="908"/>
        <v>3.9570105769584489E-4</v>
      </c>
      <c r="BH465" s="223">
        <f t="shared" ca="1" si="909"/>
        <v>-6.832310910457577E-4</v>
      </c>
      <c r="BI465" s="223">
        <f t="shared" ca="1" si="910"/>
        <v>7.4047072307386881E-4</v>
      </c>
      <c r="BJ465" s="223">
        <f t="shared" ca="1" si="911"/>
        <v>-5.4812671902548283E-4</v>
      </c>
      <c r="BK465" s="223">
        <f t="shared" ca="1" si="912"/>
        <v>1.7103069804768668E-4</v>
      </c>
      <c r="BL465" s="223">
        <f t="shared" ca="1" si="913"/>
        <v>2.6371306263037848E-4</v>
      </c>
      <c r="BM465" s="223">
        <f t="shared" ca="1" si="914"/>
        <v>-6.0956949393649806E-4</v>
      </c>
      <c r="BN465" s="223">
        <f t="shared" ca="1" si="915"/>
        <v>7.4996395895928739E-4</v>
      </c>
      <c r="BO465" s="223">
        <f t="shared" ca="1" si="916"/>
        <v>-6.3757499045702251E-4</v>
      </c>
      <c r="BP465" s="223">
        <f t="shared" ca="1" si="917"/>
        <v>3.1028450129891988E-4</v>
      </c>
      <c r="BQ465" s="223">
        <f t="shared" ca="1" si="918"/>
        <v>1.2159072246003638E-4</v>
      </c>
      <c r="BR465" s="223">
        <f t="shared" ca="1" si="919"/>
        <v>-5.1248248302576769E-4</v>
      </c>
      <c r="BS465" s="223">
        <f t="shared" ca="1" si="920"/>
        <v>7.3063650048653243E-4</v>
      </c>
      <c r="BT465" s="223">
        <f t="shared" ca="1" si="921"/>
        <v>-7.0252161256148592E-4</v>
      </c>
      <c r="BU465" s="223">
        <f t="shared" ca="1" si="922"/>
        <v>4.3761424517478777E-4</v>
      </c>
      <c r="BV465" s="223">
        <f t="shared" ca="1" si="923"/>
        <v>-2.5204280985602378E-5</v>
      </c>
      <c r="BW465" s="223">
        <f t="shared" ca="1" si="924"/>
        <v>-3.9570105769584364E-4</v>
      </c>
      <c r="BX465" s="223">
        <f t="shared" ca="1" si="925"/>
        <v>6.8323109104575716E-4</v>
      </c>
      <c r="BY465" s="223">
        <f t="shared" ca="1" si="926"/>
        <v>-7.4047072307386913E-4</v>
      </c>
      <c r="BZ465" s="223">
        <f t="shared" ca="1" si="927"/>
        <v>5.4812671902546928E-4</v>
      </c>
      <c r="CA465" s="223">
        <f t="shared" ca="1" si="928"/>
        <v>-1.7103069804768809E-4</v>
      </c>
      <c r="CB465" s="223">
        <f t="shared" ca="1" si="929"/>
        <v>-2.6371306263037707E-4</v>
      </c>
      <c r="CC465" s="223">
        <f t="shared" ca="1" si="930"/>
        <v>6.0956949393649708E-4</v>
      </c>
      <c r="CD465" s="223">
        <f t="shared" ca="1" si="931"/>
        <v>-7.4996395895928739E-4</v>
      </c>
      <c r="CE465" s="223">
        <f t="shared" ca="1" si="932"/>
        <v>6.3757499045702327E-4</v>
      </c>
      <c r="CF465" s="223">
        <f t="shared" ca="1" si="933"/>
        <v>-3.1028450129892113E-4</v>
      </c>
      <c r="CG465" s="223">
        <f t="shared" ca="1" si="934"/>
        <v>-1.2159072246003492E-4</v>
      </c>
      <c r="CH465" s="223">
        <f t="shared" ca="1" si="935"/>
        <v>5.124824830257666E-4</v>
      </c>
      <c r="CI465" s="223">
        <f t="shared" ca="1" si="936"/>
        <v>-7.306365004865321E-4</v>
      </c>
      <c r="CJ465" s="223">
        <f t="shared" ca="1" si="937"/>
        <v>7.0252161256148646E-4</v>
      </c>
      <c r="CK465" s="223">
        <f t="shared" ca="1" si="938"/>
        <v>-4.3761424517478907E-4</v>
      </c>
      <c r="CL465" s="223">
        <f t="shared" ca="1" si="939"/>
        <v>2.5204280985603896E-5</v>
      </c>
      <c r="CM465" s="223">
        <f t="shared" ca="1" si="940"/>
        <v>3.9570105769584239E-4</v>
      </c>
      <c r="CN465" s="223">
        <f t="shared" ca="1" si="941"/>
        <v>-6.8323109104575651E-4</v>
      </c>
      <c r="CO465" s="223">
        <f t="shared" ca="1" si="942"/>
        <v>7.4047072307386946E-4</v>
      </c>
      <c r="CP465" s="223">
        <f t="shared" ca="1" si="943"/>
        <v>-5.4812671902548479E-4</v>
      </c>
      <c r="CQ465" s="223">
        <f t="shared" ca="1" si="944"/>
        <v>1.710306980476895E-4</v>
      </c>
      <c r="CR465" s="223">
        <f t="shared" ca="1" si="945"/>
        <v>2.6371306263037566E-4</v>
      </c>
      <c r="CS465" s="223">
        <f t="shared" ca="1" si="946"/>
        <v>-6.0956949393649621E-4</v>
      </c>
      <c r="CT465" s="223">
        <f t="shared" ca="1" si="947"/>
        <v>7.4996395895928739E-4</v>
      </c>
      <c r="CU465" s="223">
        <f t="shared" ca="1" si="948"/>
        <v>-6.3757499045702403E-4</v>
      </c>
      <c r="CV465" s="223">
        <f t="shared" ca="1" si="949"/>
        <v>3.1028450129892248E-4</v>
      </c>
      <c r="CW465" s="223">
        <f t="shared" ca="1" si="950"/>
        <v>1.2159072246003345E-4</v>
      </c>
      <c r="CX465" s="223">
        <f t="shared" ca="1" si="951"/>
        <v>-5.1248248302576563E-4</v>
      </c>
      <c r="CY465" s="223">
        <f t="shared" ca="1" si="952"/>
        <v>7.3063650048653178E-4</v>
      </c>
      <c r="CZ465" s="223">
        <f t="shared" ca="1" si="953"/>
        <v>-7.02521612561487E-4</v>
      </c>
      <c r="DA465" s="223">
        <f t="shared" ca="1" si="954"/>
        <v>4.3761424517479015E-4</v>
      </c>
      <c r="DB465" s="223">
        <f t="shared" ca="1" si="955"/>
        <v>-2.5204280985605305E-5</v>
      </c>
      <c r="DC465" s="223">
        <f t="shared" ca="1" si="956"/>
        <v>-3.9570105769585931E-4</v>
      </c>
      <c r="DD465" s="223">
        <f t="shared" ca="1" si="957"/>
        <v>6.8323109104574708E-4</v>
      </c>
      <c r="DE465" s="223">
        <f t="shared" ca="1" si="958"/>
        <v>-7.4047072307386957E-4</v>
      </c>
      <c r="DF465" s="223">
        <f t="shared" ca="1" si="959"/>
        <v>5.4812671902547123E-4</v>
      </c>
      <c r="DG465" s="223">
        <f t="shared" ca="1" si="960"/>
        <v>-1.7103069804771167E-4</v>
      </c>
      <c r="DH465" s="223">
        <f t="shared" ca="1" si="961"/>
        <v>-2.6371306263037436E-4</v>
      </c>
      <c r="DI465" s="223">
        <f t="shared" ca="1" si="962"/>
        <v>6.0956949393649546E-4</v>
      </c>
      <c r="DJ465" s="223">
        <f t="shared" ca="1" si="963"/>
        <v>-7.4996395895928804E-4</v>
      </c>
      <c r="DK465" s="223">
        <f t="shared" ca="1" si="964"/>
        <v>6.3757499045703607E-4</v>
      </c>
      <c r="DL465" s="223">
        <f t="shared" ca="1" si="965"/>
        <v>-3.1028450129892389E-4</v>
      </c>
      <c r="DM465" s="223">
        <f t="shared" ca="1" si="966"/>
        <v>-1.2159072246003205E-4</v>
      </c>
      <c r="DN465" s="223">
        <f t="shared" ca="1" si="967"/>
        <v>5.1248248302574893E-4</v>
      </c>
      <c r="DO465" s="223">
        <f t="shared" ca="1" si="968"/>
        <v>-7.3063650048653145E-4</v>
      </c>
      <c r="DP465" s="223">
        <f t="shared" ca="1" si="969"/>
        <v>7.0252161256148754E-4</v>
      </c>
      <c r="DQ465" s="223">
        <f t="shared" ca="1" si="970"/>
        <v>-4.3761424517477416E-4</v>
      </c>
      <c r="DR465" s="223">
        <f t="shared" ca="1" si="971"/>
        <v>2.5204280985628182E-5</v>
      </c>
      <c r="DS465" s="223">
        <f t="shared" ca="1" si="972"/>
        <v>3.9570105769583995E-4</v>
      </c>
      <c r="DT465" s="223">
        <f t="shared" ca="1" si="973"/>
        <v>-6.8323109104575532E-4</v>
      </c>
      <c r="DU465" s="223">
        <f t="shared" ca="1" si="974"/>
        <v>7.4047072307386642E-4</v>
      </c>
      <c r="DV465" s="223">
        <f t="shared" ca="1" si="975"/>
        <v>-5.4812671902548685E-4</v>
      </c>
      <c r="DW465" s="223">
        <f t="shared" ca="1" si="976"/>
        <v>1.7103069804769237E-4</v>
      </c>
      <c r="DX465" s="223">
        <f t="shared" ca="1" si="977"/>
        <v>2.637130626303929E-4</v>
      </c>
      <c r="DY465" s="223">
        <f t="shared" ca="1" si="978"/>
        <v>-6.0956949393648212E-4</v>
      </c>
      <c r="DZ465" s="223">
        <f t="shared" ca="1" si="979"/>
        <v>7.4996395895928728E-4</v>
      </c>
      <c r="EA465" s="223">
        <f t="shared" ca="1" si="980"/>
        <v>-6.3757499045702566E-4</v>
      </c>
      <c r="EB465" s="223">
        <f t="shared" ca="1" si="981"/>
        <v>3.1028450129890579E-4</v>
      </c>
      <c r="EC465" s="223">
        <f t="shared" ca="1" si="982"/>
        <v>1.2159072246000949E-4</v>
      </c>
      <c r="ED465" s="223">
        <f t="shared" ca="1" si="983"/>
        <v>-5.1248248302576346E-4</v>
      </c>
      <c r="EE465" s="223">
        <f t="shared" ca="1" si="984"/>
        <v>7.306365004865359E-4</v>
      </c>
      <c r="EF465" s="223">
        <f t="shared" ca="1" si="985"/>
        <v>-7.0252161256149556E-4</v>
      </c>
      <c r="EG465" s="223">
        <f t="shared" ca="1" si="986"/>
        <v>4.3761424517479259E-4</v>
      </c>
      <c r="EH465" s="223">
        <f t="shared" ca="1" si="987"/>
        <v>-2.5204280985608233E-5</v>
      </c>
      <c r="EI465" s="223">
        <f t="shared" ca="1" si="988"/>
        <v>-3.9570105769585676E-4</v>
      </c>
      <c r="EJ465" s="223">
        <f t="shared" ca="1" si="989"/>
        <v>6.8323109104574588E-4</v>
      </c>
      <c r="EK465" s="223">
        <f t="shared" ca="1" si="990"/>
        <v>-7.4047072307387011E-4</v>
      </c>
      <c r="EL465" s="223">
        <f t="shared" ca="1" si="991"/>
        <v>5.4812671902547329E-4</v>
      </c>
      <c r="EM465" s="223">
        <f t="shared" ca="1" si="992"/>
        <v>-1.7103069804771454E-4</v>
      </c>
      <c r="EN465" s="223">
        <f t="shared" ca="1" si="993"/>
        <v>-2.6371306263037154E-4</v>
      </c>
      <c r="EO465" s="223">
        <f t="shared" ca="1" si="994"/>
        <v>6.0956949393649372E-4</v>
      </c>
      <c r="EP465" s="223">
        <f t="shared" ca="1" si="995"/>
        <v>-7.4996395895928782E-4</v>
      </c>
      <c r="EQ465" s="223">
        <f t="shared" ca="1" si="996"/>
        <v>6.3757499045703769E-4</v>
      </c>
      <c r="ER465" s="223">
        <f t="shared" ca="1" si="997"/>
        <v>-3.102845012989265E-4</v>
      </c>
      <c r="ES465" s="223">
        <f t="shared" ca="1" si="998"/>
        <v>-1.2159072246002917E-4</v>
      </c>
      <c r="ET465" s="223">
        <f t="shared" ca="1" si="999"/>
        <v>5.1248248302577799E-4</v>
      </c>
      <c r="EU465" s="223">
        <f t="shared" ca="1" si="1000"/>
        <v>-7.3063650048653069E-4</v>
      </c>
      <c r="EV465" s="223">
        <f t="shared" ca="1" si="1001"/>
        <v>7.0252161256148852E-4</v>
      </c>
      <c r="EW465" s="223">
        <f t="shared" ca="1" si="1002"/>
        <v>-4.3761424517477644E-4</v>
      </c>
      <c r="EX465" s="223">
        <f t="shared" ca="1" si="1003"/>
        <v>2.5204280985631109E-5</v>
      </c>
      <c r="EY465" s="223">
        <f t="shared" ca="1" si="1004"/>
        <v>3.957010576958374E-4</v>
      </c>
      <c r="EZ465" s="223">
        <f t="shared" ca="1" si="1005"/>
        <v>-6.8323109104575412E-4</v>
      </c>
      <c r="FA465" s="223">
        <f t="shared" ca="1" si="1006"/>
        <v>7.4047072307386686E-4</v>
      </c>
      <c r="FB465" s="223">
        <f t="shared" ca="1" si="1007"/>
        <v>-5.481267190254888E-4</v>
      </c>
      <c r="FC465" s="223">
        <f t="shared" ca="1" si="1008"/>
        <v>1.7103069804769524E-4</v>
      </c>
      <c r="FD465" s="223">
        <f t="shared" ca="1" si="1009"/>
        <v>2.6371306263039013E-4</v>
      </c>
      <c r="FE465" s="223">
        <f t="shared" ca="1" si="1010"/>
        <v>-6.0956949393648039E-4</v>
      </c>
      <c r="FF465" s="223">
        <f t="shared" ca="1" si="1011"/>
        <v>7.4996395895928717E-4</v>
      </c>
      <c r="FG465" s="223">
        <f t="shared" ca="1" si="1012"/>
        <v>-6.3757499045702729E-4</v>
      </c>
      <c r="FH465" s="223">
        <f t="shared" ca="1" si="1013"/>
        <v>3.1028450129890839E-4</v>
      </c>
      <c r="FI465" s="223">
        <f t="shared" ca="1" si="1014"/>
        <v>1.2159072246000662E-4</v>
      </c>
      <c r="FJ465" s="223">
        <f t="shared" ca="1" si="1015"/>
        <v>-5.1248248302576129E-4</v>
      </c>
      <c r="FK465" s="223">
        <f t="shared" ca="1" si="1016"/>
        <v>7.3063650048653525E-4</v>
      </c>
      <c r="FL465" s="223">
        <f t="shared" ca="1" si="1017"/>
        <v>-7.0252161256149654E-4</v>
      </c>
      <c r="FM465" s="223">
        <f t="shared" ca="1" si="1018"/>
        <v>4.3761424517479498E-4</v>
      </c>
      <c r="FN465" s="223">
        <f t="shared" ca="1" si="1019"/>
        <v>-2.5204280985611268E-5</v>
      </c>
      <c r="FO465" s="223">
        <f t="shared" ca="1" si="1020"/>
        <v>-3.9570105769585421E-4</v>
      </c>
      <c r="FP465" s="223">
        <f t="shared" ca="1" si="1021"/>
        <v>6.8323109104574458E-4</v>
      </c>
      <c r="FQ465" s="223">
        <f t="shared" ca="1" si="1022"/>
        <v>-7.4047072307387054E-4</v>
      </c>
      <c r="FR465" s="223">
        <f t="shared" ca="1" si="1023"/>
        <v>5.4812671902547524E-4</v>
      </c>
      <c r="FS465" s="223">
        <f t="shared" ca="1" si="1024"/>
        <v>-1.7103069804771741E-4</v>
      </c>
      <c r="FT465" s="223">
        <f t="shared" ca="1" si="1025"/>
        <v>-2.6371306263036883E-4</v>
      </c>
      <c r="FU465" s="223">
        <f t="shared" ca="1" si="1026"/>
        <v>6.0956949393649199E-4</v>
      </c>
      <c r="FV465" s="223">
        <f t="shared" ca="1" si="1027"/>
        <v>-7.4996395895928782E-4</v>
      </c>
      <c r="FW465" s="223">
        <f t="shared" ca="1" si="1028"/>
        <v>6.3757499045703932E-4</v>
      </c>
      <c r="FX465" s="223">
        <f t="shared" ca="1" si="1029"/>
        <v>-3.1028450129892921E-4</v>
      </c>
      <c r="FY465" s="223">
        <f t="shared" ca="1" si="1030"/>
        <v>-1.2159072246002619E-4</v>
      </c>
      <c r="FZ465" s="223">
        <f t="shared" ca="1" si="1031"/>
        <v>5.124824830257446E-4</v>
      </c>
      <c r="GA465" s="223">
        <f t="shared" ca="1" si="1032"/>
        <v>-7.3063650048653004E-4</v>
      </c>
      <c r="GB465" s="223">
        <f t="shared" ca="1" si="1033"/>
        <v>7.025216125614896E-4</v>
      </c>
      <c r="GC465" s="223">
        <f t="shared" ca="1" si="1034"/>
        <v>-4.3761424517477888E-4</v>
      </c>
      <c r="GD465" s="223">
        <f t="shared" ca="1" si="1035"/>
        <v>2.5204280985634037E-5</v>
      </c>
      <c r="GE465" s="223">
        <f t="shared" ca="1" si="1036"/>
        <v>3.9570105769583486E-4</v>
      </c>
      <c r="GF465" s="223">
        <f t="shared" ca="1" si="1037"/>
        <v>-6.8323109104575282E-4</v>
      </c>
      <c r="GG465" s="223">
        <f t="shared" ca="1" si="1038"/>
        <v>7.4047072307386729E-4</v>
      </c>
      <c r="GH465" s="223">
        <f t="shared" ca="1" si="1039"/>
        <v>-5.4812671902549086E-4</v>
      </c>
      <c r="GI465" s="223">
        <f t="shared" ca="1" si="1040"/>
        <v>1.7103069804769817E-4</v>
      </c>
      <c r="GJ465" s="223">
        <f t="shared" ca="1" si="1041"/>
        <v>2.6371306263038748E-4</v>
      </c>
      <c r="GK465" s="223">
        <f t="shared" ca="1" si="1042"/>
        <v>-6.0956949393647865E-4</v>
      </c>
      <c r="GL465" s="223">
        <f t="shared" ca="1" si="1043"/>
        <v>7.4996395895928706E-4</v>
      </c>
      <c r="GM465" s="223">
        <f t="shared" ca="1" si="1044"/>
        <v>-6.375749904570288E-4</v>
      </c>
      <c r="GN465" s="223">
        <f t="shared" ca="1" si="1045"/>
        <v>3.1028450129891115E-4</v>
      </c>
      <c r="GO465" s="223">
        <f t="shared" ca="1" si="1046"/>
        <v>1.2159072246000369E-4</v>
      </c>
      <c r="GP465" s="223">
        <f t="shared" ca="1" si="1047"/>
        <v>-5.1248248302575912E-4</v>
      </c>
      <c r="GQ465" s="223">
        <f t="shared" ca="1" si="1048"/>
        <v>7.306365004865346E-4</v>
      </c>
      <c r="GR465" s="223">
        <f t="shared" ca="1" si="1049"/>
        <v>-7.0252161256149762E-4</v>
      </c>
      <c r="GS465" s="223">
        <f t="shared" ca="1" si="1050"/>
        <v>4.3761424517479736E-4</v>
      </c>
      <c r="GT465" s="223">
        <f t="shared" ca="1" si="1051"/>
        <v>-2.5204280985614196E-5</v>
      </c>
      <c r="GU465" s="223">
        <f t="shared" ca="1" si="1052"/>
        <v>-3.9570105769585172E-4</v>
      </c>
      <c r="GV465" s="223">
        <f t="shared" ca="1" si="1053"/>
        <v>6.832310910457435E-4</v>
      </c>
      <c r="GW465" s="223">
        <f t="shared" ca="1" si="1054"/>
        <v>-7.4047072307387098E-4</v>
      </c>
      <c r="GX465" s="223">
        <f t="shared" ca="1" si="1055"/>
        <v>5.481267190254773E-4</v>
      </c>
      <c r="GY465" s="223">
        <f t="shared" ca="1" si="1056"/>
        <v>-1.7103069804772034E-4</v>
      </c>
      <c r="GZ465" s="223">
        <f t="shared" ca="1" si="1057"/>
        <v>-2.6371306263040602E-4</v>
      </c>
      <c r="HA465" s="223">
        <f t="shared" ca="1" si="1058"/>
        <v>6.0956949393649025E-4</v>
      </c>
      <c r="HB465" s="223">
        <f t="shared" ca="1" si="1059"/>
        <v>-7.499639589592863E-4</v>
      </c>
      <c r="HC465" s="223">
        <f t="shared" ca="1" si="1060"/>
        <v>6.3757499045701829E-4</v>
      </c>
      <c r="HD465" s="223">
        <f t="shared" ca="1" si="1061"/>
        <v>-3.1028450129893181E-4</v>
      </c>
      <c r="HE465" s="223">
        <f t="shared" ca="1" si="1062"/>
        <v>-1.2159072245998125E-4</v>
      </c>
      <c r="HF465" s="223">
        <f t="shared" ca="1" si="1063"/>
        <v>5.1248248302577365E-4</v>
      </c>
      <c r="HG465" s="223">
        <f t="shared" ca="1" si="1064"/>
        <v>-7.3063650048652939E-4</v>
      </c>
      <c r="HH465" s="223">
        <f t="shared" ca="1" si="1065"/>
        <v>7.0252161256150565E-4</v>
      </c>
      <c r="HI465" s="223">
        <f t="shared" ca="1" si="1066"/>
        <v>-4.3761424517478126E-4</v>
      </c>
      <c r="HJ465" s="223">
        <f t="shared" ca="1" si="1067"/>
        <v>2.5204280985636964E-5</v>
      </c>
      <c r="HK465" s="223">
        <f t="shared" ca="1" si="1068"/>
        <v>3.9570105769586863E-4</v>
      </c>
      <c r="HL465" s="223">
        <f t="shared" ca="1" si="1069"/>
        <v>-6.8323109104575163E-4</v>
      </c>
      <c r="HM465" s="223">
        <f t="shared" ca="1" si="1070"/>
        <v>7.4047072307387466E-4</v>
      </c>
      <c r="HN465" s="223">
        <f t="shared" ca="1" si="1071"/>
        <v>-5.4812671902546375E-4</v>
      </c>
      <c r="HO465" s="223">
        <f t="shared" ca="1" si="1072"/>
        <v>1.7103069804770093E-4</v>
      </c>
      <c r="HP465" s="223">
        <f t="shared" ca="1" si="1073"/>
        <v>2.6371306263034465E-4</v>
      </c>
      <c r="HQ465" s="223">
        <f t="shared" ca="1" si="1074"/>
        <v>-6.0956949393650185E-4</v>
      </c>
      <c r="HR465" s="223">
        <f t="shared" ca="1" si="1075"/>
        <v>7.4996395895928695E-4</v>
      </c>
      <c r="HS465" s="223">
        <f t="shared" ca="1" si="1076"/>
        <v>-6.3757499045705287E-4</v>
      </c>
      <c r="HT465" s="223">
        <f t="shared" ca="1" si="1077"/>
        <v>3.1028450129891376E-4</v>
      </c>
      <c r="HU465" s="223">
        <f t="shared" ca="1" si="1078"/>
        <v>1.2159072246000077E-4</v>
      </c>
      <c r="HV465" s="223">
        <f t="shared" ca="1" si="1079"/>
        <v>-5.1248248302572584E-4</v>
      </c>
      <c r="HW465" s="223">
        <f t="shared" ca="1" si="1080"/>
        <v>7.3063650048653395E-4</v>
      </c>
      <c r="HX465" s="223">
        <f t="shared" ca="1" si="1081"/>
        <v>-7.025216125614986E-4</v>
      </c>
      <c r="HY465" s="223">
        <f t="shared" ca="1" si="1082"/>
        <v>4.3761424517476516E-4</v>
      </c>
      <c r="HZ465" s="223">
        <f t="shared" ca="1" si="1083"/>
        <v>-2.5204280985617123E-5</v>
      </c>
      <c r="IA465" s="223">
        <f t="shared" ca="1" si="1084"/>
        <v>-3.9570105769581301E-4</v>
      </c>
      <c r="IB465" s="223">
        <f t="shared" ca="1" si="1085"/>
        <v>6.8323109104575987E-4</v>
      </c>
      <c r="IC465" s="223">
        <f t="shared" ca="1" si="1086"/>
        <v>-7.4047072307387152E-4</v>
      </c>
      <c r="ID465" s="223">
        <f t="shared" ca="1" si="1087"/>
        <v>5.4812671902550842E-4</v>
      </c>
      <c r="IE465" s="223">
        <f t="shared" ca="1" si="1088"/>
        <v>-1.9802876500178018E-5</v>
      </c>
      <c r="IF465" s="223">
        <f t="shared" ca="1" si="1089"/>
        <v>-2.6371306263036335E-4</v>
      </c>
      <c r="IG465" s="223">
        <f t="shared" ca="1" si="1090"/>
        <v>6.0956949393646369E-4</v>
      </c>
      <c r="IH465" s="223">
        <f t="shared" ca="1" si="1091"/>
        <v>-7.499639589592876E-4</v>
      </c>
      <c r="II465" s="223">
        <f t="shared" ca="1" si="1092"/>
        <v>6.3757499045704236E-4</v>
      </c>
      <c r="IJ465" s="223">
        <f t="shared" ca="1" si="1093"/>
        <v>-3.102845012988957E-4</v>
      </c>
      <c r="IK465" s="223">
        <f t="shared" ca="1" si="1094"/>
        <v>-1.2159072246002039E-4</v>
      </c>
      <c r="IL465" s="223">
        <f t="shared" ca="1" si="1095"/>
        <v>5.1248248302574037E-4</v>
      </c>
      <c r="IM465" s="223">
        <f t="shared" ca="1" si="1096"/>
        <v>-7.306365004865385E-4</v>
      </c>
      <c r="IN465" s="223">
        <f t="shared" ca="1" si="1097"/>
        <v>7.0252161256149166E-4</v>
      </c>
      <c r="IO465" s="223">
        <f t="shared" ca="1" si="1098"/>
        <v>-4.3761424517481829E-4</v>
      </c>
      <c r="IP465" s="223">
        <f t="shared" ca="1" si="1099"/>
        <v>2.5204280985597336E-5</v>
      </c>
      <c r="IQ465" s="223">
        <f t="shared" ca="1" si="1100"/>
        <v>3.9570105769582987E-4</v>
      </c>
      <c r="IR465" s="223">
        <f t="shared" ca="1" si="1101"/>
        <v>-6.8323109104573287E-4</v>
      </c>
      <c r="IS465" s="223">
        <f t="shared" ca="1" si="1102"/>
        <v>7.4047072307386827E-4</v>
      </c>
      <c r="IT465" s="223">
        <f t="shared" ca="1" si="1103"/>
        <v>-5.4812671902549487E-4</v>
      </c>
      <c r="IU465" s="223">
        <f t="shared" ca="1" si="1104"/>
        <v>1.7103069804774533E-4</v>
      </c>
      <c r="IV465" s="223">
        <f t="shared" ca="1" si="1105"/>
        <v>2.6371306263038189E-4</v>
      </c>
      <c r="IW465" s="223">
        <f t="shared" ca="1" si="1106"/>
        <v>-6.0956949393647518E-4</v>
      </c>
      <c r="IX465" s="223">
        <f t="shared" ca="1" si="1107"/>
        <v>7.4996395895928825E-4</v>
      </c>
      <c r="IY465" s="223">
        <f t="shared" ca="1" si="1108"/>
        <v>-6.3757499045703184E-4</v>
      </c>
      <c r="IZ465" s="223">
        <f t="shared" ca="1" si="1109"/>
        <v>3.1028450129895534E-4</v>
      </c>
      <c r="JA465" s="223">
        <f t="shared" ca="1" si="1110"/>
        <v>1.2159072246004001E-4</v>
      </c>
      <c r="JB465" s="223">
        <f t="shared" ca="1" si="1111"/>
        <v>-5.1248248302575479E-4</v>
      </c>
    </row>
    <row r="466" spans="2:262">
      <c r="B466" s="230">
        <v>105</v>
      </c>
      <c r="C466" s="229">
        <f t="shared" si="1112"/>
        <v>2.0507812500000014E-3</v>
      </c>
      <c r="D466" s="226">
        <f t="shared" ca="1" si="855"/>
        <v>71.86217816409102</v>
      </c>
      <c r="E466" s="225">
        <f ca="1">DG361</f>
        <v>-0.13782183590898039</v>
      </c>
      <c r="F466" s="224">
        <v>105</v>
      </c>
      <c r="G466" s="223">
        <f t="shared" ca="1" si="856"/>
        <v>3.0662164727561817E-4</v>
      </c>
      <c r="H466" s="223">
        <f t="shared" ca="1" si="857"/>
        <v>-2.5023849347091432E-4</v>
      </c>
      <c r="I466" s="223">
        <f t="shared" ca="1" si="858"/>
        <v>1.1620811946761684E-4</v>
      </c>
      <c r="J466" s="223">
        <f t="shared" ca="1" si="859"/>
        <v>5.3880805384554328E-5</v>
      </c>
      <c r="K466" s="223">
        <f t="shared" ca="1" si="860"/>
        <v>-2.0725090052294936E-4</v>
      </c>
      <c r="L466" s="223">
        <f t="shared" ca="1" si="861"/>
        <v>2.9631251903149825E-4</v>
      </c>
      <c r="M466" s="223">
        <f t="shared" ca="1" si="862"/>
        <v>-2.9343047574081638E-4</v>
      </c>
      <c r="N466" s="223">
        <f t="shared" ca="1" si="863"/>
        <v>1.9949904813359469E-4</v>
      </c>
      <c r="O466" s="223">
        <f t="shared" ca="1" si="864"/>
        <v>-4.3664488418364571E-5</v>
      </c>
      <c r="P466" s="223">
        <f t="shared" ca="1" si="865"/>
        <v>-1.2571885070347493E-4</v>
      </c>
      <c r="Q466" s="223">
        <f t="shared" ca="1" si="866"/>
        <v>2.5609252689021817E-4</v>
      </c>
      <c r="R466" s="223">
        <f t="shared" ca="1" si="867"/>
        <v>-3.0700251805053889E-4</v>
      </c>
      <c r="S466" s="223">
        <f t="shared" ca="1" si="868"/>
        <v>2.6265181694105227E-4</v>
      </c>
      <c r="T466" s="223">
        <f t="shared" ca="1" si="869"/>
        <v>-1.3680212987338421E-4</v>
      </c>
      <c r="U466" s="223">
        <f t="shared" ca="1" si="870"/>
        <v>-3.1496282626487939E-5</v>
      </c>
      <c r="V466" s="223">
        <f t="shared" ca="1" si="871"/>
        <v>1.9002162321158576E-4</v>
      </c>
      <c r="W466" s="223">
        <f t="shared" ca="1" si="872"/>
        <v>-2.8958460906320169E-4</v>
      </c>
      <c r="X466" s="223">
        <f t="shared" ca="1" si="873"/>
        <v>2.992915556053917E-4</v>
      </c>
      <c r="Y466" s="223">
        <f t="shared" ca="1" si="874"/>
        <v>-2.1613046654149083E-4</v>
      </c>
      <c r="Z466" s="223">
        <f t="shared" ca="1" si="875"/>
        <v>6.5905634827930648E-5</v>
      </c>
      <c r="AA466" s="223">
        <f t="shared" ca="1" si="876"/>
        <v>1.0476924543264786E-4</v>
      </c>
      <c r="AB466" s="223">
        <f t="shared" ca="1" si="877"/>
        <v>-2.429349758925169E-4</v>
      </c>
      <c r="AC466" s="223">
        <f t="shared" ca="1" si="878"/>
        <v>3.0571971558064143E-4</v>
      </c>
      <c r="AD466" s="223">
        <f t="shared" ca="1" si="879"/>
        <v>-2.7364180745834609E-4</v>
      </c>
      <c r="AE466" s="223">
        <f t="shared" ca="1" si="880"/>
        <v>1.5665479768447213E-4</v>
      </c>
      <c r="AF466" s="223">
        <f t="shared" ca="1" si="881"/>
        <v>8.9410787839492754E-6</v>
      </c>
      <c r="AG466" s="223">
        <f t="shared" ca="1" si="882"/>
        <v>-1.7176260226006831E-4</v>
      </c>
      <c r="AH466" s="223">
        <f t="shared" ca="1" si="883"/>
        <v>2.8128741500802303E-4</v>
      </c>
      <c r="AI466" s="223">
        <f t="shared" ca="1" si="884"/>
        <v>-3.0353074859873648E-4</v>
      </c>
      <c r="AJ466" s="223">
        <f t="shared" ca="1" si="885"/>
        <v>2.3159065522508732E-4</v>
      </c>
      <c r="AK466" s="223">
        <f t="shared" ca="1" si="886"/>
        <v>-8.7789632892125219E-5</v>
      </c>
      <c r="AL466" s="223">
        <f t="shared" ca="1" si="887"/>
        <v>-8.3251886543337378E-5</v>
      </c>
      <c r="AM466" s="223">
        <f t="shared" ca="1" si="888"/>
        <v>2.2846093921193063E-4</v>
      </c>
      <c r="AN466" s="223">
        <f t="shared" ca="1" si="889"/>
        <v>-3.0278019148365526E-4</v>
      </c>
      <c r="AO466" s="223">
        <f t="shared" ca="1" si="890"/>
        <v>2.8314890931197998E-4</v>
      </c>
      <c r="AP466" s="223">
        <f t="shared" ca="1" si="891"/>
        <v>-1.7565853957392951E-4</v>
      </c>
      <c r="AQ466" s="223">
        <f t="shared" ca="1" si="892"/>
        <v>1.3662577539202462E-5</v>
      </c>
      <c r="AR466" s="223">
        <f t="shared" ca="1" si="893"/>
        <v>1.5257278488493801E-4</v>
      </c>
      <c r="AS466" s="223">
        <f t="shared" ca="1" si="894"/>
        <v>-2.7146590007943555E-4</v>
      </c>
      <c r="AT466" s="223">
        <f t="shared" ca="1" si="895"/>
        <v>3.0612508216672603E-4</v>
      </c>
      <c r="AU466" s="223">
        <f t="shared" ca="1" si="896"/>
        <v>-2.4579583408239813E-4</v>
      </c>
      <c r="AV466" s="223">
        <f t="shared" ca="1" si="897"/>
        <v>1.0919789132935362E-4</v>
      </c>
      <c r="AW466" s="223">
        <f t="shared" ca="1" si="898"/>
        <v>6.1283378467689076E-5</v>
      </c>
      <c r="AX466" s="223">
        <f t="shared" ca="1" si="899"/>
        <v>-2.127488529073022E-4</v>
      </c>
      <c r="AY466" s="223">
        <f t="shared" ca="1" si="900"/>
        <v>2.9819987529535065E-4</v>
      </c>
      <c r="AZ466" s="223">
        <f t="shared" ca="1" si="901"/>
        <v>-2.9112160269328821E-4</v>
      </c>
      <c r="BA466" s="223">
        <f t="shared" ca="1" si="902"/>
        <v>1.9371037261791616E-4</v>
      </c>
      <c r="BB466" s="223">
        <f t="shared" ca="1" si="903"/>
        <v>-3.619219517090336E-5</v>
      </c>
      <c r="BC466" s="223">
        <f t="shared" ca="1" si="904"/>
        <v>-1.3255616236921422E-4</v>
      </c>
      <c r="BD466" s="223">
        <f t="shared" ca="1" si="905"/>
        <v>2.601732879178052E-4</v>
      </c>
      <c r="BE466" s="223">
        <f t="shared" ca="1" si="906"/>
        <v>-3.070604973909746E-4</v>
      </c>
      <c r="BF466" s="223">
        <f t="shared" ca="1" si="907"/>
        <v>2.5866902401842169E-4</v>
      </c>
      <c r="BG466" s="223">
        <f t="shared" ca="1" si="908"/>
        <v>-1.3001439693227697E-4</v>
      </c>
      <c r="BH466" s="223">
        <f t="shared" ca="1" si="909"/>
        <v>-3.8982770454371987E-5</v>
      </c>
      <c r="BI466" s="223">
        <f t="shared" ca="1" si="910"/>
        <v>1.9588386213565125E-4</v>
      </c>
      <c r="BJ466" s="223">
        <f t="shared" ca="1" si="911"/>
        <v>-2.9200358814600232E-4</v>
      </c>
      <c r="BK466" s="223">
        <f t="shared" ca="1" si="912"/>
        <v>2.9751668288606335E-4</v>
      </c>
      <c r="BL466" s="223">
        <f t="shared" ca="1" si="913"/>
        <v>-2.1071247236911225E-4</v>
      </c>
      <c r="BM466" s="223">
        <f t="shared" ca="1" si="914"/>
        <v>5.8525684161186606E-5</v>
      </c>
      <c r="BN466" s="223">
        <f t="shared" ca="1" si="915"/>
        <v>1.1182120652459858E-4</v>
      </c>
      <c r="BO466" s="223">
        <f t="shared" ca="1" si="916"/>
        <v>-2.4747077416684853E-4</v>
      </c>
      <c r="BP466" s="223">
        <f t="shared" ca="1" si="917"/>
        <v>3.0633192517533583E-4</v>
      </c>
      <c r="BQ466" s="223">
        <f t="shared" ca="1" si="918"/>
        <v>-2.7014046410152976E-4</v>
      </c>
      <c r="BR466" s="223">
        <f t="shared" ca="1" si="919"/>
        <v>1.5012634325344026E-4</v>
      </c>
      <c r="BS466" s="223">
        <f t="shared" ca="1" si="920"/>
        <v>1.6470911430388989E-5</v>
      </c>
      <c r="BT466" s="223">
        <f t="shared" ca="1" si="921"/>
        <v>-1.7795735974319283E-4</v>
      </c>
      <c r="BU466" s="223">
        <f t="shared" ca="1" si="922"/>
        <v>2.8422490825253353E-4</v>
      </c>
      <c r="BV466" s="223">
        <f t="shared" ca="1" si="923"/>
        <v>-3.0229949439665514E-4</v>
      </c>
      <c r="BW466" s="223">
        <f t="shared" ca="1" si="924"/>
        <v>2.2657270297586261E-4</v>
      </c>
      <c r="BX466" s="223">
        <f t="shared" ca="1" si="925"/>
        <v>-8.054201739818603E-5</v>
      </c>
      <c r="BY466" s="223">
        <f t="shared" ca="1" si="926"/>
        <v>-9.0480281873339788E-5</v>
      </c>
      <c r="BZ466" s="223">
        <f t="shared" ca="1" si="927"/>
        <v>2.334271948491652E-4</v>
      </c>
      <c r="CA466" s="223">
        <f t="shared" ca="1" si="928"/>
        <v>-3.0394331371577107E-4</v>
      </c>
      <c r="CB466" s="223">
        <f t="shared" ca="1" si="929"/>
        <v>2.8014798960399382E-4</v>
      </c>
      <c r="CC466" s="223">
        <f t="shared" ca="1" si="930"/>
        <v>-1.6942474191317331E-4</v>
      </c>
      <c r="CD466" s="223">
        <f t="shared" ca="1" si="931"/>
        <v>6.130204889718226E-6</v>
      </c>
      <c r="CE466" s="223">
        <f t="shared" ca="1" si="932"/>
        <v>1.5906649099959398E-4</v>
      </c>
      <c r="CF466" s="223">
        <f t="shared" ca="1" si="933"/>
        <v>-2.7490598895525323E-4</v>
      </c>
      <c r="CG466" s="223">
        <f t="shared" ca="1" si="934"/>
        <v>3.0544411875509092E-4</v>
      </c>
      <c r="CH466" s="223">
        <f t="shared" ca="1" si="935"/>
        <v>-2.4120511647433395E-4</v>
      </c>
      <c r="CI466" s="223">
        <f t="shared" ca="1" si="936"/>
        <v>1.0212188646452493E-4</v>
      </c>
      <c r="CJ466" s="223">
        <f t="shared" ca="1" si="937"/>
        <v>6.8649036735169078E-5</v>
      </c>
      <c r="CK466" s="223">
        <f t="shared" ca="1" si="938"/>
        <v>-2.1811865333785639E-4</v>
      </c>
      <c r="CL466" s="223">
        <f t="shared" ca="1" si="939"/>
        <v>2.9990760710473701E-4</v>
      </c>
      <c r="CM466" s="223">
        <f t="shared" ca="1" si="940"/>
        <v>-2.8863736887803468E-4</v>
      </c>
      <c r="CN466" s="223">
        <f t="shared" ca="1" si="941"/>
        <v>1.8780501321706824E-4</v>
      </c>
      <c r="CO466" s="223">
        <f t="shared" ca="1" si="942"/>
        <v>-2.8698101098382394E-5</v>
      </c>
      <c r="CP466" s="223">
        <f t="shared" ca="1" si="943"/>
        <v>-1.3931362715933842E-4</v>
      </c>
      <c r="CQ466" s="223">
        <f t="shared" ca="1" si="944"/>
        <v>2.6409733028525344E-4</v>
      </c>
      <c r="CR466" s="223">
        <f t="shared" ca="1" si="945"/>
        <v>-3.0693351496951355E-4</v>
      </c>
      <c r="CS466" s="223">
        <f t="shared" ca="1" si="946"/>
        <v>2.545304185479825E-4</v>
      </c>
      <c r="CT466" s="223">
        <f t="shared" ca="1" si="947"/>
        <v>-1.2314834818001312E-4</v>
      </c>
      <c r="CU466" s="223">
        <f t="shared" ca="1" si="948"/>
        <v>-4.64457765189897E-5</v>
      </c>
      <c r="CV466" s="223">
        <f t="shared" ca="1" si="949"/>
        <v>2.0162810794573224E-4</v>
      </c>
      <c r="CW466" s="223">
        <f t="shared" ca="1" si="950"/>
        <v>-2.942466751860199E-4</v>
      </c>
      <c r="CX466" s="223">
        <f t="shared" ca="1" si="951"/>
        <v>2.9556259724183094E-4</v>
      </c>
      <c r="CY466" s="223">
        <f t="shared" ca="1" si="952"/>
        <v>-2.0516755288242856E-4</v>
      </c>
      <c r="CZ466" s="223">
        <f t="shared" ca="1" si="953"/>
        <v>5.111047981072444E-5</v>
      </c>
      <c r="DA466" s="223">
        <f t="shared" ca="1" si="954"/>
        <v>1.1880581070300111E-4</v>
      </c>
      <c r="DB466" s="223">
        <f t="shared" ca="1" si="955"/>
        <v>-2.518575053003541E-4</v>
      </c>
      <c r="DC466" s="223">
        <f t="shared" ca="1" si="956"/>
        <v>3.0675961187279341E-4</v>
      </c>
      <c r="DD466" s="223">
        <f t="shared" ca="1" si="957"/>
        <v>-2.66476398230338E-4</v>
      </c>
      <c r="DE466" s="223">
        <f t="shared" ca="1" si="958"/>
        <v>1.4350745832681042E-4</v>
      </c>
      <c r="DF466" s="223">
        <f t="shared" ca="1" si="959"/>
        <v>2.3990822615678746E-5</v>
      </c>
      <c r="DG466" s="223">
        <f t="shared" ca="1" si="960"/>
        <v>-1.8404492236706946E-4</v>
      </c>
      <c r="DH466" s="223">
        <f t="shared" ca="1" si="961"/>
        <v>2.8699119504016978E-4</v>
      </c>
      <c r="DI466" s="223">
        <f t="shared" ca="1" si="962"/>
        <v>-3.0088614628285382E-4</v>
      </c>
      <c r="DJ466" s="223">
        <f t="shared" ca="1" si="963"/>
        <v>2.2141827180245839E-4</v>
      </c>
      <c r="DK466" s="223">
        <f t="shared" ca="1" si="964"/>
        <v>-7.3245886404617737E-5</v>
      </c>
      <c r="DL466" s="223">
        <f t="shared" ca="1" si="965"/>
        <v>-9.765417526482564E-5</v>
      </c>
      <c r="DM466" s="223">
        <f t="shared" ca="1" si="966"/>
        <v>2.3825284267263322E-4</v>
      </c>
      <c r="DN466" s="223">
        <f t="shared" ca="1" si="967"/>
        <v>-3.0492335186087807E-4</v>
      </c>
      <c r="DO466" s="223">
        <f t="shared" ca="1" si="968"/>
        <v>2.7697831922247451E-4</v>
      </c>
      <c r="DP466" s="223">
        <f t="shared" ca="1" si="969"/>
        <v>-1.6308888912308037E-4</v>
      </c>
      <c r="DQ466" s="223">
        <f t="shared" ca="1" si="970"/>
        <v>-1.4058603659770886E-6</v>
      </c>
      <c r="DR466" s="223">
        <f t="shared" ca="1" si="971"/>
        <v>1.6546438140795843E-4</v>
      </c>
      <c r="DS466" s="223">
        <f t="shared" ca="1" si="972"/>
        <v>-2.7818048474272507E-4</v>
      </c>
      <c r="DT466" s="223">
        <f t="shared" ca="1" si="973"/>
        <v>3.0457916722760793E-4</v>
      </c>
      <c r="DU466" s="223">
        <f t="shared" ca="1" si="974"/>
        <v>-2.3646910592333781E-4</v>
      </c>
      <c r="DV466" s="223">
        <f t="shared" ca="1" si="975"/>
        <v>9.4984367193877434E-5</v>
      </c>
      <c r="DW466" s="223">
        <f t="shared" ca="1" si="976"/>
        <v>7.5973343389868352E-5</v>
      </c>
      <c r="DX466" s="223">
        <f t="shared" ca="1" si="977"/>
        <v>-2.2335706724761864E-4</v>
      </c>
      <c r="DY466" s="223">
        <f t="shared" ca="1" si="978"/>
        <v>3.014346857858702E-4</v>
      </c>
      <c r="DZ466" s="223">
        <f t="shared" ca="1" si="979"/>
        <v>-2.8597927070461693E-4</v>
      </c>
      <c r="EA466" s="223">
        <f t="shared" ca="1" si="980"/>
        <v>1.8178652709874358E-4</v>
      </c>
      <c r="EB466" s="223">
        <f t="shared" ca="1" si="981"/>
        <v>-2.1186720362855219E-5</v>
      </c>
      <c r="EC466" s="223">
        <f t="shared" ca="1" si="982"/>
        <v>-1.4598717462972996E-4</v>
      </c>
      <c r="ED466" s="223">
        <f t="shared" ca="1" si="983"/>
        <v>2.6786229029617323E-4</v>
      </c>
      <c r="EE466" s="223">
        <f t="shared" ca="1" si="984"/>
        <v>-3.0662164727561828E-4</v>
      </c>
      <c r="EF466" s="223">
        <f t="shared" ca="1" si="985"/>
        <v>2.5023849347091551E-4</v>
      </c>
      <c r="EG466" s="223">
        <f t="shared" ca="1" si="986"/>
        <v>-1.1620811946761898E-4</v>
      </c>
      <c r="EH466" s="223">
        <f t="shared" ca="1" si="987"/>
        <v>-5.3880805384551767E-5</v>
      </c>
      <c r="EI466" s="223">
        <f t="shared" ca="1" si="988"/>
        <v>2.0725090052294741E-4</v>
      </c>
      <c r="EJ466" s="223">
        <f t="shared" ca="1" si="989"/>
        <v>-2.9631251903149749E-4</v>
      </c>
      <c r="EK466" s="223">
        <f t="shared" ca="1" si="990"/>
        <v>2.9343047574081747E-4</v>
      </c>
      <c r="EL466" s="223">
        <f t="shared" ca="1" si="991"/>
        <v>-1.9949904813359749E-4</v>
      </c>
      <c r="EM466" s="223">
        <f t="shared" ca="1" si="992"/>
        <v>4.366448841836823E-5</v>
      </c>
      <c r="EN466" s="223">
        <f t="shared" ca="1" si="993"/>
        <v>1.2571885070347157E-4</v>
      </c>
      <c r="EO466" s="223">
        <f t="shared" ca="1" si="994"/>
        <v>-2.5609252689021557E-4</v>
      </c>
      <c r="EP466" s="223">
        <f t="shared" ca="1" si="995"/>
        <v>3.0700251805053884E-4</v>
      </c>
      <c r="EQ466" s="223">
        <f t="shared" ca="1" si="996"/>
        <v>-2.6265181694105536E-4</v>
      </c>
      <c r="ER466" s="223">
        <f t="shared" ca="1" si="997"/>
        <v>1.3680212987338946E-4</v>
      </c>
      <c r="ES466" s="223">
        <f t="shared" ca="1" si="998"/>
        <v>3.1496282626482139E-5</v>
      </c>
      <c r="ET466" s="223">
        <f t="shared" ca="1" si="999"/>
        <v>-1.9002162321158115E-4</v>
      </c>
      <c r="EU466" s="223">
        <f t="shared" ca="1" si="1000"/>
        <v>2.8958460906319968E-4</v>
      </c>
      <c r="EV466" s="223">
        <f t="shared" ca="1" si="1001"/>
        <v>-2.9929155560539294E-4</v>
      </c>
      <c r="EW466" s="223">
        <f t="shared" ca="1" si="1002"/>
        <v>2.1613046654149498E-4</v>
      </c>
      <c r="EX466" s="223">
        <f t="shared" ca="1" si="1003"/>
        <v>-6.590563482793638E-5</v>
      </c>
      <c r="EY466" s="223">
        <f t="shared" ca="1" si="1004"/>
        <v>-1.047692454326403E-4</v>
      </c>
      <c r="EZ466" s="223">
        <f t="shared" ca="1" si="1005"/>
        <v>2.4293497589251197E-4</v>
      </c>
      <c r="FA466" s="223">
        <f t="shared" ca="1" si="1006"/>
        <v>-3.0571971558064067E-4</v>
      </c>
      <c r="FB466" s="223">
        <f t="shared" ca="1" si="1007"/>
        <v>2.7364180745834978E-4</v>
      </c>
      <c r="FC466" s="223">
        <f t="shared" ca="1" si="1008"/>
        <v>-1.5665479768448094E-4</v>
      </c>
      <c r="FD466" s="223">
        <f t="shared" ca="1" si="1009"/>
        <v>-8.9410787839390568E-6</v>
      </c>
      <c r="FE466" s="223">
        <f t="shared" ca="1" si="1010"/>
        <v>1.717626022600598E-4</v>
      </c>
      <c r="FF466" s="223">
        <f t="shared" ca="1" si="1011"/>
        <v>-2.8128741500801896E-4</v>
      </c>
      <c r="FG466" s="223">
        <f t="shared" ca="1" si="1012"/>
        <v>3.03530748598738E-4</v>
      </c>
      <c r="FH466" s="223">
        <f t="shared" ca="1" si="1013"/>
        <v>-2.3159065522509407E-4</v>
      </c>
      <c r="FI466" s="223">
        <f t="shared" ca="1" si="1014"/>
        <v>8.7789632892135003E-5</v>
      </c>
      <c r="FJ466" s="223">
        <f t="shared" ca="1" si="1015"/>
        <v>8.3251886543327512E-5</v>
      </c>
      <c r="FK466" s="223">
        <f t="shared" ca="1" si="1016"/>
        <v>-2.2846093921193548E-4</v>
      </c>
      <c r="FL466" s="223">
        <f t="shared" ca="1" si="1017"/>
        <v>3.0278019148365651E-4</v>
      </c>
      <c r="FM466" s="223">
        <f t="shared" ca="1" si="1018"/>
        <v>-2.8314890931197722E-4</v>
      </c>
      <c r="FN466" s="223">
        <f t="shared" ca="1" si="1019"/>
        <v>1.756585395739236E-4</v>
      </c>
      <c r="FO466" s="223">
        <f t="shared" ca="1" si="1020"/>
        <v>-1.3662577539195239E-5</v>
      </c>
      <c r="FP466" s="223">
        <f t="shared" ca="1" si="1021"/>
        <v>-1.5257278488494427E-4</v>
      </c>
      <c r="FQ466" s="223">
        <f t="shared" ca="1" si="1022"/>
        <v>2.7146590007943896E-4</v>
      </c>
      <c r="FR466" s="223">
        <f t="shared" ca="1" si="1023"/>
        <v>-3.0612508216672549E-4</v>
      </c>
      <c r="FS466" s="223">
        <f t="shared" ca="1" si="1024"/>
        <v>2.4579583408239645E-4</v>
      </c>
      <c r="FT466" s="223">
        <f t="shared" ca="1" si="1025"/>
        <v>-1.0919789132935094E-4</v>
      </c>
      <c r="FU466" s="223">
        <f t="shared" ca="1" si="1026"/>
        <v>-6.1283378467691908E-5</v>
      </c>
      <c r="FV466" s="223">
        <f t="shared" ca="1" si="1027"/>
        <v>2.1274885290730423E-4</v>
      </c>
      <c r="FW466" s="223">
        <f t="shared" ca="1" si="1028"/>
        <v>-2.981998752953513E-4</v>
      </c>
      <c r="FX466" s="223">
        <f t="shared" ca="1" si="1029"/>
        <v>2.9112160269328729E-4</v>
      </c>
      <c r="FY466" s="223">
        <f t="shared" ca="1" si="1030"/>
        <v>-1.9371037261791391E-4</v>
      </c>
      <c r="FZ466" s="223">
        <f t="shared" ca="1" si="1031"/>
        <v>3.6192195170900541E-5</v>
      </c>
      <c r="GA466" s="223">
        <f t="shared" ca="1" si="1032"/>
        <v>1.325561623692168E-4</v>
      </c>
      <c r="GB466" s="223">
        <f t="shared" ca="1" si="1033"/>
        <v>-2.6017328791780433E-4</v>
      </c>
      <c r="GC466" s="223">
        <f t="shared" ca="1" si="1034"/>
        <v>3.070604973909746E-4</v>
      </c>
      <c r="GD466" s="223">
        <f t="shared" ca="1" si="1035"/>
        <v>-2.586690240184225E-4</v>
      </c>
      <c r="GE466" s="223">
        <f t="shared" ca="1" si="1036"/>
        <v>1.3001439693227833E-4</v>
      </c>
      <c r="GF466" s="223">
        <f t="shared" ca="1" si="1037"/>
        <v>3.8982770454370523E-5</v>
      </c>
      <c r="GG466" s="223">
        <f t="shared" ca="1" si="1038"/>
        <v>-1.9588386213565014E-4</v>
      </c>
      <c r="GH466" s="223">
        <f t="shared" ca="1" si="1039"/>
        <v>2.9200358814600189E-4</v>
      </c>
      <c r="GI466" s="223">
        <f t="shared" ca="1" si="1040"/>
        <v>-2.9751668288606373E-4</v>
      </c>
      <c r="GJ466" s="223">
        <f t="shared" ca="1" si="1041"/>
        <v>2.1071247236911333E-4</v>
      </c>
      <c r="GK466" s="223">
        <f t="shared" ca="1" si="1042"/>
        <v>-5.8525684161188097E-5</v>
      </c>
      <c r="GL466" s="223">
        <f t="shared" ca="1" si="1043"/>
        <v>-1.1182120652459719E-4</v>
      </c>
      <c r="GM466" s="223">
        <f t="shared" ca="1" si="1044"/>
        <v>2.4747077416684761E-4</v>
      </c>
      <c r="GN466" s="223">
        <f t="shared" ca="1" si="1045"/>
        <v>-3.0633192517533572E-4</v>
      </c>
      <c r="GO466" s="223">
        <f t="shared" ca="1" si="1046"/>
        <v>2.7014046410153047E-4</v>
      </c>
      <c r="GP466" s="223">
        <f t="shared" ca="1" si="1047"/>
        <v>-1.5012634325344159E-4</v>
      </c>
      <c r="GQ466" s="223">
        <f t="shared" ca="1" si="1048"/>
        <v>-1.6470911430387498E-5</v>
      </c>
      <c r="GR466" s="223">
        <f t="shared" ca="1" si="1049"/>
        <v>1.7795735974319163E-4</v>
      </c>
      <c r="GS466" s="223">
        <f t="shared" ca="1" si="1050"/>
        <v>-2.8422490825253294E-4</v>
      </c>
      <c r="GT466" s="223">
        <f t="shared" ca="1" si="1051"/>
        <v>3.0229949439665541E-4</v>
      </c>
      <c r="GU466" s="223">
        <f t="shared" ca="1" si="1052"/>
        <v>-2.2657270297586366E-4</v>
      </c>
      <c r="GV466" s="223">
        <f t="shared" ca="1" si="1053"/>
        <v>8.0542017398187467E-5</v>
      </c>
      <c r="GW466" s="223">
        <f t="shared" ca="1" si="1054"/>
        <v>9.0480281873355007E-5</v>
      </c>
      <c r="GX466" s="223">
        <f t="shared" ca="1" si="1055"/>
        <v>-2.3342719484917556E-4</v>
      </c>
      <c r="GY466" s="223">
        <f t="shared" ca="1" si="1056"/>
        <v>3.0394331371577329E-4</v>
      </c>
      <c r="GZ466" s="223">
        <f t="shared" ca="1" si="1057"/>
        <v>-2.8014798960398726E-4</v>
      </c>
      <c r="HA466" s="223">
        <f t="shared" ca="1" si="1058"/>
        <v>1.6942474191315997E-4</v>
      </c>
      <c r="HB466" s="223">
        <f t="shared" ca="1" si="1059"/>
        <v>-6.1302048897023153E-6</v>
      </c>
      <c r="HC466" s="223">
        <f t="shared" ca="1" si="1060"/>
        <v>-1.5906649099960764E-4</v>
      </c>
      <c r="HD466" s="223">
        <f t="shared" ca="1" si="1061"/>
        <v>2.7490598895526033E-4</v>
      </c>
      <c r="HE466" s="223">
        <f t="shared" ca="1" si="1062"/>
        <v>-3.054441187550893E-4</v>
      </c>
      <c r="HF466" s="223">
        <f t="shared" ca="1" si="1063"/>
        <v>2.4120511647432409E-4</v>
      </c>
      <c r="HG466" s="223">
        <f t="shared" ca="1" si="1064"/>
        <v>-1.0212188646451813E-4</v>
      </c>
      <c r="HH466" s="223">
        <f t="shared" ca="1" si="1065"/>
        <v>-6.8649036735176126E-5</v>
      </c>
      <c r="HI466" s="223">
        <f t="shared" ca="1" si="1066"/>
        <v>2.1811865333786151E-4</v>
      </c>
      <c r="HJ466" s="223">
        <f t="shared" ca="1" si="1067"/>
        <v>-2.9990760710473852E-4</v>
      </c>
      <c r="HK466" s="223">
        <f t="shared" ca="1" si="1068"/>
        <v>2.8863736887803224E-4</v>
      </c>
      <c r="HL466" s="223">
        <f t="shared" ca="1" si="1069"/>
        <v>-1.8780501321706252E-4</v>
      </c>
      <c r="HM466" s="223">
        <f t="shared" ca="1" si="1070"/>
        <v>2.8698101098375211E-5</v>
      </c>
      <c r="HN466" s="223">
        <f t="shared" ca="1" si="1071"/>
        <v>1.3931362715934481E-4</v>
      </c>
      <c r="HO466" s="223">
        <f t="shared" ca="1" si="1072"/>
        <v>-2.6409733028525718E-4</v>
      </c>
      <c r="HP466" s="223">
        <f t="shared" ca="1" si="1073"/>
        <v>3.0693351496951333E-4</v>
      </c>
      <c r="HQ466" s="223">
        <f t="shared" ca="1" si="1074"/>
        <v>-2.5453041854797849E-4</v>
      </c>
      <c r="HR466" s="223">
        <f t="shared" ca="1" si="1075"/>
        <v>1.2314834818000648E-4</v>
      </c>
      <c r="HS466" s="223">
        <f t="shared" ca="1" si="1076"/>
        <v>4.6445776518996829E-5</v>
      </c>
      <c r="HT466" s="223">
        <f t="shared" ca="1" si="1077"/>
        <v>-2.0162810794573774E-4</v>
      </c>
      <c r="HU466" s="223">
        <f t="shared" ca="1" si="1078"/>
        <v>2.9424667518602202E-4</v>
      </c>
      <c r="HV466" s="223">
        <f t="shared" ca="1" si="1079"/>
        <v>-2.9556259724182894E-4</v>
      </c>
      <c r="HW466" s="223">
        <f t="shared" ca="1" si="1080"/>
        <v>2.0516755288242316E-4</v>
      </c>
      <c r="HX466" s="223">
        <f t="shared" ca="1" si="1081"/>
        <v>-5.1110479810717311E-5</v>
      </c>
      <c r="HY466" s="223">
        <f t="shared" ca="1" si="1082"/>
        <v>-1.1880581070300776E-4</v>
      </c>
      <c r="HZ466" s="223">
        <f t="shared" ca="1" si="1083"/>
        <v>2.5185750530035318E-4</v>
      </c>
      <c r="IA466" s="223">
        <f t="shared" ca="1" si="1084"/>
        <v>-3.067596118727933E-4</v>
      </c>
      <c r="IB466" s="223">
        <f t="shared" ca="1" si="1085"/>
        <v>2.6647639823033871E-4</v>
      </c>
      <c r="IC466" s="223">
        <f t="shared" ca="1" si="1086"/>
        <v>-1.4350745832681174E-4</v>
      </c>
      <c r="ID466" s="223">
        <f t="shared" ca="1" si="1087"/>
        <v>-2.3990822615677283E-5</v>
      </c>
      <c r="IE466" s="223">
        <f t="shared" ca="1" si="1088"/>
        <v>2.7777518696090229E-4</v>
      </c>
      <c r="IF466" s="223">
        <f t="shared" ca="1" si="1089"/>
        <v>-2.8699119504016929E-4</v>
      </c>
      <c r="IG466" s="223">
        <f t="shared" ca="1" si="1090"/>
        <v>3.0088614628285409E-4</v>
      </c>
      <c r="IH466" s="223">
        <f t="shared" ca="1" si="1091"/>
        <v>-2.2141827180245942E-4</v>
      </c>
      <c r="II466" s="223">
        <f t="shared" ca="1" si="1092"/>
        <v>7.3245886404619187E-5</v>
      </c>
      <c r="IJ466" s="223">
        <f t="shared" ca="1" si="1093"/>
        <v>9.7654175264824189E-5</v>
      </c>
      <c r="IK466" s="223">
        <f t="shared" ca="1" si="1094"/>
        <v>-2.382528426726323E-4</v>
      </c>
      <c r="IL466" s="223">
        <f t="shared" ca="1" si="1095"/>
        <v>3.0492335186087791E-4</v>
      </c>
      <c r="IM466" s="223">
        <f t="shared" ca="1" si="1096"/>
        <v>-2.7697831922247516E-4</v>
      </c>
      <c r="IN466" s="223">
        <f t="shared" ca="1" si="1097"/>
        <v>1.6308888912308167E-4</v>
      </c>
      <c r="IO466" s="223">
        <f t="shared" ca="1" si="1098"/>
        <v>1.4058603659755978E-6</v>
      </c>
      <c r="IP466" s="223">
        <f t="shared" ca="1" si="1099"/>
        <v>-1.6546438140795715E-4</v>
      </c>
      <c r="IQ466" s="223">
        <f t="shared" ca="1" si="1100"/>
        <v>2.7818048474272447E-4</v>
      </c>
      <c r="IR466" s="223">
        <f t="shared" ca="1" si="1101"/>
        <v>-3.0457916722760814E-4</v>
      </c>
      <c r="IS466" s="223">
        <f t="shared" ca="1" si="1102"/>
        <v>2.3646910592333879E-4</v>
      </c>
      <c r="IT466" s="223">
        <f t="shared" ca="1" si="1103"/>
        <v>-9.498436719387887E-5</v>
      </c>
      <c r="IU466" s="223">
        <f t="shared" ca="1" si="1104"/>
        <v>-7.5973343389866888E-5</v>
      </c>
      <c r="IV466" s="223">
        <f t="shared" ca="1" si="1105"/>
        <v>2.2335706724761761E-4</v>
      </c>
      <c r="IW466" s="223">
        <f t="shared" ca="1" si="1106"/>
        <v>-3.0143468578586988E-4</v>
      </c>
      <c r="IX466" s="223">
        <f t="shared" ca="1" si="1107"/>
        <v>2.8597927070461753E-4</v>
      </c>
      <c r="IY466" s="223">
        <f t="shared" ca="1" si="1108"/>
        <v>-1.817865270987448E-4</v>
      </c>
      <c r="IZ466" s="223">
        <f t="shared" ca="1" si="1109"/>
        <v>2.1186720362856697E-5</v>
      </c>
      <c r="JA466" s="223">
        <f t="shared" ca="1" si="1110"/>
        <v>1.4598717462972866E-4</v>
      </c>
      <c r="JB466" s="223">
        <f t="shared" ca="1" si="1111"/>
        <v>-2.6786229029617252E-4</v>
      </c>
    </row>
    <row r="467" spans="2:262">
      <c r="B467" s="230">
        <v>106</v>
      </c>
      <c r="C467" s="229">
        <f t="shared" si="1112"/>
        <v>2.0703125000000014E-3</v>
      </c>
      <c r="D467" s="226">
        <f t="shared" ca="1" si="855"/>
        <v>71.861629139745546</v>
      </c>
      <c r="E467" s="225">
        <f ca="1">DH361</f>
        <v>-0.13837086025444809</v>
      </c>
      <c r="F467" s="224">
        <v>106</v>
      </c>
      <c r="G467" s="223">
        <f t="shared" ca="1" si="856"/>
        <v>3.5092613965088585E-4</v>
      </c>
      <c r="H467" s="223">
        <f t="shared" ca="1" si="857"/>
        <v>-3.5811806002126334E-4</v>
      </c>
      <c r="I467" s="223">
        <f t="shared" ca="1" si="858"/>
        <v>2.6341007202517852E-4</v>
      </c>
      <c r="J467" s="223">
        <f t="shared" ca="1" si="859"/>
        <v>-9.3750649855192528E-5</v>
      </c>
      <c r="K467" s="223">
        <f t="shared" ca="1" si="860"/>
        <v>-1.0258484285134555E-4</v>
      </c>
      <c r="L467" s="223">
        <f t="shared" ca="1" si="861"/>
        <v>2.6973055918715446E-4</v>
      </c>
      <c r="M467" s="223">
        <f t="shared" ca="1" si="862"/>
        <v>-3.6012639236104264E-4</v>
      </c>
      <c r="N467" s="223">
        <f t="shared" ca="1" si="863"/>
        <v>3.4805086070134497E-4</v>
      </c>
      <c r="O467" s="223">
        <f t="shared" ca="1" si="864"/>
        <v>-2.3693996955648314E-4</v>
      </c>
      <c r="P467" s="223">
        <f t="shared" ca="1" si="865"/>
        <v>5.8409520781033223E-5</v>
      </c>
      <c r="Q467" s="223">
        <f t="shared" ca="1" si="866"/>
        <v>1.3674093541588792E-4</v>
      </c>
      <c r="R467" s="223">
        <f t="shared" ca="1" si="867"/>
        <v>-2.929827457098462E-4</v>
      </c>
      <c r="S467" s="223">
        <f t="shared" ca="1" si="868"/>
        <v>3.6585843104765112E-4</v>
      </c>
      <c r="T467" s="223">
        <f t="shared" ca="1" si="869"/>
        <v>-3.3463174132891834E-4</v>
      </c>
      <c r="U467" s="223">
        <f t="shared" ca="1" si="870"/>
        <v>2.0818800565639508E-4</v>
      </c>
      <c r="V467" s="223">
        <f t="shared" ca="1" si="871"/>
        <v>-2.25058760918606E-5</v>
      </c>
      <c r="W467" s="223">
        <f t="shared" ca="1" si="872"/>
        <v>-1.6958013802217514E-4</v>
      </c>
      <c r="X467" s="223">
        <f t="shared" ca="1" si="873"/>
        <v>3.1341334823069169E-4</v>
      </c>
      <c r="Y467" s="223">
        <f t="shared" ca="1" si="874"/>
        <v>-3.6806705304470852E-4</v>
      </c>
      <c r="Z467" s="223">
        <f t="shared" ca="1" si="875"/>
        <v>3.179899353591768E-4</v>
      </c>
      <c r="AA467" s="223">
        <f t="shared" ca="1" si="876"/>
        <v>-1.7743107745469877E-4</v>
      </c>
      <c r="AB467" s="223">
        <f t="shared" ca="1" si="877"/>
        <v>-1.361451248704001E-5</v>
      </c>
      <c r="AC467" s="223">
        <f t="shared" ca="1" si="878"/>
        <v>2.0078619119737905E-4</v>
      </c>
      <c r="AD467" s="223">
        <f t="shared" ca="1" si="879"/>
        <v>-3.3082560887891168E-4</v>
      </c>
      <c r="AE467" s="223">
        <f t="shared" ca="1" si="880"/>
        <v>3.6673098811502731E-4</v>
      </c>
      <c r="AF467" s="223">
        <f t="shared" ca="1" si="881"/>
        <v>-2.9828571248094704E-4</v>
      </c>
      <c r="AG467" s="223">
        <f t="shared" ca="1" si="882"/>
        <v>1.4496539098341586E-4</v>
      </c>
      <c r="AH467" s="223">
        <f t="shared" ca="1" si="883"/>
        <v>4.9603785868240823E-5</v>
      </c>
      <c r="AI467" s="223">
        <f t="shared" ca="1" si="884"/>
        <v>-2.3005856359045081E-4</v>
      </c>
      <c r="AJ467" s="223">
        <f t="shared" ca="1" si="885"/>
        <v>3.4505183806595493E-4</v>
      </c>
      <c r="AK467" s="223">
        <f t="shared" ca="1" si="886"/>
        <v>-3.6186310329424732E-4</v>
      </c>
      <c r="AL467" s="223">
        <f t="shared" ca="1" si="887"/>
        <v>2.7570883513196564E-4</v>
      </c>
      <c r="AM467" s="223">
        <f t="shared" ca="1" si="888"/>
        <v>-1.1110360855082381E-4</v>
      </c>
      <c r="AN467" s="223">
        <f t="shared" ca="1" si="889"/>
        <v>-8.5115347675340314E-5</v>
      </c>
      <c r="AO467" s="223">
        <f t="shared" ca="1" si="890"/>
        <v>2.5711534625334699E-4</v>
      </c>
      <c r="AP467" s="223">
        <f t="shared" ca="1" si="891"/>
        <v>-3.5595502942789949E-4</v>
      </c>
      <c r="AQ467" s="223">
        <f t="shared" ca="1" si="892"/>
        <v>3.5351027897425052E-4</v>
      </c>
      <c r="AR467" s="223">
        <f t="shared" ca="1" si="893"/>
        <v>-2.5047673098288264E-4</v>
      </c>
      <c r="AS467" s="223">
        <f t="shared" ca="1" si="894"/>
        <v>7.6171837632471861E-5</v>
      </c>
      <c r="AT467" s="223">
        <f t="shared" ca="1" si="895"/>
        <v>1.1980720215554935E-4</v>
      </c>
      <c r="AU467" s="223">
        <f t="shared" ca="1" si="896"/>
        <v>-2.8169596757827422E-4</v>
      </c>
      <c r="AV467" s="223">
        <f t="shared" ca="1" si="897"/>
        <v>3.6343017927164135E-4</v>
      </c>
      <c r="AW467" s="223">
        <f t="shared" ca="1" si="898"/>
        <v>-3.4175295741935443E-4</v>
      </c>
      <c r="AX467" s="223">
        <f t="shared" ca="1" si="899"/>
        <v>2.2283239898992913E-4</v>
      </c>
      <c r="AY467" s="223">
        <f t="shared" ca="1" si="900"/>
        <v>-4.0506490277962239E-5</v>
      </c>
      <c r="AZ467" s="223">
        <f t="shared" ca="1" si="901"/>
        <v>-1.5334524778572156E-4</v>
      </c>
      <c r="BA467" s="223">
        <f t="shared" ca="1" si="902"/>
        <v>3.035637027447461E-4</v>
      </c>
      <c r="BB467" s="223">
        <f t="shared" ca="1" si="903"/>
        <v>-3.6740529781785318E-4</v>
      </c>
      <c r="BC467" s="223">
        <f t="shared" ca="1" si="904"/>
        <v>3.2670436806334167E-4</v>
      </c>
      <c r="BD467" s="223">
        <f t="shared" ca="1" si="905"/>
        <v>-1.9304206918212264E-4</v>
      </c>
      <c r="BE467" s="223">
        <f t="shared" ca="1" si="906"/>
        <v>4.4510432789705921E-6</v>
      </c>
      <c r="BF467" s="223">
        <f t="shared" ca="1" si="907"/>
        <v>1.854064948526686E-4</v>
      </c>
      <c r="BG467" s="223">
        <f t="shared" ca="1" si="908"/>
        <v>-3.2250795350898312E-4</v>
      </c>
      <c r="BH467" s="223">
        <f t="shared" ca="1" si="909"/>
        <v>3.6784210250191273E-4</v>
      </c>
      <c r="BI467" s="223">
        <f t="shared" ca="1" si="910"/>
        <v>-3.0850943704810501E-4</v>
      </c>
      <c r="BJ467" s="223">
        <f t="shared" ca="1" si="911"/>
        <v>1.6139263872055854E-4</v>
      </c>
      <c r="BK467" s="223">
        <f t="shared" ca="1" si="912"/>
        <v>3.1647269699985208E-5</v>
      </c>
      <c r="BL467" s="223">
        <f t="shared" ca="1" si="913"/>
        <v>-2.1568217602069387E-4</v>
      </c>
      <c r="BM467" s="223">
        <f t="shared" ca="1" si="914"/>
        <v>3.3834627638015032E-4</v>
      </c>
      <c r="BN467" s="223">
        <f t="shared" ca="1" si="915"/>
        <v>-3.6473638665593085E-4</v>
      </c>
      <c r="BO467" s="223">
        <f t="shared" ca="1" si="916"/>
        <v>2.8734339150567897E-4</v>
      </c>
      <c r="BP467" s="223">
        <f t="shared" ca="1" si="917"/>
        <v>-1.2818890892192451E-4</v>
      </c>
      <c r="BQ467" s="223">
        <f t="shared" ca="1" si="918"/>
        <v>-6.7440802171562483E-5</v>
      </c>
      <c r="BR467" s="223">
        <f t="shared" ca="1" si="919"/>
        <v>2.4388071992976882E-4</v>
      </c>
      <c r="BS467" s="223">
        <f t="shared" ca="1" si="920"/>
        <v>-3.5092613965088731E-4</v>
      </c>
      <c r="BT467" s="223">
        <f t="shared" ca="1" si="921"/>
        <v>3.5811806002126372E-4</v>
      </c>
      <c r="BU467" s="223">
        <f t="shared" ca="1" si="922"/>
        <v>-2.6341007202517684E-4</v>
      </c>
      <c r="BV467" s="223">
        <f t="shared" ca="1" si="923"/>
        <v>9.375064985519654E-5</v>
      </c>
      <c r="BW467" s="223">
        <f t="shared" ca="1" si="924"/>
        <v>1.0258484285134532E-4</v>
      </c>
      <c r="BX467" s="223">
        <f t="shared" ca="1" si="925"/>
        <v>-2.6973055918715695E-4</v>
      </c>
      <c r="BY467" s="223">
        <f t="shared" ca="1" si="926"/>
        <v>3.6012639236104199E-4</v>
      </c>
      <c r="BZ467" s="223">
        <f t="shared" ca="1" si="927"/>
        <v>-3.4805086070134459E-4</v>
      </c>
      <c r="CA467" s="223">
        <f t="shared" ca="1" si="928"/>
        <v>2.3693996955647932E-4</v>
      </c>
      <c r="CB467" s="223">
        <f t="shared" ca="1" si="929"/>
        <v>-5.8409520781034741E-5</v>
      </c>
      <c r="CC467" s="223">
        <f t="shared" ca="1" si="930"/>
        <v>-1.3674093541589011E-4</v>
      </c>
      <c r="CD467" s="223">
        <f t="shared" ca="1" si="931"/>
        <v>2.9298274570985005E-4</v>
      </c>
      <c r="CE467" s="223">
        <f t="shared" ca="1" si="932"/>
        <v>-3.6585843104765123E-4</v>
      </c>
      <c r="CF467" s="223">
        <f t="shared" ca="1" si="933"/>
        <v>3.3463174132891677E-4</v>
      </c>
      <c r="CG467" s="223">
        <f t="shared" ca="1" si="934"/>
        <v>-2.0818800565639852E-4</v>
      </c>
      <c r="CH467" s="223">
        <f t="shared" ca="1" si="935"/>
        <v>2.2505876091859515E-5</v>
      </c>
      <c r="CI467" s="223">
        <f t="shared" ca="1" si="936"/>
        <v>1.6958013802218075E-4</v>
      </c>
      <c r="CJ467" s="223">
        <f t="shared" ca="1" si="937"/>
        <v>-3.1341334823069088E-4</v>
      </c>
      <c r="CK467" s="223">
        <f t="shared" ca="1" si="938"/>
        <v>3.6806705304470852E-4</v>
      </c>
      <c r="CL467" s="223">
        <f t="shared" ca="1" si="939"/>
        <v>-3.1798993535917886E-4</v>
      </c>
      <c r="CM467" s="223">
        <f t="shared" ca="1" si="940"/>
        <v>1.7743107745469785E-4</v>
      </c>
      <c r="CN467" s="223">
        <f t="shared" ca="1" si="941"/>
        <v>1.3614512487043724E-5</v>
      </c>
      <c r="CO467" s="223">
        <f t="shared" ca="1" si="942"/>
        <v>-2.0078619119737558E-4</v>
      </c>
      <c r="CP467" s="223">
        <f t="shared" ca="1" si="943"/>
        <v>3.3082560887891217E-4</v>
      </c>
      <c r="CQ467" s="223">
        <f t="shared" ca="1" si="944"/>
        <v>-3.6673098811502677E-4</v>
      </c>
      <c r="CR467" s="223">
        <f t="shared" ca="1" si="945"/>
        <v>2.9828571248094633E-4</v>
      </c>
      <c r="CS467" s="223">
        <f t="shared" ca="1" si="946"/>
        <v>-1.4496539098341488E-4</v>
      </c>
      <c r="CT467" s="223">
        <f t="shared" ca="1" si="947"/>
        <v>-4.9603785868247111E-5</v>
      </c>
      <c r="CU467" s="223">
        <f t="shared" ca="1" si="948"/>
        <v>2.3005856359045165E-4</v>
      </c>
      <c r="CV467" s="223">
        <f t="shared" ca="1" si="949"/>
        <v>-3.4505183806595531E-4</v>
      </c>
      <c r="CW467" s="223">
        <f t="shared" ca="1" si="950"/>
        <v>3.6186310329424807E-4</v>
      </c>
      <c r="CX467" s="223">
        <f t="shared" ca="1" si="951"/>
        <v>-2.7570883513196494E-4</v>
      </c>
      <c r="CY467" s="223">
        <f t="shared" ca="1" si="952"/>
        <v>1.1110360855081782E-4</v>
      </c>
      <c r="CZ467" s="223">
        <f t="shared" ca="1" si="953"/>
        <v>8.5115347675341398E-5</v>
      </c>
      <c r="DA467" s="223">
        <f t="shared" ca="1" si="954"/>
        <v>-2.5711534625334775E-4</v>
      </c>
      <c r="DB467" s="223">
        <f t="shared" ca="1" si="955"/>
        <v>3.5595502942789841E-4</v>
      </c>
      <c r="DC467" s="223">
        <f t="shared" ca="1" si="956"/>
        <v>-3.5351027897424737E-4</v>
      </c>
      <c r="DD467" s="223">
        <f t="shared" ca="1" si="957"/>
        <v>2.5047673098288188E-4</v>
      </c>
      <c r="DE467" s="223">
        <f t="shared" ca="1" si="958"/>
        <v>-7.6171837632475927E-5</v>
      </c>
      <c r="DF467" s="223">
        <f t="shared" ca="1" si="959"/>
        <v>-1.1980720215554052E-4</v>
      </c>
      <c r="DG467" s="223">
        <f t="shared" ca="1" si="960"/>
        <v>2.8169596757827823E-4</v>
      </c>
      <c r="DH467" s="223">
        <f t="shared" ca="1" si="961"/>
        <v>-3.6343017927164151E-4</v>
      </c>
      <c r="DI467" s="223">
        <f t="shared" ca="1" si="962"/>
        <v>3.417529574193579E-4</v>
      </c>
      <c r="DJ467" s="223">
        <f t="shared" ca="1" si="963"/>
        <v>-2.2283239898992406E-4</v>
      </c>
      <c r="DK467" s="223">
        <f t="shared" ca="1" si="964"/>
        <v>4.0506490277961155E-5</v>
      </c>
      <c r="DL467" s="223">
        <f t="shared" ca="1" si="965"/>
        <v>1.5334524778571305E-4</v>
      </c>
      <c r="DM467" s="223">
        <f t="shared" ca="1" si="966"/>
        <v>-3.0356370274474962E-4</v>
      </c>
      <c r="DN467" s="223">
        <f t="shared" ca="1" si="967"/>
        <v>3.6740529781785329E-4</v>
      </c>
      <c r="DO467" s="223">
        <f t="shared" ca="1" si="968"/>
        <v>-3.2670436806334362E-4</v>
      </c>
      <c r="DP467" s="223">
        <f t="shared" ca="1" si="969"/>
        <v>1.9304206918211282E-4</v>
      </c>
      <c r="DQ467" s="223">
        <f t="shared" ca="1" si="970"/>
        <v>-4.4510432789695621E-6</v>
      </c>
      <c r="DR467" s="223">
        <f t="shared" ca="1" si="971"/>
        <v>-1.8540649485266952E-4</v>
      </c>
      <c r="DS467" s="223">
        <f t="shared" ca="1" si="972"/>
        <v>3.2250795350898871E-4</v>
      </c>
      <c r="DT467" s="223">
        <f t="shared" ca="1" si="973"/>
        <v>-3.6784210250191273E-4</v>
      </c>
      <c r="DU467" s="223">
        <f t="shared" ca="1" si="974"/>
        <v>3.0850943704810446E-4</v>
      </c>
      <c r="DV467" s="223">
        <f t="shared" ca="1" si="975"/>
        <v>-1.6139263872054819E-4</v>
      </c>
      <c r="DW467" s="223">
        <f t="shared" ca="1" si="976"/>
        <v>-3.1647269699986292E-5</v>
      </c>
      <c r="DX467" s="223">
        <f t="shared" ca="1" si="977"/>
        <v>2.1568217602069474E-4</v>
      </c>
      <c r="DY467" s="223">
        <f t="shared" ca="1" si="978"/>
        <v>-3.3834627638014664E-4</v>
      </c>
      <c r="DZ467" s="223">
        <f t="shared" ca="1" si="979"/>
        <v>3.6473638665593074E-4</v>
      </c>
      <c r="EA467" s="223">
        <f t="shared" ca="1" si="980"/>
        <v>-2.8734339150567826E-4</v>
      </c>
      <c r="EB467" s="223">
        <f t="shared" ca="1" si="981"/>
        <v>1.2818890892193332E-4</v>
      </c>
      <c r="EC467" s="223">
        <f t="shared" ca="1" si="982"/>
        <v>6.7440802171573868E-5</v>
      </c>
      <c r="ED467" s="223">
        <f t="shared" ca="1" si="983"/>
        <v>-2.4388071992976964E-4</v>
      </c>
      <c r="EE467" s="223">
        <f t="shared" ca="1" si="984"/>
        <v>3.5092613965088449E-4</v>
      </c>
      <c r="EF467" s="223">
        <f t="shared" ca="1" si="985"/>
        <v>-3.5811806002126101E-4</v>
      </c>
      <c r="EG467" s="223">
        <f t="shared" ca="1" si="986"/>
        <v>2.6341007202517613E-4</v>
      </c>
      <c r="EH467" s="223">
        <f t="shared" ca="1" si="987"/>
        <v>-9.375064985519551E-5</v>
      </c>
      <c r="EI467" s="223">
        <f t="shared" ca="1" si="988"/>
        <v>-1.0258484285135641E-4</v>
      </c>
      <c r="EJ467" s="223">
        <f t="shared" ca="1" si="989"/>
        <v>2.6973055918715771E-4</v>
      </c>
      <c r="EK467" s="223">
        <f t="shared" ca="1" si="990"/>
        <v>-3.6012639236104231E-4</v>
      </c>
      <c r="EL467" s="223">
        <f t="shared" ca="1" si="991"/>
        <v>3.4805086070134763E-4</v>
      </c>
      <c r="EM467" s="223">
        <f t="shared" ca="1" si="992"/>
        <v>-2.3693996955647854E-4</v>
      </c>
      <c r="EN467" s="223">
        <f t="shared" ca="1" si="993"/>
        <v>5.8409520781033656E-5</v>
      </c>
      <c r="EO467" s="223">
        <f t="shared" ca="1" si="994"/>
        <v>1.3674093541588144E-4</v>
      </c>
      <c r="EP467" s="223">
        <f t="shared" ca="1" si="995"/>
        <v>-2.929827457098507E-4</v>
      </c>
      <c r="EQ467" s="223">
        <f t="shared" ca="1" si="996"/>
        <v>3.6585843104765134E-4</v>
      </c>
      <c r="ER467" s="223">
        <f t="shared" ca="1" si="997"/>
        <v>-3.3463174132892067E-4</v>
      </c>
      <c r="ES467" s="223">
        <f t="shared" ca="1" si="998"/>
        <v>2.0818800565638898E-4</v>
      </c>
      <c r="ET467" s="223">
        <f t="shared" ca="1" si="999"/>
        <v>-2.2505876091858404E-5</v>
      </c>
      <c r="EU467" s="223">
        <f t="shared" ca="1" si="1000"/>
        <v>-1.695801380221724E-4</v>
      </c>
      <c r="EV467" s="223">
        <f t="shared" ca="1" si="1001"/>
        <v>3.1341334823069695E-4</v>
      </c>
      <c r="EW467" s="223">
        <f t="shared" ca="1" si="1002"/>
        <v>-3.6806705304470857E-4</v>
      </c>
      <c r="EX467" s="223">
        <f t="shared" ca="1" si="1003"/>
        <v>3.1798993535917832E-4</v>
      </c>
      <c r="EY467" s="223">
        <f t="shared" ca="1" si="1004"/>
        <v>-1.7743107745468771E-4</v>
      </c>
      <c r="EZ467" s="223">
        <f t="shared" ca="1" si="1005"/>
        <v>-1.3614512487044781E-5</v>
      </c>
      <c r="FA467" s="223">
        <f t="shared" ca="1" si="1006"/>
        <v>2.0078619119737648E-4</v>
      </c>
      <c r="FB467" s="223">
        <f t="shared" ca="1" si="1007"/>
        <v>-3.3082560887891726E-4</v>
      </c>
      <c r="FC467" s="223">
        <f t="shared" ca="1" si="1008"/>
        <v>3.6673098811502671E-4</v>
      </c>
      <c r="FD467" s="223">
        <f t="shared" ca="1" si="1009"/>
        <v>-2.9828571248094574E-4</v>
      </c>
      <c r="FE467" s="223">
        <f t="shared" ca="1" si="1010"/>
        <v>1.4496539098342353E-4</v>
      </c>
      <c r="FF467" s="223">
        <f t="shared" ca="1" si="1011"/>
        <v>4.9603785868248195E-5</v>
      </c>
      <c r="FG467" s="223">
        <f t="shared" ca="1" si="1012"/>
        <v>-2.3005856359045249E-4</v>
      </c>
      <c r="FH467" s="223">
        <f t="shared" ca="1" si="1013"/>
        <v>3.4505183806595206E-4</v>
      </c>
      <c r="FI467" s="223">
        <f t="shared" ca="1" si="1014"/>
        <v>-3.6186310329424601E-4</v>
      </c>
      <c r="FJ467" s="223">
        <f t="shared" ca="1" si="1015"/>
        <v>2.7570883513196423E-4</v>
      </c>
      <c r="FK467" s="223">
        <f t="shared" ca="1" si="1016"/>
        <v>-1.1110360855082674E-4</v>
      </c>
      <c r="FL467" s="223">
        <f t="shared" ca="1" si="1017"/>
        <v>-8.511534767535262E-5</v>
      </c>
      <c r="FM467" s="223">
        <f t="shared" ca="1" si="1018"/>
        <v>2.5711534625334851E-4</v>
      </c>
      <c r="FN467" s="223">
        <f t="shared" ca="1" si="1019"/>
        <v>-3.5595502942789862E-4</v>
      </c>
      <c r="FO467" s="223">
        <f t="shared" ca="1" si="1020"/>
        <v>3.5351027897424705E-4</v>
      </c>
      <c r="FP467" s="223">
        <f t="shared" ca="1" si="1021"/>
        <v>-2.5047673098288112E-4</v>
      </c>
      <c r="FQ467" s="223">
        <f t="shared" ca="1" si="1022"/>
        <v>7.6171837632474897E-5</v>
      </c>
      <c r="FR467" s="223">
        <f t="shared" ca="1" si="1023"/>
        <v>1.1980720215554153E-4</v>
      </c>
      <c r="FS467" s="223">
        <f t="shared" ca="1" si="1024"/>
        <v>-2.8169596757827894E-4</v>
      </c>
      <c r="FT467" s="223">
        <f t="shared" ca="1" si="1025"/>
        <v>3.6343017927164168E-4</v>
      </c>
      <c r="FU467" s="223">
        <f t="shared" ca="1" si="1026"/>
        <v>-3.4175295741935752E-4</v>
      </c>
      <c r="FV467" s="223">
        <f t="shared" ca="1" si="1027"/>
        <v>2.228323989899232E-4</v>
      </c>
      <c r="FW467" s="223">
        <f t="shared" ca="1" si="1028"/>
        <v>-4.0506490277960071E-5</v>
      </c>
      <c r="FX467" s="223">
        <f t="shared" ca="1" si="1029"/>
        <v>-1.5334524778571403E-4</v>
      </c>
      <c r="FY467" s="223">
        <f t="shared" ca="1" si="1030"/>
        <v>3.0356370274475027E-4</v>
      </c>
      <c r="FZ467" s="223">
        <f t="shared" ca="1" si="1031"/>
        <v>-3.6740529781785329E-4</v>
      </c>
      <c r="GA467" s="223">
        <f t="shared" ca="1" si="1032"/>
        <v>3.2670436806334308E-4</v>
      </c>
      <c r="GB467" s="223">
        <f t="shared" ca="1" si="1033"/>
        <v>-1.9304206918211188E-4</v>
      </c>
      <c r="GC467" s="223">
        <f t="shared" ca="1" si="1034"/>
        <v>4.4510432789684508E-6</v>
      </c>
      <c r="GD467" s="223">
        <f t="shared" ca="1" si="1035"/>
        <v>1.8540649485267047E-4</v>
      </c>
      <c r="GE467" s="223">
        <f t="shared" ca="1" si="1036"/>
        <v>-3.2250795350898925E-4</v>
      </c>
      <c r="GF467" s="223">
        <f t="shared" ca="1" si="1037"/>
        <v>3.6784210250191273E-4</v>
      </c>
      <c r="GG467" s="223">
        <f t="shared" ca="1" si="1038"/>
        <v>-3.0850943704810387E-4</v>
      </c>
      <c r="GH467" s="223">
        <f t="shared" ca="1" si="1039"/>
        <v>1.6139263872054721E-4</v>
      </c>
      <c r="GI467" s="223">
        <f t="shared" ca="1" si="1040"/>
        <v>3.1647269699987377E-5</v>
      </c>
      <c r="GJ467" s="223">
        <f t="shared" ca="1" si="1041"/>
        <v>-2.156821760206956E-4</v>
      </c>
      <c r="GK467" s="223">
        <f t="shared" ca="1" si="1042"/>
        <v>3.3834627638014707E-4</v>
      </c>
      <c r="GL467" s="223">
        <f t="shared" ca="1" si="1043"/>
        <v>-3.6473638665593058E-4</v>
      </c>
      <c r="GM467" s="223">
        <f t="shared" ca="1" si="1044"/>
        <v>2.8734339150567756E-4</v>
      </c>
      <c r="GN467" s="223">
        <f t="shared" ca="1" si="1045"/>
        <v>-1.2818890892193229E-4</v>
      </c>
      <c r="GO467" s="223">
        <f t="shared" ca="1" si="1046"/>
        <v>-6.7440802171574898E-5</v>
      </c>
      <c r="GP467" s="223">
        <f t="shared" ca="1" si="1047"/>
        <v>2.4388071992977045E-4</v>
      </c>
      <c r="GQ467" s="223">
        <f t="shared" ca="1" si="1048"/>
        <v>-3.5092613965088487E-4</v>
      </c>
      <c r="GR467" s="223">
        <f t="shared" ca="1" si="1049"/>
        <v>3.5811806002126074E-4</v>
      </c>
      <c r="GS467" s="223">
        <f t="shared" ca="1" si="1050"/>
        <v>-2.6341007202517538E-4</v>
      </c>
      <c r="GT467" s="223">
        <f t="shared" ca="1" si="1051"/>
        <v>9.3750649855194452E-5</v>
      </c>
      <c r="GU467" s="223">
        <f t="shared" ca="1" si="1052"/>
        <v>1.0258484285133738E-4</v>
      </c>
      <c r="GV467" s="223">
        <f t="shared" ca="1" si="1053"/>
        <v>-2.6973055918715842E-4</v>
      </c>
      <c r="GW467" s="223">
        <f t="shared" ca="1" si="1054"/>
        <v>3.6012639236104687E-4</v>
      </c>
      <c r="GX467" s="223">
        <f t="shared" ca="1" si="1055"/>
        <v>-3.480508607013473E-4</v>
      </c>
      <c r="GY467" s="223">
        <f t="shared" ca="1" si="1056"/>
        <v>2.3693996955647764E-4</v>
      </c>
      <c r="GZ467" s="223">
        <f t="shared" ca="1" si="1057"/>
        <v>-5.8409520781011945E-5</v>
      </c>
      <c r="HA467" s="223">
        <f t="shared" ca="1" si="1058"/>
        <v>-1.3674093541588244E-4</v>
      </c>
      <c r="HB467" s="223">
        <f t="shared" ca="1" si="1059"/>
        <v>2.9298274570985135E-4</v>
      </c>
      <c r="HC467" s="223">
        <f t="shared" ca="1" si="1060"/>
        <v>-3.6585843104765378E-4</v>
      </c>
      <c r="HD467" s="223">
        <f t="shared" ca="1" si="1061"/>
        <v>3.3463174132892018E-4</v>
      </c>
      <c r="HE467" s="223">
        <f t="shared" ca="1" si="1062"/>
        <v>-2.0818800565638806E-4</v>
      </c>
      <c r="HF467" s="223">
        <f t="shared" ca="1" si="1063"/>
        <v>2.2505876091878245E-5</v>
      </c>
      <c r="HG467" s="223">
        <f t="shared" ca="1" si="1064"/>
        <v>1.6958013802217335E-4</v>
      </c>
      <c r="HH467" s="223">
        <f t="shared" ca="1" si="1065"/>
        <v>-3.1341334823069749E-4</v>
      </c>
      <c r="HI467" s="223">
        <f t="shared" ca="1" si="1066"/>
        <v>3.680670530447083E-4</v>
      </c>
      <c r="HJ467" s="223">
        <f t="shared" ca="1" si="1067"/>
        <v>-3.1798993535917777E-4</v>
      </c>
      <c r="HK467" s="223">
        <f t="shared" ca="1" si="1068"/>
        <v>1.7743107745468676E-4</v>
      </c>
      <c r="HL467" s="223">
        <f t="shared" ca="1" si="1069"/>
        <v>1.3614512487024967E-5</v>
      </c>
      <c r="HM467" s="223">
        <f t="shared" ca="1" si="1070"/>
        <v>-2.007861911973774E-4</v>
      </c>
      <c r="HN467" s="223">
        <f t="shared" ca="1" si="1071"/>
        <v>3.3082560887891775E-4</v>
      </c>
      <c r="HO467" s="223">
        <f t="shared" ca="1" si="1072"/>
        <v>-3.6673098811502839E-4</v>
      </c>
      <c r="HP467" s="223">
        <f t="shared" ca="1" si="1073"/>
        <v>2.9828571248094509E-4</v>
      </c>
      <c r="HQ467" s="223">
        <f t="shared" ca="1" si="1074"/>
        <v>-1.4496539098340331E-4</v>
      </c>
      <c r="HR467" s="223">
        <f t="shared" ca="1" si="1075"/>
        <v>-4.9603785868228517E-5</v>
      </c>
      <c r="HS467" s="223">
        <f t="shared" ca="1" si="1076"/>
        <v>2.3005856359045333E-4</v>
      </c>
      <c r="HT467" s="223">
        <f t="shared" ca="1" si="1077"/>
        <v>-3.450518380659597E-4</v>
      </c>
      <c r="HU467" s="223">
        <f t="shared" ca="1" si="1078"/>
        <v>3.6186310329424959E-4</v>
      </c>
      <c r="HV467" s="223">
        <f t="shared" ca="1" si="1079"/>
        <v>-2.7570883513196353E-4</v>
      </c>
      <c r="HW467" s="223">
        <f t="shared" ca="1" si="1080"/>
        <v>1.1110360855080581E-4</v>
      </c>
      <c r="HX467" s="223">
        <f t="shared" ca="1" si="1081"/>
        <v>8.5115347675333294E-5</v>
      </c>
      <c r="HY467" s="223">
        <f t="shared" ca="1" si="1082"/>
        <v>-2.5711534625334932E-4</v>
      </c>
      <c r="HZ467" s="223">
        <f t="shared" ca="1" si="1083"/>
        <v>3.5595502942790426E-4</v>
      </c>
      <c r="IA467" s="223">
        <f t="shared" ca="1" si="1084"/>
        <v>-3.5351027897425258E-4</v>
      </c>
      <c r="IB467" s="223">
        <f t="shared" ca="1" si="1085"/>
        <v>2.5047673098288031E-4</v>
      </c>
      <c r="IC467" s="223">
        <f t="shared" ca="1" si="1086"/>
        <v>-7.6171837632453321E-5</v>
      </c>
      <c r="ID467" s="223">
        <f t="shared" ca="1" si="1087"/>
        <v>-1.1980720215554255E-4</v>
      </c>
      <c r="IE467" s="223">
        <f t="shared" ca="1" si="1088"/>
        <v>4.7772443531035667E-4</v>
      </c>
      <c r="IF467" s="223">
        <f t="shared" ca="1" si="1089"/>
        <v>-3.634301792716452E-4</v>
      </c>
      <c r="IG467" s="223">
        <f t="shared" ca="1" si="1090"/>
        <v>3.4175295741935708E-4</v>
      </c>
      <c r="IH467" s="223">
        <f t="shared" ca="1" si="1091"/>
        <v>-2.2283239898992233E-4</v>
      </c>
      <c r="II467" s="223">
        <f t="shared" ca="1" si="1092"/>
        <v>4.0506490277938197E-5</v>
      </c>
      <c r="IJ467" s="223">
        <f t="shared" ca="1" si="1093"/>
        <v>1.53345247785715E-4</v>
      </c>
      <c r="IK467" s="223">
        <f t="shared" ca="1" si="1094"/>
        <v>-3.0356370274475087E-4</v>
      </c>
      <c r="IL467" s="223">
        <f t="shared" ca="1" si="1095"/>
        <v>3.674052978178547E-4</v>
      </c>
      <c r="IM467" s="223">
        <f t="shared" ca="1" si="1096"/>
        <v>-3.2670436806334259E-4</v>
      </c>
      <c r="IN467" s="223">
        <f t="shared" ca="1" si="1097"/>
        <v>1.9304206918211098E-4</v>
      </c>
      <c r="IO467" s="223">
        <f t="shared" ca="1" si="1098"/>
        <v>-4.4510432789883188E-6</v>
      </c>
      <c r="IP467" s="223">
        <f t="shared" ca="1" si="1099"/>
        <v>-1.8540649485267139E-4</v>
      </c>
      <c r="IQ467" s="223">
        <f t="shared" ca="1" si="1100"/>
        <v>3.2250795350898974E-4</v>
      </c>
      <c r="IR467" s="223">
        <f t="shared" ca="1" si="1101"/>
        <v>-3.6784210250191343E-4</v>
      </c>
      <c r="IS467" s="223">
        <f t="shared" ca="1" si="1102"/>
        <v>3.0850943704810327E-4</v>
      </c>
      <c r="IT467" s="223">
        <f t="shared" ca="1" si="1103"/>
        <v>-1.6139263872054629E-4</v>
      </c>
      <c r="IU467" s="223">
        <f t="shared" ca="1" si="1104"/>
        <v>-3.1647269699967617E-5</v>
      </c>
      <c r="IV467" s="223">
        <f t="shared" ca="1" si="1105"/>
        <v>2.1568217602069647E-4</v>
      </c>
      <c r="IW467" s="223">
        <f t="shared" ca="1" si="1106"/>
        <v>-3.3834627638015574E-4</v>
      </c>
      <c r="IX467" s="223">
        <f t="shared" ca="1" si="1107"/>
        <v>3.6473638665593324E-4</v>
      </c>
      <c r="IY467" s="223">
        <f t="shared" ca="1" si="1108"/>
        <v>-2.8734339150567691E-4</v>
      </c>
      <c r="IZ467" s="223">
        <f t="shared" ca="1" si="1109"/>
        <v>1.2818890892191164E-4</v>
      </c>
      <c r="JA467" s="223">
        <f t="shared" ca="1" si="1110"/>
        <v>6.7440802171555409E-5</v>
      </c>
      <c r="JB467" s="223">
        <f t="shared" ca="1" si="1111"/>
        <v>-2.4388071992977126E-4</v>
      </c>
    </row>
    <row r="468" spans="2:262">
      <c r="B468" s="230">
        <v>107</v>
      </c>
      <c r="C468" s="229">
        <f t="shared" si="1112"/>
        <v>2.0898437500000014E-3</v>
      </c>
      <c r="D468" s="226">
        <f t="shared" ca="1" si="855"/>
        <v>71.864781391874502</v>
      </c>
      <c r="E468" s="225">
        <f ca="1">DI361</f>
        <v>-0.13521860812549874</v>
      </c>
      <c r="F468" s="224">
        <v>107</v>
      </c>
      <c r="G468" s="223">
        <f t="shared" ca="1" si="856"/>
        <v>7.371025692442739E-4</v>
      </c>
      <c r="H468" s="223">
        <f t="shared" ca="1" si="857"/>
        <v>-8.1845547905749381E-4</v>
      </c>
      <c r="I468" s="223">
        <f t="shared" ca="1" si="858"/>
        <v>6.8715236101487339E-4</v>
      </c>
      <c r="J468" s="223">
        <f t="shared" ca="1" si="859"/>
        <v>-3.7730918139986257E-4</v>
      </c>
      <c r="K468" s="223">
        <f t="shared" ca="1" si="860"/>
        <v>-3.0568740291079383E-5</v>
      </c>
      <c r="L468" s="223">
        <f t="shared" ca="1" si="861"/>
        <v>4.3050410792355904E-4</v>
      </c>
      <c r="M468" s="223">
        <f t="shared" ca="1" si="862"/>
        <v>-7.1858330755521986E-4</v>
      </c>
      <c r="N468" s="223">
        <f t="shared" ca="1" si="863"/>
        <v>8.1995586793977542E-4</v>
      </c>
      <c r="O468" s="223">
        <f t="shared" ca="1" si="864"/>
        <v>-7.0828256040008177E-4</v>
      </c>
      <c r="P468" s="223">
        <f t="shared" ca="1" si="865"/>
        <v>4.1257901572678635E-4</v>
      </c>
      <c r="Q468" s="223">
        <f t="shared" ca="1" si="866"/>
        <v>-9.6767083765472196E-6</v>
      </c>
      <c r="R468" s="223">
        <f t="shared" ca="1" si="867"/>
        <v>-3.9573985957641595E-4</v>
      </c>
      <c r="S468" s="223">
        <f t="shared" ca="1" si="868"/>
        <v>6.9833291573780077E-4</v>
      </c>
      <c r="T468" s="223">
        <f t="shared" ca="1" si="869"/>
        <v>-8.1948091131653865E-4</v>
      </c>
      <c r="U468" s="223">
        <f t="shared" ca="1" si="870"/>
        <v>7.2770644505906214E-4</v>
      </c>
      <c r="V468" s="223">
        <f t="shared" ca="1" si="871"/>
        <v>-4.4685491106717309E-4</v>
      </c>
      <c r="W468" s="223">
        <f t="shared" ca="1" si="872"/>
        <v>4.9898845006112326E-5</v>
      </c>
      <c r="X468" s="223">
        <f t="shared" ca="1" si="873"/>
        <v>3.6002223924483671E-4</v>
      </c>
      <c r="Y468" s="223">
        <f t="shared" ca="1" si="874"/>
        <v>-6.7640017875963325E-4</v>
      </c>
      <c r="Z468" s="223">
        <f t="shared" ca="1" si="875"/>
        <v>8.1703175339989018E-4</v>
      </c>
      <c r="AA468" s="223">
        <f t="shared" ca="1" si="876"/>
        <v>-7.4537722115233871E-4</v>
      </c>
      <c r="AB468" s="223">
        <f t="shared" ca="1" si="877"/>
        <v>4.8005429378693146E-4</v>
      </c>
      <c r="AC468" s="223">
        <f t="shared" ca="1" si="878"/>
        <v>-9.0000770947438016E-5</v>
      </c>
      <c r="AD468" s="223">
        <f t="shared" ca="1" si="879"/>
        <v>-3.2343729380469031E-4</v>
      </c>
      <c r="AE468" s="223">
        <f t="shared" ca="1" si="880"/>
        <v>6.5283793450517211E-4</v>
      </c>
      <c r="AF468" s="223">
        <f t="shared" ca="1" si="881"/>
        <v>-8.1261429442577079E-4</v>
      </c>
      <c r="AG468" s="223">
        <f t="shared" ca="1" si="882"/>
        <v>7.6125231823252315E-4</v>
      </c>
      <c r="AH468" s="223">
        <f t="shared" ca="1" si="883"/>
        <v>-5.1209718366516705E-4</v>
      </c>
      <c r="AI468" s="223">
        <f t="shared" ca="1" si="884"/>
        <v>1.2988587714840897E-4</v>
      </c>
      <c r="AJ468" s="223">
        <f t="shared" ca="1" si="885"/>
        <v>2.860731595940073E-4</v>
      </c>
      <c r="AK468" s="223">
        <f t="shared" ca="1" si="886"/>
        <v>-6.2770294648464213E-4</v>
      </c>
      <c r="AL468" s="223">
        <f t="shared" ca="1" si="887"/>
        <v>8.0623917643977516E-4</v>
      </c>
      <c r="AM468" s="223">
        <f t="shared" ca="1" si="888"/>
        <v>-7.7529349180026168E-4</v>
      </c>
      <c r="AN468" s="223">
        <f t="shared" ca="1" si="889"/>
        <v>5.4290638657353296E-4</v>
      </c>
      <c r="AO468" s="223">
        <f t="shared" ca="1" si="890"/>
        <v>-1.6945807689468175E-4</v>
      </c>
      <c r="AP468" s="223">
        <f t="shared" ca="1" si="891"/>
        <v>-2.4801985008481844E-4</v>
      </c>
      <c r="AQ468" s="223">
        <f t="shared" ca="1" si="892"/>
        <v>6.0105576708573854E-4</v>
      </c>
      <c r="AR468" s="223">
        <f t="shared" ca="1" si="893"/>
        <v>-7.9792175765952523E-4</v>
      </c>
      <c r="AS468" s="223">
        <f t="shared" ca="1" si="894"/>
        <v>7.8746691543855982E-4</v>
      </c>
      <c r="AT468" s="223">
        <f t="shared" ca="1" si="895"/>
        <v>-5.7240768044366044E-4</v>
      </c>
      <c r="AU468" s="223">
        <f t="shared" ca="1" si="896"/>
        <v>2.0862203729092929E-4</v>
      </c>
      <c r="AV468" s="223">
        <f t="shared" ca="1" si="897"/>
        <v>2.0936903903279096E-4</v>
      </c>
      <c r="AW468" s="223">
        <f t="shared" ca="1" si="898"/>
        <v>-5.7296059169766576E-4</v>
      </c>
      <c r="AX468" s="223">
        <f t="shared" ca="1" si="899"/>
        <v>7.8768207547537904E-4</v>
      </c>
      <c r="AY468" s="223">
        <f t="shared" ca="1" si="900"/>
        <v>-7.977432623036114E-4</v>
      </c>
      <c r="AZ468" s="223">
        <f t="shared" ca="1" si="901"/>
        <v>6.0052999407461585E-4</v>
      </c>
      <c r="BA468" s="223">
        <f t="shared" ca="1" si="902"/>
        <v>-2.4728340892621076E-4</v>
      </c>
      <c r="BB468" s="223">
        <f t="shared" ca="1" si="903"/>
        <v>-1.7021383962718278E-4</v>
      </c>
      <c r="BC468" s="223">
        <f t="shared" ca="1" si="904"/>
        <v>5.4348510405877301E-4</v>
      </c>
      <c r="BD468" s="223">
        <f t="shared" ca="1" si="905"/>
        <v>-7.7554479817861454E-4</v>
      </c>
      <c r="BE468" s="223">
        <f t="shared" ca="1" si="906"/>
        <v>8.0609777577571881E-4</v>
      </c>
      <c r="BF468" s="223">
        <f t="shared" ca="1" si="907"/>
        <v>-6.2720557834963016E-4</v>
      </c>
      <c r="BG468" s="223">
        <f t="shared" ca="1" si="908"/>
        <v>2.8534905316992079E-4</v>
      </c>
      <c r="BH468" s="223">
        <f t="shared" ca="1" si="909"/>
        <v>1.3064858017294135E-4</v>
      </c>
      <c r="BI468" s="223">
        <f t="shared" ca="1" si="910"/>
        <v>-5.1270031320052101E-4</v>
      </c>
      <c r="BJ468" s="223">
        <f t="shared" ca="1" si="911"/>
        <v>7.6153916553333236E-4</v>
      </c>
      <c r="BK468" s="223">
        <f t="shared" ca="1" si="912"/>
        <v>-8.1251032910015567E-4</v>
      </c>
      <c r="BL468" s="223">
        <f t="shared" ca="1" si="913"/>
        <v>6.5237016944966512E-4</v>
      </c>
      <c r="BM468" s="223">
        <f t="shared" ca="1" si="914"/>
        <v>-3.2272726655093001E-4</v>
      </c>
      <c r="BN468" s="223">
        <f t="shared" ca="1" si="915"/>
        <v>-9.076857684558765E-5</v>
      </c>
      <c r="BO468" s="223">
        <f t="shared" ca="1" si="916"/>
        <v>4.8068038238052485E-4</v>
      </c>
      <c r="BP468" s="223">
        <f t="shared" ca="1" si="917"/>
        <v>-7.4569891833533653E-4</v>
      </c>
      <c r="BQ468" s="223">
        <f t="shared" ca="1" si="918"/>
        <v>8.1696547387428802E-4</v>
      </c>
      <c r="BR468" s="223">
        <f t="shared" ca="1" si="919"/>
        <v>-6.7596314367063205E-4</v>
      </c>
      <c r="BS468" s="223">
        <f t="shared" ca="1" si="920"/>
        <v>3.5932800167924779E-4</v>
      </c>
      <c r="BT468" s="223">
        <f t="shared" ca="1" si="921"/>
        <v>5.0669904066224538E-5</v>
      </c>
      <c r="BU468" s="223">
        <f t="shared" ca="1" si="922"/>
        <v>-4.4750245041676428E-4</v>
      </c>
      <c r="BV468" s="223">
        <f t="shared" ca="1" si="923"/>
        <v>7.2806221712755055E-4</v>
      </c>
      <c r="BW468" s="223">
        <f t="shared" ca="1" si="924"/>
        <v>-8.1945247726413547E-4</v>
      </c>
      <c r="BX468" s="223">
        <f t="shared" ca="1" si="925"/>
        <v>6.9792766347111723E-4</v>
      </c>
      <c r="BY468" s="223">
        <f t="shared" ca="1" si="926"/>
        <v>-3.9506308417808385E-4</v>
      </c>
      <c r="BZ468" s="223">
        <f t="shared" ca="1" si="927"/>
        <v>-1.0449163049829654E-5</v>
      </c>
      <c r="CA468" s="223">
        <f t="shared" ca="1" si="928"/>
        <v>4.1324644585334511E-4</v>
      </c>
      <c r="CB468" s="223">
        <f t="shared" ca="1" si="929"/>
        <v>-7.0867155026798495E-4</v>
      </c>
      <c r="CC468" s="223">
        <f t="shared" ca="1" si="930"/>
        <v>8.1996534786069313E-4</v>
      </c>
      <c r="CD468" s="223">
        <f t="shared" ca="1" si="931"/>
        <v>-7.1821081439904543E-4</v>
      </c>
      <c r="CE468" s="223">
        <f t="shared" ca="1" si="932"/>
        <v>4.2984642510371618E-4</v>
      </c>
      <c r="CF468" s="223">
        <f t="shared" ca="1" si="933"/>
        <v>-2.9796750915613989E-5</v>
      </c>
      <c r="CG468" s="223">
        <f t="shared" ca="1" si="934"/>
        <v>-3.7799489440575122E-4</v>
      </c>
      <c r="CH468" s="223">
        <f t="shared" ca="1" si="935"/>
        <v>6.8757363157153934E-4</v>
      </c>
      <c r="CI468" s="223">
        <f t="shared" ca="1" si="936"/>
        <v>-8.1850285011377303E-4</v>
      </c>
      <c r="CJ468" s="223">
        <f t="shared" ca="1" si="937"/>
        <v>7.367637325672602E-4</v>
      </c>
      <c r="CK468" s="223">
        <f t="shared" ca="1" si="938"/>
        <v>-4.6359422834117302E-4</v>
      </c>
      <c r="CL468" s="223">
        <f t="shared" ca="1" si="939"/>
        <v>6.9970881898214919E-5</v>
      </c>
      <c r="CM468" s="223">
        <f t="shared" ca="1" si="940"/>
        <v>3.4183272014911225E-4</v>
      </c>
      <c r="CN468" s="223">
        <f t="shared" ca="1" si="941"/>
        <v>-6.6481928777228829E-4</v>
      </c>
      <c r="CO468" s="223">
        <f t="shared" ca="1" si="942"/>
        <v>8.1506850730854539E-4</v>
      </c>
      <c r="CP468" s="223">
        <f t="shared" ca="1" si="943"/>
        <v>-7.5354172237083864E-4</v>
      </c>
      <c r="CQ468" s="223">
        <f t="shared" ca="1" si="944"/>
        <v>4.9622519247649718E-4</v>
      </c>
      <c r="CR468" s="223">
        <f t="shared" ca="1" si="945"/>
        <v>-1.0997644689757436E-4</v>
      </c>
      <c r="CS468" s="223">
        <f t="shared" ca="1" si="946"/>
        <v>-3.0484704092860297E-4</v>
      </c>
      <c r="CT468" s="223">
        <f t="shared" ca="1" si="947"/>
        <v>6.4046333607750098E-4</v>
      </c>
      <c r="CU468" s="223">
        <f t="shared" ca="1" si="948"/>
        <v>-8.0967059307764143E-4</v>
      </c>
      <c r="CV468" s="223">
        <f t="shared" ca="1" si="949"/>
        <v>7.6850436416275739E-4</v>
      </c>
      <c r="CW468" s="223">
        <f t="shared" ca="1" si="950"/>
        <v>-5.2766070665893363E-4</v>
      </c>
      <c r="CX468" s="223">
        <f t="shared" ca="1" si="951"/>
        <v>1.4971706900358171E-4</v>
      </c>
      <c r="CY468" s="223">
        <f t="shared" ca="1" si="952"/>
        <v>2.6712695848504932E-4</v>
      </c>
      <c r="CZ468" s="223">
        <f t="shared" ca="1" si="953"/>
        <v>-6.1456445210815512E-4</v>
      </c>
      <c r="DA468" s="223">
        <f t="shared" ca="1" si="954"/>
        <v>8.0232211146924449E-4</v>
      </c>
      <c r="DB468" s="223">
        <f t="shared" ca="1" si="955"/>
        <v>-7.8161561162838427E-4</v>
      </c>
      <c r="DC468" s="223">
        <f t="shared" ca="1" si="956"/>
        <v>5.578250399814104E-4</v>
      </c>
      <c r="DD468" s="223">
        <f t="shared" ca="1" si="957"/>
        <v>-1.8909700957669268E-4</v>
      </c>
      <c r="DE468" s="223">
        <f t="shared" ca="1" si="958"/>
        <v>-2.2876334380096908E-4</v>
      </c>
      <c r="DF468" s="223">
        <f t="shared" ca="1" si="959"/>
        <v>5.8718502854416101E-4</v>
      </c>
      <c r="DG468" s="223">
        <f t="shared" ca="1" si="960"/>
        <v>-7.9304076561920634E-4</v>
      </c>
      <c r="DH468" s="223">
        <f t="shared" ca="1" si="961"/>
        <v>7.9284387862414989E-4</v>
      </c>
      <c r="DI468" s="223">
        <f t="shared" ca="1" si="962"/>
        <v>-5.8664552392290257E-4</v>
      </c>
      <c r="DJ468" s="223">
        <f t="shared" ca="1" si="963"/>
        <v>2.2802139889076912E-4</v>
      </c>
      <c r="DK468" s="223">
        <f t="shared" ca="1" si="964"/>
        <v>1.898486181843251E-4</v>
      </c>
      <c r="DL468" s="223">
        <f t="shared" ca="1" si="965"/>
        <v>-5.5839102481510178E-4</v>
      </c>
      <c r="DM468" s="223">
        <f t="shared" ca="1" si="966"/>
        <v>7.8184891510262608E-4</v>
      </c>
      <c r="DN468" s="223">
        <f t="shared" ca="1" si="967"/>
        <v>-8.0216211527139912E-4</v>
      </c>
      <c r="DO468" s="223">
        <f t="shared" ca="1" si="968"/>
        <v>6.1405272741315252E-4</v>
      </c>
      <c r="DP468" s="223">
        <f t="shared" ca="1" si="969"/>
        <v>-2.663964646826466E-4</v>
      </c>
      <c r="DQ468" s="223">
        <f t="shared" ca="1" si="970"/>
        <v>-1.5047653061774514E-4</v>
      </c>
      <c r="DR468" s="223">
        <f t="shared" ca="1" si="971"/>
        <v>5.2825180819798681E-4</v>
      </c>
      <c r="DS468" s="223">
        <f t="shared" ca="1" si="972"/>
        <v>-7.6877352206767191E-4</v>
      </c>
      <c r="DT468" s="223">
        <f t="shared" ca="1" si="973"/>
        <v>8.0954787312184629E-4</v>
      </c>
      <c r="DU468" s="223">
        <f t="shared" ca="1" si="974"/>
        <v>-6.3998062409839867E-4</v>
      </c>
      <c r="DV468" s="223">
        <f t="shared" ca="1" si="975"/>
        <v>3.0412975805748467E-4</v>
      </c>
      <c r="DW468" s="223">
        <f t="shared" ca="1" si="976"/>
        <v>1.1074193190871993E-4</v>
      </c>
      <c r="DX468" s="223">
        <f t="shared" ca="1" si="977"/>
        <v>-4.9683998670549303E-4</v>
      </c>
      <c r="DY468" s="223">
        <f t="shared" ca="1" si="978"/>
        <v>7.5384608628146458E-4</v>
      </c>
      <c r="DZ468" s="223">
        <f t="shared" ca="1" si="979"/>
        <v>-8.1498335923792546E-4</v>
      </c>
      <c r="EA468" s="223">
        <f t="shared" ca="1" si="980"/>
        <v>6.6436675140453809E-4</v>
      </c>
      <c r="EB468" s="223">
        <f t="shared" ca="1" si="981"/>
        <v>-3.4113037620654241E-4</v>
      </c>
      <c r="EC468" s="223">
        <f t="shared" ca="1" si="982"/>
        <v>-7.0740546185832744E-5</v>
      </c>
      <c r="ED468" s="223">
        <f t="shared" ca="1" si="983"/>
        <v>4.6423123416701928E-4</v>
      </c>
      <c r="EE468" s="223">
        <f t="shared" ca="1" si="984"/>
        <v>-7.3710256924428789E-4</v>
      </c>
      <c r="EF468" s="223">
        <f t="shared" ca="1" si="985"/>
        <v>8.1845547905749349E-4</v>
      </c>
      <c r="EG468" s="223">
        <f t="shared" ca="1" si="986"/>
        <v>-6.8715236101486146E-4</v>
      </c>
      <c r="EH468" s="223">
        <f t="shared" ca="1" si="987"/>
        <v>3.7730918139986842E-4</v>
      </c>
      <c r="EI468" s="223">
        <f t="shared" ca="1" si="988"/>
        <v>3.0568740291090171E-5</v>
      </c>
      <c r="EJ468" s="223">
        <f t="shared" ca="1" si="989"/>
        <v>-4.3050410792358436E-4</v>
      </c>
      <c r="EK468" s="223">
        <f t="shared" ca="1" si="990"/>
        <v>7.1858330755522083E-4</v>
      </c>
      <c r="EL468" s="223">
        <f t="shared" ca="1" si="991"/>
        <v>-8.1995586793977531E-4</v>
      </c>
      <c r="EM468" s="223">
        <f t="shared" ca="1" si="992"/>
        <v>7.0828256040008665E-4</v>
      </c>
      <c r="EN468" s="223">
        <f t="shared" ca="1" si="993"/>
        <v>-4.1257901572677952E-4</v>
      </c>
      <c r="EO468" s="223">
        <f t="shared" ca="1" si="994"/>
        <v>9.6767083765190304E-6</v>
      </c>
      <c r="EP468" s="223">
        <f t="shared" ca="1" si="995"/>
        <v>3.9573985957641513E-4</v>
      </c>
      <c r="EQ468" s="223">
        <f t="shared" ca="1" si="996"/>
        <v>-6.9833291573781096E-4</v>
      </c>
      <c r="ER468" s="223">
        <f t="shared" ca="1" si="997"/>
        <v>8.1948091131654006E-4</v>
      </c>
      <c r="ES468" s="223">
        <f t="shared" ca="1" si="998"/>
        <v>-7.2770644505905856E-4</v>
      </c>
      <c r="ET468" s="223">
        <f t="shared" ca="1" si="999"/>
        <v>4.4685491106715195E-4</v>
      </c>
      <c r="EU468" s="223">
        <f t="shared" ca="1" si="1000"/>
        <v>-4.9898845006116066E-5</v>
      </c>
      <c r="EV468" s="223">
        <f t="shared" ca="1" si="1001"/>
        <v>-3.6002223924484896E-4</v>
      </c>
      <c r="EW468" s="223">
        <f t="shared" ca="1" si="1002"/>
        <v>6.7640017875965081E-4</v>
      </c>
      <c r="EX468" s="223">
        <f t="shared" ca="1" si="1003"/>
        <v>-8.170317533998904E-4</v>
      </c>
      <c r="EY468" s="223">
        <f t="shared" ca="1" si="1004"/>
        <v>7.453772211523282E-4</v>
      </c>
      <c r="EZ468" s="223">
        <f t="shared" ca="1" si="1005"/>
        <v>-4.8005429378693461E-4</v>
      </c>
      <c r="FA468" s="223">
        <f t="shared" ca="1" si="1006"/>
        <v>9.0000770947424355E-5</v>
      </c>
      <c r="FB468" s="223">
        <f t="shared" ca="1" si="1007"/>
        <v>3.2343729380471888E-4</v>
      </c>
      <c r="FC468" s="223">
        <f t="shared" ca="1" si="1008"/>
        <v>-6.528379345051733E-4</v>
      </c>
      <c r="FD468" s="223">
        <f t="shared" ca="1" si="1009"/>
        <v>8.1261429442577415E-4</v>
      </c>
      <c r="FE468" s="223">
        <f t="shared" ca="1" si="1010"/>
        <v>-7.6125231823252672E-4</v>
      </c>
      <c r="FF468" s="223">
        <f t="shared" ca="1" si="1011"/>
        <v>5.1209718366515642E-4</v>
      </c>
      <c r="FG468" s="223">
        <f t="shared" ca="1" si="1012"/>
        <v>-1.2988587714838403E-4</v>
      </c>
      <c r="FH468" s="223">
        <f t="shared" ca="1" si="1013"/>
        <v>-2.860731595940092E-4</v>
      </c>
      <c r="FI468" s="223">
        <f t="shared" ca="1" si="1014"/>
        <v>6.2770294648465102E-4</v>
      </c>
      <c r="FJ468" s="223">
        <f t="shared" ca="1" si="1015"/>
        <v>-8.0623917643978199E-4</v>
      </c>
      <c r="FK468" s="223">
        <f t="shared" ca="1" si="1016"/>
        <v>7.7529349180025724E-4</v>
      </c>
      <c r="FL468" s="223">
        <f t="shared" ca="1" si="1017"/>
        <v>-5.4290638657351399E-4</v>
      </c>
      <c r="FM468" s="223">
        <f t="shared" ca="1" si="1018"/>
        <v>1.6945807689467974E-4</v>
      </c>
      <c r="FN468" s="223">
        <f t="shared" ca="1" si="1019"/>
        <v>2.4801985008483145E-4</v>
      </c>
      <c r="FO468" s="223">
        <f t="shared" ca="1" si="1020"/>
        <v>-6.0105576708576369E-4</v>
      </c>
      <c r="FP468" s="223">
        <f t="shared" ca="1" si="1021"/>
        <v>7.9792175765952588E-4</v>
      </c>
      <c r="FQ468" s="223">
        <f t="shared" ca="1" si="1022"/>
        <v>-7.8746691543855277E-4</v>
      </c>
      <c r="FR468" s="223">
        <f t="shared" ca="1" si="1023"/>
        <v>5.7240768044366727E-4</v>
      </c>
      <c r="FS468" s="223">
        <f t="shared" ca="1" si="1024"/>
        <v>-2.0862203729091612E-4</v>
      </c>
      <c r="FT468" s="223">
        <f t="shared" ca="1" si="1025"/>
        <v>-2.0936903903282672E-4</v>
      </c>
      <c r="FU468" s="223">
        <f t="shared" ca="1" si="1026"/>
        <v>5.7296059169766717E-4</v>
      </c>
      <c r="FV468" s="223">
        <f t="shared" ca="1" si="1027"/>
        <v>-7.8768207547538619E-4</v>
      </c>
      <c r="FW468" s="223">
        <f t="shared" ca="1" si="1028"/>
        <v>7.9774326230361357E-4</v>
      </c>
      <c r="FX468" s="223">
        <f t="shared" ca="1" si="1029"/>
        <v>-6.0052999407460663E-4</v>
      </c>
      <c r="FY468" s="223">
        <f t="shared" ca="1" si="1030"/>
        <v>2.4728340892618669E-4</v>
      </c>
      <c r="FZ468" s="223">
        <f t="shared" ca="1" si="1031"/>
        <v>1.7021383962718479E-4</v>
      </c>
      <c r="GA468" s="223">
        <f t="shared" ca="1" si="1032"/>
        <v>-5.4348510405878331E-4</v>
      </c>
      <c r="GB468" s="223">
        <f t="shared" ca="1" si="1033"/>
        <v>7.7554479817861139E-4</v>
      </c>
      <c r="GC468" s="223">
        <f t="shared" ca="1" si="1034"/>
        <v>-8.0609777577571632E-4</v>
      </c>
      <c r="GD468" s="223">
        <f t="shared" ca="1" si="1035"/>
        <v>6.2720557834960631E-4</v>
      </c>
      <c r="GE468" s="223">
        <f t="shared" ca="1" si="1036"/>
        <v>-2.8534905316992973E-4</v>
      </c>
      <c r="GF468" s="223">
        <f t="shared" ca="1" si="1037"/>
        <v>-1.3064858017295479E-4</v>
      </c>
      <c r="GG468" s="223">
        <f t="shared" ca="1" si="1038"/>
        <v>5.1270031320054985E-4</v>
      </c>
      <c r="GH468" s="223">
        <f t="shared" ca="1" si="1039"/>
        <v>-7.6153916553333746E-4</v>
      </c>
      <c r="GI468" s="223">
        <f t="shared" ca="1" si="1040"/>
        <v>8.1251032910015079E-4</v>
      </c>
      <c r="GJ468" s="223">
        <f t="shared" ca="1" si="1041"/>
        <v>-6.5237016944967097E-4</v>
      </c>
      <c r="GK468" s="223">
        <f t="shared" ca="1" si="1042"/>
        <v>3.2272726655091743E-4</v>
      </c>
      <c r="GL468" s="223">
        <f t="shared" ca="1" si="1043"/>
        <v>9.0768576845624404E-5</v>
      </c>
      <c r="GM468" s="223">
        <f t="shared" ca="1" si="1044"/>
        <v>-4.8068038238053597E-4</v>
      </c>
      <c r="GN468" s="223">
        <f t="shared" ca="1" si="1045"/>
        <v>7.4569891833534217E-4</v>
      </c>
      <c r="GO468" s="223">
        <f t="shared" ca="1" si="1046"/>
        <v>-8.1696547387428878E-4</v>
      </c>
      <c r="GP468" s="223">
        <f t="shared" ca="1" si="1047"/>
        <v>6.7596314367062435E-4</v>
      </c>
      <c r="GQ468" s="223">
        <f t="shared" ca="1" si="1048"/>
        <v>-3.5932800167921461E-4</v>
      </c>
      <c r="GR468" s="223">
        <f t="shared" ca="1" si="1049"/>
        <v>-5.066990406623809E-5</v>
      </c>
      <c r="GS468" s="223">
        <f t="shared" ca="1" si="1050"/>
        <v>4.4750245041673669E-4</v>
      </c>
      <c r="GT468" s="223">
        <f t="shared" ca="1" si="1051"/>
        <v>-7.2806221712756747E-4</v>
      </c>
      <c r="GU468" s="223">
        <f t="shared" ca="1" si="1052"/>
        <v>8.1945247726413503E-4</v>
      </c>
      <c r="GV468" s="223">
        <f t="shared" ca="1" si="1053"/>
        <v>-6.9792766347112243E-4</v>
      </c>
      <c r="GW468" s="223">
        <f t="shared" ca="1" si="1054"/>
        <v>3.9506308417805143E-4</v>
      </c>
      <c r="GX468" s="223">
        <f t="shared" ca="1" si="1055"/>
        <v>1.0449163049843369E-5</v>
      </c>
      <c r="GY468" s="223">
        <f t="shared" ca="1" si="1056"/>
        <v>-4.1324644585333681E-4</v>
      </c>
      <c r="GZ468" s="223">
        <f t="shared" ca="1" si="1057"/>
        <v>7.0867155026801531E-4</v>
      </c>
      <c r="HA468" s="223">
        <f t="shared" ca="1" si="1058"/>
        <v>-8.1996534786069357E-4</v>
      </c>
      <c r="HB468" s="223">
        <f t="shared" ca="1" si="1059"/>
        <v>7.1821081439904998E-4</v>
      </c>
      <c r="HC468" s="223">
        <f t="shared" ca="1" si="1060"/>
        <v>-4.2984642510374415E-4</v>
      </c>
      <c r="HD468" s="223">
        <f t="shared" ca="1" si="1061"/>
        <v>2.9796750915577072E-5</v>
      </c>
      <c r="HE468" s="223">
        <f t="shared" ca="1" si="1062"/>
        <v>3.7799489440576331E-4</v>
      </c>
      <c r="HF468" s="223">
        <f t="shared" ca="1" si="1063"/>
        <v>-6.8757363157152134E-4</v>
      </c>
      <c r="HG468" s="223">
        <f t="shared" ca="1" si="1064"/>
        <v>8.185028501137752E-4</v>
      </c>
      <c r="HH468" s="223">
        <f t="shared" ca="1" si="1065"/>
        <v>-7.3676373256725434E-4</v>
      </c>
      <c r="HI468" s="223">
        <f t="shared" ca="1" si="1066"/>
        <v>4.6359422834118104E-4</v>
      </c>
      <c r="HJ468" s="223">
        <f t="shared" ca="1" si="1067"/>
        <v>-6.99708818981548E-5</v>
      </c>
      <c r="HK468" s="223">
        <f t="shared" ca="1" si="1068"/>
        <v>-3.4183272014912472E-4</v>
      </c>
      <c r="HL468" s="223">
        <f t="shared" ca="1" si="1069"/>
        <v>6.6481928777228254E-4</v>
      </c>
      <c r="HM468" s="223">
        <f t="shared" ca="1" si="1070"/>
        <v>-8.15068507308552E-4</v>
      </c>
      <c r="HN468" s="223">
        <f t="shared" ca="1" si="1071"/>
        <v>7.5354172237082412E-4</v>
      </c>
      <c r="HO468" s="223">
        <f t="shared" ca="1" si="1072"/>
        <v>-4.9622519247648623E-4</v>
      </c>
      <c r="HP468" s="223">
        <f t="shared" ca="1" si="1073"/>
        <v>1.0997644689760699E-4</v>
      </c>
      <c r="HQ468" s="223">
        <f t="shared" ca="1" si="1074"/>
        <v>3.0484704092863734E-4</v>
      </c>
      <c r="HR468" s="223">
        <f t="shared" ca="1" si="1075"/>
        <v>-6.4046333607750954E-4</v>
      </c>
      <c r="HS468" s="223">
        <f t="shared" ca="1" si="1076"/>
        <v>8.096705930776397E-4</v>
      </c>
      <c r="HT468" s="223">
        <f t="shared" ca="1" si="1077"/>
        <v>-7.6850436416274449E-4</v>
      </c>
      <c r="HU468" s="223">
        <f t="shared" ca="1" si="1078"/>
        <v>5.2766070665892311E-4</v>
      </c>
      <c r="HV468" s="223">
        <f t="shared" ca="1" si="1079"/>
        <v>-1.4971706900359115E-4</v>
      </c>
      <c r="HW468" s="223">
        <f t="shared" ca="1" si="1080"/>
        <v>-2.6712695848510624E-4</v>
      </c>
      <c r="HX468" s="223">
        <f t="shared" ca="1" si="1081"/>
        <v>6.1456445210816423E-4</v>
      </c>
      <c r="HY468" s="223">
        <f t="shared" ca="1" si="1082"/>
        <v>-8.0232211146924731E-4</v>
      </c>
      <c r="HZ468" s="223">
        <f t="shared" ca="1" si="1083"/>
        <v>7.8161561162839424E-4</v>
      </c>
      <c r="IA468" s="223">
        <f t="shared" ca="1" si="1084"/>
        <v>-5.5782503998140032E-4</v>
      </c>
      <c r="IB468" s="223">
        <f t="shared" ca="1" si="1085"/>
        <v>1.890970095766794E-4</v>
      </c>
      <c r="IC468" s="223">
        <f t="shared" ca="1" si="1086"/>
        <v>2.287633438009375E-4</v>
      </c>
      <c r="ID468" s="223">
        <f t="shared" ca="1" si="1087"/>
        <v>-5.8718502854420308E-4</v>
      </c>
      <c r="IE468" s="223">
        <f t="shared" ca="1" si="1088"/>
        <v>1.0029970965654692E-3</v>
      </c>
      <c r="IF468" s="223">
        <f t="shared" ca="1" si="1089"/>
        <v>-7.9284387862415834E-4</v>
      </c>
      <c r="IG468" s="223">
        <f t="shared" ca="1" si="1090"/>
        <v>5.866455239228605E-4</v>
      </c>
      <c r="IH468" s="223">
        <f t="shared" ca="1" si="1091"/>
        <v>-2.28021398890756E-4</v>
      </c>
      <c r="II468" s="223">
        <f t="shared" ca="1" si="1092"/>
        <v>-1.8984861818433838E-4</v>
      </c>
      <c r="IJ468" s="223">
        <f t="shared" ca="1" si="1093"/>
        <v>5.5839102481514591E-4</v>
      </c>
      <c r="IK468" s="223">
        <f t="shared" ca="1" si="1094"/>
        <v>-7.8184891510263009E-4</v>
      </c>
      <c r="IL468" s="223">
        <f t="shared" ca="1" si="1095"/>
        <v>8.021621152713963E-4</v>
      </c>
      <c r="IM468" s="223">
        <f t="shared" ca="1" si="1096"/>
        <v>-6.1405272741317431E-4</v>
      </c>
      <c r="IN468" s="223">
        <f t="shared" ca="1" si="1097"/>
        <v>2.6639646468258962E-4</v>
      </c>
      <c r="IO468" s="223">
        <f t="shared" ca="1" si="1098"/>
        <v>1.5047653061775858E-4</v>
      </c>
      <c r="IP468" s="223">
        <f t="shared" ca="1" si="1099"/>
        <v>-5.2825180819796155E-4</v>
      </c>
      <c r="IQ468" s="223">
        <f t="shared" ca="1" si="1100"/>
        <v>7.6877352206769283E-4</v>
      </c>
      <c r="IR468" s="223">
        <f t="shared" ca="1" si="1101"/>
        <v>-8.0954787312184423E-4</v>
      </c>
      <c r="IS468" s="223">
        <f t="shared" ca="1" si="1102"/>
        <v>6.3998062409841927E-4</v>
      </c>
      <c r="IT468" s="223">
        <f t="shared" ca="1" si="1103"/>
        <v>-3.0412975805742877E-4</v>
      </c>
      <c r="IU468" s="223">
        <f t="shared" ca="1" si="1104"/>
        <v>-1.1074193190873342E-4</v>
      </c>
      <c r="IV468" s="223">
        <f t="shared" ca="1" si="1105"/>
        <v>4.9683998670550387E-4</v>
      </c>
      <c r="IW468" s="223">
        <f t="shared" ca="1" si="1106"/>
        <v>-7.5384608628145157E-4</v>
      </c>
      <c r="IX468" s="223">
        <f t="shared" ca="1" si="1107"/>
        <v>8.1498335923792394E-4</v>
      </c>
      <c r="IY468" s="223">
        <f t="shared" ca="1" si="1108"/>
        <v>-6.6436675140453007E-4</v>
      </c>
      <c r="IZ468" s="223">
        <f t="shared" ca="1" si="1109"/>
        <v>3.4113037620657228E-4</v>
      </c>
      <c r="JA468" s="223">
        <f t="shared" ca="1" si="1110"/>
        <v>7.0740546185892755E-5</v>
      </c>
      <c r="JB468" s="223">
        <f t="shared" ca="1" si="1111"/>
        <v>-4.6423123416703055E-4</v>
      </c>
    </row>
    <row r="469" spans="2:262">
      <c r="B469" s="230">
        <v>108</v>
      </c>
      <c r="C469" s="229">
        <f t="shared" si="1112"/>
        <v>2.1093750000000014E-3</v>
      </c>
      <c r="D469" s="226">
        <f t="shared" ca="1" si="855"/>
        <v>71.866941092235663</v>
      </c>
      <c r="E469" s="225">
        <f ca="1">DJ361</f>
        <v>-0.13305890776433008</v>
      </c>
      <c r="F469" s="224">
        <v>108</v>
      </c>
      <c r="G469" s="223">
        <f t="shared" ca="1" si="856"/>
        <v>7.1789654815463885E-4</v>
      </c>
      <c r="H469" s="223">
        <f t="shared" ca="1" si="857"/>
        <v>-7.6228510596050352E-4</v>
      </c>
      <c r="I469" s="223">
        <f t="shared" ca="1" si="858"/>
        <v>6.2665434073057519E-4</v>
      </c>
      <c r="J469" s="223">
        <f t="shared" ca="1" si="859"/>
        <v>-3.4303447101248366E-4</v>
      </c>
      <c r="K469" s="223">
        <f t="shared" ca="1" si="860"/>
        <v>-2.1595551949777617E-5</v>
      </c>
      <c r="L469" s="223">
        <f t="shared" ca="1" si="861"/>
        <v>3.8112562397218063E-4</v>
      </c>
      <c r="M469" s="223">
        <f t="shared" ca="1" si="862"/>
        <v>-6.5065003238842561E-4</v>
      </c>
      <c r="N469" s="223">
        <f t="shared" ca="1" si="863"/>
        <v>7.6651857445241489E-4</v>
      </c>
      <c r="O469" s="223">
        <f t="shared" ca="1" si="864"/>
        <v>-7.0136802826672041E-4</v>
      </c>
      <c r="P469" s="223">
        <f t="shared" ca="1" si="865"/>
        <v>4.7058418207258164E-4</v>
      </c>
      <c r="Q469" s="223">
        <f t="shared" ca="1" si="866"/>
        <v>-1.2866836540485424E-4</v>
      </c>
      <c r="R469" s="223">
        <f t="shared" ca="1" si="867"/>
        <v>-2.4363344707360892E-4</v>
      </c>
      <c r="S469" s="223">
        <f t="shared" ca="1" si="868"/>
        <v>5.5839940076626501E-4</v>
      </c>
      <c r="T469" s="223">
        <f t="shared" ca="1" si="869"/>
        <v>-7.4129516399668992E-4</v>
      </c>
      <c r="U469" s="223">
        <f t="shared" ca="1" si="870"/>
        <v>7.4912853580829612E-4</v>
      </c>
      <c r="V469" s="223">
        <f t="shared" ca="1" si="871"/>
        <v>-5.8004960692228024E-4</v>
      </c>
      <c r="W469" s="223">
        <f t="shared" ca="1" si="872"/>
        <v>2.7398762963503216E-4</v>
      </c>
      <c r="X469" s="223">
        <f t="shared" ca="1" si="873"/>
        <v>9.6778573435207088E-5</v>
      </c>
      <c r="Y469" s="223">
        <f t="shared" ca="1" si="874"/>
        <v>-4.4468979332665259E-4</v>
      </c>
      <c r="Z469" s="223">
        <f t="shared" ca="1" si="875"/>
        <v>6.875841961116885E-4</v>
      </c>
      <c r="AA469" s="223">
        <f t="shared" ca="1" si="876"/>
        <v>-7.681004538348836E-4</v>
      </c>
      <c r="AB469" s="223">
        <f t="shared" ca="1" si="877"/>
        <v>6.6722405067352181E-4</v>
      </c>
      <c r="AC469" s="223">
        <f t="shared" ca="1" si="878"/>
        <v>-4.0877770291236387E-4</v>
      </c>
      <c r="AD469" s="223">
        <f t="shared" ca="1" si="879"/>
        <v>5.3795446506255237E-5</v>
      </c>
      <c r="AE469" s="223">
        <f t="shared" ca="1" si="880"/>
        <v>3.1389100651440702E-4</v>
      </c>
      <c r="AF469" s="223">
        <f t="shared" ca="1" si="881"/>
        <v>-6.07449753171774E-4</v>
      </c>
      <c r="AG469" s="223">
        <f t="shared" ca="1" si="882"/>
        <v>7.5755470217629402E-4</v>
      </c>
      <c r="AH469" s="223">
        <f t="shared" ca="1" si="883"/>
        <v>-7.2875744834093959E-4</v>
      </c>
      <c r="AI469" s="223">
        <f t="shared" ca="1" si="884"/>
        <v>5.2785867831195497E-4</v>
      </c>
      <c r="AJ469" s="223">
        <f t="shared" ca="1" si="885"/>
        <v>-2.0230213760731613E-4</v>
      </c>
      <c r="AK469" s="223">
        <f t="shared" ca="1" si="886"/>
        <v>-1.7102956435390709E-4</v>
      </c>
      <c r="AL469" s="223">
        <f t="shared" ca="1" si="887"/>
        <v>5.0397135687921799E-4</v>
      </c>
      <c r="AM469" s="223">
        <f t="shared" ca="1" si="888"/>
        <v>-7.1789654815464211E-4</v>
      </c>
      <c r="AN469" s="223">
        <f t="shared" ca="1" si="889"/>
        <v>7.622851059605032E-4</v>
      </c>
      <c r="AO469" s="223">
        <f t="shared" ca="1" si="890"/>
        <v>-6.2665434073057129E-4</v>
      </c>
      <c r="AP469" s="223">
        <f t="shared" ca="1" si="891"/>
        <v>3.4303447101248393E-4</v>
      </c>
      <c r="AQ469" s="223">
        <f t="shared" ca="1" si="892"/>
        <v>2.159555194978152E-5</v>
      </c>
      <c r="AR469" s="223">
        <f t="shared" ca="1" si="893"/>
        <v>-3.8112562397218762E-4</v>
      </c>
      <c r="AS469" s="223">
        <f t="shared" ca="1" si="894"/>
        <v>6.506500323884255E-4</v>
      </c>
      <c r="AT469" s="223">
        <f t="shared" ca="1" si="895"/>
        <v>-7.6651857445241521E-4</v>
      </c>
      <c r="AU469" s="223">
        <f t="shared" ca="1" si="896"/>
        <v>7.0136802826671596E-4</v>
      </c>
      <c r="AV469" s="223">
        <f t="shared" ca="1" si="897"/>
        <v>-4.7058418207257963E-4</v>
      </c>
      <c r="AW469" s="223">
        <f t="shared" ca="1" si="898"/>
        <v>1.2866836540484903E-4</v>
      </c>
      <c r="AX469" s="223">
        <f t="shared" ca="1" si="899"/>
        <v>2.4363344707361911E-4</v>
      </c>
      <c r="AY469" s="223">
        <f t="shared" ca="1" si="900"/>
        <v>-5.583994007662687E-4</v>
      </c>
      <c r="AZ469" s="223">
        <f t="shared" ca="1" si="901"/>
        <v>7.4129516399669133E-4</v>
      </c>
      <c r="BA469" s="223">
        <f t="shared" ca="1" si="902"/>
        <v>-7.4912853580829633E-4</v>
      </c>
      <c r="BB469" s="223">
        <f t="shared" ca="1" si="903"/>
        <v>5.8004960692227677E-4</v>
      </c>
      <c r="BC469" s="223">
        <f t="shared" ca="1" si="904"/>
        <v>-2.7398762963502213E-4</v>
      </c>
      <c r="BD469" s="223">
        <f t="shared" ca="1" si="905"/>
        <v>-9.6778573435223135E-5</v>
      </c>
      <c r="BE469" s="223">
        <f t="shared" ca="1" si="906"/>
        <v>4.4468979332664804E-4</v>
      </c>
      <c r="BF469" s="223">
        <f t="shared" ca="1" si="907"/>
        <v>-6.875841961116885E-4</v>
      </c>
      <c r="BG469" s="223">
        <f t="shared" ca="1" si="908"/>
        <v>7.6810045383488349E-4</v>
      </c>
      <c r="BH469" s="223">
        <f t="shared" ca="1" si="909"/>
        <v>-6.672240506735191E-4</v>
      </c>
      <c r="BI469" s="223">
        <f t="shared" ca="1" si="910"/>
        <v>4.0877770291235471E-4</v>
      </c>
      <c r="BJ469" s="223">
        <f t="shared" ca="1" si="911"/>
        <v>-5.3795446506239028E-5</v>
      </c>
      <c r="BK469" s="223">
        <f t="shared" ca="1" si="912"/>
        <v>-3.1389100651440182E-4</v>
      </c>
      <c r="BL469" s="223">
        <f t="shared" ca="1" si="913"/>
        <v>6.0744975317177726E-4</v>
      </c>
      <c r="BM469" s="223">
        <f t="shared" ca="1" si="914"/>
        <v>-7.5755470217629488E-4</v>
      </c>
      <c r="BN469" s="223">
        <f t="shared" ca="1" si="915"/>
        <v>7.2875744834093785E-4</v>
      </c>
      <c r="BO469" s="223">
        <f t="shared" ca="1" si="916"/>
        <v>-5.2785867831194315E-4</v>
      </c>
      <c r="BP469" s="223">
        <f t="shared" ca="1" si="917"/>
        <v>2.023021376073216E-4</v>
      </c>
      <c r="BQ469" s="223">
        <f t="shared" ca="1" si="918"/>
        <v>1.7102956435391229E-4</v>
      </c>
      <c r="BR469" s="223">
        <f t="shared" ca="1" si="919"/>
        <v>-5.039713568792219E-4</v>
      </c>
      <c r="BS469" s="223">
        <f t="shared" ca="1" si="920"/>
        <v>7.1789654815464406E-4</v>
      </c>
      <c r="BT469" s="223">
        <f t="shared" ca="1" si="921"/>
        <v>-7.6228510596050114E-4</v>
      </c>
      <c r="BU469" s="223">
        <f t="shared" ca="1" si="922"/>
        <v>6.2665434073057454E-4</v>
      </c>
      <c r="BV469" s="223">
        <f t="shared" ca="1" si="923"/>
        <v>-3.4303447101247911E-4</v>
      </c>
      <c r="BW469" s="223">
        <f t="shared" ca="1" si="924"/>
        <v>-2.1595551949786778E-5</v>
      </c>
      <c r="BX469" s="223">
        <f t="shared" ca="1" si="925"/>
        <v>3.8112562397219217E-4</v>
      </c>
      <c r="BY469" s="223">
        <f t="shared" ca="1" si="926"/>
        <v>-6.5065003238843407E-4</v>
      </c>
      <c r="BZ469" s="223">
        <f t="shared" ca="1" si="927"/>
        <v>7.6651857445241478E-4</v>
      </c>
      <c r="CA469" s="223">
        <f t="shared" ca="1" si="928"/>
        <v>-7.0136802826671835E-4</v>
      </c>
      <c r="CB469" s="223">
        <f t="shared" ca="1" si="929"/>
        <v>4.7058418207257546E-4</v>
      </c>
      <c r="CC469" s="223">
        <f t="shared" ca="1" si="930"/>
        <v>-1.2866836540484388E-4</v>
      </c>
      <c r="CD469" s="223">
        <f t="shared" ca="1" si="931"/>
        <v>-2.4363344707362415E-4</v>
      </c>
      <c r="CE469" s="223">
        <f t="shared" ca="1" si="932"/>
        <v>5.5839940076627976E-4</v>
      </c>
      <c r="CF469" s="223">
        <f t="shared" ca="1" si="933"/>
        <v>-7.4129516399668981E-4</v>
      </c>
      <c r="CG469" s="223">
        <f t="shared" ca="1" si="934"/>
        <v>7.4912853580829503E-4</v>
      </c>
      <c r="CH469" s="223">
        <f t="shared" ca="1" si="935"/>
        <v>-5.8004960692227331E-4</v>
      </c>
      <c r="CI469" s="223">
        <f t="shared" ca="1" si="936"/>
        <v>2.7398762963501714E-4</v>
      </c>
      <c r="CJ469" s="223">
        <f t="shared" ca="1" si="937"/>
        <v>9.6778573435228339E-5</v>
      </c>
      <c r="CK469" s="223">
        <f t="shared" ca="1" si="938"/>
        <v>-4.4468979332665232E-4</v>
      </c>
      <c r="CL469" s="223">
        <f t="shared" ca="1" si="939"/>
        <v>6.8758419611169089E-4</v>
      </c>
      <c r="CM469" s="223">
        <f t="shared" ca="1" si="940"/>
        <v>-7.6810045383488338E-4</v>
      </c>
      <c r="CN469" s="223">
        <f t="shared" ca="1" si="941"/>
        <v>6.672240506735165E-4</v>
      </c>
      <c r="CO469" s="223">
        <f t="shared" ca="1" si="942"/>
        <v>-4.0877770291235021E-4</v>
      </c>
      <c r="CP469" s="223">
        <f t="shared" ca="1" si="943"/>
        <v>5.379544650623377E-5</v>
      </c>
      <c r="CQ469" s="223">
        <f t="shared" ca="1" si="944"/>
        <v>3.138910065144067E-4</v>
      </c>
      <c r="CR469" s="223">
        <f t="shared" ca="1" si="945"/>
        <v>-6.074497531717804E-4</v>
      </c>
      <c r="CS469" s="223">
        <f t="shared" ca="1" si="946"/>
        <v>7.5755470217629575E-4</v>
      </c>
      <c r="CT469" s="223">
        <f t="shared" ca="1" si="947"/>
        <v>-7.2875744834093622E-4</v>
      </c>
      <c r="CU469" s="223">
        <f t="shared" ca="1" si="948"/>
        <v>5.2785867831193936E-4</v>
      </c>
      <c r="CV469" s="223">
        <f t="shared" ca="1" si="949"/>
        <v>-2.023021376073164E-4</v>
      </c>
      <c r="CW469" s="223">
        <f t="shared" ca="1" si="950"/>
        <v>-1.7102956435391744E-4</v>
      </c>
      <c r="CX469" s="223">
        <f t="shared" ca="1" si="951"/>
        <v>5.0397135687922591E-4</v>
      </c>
      <c r="CY469" s="223">
        <f t="shared" ca="1" si="952"/>
        <v>-7.1789654815464601E-4</v>
      </c>
      <c r="CZ469" s="223">
        <f t="shared" ca="1" si="953"/>
        <v>7.6228510596050049E-4</v>
      </c>
      <c r="DA469" s="223">
        <f t="shared" ca="1" si="954"/>
        <v>-6.2665434073055882E-4</v>
      </c>
      <c r="DB469" s="223">
        <f t="shared" ca="1" si="955"/>
        <v>3.4303447101245499E-4</v>
      </c>
      <c r="DC469" s="223">
        <f t="shared" ca="1" si="956"/>
        <v>2.1595551949813937E-5</v>
      </c>
      <c r="DD469" s="223">
        <f t="shared" ca="1" si="957"/>
        <v>-3.8112562397217775E-4</v>
      </c>
      <c r="DE469" s="223">
        <f t="shared" ca="1" si="958"/>
        <v>6.5065003238842529E-4</v>
      </c>
      <c r="DF469" s="223">
        <f t="shared" ca="1" si="959"/>
        <v>-7.6651857445241521E-4</v>
      </c>
      <c r="DG469" s="223">
        <f t="shared" ca="1" si="960"/>
        <v>7.0136802826671618E-4</v>
      </c>
      <c r="DH469" s="223">
        <f t="shared" ca="1" si="961"/>
        <v>-4.7058418207257134E-4</v>
      </c>
      <c r="DI469" s="223">
        <f t="shared" ca="1" si="962"/>
        <v>1.2866836540483863E-4</v>
      </c>
      <c r="DJ469" s="223">
        <f t="shared" ca="1" si="963"/>
        <v>2.4363344707362914E-4</v>
      </c>
      <c r="DK469" s="223">
        <f t="shared" ca="1" si="964"/>
        <v>-5.5839940076628345E-4</v>
      </c>
      <c r="DL469" s="223">
        <f t="shared" ca="1" si="965"/>
        <v>7.4129516399669697E-4</v>
      </c>
      <c r="DM469" s="223">
        <f t="shared" ca="1" si="966"/>
        <v>-7.4912853580828896E-4</v>
      </c>
      <c r="DN469" s="223">
        <f t="shared" ca="1" si="967"/>
        <v>5.8004960692225552E-4</v>
      </c>
      <c r="DO469" s="223">
        <f t="shared" ca="1" si="968"/>
        <v>-2.739876296350327E-4</v>
      </c>
      <c r="DP469" s="223">
        <f t="shared" ca="1" si="969"/>
        <v>-9.6778573435211913E-5</v>
      </c>
      <c r="DQ469" s="223">
        <f t="shared" ca="1" si="970"/>
        <v>4.446897933266566E-4</v>
      </c>
      <c r="DR469" s="223">
        <f t="shared" ca="1" si="971"/>
        <v>-6.8758419611169316E-4</v>
      </c>
      <c r="DS469" s="223">
        <f t="shared" ca="1" si="972"/>
        <v>7.6810045383488327E-4</v>
      </c>
      <c r="DT469" s="223">
        <f t="shared" ca="1" si="973"/>
        <v>-6.6722405067351389E-4</v>
      </c>
      <c r="DU469" s="223">
        <f t="shared" ca="1" si="974"/>
        <v>4.0877770291234577E-4</v>
      </c>
      <c r="DV469" s="223">
        <f t="shared" ca="1" si="975"/>
        <v>-5.3795446506228512E-5</v>
      </c>
      <c r="DW469" s="223">
        <f t="shared" ca="1" si="976"/>
        <v>-3.1389100651443142E-4</v>
      </c>
      <c r="DX469" s="223">
        <f t="shared" ca="1" si="977"/>
        <v>6.074497531717971E-4</v>
      </c>
      <c r="DY469" s="223">
        <f t="shared" ca="1" si="978"/>
        <v>-7.5755470217629293E-4</v>
      </c>
      <c r="DZ469" s="223">
        <f t="shared" ca="1" si="979"/>
        <v>7.2875744834094143E-4</v>
      </c>
      <c r="EA469" s="223">
        <f t="shared" ca="1" si="980"/>
        <v>-5.2785867831195139E-4</v>
      </c>
      <c r="EB469" s="223">
        <f t="shared" ca="1" si="981"/>
        <v>2.0230213760731141E-4</v>
      </c>
      <c r="EC469" s="223">
        <f t="shared" ca="1" si="982"/>
        <v>1.7102956435392254E-4</v>
      </c>
      <c r="ED469" s="223">
        <f t="shared" ca="1" si="983"/>
        <v>-5.0397135687922992E-4</v>
      </c>
      <c r="EE469" s="223">
        <f t="shared" ca="1" si="984"/>
        <v>7.1789654815464785E-4</v>
      </c>
      <c r="EF469" s="223">
        <f t="shared" ca="1" si="985"/>
        <v>-7.6228510596049984E-4</v>
      </c>
      <c r="EG469" s="223">
        <f t="shared" ca="1" si="986"/>
        <v>6.2665434073055589E-4</v>
      </c>
      <c r="EH469" s="223">
        <f t="shared" ca="1" si="987"/>
        <v>-3.4303447101245016E-4</v>
      </c>
      <c r="EI469" s="223">
        <f t="shared" ca="1" si="988"/>
        <v>-2.1595551949819196E-5</v>
      </c>
      <c r="EJ469" s="223">
        <f t="shared" ca="1" si="989"/>
        <v>3.8112562397218242E-4</v>
      </c>
      <c r="EK469" s="223">
        <f t="shared" ca="1" si="990"/>
        <v>-6.5065003238842811E-4</v>
      </c>
      <c r="EL469" s="223">
        <f t="shared" ca="1" si="991"/>
        <v>7.6651857445241564E-4</v>
      </c>
      <c r="EM469" s="223">
        <f t="shared" ca="1" si="992"/>
        <v>-7.013680282667139E-4</v>
      </c>
      <c r="EN469" s="223">
        <f t="shared" ca="1" si="993"/>
        <v>4.7058418207256711E-4</v>
      </c>
      <c r="EO469" s="223">
        <f t="shared" ca="1" si="994"/>
        <v>-1.2866836540483342E-4</v>
      </c>
      <c r="EP469" s="223">
        <f t="shared" ca="1" si="995"/>
        <v>-2.436334470736341E-4</v>
      </c>
      <c r="EQ469" s="223">
        <f t="shared" ca="1" si="996"/>
        <v>5.5839940076628702E-4</v>
      </c>
      <c r="ER469" s="223">
        <f t="shared" ca="1" si="997"/>
        <v>-7.4129516399669827E-4</v>
      </c>
      <c r="ES469" s="223">
        <f t="shared" ca="1" si="998"/>
        <v>7.4912853580828788E-4</v>
      </c>
      <c r="ET469" s="223">
        <f t="shared" ca="1" si="999"/>
        <v>-5.8004960692228079E-4</v>
      </c>
      <c r="EU469" s="223">
        <f t="shared" ca="1" si="1000"/>
        <v>2.7398762963502782E-4</v>
      </c>
      <c r="EV469" s="223">
        <f t="shared" ca="1" si="1001"/>
        <v>9.6778573435217171E-5</v>
      </c>
      <c r="EW469" s="223">
        <f t="shared" ca="1" si="1002"/>
        <v>-4.4468979332666089E-4</v>
      </c>
      <c r="EX469" s="223">
        <f t="shared" ca="1" si="1003"/>
        <v>6.8758419611169544E-4</v>
      </c>
      <c r="EY469" s="223">
        <f t="shared" ca="1" si="1004"/>
        <v>-7.6810045383488316E-4</v>
      </c>
      <c r="EZ469" s="223">
        <f t="shared" ca="1" si="1005"/>
        <v>6.6722405067351129E-4</v>
      </c>
      <c r="FA469" s="223">
        <f t="shared" ca="1" si="1006"/>
        <v>-4.0877770291234132E-4</v>
      </c>
      <c r="FB469" s="223">
        <f t="shared" ca="1" si="1007"/>
        <v>5.3795446506223307E-5</v>
      </c>
      <c r="FC469" s="223">
        <f t="shared" ca="1" si="1008"/>
        <v>3.1389100651443619E-4</v>
      </c>
      <c r="FD469" s="223">
        <f t="shared" ca="1" si="1009"/>
        <v>-6.0744975317180024E-4</v>
      </c>
      <c r="FE469" s="223">
        <f t="shared" ca="1" si="1010"/>
        <v>7.575547021762938E-4</v>
      </c>
      <c r="FF469" s="223">
        <f t="shared" ca="1" si="1011"/>
        <v>-7.287574483409398E-4</v>
      </c>
      <c r="FG469" s="223">
        <f t="shared" ca="1" si="1012"/>
        <v>5.278586783119476E-4</v>
      </c>
      <c r="FH469" s="223">
        <f t="shared" ca="1" si="1013"/>
        <v>-2.0230213760730632E-4</v>
      </c>
      <c r="FI469" s="223">
        <f t="shared" ca="1" si="1014"/>
        <v>-1.7102956435392764E-4</v>
      </c>
      <c r="FJ469" s="223">
        <f t="shared" ca="1" si="1015"/>
        <v>5.0397135687923393E-4</v>
      </c>
      <c r="FK469" s="223">
        <f t="shared" ca="1" si="1016"/>
        <v>-7.1789654815464969E-4</v>
      </c>
      <c r="FL469" s="223">
        <f t="shared" ca="1" si="1017"/>
        <v>7.6228510596049919E-4</v>
      </c>
      <c r="FM469" s="223">
        <f t="shared" ca="1" si="1018"/>
        <v>-6.2665434073055275E-4</v>
      </c>
      <c r="FN469" s="223">
        <f t="shared" ca="1" si="1019"/>
        <v>3.4303447101244545E-4</v>
      </c>
      <c r="FO469" s="223">
        <f t="shared" ca="1" si="1020"/>
        <v>2.1595551949824454E-5</v>
      </c>
      <c r="FP469" s="223">
        <f t="shared" ca="1" si="1021"/>
        <v>-3.8112562397218697E-4</v>
      </c>
      <c r="FQ469" s="223">
        <f t="shared" ca="1" si="1022"/>
        <v>6.5065003238843093E-4</v>
      </c>
      <c r="FR469" s="223">
        <f t="shared" ca="1" si="1023"/>
        <v>-7.6651857445241586E-4</v>
      </c>
      <c r="FS469" s="223">
        <f t="shared" ca="1" si="1024"/>
        <v>7.0136802826671184E-4</v>
      </c>
      <c r="FT469" s="223">
        <f t="shared" ca="1" si="1025"/>
        <v>-4.7058418207256294E-4</v>
      </c>
      <c r="FU469" s="223">
        <f t="shared" ca="1" si="1026"/>
        <v>1.2866836540482822E-4</v>
      </c>
      <c r="FV469" s="223">
        <f t="shared" ca="1" si="1027"/>
        <v>2.4363344707363914E-4</v>
      </c>
      <c r="FW469" s="223">
        <f t="shared" ca="1" si="1028"/>
        <v>-5.5839940076629071E-4</v>
      </c>
      <c r="FX469" s="223">
        <f t="shared" ca="1" si="1029"/>
        <v>7.4129516399669979E-4</v>
      </c>
      <c r="FY469" s="223">
        <f t="shared" ca="1" si="1030"/>
        <v>-7.4912853580828657E-4</v>
      </c>
      <c r="FZ469" s="223">
        <f t="shared" ca="1" si="1031"/>
        <v>5.8004960692224859E-4</v>
      </c>
      <c r="GA469" s="223">
        <f t="shared" ca="1" si="1032"/>
        <v>-2.7398762963502278E-4</v>
      </c>
      <c r="GB469" s="223">
        <f t="shared" ca="1" si="1033"/>
        <v>-9.6778573435222376E-5</v>
      </c>
      <c r="GC469" s="223">
        <f t="shared" ca="1" si="1034"/>
        <v>4.4468979332666528E-4</v>
      </c>
      <c r="GD469" s="223">
        <f t="shared" ca="1" si="1035"/>
        <v>-6.8758419611169793E-4</v>
      </c>
      <c r="GE469" s="223">
        <f t="shared" ca="1" si="1036"/>
        <v>7.6810045383488294E-4</v>
      </c>
      <c r="GF469" s="223">
        <f t="shared" ca="1" si="1037"/>
        <v>-6.6722405067350858E-4</v>
      </c>
      <c r="GG469" s="223">
        <f t="shared" ca="1" si="1038"/>
        <v>4.0877770291233693E-4</v>
      </c>
      <c r="GH469" s="223">
        <f t="shared" ca="1" si="1039"/>
        <v>-5.3795446506217995E-5</v>
      </c>
      <c r="GI469" s="223">
        <f t="shared" ca="1" si="1040"/>
        <v>-3.1389100651444107E-4</v>
      </c>
      <c r="GJ469" s="223">
        <f t="shared" ca="1" si="1041"/>
        <v>6.0744975317180349E-4</v>
      </c>
      <c r="GK469" s="223">
        <f t="shared" ca="1" si="1042"/>
        <v>-7.5755470217629477E-4</v>
      </c>
      <c r="GL469" s="223">
        <f t="shared" ca="1" si="1043"/>
        <v>7.2875744834093818E-4</v>
      </c>
      <c r="GM469" s="223">
        <f t="shared" ca="1" si="1044"/>
        <v>-5.278586783119438E-4</v>
      </c>
      <c r="GN469" s="223">
        <f t="shared" ca="1" si="1045"/>
        <v>2.0230213760730122E-4</v>
      </c>
      <c r="GO469" s="223">
        <f t="shared" ca="1" si="1046"/>
        <v>1.7102956435393279E-4</v>
      </c>
      <c r="GP469" s="223">
        <f t="shared" ca="1" si="1047"/>
        <v>-5.0397135687923783E-4</v>
      </c>
      <c r="GQ469" s="223">
        <f t="shared" ca="1" si="1048"/>
        <v>7.1789654815465165E-4</v>
      </c>
      <c r="GR469" s="223">
        <f t="shared" ca="1" si="1049"/>
        <v>-7.6228510596049854E-4</v>
      </c>
      <c r="GS469" s="223">
        <f t="shared" ca="1" si="1050"/>
        <v>6.2665434073054971E-4</v>
      </c>
      <c r="GT469" s="223">
        <f t="shared" ca="1" si="1051"/>
        <v>-3.4303447101244073E-4</v>
      </c>
      <c r="GU469" s="223">
        <f t="shared" ca="1" si="1052"/>
        <v>-2.1595551949829767E-5</v>
      </c>
      <c r="GV469" s="223">
        <f t="shared" ca="1" si="1053"/>
        <v>3.8112562397222947E-4</v>
      </c>
      <c r="GW469" s="223">
        <f t="shared" ca="1" si="1054"/>
        <v>-6.5065003238845695E-4</v>
      </c>
      <c r="GX469" s="223">
        <f t="shared" ca="1" si="1055"/>
        <v>7.6651857445241933E-4</v>
      </c>
      <c r="GY469" s="223">
        <f t="shared" ca="1" si="1056"/>
        <v>-7.013680282666919E-4</v>
      </c>
      <c r="GZ469" s="223">
        <f t="shared" ca="1" si="1057"/>
        <v>4.7058418207252429E-4</v>
      </c>
      <c r="HA469" s="223">
        <f t="shared" ca="1" si="1058"/>
        <v>-1.2866836540486611E-4</v>
      </c>
      <c r="HB469" s="223">
        <f t="shared" ca="1" si="1059"/>
        <v>-2.4363344707360268E-4</v>
      </c>
      <c r="HC469" s="223">
        <f t="shared" ca="1" si="1060"/>
        <v>5.5839940076626436E-4</v>
      </c>
      <c r="HD469" s="223">
        <f t="shared" ca="1" si="1061"/>
        <v>-7.412951639966896E-4</v>
      </c>
      <c r="HE469" s="223">
        <f t="shared" ca="1" si="1062"/>
        <v>7.4912853580829525E-4</v>
      </c>
      <c r="HF469" s="223">
        <f t="shared" ca="1" si="1063"/>
        <v>-5.8004960692227385E-4</v>
      </c>
      <c r="HG469" s="223">
        <f t="shared" ca="1" si="1064"/>
        <v>2.739876296350179E-4</v>
      </c>
      <c r="HH469" s="223">
        <f t="shared" ca="1" si="1065"/>
        <v>9.677857343522758E-5</v>
      </c>
      <c r="HI469" s="223">
        <f t="shared" ca="1" si="1066"/>
        <v>-4.4468979332666956E-4</v>
      </c>
      <c r="HJ469" s="223">
        <f t="shared" ca="1" si="1067"/>
        <v>6.8758419611170021E-4</v>
      </c>
      <c r="HK469" s="223">
        <f t="shared" ca="1" si="1068"/>
        <v>-7.6810045383488284E-4</v>
      </c>
      <c r="HL469" s="223">
        <f t="shared" ca="1" si="1069"/>
        <v>6.6722405067350598E-4</v>
      </c>
      <c r="HM469" s="223">
        <f t="shared" ca="1" si="1070"/>
        <v>-4.0877770291233243E-4</v>
      </c>
      <c r="HN469" s="223">
        <f t="shared" ca="1" si="1071"/>
        <v>5.3795446506212736E-5</v>
      </c>
      <c r="HO469" s="223">
        <f t="shared" ca="1" si="1072"/>
        <v>3.1389100651444584E-4</v>
      </c>
      <c r="HP469" s="223">
        <f t="shared" ca="1" si="1073"/>
        <v>-6.0744975317180675E-4</v>
      </c>
      <c r="HQ469" s="223">
        <f t="shared" ca="1" si="1074"/>
        <v>7.5755470217630291E-4</v>
      </c>
      <c r="HR469" s="223">
        <f t="shared" ca="1" si="1075"/>
        <v>-7.2875744834092256E-4</v>
      </c>
      <c r="HS469" s="223">
        <f t="shared" ca="1" si="1076"/>
        <v>5.2785867831190813E-4</v>
      </c>
      <c r="HT469" s="223">
        <f t="shared" ca="1" si="1077"/>
        <v>-2.02302137607254E-4</v>
      </c>
      <c r="HU469" s="223">
        <f t="shared" ca="1" si="1078"/>
        <v>-1.7102956435398055E-4</v>
      </c>
      <c r="HV469" s="223">
        <f t="shared" ca="1" si="1079"/>
        <v>5.0397135687927481E-4</v>
      </c>
      <c r="HW469" s="223">
        <f t="shared" ca="1" si="1080"/>
        <v>-7.1789654815463799E-4</v>
      </c>
      <c r="HX469" s="223">
        <f t="shared" ca="1" si="1081"/>
        <v>7.6228510596050331E-4</v>
      </c>
      <c r="HY469" s="223">
        <f t="shared" ca="1" si="1082"/>
        <v>-6.2665434073057194E-4</v>
      </c>
      <c r="HZ469" s="223">
        <f t="shared" ca="1" si="1083"/>
        <v>3.4303447101247521E-4</v>
      </c>
      <c r="IA469" s="223">
        <f t="shared" ca="1" si="1084"/>
        <v>2.1595551949791277E-5</v>
      </c>
      <c r="IB469" s="223">
        <f t="shared" ca="1" si="1085"/>
        <v>-3.8112562397219608E-4</v>
      </c>
      <c r="IC469" s="223">
        <f t="shared" ca="1" si="1086"/>
        <v>6.5065003238843656E-4</v>
      </c>
      <c r="ID469" s="223">
        <f t="shared" ca="1" si="1087"/>
        <v>-7.6651857445241673E-4</v>
      </c>
      <c r="IE469" s="223">
        <f t="shared" ca="1" si="1088"/>
        <v>4.1972865457747183E-4</v>
      </c>
      <c r="IF469" s="223">
        <f t="shared" ca="1" si="1089"/>
        <v>-4.7058418207255464E-4</v>
      </c>
      <c r="IG469" s="223">
        <f t="shared" ca="1" si="1090"/>
        <v>1.2866836540481792E-4</v>
      </c>
      <c r="IH469" s="223">
        <f t="shared" ca="1" si="1091"/>
        <v>2.4363344707364917E-4</v>
      </c>
      <c r="II469" s="223">
        <f t="shared" ca="1" si="1092"/>
        <v>-5.5839940076629797E-4</v>
      </c>
      <c r="IJ469" s="223">
        <f t="shared" ca="1" si="1093"/>
        <v>7.4129516399670261E-4</v>
      </c>
      <c r="IK469" s="223">
        <f t="shared" ca="1" si="1094"/>
        <v>-7.491285358082843E-4</v>
      </c>
      <c r="IL469" s="223">
        <f t="shared" ca="1" si="1095"/>
        <v>5.8004960692224175E-4</v>
      </c>
      <c r="IM469" s="223">
        <f t="shared" ca="1" si="1096"/>
        <v>-2.7398762963497215E-4</v>
      </c>
      <c r="IN469" s="223">
        <f t="shared" ca="1" si="1097"/>
        <v>-9.6778573435276206E-5</v>
      </c>
      <c r="IO469" s="223">
        <f t="shared" ca="1" si="1098"/>
        <v>4.4468979332670951E-4</v>
      </c>
      <c r="IP469" s="223">
        <f t="shared" ca="1" si="1099"/>
        <v>-6.8758419611172211E-4</v>
      </c>
      <c r="IQ469" s="223">
        <f t="shared" ca="1" si="1100"/>
        <v>7.6810045383488143E-4</v>
      </c>
      <c r="IR469" s="223">
        <f t="shared" ca="1" si="1101"/>
        <v>-6.6722405067352506E-4</v>
      </c>
      <c r="IS469" s="223">
        <f t="shared" ca="1" si="1102"/>
        <v>4.0877770291236485E-4</v>
      </c>
      <c r="IT469" s="223">
        <f t="shared" ca="1" si="1103"/>
        <v>-5.3795446506251009E-5</v>
      </c>
      <c r="IU469" s="223">
        <f t="shared" ca="1" si="1104"/>
        <v>-3.1389100651441076E-4</v>
      </c>
      <c r="IV469" s="223">
        <f t="shared" ca="1" si="1105"/>
        <v>6.0744975317178311E-4</v>
      </c>
      <c r="IW469" s="223">
        <f t="shared" ca="1" si="1106"/>
        <v>-7.575547021762964E-4</v>
      </c>
      <c r="IX469" s="223">
        <f t="shared" ca="1" si="1107"/>
        <v>7.2875744834093471E-4</v>
      </c>
      <c r="IY469" s="223">
        <f t="shared" ca="1" si="1108"/>
        <v>-5.2785867831193611E-4</v>
      </c>
      <c r="IZ469" s="223">
        <f t="shared" ca="1" si="1109"/>
        <v>2.0230213760729108E-4</v>
      </c>
      <c r="JA469" s="223">
        <f t="shared" ca="1" si="1110"/>
        <v>1.7102956435394303E-4</v>
      </c>
      <c r="JB469" s="223">
        <f t="shared" ca="1" si="1111"/>
        <v>-5.0397135687924586E-4</v>
      </c>
    </row>
    <row r="470" spans="2:262">
      <c r="B470" s="230">
        <v>109</v>
      </c>
      <c r="C470" s="229">
        <f t="shared" si="1112"/>
        <v>2.1289062500000015E-3</v>
      </c>
      <c r="D470" s="226">
        <f t="shared" ca="1" si="855"/>
        <v>71.870914649127556</v>
      </c>
      <c r="E470" s="225">
        <f ca="1">DK361</f>
        <v>-0.12908535087244408</v>
      </c>
      <c r="F470" s="224">
        <v>109</v>
      </c>
      <c r="G470" s="223">
        <f t="shared" ca="1" si="856"/>
        <v>3.5977433794420549E-4</v>
      </c>
      <c r="H470" s="223">
        <f t="shared" ca="1" si="857"/>
        <v>-3.4148722706998604E-4</v>
      </c>
      <c r="I470" s="223">
        <f t="shared" ca="1" si="858"/>
        <v>2.5027504158935934E-4</v>
      </c>
      <c r="J470" s="223">
        <f t="shared" ca="1" si="859"/>
        <v>-1.0561627119068234E-4</v>
      </c>
      <c r="K470" s="223">
        <f t="shared" ca="1" si="860"/>
        <v>-6.1597001531012743E-5</v>
      </c>
      <c r="L470" s="223">
        <f t="shared" ca="1" si="861"/>
        <v>2.1565614848723932E-4</v>
      </c>
      <c r="M470" s="223">
        <f t="shared" ca="1" si="862"/>
        <v>-3.2366162353104726E-4</v>
      </c>
      <c r="N470" s="223">
        <f t="shared" ca="1" si="863"/>
        <v>3.625487065174122E-4</v>
      </c>
      <c r="O470" s="223">
        <f t="shared" ca="1" si="864"/>
        <v>-3.2401300652565995E-4</v>
      </c>
      <c r="P470" s="223">
        <f t="shared" ca="1" si="865"/>
        <v>2.1628387614686901E-4</v>
      </c>
      <c r="Q470" s="223">
        <f t="shared" ca="1" si="866"/>
        <v>-6.2367021736627846E-5</v>
      </c>
      <c r="R470" s="223">
        <f t="shared" ca="1" si="867"/>
        <v>-1.0486839733017935E-4</v>
      </c>
      <c r="S470" s="223">
        <f t="shared" ca="1" si="868"/>
        <v>2.4970902358211188E-4</v>
      </c>
      <c r="T470" s="223">
        <f t="shared" ca="1" si="869"/>
        <v>-3.4122393885251514E-4</v>
      </c>
      <c r="U470" s="223">
        <f t="shared" ca="1" si="870"/>
        <v>3.5987000508332567E-4</v>
      </c>
      <c r="V470" s="223">
        <f t="shared" ca="1" si="871"/>
        <v>-3.0166532877104506E-4</v>
      </c>
      <c r="W470" s="223">
        <f t="shared" ca="1" si="872"/>
        <v>1.7903959988953768E-4</v>
      </c>
      <c r="X470" s="223">
        <f t="shared" ca="1" si="873"/>
        <v>-1.8179714224270983E-5</v>
      </c>
      <c r="Y470" s="223">
        <f t="shared" ca="1" si="874"/>
        <v>-1.4656247482172272E-4</v>
      </c>
      <c r="Z470" s="223">
        <f t="shared" ca="1" si="875"/>
        <v>2.8000604253250618E-4</v>
      </c>
      <c r="AA470" s="223">
        <f t="shared" ca="1" si="876"/>
        <v>-3.5365392852151803E-4</v>
      </c>
      <c r="AB470" s="223">
        <f t="shared" ca="1" si="877"/>
        <v>3.5177852380485612E-4</v>
      </c>
      <c r="AC470" s="223">
        <f t="shared" ca="1" si="878"/>
        <v>-2.7478032368084793E-4</v>
      </c>
      <c r="AD470" s="223">
        <f t="shared" ca="1" si="879"/>
        <v>1.3910240139934592E-4</v>
      </c>
      <c r="AE470" s="223">
        <f t="shared" ca="1" si="880"/>
        <v>2.628103311174383E-5</v>
      </c>
      <c r="AF470" s="223">
        <f t="shared" ca="1" si="881"/>
        <v>-1.8605211627121778E-4</v>
      </c>
      <c r="AG470" s="223">
        <f t="shared" ca="1" si="882"/>
        <v>3.0609150997286616E-4</v>
      </c>
      <c r="AH470" s="223">
        <f t="shared" ca="1" si="883"/>
        <v>-3.6076463392356844E-4</v>
      </c>
      <c r="AI470" s="223">
        <f t="shared" ca="1" si="884"/>
        <v>3.3839596609200345E-4</v>
      </c>
      <c r="AJ470" s="223">
        <f t="shared" ca="1" si="885"/>
        <v>-2.4376236675625667E-4</v>
      </c>
      <c r="AK470" s="223">
        <f t="shared" ca="1" si="886"/>
        <v>9.7072973315238609E-5</v>
      </c>
      <c r="AL470" s="223">
        <f t="shared" ca="1" si="887"/>
        <v>7.0346489247307076E-5</v>
      </c>
      <c r="AM470" s="223">
        <f t="shared" ca="1" si="888"/>
        <v>-2.2274336071420589E-4</v>
      </c>
      <c r="AN470" s="223">
        <f t="shared" ca="1" si="889"/>
        <v>3.2757307619246656E-4</v>
      </c>
      <c r="AO470" s="223">
        <f t="shared" ca="1" si="890"/>
        <v>-3.6244910343075592E-4</v>
      </c>
      <c r="AP470" s="223">
        <f t="shared" ca="1" si="891"/>
        <v>3.1992361806929058E-4</v>
      </c>
      <c r="AQ470" s="223">
        <f t="shared" ca="1" si="892"/>
        <v>-2.0907799694100938E-4</v>
      </c>
      <c r="AR470" s="223">
        <f t="shared" ca="1" si="893"/>
        <v>5.3583477356691208E-5</v>
      </c>
      <c r="AS470" s="223">
        <f t="shared" ca="1" si="894"/>
        <v>1.1335386870589705E-4</v>
      </c>
      <c r="AT470" s="223">
        <f t="shared" ca="1" si="895"/>
        <v>-2.5608433768195348E-4</v>
      </c>
      <c r="AU470" s="223">
        <f t="shared" ca="1" si="896"/>
        <v>3.4412763844026567E-4</v>
      </c>
      <c r="AV470" s="223">
        <f t="shared" ca="1" si="897"/>
        <v>-3.5868200105378415E-4</v>
      </c>
      <c r="AW470" s="223">
        <f t="shared" ca="1" si="898"/>
        <v>2.966393210450842E-4</v>
      </c>
      <c r="AX470" s="223">
        <f t="shared" ca="1" si="899"/>
        <v>-1.7124889944142998E-4</v>
      </c>
      <c r="AY470" s="223">
        <f t="shared" ca="1" si="900"/>
        <v>9.2880360230601145E-6</v>
      </c>
      <c r="AZ470" s="223">
        <f t="shared" ca="1" si="901"/>
        <v>1.5465630046907207E-4</v>
      </c>
      <c r="BA470" s="223">
        <f t="shared" ca="1" si="902"/>
        <v>-2.8557356784700603E-4</v>
      </c>
      <c r="BB470" s="223">
        <f t="shared" ca="1" si="903"/>
        <v>3.5550620069103216E-4</v>
      </c>
      <c r="BC470" s="223">
        <f t="shared" ca="1" si="904"/>
        <v>-3.4951998751883088E-4</v>
      </c>
      <c r="BD470" s="223">
        <f t="shared" ca="1" si="905"/>
        <v>2.688932925197173E-4</v>
      </c>
      <c r="BE470" s="223">
        <f t="shared" ca="1" si="906"/>
        <v>-1.3084405909533379E-4</v>
      </c>
      <c r="BF470" s="223">
        <f t="shared" ca="1" si="907"/>
        <v>-3.5147106017680604E-5</v>
      </c>
      <c r="BG470" s="223">
        <f t="shared" ca="1" si="908"/>
        <v>1.9363255751871775E-4</v>
      </c>
      <c r="BH470" s="223">
        <f t="shared" ca="1" si="909"/>
        <v>-3.107675057390253E-4</v>
      </c>
      <c r="BI470" s="223">
        <f t="shared" ca="1" si="910"/>
        <v>3.6153761877731372E-4</v>
      </c>
      <c r="BJ470" s="223">
        <f t="shared" ca="1" si="911"/>
        <v>-3.3510086803748777E-4</v>
      </c>
      <c r="BK470" s="223">
        <f t="shared" ca="1" si="912"/>
        <v>2.3710285858828008E-4</v>
      </c>
      <c r="BL470" s="223">
        <f t="shared" ca="1" si="913"/>
        <v>-8.8471202310455769E-5</v>
      </c>
      <c r="BM470" s="223">
        <f t="shared" ca="1" si="914"/>
        <v>-7.9053602868903525E-5</v>
      </c>
      <c r="BN470" s="223">
        <f t="shared" ca="1" si="915"/>
        <v>2.2969640066958488E-4</v>
      </c>
      <c r="BO470" s="223">
        <f t="shared" ca="1" si="916"/>
        <v>-3.312872110815331E-4</v>
      </c>
      <c r="BP470" s="223">
        <f t="shared" ca="1" si="917"/>
        <v>3.6213117455703757E-4</v>
      </c>
      <c r="BQ470" s="223">
        <f t="shared" ca="1" si="918"/>
        <v>-3.1564151958810775E-4</v>
      </c>
      <c r="BR470" s="223">
        <f t="shared" ca="1" si="919"/>
        <v>2.0174617696772226E-4</v>
      </c>
      <c r="BS470" s="223">
        <f t="shared" ca="1" si="920"/>
        <v>-4.4767656293615265E-5</v>
      </c>
      <c r="BT470" s="223">
        <f t="shared" ca="1" si="921"/>
        <v>-1.2177105994968048E-4</v>
      </c>
      <c r="BU470" s="223">
        <f t="shared" ca="1" si="922"/>
        <v>2.6230539615238737E-4</v>
      </c>
      <c r="BV470" s="223">
        <f t="shared" ca="1" si="923"/>
        <v>-3.468240484063832E-4</v>
      </c>
      <c r="BW470" s="223">
        <f t="shared" ca="1" si="924"/>
        <v>3.5727794039879153E-4</v>
      </c>
      <c r="BX470" s="223">
        <f t="shared" ca="1" si="925"/>
        <v>-2.9143462888418738E-4</v>
      </c>
      <c r="BY470" s="223">
        <f t="shared" ca="1" si="926"/>
        <v>1.6335504505970749E-4</v>
      </c>
      <c r="BZ470" s="223">
        <f t="shared" ca="1" si="927"/>
        <v>-3.907630562587105E-7</v>
      </c>
      <c r="CA470" s="223">
        <f t="shared" ca="1" si="928"/>
        <v>-1.6265696694399735E-4</v>
      </c>
      <c r="CB470" s="223">
        <f t="shared" ca="1" si="929"/>
        <v>2.9096907432251811E-4</v>
      </c>
      <c r="CC470" s="223">
        <f t="shared" ca="1" si="930"/>
        <v>-3.5714432921848005E-4</v>
      </c>
      <c r="CD470" s="223">
        <f t="shared" ca="1" si="931"/>
        <v>3.4705091346171827E-4</v>
      </c>
      <c r="CE470" s="223">
        <f t="shared" ca="1" si="932"/>
        <v>-2.6284429009373889E-4</v>
      </c>
      <c r="CF470" s="223">
        <f t="shared" ca="1" si="933"/>
        <v>1.2250690122269715E-4</v>
      </c>
      <c r="CG470" s="223">
        <f t="shared" ca="1" si="934"/>
        <v>4.3992007621187259E-5</v>
      </c>
      <c r="CH470" s="223">
        <f t="shared" ca="1" si="935"/>
        <v>-2.010963617539431E-4</v>
      </c>
      <c r="CI470" s="223">
        <f t="shared" ca="1" si="936"/>
        <v>3.1525630678007262E-4</v>
      </c>
      <c r="CJ470" s="223">
        <f t="shared" ca="1" si="937"/>
        <v>-3.6209282688827026E-4</v>
      </c>
      <c r="CK470" s="223">
        <f t="shared" ca="1" si="938"/>
        <v>3.3160391775029468E-4</v>
      </c>
      <c r="CL470" s="223">
        <f t="shared" ca="1" si="939"/>
        <v>-2.3030052852413677E-4</v>
      </c>
      <c r="CM470" s="223">
        <f t="shared" ca="1" si="940"/>
        <v>7.9816139561557443E-5</v>
      </c>
      <c r="CN470" s="223">
        <f t="shared" ca="1" si="941"/>
        <v>8.7713097556136297E-5</v>
      </c>
      <c r="CO470" s="223">
        <f t="shared" ca="1" si="942"/>
        <v>-2.3651108010210609E-4</v>
      </c>
      <c r="CP470" s="223">
        <f t="shared" ca="1" si="943"/>
        <v>3.3480179094227063E-4</v>
      </c>
      <c r="CQ470" s="223">
        <f t="shared" ca="1" si="944"/>
        <v>-3.6159511140472283E-4</v>
      </c>
      <c r="CR470" s="223">
        <f t="shared" ca="1" si="945"/>
        <v>3.1116929045812384E-4</v>
      </c>
      <c r="CS470" s="223">
        <f t="shared" ca="1" si="946"/>
        <v>-1.9429283264120513E-4</v>
      </c>
      <c r="CT470" s="223">
        <f t="shared" ca="1" si="947"/>
        <v>3.5924868868353408E-5</v>
      </c>
      <c r="CU470" s="223">
        <f t="shared" ca="1" si="948"/>
        <v>1.3011490086026342E-4</v>
      </c>
      <c r="CV470" s="223">
        <f t="shared" ca="1" si="949"/>
        <v>-2.6836845166040949E-4</v>
      </c>
      <c r="CW470" s="223">
        <f t="shared" ca="1" si="950"/>
        <v>3.493115445343255E-4</v>
      </c>
      <c r="CX470" s="223">
        <f t="shared" ca="1" si="951"/>
        <v>-3.5565866887198315E-4</v>
      </c>
      <c r="CY470" s="223">
        <f t="shared" ca="1" si="952"/>
        <v>2.8605438740028399E-4</v>
      </c>
      <c r="CZ470" s="223">
        <f t="shared" ca="1" si="953"/>
        <v>-1.5536279170707957E-4</v>
      </c>
      <c r="DA470" s="223">
        <f t="shared" ca="1" si="954"/>
        <v>-8.5067452916013861E-6</v>
      </c>
      <c r="DB470" s="223">
        <f t="shared" ca="1" si="955"/>
        <v>1.7055965494415737E-4</v>
      </c>
      <c r="DC470" s="223">
        <f t="shared" ca="1" si="956"/>
        <v>-2.9618931190769865E-4</v>
      </c>
      <c r="DD470" s="223">
        <f t="shared" ca="1" si="957"/>
        <v>3.5856732735649674E-4</v>
      </c>
      <c r="DE470" s="223">
        <f t="shared" ca="1" si="958"/>
        <v>-3.4437278891140567E-4</v>
      </c>
      <c r="DF470" s="223">
        <f t="shared" ca="1" si="959"/>
        <v>2.5663696009578887E-4</v>
      </c>
      <c r="DG470" s="223">
        <f t="shared" ca="1" si="960"/>
        <v>-1.1409594977360167E-4</v>
      </c>
      <c r="DH470" s="223">
        <f t="shared" ca="1" si="961"/>
        <v>-5.2810410084280231E-5</v>
      </c>
      <c r="DI470" s="223">
        <f t="shared" ca="1" si="962"/>
        <v>2.0843903306034221E-4</v>
      </c>
      <c r="DJ470" s="223">
        <f t="shared" ca="1" si="963"/>
        <v>-3.1955520921010807E-4</v>
      </c>
      <c r="DK470" s="223">
        <f t="shared" ca="1" si="964"/>
        <v>3.6242992381983193E-4</v>
      </c>
      <c r="DL470" s="223">
        <f t="shared" ca="1" si="965"/>
        <v>-3.2790722166252211E-4</v>
      </c>
      <c r="DM470" s="223">
        <f t="shared" ca="1" si="966"/>
        <v>2.2335947403309366E-4</v>
      </c>
      <c r="DN470" s="223">
        <f t="shared" ca="1" si="967"/>
        <v>-7.1112998554704817E-5</v>
      </c>
      <c r="DO470" s="223">
        <f t="shared" ca="1" si="968"/>
        <v>-9.6319757153205161E-5</v>
      </c>
      <c r="DP470" s="223">
        <f t="shared" ca="1" si="969"/>
        <v>2.4318329410369263E-4</v>
      </c>
      <c r="DQ470" s="223">
        <f t="shared" ca="1" si="970"/>
        <v>-3.3811469872318595E-4</v>
      </c>
      <c r="DR470" s="223">
        <f t="shared" ca="1" si="971"/>
        <v>3.6084123687820876E-4</v>
      </c>
      <c r="DS470" s="223">
        <f t="shared" ca="1" si="972"/>
        <v>-3.0650962458293708E-4</v>
      </c>
      <c r="DT470" s="223">
        <f t="shared" ca="1" si="973"/>
        <v>1.8672245357738182E-4</v>
      </c>
      <c r="DU470" s="223">
        <f t="shared" ca="1" si="974"/>
        <v>-2.7060441645402597E-5</v>
      </c>
      <c r="DV470" s="223">
        <f t="shared" ca="1" si="975"/>
        <v>-1.3838036541986799E-4</v>
      </c>
      <c r="DW470" s="223">
        <f t="shared" ca="1" si="976"/>
        <v>2.7426985204810075E-4</v>
      </c>
      <c r="DX470" s="223">
        <f t="shared" ca="1" si="977"/>
        <v>-3.5158862844944007E-4</v>
      </c>
      <c r="DY470" s="223">
        <f t="shared" ca="1" si="978"/>
        <v>3.5382516186198442E-4</v>
      </c>
      <c r="DZ470" s="223">
        <f t="shared" ca="1" si="979"/>
        <v>-2.8050183744968572E-4</v>
      </c>
      <c r="EA470" s="223">
        <f t="shared" ca="1" si="980"/>
        <v>1.4727695361812555E-4</v>
      </c>
      <c r="EB470" s="223">
        <f t="shared" ca="1" si="981"/>
        <v>1.7399129494195776E-5</v>
      </c>
      <c r="EC470" s="223">
        <f t="shared" ca="1" si="982"/>
        <v>-1.7835960418583353E-4</v>
      </c>
      <c r="ED470" s="223">
        <f t="shared" ca="1" si="983"/>
        <v>3.012311361266057E-4</v>
      </c>
      <c r="EE470" s="223">
        <f t="shared" ca="1" si="984"/>
        <v>-3.5977433794420662E-4</v>
      </c>
      <c r="EF470" s="223">
        <f t="shared" ca="1" si="985"/>
        <v>3.4148722706998415E-4</v>
      </c>
      <c r="EG470" s="223">
        <f t="shared" ca="1" si="986"/>
        <v>-2.5027504158934368E-4</v>
      </c>
      <c r="EH470" s="223">
        <f t="shared" ca="1" si="987"/>
        <v>1.0561627119066536E-4</v>
      </c>
      <c r="EI470" s="223">
        <f t="shared" ca="1" si="988"/>
        <v>6.1597001531026377E-5</v>
      </c>
      <c r="EJ470" s="223">
        <f t="shared" ca="1" si="989"/>
        <v>-2.1565614848724626E-4</v>
      </c>
      <c r="EK470" s="223">
        <f t="shared" ca="1" si="990"/>
        <v>3.2366162353104943E-4</v>
      </c>
      <c r="EL470" s="223">
        <f t="shared" ca="1" si="991"/>
        <v>-3.6254870651741225E-4</v>
      </c>
      <c r="EM470" s="223">
        <f t="shared" ca="1" si="992"/>
        <v>3.2401300652565204E-4</v>
      </c>
      <c r="EN470" s="223">
        <f t="shared" ca="1" si="993"/>
        <v>-2.1628387614685789E-4</v>
      </c>
      <c r="EO470" s="223">
        <f t="shared" ca="1" si="994"/>
        <v>6.236702173661928E-5</v>
      </c>
      <c r="EP470" s="223">
        <f t="shared" ca="1" si="995"/>
        <v>1.0486839733018274E-4</v>
      </c>
      <c r="EQ470" s="223">
        <f t="shared" ca="1" si="996"/>
        <v>-2.4970902358212749E-4</v>
      </c>
      <c r="ER470" s="223">
        <f t="shared" ca="1" si="997"/>
        <v>3.4122393885252067E-4</v>
      </c>
      <c r="ES470" s="223">
        <f t="shared" ca="1" si="998"/>
        <v>-3.5987000508332399E-4</v>
      </c>
      <c r="ET470" s="223">
        <f t="shared" ca="1" si="999"/>
        <v>3.0166532877104018E-4</v>
      </c>
      <c r="EU470" s="223">
        <f t="shared" ca="1" si="1000"/>
        <v>-1.7903959988953456E-4</v>
      </c>
      <c r="EV470" s="223">
        <f t="shared" ca="1" si="1001"/>
        <v>1.8179714224249435E-5</v>
      </c>
      <c r="EW470" s="223">
        <f t="shared" ca="1" si="1002"/>
        <v>1.4656247482173779E-4</v>
      </c>
      <c r="EX470" s="223">
        <f t="shared" ca="1" si="1003"/>
        <v>-2.8000604253251496E-4</v>
      </c>
      <c r="EY470" s="223">
        <f t="shared" ca="1" si="1004"/>
        <v>3.5365392852151992E-4</v>
      </c>
      <c r="EZ470" s="223">
        <f t="shared" ca="1" si="1005"/>
        <v>-3.517785238048553E-4</v>
      </c>
      <c r="FA470" s="223">
        <f t="shared" ca="1" si="1006"/>
        <v>2.7478032368083384E-4</v>
      </c>
      <c r="FB470" s="223">
        <f t="shared" ca="1" si="1007"/>
        <v>-1.3910240139933309E-4</v>
      </c>
      <c r="FC470" s="223">
        <f t="shared" ca="1" si="1008"/>
        <v>-2.6281033111757627E-5</v>
      </c>
      <c r="FD470" s="223">
        <f t="shared" ca="1" si="1009"/>
        <v>1.8605211627122523E-4</v>
      </c>
      <c r="FE470" s="223">
        <f t="shared" ca="1" si="1010"/>
        <v>-3.0609150997286806E-4</v>
      </c>
      <c r="FF470" s="223">
        <f t="shared" ca="1" si="1011"/>
        <v>3.6076463392357034E-4</v>
      </c>
      <c r="FG470" s="223">
        <f t="shared" ca="1" si="1012"/>
        <v>-3.3839596609199852E-4</v>
      </c>
      <c r="FH470" s="223">
        <f t="shared" ca="1" si="1013"/>
        <v>2.4376236675624643E-4</v>
      </c>
      <c r="FI470" s="223">
        <f t="shared" ca="1" si="1014"/>
        <v>-9.707297331523022E-5</v>
      </c>
      <c r="FJ470" s="223">
        <f t="shared" ca="1" si="1015"/>
        <v>-7.03464892473106E-5</v>
      </c>
      <c r="FK470" s="223">
        <f t="shared" ca="1" si="1016"/>
        <v>2.2274336071422088E-4</v>
      </c>
      <c r="FL470" s="223">
        <f t="shared" ca="1" si="1017"/>
        <v>-3.2757307619247253E-4</v>
      </c>
      <c r="FM470" s="223">
        <f t="shared" ca="1" si="1018"/>
        <v>3.6244910343075559E-4</v>
      </c>
      <c r="FN470" s="223">
        <f t="shared" ca="1" si="1019"/>
        <v>-3.1992361806928657E-4</v>
      </c>
      <c r="FO470" s="223">
        <f t="shared" ca="1" si="1020"/>
        <v>2.0907799694098965E-4</v>
      </c>
      <c r="FP470" s="223">
        <f t="shared" ca="1" si="1021"/>
        <v>-5.3583477356672398E-5</v>
      </c>
      <c r="FQ470" s="223">
        <f t="shared" ca="1" si="1022"/>
        <v>-1.1335386870591022E-4</v>
      </c>
      <c r="FR470" s="223">
        <f t="shared" ca="1" si="1023"/>
        <v>2.5608433768196329E-4</v>
      </c>
      <c r="FS470" s="223">
        <f t="shared" ca="1" si="1024"/>
        <v>-3.4412763844026843E-4</v>
      </c>
      <c r="FT470" s="223">
        <f t="shared" ca="1" si="1025"/>
        <v>3.5868200105378058E-4</v>
      </c>
      <c r="FU470" s="223">
        <f t="shared" ca="1" si="1026"/>
        <v>-2.966393210450733E-4</v>
      </c>
      <c r="FV470" s="223">
        <f t="shared" ca="1" si="1027"/>
        <v>1.7124889944141776E-4</v>
      </c>
      <c r="FW470" s="223">
        <f t="shared" ca="1" si="1028"/>
        <v>-9.2880360230513867E-6</v>
      </c>
      <c r="FX470" s="223">
        <f t="shared" ca="1" si="1029"/>
        <v>-1.5465630046907996E-4</v>
      </c>
      <c r="FY470" s="223">
        <f t="shared" ca="1" si="1030"/>
        <v>2.8557356784702088E-4</v>
      </c>
      <c r="FZ470" s="223">
        <f t="shared" ca="1" si="1031"/>
        <v>-3.5550620069103487E-4</v>
      </c>
      <c r="GA470" s="223">
        <f t="shared" ca="1" si="1032"/>
        <v>3.4951998751882719E-4</v>
      </c>
      <c r="GB470" s="223">
        <f t="shared" ca="1" si="1033"/>
        <v>-2.6889329251970803E-4</v>
      </c>
      <c r="GC470" s="223">
        <f t="shared" ca="1" si="1034"/>
        <v>1.3084405909533051E-4</v>
      </c>
      <c r="GD470" s="223">
        <f t="shared" ca="1" si="1035"/>
        <v>3.51471060177047E-5</v>
      </c>
      <c r="GE470" s="223">
        <f t="shared" ca="1" si="1036"/>
        <v>-1.9363255751872951E-4</v>
      </c>
      <c r="GF470" s="223">
        <f t="shared" ca="1" si="1037"/>
        <v>3.1076750573903245E-4</v>
      </c>
      <c r="GG470" s="223">
        <f t="shared" ca="1" si="1038"/>
        <v>-3.6153761877731475E-4</v>
      </c>
      <c r="GH470" s="223">
        <f t="shared" ca="1" si="1039"/>
        <v>3.3510086803748636E-4</v>
      </c>
      <c r="GI470" s="223">
        <f t="shared" ca="1" si="1040"/>
        <v>-2.3710285858826182E-4</v>
      </c>
      <c r="GJ470" s="223">
        <f t="shared" ca="1" si="1041"/>
        <v>8.8471202310442339E-5</v>
      </c>
      <c r="GK470" s="223">
        <f t="shared" ca="1" si="1042"/>
        <v>7.905360286891705E-5</v>
      </c>
      <c r="GL470" s="223">
        <f t="shared" ca="1" si="1043"/>
        <v>-2.2969640066959556E-4</v>
      </c>
      <c r="GM470" s="223">
        <f t="shared" ca="1" si="1044"/>
        <v>3.3128721108153451E-4</v>
      </c>
      <c r="GN470" s="223">
        <f t="shared" ca="1" si="1045"/>
        <v>-3.6213117455703643E-4</v>
      </c>
      <c r="GO470" s="223">
        <f t="shared" ca="1" si="1046"/>
        <v>3.1564151958810092E-4</v>
      </c>
      <c r="GP470" s="223">
        <f t="shared" ca="1" si="1047"/>
        <v>-2.0174617696769361E-4</v>
      </c>
      <c r="GQ470" s="223">
        <f t="shared" ca="1" si="1048"/>
        <v>4.4767656293601496E-5</v>
      </c>
      <c r="GR470" s="223">
        <f t="shared" ca="1" si="1049"/>
        <v>1.2177105994970327E-4</v>
      </c>
      <c r="GS470" s="223">
        <f t="shared" ca="1" si="1050"/>
        <v>-2.6230539615238987E-4</v>
      </c>
      <c r="GT470" s="223">
        <f t="shared" ca="1" si="1051"/>
        <v>3.4682404840638727E-4</v>
      </c>
      <c r="GU470" s="223">
        <f t="shared" ca="1" si="1052"/>
        <v>-3.5727794039878567E-4</v>
      </c>
      <c r="GV470" s="223">
        <f t="shared" ca="1" si="1053"/>
        <v>2.9143462888417914E-4</v>
      </c>
      <c r="GW470" s="223">
        <f t="shared" ca="1" si="1054"/>
        <v>-1.6335504505968595E-4</v>
      </c>
      <c r="GX470" s="223">
        <f t="shared" ca="1" si="1055"/>
        <v>3.9076305625513263E-7</v>
      </c>
      <c r="GY470" s="223">
        <f t="shared" ca="1" si="1056"/>
        <v>1.6265696694400968E-4</v>
      </c>
      <c r="GZ470" s="223">
        <f t="shared" ca="1" si="1057"/>
        <v>-2.9096907432253871E-4</v>
      </c>
      <c r="HA470" s="223">
        <f t="shared" ca="1" si="1058"/>
        <v>3.5714432921848244E-4</v>
      </c>
      <c r="HB470" s="223">
        <f t="shared" ca="1" si="1059"/>
        <v>-3.4705091346171133E-4</v>
      </c>
      <c r="HC470" s="223">
        <f t="shared" ca="1" si="1060"/>
        <v>2.6284429009373645E-4</v>
      </c>
      <c r="HD470" s="223">
        <f t="shared" ca="1" si="1061"/>
        <v>-1.2250690122268405E-4</v>
      </c>
      <c r="HE470" s="223">
        <f t="shared" ca="1" si="1062"/>
        <v>-4.3992007621221493E-5</v>
      </c>
      <c r="HF470" s="223">
        <f t="shared" ca="1" si="1063"/>
        <v>2.0109636175395462E-4</v>
      </c>
      <c r="HG470" s="223">
        <f t="shared" ca="1" si="1064"/>
        <v>-3.1525630678008455E-4</v>
      </c>
      <c r="HH470" s="223">
        <f t="shared" ca="1" si="1065"/>
        <v>3.6209282688827042E-4</v>
      </c>
      <c r="HI470" s="223">
        <f t="shared" ca="1" si="1066"/>
        <v>-3.3160391775028904E-4</v>
      </c>
      <c r="HJ470" s="223">
        <f t="shared" ca="1" si="1067"/>
        <v>2.3030052852411015E-4</v>
      </c>
      <c r="HK470" s="223">
        <f t="shared" ca="1" si="1068"/>
        <v>-7.9816139561553946E-5</v>
      </c>
      <c r="HL470" s="223">
        <f t="shared" ca="1" si="1069"/>
        <v>-8.7713097556159716E-5</v>
      </c>
      <c r="HM470" s="223">
        <f t="shared" ca="1" si="1070"/>
        <v>2.365110801021088E-4</v>
      </c>
      <c r="HN470" s="223">
        <f t="shared" ca="1" si="1071"/>
        <v>-3.3480179094227594E-4</v>
      </c>
      <c r="HO470" s="223">
        <f t="shared" ca="1" si="1072"/>
        <v>3.6159511140472034E-4</v>
      </c>
      <c r="HP470" s="223">
        <f t="shared" ca="1" si="1073"/>
        <v>-3.1116929045812205E-4</v>
      </c>
      <c r="HQ470" s="223">
        <f t="shared" ca="1" si="1074"/>
        <v>1.9429283264118472E-4</v>
      </c>
      <c r="HR470" s="223">
        <f t="shared" ca="1" si="1075"/>
        <v>-3.5924868868349858E-5</v>
      </c>
      <c r="HS470" s="223">
        <f t="shared" ca="1" si="1076"/>
        <v>-1.3011490086027632E-4</v>
      </c>
      <c r="HT470" s="223">
        <f t="shared" ca="1" si="1077"/>
        <v>2.6836845166043264E-4</v>
      </c>
      <c r="HU470" s="223">
        <f t="shared" ca="1" si="1078"/>
        <v>-3.4931154453432647E-4</v>
      </c>
      <c r="HV470" s="223">
        <f t="shared" ca="1" si="1079"/>
        <v>3.556586688719805E-4</v>
      </c>
      <c r="HW470" s="223">
        <f t="shared" ca="1" si="1080"/>
        <v>-2.8605438740028817E-4</v>
      </c>
      <c r="HX470" s="223">
        <f t="shared" ca="1" si="1081"/>
        <v>1.5536279170706702E-4</v>
      </c>
      <c r="HY470" s="223">
        <f t="shared" ca="1" si="1082"/>
        <v>8.5067452916358637E-6</v>
      </c>
      <c r="HZ470" s="223">
        <f t="shared" ca="1" si="1083"/>
        <v>-1.7055965494416959E-4</v>
      </c>
      <c r="IA470" s="223">
        <f t="shared" ca="1" si="1084"/>
        <v>2.9618931190770662E-4</v>
      </c>
      <c r="IB470" s="223">
        <f t="shared" ca="1" si="1085"/>
        <v>-3.5856732735649576E-4</v>
      </c>
      <c r="IC470" s="223">
        <f t="shared" ca="1" si="1086"/>
        <v>3.4437278891140139E-4</v>
      </c>
      <c r="ID470" s="223">
        <f t="shared" ca="1" si="1087"/>
        <v>-2.5663696009576458E-4</v>
      </c>
      <c r="IE470" s="223">
        <f t="shared" ca="1" si="1088"/>
        <v>-1.4362627886370545E-4</v>
      </c>
      <c r="IF470" s="223">
        <f t="shared" ca="1" si="1089"/>
        <v>5.2810410084293919E-5</v>
      </c>
      <c r="IG470" s="223">
        <f t="shared" ca="1" si="1090"/>
        <v>-2.0843903306033668E-4</v>
      </c>
      <c r="IH470" s="223">
        <f t="shared" ca="1" si="1091"/>
        <v>3.1955520921011463E-4</v>
      </c>
      <c r="II470" s="223">
        <f t="shared" ca="1" si="1092"/>
        <v>-3.6242992381983286E-4</v>
      </c>
      <c r="IJ470" s="223">
        <f t="shared" ca="1" si="1093"/>
        <v>3.2790722166251625E-4</v>
      </c>
      <c r="IK470" s="223">
        <f t="shared" ca="1" si="1094"/>
        <v>-2.2335947403308277E-4</v>
      </c>
      <c r="IL470" s="223">
        <f t="shared" ca="1" si="1095"/>
        <v>7.1112998554711431E-5</v>
      </c>
      <c r="IM470" s="223">
        <f t="shared" ca="1" si="1096"/>
        <v>9.6319757153218524E-5</v>
      </c>
      <c r="IN470" s="223">
        <f t="shared" ca="1" si="1097"/>
        <v>-2.4318329410371822E-4</v>
      </c>
      <c r="IO470" s="223">
        <f t="shared" ca="1" si="1098"/>
        <v>3.38114698723191E-4</v>
      </c>
      <c r="IP470" s="223">
        <f t="shared" ca="1" si="1099"/>
        <v>-3.6084123687820741E-4</v>
      </c>
      <c r="IQ470" s="223">
        <f t="shared" ca="1" si="1100"/>
        <v>3.0650962458294071E-4</v>
      </c>
      <c r="IR470" s="223">
        <f t="shared" ca="1" si="1101"/>
        <v>-1.8672245357736992E-4</v>
      </c>
      <c r="IS470" s="223">
        <f t="shared" ca="1" si="1102"/>
        <v>2.7060441645368228E-5</v>
      </c>
      <c r="IT470" s="223">
        <f t="shared" ca="1" si="1103"/>
        <v>1.3838036541988084E-4</v>
      </c>
      <c r="IU470" s="223">
        <f t="shared" ca="1" si="1104"/>
        <v>-2.742698520481098E-4</v>
      </c>
      <c r="IV470" s="223">
        <f t="shared" ca="1" si="1105"/>
        <v>3.5158862844943844E-4</v>
      </c>
      <c r="IW470" s="223">
        <f t="shared" ca="1" si="1106"/>
        <v>-3.5382516186198139E-4</v>
      </c>
      <c r="IX470" s="223">
        <f t="shared" ca="1" si="1107"/>
        <v>2.8050183744966387E-4</v>
      </c>
      <c r="IY470" s="223">
        <f t="shared" ca="1" si="1108"/>
        <v>-1.4727695361811287E-4</v>
      </c>
      <c r="IZ470" s="223">
        <f t="shared" ca="1" si="1109"/>
        <v>-1.7399129494209627E-5</v>
      </c>
      <c r="JA470" s="223">
        <f t="shared" ca="1" si="1110"/>
        <v>1.7835960418582762E-4</v>
      </c>
      <c r="JB470" s="223">
        <f t="shared" ca="1" si="1111"/>
        <v>-3.012311361266134E-4</v>
      </c>
    </row>
    <row r="471" spans="2:262">
      <c r="B471" s="230">
        <v>110</v>
      </c>
      <c r="C471" s="229">
        <f t="shared" si="1112"/>
        <v>2.1484375000000015E-3</v>
      </c>
      <c r="D471" s="226">
        <f t="shared" ca="1" si="855"/>
        <v>71.873084214775048</v>
      </c>
      <c r="E471" s="225">
        <f ca="1">DL361</f>
        <v>-0.12691578522494876</v>
      </c>
      <c r="F471" s="224">
        <v>110</v>
      </c>
      <c r="G471" s="223">
        <f t="shared" ca="1" si="856"/>
        <v>3.4131865538026033E-4</v>
      </c>
      <c r="H471" s="223">
        <f t="shared" ca="1" si="857"/>
        <v>-3.7707080003550547E-4</v>
      </c>
      <c r="I471" s="223">
        <f t="shared" ca="1" si="858"/>
        <v>3.4041727658291546E-4</v>
      </c>
      <c r="J471" s="223">
        <f t="shared" ca="1" si="859"/>
        <v>-2.383963464148893E-4</v>
      </c>
      <c r="K471" s="223">
        <f t="shared" ca="1" si="860"/>
        <v>9.0598212774699012E-5</v>
      </c>
      <c r="L471" s="223">
        <f t="shared" ca="1" si="861"/>
        <v>7.4596717765993683E-5</v>
      </c>
      <c r="M471" s="223">
        <f t="shared" ca="1" si="862"/>
        <v>-2.2546748109991894E-4</v>
      </c>
      <c r="N471" s="223">
        <f t="shared" ca="1" si="863"/>
        <v>3.330436599576843E-4</v>
      </c>
      <c r="O471" s="223">
        <f t="shared" ca="1" si="864"/>
        <v>-3.7666832438886389E-4</v>
      </c>
      <c r="P471" s="223">
        <f t="shared" ca="1" si="865"/>
        <v>3.4796460465487741E-4</v>
      </c>
      <c r="Q471" s="223">
        <f t="shared" ca="1" si="866"/>
        <v>-2.5244422959901807E-4</v>
      </c>
      <c r="R471" s="223">
        <f t="shared" ca="1" si="867"/>
        <v>1.0844915668174098E-4</v>
      </c>
      <c r="S471" s="223">
        <f t="shared" ca="1" si="868"/>
        <v>5.6370476621897959E-5</v>
      </c>
      <c r="T471" s="223">
        <f t="shared" ca="1" si="869"/>
        <v>-2.1036577131066319E-4</v>
      </c>
      <c r="U471" s="223">
        <f t="shared" ca="1" si="870"/>
        <v>3.2396633318709073E-4</v>
      </c>
      <c r="V471" s="223">
        <f t="shared" ca="1" si="871"/>
        <v>-3.7535842175652077E-4</v>
      </c>
      <c r="W471" s="223">
        <f t="shared" ca="1" si="872"/>
        <v>3.5467365551612625E-4</v>
      </c>
      <c r="X471" s="223">
        <f t="shared" ca="1" si="873"/>
        <v>-2.658839525225403E-4</v>
      </c>
      <c r="Y471" s="223">
        <f t="shared" ca="1" si="874"/>
        <v>1.2603883707131043E-4</v>
      </c>
      <c r="Z471" s="223">
        <f t="shared" ca="1" si="875"/>
        <v>3.8008434062150826E-5</v>
      </c>
      <c r="AA471" s="223">
        <f t="shared" ca="1" si="876"/>
        <v>-1.9475727195245588E-4</v>
      </c>
      <c r="AB471" s="223">
        <f t="shared" ca="1" si="877"/>
        <v>3.1410854314375069E-4</v>
      </c>
      <c r="AC471" s="223">
        <f t="shared" ca="1" si="878"/>
        <v>-3.731442478086517E-4</v>
      </c>
      <c r="AD471" s="223">
        <f t="shared" ca="1" si="879"/>
        <v>3.6052826647549389E-4</v>
      </c>
      <c r="AE471" s="223">
        <f t="shared" ca="1" si="880"/>
        <v>-2.7868313771575292E-4</v>
      </c>
      <c r="AF471" s="223">
        <f t="shared" ca="1" si="881"/>
        <v>1.4332487886267937E-4</v>
      </c>
      <c r="AG471" s="223">
        <f t="shared" ca="1" si="882"/>
        <v>1.9554825855599642E-5</v>
      </c>
      <c r="AH471" s="223">
        <f t="shared" ca="1" si="883"/>
        <v>-1.7867958526739043E-4</v>
      </c>
      <c r="AI471" s="223">
        <f t="shared" ca="1" si="884"/>
        <v>3.0349403810731696E-4</v>
      </c>
      <c r="AJ471" s="223">
        <f t="shared" ca="1" si="885"/>
        <v>-3.7003113668423505E-4</v>
      </c>
      <c r="AK471" s="223">
        <f t="shared" ca="1" si="886"/>
        <v>3.6551433326237473E-4</v>
      </c>
      <c r="AL471" s="223">
        <f t="shared" ca="1" si="887"/>
        <v>-2.9081095082044648E-4</v>
      </c>
      <c r="AM471" s="223">
        <f t="shared" ca="1" si="888"/>
        <v>1.6026563846708889E-4</v>
      </c>
      <c r="AN471" s="223">
        <f t="shared" ca="1" si="889"/>
        <v>1.0541083607645417E-6</v>
      </c>
      <c r="AO471" s="223">
        <f t="shared" ca="1" si="890"/>
        <v>-1.6217144381093496E-4</v>
      </c>
      <c r="AP471" s="223">
        <f t="shared" ca="1" si="891"/>
        <v>2.9214838935014603E-4</v>
      </c>
      <c r="AQ471" s="223">
        <f t="shared" ca="1" si="892"/>
        <v>-3.6602658814064695E-4</v>
      </c>
      <c r="AR471" s="223">
        <f t="shared" ca="1" si="893"/>
        <v>3.6961984400515218E-4</v>
      </c>
      <c r="AS471" s="223">
        <f t="shared" ca="1" si="894"/>
        <v>-3.0223817487258275E-4</v>
      </c>
      <c r="AT471" s="223">
        <f t="shared" ca="1" si="895"/>
        <v>1.7682030411081921E-4</v>
      </c>
      <c r="AU471" s="223">
        <f t="shared" ca="1" si="896"/>
        <v>-1.7449148573440634E-5</v>
      </c>
      <c r="AV471" s="223">
        <f t="shared" ca="1" si="897"/>
        <v>-1.4527261714179812E-4</v>
      </c>
      <c r="AW471" s="223">
        <f t="shared" ca="1" si="898"/>
        <v>2.8009892953385397E-4</v>
      </c>
      <c r="AX471" s="223">
        <f t="shared" ca="1" si="899"/>
        <v>-3.6114024948608541E-4</v>
      </c>
      <c r="AY471" s="223">
        <f t="shared" ca="1" si="900"/>
        <v>3.728349081688466E-4</v>
      </c>
      <c r="AZ471" s="223">
        <f t="shared" ca="1" si="901"/>
        <v>-3.129372806885135E-4</v>
      </c>
      <c r="BA471" s="223">
        <f t="shared" ca="1" si="902"/>
        <v>1.9294899415431711E-4</v>
      </c>
      <c r="BB471" s="223">
        <f t="shared" ca="1" si="903"/>
        <v>-3.591036898037284E-5</v>
      </c>
      <c r="BC471" s="223">
        <f t="shared" ca="1" si="904"/>
        <v>-1.2802381601358321E-4</v>
      </c>
      <c r="BD471" s="223">
        <f t="shared" ca="1" si="905"/>
        <v>2.673746868625425E-4</v>
      </c>
      <c r="BE471" s="223">
        <f t="shared" ca="1" si="906"/>
        <v>-3.5538389233836029E-4</v>
      </c>
      <c r="BF471" s="223">
        <f t="shared" ca="1" si="907"/>
        <v>3.751517803822818E-4</v>
      </c>
      <c r="BG471" s="223">
        <f t="shared" ca="1" si="908"/>
        <v>-3.2288249318519996E-4</v>
      </c>
      <c r="BH471" s="223">
        <f t="shared" ca="1" si="909"/>
        <v>2.0861285317056599E-4</v>
      </c>
      <c r="BI471" s="223">
        <f t="shared" ca="1" si="910"/>
        <v>-5.4285078163049112E-5</v>
      </c>
      <c r="BJ471" s="223">
        <f t="shared" ca="1" si="911"/>
        <v>-1.1046659429903469E-4</v>
      </c>
      <c r="BK471" s="223">
        <f t="shared" ca="1" si="912"/>
        <v>2.5400631515132619E-4</v>
      </c>
      <c r="BL471" s="223">
        <f t="shared" ca="1" si="913"/>
        <v>-3.4877138426604108E-4</v>
      </c>
      <c r="BM471" s="223">
        <f t="shared" ca="1" si="914"/>
        <v>3.7656487909736036E-4</v>
      </c>
      <c r="BN471" s="223">
        <f t="shared" ca="1" si="915"/>
        <v>-3.3204985347463412E-4</v>
      </c>
      <c r="BO471" s="223">
        <f t="shared" ca="1" si="916"/>
        <v>2.237741455511944E-4</v>
      </c>
      <c r="BP471" s="223">
        <f t="shared" ca="1" si="917"/>
        <v>-7.2529009837619322E-5</v>
      </c>
      <c r="BQ471" s="223">
        <f t="shared" ca="1" si="918"/>
        <v>-9.2643248883088916E-5</v>
      </c>
      <c r="BR471" s="223">
        <f t="shared" ca="1" si="919"/>
        <v>2.4002601997858485E-4</v>
      </c>
      <c r="BS471" s="223">
        <f t="shared" ca="1" si="920"/>
        <v>-3.4131865538025984E-4</v>
      </c>
      <c r="BT471" s="223">
        <f t="shared" ca="1" si="921"/>
        <v>3.7707080003550553E-4</v>
      </c>
      <c r="BU471" s="223">
        <f t="shared" ca="1" si="922"/>
        <v>-3.4041727658291583E-4</v>
      </c>
      <c r="BV471" s="223">
        <f t="shared" ca="1" si="923"/>
        <v>2.383963464148899E-4</v>
      </c>
      <c r="BW471" s="223">
        <f t="shared" ca="1" si="924"/>
        <v>-9.0598212774699798E-5</v>
      </c>
      <c r="BX471" s="223">
        <f t="shared" ca="1" si="925"/>
        <v>-7.4596717765993548E-5</v>
      </c>
      <c r="BY471" s="223">
        <f t="shared" ca="1" si="926"/>
        <v>2.254674810999188E-4</v>
      </c>
      <c r="BZ471" s="223">
        <f t="shared" ca="1" si="927"/>
        <v>-3.3304365995768425E-4</v>
      </c>
      <c r="CA471" s="223">
        <f t="shared" ca="1" si="928"/>
        <v>3.7666832438886389E-4</v>
      </c>
      <c r="CB471" s="223">
        <f t="shared" ca="1" si="929"/>
        <v>-3.4796460465487747E-4</v>
      </c>
      <c r="CC471" s="223">
        <f t="shared" ca="1" si="930"/>
        <v>2.5244422959901818E-4</v>
      </c>
      <c r="CD471" s="223">
        <f t="shared" ca="1" si="931"/>
        <v>-1.0844915668173984E-4</v>
      </c>
      <c r="CE471" s="223">
        <f t="shared" ca="1" si="932"/>
        <v>-5.6370476621899152E-5</v>
      </c>
      <c r="CF471" s="223">
        <f t="shared" ca="1" si="933"/>
        <v>2.1036577131066419E-4</v>
      </c>
      <c r="CG471" s="223">
        <f t="shared" ca="1" si="934"/>
        <v>-3.2396633318709133E-4</v>
      </c>
      <c r="CH471" s="223">
        <f t="shared" ca="1" si="935"/>
        <v>3.7535842175652088E-4</v>
      </c>
      <c r="CI471" s="223">
        <f t="shared" ca="1" si="936"/>
        <v>-3.5467365551612587E-4</v>
      </c>
      <c r="CJ471" s="223">
        <f t="shared" ca="1" si="937"/>
        <v>2.6588395252253943E-4</v>
      </c>
      <c r="CK471" s="223">
        <f t="shared" ca="1" si="938"/>
        <v>-1.2603883707130927E-4</v>
      </c>
      <c r="CL471" s="223">
        <f t="shared" ca="1" si="939"/>
        <v>-3.8008434062152018E-5</v>
      </c>
      <c r="CM471" s="223">
        <f t="shared" ca="1" si="940"/>
        <v>1.9475727195245691E-4</v>
      </c>
      <c r="CN471" s="223">
        <f t="shared" ca="1" si="941"/>
        <v>-3.1410854314375139E-4</v>
      </c>
      <c r="CO471" s="223">
        <f t="shared" ca="1" si="942"/>
        <v>3.731442478086518E-4</v>
      </c>
      <c r="CP471" s="223">
        <f t="shared" ca="1" si="943"/>
        <v>-3.6052826647549276E-4</v>
      </c>
      <c r="CQ471" s="223">
        <f t="shared" ca="1" si="944"/>
        <v>2.7868313771575026E-4</v>
      </c>
      <c r="CR471" s="223">
        <f t="shared" ca="1" si="945"/>
        <v>-1.4332487886267579E-4</v>
      </c>
      <c r="CS471" s="223">
        <f t="shared" ca="1" si="946"/>
        <v>-1.9554825855603518E-5</v>
      </c>
      <c r="CT471" s="223">
        <f t="shared" ca="1" si="947"/>
        <v>1.7867958526739385E-4</v>
      </c>
      <c r="CU471" s="223">
        <f t="shared" ca="1" si="948"/>
        <v>-3.0349403810731924E-4</v>
      </c>
      <c r="CV471" s="223">
        <f t="shared" ca="1" si="949"/>
        <v>3.7003113668423581E-4</v>
      </c>
      <c r="CW471" s="223">
        <f t="shared" ca="1" si="950"/>
        <v>-3.655143332623738E-4</v>
      </c>
      <c r="CX471" s="223">
        <f t="shared" ca="1" si="951"/>
        <v>2.9081095082045082E-4</v>
      </c>
      <c r="CY471" s="223">
        <f t="shared" ca="1" si="952"/>
        <v>-1.6026563846708534E-4</v>
      </c>
      <c r="CZ471" s="223">
        <f t="shared" ca="1" si="953"/>
        <v>-1.0541083607576841E-6</v>
      </c>
      <c r="DA471" s="223">
        <f t="shared" ca="1" si="954"/>
        <v>1.6217144381093843E-4</v>
      </c>
      <c r="DB471" s="223">
        <f t="shared" ca="1" si="955"/>
        <v>-2.921483893501417E-4</v>
      </c>
      <c r="DC471" s="223">
        <f t="shared" ca="1" si="956"/>
        <v>3.6602658814064782E-4</v>
      </c>
      <c r="DD471" s="223">
        <f t="shared" ca="1" si="957"/>
        <v>-3.6961984400515349E-4</v>
      </c>
      <c r="DE471" s="223">
        <f t="shared" ca="1" si="958"/>
        <v>3.0223817487258042E-4</v>
      </c>
      <c r="DF471" s="223">
        <f t="shared" ca="1" si="959"/>
        <v>-1.7682030411082523E-4</v>
      </c>
      <c r="DG471" s="223">
        <f t="shared" ca="1" si="960"/>
        <v>1.7449148573436758E-5</v>
      </c>
      <c r="DH471" s="223">
        <f t="shared" ca="1" si="961"/>
        <v>1.4527261714179183E-4</v>
      </c>
      <c r="DI471" s="223">
        <f t="shared" ca="1" si="962"/>
        <v>-2.8009892953385657E-4</v>
      </c>
      <c r="DJ471" s="223">
        <f t="shared" ca="1" si="963"/>
        <v>3.6114024948608341E-4</v>
      </c>
      <c r="DK471" s="223">
        <f t="shared" ca="1" si="964"/>
        <v>-3.7283490816884595E-4</v>
      </c>
      <c r="DL471" s="223">
        <f t="shared" ca="1" si="965"/>
        <v>3.129372806885173E-4</v>
      </c>
      <c r="DM471" s="223">
        <f t="shared" ca="1" si="966"/>
        <v>-1.929489941543138E-4</v>
      </c>
      <c r="DN471" s="223">
        <f t="shared" ca="1" si="967"/>
        <v>3.5910368980374304E-5</v>
      </c>
      <c r="DO471" s="223">
        <f t="shared" ca="1" si="968"/>
        <v>1.2802381601359191E-4</v>
      </c>
      <c r="DP471" s="223">
        <f t="shared" ca="1" si="969"/>
        <v>-2.6737468686254142E-4</v>
      </c>
      <c r="DQ471" s="223">
        <f t="shared" ca="1" si="970"/>
        <v>3.5538389233836338E-4</v>
      </c>
      <c r="DR471" s="223">
        <f t="shared" ca="1" si="971"/>
        <v>-3.7515178038228202E-4</v>
      </c>
      <c r="DS471" s="223">
        <f t="shared" ca="1" si="972"/>
        <v>3.2288249318519519E-4</v>
      </c>
      <c r="DT471" s="223">
        <f t="shared" ca="1" si="973"/>
        <v>-2.0861285317056718E-4</v>
      </c>
      <c r="DU471" s="223">
        <f t="shared" ca="1" si="974"/>
        <v>5.4285078163039951E-5</v>
      </c>
      <c r="DV471" s="223">
        <f t="shared" ca="1" si="975"/>
        <v>1.1046659429903329E-4</v>
      </c>
      <c r="DW471" s="223">
        <f t="shared" ca="1" si="976"/>
        <v>-2.5400631515133302E-4</v>
      </c>
      <c r="DX471" s="223">
        <f t="shared" ca="1" si="977"/>
        <v>3.4877138426604054E-4</v>
      </c>
      <c r="DY471" s="223">
        <f t="shared" ca="1" si="978"/>
        <v>-3.7656487909735987E-4</v>
      </c>
      <c r="DZ471" s="223">
        <f t="shared" ca="1" si="979"/>
        <v>3.3204985347463488E-4</v>
      </c>
      <c r="EA471" s="223">
        <f t="shared" ca="1" si="980"/>
        <v>-2.2377414555118703E-4</v>
      </c>
      <c r="EB471" s="223">
        <f t="shared" ca="1" si="981"/>
        <v>7.2529009837620813E-5</v>
      </c>
      <c r="EC471" s="223">
        <f t="shared" ca="1" si="982"/>
        <v>9.2643248883097861E-5</v>
      </c>
      <c r="ED471" s="223">
        <f t="shared" ca="1" si="983"/>
        <v>-2.4002601997858371E-4</v>
      </c>
      <c r="EE471" s="223">
        <f t="shared" ca="1" si="984"/>
        <v>3.4131865538025464E-4</v>
      </c>
      <c r="EF471" s="223">
        <f t="shared" ca="1" si="985"/>
        <v>-3.7707080003550547E-4</v>
      </c>
      <c r="EG471" s="223">
        <f t="shared" ca="1" si="986"/>
        <v>3.4041727658292104E-4</v>
      </c>
      <c r="EH471" s="223">
        <f t="shared" ca="1" si="987"/>
        <v>-2.3839634641489103E-4</v>
      </c>
      <c r="EI471" s="223">
        <f t="shared" ca="1" si="988"/>
        <v>9.0598212774711643E-5</v>
      </c>
      <c r="EJ471" s="223">
        <f t="shared" ca="1" si="989"/>
        <v>7.4596717765992084E-5</v>
      </c>
      <c r="EK471" s="223">
        <f t="shared" ca="1" si="990"/>
        <v>-2.2546748109990904E-4</v>
      </c>
      <c r="EL471" s="223">
        <f t="shared" ca="1" si="991"/>
        <v>3.3304365995768354E-4</v>
      </c>
      <c r="EM471" s="223">
        <f t="shared" ca="1" si="992"/>
        <v>-3.766683243888633E-4</v>
      </c>
      <c r="EN471" s="223">
        <f t="shared" ca="1" si="993"/>
        <v>3.4796460465487801E-4</v>
      </c>
      <c r="EO471" s="223">
        <f t="shared" ca="1" si="994"/>
        <v>-2.5244422959902729E-4</v>
      </c>
      <c r="EP471" s="223">
        <f t="shared" ca="1" si="995"/>
        <v>1.0844915668174125E-4</v>
      </c>
      <c r="EQ471" s="223">
        <f t="shared" ca="1" si="996"/>
        <v>5.6370476621887117E-5</v>
      </c>
      <c r="ER471" s="223">
        <f t="shared" ca="1" si="997"/>
        <v>-2.1036577131066297E-4</v>
      </c>
      <c r="ES471" s="223">
        <f t="shared" ca="1" si="998"/>
        <v>3.2396633318708509E-4</v>
      </c>
      <c r="ET471" s="223">
        <f t="shared" ca="1" si="999"/>
        <v>-3.7535842175652077E-4</v>
      </c>
      <c r="EU471" s="223">
        <f t="shared" ca="1" si="1000"/>
        <v>3.5467365551612999E-4</v>
      </c>
      <c r="EV471" s="223">
        <f t="shared" ca="1" si="1001"/>
        <v>-2.6588395252254051E-4</v>
      </c>
      <c r="EW471" s="223">
        <f t="shared" ca="1" si="1002"/>
        <v>1.2603883707132082E-4</v>
      </c>
      <c r="EX471" s="223">
        <f t="shared" ca="1" si="1003"/>
        <v>3.8008434062150527E-5</v>
      </c>
      <c r="EY471" s="223">
        <f t="shared" ca="1" si="1004"/>
        <v>-1.9475727195244645E-4</v>
      </c>
      <c r="EZ471" s="223">
        <f t="shared" ca="1" si="1005"/>
        <v>3.1410854314375058E-4</v>
      </c>
      <c r="FA471" s="223">
        <f t="shared" ca="1" si="1006"/>
        <v>-3.7314424780865007E-4</v>
      </c>
      <c r="FB471" s="223">
        <f t="shared" ca="1" si="1007"/>
        <v>3.6052826647549319E-4</v>
      </c>
      <c r="FC471" s="223">
        <f t="shared" ca="1" si="1008"/>
        <v>-2.786831377157585E-4</v>
      </c>
      <c r="FD471" s="223">
        <f t="shared" ca="1" si="1009"/>
        <v>1.4332487886267714E-4</v>
      </c>
      <c r="FE471" s="223">
        <f t="shared" ca="1" si="1010"/>
        <v>1.9554825855591347E-5</v>
      </c>
      <c r="FF471" s="223">
        <f t="shared" ca="1" si="1011"/>
        <v>-1.7867958526739255E-4</v>
      </c>
      <c r="FG471" s="223">
        <f t="shared" ca="1" si="1012"/>
        <v>3.0349403810731198E-4</v>
      </c>
      <c r="FH471" s="223">
        <f t="shared" ca="1" si="1013"/>
        <v>-3.7003113668423549E-4</v>
      </c>
      <c r="FI471" s="223">
        <f t="shared" ca="1" si="1014"/>
        <v>3.6551433326237673E-4</v>
      </c>
      <c r="FJ471" s="223">
        <f t="shared" ca="1" si="1015"/>
        <v>-2.9081095082044491E-4</v>
      </c>
      <c r="FK471" s="223">
        <f t="shared" ca="1" si="1016"/>
        <v>1.602656384670964E-4</v>
      </c>
      <c r="FL471" s="223">
        <f t="shared" ca="1" si="1017"/>
        <v>1.054108360766927E-6</v>
      </c>
      <c r="FM471" s="223">
        <f t="shared" ca="1" si="1018"/>
        <v>-1.6217144381092745E-4</v>
      </c>
      <c r="FN471" s="223">
        <f t="shared" ca="1" si="1019"/>
        <v>2.9214838935014755E-4</v>
      </c>
      <c r="FO471" s="223">
        <f t="shared" ca="1" si="1020"/>
        <v>-3.6602658814064489E-4</v>
      </c>
      <c r="FP471" s="223">
        <f t="shared" ca="1" si="1021"/>
        <v>3.696198440051517E-4</v>
      </c>
      <c r="FQ471" s="223">
        <f t="shared" ca="1" si="1022"/>
        <v>-3.0223817487258769E-4</v>
      </c>
      <c r="FR471" s="223">
        <f t="shared" ca="1" si="1023"/>
        <v>1.7682030411081705E-4</v>
      </c>
      <c r="FS471" s="223">
        <f t="shared" ca="1" si="1024"/>
        <v>-1.7449148573448956E-5</v>
      </c>
      <c r="FT471" s="223">
        <f t="shared" ca="1" si="1025"/>
        <v>-1.4527261714180034E-4</v>
      </c>
      <c r="FU471" s="223">
        <f t="shared" ca="1" si="1026"/>
        <v>2.8009892953384839E-4</v>
      </c>
      <c r="FV471" s="223">
        <f t="shared" ca="1" si="1027"/>
        <v>-3.6114024948608612E-4</v>
      </c>
      <c r="FW471" s="223">
        <f t="shared" ca="1" si="1028"/>
        <v>3.728349081688478E-4</v>
      </c>
      <c r="FX471" s="223">
        <f t="shared" ca="1" si="1029"/>
        <v>-3.1293728068851215E-4</v>
      </c>
      <c r="FY471" s="223">
        <f t="shared" ca="1" si="1030"/>
        <v>1.9294899415432426E-4</v>
      </c>
      <c r="FZ471" s="223">
        <f t="shared" ca="1" si="1031"/>
        <v>-3.5910368980365088E-5</v>
      </c>
      <c r="GA471" s="223">
        <f t="shared" ca="1" si="1032"/>
        <v>-1.2802381601358044E-4</v>
      </c>
      <c r="GB471" s="223">
        <f t="shared" ca="1" si="1033"/>
        <v>2.6737468686254798E-4</v>
      </c>
      <c r="GC471" s="223">
        <f t="shared" ca="1" si="1034"/>
        <v>-3.5538389233835931E-4</v>
      </c>
      <c r="GD471" s="223">
        <f t="shared" ca="1" si="1035"/>
        <v>3.7515178038228104E-4</v>
      </c>
      <c r="GE471" s="223">
        <f t="shared" ca="1" si="1036"/>
        <v>-3.2288249318520153E-4</v>
      </c>
      <c r="GF471" s="223">
        <f t="shared" ca="1" si="1037"/>
        <v>2.0861285317055946E-4</v>
      </c>
      <c r="GG471" s="223">
        <f t="shared" ca="1" si="1038"/>
        <v>-5.4285078163052039E-5</v>
      </c>
      <c r="GH471" s="223">
        <f t="shared" ca="1" si="1039"/>
        <v>-1.1046659429904213E-4</v>
      </c>
      <c r="GI471" s="223">
        <f t="shared" ca="1" si="1040"/>
        <v>2.5400631515132402E-4</v>
      </c>
      <c r="GJ471" s="223">
        <f t="shared" ca="1" si="1041"/>
        <v>-3.4877138426604406E-4</v>
      </c>
      <c r="GK471" s="223">
        <f t="shared" ca="1" si="1042"/>
        <v>3.7656487909736047E-4</v>
      </c>
      <c r="GL471" s="223">
        <f t="shared" ca="1" si="1043"/>
        <v>-3.3204985347463044E-4</v>
      </c>
      <c r="GM471" s="223">
        <f t="shared" ca="1" si="1044"/>
        <v>2.2377414555119679E-4</v>
      </c>
      <c r="GN471" s="223">
        <f t="shared" ca="1" si="1045"/>
        <v>-7.2529009837611733E-5</v>
      </c>
      <c r="GO471" s="223">
        <f t="shared" ca="1" si="1046"/>
        <v>-9.2643248883086016E-5</v>
      </c>
      <c r="GP471" s="223">
        <f t="shared" ca="1" si="1047"/>
        <v>2.4002601997857431E-4</v>
      </c>
      <c r="GQ471" s="223">
        <f t="shared" ca="1" si="1048"/>
        <v>-3.4131865538024949E-4</v>
      </c>
      <c r="GR471" s="223">
        <f t="shared" ca="1" si="1049"/>
        <v>3.7707080003550547E-4</v>
      </c>
      <c r="GS471" s="223">
        <f t="shared" ca="1" si="1050"/>
        <v>-3.4041727658291708E-4</v>
      </c>
      <c r="GT471" s="223">
        <f t="shared" ca="1" si="1051"/>
        <v>2.3839634641490049E-4</v>
      </c>
      <c r="GU471" s="223">
        <f t="shared" ca="1" si="1052"/>
        <v>-9.0598212774723515E-5</v>
      </c>
      <c r="GV471" s="223">
        <f t="shared" ca="1" si="1053"/>
        <v>-7.4596717766001164E-5</v>
      </c>
      <c r="GW471" s="223">
        <f t="shared" ca="1" si="1054"/>
        <v>2.2546748109991644E-4</v>
      </c>
      <c r="GX471" s="223">
        <f t="shared" ca="1" si="1055"/>
        <v>-3.330436599576778E-4</v>
      </c>
      <c r="GY471" s="223">
        <f t="shared" ca="1" si="1056"/>
        <v>3.7666832438886276E-4</v>
      </c>
      <c r="GZ471" s="223">
        <f t="shared" ca="1" si="1057"/>
        <v>-3.4796460465487443E-4</v>
      </c>
      <c r="HA471" s="223">
        <f t="shared" ca="1" si="1058"/>
        <v>2.5244422959902035E-4</v>
      </c>
      <c r="HB471" s="223">
        <f t="shared" ca="1" si="1059"/>
        <v>-1.0844915668175293E-4</v>
      </c>
      <c r="HC471" s="223">
        <f t="shared" ca="1" si="1060"/>
        <v>-5.6370476621875055E-5</v>
      </c>
      <c r="HD471" s="223">
        <f t="shared" ca="1" si="1061"/>
        <v>2.1036577131067064E-4</v>
      </c>
      <c r="HE471" s="223">
        <f t="shared" ca="1" si="1062"/>
        <v>-3.2396633318708981E-4</v>
      </c>
      <c r="HF471" s="223">
        <f t="shared" ca="1" si="1063"/>
        <v>3.7535842175651958E-4</v>
      </c>
      <c r="HG471" s="223">
        <f t="shared" ca="1" si="1064"/>
        <v>-3.5467365551613411E-4</v>
      </c>
      <c r="HH471" s="223">
        <f t="shared" ca="1" si="1065"/>
        <v>2.6588395252253395E-4</v>
      </c>
      <c r="HI471" s="223">
        <f t="shared" ca="1" si="1066"/>
        <v>-1.2603883707131209E-4</v>
      </c>
      <c r="HJ471" s="223">
        <f t="shared" ca="1" si="1067"/>
        <v>-3.8008434062138411E-5</v>
      </c>
      <c r="HK471" s="223">
        <f t="shared" ca="1" si="1068"/>
        <v>1.9475727195243601E-4</v>
      </c>
      <c r="HL471" s="223">
        <f t="shared" ca="1" si="1069"/>
        <v>-3.1410854314375567E-4</v>
      </c>
      <c r="HM471" s="223">
        <f t="shared" ca="1" si="1070"/>
        <v>3.7314424780865137E-4</v>
      </c>
      <c r="HN471" s="223">
        <f t="shared" ca="1" si="1071"/>
        <v>-3.6052826647549677E-4</v>
      </c>
      <c r="HO471" s="223">
        <f t="shared" ca="1" si="1072"/>
        <v>2.7868313771576669E-4</v>
      </c>
      <c r="HP471" s="223">
        <f t="shared" ca="1" si="1073"/>
        <v>-1.4332487886266858E-4</v>
      </c>
      <c r="HQ471" s="223">
        <f t="shared" ca="1" si="1074"/>
        <v>-1.9554825855600563E-5</v>
      </c>
      <c r="HR471" s="223">
        <f t="shared" ca="1" si="1075"/>
        <v>1.7867958526738181E-4</v>
      </c>
      <c r="HS471" s="223">
        <f t="shared" ca="1" si="1076"/>
        <v>-3.0349403810730477E-4</v>
      </c>
      <c r="HT471" s="223">
        <f t="shared" ca="1" si="1077"/>
        <v>3.7003113668423733E-4</v>
      </c>
      <c r="HU471" s="223">
        <f t="shared" ca="1" si="1078"/>
        <v>-3.6551433326237445E-4</v>
      </c>
      <c r="HV471" s="223">
        <f t="shared" ca="1" si="1079"/>
        <v>2.9081095082045272E-4</v>
      </c>
      <c r="HW471" s="223">
        <f t="shared" ca="1" si="1080"/>
        <v>-1.602656384671074E-4</v>
      </c>
      <c r="HX471" s="223">
        <f t="shared" ca="1" si="1081"/>
        <v>-1.0541083607761698E-6</v>
      </c>
      <c r="HY471" s="223">
        <f t="shared" ca="1" si="1082"/>
        <v>1.621714438109358E-4</v>
      </c>
      <c r="HZ471" s="223">
        <f t="shared" ca="1" si="1083"/>
        <v>-2.921483893501398E-4</v>
      </c>
      <c r="IA471" s="223">
        <f t="shared" ca="1" si="1084"/>
        <v>3.6602658814064202E-4</v>
      </c>
      <c r="IB471" s="223">
        <f t="shared" ca="1" si="1085"/>
        <v>-3.6961984400514985E-4</v>
      </c>
      <c r="IC471" s="223">
        <f t="shared" ca="1" si="1086"/>
        <v>3.0223817487258216E-4</v>
      </c>
      <c r="ID471" s="223">
        <f t="shared" ca="1" si="1087"/>
        <v>-1.7682030411082783E-4</v>
      </c>
      <c r="IE471" s="223">
        <f t="shared" ca="1" si="1088"/>
        <v>-4.4073753548232804E-4</v>
      </c>
      <c r="IF471" s="223">
        <f t="shared" ca="1" si="1089"/>
        <v>1.4527261714180885E-4</v>
      </c>
      <c r="IG471" s="223">
        <f t="shared" ca="1" si="1090"/>
        <v>-2.8009892953385457E-4</v>
      </c>
      <c r="IH471" s="223">
        <f t="shared" ca="1" si="1091"/>
        <v>3.6114024948608265E-4</v>
      </c>
      <c r="II471" s="223">
        <f t="shared" ca="1" si="1092"/>
        <v>-3.7283490816884964E-4</v>
      </c>
      <c r="IJ471" s="223">
        <f t="shared" ca="1" si="1093"/>
        <v>3.12937280688507E-4</v>
      </c>
      <c r="IK471" s="223">
        <f t="shared" ca="1" si="1094"/>
        <v>-1.9294899415431632E-4</v>
      </c>
      <c r="IL471" s="223">
        <f t="shared" ca="1" si="1095"/>
        <v>3.5910368980377204E-5</v>
      </c>
      <c r="IM471" s="223">
        <f t="shared" ca="1" si="1096"/>
        <v>1.28023816013569E-4</v>
      </c>
      <c r="IN471" s="223">
        <f t="shared" ca="1" si="1097"/>
        <v>-2.6737468686255448E-4</v>
      </c>
      <c r="IO471" s="223">
        <f t="shared" ca="1" si="1098"/>
        <v>3.553838923383624E-4</v>
      </c>
      <c r="IP471" s="223">
        <f t="shared" ca="1" si="1099"/>
        <v>-3.7515178038228223E-4</v>
      </c>
      <c r="IQ471" s="223">
        <f t="shared" ca="1" si="1100"/>
        <v>3.2288249318520776E-4</v>
      </c>
      <c r="IR471" s="223">
        <f t="shared" ca="1" si="1101"/>
        <v>-2.0861285317055179E-4</v>
      </c>
      <c r="IS471" s="223">
        <f t="shared" ca="1" si="1102"/>
        <v>5.4285078163042905E-5</v>
      </c>
      <c r="IT471" s="223">
        <f t="shared" ca="1" si="1103"/>
        <v>1.1046659429903045E-4</v>
      </c>
      <c r="IU471" s="223">
        <f t="shared" ca="1" si="1104"/>
        <v>-2.5400631515131502E-4</v>
      </c>
      <c r="IV471" s="223">
        <f t="shared" ca="1" si="1105"/>
        <v>3.4877138426604758E-4</v>
      </c>
      <c r="IW471" s="223">
        <f t="shared" ca="1" si="1106"/>
        <v>-3.7656487909736003E-4</v>
      </c>
      <c r="IX471" s="223">
        <f t="shared" ca="1" si="1107"/>
        <v>3.3204985347463629E-4</v>
      </c>
      <c r="IY471" s="223">
        <f t="shared" ca="1" si="1108"/>
        <v>-2.2377414555120666E-4</v>
      </c>
      <c r="IZ471" s="223">
        <f t="shared" ca="1" si="1109"/>
        <v>7.252900983760268E-5</v>
      </c>
      <c r="JA471" s="223">
        <f t="shared" ca="1" si="1110"/>
        <v>9.2643248883095015E-5</v>
      </c>
      <c r="JB471" s="223">
        <f t="shared" ca="1" si="1111"/>
        <v>-2.4002601997858143E-4</v>
      </c>
    </row>
    <row r="472" spans="2:262">
      <c r="B472" s="230">
        <v>111</v>
      </c>
      <c r="C472" s="229">
        <f t="shared" si="1112"/>
        <v>2.1679687500000015E-3</v>
      </c>
      <c r="D472" s="226">
        <f t="shared" ca="1" si="855"/>
        <v>71.874512528301537</v>
      </c>
      <c r="E472" s="225">
        <f ca="1">DM361</f>
        <v>-0.12548747169845803</v>
      </c>
      <c r="F472" s="224">
        <v>111</v>
      </c>
      <c r="G472" s="223">
        <f t="shared" ca="1" si="856"/>
        <v>6.5490198112075262E-4</v>
      </c>
      <c r="H472" s="223">
        <f t="shared" ca="1" si="857"/>
        <v>-7.7810067671129496E-4</v>
      </c>
      <c r="I472" s="223">
        <f t="shared" ca="1" si="858"/>
        <v>7.6779247801721695E-4</v>
      </c>
      <c r="J472" s="223">
        <f t="shared" ca="1" si="859"/>
        <v>-6.2574607080696191E-4</v>
      </c>
      <c r="K472" s="223">
        <f t="shared" ca="1" si="860"/>
        <v>3.7633384703253685E-4</v>
      </c>
      <c r="L472" s="223">
        <f t="shared" ca="1" si="861"/>
        <v>-6.2350077910207661E-5</v>
      </c>
      <c r="M472" s="223">
        <f t="shared" ca="1" si="862"/>
        <v>-2.6233174804376011E-4</v>
      </c>
      <c r="N472" s="223">
        <f t="shared" ca="1" si="863"/>
        <v>5.4200256449494241E-4</v>
      </c>
      <c r="O472" s="223">
        <f t="shared" ca="1" si="864"/>
        <v>-7.2867631611145617E-4</v>
      </c>
      <c r="P472" s="223">
        <f t="shared" ca="1" si="865"/>
        <v>7.9032342938346292E-4</v>
      </c>
      <c r="Q472" s="223">
        <f t="shared" ca="1" si="866"/>
        <v>-7.1636646249540826E-4</v>
      </c>
      <c r="R472" s="223">
        <f t="shared" ca="1" si="867"/>
        <v>5.1949498796079576E-4</v>
      </c>
      <c r="S472" s="223">
        <f t="shared" ca="1" si="868"/>
        <v>-2.3348830957028917E-4</v>
      </c>
      <c r="T472" s="223">
        <f t="shared" ca="1" si="869"/>
        <v>-9.2580407057026579E-5</v>
      </c>
      <c r="U472" s="223">
        <f t="shared" ca="1" si="870"/>
        <v>4.0276413220736946E-4</v>
      </c>
      <c r="V472" s="223">
        <f t="shared" ca="1" si="871"/>
        <v>-6.4384139076585612E-4</v>
      </c>
      <c r="W472" s="223">
        <f t="shared" ca="1" si="872"/>
        <v>7.7444802892038113E-4</v>
      </c>
      <c r="X472" s="223">
        <f t="shared" ca="1" si="873"/>
        <v>-7.721744958829091E-4</v>
      </c>
      <c r="Y472" s="223">
        <f t="shared" ca="1" si="874"/>
        <v>6.3741088556284152E-4</v>
      </c>
      <c r="Z472" s="223">
        <f t="shared" ca="1" si="875"/>
        <v>-3.9328000406344508E-4</v>
      </c>
      <c r="AA472" s="223">
        <f t="shared" ca="1" si="876"/>
        <v>8.1669947313004929E-5</v>
      </c>
      <c r="AB472" s="223">
        <f t="shared" ca="1" si="877"/>
        <v>2.4395307890075517E-4</v>
      </c>
      <c r="AC472" s="223">
        <f t="shared" ca="1" si="878"/>
        <v>-5.2771851664297237E-4</v>
      </c>
      <c r="AD472" s="223">
        <f t="shared" ca="1" si="879"/>
        <v>7.2093775346005081E-4</v>
      </c>
      <c r="AE472" s="223">
        <f t="shared" ca="1" si="880"/>
        <v>-7.9045813829335535E-4</v>
      </c>
      <c r="AF472" s="223">
        <f t="shared" ca="1" si="881"/>
        <v>7.2435132954602245E-4</v>
      </c>
      <c r="AG472" s="223">
        <f t="shared" ca="1" si="882"/>
        <v>-5.3395996576223969E-4</v>
      </c>
      <c r="AH472" s="223">
        <f t="shared" ca="1" si="883"/>
        <v>2.5195149016390403E-4</v>
      </c>
      <c r="AI472" s="223">
        <f t="shared" ca="1" si="884"/>
        <v>7.3286945218484093E-5</v>
      </c>
      <c r="AJ472" s="223">
        <f t="shared" ca="1" si="885"/>
        <v>-3.8595077073279023E-4</v>
      </c>
      <c r="AK472" s="223">
        <f t="shared" ca="1" si="886"/>
        <v>6.3239297443194362E-4</v>
      </c>
      <c r="AL472" s="223">
        <f t="shared" ca="1" si="887"/>
        <v>-7.7032888259532357E-4</v>
      </c>
      <c r="AM472" s="223">
        <f t="shared" ca="1" si="888"/>
        <v>7.7609138470574666E-4</v>
      </c>
      <c r="AN472" s="223">
        <f t="shared" ca="1" si="889"/>
        <v>-6.4869174783558888E-4</v>
      </c>
      <c r="AO472" s="223">
        <f t="shared" ca="1" si="890"/>
        <v>4.0998926392559447E-4</v>
      </c>
      <c r="AP472" s="223">
        <f t="shared" ca="1" si="891"/>
        <v>-1.0094062179337682E-4</v>
      </c>
      <c r="AQ472" s="223">
        <f t="shared" ca="1" si="892"/>
        <v>-2.254274615450136E-4</v>
      </c>
      <c r="AR472" s="223">
        <f t="shared" ca="1" si="893"/>
        <v>5.1311659088924507E-4</v>
      </c>
      <c r="AS472" s="223">
        <f t="shared" ca="1" si="894"/>
        <v>-7.1276492486355776E-4</v>
      </c>
      <c r="AT472" s="223">
        <f t="shared" ca="1" si="895"/>
        <v>7.9011670477787332E-4</v>
      </c>
      <c r="AU472" s="223">
        <f t="shared" ca="1" si="896"/>
        <v>-7.3189987444096001E-4</v>
      </c>
      <c r="AV472" s="223">
        <f t="shared" ca="1" si="897"/>
        <v>5.4810330604634948E-4</v>
      </c>
      <c r="AW472" s="223">
        <f t="shared" ca="1" si="898"/>
        <v>-2.7026290460090661E-4</v>
      </c>
      <c r="AX472" s="223">
        <f t="shared" ca="1" si="899"/>
        <v>-5.3949338064506207E-5</v>
      </c>
      <c r="AY472" s="223">
        <f t="shared" ca="1" si="900"/>
        <v>3.6890492694554547E-4</v>
      </c>
      <c r="AZ472" s="223">
        <f t="shared" ca="1" si="901"/>
        <v>-6.2056362821692637E-4</v>
      </c>
      <c r="BA472" s="223">
        <f t="shared" ca="1" si="902"/>
        <v>7.6574571895584144E-4</v>
      </c>
      <c r="BB472" s="223">
        <f t="shared" ca="1" si="903"/>
        <v>-7.7954078509836155E-4</v>
      </c>
      <c r="BC472" s="223">
        <f t="shared" ca="1" si="904"/>
        <v>6.5958186245558667E-4</v>
      </c>
      <c r="BD472" s="223">
        <f t="shared" ca="1" si="905"/>
        <v>-4.2645156158563141E-4</v>
      </c>
      <c r="BE472" s="223">
        <f t="shared" ca="1" si="906"/>
        <v>1.2015049341761001E-4</v>
      </c>
      <c r="BF472" s="223">
        <f t="shared" ca="1" si="907"/>
        <v>2.0676605511570762E-4</v>
      </c>
      <c r="BG472" s="223">
        <f t="shared" ca="1" si="908"/>
        <v>-4.982055828878357E-4</v>
      </c>
      <c r="BH472" s="223">
        <f t="shared" ca="1" si="909"/>
        <v>7.0416275332832413E-4</v>
      </c>
      <c r="BI472" s="223">
        <f t="shared" ca="1" si="910"/>
        <v>-7.8929933450380013E-4</v>
      </c>
      <c r="BJ472" s="223">
        <f t="shared" ca="1" si="911"/>
        <v>7.3900755021903317E-4</v>
      </c>
      <c r="BK472" s="223">
        <f t="shared" ca="1" si="912"/>
        <v>-5.619164893938079E-4</v>
      </c>
      <c r="BL472" s="223">
        <f t="shared" ca="1" si="913"/>
        <v>2.8841152276995859E-4</v>
      </c>
      <c r="BM472" s="223">
        <f t="shared" ca="1" si="914"/>
        <v>3.4579233846573909E-5</v>
      </c>
      <c r="BN472" s="223">
        <f t="shared" ca="1" si="915"/>
        <v>-3.5163686862456242E-4</v>
      </c>
      <c r="BO472" s="223">
        <f t="shared" ca="1" si="916"/>
        <v>6.0836047767663963E-4</v>
      </c>
      <c r="BP472" s="223">
        <f t="shared" ca="1" si="917"/>
        <v>-7.6070129872833983E-4</v>
      </c>
      <c r="BQ472" s="223">
        <f t="shared" ca="1" si="918"/>
        <v>7.8252061927094408E-4</v>
      </c>
      <c r="BR472" s="223">
        <f t="shared" ca="1" si="919"/>
        <v>-6.7007466962498935E-4</v>
      </c>
      <c r="BS472" s="223">
        <f t="shared" ca="1" si="920"/>
        <v>4.4265698077102048E-4</v>
      </c>
      <c r="BT472" s="223">
        <f t="shared" ca="1" si="921"/>
        <v>-1.3928799087730261E-4</v>
      </c>
      <c r="BU472" s="223">
        <f t="shared" ca="1" si="922"/>
        <v>-1.8798010054629164E-4</v>
      </c>
      <c r="BV472" s="223">
        <f t="shared" ca="1" si="923"/>
        <v>4.8299447447238374E-4</v>
      </c>
      <c r="BW472" s="223">
        <f t="shared" ca="1" si="924"/>
        <v>-6.9513642048083185E-4</v>
      </c>
      <c r="BX472" s="223">
        <f t="shared" ca="1" si="925"/>
        <v>7.8800651982442369E-4</v>
      </c>
      <c r="BY472" s="223">
        <f t="shared" ca="1" si="926"/>
        <v>-7.4567007548212265E-4</v>
      </c>
      <c r="BZ472" s="223">
        <f t="shared" ca="1" si="927"/>
        <v>5.7539119525945853E-4</v>
      </c>
      <c r="CA472" s="223">
        <f t="shared" ca="1" si="928"/>
        <v>-3.0638641262211634E-4</v>
      </c>
      <c r="CB472" s="223">
        <f t="shared" ca="1" si="929"/>
        <v>-1.5188300391184547E-5</v>
      </c>
      <c r="CC472" s="223">
        <f t="shared" ca="1" si="930"/>
        <v>3.3415699740244916E-4</v>
      </c>
      <c r="CD472" s="223">
        <f t="shared" ca="1" si="931"/>
        <v>-5.9579087353267134E-4</v>
      </c>
      <c r="CE472" s="223">
        <f t="shared" ca="1" si="932"/>
        <v>7.551986604829382E-4</v>
      </c>
      <c r="CF472" s="223">
        <f t="shared" ca="1" si="933"/>
        <v>-7.8502909228280512E-4</v>
      </c>
      <c r="CG472" s="223">
        <f t="shared" ca="1" si="934"/>
        <v>6.8016384886911618E-4</v>
      </c>
      <c r="CH472" s="223">
        <f t="shared" ca="1" si="935"/>
        <v>-4.5859575994322213E-4</v>
      </c>
      <c r="CI472" s="223">
        <f t="shared" ca="1" si="936"/>
        <v>1.5834158645960418E-4</v>
      </c>
      <c r="CJ472" s="223">
        <f t="shared" ca="1" si="937"/>
        <v>1.6908091379331334E-4</v>
      </c>
      <c r="CK472" s="223">
        <f t="shared" ca="1" si="938"/>
        <v>-4.67492428245854E-4</v>
      </c>
      <c r="CL472" s="223">
        <f t="shared" ca="1" si="939"/>
        <v>6.8569136344646714E-4</v>
      </c>
      <c r="CM472" s="223">
        <f t="shared" ca="1" si="940"/>
        <v>-7.862390394829681E-4</v>
      </c>
      <c r="CN472" s="223">
        <f t="shared" ca="1" si="941"/>
        <v>7.5188343697414205E-4</v>
      </c>
      <c r="CO472" s="223">
        <f t="shared" ca="1" si="942"/>
        <v>-5.8851930698436254E-4</v>
      </c>
      <c r="CP472" s="223">
        <f t="shared" ca="1" si="943"/>
        <v>3.2417674675581563E-4</v>
      </c>
      <c r="CQ472" s="223">
        <f t="shared" ca="1" si="944"/>
        <v>-4.2117819284558534E-6</v>
      </c>
      <c r="CR472" s="223">
        <f t="shared" ca="1" si="945"/>
        <v>-3.1647584250005581E-4</v>
      </c>
      <c r="CS472" s="223">
        <f t="shared" ca="1" si="946"/>
        <v>5.8286238724454293E-4</v>
      </c>
      <c r="CT472" s="223">
        <f t="shared" ca="1" si="947"/>
        <v>-7.4924111880315188E-4</v>
      </c>
      <c r="CU472" s="223">
        <f t="shared" ca="1" si="948"/>
        <v>7.8706469312360395E-4</v>
      </c>
      <c r="CV472" s="223">
        <f t="shared" ca="1" si="949"/>
        <v>-6.8984332284366E-4</v>
      </c>
      <c r="CW472" s="223">
        <f t="shared" ca="1" si="950"/>
        <v>4.742582981776156E-4</v>
      </c>
      <c r="CX472" s="223">
        <f t="shared" ca="1" si="951"/>
        <v>-1.7729980299099581E-4</v>
      </c>
      <c r="CY472" s="223">
        <f t="shared" ca="1" si="952"/>
        <v>-1.5007987902025259E-4</v>
      </c>
      <c r="CZ472" s="223">
        <f t="shared" ca="1" si="953"/>
        <v>4.5170878206119851E-4</v>
      </c>
      <c r="DA472" s="223">
        <f t="shared" ca="1" si="954"/>
        <v>-6.7583327157440254E-4</v>
      </c>
      <c r="DB472" s="223">
        <f t="shared" ca="1" si="955"/>
        <v>7.8399795814349969E-4</v>
      </c>
      <c r="DC472" s="223">
        <f t="shared" ca="1" si="956"/>
        <v>-7.5764389199846122E-4</v>
      </c>
      <c r="DD472" s="223">
        <f t="shared" ca="1" si="957"/>
        <v>6.0129291668489294E-4</v>
      </c>
      <c r="DE472" s="223">
        <f t="shared" ca="1" si="958"/>
        <v>-3.4177180893903895E-4</v>
      </c>
      <c r="DF472" s="223">
        <f t="shared" ca="1" si="959"/>
        <v>2.3609327228128719E-5</v>
      </c>
      <c r="DG472" s="223">
        <f t="shared" ca="1" si="960"/>
        <v>2.9860405438393459E-4</v>
      </c>
      <c r="DH472" s="223">
        <f t="shared" ca="1" si="961"/>
        <v>-5.6958280644896697E-4</v>
      </c>
      <c r="DI472" s="223">
        <f t="shared" ca="1" si="962"/>
        <v>7.4283226228932754E-4</v>
      </c>
      <c r="DJ472" s="223">
        <f t="shared" ca="1" si="963"/>
        <v>-7.8862619562351127E-4</v>
      </c>
      <c r="DK472" s="223">
        <f t="shared" ca="1" si="964"/>
        <v>6.9910726099541465E-4</v>
      </c>
      <c r="DL472" s="223">
        <f t="shared" ca="1" si="965"/>
        <v>-4.8963516094684698E-4</v>
      </c>
      <c r="DM472" s="223">
        <f t="shared" ca="1" si="966"/>
        <v>1.9615122075073235E-4</v>
      </c>
      <c r="DN472" s="223">
        <f t="shared" ca="1" si="967"/>
        <v>1.3098844173985191E-4</v>
      </c>
      <c r="DO472" s="223">
        <f t="shared" ca="1" si="968"/>
        <v>-4.3565304339672695E-4</v>
      </c>
      <c r="DP472" s="223">
        <f t="shared" ca="1" si="969"/>
        <v>6.6556808301058675E-4</v>
      </c>
      <c r="DQ472" s="223">
        <f t="shared" ca="1" si="970"/>
        <v>-7.8128462574961785E-4</v>
      </c>
      <c r="DR472" s="223">
        <f t="shared" ca="1" si="971"/>
        <v>7.6294797067237075E-4</v>
      </c>
      <c r="DS472" s="223">
        <f t="shared" ca="1" si="972"/>
        <v>-6.1370433001618806E-4</v>
      </c>
      <c r="DT472" s="223">
        <f t="shared" ca="1" si="973"/>
        <v>3.5916100056420806E-4</v>
      </c>
      <c r="DU472" s="223">
        <f t="shared" ca="1" si="974"/>
        <v>-4.2992651151889025E-5</v>
      </c>
      <c r="DV472" s="223">
        <f t="shared" ca="1" si="975"/>
        <v>-2.8055239835097731E-4</v>
      </c>
      <c r="DW472" s="223">
        <f t="shared" ca="1" si="976"/>
        <v>5.5596013026882761E-4</v>
      </c>
      <c r="DX472" s="223">
        <f t="shared" ca="1" si="977"/>
        <v>-7.3597595139699508E-4</v>
      </c>
      <c r="DY472" s="223">
        <f t="shared" ca="1" si="978"/>
        <v>7.8971265919180621E-4</v>
      </c>
      <c r="DZ472" s="223">
        <f t="shared" ca="1" si="979"/>
        <v>-7.0795008307445058E-4</v>
      </c>
      <c r="EA472" s="223">
        <f t="shared" ca="1" si="980"/>
        <v>5.0471708580376233E-4</v>
      </c>
      <c r="EB472" s="223">
        <f t="shared" ca="1" si="981"/>
        <v>-2.1488448434969862E-4</v>
      </c>
      <c r="EC472" s="223">
        <f t="shared" ca="1" si="982"/>
        <v>-1.1181810192016466E-4</v>
      </c>
      <c r="ED472" s="223">
        <f t="shared" ca="1" si="983"/>
        <v>4.1933488362902997E-4</v>
      </c>
      <c r="EE472" s="223">
        <f t="shared" ca="1" si="984"/>
        <v>-6.5490198112075912E-4</v>
      </c>
      <c r="EF472" s="223">
        <f t="shared" ca="1" si="985"/>
        <v>7.7810067671129864E-4</v>
      </c>
      <c r="EG472" s="223">
        <f t="shared" ca="1" si="986"/>
        <v>-7.6779247801722042E-4</v>
      </c>
      <c r="EH472" s="223">
        <f t="shared" ca="1" si="987"/>
        <v>6.2574607080696483E-4</v>
      </c>
      <c r="EI472" s="223">
        <f t="shared" ca="1" si="988"/>
        <v>-3.7633384703253229E-4</v>
      </c>
      <c r="EJ472" s="223">
        <f t="shared" ca="1" si="989"/>
        <v>6.2350077910194163E-5</v>
      </c>
      <c r="EK472" s="223">
        <f t="shared" ca="1" si="990"/>
        <v>2.6233174804378347E-4</v>
      </c>
      <c r="EL472" s="223">
        <f t="shared" ca="1" si="991"/>
        <v>-5.4200256449493385E-4</v>
      </c>
      <c r="EM472" s="223">
        <f t="shared" ca="1" si="992"/>
        <v>7.2867631611145487E-4</v>
      </c>
      <c r="EN472" s="223">
        <f t="shared" ca="1" si="993"/>
        <v>-7.903234293834626E-4</v>
      </c>
      <c r="EO472" s="223">
        <f t="shared" ca="1" si="994"/>
        <v>7.1636646249540132E-4</v>
      </c>
      <c r="EP472" s="223">
        <f t="shared" ca="1" si="995"/>
        <v>-5.1949498796081094E-4</v>
      </c>
      <c r="EQ472" s="223">
        <f t="shared" ca="1" si="996"/>
        <v>2.3348830957029763E-4</v>
      </c>
      <c r="ER472" s="223">
        <f t="shared" ca="1" si="997"/>
        <v>9.2580407057028856E-5</v>
      </c>
      <c r="ES472" s="223">
        <f t="shared" ca="1" si="998"/>
        <v>-4.0276413220737635E-4</v>
      </c>
      <c r="ET472" s="223">
        <f t="shared" ca="1" si="999"/>
        <v>6.4384139076586718E-4</v>
      </c>
      <c r="EU472" s="223">
        <f t="shared" ca="1" si="1000"/>
        <v>-7.7444802892037831E-4</v>
      </c>
      <c r="EV472" s="223">
        <f t="shared" ca="1" si="1001"/>
        <v>7.7217449588291094E-4</v>
      </c>
      <c r="EW472" s="223">
        <f t="shared" ca="1" si="1002"/>
        <v>-6.3741088556284022E-4</v>
      </c>
      <c r="EX472" s="223">
        <f t="shared" ca="1" si="1003"/>
        <v>3.9328000406343338E-4</v>
      </c>
      <c r="EY472" s="223">
        <f t="shared" ca="1" si="1004"/>
        <v>-8.1669947312985793E-5</v>
      </c>
      <c r="EZ472" s="223">
        <f t="shared" ca="1" si="1005"/>
        <v>-2.439530789007414E-4</v>
      </c>
      <c r="FA472" s="223">
        <f t="shared" ca="1" si="1006"/>
        <v>5.2771851664296999E-4</v>
      </c>
      <c r="FB472" s="223">
        <f t="shared" ca="1" si="1007"/>
        <v>-7.2093775346005178E-4</v>
      </c>
      <c r="FC472" s="223">
        <f t="shared" ca="1" si="1008"/>
        <v>7.9045813829335535E-4</v>
      </c>
      <c r="FD472" s="223">
        <f t="shared" ca="1" si="1009"/>
        <v>-7.2435132954601269E-4</v>
      </c>
      <c r="FE472" s="223">
        <f t="shared" ca="1" si="1010"/>
        <v>5.339599657622463E-4</v>
      </c>
      <c r="FF472" s="223">
        <f t="shared" ca="1" si="1011"/>
        <v>-2.5195149016390186E-4</v>
      </c>
      <c r="FG472" s="223">
        <f t="shared" ca="1" si="1012"/>
        <v>-7.3286945218486424E-5</v>
      </c>
      <c r="FH472" s="223">
        <f t="shared" ca="1" si="1013"/>
        <v>3.859507707328021E-4</v>
      </c>
      <c r="FI472" s="223">
        <f t="shared" ca="1" si="1014"/>
        <v>-6.3239297443193148E-4</v>
      </c>
      <c r="FJ472" s="223">
        <f t="shared" ca="1" si="1015"/>
        <v>7.7032888259532151E-4</v>
      </c>
      <c r="FK472" s="223">
        <f t="shared" ca="1" si="1016"/>
        <v>-7.7609138470574623E-4</v>
      </c>
      <c r="FL472" s="223">
        <f t="shared" ca="1" si="1017"/>
        <v>6.4869174783558118E-4</v>
      </c>
      <c r="FM472" s="223">
        <f t="shared" ca="1" si="1018"/>
        <v>-4.0998926392557327E-4</v>
      </c>
      <c r="FN472" s="223">
        <f t="shared" ca="1" si="1019"/>
        <v>1.0094062179339682E-4</v>
      </c>
      <c r="FO472" s="223">
        <f t="shared" ca="1" si="1020"/>
        <v>2.2542746154500509E-4</v>
      </c>
      <c r="FP472" s="223">
        <f t="shared" ca="1" si="1021"/>
        <v>-5.1311659088924691E-4</v>
      </c>
      <c r="FQ472" s="223">
        <f t="shared" ca="1" si="1022"/>
        <v>7.1276492486356373E-4</v>
      </c>
      <c r="FR472" s="223">
        <f t="shared" ca="1" si="1023"/>
        <v>-7.9011670477787408E-4</v>
      </c>
      <c r="FS472" s="223">
        <f t="shared" ca="1" si="1024"/>
        <v>7.3189987444096337E-4</v>
      </c>
      <c r="FT472" s="223">
        <f t="shared" ca="1" si="1025"/>
        <v>-5.4810330604635588E-4</v>
      </c>
      <c r="FU472" s="223">
        <f t="shared" ca="1" si="1026"/>
        <v>2.7026290460090434E-4</v>
      </c>
      <c r="FV472" s="223">
        <f t="shared" ca="1" si="1027"/>
        <v>5.3949338064519705E-5</v>
      </c>
      <c r="FW472" s="223">
        <f t="shared" ca="1" si="1028"/>
        <v>-3.6890492694556737E-4</v>
      </c>
      <c r="FX472" s="223">
        <f t="shared" ca="1" si="1029"/>
        <v>6.2056362821692084E-4</v>
      </c>
      <c r="FY472" s="223">
        <f t="shared" ca="1" si="1030"/>
        <v>-7.6574571895584188E-4</v>
      </c>
      <c r="FZ472" s="223">
        <f t="shared" ca="1" si="1031"/>
        <v>7.7954078509836111E-4</v>
      </c>
      <c r="GA472" s="223">
        <f t="shared" ca="1" si="1032"/>
        <v>-6.5958186245557301E-4</v>
      </c>
      <c r="GB472" s="223">
        <f t="shared" ca="1" si="1033"/>
        <v>4.2645156158564837E-4</v>
      </c>
      <c r="GC472" s="223">
        <f t="shared" ca="1" si="1034"/>
        <v>-1.2015049341760779E-4</v>
      </c>
      <c r="GD472" s="223">
        <f t="shared" ca="1" si="1035"/>
        <v>-2.0676605511570989E-4</v>
      </c>
      <c r="GE472" s="223">
        <f t="shared" ca="1" si="1036"/>
        <v>4.9820558288783754E-4</v>
      </c>
      <c r="GF472" s="223">
        <f t="shared" ca="1" si="1037"/>
        <v>-7.0416275332833519E-4</v>
      </c>
      <c r="GG472" s="223">
        <f t="shared" ca="1" si="1038"/>
        <v>7.8929933450379904E-4</v>
      </c>
      <c r="GH472" s="223">
        <f t="shared" ca="1" si="1039"/>
        <v>-7.3900755021903241E-4</v>
      </c>
      <c r="GI472" s="223">
        <f t="shared" ca="1" si="1040"/>
        <v>5.6191648939380627E-4</v>
      </c>
      <c r="GJ472" s="223">
        <f t="shared" ca="1" si="1041"/>
        <v>-2.8841152276995642E-4</v>
      </c>
      <c r="GK472" s="223">
        <f t="shared" ca="1" si="1042"/>
        <v>-3.4579233846598629E-5</v>
      </c>
      <c r="GL472" s="223">
        <f t="shared" ca="1" si="1043"/>
        <v>3.5163686862454437E-4</v>
      </c>
      <c r="GM472" s="223">
        <f t="shared" ca="1" si="1044"/>
        <v>-6.0836047767664114E-4</v>
      </c>
      <c r="GN472" s="223">
        <f t="shared" ca="1" si="1045"/>
        <v>7.6070129872834037E-4</v>
      </c>
      <c r="GO472" s="223">
        <f t="shared" ca="1" si="1046"/>
        <v>-7.8252061927094061E-4</v>
      </c>
      <c r="GP472" s="223">
        <f t="shared" ca="1" si="1047"/>
        <v>6.7007466962497623E-4</v>
      </c>
      <c r="GQ472" s="223">
        <f t="shared" ca="1" si="1048"/>
        <v>-4.4265698077099988E-4</v>
      </c>
      <c r="GR472" s="223">
        <f t="shared" ca="1" si="1049"/>
        <v>1.3928799087725604E-4</v>
      </c>
      <c r="GS472" s="223">
        <f t="shared" ca="1" si="1050"/>
        <v>1.879801005462502E-4</v>
      </c>
      <c r="GT472" s="223">
        <f t="shared" ca="1" si="1051"/>
        <v>-4.8299447447236785E-4</v>
      </c>
      <c r="GU472" s="223">
        <f t="shared" ca="1" si="1052"/>
        <v>6.951364204808221E-4</v>
      </c>
      <c r="GV472" s="223">
        <f t="shared" ca="1" si="1053"/>
        <v>-7.880065198244238E-4</v>
      </c>
      <c r="GW472" s="223">
        <f t="shared" ca="1" si="1054"/>
        <v>7.4567007548212189E-4</v>
      </c>
      <c r="GX472" s="223">
        <f t="shared" ca="1" si="1055"/>
        <v>-5.7539119525945679E-4</v>
      </c>
      <c r="GY472" s="223">
        <f t="shared" ca="1" si="1056"/>
        <v>3.0638641262209347E-4</v>
      </c>
      <c r="GZ472" s="223">
        <f t="shared" ca="1" si="1057"/>
        <v>1.5188300391209266E-5</v>
      </c>
      <c r="HA472" s="223">
        <f t="shared" ca="1" si="1058"/>
        <v>-3.3415699740249193E-4</v>
      </c>
      <c r="HB472" s="223">
        <f t="shared" ca="1" si="1059"/>
        <v>5.9579087353264337E-4</v>
      </c>
      <c r="HC472" s="223">
        <f t="shared" ca="1" si="1060"/>
        <v>-7.5519866048292562E-4</v>
      </c>
      <c r="HD472" s="223">
        <f t="shared" ca="1" si="1061"/>
        <v>7.850290922828075E-4</v>
      </c>
      <c r="HE472" s="223">
        <f t="shared" ca="1" si="1062"/>
        <v>-6.8016384886912637E-4</v>
      </c>
      <c r="HF472" s="223">
        <f t="shared" ca="1" si="1063"/>
        <v>4.5859575994322023E-4</v>
      </c>
      <c r="HG472" s="223">
        <f t="shared" ca="1" si="1064"/>
        <v>-1.583415864596019E-4</v>
      </c>
      <c r="HH472" s="223">
        <f t="shared" ca="1" si="1065"/>
        <v>-1.6908091379333758E-4</v>
      </c>
      <c r="HI472" s="223">
        <f t="shared" ca="1" si="1066"/>
        <v>4.67492428245874E-4</v>
      </c>
      <c r="HJ472" s="223">
        <f t="shared" ca="1" si="1067"/>
        <v>-6.856913634464795E-4</v>
      </c>
      <c r="HK472" s="223">
        <f t="shared" ca="1" si="1068"/>
        <v>7.8623903948297287E-4</v>
      </c>
      <c r="HL472" s="223">
        <f t="shared" ca="1" si="1069"/>
        <v>-7.5188343697415528E-4</v>
      </c>
      <c r="HM472" s="223">
        <f t="shared" ca="1" si="1070"/>
        <v>5.8851930698437598E-4</v>
      </c>
      <c r="HN472" s="223">
        <f t="shared" ca="1" si="1071"/>
        <v>-3.2417674675583406E-4</v>
      </c>
      <c r="HO472" s="223">
        <f t="shared" ca="1" si="1072"/>
        <v>4.2117819284535223E-6</v>
      </c>
      <c r="HP472" s="223">
        <f t="shared" ca="1" si="1073"/>
        <v>3.1647584250005793E-4</v>
      </c>
      <c r="HQ472" s="223">
        <f t="shared" ca="1" si="1074"/>
        <v>-5.8286238724454445E-4</v>
      </c>
      <c r="HR472" s="223">
        <f t="shared" ca="1" si="1075"/>
        <v>7.4924111880315968E-4</v>
      </c>
      <c r="HS472" s="223">
        <f t="shared" ca="1" si="1076"/>
        <v>-7.8706469312360156E-4</v>
      </c>
      <c r="HT472" s="223">
        <f t="shared" ca="1" si="1077"/>
        <v>6.898433228436368E-4</v>
      </c>
      <c r="HU472" s="223">
        <f t="shared" ca="1" si="1078"/>
        <v>-4.7425829817764964E-4</v>
      </c>
      <c r="HV472" s="223">
        <f t="shared" ca="1" si="1079"/>
        <v>1.7729980299103728E-4</v>
      </c>
      <c r="HW472" s="223">
        <f t="shared" ca="1" si="1080"/>
        <v>1.5007987902021069E-4</v>
      </c>
      <c r="HX472" s="223">
        <f t="shared" ca="1" si="1081"/>
        <v>-4.5170878206120041E-4</v>
      </c>
      <c r="HY472" s="223">
        <f t="shared" ca="1" si="1082"/>
        <v>6.7583327157440373E-4</v>
      </c>
      <c r="HZ472" s="223">
        <f t="shared" ca="1" si="1083"/>
        <v>-7.8399795814349991E-4</v>
      </c>
      <c r="IA472" s="223">
        <f t="shared" ca="1" si="1084"/>
        <v>7.5764389199846056E-4</v>
      </c>
      <c r="IB472" s="223">
        <f t="shared" ca="1" si="1085"/>
        <v>-6.0129291668486226E-4</v>
      </c>
      <c r="IC472" s="223">
        <f t="shared" ca="1" si="1086"/>
        <v>3.4177180893899635E-4</v>
      </c>
      <c r="ID472" s="223">
        <f t="shared" ca="1" si="1087"/>
        <v>-2.3609327228081502E-5</v>
      </c>
      <c r="IE472" s="223">
        <f t="shared" ca="1" si="1088"/>
        <v>-1.038336126955141E-3</v>
      </c>
      <c r="IF472" s="223">
        <f t="shared" ca="1" si="1089"/>
        <v>5.6958280644893748E-4</v>
      </c>
      <c r="IG472" s="223">
        <f t="shared" ca="1" si="1090"/>
        <v>-7.4283226228932841E-4</v>
      </c>
      <c r="IH472" s="223">
        <f t="shared" ca="1" si="1091"/>
        <v>7.8862619562351116E-4</v>
      </c>
      <c r="II472" s="223">
        <f t="shared" ca="1" si="1092"/>
        <v>-6.9910726099541368E-4</v>
      </c>
      <c r="IJ472" s="223">
        <f t="shared" ca="1" si="1093"/>
        <v>4.8963516094684524E-4</v>
      </c>
      <c r="IK472" s="223">
        <f t="shared" ca="1" si="1094"/>
        <v>-1.9615122075073018E-4</v>
      </c>
      <c r="IL472" s="223">
        <f t="shared" ca="1" si="1095"/>
        <v>-1.3098844173989853E-4</v>
      </c>
      <c r="IM472" s="223">
        <f t="shared" ca="1" si="1096"/>
        <v>4.3565304339676642E-4</v>
      </c>
      <c r="IN472" s="223">
        <f t="shared" ca="1" si="1097"/>
        <v>-6.6556808301056365E-4</v>
      </c>
      <c r="IO472" s="223">
        <f t="shared" ca="1" si="1098"/>
        <v>7.8128462574961134E-4</v>
      </c>
      <c r="IP472" s="223">
        <f t="shared" ca="1" si="1099"/>
        <v>-7.6294797067238181E-4</v>
      </c>
      <c r="IQ472" s="223">
        <f t="shared" ca="1" si="1100"/>
        <v>6.1370433001618665E-4</v>
      </c>
      <c r="IR472" s="223">
        <f t="shared" ca="1" si="1101"/>
        <v>-3.59161000564206E-4</v>
      </c>
      <c r="IS472" s="223">
        <f t="shared" ca="1" si="1102"/>
        <v>4.299265115188664E-5</v>
      </c>
      <c r="IT472" s="223">
        <f t="shared" ca="1" si="1103"/>
        <v>2.8055239835097953E-4</v>
      </c>
      <c r="IU472" s="223">
        <f t="shared" ca="1" si="1104"/>
        <v>-5.5596013026886122E-4</v>
      </c>
      <c r="IV472" s="223">
        <f t="shared" ca="1" si="1105"/>
        <v>7.3597595139701243E-4</v>
      </c>
      <c r="IW472" s="223">
        <f t="shared" ca="1" si="1106"/>
        <v>-7.8971265919180415E-4</v>
      </c>
      <c r="IX472" s="223">
        <f t="shared" ca="1" si="1107"/>
        <v>7.0795008307446945E-4</v>
      </c>
      <c r="IY472" s="223">
        <f t="shared" ca="1" si="1108"/>
        <v>-5.0471708580379507E-4</v>
      </c>
      <c r="IZ472" s="223">
        <f t="shared" ca="1" si="1109"/>
        <v>2.1488448434969651E-4</v>
      </c>
      <c r="JA472" s="223">
        <f t="shared" ca="1" si="1110"/>
        <v>1.1181810192016688E-4</v>
      </c>
      <c r="JB472" s="223">
        <f t="shared" ca="1" si="1111"/>
        <v>-4.1933488362903197E-4</v>
      </c>
    </row>
    <row r="473" spans="2:262">
      <c r="B473" s="230">
        <v>112</v>
      </c>
      <c r="C473" s="229">
        <f t="shared" si="1112"/>
        <v>2.1875000000000015E-3</v>
      </c>
      <c r="D473" s="226">
        <f t="shared" ca="1" si="855"/>
        <v>71.874726261829096</v>
      </c>
      <c r="E473" s="225">
        <f ca="1">DN361</f>
        <v>-0.12527373817090684</v>
      </c>
      <c r="F473" s="224">
        <v>112</v>
      </c>
      <c r="G473" s="223">
        <f t="shared" ca="1" si="856"/>
        <v>6.9184005234776511E-4</v>
      </c>
      <c r="H473" s="223">
        <f t="shared" ca="1" si="857"/>
        <v>-7.831424312272346E-4</v>
      </c>
      <c r="I473" s="223">
        <f t="shared" ca="1" si="858"/>
        <v>7.5521847415617504E-4</v>
      </c>
      <c r="J473" s="223">
        <f t="shared" ca="1" si="859"/>
        <v>-6.1231935046735376E-4</v>
      </c>
      <c r="K473" s="223">
        <f t="shared" ca="1" si="860"/>
        <v>3.7620015635861175E-4</v>
      </c>
      <c r="L473" s="223">
        <f t="shared" ca="1" si="861"/>
        <v>-8.2807898707181978E-5</v>
      </c>
      <c r="M473" s="223">
        <f t="shared" ca="1" si="862"/>
        <v>-2.2319111086694789E-4</v>
      </c>
      <c r="N473" s="223">
        <f t="shared" ca="1" si="863"/>
        <v>4.9521129704404058E-4</v>
      </c>
      <c r="O473" s="223">
        <f t="shared" ca="1" si="864"/>
        <v>-6.9184005234776489E-4</v>
      </c>
      <c r="P473" s="223">
        <f t="shared" ca="1" si="865"/>
        <v>7.8314243122723482E-4</v>
      </c>
      <c r="Q473" s="223">
        <f t="shared" ca="1" si="866"/>
        <v>-7.5521847415617493E-4</v>
      </c>
      <c r="R473" s="223">
        <f t="shared" ca="1" si="867"/>
        <v>6.123193504673542E-4</v>
      </c>
      <c r="S473" s="223">
        <f t="shared" ca="1" si="868"/>
        <v>-3.7620015635861121E-4</v>
      </c>
      <c r="T473" s="223">
        <f t="shared" ca="1" si="869"/>
        <v>8.2807898707178509E-5</v>
      </c>
      <c r="U473" s="223">
        <f t="shared" ca="1" si="870"/>
        <v>2.2319111086694586E-4</v>
      </c>
      <c r="V473" s="223">
        <f t="shared" ca="1" si="871"/>
        <v>-4.9521129704404112E-4</v>
      </c>
      <c r="W473" s="223">
        <f t="shared" ca="1" si="872"/>
        <v>6.9184005234776652E-4</v>
      </c>
      <c r="X473" s="223">
        <f t="shared" ca="1" si="873"/>
        <v>-7.8314243122723449E-4</v>
      </c>
      <c r="Y473" s="223">
        <f t="shared" ca="1" si="874"/>
        <v>7.5521847415617471E-4</v>
      </c>
      <c r="Z473" s="223">
        <f t="shared" ca="1" si="875"/>
        <v>-6.1231935046735203E-4</v>
      </c>
      <c r="AA473" s="223">
        <f t="shared" ca="1" si="876"/>
        <v>3.7620015635861305E-4</v>
      </c>
      <c r="AB473" s="223">
        <f t="shared" ca="1" si="877"/>
        <v>-8.2807898707180623E-5</v>
      </c>
      <c r="AC473" s="223">
        <f t="shared" ca="1" si="878"/>
        <v>-2.2319111086694916E-4</v>
      </c>
      <c r="AD473" s="223">
        <f t="shared" ca="1" si="879"/>
        <v>4.9521129704403939E-4</v>
      </c>
      <c r="AE473" s="223">
        <f t="shared" ca="1" si="880"/>
        <v>-6.9184005234776825E-4</v>
      </c>
      <c r="AF473" s="223">
        <f t="shared" ca="1" si="881"/>
        <v>7.8314243122723482E-4</v>
      </c>
      <c r="AG473" s="223">
        <f t="shared" ca="1" si="882"/>
        <v>-7.5521847415617525E-4</v>
      </c>
      <c r="AH473" s="223">
        <f t="shared" ca="1" si="883"/>
        <v>6.1231935046734986E-4</v>
      </c>
      <c r="AI473" s="223">
        <f t="shared" ca="1" si="884"/>
        <v>-3.7620015635861002E-4</v>
      </c>
      <c r="AJ473" s="223">
        <f t="shared" ca="1" si="885"/>
        <v>8.2807898707182683E-5</v>
      </c>
      <c r="AK473" s="223">
        <f t="shared" ca="1" si="886"/>
        <v>2.231911108669525E-4</v>
      </c>
      <c r="AL473" s="223">
        <f t="shared" ca="1" si="887"/>
        <v>-4.952112970440421E-4</v>
      </c>
      <c r="AM473" s="223">
        <f t="shared" ca="1" si="888"/>
        <v>6.9184005234776457E-4</v>
      </c>
      <c r="AN473" s="223">
        <f t="shared" ca="1" si="889"/>
        <v>-7.8314243122723525E-4</v>
      </c>
      <c r="AO473" s="223">
        <f t="shared" ca="1" si="890"/>
        <v>7.5521847415617438E-4</v>
      </c>
      <c r="AP473" s="223">
        <f t="shared" ca="1" si="891"/>
        <v>-6.1231935046735474E-4</v>
      </c>
      <c r="AQ473" s="223">
        <f t="shared" ca="1" si="892"/>
        <v>3.7620015635860698E-4</v>
      </c>
      <c r="AR473" s="223">
        <f t="shared" ca="1" si="893"/>
        <v>-8.2807898707179214E-5</v>
      </c>
      <c r="AS473" s="223">
        <f t="shared" ca="1" si="894"/>
        <v>-2.2319111086694515E-4</v>
      </c>
      <c r="AT473" s="223">
        <f t="shared" ca="1" si="895"/>
        <v>4.9521129704404481E-4</v>
      </c>
      <c r="AU473" s="223">
        <f t="shared" ca="1" si="896"/>
        <v>-6.9184005234776619E-4</v>
      </c>
      <c r="AV473" s="223">
        <f t="shared" ca="1" si="897"/>
        <v>7.8314243122723439E-4</v>
      </c>
      <c r="AW473" s="223">
        <f t="shared" ca="1" si="898"/>
        <v>-7.552184741561733E-4</v>
      </c>
      <c r="AX473" s="223">
        <f t="shared" ca="1" si="899"/>
        <v>6.1231935046735257E-4</v>
      </c>
      <c r="AY473" s="223">
        <f t="shared" ca="1" si="900"/>
        <v>-3.762001563586137E-4</v>
      </c>
      <c r="AZ473" s="223">
        <f t="shared" ca="1" si="901"/>
        <v>8.2807898707175798E-5</v>
      </c>
      <c r="BA473" s="223">
        <f t="shared" ca="1" si="902"/>
        <v>2.2319111086694846E-4</v>
      </c>
      <c r="BB473" s="223">
        <f t="shared" ca="1" si="903"/>
        <v>-4.9521129704403885E-4</v>
      </c>
      <c r="BC473" s="223">
        <f t="shared" ca="1" si="904"/>
        <v>6.9184005234776251E-4</v>
      </c>
      <c r="BD473" s="223">
        <f t="shared" ca="1" si="905"/>
        <v>-7.8314243122723601E-4</v>
      </c>
      <c r="BE473" s="223">
        <f t="shared" ca="1" si="906"/>
        <v>7.5521847415617243E-4</v>
      </c>
      <c r="BF473" s="223">
        <f t="shared" ca="1" si="907"/>
        <v>-6.1231935046735029E-4</v>
      </c>
      <c r="BG473" s="223">
        <f t="shared" ca="1" si="908"/>
        <v>3.7620015635861072E-4</v>
      </c>
      <c r="BH473" s="223">
        <f t="shared" ca="1" si="909"/>
        <v>-8.2807898707183496E-5</v>
      </c>
      <c r="BI473" s="223">
        <f t="shared" ca="1" si="910"/>
        <v>-2.2319111086694101E-4</v>
      </c>
      <c r="BJ473" s="223">
        <f t="shared" ca="1" si="911"/>
        <v>4.9521129704405023E-4</v>
      </c>
      <c r="BK473" s="223">
        <f t="shared" ca="1" si="912"/>
        <v>-6.9184005234776955E-4</v>
      </c>
      <c r="BL473" s="223">
        <f t="shared" ca="1" si="913"/>
        <v>7.8314243122723525E-4</v>
      </c>
      <c r="BM473" s="223">
        <f t="shared" ca="1" si="914"/>
        <v>-7.5521847415617449E-4</v>
      </c>
      <c r="BN473" s="223">
        <f t="shared" ca="1" si="915"/>
        <v>6.1231935046735517E-4</v>
      </c>
      <c r="BO473" s="223">
        <f t="shared" ca="1" si="916"/>
        <v>-3.762001563586175E-4</v>
      </c>
      <c r="BP473" s="223">
        <f t="shared" ca="1" si="917"/>
        <v>8.2807898707168914E-5</v>
      </c>
      <c r="BQ473" s="223">
        <f t="shared" ca="1" si="918"/>
        <v>2.2319111086695507E-4</v>
      </c>
      <c r="BR473" s="223">
        <f t="shared" ca="1" si="919"/>
        <v>-4.9521129704404427E-4</v>
      </c>
      <c r="BS473" s="223">
        <f t="shared" ca="1" si="920"/>
        <v>6.9184005234776587E-4</v>
      </c>
      <c r="BT473" s="223">
        <f t="shared" ca="1" si="921"/>
        <v>-7.8314243122723439E-4</v>
      </c>
      <c r="BU473" s="223">
        <f t="shared" ca="1" si="922"/>
        <v>7.5521847415617026E-4</v>
      </c>
      <c r="BV473" s="223">
        <f t="shared" ca="1" si="923"/>
        <v>-6.1231935046734596E-4</v>
      </c>
      <c r="BW473" s="223">
        <f t="shared" ca="1" si="924"/>
        <v>3.7620015635860465E-4</v>
      </c>
      <c r="BX473" s="223">
        <f t="shared" ca="1" si="925"/>
        <v>-8.2807898707176557E-5</v>
      </c>
      <c r="BY473" s="223">
        <f t="shared" ca="1" si="926"/>
        <v>-2.231911108669477E-4</v>
      </c>
      <c r="BZ473" s="223">
        <f t="shared" ca="1" si="927"/>
        <v>4.952112970440382E-4</v>
      </c>
      <c r="CA473" s="223">
        <f t="shared" ca="1" si="928"/>
        <v>-6.9184005234777281E-4</v>
      </c>
      <c r="CB473" s="223">
        <f t="shared" ca="1" si="929"/>
        <v>7.831424312272359E-4</v>
      </c>
      <c r="CC473" s="223">
        <f t="shared" ca="1" si="930"/>
        <v>-7.5521847415617265E-4</v>
      </c>
      <c r="CD473" s="223">
        <f t="shared" ca="1" si="931"/>
        <v>6.1231935046735084E-4</v>
      </c>
      <c r="CE473" s="223">
        <f t="shared" ca="1" si="932"/>
        <v>-3.7620015635861143E-4</v>
      </c>
      <c r="CF473" s="223">
        <f t="shared" ca="1" si="933"/>
        <v>8.2807898707184309E-5</v>
      </c>
      <c r="CG473" s="223">
        <f t="shared" ca="1" si="934"/>
        <v>2.231911108669618E-4</v>
      </c>
      <c r="CH473" s="223">
        <f t="shared" ca="1" si="935"/>
        <v>-4.9521129704404969E-4</v>
      </c>
      <c r="CI473" s="223">
        <f t="shared" ca="1" si="936"/>
        <v>6.9184005234776912E-4</v>
      </c>
      <c r="CJ473" s="223">
        <f t="shared" ca="1" si="937"/>
        <v>-7.8314243122723514E-4</v>
      </c>
      <c r="CK473" s="223">
        <f t="shared" ca="1" si="938"/>
        <v>7.5521847415617471E-4</v>
      </c>
      <c r="CL473" s="223">
        <f t="shared" ca="1" si="939"/>
        <v>-6.1231935046735571E-4</v>
      </c>
      <c r="CM473" s="223">
        <f t="shared" ca="1" si="940"/>
        <v>3.7620015635859841E-4</v>
      </c>
      <c r="CN473" s="223">
        <f t="shared" ca="1" si="941"/>
        <v>-8.2807898707169618E-5</v>
      </c>
      <c r="CO473" s="223">
        <f t="shared" ca="1" si="942"/>
        <v>-2.2319111086695437E-4</v>
      </c>
      <c r="CP473" s="223">
        <f t="shared" ca="1" si="943"/>
        <v>4.9521129704404362E-4</v>
      </c>
      <c r="CQ473" s="223">
        <f t="shared" ca="1" si="944"/>
        <v>-6.9184005234776543E-4</v>
      </c>
      <c r="CR473" s="223">
        <f t="shared" ca="1" si="945"/>
        <v>7.8314243122723428E-4</v>
      </c>
      <c r="CS473" s="223">
        <f t="shared" ca="1" si="946"/>
        <v>-7.5521847415617048E-4</v>
      </c>
      <c r="CT473" s="223">
        <f t="shared" ca="1" si="947"/>
        <v>6.123193504673465E-4</v>
      </c>
      <c r="CU473" s="223">
        <f t="shared" ca="1" si="948"/>
        <v>-3.762001563586053E-4</v>
      </c>
      <c r="CV473" s="223">
        <f t="shared" ca="1" si="949"/>
        <v>8.280789870717737E-5</v>
      </c>
      <c r="CW473" s="223">
        <f t="shared" ca="1" si="950"/>
        <v>2.2319111086694694E-4</v>
      </c>
      <c r="CX473" s="223">
        <f t="shared" ca="1" si="951"/>
        <v>-4.9521129704403765E-4</v>
      </c>
      <c r="CY473" s="223">
        <f t="shared" ca="1" si="952"/>
        <v>6.9184005234776175E-4</v>
      </c>
      <c r="CZ473" s="223">
        <f t="shared" ca="1" si="953"/>
        <v>-7.8314243122723352E-4</v>
      </c>
      <c r="DA473" s="223">
        <f t="shared" ca="1" si="954"/>
        <v>7.5521847415616647E-4</v>
      </c>
      <c r="DB473" s="223">
        <f t="shared" ca="1" si="955"/>
        <v>-6.1231935046733728E-4</v>
      </c>
      <c r="DC473" s="223">
        <f t="shared" ca="1" si="956"/>
        <v>3.7620015635859245E-4</v>
      </c>
      <c r="DD473" s="223">
        <f t="shared" ca="1" si="957"/>
        <v>-8.2807898707162788E-5</v>
      </c>
      <c r="DE473" s="223">
        <f t="shared" ca="1" si="958"/>
        <v>-2.2319111086696101E-4</v>
      </c>
      <c r="DF473" s="223">
        <f t="shared" ca="1" si="959"/>
        <v>4.9521129704404904E-4</v>
      </c>
      <c r="DG473" s="223">
        <f t="shared" ca="1" si="960"/>
        <v>-6.9184005234776869E-4</v>
      </c>
      <c r="DH473" s="223">
        <f t="shared" ca="1" si="961"/>
        <v>7.8314243122723504E-4</v>
      </c>
      <c r="DI473" s="223">
        <f t="shared" ca="1" si="962"/>
        <v>-7.5521847415617493E-4</v>
      </c>
      <c r="DJ473" s="223">
        <f t="shared" ca="1" si="963"/>
        <v>6.1231935046735615E-4</v>
      </c>
      <c r="DK473" s="223">
        <f t="shared" ca="1" si="964"/>
        <v>-3.762001563586188E-4</v>
      </c>
      <c r="DL473" s="223">
        <f t="shared" ca="1" si="965"/>
        <v>8.2807898707192712E-5</v>
      </c>
      <c r="DM473" s="223">
        <f t="shared" ca="1" si="966"/>
        <v>2.2319111086697508E-4</v>
      </c>
      <c r="DN473" s="223">
        <f t="shared" ca="1" si="967"/>
        <v>-4.9521129704406042E-4</v>
      </c>
      <c r="DO473" s="223">
        <f t="shared" ca="1" si="968"/>
        <v>6.9184005234777573E-4</v>
      </c>
      <c r="DP473" s="223">
        <f t="shared" ca="1" si="969"/>
        <v>-7.8314243122723655E-4</v>
      </c>
      <c r="DQ473" s="223">
        <f t="shared" ca="1" si="970"/>
        <v>7.5521847415617092E-4</v>
      </c>
      <c r="DR473" s="223">
        <f t="shared" ca="1" si="971"/>
        <v>-6.1231935046734693E-4</v>
      </c>
      <c r="DS473" s="223">
        <f t="shared" ca="1" si="972"/>
        <v>3.7620015635860595E-4</v>
      </c>
      <c r="DT473" s="223">
        <f t="shared" ca="1" si="973"/>
        <v>-8.2807898707178129E-5</v>
      </c>
      <c r="DU473" s="223">
        <f t="shared" ca="1" si="974"/>
        <v>-2.2319111086694624E-4</v>
      </c>
      <c r="DV473" s="223">
        <f t="shared" ca="1" si="975"/>
        <v>4.95211297044037E-4</v>
      </c>
      <c r="DW473" s="223">
        <f t="shared" ca="1" si="976"/>
        <v>-6.9184005234776142E-4</v>
      </c>
      <c r="DX473" s="223">
        <f t="shared" ca="1" si="977"/>
        <v>7.8314243122723341E-4</v>
      </c>
      <c r="DY473" s="223">
        <f t="shared" ca="1" si="978"/>
        <v>-7.5521847415616669E-4</v>
      </c>
      <c r="DZ473" s="223">
        <f t="shared" ca="1" si="979"/>
        <v>6.1231935046733772E-4</v>
      </c>
      <c r="EA473" s="223">
        <f t="shared" ca="1" si="980"/>
        <v>-3.7620015635859299E-4</v>
      </c>
      <c r="EB473" s="223">
        <f t="shared" ca="1" si="981"/>
        <v>8.2807898707163547E-5</v>
      </c>
      <c r="EC473" s="223">
        <f t="shared" ca="1" si="982"/>
        <v>2.231911108669603E-4</v>
      </c>
      <c r="ED473" s="223">
        <f t="shared" ca="1" si="983"/>
        <v>-4.9521129704404839E-4</v>
      </c>
      <c r="EE473" s="223">
        <f t="shared" ca="1" si="984"/>
        <v>6.9184005234776836E-4</v>
      </c>
      <c r="EF473" s="223">
        <f t="shared" ca="1" si="985"/>
        <v>-7.8314243122723493E-4</v>
      </c>
      <c r="EG473" s="223">
        <f t="shared" ca="1" si="986"/>
        <v>7.5521847415617514E-4</v>
      </c>
      <c r="EH473" s="223">
        <f t="shared" ca="1" si="987"/>
        <v>-6.1231935046735669E-4</v>
      </c>
      <c r="EI473" s="223">
        <f t="shared" ca="1" si="988"/>
        <v>3.7620015635861945E-4</v>
      </c>
      <c r="EJ473" s="223">
        <f t="shared" ca="1" si="989"/>
        <v>-8.2807898707149019E-5</v>
      </c>
      <c r="EK473" s="223">
        <f t="shared" ca="1" si="990"/>
        <v>-2.2319111086697437E-4</v>
      </c>
      <c r="EL473" s="223">
        <f t="shared" ca="1" si="991"/>
        <v>4.9521129704405988E-4</v>
      </c>
      <c r="EM473" s="223">
        <f t="shared" ca="1" si="992"/>
        <v>-6.9184005234777541E-4</v>
      </c>
      <c r="EN473" s="223">
        <f t="shared" ca="1" si="993"/>
        <v>7.8314243122723645E-4</v>
      </c>
      <c r="EO473" s="223">
        <f t="shared" ca="1" si="994"/>
        <v>-7.5521847415617092E-4</v>
      </c>
      <c r="EP473" s="223">
        <f t="shared" ca="1" si="995"/>
        <v>6.1231935046734748E-4</v>
      </c>
      <c r="EQ473" s="223">
        <f t="shared" ca="1" si="996"/>
        <v>-3.762001563586066E-4</v>
      </c>
      <c r="ER473" s="223">
        <f t="shared" ca="1" si="997"/>
        <v>8.2807898707178834E-5</v>
      </c>
      <c r="ES473" s="223">
        <f t="shared" ca="1" si="998"/>
        <v>2.2319111086694548E-4</v>
      </c>
      <c r="ET473" s="223">
        <f t="shared" ca="1" si="999"/>
        <v>-4.9521129704403646E-4</v>
      </c>
      <c r="EU473" s="223">
        <f t="shared" ca="1" si="1000"/>
        <v>6.9184005234776099E-4</v>
      </c>
      <c r="EV473" s="223">
        <f t="shared" ca="1" si="1001"/>
        <v>-7.8314243122723796E-4</v>
      </c>
      <c r="EW473" s="223">
        <f t="shared" ca="1" si="1002"/>
        <v>7.552184741561668E-4</v>
      </c>
      <c r="EX473" s="223">
        <f t="shared" ca="1" si="1003"/>
        <v>-6.1231935046733826E-4</v>
      </c>
      <c r="EY473" s="223">
        <f t="shared" ca="1" si="1004"/>
        <v>3.7620015635859375E-4</v>
      </c>
      <c r="EZ473" s="223">
        <f t="shared" ca="1" si="1005"/>
        <v>-8.2807898707164306E-5</v>
      </c>
      <c r="FA473" s="223">
        <f t="shared" ca="1" si="1006"/>
        <v>-2.231911108669596E-4</v>
      </c>
      <c r="FB473" s="223">
        <f t="shared" ca="1" si="1007"/>
        <v>4.9521129704404785E-4</v>
      </c>
      <c r="FC473" s="223">
        <f t="shared" ca="1" si="1008"/>
        <v>-6.9184005234776804E-4</v>
      </c>
      <c r="FD473" s="223">
        <f t="shared" ca="1" si="1009"/>
        <v>7.8314243122723482E-4</v>
      </c>
      <c r="FE473" s="223">
        <f t="shared" ca="1" si="1010"/>
        <v>-7.5521847415617536E-4</v>
      </c>
      <c r="FF473" s="223">
        <f t="shared" ca="1" si="1011"/>
        <v>6.1231935046735712E-4</v>
      </c>
      <c r="FG473" s="223">
        <f t="shared" ca="1" si="1012"/>
        <v>-3.7620015635862026E-4</v>
      </c>
      <c r="FH473" s="223">
        <f t="shared" ca="1" si="1013"/>
        <v>8.2807898707149723E-5</v>
      </c>
      <c r="FI473" s="223">
        <f t="shared" ca="1" si="1014"/>
        <v>2.2319111086697367E-4</v>
      </c>
      <c r="FJ473" s="223">
        <f t="shared" ca="1" si="1015"/>
        <v>-4.9521129704405923E-4</v>
      </c>
      <c r="FK473" s="223">
        <f t="shared" ca="1" si="1016"/>
        <v>6.9184005234777508E-4</v>
      </c>
      <c r="FL473" s="223">
        <f t="shared" ca="1" si="1017"/>
        <v>-7.8314243122723634E-4</v>
      </c>
      <c r="FM473" s="223">
        <f t="shared" ca="1" si="1018"/>
        <v>7.5521847415617124E-4</v>
      </c>
      <c r="FN473" s="223">
        <f t="shared" ca="1" si="1019"/>
        <v>-6.1231935046734791E-4</v>
      </c>
      <c r="FO473" s="223">
        <f t="shared" ca="1" si="1020"/>
        <v>3.7620015635860731E-4</v>
      </c>
      <c r="FP473" s="223">
        <f t="shared" ca="1" si="1021"/>
        <v>-8.2807898707179647E-5</v>
      </c>
      <c r="FQ473" s="223">
        <f t="shared" ca="1" si="1022"/>
        <v>-2.2319111086694477E-4</v>
      </c>
      <c r="FR473" s="223">
        <f t="shared" ca="1" si="1023"/>
        <v>4.9521129704403581E-4</v>
      </c>
      <c r="FS473" s="223">
        <f t="shared" ca="1" si="1024"/>
        <v>-6.9184005234778202E-4</v>
      </c>
      <c r="FT473" s="223">
        <f t="shared" ca="1" si="1025"/>
        <v>7.8314243122723796E-4</v>
      </c>
      <c r="FU473" s="223">
        <f t="shared" ca="1" si="1026"/>
        <v>-7.5521847415616701E-4</v>
      </c>
      <c r="FV473" s="223">
        <f t="shared" ca="1" si="1027"/>
        <v>6.1231935046733869E-4</v>
      </c>
      <c r="FW473" s="223">
        <f t="shared" ca="1" si="1028"/>
        <v>-3.762001563585944E-4</v>
      </c>
      <c r="FX473" s="223">
        <f t="shared" ca="1" si="1029"/>
        <v>8.2807898707165119E-5</v>
      </c>
      <c r="FY473" s="223">
        <f t="shared" ca="1" si="1030"/>
        <v>2.2319111086695881E-4</v>
      </c>
      <c r="FZ473" s="223">
        <f t="shared" ca="1" si="1031"/>
        <v>-4.952112970440472E-4</v>
      </c>
      <c r="GA473" s="223">
        <f t="shared" ca="1" si="1032"/>
        <v>6.918400523477676E-4</v>
      </c>
      <c r="GB473" s="223">
        <f t="shared" ca="1" si="1033"/>
        <v>-7.8314243122723482E-4</v>
      </c>
      <c r="GC473" s="223">
        <f t="shared" ca="1" si="1034"/>
        <v>7.5521847415617569E-4</v>
      </c>
      <c r="GD473" s="223">
        <f t="shared" ca="1" si="1035"/>
        <v>-6.1231935046735767E-4</v>
      </c>
      <c r="GE473" s="223">
        <f t="shared" ca="1" si="1036"/>
        <v>3.7620015635858161E-4</v>
      </c>
      <c r="GF473" s="223">
        <f t="shared" ca="1" si="1037"/>
        <v>-8.2807898707150482E-5</v>
      </c>
      <c r="GG473" s="223">
        <f t="shared" ca="1" si="1038"/>
        <v>-2.2319111086697285E-4</v>
      </c>
      <c r="GH473" s="223">
        <f t="shared" ca="1" si="1039"/>
        <v>4.9521129704405869E-4</v>
      </c>
      <c r="GI473" s="223">
        <f t="shared" ca="1" si="1040"/>
        <v>-6.9184005234777476E-4</v>
      </c>
      <c r="GJ473" s="223">
        <f t="shared" ca="1" si="1041"/>
        <v>7.8314243122723634E-4</v>
      </c>
      <c r="GK473" s="223">
        <f t="shared" ca="1" si="1042"/>
        <v>-7.5521847415615877E-4</v>
      </c>
      <c r="GL473" s="223">
        <f t="shared" ca="1" si="1043"/>
        <v>6.1231935046734845E-4</v>
      </c>
      <c r="GM473" s="223">
        <f t="shared" ca="1" si="1044"/>
        <v>-3.7620015635856871E-4</v>
      </c>
      <c r="GN473" s="223">
        <f t="shared" ca="1" si="1045"/>
        <v>8.2807898707180515E-5</v>
      </c>
      <c r="GO473" s="223">
        <f t="shared" ca="1" si="1046"/>
        <v>2.2319111086698692E-4</v>
      </c>
      <c r="GP473" s="223">
        <f t="shared" ca="1" si="1047"/>
        <v>-4.9521129704403527E-4</v>
      </c>
      <c r="GQ473" s="223">
        <f t="shared" ca="1" si="1048"/>
        <v>6.918400523477817E-4</v>
      </c>
      <c r="GR473" s="223">
        <f t="shared" ca="1" si="1049"/>
        <v>-7.8314243122723308E-4</v>
      </c>
      <c r="GS473" s="223">
        <f t="shared" ca="1" si="1050"/>
        <v>7.5521847415616723E-4</v>
      </c>
      <c r="GT473" s="223">
        <f t="shared" ca="1" si="1051"/>
        <v>-6.1231935046736732E-4</v>
      </c>
      <c r="GU473" s="223">
        <f t="shared" ca="1" si="1052"/>
        <v>3.7620015635859505E-4</v>
      </c>
      <c r="GV473" s="223">
        <f t="shared" ca="1" si="1053"/>
        <v>-8.2807898707121317E-5</v>
      </c>
      <c r="GW473" s="223">
        <f t="shared" ca="1" si="1054"/>
        <v>-2.2319111086695808E-4</v>
      </c>
      <c r="GX473" s="223">
        <f t="shared" ca="1" si="1055"/>
        <v>4.9521129704408146E-4</v>
      </c>
      <c r="GY473" s="223">
        <f t="shared" ca="1" si="1056"/>
        <v>-6.9184005234776728E-4</v>
      </c>
      <c r="GZ473" s="223">
        <f t="shared" ca="1" si="1057"/>
        <v>7.8314243122723937E-4</v>
      </c>
      <c r="HA473" s="223">
        <f t="shared" ca="1" si="1058"/>
        <v>-7.552184741561759E-4</v>
      </c>
      <c r="HB473" s="223">
        <f t="shared" ca="1" si="1059"/>
        <v>6.1231935046732991E-4</v>
      </c>
      <c r="HC473" s="223">
        <f t="shared" ca="1" si="1060"/>
        <v>-3.7620015635862145E-4</v>
      </c>
      <c r="HD473" s="223">
        <f t="shared" ca="1" si="1061"/>
        <v>8.2807898707151187E-5</v>
      </c>
      <c r="HE473" s="223">
        <f t="shared" ca="1" si="1062"/>
        <v>2.2319111086692921E-4</v>
      </c>
      <c r="HF473" s="223">
        <f t="shared" ca="1" si="1063"/>
        <v>-4.9521129704405804E-4</v>
      </c>
      <c r="HG473" s="223">
        <f t="shared" ca="1" si="1064"/>
        <v>6.9184005234775286E-4</v>
      </c>
      <c r="HH473" s="223">
        <f t="shared" ca="1" si="1065"/>
        <v>-7.8314243122723612E-4</v>
      </c>
      <c r="HI473" s="223">
        <f t="shared" ca="1" si="1066"/>
        <v>7.5521847415615899E-4</v>
      </c>
      <c r="HJ473" s="223">
        <f t="shared" ca="1" si="1067"/>
        <v>-6.1231935046734888E-4</v>
      </c>
      <c r="HK473" s="223">
        <f t="shared" ca="1" si="1068"/>
        <v>3.7620015635856925E-4</v>
      </c>
      <c r="HL473" s="223">
        <f t="shared" ca="1" si="1069"/>
        <v>-8.2807898707181219E-5</v>
      </c>
      <c r="HM473" s="223">
        <f t="shared" ca="1" si="1070"/>
        <v>-2.2319111086698616E-4</v>
      </c>
      <c r="HN473" s="223">
        <f t="shared" ca="1" si="1071"/>
        <v>4.9521129704403462E-4</v>
      </c>
      <c r="HO473" s="223">
        <f t="shared" ca="1" si="1072"/>
        <v>-6.9184005234778126E-4</v>
      </c>
      <c r="HP473" s="223">
        <f t="shared" ca="1" si="1073"/>
        <v>7.8314243122723308E-4</v>
      </c>
      <c r="HQ473" s="223">
        <f t="shared" ca="1" si="1074"/>
        <v>-7.5521847415616745E-4</v>
      </c>
      <c r="HR473" s="223">
        <f t="shared" ca="1" si="1075"/>
        <v>6.1231935046736786E-4</v>
      </c>
      <c r="HS473" s="223">
        <f t="shared" ca="1" si="1076"/>
        <v>-3.7620015635859576E-4</v>
      </c>
      <c r="HT473" s="223">
        <f t="shared" ca="1" si="1077"/>
        <v>8.2807898707122076E-5</v>
      </c>
      <c r="HU473" s="223">
        <f t="shared" ca="1" si="1078"/>
        <v>2.2319111086695732E-4</v>
      </c>
      <c r="HV473" s="223">
        <f t="shared" ca="1" si="1079"/>
        <v>-4.9521129704408081E-4</v>
      </c>
      <c r="HW473" s="223">
        <f t="shared" ca="1" si="1080"/>
        <v>6.9184005234776695E-4</v>
      </c>
      <c r="HX473" s="223">
        <f t="shared" ca="1" si="1081"/>
        <v>-7.8314243122723937E-4</v>
      </c>
      <c r="HY473" s="223">
        <f t="shared" ca="1" si="1082"/>
        <v>7.5521847415617612E-4</v>
      </c>
      <c r="HZ473" s="223">
        <f t="shared" ca="1" si="1083"/>
        <v>-6.1231935046733045E-4</v>
      </c>
      <c r="IA473" s="223">
        <f t="shared" ca="1" si="1084"/>
        <v>3.7620015635862227E-4</v>
      </c>
      <c r="IB473" s="223">
        <f t="shared" ca="1" si="1085"/>
        <v>-8.2807898707152054E-5</v>
      </c>
      <c r="IC473" s="223">
        <f t="shared" ca="1" si="1086"/>
        <v>-2.2319111086692851E-4</v>
      </c>
      <c r="ID473" s="223">
        <f t="shared" ca="1" si="1087"/>
        <v>4.952112970440575E-4</v>
      </c>
      <c r="IE473" s="223">
        <f t="shared" ca="1" si="1088"/>
        <v>-6.9184005234774158E-4</v>
      </c>
      <c r="IF473" s="223">
        <f t="shared" ca="1" si="1089"/>
        <v>7.8314243122723612E-4</v>
      </c>
      <c r="IG473" s="223">
        <f t="shared" ca="1" si="1090"/>
        <v>-7.5521847415615921E-4</v>
      </c>
      <c r="IH473" s="223">
        <f t="shared" ca="1" si="1091"/>
        <v>6.1231935046734932E-4</v>
      </c>
      <c r="II473" s="223">
        <f t="shared" ca="1" si="1092"/>
        <v>-3.7620015635857006E-4</v>
      </c>
      <c r="IJ473" s="223">
        <f t="shared" ca="1" si="1093"/>
        <v>8.2807898707181978E-5</v>
      </c>
      <c r="IK473" s="223">
        <f t="shared" ca="1" si="1094"/>
        <v>2.2319111086698546E-4</v>
      </c>
      <c r="IL473" s="223">
        <f t="shared" ca="1" si="1095"/>
        <v>-4.9521129704403408E-4</v>
      </c>
      <c r="IM473" s="223">
        <f t="shared" ca="1" si="1096"/>
        <v>6.9184005234778094E-4</v>
      </c>
      <c r="IN473" s="223">
        <f t="shared" ca="1" si="1097"/>
        <v>-7.8314243122723298E-4</v>
      </c>
      <c r="IO473" s="223">
        <f t="shared" ca="1" si="1098"/>
        <v>7.5521847415616766E-4</v>
      </c>
      <c r="IP473" s="223">
        <f t="shared" ca="1" si="1099"/>
        <v>-6.1231935046736829E-4</v>
      </c>
      <c r="IQ473" s="223">
        <f t="shared" ca="1" si="1100"/>
        <v>3.7620015635859646E-4</v>
      </c>
      <c r="IR473" s="223">
        <f t="shared" ca="1" si="1101"/>
        <v>-8.2807898707122835E-5</v>
      </c>
      <c r="IS473" s="223">
        <f t="shared" ca="1" si="1102"/>
        <v>-2.2319111086695662E-4</v>
      </c>
      <c r="IT473" s="223">
        <f t="shared" ca="1" si="1103"/>
        <v>4.9521129704408026E-4</v>
      </c>
      <c r="IU473" s="223">
        <f t="shared" ca="1" si="1104"/>
        <v>-6.9184005234776652E-4</v>
      </c>
      <c r="IV473" s="223">
        <f t="shared" ca="1" si="1105"/>
        <v>7.8314243122723916E-4</v>
      </c>
      <c r="IW473" s="223">
        <f t="shared" ca="1" si="1106"/>
        <v>-7.5521847415617623E-4</v>
      </c>
      <c r="IX473" s="223">
        <f t="shared" ca="1" si="1107"/>
        <v>6.1231935046733089E-4</v>
      </c>
      <c r="IY473" s="223">
        <f t="shared" ca="1" si="1108"/>
        <v>-3.7620015635862292E-4</v>
      </c>
      <c r="IZ473" s="223">
        <f t="shared" ca="1" si="1109"/>
        <v>8.2807898707152813E-5</v>
      </c>
      <c r="JA473" s="223">
        <f t="shared" ca="1" si="1110"/>
        <v>2.2319111086692772E-4</v>
      </c>
      <c r="JB473" s="223">
        <f t="shared" ca="1" si="1111"/>
        <v>-4.9521129704405684E-4</v>
      </c>
    </row>
    <row r="474" spans="2:262">
      <c r="B474" s="230">
        <v>113</v>
      </c>
      <c r="C474" s="229">
        <f t="shared" si="1112"/>
        <v>2.2070312500000015E-3</v>
      </c>
      <c r="D474" s="226">
        <f t="shared" ca="1" si="855"/>
        <v>71.873661788755626</v>
      </c>
      <c r="E474" s="225">
        <f ca="1">DO361</f>
        <v>-0.12633821124437469</v>
      </c>
      <c r="F474" s="224">
        <v>113</v>
      </c>
      <c r="G474" s="223">
        <f t="shared" ca="1" si="856"/>
        <v>4.0263787028053396E-4</v>
      </c>
      <c r="H474" s="223">
        <f t="shared" ca="1" si="857"/>
        <v>-4.1874342159430175E-4</v>
      </c>
      <c r="I474" s="223">
        <f t="shared" ca="1" si="858"/>
        <v>3.7873132353327118E-4</v>
      </c>
      <c r="J474" s="223">
        <f t="shared" ca="1" si="859"/>
        <v>-2.8796377350508173E-4</v>
      </c>
      <c r="K474" s="223">
        <f t="shared" ca="1" si="860"/>
        <v>1.5860493047776693E-4</v>
      </c>
      <c r="L474" s="223">
        <f t="shared" ca="1" si="861"/>
        <v>-7.9907424857994156E-6</v>
      </c>
      <c r="M474" s="223">
        <f t="shared" ca="1" si="862"/>
        <v>-1.4369432008457886E-4</v>
      </c>
      <c r="N474" s="223">
        <f t="shared" ca="1" si="863"/>
        <v>2.7612227423053163E-4</v>
      </c>
      <c r="O474" s="223">
        <f t="shared" ca="1" si="864"/>
        <v>-3.7154586682533518E-4</v>
      </c>
      <c r="P474" s="223">
        <f t="shared" ca="1" si="865"/>
        <v>4.1717696213916571E-4</v>
      </c>
      <c r="Q474" s="223">
        <f t="shared" ca="1" si="866"/>
        <v>-4.0690033620585306E-4</v>
      </c>
      <c r="R474" s="223">
        <f t="shared" ca="1" si="867"/>
        <v>3.4209320490782369E-4</v>
      </c>
      <c r="S474" s="223">
        <f t="shared" ca="1" si="868"/>
        <v>-2.3144065721273998E-4</v>
      </c>
      <c r="T474" s="223">
        <f t="shared" ca="1" si="869"/>
        <v>8.9771728166307597E-5</v>
      </c>
      <c r="U474" s="223">
        <f t="shared" ca="1" si="870"/>
        <v>6.3927905376510579E-5</v>
      </c>
      <c r="V474" s="223">
        <f t="shared" ca="1" si="871"/>
        <v>-2.090602788880535E-4</v>
      </c>
      <c r="W474" s="223">
        <f t="shared" ca="1" si="872"/>
        <v>3.261755640733617E-4</v>
      </c>
      <c r="X474" s="223">
        <f t="shared" ca="1" si="873"/>
        <v>-3.9957862598455742E-4</v>
      </c>
      <c r="Y474" s="223">
        <f t="shared" ca="1" si="874"/>
        <v>4.1943239715038145E-4</v>
      </c>
      <c r="Z474" s="223">
        <f t="shared" ca="1" si="875"/>
        <v>-3.83076186294039E-4</v>
      </c>
      <c r="AA474" s="223">
        <f t="shared" ca="1" si="876"/>
        <v>2.9538224928444515E-4</v>
      </c>
      <c r="AB474" s="223">
        <f t="shared" ca="1" si="877"/>
        <v>-1.6810283667795118E-4</v>
      </c>
      <c r="AC474" s="223">
        <f t="shared" ca="1" si="878"/>
        <v>1.8295222883996158E-5</v>
      </c>
      <c r="AD474" s="223">
        <f t="shared" ca="1" si="879"/>
        <v>1.3396421427026411E-4</v>
      </c>
      <c r="AE474" s="223">
        <f t="shared" ca="1" si="880"/>
        <v>-2.6827051731541168E-4</v>
      </c>
      <c r="AF474" s="223">
        <f t="shared" ca="1" si="881"/>
        <v>3.6662470731963864E-4</v>
      </c>
      <c r="AG474" s="223">
        <f t="shared" ca="1" si="882"/>
        <v>-4.1584590629281892E-4</v>
      </c>
      <c r="AH474" s="223">
        <f t="shared" ca="1" si="883"/>
        <v>4.0933776467257359E-4</v>
      </c>
      <c r="AI474" s="223">
        <f t="shared" ca="1" si="884"/>
        <v>-3.479724671684227E-4</v>
      </c>
      <c r="AJ474" s="223">
        <f t="shared" ca="1" si="885"/>
        <v>2.3997384744921539E-4</v>
      </c>
      <c r="AK474" s="223">
        <f t="shared" ca="1" si="886"/>
        <v>-9.9815275989150078E-5</v>
      </c>
      <c r="AL474" s="223">
        <f t="shared" ca="1" si="887"/>
        <v>-5.3719980026062668E-5</v>
      </c>
      <c r="AM474" s="223">
        <f t="shared" ca="1" si="888"/>
        <v>2.000559850248748E-4</v>
      </c>
      <c r="AN474" s="223">
        <f t="shared" ca="1" si="889"/>
        <v>-3.1958160675792953E-4</v>
      </c>
      <c r="AO474" s="223">
        <f t="shared" ca="1" si="890"/>
        <v>3.9627869046549599E-4</v>
      </c>
      <c r="AP474" s="223">
        <f t="shared" ca="1" si="891"/>
        <v>-4.1986872231400527E-4</v>
      </c>
      <c r="AQ474" s="223">
        <f t="shared" ca="1" si="892"/>
        <v>3.8719029828432306E-4</v>
      </c>
      <c r="AR474" s="223">
        <f t="shared" ca="1" si="893"/>
        <v>-3.0262279784189287E-4</v>
      </c>
      <c r="AS474" s="223">
        <f t="shared" ca="1" si="894"/>
        <v>1.7749948401508714E-4</v>
      </c>
      <c r="AT474" s="223">
        <f t="shared" ca="1" si="895"/>
        <v>-2.8588682924028517E-5</v>
      </c>
      <c r="AU474" s="223">
        <f t="shared" ca="1" si="896"/>
        <v>-1.2415341342251614E-4</v>
      </c>
      <c r="AV474" s="223">
        <f t="shared" ca="1" si="897"/>
        <v>2.6025716427194279E-4</v>
      </c>
      <c r="AW474" s="223">
        <f t="shared" ca="1" si="898"/>
        <v>-3.6148270679923285E-4</v>
      </c>
      <c r="AX474" s="223">
        <f t="shared" ca="1" si="899"/>
        <v>4.1426436042200161E-4</v>
      </c>
      <c r="AY474" s="223">
        <f t="shared" ca="1" si="900"/>
        <v>-4.115286233759807E-4</v>
      </c>
      <c r="AZ474" s="223">
        <f t="shared" ca="1" si="901"/>
        <v>3.536421238263264E-4</v>
      </c>
      <c r="BA474" s="223">
        <f t="shared" ca="1" si="902"/>
        <v>-2.4836248641318752E-4</v>
      </c>
      <c r="BB474" s="223">
        <f t="shared" ca="1" si="903"/>
        <v>1.0979869882206159E-4</v>
      </c>
      <c r="BC474" s="223">
        <f t="shared" ca="1" si="904"/>
        <v>4.3479695768372463E-5</v>
      </c>
      <c r="BD474" s="223">
        <f t="shared" ca="1" si="905"/>
        <v>-1.9093118491688433E-4</v>
      </c>
      <c r="BE474" s="223">
        <f t="shared" ca="1" si="906"/>
        <v>3.1279514543251243E-4</v>
      </c>
      <c r="BF474" s="223">
        <f t="shared" ca="1" si="907"/>
        <v>-3.9274005148111205E-4</v>
      </c>
      <c r="BG474" s="223">
        <f t="shared" ca="1" si="908"/>
        <v>4.2005213425920995E-4</v>
      </c>
      <c r="BH474" s="223">
        <f t="shared" ca="1" si="909"/>
        <v>-3.9107118131690186E-4</v>
      </c>
      <c r="BI474" s="223">
        <f t="shared" ca="1" si="910"/>
        <v>3.0968105774171594E-4</v>
      </c>
      <c r="BJ474" s="223">
        <f t="shared" ca="1" si="911"/>
        <v>-1.8678921230018842E-4</v>
      </c>
      <c r="BK474" s="223">
        <f t="shared" ca="1" si="912"/>
        <v>3.8864922210461207E-5</v>
      </c>
      <c r="BL474" s="223">
        <f t="shared" ca="1" si="913"/>
        <v>1.1426782720091189E-4</v>
      </c>
      <c r="BM474" s="223">
        <f t="shared" ca="1" si="914"/>
        <v>-2.5208704204435879E-4</v>
      </c>
      <c r="BN474" s="223">
        <f t="shared" ca="1" si="915"/>
        <v>3.5612296261296032E-4</v>
      </c>
      <c r="BO474" s="223">
        <f t="shared" ca="1" si="916"/>
        <v>-4.124332771908094E-4</v>
      </c>
      <c r="BP474" s="223">
        <f t="shared" ca="1" si="917"/>
        <v>4.1347159262471362E-4</v>
      </c>
      <c r="BQ474" s="223">
        <f t="shared" ca="1" si="918"/>
        <v>-3.590987596923679E-4</v>
      </c>
      <c r="BR474" s="223">
        <f t="shared" ca="1" si="919"/>
        <v>2.5660152110221592E-4</v>
      </c>
      <c r="BS474" s="223">
        <f t="shared" ca="1" si="920"/>
        <v>-1.1971598302444627E-4</v>
      </c>
      <c r="BT474" s="223">
        <f t="shared" ca="1" si="921"/>
        <v>-3.3213220967756037E-5</v>
      </c>
      <c r="BU474" s="223">
        <f t="shared" ca="1" si="922"/>
        <v>1.8169137500248205E-4</v>
      </c>
      <c r="BV474" s="223">
        <f t="shared" ca="1" si="923"/>
        <v>-3.0582026800765063E-4</v>
      </c>
      <c r="BW474" s="223">
        <f t="shared" ca="1" si="924"/>
        <v>3.889648405752123E-4</v>
      </c>
      <c r="BX474" s="223">
        <f t="shared" ca="1" si="925"/>
        <v>-4.1998252250549813E-4</v>
      </c>
      <c r="BY474" s="223">
        <f t="shared" ca="1" si="926"/>
        <v>3.9471649769294646E-4</v>
      </c>
      <c r="BZ474" s="223">
        <f t="shared" ca="1" si="927"/>
        <v>-3.1655277735207594E-4</v>
      </c>
      <c r="CA474" s="223">
        <f t="shared" ca="1" si="928"/>
        <v>1.959664257482986E-4</v>
      </c>
      <c r="CB474" s="223">
        <f t="shared" ca="1" si="929"/>
        <v>-4.9117750721013292E-5</v>
      </c>
      <c r="CC474" s="223">
        <f t="shared" ca="1" si="930"/>
        <v>-1.0431341031295682E-4</v>
      </c>
      <c r="CD474" s="223">
        <f t="shared" ca="1" si="931"/>
        <v>2.4376507200878878E-4</v>
      </c>
      <c r="CE474" s="223">
        <f t="shared" ca="1" si="932"/>
        <v>-3.5054870327030506E-4</v>
      </c>
      <c r="CF474" s="223">
        <f t="shared" ca="1" si="933"/>
        <v>4.1035375957531011E-4</v>
      </c>
      <c r="CG474" s="223">
        <f t="shared" ca="1" si="934"/>
        <v>-4.1516550204674695E-4</v>
      </c>
      <c r="CH474" s="223">
        <f t="shared" ca="1" si="935"/>
        <v>3.6433908789313828E-4</v>
      </c>
      <c r="CI474" s="223">
        <f t="shared" ca="1" si="936"/>
        <v>-2.6468598862988127E-4</v>
      </c>
      <c r="CJ474" s="223">
        <f t="shared" ca="1" si="937"/>
        <v>1.2956115479512601E-4</v>
      </c>
      <c r="CK474" s="223">
        <f t="shared" ca="1" si="938"/>
        <v>2.2926739764750912E-5</v>
      </c>
      <c r="CL474" s="223">
        <f t="shared" ca="1" si="939"/>
        <v>-1.7234212099765636E-4</v>
      </c>
      <c r="CM474" s="223">
        <f t="shared" ca="1" si="940"/>
        <v>2.9866117588869747E-4</v>
      </c>
      <c r="CN474" s="223">
        <f t="shared" ca="1" si="941"/>
        <v>-3.8495533179368224E-4</v>
      </c>
      <c r="CO474" s="223">
        <f t="shared" ca="1" si="942"/>
        <v>4.1965992898438699E-4</v>
      </c>
      <c r="CP474" s="223">
        <f t="shared" ca="1" si="943"/>
        <v>-3.9812405161018143E-4</v>
      </c>
      <c r="CQ474" s="223">
        <f t="shared" ca="1" si="944"/>
        <v>3.2323381740602993E-4</v>
      </c>
      <c r="CR474" s="223">
        <f t="shared" ca="1" si="945"/>
        <v>-2.0502559634919459E-4</v>
      </c>
      <c r="CS474" s="223">
        <f t="shared" ca="1" si="946"/>
        <v>5.9340992535162089E-5</v>
      </c>
      <c r="CT474" s="223">
        <f t="shared" ca="1" si="947"/>
        <v>9.429615892715882E-5</v>
      </c>
      <c r="CU474" s="223">
        <f t="shared" ca="1" si="948"/>
        <v>-2.3529626700881389E-4</v>
      </c>
      <c r="CV474" s="223">
        <f t="shared" ca="1" si="949"/>
        <v>3.4476328649666016E-4</v>
      </c>
      <c r="CW474" s="223">
        <f t="shared" ca="1" si="950"/>
        <v>-4.0802706019915522E-4</v>
      </c>
      <c r="CX474" s="223">
        <f t="shared" ca="1" si="951"/>
        <v>4.1660933129438382E-4</v>
      </c>
      <c r="CY474" s="223">
        <f t="shared" ca="1" si="952"/>
        <v>-3.6935995185087783E-4</v>
      </c>
      <c r="CZ474" s="223">
        <f t="shared" ca="1" si="953"/>
        <v>2.7261101921523354E-4</v>
      </c>
      <c r="DA474" s="223">
        <f t="shared" ca="1" si="954"/>
        <v>-1.3932828377076083E-4</v>
      </c>
      <c r="DB474" s="223">
        <f t="shared" ca="1" si="955"/>
        <v>-1.2626448350985635E-5</v>
      </c>
      <c r="DC474" s="223">
        <f t="shared" ca="1" si="956"/>
        <v>1.6288905454343977E-4</v>
      </c>
      <c r="DD474" s="223">
        <f t="shared" ca="1" si="957"/>
        <v>-2.9132218144504963E-4</v>
      </c>
      <c r="DE474" s="223">
        <f t="shared" ca="1" si="958"/>
        <v>3.8071394031468172E-4</v>
      </c>
      <c r="DF474" s="223">
        <f t="shared" ca="1" si="959"/>
        <v>-4.1908454801415122E-4</v>
      </c>
      <c r="DG474" s="223">
        <f t="shared" ca="1" si="960"/>
        <v>4.0129179048554358E-4</v>
      </c>
      <c r="DH474" s="223">
        <f t="shared" ca="1" si="961"/>
        <v>-3.2972015349486209E-4</v>
      </c>
      <c r="DI474" s="223">
        <f t="shared" ca="1" si="962"/>
        <v>2.1396126719725082E-4</v>
      </c>
      <c r="DJ474" s="223">
        <f t="shared" ca="1" si="963"/>
        <v>-6.9528489554322118E-5</v>
      </c>
      <c r="DK474" s="223">
        <f t="shared" ca="1" si="964"/>
        <v>-8.4222107061195312E-5</v>
      </c>
      <c r="DL474" s="223">
        <f t="shared" ca="1" si="965"/>
        <v>2.2668572833586722E-4</v>
      </c>
      <c r="DM474" s="223">
        <f t="shared" ca="1" si="966"/>
        <v>-3.3877019721075219E-4</v>
      </c>
      <c r="DN474" s="223">
        <f t="shared" ca="1" si="967"/>
        <v>4.0545458057905659E-4</v>
      </c>
      <c r="DO474" s="223">
        <f t="shared" ca="1" si="968"/>
        <v>-4.1780221065887836E-4</v>
      </c>
      <c r="DP474" s="223">
        <f t="shared" ca="1" si="969"/>
        <v>3.741583271848752E-4</v>
      </c>
      <c r="DQ474" s="223">
        <f t="shared" ca="1" si="970"/>
        <v>-2.8037183911621132E-4</v>
      </c>
      <c r="DR474" s="223">
        <f t="shared" ca="1" si="971"/>
        <v>1.4901148659808339E-4</v>
      </c>
      <c r="DS474" s="223">
        <f t="shared" ca="1" si="972"/>
        <v>2.3185512368908913E-6</v>
      </c>
      <c r="DT474" s="223">
        <f t="shared" ca="1" si="973"/>
        <v>-1.5333786981355823E-4</v>
      </c>
      <c r="DU474" s="223">
        <f t="shared" ca="1" si="974"/>
        <v>2.8380770541254615E-4</v>
      </c>
      <c r="DV474" s="223">
        <f t="shared" ca="1" si="975"/>
        <v>-3.7624322099385696E-4</v>
      </c>
      <c r="DW474" s="223">
        <f t="shared" ca="1" si="976"/>
        <v>4.1825672618277124E-4</v>
      </c>
      <c r="DX474" s="223">
        <f t="shared" ca="1" si="977"/>
        <v>-4.0421780619158063E-4</v>
      </c>
      <c r="DY474" s="223">
        <f t="shared" ca="1" si="978"/>
        <v>3.3600787849227441E-4</v>
      </c>
      <c r="DZ474" s="223">
        <f t="shared" ca="1" si="979"/>
        <v>-2.2276805577848462E-4</v>
      </c>
      <c r="EA474" s="223">
        <f t="shared" ca="1" si="980"/>
        <v>7.967410521118873E-5</v>
      </c>
      <c r="EB474" s="223">
        <f t="shared" ca="1" si="981"/>
        <v>7.4097322947182226E-5</v>
      </c>
      <c r="EC474" s="223">
        <f t="shared" ca="1" si="982"/>
        <v>-2.1793864265651648E-4</v>
      </c>
      <c r="ED474" s="223">
        <f t="shared" ca="1" si="983"/>
        <v>3.3257304542549227E-4</v>
      </c>
      <c r="EE474" s="223">
        <f t="shared" ca="1" si="984"/>
        <v>-4.0263787028053428E-4</v>
      </c>
      <c r="EF474" s="223">
        <f t="shared" ca="1" si="985"/>
        <v>4.187434215943005E-4</v>
      </c>
      <c r="EG474" s="223">
        <f t="shared" ca="1" si="986"/>
        <v>-3.7873132353326831E-4</v>
      </c>
      <c r="EH474" s="223">
        <f t="shared" ca="1" si="987"/>
        <v>2.8796377350506606E-4</v>
      </c>
      <c r="EI474" s="223">
        <f t="shared" ca="1" si="988"/>
        <v>-1.586049304777553E-4</v>
      </c>
      <c r="EJ474" s="223">
        <f t="shared" ca="1" si="989"/>
        <v>7.9907424857966237E-6</v>
      </c>
      <c r="EK474" s="223">
        <f t="shared" ca="1" si="990"/>
        <v>1.4369432008459558E-4</v>
      </c>
      <c r="EL474" s="223">
        <f t="shared" ca="1" si="991"/>
        <v>-2.7612227423053824E-4</v>
      </c>
      <c r="EM474" s="223">
        <f t="shared" ca="1" si="992"/>
        <v>3.7154586682533507E-4</v>
      </c>
      <c r="EN474" s="223">
        <f t="shared" ca="1" si="993"/>
        <v>-4.1717696213916739E-4</v>
      </c>
      <c r="EO474" s="223">
        <f t="shared" ca="1" si="994"/>
        <v>4.0690033620585159E-4</v>
      </c>
      <c r="EP474" s="223">
        <f t="shared" ca="1" si="995"/>
        <v>-3.4209320490781253E-4</v>
      </c>
      <c r="EQ474" s="223">
        <f t="shared" ca="1" si="996"/>
        <v>2.3144065721273136E-4</v>
      </c>
      <c r="ER474" s="223">
        <f t="shared" ca="1" si="997"/>
        <v>-8.9771728166306296E-5</v>
      </c>
      <c r="ES474" s="223">
        <f t="shared" ca="1" si="998"/>
        <v>-6.3927905376526598E-5</v>
      </c>
      <c r="ET474" s="223">
        <f t="shared" ca="1" si="999"/>
        <v>2.0906027888805984E-4</v>
      </c>
      <c r="EU474" s="223">
        <f t="shared" ca="1" si="1000"/>
        <v>-3.2617556407337568E-4</v>
      </c>
      <c r="EV474" s="223">
        <f t="shared" ca="1" si="1001"/>
        <v>3.9957862598456143E-4</v>
      </c>
      <c r="EW474" s="223">
        <f t="shared" ca="1" si="1002"/>
        <v>-4.1943239715038123E-4</v>
      </c>
      <c r="EX474" s="223">
        <f t="shared" ca="1" si="1003"/>
        <v>3.8307618629403108E-4</v>
      </c>
      <c r="EY474" s="223">
        <f t="shared" ca="1" si="1004"/>
        <v>-2.9538224928443783E-4</v>
      </c>
      <c r="EZ474" s="223">
        <f t="shared" ca="1" si="1005"/>
        <v>1.6810283667794993E-4</v>
      </c>
      <c r="FA474" s="223">
        <f t="shared" ca="1" si="1006"/>
        <v>-1.8295222883979895E-5</v>
      </c>
      <c r="FB474" s="223">
        <f t="shared" ca="1" si="1007"/>
        <v>-1.339642142702682E-4</v>
      </c>
      <c r="FC474" s="223">
        <f t="shared" ca="1" si="1008"/>
        <v>2.6827051731542875E-4</v>
      </c>
      <c r="FD474" s="223">
        <f t="shared" ca="1" si="1009"/>
        <v>-3.6662470731964363E-4</v>
      </c>
      <c r="FE474" s="223">
        <f t="shared" ca="1" si="1010"/>
        <v>4.1584590629281952E-4</v>
      </c>
      <c r="FF474" s="223">
        <f t="shared" ca="1" si="1011"/>
        <v>-4.0933776467257002E-4</v>
      </c>
      <c r="FG474" s="223">
        <f t="shared" ca="1" si="1012"/>
        <v>3.4797246716841701E-4</v>
      </c>
      <c r="FH474" s="223">
        <f t="shared" ca="1" si="1013"/>
        <v>-2.3997384744921675E-4</v>
      </c>
      <c r="FI474" s="223">
        <f t="shared" ca="1" si="1014"/>
        <v>9.9815275989134276E-5</v>
      </c>
      <c r="FJ474" s="223">
        <f t="shared" ca="1" si="1015"/>
        <v>5.3719980026066977E-5</v>
      </c>
      <c r="FK474" s="223">
        <f t="shared" ca="1" si="1016"/>
        <v>-2.0005598502488906E-4</v>
      </c>
      <c r="FL474" s="223">
        <f t="shared" ca="1" si="1017"/>
        <v>3.195816067579362E-4</v>
      </c>
      <c r="FM474" s="223">
        <f t="shared" ca="1" si="1018"/>
        <v>-3.962786904654955E-4</v>
      </c>
      <c r="FN474" s="223">
        <f t="shared" ca="1" si="1019"/>
        <v>4.1986872231400478E-4</v>
      </c>
      <c r="FO474" s="223">
        <f t="shared" ca="1" si="1020"/>
        <v>-3.8719029828432133E-4</v>
      </c>
      <c r="FP474" s="223">
        <f t="shared" ca="1" si="1021"/>
        <v>3.0262279784187748E-4</v>
      </c>
      <c r="FQ474" s="223">
        <f t="shared" ca="1" si="1022"/>
        <v>-1.7749948401507779E-4</v>
      </c>
      <c r="FR474" s="223">
        <f t="shared" ca="1" si="1023"/>
        <v>2.8588682924024207E-5</v>
      </c>
      <c r="FS474" s="223">
        <f t="shared" ca="1" si="1024"/>
        <v>1.241534134225317E-4</v>
      </c>
      <c r="FT474" s="223">
        <f t="shared" ca="1" si="1025"/>
        <v>-2.6025716427195087E-4</v>
      </c>
      <c r="FU474" s="223">
        <f t="shared" ca="1" si="1026"/>
        <v>3.6148270679923204E-4</v>
      </c>
      <c r="FV474" s="223">
        <f t="shared" ca="1" si="1027"/>
        <v>-4.1426436042200432E-4</v>
      </c>
      <c r="FW474" s="223">
        <f t="shared" ca="1" si="1028"/>
        <v>4.1152862337597983E-4</v>
      </c>
      <c r="FX474" s="223">
        <f t="shared" ca="1" si="1029"/>
        <v>-3.5364212382631437E-4</v>
      </c>
      <c r="FY474" s="223">
        <f t="shared" ca="1" si="1030"/>
        <v>2.4836248641317923E-4</v>
      </c>
      <c r="FZ474" s="223">
        <f t="shared" ca="1" si="1031"/>
        <v>-1.0979869882206319E-4</v>
      </c>
      <c r="GA474" s="223">
        <f t="shared" ca="1" si="1032"/>
        <v>-4.3479695768382736E-5</v>
      </c>
      <c r="GB474" s="223">
        <f t="shared" ca="1" si="1033"/>
        <v>1.9093118491689346E-4</v>
      </c>
      <c r="GC474" s="223">
        <f t="shared" ca="1" si="1034"/>
        <v>-3.1279514543252728E-4</v>
      </c>
      <c r="GD474" s="223">
        <f t="shared" ca="1" si="1035"/>
        <v>3.9274005148111563E-4</v>
      </c>
      <c r="GE474" s="223">
        <f t="shared" ca="1" si="1036"/>
        <v>-4.2005213425920995E-4</v>
      </c>
      <c r="GF474" s="223">
        <f t="shared" ca="1" si="1037"/>
        <v>3.9107118131689373E-4</v>
      </c>
      <c r="GG474" s="223">
        <f t="shared" ca="1" si="1038"/>
        <v>-3.0968105774170895E-4</v>
      </c>
      <c r="GH474" s="223">
        <f t="shared" ca="1" si="1039"/>
        <v>1.8678921230018986E-4</v>
      </c>
      <c r="GI474" s="223">
        <f t="shared" ca="1" si="1040"/>
        <v>-3.8864922210474733E-5</v>
      </c>
      <c r="GJ474" s="223">
        <f t="shared" ca="1" si="1041"/>
        <v>-1.142678272009448E-4</v>
      </c>
      <c r="GK474" s="223">
        <f t="shared" ca="1" si="1042"/>
        <v>2.5208704204437651E-4</v>
      </c>
      <c r="GL474" s="223">
        <f t="shared" ca="1" si="1043"/>
        <v>-3.561229626129658E-4</v>
      </c>
      <c r="GM474" s="223">
        <f t="shared" ca="1" si="1044"/>
        <v>4.1243327719080912E-4</v>
      </c>
      <c r="GN474" s="223">
        <f t="shared" ca="1" si="1045"/>
        <v>-4.134715926247139E-4</v>
      </c>
      <c r="GO474" s="223">
        <f t="shared" ca="1" si="1046"/>
        <v>3.5909875969235023E-4</v>
      </c>
      <c r="GP474" s="223">
        <f t="shared" ca="1" si="1047"/>
        <v>-2.566015211021983E-4</v>
      </c>
      <c r="GQ474" s="223">
        <f t="shared" ca="1" si="1048"/>
        <v>1.1971598302443642E-4</v>
      </c>
      <c r="GR474" s="223">
        <f t="shared" ca="1" si="1049"/>
        <v>3.3213220967754384E-5</v>
      </c>
      <c r="GS474" s="223">
        <f t="shared" ca="1" si="1050"/>
        <v>-1.8169137500248056E-4</v>
      </c>
      <c r="GT474" s="223">
        <f t="shared" ca="1" si="1051"/>
        <v>3.0582026800767399E-4</v>
      </c>
      <c r="GU474" s="223">
        <f t="shared" ca="1" si="1052"/>
        <v>-3.889648405752207E-4</v>
      </c>
      <c r="GV474" s="223">
        <f t="shared" ca="1" si="1053"/>
        <v>4.1998252250549829E-4</v>
      </c>
      <c r="GW474" s="223">
        <f t="shared" ca="1" si="1054"/>
        <v>-3.9471649769294294E-4</v>
      </c>
      <c r="GX474" s="223">
        <f t="shared" ca="1" si="1055"/>
        <v>3.1655277735207702E-4</v>
      </c>
      <c r="GY474" s="223">
        <f t="shared" ca="1" si="1056"/>
        <v>-1.959664257483106E-4</v>
      </c>
      <c r="GZ474" s="223">
        <f t="shared" ca="1" si="1057"/>
        <v>4.9117750720991283E-5</v>
      </c>
      <c r="HA474" s="223">
        <f t="shared" ca="1" si="1058"/>
        <v>1.0431341031297834E-4</v>
      </c>
      <c r="HB474" s="223">
        <f t="shared" ca="1" si="1059"/>
        <v>-2.4376507200879724E-4</v>
      </c>
      <c r="HC474" s="223">
        <f t="shared" ca="1" si="1060"/>
        <v>3.5054870327030414E-4</v>
      </c>
      <c r="HD474" s="223">
        <f t="shared" ca="1" si="1061"/>
        <v>-4.1035375957530719E-4</v>
      </c>
      <c r="HE474" s="223">
        <f t="shared" ca="1" si="1062"/>
        <v>4.1516550204674169E-4</v>
      </c>
      <c r="HF474" s="223">
        <f t="shared" ca="1" si="1063"/>
        <v>-3.6433908789312722E-4</v>
      </c>
      <c r="HG474" s="223">
        <f t="shared" ca="1" si="1064"/>
        <v>2.6468598862987324E-4</v>
      </c>
      <c r="HH474" s="223">
        <f t="shared" ca="1" si="1065"/>
        <v>-1.295611547951276E-4</v>
      </c>
      <c r="HI474" s="223">
        <f t="shared" ca="1" si="1066"/>
        <v>-2.2926739764737386E-5</v>
      </c>
      <c r="HJ474" s="223">
        <f t="shared" ca="1" si="1067"/>
        <v>1.7234212099768759E-4</v>
      </c>
      <c r="HK474" s="223">
        <f t="shared" ca="1" si="1068"/>
        <v>-2.9866117588871308E-4</v>
      </c>
      <c r="HL474" s="223">
        <f t="shared" ca="1" si="1069"/>
        <v>3.8495533179368636E-4</v>
      </c>
      <c r="HM474" s="223">
        <f t="shared" ca="1" si="1070"/>
        <v>-4.1965992898438688E-4</v>
      </c>
      <c r="HN474" s="223">
        <f t="shared" ca="1" si="1071"/>
        <v>3.9812405161018187E-4</v>
      </c>
      <c r="HO474" s="223">
        <f t="shared" ca="1" si="1072"/>
        <v>-3.2323381740600809E-4</v>
      </c>
      <c r="HP474" s="223">
        <f t="shared" ca="1" si="1073"/>
        <v>2.0502559634917524E-4</v>
      </c>
      <c r="HQ474" s="223">
        <f t="shared" ca="1" si="1074"/>
        <v>-5.9340992535151924E-5</v>
      </c>
      <c r="HR474" s="223">
        <f t="shared" ca="1" si="1075"/>
        <v>-9.4296158927168849E-5</v>
      </c>
      <c r="HS474" s="223">
        <f t="shared" ca="1" si="1076"/>
        <v>2.3529626700880262E-4</v>
      </c>
      <c r="HT474" s="223">
        <f t="shared" ca="1" si="1077"/>
        <v>-3.4476328649665235E-4</v>
      </c>
      <c r="HU474" s="223">
        <f t="shared" ca="1" si="1078"/>
        <v>4.0802706019916335E-4</v>
      </c>
      <c r="HV474" s="223">
        <f t="shared" ca="1" si="1079"/>
        <v>-4.1660933129438252E-4</v>
      </c>
      <c r="HW474" s="223">
        <f t="shared" ca="1" si="1080"/>
        <v>3.693599518508729E-4</v>
      </c>
      <c r="HX474" s="223">
        <f t="shared" ca="1" si="1081"/>
        <v>-2.7261101921524384E-4</v>
      </c>
      <c r="HY474" s="223">
        <f t="shared" ca="1" si="1082"/>
        <v>1.3932828377077362E-4</v>
      </c>
      <c r="HZ474" s="223">
        <f t="shared" ca="1" si="1083"/>
        <v>1.2626448351019787E-5</v>
      </c>
      <c r="IA474" s="223">
        <f t="shared" ca="1" si="1084"/>
        <v>-1.6288905454344923E-4</v>
      </c>
      <c r="IB474" s="223">
        <f t="shared" ca="1" si="1085"/>
        <v>2.9132218144505706E-4</v>
      </c>
      <c r="IC474" s="223">
        <f t="shared" ca="1" si="1086"/>
        <v>-3.8071394031468611E-4</v>
      </c>
      <c r="ID474" s="223">
        <f t="shared" ca="1" si="1087"/>
        <v>4.1908454801415024E-4</v>
      </c>
      <c r="IE474" s="223">
        <f t="shared" ca="1" si="1088"/>
        <v>-8.7512746213588193E-5</v>
      </c>
      <c r="IF474" s="223">
        <f t="shared" ca="1" si="1089"/>
        <v>3.2972015349485575E-4</v>
      </c>
      <c r="IG474" s="223">
        <f t="shared" ca="1" si="1090"/>
        <v>-2.1396126719724193E-4</v>
      </c>
      <c r="IH474" s="223">
        <f t="shared" ca="1" si="1091"/>
        <v>6.9528489554311954E-5</v>
      </c>
      <c r="II474" s="223">
        <f t="shared" ca="1" si="1092"/>
        <v>8.4222107061182058E-5</v>
      </c>
      <c r="IJ474" s="223">
        <f t="shared" ca="1" si="1093"/>
        <v>-2.2668572833589595E-4</v>
      </c>
      <c r="IK474" s="223">
        <f t="shared" ca="1" si="1094"/>
        <v>3.3877019721077241E-4</v>
      </c>
      <c r="IL474" s="223">
        <f t="shared" ca="1" si="1095"/>
        <v>-4.054545805790593E-4</v>
      </c>
      <c r="IM474" s="223">
        <f t="shared" ca="1" si="1096"/>
        <v>4.1780221065887727E-4</v>
      </c>
      <c r="IN474" s="223">
        <f t="shared" ca="1" si="1097"/>
        <v>-3.7415832718488138E-4</v>
      </c>
      <c r="IO474" s="223">
        <f t="shared" ca="1" si="1098"/>
        <v>2.8037183911618584E-4</v>
      </c>
      <c r="IP474" s="223">
        <f t="shared" ca="1" si="1099"/>
        <v>-1.490114865980514E-4</v>
      </c>
      <c r="IQ474" s="223">
        <f t="shared" ca="1" si="1100"/>
        <v>-2.3185512369011912E-6</v>
      </c>
      <c r="IR474" s="223">
        <f t="shared" ca="1" si="1101"/>
        <v>1.5333786981356782E-4</v>
      </c>
      <c r="IS474" s="223">
        <f t="shared" ca="1" si="1102"/>
        <v>-2.8380770541253613E-4</v>
      </c>
      <c r="IT474" s="223">
        <f t="shared" ca="1" si="1103"/>
        <v>3.7624322099385089E-4</v>
      </c>
      <c r="IU474" s="223">
        <f t="shared" ca="1" si="1104"/>
        <v>-4.1825672618277438E-4</v>
      </c>
      <c r="IV474" s="223">
        <f t="shared" ca="1" si="1105"/>
        <v>4.0421780619157781E-4</v>
      </c>
      <c r="IW474" s="223">
        <f t="shared" ca="1" si="1106"/>
        <v>-3.3600787849226823E-4</v>
      </c>
      <c r="IX474" s="223">
        <f t="shared" ca="1" si="1107"/>
        <v>2.2276805577847592E-4</v>
      </c>
      <c r="IY474" s="223">
        <f t="shared" ca="1" si="1108"/>
        <v>-7.9674105211202092E-5</v>
      </c>
      <c r="IZ474" s="223">
        <f t="shared" ca="1" si="1109"/>
        <v>-7.4097322947215864E-5</v>
      </c>
      <c r="JA474" s="223">
        <f t="shared" ca="1" si="1110"/>
        <v>2.1793864265652526E-4</v>
      </c>
      <c r="JB474" s="223">
        <f t="shared" ca="1" si="1111"/>
        <v>-3.3257304542549856E-4</v>
      </c>
    </row>
    <row r="475" spans="2:262">
      <c r="B475" s="230">
        <v>114</v>
      </c>
      <c r="C475" s="229">
        <f t="shared" si="1112"/>
        <v>2.2265625000000015E-3</v>
      </c>
      <c r="D475" s="226">
        <f t="shared" ca="1" si="855"/>
        <v>71.87417506424147</v>
      </c>
      <c r="E475" s="225">
        <f ca="1">DP361</f>
        <v>-0.12582493575852496</v>
      </c>
      <c r="F475" s="224">
        <v>114</v>
      </c>
      <c r="G475" s="223">
        <f t="shared" ca="1" si="856"/>
        <v>3.2542370253974494E-4</v>
      </c>
      <c r="H475" s="223">
        <f t="shared" ca="1" si="857"/>
        <v>-3.7670095613674714E-4</v>
      </c>
      <c r="I475" s="223">
        <f t="shared" ca="1" si="858"/>
        <v>3.8393739665890233E-4</v>
      </c>
      <c r="J475" s="223">
        <f t="shared" ca="1" si="859"/>
        <v>-3.4628699831527052E-4</v>
      </c>
      <c r="K475" s="223">
        <f t="shared" ca="1" si="860"/>
        <v>2.6815153956866877E-4</v>
      </c>
      <c r="L475" s="223">
        <f t="shared" ca="1" si="861"/>
        <v>-1.5866598298587011E-4</v>
      </c>
      <c r="M475" s="223">
        <f t="shared" ca="1" si="862"/>
        <v>3.0630489684882944E-5</v>
      </c>
      <c r="N475" s="223">
        <f t="shared" ca="1" si="863"/>
        <v>1.009860714329676E-4</v>
      </c>
      <c r="O475" s="223">
        <f t="shared" ca="1" si="864"/>
        <v>-2.2079616213260134E-4</v>
      </c>
      <c r="P475" s="223">
        <f t="shared" ca="1" si="865"/>
        <v>3.1479256070930997E-4</v>
      </c>
      <c r="Q475" s="223">
        <f t="shared" ca="1" si="866"/>
        <v>-3.7198597246663155E-4</v>
      </c>
      <c r="R475" s="223">
        <f t="shared" ca="1" si="867"/>
        <v>3.8568980870527309E-4</v>
      </c>
      <c r="S475" s="223">
        <f t="shared" ca="1" si="868"/>
        <v>-3.5430192830941698E-4</v>
      </c>
      <c r="T475" s="223">
        <f t="shared" ca="1" si="869"/>
        <v>2.8149194705999101E-4</v>
      </c>
      <c r="U475" s="223">
        <f t="shared" ca="1" si="870"/>
        <v>-1.757722159928764E-4</v>
      </c>
      <c r="V475" s="223">
        <f t="shared" ca="1" si="871"/>
        <v>4.9502626524332809E-5</v>
      </c>
      <c r="W475" s="223">
        <f t="shared" ca="1" si="872"/>
        <v>8.2554407562961959E-5</v>
      </c>
      <c r="X475" s="223">
        <f t="shared" ca="1" si="873"/>
        <v>-2.0495985151554959E-4</v>
      </c>
      <c r="Y475" s="223">
        <f t="shared" ca="1" si="874"/>
        <v>3.0340305602755347E-4</v>
      </c>
      <c r="Z475" s="223">
        <f t="shared" ca="1" si="875"/>
        <v>-3.663748420067209E-4</v>
      </c>
      <c r="AA475" s="223">
        <f t="shared" ca="1" si="876"/>
        <v>3.8651306022003545E-4</v>
      </c>
      <c r="AB475" s="223">
        <f t="shared" ca="1" si="877"/>
        <v>-3.6146331392508267E-4</v>
      </c>
      <c r="AC475" s="223">
        <f t="shared" ca="1" si="878"/>
        <v>2.94154215795061E-4</v>
      </c>
      <c r="AD475" s="223">
        <f t="shared" ca="1" si="879"/>
        <v>-1.9245499833573173E-4</v>
      </c>
      <c r="AE475" s="223">
        <f t="shared" ca="1" si="880"/>
        <v>6.8255507200567627E-5</v>
      </c>
      <c r="AF475" s="223">
        <f t="shared" ca="1" si="881"/>
        <v>6.3923862894229124E-5</v>
      </c>
      <c r="AG475" s="223">
        <f t="shared" ca="1" si="882"/>
        <v>-1.8862977466383178E-4</v>
      </c>
      <c r="AH475" s="223">
        <f t="shared" ca="1" si="883"/>
        <v>2.9128262680885842E-4</v>
      </c>
      <c r="AI475" s="223">
        <f t="shared" ca="1" si="884"/>
        <v>-3.5988108246177004E-4</v>
      </c>
      <c r="AJ475" s="223">
        <f t="shared" ca="1" si="885"/>
        <v>3.8640516791818227E-4</v>
      </c>
      <c r="AK475" s="223">
        <f t="shared" ca="1" si="886"/>
        <v>-3.6775390275705679E-4</v>
      </c>
      <c r="AL475" s="223">
        <f t="shared" ca="1" si="887"/>
        <v>3.0610784125941794E-4</v>
      </c>
      <c r="AM475" s="223">
        <f t="shared" ca="1" si="888"/>
        <v>-2.0867413973052468E-4</v>
      </c>
      <c r="AN475" s="223">
        <f t="shared" ca="1" si="889"/>
        <v>8.6843954381482638E-5</v>
      </c>
      <c r="AO475" s="223">
        <f t="shared" ca="1" si="890"/>
        <v>4.5139320040709621E-5</v>
      </c>
      <c r="AP475" s="223">
        <f t="shared" ca="1" si="891"/>
        <v>-1.7184527216293675E-4</v>
      </c>
      <c r="AQ475" s="223">
        <f t="shared" ca="1" si="892"/>
        <v>2.7846047222883802E-4</v>
      </c>
      <c r="AR475" s="223">
        <f t="shared" ca="1" si="893"/>
        <v>-3.525203378673078E-4</v>
      </c>
      <c r="AS475" s="223">
        <f t="shared" ca="1" si="894"/>
        <v>3.853663917217187E-4</v>
      </c>
      <c r="AT475" s="223">
        <f t="shared" ca="1" si="895"/>
        <v>-3.7315854022585001E-4</v>
      </c>
      <c r="AU475" s="223">
        <f t="shared" ca="1" si="896"/>
        <v>3.1732402612230057E-4</v>
      </c>
      <c r="AV475" s="223">
        <f t="shared" ca="1" si="897"/>
        <v>-2.2439056684501546E-4</v>
      </c>
      <c r="AW475" s="223">
        <f t="shared" ca="1" si="898"/>
        <v>1.0522318686965527E-4</v>
      </c>
      <c r="AX475" s="223">
        <f t="shared" ca="1" si="899"/>
        <v>2.6246032611479956E-5</v>
      </c>
      <c r="AY475" s="223">
        <f t="shared" ca="1" si="900"/>
        <v>-1.5464677934952817E-4</v>
      </c>
      <c r="AZ475" s="223">
        <f t="shared" ca="1" si="901"/>
        <v>2.6496748198096188E-4</v>
      </c>
      <c r="BA475" s="223">
        <f t="shared" ca="1" si="902"/>
        <v>-3.4431034090179075E-4</v>
      </c>
      <c r="BB475" s="223">
        <f t="shared" ca="1" si="903"/>
        <v>3.8339923413348808E-4</v>
      </c>
      <c r="BC475" s="223">
        <f t="shared" ca="1" si="904"/>
        <v>-3.7766420608641166E-4</v>
      </c>
      <c r="BD475" s="223">
        <f t="shared" ca="1" si="905"/>
        <v>3.2777574961194943E-4</v>
      </c>
      <c r="BE475" s="223">
        <f t="shared" ca="1" si="906"/>
        <v>-2.3956641742968416E-4</v>
      </c>
      <c r="BF475" s="223">
        <f t="shared" ca="1" si="907"/>
        <v>1.2334892748419642E-4</v>
      </c>
      <c r="BG475" s="223">
        <f t="shared" ca="1" si="908"/>
        <v>7.289516190802888E-6</v>
      </c>
      <c r="BH475" s="223">
        <f t="shared" ca="1" si="909"/>
        <v>-1.3707572889920847E-4</v>
      </c>
      <c r="BI475" s="223">
        <f t="shared" ca="1" si="910"/>
        <v>2.5083616186057919E-4</v>
      </c>
      <c r="BJ475" s="223">
        <f t="shared" ca="1" si="911"/>
        <v>-3.3527087016701481E-4</v>
      </c>
      <c r="BK475" s="223">
        <f t="shared" ca="1" si="912"/>
        <v>3.805084342084229E-4</v>
      </c>
      <c r="BL475" s="223">
        <f t="shared" ca="1" si="913"/>
        <v>-3.8126004579503483E-4</v>
      </c>
      <c r="BM475" s="223">
        <f t="shared" ca="1" si="914"/>
        <v>3.3743783261102125E-4</v>
      </c>
      <c r="BN475" s="223">
        <f t="shared" ca="1" si="915"/>
        <v>-2.5416513153121646E-4</v>
      </c>
      <c r="BO475" s="223">
        <f t="shared" ca="1" si="916"/>
        <v>1.4117750972834323E-4</v>
      </c>
      <c r="BP475" s="223">
        <f t="shared" ca="1" si="917"/>
        <v>-1.1684561312864033E-5</v>
      </c>
      <c r="BQ475" s="223">
        <f t="shared" ca="1" si="918"/>
        <v>-1.1917445101156511E-4</v>
      </c>
      <c r="BR475" s="223">
        <f t="shared" ca="1" si="919"/>
        <v>2.3610055545562141E-4</v>
      </c>
      <c r="BS475" s="223">
        <f t="shared" ca="1" si="920"/>
        <v>-3.2542370253974652E-4</v>
      </c>
      <c r="BT475" s="223">
        <f t="shared" ca="1" si="921"/>
        <v>3.7670095613674931E-4</v>
      </c>
      <c r="BU475" s="223">
        <f t="shared" ca="1" si="922"/>
        <v>-3.8393739665890163E-4</v>
      </c>
      <c r="BV475" s="223">
        <f t="shared" ca="1" si="923"/>
        <v>3.4628699831526955E-4</v>
      </c>
      <c r="BW475" s="223">
        <f t="shared" ca="1" si="924"/>
        <v>-2.6815153956866237E-4</v>
      </c>
      <c r="BX475" s="223">
        <f t="shared" ca="1" si="925"/>
        <v>1.5866598298586512E-4</v>
      </c>
      <c r="BY475" s="223">
        <f t="shared" ca="1" si="926"/>
        <v>-3.0630489684870638E-5</v>
      </c>
      <c r="BZ475" s="223">
        <f t="shared" ca="1" si="927"/>
        <v>-1.009860714329755E-4</v>
      </c>
      <c r="CA475" s="223">
        <f t="shared" ca="1" si="928"/>
        <v>2.207961621326047E-4</v>
      </c>
      <c r="CB475" s="223">
        <f t="shared" ca="1" si="929"/>
        <v>-3.1479256070931626E-4</v>
      </c>
      <c r="CC475" s="223">
        <f t="shared" ca="1" si="930"/>
        <v>3.7198597246663345E-4</v>
      </c>
      <c r="CD475" s="223">
        <f t="shared" ca="1" si="931"/>
        <v>-3.8568980870527276E-4</v>
      </c>
      <c r="CE475" s="223">
        <f t="shared" ca="1" si="932"/>
        <v>3.5430192830941313E-4</v>
      </c>
      <c r="CF475" s="223">
        <f t="shared" ca="1" si="933"/>
        <v>-2.8149194705998629E-4</v>
      </c>
      <c r="CG475" s="223">
        <f t="shared" ca="1" si="934"/>
        <v>1.7577221599287521E-4</v>
      </c>
      <c r="CH475" s="223">
        <f t="shared" ca="1" si="935"/>
        <v>-4.9502626524323349E-5</v>
      </c>
      <c r="CI475" s="223">
        <f t="shared" ca="1" si="936"/>
        <v>-8.2554407562968627E-5</v>
      </c>
      <c r="CJ475" s="223">
        <f t="shared" ca="1" si="937"/>
        <v>2.0495985151555073E-4</v>
      </c>
      <c r="CK475" s="223">
        <f t="shared" ca="1" si="938"/>
        <v>-3.0340305602755938E-4</v>
      </c>
      <c r="CL475" s="223">
        <f t="shared" ca="1" si="939"/>
        <v>3.663748420067222E-4</v>
      </c>
      <c r="CM475" s="223">
        <f t="shared" ca="1" si="940"/>
        <v>-3.8651306022003523E-4</v>
      </c>
      <c r="CN475" s="223">
        <f t="shared" ca="1" si="941"/>
        <v>3.6146331392508023E-4</v>
      </c>
      <c r="CO475" s="223">
        <f t="shared" ca="1" si="942"/>
        <v>-2.9415421579506013E-4</v>
      </c>
      <c r="CP475" s="223">
        <f t="shared" ca="1" si="943"/>
        <v>1.9245499833572106E-4</v>
      </c>
      <c r="CQ475" s="223">
        <f t="shared" ca="1" si="944"/>
        <v>-6.8255507200560932E-5</v>
      </c>
      <c r="CR475" s="223">
        <f t="shared" ca="1" si="945"/>
        <v>-6.3923862894230452E-5</v>
      </c>
      <c r="CS475" s="223">
        <f t="shared" ca="1" si="946"/>
        <v>1.8862977466384251E-4</v>
      </c>
      <c r="CT475" s="223">
        <f t="shared" ca="1" si="947"/>
        <v>-2.9128262680887013E-4</v>
      </c>
      <c r="CU475" s="223">
        <f t="shared" ca="1" si="948"/>
        <v>3.5988108246177053E-4</v>
      </c>
      <c r="CV475" s="223">
        <f t="shared" ca="1" si="949"/>
        <v>-3.8640516791818244E-4</v>
      </c>
      <c r="CW475" s="223">
        <f t="shared" ca="1" si="950"/>
        <v>3.6775390275705131E-4</v>
      </c>
      <c r="CX475" s="223">
        <f t="shared" ca="1" si="951"/>
        <v>-3.0610784125941712E-4</v>
      </c>
      <c r="CY475" s="223">
        <f t="shared" ca="1" si="952"/>
        <v>2.0867413973051893E-4</v>
      </c>
      <c r="CZ475" s="223">
        <f t="shared" ca="1" si="953"/>
        <v>-8.6843954381465236E-5</v>
      </c>
      <c r="DA475" s="223">
        <f t="shared" ca="1" si="954"/>
        <v>-4.5139320040710922E-5</v>
      </c>
      <c r="DB475" s="223">
        <f t="shared" ca="1" si="955"/>
        <v>1.7184527216294285E-4</v>
      </c>
      <c r="DC475" s="223">
        <f t="shared" ca="1" si="956"/>
        <v>-2.7846047222884654E-4</v>
      </c>
      <c r="DD475" s="223">
        <f t="shared" ca="1" si="957"/>
        <v>3.525203378673084E-4</v>
      </c>
      <c r="DE475" s="223">
        <f t="shared" ca="1" si="958"/>
        <v>-3.8536639172171924E-4</v>
      </c>
      <c r="DF475" s="223">
        <f t="shared" ca="1" si="959"/>
        <v>3.7315854022584681E-4</v>
      </c>
      <c r="DG475" s="223">
        <f t="shared" ca="1" si="960"/>
        <v>-3.1732402612229976E-4</v>
      </c>
      <c r="DH475" s="223">
        <f t="shared" ca="1" si="961"/>
        <v>2.2439056684500991E-4</v>
      </c>
      <c r="DI475" s="223">
        <f t="shared" ca="1" si="962"/>
        <v>-1.0522318686964342E-4</v>
      </c>
      <c r="DJ475" s="223">
        <f t="shared" ca="1" si="963"/>
        <v>-2.6246032611475836E-5</v>
      </c>
      <c r="DK475" s="223">
        <f t="shared" ca="1" si="964"/>
        <v>1.5464677934953443E-4</v>
      </c>
      <c r="DL475" s="223">
        <f t="shared" ca="1" si="965"/>
        <v>-2.6496748198096682E-4</v>
      </c>
      <c r="DM475" s="223">
        <f t="shared" ca="1" si="966"/>
        <v>3.4431034090178886E-4</v>
      </c>
      <c r="DN475" s="223">
        <f t="shared" ca="1" si="967"/>
        <v>-3.8339923413348889E-4</v>
      </c>
      <c r="DO475" s="223">
        <f t="shared" ca="1" si="968"/>
        <v>3.7766420608641019E-4</v>
      </c>
      <c r="DP475" s="223">
        <f t="shared" ca="1" si="969"/>
        <v>-3.2777574961195165E-4</v>
      </c>
      <c r="DQ475" s="223">
        <f t="shared" ca="1" si="970"/>
        <v>2.3956641742967883E-4</v>
      </c>
      <c r="DR475" s="223">
        <f t="shared" ca="1" si="971"/>
        <v>-1.2334892748418997E-4</v>
      </c>
      <c r="DS475" s="223">
        <f t="shared" ca="1" si="972"/>
        <v>-7.2895161908206961E-6</v>
      </c>
      <c r="DT475" s="223">
        <f t="shared" ca="1" si="973"/>
        <v>1.3707572889921481E-4</v>
      </c>
      <c r="DU475" s="223">
        <f t="shared" ca="1" si="974"/>
        <v>-2.5083616186058439E-4</v>
      </c>
      <c r="DV475" s="223">
        <f t="shared" ca="1" si="975"/>
        <v>3.352708701670237E-4</v>
      </c>
      <c r="DW475" s="223">
        <f t="shared" ca="1" si="976"/>
        <v>-3.8050843420842399E-4</v>
      </c>
      <c r="DX475" s="223">
        <f t="shared" ca="1" si="977"/>
        <v>3.8126004579503369E-4</v>
      </c>
      <c r="DY475" s="223">
        <f t="shared" ca="1" si="978"/>
        <v>-3.3743783261101258E-4</v>
      </c>
      <c r="DZ475" s="223">
        <f t="shared" ca="1" si="979"/>
        <v>2.5416513153121961E-4</v>
      </c>
      <c r="EA475" s="223">
        <f t="shared" ca="1" si="980"/>
        <v>-1.4117750972833694E-4</v>
      </c>
      <c r="EB475" s="223">
        <f t="shared" ca="1" si="981"/>
        <v>1.1684561312846252E-5</v>
      </c>
      <c r="EC475" s="223">
        <f t="shared" ca="1" si="982"/>
        <v>1.1917445101156115E-4</v>
      </c>
      <c r="ED475" s="223">
        <f t="shared" ca="1" si="983"/>
        <v>-2.361005554556268E-4</v>
      </c>
      <c r="EE475" s="223">
        <f t="shared" ca="1" si="984"/>
        <v>3.2542370253975611E-4</v>
      </c>
      <c r="EF475" s="223">
        <f t="shared" ca="1" si="985"/>
        <v>-3.7670095613674838E-4</v>
      </c>
      <c r="EG475" s="223">
        <f t="shared" ca="1" si="986"/>
        <v>3.8393739665890081E-4</v>
      </c>
      <c r="EH475" s="223">
        <f t="shared" ca="1" si="987"/>
        <v>-3.4628699831526169E-4</v>
      </c>
      <c r="EI475" s="223">
        <f t="shared" ca="1" si="988"/>
        <v>2.6815153956866536E-4</v>
      </c>
      <c r="EJ475" s="223">
        <f t="shared" ca="1" si="989"/>
        <v>-1.5866598298585889E-4</v>
      </c>
      <c r="EK475" s="223">
        <f t="shared" ca="1" si="990"/>
        <v>3.0630489684863862E-5</v>
      </c>
      <c r="EL475" s="223">
        <f t="shared" ca="1" si="991"/>
        <v>1.0098607143297149E-4</v>
      </c>
      <c r="EM475" s="223">
        <f t="shared" ca="1" si="992"/>
        <v>-2.2079616213261028E-4</v>
      </c>
      <c r="EN475" s="223">
        <f t="shared" ca="1" si="993"/>
        <v>3.1479256070932027E-4</v>
      </c>
      <c r="EO475" s="223">
        <f t="shared" ca="1" si="994"/>
        <v>-3.7198597246663231E-4</v>
      </c>
      <c r="EP475" s="223">
        <f t="shared" ca="1" si="995"/>
        <v>3.8568980870527233E-4</v>
      </c>
      <c r="EQ475" s="223">
        <f t="shared" ca="1" si="996"/>
        <v>-3.5430192830941036E-4</v>
      </c>
      <c r="ER475" s="223">
        <f t="shared" ca="1" si="997"/>
        <v>2.8149194705997415E-4</v>
      </c>
      <c r="ES475" s="223">
        <f t="shared" ca="1" si="998"/>
        <v>-1.7577221599286914E-4</v>
      </c>
      <c r="ET475" s="223">
        <f t="shared" ca="1" si="999"/>
        <v>4.9502626524316573E-5</v>
      </c>
      <c r="EU475" s="223">
        <f t="shared" ca="1" si="1000"/>
        <v>8.2554407562986001E-5</v>
      </c>
      <c r="EV475" s="223">
        <f t="shared" ca="1" si="1001"/>
        <v>-2.0495985151555647E-4</v>
      </c>
      <c r="EW475" s="223">
        <f t="shared" ca="1" si="1002"/>
        <v>3.0340305602756361E-4</v>
      </c>
      <c r="EX475" s="223">
        <f t="shared" ca="1" si="1003"/>
        <v>-3.6637484200672789E-4</v>
      </c>
      <c r="EY475" s="223">
        <f t="shared" ca="1" si="1004"/>
        <v>3.8651306022003534E-4</v>
      </c>
      <c r="EZ475" s="223">
        <f t="shared" ca="1" si="1005"/>
        <v>-3.6146331392507779E-4</v>
      </c>
      <c r="FA475" s="223">
        <f t="shared" ca="1" si="1006"/>
        <v>2.9415421579504853E-4</v>
      </c>
      <c r="FB475" s="223">
        <f t="shared" ca="1" si="1007"/>
        <v>-1.9245499833572463E-4</v>
      </c>
      <c r="FC475" s="223">
        <f t="shared" ca="1" si="1008"/>
        <v>6.825550720055421E-5</v>
      </c>
      <c r="FD475" s="223">
        <f t="shared" ca="1" si="1009"/>
        <v>6.3923862894248016E-5</v>
      </c>
      <c r="FE475" s="223">
        <f t="shared" ca="1" si="1010"/>
        <v>-1.8862977466383891E-4</v>
      </c>
      <c r="FF475" s="223">
        <f t="shared" ca="1" si="1011"/>
        <v>2.9128262680886742E-4</v>
      </c>
      <c r="FG475" s="223">
        <f t="shared" ca="1" si="1012"/>
        <v>-3.5988108246177704E-4</v>
      </c>
      <c r="FH475" s="223">
        <f t="shared" ca="1" si="1013"/>
        <v>3.8640516791818238E-4</v>
      </c>
      <c r="FI475" s="223">
        <f t="shared" ca="1" si="1014"/>
        <v>-3.6775390275705261E-4</v>
      </c>
      <c r="FJ475" s="223">
        <f t="shared" ca="1" si="1015"/>
        <v>3.0610784125940623E-4</v>
      </c>
      <c r="FK475" s="223">
        <f t="shared" ca="1" si="1016"/>
        <v>-2.086741397305224E-4</v>
      </c>
      <c r="FL475" s="223">
        <f t="shared" ca="1" si="1017"/>
        <v>8.6843954381469329E-5</v>
      </c>
      <c r="FM475" s="223">
        <f t="shared" ca="1" si="1018"/>
        <v>4.5139320040728595E-5</v>
      </c>
      <c r="FN475" s="223">
        <f t="shared" ca="1" si="1019"/>
        <v>-1.7184527216293911E-4</v>
      </c>
      <c r="FO475" s="223">
        <f t="shared" ca="1" si="1020"/>
        <v>2.7846047222884366E-4</v>
      </c>
      <c r="FP475" s="223">
        <f t="shared" ca="1" si="1021"/>
        <v>-3.5252033786731566E-4</v>
      </c>
      <c r="FQ475" s="223">
        <f t="shared" ca="1" si="1022"/>
        <v>3.853663917217207E-4</v>
      </c>
      <c r="FR475" s="223">
        <f t="shared" ca="1" si="1023"/>
        <v>-3.731585402258479E-4</v>
      </c>
      <c r="FS475" s="223">
        <f t="shared" ca="1" si="1024"/>
        <v>3.1732402612228957E-4</v>
      </c>
      <c r="FT475" s="223">
        <f t="shared" ca="1" si="1025"/>
        <v>-2.2439056684499543E-4</v>
      </c>
      <c r="FU475" s="223">
        <f t="shared" ca="1" si="1026"/>
        <v>1.0522318686964746E-4</v>
      </c>
      <c r="FV475" s="223">
        <f t="shared" ca="1" si="1027"/>
        <v>2.6246032611493617E-5</v>
      </c>
      <c r="FW475" s="223">
        <f t="shared" ca="1" si="1028"/>
        <v>-1.5464677934955075E-4</v>
      </c>
      <c r="FX475" s="223">
        <f t="shared" ca="1" si="1029"/>
        <v>2.6496748198096378E-4</v>
      </c>
      <c r="FY475" s="223">
        <f t="shared" ca="1" si="1030"/>
        <v>-3.4431034090179693E-4</v>
      </c>
      <c r="FZ475" s="223">
        <f t="shared" ca="1" si="1031"/>
        <v>3.8339923413349117E-4</v>
      </c>
      <c r="GA475" s="223">
        <f t="shared" ca="1" si="1032"/>
        <v>-3.7766420608641106E-4</v>
      </c>
      <c r="GB475" s="223">
        <f t="shared" ca="1" si="1033"/>
        <v>3.2777574961194222E-4</v>
      </c>
      <c r="GC475" s="223">
        <f t="shared" ca="1" si="1034"/>
        <v>-2.3956641742966487E-4</v>
      </c>
      <c r="GD475" s="223">
        <f t="shared" ca="1" si="1035"/>
        <v>1.233489274841939E-4</v>
      </c>
      <c r="GE475" s="223">
        <f t="shared" ca="1" si="1036"/>
        <v>7.2895161908164948E-6</v>
      </c>
      <c r="GF475" s="223">
        <f t="shared" ca="1" si="1037"/>
        <v>-1.3707572889923148E-4</v>
      </c>
      <c r="GG475" s="223">
        <f t="shared" ca="1" si="1038"/>
        <v>2.5083616186059795E-4</v>
      </c>
      <c r="GH475" s="223">
        <f t="shared" ca="1" si="1039"/>
        <v>-3.3527087016703259E-4</v>
      </c>
      <c r="GI475" s="223">
        <f t="shared" ca="1" si="1040"/>
        <v>3.8050843420842334E-4</v>
      </c>
      <c r="GJ475" s="223">
        <f t="shared" ca="1" si="1041"/>
        <v>-3.8126004579503445E-4</v>
      </c>
      <c r="GK475" s="223">
        <f t="shared" ca="1" si="1042"/>
        <v>3.3743783261101459E-4</v>
      </c>
      <c r="GL475" s="223">
        <f t="shared" ca="1" si="1043"/>
        <v>-2.5416513153120616E-4</v>
      </c>
      <c r="GM475" s="223">
        <f t="shared" ca="1" si="1044"/>
        <v>1.411775097283203E-4</v>
      </c>
      <c r="GN475" s="223">
        <f t="shared" ca="1" si="1045"/>
        <v>-1.1684561312828444E-5</v>
      </c>
      <c r="GO475" s="223">
        <f t="shared" ca="1" si="1046"/>
        <v>-1.1917445101155718E-4</v>
      </c>
      <c r="GP475" s="223">
        <f t="shared" ca="1" si="1047"/>
        <v>2.3610055545562352E-4</v>
      </c>
      <c r="GQ475" s="223">
        <f t="shared" ca="1" si="1048"/>
        <v>-3.2542370253975389E-4</v>
      </c>
      <c r="GR475" s="223">
        <f t="shared" ca="1" si="1049"/>
        <v>3.767009561367524E-4</v>
      </c>
      <c r="GS475" s="223">
        <f t="shared" ca="1" si="1050"/>
        <v>-3.8393739665889875E-4</v>
      </c>
      <c r="GT475" s="223">
        <f t="shared" ca="1" si="1051"/>
        <v>3.4628699831525377E-4</v>
      </c>
      <c r="GU475" s="223">
        <f t="shared" ca="1" si="1052"/>
        <v>-2.6815153956866839E-4</v>
      </c>
      <c r="GV475" s="223">
        <f t="shared" ca="1" si="1053"/>
        <v>1.5866598298586271E-4</v>
      </c>
      <c r="GW475" s="223">
        <f t="shared" ca="1" si="1054"/>
        <v>-3.0630489684868009E-5</v>
      </c>
      <c r="GX475" s="223">
        <f t="shared" ca="1" si="1055"/>
        <v>-1.0098607143298865E-4</v>
      </c>
      <c r="GY475" s="223">
        <f t="shared" ca="1" si="1056"/>
        <v>2.2079616213262489E-4</v>
      </c>
      <c r="GZ475" s="223">
        <f t="shared" ca="1" si="1057"/>
        <v>-3.1479256070933057E-4</v>
      </c>
      <c r="HA475" s="223">
        <f t="shared" ca="1" si="1058"/>
        <v>3.7198597246663117E-4</v>
      </c>
      <c r="HB475" s="223">
        <f t="shared" ca="1" si="1059"/>
        <v>-3.856898087052726E-4</v>
      </c>
      <c r="HC475" s="223">
        <f t="shared" ca="1" si="1060"/>
        <v>3.5430192830941204E-4</v>
      </c>
      <c r="HD475" s="223">
        <f t="shared" ca="1" si="1061"/>
        <v>-2.8149194705997697E-4</v>
      </c>
      <c r="HE475" s="223">
        <f t="shared" ca="1" si="1062"/>
        <v>1.7577221599285331E-4</v>
      </c>
      <c r="HF475" s="223">
        <f t="shared" ca="1" si="1063"/>
        <v>-4.9502626524298928E-5</v>
      </c>
      <c r="HG475" s="223">
        <f t="shared" ca="1" si="1064"/>
        <v>-8.2554407563003457E-5</v>
      </c>
      <c r="HH475" s="223">
        <f t="shared" ca="1" si="1065"/>
        <v>2.0495985151555295E-4</v>
      </c>
      <c r="HI475" s="223">
        <f t="shared" ca="1" si="1066"/>
        <v>-3.03403056027561E-4</v>
      </c>
      <c r="HJ475" s="223">
        <f t="shared" ca="1" si="1067"/>
        <v>3.6637484200672654E-4</v>
      </c>
      <c r="HK475" s="223">
        <f t="shared" ca="1" si="1068"/>
        <v>-3.8651306022003502E-4</v>
      </c>
      <c r="HL475" s="223">
        <f t="shared" ca="1" si="1069"/>
        <v>3.614633139250715E-4</v>
      </c>
      <c r="HM475" s="223">
        <f t="shared" ca="1" si="1070"/>
        <v>-2.9415421579503698E-4</v>
      </c>
      <c r="HN475" s="223">
        <f t="shared" ca="1" si="1071"/>
        <v>1.9245499833572832E-4</v>
      </c>
      <c r="HO475" s="223">
        <f t="shared" ca="1" si="1072"/>
        <v>-6.8255507200558303E-5</v>
      </c>
      <c r="HP475" s="223">
        <f t="shared" ca="1" si="1073"/>
        <v>-6.3923862894243869E-5</v>
      </c>
      <c r="HQ475" s="223">
        <f t="shared" ca="1" si="1074"/>
        <v>1.8862977466385444E-4</v>
      </c>
      <c r="HR475" s="223">
        <f t="shared" ca="1" si="1075"/>
        <v>-2.9128262680887913E-4</v>
      </c>
      <c r="HS475" s="223">
        <f t="shared" ca="1" si="1076"/>
        <v>3.5988108246178354E-4</v>
      </c>
      <c r="HT475" s="223">
        <f t="shared" ca="1" si="1077"/>
        <v>-3.8640516791818222E-4</v>
      </c>
      <c r="HU475" s="223">
        <f t="shared" ca="1" si="1078"/>
        <v>3.6775390275705386E-4</v>
      </c>
      <c r="HV475" s="223">
        <f t="shared" ca="1" si="1079"/>
        <v>-3.0610784125940878E-4</v>
      </c>
      <c r="HW475" s="223">
        <f t="shared" ca="1" si="1080"/>
        <v>2.0867413973050744E-4</v>
      </c>
      <c r="HX475" s="223">
        <f t="shared" ca="1" si="1081"/>
        <v>-8.6843954381452009E-5</v>
      </c>
      <c r="HY475" s="223">
        <f t="shared" ca="1" si="1082"/>
        <v>-4.5139320040746267E-5</v>
      </c>
      <c r="HZ475" s="223">
        <f t="shared" ca="1" si="1083"/>
        <v>1.7184527216293537E-4</v>
      </c>
      <c r="IA475" s="223">
        <f t="shared" ca="1" si="1084"/>
        <v>-2.7846047222884079E-4</v>
      </c>
      <c r="IB475" s="223">
        <f t="shared" ca="1" si="1085"/>
        <v>3.5252033786731398E-4</v>
      </c>
      <c r="IC475" s="223">
        <f t="shared" ca="1" si="1086"/>
        <v>-3.8536639172172032E-4</v>
      </c>
      <c r="ID475" s="223">
        <f t="shared" ca="1" si="1087"/>
        <v>3.7315854022584323E-4</v>
      </c>
      <c r="IE475" s="223">
        <f t="shared" ca="1" si="1088"/>
        <v>2.7662911608020109E-4</v>
      </c>
      <c r="IF475" s="223">
        <f t="shared" ca="1" si="1089"/>
        <v>2.2439056684498088E-4</v>
      </c>
      <c r="IG475" s="223">
        <f t="shared" ca="1" si="1090"/>
        <v>-1.0522318686965147E-4</v>
      </c>
      <c r="IH475" s="223">
        <f t="shared" ca="1" si="1091"/>
        <v>-2.6246032611489443E-5</v>
      </c>
      <c r="II475" s="223">
        <f t="shared" ca="1" si="1092"/>
        <v>1.5464677934954693E-4</v>
      </c>
      <c r="IJ475" s="223">
        <f t="shared" ca="1" si="1093"/>
        <v>-2.6496748198097674E-4</v>
      </c>
      <c r="IK475" s="223">
        <f t="shared" ca="1" si="1094"/>
        <v>3.4431034090180506E-4</v>
      </c>
      <c r="IL475" s="223">
        <f t="shared" ca="1" si="1095"/>
        <v>-3.8339923413349344E-4</v>
      </c>
      <c r="IM475" s="223">
        <f t="shared" ca="1" si="1096"/>
        <v>3.7766420608641198E-4</v>
      </c>
      <c r="IN475" s="223">
        <f t="shared" ca="1" si="1097"/>
        <v>-3.2777574961194444E-4</v>
      </c>
      <c r="IO475" s="223">
        <f t="shared" ca="1" si="1098"/>
        <v>2.3956641742966812E-4</v>
      </c>
      <c r="IP475" s="223">
        <f t="shared" ca="1" si="1099"/>
        <v>-1.2334892748417701E-4</v>
      </c>
      <c r="IQ475" s="223">
        <f t="shared" ca="1" si="1100"/>
        <v>-7.2895161908343299E-6</v>
      </c>
      <c r="IR475" s="223">
        <f t="shared" ca="1" si="1101"/>
        <v>1.3707572889924815E-4</v>
      </c>
      <c r="IS475" s="223">
        <f t="shared" ca="1" si="1102"/>
        <v>-2.5083616186057805E-4</v>
      </c>
      <c r="IT475" s="223">
        <f t="shared" ca="1" si="1103"/>
        <v>3.3527087016701953E-4</v>
      </c>
      <c r="IU475" s="223">
        <f t="shared" ca="1" si="1104"/>
        <v>-3.8050843420842648E-4</v>
      </c>
      <c r="IV475" s="223">
        <f t="shared" ca="1" si="1105"/>
        <v>3.8126004579503141E-4</v>
      </c>
      <c r="IW475" s="223">
        <f t="shared" ca="1" si="1106"/>
        <v>-3.3743783261100597E-4</v>
      </c>
      <c r="IX475" s="223">
        <f t="shared" ca="1" si="1107"/>
        <v>2.5416513153119277E-4</v>
      </c>
      <c r="IY475" s="223">
        <f t="shared" ca="1" si="1108"/>
        <v>-1.4117750972834469E-4</v>
      </c>
      <c r="IZ475" s="223">
        <f t="shared" ca="1" si="1109"/>
        <v>1.1684561312854573E-5</v>
      </c>
      <c r="JA475" s="223">
        <f t="shared" ca="1" si="1110"/>
        <v>1.1917445101157411E-4</v>
      </c>
      <c r="JB475" s="223">
        <f t="shared" ca="1" si="1111"/>
        <v>-2.3610055545563761E-4</v>
      </c>
    </row>
    <row r="476" spans="2:262">
      <c r="B476" s="230">
        <v>115</v>
      </c>
      <c r="C476" s="229">
        <f t="shared" si="1112"/>
        <v>2.2460937500000016E-3</v>
      </c>
      <c r="D476" s="226">
        <f t="shared" ca="1" si="855"/>
        <v>71.873924643664864</v>
      </c>
      <c r="E476" s="225">
        <f ca="1">DQ361</f>
        <v>-0.12607535633514225</v>
      </c>
      <c r="F476" s="224">
        <v>115</v>
      </c>
      <c r="G476" s="223">
        <f t="shared" ca="1" si="856"/>
        <v>5.6453216892342025E-4</v>
      </c>
      <c r="H476" s="223">
        <f t="shared" ca="1" si="857"/>
        <v>-6.9604954159295019E-4</v>
      </c>
      <c r="I476" s="223">
        <f t="shared" ca="1" si="858"/>
        <v>7.5730514073932211E-4</v>
      </c>
      <c r="J476" s="223">
        <f t="shared" ca="1" si="859"/>
        <v>-7.4211560328697398E-4</v>
      </c>
      <c r="K476" s="223">
        <f t="shared" ca="1" si="860"/>
        <v>6.5201421641824652E-4</v>
      </c>
      <c r="L476" s="223">
        <f t="shared" ca="1" si="861"/>
        <v>-4.9609614198584996E-4</v>
      </c>
      <c r="M476" s="223">
        <f t="shared" ca="1" si="862"/>
        <v>2.9010031777985273E-4</v>
      </c>
      <c r="N476" s="223">
        <f t="shared" ca="1" si="863"/>
        <v>-5.482071187607818E-5</v>
      </c>
      <c r="O476" s="223">
        <f t="shared" ca="1" si="864"/>
        <v>-1.8599269616683742E-4</v>
      </c>
      <c r="P476" s="223">
        <f t="shared" ca="1" si="865"/>
        <v>4.0803132466585702E-4</v>
      </c>
      <c r="Q476" s="223">
        <f t="shared" ca="1" si="866"/>
        <v>-5.8888178650303878E-4</v>
      </c>
      <c r="R476" s="223">
        <f t="shared" ca="1" si="867"/>
        <v>7.1028837797935951E-4</v>
      </c>
      <c r="S476" s="223">
        <f t="shared" ca="1" si="868"/>
        <v>-7.5999587597520119E-4</v>
      </c>
      <c r="T476" s="223">
        <f t="shared" ca="1" si="869"/>
        <v>7.3298662476652902E-4</v>
      </c>
      <c r="U476" s="223">
        <f t="shared" ca="1" si="870"/>
        <v>-6.3198703645198464E-4</v>
      </c>
      <c r="V476" s="223">
        <f t="shared" ca="1" si="871"/>
        <v>4.6719237699474657E-4</v>
      </c>
      <c r="W476" s="223">
        <f t="shared" ca="1" si="872"/>
        <v>-2.5523761897753048E-4</v>
      </c>
      <c r="X476" s="223">
        <f t="shared" ca="1" si="873"/>
        <v>1.7518246938519604E-5</v>
      </c>
      <c r="Y476" s="223">
        <f t="shared" ca="1" si="874"/>
        <v>2.2196948069210125E-4</v>
      </c>
      <c r="Z476" s="223">
        <f t="shared" ca="1" si="875"/>
        <v>-4.3905080123602893E-4</v>
      </c>
      <c r="AA476" s="223">
        <f t="shared" ca="1" si="876"/>
        <v>6.1181273627902125E-4</v>
      </c>
      <c r="AB476" s="223">
        <f t="shared" ca="1" si="877"/>
        <v>-7.2281606744930172E-4</v>
      </c>
      <c r="AC476" s="223">
        <f t="shared" ca="1" si="878"/>
        <v>7.6085571457807928E-4</v>
      </c>
      <c r="AD476" s="223">
        <f t="shared" ca="1" si="879"/>
        <v>-7.2209181726497445E-4</v>
      </c>
      <c r="AE476" s="223">
        <f t="shared" ca="1" si="880"/>
        <v>6.1043734435938131E-4</v>
      </c>
      <c r="AF476" s="223">
        <f t="shared" ca="1" si="881"/>
        <v>-4.371631046462415E-4</v>
      </c>
      <c r="AG476" s="223">
        <f t="shared" ca="1" si="882"/>
        <v>2.1976003039491618E-4</v>
      </c>
      <c r="AH476" s="223">
        <f t="shared" ca="1" si="883"/>
        <v>1.9826420990320481E-5</v>
      </c>
      <c r="AI476" s="223">
        <f t="shared" ca="1" si="884"/>
        <v>-2.5741152129614767E-4</v>
      </c>
      <c r="AJ476" s="223">
        <f t="shared" ca="1" si="885"/>
        <v>4.6901256596971292E-4</v>
      </c>
      <c r="AK476" s="223">
        <f t="shared" ca="1" si="886"/>
        <v>-6.33269775584838E-4</v>
      </c>
      <c r="AL476" s="223">
        <f t="shared" ca="1" si="887"/>
        <v>7.3360242970155003E-4</v>
      </c>
      <c r="AM476" s="223">
        <f t="shared" ca="1" si="888"/>
        <v>-7.5988258512144926E-4</v>
      </c>
      <c r="AN476" s="223">
        <f t="shared" ca="1" si="889"/>
        <v>7.0945742732785489E-4</v>
      </c>
      <c r="AO476" s="223">
        <f t="shared" ca="1" si="890"/>
        <v>-5.8741705523621937E-4</v>
      </c>
      <c r="AP476" s="223">
        <f t="shared" ca="1" si="891"/>
        <v>4.0608066808767781E-4</v>
      </c>
      <c r="AQ476" s="223">
        <f t="shared" ca="1" si="892"/>
        <v>-1.8375302065038574E-4</v>
      </c>
      <c r="AR476" s="223">
        <f t="shared" ca="1" si="893"/>
        <v>-5.7123325334416215E-5</v>
      </c>
      <c r="AS476" s="223">
        <f t="shared" ca="1" si="894"/>
        <v>2.9223343499881033E-4</v>
      </c>
      <c r="AT476" s="223">
        <f t="shared" ca="1" si="895"/>
        <v>-4.9784443835133114E-4</v>
      </c>
      <c r="AU476" s="223">
        <f t="shared" ca="1" si="896"/>
        <v>6.5320121253339253E-4</v>
      </c>
      <c r="AV476" s="223">
        <f t="shared" ca="1" si="897"/>
        <v>-7.4262147944466339E-4</v>
      </c>
      <c r="AW476" s="223">
        <f t="shared" ca="1" si="898"/>
        <v>7.5707883195940751E-4</v>
      </c>
      <c r="AX476" s="223">
        <f t="shared" ca="1" si="899"/>
        <v>-6.9511389230717533E-4</v>
      </c>
      <c r="AY476" s="223">
        <f t="shared" ca="1" si="900"/>
        <v>5.6298162697534333E-4</v>
      </c>
      <c r="AZ476" s="223">
        <f t="shared" ca="1" si="901"/>
        <v>-3.7401994763123462E-4</v>
      </c>
      <c r="BA476" s="223">
        <f t="shared" ca="1" si="902"/>
        <v>1.4730333378423441E-4</v>
      </c>
      <c r="BB476" s="223">
        <f t="shared" ca="1" si="903"/>
        <v>9.4282614584368914E-5</v>
      </c>
      <c r="BC476" s="223">
        <f t="shared" ca="1" si="904"/>
        <v>-3.2635133275993501E-4</v>
      </c>
      <c r="BD476" s="223">
        <f t="shared" ca="1" si="905"/>
        <v>5.254769598749382E-4</v>
      </c>
      <c r="BE476" s="223">
        <f t="shared" ca="1" si="906"/>
        <v>-6.7155903054728493E-4</v>
      </c>
      <c r="BF476" s="223">
        <f t="shared" ca="1" si="907"/>
        <v>7.4985148899783501E-4</v>
      </c>
      <c r="BG476" s="223">
        <f t="shared" ca="1" si="908"/>
        <v>-7.5245120957890177E-4</v>
      </c>
      <c r="BH476" s="223">
        <f t="shared" ca="1" si="909"/>
        <v>6.7909576703513279E-4</v>
      </c>
      <c r="BI476" s="223">
        <f t="shared" ca="1" si="910"/>
        <v>-5.3718992666370213E-4</v>
      </c>
      <c r="BJ476" s="223">
        <f t="shared" ca="1" si="911"/>
        <v>3.410581803606698E-4</v>
      </c>
      <c r="BK476" s="223">
        <f t="shared" ca="1" si="912"/>
        <v>-1.1049878028475933E-4</v>
      </c>
      <c r="BL476" s="223">
        <f t="shared" ca="1" si="913"/>
        <v>-1.3121476875759555E-4</v>
      </c>
      <c r="BM476" s="223">
        <f t="shared" ca="1" si="914"/>
        <v>3.5968302157543059E-4</v>
      </c>
      <c r="BN476" s="223">
        <f t="shared" ca="1" si="915"/>
        <v>-5.5184356137585313E-4</v>
      </c>
      <c r="BO476" s="223">
        <f t="shared" ca="1" si="916"/>
        <v>6.8829900403496016E-4</v>
      </c>
      <c r="BP476" s="223">
        <f t="shared" ca="1" si="917"/>
        <v>-7.5527504063477584E-4</v>
      </c>
      <c r="BQ476" s="223">
        <f t="shared" ca="1" si="918"/>
        <v>7.4601086632758017E-4</v>
      </c>
      <c r="BR476" s="223">
        <f t="shared" ca="1" si="919"/>
        <v>-6.6144164057854802E-4</v>
      </c>
      <c r="BS476" s="223">
        <f t="shared" ca="1" si="920"/>
        <v>5.1010408876646298E-4</v>
      </c>
      <c r="BT476" s="223">
        <f t="shared" ca="1" si="921"/>
        <v>-3.0727477406042845E-4</v>
      </c>
      <c r="BU476" s="223">
        <f t="shared" ca="1" si="922"/>
        <v>7.3428025545006759E-5</v>
      </c>
      <c r="BV476" s="223">
        <f t="shared" ca="1" si="923"/>
        <v>1.6783081505985001E-4</v>
      </c>
      <c r="BW476" s="223">
        <f t="shared" ca="1" si="924"/>
        <v>-3.921482024874581E-4</v>
      </c>
      <c r="BX476" s="223">
        <f t="shared" ca="1" si="925"/>
        <v>5.7688072340164121E-4</v>
      </c>
      <c r="BY476" s="223">
        <f t="shared" ca="1" si="926"/>
        <v>-7.033808049340519E-4</v>
      </c>
      <c r="BZ476" s="223">
        <f t="shared" ca="1" si="927"/>
        <v>7.5887906854454966E-4</v>
      </c>
      <c r="CA476" s="223">
        <f t="shared" ca="1" si="928"/>
        <v>-7.3777331755644192E-4</v>
      </c>
      <c r="CB476" s="223">
        <f t="shared" ca="1" si="929"/>
        <v>6.421940432743649E-4</v>
      </c>
      <c r="CC476" s="223">
        <f t="shared" ca="1" si="930"/>
        <v>-4.8178936543954477E-4</v>
      </c>
      <c r="CD476" s="223">
        <f t="shared" ca="1" si="931"/>
        <v>2.7275111591540358E-4</v>
      </c>
      <c r="CE476" s="223">
        <f t="shared" ca="1" si="932"/>
        <v>-3.6180376260202217E-5</v>
      </c>
      <c r="CF476" s="223">
        <f t="shared" ca="1" si="933"/>
        <v>-2.0404254222836096E-4</v>
      </c>
      <c r="CG476" s="223">
        <f t="shared" ca="1" si="934"/>
        <v>4.2366866403154886E-4</v>
      </c>
      <c r="CH476" s="223">
        <f t="shared" ca="1" si="935"/>
        <v>-6.0052812923595692E-4</v>
      </c>
      <c r="CI476" s="223">
        <f t="shared" ca="1" si="936"/>
        <v>7.1676809986516671E-4</v>
      </c>
      <c r="CJ476" s="223">
        <f t="shared" ca="1" si="937"/>
        <v>-7.6065489030824188E-4</v>
      </c>
      <c r="CK476" s="223">
        <f t="shared" ca="1" si="938"/>
        <v>7.2775840824199404E-4</v>
      </c>
      <c r="CL476" s="223">
        <f t="shared" ca="1" si="939"/>
        <v>-6.2139934427036744E-4</v>
      </c>
      <c r="CM476" s="223">
        <f t="shared" ca="1" si="940"/>
        <v>4.5231396933150133E-4</v>
      </c>
      <c r="CN476" s="223">
        <f t="shared" ca="1" si="941"/>
        <v>-2.3757037644194212E-4</v>
      </c>
      <c r="CO476" s="223">
        <f t="shared" ca="1" si="942"/>
        <v>-1.1544347200612821E-6</v>
      </c>
      <c r="CP476" s="223">
        <f t="shared" ca="1" si="943"/>
        <v>2.3976271304062803E-4</v>
      </c>
      <c r="CQ476" s="223">
        <f t="shared" ca="1" si="944"/>
        <v>-4.541684706549959E-4</v>
      </c>
      <c r="CR476" s="223">
        <f t="shared" ca="1" si="945"/>
        <v>6.2272881020689194E-4</v>
      </c>
      <c r="CS476" s="223">
        <f t="shared" ca="1" si="946"/>
        <v>-7.2842863766223653E-4</v>
      </c>
      <c r="CT476" s="223">
        <f t="shared" ca="1" si="947"/>
        <v>7.6059822781568279E-4</v>
      </c>
      <c r="CU476" s="223">
        <f t="shared" ca="1" si="948"/>
        <v>-7.1599026517798938E-4</v>
      </c>
      <c r="CV476" s="223">
        <f t="shared" ca="1" si="949"/>
        <v>5.9910763981788062E-4</v>
      </c>
      <c r="CW476" s="223">
        <f t="shared" ca="1" si="950"/>
        <v>-4.2174890925333094E-4</v>
      </c>
      <c r="CX476" s="223">
        <f t="shared" ca="1" si="951"/>
        <v>2.0181730912294515E-4</v>
      </c>
      <c r="CY476" s="223">
        <f t="shared" ca="1" si="952"/>
        <v>3.8486464565946107E-5</v>
      </c>
      <c r="CZ476" s="223">
        <f t="shared" ca="1" si="953"/>
        <v>-2.7490527447646736E-4</v>
      </c>
      <c r="DA476" s="223">
        <f t="shared" ca="1" si="954"/>
        <v>4.8357414565219253E-4</v>
      </c>
      <c r="DB476" s="223">
        <f t="shared" ca="1" si="955"/>
        <v>-6.4342928292944902E-4</v>
      </c>
      <c r="DC476" s="223">
        <f t="shared" ca="1" si="956"/>
        <v>7.3833432706837075E-4</v>
      </c>
      <c r="DD476" s="223">
        <f t="shared" ca="1" si="957"/>
        <v>-7.587092175717784E-4</v>
      </c>
      <c r="DE476" s="223">
        <f t="shared" ca="1" si="958"/>
        <v>7.0249723885182282E-4</v>
      </c>
      <c r="DF476" s="223">
        <f t="shared" ca="1" si="959"/>
        <v>-5.7537263258542728E-4</v>
      </c>
      <c r="DG476" s="223">
        <f t="shared" ca="1" si="960"/>
        <v>3.9016781911190967E-4</v>
      </c>
      <c r="DH476" s="223">
        <f t="shared" ca="1" si="961"/>
        <v>-1.655780462291416E-4</v>
      </c>
      <c r="DI476" s="223">
        <f t="shared" ca="1" si="962"/>
        <v>-7.5725777147696901E-5</v>
      </c>
      <c r="DJ476" s="223">
        <f t="shared" ca="1" si="963"/>
        <v>3.0938556502723422E-4</v>
      </c>
      <c r="DK476" s="223">
        <f t="shared" ca="1" si="964"/>
        <v>-5.1181484817641948E-4</v>
      </c>
      <c r="DL476" s="223">
        <f t="shared" ca="1" si="965"/>
        <v>6.6257967815167896E-4</v>
      </c>
      <c r="DM476" s="223">
        <f t="shared" ca="1" si="966"/>
        <v>-7.4646130441014696E-4</v>
      </c>
      <c r="DN476" s="223">
        <f t="shared" ca="1" si="967"/>
        <v>7.54992410367669E-4</v>
      </c>
      <c r="DO476" s="223">
        <f t="shared" ca="1" si="968"/>
        <v>-6.8731183514578881E-4</v>
      </c>
      <c r="DP476" s="223">
        <f t="shared" ca="1" si="969"/>
        <v>5.5025150228441423E-4</v>
      </c>
      <c r="DQ476" s="223">
        <f t="shared" ca="1" si="970"/>
        <v>-3.576467805196206E-4</v>
      </c>
      <c r="DR476" s="223">
        <f t="shared" ca="1" si="971"/>
        <v>1.2893989131909037E-4</v>
      </c>
      <c r="DS476" s="223">
        <f t="shared" ca="1" si="972"/>
        <v>1.1278265969946131E-4</v>
      </c>
      <c r="DT476" s="223">
        <f t="shared" ca="1" si="973"/>
        <v>-3.4312051865283643E-4</v>
      </c>
      <c r="DU476" s="223">
        <f t="shared" ca="1" si="974"/>
        <v>5.3882254390167196E-4</v>
      </c>
      <c r="DV476" s="223">
        <f t="shared" ca="1" si="975"/>
        <v>-6.8013386089409546E-4</v>
      </c>
      <c r="DW476" s="223">
        <f t="shared" ca="1" si="976"/>
        <v>7.5278999108730328E-4</v>
      </c>
      <c r="DX476" s="223">
        <f t="shared" ca="1" si="977"/>
        <v>-7.4945676031745441E-4</v>
      </c>
      <c r="DY476" s="223">
        <f t="shared" ca="1" si="978"/>
        <v>6.7047063702746403E-4</v>
      </c>
      <c r="DZ476" s="223">
        <f t="shared" ca="1" si="979"/>
        <v>-5.238047679180293E-4</v>
      </c>
      <c r="EA476" s="223">
        <f t="shared" ca="1" si="980"/>
        <v>3.242641395068638E-4</v>
      </c>
      <c r="EB476" s="223">
        <f t="shared" ca="1" si="981"/>
        <v>-9.1991108917008314E-5</v>
      </c>
      <c r="EC476" s="223">
        <f t="shared" ca="1" si="982"/>
        <v>-1.495678389454583E-4</v>
      </c>
      <c r="ED476" s="223">
        <f t="shared" ca="1" si="983"/>
        <v>3.7602886489523484E-4</v>
      </c>
      <c r="EE476" s="223">
        <f t="shared" ca="1" si="984"/>
        <v>-5.645321689234157E-4</v>
      </c>
      <c r="EF476" s="223">
        <f t="shared" ca="1" si="985"/>
        <v>6.9604954159294781E-4</v>
      </c>
      <c r="EG476" s="223">
        <f t="shared" ca="1" si="986"/>
        <v>-7.5730514073932167E-4</v>
      </c>
      <c r="EH476" s="223">
        <f t="shared" ca="1" si="987"/>
        <v>7.4211560328697464E-4</v>
      </c>
      <c r="EI476" s="223">
        <f t="shared" ca="1" si="988"/>
        <v>-6.5201421641824717E-4</v>
      </c>
      <c r="EJ476" s="223">
        <f t="shared" ca="1" si="989"/>
        <v>4.9609614198585007E-4</v>
      </c>
      <c r="EK476" s="223">
        <f t="shared" ca="1" si="990"/>
        <v>-2.9010031777985024E-4</v>
      </c>
      <c r="EL476" s="223">
        <f t="shared" ca="1" si="991"/>
        <v>5.4820711876075632E-5</v>
      </c>
      <c r="EM476" s="223">
        <f t="shared" ca="1" si="992"/>
        <v>1.8599269616683997E-4</v>
      </c>
      <c r="EN476" s="223">
        <f t="shared" ca="1" si="993"/>
        <v>-4.0803132466586147E-4</v>
      </c>
      <c r="EO476" s="223">
        <f t="shared" ca="1" si="994"/>
        <v>5.8888178650304377E-4</v>
      </c>
      <c r="EP476" s="223">
        <f t="shared" ca="1" si="995"/>
        <v>-7.1028837797936233E-4</v>
      </c>
      <c r="EQ476" s="223">
        <f t="shared" ca="1" si="996"/>
        <v>7.5999587597520163E-4</v>
      </c>
      <c r="ER476" s="223">
        <f t="shared" ca="1" si="997"/>
        <v>-7.3298662476652544E-4</v>
      </c>
      <c r="ES476" s="223">
        <f t="shared" ca="1" si="998"/>
        <v>6.3198703645197716E-4</v>
      </c>
      <c r="ET476" s="223">
        <f t="shared" ca="1" si="999"/>
        <v>-4.6719237699473606E-4</v>
      </c>
      <c r="EU476" s="223">
        <f t="shared" ca="1" si="1000"/>
        <v>2.5523761897755851E-4</v>
      </c>
      <c r="EV476" s="223">
        <f t="shared" ca="1" si="1001"/>
        <v>-1.751824693854942E-5</v>
      </c>
      <c r="EW476" s="223">
        <f t="shared" ca="1" si="1002"/>
        <v>-2.2196948069207794E-4</v>
      </c>
      <c r="EX476" s="223">
        <f t="shared" ca="1" si="1003"/>
        <v>4.3905080123600898E-4</v>
      </c>
      <c r="EY476" s="223">
        <f t="shared" ca="1" si="1004"/>
        <v>-6.1181273627900672E-4</v>
      </c>
      <c r="EZ476" s="223">
        <f t="shared" ca="1" si="1005"/>
        <v>7.2281606744929575E-4</v>
      </c>
      <c r="FA476" s="223">
        <f t="shared" ca="1" si="1006"/>
        <v>-7.6085571457807939E-4</v>
      </c>
      <c r="FB476" s="223">
        <f t="shared" ca="1" si="1007"/>
        <v>7.2209181726498042E-4</v>
      </c>
      <c r="FC476" s="223">
        <f t="shared" ca="1" si="1008"/>
        <v>-6.1043734435939259E-4</v>
      </c>
      <c r="FD476" s="223">
        <f t="shared" ca="1" si="1009"/>
        <v>4.3716310464625712E-4</v>
      </c>
      <c r="FE476" s="223">
        <f t="shared" ca="1" si="1010"/>
        <v>-2.1976003039493445E-4</v>
      </c>
      <c r="FF476" s="223">
        <f t="shared" ca="1" si="1011"/>
        <v>-1.9826420990312241E-5</v>
      </c>
      <c r="FG476" s="223">
        <f t="shared" ca="1" si="1012"/>
        <v>2.5741152129613997E-4</v>
      </c>
      <c r="FH476" s="223">
        <f t="shared" ca="1" si="1013"/>
        <v>-4.6901256596970642E-4</v>
      </c>
      <c r="FI476" s="223">
        <f t="shared" ca="1" si="1014"/>
        <v>6.3326977558483344E-4</v>
      </c>
      <c r="FJ476" s="223">
        <f t="shared" ca="1" si="1015"/>
        <v>-7.3360242970154786E-4</v>
      </c>
      <c r="FK476" s="223">
        <f t="shared" ca="1" si="1016"/>
        <v>7.5988258512144958E-4</v>
      </c>
      <c r="FL476" s="223">
        <f t="shared" ca="1" si="1017"/>
        <v>-7.0945742732785781E-4</v>
      </c>
      <c r="FM476" s="223">
        <f t="shared" ca="1" si="1018"/>
        <v>5.8741705523622457E-4</v>
      </c>
      <c r="FN476" s="223">
        <f t="shared" ca="1" si="1019"/>
        <v>-4.0608066808768474E-4</v>
      </c>
      <c r="FO476" s="223">
        <f t="shared" ca="1" si="1020"/>
        <v>1.837530206503833E-4</v>
      </c>
      <c r="FP476" s="223">
        <f t="shared" ca="1" si="1021"/>
        <v>5.7123325334418817E-5</v>
      </c>
      <c r="FQ476" s="223">
        <f t="shared" ca="1" si="1022"/>
        <v>-2.9223343499881272E-4</v>
      </c>
      <c r="FR476" s="223">
        <f t="shared" ca="1" si="1023"/>
        <v>4.978444383513332E-4</v>
      </c>
      <c r="FS476" s="223">
        <f t="shared" ca="1" si="1024"/>
        <v>-6.5320121253339383E-4</v>
      </c>
      <c r="FT476" s="223">
        <f t="shared" ca="1" si="1025"/>
        <v>7.4262147944466404E-4</v>
      </c>
      <c r="FU476" s="223">
        <f t="shared" ca="1" si="1026"/>
        <v>-7.570788319594074E-4</v>
      </c>
      <c r="FV476" s="223">
        <f t="shared" ca="1" si="1027"/>
        <v>6.9511389230716991E-4</v>
      </c>
      <c r="FW476" s="223">
        <f t="shared" ca="1" si="1028"/>
        <v>-5.6298162697533422E-4</v>
      </c>
      <c r="FX476" s="223">
        <f t="shared" ca="1" si="1029"/>
        <v>3.7401994763122285E-4</v>
      </c>
      <c r="FY476" s="223">
        <f t="shared" ca="1" si="1030"/>
        <v>-1.4730333378422129E-4</v>
      </c>
      <c r="FZ476" s="223">
        <f t="shared" ca="1" si="1031"/>
        <v>-9.4282614584339315E-5</v>
      </c>
      <c r="GA476" s="223">
        <f t="shared" ca="1" si="1032"/>
        <v>3.2635133275990807E-4</v>
      </c>
      <c r="GB476" s="223">
        <f t="shared" ca="1" si="1033"/>
        <v>-5.2547695987491662E-4</v>
      </c>
      <c r="GC476" s="223">
        <f t="shared" ca="1" si="1034"/>
        <v>6.7155903054727083E-4</v>
      </c>
      <c r="GD476" s="223">
        <f t="shared" ca="1" si="1035"/>
        <v>-7.4985148899782991E-4</v>
      </c>
      <c r="GE476" s="223">
        <f t="shared" ca="1" si="1036"/>
        <v>7.5245120957890621E-4</v>
      </c>
      <c r="GF476" s="223">
        <f t="shared" ca="1" si="1037"/>
        <v>-6.7909576703514623E-4</v>
      </c>
      <c r="GG476" s="223">
        <f t="shared" ca="1" si="1038"/>
        <v>5.3718992666369259E-4</v>
      </c>
      <c r="GH476" s="223">
        <f t="shared" ca="1" si="1039"/>
        <v>-3.4105818036067723E-4</v>
      </c>
      <c r="GI476" s="223">
        <f t="shared" ca="1" si="1040"/>
        <v>1.1049878028472463E-4</v>
      </c>
      <c r="GJ476" s="223">
        <f t="shared" ca="1" si="1041"/>
        <v>1.3121476875758748E-4</v>
      </c>
      <c r="GK476" s="223">
        <f t="shared" ca="1" si="1042"/>
        <v>-3.5968302157546149E-4</v>
      </c>
      <c r="GL476" s="223">
        <f t="shared" ca="1" si="1043"/>
        <v>5.518435613758476E-4</v>
      </c>
      <c r="GM476" s="223">
        <f t="shared" ca="1" si="1044"/>
        <v>-6.8829900403497512E-4</v>
      </c>
      <c r="GN476" s="223">
        <f t="shared" ca="1" si="1045"/>
        <v>7.5527504063477497E-4</v>
      </c>
      <c r="GO476" s="223">
        <f t="shared" ca="1" si="1046"/>
        <v>-7.4601086632757334E-4</v>
      </c>
      <c r="GP476" s="223">
        <f t="shared" ca="1" si="1047"/>
        <v>6.6144164057855203E-4</v>
      </c>
      <c r="GQ476" s="223">
        <f t="shared" ca="1" si="1048"/>
        <v>-5.1010408876650114E-4</v>
      </c>
      <c r="GR476" s="223">
        <f t="shared" ca="1" si="1049"/>
        <v>3.0727477406043593E-4</v>
      </c>
      <c r="GS476" s="223">
        <f t="shared" ca="1" si="1050"/>
        <v>-7.3428025545057933E-5</v>
      </c>
      <c r="GT476" s="223">
        <f t="shared" ca="1" si="1051"/>
        <v>-1.6783081505984199E-4</v>
      </c>
      <c r="GU476" s="223">
        <f t="shared" ca="1" si="1052"/>
        <v>3.9214820248741398E-4</v>
      </c>
      <c r="GV476" s="223">
        <f t="shared" ca="1" si="1053"/>
        <v>-5.76880723401636E-4</v>
      </c>
      <c r="GW476" s="223">
        <f t="shared" ca="1" si="1054"/>
        <v>7.0338080493403217E-4</v>
      </c>
      <c r="GX476" s="223">
        <f t="shared" ca="1" si="1055"/>
        <v>-7.5887906854454901E-4</v>
      </c>
      <c r="GY476" s="223">
        <f t="shared" ca="1" si="1056"/>
        <v>7.3777331755644918E-4</v>
      </c>
      <c r="GZ476" s="223">
        <f t="shared" ca="1" si="1057"/>
        <v>-6.4219404327435774E-4</v>
      </c>
      <c r="HA476" s="223">
        <f t="shared" ca="1" si="1058"/>
        <v>4.8178936543956787E-4</v>
      </c>
      <c r="HB476" s="223">
        <f t="shared" ca="1" si="1059"/>
        <v>-2.7275111591539111E-4</v>
      </c>
      <c r="HC476" s="223">
        <f t="shared" ca="1" si="1060"/>
        <v>3.6180376260232087E-5</v>
      </c>
      <c r="HD476" s="223">
        <f t="shared" ca="1" si="1061"/>
        <v>2.0404254222837389E-4</v>
      </c>
      <c r="HE476" s="223">
        <f t="shared" ca="1" si="1062"/>
        <v>-4.2366866403152409E-4</v>
      </c>
      <c r="HF476" s="223">
        <f t="shared" ca="1" si="1063"/>
        <v>6.0052812923596516E-4</v>
      </c>
      <c r="HG476" s="223">
        <f t="shared" ca="1" si="1064"/>
        <v>-7.1676809986515662E-4</v>
      </c>
      <c r="HH476" s="223">
        <f t="shared" ca="1" si="1065"/>
        <v>7.6065489030824221E-4</v>
      </c>
      <c r="HI476" s="223">
        <f t="shared" ca="1" si="1066"/>
        <v>-7.2775840824200282E-4</v>
      </c>
      <c r="HJ476" s="223">
        <f t="shared" ca="1" si="1067"/>
        <v>6.2139934427035963E-4</v>
      </c>
      <c r="HK476" s="223">
        <f t="shared" ca="1" si="1068"/>
        <v>-4.5231396933152518E-4</v>
      </c>
      <c r="HL476" s="223">
        <f t="shared" ca="1" si="1069"/>
        <v>2.3757037644192938E-4</v>
      </c>
      <c r="HM476" s="223">
        <f t="shared" ca="1" si="1070"/>
        <v>1.1544347200314665E-6</v>
      </c>
      <c r="HN476" s="223">
        <f t="shared" ca="1" si="1071"/>
        <v>-2.3976271304066135E-4</v>
      </c>
      <c r="HO476" s="223">
        <f t="shared" ca="1" si="1072"/>
        <v>4.5416847065498929E-4</v>
      </c>
      <c r="HP476" s="223">
        <f t="shared" ca="1" si="1073"/>
        <v>-6.22728810206912E-4</v>
      </c>
      <c r="HQ476" s="223">
        <f t="shared" ca="1" si="1074"/>
        <v>7.2842863766223414E-4</v>
      </c>
      <c r="HR476" s="223">
        <f t="shared" ca="1" si="1075"/>
        <v>-7.6059822781568182E-4</v>
      </c>
      <c r="HS476" s="223">
        <f t="shared" ca="1" si="1076"/>
        <v>7.1599026517799209E-4</v>
      </c>
      <c r="HT476" s="223">
        <f t="shared" ca="1" si="1077"/>
        <v>-5.9910763981785905E-4</v>
      </c>
      <c r="HU476" s="223">
        <f t="shared" ca="1" si="1078"/>
        <v>4.2174890925333772E-4</v>
      </c>
      <c r="HV476" s="223">
        <f t="shared" ca="1" si="1079"/>
        <v>-2.018173091229948E-4</v>
      </c>
      <c r="HW476" s="223">
        <f t="shared" ca="1" si="1080"/>
        <v>-3.8486464565937867E-5</v>
      </c>
      <c r="HX476" s="223">
        <f t="shared" ca="1" si="1081"/>
        <v>2.7490527447641944E-4</v>
      </c>
      <c r="HY476" s="223">
        <f t="shared" ca="1" si="1082"/>
        <v>-4.8357414565218613E-4</v>
      </c>
      <c r="HZ476" s="223">
        <f t="shared" ca="1" si="1083"/>
        <v>6.4342928292942159E-4</v>
      </c>
      <c r="IA476" s="223">
        <f t="shared" ca="1" si="1084"/>
        <v>-7.3833432706836869E-4</v>
      </c>
      <c r="IB476" s="223">
        <f t="shared" ca="1" si="1085"/>
        <v>7.587092175717823E-4</v>
      </c>
      <c r="IC476" s="223">
        <f t="shared" ca="1" si="1086"/>
        <v>-7.0249723885182597E-4</v>
      </c>
      <c r="ID476" s="223">
        <f t="shared" ca="1" si="1087"/>
        <v>5.7537263258546089E-4</v>
      </c>
      <c r="IE476" s="223">
        <f t="shared" ca="1" si="1088"/>
        <v>7.7615969492047425E-4</v>
      </c>
      <c r="IF476" s="223">
        <f t="shared" ca="1" si="1089"/>
        <v>1.655780462291918E-4</v>
      </c>
      <c r="IG476" s="223">
        <f t="shared" ca="1" si="1090"/>
        <v>7.5725777147688769E-5</v>
      </c>
      <c r="IH476" s="223">
        <f t="shared" ca="1" si="1091"/>
        <v>-3.0938556502718722E-4</v>
      </c>
      <c r="II476" s="223">
        <f t="shared" ca="1" si="1092"/>
        <v>5.1181484817641341E-4</v>
      </c>
      <c r="IJ476" s="223">
        <f t="shared" ca="1" si="1093"/>
        <v>-6.625796781516537E-4</v>
      </c>
      <c r="IK476" s="223">
        <f t="shared" ca="1" si="1094"/>
        <v>7.4646130441014533E-4</v>
      </c>
      <c r="IL476" s="223">
        <f t="shared" ca="1" si="1095"/>
        <v>-7.5499241036767009E-4</v>
      </c>
      <c r="IM476" s="223">
        <f t="shared" ca="1" si="1096"/>
        <v>6.8731183514577374E-4</v>
      </c>
      <c r="IN476" s="223">
        <f t="shared" ca="1" si="1097"/>
        <v>-5.5025150228441987E-4</v>
      </c>
      <c r="IO476" s="223">
        <f t="shared" ca="1" si="1098"/>
        <v>3.576467805195897E-4</v>
      </c>
      <c r="IP476" s="223">
        <f t="shared" ca="1" si="1099"/>
        <v>-1.2893989131909845E-4</v>
      </c>
      <c r="IQ476" s="223">
        <f t="shared" ca="1" si="1100"/>
        <v>-1.1278265969949595E-4</v>
      </c>
      <c r="IR476" s="223">
        <f t="shared" ca="1" si="1101"/>
        <v>3.4312051865282905E-4</v>
      </c>
      <c r="IS476" s="223">
        <f t="shared" ca="1" si="1102"/>
        <v>-5.3882254390169679E-4</v>
      </c>
      <c r="IT476" s="223">
        <f t="shared" ca="1" si="1103"/>
        <v>6.8013386089409177E-4</v>
      </c>
      <c r="IU476" s="223">
        <f t="shared" ca="1" si="1104"/>
        <v>-7.5278999108730838E-4</v>
      </c>
      <c r="IV476" s="223">
        <f t="shared" ca="1" si="1105"/>
        <v>7.4945676031745582E-4</v>
      </c>
      <c r="IW476" s="223">
        <f t="shared" ca="1" si="1106"/>
        <v>-6.7047063702744755E-4</v>
      </c>
      <c r="IX476" s="223">
        <f t="shared" ca="1" si="1107"/>
        <v>5.2380476791803526E-4</v>
      </c>
      <c r="IY476" s="223">
        <f t="shared" ca="1" si="1108"/>
        <v>-3.2426413950683208E-4</v>
      </c>
      <c r="IZ476" s="223">
        <f t="shared" ca="1" si="1109"/>
        <v>9.1991108917016445E-5</v>
      </c>
      <c r="JA476" s="223">
        <f t="shared" ca="1" si="1110"/>
        <v>1.4956783894549267E-4</v>
      </c>
      <c r="JB476" s="223">
        <f t="shared" ca="1" si="1111"/>
        <v>-3.7602886489522774E-4</v>
      </c>
    </row>
    <row r="477" spans="2:262">
      <c r="B477" s="230">
        <v>116</v>
      </c>
      <c r="C477" s="229">
        <f t="shared" si="1112"/>
        <v>2.2656250000000016E-3</v>
      </c>
      <c r="D477" s="226">
        <f t="shared" ca="1" si="855"/>
        <v>71.877372375782215</v>
      </c>
      <c r="E477" s="225">
        <f ca="1">DR361</f>
        <v>-0.12262762421778083</v>
      </c>
      <c r="F477" s="224">
        <v>116</v>
      </c>
      <c r="G477" s="223">
        <f t="shared" ca="1" si="856"/>
        <v>6.5248388955731109E-4</v>
      </c>
      <c r="H477" s="223">
        <f t="shared" ca="1" si="857"/>
        <v>-7.6258687622648362E-4</v>
      </c>
      <c r="I477" s="223">
        <f t="shared" ca="1" si="858"/>
        <v>8.0701639316498432E-4</v>
      </c>
      <c r="J477" s="223">
        <f t="shared" ca="1" si="859"/>
        <v>-7.8194620020690883E-4</v>
      </c>
      <c r="K477" s="223">
        <f t="shared" ca="1" si="860"/>
        <v>6.8953532553606492E-4</v>
      </c>
      <c r="L477" s="223">
        <f t="shared" ca="1" si="861"/>
        <v>-5.3774213162848905E-4</v>
      </c>
      <c r="M477" s="223">
        <f t="shared" ca="1" si="862"/>
        <v>3.3963894641977682E-4</v>
      </c>
      <c r="N477" s="223">
        <f t="shared" ca="1" si="863"/>
        <v>-1.1228628320086105E-4</v>
      </c>
      <c r="O477" s="223">
        <f t="shared" ca="1" si="864"/>
        <v>-1.2473639933106905E-4</v>
      </c>
      <c r="P477" s="223">
        <f t="shared" ca="1" si="865"/>
        <v>3.5101686690866139E-4</v>
      </c>
      <c r="Q477" s="223">
        <f t="shared" ca="1" si="866"/>
        <v>-5.4706799760341821E-4</v>
      </c>
      <c r="R477" s="223">
        <f t="shared" ca="1" si="867"/>
        <v>6.9600599968126222E-4</v>
      </c>
      <c r="S477" s="223">
        <f t="shared" ca="1" si="868"/>
        <v>-7.8500443240981754E-4</v>
      </c>
      <c r="T477" s="223">
        <f t="shared" ca="1" si="869"/>
        <v>8.0639881052178386E-4</v>
      </c>
      <c r="U477" s="223">
        <f t="shared" ca="1" si="870"/>
        <v>-7.5834666453972242E-4</v>
      </c>
      <c r="V477" s="223">
        <f t="shared" ca="1" si="871"/>
        <v>6.4498621301030195E-4</v>
      </c>
      <c r="W477" s="223">
        <f t="shared" ca="1" si="872"/>
        <v>-4.7607998190172661E-4</v>
      </c>
      <c r="X477" s="223">
        <f t="shared" ca="1" si="873"/>
        <v>2.6617406242254266E-4</v>
      </c>
      <c r="Y477" s="223">
        <f t="shared" ca="1" si="874"/>
        <v>-3.3345411413941326E-5</v>
      </c>
      <c r="Z477" s="223">
        <f t="shared" ca="1" si="875"/>
        <v>-2.0235492403537141E-4</v>
      </c>
      <c r="AA477" s="223">
        <f t="shared" ca="1" si="876"/>
        <v>4.2062858930089415E-4</v>
      </c>
      <c r="AB477" s="223">
        <f t="shared" ca="1" si="877"/>
        <v>-6.0267800289294938E-4</v>
      </c>
      <c r="AC477" s="223">
        <f t="shared" ca="1" si="878"/>
        <v>7.328251915526959E-4</v>
      </c>
      <c r="AD477" s="223">
        <f t="shared" ca="1" si="879"/>
        <v>-7.9986196678197069E-4</v>
      </c>
      <c r="AE477" s="223">
        <f t="shared" ca="1" si="880"/>
        <v>7.9801516651082749E-4</v>
      </c>
      <c r="AF477" s="223">
        <f t="shared" ca="1" si="881"/>
        <v>-7.2744383593856157E-4</v>
      </c>
      <c r="AG477" s="223">
        <f t="shared" ca="1" si="882"/>
        <v>5.9422553066791855E-4</v>
      </c>
      <c r="AH477" s="223">
        <f t="shared" ca="1" si="883"/>
        <v>-4.0983292169745469E-4</v>
      </c>
      <c r="AI477" s="223">
        <f t="shared" ca="1" si="884"/>
        <v>1.901457766986304E-4</v>
      </c>
      <c r="AJ477" s="223">
        <f t="shared" ca="1" si="885"/>
        <v>4.59165949133566E-5</v>
      </c>
      <c r="AK477" s="223">
        <f t="shared" ca="1" si="886"/>
        <v>-2.78024660202765E-4</v>
      </c>
      <c r="AL477" s="223">
        <f t="shared" ca="1" si="887"/>
        <v>4.8618942843917801E-4</v>
      </c>
      <c r="AM477" s="223">
        <f t="shared" ca="1" si="888"/>
        <v>-6.5248388955731077E-4</v>
      </c>
      <c r="AN477" s="223">
        <f t="shared" ca="1" si="889"/>
        <v>7.6258687622648307E-4</v>
      </c>
      <c r="AO477" s="223">
        <f t="shared" ca="1" si="890"/>
        <v>-8.070163931649841E-4</v>
      </c>
      <c r="AP477" s="223">
        <f t="shared" ca="1" si="891"/>
        <v>7.8194620020690959E-4</v>
      </c>
      <c r="AQ477" s="223">
        <f t="shared" ca="1" si="892"/>
        <v>-6.8953532553606644E-4</v>
      </c>
      <c r="AR477" s="223">
        <f t="shared" ca="1" si="893"/>
        <v>5.3774213162849339E-4</v>
      </c>
      <c r="AS477" s="223">
        <f t="shared" ca="1" si="894"/>
        <v>-3.3963894641978208E-4</v>
      </c>
      <c r="AT477" s="223">
        <f t="shared" ca="1" si="895"/>
        <v>1.1228628320086674E-4</v>
      </c>
      <c r="AU477" s="223">
        <f t="shared" ca="1" si="896"/>
        <v>1.2473639933107474E-4</v>
      </c>
      <c r="AV477" s="223">
        <f t="shared" ca="1" si="897"/>
        <v>-3.510168669086666E-4</v>
      </c>
      <c r="AW477" s="223">
        <f t="shared" ca="1" si="898"/>
        <v>5.4706799760342027E-4</v>
      </c>
      <c r="AX477" s="223">
        <f t="shared" ca="1" si="899"/>
        <v>-6.9600599968126222E-4</v>
      </c>
      <c r="AY477" s="223">
        <f t="shared" ca="1" si="900"/>
        <v>7.8500443240981754E-4</v>
      </c>
      <c r="AZ477" s="223">
        <f t="shared" ca="1" si="901"/>
        <v>-8.0639881052178451E-4</v>
      </c>
      <c r="BA477" s="223">
        <f t="shared" ca="1" si="902"/>
        <v>7.5834666453972242E-4</v>
      </c>
      <c r="BB477" s="223">
        <f t="shared" ca="1" si="903"/>
        <v>-6.4498621301029501E-4</v>
      </c>
      <c r="BC477" s="223">
        <f t="shared" ca="1" si="904"/>
        <v>4.7607998190172661E-4</v>
      </c>
      <c r="BD477" s="223">
        <f t="shared" ca="1" si="905"/>
        <v>-2.6617406242253181E-4</v>
      </c>
      <c r="BE477" s="223">
        <f t="shared" ca="1" si="906"/>
        <v>3.3345411413941326E-5</v>
      </c>
      <c r="BF477" s="223">
        <f t="shared" ca="1" si="907"/>
        <v>2.0235492403538257E-4</v>
      </c>
      <c r="BG477" s="223">
        <f t="shared" ca="1" si="908"/>
        <v>-4.2062858930088932E-4</v>
      </c>
      <c r="BH477" s="223">
        <f t="shared" ca="1" si="909"/>
        <v>6.0267800289295328E-4</v>
      </c>
      <c r="BI477" s="223">
        <f t="shared" ca="1" si="910"/>
        <v>-7.328251915526959E-4</v>
      </c>
      <c r="BJ477" s="223">
        <f t="shared" ca="1" si="911"/>
        <v>7.9986196678197069E-4</v>
      </c>
      <c r="BK477" s="223">
        <f t="shared" ca="1" si="912"/>
        <v>-7.9801516651082933E-4</v>
      </c>
      <c r="BL477" s="223">
        <f t="shared" ca="1" si="913"/>
        <v>7.2744383593856157E-4</v>
      </c>
      <c r="BM477" s="223">
        <f t="shared" ca="1" si="914"/>
        <v>-5.9422553066792625E-4</v>
      </c>
      <c r="BN477" s="223">
        <f t="shared" ca="1" si="915"/>
        <v>4.0983292169745469E-4</v>
      </c>
      <c r="BO477" s="223">
        <f t="shared" ca="1" si="916"/>
        <v>-1.9014577669864156E-4</v>
      </c>
      <c r="BP477" s="223">
        <f t="shared" ca="1" si="917"/>
        <v>-4.59165949133566E-5</v>
      </c>
      <c r="BQ477" s="223">
        <f t="shared" ca="1" si="918"/>
        <v>2.7802466020275426E-4</v>
      </c>
      <c r="BR477" s="223">
        <f t="shared" ca="1" si="919"/>
        <v>-4.8618942843917801E-4</v>
      </c>
      <c r="BS477" s="223">
        <f t="shared" ca="1" si="920"/>
        <v>6.5248388955731749E-4</v>
      </c>
      <c r="BT477" s="223">
        <f t="shared" ca="1" si="921"/>
        <v>-7.6258687622648307E-4</v>
      </c>
      <c r="BU477" s="223">
        <f t="shared" ca="1" si="922"/>
        <v>8.0701639316498465E-4</v>
      </c>
      <c r="BV477" s="223">
        <f t="shared" ca="1" si="923"/>
        <v>-7.8194620020690959E-4</v>
      </c>
      <c r="BW477" s="223">
        <f t="shared" ca="1" si="924"/>
        <v>6.8953532553606026E-4</v>
      </c>
      <c r="BX477" s="223">
        <f t="shared" ca="1" si="925"/>
        <v>-5.3774213162849339E-4</v>
      </c>
      <c r="BY477" s="223">
        <f t="shared" ca="1" si="926"/>
        <v>3.3963894641977162E-4</v>
      </c>
      <c r="BZ477" s="223">
        <f t="shared" ca="1" si="927"/>
        <v>-1.1228628320086674E-4</v>
      </c>
      <c r="CA477" s="223">
        <f t="shared" ca="1" si="928"/>
        <v>-1.2473639933107474E-4</v>
      </c>
      <c r="CB477" s="223">
        <f t="shared" ca="1" si="929"/>
        <v>3.5101686690865619E-4</v>
      </c>
      <c r="CC477" s="223">
        <f t="shared" ca="1" si="930"/>
        <v>-5.4706799760342027E-4</v>
      </c>
      <c r="CD477" s="223">
        <f t="shared" ca="1" si="931"/>
        <v>6.9600599968125637E-4</v>
      </c>
      <c r="CE477" s="223">
        <f t="shared" ca="1" si="932"/>
        <v>-7.8500443240981754E-4</v>
      </c>
      <c r="CF477" s="223">
        <f t="shared" ca="1" si="933"/>
        <v>8.0639881052178451E-4</v>
      </c>
      <c r="CG477" s="223">
        <f t="shared" ca="1" si="934"/>
        <v>-7.5834666453972242E-4</v>
      </c>
      <c r="CH477" s="223">
        <f t="shared" ca="1" si="935"/>
        <v>6.4498621301030889E-4</v>
      </c>
      <c r="CI477" s="223">
        <f t="shared" ca="1" si="936"/>
        <v>-4.7607998190172661E-4</v>
      </c>
      <c r="CJ477" s="223">
        <f t="shared" ca="1" si="937"/>
        <v>2.6617406242253181E-4</v>
      </c>
      <c r="CK477" s="223">
        <f t="shared" ca="1" si="938"/>
        <v>-3.3345411413941326E-5</v>
      </c>
      <c r="CL477" s="223">
        <f t="shared" ca="1" si="939"/>
        <v>-2.0235492403538257E-4</v>
      </c>
      <c r="CM477" s="223">
        <f t="shared" ca="1" si="940"/>
        <v>4.2062858930088932E-4</v>
      </c>
      <c r="CN477" s="223">
        <f t="shared" ca="1" si="941"/>
        <v>-6.0267800289295328E-4</v>
      </c>
      <c r="CO477" s="223">
        <f t="shared" ca="1" si="942"/>
        <v>7.328251915526959E-4</v>
      </c>
      <c r="CP477" s="223">
        <f t="shared" ca="1" si="943"/>
        <v>-7.9986196678197069E-4</v>
      </c>
      <c r="CQ477" s="223">
        <f t="shared" ca="1" si="944"/>
        <v>7.9801516651082933E-4</v>
      </c>
      <c r="CR477" s="223">
        <f t="shared" ca="1" si="945"/>
        <v>-7.2744383593856157E-4</v>
      </c>
      <c r="CS477" s="223">
        <f t="shared" ca="1" si="946"/>
        <v>5.9422553066792625E-4</v>
      </c>
      <c r="CT477" s="223">
        <f t="shared" ca="1" si="947"/>
        <v>-4.0983292169747448E-4</v>
      </c>
      <c r="CU477" s="223">
        <f t="shared" ca="1" si="948"/>
        <v>1.9014577669861917E-4</v>
      </c>
      <c r="CV477" s="223">
        <f t="shared" ca="1" si="949"/>
        <v>4.59165949133566E-5</v>
      </c>
      <c r="CW477" s="223">
        <f t="shared" ca="1" si="950"/>
        <v>-2.7802466020275426E-4</v>
      </c>
      <c r="CX477" s="223">
        <f t="shared" ca="1" si="951"/>
        <v>4.8618942843919633E-4</v>
      </c>
      <c r="CY477" s="223">
        <f t="shared" ca="1" si="952"/>
        <v>-6.5248388955731749E-4</v>
      </c>
      <c r="CZ477" s="223">
        <f t="shared" ca="1" si="953"/>
        <v>7.6258687622648307E-4</v>
      </c>
      <c r="DA477" s="223">
        <f t="shared" ca="1" si="954"/>
        <v>-8.0701639316498367E-4</v>
      </c>
      <c r="DB477" s="223">
        <f t="shared" ca="1" si="955"/>
        <v>7.8194620020690384E-4</v>
      </c>
      <c r="DC477" s="223">
        <f t="shared" ca="1" si="956"/>
        <v>-6.8953532553606026E-4</v>
      </c>
      <c r="DD477" s="223">
        <f t="shared" ca="1" si="957"/>
        <v>5.3774213162849339E-4</v>
      </c>
      <c r="DE477" s="223">
        <f t="shared" ca="1" si="958"/>
        <v>-3.3963894641979249E-4</v>
      </c>
      <c r="DF477" s="223">
        <f t="shared" ca="1" si="959"/>
        <v>1.1228628320084403E-4</v>
      </c>
      <c r="DG477" s="223">
        <f t="shared" ca="1" si="960"/>
        <v>1.2473639933107474E-4</v>
      </c>
      <c r="DH477" s="223">
        <f t="shared" ca="1" si="961"/>
        <v>-3.5101686690865619E-4</v>
      </c>
      <c r="DI477" s="223">
        <f t="shared" ca="1" si="962"/>
        <v>5.4706799760340335E-4</v>
      </c>
      <c r="DJ477" s="223">
        <f t="shared" ca="1" si="963"/>
        <v>-6.9600599968126808E-4</v>
      </c>
      <c r="DK477" s="223">
        <f t="shared" ca="1" si="964"/>
        <v>7.8500443240981754E-4</v>
      </c>
      <c r="DL477" s="223">
        <f t="shared" ca="1" si="965"/>
        <v>-8.0639881052178451E-4</v>
      </c>
      <c r="DM477" s="223">
        <f t="shared" ca="1" si="966"/>
        <v>7.5834666453973023E-4</v>
      </c>
      <c r="DN477" s="223">
        <f t="shared" ca="1" si="967"/>
        <v>-6.4498621301029501E-4</v>
      </c>
      <c r="DO477" s="223">
        <f t="shared" ca="1" si="968"/>
        <v>4.7607998190172661E-4</v>
      </c>
      <c r="DP477" s="223">
        <f t="shared" ca="1" si="969"/>
        <v>-2.661740624225535E-4</v>
      </c>
      <c r="DQ477" s="223">
        <f t="shared" ca="1" si="970"/>
        <v>3.3345411413918341E-5</v>
      </c>
      <c r="DR477" s="223">
        <f t="shared" ca="1" si="971"/>
        <v>2.0235492403538257E-4</v>
      </c>
      <c r="DS477" s="223">
        <f t="shared" ca="1" si="972"/>
        <v>-4.2062858930088932E-4</v>
      </c>
      <c r="DT477" s="223">
        <f t="shared" ca="1" si="973"/>
        <v>6.02678002892938E-4</v>
      </c>
      <c r="DU477" s="223">
        <f t="shared" ca="1" si="974"/>
        <v>-7.3282519155270565E-4</v>
      </c>
      <c r="DV477" s="223">
        <f t="shared" ca="1" si="975"/>
        <v>7.9986196678197069E-4</v>
      </c>
      <c r="DW477" s="223">
        <f t="shared" ca="1" si="976"/>
        <v>-7.9801516651082933E-4</v>
      </c>
      <c r="DX477" s="223">
        <f t="shared" ca="1" si="977"/>
        <v>7.2744383593857144E-4</v>
      </c>
      <c r="DY477" s="223">
        <f t="shared" ca="1" si="978"/>
        <v>-5.9422553066791075E-4</v>
      </c>
      <c r="DZ477" s="223">
        <f t="shared" ca="1" si="979"/>
        <v>4.0983292169745469E-4</v>
      </c>
      <c r="EA477" s="223">
        <f t="shared" ca="1" si="980"/>
        <v>-1.9014577669864156E-4</v>
      </c>
      <c r="EB477" s="223">
        <f t="shared" ca="1" si="981"/>
        <v>-4.5916594913333669E-5</v>
      </c>
      <c r="EC477" s="223">
        <f t="shared" ca="1" si="982"/>
        <v>2.7802466020277578E-4</v>
      </c>
      <c r="ED477" s="223">
        <f t="shared" ca="1" si="983"/>
        <v>-4.8618942843917801E-4</v>
      </c>
      <c r="EE477" s="223">
        <f t="shared" ca="1" si="984"/>
        <v>6.5248388955730394E-4</v>
      </c>
      <c r="EF477" s="223">
        <f t="shared" ca="1" si="985"/>
        <v>-7.6258687622649077E-4</v>
      </c>
      <c r="EG477" s="223">
        <f t="shared" ca="1" si="986"/>
        <v>8.0701639316498465E-4</v>
      </c>
      <c r="EH477" s="223">
        <f t="shared" ca="1" si="987"/>
        <v>-7.8194620020690959E-4</v>
      </c>
      <c r="EI477" s="223">
        <f t="shared" ca="1" si="988"/>
        <v>6.8953532553607229E-4</v>
      </c>
      <c r="EJ477" s="223">
        <f t="shared" ca="1" si="989"/>
        <v>-5.3774213162847615E-4</v>
      </c>
      <c r="EK477" s="223">
        <f t="shared" ca="1" si="990"/>
        <v>3.3963894641977162E-4</v>
      </c>
      <c r="EL477" s="223">
        <f t="shared" ca="1" si="991"/>
        <v>-1.1228628320086674E-4</v>
      </c>
      <c r="EM477" s="223">
        <f t="shared" ca="1" si="992"/>
        <v>-1.2473639933105208E-4</v>
      </c>
      <c r="EN477" s="223">
        <f t="shared" ca="1" si="993"/>
        <v>3.510168669086769E-4</v>
      </c>
      <c r="EO477" s="223">
        <f t="shared" ca="1" si="994"/>
        <v>-5.4706799760342027E-4</v>
      </c>
      <c r="EP477" s="223">
        <f t="shared" ca="1" si="995"/>
        <v>6.9600599968125637E-4</v>
      </c>
      <c r="EQ477" s="223">
        <f t="shared" ca="1" si="996"/>
        <v>-7.8500443240981212E-4</v>
      </c>
      <c r="ER477" s="223">
        <f t="shared" ca="1" si="997"/>
        <v>8.0639881052178321E-4</v>
      </c>
      <c r="ES477" s="223">
        <f t="shared" ca="1" si="998"/>
        <v>-7.5834666453972242E-4</v>
      </c>
      <c r="ET477" s="223">
        <f t="shared" ca="1" si="999"/>
        <v>6.4498621301030889E-4</v>
      </c>
      <c r="EU477" s="223">
        <f t="shared" ca="1" si="1000"/>
        <v>-4.7607998190170797E-4</v>
      </c>
      <c r="EV477" s="223">
        <f t="shared" ca="1" si="1001"/>
        <v>2.6617406242253181E-4</v>
      </c>
      <c r="EW477" s="223">
        <f t="shared" ca="1" si="1002"/>
        <v>-3.3345411413941326E-5</v>
      </c>
      <c r="EX477" s="223">
        <f t="shared" ca="1" si="1003"/>
        <v>-2.0235492403536029E-4</v>
      </c>
      <c r="EY477" s="223">
        <f t="shared" ca="1" si="1004"/>
        <v>4.2062858930090889E-4</v>
      </c>
      <c r="EZ477" s="223">
        <f t="shared" ca="1" si="1005"/>
        <v>-6.0267800289295328E-4</v>
      </c>
      <c r="FA477" s="223">
        <f t="shared" ca="1" si="1006"/>
        <v>7.328251915526959E-4</v>
      </c>
      <c r="FB477" s="223">
        <f t="shared" ca="1" si="1007"/>
        <v>-7.9986196678196754E-4</v>
      </c>
      <c r="FC477" s="223">
        <f t="shared" ca="1" si="1008"/>
        <v>7.9801516651082575E-4</v>
      </c>
      <c r="FD477" s="223">
        <f t="shared" ca="1" si="1009"/>
        <v>-7.2744383593856157E-4</v>
      </c>
      <c r="FE477" s="223">
        <f t="shared" ca="1" si="1010"/>
        <v>5.9422553066792625E-4</v>
      </c>
      <c r="FF477" s="223">
        <f t="shared" ca="1" si="1011"/>
        <v>-4.0983292169747448E-4</v>
      </c>
      <c r="FG477" s="223">
        <f t="shared" ca="1" si="1012"/>
        <v>1.9014577669861917E-4</v>
      </c>
      <c r="FH477" s="223">
        <f t="shared" ca="1" si="1013"/>
        <v>4.59165949133566E-5</v>
      </c>
      <c r="FI477" s="223">
        <f t="shared" ca="1" si="1014"/>
        <v>-2.7802466020275426E-4</v>
      </c>
      <c r="FJ477" s="223">
        <f t="shared" ca="1" si="1015"/>
        <v>4.8618942843915968E-4</v>
      </c>
      <c r="FK477" s="223">
        <f t="shared" ca="1" si="1016"/>
        <v>-6.5248388955731749E-4</v>
      </c>
      <c r="FL477" s="223">
        <f t="shared" ca="1" si="1017"/>
        <v>7.6258687622648307E-4</v>
      </c>
      <c r="FM477" s="223">
        <f t="shared" ca="1" si="1018"/>
        <v>-8.0701639316498367E-4</v>
      </c>
      <c r="FN477" s="223">
        <f t="shared" ca="1" si="1019"/>
        <v>7.8194620020690384E-4</v>
      </c>
      <c r="FO477" s="223">
        <f t="shared" ca="1" si="1020"/>
        <v>-6.8953532553606026E-4</v>
      </c>
      <c r="FP477" s="223">
        <f t="shared" ca="1" si="1021"/>
        <v>5.3774213162849339E-4</v>
      </c>
      <c r="FQ477" s="223">
        <f t="shared" ca="1" si="1022"/>
        <v>-3.3963894641979249E-4</v>
      </c>
      <c r="FR477" s="223">
        <f t="shared" ca="1" si="1023"/>
        <v>1.1228628320084403E-4</v>
      </c>
      <c r="FS477" s="223">
        <f t="shared" ca="1" si="1024"/>
        <v>1.2473639933107474E-4</v>
      </c>
      <c r="FT477" s="223">
        <f t="shared" ca="1" si="1025"/>
        <v>-3.5101686690865619E-4</v>
      </c>
      <c r="FU477" s="223">
        <f t="shared" ca="1" si="1026"/>
        <v>5.4706799760340335E-4</v>
      </c>
      <c r="FV477" s="223">
        <f t="shared" ca="1" si="1027"/>
        <v>-6.9600599968126808E-4</v>
      </c>
      <c r="FW477" s="223">
        <f t="shared" ca="1" si="1028"/>
        <v>7.8500443240981754E-4</v>
      </c>
      <c r="FX477" s="223">
        <f t="shared" ca="1" si="1029"/>
        <v>-8.0639881052178451E-4</v>
      </c>
      <c r="FY477" s="223">
        <f t="shared" ca="1" si="1030"/>
        <v>7.5834666453973023E-4</v>
      </c>
      <c r="FZ477" s="223">
        <f t="shared" ca="1" si="1031"/>
        <v>-6.4498621301029501E-4</v>
      </c>
      <c r="GA477" s="223">
        <f t="shared" ca="1" si="1032"/>
        <v>4.7607998190172661E-4</v>
      </c>
      <c r="GB477" s="223">
        <f t="shared" ca="1" si="1033"/>
        <v>-2.661740624225535E-4</v>
      </c>
      <c r="GC477" s="223">
        <f t="shared" ca="1" si="1034"/>
        <v>3.3345411413918341E-5</v>
      </c>
      <c r="GD477" s="223">
        <f t="shared" ca="1" si="1035"/>
        <v>2.0235492403538257E-4</v>
      </c>
      <c r="GE477" s="223">
        <f t="shared" ca="1" si="1036"/>
        <v>-4.2062858930088932E-4</v>
      </c>
      <c r="GF477" s="223">
        <f t="shared" ca="1" si="1037"/>
        <v>6.02678002892938E-4</v>
      </c>
      <c r="GG477" s="223">
        <f t="shared" ca="1" si="1038"/>
        <v>-7.3282519155268636E-4</v>
      </c>
      <c r="GH477" s="223">
        <f t="shared" ca="1" si="1039"/>
        <v>7.998619667819644E-4</v>
      </c>
      <c r="GI477" s="223">
        <f t="shared" ca="1" si="1040"/>
        <v>-7.9801516651082228E-4</v>
      </c>
      <c r="GJ477" s="223">
        <f t="shared" ca="1" si="1041"/>
        <v>7.2744383593855149E-4</v>
      </c>
      <c r="GK477" s="223">
        <f t="shared" ca="1" si="1042"/>
        <v>-5.9422553066791075E-4</v>
      </c>
      <c r="GL477" s="223">
        <f t="shared" ca="1" si="1043"/>
        <v>4.0983292169745469E-4</v>
      </c>
      <c r="GM477" s="223">
        <f t="shared" ca="1" si="1044"/>
        <v>-1.9014577669864156E-4</v>
      </c>
      <c r="GN477" s="223">
        <f t="shared" ca="1" si="1045"/>
        <v>-4.5916594913333669E-5</v>
      </c>
      <c r="GO477" s="223">
        <f t="shared" ca="1" si="1046"/>
        <v>2.7802466020273263E-4</v>
      </c>
      <c r="GP477" s="223">
        <f t="shared" ca="1" si="1047"/>
        <v>-4.8618942843921465E-4</v>
      </c>
      <c r="GQ477" s="223">
        <f t="shared" ca="1" si="1048"/>
        <v>6.5248388955733104E-4</v>
      </c>
      <c r="GR477" s="223">
        <f t="shared" ca="1" si="1049"/>
        <v>-7.6258687622649077E-4</v>
      </c>
      <c r="GS477" s="223">
        <f t="shared" ca="1" si="1050"/>
        <v>8.0701639316498465E-4</v>
      </c>
      <c r="GT477" s="223">
        <f t="shared" ca="1" si="1051"/>
        <v>-7.8194620020690959E-4</v>
      </c>
      <c r="GU477" s="223">
        <f t="shared" ca="1" si="1052"/>
        <v>6.8953532553607229E-4</v>
      </c>
      <c r="GV477" s="223">
        <f t="shared" ca="1" si="1053"/>
        <v>-5.3774213162851041E-4</v>
      </c>
      <c r="GW477" s="223">
        <f t="shared" ca="1" si="1054"/>
        <v>3.3963894641981336E-4</v>
      </c>
      <c r="GX477" s="223">
        <f t="shared" ca="1" si="1055"/>
        <v>-1.1228628320082132E-4</v>
      </c>
      <c r="GY477" s="223">
        <f t="shared" ca="1" si="1056"/>
        <v>-1.2473639933109745E-4</v>
      </c>
      <c r="GZ477" s="223">
        <f t="shared" ca="1" si="1057"/>
        <v>3.510168669086769E-4</v>
      </c>
      <c r="HA477" s="223">
        <f t="shared" ca="1" si="1058"/>
        <v>-5.4706799760342027E-4</v>
      </c>
      <c r="HB477" s="223">
        <f t="shared" ca="1" si="1059"/>
        <v>6.9600599968125637E-4</v>
      </c>
      <c r="HC477" s="223">
        <f t="shared" ca="1" si="1060"/>
        <v>-7.8500443240981212E-4</v>
      </c>
      <c r="HD477" s="223">
        <f t="shared" ca="1" si="1061"/>
        <v>8.0639881052178581E-4</v>
      </c>
      <c r="HE477" s="223">
        <f t="shared" ca="1" si="1062"/>
        <v>-7.5834666453973825E-4</v>
      </c>
      <c r="HF477" s="223">
        <f t="shared" ca="1" si="1063"/>
        <v>6.4498621301028124E-4</v>
      </c>
      <c r="HG477" s="223">
        <f t="shared" ca="1" si="1064"/>
        <v>-4.7607998190170797E-4</v>
      </c>
      <c r="HH477" s="223">
        <f t="shared" ca="1" si="1065"/>
        <v>2.6617406242253181E-4</v>
      </c>
      <c r="HI477" s="223">
        <f t="shared" ca="1" si="1066"/>
        <v>-3.3345411413941326E-5</v>
      </c>
      <c r="HJ477" s="223">
        <f t="shared" ca="1" si="1067"/>
        <v>-2.0235492403536029E-4</v>
      </c>
      <c r="HK477" s="223">
        <f t="shared" ca="1" si="1068"/>
        <v>4.2062858930086975E-4</v>
      </c>
      <c r="HL477" s="223">
        <f t="shared" ca="1" si="1069"/>
        <v>-6.026780028929226E-4</v>
      </c>
      <c r="HM477" s="223">
        <f t="shared" ca="1" si="1070"/>
        <v>7.328251915527153E-4</v>
      </c>
      <c r="HN477" s="223">
        <f t="shared" ca="1" si="1071"/>
        <v>-7.9986196678197394E-4</v>
      </c>
      <c r="HO477" s="223">
        <f t="shared" ca="1" si="1072"/>
        <v>7.9801516651082575E-4</v>
      </c>
      <c r="HP477" s="223">
        <f t="shared" ca="1" si="1073"/>
        <v>-7.2744383593856157E-4</v>
      </c>
      <c r="HQ477" s="223">
        <f t="shared" ca="1" si="1074"/>
        <v>5.9422553066792625E-4</v>
      </c>
      <c r="HR477" s="223">
        <f t="shared" ca="1" si="1075"/>
        <v>-4.0983292169747448E-4</v>
      </c>
      <c r="HS477" s="223">
        <f t="shared" ca="1" si="1076"/>
        <v>1.901457766986639E-4</v>
      </c>
      <c r="HT477" s="223">
        <f t="shared" ca="1" si="1077"/>
        <v>4.5916594913310738E-5</v>
      </c>
      <c r="HU477" s="223">
        <f t="shared" ca="1" si="1078"/>
        <v>-2.7802466020279736E-4</v>
      </c>
      <c r="HV477" s="223">
        <f t="shared" ca="1" si="1079"/>
        <v>4.8618942843919633E-4</v>
      </c>
      <c r="HW477" s="223">
        <f t="shared" ca="1" si="1080"/>
        <v>-6.5248388955731749E-4</v>
      </c>
      <c r="HX477" s="223">
        <f t="shared" ca="1" si="1081"/>
        <v>7.6258687622648307E-4</v>
      </c>
      <c r="HY477" s="223">
        <f t="shared" ca="1" si="1082"/>
        <v>-8.0701639316498367E-4</v>
      </c>
      <c r="HZ477" s="223">
        <f t="shared" ca="1" si="1083"/>
        <v>7.8194620020691523E-4</v>
      </c>
      <c r="IA477" s="223">
        <f t="shared" ca="1" si="1084"/>
        <v>-6.8953532553608422E-4</v>
      </c>
      <c r="IB477" s="223">
        <f t="shared" ca="1" si="1085"/>
        <v>5.3774213162845902E-4</v>
      </c>
      <c r="IC477" s="223">
        <f t="shared" ca="1" si="1086"/>
        <v>-3.396389464197508E-4</v>
      </c>
      <c r="ID477" s="223">
        <f t="shared" ca="1" si="1087"/>
        <v>1.1228628320084403E-4</v>
      </c>
      <c r="IE477" s="223">
        <f t="shared" ca="1" si="1088"/>
        <v>6.1601041011913186E-4</v>
      </c>
      <c r="IF477" s="223">
        <f t="shared" ca="1" si="1089"/>
        <v>-3.5101686690865619E-4</v>
      </c>
      <c r="IG477" s="223">
        <f t="shared" ca="1" si="1090"/>
        <v>5.4706799760340335E-4</v>
      </c>
      <c r="IH477" s="223">
        <f t="shared" ca="1" si="1091"/>
        <v>-6.9600599968124477E-4</v>
      </c>
      <c r="II477" s="223">
        <f t="shared" ca="1" si="1092"/>
        <v>7.850044324098067E-4</v>
      </c>
      <c r="IJ477" s="223">
        <f t="shared" ca="1" si="1093"/>
        <v>-8.0639881052178191E-4</v>
      </c>
      <c r="IK477" s="223">
        <f t="shared" ca="1" si="1094"/>
        <v>7.5834666453971451E-4</v>
      </c>
      <c r="IL477" s="223">
        <f t="shared" ca="1" si="1095"/>
        <v>-6.4498621301029501E-4</v>
      </c>
      <c r="IM477" s="223">
        <f t="shared" ca="1" si="1096"/>
        <v>4.7607998190172661E-4</v>
      </c>
      <c r="IN477" s="223">
        <f t="shared" ca="1" si="1097"/>
        <v>-2.661740624225535E-4</v>
      </c>
      <c r="IO477" s="223">
        <f t="shared" ca="1" si="1098"/>
        <v>3.3345411413964257E-5</v>
      </c>
      <c r="IP477" s="223">
        <f t="shared" ca="1" si="1099"/>
        <v>2.0235492403533812E-4</v>
      </c>
      <c r="IQ477" s="223">
        <f t="shared" ca="1" si="1100"/>
        <v>-4.2062858930092852E-4</v>
      </c>
      <c r="IR477" s="223">
        <f t="shared" ca="1" si="1101"/>
        <v>6.0267800289296857E-4</v>
      </c>
      <c r="IS477" s="223">
        <f t="shared" ca="1" si="1102"/>
        <v>-7.3282519155270565E-4</v>
      </c>
      <c r="IT477" s="223">
        <f t="shared" ca="1" si="1103"/>
        <v>7.9986196678197069E-4</v>
      </c>
      <c r="IU477" s="223">
        <f t="shared" ca="1" si="1104"/>
        <v>-7.9801516651082933E-4</v>
      </c>
      <c r="IV477" s="223">
        <f t="shared" ca="1" si="1105"/>
        <v>7.2744383593857144E-4</v>
      </c>
      <c r="IW477" s="223">
        <f t="shared" ca="1" si="1106"/>
        <v>-5.9422553066794176E-4</v>
      </c>
      <c r="IX477" s="223">
        <f t="shared" ca="1" si="1107"/>
        <v>4.0983292169749421E-4</v>
      </c>
      <c r="IY477" s="223">
        <f t="shared" ca="1" si="1108"/>
        <v>-1.9014577669859695E-4</v>
      </c>
      <c r="IZ477" s="223">
        <f t="shared" ca="1" si="1109"/>
        <v>-4.5916594913379531E-5</v>
      </c>
      <c r="JA477" s="223">
        <f t="shared" ca="1" si="1110"/>
        <v>2.7802466020277578E-4</v>
      </c>
      <c r="JB477" s="223">
        <f t="shared" ca="1" si="1111"/>
        <v>-4.8618942843917801E-4</v>
      </c>
    </row>
    <row r="478" spans="2:262">
      <c r="B478" s="230">
        <v>117</v>
      </c>
      <c r="C478" s="229">
        <f t="shared" si="1112"/>
        <v>2.2851562500000016E-3</v>
      </c>
      <c r="D478" s="226">
        <f t="shared" ca="1" si="855"/>
        <v>71.878924868637242</v>
      </c>
      <c r="E478" s="225">
        <f ca="1">DS361</f>
        <v>-0.12107513136276073</v>
      </c>
      <c r="F478" s="224">
        <v>117</v>
      </c>
      <c r="G478" s="223">
        <f t="shared" ca="1" si="856"/>
        <v>4.3296120863943721E-4</v>
      </c>
      <c r="H478" s="223">
        <f t="shared" ca="1" si="857"/>
        <v>-4.7246350615850878E-4</v>
      </c>
      <c r="I478" s="223">
        <f t="shared" ca="1" si="858"/>
        <v>4.7773682975529711E-4</v>
      </c>
      <c r="J478" s="223">
        <f t="shared" ca="1" si="859"/>
        <v>-4.4839913837578331E-4</v>
      </c>
      <c r="K478" s="223">
        <f t="shared" ca="1" si="860"/>
        <v>3.8657588522445787E-4</v>
      </c>
      <c r="L478" s="223">
        <f t="shared" ca="1" si="861"/>
        <v>-2.9674603321025174E-4</v>
      </c>
      <c r="M478" s="223">
        <f t="shared" ca="1" si="862"/>
        <v>1.8541756363110078E-4</v>
      </c>
      <c r="N478" s="223">
        <f t="shared" ca="1" si="863"/>
        <v>-6.0655986801264218E-5</v>
      </c>
      <c r="O478" s="223">
        <f t="shared" ca="1" si="864"/>
        <v>-6.8499986978575768E-5</v>
      </c>
      <c r="P478" s="223">
        <f t="shared" ca="1" si="865"/>
        <v>1.9269328271576537E-4</v>
      </c>
      <c r="Q478" s="223">
        <f t="shared" ca="1" si="866"/>
        <v>-3.0292636086344185E-4</v>
      </c>
      <c r="R478" s="223">
        <f t="shared" ca="1" si="867"/>
        <v>3.9121306988162995E-4</v>
      </c>
      <c r="S478" s="223">
        <f t="shared" ca="1" si="868"/>
        <v>-4.511572258931051E-4</v>
      </c>
      <c r="T478" s="223">
        <f t="shared" ca="1" si="869"/>
        <v>4.7841600257125404E-4</v>
      </c>
      <c r="U478" s="223">
        <f t="shared" ca="1" si="870"/>
        <v>-4.7101455965030241E-4</v>
      </c>
      <c r="V478" s="223">
        <f t="shared" ca="1" si="871"/>
        <v>4.2948911589302664E-4</v>
      </c>
      <c r="W478" s="223">
        <f t="shared" ca="1" si="872"/>
        <v>-3.5684810118438416E-4</v>
      </c>
      <c r="X478" s="223">
        <f t="shared" ca="1" si="873"/>
        <v>2.5835420219908888E-4</v>
      </c>
      <c r="Y478" s="223">
        <f t="shared" ca="1" si="874"/>
        <v>-1.4114309196993014E-4</v>
      </c>
      <c r="Z478" s="223">
        <f t="shared" ca="1" si="875"/>
        <v>1.3706465586880729E-5</v>
      </c>
      <c r="AA478" s="223">
        <f t="shared" ca="1" si="876"/>
        <v>1.1472316501136111E-4</v>
      </c>
      <c r="AB478" s="223">
        <f t="shared" ca="1" si="877"/>
        <v>-2.3484134684738524E-4</v>
      </c>
      <c r="AC478" s="223">
        <f t="shared" ca="1" si="878"/>
        <v>3.3794577368998901E-4</v>
      </c>
      <c r="AD478" s="223">
        <f t="shared" ca="1" si="879"/>
        <v>-4.1656674959087981E-4</v>
      </c>
      <c r="AE478" s="223">
        <f t="shared" ca="1" si="880"/>
        <v>4.6500835243379628E-4</v>
      </c>
      <c r="AF478" s="223">
        <f t="shared" ca="1" si="881"/>
        <v>-4.7976109135044814E-4</v>
      </c>
      <c r="AG478" s="223">
        <f t="shared" ca="1" si="882"/>
        <v>4.5975616185312576E-4</v>
      </c>
      <c r="AH478" s="223">
        <f t="shared" ca="1" si="883"/>
        <v>-4.0644287844158696E-4</v>
      </c>
      <c r="AI478" s="223">
        <f t="shared" ca="1" si="884"/>
        <v>3.2368367485688864E-4</v>
      </c>
      <c r="AJ478" s="223">
        <f t="shared" ca="1" si="885"/>
        <v>-2.1747427898997262E-4</v>
      </c>
      <c r="AK478" s="223">
        <f t="shared" ca="1" si="886"/>
        <v>9.5509335176428086E-5</v>
      </c>
      <c r="AL478" s="223">
        <f t="shared" ca="1" si="887"/>
        <v>3.3375056383820611E-5</v>
      </c>
      <c r="AM478" s="223">
        <f t="shared" ca="1" si="888"/>
        <v>-1.5984149625102742E-4</v>
      </c>
      <c r="AN478" s="223">
        <f t="shared" ca="1" si="889"/>
        <v>2.7472776043152314E-4</v>
      </c>
      <c r="AO478" s="223">
        <f t="shared" ca="1" si="890"/>
        <v>-3.6971058397594842E-4</v>
      </c>
      <c r="AP478" s="223">
        <f t="shared" ca="1" si="891"/>
        <v>4.3790866378302034E-4</v>
      </c>
      <c r="AQ478" s="223">
        <f t="shared" ca="1" si="892"/>
        <v>-4.7438119434112702E-4</v>
      </c>
      <c r="AR478" s="223">
        <f t="shared" ca="1" si="893"/>
        <v>4.764858185558466E-4</v>
      </c>
      <c r="AS478" s="223">
        <f t="shared" ca="1" si="894"/>
        <v>-4.4407006088902009E-4</v>
      </c>
      <c r="AT478" s="223">
        <f t="shared" ca="1" si="895"/>
        <v>3.7948237388647657E-4</v>
      </c>
      <c r="AU478" s="223">
        <f t="shared" ca="1" si="896"/>
        <v>-2.8740199779702578E-4</v>
      </c>
      <c r="AV478" s="223">
        <f t="shared" ca="1" si="897"/>
        <v>1.7449995959065831E-4</v>
      </c>
      <c r="AW478" s="223">
        <f t="shared" ca="1" si="898"/>
        <v>-4.8955771274463561E-5</v>
      </c>
      <c r="AX478" s="223">
        <f t="shared" ca="1" si="899"/>
        <v>-8.0135158316884102E-5</v>
      </c>
      <c r="AY478" s="223">
        <f t="shared" ca="1" si="900"/>
        <v>2.034204665035524E-4</v>
      </c>
      <c r="AZ478" s="223">
        <f t="shared" ca="1" si="901"/>
        <v>-3.1196839550124312E-4</v>
      </c>
      <c r="BA478" s="223">
        <f t="shared" ca="1" si="902"/>
        <v>3.9791487923385605E-4</v>
      </c>
      <c r="BB478" s="223">
        <f t="shared" ca="1" si="903"/>
        <v>-4.5503327815770426E-4</v>
      </c>
      <c r="BC478" s="223">
        <f t="shared" ca="1" si="904"/>
        <v>4.7918548602381335E-4</v>
      </c>
      <c r="BD478" s="223">
        <f t="shared" ca="1" si="905"/>
        <v>-4.6862172685490982E-4</v>
      </c>
      <c r="BE478" s="223">
        <f t="shared" ca="1" si="906"/>
        <v>4.2410732248516787E-4</v>
      </c>
      <c r="BF478" s="223">
        <f t="shared" ca="1" si="907"/>
        <v>-3.4886724662467694E-4</v>
      </c>
      <c r="BG478" s="223">
        <f t="shared" ca="1" si="908"/>
        <v>2.483524823884583E-4</v>
      </c>
      <c r="BH478" s="223">
        <f t="shared" ca="1" si="909"/>
        <v>-1.298451101890921E-4</v>
      </c>
      <c r="BI478" s="223">
        <f t="shared" ca="1" si="910"/>
        <v>1.9307365331790952E-6</v>
      </c>
      <c r="BJ478" s="223">
        <f t="shared" ca="1" si="911"/>
        <v>1.261235148690224E-4</v>
      </c>
      <c r="BK478" s="223">
        <f t="shared" ca="1" si="912"/>
        <v>-2.4504038646269737E-4</v>
      </c>
      <c r="BL478" s="223">
        <f t="shared" ca="1" si="913"/>
        <v>3.4620460438300346E-4</v>
      </c>
      <c r="BM478" s="223">
        <f t="shared" ca="1" si="914"/>
        <v>-4.2228703668233868E-4</v>
      </c>
      <c r="BN478" s="223">
        <f t="shared" ca="1" si="915"/>
        <v>4.6777567331723836E-4</v>
      </c>
      <c r="BO478" s="223">
        <f t="shared" ca="1" si="916"/>
        <v>-4.7937495952665753E-4</v>
      </c>
      <c r="BP478" s="223">
        <f t="shared" ca="1" si="917"/>
        <v>4.5624455174966296E-4</v>
      </c>
      <c r="BQ478" s="223">
        <f t="shared" ca="1" si="918"/>
        <v>-4.0006019872513155E-4</v>
      </c>
      <c r="BR478" s="223">
        <f t="shared" ca="1" si="919"/>
        <v>3.1489233706763606E-4</v>
      </c>
      <c r="BS478" s="223">
        <f t="shared" ca="1" si="920"/>
        <v>-2.0691119681122476E-4</v>
      </c>
      <c r="BT478" s="223">
        <f t="shared" ca="1" si="921"/>
        <v>8.3939781395860557E-5</v>
      </c>
      <c r="BU478" s="223">
        <f t="shared" ca="1" si="922"/>
        <v>4.5112892256361038E-5</v>
      </c>
      <c r="BV478" s="223">
        <f t="shared" ca="1" si="923"/>
        <v>-1.7089723302683913E-4</v>
      </c>
      <c r="BW478" s="223">
        <f t="shared" ca="1" si="924"/>
        <v>2.8430043354751725E-4</v>
      </c>
      <c r="BX478" s="223">
        <f t="shared" ca="1" si="925"/>
        <v>-3.7710667366987682E-4</v>
      </c>
      <c r="BY478" s="223">
        <f t="shared" ca="1" si="926"/>
        <v>4.4259233912200078E-4</v>
      </c>
      <c r="BZ478" s="223">
        <f t="shared" ca="1" si="927"/>
        <v>-4.7601313303053013E-4</v>
      </c>
      <c r="CA478" s="223">
        <f t="shared" ca="1" si="928"/>
        <v>4.7494779011625137E-4</v>
      </c>
      <c r="CB478" s="223">
        <f t="shared" ca="1" si="929"/>
        <v>-4.3947349220242895E-4</v>
      </c>
      <c r="CC478" s="223">
        <f t="shared" ca="1" si="930"/>
        <v>3.7216027655622921E-4</v>
      </c>
      <c r="CD478" s="223">
        <f t="shared" ca="1" si="931"/>
        <v>-2.7788484216697147E-4</v>
      </c>
      <c r="CE478" s="223">
        <f t="shared" ca="1" si="932"/>
        <v>1.63477243299521E-4</v>
      </c>
      <c r="CF478" s="223">
        <f t="shared" ca="1" si="933"/>
        <v>-3.7226066621621372E-5</v>
      </c>
      <c r="CG478" s="223">
        <f t="shared" ca="1" si="934"/>
        <v>-9.172205923227051E-5</v>
      </c>
      <c r="CH478" s="223">
        <f t="shared" ca="1" si="935"/>
        <v>2.140251174086895E-4</v>
      </c>
      <c r="CI478" s="223">
        <f t="shared" ca="1" si="936"/>
        <v>-3.2082251204283772E-4</v>
      </c>
      <c r="CJ478" s="223">
        <f t="shared" ca="1" si="937"/>
        <v>4.0437699954182357E-4</v>
      </c>
      <c r="CK478" s="223">
        <f t="shared" ca="1" si="938"/>
        <v>-4.5863523539032923E-4</v>
      </c>
      <c r="CL478" s="223">
        <f t="shared" ca="1" si="939"/>
        <v>4.7966632605749124E-4</v>
      </c>
      <c r="CM478" s="223">
        <f t="shared" ca="1" si="940"/>
        <v>-4.6594661385415161E-4</v>
      </c>
      <c r="CN478" s="223">
        <f t="shared" ca="1" si="941"/>
        <v>4.1847006268463173E-4</v>
      </c>
      <c r="CO478" s="223">
        <f t="shared" ca="1" si="942"/>
        <v>-3.4067624748058007E-4</v>
      </c>
      <c r="CP478" s="223">
        <f t="shared" ca="1" si="943"/>
        <v>2.3820116432894314E-4</v>
      </c>
      <c r="CQ478" s="223">
        <f t="shared" ca="1" si="944"/>
        <v>-1.1846891456910412E-4</v>
      </c>
      <c r="CR478" s="223">
        <f t="shared" ca="1" si="945"/>
        <v>-9.8461555240220871E-6</v>
      </c>
      <c r="CS478" s="223">
        <f t="shared" ca="1" si="946"/>
        <v>1.3744789263738197E-4</v>
      </c>
      <c r="CT478" s="223">
        <f t="shared" ca="1" si="947"/>
        <v>-2.5509182291186331E-4</v>
      </c>
      <c r="CU478" s="223">
        <f t="shared" ca="1" si="948"/>
        <v>3.5425489436776163E-4</v>
      </c>
      <c r="CV478" s="223">
        <f t="shared" ca="1" si="949"/>
        <v>-4.2775295385323586E-4</v>
      </c>
      <c r="CW478" s="223">
        <f t="shared" ca="1" si="950"/>
        <v>4.7026122362632734E-4</v>
      </c>
      <c r="CX478" s="223">
        <f t="shared" ca="1" si="951"/>
        <v>-4.7870007015223274E-4</v>
      </c>
      <c r="CY478" s="223">
        <f t="shared" ca="1" si="952"/>
        <v>4.5245811698830629E-4</v>
      </c>
      <c r="CZ478" s="223">
        <f t="shared" ca="1" si="953"/>
        <v>-3.9343653770418233E-4</v>
      </c>
      <c r="DA478" s="223">
        <f t="shared" ca="1" si="954"/>
        <v>3.0591131990911143E-4</v>
      </c>
      <c r="DB478" s="223">
        <f t="shared" ca="1" si="955"/>
        <v>-1.9622347906442581E-4</v>
      </c>
      <c r="DC478" s="223">
        <f t="shared" ca="1" si="956"/>
        <v>7.2319665429677231E-5</v>
      </c>
      <c r="DD478" s="223">
        <f t="shared" ca="1" si="957"/>
        <v>5.6823553809486017E-5</v>
      </c>
      <c r="DE478" s="223">
        <f t="shared" ca="1" si="958"/>
        <v>-1.8185002769974731E-4</v>
      </c>
      <c r="DF478" s="223">
        <f t="shared" ca="1" si="959"/>
        <v>2.9370185471299846E-4</v>
      </c>
      <c r="DG478" s="223">
        <f t="shared" ca="1" si="960"/>
        <v>-3.8427560840450901E-4</v>
      </c>
      <c r="DH478" s="223">
        <f t="shared" ca="1" si="961"/>
        <v>4.4700941338548996E-4</v>
      </c>
      <c r="DI478" s="223">
        <f t="shared" ca="1" si="962"/>
        <v>-4.7735833920787218E-4</v>
      </c>
      <c r="DJ478" s="223">
        <f t="shared" ca="1" si="963"/>
        <v>4.7312367088732984E-4</v>
      </c>
      <c r="DK478" s="223">
        <f t="shared" ca="1" si="964"/>
        <v>-4.3461220111710758E-4</v>
      </c>
      <c r="DL478" s="223">
        <f t="shared" ca="1" si="965"/>
        <v>3.646140037913446E-4</v>
      </c>
      <c r="DM478" s="223">
        <f t="shared" ca="1" si="966"/>
        <v>-2.6820029909880162E-4</v>
      </c>
      <c r="DN478" s="223">
        <f t="shared" ca="1" si="967"/>
        <v>1.5235605442984071E-4</v>
      </c>
      <c r="DO478" s="223">
        <f t="shared" ca="1" si="968"/>
        <v>-2.5473938378211836E-5</v>
      </c>
      <c r="DP478" s="223">
        <f t="shared" ca="1" si="969"/>
        <v>-1.0325371020887742E-4</v>
      </c>
      <c r="DQ478" s="223">
        <f t="shared" ca="1" si="970"/>
        <v>2.2450084758602638E-4</v>
      </c>
      <c r="DR478" s="223">
        <f t="shared" ca="1" si="971"/>
        <v>-3.2948337709950417E-4</v>
      </c>
      <c r="DS478" s="223">
        <f t="shared" ca="1" si="972"/>
        <v>4.1059553826590421E-4</v>
      </c>
      <c r="DT478" s="223">
        <f t="shared" ca="1" si="973"/>
        <v>-4.6196092790663128E-4</v>
      </c>
      <c r="DU478" s="223">
        <f t="shared" ca="1" si="974"/>
        <v>4.7985823303223153E-4</v>
      </c>
      <c r="DV478" s="223">
        <f t="shared" ca="1" si="975"/>
        <v>-4.6299083203607343E-4</v>
      </c>
      <c r="DW478" s="223">
        <f t="shared" ca="1" si="976"/>
        <v>4.1258073216594442E-4</v>
      </c>
      <c r="DX478" s="223">
        <f t="shared" ca="1" si="977"/>
        <v>-3.3228003770370605E-4</v>
      </c>
      <c r="DY478" s="223">
        <f t="shared" ca="1" si="978"/>
        <v>2.2790636279495152E-4</v>
      </c>
      <c r="DZ478" s="223">
        <f t="shared" ca="1" si="979"/>
        <v>-1.0702135770480445E-4</v>
      </c>
      <c r="EA478" s="223">
        <f t="shared" ca="1" si="980"/>
        <v>-2.1617116625279807E-5</v>
      </c>
      <c r="EB478" s="223">
        <f t="shared" ca="1" si="981"/>
        <v>1.4868947693473755E-4</v>
      </c>
      <c r="EC478" s="223">
        <f t="shared" ca="1" si="982"/>
        <v>-2.6498960158538175E-4</v>
      </c>
      <c r="ED478" s="223">
        <f t="shared" ca="1" si="983"/>
        <v>3.6209179445060544E-4</v>
      </c>
      <c r="EE478" s="223">
        <f t="shared" ca="1" si="984"/>
        <v>-4.3296120863944458E-4</v>
      </c>
      <c r="EF478" s="223">
        <f t="shared" ca="1" si="985"/>
        <v>4.724635061585091E-4</v>
      </c>
      <c r="EG478" s="223">
        <f t="shared" ca="1" si="986"/>
        <v>-4.7773682975529581E-4</v>
      </c>
      <c r="EH478" s="223">
        <f t="shared" ca="1" si="987"/>
        <v>4.4839913837578391E-4</v>
      </c>
      <c r="EI478" s="223">
        <f t="shared" ca="1" si="988"/>
        <v>-3.865758852244518E-4</v>
      </c>
      <c r="EJ478" s="223">
        <f t="shared" ca="1" si="989"/>
        <v>2.9674603321025564E-4</v>
      </c>
      <c r="EK478" s="223">
        <f t="shared" ca="1" si="990"/>
        <v>-1.8541756363109444E-4</v>
      </c>
      <c r="EL478" s="223">
        <f t="shared" ca="1" si="991"/>
        <v>6.0655986801272567E-5</v>
      </c>
      <c r="EM478" s="223">
        <f t="shared" ca="1" si="992"/>
        <v>6.849998697857921E-5</v>
      </c>
      <c r="EN478" s="223">
        <f t="shared" ca="1" si="993"/>
        <v>-1.9269328271577949E-4</v>
      </c>
      <c r="EO478" s="223">
        <f t="shared" ca="1" si="994"/>
        <v>3.0292636086344185E-4</v>
      </c>
      <c r="EP478" s="223">
        <f t="shared" ca="1" si="995"/>
        <v>-3.9121306988163684E-4</v>
      </c>
      <c r="EQ478" s="223">
        <f t="shared" ca="1" si="996"/>
        <v>4.5115722589310456E-4</v>
      </c>
      <c r="ER478" s="223">
        <f t="shared" ca="1" si="997"/>
        <v>-4.7841600257125469E-4</v>
      </c>
      <c r="ES478" s="223">
        <f t="shared" ca="1" si="998"/>
        <v>4.7101455965030403E-4</v>
      </c>
      <c r="ET478" s="223">
        <f t="shared" ca="1" si="999"/>
        <v>-4.2948911589302431E-4</v>
      </c>
      <c r="EU478" s="223">
        <f t="shared" ca="1" si="1000"/>
        <v>3.5684810118437159E-4</v>
      </c>
      <c r="EV478" s="223">
        <f t="shared" ca="1" si="1001"/>
        <v>-2.5835420219908731E-4</v>
      </c>
      <c r="EW478" s="223">
        <f t="shared" ca="1" si="1002"/>
        <v>1.411430919699187E-4</v>
      </c>
      <c r="EX478" s="223">
        <f t="shared" ca="1" si="1003"/>
        <v>-1.3706465586882382E-5</v>
      </c>
      <c r="EY478" s="223">
        <f t="shared" ca="1" si="1004"/>
        <v>-1.1472316501137274E-4</v>
      </c>
      <c r="EZ478" s="223">
        <f t="shared" ca="1" si="1005"/>
        <v>2.3484134684738082E-4</v>
      </c>
      <c r="FA478" s="223">
        <f t="shared" ca="1" si="1006"/>
        <v>-3.3794577368999269E-4</v>
      </c>
      <c r="FB478" s="223">
        <f t="shared" ca="1" si="1007"/>
        <v>4.1656674959088914E-4</v>
      </c>
      <c r="FC478" s="223">
        <f t="shared" ca="1" si="1008"/>
        <v>-4.6500835243379758E-4</v>
      </c>
      <c r="FD478" s="223">
        <f t="shared" ca="1" si="1009"/>
        <v>4.7976109135044776E-4</v>
      </c>
      <c r="FE478" s="223">
        <f t="shared" ca="1" si="1010"/>
        <v>-4.5975616185312625E-4</v>
      </c>
      <c r="FF478" s="223">
        <f t="shared" ca="1" si="1011"/>
        <v>4.0644287844158051E-4</v>
      </c>
      <c r="FG478" s="223">
        <f t="shared" ca="1" si="1012"/>
        <v>-3.2368367485688989E-4</v>
      </c>
      <c r="FH478" s="223">
        <f t="shared" ca="1" si="1013"/>
        <v>2.1747427898996801E-4</v>
      </c>
      <c r="FI478" s="223">
        <f t="shared" ca="1" si="1014"/>
        <v>-9.5509335176436434E-5</v>
      </c>
      <c r="FJ478" s="223">
        <f t="shared" ca="1" si="1015"/>
        <v>-3.3375056383825734E-5</v>
      </c>
      <c r="FK478" s="223">
        <f t="shared" ca="1" si="1016"/>
        <v>1.5984149625104514E-4</v>
      </c>
      <c r="FL478" s="223">
        <f t="shared" ca="1" si="1017"/>
        <v>-2.7472776043152737E-4</v>
      </c>
      <c r="FM478" s="223">
        <f t="shared" ca="1" si="1018"/>
        <v>3.6971058397595612E-4</v>
      </c>
      <c r="FN478" s="223">
        <f t="shared" ca="1" si="1019"/>
        <v>-4.3790866378301969E-4</v>
      </c>
      <c r="FO478" s="223">
        <f t="shared" ca="1" si="1020"/>
        <v>4.7438119434112887E-4</v>
      </c>
      <c r="FP478" s="223">
        <f t="shared" ca="1" si="1021"/>
        <v>-4.7648581855584769E-4</v>
      </c>
      <c r="FQ478" s="223">
        <f t="shared" ca="1" si="1022"/>
        <v>4.4407006088901808E-4</v>
      </c>
      <c r="FR478" s="223">
        <f t="shared" ca="1" si="1023"/>
        <v>-3.7948237388648178E-4</v>
      </c>
      <c r="FS478" s="223">
        <f t="shared" ca="1" si="1024"/>
        <v>2.8740199779702161E-4</v>
      </c>
      <c r="FT478" s="223">
        <f t="shared" ca="1" si="1025"/>
        <v>-1.7449995959064083E-4</v>
      </c>
      <c r="FU478" s="223">
        <f t="shared" ca="1" si="1026"/>
        <v>4.895577127446516E-5</v>
      </c>
      <c r="FV478" s="223">
        <f t="shared" ca="1" si="1027"/>
        <v>8.013515831689592E-5</v>
      </c>
      <c r="FW478" s="223">
        <f t="shared" ca="1" si="1028"/>
        <v>-2.034204665035447E-4</v>
      </c>
      <c r="FX478" s="223">
        <f t="shared" ca="1" si="1029"/>
        <v>3.1196839550124702E-4</v>
      </c>
      <c r="FY478" s="223">
        <f t="shared" ca="1" si="1030"/>
        <v>-3.9791487923385128E-4</v>
      </c>
      <c r="FZ478" s="223">
        <f t="shared" ca="1" si="1031"/>
        <v>4.5503327815770589E-4</v>
      </c>
      <c r="GA478" s="223">
        <f t="shared" ca="1" si="1032"/>
        <v>-4.7918548602381432E-4</v>
      </c>
      <c r="GB478" s="223">
        <f t="shared" ca="1" si="1033"/>
        <v>4.6862172685490863E-4</v>
      </c>
      <c r="GC478" s="223">
        <f t="shared" ca="1" si="1034"/>
        <v>-4.2410732248515908E-4</v>
      </c>
      <c r="GD478" s="223">
        <f t="shared" ca="1" si="1035"/>
        <v>3.4886724662465466E-4</v>
      </c>
      <c r="GE478" s="223">
        <f t="shared" ca="1" si="1036"/>
        <v>-2.4835248238847722E-4</v>
      </c>
      <c r="GF478" s="223">
        <f t="shared" ca="1" si="1037"/>
        <v>1.2984511018910026E-4</v>
      </c>
      <c r="GG478" s="223">
        <f t="shared" ca="1" si="1038"/>
        <v>-1.9307365331739182E-6</v>
      </c>
      <c r="GH478" s="223">
        <f t="shared" ca="1" si="1039"/>
        <v>-1.2612351486904056E-4</v>
      </c>
      <c r="GI478" s="223">
        <f t="shared" ca="1" si="1040"/>
        <v>2.4504038646272529E-4</v>
      </c>
      <c r="GJ478" s="223">
        <f t="shared" ca="1" si="1041"/>
        <v>-3.4620460438299755E-4</v>
      </c>
      <c r="GK478" s="223">
        <f t="shared" ca="1" si="1042"/>
        <v>4.2228703668234117E-4</v>
      </c>
      <c r="GL478" s="223">
        <f t="shared" ca="1" si="1043"/>
        <v>-4.6777567331723956E-4</v>
      </c>
      <c r="GM478" s="223">
        <f t="shared" ca="1" si="1044"/>
        <v>4.7937495952665667E-4</v>
      </c>
      <c r="GN478" s="223">
        <f t="shared" ca="1" si="1045"/>
        <v>-4.5624455174966979E-4</v>
      </c>
      <c r="GO478" s="223">
        <f t="shared" ca="1" si="1046"/>
        <v>4.0006019872513622E-4</v>
      </c>
      <c r="GP478" s="223">
        <f t="shared" ca="1" si="1047"/>
        <v>-3.1489233706763215E-4</v>
      </c>
      <c r="GQ478" s="223">
        <f t="shared" ca="1" si="1048"/>
        <v>2.0691119681120771E-4</v>
      </c>
      <c r="GR478" s="223">
        <f t="shared" ca="1" si="1049"/>
        <v>-8.3939781395828627E-5</v>
      </c>
      <c r="GS478" s="223">
        <f t="shared" ca="1" si="1050"/>
        <v>-4.5112892256352635E-5</v>
      </c>
      <c r="GT478" s="223">
        <f t="shared" ca="1" si="1051"/>
        <v>1.7089723302684396E-4</v>
      </c>
      <c r="GU478" s="223">
        <f t="shared" ca="1" si="1052"/>
        <v>-2.8430043354752142E-4</v>
      </c>
      <c r="GV478" s="223">
        <f t="shared" ca="1" si="1053"/>
        <v>3.7710667366988842E-4</v>
      </c>
      <c r="GW478" s="223">
        <f t="shared" ca="1" si="1054"/>
        <v>-4.4259233912199221E-4</v>
      </c>
      <c r="GX478" s="223">
        <f t="shared" ca="1" si="1055"/>
        <v>4.7601313303052904E-4</v>
      </c>
      <c r="GY478" s="223">
        <f t="shared" ca="1" si="1056"/>
        <v>-4.7494779011625072E-4</v>
      </c>
      <c r="GZ478" s="223">
        <f t="shared" ca="1" si="1057"/>
        <v>4.3947349220242141E-4</v>
      </c>
      <c r="HA478" s="223">
        <f t="shared" ca="1" si="1058"/>
        <v>-3.7216027655620872E-4</v>
      </c>
      <c r="HB478" s="223">
        <f t="shared" ca="1" si="1059"/>
        <v>2.7788484216698952E-4</v>
      </c>
      <c r="HC478" s="223">
        <f t="shared" ca="1" si="1060"/>
        <v>-1.63477243299529E-4</v>
      </c>
      <c r="HD478" s="223">
        <f t="shared" ca="1" si="1061"/>
        <v>3.7226066621616222E-5</v>
      </c>
      <c r="HE478" s="223">
        <f t="shared" ca="1" si="1062"/>
        <v>9.1722059232288996E-5</v>
      </c>
      <c r="HF478" s="223">
        <f t="shared" ca="1" si="1063"/>
        <v>-2.1402511740866977E-4</v>
      </c>
      <c r="HG478" s="223">
        <f t="shared" ca="1" si="1064"/>
        <v>3.2082251204283138E-4</v>
      </c>
      <c r="HH478" s="223">
        <f t="shared" ca="1" si="1065"/>
        <v>-4.0437699954182628E-4</v>
      </c>
      <c r="HI478" s="223">
        <f t="shared" ca="1" si="1066"/>
        <v>4.5863523539033476E-4</v>
      </c>
      <c r="HJ478" s="223">
        <f t="shared" ca="1" si="1067"/>
        <v>-4.7966632605749211E-4</v>
      </c>
      <c r="HK478" s="223">
        <f t="shared" ca="1" si="1068"/>
        <v>4.6594661385415692E-4</v>
      </c>
      <c r="HL478" s="223">
        <f t="shared" ca="1" si="1069"/>
        <v>-4.1847006268463591E-4</v>
      </c>
      <c r="HM478" s="223">
        <f t="shared" ca="1" si="1070"/>
        <v>3.4067624748057644E-4</v>
      </c>
      <c r="HN478" s="223">
        <f t="shared" ca="1" si="1071"/>
        <v>-2.3820116432892677E-4</v>
      </c>
      <c r="HO478" s="223">
        <f t="shared" ca="1" si="1072"/>
        <v>1.1846891456907267E-4</v>
      </c>
      <c r="HP478" s="223">
        <f t="shared" ca="1" si="1073"/>
        <v>9.8461555239999694E-6</v>
      </c>
      <c r="HQ478" s="223">
        <f t="shared" ca="1" si="1074"/>
        <v>-1.374478926373869E-4</v>
      </c>
      <c r="HR478" s="223">
        <f t="shared" ca="1" si="1075"/>
        <v>2.550918229118677E-4</v>
      </c>
      <c r="HS478" s="223">
        <f t="shared" ca="1" si="1076"/>
        <v>-3.5425489436778342E-4</v>
      </c>
      <c r="HT478" s="223">
        <f t="shared" ca="1" si="1077"/>
        <v>4.2775295385322584E-4</v>
      </c>
      <c r="HU478" s="223">
        <f t="shared" ca="1" si="1078"/>
        <v>-4.7026122362632837E-4</v>
      </c>
      <c r="HV478" s="223">
        <f t="shared" ca="1" si="1079"/>
        <v>4.7870007015223242E-4</v>
      </c>
      <c r="HW478" s="223">
        <f t="shared" ca="1" si="1080"/>
        <v>-4.5245811698830455E-4</v>
      </c>
      <c r="HX478" s="223">
        <f t="shared" ca="1" si="1081"/>
        <v>3.9343653770416368E-4</v>
      </c>
      <c r="HY478" s="223">
        <f t="shared" ca="1" si="1082"/>
        <v>-3.0591131990912845E-4</v>
      </c>
      <c r="HZ478" s="223">
        <f t="shared" ca="1" si="1083"/>
        <v>1.9622347906442109E-4</v>
      </c>
      <c r="IA478" s="223">
        <f t="shared" ca="1" si="1084"/>
        <v>-7.2319665429672163E-5</v>
      </c>
      <c r="IB478" s="223">
        <f t="shared" ca="1" si="1085"/>
        <v>-5.6823553809518245E-5</v>
      </c>
      <c r="IC478" s="223">
        <f t="shared" ca="1" si="1086"/>
        <v>1.8185002769972687E-4</v>
      </c>
      <c r="ID478" s="223">
        <f t="shared" ca="1" si="1087"/>
        <v>-2.9370185471300252E-4</v>
      </c>
      <c r="IE478" s="223">
        <f t="shared" ca="1" si="1088"/>
        <v>2.0590082735959795E-4</v>
      </c>
      <c r="IF478" s="223">
        <f t="shared" ca="1" si="1089"/>
        <v>-4.4700941338549191E-4</v>
      </c>
      <c r="IG478" s="223">
        <f t="shared" ca="1" si="1090"/>
        <v>4.7735833920787554E-4</v>
      </c>
      <c r="IH478" s="223">
        <f t="shared" ca="1" si="1091"/>
        <v>-4.7312367088733358E-4</v>
      </c>
      <c r="II478" s="223">
        <f t="shared" ca="1" si="1092"/>
        <v>4.3461220111710541E-4</v>
      </c>
      <c r="IJ478" s="223">
        <f t="shared" ca="1" si="1093"/>
        <v>-3.6461400379134129E-4</v>
      </c>
      <c r="IK478" s="223">
        <f t="shared" ca="1" si="1094"/>
        <v>2.6820029909877479E-4</v>
      </c>
      <c r="IL478" s="223">
        <f t="shared" ca="1" si="1095"/>
        <v>-1.5235605442980997E-4</v>
      </c>
      <c r="IM478" s="223">
        <f t="shared" ca="1" si="1096"/>
        <v>2.5473938378233927E-5</v>
      </c>
      <c r="IN478" s="223">
        <f t="shared" ca="1" si="1097"/>
        <v>1.0325371020888249E-4</v>
      </c>
      <c r="IO478" s="223">
        <f t="shared" ca="1" si="1098"/>
        <v>-2.2450084758603096E-4</v>
      </c>
      <c r="IP478" s="223">
        <f t="shared" ca="1" si="1099"/>
        <v>3.294833770995277E-4</v>
      </c>
      <c r="IQ478" s="223">
        <f t="shared" ca="1" si="1100"/>
        <v>-4.1059553826589272E-4</v>
      </c>
      <c r="IR478" s="223">
        <f t="shared" ca="1" si="1101"/>
        <v>4.6196092790663258E-4</v>
      </c>
      <c r="IS478" s="223">
        <f t="shared" ca="1" si="1102"/>
        <v>-4.7985823303223164E-4</v>
      </c>
      <c r="IT478" s="223">
        <f t="shared" ca="1" si="1103"/>
        <v>4.6299083203607202E-4</v>
      </c>
      <c r="IU478" s="223">
        <f t="shared" ca="1" si="1104"/>
        <v>-4.1258073216592789E-4</v>
      </c>
      <c r="IV478" s="223">
        <f t="shared" ca="1" si="1105"/>
        <v>3.3228003770372194E-4</v>
      </c>
      <c r="IW478" s="223">
        <f t="shared" ca="1" si="1106"/>
        <v>-2.2790636279494697E-4</v>
      </c>
      <c r="IX478" s="223">
        <f t="shared" ca="1" si="1107"/>
        <v>1.0702135770479943E-4</v>
      </c>
      <c r="IY478" s="223">
        <f t="shared" ca="1" si="1108"/>
        <v>2.1617116625312225E-5</v>
      </c>
      <c r="IZ478" s="223">
        <f t="shared" ca="1" si="1109"/>
        <v>-1.4868947693471649E-4</v>
      </c>
      <c r="JA478" s="223">
        <f t="shared" ca="1" si="1110"/>
        <v>2.6498960158538609E-4</v>
      </c>
      <c r="JB478" s="223">
        <f t="shared" ca="1" si="1111"/>
        <v>-3.620917944506088E-4</v>
      </c>
    </row>
    <row r="479" spans="2:262">
      <c r="B479" s="230">
        <v>118</v>
      </c>
      <c r="C479" s="229">
        <f t="shared" si="1112"/>
        <v>2.3046875000000016E-3</v>
      </c>
      <c r="D479" s="226">
        <f t="shared" ca="1" si="855"/>
        <v>71.88367293027521</v>
      </c>
      <c r="E479" s="225">
        <f ca="1">DT361</f>
        <v>-0.11632706972479483</v>
      </c>
      <c r="F479" s="224">
        <v>118</v>
      </c>
      <c r="G479" s="223">
        <f t="shared" ca="1" si="856"/>
        <v>3.032919605071833E-4</v>
      </c>
      <c r="H479" s="223">
        <f t="shared" ca="1" si="857"/>
        <v>-3.5630608910645423E-4</v>
      </c>
      <c r="I479" s="223">
        <f t="shared" ca="1" si="858"/>
        <v>3.8796412376637798E-4</v>
      </c>
      <c r="J479" s="223">
        <f t="shared" ca="1" si="859"/>
        <v>-3.9636856123679144E-4</v>
      </c>
      <c r="K479" s="223">
        <f t="shared" ca="1" si="860"/>
        <v>3.8101566060050823E-4</v>
      </c>
      <c r="L479" s="223">
        <f t="shared" ca="1" si="861"/>
        <v>-3.4282563624132498E-4</v>
      </c>
      <c r="M479" s="223">
        <f t="shared" ca="1" si="862"/>
        <v>2.8408750250027E-4</v>
      </c>
      <c r="N479" s="223">
        <f t="shared" ca="1" si="863"/>
        <v>-2.0832187589316499E-4</v>
      </c>
      <c r="O479" s="223">
        <f t="shared" ca="1" si="864"/>
        <v>1.2006995818070009E-4</v>
      </c>
      <c r="P479" s="223">
        <f t="shared" ca="1" si="865"/>
        <v>-2.4621348116916919E-5</v>
      </c>
      <c r="Q479" s="223">
        <f t="shared" ca="1" si="866"/>
        <v>-7.2303003842314666E-5</v>
      </c>
      <c r="R479" s="223">
        <f t="shared" ca="1" si="867"/>
        <v>1.6489369497069777E-4</v>
      </c>
      <c r="S479" s="223">
        <f t="shared" ca="1" si="868"/>
        <v>-2.4760107131029633E-4</v>
      </c>
      <c r="T479" s="223">
        <f t="shared" ca="1" si="869"/>
        <v>3.1546786002017893E-4</v>
      </c>
      <c r="U479" s="223">
        <f t="shared" ca="1" si="870"/>
        <v>-3.6442629588565381E-4</v>
      </c>
      <c r="V479" s="223">
        <f t="shared" ca="1" si="871"/>
        <v>3.9154193296983379E-4</v>
      </c>
      <c r="W479" s="223">
        <f t="shared" ca="1" si="872"/>
        <v>-3.9518952794823E-4</v>
      </c>
      <c r="X479" s="223">
        <f t="shared" ca="1" si="873"/>
        <v>3.7515045312012967E-4</v>
      </c>
      <c r="Y479" s="223">
        <f t="shared" ca="1" si="874"/>
        <v>-3.3262580040501058E-4</v>
      </c>
      <c r="Z479" s="223">
        <f t="shared" ca="1" si="875"/>
        <v>2.7016439090329154E-4</v>
      </c>
      <c r="AA479" s="223">
        <f t="shared" ca="1" si="876"/>
        <v>-1.9151000494791286E-4</v>
      </c>
      <c r="AB479" s="223">
        <f t="shared" ca="1" si="877"/>
        <v>1.0137698929454074E-4</v>
      </c>
      <c r="AC479" s="223">
        <f t="shared" ca="1" si="878"/>
        <v>-5.167690993033503E-6</v>
      </c>
      <c r="AD479" s="223">
        <f t="shared" ca="1" si="879"/>
        <v>-9.1351345754349047E-5</v>
      </c>
      <c r="AE479" s="223">
        <f t="shared" ca="1" si="880"/>
        <v>1.8239501179923739E-4</v>
      </c>
      <c r="AF479" s="223">
        <f t="shared" ca="1" si="881"/>
        <v>-2.6250637798974174E-4</v>
      </c>
      <c r="AG479" s="223">
        <f t="shared" ca="1" si="882"/>
        <v>3.2688376982666626E-4</v>
      </c>
      <c r="AH479" s="223">
        <f t="shared" ca="1" si="883"/>
        <v>-3.716685677980909E-4</v>
      </c>
      <c r="AI479" s="223">
        <f t="shared" ca="1" si="884"/>
        <v>3.9417648336174233E-4</v>
      </c>
      <c r="AJ479" s="223">
        <f t="shared" ca="1" si="885"/>
        <v>-3.9305844847232682E-4</v>
      </c>
      <c r="AK479" s="223">
        <f t="shared" ca="1" si="886"/>
        <v>3.6838147533888521E-4</v>
      </c>
      <c r="AL479" s="223">
        <f t="shared" ca="1" si="887"/>
        <v>-3.2162463988094273E-4</v>
      </c>
      <c r="AM479" s="223">
        <f t="shared" ca="1" si="888"/>
        <v>2.5559042962502532E-4</v>
      </c>
      <c r="AN479" s="223">
        <f t="shared" ca="1" si="889"/>
        <v>-1.7423676962644334E-4</v>
      </c>
      <c r="AO479" s="223">
        <f t="shared" ca="1" si="890"/>
        <v>8.2439794361595262E-5</v>
      </c>
      <c r="AP479" s="223">
        <f t="shared" ca="1" si="891"/>
        <v>1.4298415551091168E-5</v>
      </c>
      <c r="AQ479" s="223">
        <f t="shared" ca="1" si="892"/>
        <v>-1.1017961427303248E-4</v>
      </c>
      <c r="AR479" s="223">
        <f t="shared" ca="1" si="893"/>
        <v>1.9945692306843629E-4</v>
      </c>
      <c r="AS479" s="223">
        <f t="shared" ca="1" si="894"/>
        <v>-2.7677928381176874E-4</v>
      </c>
      <c r="AT479" s="223">
        <f t="shared" ca="1" si="895"/>
        <v>3.3751218800000423E-4</v>
      </c>
      <c r="AU479" s="223">
        <f t="shared" ca="1" si="896"/>
        <v>-3.7801545757638156E-4</v>
      </c>
      <c r="AV479" s="223">
        <f t="shared" ca="1" si="897"/>
        <v>3.9586142807944967E-4</v>
      </c>
      <c r="AW479" s="223">
        <f t="shared" ca="1" si="898"/>
        <v>-3.899804567661993E-4</v>
      </c>
      <c r="AX479" s="223">
        <f t="shared" ca="1" si="899"/>
        <v>3.6072503431714515E-4</v>
      </c>
      <c r="AY479" s="223">
        <f t="shared" ca="1" si="900"/>
        <v>-3.0984865742841216E-4</v>
      </c>
      <c r="AZ479" s="223">
        <f t="shared" ca="1" si="901"/>
        <v>2.4040072861471044E-4</v>
      </c>
      <c r="BA479" s="223">
        <f t="shared" ca="1" si="902"/>
        <v>-1.5654378266560502E-4</v>
      </c>
      <c r="BB479" s="223">
        <f t="shared" ca="1" si="903"/>
        <v>6.3303994743162394E-5</v>
      </c>
      <c r="BC479" s="223">
        <f t="shared" ca="1" si="904"/>
        <v>3.3730075959754346E-5</v>
      </c>
      <c r="BD479" s="223">
        <f t="shared" ca="1" si="905"/>
        <v>-1.2874245045033762E-4</v>
      </c>
      <c r="BE479" s="223">
        <f t="shared" ca="1" si="906"/>
        <v>2.1603832513960008E-4</v>
      </c>
      <c r="BF479" s="223">
        <f t="shared" ca="1" si="907"/>
        <v>-2.9038540409608715E-4</v>
      </c>
      <c r="BG479" s="223">
        <f t="shared" ca="1" si="908"/>
        <v>3.4732750974987114E-4</v>
      </c>
      <c r="BH479" s="223">
        <f t="shared" ca="1" si="909"/>
        <v>-3.8345167500712689E-4</v>
      </c>
      <c r="BI479" s="223">
        <f t="shared" ca="1" si="910"/>
        <v>3.9659270794354789E-4</v>
      </c>
      <c r="BJ479" s="223">
        <f t="shared" ca="1" si="911"/>
        <v>-3.8596296798146929E-4</v>
      </c>
      <c r="BK479" s="223">
        <f t="shared" ca="1" si="912"/>
        <v>3.5219957509195136E-4</v>
      </c>
      <c r="BL479" s="223">
        <f t="shared" ca="1" si="913"/>
        <v>-2.9732622242059224E-4</v>
      </c>
      <c r="BM479" s="223">
        <f t="shared" ca="1" si="914"/>
        <v>2.2463188119255039E-4</v>
      </c>
      <c r="BN479" s="223">
        <f t="shared" ca="1" si="915"/>
        <v>-1.384736680207145E-4</v>
      </c>
      <c r="BO479" s="223">
        <f t="shared" ca="1" si="916"/>
        <v>4.401569025660695E-5</v>
      </c>
      <c r="BP479" s="223">
        <f t="shared" ca="1" si="917"/>
        <v>5.3080477661035969E-5</v>
      </c>
      <c r="BQ479" s="223">
        <f t="shared" ca="1" si="918"/>
        <v>-1.4699513478799576E-4</v>
      </c>
      <c r="BR479" s="223">
        <f t="shared" ca="1" si="919"/>
        <v>2.3209927196277548E-4</v>
      </c>
      <c r="BS479" s="223">
        <f t="shared" ca="1" si="920"/>
        <v>-3.0329196050718808E-4</v>
      </c>
      <c r="BT479" s="223">
        <f t="shared" ca="1" si="921"/>
        <v>3.5630608910645396E-4</v>
      </c>
      <c r="BU479" s="223">
        <f t="shared" ca="1" si="922"/>
        <v>-3.8796412376637858E-4</v>
      </c>
      <c r="BV479" s="223">
        <f t="shared" ca="1" si="923"/>
        <v>3.9636856123679128E-4</v>
      </c>
      <c r="BW479" s="223">
        <f t="shared" ca="1" si="924"/>
        <v>-3.8101566060050579E-4</v>
      </c>
      <c r="BX479" s="223">
        <f t="shared" ca="1" si="925"/>
        <v>3.4282563624132427E-4</v>
      </c>
      <c r="BY479" s="223">
        <f t="shared" ca="1" si="926"/>
        <v>-2.8408750250026702E-4</v>
      </c>
      <c r="BZ479" s="223">
        <f t="shared" ca="1" si="927"/>
        <v>2.0832187589315897E-4</v>
      </c>
      <c r="CA479" s="223">
        <f t="shared" ca="1" si="928"/>
        <v>-1.2006995818070136E-4</v>
      </c>
      <c r="CB479" s="223">
        <f t="shared" ca="1" si="929"/>
        <v>2.4621348116915455E-5</v>
      </c>
      <c r="CC479" s="223">
        <f t="shared" ca="1" si="930"/>
        <v>7.2303003842320222E-5</v>
      </c>
      <c r="CD479" s="223">
        <f t="shared" ca="1" si="931"/>
        <v>-1.6489369497070679E-4</v>
      </c>
      <c r="CE479" s="223">
        <f t="shared" ca="1" si="932"/>
        <v>2.4760107131029747E-4</v>
      </c>
      <c r="CF479" s="223">
        <f t="shared" ca="1" si="933"/>
        <v>-3.1546786002018153E-4</v>
      </c>
      <c r="CG479" s="223">
        <f t="shared" ca="1" si="934"/>
        <v>3.6442629588565658E-4</v>
      </c>
      <c r="CH479" s="223">
        <f t="shared" ca="1" si="935"/>
        <v>-3.9154193296983536E-4</v>
      </c>
      <c r="CI479" s="223">
        <f t="shared" ca="1" si="936"/>
        <v>3.9518952794822989E-4</v>
      </c>
      <c r="CJ479" s="223">
        <f t="shared" ca="1" si="937"/>
        <v>-3.7515045312012821E-4</v>
      </c>
      <c r="CK479" s="223">
        <f t="shared" ca="1" si="938"/>
        <v>3.3262580040500667E-4</v>
      </c>
      <c r="CL479" s="223">
        <f t="shared" ca="1" si="939"/>
        <v>-2.7016439090329252E-4</v>
      </c>
      <c r="CM479" s="223">
        <f t="shared" ca="1" si="940"/>
        <v>1.9151000494790907E-4</v>
      </c>
      <c r="CN479" s="223">
        <f t="shared" ca="1" si="941"/>
        <v>-1.0137698929453385E-4</v>
      </c>
      <c r="CO479" s="223">
        <f t="shared" ca="1" si="942"/>
        <v>5.1676909930236097E-6</v>
      </c>
      <c r="CP479" s="223">
        <f t="shared" ca="1" si="943"/>
        <v>9.1351345754353222E-5</v>
      </c>
      <c r="CQ479" s="223">
        <f t="shared" ca="1" si="944"/>
        <v>-1.8239501179923115E-4</v>
      </c>
      <c r="CR479" s="223">
        <f t="shared" ca="1" si="945"/>
        <v>2.6250637798974071E-4</v>
      </c>
      <c r="CS479" s="223">
        <f t="shared" ca="1" si="946"/>
        <v>-3.268837698266655E-4</v>
      </c>
      <c r="CT479" s="223">
        <f t="shared" ca="1" si="947"/>
        <v>3.7166856779809242E-4</v>
      </c>
      <c r="CU479" s="223">
        <f t="shared" ca="1" si="948"/>
        <v>-3.9417648336174282E-4</v>
      </c>
      <c r="CV479" s="223">
        <f t="shared" ca="1" si="949"/>
        <v>3.9305844847232547E-4</v>
      </c>
      <c r="CW479" s="223">
        <f t="shared" ca="1" si="950"/>
        <v>-3.6838147533888152E-4</v>
      </c>
      <c r="CX479" s="223">
        <f t="shared" ca="1" si="951"/>
        <v>3.216246398809468E-4</v>
      </c>
      <c r="CY479" s="223">
        <f t="shared" ca="1" si="952"/>
        <v>-2.5559042962502629E-4</v>
      </c>
      <c r="CZ479" s="223">
        <f t="shared" ca="1" si="953"/>
        <v>1.7423676962644458E-4</v>
      </c>
      <c r="DA479" s="223">
        <f t="shared" ca="1" si="954"/>
        <v>-8.2439794361591115E-5</v>
      </c>
      <c r="DB479" s="223">
        <f t="shared" ca="1" si="955"/>
        <v>-1.4298415551095424E-5</v>
      </c>
      <c r="DC479" s="223">
        <f t="shared" ca="1" si="956"/>
        <v>1.1017961427304195E-4</v>
      </c>
      <c r="DD479" s="223">
        <f t="shared" ca="1" si="957"/>
        <v>-1.9945692306844485E-4</v>
      </c>
      <c r="DE479" s="223">
        <f t="shared" ca="1" si="958"/>
        <v>2.7677928381177985E-4</v>
      </c>
      <c r="DF479" s="223">
        <f t="shared" ca="1" si="959"/>
        <v>-3.3751218800000059E-4</v>
      </c>
      <c r="DG479" s="223">
        <f t="shared" ca="1" si="960"/>
        <v>3.7801545757638113E-4</v>
      </c>
      <c r="DH479" s="223">
        <f t="shared" ca="1" si="961"/>
        <v>-3.9586142807944988E-4</v>
      </c>
      <c r="DI479" s="223">
        <f t="shared" ca="1" si="962"/>
        <v>3.8998045676619849E-4</v>
      </c>
      <c r="DJ479" s="223">
        <f t="shared" ca="1" si="963"/>
        <v>-3.6072503431714103E-4</v>
      </c>
      <c r="DK479" s="223">
        <f t="shared" ca="1" si="964"/>
        <v>3.0984865742840245E-4</v>
      </c>
      <c r="DL479" s="223">
        <f t="shared" ca="1" si="965"/>
        <v>-2.4040072861469813E-4</v>
      </c>
      <c r="DM479" s="223">
        <f t="shared" ca="1" si="966"/>
        <v>1.5654378266561145E-4</v>
      </c>
      <c r="DN479" s="223">
        <f t="shared" ca="1" si="967"/>
        <v>-6.3303994743158193E-5</v>
      </c>
      <c r="DO479" s="223">
        <f t="shared" ca="1" si="968"/>
        <v>-3.3730075959758629E-5</v>
      </c>
      <c r="DP479" s="223">
        <f t="shared" ca="1" si="969"/>
        <v>1.2874245045034165E-4</v>
      </c>
      <c r="DQ479" s="223">
        <f t="shared" ca="1" si="970"/>
        <v>-2.1603832513960368E-4</v>
      </c>
      <c r="DR479" s="223">
        <f t="shared" ca="1" si="971"/>
        <v>2.9038540409609772E-4</v>
      </c>
      <c r="DS479" s="223">
        <f t="shared" ca="1" si="972"/>
        <v>-3.4732750974987862E-4</v>
      </c>
      <c r="DT479" s="223">
        <f t="shared" ca="1" si="973"/>
        <v>3.834516750071251E-4</v>
      </c>
      <c r="DU479" s="223">
        <f t="shared" ca="1" si="974"/>
        <v>-3.9659270794354783E-4</v>
      </c>
      <c r="DV479" s="223">
        <f t="shared" ca="1" si="975"/>
        <v>3.8596296798146831E-4</v>
      </c>
      <c r="DW479" s="223">
        <f t="shared" ca="1" si="976"/>
        <v>-3.5219957509194936E-4</v>
      </c>
      <c r="DX479" s="223">
        <f t="shared" ca="1" si="977"/>
        <v>2.9732622242058943E-4</v>
      </c>
      <c r="DY479" s="223">
        <f t="shared" ca="1" si="978"/>
        <v>-2.2463188119253754E-4</v>
      </c>
      <c r="DZ479" s="223">
        <f t="shared" ca="1" si="979"/>
        <v>1.3847366802069997E-4</v>
      </c>
      <c r="EA479" s="223">
        <f t="shared" ca="1" si="980"/>
        <v>-4.4015690256613943E-5</v>
      </c>
      <c r="EB479" s="223">
        <f t="shared" ca="1" si="981"/>
        <v>-5.308047766102903E-5</v>
      </c>
      <c r="EC479" s="223">
        <f t="shared" ca="1" si="982"/>
        <v>1.4699513478799972E-4</v>
      </c>
      <c r="ED479" s="223">
        <f t="shared" ca="1" si="983"/>
        <v>-2.3209927196277895E-4</v>
      </c>
      <c r="EE479" s="223">
        <f t="shared" ca="1" si="984"/>
        <v>3.0329196050719084E-4</v>
      </c>
      <c r="EF479" s="223">
        <f t="shared" ca="1" si="985"/>
        <v>-3.5630608910646084E-4</v>
      </c>
      <c r="EG479" s="223">
        <f t="shared" ca="1" si="986"/>
        <v>3.8796412376638183E-4</v>
      </c>
      <c r="EH479" s="223">
        <f t="shared" ca="1" si="987"/>
        <v>-3.9636856123679155E-4</v>
      </c>
      <c r="EI479" s="223">
        <f t="shared" ca="1" si="988"/>
        <v>3.8101566060050779E-4</v>
      </c>
      <c r="EJ479" s="223">
        <f t="shared" ca="1" si="989"/>
        <v>-3.4282563624132216E-4</v>
      </c>
      <c r="EK479" s="223">
        <f t="shared" ca="1" si="990"/>
        <v>2.8408750250026403E-4</v>
      </c>
      <c r="EL479" s="223">
        <f t="shared" ca="1" si="991"/>
        <v>-2.0832187589315531E-4</v>
      </c>
      <c r="EM479" s="223">
        <f t="shared" ca="1" si="992"/>
        <v>1.2006995818068656E-4</v>
      </c>
      <c r="EN479" s="223">
        <f t="shared" ca="1" si="993"/>
        <v>-2.4621348116899924E-5</v>
      </c>
      <c r="EO479" s="223">
        <f t="shared" ca="1" si="994"/>
        <v>-7.2303003842313365E-5</v>
      </c>
      <c r="EP479" s="223">
        <f t="shared" ca="1" si="995"/>
        <v>1.6489369497070042E-4</v>
      </c>
      <c r="EQ479" s="223">
        <f t="shared" ca="1" si="996"/>
        <v>-2.4760107131030083E-4</v>
      </c>
      <c r="ER479" s="223">
        <f t="shared" ca="1" si="997"/>
        <v>3.1546786002018413E-4</v>
      </c>
      <c r="ES479" s="223">
        <f t="shared" ca="1" si="998"/>
        <v>-3.6442629588565826E-4</v>
      </c>
      <c r="ET479" s="223">
        <f t="shared" ca="1" si="999"/>
        <v>3.9154193296983607E-4</v>
      </c>
      <c r="EU479" s="223">
        <f t="shared" ca="1" si="1000"/>
        <v>-3.9518952794822854E-4</v>
      </c>
      <c r="EV479" s="223">
        <f t="shared" ca="1" si="1001"/>
        <v>3.7515045312013054E-4</v>
      </c>
      <c r="EW479" s="223">
        <f t="shared" ca="1" si="1002"/>
        <v>-3.3262580040501058E-4</v>
      </c>
      <c r="EX479" s="223">
        <f t="shared" ca="1" si="1003"/>
        <v>2.7016439090328938E-4</v>
      </c>
      <c r="EY479" s="223">
        <f t="shared" ca="1" si="1004"/>
        <v>-1.9151000494790535E-4</v>
      </c>
      <c r="EZ479" s="223">
        <f t="shared" ca="1" si="1005"/>
        <v>1.0137698929452976E-4</v>
      </c>
      <c r="FA479" s="223">
        <f t="shared" ca="1" si="1006"/>
        <v>-5.1676909930193E-6</v>
      </c>
      <c r="FB479" s="223">
        <f t="shared" ca="1" si="1007"/>
        <v>-9.1351345754368346E-5</v>
      </c>
      <c r="FC479" s="223">
        <f t="shared" ca="1" si="1008"/>
        <v>1.8239501179923495E-4</v>
      </c>
      <c r="FD479" s="223">
        <f t="shared" ca="1" si="1009"/>
        <v>-2.6250637798974391E-4</v>
      </c>
      <c r="FE479" s="223">
        <f t="shared" ca="1" si="1010"/>
        <v>3.2688376982666794E-4</v>
      </c>
      <c r="FF479" s="223">
        <f t="shared" ca="1" si="1011"/>
        <v>-3.7166856779809394E-4</v>
      </c>
      <c r="FG479" s="223">
        <f t="shared" ca="1" si="1012"/>
        <v>3.9417648336174331E-4</v>
      </c>
      <c r="FH479" s="223">
        <f t="shared" ca="1" si="1013"/>
        <v>-3.9305844847232487E-4</v>
      </c>
      <c r="FI479" s="223">
        <f t="shared" ca="1" si="1014"/>
        <v>3.6838147533887995E-4</v>
      </c>
      <c r="FJ479" s="223">
        <f t="shared" ca="1" si="1015"/>
        <v>-3.2162463988093113E-4</v>
      </c>
      <c r="FK479" s="223">
        <f t="shared" ca="1" si="1016"/>
        <v>2.5559042962502304E-4</v>
      </c>
      <c r="FL479" s="223">
        <f t="shared" ca="1" si="1017"/>
        <v>-1.7423676962644068E-4</v>
      </c>
      <c r="FM479" s="223">
        <f t="shared" ca="1" si="1018"/>
        <v>8.243979436158694E-5</v>
      </c>
      <c r="FN479" s="223">
        <f t="shared" ca="1" si="1019"/>
        <v>1.4298415551099733E-5</v>
      </c>
      <c r="FO479" s="223">
        <f t="shared" ca="1" si="1020"/>
        <v>-1.1017961427304606E-4</v>
      </c>
      <c r="FP479" s="223">
        <f t="shared" ca="1" si="1021"/>
        <v>1.9945692306844856E-4</v>
      </c>
      <c r="FQ479" s="223">
        <f t="shared" ca="1" si="1022"/>
        <v>-2.7677928381178294E-4</v>
      </c>
      <c r="FR479" s="223">
        <f t="shared" ca="1" si="1023"/>
        <v>3.3751218800000282E-4</v>
      </c>
      <c r="FS479" s="223">
        <f t="shared" ca="1" si="1024"/>
        <v>-3.7801545757638243E-4</v>
      </c>
      <c r="FT479" s="223">
        <f t="shared" ca="1" si="1025"/>
        <v>3.9586142807945021E-4</v>
      </c>
      <c r="FU479" s="223">
        <f t="shared" ca="1" si="1026"/>
        <v>-3.8998045676619773E-4</v>
      </c>
      <c r="FV479" s="223">
        <f t="shared" ca="1" si="1027"/>
        <v>3.6072503431713924E-4</v>
      </c>
      <c r="FW479" s="223">
        <f t="shared" ca="1" si="1028"/>
        <v>-3.098486574283998E-4</v>
      </c>
      <c r="FX479" s="223">
        <f t="shared" ca="1" si="1029"/>
        <v>2.4040072861469469E-4</v>
      </c>
      <c r="FY479" s="223">
        <f t="shared" ca="1" si="1030"/>
        <v>-1.5654378266560754E-4</v>
      </c>
      <c r="FZ479" s="223">
        <f t="shared" ca="1" si="1031"/>
        <v>6.3303994743153937E-5</v>
      </c>
      <c r="GA479" s="223">
        <f t="shared" ca="1" si="1032"/>
        <v>3.3730075959762884E-5</v>
      </c>
      <c r="GB479" s="223">
        <f t="shared" ca="1" si="1033"/>
        <v>-1.2874245045032439E-4</v>
      </c>
      <c r="GC479" s="223">
        <f t="shared" ca="1" si="1034"/>
        <v>2.1603832513960729E-4</v>
      </c>
      <c r="GD479" s="223">
        <f t="shared" ca="1" si="1035"/>
        <v>-2.9038540409608525E-4</v>
      </c>
      <c r="GE479" s="223">
        <f t="shared" ca="1" si="1036"/>
        <v>3.4732750974988068E-4</v>
      </c>
      <c r="GF479" s="223">
        <f t="shared" ca="1" si="1037"/>
        <v>-3.8345167500712619E-4</v>
      </c>
      <c r="GG479" s="223">
        <f t="shared" ca="1" si="1038"/>
        <v>3.9659270794354816E-4</v>
      </c>
      <c r="GH479" s="223">
        <f t="shared" ca="1" si="1039"/>
        <v>-3.8596296798146734E-4</v>
      </c>
      <c r="GI479" s="223">
        <f t="shared" ca="1" si="1040"/>
        <v>3.5219957509195776E-4</v>
      </c>
      <c r="GJ479" s="223">
        <f t="shared" ca="1" si="1041"/>
        <v>-2.9732622242058655E-4</v>
      </c>
      <c r="GK479" s="223">
        <f t="shared" ca="1" si="1042"/>
        <v>2.2463188119255261E-4</v>
      </c>
      <c r="GL479" s="223">
        <f t="shared" ca="1" si="1043"/>
        <v>-1.3847366802069593E-4</v>
      </c>
      <c r="GM479" s="223">
        <f t="shared" ca="1" si="1044"/>
        <v>4.4015690256609687E-5</v>
      </c>
      <c r="GN479" s="223">
        <f t="shared" ca="1" si="1045"/>
        <v>5.3080477661055593E-5</v>
      </c>
      <c r="GO479" s="223">
        <f t="shared" ca="1" si="1046"/>
        <v>-1.469951347880037E-4</v>
      </c>
      <c r="GP479" s="223">
        <f t="shared" ca="1" si="1047"/>
        <v>2.3209927196276412E-4</v>
      </c>
      <c r="GQ479" s="223">
        <f t="shared" ca="1" si="1048"/>
        <v>-3.032919605071936E-4</v>
      </c>
      <c r="GR479" s="223">
        <f t="shared" ca="1" si="1049"/>
        <v>3.5630608910645282E-4</v>
      </c>
      <c r="GS479" s="223">
        <f t="shared" ca="1" si="1050"/>
        <v>-3.8796412376638275E-4</v>
      </c>
      <c r="GT479" s="223">
        <f t="shared" ca="1" si="1051"/>
        <v>3.9636856123679139E-4</v>
      </c>
      <c r="GU479" s="223">
        <f t="shared" ca="1" si="1052"/>
        <v>-3.8101566060050036E-4</v>
      </c>
      <c r="GV479" s="223">
        <f t="shared" ca="1" si="1053"/>
        <v>3.4282563624131999E-4</v>
      </c>
      <c r="GW479" s="223">
        <f t="shared" ca="1" si="1054"/>
        <v>-2.8408750250024533E-4</v>
      </c>
      <c r="GX479" s="223">
        <f t="shared" ca="1" si="1055"/>
        <v>2.0832187589315168E-4</v>
      </c>
      <c r="GY479" s="223">
        <f t="shared" ca="1" si="1056"/>
        <v>-1.2006995818070393E-4</v>
      </c>
      <c r="GZ479" s="223">
        <f t="shared" ca="1" si="1057"/>
        <v>2.4621348116895641E-5</v>
      </c>
      <c r="HA479" s="223">
        <f t="shared" ca="1" si="1058"/>
        <v>7.2303003842317539E-5</v>
      </c>
      <c r="HB479" s="223">
        <f t="shared" ca="1" si="1059"/>
        <v>-1.6489369497072482E-4</v>
      </c>
      <c r="HC479" s="223">
        <f t="shared" ca="1" si="1060"/>
        <v>2.476010713103042E-4</v>
      </c>
      <c r="HD479" s="223">
        <f t="shared" ca="1" si="1061"/>
        <v>-3.1546786002020039E-4</v>
      </c>
      <c r="HE479" s="223">
        <f t="shared" ca="1" si="1062"/>
        <v>3.6442629588565999E-4</v>
      </c>
      <c r="HF479" s="223">
        <f t="shared" ca="1" si="1063"/>
        <v>-3.9154193296983314E-4</v>
      </c>
      <c r="HG479" s="223">
        <f t="shared" ca="1" si="1064"/>
        <v>3.9518952794822821E-4</v>
      </c>
      <c r="HH479" s="223">
        <f t="shared" ca="1" si="1065"/>
        <v>-3.7515045312012908E-4</v>
      </c>
      <c r="HI479" s="223">
        <f t="shared" ca="1" si="1066"/>
        <v>3.3262580040499588E-4</v>
      </c>
      <c r="HJ479" s="223">
        <f t="shared" ca="1" si="1067"/>
        <v>-2.7016439090328623E-4</v>
      </c>
      <c r="HK479" s="223">
        <f t="shared" ca="1" si="1068"/>
        <v>1.9151000494788183E-4</v>
      </c>
      <c r="HL479" s="223">
        <f t="shared" ca="1" si="1069"/>
        <v>-1.0137698929452559E-4</v>
      </c>
      <c r="HM479" s="223">
        <f t="shared" ca="1" si="1070"/>
        <v>5.1676909930375959E-6</v>
      </c>
      <c r="HN479" s="223">
        <f t="shared" ca="1" si="1071"/>
        <v>9.135134575437252E-5</v>
      </c>
      <c r="HO479" s="223">
        <f t="shared" ca="1" si="1072"/>
        <v>-1.8239501179923877E-4</v>
      </c>
      <c r="HP479" s="223">
        <f t="shared" ca="1" si="1073"/>
        <v>2.6250637798976402E-4</v>
      </c>
      <c r="HQ479" s="223">
        <f t="shared" ca="1" si="1074"/>
        <v>-3.2688376982667033E-4</v>
      </c>
      <c r="HR479" s="223">
        <f t="shared" ca="1" si="1075"/>
        <v>3.7166856779810326E-4</v>
      </c>
      <c r="HS479" s="223">
        <f t="shared" ca="1" si="1076"/>
        <v>-3.9417648336174379E-4</v>
      </c>
      <c r="HT479" s="223">
        <f t="shared" ca="1" si="1077"/>
        <v>3.9305844847232737E-4</v>
      </c>
      <c r="HU479" s="223">
        <f t="shared" ca="1" si="1078"/>
        <v>-3.6838147533887837E-4</v>
      </c>
      <c r="HV479" s="223">
        <f t="shared" ca="1" si="1079"/>
        <v>3.2162463988094181E-4</v>
      </c>
      <c r="HW479" s="223">
        <f t="shared" ca="1" si="1080"/>
        <v>-2.5559042962500255E-4</v>
      </c>
      <c r="HX479" s="223">
        <f t="shared" ca="1" si="1081"/>
        <v>1.7423676962643686E-4</v>
      </c>
      <c r="HY479" s="223">
        <f t="shared" ca="1" si="1082"/>
        <v>-8.2439794361560676E-5</v>
      </c>
      <c r="HZ479" s="223">
        <f t="shared" ca="1" si="1083"/>
        <v>-1.4298415551103989E-5</v>
      </c>
      <c r="IA479" s="223">
        <f t="shared" ca="1" si="1084"/>
        <v>1.1017961427302851E-4</v>
      </c>
      <c r="IB479" s="223">
        <f t="shared" ca="1" si="1085"/>
        <v>-1.9945692306845225E-4</v>
      </c>
      <c r="IC479" s="223">
        <f t="shared" ca="1" si="1086"/>
        <v>2.7677928381176988E-4</v>
      </c>
      <c r="ID479" s="223">
        <f t="shared" ca="1" si="1087"/>
        <v>-3.3751218800001691E-4</v>
      </c>
      <c r="IE479" s="223">
        <f t="shared" ca="1" si="1088"/>
        <v>-1.2556206919029113E-4</v>
      </c>
      <c r="IF479" s="223">
        <f t="shared" ca="1" si="1089"/>
        <v>-3.9586142807945183E-4</v>
      </c>
      <c r="IG479" s="223">
        <f t="shared" ca="1" si="1090"/>
        <v>3.8998045676619697E-4</v>
      </c>
      <c r="IH479" s="223">
        <f t="shared" ca="1" si="1091"/>
        <v>-3.6072503431714683E-4</v>
      </c>
      <c r="II479" s="223">
        <f t="shared" ca="1" si="1092"/>
        <v>3.0984865742839709E-4</v>
      </c>
      <c r="IJ479" s="223">
        <f t="shared" ca="1" si="1093"/>
        <v>-2.4040072861470919E-4</v>
      </c>
      <c r="IK479" s="223">
        <f t="shared" ca="1" si="1094"/>
        <v>1.5654378266558293E-4</v>
      </c>
      <c r="IL479" s="223">
        <f t="shared" ca="1" si="1095"/>
        <v>-6.3303994743149709E-5</v>
      </c>
      <c r="IM479" s="223">
        <f t="shared" ca="1" si="1096"/>
        <v>-3.373007595978961E-5</v>
      </c>
      <c r="IN479" s="223">
        <f t="shared" ca="1" si="1097"/>
        <v>1.2874245045034976E-4</v>
      </c>
      <c r="IO479" s="223">
        <f t="shared" ca="1" si="1098"/>
        <v>-2.1603832513959195E-4</v>
      </c>
      <c r="IP479" s="223">
        <f t="shared" ca="1" si="1099"/>
        <v>2.9038540409610358E-4</v>
      </c>
      <c r="IQ479" s="223">
        <f t="shared" ca="1" si="1100"/>
        <v>-3.473275097498719E-4</v>
      </c>
      <c r="IR479" s="223">
        <f t="shared" ca="1" si="1101"/>
        <v>3.8345167500713302E-4</v>
      </c>
      <c r="IS479" s="223">
        <f t="shared" ca="1" si="1102"/>
        <v>-3.9659270794354794E-4</v>
      </c>
      <c r="IT479" s="223">
        <f t="shared" ca="1" si="1103"/>
        <v>3.8596296798146116E-4</v>
      </c>
      <c r="IU479" s="223">
        <f t="shared" ca="1" si="1104"/>
        <v>-3.5219957509194545E-4</v>
      </c>
      <c r="IV479" s="223">
        <f t="shared" ca="1" si="1105"/>
        <v>2.9732622242059864E-4</v>
      </c>
      <c r="IW479" s="223">
        <f t="shared" ca="1" si="1106"/>
        <v>-2.246318811925305E-4</v>
      </c>
      <c r="IX479" s="223">
        <f t="shared" ca="1" si="1107"/>
        <v>1.3847366802071306E-4</v>
      </c>
      <c r="IY479" s="223">
        <f t="shared" ca="1" si="1108"/>
        <v>-4.401569025658307E-5</v>
      </c>
      <c r="IZ479" s="223">
        <f t="shared" ca="1" si="1109"/>
        <v>-5.3080477661037541E-5</v>
      </c>
      <c r="JA479" s="223">
        <f t="shared" ca="1" si="1110"/>
        <v>1.4699513478802858E-4</v>
      </c>
      <c r="JB479" s="223">
        <f t="shared" ca="1" si="1111"/>
        <v>-2.3209927196278588E-4</v>
      </c>
    </row>
    <row r="480" spans="2:262">
      <c r="B480" s="230">
        <v>119</v>
      </c>
      <c r="C480" s="229">
        <f t="shared" si="1112"/>
        <v>2.3242187500000016E-3</v>
      </c>
      <c r="D480" s="226">
        <f t="shared" ca="1" si="855"/>
        <v>71.884248785400089</v>
      </c>
      <c r="E480" s="225">
        <f ca="1">DU361</f>
        <v>-0.11575121459990412</v>
      </c>
      <c r="F480" s="224">
        <v>119</v>
      </c>
      <c r="G480" s="223">
        <f t="shared" ca="1" si="856"/>
        <v>4.6838738938362518E-4</v>
      </c>
      <c r="H480" s="223">
        <f t="shared" ca="1" si="857"/>
        <v>-5.7990545038347349E-4</v>
      </c>
      <c r="I480" s="223">
        <f t="shared" ca="1" si="858"/>
        <v>6.632425769365893E-4</v>
      </c>
      <c r="J480" s="223">
        <f t="shared" ca="1" si="859"/>
        <v>-7.1434893971507221E-4</v>
      </c>
      <c r="K480" s="223">
        <f t="shared" ca="1" si="860"/>
        <v>7.3074098720493121E-4</v>
      </c>
      <c r="L480" s="223">
        <f t="shared" ca="1" si="861"/>
        <v>-7.1162213572954476E-4</v>
      </c>
      <c r="M480" s="223">
        <f t="shared" ca="1" si="862"/>
        <v>6.5792148002283572E-4</v>
      </c>
      <c r="N480" s="223">
        <f t="shared" ca="1" si="863"/>
        <v>-5.7224864318322025E-4</v>
      </c>
      <c r="O480" s="223">
        <f t="shared" ca="1" si="864"/>
        <v>4.5876696010821634E-4</v>
      </c>
      <c r="P480" s="223">
        <f t="shared" ca="1" si="865"/>
        <v>-3.229911571545523E-4</v>
      </c>
      <c r="Q480" s="223">
        <f t="shared" ca="1" si="866"/>
        <v>1.7151935993039514E-4</v>
      </c>
      <c r="R480" s="223">
        <f t="shared" ca="1" si="867"/>
        <v>-1.1712452499313233E-5</v>
      </c>
      <c r="S480" s="223">
        <f t="shared" ca="1" si="868"/>
        <v>-1.4866363022728507E-4</v>
      </c>
      <c r="T480" s="223">
        <f t="shared" ca="1" si="869"/>
        <v>3.0181529384336255E-4</v>
      </c>
      <c r="U480" s="223">
        <f t="shared" ca="1" si="870"/>
        <v>-4.403000199350565E-4</v>
      </c>
      <c r="V480" s="223">
        <f t="shared" ca="1" si="871"/>
        <v>5.5738804076992002E-4</v>
      </c>
      <c r="W480" s="223">
        <f t="shared" ca="1" si="872"/>
        <v>-6.4738937733937042E-4</v>
      </c>
      <c r="X480" s="223">
        <f t="shared" ca="1" si="873"/>
        <v>7.0593034809876109E-4</v>
      </c>
      <c r="Y480" s="223">
        <f t="shared" ca="1" si="874"/>
        <v>-7.3016611125823253E-4</v>
      </c>
      <c r="Z480" s="223">
        <f t="shared" ca="1" si="875"/>
        <v>7.189189119744515E-4</v>
      </c>
      <c r="AA480" s="223">
        <f t="shared" ca="1" si="876"/>
        <v>-6.7273531621867531E-4</v>
      </c>
      <c r="AB480" s="223">
        <f t="shared" ca="1" si="877"/>
        <v>5.9385964999895513E-4</v>
      </c>
      <c r="AC480" s="223">
        <f t="shared" ca="1" si="878"/>
        <v>-4.8612493467716216E-4</v>
      </c>
      <c r="AD480" s="223">
        <f t="shared" ca="1" si="879"/>
        <v>3.5476661845973287E-4</v>
      </c>
      <c r="AE480" s="223">
        <f t="shared" ca="1" si="880"/>
        <v>-2.0616815591829166E-4</v>
      </c>
      <c r="AF480" s="223">
        <f t="shared" ca="1" si="881"/>
        <v>4.7550799291462217E-5</v>
      </c>
      <c r="AG480" s="223">
        <f t="shared" ca="1" si="882"/>
        <v>1.1337732361087321E-4</v>
      </c>
      <c r="AH480" s="223">
        <f t="shared" ca="1" si="883"/>
        <v>-2.6879579158185503E-4</v>
      </c>
      <c r="AI480" s="223">
        <f t="shared" ca="1" si="884"/>
        <v>4.111519291727342E-4</v>
      </c>
      <c r="AJ480" s="223">
        <f t="shared" ca="1" si="885"/>
        <v>-5.335278345447276E-4</v>
      </c>
      <c r="AK480" s="223">
        <f t="shared" ca="1" si="886"/>
        <v>6.2997656002752801E-4</v>
      </c>
      <c r="AL480" s="223">
        <f t="shared" ca="1" si="887"/>
        <v>-6.9581110844168593E-4</v>
      </c>
      <c r="AM480" s="223">
        <f t="shared" ca="1" si="888"/>
        <v>7.2783220119451535E-4</v>
      </c>
      <c r="AN480" s="223">
        <f t="shared" ca="1" si="889"/>
        <v>-7.2448374959055255E-4</v>
      </c>
      <c r="AO480" s="223">
        <f t="shared" ca="1" si="890"/>
        <v>6.8592847411308802E-4</v>
      </c>
      <c r="AP480" s="223">
        <f t="shared" ca="1" si="891"/>
        <v>-6.1403999690188681E-4</v>
      </c>
      <c r="AQ480" s="223">
        <f t="shared" ca="1" si="892"/>
        <v>5.1231179169895151E-4</v>
      </c>
      <c r="AR480" s="223">
        <f t="shared" ca="1" si="893"/>
        <v>-3.8568741590715605E-4</v>
      </c>
      <c r="AS480" s="223">
        <f t="shared" ca="1" si="894"/>
        <v>2.4032027476039321E-4</v>
      </c>
      <c r="AT480" s="223">
        <f t="shared" ca="1" si="895"/>
        <v>-8.3274592043154779E-5</v>
      </c>
      <c r="AU480" s="223">
        <f t="shared" ca="1" si="896"/>
        <v>-7.7817881091202105E-5</v>
      </c>
      <c r="AV480" s="223">
        <f t="shared" ca="1" si="897"/>
        <v>2.3512873671468649E-4</v>
      </c>
      <c r="AW480" s="223">
        <f t="shared" ca="1" si="898"/>
        <v>-3.8101333740038365E-4</v>
      </c>
      <c r="AX480" s="223">
        <f t="shared" ca="1" si="899"/>
        <v>5.0838231303459828E-4</v>
      </c>
      <c r="AY480" s="223">
        <f t="shared" ca="1" si="900"/>
        <v>-6.1104607400315242E-4</v>
      </c>
      <c r="AZ480" s="223">
        <f t="shared" ca="1" si="901"/>
        <v>6.840155988785165E-4</v>
      </c>
      <c r="BA480" s="223">
        <f t="shared" ca="1" si="902"/>
        <v>-7.2374487960754946E-4</v>
      </c>
      <c r="BB480" s="223">
        <f t="shared" ca="1" si="903"/>
        <v>7.283032423966078E-4</v>
      </c>
      <c r="BC480" s="223">
        <f t="shared" ca="1" si="904"/>
        <v>-6.9746917023312722E-4</v>
      </c>
      <c r="BD480" s="223">
        <f t="shared" ca="1" si="905"/>
        <v>6.3274106766871929E-4</v>
      </c>
      <c r="BE480" s="223">
        <f t="shared" ca="1" si="906"/>
        <v>-5.3726444474132544E-4</v>
      </c>
      <c r="BF480" s="223">
        <f t="shared" ca="1" si="907"/>
        <v>4.1567905858743977E-4</v>
      </c>
      <c r="BG480" s="223">
        <f t="shared" ca="1" si="908"/>
        <v>-2.7389344101100759E-4</v>
      </c>
      <c r="BH480" s="223">
        <f t="shared" ca="1" si="909"/>
        <v>1.1879776900862264E-4</v>
      </c>
      <c r="BI480" s="223">
        <f t="shared" ca="1" si="910"/>
        <v>4.2070968479930701E-5</v>
      </c>
      <c r="BJ480" s="223">
        <f t="shared" ca="1" si="911"/>
        <v>-2.0089523612594712E-4</v>
      </c>
      <c r="BK480" s="223">
        <f t="shared" ca="1" si="912"/>
        <v>3.4995685112540882E-4</v>
      </c>
      <c r="BL480" s="223">
        <f t="shared" ca="1" si="913"/>
        <v>-4.8201205400332956E-4</v>
      </c>
      <c r="BM480" s="223">
        <f t="shared" ca="1" si="914"/>
        <v>5.9064352446518273E-4</v>
      </c>
      <c r="BN480" s="223">
        <f t="shared" ca="1" si="915"/>
        <v>-6.7057223582496592E-4</v>
      </c>
      <c r="BO480" s="223">
        <f t="shared" ca="1" si="916"/>
        <v>7.1791399321304299E-4</v>
      </c>
      <c r="BP480" s="223">
        <f t="shared" ca="1" si="917"/>
        <v>-7.3036818889990051E-4</v>
      </c>
      <c r="BQ480" s="223">
        <f t="shared" ca="1" si="918"/>
        <v>7.0732960203098521E-4</v>
      </c>
      <c r="BR480" s="223">
        <f t="shared" ca="1" si="919"/>
        <v>-6.4991780978197657E-4</v>
      </c>
      <c r="BS480" s="223">
        <f t="shared" ca="1" si="920"/>
        <v>5.6092278067751693E-4</v>
      </c>
      <c r="BT480" s="223">
        <f t="shared" ca="1" si="921"/>
        <v>-4.4466929400638431E-4</v>
      </c>
      <c r="BU480" s="223">
        <f t="shared" ca="1" si="922"/>
        <v>3.0680677397201383E-4</v>
      </c>
      <c r="BV480" s="223">
        <f t="shared" ca="1" si="923"/>
        <v>-1.5403475174310336E-4</v>
      </c>
      <c r="BW480" s="223">
        <f t="shared" ca="1" si="924"/>
        <v>-6.2227032206302281E-6</v>
      </c>
      <c r="BX480" s="223">
        <f t="shared" ca="1" si="925"/>
        <v>1.6617776131701609E-4</v>
      </c>
      <c r="BY480" s="223">
        <f t="shared" ca="1" si="926"/>
        <v>-3.1805728814346401E-4</v>
      </c>
      <c r="BZ480" s="223">
        <f t="shared" ca="1" si="927"/>
        <v>4.5448058571469679E-4</v>
      </c>
      <c r="CA480" s="223">
        <f t="shared" ca="1" si="928"/>
        <v>-5.6881806294252621E-4</v>
      </c>
      <c r="CB480" s="223">
        <f t="shared" ca="1" si="929"/>
        <v>6.5551340552011427E-4</v>
      </c>
      <c r="CC480" s="223">
        <f t="shared" ca="1" si="930"/>
        <v>-7.1035358912704689E-4</v>
      </c>
      <c r="CD480" s="223">
        <f t="shared" ca="1" si="931"/>
        <v>7.3067361446343547E-4</v>
      </c>
      <c r="CE480" s="223">
        <f t="shared" ca="1" si="932"/>
        <v>-7.154860148628E-4</v>
      </c>
      <c r="CF480" s="223">
        <f t="shared" ca="1" si="933"/>
        <v>6.6552884296539191E-4</v>
      </c>
      <c r="CG480" s="223">
        <f t="shared" ca="1" si="934"/>
        <v>-5.8322980450401039E-4</v>
      </c>
      <c r="CH480" s="223">
        <f t="shared" ca="1" si="935"/>
        <v>4.72588282147654E-4</v>
      </c>
      <c r="CI480" s="223">
        <f t="shared" ca="1" si="936"/>
        <v>-3.3898098254142171E-4</v>
      </c>
      <c r="CJ480" s="223">
        <f t="shared" ca="1" si="937"/>
        <v>1.8890065126876389E-4</v>
      </c>
      <c r="CK480" s="223">
        <f t="shared" ca="1" si="938"/>
        <v>-2.9640553075793925E-5</v>
      </c>
      <c r="CL480" s="223">
        <f t="shared" ca="1" si="939"/>
        <v>-1.3105994972561943E-4</v>
      </c>
      <c r="CM480" s="223">
        <f t="shared" ca="1" si="940"/>
        <v>2.8539149729587225E-4</v>
      </c>
      <c r="CN480" s="223">
        <f t="shared" ca="1" si="941"/>
        <v>-4.2585423388729617E-4</v>
      </c>
      <c r="CO480" s="223">
        <f t="shared" ca="1" si="942"/>
        <v>5.4562226888365064E-4</v>
      </c>
      <c r="CP480" s="223">
        <f t="shared" ca="1" si="943"/>
        <v>-6.3887538600518128E-4</v>
      </c>
      <c r="CQ480" s="223">
        <f t="shared" ca="1" si="944"/>
        <v>7.0108188102522293E-4</v>
      </c>
      <c r="CR480" s="223">
        <f t="shared" ca="1" si="945"/>
        <v>-7.2921878329027792E-4</v>
      </c>
      <c r="CS480" s="223">
        <f t="shared" ca="1" si="946"/>
        <v>7.2191875921563664E-4</v>
      </c>
      <c r="CT480" s="223">
        <f t="shared" ca="1" si="947"/>
        <v>-6.7953655887266116E-4</v>
      </c>
      <c r="CU480" s="223">
        <f t="shared" ca="1" si="948"/>
        <v>6.0413177664655755E-4</v>
      </c>
      <c r="CV480" s="223">
        <f t="shared" ca="1" si="949"/>
        <v>-4.9936876372336995E-4</v>
      </c>
      <c r="CW480" s="223">
        <f t="shared" ca="1" si="950"/>
        <v>3.7033855623264176E-4</v>
      </c>
      <c r="CX480" s="223">
        <f t="shared" ca="1" si="951"/>
        <v>-2.2331147257979533E-4</v>
      </c>
      <c r="CY480" s="223">
        <f t="shared" ca="1" si="952"/>
        <v>6.5432402683652732E-5</v>
      </c>
      <c r="CZ480" s="223">
        <f t="shared" ca="1" si="953"/>
        <v>9.5626403235837809E-5</v>
      </c>
      <c r="DA480" s="223">
        <f t="shared" ca="1" si="954"/>
        <v>-2.5203817333391341E-4</v>
      </c>
      <c r="DB480" s="223">
        <f t="shared" ca="1" si="955"/>
        <v>3.9620196191003643E-4</v>
      </c>
      <c r="DC480" s="223">
        <f t="shared" ca="1" si="956"/>
        <v>-5.21112022988182E-4</v>
      </c>
      <c r="DD480" s="223">
        <f t="shared" ca="1" si="957"/>
        <v>6.2069825972647734E-4</v>
      </c>
      <c r="DE480" s="223">
        <f t="shared" ca="1" si="958"/>
        <v>-6.9012120526448372E-4</v>
      </c>
      <c r="DF480" s="223">
        <f t="shared" ca="1" si="959"/>
        <v>7.2600720019615206E-4</v>
      </c>
      <c r="DG480" s="223">
        <f t="shared" ca="1" si="960"/>
        <v>-7.2661233804490702E-4</v>
      </c>
      <c r="DH480" s="223">
        <f t="shared" ca="1" si="961"/>
        <v>6.9190721168921961E-4</v>
      </c>
      <c r="DI480" s="223">
        <f t="shared" ca="1" si="962"/>
        <v>-6.2357834242348113E-4</v>
      </c>
      <c r="DJ480" s="223">
        <f t="shared" ca="1" si="963"/>
        <v>5.249462222077537E-4</v>
      </c>
      <c r="DK480" s="223">
        <f t="shared" ca="1" si="964"/>
        <v>-4.0080395190408906E-4</v>
      </c>
      <c r="DL480" s="223">
        <f t="shared" ca="1" si="965"/>
        <v>2.5718431699360696E-4</v>
      </c>
      <c r="DM480" s="223">
        <f t="shared" ca="1" si="966"/>
        <v>-1.010666199022448E-4</v>
      </c>
      <c r="DN480" s="223">
        <f t="shared" ca="1" si="967"/>
        <v>-5.9962484364818754E-5</v>
      </c>
      <c r="DO480" s="223">
        <f t="shared" ca="1" si="968"/>
        <v>2.180776673365151E-4</v>
      </c>
      <c r="DP480" s="223">
        <f t="shared" ca="1" si="969"/>
        <v>-3.6559520470332495E-4</v>
      </c>
      <c r="DQ480" s="223">
        <f t="shared" ca="1" si="970"/>
        <v>4.9534637258529836E-4</v>
      </c>
      <c r="DR480" s="223">
        <f t="shared" ca="1" si="971"/>
        <v>-6.0102581697334535E-4</v>
      </c>
      <c r="DS480" s="223">
        <f t="shared" ca="1" si="972"/>
        <v>6.774979670727835E-4</v>
      </c>
      <c r="DT480" s="223">
        <f t="shared" ca="1" si="973"/>
        <v>-7.2104660216603268E-4</v>
      </c>
      <c r="DU480" s="223">
        <f t="shared" ca="1" si="974"/>
        <v>7.2955544410810013E-4</v>
      </c>
      <c r="DV480" s="223">
        <f t="shared" ca="1" si="975"/>
        <v>-7.0261099942891918E-4</v>
      </c>
      <c r="DW480" s="223">
        <f t="shared" ca="1" si="976"/>
        <v>6.4152265335449415E-4</v>
      </c>
      <c r="DX480" s="223">
        <f t="shared" ca="1" si="977"/>
        <v>-5.492590392629802E-4</v>
      </c>
      <c r="DY480" s="223">
        <f t="shared" ca="1" si="978"/>
        <v>4.3030377574911907E-4</v>
      </c>
      <c r="DZ480" s="223">
        <f t="shared" ca="1" si="979"/>
        <v>-2.9043758186109517E-4</v>
      </c>
      <c r="EA480" s="223">
        <f t="shared" ca="1" si="980"/>
        <v>1.3645735878106121E-4</v>
      </c>
      <c r="EB480" s="223">
        <f t="shared" ca="1" si="981"/>
        <v>2.415411061683023E-5</v>
      </c>
      <c r="EC480" s="223">
        <f t="shared" ca="1" si="982"/>
        <v>-1.835917931371163E-4</v>
      </c>
      <c r="ED480" s="223">
        <f t="shared" ca="1" si="983"/>
        <v>3.3410769662612505E-4</v>
      </c>
      <c r="EE480" s="223">
        <f t="shared" ca="1" si="984"/>
        <v>-4.683873893836383E-4</v>
      </c>
      <c r="EF480" s="223">
        <f t="shared" ca="1" si="985"/>
        <v>5.7990545038347999E-4</v>
      </c>
      <c r="EG480" s="223">
        <f t="shared" ca="1" si="986"/>
        <v>-6.6324257693659103E-4</v>
      </c>
      <c r="EH480" s="223">
        <f t="shared" ca="1" si="987"/>
        <v>7.1434893971508045E-4</v>
      </c>
      <c r="EI480" s="223">
        <f t="shared" ca="1" si="988"/>
        <v>-7.3074098720493099E-4</v>
      </c>
      <c r="EJ480" s="223">
        <f t="shared" ca="1" si="989"/>
        <v>7.1162213572953891E-4</v>
      </c>
      <c r="EK480" s="223">
        <f t="shared" ca="1" si="990"/>
        <v>-6.579214800228277E-4</v>
      </c>
      <c r="EL480" s="223">
        <f t="shared" ca="1" si="991"/>
        <v>5.7224864318321201E-4</v>
      </c>
      <c r="EM480" s="223">
        <f t="shared" ca="1" si="992"/>
        <v>-4.5876696010821005E-4</v>
      </c>
      <c r="EN480" s="223">
        <f t="shared" ca="1" si="993"/>
        <v>3.2299115715451484E-4</v>
      </c>
      <c r="EO480" s="223">
        <f t="shared" ca="1" si="994"/>
        <v>-1.7151935993036201E-4</v>
      </c>
      <c r="EP480" s="223">
        <f t="shared" ca="1" si="995"/>
        <v>1.1712452499284447E-5</v>
      </c>
      <c r="EQ480" s="223">
        <f t="shared" ca="1" si="996"/>
        <v>1.4866363022730822E-4</v>
      </c>
      <c r="ER480" s="223">
        <f t="shared" ca="1" si="997"/>
        <v>-3.0181529384337458E-4</v>
      </c>
      <c r="ES480" s="223">
        <f t="shared" ca="1" si="998"/>
        <v>4.403000199350629E-4</v>
      </c>
      <c r="ET480" s="223">
        <f t="shared" ca="1" si="999"/>
        <v>-5.5738804076992197E-4</v>
      </c>
      <c r="EU480" s="223">
        <f t="shared" ca="1" si="1000"/>
        <v>6.4738937733938853E-4</v>
      </c>
      <c r="EV480" s="223">
        <f t="shared" ca="1" si="1001"/>
        <v>-7.0593034809876987E-4</v>
      </c>
      <c r="EW480" s="223">
        <f t="shared" ca="1" si="1002"/>
        <v>7.301661112582335E-4</v>
      </c>
      <c r="EX480" s="223">
        <f t="shared" ca="1" si="1003"/>
        <v>-7.1891891197444825E-4</v>
      </c>
      <c r="EY480" s="223">
        <f t="shared" ca="1" si="1004"/>
        <v>6.7273531621867011E-4</v>
      </c>
      <c r="EZ480" s="223">
        <f t="shared" ca="1" si="1005"/>
        <v>-5.9385964999895339E-4</v>
      </c>
      <c r="FA480" s="223">
        <f t="shared" ca="1" si="1006"/>
        <v>4.8612493467712904E-4</v>
      </c>
      <c r="FB480" s="223">
        <f t="shared" ca="1" si="1007"/>
        <v>-3.5476661845970317E-4</v>
      </c>
      <c r="FC480" s="223">
        <f t="shared" ca="1" si="1008"/>
        <v>2.06168155918269E-4</v>
      </c>
      <c r="FD480" s="223">
        <f t="shared" ca="1" si="1009"/>
        <v>-4.7550799291438636E-5</v>
      </c>
      <c r="FE480" s="223">
        <f t="shared" ca="1" si="1010"/>
        <v>-1.1337732361088628E-4</v>
      </c>
      <c r="FF480" s="223">
        <f t="shared" ca="1" si="1011"/>
        <v>2.6879579158185768E-4</v>
      </c>
      <c r="FG480" s="223">
        <f t="shared" ca="1" si="1012"/>
        <v>-4.111519291727709E-4</v>
      </c>
      <c r="FH480" s="223">
        <f t="shared" ca="1" si="1013"/>
        <v>5.3352783454475091E-4</v>
      </c>
      <c r="FI480" s="223">
        <f t="shared" ca="1" si="1014"/>
        <v>-6.2997656002754525E-4</v>
      </c>
      <c r="FJ480" s="223">
        <f t="shared" ca="1" si="1015"/>
        <v>6.9581110844169308E-4</v>
      </c>
      <c r="FK480" s="223">
        <f t="shared" ca="1" si="1016"/>
        <v>-7.2783220119451654E-4</v>
      </c>
      <c r="FL480" s="223">
        <f t="shared" ca="1" si="1017"/>
        <v>7.2448374959055081E-4</v>
      </c>
      <c r="FM480" s="223">
        <f t="shared" ca="1" si="1018"/>
        <v>-6.8592847411308693E-4</v>
      </c>
      <c r="FN480" s="223">
        <f t="shared" ca="1" si="1019"/>
        <v>6.1403999690186264E-4</v>
      </c>
      <c r="FO480" s="223">
        <f t="shared" ca="1" si="1020"/>
        <v>-5.1231179169892722E-4</v>
      </c>
      <c r="FP480" s="223">
        <f t="shared" ca="1" si="1021"/>
        <v>3.8568741590713589E-4</v>
      </c>
      <c r="FQ480" s="223">
        <f t="shared" ca="1" si="1022"/>
        <v>-2.403202747603709E-4</v>
      </c>
      <c r="FR480" s="223">
        <f t="shared" ca="1" si="1023"/>
        <v>8.327459204314166E-5</v>
      </c>
      <c r="FS480" s="223">
        <f t="shared" ca="1" si="1024"/>
        <v>7.7817881091204978E-5</v>
      </c>
      <c r="FT480" s="223">
        <f t="shared" ca="1" si="1025"/>
        <v>-2.3512873671472853E-4</v>
      </c>
      <c r="FU480" s="223">
        <f t="shared" ca="1" si="1026"/>
        <v>3.8101333740041265E-4</v>
      </c>
      <c r="FV480" s="223">
        <f t="shared" ca="1" si="1027"/>
        <v>-5.083823130346152E-4</v>
      </c>
      <c r="FW480" s="223">
        <f t="shared" ca="1" si="1028"/>
        <v>6.1104607400316543E-4</v>
      </c>
      <c r="FX480" s="223">
        <f t="shared" ca="1" si="1029"/>
        <v>-6.8401559887852474E-4</v>
      </c>
      <c r="FY480" s="223">
        <f t="shared" ca="1" si="1030"/>
        <v>7.237448796075499E-4</v>
      </c>
      <c r="FZ480" s="223">
        <f t="shared" ca="1" si="1031"/>
        <v>-7.2830324239660411E-4</v>
      </c>
      <c r="GA480" s="223">
        <f t="shared" ca="1" si="1032"/>
        <v>6.97469170233114E-4</v>
      </c>
      <c r="GB480" s="223">
        <f t="shared" ca="1" si="1033"/>
        <v>-6.3274106766870737E-4</v>
      </c>
      <c r="GC480" s="223">
        <f t="shared" ca="1" si="1034"/>
        <v>5.372644447413094E-4</v>
      </c>
      <c r="GD480" s="223">
        <f t="shared" ca="1" si="1035"/>
        <v>-4.1567905858742041E-4</v>
      </c>
      <c r="GE480" s="223">
        <f t="shared" ca="1" si="1036"/>
        <v>2.7389344101100494E-4</v>
      </c>
      <c r="GF480" s="223">
        <f t="shared" ca="1" si="1037"/>
        <v>-1.1879776900861983E-4</v>
      </c>
      <c r="GG480" s="223">
        <f t="shared" ca="1" si="1038"/>
        <v>-4.207096847993352E-5</v>
      </c>
      <c r="GH480" s="223">
        <f t="shared" ca="1" si="1039"/>
        <v>2.0089523612592993E-4</v>
      </c>
      <c r="GI480" s="223">
        <f t="shared" ca="1" si="1040"/>
        <v>-3.4995685112539315E-4</v>
      </c>
      <c r="GJ480" s="223">
        <f t="shared" ca="1" si="1041"/>
        <v>4.8201205400337846E-4</v>
      </c>
      <c r="GK480" s="223">
        <f t="shared" ca="1" si="1042"/>
        <v>-5.9064352446522111E-4</v>
      </c>
      <c r="GL480" s="223">
        <f t="shared" ca="1" si="1043"/>
        <v>6.7057223582498359E-4</v>
      </c>
      <c r="GM480" s="223">
        <f t="shared" ca="1" si="1044"/>
        <v>-7.1791399321305144E-4</v>
      </c>
      <c r="GN480" s="223">
        <f t="shared" ca="1" si="1045"/>
        <v>7.303681888998991E-4</v>
      </c>
      <c r="GO480" s="223">
        <f t="shared" ca="1" si="1046"/>
        <v>-7.0732960203097914E-4</v>
      </c>
      <c r="GP480" s="223">
        <f t="shared" ca="1" si="1047"/>
        <v>6.4991780978196573E-4</v>
      </c>
      <c r="GQ480" s="223">
        <f t="shared" ca="1" si="1048"/>
        <v>-5.6092278067750175E-4</v>
      </c>
      <c r="GR480" s="223">
        <f t="shared" ca="1" si="1049"/>
        <v>4.4466929400638203E-4</v>
      </c>
      <c r="GS480" s="223">
        <f t="shared" ca="1" si="1050"/>
        <v>-3.0680677397201123E-4</v>
      </c>
      <c r="GT480" s="223">
        <f t="shared" ca="1" si="1051"/>
        <v>1.5403475174310054E-4</v>
      </c>
      <c r="GU480" s="223">
        <f t="shared" ca="1" si="1052"/>
        <v>6.2227032206122845E-6</v>
      </c>
      <c r="GV480" s="223">
        <f t="shared" ca="1" si="1053"/>
        <v>-1.6617776131699861E-4</v>
      </c>
      <c r="GW480" s="223">
        <f t="shared" ca="1" si="1054"/>
        <v>3.1805728814352267E-4</v>
      </c>
      <c r="GX480" s="223">
        <f t="shared" ca="1" si="1055"/>
        <v>-4.5448058571474786E-4</v>
      </c>
      <c r="GY480" s="223">
        <f t="shared" ca="1" si="1056"/>
        <v>5.6881806294255407E-4</v>
      </c>
      <c r="GZ480" s="223">
        <f t="shared" ca="1" si="1057"/>
        <v>-6.5551340552013389E-4</v>
      </c>
      <c r="HA480" s="223">
        <f t="shared" ca="1" si="1058"/>
        <v>7.103535891270573E-4</v>
      </c>
      <c r="HB480" s="223">
        <f t="shared" ca="1" si="1059"/>
        <v>-7.306736144634358E-4</v>
      </c>
      <c r="HC480" s="223">
        <f t="shared" ca="1" si="1060"/>
        <v>7.1548601486279523E-4</v>
      </c>
      <c r="HD480" s="223">
        <f t="shared" ca="1" si="1061"/>
        <v>-6.6552884296538204E-4</v>
      </c>
      <c r="HE480" s="223">
        <f t="shared" ca="1" si="1062"/>
        <v>5.8322980450400865E-4</v>
      </c>
      <c r="HF480" s="223">
        <f t="shared" ca="1" si="1063"/>
        <v>-4.7258828214765189E-4</v>
      </c>
      <c r="HG480" s="223">
        <f t="shared" ca="1" si="1064"/>
        <v>3.3898098254141911E-4</v>
      </c>
      <c r="HH480" s="223">
        <f t="shared" ca="1" si="1065"/>
        <v>-1.8890065126878129E-4</v>
      </c>
      <c r="HI480" s="223">
        <f t="shared" ca="1" si="1066"/>
        <v>2.9640553075811814E-5</v>
      </c>
      <c r="HJ480" s="223">
        <f t="shared" ca="1" si="1067"/>
        <v>1.3105994972568351E-4</v>
      </c>
      <c r="HK480" s="223">
        <f t="shared" ca="1" si="1068"/>
        <v>-2.8539149729591307E-4</v>
      </c>
      <c r="HL480" s="223">
        <f t="shared" ca="1" si="1069"/>
        <v>4.2585423388733228E-4</v>
      </c>
      <c r="HM480" s="223">
        <f t="shared" ca="1" si="1070"/>
        <v>-5.4562226888368013E-4</v>
      </c>
      <c r="HN480" s="223">
        <f t="shared" ca="1" si="1071"/>
        <v>6.3887538600519277E-4</v>
      </c>
      <c r="HO480" s="223">
        <f t="shared" ca="1" si="1072"/>
        <v>-7.0108188102522965E-4</v>
      </c>
      <c r="HP480" s="223">
        <f t="shared" ca="1" si="1073"/>
        <v>7.2921878329027954E-4</v>
      </c>
      <c r="HQ480" s="223">
        <f t="shared" ca="1" si="1074"/>
        <v>-7.2191875921563296E-4</v>
      </c>
      <c r="HR480" s="223">
        <f t="shared" ca="1" si="1075"/>
        <v>6.7953655887265248E-4</v>
      </c>
      <c r="HS480" s="223">
        <f t="shared" ca="1" si="1076"/>
        <v>-6.0413177664656763E-4</v>
      </c>
      <c r="HT480" s="223">
        <f t="shared" ca="1" si="1077"/>
        <v>4.9936876372338296E-4</v>
      </c>
      <c r="HU480" s="223">
        <f t="shared" ca="1" si="1078"/>
        <v>-3.7033855623265716E-4</v>
      </c>
      <c r="HV480" s="223">
        <f t="shared" ca="1" si="1079"/>
        <v>2.2331147257973326E-4</v>
      </c>
      <c r="HW480" s="223">
        <f t="shared" ca="1" si="1080"/>
        <v>-6.5432402683587734E-5</v>
      </c>
      <c r="HX480" s="223">
        <f t="shared" ca="1" si="1081"/>
        <v>-9.5626403235902428E-5</v>
      </c>
      <c r="HY480" s="223">
        <f t="shared" ca="1" si="1082"/>
        <v>2.5203817333397462E-4</v>
      </c>
      <c r="HZ480" s="223">
        <f t="shared" ca="1" si="1083"/>
        <v>-3.9620196191005627E-4</v>
      </c>
      <c r="IA480" s="223">
        <f t="shared" ca="1" si="1084"/>
        <v>5.2111202298819859E-4</v>
      </c>
      <c r="IB480" s="223">
        <f t="shared" ca="1" si="1085"/>
        <v>-6.2069825972648981E-4</v>
      </c>
      <c r="IC480" s="223">
        <f t="shared" ca="1" si="1086"/>
        <v>6.9012120526449152E-4</v>
      </c>
      <c r="ID480" s="223">
        <f t="shared" ca="1" si="1087"/>
        <v>-7.2600720019615477E-4</v>
      </c>
      <c r="IE480" s="223">
        <f t="shared" ca="1" si="1088"/>
        <v>-4.2884167702972423E-4</v>
      </c>
      <c r="IF480" s="223">
        <f t="shared" ca="1" si="1089"/>
        <v>-6.9190721168922525E-4</v>
      </c>
      <c r="IG480" s="223">
        <f t="shared" ca="1" si="1090"/>
        <v>6.2357834242349045E-4</v>
      </c>
      <c r="IH480" s="223">
        <f t="shared" ca="1" si="1091"/>
        <v>-5.2494622220776617E-4</v>
      </c>
      <c r="II480" s="223">
        <f t="shared" ca="1" si="1092"/>
        <v>4.0080395190403447E-4</v>
      </c>
      <c r="IJ480" s="223">
        <f t="shared" ca="1" si="1093"/>
        <v>-2.5718431699354603E-4</v>
      </c>
      <c r="IK480" s="223">
        <f t="shared" ca="1" si="1094"/>
        <v>1.0106661990218023E-4</v>
      </c>
      <c r="IL480" s="223">
        <f t="shared" ca="1" si="1095"/>
        <v>5.9962484364842281E-5</v>
      </c>
      <c r="IM480" s="223">
        <f t="shared" ca="1" si="1096"/>
        <v>-2.1807766733653765E-4</v>
      </c>
      <c r="IN480" s="223">
        <f t="shared" ca="1" si="1097"/>
        <v>3.6559520470334545E-4</v>
      </c>
      <c r="IO480" s="223">
        <f t="shared" ca="1" si="1098"/>
        <v>-4.9534637258531571E-4</v>
      </c>
      <c r="IP480" s="223">
        <f t="shared" ca="1" si="1099"/>
        <v>6.0102581697335869E-4</v>
      </c>
      <c r="IQ480" s="223">
        <f t="shared" ca="1" si="1100"/>
        <v>-6.7749796707279228E-4</v>
      </c>
      <c r="IR480" s="223">
        <f t="shared" ca="1" si="1101"/>
        <v>7.2104660216603658E-4</v>
      </c>
      <c r="IS480" s="223">
        <f t="shared" ca="1" si="1102"/>
        <v>-7.295554441081011E-4</v>
      </c>
      <c r="IT480" s="223">
        <f t="shared" ca="1" si="1103"/>
        <v>7.0261099942892406E-4</v>
      </c>
      <c r="IU480" s="223">
        <f t="shared" ca="1" si="1104"/>
        <v>-6.4152265335450272E-4</v>
      </c>
      <c r="IV480" s="223">
        <f t="shared" ca="1" si="1105"/>
        <v>5.4925903926293727E-4</v>
      </c>
      <c r="IW480" s="223">
        <f t="shared" ca="1" si="1106"/>
        <v>-4.3030377574906648E-4</v>
      </c>
      <c r="IX480" s="223">
        <f t="shared" ca="1" si="1107"/>
        <v>2.9043758186103537E-4</v>
      </c>
      <c r="IY480" s="223">
        <f t="shared" ca="1" si="1108"/>
        <v>-1.3645735878103801E-4</v>
      </c>
      <c r="IZ480" s="223">
        <f t="shared" ca="1" si="1109"/>
        <v>-2.4154110616853865E-5</v>
      </c>
      <c r="JA480" s="223">
        <f t="shared" ca="1" si="1110"/>
        <v>1.8359179313713915E-4</v>
      </c>
      <c r="JB480" s="223">
        <f t="shared" ca="1" si="1111"/>
        <v>-3.3410769662614608E-4</v>
      </c>
    </row>
    <row r="481" spans="2:262">
      <c r="B481" s="230">
        <v>120</v>
      </c>
      <c r="C481" s="229">
        <f t="shared" si="1112"/>
        <v>2.3437500000000016E-3</v>
      </c>
      <c r="D481" s="226">
        <f t="shared" ca="1" si="855"/>
        <v>71.886865967464246</v>
      </c>
      <c r="E481" s="225">
        <f ca="1">DV361</f>
        <v>-0.11313403253575272</v>
      </c>
      <c r="F481" s="224">
        <v>120</v>
      </c>
      <c r="G481" s="223">
        <f t="shared" ca="1" si="856"/>
        <v>6.0002206666724938E-4</v>
      </c>
      <c r="H481" s="223">
        <f t="shared" ca="1" si="857"/>
        <v>-7.0009087052618976E-4</v>
      </c>
      <c r="I481" s="223">
        <f t="shared" ca="1" si="858"/>
        <v>7.7325557484629235E-4</v>
      </c>
      <c r="J481" s="223">
        <f t="shared" ca="1" si="859"/>
        <v>-8.1670450107177361E-4</v>
      </c>
      <c r="K481" s="223">
        <f t="shared" ca="1" si="860"/>
        <v>8.2876793133422762E-4</v>
      </c>
      <c r="L481" s="223">
        <f t="shared" ca="1" si="861"/>
        <v>-8.0898227477391735E-4</v>
      </c>
      <c r="M481" s="223">
        <f t="shared" ca="1" si="862"/>
        <v>7.5810788307653209E-4</v>
      </c>
      <c r="N481" s="223">
        <f t="shared" ca="1" si="863"/>
        <v>-6.7809983058431469E-4</v>
      </c>
      <c r="O481" s="223">
        <f t="shared" ca="1" si="864"/>
        <v>5.7203278188550847E-4</v>
      </c>
      <c r="P481" s="223">
        <f t="shared" ca="1" si="865"/>
        <v>-4.4398283417852204E-4</v>
      </c>
      <c r="Q481" s="223">
        <f t="shared" ca="1" si="866"/>
        <v>2.988708751424944E-4</v>
      </c>
      <c r="R481" s="223">
        <f t="shared" ca="1" si="867"/>
        <v>-1.4227347598345805E-4</v>
      </c>
      <c r="S481" s="223">
        <f t="shared" ca="1" si="868"/>
        <v>-1.9791413069732296E-5</v>
      </c>
      <c r="T481" s="223">
        <f t="shared" ca="1" si="869"/>
        <v>1.810957292178109E-4</v>
      </c>
      <c r="U481" s="223">
        <f t="shared" ca="1" si="870"/>
        <v>-3.3544063805169844E-4</v>
      </c>
      <c r="V481" s="223">
        <f t="shared" ca="1" si="871"/>
        <v>4.7689475128254161E-4</v>
      </c>
      <c r="W481" s="223">
        <f t="shared" ca="1" si="872"/>
        <v>-6.0002206666725383E-4</v>
      </c>
      <c r="X481" s="223">
        <f t="shared" ca="1" si="873"/>
        <v>7.0009087052619128E-4</v>
      </c>
      <c r="Y481" s="223">
        <f t="shared" ca="1" si="874"/>
        <v>-7.7325557484629408E-4</v>
      </c>
      <c r="Z481" s="223">
        <f t="shared" ca="1" si="875"/>
        <v>8.1670450107177383E-4</v>
      </c>
      <c r="AA481" s="223">
        <f t="shared" ca="1" si="876"/>
        <v>-8.2876793133422762E-4</v>
      </c>
      <c r="AB481" s="223">
        <f t="shared" ca="1" si="877"/>
        <v>8.0898227477391638E-4</v>
      </c>
      <c r="AC481" s="223">
        <f t="shared" ca="1" si="878"/>
        <v>-7.5810788307652916E-4</v>
      </c>
      <c r="AD481" s="223">
        <f t="shared" ca="1" si="879"/>
        <v>6.7809983058430873E-4</v>
      </c>
      <c r="AE481" s="223">
        <f t="shared" ca="1" si="880"/>
        <v>-5.7203278188550739E-4</v>
      </c>
      <c r="AF481" s="223">
        <f t="shared" ca="1" si="881"/>
        <v>4.4398283417851825E-4</v>
      </c>
      <c r="AG481" s="223">
        <f t="shared" ca="1" si="882"/>
        <v>-2.9887087514249023E-4</v>
      </c>
      <c r="AH481" s="223">
        <f t="shared" ca="1" si="883"/>
        <v>1.4227347598345371E-4</v>
      </c>
      <c r="AI481" s="223">
        <f t="shared" ca="1" si="884"/>
        <v>1.9791413069742596E-5</v>
      </c>
      <c r="AJ481" s="223">
        <f t="shared" ca="1" si="885"/>
        <v>-1.8109572921780955E-4</v>
      </c>
      <c r="AK481" s="223">
        <f t="shared" ca="1" si="886"/>
        <v>3.3544063805170251E-4</v>
      </c>
      <c r="AL481" s="223">
        <f t="shared" ca="1" si="887"/>
        <v>-4.7689475128254529E-4</v>
      </c>
      <c r="AM481" s="223">
        <f t="shared" ca="1" si="888"/>
        <v>6.0002206666725697E-4</v>
      </c>
      <c r="AN481" s="223">
        <f t="shared" ca="1" si="889"/>
        <v>-7.0009087052619692E-4</v>
      </c>
      <c r="AO481" s="223">
        <f t="shared" ca="1" si="890"/>
        <v>7.7325557484629343E-4</v>
      </c>
      <c r="AP481" s="223">
        <f t="shared" ca="1" si="891"/>
        <v>-8.1670450107177469E-4</v>
      </c>
      <c r="AQ481" s="223">
        <f t="shared" ca="1" si="892"/>
        <v>8.2876793133422751E-4</v>
      </c>
      <c r="AR481" s="223">
        <f t="shared" ca="1" si="893"/>
        <v>-8.089822747739154E-4</v>
      </c>
      <c r="AS481" s="223">
        <f t="shared" ca="1" si="894"/>
        <v>7.5810788307652721E-4</v>
      </c>
      <c r="AT481" s="223">
        <f t="shared" ca="1" si="895"/>
        <v>-6.7809983058431296E-4</v>
      </c>
      <c r="AU481" s="223">
        <f t="shared" ca="1" si="896"/>
        <v>5.7203278188550403E-4</v>
      </c>
      <c r="AV481" s="223">
        <f t="shared" ca="1" si="897"/>
        <v>-4.4398283417851456E-4</v>
      </c>
      <c r="AW481" s="223">
        <f t="shared" ca="1" si="898"/>
        <v>2.98870875142486E-4</v>
      </c>
      <c r="AX481" s="223">
        <f t="shared" ca="1" si="899"/>
        <v>-1.4227347598344932E-4</v>
      </c>
      <c r="AY481" s="223">
        <f t="shared" ca="1" si="900"/>
        <v>-1.979141306974715E-5</v>
      </c>
      <c r="AZ481" s="223">
        <f t="shared" ca="1" si="901"/>
        <v>1.8109572921782532E-4</v>
      </c>
      <c r="BA481" s="223">
        <f t="shared" ca="1" si="902"/>
        <v>-3.3544063805171736E-4</v>
      </c>
      <c r="BB481" s="223">
        <f t="shared" ca="1" si="903"/>
        <v>4.7689475128255858E-4</v>
      </c>
      <c r="BC481" s="223">
        <f t="shared" ca="1" si="904"/>
        <v>-6.0002206666725187E-4</v>
      </c>
      <c r="BD481" s="223">
        <f t="shared" ca="1" si="905"/>
        <v>7.0009087052619302E-4</v>
      </c>
      <c r="BE481" s="223">
        <f t="shared" ca="1" si="906"/>
        <v>-7.7325557484629517E-4</v>
      </c>
      <c r="BF481" s="223">
        <f t="shared" ca="1" si="907"/>
        <v>8.1670450107177556E-4</v>
      </c>
      <c r="BG481" s="223">
        <f t="shared" ca="1" si="908"/>
        <v>-8.2876793133422741E-4</v>
      </c>
      <c r="BH481" s="223">
        <f t="shared" ca="1" si="909"/>
        <v>8.0898227477391442E-4</v>
      </c>
      <c r="BI481" s="223">
        <f t="shared" ca="1" si="910"/>
        <v>-7.5810788307652548E-4</v>
      </c>
      <c r="BJ481" s="223">
        <f t="shared" ca="1" si="911"/>
        <v>6.7809983058430363E-4</v>
      </c>
      <c r="BK481" s="223">
        <f t="shared" ca="1" si="912"/>
        <v>-5.7203278188549232E-4</v>
      </c>
      <c r="BL481" s="223">
        <f t="shared" ca="1" si="913"/>
        <v>4.4398283417850079E-4</v>
      </c>
      <c r="BM481" s="223">
        <f t="shared" ca="1" si="914"/>
        <v>-2.9887087514249289E-4</v>
      </c>
      <c r="BN481" s="223">
        <f t="shared" ca="1" si="915"/>
        <v>1.4227347598345653E-4</v>
      </c>
      <c r="BO481" s="223">
        <f t="shared" ca="1" si="916"/>
        <v>1.9791413069739831E-5</v>
      </c>
      <c r="BP481" s="223">
        <f t="shared" ca="1" si="917"/>
        <v>-1.8109572921781822E-4</v>
      </c>
      <c r="BQ481" s="223">
        <f t="shared" ca="1" si="918"/>
        <v>3.354406380517107E-4</v>
      </c>
      <c r="BR481" s="223">
        <f t="shared" ca="1" si="919"/>
        <v>-4.7689475128255261E-4</v>
      </c>
      <c r="BS481" s="223">
        <f t="shared" ca="1" si="920"/>
        <v>6.0002206666726315E-4</v>
      </c>
      <c r="BT481" s="223">
        <f t="shared" ca="1" si="921"/>
        <v>-7.0009087052620169E-4</v>
      </c>
      <c r="BU481" s="223">
        <f t="shared" ca="1" si="922"/>
        <v>7.7325557484630102E-4</v>
      </c>
      <c r="BV481" s="223">
        <f t="shared" ca="1" si="923"/>
        <v>-8.1670450107177816E-4</v>
      </c>
      <c r="BW481" s="223">
        <f t="shared" ca="1" si="924"/>
        <v>8.2876793133422697E-4</v>
      </c>
      <c r="BX481" s="223">
        <f t="shared" ca="1" si="925"/>
        <v>-8.0898227477391605E-4</v>
      </c>
      <c r="BY481" s="223">
        <f t="shared" ca="1" si="926"/>
        <v>7.581078830765284E-4</v>
      </c>
      <c r="BZ481" s="223">
        <f t="shared" ca="1" si="927"/>
        <v>-6.7809983058430786E-4</v>
      </c>
      <c r="CA481" s="223">
        <f t="shared" ca="1" si="928"/>
        <v>5.7203278188549763E-4</v>
      </c>
      <c r="CB481" s="223">
        <f t="shared" ca="1" si="929"/>
        <v>-4.4398283417850692E-4</v>
      </c>
      <c r="CC481" s="223">
        <f t="shared" ca="1" si="930"/>
        <v>2.9887087514247776E-4</v>
      </c>
      <c r="CD481" s="223">
        <f t="shared" ca="1" si="931"/>
        <v>-1.4227347598344049E-4</v>
      </c>
      <c r="CE481" s="223">
        <f t="shared" ca="1" si="932"/>
        <v>-1.9791413069755986E-5</v>
      </c>
      <c r="CF481" s="223">
        <f t="shared" ca="1" si="933"/>
        <v>1.8109572921783405E-4</v>
      </c>
      <c r="CG481" s="223">
        <f t="shared" ca="1" si="934"/>
        <v>-3.354406380517255E-4</v>
      </c>
      <c r="CH481" s="223">
        <f t="shared" ca="1" si="935"/>
        <v>4.768947512825466E-4</v>
      </c>
      <c r="CI481" s="223">
        <f t="shared" ca="1" si="936"/>
        <v>-6.0002206666725805E-4</v>
      </c>
      <c r="CJ481" s="223">
        <f t="shared" ca="1" si="937"/>
        <v>7.0009087052619779E-4</v>
      </c>
      <c r="CK481" s="223">
        <f t="shared" ca="1" si="938"/>
        <v>-7.7325557484629831E-4</v>
      </c>
      <c r="CL481" s="223">
        <f t="shared" ca="1" si="939"/>
        <v>8.1670450107177697E-4</v>
      </c>
      <c r="CM481" s="223">
        <f t="shared" ca="1" si="940"/>
        <v>-8.2876793133422719E-4</v>
      </c>
      <c r="CN481" s="223">
        <f t="shared" ca="1" si="941"/>
        <v>8.0898227477391236E-4</v>
      </c>
      <c r="CO481" s="223">
        <f t="shared" ca="1" si="942"/>
        <v>-7.5810788307653133E-4</v>
      </c>
      <c r="CP481" s="223">
        <f t="shared" ca="1" si="943"/>
        <v>6.7809983058429843E-4</v>
      </c>
      <c r="CQ481" s="223">
        <f t="shared" ca="1" si="944"/>
        <v>-5.7203278188550294E-4</v>
      </c>
      <c r="CR481" s="223">
        <f t="shared" ca="1" si="945"/>
        <v>4.4398283417849331E-4</v>
      </c>
      <c r="CS481" s="223">
        <f t="shared" ca="1" si="946"/>
        <v>-2.9887087514248454E-4</v>
      </c>
      <c r="CT481" s="223">
        <f t="shared" ca="1" si="947"/>
        <v>1.4227347598342444E-4</v>
      </c>
      <c r="CU481" s="223">
        <f t="shared" ca="1" si="948"/>
        <v>1.9791413069748668E-5</v>
      </c>
      <c r="CV481" s="223">
        <f t="shared" ca="1" si="949"/>
        <v>-1.8109572921784999E-4</v>
      </c>
      <c r="CW481" s="223">
        <f t="shared" ca="1" si="950"/>
        <v>3.3544063805171888E-4</v>
      </c>
      <c r="CX481" s="223">
        <f t="shared" ca="1" si="951"/>
        <v>-4.7689475128257918E-4</v>
      </c>
      <c r="CY481" s="223">
        <f t="shared" ca="1" si="952"/>
        <v>6.0002206666726933E-4</v>
      </c>
      <c r="CZ481" s="223">
        <f t="shared" ca="1" si="953"/>
        <v>-7.0009087052619388E-4</v>
      </c>
      <c r="DA481" s="223">
        <f t="shared" ca="1" si="954"/>
        <v>7.7325557484630417E-4</v>
      </c>
      <c r="DB481" s="223">
        <f t="shared" ca="1" si="955"/>
        <v>-8.1670450107177578E-4</v>
      </c>
      <c r="DC481" s="223">
        <f t="shared" ca="1" si="956"/>
        <v>8.2876793133422676E-4</v>
      </c>
      <c r="DD481" s="223">
        <f t="shared" ca="1" si="957"/>
        <v>-8.089822747739141E-4</v>
      </c>
      <c r="DE481" s="223">
        <f t="shared" ca="1" si="958"/>
        <v>7.5810788307651528E-4</v>
      </c>
      <c r="DF481" s="223">
        <f t="shared" ca="1" si="959"/>
        <v>-6.7809983058430266E-4</v>
      </c>
      <c r="DG481" s="223">
        <f t="shared" ca="1" si="960"/>
        <v>5.7203278188547411E-4</v>
      </c>
      <c r="DH481" s="223">
        <f t="shared" ca="1" si="961"/>
        <v>-4.4398283417849943E-4</v>
      </c>
      <c r="DI481" s="223">
        <f t="shared" ca="1" si="962"/>
        <v>2.9887087514249137E-4</v>
      </c>
      <c r="DJ481" s="223">
        <f t="shared" ca="1" si="963"/>
        <v>-1.4227347598343165E-4</v>
      </c>
      <c r="DK481" s="223">
        <f t="shared" ca="1" si="964"/>
        <v>-1.9791413069741349E-5</v>
      </c>
      <c r="DL481" s="223">
        <f t="shared" ca="1" si="965"/>
        <v>1.8109572921784283E-4</v>
      </c>
      <c r="DM481" s="223">
        <f t="shared" ca="1" si="966"/>
        <v>-3.3544063805171216E-4</v>
      </c>
      <c r="DN481" s="223">
        <f t="shared" ca="1" si="967"/>
        <v>4.7689475128257321E-4</v>
      </c>
      <c r="DO481" s="223">
        <f t="shared" ca="1" si="968"/>
        <v>-6.0002206666726434E-4</v>
      </c>
      <c r="DP481" s="223">
        <f t="shared" ca="1" si="969"/>
        <v>7.0009087052621513E-4</v>
      </c>
      <c r="DQ481" s="223">
        <f t="shared" ca="1" si="970"/>
        <v>-7.7325557484630146E-4</v>
      </c>
      <c r="DR481" s="223">
        <f t="shared" ca="1" si="971"/>
        <v>8.167045010717825E-4</v>
      </c>
      <c r="DS481" s="223">
        <f t="shared" ca="1" si="972"/>
        <v>-8.2876793133422697E-4</v>
      </c>
      <c r="DT481" s="223">
        <f t="shared" ca="1" si="973"/>
        <v>8.0898227477391562E-4</v>
      </c>
      <c r="DU481" s="223">
        <f t="shared" ca="1" si="974"/>
        <v>-7.5810788307651821E-4</v>
      </c>
      <c r="DV481" s="223">
        <f t="shared" ca="1" si="975"/>
        <v>6.7809983058430689E-4</v>
      </c>
      <c r="DW481" s="223">
        <f t="shared" ca="1" si="976"/>
        <v>-5.7203278188547942E-4</v>
      </c>
      <c r="DX481" s="223">
        <f t="shared" ca="1" si="977"/>
        <v>4.4398283417850561E-4</v>
      </c>
      <c r="DY481" s="223">
        <f t="shared" ca="1" si="978"/>
        <v>-2.9887087514245418E-4</v>
      </c>
      <c r="DZ481" s="223">
        <f t="shared" ca="1" si="979"/>
        <v>1.4227347598343886E-4</v>
      </c>
      <c r="EA481" s="223">
        <f t="shared" ca="1" si="980"/>
        <v>1.9791413069781194E-5</v>
      </c>
      <c r="EB481" s="223">
        <f t="shared" ca="1" si="981"/>
        <v>-1.8109572921783568E-4</v>
      </c>
      <c r="EC481" s="223">
        <f t="shared" ca="1" si="982"/>
        <v>3.3544063805174859E-4</v>
      </c>
      <c r="ED481" s="223">
        <f t="shared" ca="1" si="983"/>
        <v>-4.768947512825672E-4</v>
      </c>
      <c r="EE481" s="223">
        <f t="shared" ca="1" si="984"/>
        <v>6.0002206666725925E-4</v>
      </c>
      <c r="EF481" s="223">
        <f t="shared" ca="1" si="985"/>
        <v>-7.0009087052621123E-4</v>
      </c>
      <c r="EG481" s="223">
        <f t="shared" ca="1" si="986"/>
        <v>7.7325557484629885E-4</v>
      </c>
      <c r="EH481" s="223">
        <f t="shared" ca="1" si="987"/>
        <v>-8.1670450107178131E-4</v>
      </c>
      <c r="EI481" s="223">
        <f t="shared" ca="1" si="988"/>
        <v>8.2876793133422719E-4</v>
      </c>
      <c r="EJ481" s="223">
        <f t="shared" ca="1" si="989"/>
        <v>-8.0898227477390694E-4</v>
      </c>
      <c r="EK481" s="223">
        <f t="shared" ca="1" si="990"/>
        <v>7.5810788307652114E-4</v>
      </c>
      <c r="EL481" s="223">
        <f t="shared" ca="1" si="991"/>
        <v>-6.7809983058428401E-4</v>
      </c>
      <c r="EM481" s="223">
        <f t="shared" ca="1" si="992"/>
        <v>5.7203278188548473E-4</v>
      </c>
      <c r="EN481" s="223">
        <f t="shared" ca="1" si="993"/>
        <v>-4.43982834178472E-4</v>
      </c>
      <c r="EO481" s="223">
        <f t="shared" ca="1" si="994"/>
        <v>2.9887087514246107E-4</v>
      </c>
      <c r="EP481" s="223">
        <f t="shared" ca="1" si="995"/>
        <v>-1.4227347598344607E-4</v>
      </c>
      <c r="EQ481" s="223">
        <f t="shared" ca="1" si="996"/>
        <v>-1.979141306977393E-5</v>
      </c>
      <c r="ER481" s="223">
        <f t="shared" ca="1" si="997"/>
        <v>1.8109572921782852E-4</v>
      </c>
      <c r="ES481" s="223">
        <f t="shared" ca="1" si="998"/>
        <v>-3.3544063805174187E-4</v>
      </c>
      <c r="ET481" s="223">
        <f t="shared" ca="1" si="999"/>
        <v>4.7689475128256123E-4</v>
      </c>
      <c r="EU481" s="223">
        <f t="shared" ca="1" si="1000"/>
        <v>-6.0002206666728668E-4</v>
      </c>
      <c r="EV481" s="223">
        <f t="shared" ca="1" si="1001"/>
        <v>7.0009087052620733E-4</v>
      </c>
      <c r="EW481" s="223">
        <f t="shared" ca="1" si="1002"/>
        <v>-7.7325557484631327E-4</v>
      </c>
      <c r="EX481" s="223">
        <f t="shared" ca="1" si="1003"/>
        <v>8.1670450107178012E-4</v>
      </c>
      <c r="EY481" s="223">
        <f t="shared" ca="1" si="1004"/>
        <v>-8.287679313342261E-4</v>
      </c>
      <c r="EZ481" s="223">
        <f t="shared" ca="1" si="1005"/>
        <v>8.0898227477390857E-4</v>
      </c>
      <c r="FA481" s="223">
        <f t="shared" ca="1" si="1006"/>
        <v>-7.5810788307652407E-4</v>
      </c>
      <c r="FB481" s="223">
        <f t="shared" ca="1" si="1007"/>
        <v>6.7809983058428813E-4</v>
      </c>
      <c r="FC481" s="223">
        <f t="shared" ca="1" si="1008"/>
        <v>-5.7203278188548993E-4</v>
      </c>
      <c r="FD481" s="223">
        <f t="shared" ca="1" si="1009"/>
        <v>4.4398283417847813E-4</v>
      </c>
      <c r="FE481" s="223">
        <f t="shared" ca="1" si="1010"/>
        <v>-2.9887087514246779E-4</v>
      </c>
      <c r="FF481" s="223">
        <f t="shared" ca="1" si="1011"/>
        <v>1.4227347598340688E-4</v>
      </c>
      <c r="FG481" s="223">
        <f t="shared" ca="1" si="1012"/>
        <v>1.9791413069766611E-5</v>
      </c>
      <c r="FH481" s="223">
        <f t="shared" ca="1" si="1013"/>
        <v>-1.8109572921786734E-4</v>
      </c>
      <c r="FI481" s="223">
        <f t="shared" ca="1" si="1014"/>
        <v>3.3544063805173525E-4</v>
      </c>
      <c r="FJ481" s="223">
        <f t="shared" ca="1" si="1015"/>
        <v>-4.7689475128255527E-4</v>
      </c>
      <c r="FK481" s="223">
        <f t="shared" ca="1" si="1016"/>
        <v>6.0002206666728169E-4</v>
      </c>
      <c r="FL481" s="223">
        <f t="shared" ca="1" si="1017"/>
        <v>-7.0009087052620342E-4</v>
      </c>
      <c r="FM481" s="223">
        <f t="shared" ca="1" si="1018"/>
        <v>7.7325557484631056E-4</v>
      </c>
      <c r="FN481" s="223">
        <f t="shared" ca="1" si="1019"/>
        <v>-8.1670450107177881E-4</v>
      </c>
      <c r="FO481" s="223">
        <f t="shared" ca="1" si="1020"/>
        <v>8.2876793133422632E-4</v>
      </c>
      <c r="FP481" s="223">
        <f t="shared" ca="1" si="1021"/>
        <v>-8.089822747739102E-4</v>
      </c>
      <c r="FQ481" s="223">
        <f t="shared" ca="1" si="1022"/>
        <v>7.5810788307650802E-4</v>
      </c>
      <c r="FR481" s="223">
        <f t="shared" ca="1" si="1023"/>
        <v>-6.7809983058429236E-4</v>
      </c>
      <c r="FS481" s="223">
        <f t="shared" ca="1" si="1024"/>
        <v>5.720327818854612E-4</v>
      </c>
      <c r="FT481" s="223">
        <f t="shared" ca="1" si="1025"/>
        <v>-4.4398283417848431E-4</v>
      </c>
      <c r="FU481" s="223">
        <f t="shared" ca="1" si="1026"/>
        <v>2.9887087514247478E-4</v>
      </c>
      <c r="FV481" s="223">
        <f t="shared" ca="1" si="1027"/>
        <v>-1.4227347598341409E-4</v>
      </c>
      <c r="FW481" s="223">
        <f t="shared" ca="1" si="1028"/>
        <v>-1.9791413069759293E-5</v>
      </c>
      <c r="FX481" s="223">
        <f t="shared" ca="1" si="1029"/>
        <v>1.8109572921781427E-4</v>
      </c>
      <c r="FY481" s="223">
        <f t="shared" ca="1" si="1030"/>
        <v>-3.3544063805172853E-4</v>
      </c>
      <c r="FZ481" s="223">
        <f t="shared" ca="1" si="1031"/>
        <v>4.768947512825878E-4</v>
      </c>
      <c r="GA481" s="223">
        <f t="shared" ca="1" si="1032"/>
        <v>-6.0002206666730912E-4</v>
      </c>
      <c r="GB481" s="223">
        <f t="shared" ca="1" si="1033"/>
        <v>7.0009087052619952E-4</v>
      </c>
      <c r="GC481" s="223">
        <f t="shared" ca="1" si="1034"/>
        <v>-7.7325557484630796E-4</v>
      </c>
      <c r="GD481" s="223">
        <f t="shared" ca="1" si="1035"/>
        <v>8.1670450107178565E-4</v>
      </c>
      <c r="GE481" s="223">
        <f t="shared" ca="1" si="1036"/>
        <v>-8.2876793133422545E-4</v>
      </c>
      <c r="GF481" s="223">
        <f t="shared" ca="1" si="1037"/>
        <v>8.0898227477391171E-4</v>
      </c>
      <c r="GG481" s="223">
        <f t="shared" ca="1" si="1038"/>
        <v>-7.5810788307651095E-4</v>
      </c>
      <c r="GH481" s="223">
        <f t="shared" ca="1" si="1039"/>
        <v>6.7809983058426948E-4</v>
      </c>
      <c r="GI481" s="223">
        <f t="shared" ca="1" si="1040"/>
        <v>-5.7203278188550056E-4</v>
      </c>
      <c r="GJ481" s="223">
        <f t="shared" ca="1" si="1041"/>
        <v>4.4398283417849049E-4</v>
      </c>
      <c r="GK481" s="223">
        <f t="shared" ca="1" si="1042"/>
        <v>-2.9887087514243754E-4</v>
      </c>
      <c r="GL481" s="223">
        <f t="shared" ca="1" si="1043"/>
        <v>1.4227347598337484E-4</v>
      </c>
      <c r="GM481" s="223">
        <f t="shared" ca="1" si="1044"/>
        <v>1.9791413069751974E-5</v>
      </c>
      <c r="GN481" s="223">
        <f t="shared" ca="1" si="1045"/>
        <v>-1.8109572921785308E-4</v>
      </c>
      <c r="GO481" s="223">
        <f t="shared" ca="1" si="1046"/>
        <v>3.3544063805176496E-4</v>
      </c>
      <c r="GP481" s="223">
        <f t="shared" ca="1" si="1047"/>
        <v>-4.7689475128262038E-4</v>
      </c>
      <c r="GQ481" s="223">
        <f t="shared" ca="1" si="1048"/>
        <v>6.000220666672715E-4</v>
      </c>
      <c r="GR481" s="223">
        <f t="shared" ca="1" si="1049"/>
        <v>-7.0009087052622088E-4</v>
      </c>
      <c r="GS481" s="223">
        <f t="shared" ca="1" si="1050"/>
        <v>7.7325557484632227E-4</v>
      </c>
      <c r="GT481" s="223">
        <f t="shared" ca="1" si="1051"/>
        <v>-8.1670450107177621E-4</v>
      </c>
      <c r="GU481" s="223">
        <f t="shared" ca="1" si="1052"/>
        <v>8.2876793133422665E-4</v>
      </c>
      <c r="GV481" s="223">
        <f t="shared" ca="1" si="1053"/>
        <v>-8.0898227477390304E-4</v>
      </c>
      <c r="GW481" s="223">
        <f t="shared" ca="1" si="1054"/>
        <v>7.581078830764949E-4</v>
      </c>
      <c r="GX481" s="223">
        <f t="shared" ca="1" si="1055"/>
        <v>-6.7809983058430081E-4</v>
      </c>
      <c r="GY481" s="223">
        <f t="shared" ca="1" si="1056"/>
        <v>5.7203278188547172E-4</v>
      </c>
      <c r="GZ481" s="223">
        <f t="shared" ca="1" si="1057"/>
        <v>-4.4398283417845688E-4</v>
      </c>
      <c r="HA481" s="223">
        <f t="shared" ca="1" si="1058"/>
        <v>2.9887087514248839E-4</v>
      </c>
      <c r="HB481" s="223">
        <f t="shared" ca="1" si="1059"/>
        <v>-1.4227347598342845E-4</v>
      </c>
      <c r="HC481" s="223">
        <f t="shared" ca="1" si="1060"/>
        <v>-1.979141306979171E-5</v>
      </c>
      <c r="HD481" s="223">
        <f t="shared" ca="1" si="1061"/>
        <v>1.81095729217892E-4</v>
      </c>
      <c r="HE481" s="223">
        <f t="shared" ca="1" si="1062"/>
        <v>-3.354406380517152E-4</v>
      </c>
      <c r="HF481" s="223">
        <f t="shared" ca="1" si="1063"/>
        <v>4.7689475128257587E-4</v>
      </c>
      <c r="HG481" s="223">
        <f t="shared" ca="1" si="1064"/>
        <v>-6.0002206666729904E-4</v>
      </c>
      <c r="HH481" s="223">
        <f t="shared" ca="1" si="1065"/>
        <v>7.0009087052624224E-4</v>
      </c>
      <c r="HI481" s="223">
        <f t="shared" ca="1" si="1066"/>
        <v>-7.7325557484630276E-4</v>
      </c>
      <c r="HJ481" s="223">
        <f t="shared" ca="1" si="1067"/>
        <v>8.1670450107178315E-4</v>
      </c>
      <c r="HK481" s="223">
        <f t="shared" ca="1" si="1068"/>
        <v>-8.2876793133422578E-4</v>
      </c>
      <c r="HL481" s="223">
        <f t="shared" ca="1" si="1069"/>
        <v>8.0898227477391497E-4</v>
      </c>
      <c r="HM481" s="223">
        <f t="shared" ca="1" si="1070"/>
        <v>-7.581078830765168E-4</v>
      </c>
      <c r="HN481" s="223">
        <f t="shared" ca="1" si="1071"/>
        <v>6.7809983058427794E-4</v>
      </c>
      <c r="HO481" s="223">
        <f t="shared" ca="1" si="1072"/>
        <v>-5.7203278188544299E-4</v>
      </c>
      <c r="HP481" s="223">
        <f t="shared" ca="1" si="1073"/>
        <v>4.439828341785028E-4</v>
      </c>
      <c r="HQ481" s="223">
        <f t="shared" ca="1" si="1074"/>
        <v>-2.9887087514245114E-4</v>
      </c>
      <c r="HR481" s="223">
        <f t="shared" ca="1" si="1075"/>
        <v>1.422734759833892E-4</v>
      </c>
      <c r="HS481" s="223">
        <f t="shared" ca="1" si="1076"/>
        <v>1.9791413069831555E-5</v>
      </c>
      <c r="HT481" s="223">
        <f t="shared" ca="1" si="1077"/>
        <v>-1.8109572921783888E-4</v>
      </c>
      <c r="HU481" s="223">
        <f t="shared" ca="1" si="1078"/>
        <v>3.3544063805175162E-4</v>
      </c>
      <c r="HV481" s="223">
        <f t="shared" ca="1" si="1079"/>
        <v>-4.7689475128260845E-4</v>
      </c>
      <c r="HW481" s="223">
        <f t="shared" ca="1" si="1080"/>
        <v>6.0002206666726152E-4</v>
      </c>
      <c r="HX481" s="223">
        <f t="shared" ca="1" si="1081"/>
        <v>-7.0009087052621296E-4</v>
      </c>
      <c r="HY481" s="223">
        <f t="shared" ca="1" si="1082"/>
        <v>7.7325557484631707E-4</v>
      </c>
      <c r="HZ481" s="223">
        <f t="shared" ca="1" si="1083"/>
        <v>-8.1670450107178987E-4</v>
      </c>
      <c r="IA481" s="223">
        <f t="shared" ca="1" si="1084"/>
        <v>8.2876793133422697E-4</v>
      </c>
      <c r="IB481" s="223">
        <f t="shared" ca="1" si="1085"/>
        <v>-8.0898227477390618E-4</v>
      </c>
      <c r="IC481" s="223">
        <f t="shared" ca="1" si="1086"/>
        <v>7.5810788307650076E-4</v>
      </c>
      <c r="ID481" s="223">
        <f t="shared" ca="1" si="1087"/>
        <v>-6.7809983058425495E-4</v>
      </c>
      <c r="IE481" s="223">
        <f t="shared" ca="1" si="1088"/>
        <v>-2.2532826490326112E-4</v>
      </c>
      <c r="IF481" s="223">
        <f t="shared" ca="1" si="1089"/>
        <v>-4.4398283417846929E-4</v>
      </c>
      <c r="IG481" s="223">
        <f t="shared" ca="1" si="1090"/>
        <v>2.9887087514241407E-4</v>
      </c>
      <c r="IH481" s="223">
        <f t="shared" ca="1" si="1091"/>
        <v>-1.4227347598344287E-4</v>
      </c>
      <c r="II481" s="223">
        <f t="shared" ca="1" si="1092"/>
        <v>-1.9791413069777074E-5</v>
      </c>
      <c r="IJ481" s="223">
        <f t="shared" ca="1" si="1093"/>
        <v>1.8109572921787764E-4</v>
      </c>
      <c r="IK481" s="223">
        <f t="shared" ca="1" si="1094"/>
        <v>-3.3544063805178795E-4</v>
      </c>
      <c r="IL481" s="223">
        <f t="shared" ca="1" si="1095"/>
        <v>4.7689475128256389E-4</v>
      </c>
      <c r="IM481" s="223">
        <f t="shared" ca="1" si="1096"/>
        <v>-6.0002206666728895E-4</v>
      </c>
      <c r="IN481" s="223">
        <f t="shared" ca="1" si="1097"/>
        <v>7.0009087052623443E-4</v>
      </c>
      <c r="IO481" s="223">
        <f t="shared" ca="1" si="1098"/>
        <v>-7.7325557484633138E-4</v>
      </c>
      <c r="IP481" s="223">
        <f t="shared" ca="1" si="1099"/>
        <v>8.1670450107178055E-4</v>
      </c>
      <c r="IQ481" s="223">
        <f t="shared" ca="1" si="1100"/>
        <v>-8.287679313342261E-4</v>
      </c>
      <c r="IR481" s="223">
        <f t="shared" ca="1" si="1101"/>
        <v>8.0898227477389762E-4</v>
      </c>
      <c r="IS481" s="223">
        <f t="shared" ca="1" si="1102"/>
        <v>-7.5810788307652277E-4</v>
      </c>
      <c r="IT481" s="223">
        <f t="shared" ca="1" si="1103"/>
        <v>6.7809983058428629E-4</v>
      </c>
      <c r="IU481" s="223">
        <f t="shared" ca="1" si="1104"/>
        <v>-5.7203278188545361E-4</v>
      </c>
      <c r="IV481" s="223">
        <f t="shared" ca="1" si="1105"/>
        <v>4.4398283417843563E-4</v>
      </c>
      <c r="IW481" s="223">
        <f t="shared" ca="1" si="1106"/>
        <v>-2.9887087514246486E-4</v>
      </c>
      <c r="IX481" s="223">
        <f t="shared" ca="1" si="1107"/>
        <v>1.4227347598340368E-4</v>
      </c>
      <c r="IY481" s="223">
        <f t="shared" ca="1" si="1108"/>
        <v>1.9791413069816972E-5</v>
      </c>
      <c r="IZ481" s="223">
        <f t="shared" ca="1" si="1109"/>
        <v>-1.8109572921791656E-4</v>
      </c>
      <c r="JA481" s="223">
        <f t="shared" ca="1" si="1110"/>
        <v>3.3544063805173823E-4</v>
      </c>
      <c r="JB481" s="223">
        <f t="shared" ca="1" si="1111"/>
        <v>-4.7689475128259647E-4</v>
      </c>
    </row>
    <row r="482" spans="2:262">
      <c r="B482" s="230">
        <v>121</v>
      </c>
      <c r="C482" s="229">
        <f t="shared" si="1112"/>
        <v>2.3632812500000017E-3</v>
      </c>
      <c r="D482" s="226">
        <f t="shared" ca="1" si="855"/>
        <v>71.8850530704443</v>
      </c>
      <c r="E482" s="225">
        <f ca="1">DW361</f>
        <v>-0.11494692955569666</v>
      </c>
      <c r="F482" s="224">
        <v>121</v>
      </c>
      <c r="G482" s="223">
        <f t="shared" ca="1" si="856"/>
        <v>-2.0303704332761026E-4</v>
      </c>
      <c r="H482" s="223">
        <f t="shared" ca="1" si="857"/>
        <v>3.0011060846987667E-4</v>
      </c>
      <c r="I482" s="223">
        <f t="shared" ca="1" si="858"/>
        <v>-3.8834750221061103E-4</v>
      </c>
      <c r="J482" s="223">
        <f t="shared" ca="1" si="859"/>
        <v>4.6514961434153352E-4</v>
      </c>
      <c r="K482" s="223">
        <f t="shared" ca="1" si="860"/>
        <v>-5.2825552854249194E-4</v>
      </c>
      <c r="L482" s="223">
        <f t="shared" ca="1" si="861"/>
        <v>5.7580710914100701E-4</v>
      </c>
      <c r="M482" s="223">
        <f t="shared" ca="1" si="862"/>
        <v>-6.0640421338799461E-4</v>
      </c>
      <c r="N482" s="223">
        <f t="shared" ca="1" si="863"/>
        <v>6.1914591826228076E-4</v>
      </c>
      <c r="O482" s="223">
        <f t="shared" ca="1" si="864"/>
        <v>-6.1365704789239739E-4</v>
      </c>
      <c r="P482" s="223">
        <f t="shared" ca="1" si="865"/>
        <v>5.9009922050327695E-4</v>
      </c>
      <c r="Q482" s="223">
        <f t="shared" ca="1" si="866"/>
        <v>-5.4916608961364498E-4</v>
      </c>
      <c r="R482" s="223">
        <f t="shared" ca="1" si="867"/>
        <v>4.9206291960569458E-4</v>
      </c>
      <c r="S482" s="223">
        <f t="shared" ca="1" si="868"/>
        <v>-4.2047109705859072E-4</v>
      </c>
      <c r="T482" s="223">
        <f t="shared" ca="1" si="869"/>
        <v>3.3649862279946528E-4</v>
      </c>
      <c r="U482" s="223">
        <f t="shared" ca="1" si="870"/>
        <v>-2.4261804241937487E-4</v>
      </c>
      <c r="V482" s="223">
        <f t="shared" ca="1" si="871"/>
        <v>1.4159364287249821E-4</v>
      </c>
      <c r="W482" s="223">
        <f t="shared" ca="1" si="872"/>
        <v>-3.6400058833978627E-5</v>
      </c>
      <c r="X482" s="223">
        <f t="shared" ca="1" si="873"/>
        <v>-6.9865314570975777E-5</v>
      </c>
      <c r="Y482" s="223">
        <f t="shared" ca="1" si="874"/>
        <v>1.7407352368448414E-4</v>
      </c>
      <c r="Z482" s="223">
        <f t="shared" ca="1" si="875"/>
        <v>-2.7315618746539226E-4</v>
      </c>
      <c r="AA482" s="223">
        <f t="shared" ca="1" si="876"/>
        <v>3.6419584509522258E-4</v>
      </c>
      <c r="AB482" s="223">
        <f t="shared" ca="1" si="877"/>
        <v>-4.4451185978114252E-4</v>
      </c>
      <c r="AC482" s="223">
        <f t="shared" ca="1" si="878"/>
        <v>5.1173934934295635E-4</v>
      </c>
      <c r="AD482" s="223">
        <f t="shared" ca="1" si="879"/>
        <v>-5.6389881949541506E-4</v>
      </c>
      <c r="AE482" s="223">
        <f t="shared" ca="1" si="880"/>
        <v>5.9945444949374303E-4</v>
      </c>
      <c r="AF482" s="223">
        <f t="shared" ca="1" si="881"/>
        <v>-6.1735931393809638E-4</v>
      </c>
      <c r="AG482" s="223">
        <f t="shared" ca="1" si="882"/>
        <v>6.1708620919382045E-4</v>
      </c>
      <c r="AH482" s="223">
        <f t="shared" ca="1" si="883"/>
        <v>-5.9864317675233645E-4</v>
      </c>
      <c r="AI482" s="223">
        <f t="shared" ca="1" si="884"/>
        <v>5.6257326645171607E-4</v>
      </c>
      <c r="AJ482" s="223">
        <f t="shared" ca="1" si="885"/>
        <v>-5.0993854652884836E-4</v>
      </c>
      <c r="AK482" s="223">
        <f t="shared" ca="1" si="886"/>
        <v>4.4228883132265816E-4</v>
      </c>
      <c r="AL482" s="223">
        <f t="shared" ca="1" si="887"/>
        <v>-3.6161604743224893E-4</v>
      </c>
      <c r="AM482" s="223">
        <f t="shared" ca="1" si="888"/>
        <v>2.7029558200544952E-4</v>
      </c>
      <c r="AN482" s="223">
        <f t="shared" ca="1" si="889"/>
        <v>-1.7101634014070295E-4</v>
      </c>
      <c r="AO482" s="223">
        <f t="shared" ca="1" si="890"/>
        <v>6.6701570842184676E-5</v>
      </c>
      <c r="AP482" s="223">
        <f t="shared" ca="1" si="891"/>
        <v>3.9577207214649659E-5</v>
      </c>
      <c r="AQ482" s="223">
        <f t="shared" ca="1" si="892"/>
        <v>-1.4469064567576193E-4</v>
      </c>
      <c r="AR482" s="223">
        <f t="shared" ca="1" si="893"/>
        <v>2.4554370927964704E-4</v>
      </c>
      <c r="AS482" s="223">
        <f t="shared" ca="1" si="894"/>
        <v>-3.3916680828921048E-4</v>
      </c>
      <c r="AT482" s="223">
        <f t="shared" ca="1" si="895"/>
        <v>4.2280323721590352E-4</v>
      </c>
      <c r="AU482" s="223">
        <f t="shared" ca="1" si="896"/>
        <v>-4.9399034522778487E-4</v>
      </c>
      <c r="AV482" s="223">
        <f t="shared" ca="1" si="897"/>
        <v>5.5063204820195849E-4</v>
      </c>
      <c r="AW482" s="223">
        <f t="shared" ca="1" si="898"/>
        <v>-5.9106054732465415E-4</v>
      </c>
      <c r="AX482" s="223">
        <f t="shared" ca="1" si="899"/>
        <v>6.1408543695234518E-4</v>
      </c>
      <c r="AY482" s="223">
        <f t="shared" ca="1" si="900"/>
        <v>-6.19028755766927E-4</v>
      </c>
      <c r="AZ482" s="223">
        <f t="shared" ca="1" si="901"/>
        <v>6.0574494915365039E-4</v>
      </c>
      <c r="BA482" s="223">
        <f t="shared" ca="1" si="902"/>
        <v>-5.7462515501530489E-4</v>
      </c>
      <c r="BB482" s="223">
        <f t="shared" ca="1" si="903"/>
        <v>5.2658568682807498E-4</v>
      </c>
      <c r="BC482" s="223">
        <f t="shared" ca="1" si="904"/>
        <v>-4.6304105305214007E-4</v>
      </c>
      <c r="BD482" s="223">
        <f t="shared" ca="1" si="905"/>
        <v>3.8586230733294691E-4</v>
      </c>
      <c r="BE482" s="223">
        <f t="shared" ca="1" si="906"/>
        <v>-2.9732195585937236E-4</v>
      </c>
      <c r="BF482" s="223">
        <f t="shared" ca="1" si="907"/>
        <v>2.0002704406625073E-4</v>
      </c>
      <c r="BG482" s="223">
        <f t="shared" ca="1" si="908"/>
        <v>-9.6842392923859972E-5</v>
      </c>
      <c r="BH482" s="223">
        <f t="shared" ca="1" si="909"/>
        <v>-9.1937548995851354E-6</v>
      </c>
      <c r="BI482" s="223">
        <f t="shared" ca="1" si="910"/>
        <v>1.1495919522820736E-4</v>
      </c>
      <c r="BJ482" s="223">
        <f t="shared" ca="1" si="911"/>
        <v>-2.1733969479115415E-4</v>
      </c>
      <c r="BK482" s="223">
        <f t="shared" ca="1" si="912"/>
        <v>3.1332068893452967E-4</v>
      </c>
      <c r="BL482" s="223">
        <f t="shared" ca="1" si="913"/>
        <v>-4.0007604461901532E-4</v>
      </c>
      <c r="BM482" s="223">
        <f t="shared" ca="1" si="914"/>
        <v>4.7505127510251606E-4</v>
      </c>
      <c r="BN482" s="223">
        <f t="shared" ca="1" si="915"/>
        <v>-5.3603875607470823E-4</v>
      </c>
      <c r="BO482" s="223">
        <f t="shared" ca="1" si="916"/>
        <v>5.8124272852627104E-4</v>
      </c>
      <c r="BP482" s="223">
        <f t="shared" ca="1" si="917"/>
        <v>-6.0933217436144529E-4</v>
      </c>
      <c r="BQ482" s="223">
        <f t="shared" ca="1" si="918"/>
        <v>6.1948000784687598E-4</v>
      </c>
      <c r="BR482" s="223">
        <f t="shared" ca="1" si="919"/>
        <v>-6.1138742891546013E-4</v>
      </c>
      <c r="BS482" s="223">
        <f t="shared" ca="1" si="920"/>
        <v>5.8529272124924886E-4</v>
      </c>
      <c r="BT482" s="223">
        <f t="shared" ca="1" si="921"/>
        <v>-5.4196423608426946E-4</v>
      </c>
      <c r="BU482" s="223">
        <f t="shared" ca="1" si="922"/>
        <v>4.8267776832722469E-4</v>
      </c>
      <c r="BV482" s="223">
        <f t="shared" ca="1" si="923"/>
        <v>-4.0917899113772648E-4</v>
      </c>
      <c r="BW482" s="223">
        <f t="shared" ca="1" si="924"/>
        <v>3.2363205507931765E-4</v>
      </c>
      <c r="BX482" s="223">
        <f t="shared" ca="1" si="925"/>
        <v>-2.2855586532233472E-4</v>
      </c>
      <c r="BY482" s="223">
        <f t="shared" ca="1" si="926"/>
        <v>1.2674991319860723E-4</v>
      </c>
      <c r="BZ482" s="223">
        <f t="shared" ca="1" si="927"/>
        <v>-2.1211845976301527E-5</v>
      </c>
      <c r="CA482" s="223">
        <f t="shared" ca="1" si="928"/>
        <v>-8.4950798010094425E-5</v>
      </c>
      <c r="CB482" s="223">
        <f t="shared" ca="1" si="929"/>
        <v>1.8861208994120867E-4</v>
      </c>
      <c r="CC482" s="223">
        <f t="shared" ca="1" si="930"/>
        <v>-2.8671975259653907E-4</v>
      </c>
      <c r="CD482" s="223">
        <f t="shared" ca="1" si="931"/>
        <v>3.763850337881238E-4</v>
      </c>
      <c r="CE482" s="223">
        <f t="shared" ca="1" si="932"/>
        <v>-4.5496776484593623E-4</v>
      </c>
      <c r="CF482" s="223">
        <f t="shared" ca="1" si="933"/>
        <v>5.2015409963262842E-4</v>
      </c>
      <c r="CG482" s="223">
        <f t="shared" ca="1" si="934"/>
        <v>-5.7002464508401152E-4</v>
      </c>
      <c r="CH482" s="223">
        <f t="shared" ca="1" si="935"/>
        <v>6.03110977191314E-4</v>
      </c>
      <c r="CI482" s="223">
        <f t="shared" ca="1" si="936"/>
        <v>-6.1843887832788115E-4</v>
      </c>
      <c r="CJ482" s="223">
        <f t="shared" ca="1" si="937"/>
        <v>6.1555702280979905E-4</v>
      </c>
      <c r="CK482" s="223">
        <f t="shared" ca="1" si="938"/>
        <v>-5.9455026605210971E-4</v>
      </c>
      <c r="CL482" s="223">
        <f t="shared" ca="1" si="939"/>
        <v>5.5603714602527673E-4</v>
      </c>
      <c r="CM482" s="223">
        <f t="shared" ca="1" si="940"/>
        <v>-5.0115167058081822E-4</v>
      </c>
      <c r="CN482" s="223">
        <f t="shared" ca="1" si="941"/>
        <v>4.3150992691300886E-4</v>
      </c>
      <c r="CO482" s="223">
        <f t="shared" ca="1" si="942"/>
        <v>-3.4916249633172699E-4</v>
      </c>
      <c r="CP482" s="223">
        <f t="shared" ca="1" si="943"/>
        <v>2.5653407547974409E-4</v>
      </c>
      <c r="CQ482" s="223">
        <f t="shared" ca="1" si="944"/>
        <v>-1.5635208183046044E-4</v>
      </c>
      <c r="CR482" s="223">
        <f t="shared" ca="1" si="945"/>
        <v>5.1566345657293018E-5</v>
      </c>
      <c r="CS482" s="223">
        <f t="shared" ca="1" si="946"/>
        <v>5.4737746878798968E-5</v>
      </c>
      <c r="CT482" s="223">
        <f t="shared" ca="1" si="947"/>
        <v>-1.5943010204611007E-4</v>
      </c>
      <c r="CU482" s="223">
        <f t="shared" ca="1" si="948"/>
        <v>2.5942808326087456E-4</v>
      </c>
      <c r="CV482" s="223">
        <f t="shared" ca="1" si="949"/>
        <v>-3.5178727844340158E-4</v>
      </c>
      <c r="CW482" s="223">
        <f t="shared" ca="1" si="950"/>
        <v>4.3378819739339715E-4</v>
      </c>
      <c r="CX482" s="223">
        <f t="shared" ca="1" si="951"/>
        <v>-5.030163464044056E-4</v>
      </c>
      <c r="CY482" s="223">
        <f t="shared" ca="1" si="952"/>
        <v>5.5743332234348911E-4</v>
      </c>
      <c r="CZ482" s="223">
        <f t="shared" ca="1" si="953"/>
        <v>-5.9543683285084663E-4</v>
      </c>
      <c r="DA482" s="223">
        <f t="shared" ca="1" si="954"/>
        <v>6.1590787538214498E-4</v>
      </c>
      <c r="DB482" s="223">
        <f t="shared" ca="1" si="955"/>
        <v>-6.1824368591976314E-4</v>
      </c>
      <c r="DC482" s="223">
        <f t="shared" ca="1" si="956"/>
        <v>6.0237548718759847E-4</v>
      </c>
      <c r="DD482" s="223">
        <f t="shared" ca="1" si="957"/>
        <v>-5.6877051377840764E-4</v>
      </c>
      <c r="DE482" s="223">
        <f t="shared" ca="1" si="958"/>
        <v>5.1841825456429074E-4</v>
      </c>
      <c r="DF482" s="223">
        <f t="shared" ca="1" si="959"/>
        <v>-4.5280131747856429E-4</v>
      </c>
      <c r="DG482" s="223">
        <f t="shared" ca="1" si="960"/>
        <v>3.7385177454747972E-4</v>
      </c>
      <c r="DH482" s="223">
        <f t="shared" ca="1" si="961"/>
        <v>-2.8389427257955959E-4</v>
      </c>
      <c r="DI482" s="223">
        <f t="shared" ca="1" si="962"/>
        <v>1.8557758460237614E-4</v>
      </c>
      <c r="DJ482" s="223">
        <f t="shared" ca="1" si="963"/>
        <v>-8.1796617494935163E-5</v>
      </c>
      <c r="DK482" s="223">
        <f t="shared" ca="1" si="964"/>
        <v>-2.4392827720777111E-5</v>
      </c>
      <c r="DL482" s="223">
        <f t="shared" ca="1" si="965"/>
        <v>1.2986403307078877E-4</v>
      </c>
      <c r="DM482" s="223">
        <f t="shared" ca="1" si="966"/>
        <v>-2.3151142894940215E-4</v>
      </c>
      <c r="DN482" s="223">
        <f t="shared" ca="1" si="967"/>
        <v>3.2634203673196808E-4</v>
      </c>
      <c r="DO482" s="223">
        <f t="shared" ca="1" si="968"/>
        <v>-4.1156359617795384E-4</v>
      </c>
      <c r="DP482" s="223">
        <f t="shared" ca="1" si="969"/>
        <v>4.8466678273868704E-4</v>
      </c>
      <c r="DQ482" s="223">
        <f t="shared" ca="1" si="970"/>
        <v>-5.4349909390404049E-4</v>
      </c>
      <c r="DR482" s="223">
        <f t="shared" ca="1" si="971"/>
        <v>5.8632822902592962E-4</v>
      </c>
      <c r="DS482" s="223">
        <f t="shared" ca="1" si="972"/>
        <v>-6.1189309641745894E-4</v>
      </c>
      <c r="DT482" s="223">
        <f t="shared" ca="1" si="973"/>
        <v>6.194409458385935E-4</v>
      </c>
      <c r="DU482" s="223">
        <f t="shared" ca="1" si="974"/>
        <v>-6.0874953301259479E-4</v>
      </c>
      <c r="DV482" s="223">
        <f t="shared" ca="1" si="975"/>
        <v>5.8013366354543977E-4</v>
      </c>
      <c r="DW482" s="223">
        <f t="shared" ca="1" si="976"/>
        <v>-5.3443592356442263E-4</v>
      </c>
      <c r="DX482" s="223">
        <f t="shared" ca="1" si="977"/>
        <v>4.7300187000957905E-4</v>
      </c>
      <c r="DY482" s="223">
        <f t="shared" ca="1" si="978"/>
        <v>-3.9764041109279896E-4</v>
      </c>
      <c r="DZ482" s="223">
        <f t="shared" ca="1" si="979"/>
        <v>3.1057054351056091E-4</v>
      </c>
      <c r="EA482" s="223">
        <f t="shared" ca="1" si="980"/>
        <v>-2.1435601471827463E-4</v>
      </c>
      <c r="EB482" s="223">
        <f t="shared" ca="1" si="981"/>
        <v>1.1182983411645966E-4</v>
      </c>
      <c r="EC482" s="223">
        <f t="shared" ca="1" si="982"/>
        <v>-6.0108558957835191E-6</v>
      </c>
      <c r="ED482" s="223">
        <f t="shared" ca="1" si="983"/>
        <v>-9.9985110265019797E-5</v>
      </c>
      <c r="EE482" s="223">
        <f t="shared" ca="1" si="984"/>
        <v>2.0303704332761709E-4</v>
      </c>
      <c r="EF482" s="223">
        <f t="shared" ca="1" si="985"/>
        <v>-3.0011060846986013E-4</v>
      </c>
      <c r="EG482" s="223">
        <f t="shared" ca="1" si="986"/>
        <v>3.8834750221060355E-4</v>
      </c>
      <c r="EH482" s="223">
        <f t="shared" ca="1" si="987"/>
        <v>-4.6514961434153309E-4</v>
      </c>
      <c r="EI482" s="223">
        <f t="shared" ca="1" si="988"/>
        <v>5.2825552854249616E-4</v>
      </c>
      <c r="EJ482" s="223">
        <f t="shared" ca="1" si="989"/>
        <v>-5.7580710914100061E-4</v>
      </c>
      <c r="EK482" s="223">
        <f t="shared" ca="1" si="990"/>
        <v>6.0640421338799299E-4</v>
      </c>
      <c r="EL482" s="223">
        <f t="shared" ca="1" si="991"/>
        <v>-6.1914591826228076E-4</v>
      </c>
      <c r="EM482" s="223">
        <f t="shared" ca="1" si="992"/>
        <v>6.1365704789239609E-4</v>
      </c>
      <c r="EN482" s="223">
        <f t="shared" ca="1" si="993"/>
        <v>-5.9009922050328226E-4</v>
      </c>
      <c r="EO482" s="223">
        <f t="shared" ca="1" si="994"/>
        <v>5.4916608961364779E-4</v>
      </c>
      <c r="EP482" s="223">
        <f t="shared" ca="1" si="995"/>
        <v>-4.9206291960569295E-4</v>
      </c>
      <c r="EQ482" s="223">
        <f t="shared" ca="1" si="996"/>
        <v>4.2047109705858237E-4</v>
      </c>
      <c r="ER482" s="223">
        <f t="shared" ca="1" si="997"/>
        <v>-3.3649862279947791E-4</v>
      </c>
      <c r="ES482" s="223">
        <f t="shared" ca="1" si="998"/>
        <v>2.4261804241938056E-4</v>
      </c>
      <c r="ET482" s="223">
        <f t="shared" ca="1" si="999"/>
        <v>-1.4159364287249569E-4</v>
      </c>
      <c r="EU482" s="223">
        <f t="shared" ca="1" si="1000"/>
        <v>3.6400058833967243E-5</v>
      </c>
      <c r="EV482" s="223">
        <f t="shared" ca="1" si="1001"/>
        <v>6.9865314570960842E-5</v>
      </c>
      <c r="EW482" s="223">
        <f t="shared" ca="1" si="1002"/>
        <v>-1.7407352368447817E-4</v>
      </c>
      <c r="EX482" s="223">
        <f t="shared" ca="1" si="1003"/>
        <v>2.7315618746539465E-4</v>
      </c>
      <c r="EY482" s="223">
        <f t="shared" ca="1" si="1004"/>
        <v>-3.641958450952318E-4</v>
      </c>
      <c r="EZ482" s="223">
        <f t="shared" ca="1" si="1005"/>
        <v>4.4451185978113515E-4</v>
      </c>
      <c r="FA482" s="223">
        <f t="shared" ca="1" si="1006"/>
        <v>-5.1173934934295538E-4</v>
      </c>
      <c r="FB482" s="223">
        <f t="shared" ca="1" si="1007"/>
        <v>5.6389881949541799E-4</v>
      </c>
      <c r="FC482" s="223">
        <f t="shared" ca="1" si="1008"/>
        <v>-5.9945444949374694E-4</v>
      </c>
      <c r="FD482" s="223">
        <f t="shared" ca="1" si="1009"/>
        <v>6.1735931393809541E-4</v>
      </c>
      <c r="FE482" s="223">
        <f t="shared" ca="1" si="1010"/>
        <v>-6.1708620919382067E-4</v>
      </c>
      <c r="FF482" s="223">
        <f t="shared" ca="1" si="1011"/>
        <v>5.9864317675233471E-4</v>
      </c>
      <c r="FG482" s="223">
        <f t="shared" ca="1" si="1012"/>
        <v>-5.6257326645170946E-4</v>
      </c>
      <c r="FH482" s="223">
        <f t="shared" ca="1" si="1013"/>
        <v>5.0993854652885444E-4</v>
      </c>
      <c r="FI482" s="223">
        <f t="shared" ca="1" si="1014"/>
        <v>-4.4228883132265936E-4</v>
      </c>
      <c r="FJ482" s="223">
        <f t="shared" ca="1" si="1015"/>
        <v>3.6161604743224329E-4</v>
      </c>
      <c r="FK482" s="223">
        <f t="shared" ca="1" si="1016"/>
        <v>-2.7029558200546697E-4</v>
      </c>
      <c r="FL482" s="223">
        <f t="shared" ca="1" si="1017"/>
        <v>1.7101634014071322E-4</v>
      </c>
      <c r="FM482" s="223">
        <f t="shared" ca="1" si="1018"/>
        <v>-6.6701570842186465E-5</v>
      </c>
      <c r="FN482" s="223">
        <f t="shared" ca="1" si="1019"/>
        <v>-3.9577207214656645E-5</v>
      </c>
      <c r="FO482" s="223">
        <f t="shared" ca="1" si="1020"/>
        <v>1.4469064567574304E-4</v>
      </c>
      <c r="FP482" s="223">
        <f t="shared" ca="1" si="1021"/>
        <v>-2.4554370927963728E-4</v>
      </c>
      <c r="FQ482" s="223">
        <f t="shared" ca="1" si="1022"/>
        <v>3.3916680828920896E-4</v>
      </c>
      <c r="FR482" s="223">
        <f t="shared" ca="1" si="1023"/>
        <v>-4.2280323721590872E-4</v>
      </c>
      <c r="FS482" s="223">
        <f t="shared" ca="1" si="1024"/>
        <v>4.9399034522777316E-4</v>
      </c>
      <c r="FT482" s="223">
        <f t="shared" ca="1" si="1025"/>
        <v>-5.5063204820195361E-4</v>
      </c>
      <c r="FU482" s="223">
        <f t="shared" ca="1" si="1026"/>
        <v>5.9106054732465361E-4</v>
      </c>
      <c r="FV482" s="223">
        <f t="shared" ca="1" si="1027"/>
        <v>-6.1408543695234724E-4</v>
      </c>
      <c r="FW482" s="223">
        <f t="shared" ca="1" si="1028"/>
        <v>6.1902875576692776E-4</v>
      </c>
      <c r="FX482" s="223">
        <f t="shared" ca="1" si="1029"/>
        <v>-6.0574494915364334E-4</v>
      </c>
      <c r="FY482" s="223">
        <f t="shared" ca="1" si="1030"/>
        <v>5.7462515501530555E-4</v>
      </c>
      <c r="FZ482" s="223">
        <f t="shared" ca="1" si="1031"/>
        <v>-5.2658568682808528E-4</v>
      </c>
      <c r="GA482" s="223">
        <f t="shared" ca="1" si="1032"/>
        <v>4.6304105305212961E-4</v>
      </c>
      <c r="GB482" s="223">
        <f t="shared" ca="1" si="1033"/>
        <v>-3.8586230733294837E-4</v>
      </c>
      <c r="GC482" s="223">
        <f t="shared" ca="1" si="1034"/>
        <v>2.9732195585940483E-4</v>
      </c>
      <c r="GD482" s="223">
        <f t="shared" ca="1" si="1035"/>
        <v>-2.0002704406623582E-4</v>
      </c>
      <c r="GE482" s="223">
        <f t="shared" ca="1" si="1036"/>
        <v>9.6842392923879176E-5</v>
      </c>
      <c r="GF482" s="223">
        <f t="shared" ca="1" si="1037"/>
        <v>9.1937548996185153E-6</v>
      </c>
      <c r="GG482" s="223">
        <f t="shared" ca="1" si="1038"/>
        <v>-1.1495919522820557E-4</v>
      </c>
      <c r="GH482" s="223">
        <f t="shared" ca="1" si="1039"/>
        <v>2.1733969479113596E-4</v>
      </c>
      <c r="GI482" s="223">
        <f t="shared" ca="1" si="1040"/>
        <v>-3.1332068893454327E-4</v>
      </c>
      <c r="GJ482" s="223">
        <f t="shared" ca="1" si="1041"/>
        <v>4.0007604461901391E-4</v>
      </c>
      <c r="GK482" s="223">
        <f t="shared" ca="1" si="1042"/>
        <v>-4.7505127510249226E-4</v>
      </c>
      <c r="GL482" s="223">
        <f t="shared" ca="1" si="1043"/>
        <v>5.3603875607471604E-4</v>
      </c>
      <c r="GM482" s="223">
        <f t="shared" ca="1" si="1044"/>
        <v>-5.8124272852626432E-4</v>
      </c>
      <c r="GN482" s="223">
        <f t="shared" ca="1" si="1045"/>
        <v>6.0933217436145125E-4</v>
      </c>
      <c r="GO482" s="223">
        <f t="shared" ca="1" si="1046"/>
        <v>-6.1948000784687598E-4</v>
      </c>
      <c r="GP482" s="223">
        <f t="shared" ca="1" si="1047"/>
        <v>6.1138742891546328E-4</v>
      </c>
      <c r="GQ482" s="223">
        <f t="shared" ca="1" si="1048"/>
        <v>-5.8529272124923802E-4</v>
      </c>
      <c r="GR482" s="223">
        <f t="shared" ca="1" si="1049"/>
        <v>5.4196423608427044E-4</v>
      </c>
      <c r="GS482" s="223">
        <f t="shared" ca="1" si="1050"/>
        <v>-4.8267776832723683E-4</v>
      </c>
      <c r="GT482" s="223">
        <f t="shared" ca="1" si="1051"/>
        <v>4.091789911377146E-4</v>
      </c>
      <c r="GU482" s="223">
        <f t="shared" ca="1" si="1052"/>
        <v>-3.2363205507931922E-4</v>
      </c>
      <c r="GV482" s="223">
        <f t="shared" ca="1" si="1053"/>
        <v>2.2855586532236918E-4</v>
      </c>
      <c r="GW482" s="223">
        <f t="shared" ca="1" si="1054"/>
        <v>-1.2674991319859173E-4</v>
      </c>
      <c r="GX482" s="223">
        <f t="shared" ca="1" si="1055"/>
        <v>2.1211845976320962E-5</v>
      </c>
      <c r="GY482" s="223">
        <f t="shared" ca="1" si="1056"/>
        <v>8.4950798010127506E-5</v>
      </c>
      <c r="GZ482" s="223">
        <f t="shared" ca="1" si="1057"/>
        <v>-1.8861208994120696E-4</v>
      </c>
      <c r="HA482" s="223">
        <f t="shared" ca="1" si="1058"/>
        <v>2.8671975259652184E-4</v>
      </c>
      <c r="HB482" s="223">
        <f t="shared" ca="1" si="1059"/>
        <v>-3.7638503378813627E-4</v>
      </c>
      <c r="HC482" s="223">
        <f t="shared" ca="1" si="1060"/>
        <v>4.5496776484593498E-4</v>
      </c>
      <c r="HD482" s="223">
        <f t="shared" ca="1" si="1061"/>
        <v>-5.2015409963260836E-4</v>
      </c>
      <c r="HE482" s="223">
        <f t="shared" ca="1" si="1062"/>
        <v>5.700246450840177E-4</v>
      </c>
      <c r="HF482" s="223">
        <f t="shared" ca="1" si="1063"/>
        <v>-6.0311097719130944E-4</v>
      </c>
      <c r="HG482" s="223">
        <f t="shared" ca="1" si="1064"/>
        <v>6.1843887832788299E-4</v>
      </c>
      <c r="HH482" s="223">
        <f t="shared" ca="1" si="1065"/>
        <v>-6.1555702280979905E-4</v>
      </c>
      <c r="HI482" s="223">
        <f t="shared" ca="1" si="1066"/>
        <v>5.9455026605211502E-4</v>
      </c>
      <c r="HJ482" s="223">
        <f t="shared" ca="1" si="1067"/>
        <v>-5.560371460252699E-4</v>
      </c>
      <c r="HK482" s="223">
        <f t="shared" ca="1" si="1068"/>
        <v>5.0115167058081942E-4</v>
      </c>
      <c r="HL482" s="223">
        <f t="shared" ca="1" si="1069"/>
        <v>-4.3150992691303543E-4</v>
      </c>
      <c r="HM482" s="223">
        <f t="shared" ca="1" si="1070"/>
        <v>3.4916249633172846E-4</v>
      </c>
      <c r="HN482" s="223">
        <f t="shared" ca="1" si="1071"/>
        <v>-2.5653407547974571E-4</v>
      </c>
      <c r="HO482" s="223">
        <f t="shared" ca="1" si="1072"/>
        <v>1.5635208183042813E-4</v>
      </c>
      <c r="HP482" s="223">
        <f t="shared" ca="1" si="1073"/>
        <v>-5.1566345657294834E-5</v>
      </c>
      <c r="HQ482" s="223">
        <f t="shared" ca="1" si="1074"/>
        <v>-5.4737746878762072E-5</v>
      </c>
      <c r="HR482" s="223">
        <f t="shared" ca="1" si="1075"/>
        <v>1.5943010204614233E-4</v>
      </c>
      <c r="HS482" s="223">
        <f t="shared" ca="1" si="1076"/>
        <v>-2.5942808326087294E-4</v>
      </c>
      <c r="HT482" s="223">
        <f t="shared" ca="1" si="1077"/>
        <v>3.5178727844337106E-4</v>
      </c>
      <c r="HU482" s="223">
        <f t="shared" ca="1" si="1078"/>
        <v>-4.3378819739339579E-4</v>
      </c>
      <c r="HV482" s="223">
        <f t="shared" ca="1" si="1079"/>
        <v>5.0301634640440452E-4</v>
      </c>
      <c r="HW482" s="223">
        <f t="shared" ca="1" si="1080"/>
        <v>-5.5743332234347296E-4</v>
      </c>
      <c r="HX482" s="223">
        <f t="shared" ca="1" si="1081"/>
        <v>5.9543683285084631E-4</v>
      </c>
      <c r="HY482" s="223">
        <f t="shared" ca="1" si="1082"/>
        <v>-6.1590787538214477E-4</v>
      </c>
      <c r="HZ482" s="223">
        <f t="shared" ca="1" si="1083"/>
        <v>6.1824368591976086E-4</v>
      </c>
      <c r="IA482" s="223">
        <f t="shared" ca="1" si="1084"/>
        <v>-6.0237548718759879E-4</v>
      </c>
      <c r="IB482" s="223">
        <f t="shared" ca="1" si="1085"/>
        <v>5.6877051377842238E-4</v>
      </c>
      <c r="IC482" s="223">
        <f t="shared" ca="1" si="1086"/>
        <v>-5.1841825456427231E-4</v>
      </c>
      <c r="ID482" s="223">
        <f t="shared" ca="1" si="1087"/>
        <v>4.5280131747856559E-4</v>
      </c>
      <c r="IE482" s="223">
        <f t="shared" ca="1" si="1088"/>
        <v>-2.8309810230169442E-4</v>
      </c>
      <c r="IF482" s="223">
        <f t="shared" ca="1" si="1089"/>
        <v>2.8389427257956117E-4</v>
      </c>
      <c r="IG482" s="223">
        <f t="shared" ca="1" si="1090"/>
        <v>-1.8557758460237787E-4</v>
      </c>
      <c r="IH482" s="223">
        <f t="shared" ca="1" si="1091"/>
        <v>8.1796617494902041E-5</v>
      </c>
      <c r="II482" s="223">
        <f t="shared" ca="1" si="1092"/>
        <v>2.4392827720775282E-5</v>
      </c>
      <c r="IJ482" s="223">
        <f t="shared" ca="1" si="1093"/>
        <v>-1.2986403307075256E-4</v>
      </c>
      <c r="IK482" s="223">
        <f t="shared" ca="1" si="1094"/>
        <v>2.315114289494331E-4</v>
      </c>
      <c r="IL482" s="223">
        <f t="shared" ca="1" si="1095"/>
        <v>-3.2634203673196656E-4</v>
      </c>
      <c r="IM482" s="223">
        <f t="shared" ca="1" si="1096"/>
        <v>4.1156359617792614E-4</v>
      </c>
      <c r="IN482" s="223">
        <f t="shared" ca="1" si="1097"/>
        <v>-4.8466678273868596E-4</v>
      </c>
      <c r="IO482" s="223">
        <f t="shared" ca="1" si="1098"/>
        <v>5.4349909390403962E-4</v>
      </c>
      <c r="IP482" s="223">
        <f t="shared" ca="1" si="1099"/>
        <v>-5.8632822902594047E-4</v>
      </c>
      <c r="IQ482" s="223">
        <f t="shared" ca="1" si="1100"/>
        <v>6.1189309641745872E-4</v>
      </c>
      <c r="IR482" s="223">
        <f t="shared" ca="1" si="1101"/>
        <v>-6.1944094583859404E-4</v>
      </c>
      <c r="IS482" s="223">
        <f t="shared" ca="1" si="1102"/>
        <v>6.0874953301258861E-4</v>
      </c>
      <c r="IT482" s="223">
        <f t="shared" ca="1" si="1103"/>
        <v>-5.8013366354544042E-4</v>
      </c>
      <c r="IU482" s="223">
        <f t="shared" ca="1" si="1104"/>
        <v>5.3443592356444138E-4</v>
      </c>
      <c r="IV482" s="223">
        <f t="shared" ca="1" si="1105"/>
        <v>-4.7300187000958019E-4</v>
      </c>
      <c r="IW482" s="223">
        <f t="shared" ca="1" si="1106"/>
        <v>3.9764041109280031E-4</v>
      </c>
      <c r="IX482" s="223">
        <f t="shared" ca="1" si="1107"/>
        <v>-3.1057054351053202E-4</v>
      </c>
      <c r="IY482" s="223">
        <f t="shared" ca="1" si="1108"/>
        <v>2.1435601471827634E-4</v>
      </c>
      <c r="IZ482" s="223">
        <f t="shared" ca="1" si="1109"/>
        <v>-1.1182983411649608E-4</v>
      </c>
      <c r="JA482" s="223">
        <f t="shared" ca="1" si="1110"/>
        <v>6.0108558957501393E-6</v>
      </c>
      <c r="JB482" s="223">
        <f t="shared" ca="1" si="1111"/>
        <v>9.9985110265018008E-5</v>
      </c>
    </row>
    <row r="483" spans="2:262">
      <c r="B483" s="230">
        <v>122</v>
      </c>
      <c r="C483" s="229">
        <f t="shared" si="1112"/>
        <v>2.3828125000000017E-3</v>
      </c>
      <c r="D483" s="226">
        <f t="shared" ca="1" si="855"/>
        <v>71.885712488433569</v>
      </c>
      <c r="E483" s="225">
        <f ca="1">DX361</f>
        <v>-0.11428751156643781</v>
      </c>
      <c r="F483" s="224">
        <v>122</v>
      </c>
      <c r="G483" s="223">
        <f t="shared" ca="1" si="856"/>
        <v>5.6915336717694193E-4</v>
      </c>
      <c r="H483" s="223">
        <f t="shared" ca="1" si="857"/>
        <v>-6.5365562732119982E-4</v>
      </c>
      <c r="I483" s="223">
        <f t="shared" ca="1" si="858"/>
        <v>7.2400821712790609E-4</v>
      </c>
      <c r="J483" s="223">
        <f t="shared" ca="1" si="859"/>
        <v>-7.7868821548761086E-4</v>
      </c>
      <c r="K483" s="223">
        <f t="shared" ca="1" si="860"/>
        <v>8.1651196556557055E-4</v>
      </c>
      <c r="L483" s="223">
        <f t="shared" ca="1" si="861"/>
        <v>-8.3666069739765821E-4</v>
      </c>
      <c r="M483" s="223">
        <f t="shared" ca="1" si="862"/>
        <v>8.3869825178745983E-4</v>
      </c>
      <c r="N483" s="223">
        <f t="shared" ca="1" si="863"/>
        <v>-8.2258052183570708E-4</v>
      </c>
      <c r="O483" s="223">
        <f t="shared" ca="1" si="864"/>
        <v>7.886564077214459E-4</v>
      </c>
      <c r="P483" s="223">
        <f t="shared" ca="1" si="865"/>
        <v>-7.3766026406681627E-4</v>
      </c>
      <c r="Q483" s="223">
        <f t="shared" ca="1" si="866"/>
        <v>6.7069600337717888E-4</v>
      </c>
      <c r="R483" s="223">
        <f t="shared" ca="1" si="867"/>
        <v>-5.8921319966910926E-4</v>
      </c>
      <c r="S483" s="223">
        <f t="shared" ca="1" si="868"/>
        <v>4.9497570957056738E-4</v>
      </c>
      <c r="T483" s="223">
        <f t="shared" ca="1" si="869"/>
        <v>-3.9002349015160081E-4</v>
      </c>
      <c r="U483" s="223">
        <f t="shared" ca="1" si="870"/>
        <v>2.7662844001431449E-4</v>
      </c>
      <c r="V483" s="223">
        <f t="shared" ca="1" si="871"/>
        <v>-1.5724521954912734E-4</v>
      </c>
      <c r="W483" s="223">
        <f t="shared" ca="1" si="872"/>
        <v>3.4458114950188705E-5</v>
      </c>
      <c r="X483" s="223">
        <f t="shared" ca="1" si="873"/>
        <v>8.9074903776347402E-5</v>
      </c>
      <c r="Y483" s="223">
        <f t="shared" ca="1" si="874"/>
        <v>-2.1067971983605485E-4</v>
      </c>
      <c r="Z483" s="223">
        <f t="shared" ca="1" si="875"/>
        <v>3.2772395619922584E-4</v>
      </c>
      <c r="AA483" s="223">
        <f t="shared" ca="1" si="876"/>
        <v>-4.3767395861395245E-4</v>
      </c>
      <c r="AB483" s="223">
        <f t="shared" ca="1" si="877"/>
        <v>5.3814964156920328E-4</v>
      </c>
      <c r="AC483" s="223">
        <f t="shared" ca="1" si="878"/>
        <v>-6.2697600995850549E-4</v>
      </c>
      <c r="AD483" s="223">
        <f t="shared" ca="1" si="879"/>
        <v>7.0223024115558452E-4</v>
      </c>
      <c r="AE483" s="223">
        <f t="shared" ca="1" si="880"/>
        <v>-7.6228330831751008E-4</v>
      </c>
      <c r="AF483" s="223">
        <f t="shared" ca="1" si="881"/>
        <v>8.058352438962595E-4</v>
      </c>
      <c r="AG483" s="223">
        <f t="shared" ca="1" si="882"/>
        <v>-8.3194328001033038E-4</v>
      </c>
      <c r="AH483" s="223">
        <f t="shared" ca="1" si="883"/>
        <v>8.4004225652228328E-4</v>
      </c>
      <c r="AI483" s="223">
        <f t="shared" ca="1" si="884"/>
        <v>-8.2995685504897126E-4</v>
      </c>
      <c r="AJ483" s="223">
        <f t="shared" ca="1" si="885"/>
        <v>8.0190539407509135E-4</v>
      </c>
      <c r="AK483" s="223">
        <f t="shared" ca="1" si="886"/>
        <v>-7.5649510301729157E-4</v>
      </c>
      <c r="AL483" s="223">
        <f t="shared" ca="1" si="887"/>
        <v>6.9470897754109304E-4</v>
      </c>
      <c r="AM483" s="223">
        <f t="shared" ca="1" si="888"/>
        <v>-6.1788450067330855E-4</v>
      </c>
      <c r="AN483" s="223">
        <f t="shared" ca="1" si="889"/>
        <v>5.2768469033361671E-4</v>
      </c>
      <c r="AO483" s="223">
        <f t="shared" ca="1" si="890"/>
        <v>-4.260621000187982E-4</v>
      </c>
      <c r="AP483" s="223">
        <f t="shared" ca="1" si="891"/>
        <v>3.1521655191609296E-4</v>
      </c>
      <c r="AQ483" s="223">
        <f t="shared" ca="1" si="892"/>
        <v>-1.9754751739619827E-4</v>
      </c>
      <c r="AR483" s="223">
        <f t="shared" ca="1" si="893"/>
        <v>7.5602175704263827E-5</v>
      </c>
      <c r="AS483" s="223">
        <f t="shared" ca="1" si="894"/>
        <v>4.7979724778422631E-5</v>
      </c>
      <c r="AT483" s="223">
        <f t="shared" ca="1" si="895"/>
        <v>-1.7052300911504542E-4</v>
      </c>
      <c r="AU483" s="223">
        <f t="shared" ca="1" si="896"/>
        <v>2.8937498527180388E-4</v>
      </c>
      <c r="AV483" s="223">
        <f t="shared" ca="1" si="897"/>
        <v>-4.0196286688951092E-4</v>
      </c>
      <c r="AW483" s="223">
        <f t="shared" ca="1" si="898"/>
        <v>5.0584946633858412E-4</v>
      </c>
      <c r="AX483" s="223">
        <f t="shared" ca="1" si="899"/>
        <v>-5.9878595247119513E-4</v>
      </c>
      <c r="AY483" s="223">
        <f t="shared" ca="1" si="900"/>
        <v>6.7876053102421824E-4</v>
      </c>
      <c r="AZ483" s="223">
        <f t="shared" ca="1" si="901"/>
        <v>-7.4404199388954388E-4</v>
      </c>
      <c r="BA483" s="223">
        <f t="shared" ca="1" si="902"/>
        <v>7.9321719454157396E-4</v>
      </c>
      <c r="BB483" s="223">
        <f t="shared" ca="1" si="903"/>
        <v>-8.2522163839183452E-4</v>
      </c>
      <c r="BC483" s="223">
        <f t="shared" ca="1" si="904"/>
        <v>8.3936252588213316E-4</v>
      </c>
      <c r="BD483" s="223">
        <f t="shared" ca="1" si="905"/>
        <v>-8.3533374950278921E-4</v>
      </c>
      <c r="BE483" s="223">
        <f t="shared" ca="1" si="906"/>
        <v>8.1322252009579483E-4</v>
      </c>
      <c r="BF483" s="223">
        <f t="shared" ca="1" si="907"/>
        <v>-7.7350747900345571E-4</v>
      </c>
      <c r="BG483" s="223">
        <f t="shared" ca="1" si="908"/>
        <v>7.1704833692879451E-4</v>
      </c>
      <c r="BH483" s="223">
        <f t="shared" ca="1" si="909"/>
        <v>-6.450672637950954E-4</v>
      </c>
      <c r="BI483" s="223">
        <f t="shared" ca="1" si="910"/>
        <v>5.5912243245793232E-4</v>
      </c>
      <c r="BJ483" s="223">
        <f t="shared" ca="1" si="911"/>
        <v>-4.6107428896841778E-4</v>
      </c>
      <c r="BK483" s="223">
        <f t="shared" ca="1" si="912"/>
        <v>3.5304527953461298E-4</v>
      </c>
      <c r="BL483" s="223">
        <f t="shared" ca="1" si="913"/>
        <v>-2.3737390597073721E-4</v>
      </c>
      <c r="BM483" s="223">
        <f t="shared" ca="1" si="914"/>
        <v>1.1656410419509292E-4</v>
      </c>
      <c r="BN483" s="223">
        <f t="shared" ca="1" si="915"/>
        <v>6.7689584209909949E-6</v>
      </c>
      <c r="BO483" s="223">
        <f t="shared" ca="1" si="916"/>
        <v>-1.2995549352903807E-4</v>
      </c>
      <c r="BP483" s="223">
        <f t="shared" ca="1" si="917"/>
        <v>2.5032888465861824E-4</v>
      </c>
      <c r="BQ483" s="223">
        <f t="shared" ca="1" si="918"/>
        <v>-3.6528341141093851E-4</v>
      </c>
      <c r="BR483" s="223">
        <f t="shared" ca="1" si="919"/>
        <v>4.7233065543638472E-4</v>
      </c>
      <c r="BS483" s="223">
        <f t="shared" ca="1" si="920"/>
        <v>-5.6915336717694291E-4</v>
      </c>
      <c r="BT483" s="223">
        <f t="shared" ca="1" si="921"/>
        <v>6.5365562732119949E-4</v>
      </c>
      <c r="BU483" s="223">
        <f t="shared" ca="1" si="922"/>
        <v>-7.2400821712790479E-4</v>
      </c>
      <c r="BV483" s="223">
        <f t="shared" ca="1" si="923"/>
        <v>7.7868821548760935E-4</v>
      </c>
      <c r="BW483" s="223">
        <f t="shared" ca="1" si="924"/>
        <v>-8.1651196556556914E-4</v>
      </c>
      <c r="BX483" s="223">
        <f t="shared" ca="1" si="925"/>
        <v>8.3666069739765734E-4</v>
      </c>
      <c r="BY483" s="223">
        <f t="shared" ca="1" si="926"/>
        <v>-8.3869825178745896E-4</v>
      </c>
      <c r="BZ483" s="223">
        <f t="shared" ca="1" si="927"/>
        <v>8.2258052183570448E-4</v>
      </c>
      <c r="CA483" s="223">
        <f t="shared" ca="1" si="928"/>
        <v>-7.8865640772144265E-4</v>
      </c>
      <c r="CB483" s="223">
        <f t="shared" ca="1" si="929"/>
        <v>7.3766026406681194E-4</v>
      </c>
      <c r="CC483" s="223">
        <f t="shared" ca="1" si="930"/>
        <v>-6.7069600337717325E-4</v>
      </c>
      <c r="CD483" s="223">
        <f t="shared" ca="1" si="931"/>
        <v>5.8921319966910688E-4</v>
      </c>
      <c r="CE483" s="223">
        <f t="shared" ca="1" si="932"/>
        <v>-4.9497570957056467E-4</v>
      </c>
      <c r="CF483" s="223">
        <f t="shared" ca="1" si="933"/>
        <v>3.9002349015159794E-4</v>
      </c>
      <c r="CG483" s="223">
        <f t="shared" ca="1" si="934"/>
        <v>-2.7662844001431704E-4</v>
      </c>
      <c r="CH483" s="223">
        <f t="shared" ca="1" si="935"/>
        <v>1.5724521954912999E-4</v>
      </c>
      <c r="CI483" s="223">
        <f t="shared" ca="1" si="936"/>
        <v>-3.4458114950191416E-5</v>
      </c>
      <c r="CJ483" s="223">
        <f t="shared" ca="1" si="937"/>
        <v>-8.9074903776338783E-5</v>
      </c>
      <c r="CK483" s="223">
        <f t="shared" ca="1" si="938"/>
        <v>2.1067971983604645E-4</v>
      </c>
      <c r="CL483" s="223">
        <f t="shared" ca="1" si="939"/>
        <v>-3.2772395619923988E-4</v>
      </c>
      <c r="CM483" s="223">
        <f t="shared" ca="1" si="940"/>
        <v>4.3767395861396037E-4</v>
      </c>
      <c r="CN483" s="223">
        <f t="shared" ca="1" si="941"/>
        <v>-5.3814964156919667E-4</v>
      </c>
      <c r="CO483" s="223">
        <f t="shared" ca="1" si="942"/>
        <v>6.2697600995849183E-4</v>
      </c>
      <c r="CP483" s="223">
        <f t="shared" ca="1" si="943"/>
        <v>-7.0223024115557324E-4</v>
      </c>
      <c r="CQ483" s="223">
        <f t="shared" ca="1" si="944"/>
        <v>7.6228330831750141E-4</v>
      </c>
      <c r="CR483" s="223">
        <f t="shared" ca="1" si="945"/>
        <v>-8.0583524389626709E-4</v>
      </c>
      <c r="CS483" s="223">
        <f t="shared" ca="1" si="946"/>
        <v>8.3194328001033407E-4</v>
      </c>
      <c r="CT483" s="223">
        <f t="shared" ca="1" si="947"/>
        <v>-8.4004225652228306E-4</v>
      </c>
      <c r="CU483" s="223">
        <f t="shared" ca="1" si="948"/>
        <v>8.2995685504896888E-4</v>
      </c>
      <c r="CV483" s="223">
        <f t="shared" ca="1" si="949"/>
        <v>-8.0190539407508669E-4</v>
      </c>
      <c r="CW483" s="223">
        <f t="shared" ca="1" si="950"/>
        <v>7.5649510301728506E-4</v>
      </c>
      <c r="CX483" s="223">
        <f t="shared" ca="1" si="951"/>
        <v>-6.9470897754108447E-4</v>
      </c>
      <c r="CY483" s="223">
        <f t="shared" ca="1" si="952"/>
        <v>6.1788450067329825E-4</v>
      </c>
      <c r="CZ483" s="223">
        <f t="shared" ca="1" si="953"/>
        <v>-5.2768469033360489E-4</v>
      </c>
      <c r="DA483" s="223">
        <f t="shared" ca="1" si="954"/>
        <v>4.2606210001878514E-4</v>
      </c>
      <c r="DB483" s="223">
        <f t="shared" ca="1" si="955"/>
        <v>-3.1521655191608992E-4</v>
      </c>
      <c r="DC483" s="223">
        <f t="shared" ca="1" si="956"/>
        <v>1.9754751739619513E-4</v>
      </c>
      <c r="DD483" s="223">
        <f t="shared" ca="1" si="957"/>
        <v>-7.5602175704260575E-5</v>
      </c>
      <c r="DE483" s="223">
        <f t="shared" ca="1" si="958"/>
        <v>-4.7979724778425884E-5</v>
      </c>
      <c r="DF483" s="223">
        <f t="shared" ca="1" si="959"/>
        <v>1.7052300911504868E-4</v>
      </c>
      <c r="DG483" s="223">
        <f t="shared" ca="1" si="960"/>
        <v>-2.8937498527180697E-4</v>
      </c>
      <c r="DH483" s="223">
        <f t="shared" ca="1" si="961"/>
        <v>4.0196286688950334E-4</v>
      </c>
      <c r="DI483" s="223">
        <f t="shared" ca="1" si="962"/>
        <v>-5.0584946633858673E-4</v>
      </c>
      <c r="DJ483" s="223">
        <f t="shared" ca="1" si="963"/>
        <v>5.987859524711973E-4</v>
      </c>
      <c r="DK483" s="223">
        <f t="shared" ca="1" si="964"/>
        <v>-6.7876053102420609E-4</v>
      </c>
      <c r="DL483" s="223">
        <f t="shared" ca="1" si="965"/>
        <v>7.4404199388953423E-4</v>
      </c>
      <c r="DM483" s="223">
        <f t="shared" ca="1" si="966"/>
        <v>-7.9321719454156724E-4</v>
      </c>
      <c r="DN483" s="223">
        <f t="shared" ca="1" si="967"/>
        <v>8.2522163839183062E-4</v>
      </c>
      <c r="DO483" s="223">
        <f t="shared" ca="1" si="968"/>
        <v>-8.3936252588213229E-4</v>
      </c>
      <c r="DP483" s="223">
        <f t="shared" ca="1" si="969"/>
        <v>8.3533374950279138E-4</v>
      </c>
      <c r="DQ483" s="223">
        <f t="shared" ca="1" si="970"/>
        <v>-8.1322252009579982E-4</v>
      </c>
      <c r="DR483" s="223">
        <f t="shared" ca="1" si="971"/>
        <v>7.7350747900344497E-4</v>
      </c>
      <c r="DS483" s="223">
        <f t="shared" ca="1" si="972"/>
        <v>-7.1704833692878031E-4</v>
      </c>
      <c r="DT483" s="223">
        <f t="shared" ca="1" si="973"/>
        <v>6.4506726379507805E-4</v>
      </c>
      <c r="DU483" s="223">
        <f t="shared" ca="1" si="974"/>
        <v>-5.5912243245791193E-4</v>
      </c>
      <c r="DV483" s="223">
        <f t="shared" ca="1" si="975"/>
        <v>4.6107428896839512E-4</v>
      </c>
      <c r="DW483" s="223">
        <f t="shared" ca="1" si="976"/>
        <v>-3.5304527953458826E-4</v>
      </c>
      <c r="DX483" s="223">
        <f t="shared" ca="1" si="977"/>
        <v>2.3737390597073418E-4</v>
      </c>
      <c r="DY483" s="223">
        <f t="shared" ca="1" si="978"/>
        <v>-1.1656410419508961E-4</v>
      </c>
      <c r="DZ483" s="223">
        <f t="shared" ca="1" si="979"/>
        <v>-6.7689584209942475E-6</v>
      </c>
      <c r="EA483" s="223">
        <f t="shared" ca="1" si="980"/>
        <v>1.2995549352904132E-4</v>
      </c>
      <c r="EB483" s="223">
        <f t="shared" ca="1" si="981"/>
        <v>-2.5032888465862139E-4</v>
      </c>
      <c r="EC483" s="223">
        <f t="shared" ca="1" si="982"/>
        <v>3.6528341141094144E-4</v>
      </c>
      <c r="ED483" s="223">
        <f t="shared" ca="1" si="983"/>
        <v>-4.7233065543638743E-4</v>
      </c>
      <c r="EE483" s="223">
        <f t="shared" ca="1" si="984"/>
        <v>5.6915336717694529E-4</v>
      </c>
      <c r="EF483" s="223">
        <f t="shared" ca="1" si="985"/>
        <v>-6.5365562732120155E-4</v>
      </c>
      <c r="EG483" s="223">
        <f t="shared" ca="1" si="986"/>
        <v>7.2400821712790642E-4</v>
      </c>
      <c r="EH483" s="223">
        <f t="shared" ca="1" si="987"/>
        <v>-7.7868821548761054E-4</v>
      </c>
      <c r="EI483" s="223">
        <f t="shared" ca="1" si="988"/>
        <v>8.1651196556557001E-4</v>
      </c>
      <c r="EJ483" s="223">
        <f t="shared" ca="1" si="989"/>
        <v>-8.3666069739765777E-4</v>
      </c>
      <c r="EK483" s="223">
        <f t="shared" ca="1" si="990"/>
        <v>8.3869825178746027E-4</v>
      </c>
      <c r="EL483" s="223">
        <f t="shared" ca="1" si="991"/>
        <v>-8.2258052183570881E-4</v>
      </c>
      <c r="EM483" s="223">
        <f t="shared" ca="1" si="992"/>
        <v>7.886564077214498E-4</v>
      </c>
      <c r="EN483" s="223">
        <f t="shared" ca="1" si="993"/>
        <v>-7.3766026406682169E-4</v>
      </c>
      <c r="EO483" s="223">
        <f t="shared" ca="1" si="994"/>
        <v>6.7069600337718561E-4</v>
      </c>
      <c r="EP483" s="223">
        <f t="shared" ca="1" si="995"/>
        <v>-5.8921319966912151E-4</v>
      </c>
      <c r="EQ483" s="223">
        <f t="shared" ca="1" si="996"/>
        <v>4.9497570957054277E-4</v>
      </c>
      <c r="ER483" s="223">
        <f t="shared" ca="1" si="997"/>
        <v>-3.9002349015157382E-4</v>
      </c>
      <c r="ES483" s="223">
        <f t="shared" ca="1" si="998"/>
        <v>2.7662844001429129E-4</v>
      </c>
      <c r="ET483" s="223">
        <f t="shared" ca="1" si="999"/>
        <v>-1.5724521954910337E-4</v>
      </c>
      <c r="EU483" s="223">
        <f t="shared" ca="1" si="1000"/>
        <v>3.4458114950164202E-5</v>
      </c>
      <c r="EV483" s="223">
        <f t="shared" ca="1" si="1001"/>
        <v>8.9074903776365779E-5</v>
      </c>
      <c r="EW483" s="223">
        <f t="shared" ca="1" si="1002"/>
        <v>-2.106797198360728E-4</v>
      </c>
      <c r="EX483" s="223">
        <f t="shared" ca="1" si="1003"/>
        <v>3.2772395619924292E-4</v>
      </c>
      <c r="EY483" s="223">
        <f t="shared" ca="1" si="1004"/>
        <v>-4.3767395861396313E-4</v>
      </c>
      <c r="EZ483" s="223">
        <f t="shared" ca="1" si="1005"/>
        <v>5.3814964156921748E-4</v>
      </c>
      <c r="FA483" s="223">
        <f t="shared" ca="1" si="1006"/>
        <v>-6.2697600995850994E-4</v>
      </c>
      <c r="FB483" s="223">
        <f t="shared" ca="1" si="1007"/>
        <v>7.022302411555881E-4</v>
      </c>
      <c r="FC483" s="223">
        <f t="shared" ca="1" si="1008"/>
        <v>-7.622833083175129E-4</v>
      </c>
      <c r="FD483" s="223">
        <f t="shared" ca="1" si="1009"/>
        <v>8.0583524389626123E-4</v>
      </c>
      <c r="FE483" s="223">
        <f t="shared" ca="1" si="1010"/>
        <v>-8.3194328001033125E-4</v>
      </c>
      <c r="FF483" s="223">
        <f t="shared" ca="1" si="1011"/>
        <v>8.4004225652228328E-4</v>
      </c>
      <c r="FG483" s="223">
        <f t="shared" ca="1" si="1012"/>
        <v>-8.2995685504897213E-4</v>
      </c>
      <c r="FH483" s="223">
        <f t="shared" ca="1" si="1013"/>
        <v>8.0190539407509287E-4</v>
      </c>
      <c r="FI483" s="223">
        <f t="shared" ca="1" si="1014"/>
        <v>-7.5649510301729395E-4</v>
      </c>
      <c r="FJ483" s="223">
        <f t="shared" ca="1" si="1015"/>
        <v>6.9470897754109607E-4</v>
      </c>
      <c r="FK483" s="223">
        <f t="shared" ca="1" si="1016"/>
        <v>-6.1788450067331224E-4</v>
      </c>
      <c r="FL483" s="223">
        <f t="shared" ca="1" si="1017"/>
        <v>5.2768469033362094E-4</v>
      </c>
      <c r="FM483" s="223">
        <f t="shared" ca="1" si="1018"/>
        <v>-4.2606210001880287E-4</v>
      </c>
      <c r="FN483" s="223">
        <f t="shared" ca="1" si="1019"/>
        <v>3.1521655191610895E-4</v>
      </c>
      <c r="FO483" s="223">
        <f t="shared" ca="1" si="1020"/>
        <v>-1.9754751739621513E-4</v>
      </c>
      <c r="FP483" s="223">
        <f t="shared" ca="1" si="1021"/>
        <v>7.5602175704281066E-5</v>
      </c>
      <c r="FQ483" s="223">
        <f t="shared" ca="1" si="1022"/>
        <v>4.7979724778452989E-5</v>
      </c>
      <c r="FR483" s="223">
        <f t="shared" ca="1" si="1023"/>
        <v>-1.7052300911507524E-4</v>
      </c>
      <c r="FS483" s="223">
        <f t="shared" ca="1" si="1024"/>
        <v>2.8937498527183245E-4</v>
      </c>
      <c r="FT483" s="223">
        <f t="shared" ca="1" si="1025"/>
        <v>-4.0196286688952719E-4</v>
      </c>
      <c r="FU483" s="223">
        <f t="shared" ca="1" si="1026"/>
        <v>5.0584946633857025E-4</v>
      </c>
      <c r="FV483" s="223">
        <f t="shared" ca="1" si="1027"/>
        <v>-5.9878595247118299E-4</v>
      </c>
      <c r="FW483" s="223">
        <f t="shared" ca="1" si="1028"/>
        <v>6.7876053102419395E-4</v>
      </c>
      <c r="FX483" s="223">
        <f t="shared" ca="1" si="1029"/>
        <v>-7.4404199388952469E-4</v>
      </c>
      <c r="FY483" s="223">
        <f t="shared" ca="1" si="1030"/>
        <v>7.9321719454156052E-4</v>
      </c>
      <c r="FZ483" s="223">
        <f t="shared" ca="1" si="1031"/>
        <v>-8.2522163839182671E-4</v>
      </c>
      <c r="GA483" s="223">
        <f t="shared" ca="1" si="1032"/>
        <v>8.3936252588213143E-4</v>
      </c>
      <c r="GB483" s="223">
        <f t="shared" ca="1" si="1033"/>
        <v>-8.3533374950279355E-4</v>
      </c>
      <c r="GC483" s="223">
        <f t="shared" ca="1" si="1034"/>
        <v>8.1322252009580513E-4</v>
      </c>
      <c r="GD483" s="223">
        <f t="shared" ca="1" si="1035"/>
        <v>-7.7350747900343446E-4</v>
      </c>
      <c r="GE483" s="223">
        <f t="shared" ca="1" si="1036"/>
        <v>7.1704833692876621E-4</v>
      </c>
      <c r="GF483" s="223">
        <f t="shared" ca="1" si="1037"/>
        <v>-6.4506726379506059E-4</v>
      </c>
      <c r="GG483" s="223">
        <f t="shared" ca="1" si="1038"/>
        <v>5.5912243245789177E-4</v>
      </c>
      <c r="GH483" s="223">
        <f t="shared" ca="1" si="1039"/>
        <v>-4.6107428896837241E-4</v>
      </c>
      <c r="GI483" s="223">
        <f t="shared" ca="1" si="1040"/>
        <v>3.5304527953456365E-4</v>
      </c>
      <c r="GJ483" s="223">
        <f t="shared" ca="1" si="1041"/>
        <v>-2.373739059707081E-4</v>
      </c>
      <c r="GK483" s="223">
        <f t="shared" ca="1" si="1042"/>
        <v>1.1656410419506278E-4</v>
      </c>
      <c r="GL483" s="223">
        <f t="shared" ca="1" si="1043"/>
        <v>6.7689584210214068E-6</v>
      </c>
      <c r="GM483" s="223">
        <f t="shared" ca="1" si="1044"/>
        <v>-1.2995549352906821E-4</v>
      </c>
      <c r="GN483" s="223">
        <f t="shared" ca="1" si="1045"/>
        <v>2.5032888465864741E-4</v>
      </c>
      <c r="GO483" s="223">
        <f t="shared" ca="1" si="1046"/>
        <v>-3.6528341141096594E-4</v>
      </c>
      <c r="GP483" s="223">
        <f t="shared" ca="1" si="1047"/>
        <v>4.7233065543640993E-4</v>
      </c>
      <c r="GQ483" s="223">
        <f t="shared" ca="1" si="1048"/>
        <v>-5.6915336717696524E-4</v>
      </c>
      <c r="GR483" s="223">
        <f t="shared" ca="1" si="1049"/>
        <v>6.5365562732121868E-4</v>
      </c>
      <c r="GS483" s="223">
        <f t="shared" ca="1" si="1050"/>
        <v>-7.2400821712792019E-4</v>
      </c>
      <c r="GT483" s="223">
        <f t="shared" ca="1" si="1051"/>
        <v>7.7868821548762084E-4</v>
      </c>
      <c r="GU483" s="223">
        <f t="shared" ca="1" si="1052"/>
        <v>-8.165119655655763E-4</v>
      </c>
      <c r="GV483" s="223">
        <f t="shared" ca="1" si="1053"/>
        <v>8.3666069739766027E-4</v>
      </c>
      <c r="GW483" s="223">
        <f t="shared" ca="1" si="1054"/>
        <v>-8.3869825178745875E-4</v>
      </c>
      <c r="GX483" s="223">
        <f t="shared" ca="1" si="1055"/>
        <v>8.2258052183570329E-4</v>
      </c>
      <c r="GY483" s="223">
        <f t="shared" ca="1" si="1056"/>
        <v>-7.8865640772144048E-4</v>
      </c>
      <c r="GZ483" s="223">
        <f t="shared" ca="1" si="1057"/>
        <v>7.3766026406680879E-4</v>
      </c>
      <c r="HA483" s="223">
        <f t="shared" ca="1" si="1058"/>
        <v>-6.7069600337716934E-4</v>
      </c>
      <c r="HB483" s="223">
        <f t="shared" ca="1" si="1059"/>
        <v>5.8921319966910221E-4</v>
      </c>
      <c r="HC483" s="223">
        <f t="shared" ca="1" si="1060"/>
        <v>-4.9497570957055936E-4</v>
      </c>
      <c r="HD483" s="223">
        <f t="shared" ca="1" si="1061"/>
        <v>3.9002349015159209E-4</v>
      </c>
      <c r="HE483" s="223">
        <f t="shared" ca="1" si="1062"/>
        <v>-2.766284400143108E-4</v>
      </c>
      <c r="HF483" s="223">
        <f t="shared" ca="1" si="1063"/>
        <v>1.5724521954912354E-4</v>
      </c>
      <c r="HG483" s="223">
        <f t="shared" ca="1" si="1064"/>
        <v>-3.4458114950184856E-5</v>
      </c>
      <c r="HH483" s="223">
        <f t="shared" ca="1" si="1065"/>
        <v>-8.9074903776345342E-5</v>
      </c>
      <c r="HI483" s="223">
        <f t="shared" ca="1" si="1066"/>
        <v>2.1067971983605282E-4</v>
      </c>
      <c r="HJ483" s="223">
        <f t="shared" ca="1" si="1067"/>
        <v>-3.27723956199224E-4</v>
      </c>
      <c r="HK483" s="223">
        <f t="shared" ca="1" si="1068"/>
        <v>4.3767395861394562E-4</v>
      </c>
      <c r="HL483" s="223">
        <f t="shared" ca="1" si="1069"/>
        <v>-5.3814964156920166E-4</v>
      </c>
      <c r="HM483" s="223">
        <f t="shared" ca="1" si="1070"/>
        <v>6.2697600995849628E-4</v>
      </c>
      <c r="HN483" s="223">
        <f t="shared" ca="1" si="1071"/>
        <v>-7.0223024115557682E-4</v>
      </c>
      <c r="HO483" s="223">
        <f t="shared" ca="1" si="1072"/>
        <v>7.6228330831750422E-4</v>
      </c>
      <c r="HP483" s="223">
        <f t="shared" ca="1" si="1073"/>
        <v>-8.0583524389625549E-4</v>
      </c>
      <c r="HQ483" s="223">
        <f t="shared" ca="1" si="1074"/>
        <v>8.3194328001032843E-4</v>
      </c>
      <c r="HR483" s="223">
        <f t="shared" ca="1" si="1075"/>
        <v>-8.400422565222835E-4</v>
      </c>
      <c r="HS483" s="223">
        <f t="shared" ca="1" si="1076"/>
        <v>8.2995685504897527E-4</v>
      </c>
      <c r="HT483" s="223">
        <f t="shared" ca="1" si="1077"/>
        <v>-8.0190539407509905E-4</v>
      </c>
      <c r="HU483" s="223">
        <f t="shared" ca="1" si="1078"/>
        <v>7.5649510301730285E-4</v>
      </c>
      <c r="HV483" s="223">
        <f t="shared" ca="1" si="1079"/>
        <v>-6.9470897754110768E-4</v>
      </c>
      <c r="HW483" s="223">
        <f t="shared" ca="1" si="1080"/>
        <v>6.1788450067332612E-4</v>
      </c>
      <c r="HX483" s="223">
        <f t="shared" ca="1" si="1081"/>
        <v>-5.2768469033363688E-4</v>
      </c>
      <c r="HY483" s="223">
        <f t="shared" ca="1" si="1082"/>
        <v>4.2606210001882059E-4</v>
      </c>
      <c r="HZ483" s="223">
        <f t="shared" ca="1" si="1083"/>
        <v>-3.1521655191612803E-4</v>
      </c>
      <c r="IA483" s="223">
        <f t="shared" ca="1" si="1084"/>
        <v>1.9754751739623519E-4</v>
      </c>
      <c r="IB483" s="223">
        <f t="shared" ca="1" si="1085"/>
        <v>-7.5602175704301612E-5</v>
      </c>
      <c r="IC483" s="223">
        <f t="shared" ca="1" si="1086"/>
        <v>-4.7979724778480202E-5</v>
      </c>
      <c r="ID483" s="223">
        <f t="shared" ca="1" si="1087"/>
        <v>1.7052300911510186E-4</v>
      </c>
      <c r="IE483" s="223">
        <f t="shared" ca="1" si="1088"/>
        <v>2.2901430423013651E-4</v>
      </c>
      <c r="IF483" s="223">
        <f t="shared" ca="1" si="1089"/>
        <v>4.0196286688955104E-4</v>
      </c>
      <c r="IG483" s="223">
        <f t="shared" ca="1" si="1090"/>
        <v>-5.0584946633863009E-4</v>
      </c>
      <c r="IH483" s="223">
        <f t="shared" ca="1" si="1091"/>
        <v>5.9878595247123546E-4</v>
      </c>
      <c r="II483" s="223">
        <f t="shared" ca="1" si="1092"/>
        <v>-6.7876053102423808E-4</v>
      </c>
      <c r="IJ483" s="223">
        <f t="shared" ca="1" si="1093"/>
        <v>7.4404199388955949E-4</v>
      </c>
      <c r="IK483" s="223">
        <f t="shared" ca="1" si="1094"/>
        <v>-7.9321719454158524E-4</v>
      </c>
      <c r="IL483" s="223">
        <f t="shared" ca="1" si="1095"/>
        <v>8.2522163839184081E-4</v>
      </c>
      <c r="IM483" s="223">
        <f t="shared" ca="1" si="1096"/>
        <v>-8.3936252588213446E-4</v>
      </c>
      <c r="IN483" s="223">
        <f t="shared" ca="1" si="1097"/>
        <v>8.3533374950278574E-4</v>
      </c>
      <c r="IO483" s="223">
        <f t="shared" ca="1" si="1098"/>
        <v>-8.1322252009578626E-4</v>
      </c>
      <c r="IP483" s="223">
        <f t="shared" ca="1" si="1099"/>
        <v>7.7350747900344237E-4</v>
      </c>
      <c r="IQ483" s="223">
        <f t="shared" ca="1" si="1100"/>
        <v>-7.1704833692877684E-4</v>
      </c>
      <c r="IR483" s="223">
        <f t="shared" ca="1" si="1101"/>
        <v>6.4506726379507382E-4</v>
      </c>
      <c r="IS483" s="223">
        <f t="shared" ca="1" si="1102"/>
        <v>-5.5912243245790705E-4</v>
      </c>
      <c r="IT483" s="223">
        <f t="shared" ca="1" si="1103"/>
        <v>4.6107428896838959E-4</v>
      </c>
      <c r="IU483" s="223">
        <f t="shared" ca="1" si="1104"/>
        <v>-3.5304527953458219E-4</v>
      </c>
      <c r="IV483" s="223">
        <f t="shared" ca="1" si="1105"/>
        <v>2.3737390597072789E-4</v>
      </c>
      <c r="IW483" s="223">
        <f t="shared" ca="1" si="1106"/>
        <v>-1.1656410419508316E-4</v>
      </c>
      <c r="IX483" s="223">
        <f t="shared" ca="1" si="1107"/>
        <v>-6.7689584210008612E-6</v>
      </c>
      <c r="IY483" s="223">
        <f t="shared" ca="1" si="1108"/>
        <v>1.2995549352904783E-4</v>
      </c>
      <c r="IZ483" s="223">
        <f t="shared" ca="1" si="1109"/>
        <v>-2.5032888465862768E-4</v>
      </c>
      <c r="JA483" s="223">
        <f t="shared" ca="1" si="1110"/>
        <v>3.652834114109474E-4</v>
      </c>
      <c r="JB483" s="223">
        <f t="shared" ca="1" si="1111"/>
        <v>-4.723306554363929E-4</v>
      </c>
    </row>
    <row r="484" spans="2:262">
      <c r="B484" s="230">
        <v>123</v>
      </c>
      <c r="C484" s="229">
        <f t="shared" si="1112"/>
        <v>2.4023437500000017E-3</v>
      </c>
      <c r="D484" s="226">
        <f t="shared" ca="1" si="855"/>
        <v>71.884380102284268</v>
      </c>
      <c r="E484" s="225">
        <f ca="1">DY361</f>
        <v>-0.1156198977157276</v>
      </c>
      <c r="F484" s="224">
        <v>123</v>
      </c>
      <c r="G484" s="223">
        <f t="shared" ca="1" si="856"/>
        <v>4.0236555677786764E-4</v>
      </c>
      <c r="H484" s="223">
        <f t="shared" ca="1" si="857"/>
        <v>-4.768758179585018E-4</v>
      </c>
      <c r="I484" s="223">
        <f t="shared" ca="1" si="858"/>
        <v>5.4421342295979825E-4</v>
      </c>
      <c r="J484" s="223">
        <f t="shared" ca="1" si="859"/>
        <v>-6.0336555152452139E-4</v>
      </c>
      <c r="K484" s="223">
        <f t="shared" ca="1" si="860"/>
        <v>6.534425005801038E-4</v>
      </c>
      <c r="L484" s="223">
        <f t="shared" ca="1" si="861"/>
        <v>-6.9369106620099539E-4</v>
      </c>
      <c r="M484" s="223">
        <f t="shared" ca="1" si="862"/>
        <v>7.2350587249679068E-4</v>
      </c>
      <c r="N484" s="223">
        <f t="shared" ca="1" si="863"/>
        <v>-7.4243847702910068E-4</v>
      </c>
      <c r="O484" s="223">
        <f t="shared" ca="1" si="864"/>
        <v>7.5020411580324338E-4</v>
      </c>
      <c r="P484" s="223">
        <f t="shared" ca="1" si="865"/>
        <v>-7.4668598638377877E-4</v>
      </c>
      <c r="Q484" s="223">
        <f t="shared" ca="1" si="866"/>
        <v>7.3193700471185894E-4</v>
      </c>
      <c r="R484" s="223">
        <f t="shared" ca="1" si="867"/>
        <v>-7.0617900920022189E-4</v>
      </c>
      <c r="S484" s="223">
        <f t="shared" ca="1" si="868"/>
        <v>6.6979942407696821E-4</v>
      </c>
      <c r="T484" s="223">
        <f t="shared" ca="1" si="869"/>
        <v>-6.2334543216456442E-4</v>
      </c>
      <c r="U484" s="223">
        <f t="shared" ca="1" si="870"/>
        <v>5.6751574474087226E-4</v>
      </c>
      <c r="V484" s="223">
        <f t="shared" ca="1" si="871"/>
        <v>-5.0315009227115464E-4</v>
      </c>
      <c r="W484" s="223">
        <f t="shared" ca="1" si="872"/>
        <v>4.3121659408027477E-4</v>
      </c>
      <c r="X484" s="223">
        <f t="shared" ca="1" si="873"/>
        <v>-3.5279719693691357E-4</v>
      </c>
      <c r="Y484" s="223">
        <f t="shared" ca="1" si="874"/>
        <v>2.6907140156707545E-4</v>
      </c>
      <c r="Z484" s="223">
        <f t="shared" ca="1" si="875"/>
        <v>-1.8129852186531359E-4</v>
      </c>
      <c r="AA484" s="223">
        <f t="shared" ca="1" si="876"/>
        <v>9.0798743641570692E-5</v>
      </c>
      <c r="AB484" s="223">
        <f t="shared" ca="1" si="877"/>
        <v>1.0667322022567586E-6</v>
      </c>
      <c r="AC484" s="223">
        <f t="shared" ca="1" si="878"/>
        <v>-9.2916163400834682E-5</v>
      </c>
      <c r="AD484" s="223">
        <f t="shared" ca="1" si="879"/>
        <v>1.8336804901525951E-4</v>
      </c>
      <c r="AE484" s="223">
        <f t="shared" ca="1" si="880"/>
        <v>-2.7106190849305185E-4</v>
      </c>
      <c r="AF484" s="223">
        <f t="shared" ca="1" si="881"/>
        <v>3.5467874456197494E-4</v>
      </c>
      <c r="AG484" s="223">
        <f t="shared" ca="1" si="882"/>
        <v>-4.3296088217679578E-4</v>
      </c>
      <c r="AH484" s="223">
        <f t="shared" ca="1" si="883"/>
        <v>5.0473088512257994E-4</v>
      </c>
      <c r="AI484" s="223">
        <f t="shared" ca="1" si="884"/>
        <v>-5.6890926575130219E-4</v>
      </c>
      <c r="AJ484" s="223">
        <f t="shared" ca="1" si="885"/>
        <v>6.2453072148091319E-4</v>
      </c>
      <c r="AK484" s="223">
        <f t="shared" ca="1" si="886"/>
        <v>-6.7075865384464989E-4</v>
      </c>
      <c r="AL484" s="223">
        <f t="shared" ca="1" si="887"/>
        <v>7.0689775171067239E-4</v>
      </c>
      <c r="AM484" s="223">
        <f t="shared" ca="1" si="888"/>
        <v>-7.3240444940871616E-4</v>
      </c>
      <c r="AN484" s="223">
        <f t="shared" ca="1" si="889"/>
        <v>7.4689510246370345E-4</v>
      </c>
      <c r="AO484" s="223">
        <f t="shared" ca="1" si="890"/>
        <v>-7.5015175796574703E-4</v>
      </c>
      <c r="AP484" s="223">
        <f t="shared" ca="1" si="891"/>
        <v>7.4212543278479482E-4</v>
      </c>
      <c r="AQ484" s="223">
        <f t="shared" ca="1" si="892"/>
        <v>-7.229368503224897E-4</v>
      </c>
      <c r="AR484" s="223">
        <f t="shared" ca="1" si="893"/>
        <v>6.9287462471985138E-4</v>
      </c>
      <c r="AS484" s="223">
        <f t="shared" ca="1" si="894"/>
        <v>-6.52390919831939E-4</v>
      </c>
      <c r="AT484" s="223">
        <f t="shared" ca="1" si="895"/>
        <v>6.0209464826259732E-4</v>
      </c>
      <c r="AU484" s="223">
        <f t="shared" ca="1" si="896"/>
        <v>-5.4274231275214008E-4</v>
      </c>
      <c r="AV484" s="223">
        <f t="shared" ca="1" si="897"/>
        <v>4.752266276719463E-4</v>
      </c>
      <c r="AW484" s="223">
        <f t="shared" ca="1" si="898"/>
        <v>-4.0056309176938684E-4</v>
      </c>
      <c r="AX484" s="223">
        <f t="shared" ca="1" si="899"/>
        <v>3.198747141214557E-4</v>
      </c>
      <c r="AY484" s="223">
        <f t="shared" ca="1" si="900"/>
        <v>-2.3437512303294819E-4</v>
      </c>
      <c r="AZ484" s="223">
        <f t="shared" ca="1" si="901"/>
        <v>1.4535031193703597E-4</v>
      </c>
      <c r="BA484" s="223">
        <f t="shared" ca="1" si="902"/>
        <v>-5.4139296857145126E-5</v>
      </c>
      <c r="BB484" s="223">
        <f t="shared" ca="1" si="903"/>
        <v>-3.7886023640453252E-5</v>
      </c>
      <c r="BC484" s="223">
        <f t="shared" ca="1" si="904"/>
        <v>1.293415030781118E-4</v>
      </c>
      <c r="BD484" s="223">
        <f t="shared" ca="1" si="905"/>
        <v>-2.1885156591807048E-4</v>
      </c>
      <c r="BE484" s="223">
        <f t="shared" ca="1" si="906"/>
        <v>3.0506989749899921E-4</v>
      </c>
      <c r="BF484" s="223">
        <f t="shared" ca="1" si="907"/>
        <v>-3.86699693861715E-4</v>
      </c>
      <c r="BG484" s="223">
        <f t="shared" ca="1" si="908"/>
        <v>4.6251316688767697E-4</v>
      </c>
      <c r="BH484" s="223">
        <f t="shared" ca="1" si="909"/>
        <v>-5.3137001137518311E-4</v>
      </c>
      <c r="BI484" s="223">
        <f t="shared" ca="1" si="910"/>
        <v>5.9223455629104456E-4</v>
      </c>
      <c r="BJ484" s="223">
        <f t="shared" ca="1" si="911"/>
        <v>-6.4419134222683423E-4</v>
      </c>
      <c r="BK484" s="223">
        <f t="shared" ca="1" si="912"/>
        <v>6.864588907605591E-4</v>
      </c>
      <c r="BL484" s="223">
        <f t="shared" ca="1" si="913"/>
        <v>-7.1840145861954774E-4</v>
      </c>
      <c r="BM484" s="223">
        <f t="shared" ca="1" si="914"/>
        <v>7.3953859985096554E-4</v>
      </c>
      <c r="BN484" s="223">
        <f t="shared" ca="1" si="915"/>
        <v>-7.4955239217618552E-4</v>
      </c>
      <c r="BO484" s="223">
        <f t="shared" ca="1" si="916"/>
        <v>7.482922188377769E-4</v>
      </c>
      <c r="BP484" s="223">
        <f t="shared" ca="1" si="917"/>
        <v>-7.3577703401571848E-4</v>
      </c>
      <c r="BQ484" s="223">
        <f t="shared" ca="1" si="918"/>
        <v>7.1219507773890721E-4</v>
      </c>
      <c r="BR484" s="223">
        <f t="shared" ca="1" si="919"/>
        <v>-6.7790104457988098E-4</v>
      </c>
      <c r="BS484" s="223">
        <f t="shared" ca="1" si="920"/>
        <v>6.3341074871833066E-4</v>
      </c>
      <c r="BT484" s="223">
        <f t="shared" ca="1" si="921"/>
        <v>-5.7939336561570946E-4</v>
      </c>
      <c r="BU484" s="223">
        <f t="shared" ca="1" si="922"/>
        <v>5.1666136699337565E-4</v>
      </c>
      <c r="BV484" s="223">
        <f t="shared" ca="1" si="923"/>
        <v>-4.4615830050172701E-4</v>
      </c>
      <c r="BW484" s="223">
        <f t="shared" ca="1" si="924"/>
        <v>3.6894459788525271E-4</v>
      </c>
      <c r="BX484" s="223">
        <f t="shared" ca="1" si="925"/>
        <v>-2.8618162510198254E-4</v>
      </c>
      <c r="BY484" s="223">
        <f t="shared" ca="1" si="926"/>
        <v>1.9911421429858294E-4</v>
      </c>
      <c r="BZ484" s="223">
        <f t="shared" ca="1" si="927"/>
        <v>-1.0905194037612884E-4</v>
      </c>
      <c r="CA484" s="223">
        <f t="shared" ca="1" si="928"/>
        <v>1.7349423764569604E-5</v>
      </c>
      <c r="CB484" s="223">
        <f t="shared" ca="1" si="929"/>
        <v>7.461404432929726E-5</v>
      </c>
      <c r="CC484" s="223">
        <f t="shared" ca="1" si="930"/>
        <v>-1.6545524774548557E-4</v>
      </c>
      <c r="CD484" s="223">
        <f t="shared" ca="1" si="931"/>
        <v>2.5380785022943112E-4</v>
      </c>
      <c r="CE484" s="223">
        <f t="shared" ca="1" si="932"/>
        <v>-3.3834294640092361E-4</v>
      </c>
      <c r="CF484" s="223">
        <f t="shared" ca="1" si="933"/>
        <v>4.1778904972804027E-4</v>
      </c>
      <c r="CG484" s="223">
        <f t="shared" ca="1" si="934"/>
        <v>-4.9095121686813987E-4</v>
      </c>
      <c r="CH484" s="223">
        <f t="shared" ca="1" si="935"/>
        <v>5.5672902072788225E-4</v>
      </c>
      <c r="CI484" s="223">
        <f t="shared" ca="1" si="936"/>
        <v>-6.141331019110549E-4</v>
      </c>
      <c r="CJ484" s="223">
        <f t="shared" ca="1" si="937"/>
        <v>6.6230004960482231E-4</v>
      </c>
      <c r="CK484" s="223">
        <f t="shared" ca="1" si="938"/>
        <v>-7.0050538808193684E-4</v>
      </c>
      <c r="CL484" s="223">
        <f t="shared" ca="1" si="939"/>
        <v>7.2817447349006969E-4</v>
      </c>
      <c r="CM484" s="223">
        <f t="shared" ca="1" si="940"/>
        <v>-7.4489113703024188E-4</v>
      </c>
      <c r="CN484" s="223">
        <f t="shared" ca="1" si="941"/>
        <v>7.5040394452288001E-4</v>
      </c>
      <c r="CO484" s="223">
        <f t="shared" ca="1" si="942"/>
        <v>-7.4462997821197021E-4</v>
      </c>
      <c r="CP484" s="223">
        <f t="shared" ca="1" si="943"/>
        <v>7.2765608392524037E-4</v>
      </c>
      <c r="CQ484" s="223">
        <f t="shared" ca="1" si="944"/>
        <v>-6.9973756483212321E-4</v>
      </c>
      <c r="CR484" s="223">
        <f t="shared" ca="1" si="945"/>
        <v>6.6129434144640369E-4</v>
      </c>
      <c r="CS484" s="223">
        <f t="shared" ca="1" si="946"/>
        <v>-6.1290463563082938E-4</v>
      </c>
      <c r="CT484" s="223">
        <f t="shared" ca="1" si="947"/>
        <v>5.5529627360217438E-4</v>
      </c>
      <c r="CU484" s="223">
        <f t="shared" ca="1" si="948"/>
        <v>-4.8933573874734111E-4</v>
      </c>
      <c r="CV484" s="223">
        <f t="shared" ca="1" si="949"/>
        <v>4.160151389067464E-4</v>
      </c>
      <c r="CW484" s="223">
        <f t="shared" ca="1" si="950"/>
        <v>-3.3643728414906396E-4</v>
      </c>
      <c r="CX484" s="223">
        <f t="shared" ca="1" si="951"/>
        <v>2.5179909948108904E-4</v>
      </c>
      <c r="CY484" s="223">
        <f t="shared" ca="1" si="952"/>
        <v>-1.6337362198162665E-4</v>
      </c>
      <c r="CZ484" s="223">
        <f t="shared" ca="1" si="953"/>
        <v>7.2490853139012647E-5</v>
      </c>
      <c r="DA484" s="223">
        <f t="shared" ca="1" si="954"/>
        <v>1.9482245609484872E-5</v>
      </c>
      <c r="DB484" s="223">
        <f t="shared" ca="1" si="955"/>
        <v>-1.1116231324993355E-4</v>
      </c>
      <c r="DC484" s="223">
        <f t="shared" ca="1" si="956"/>
        <v>2.0117039622889307E-4</v>
      </c>
      <c r="DD484" s="223">
        <f t="shared" ca="1" si="957"/>
        <v>-2.8815268919864722E-4</v>
      </c>
      <c r="DE484" s="223">
        <f t="shared" ca="1" si="958"/>
        <v>3.7080089750962555E-4</v>
      </c>
      <c r="DF484" s="223">
        <f t="shared" ca="1" si="959"/>
        <v>-4.4787191517958941E-4</v>
      </c>
      <c r="DG484" s="223">
        <f t="shared" ca="1" si="960"/>
        <v>5.182065223649202E-4</v>
      </c>
      <c r="DH484" s="223">
        <f t="shared" ca="1" si="961"/>
        <v>-5.8074682110594391E-4</v>
      </c>
      <c r="DI484" s="223">
        <f t="shared" ca="1" si="962"/>
        <v>6.3455214709686673E-4</v>
      </c>
      <c r="DJ484" s="223">
        <f t="shared" ca="1" si="963"/>
        <v>-6.7881321815267985E-4</v>
      </c>
      <c r="DK484" s="223">
        <f t="shared" ca="1" si="964"/>
        <v>7.1286430656639847E-4</v>
      </c>
      <c r="DL484" s="223">
        <f t="shared" ca="1" si="965"/>
        <v>-7.3619325227340779E-4</v>
      </c>
      <c r="DM484" s="223">
        <f t="shared" ca="1" si="966"/>
        <v>7.4844916621564974E-4</v>
      </c>
      <c r="DN484" s="223">
        <f t="shared" ca="1" si="967"/>
        <v>-7.4944770803959493E-4</v>
      </c>
      <c r="DO484" s="223">
        <f t="shared" ca="1" si="968"/>
        <v>7.3917385874676465E-4</v>
      </c>
      <c r="DP484" s="223">
        <f t="shared" ca="1" si="969"/>
        <v>-7.1778214659345171E-4</v>
      </c>
      <c r="DQ484" s="223">
        <f t="shared" ca="1" si="970"/>
        <v>6.8559432284188548E-4</v>
      </c>
      <c r="DR484" s="223">
        <f t="shared" ca="1" si="971"/>
        <v>-6.4309452232182813E-4</v>
      </c>
      <c r="DS484" s="223">
        <f t="shared" ca="1" si="972"/>
        <v>5.9092198159201297E-4</v>
      </c>
      <c r="DT484" s="223">
        <f t="shared" ca="1" si="973"/>
        <v>-5.2986142422732163E-4</v>
      </c>
      <c r="DU484" s="223">
        <f t="shared" ca="1" si="974"/>
        <v>4.6083125784589907E-4</v>
      </c>
      <c r="DV484" s="223">
        <f t="shared" ca="1" si="975"/>
        <v>-3.8486976040355282E-4</v>
      </c>
      <c r="DW484" s="223">
        <f t="shared" ca="1" si="976"/>
        <v>3.0311946352693387E-4</v>
      </c>
      <c r="DX484" s="223">
        <f t="shared" ca="1" si="977"/>
        <v>-2.168099677745291E-4</v>
      </c>
      <c r="DY484" s="223">
        <f t="shared" ca="1" si="978"/>
        <v>1.2723944829951916E-4</v>
      </c>
      <c r="DZ484" s="223">
        <f t="shared" ca="1" si="979"/>
        <v>-3.5755129087235583E-5</v>
      </c>
      <c r="EA484" s="223">
        <f t="shared" ca="1" si="980"/>
        <v>-5.626698054744415E-5</v>
      </c>
      <c r="EB484" s="223">
        <f t="shared" ca="1" si="981"/>
        <v>1.4744278242123996E-4</v>
      </c>
      <c r="EC484" s="223">
        <f t="shared" ca="1" si="982"/>
        <v>-2.3640090760733922E-4</v>
      </c>
      <c r="ED484" s="223">
        <f t="shared" ca="1" si="983"/>
        <v>3.2180334310040861E-4</v>
      </c>
      <c r="EE484" s="223">
        <f t="shared" ca="1" si="984"/>
        <v>-4.0236555677786737E-4</v>
      </c>
      <c r="EF484" s="223">
        <f t="shared" ca="1" si="985"/>
        <v>4.7687581795852343E-4</v>
      </c>
      <c r="EG484" s="223">
        <f t="shared" ca="1" si="986"/>
        <v>-5.4421342295980779E-4</v>
      </c>
      <c r="EH484" s="223">
        <f t="shared" ca="1" si="987"/>
        <v>6.0336555152452106E-4</v>
      </c>
      <c r="EI484" s="223">
        <f t="shared" ca="1" si="988"/>
        <v>-6.5344250058011724E-4</v>
      </c>
      <c r="EJ484" s="223">
        <f t="shared" ca="1" si="989"/>
        <v>6.9369106620100071E-4</v>
      </c>
      <c r="EK484" s="223">
        <f t="shared" ca="1" si="990"/>
        <v>-7.2350587249679014E-4</v>
      </c>
      <c r="EL484" s="223">
        <f t="shared" ca="1" si="991"/>
        <v>7.4243847702910469E-4</v>
      </c>
      <c r="EM484" s="223">
        <f t="shared" ca="1" si="992"/>
        <v>-7.5020411580324371E-4</v>
      </c>
      <c r="EN484" s="223">
        <f t="shared" ca="1" si="993"/>
        <v>7.4668598638377888E-4</v>
      </c>
      <c r="EO484" s="223">
        <f t="shared" ca="1" si="994"/>
        <v>-7.3193700471185352E-4</v>
      </c>
      <c r="EP484" s="223">
        <f t="shared" ca="1" si="995"/>
        <v>7.0617900920021712E-4</v>
      </c>
      <c r="EQ484" s="223">
        <f t="shared" ca="1" si="996"/>
        <v>-6.6979942407696907E-4</v>
      </c>
      <c r="ER484" s="223">
        <f t="shared" ca="1" si="997"/>
        <v>6.2334543216455065E-4</v>
      </c>
      <c r="ES484" s="223">
        <f t="shared" ca="1" si="998"/>
        <v>-5.6751574474086315E-4</v>
      </c>
      <c r="ET484" s="223">
        <f t="shared" ca="1" si="999"/>
        <v>5.0315009227115627E-4</v>
      </c>
      <c r="EU484" s="223">
        <f t="shared" ca="1" si="1000"/>
        <v>-4.312165940802545E-4</v>
      </c>
      <c r="EV484" s="223">
        <f t="shared" ca="1" si="1001"/>
        <v>3.5279719693690116E-4</v>
      </c>
      <c r="EW484" s="223">
        <f t="shared" ca="1" si="1002"/>
        <v>-2.6907140156707729E-4</v>
      </c>
      <c r="EX484" s="223">
        <f t="shared" ca="1" si="1003"/>
        <v>1.8129852186528968E-4</v>
      </c>
      <c r="EY484" s="223">
        <f t="shared" ca="1" si="1004"/>
        <v>-9.0798743641556815E-5</v>
      </c>
      <c r="EZ484" s="223">
        <f t="shared" ca="1" si="1005"/>
        <v>-1.0667322022494402E-6</v>
      </c>
      <c r="FA484" s="223">
        <f t="shared" ca="1" si="1006"/>
        <v>9.2916163400859103E-5</v>
      </c>
      <c r="FB484" s="223">
        <f t="shared" ca="1" si="1007"/>
        <v>-1.8336804901527304E-4</v>
      </c>
      <c r="FC484" s="223">
        <f t="shared" ca="1" si="1008"/>
        <v>2.7106190849304497E-4</v>
      </c>
      <c r="FD484" s="223">
        <f t="shared" ca="1" si="1009"/>
        <v>-3.5467874456199662E-4</v>
      </c>
      <c r="FE484" s="223">
        <f t="shared" ca="1" si="1010"/>
        <v>4.3296088217680722E-4</v>
      </c>
      <c r="FF484" s="223">
        <f t="shared" ca="1" si="1011"/>
        <v>-5.0473088512257441E-4</v>
      </c>
      <c r="FG484" s="223">
        <f t="shared" ca="1" si="1012"/>
        <v>5.6890926575131823E-4</v>
      </c>
      <c r="FH484" s="223">
        <f t="shared" ca="1" si="1013"/>
        <v>-6.2453072148092089E-4</v>
      </c>
      <c r="FI484" s="223">
        <f t="shared" ca="1" si="1014"/>
        <v>6.7075865384464653E-4</v>
      </c>
      <c r="FJ484" s="223">
        <f t="shared" ca="1" si="1015"/>
        <v>-7.0689775171068063E-4</v>
      </c>
      <c r="FK484" s="223">
        <f t="shared" ca="1" si="1016"/>
        <v>7.324044494087192E-4</v>
      </c>
      <c r="FL484" s="223">
        <f t="shared" ca="1" si="1017"/>
        <v>-7.468951024637028E-4</v>
      </c>
      <c r="FM484" s="223">
        <f t="shared" ca="1" si="1018"/>
        <v>7.5015175796574638E-4</v>
      </c>
      <c r="FN484" s="223">
        <f t="shared" ca="1" si="1019"/>
        <v>-7.4212543278479276E-4</v>
      </c>
      <c r="FO484" s="223">
        <f t="shared" ca="1" si="1020"/>
        <v>7.2293685032249176E-4</v>
      </c>
      <c r="FP484" s="223">
        <f t="shared" ca="1" si="1021"/>
        <v>-6.9287462471984195E-4</v>
      </c>
      <c r="FQ484" s="223">
        <f t="shared" ca="1" si="1022"/>
        <v>6.5239091983193217E-4</v>
      </c>
      <c r="FR484" s="223">
        <f t="shared" ca="1" si="1023"/>
        <v>-6.0209464826260176E-4</v>
      </c>
      <c r="FS484" s="223">
        <f t="shared" ca="1" si="1024"/>
        <v>5.4274231275212317E-4</v>
      </c>
      <c r="FT484" s="223">
        <f t="shared" ca="1" si="1025"/>
        <v>-4.7522662767190255E-4</v>
      </c>
      <c r="FU484" s="223">
        <f t="shared" ca="1" si="1026"/>
        <v>4.0056309176939313E-4</v>
      </c>
      <c r="FV484" s="223">
        <f t="shared" ca="1" si="1027"/>
        <v>-3.1987471412144313E-4</v>
      </c>
      <c r="FW484" s="223">
        <f t="shared" ca="1" si="1028"/>
        <v>2.3437512303289433E-4</v>
      </c>
      <c r="FX484" s="223">
        <f t="shared" ca="1" si="1029"/>
        <v>-1.4535031193704318E-4</v>
      </c>
      <c r="FY484" s="223">
        <f t="shared" ca="1" si="1030"/>
        <v>5.4139296857131194E-5</v>
      </c>
      <c r="FZ484" s="223">
        <f t="shared" ca="1" si="1031"/>
        <v>3.7886023640509739E-5</v>
      </c>
      <c r="GA484" s="223">
        <f t="shared" ca="1" si="1032"/>
        <v>-1.2934150307810453E-4</v>
      </c>
      <c r="GB484" s="223">
        <f t="shared" ca="1" si="1033"/>
        <v>2.1885156591808382E-4</v>
      </c>
      <c r="GC484" s="223">
        <f t="shared" ca="1" si="1034"/>
        <v>-3.0506989749905087E-4</v>
      </c>
      <c r="GD484" s="223">
        <f t="shared" ca="1" si="1035"/>
        <v>3.8669969386170871E-4</v>
      </c>
      <c r="GE484" s="223">
        <f t="shared" ca="1" si="1036"/>
        <v>-4.6251316688768798E-4</v>
      </c>
      <c r="GF484" s="223">
        <f t="shared" ca="1" si="1037"/>
        <v>5.3137001137522311E-4</v>
      </c>
      <c r="GG484" s="223">
        <f t="shared" ca="1" si="1038"/>
        <v>-5.9223455629104E-4</v>
      </c>
      <c r="GH484" s="223">
        <f t="shared" ca="1" si="1039"/>
        <v>6.441913422268416E-4</v>
      </c>
      <c r="GI484" s="223">
        <f t="shared" ca="1" si="1040"/>
        <v>-6.8645889076058197E-4</v>
      </c>
      <c r="GJ484" s="223">
        <f t="shared" ca="1" si="1041"/>
        <v>7.1840145861954568E-4</v>
      </c>
      <c r="GK484" s="223">
        <f t="shared" ca="1" si="1042"/>
        <v>-7.3953859985096803E-4</v>
      </c>
      <c r="GL484" s="223">
        <f t="shared" ca="1" si="1043"/>
        <v>7.4955239217618823E-4</v>
      </c>
      <c r="GM484" s="223">
        <f t="shared" ca="1" si="1044"/>
        <v>-7.4829221883777745E-4</v>
      </c>
      <c r="GN484" s="223">
        <f t="shared" ca="1" si="1045"/>
        <v>7.3577703401571577E-4</v>
      </c>
      <c r="GO484" s="223">
        <f t="shared" ca="1" si="1046"/>
        <v>-7.1219507773888932E-4</v>
      </c>
      <c r="GP484" s="223">
        <f t="shared" ca="1" si="1047"/>
        <v>6.7790104457988412E-4</v>
      </c>
      <c r="GQ484" s="223">
        <f t="shared" ca="1" si="1048"/>
        <v>-6.3341074871832318E-4</v>
      </c>
      <c r="GR484" s="223">
        <f t="shared" ca="1" si="1049"/>
        <v>5.7939336561567336E-4</v>
      </c>
      <c r="GS484" s="223">
        <f t="shared" ca="1" si="1050"/>
        <v>-5.1666136699338107E-4</v>
      </c>
      <c r="GT484" s="223">
        <f t="shared" ca="1" si="1051"/>
        <v>4.4615830050171573E-4</v>
      </c>
      <c r="GU484" s="223">
        <f t="shared" ca="1" si="1052"/>
        <v>-3.6894459788520322E-4</v>
      </c>
      <c r="GV484" s="223">
        <f t="shared" ca="1" si="1053"/>
        <v>2.8618162510198931E-4</v>
      </c>
      <c r="GW484" s="223">
        <f t="shared" ca="1" si="1054"/>
        <v>-1.9911421429856941E-4</v>
      </c>
      <c r="GX484" s="223">
        <f t="shared" ca="1" si="1055"/>
        <v>1.0905194037607284E-4</v>
      </c>
      <c r="GY484" s="223">
        <f t="shared" ca="1" si="1056"/>
        <v>-1.7349423764576922E-5</v>
      </c>
      <c r="GZ484" s="223">
        <f t="shared" ca="1" si="1057"/>
        <v>-7.4614044329311165E-5</v>
      </c>
      <c r="HA484" s="223">
        <f t="shared" ca="1" si="1058"/>
        <v>1.6545524774554078E-4</v>
      </c>
      <c r="HB484" s="223">
        <f t="shared" ca="1" si="1059"/>
        <v>-2.5380785022942418E-4</v>
      </c>
      <c r="HC484" s="223">
        <f t="shared" ca="1" si="1060"/>
        <v>3.3834294640093607E-4</v>
      </c>
      <c r="HD484" s="223">
        <f t="shared" ca="1" si="1061"/>
        <v>-4.1778904972808732E-4</v>
      </c>
      <c r="HE484" s="223">
        <f t="shared" ca="1" si="1062"/>
        <v>4.9095121686813434E-4</v>
      </c>
      <c r="HF484" s="223">
        <f t="shared" ca="1" si="1063"/>
        <v>-5.5672902072789157E-4</v>
      </c>
      <c r="HG484" s="223">
        <f t="shared" ca="1" si="1064"/>
        <v>6.1413310191108742E-4</v>
      </c>
      <c r="HH484" s="223">
        <f t="shared" ca="1" si="1065"/>
        <v>-6.6230004960481895E-4</v>
      </c>
      <c r="HI484" s="223">
        <f t="shared" ca="1" si="1066"/>
        <v>7.0050538808194183E-4</v>
      </c>
      <c r="HJ484" s="223">
        <f t="shared" ca="1" si="1067"/>
        <v>-7.2817447349008335E-4</v>
      </c>
      <c r="HK484" s="223">
        <f t="shared" ca="1" si="1068"/>
        <v>7.4489113703023841E-4</v>
      </c>
      <c r="HL484" s="223">
        <f t="shared" ca="1" si="1069"/>
        <v>-7.5040394452288012E-4</v>
      </c>
      <c r="HM484" s="223">
        <f t="shared" ca="1" si="1070"/>
        <v>7.4462997821196316E-4</v>
      </c>
      <c r="HN484" s="223">
        <f t="shared" ca="1" si="1071"/>
        <v>-7.2765608392524731E-4</v>
      </c>
      <c r="HO484" s="223">
        <f t="shared" ca="1" si="1072"/>
        <v>6.9973756483211822E-4</v>
      </c>
      <c r="HP484" s="223">
        <f t="shared" ca="1" si="1073"/>
        <v>-6.6129434144637691E-4</v>
      </c>
      <c r="HQ484" s="223">
        <f t="shared" ca="1" si="1074"/>
        <v>6.1290463563084597E-4</v>
      </c>
      <c r="HR484" s="223">
        <f t="shared" ca="1" si="1075"/>
        <v>-5.5529627360216495E-4</v>
      </c>
      <c r="HS484" s="223">
        <f t="shared" ca="1" si="1076"/>
        <v>4.8933573874729817E-4</v>
      </c>
      <c r="HT484" s="223">
        <f t="shared" ca="1" si="1077"/>
        <v>-4.160151389067703E-4</v>
      </c>
      <c r="HU484" s="223">
        <f t="shared" ca="1" si="1078"/>
        <v>3.3643728414905149E-4</v>
      </c>
      <c r="HV484" s="223">
        <f t="shared" ca="1" si="1079"/>
        <v>-2.5179909948103564E-4</v>
      </c>
      <c r="HW484" s="223">
        <f t="shared" ca="1" si="1080"/>
        <v>1.6337362198165463E-4</v>
      </c>
      <c r="HX484" s="223">
        <f t="shared" ca="1" si="1081"/>
        <v>-7.249085313899877E-5</v>
      </c>
      <c r="HY484" s="223">
        <f t="shared" ca="1" si="1082"/>
        <v>-1.9482245609541522E-5</v>
      </c>
      <c r="HZ484" s="223">
        <f t="shared" ca="1" si="1083"/>
        <v>1.1116231324990517E-4</v>
      </c>
      <c r="IA484" s="223">
        <f t="shared" ca="1" si="1084"/>
        <v>-2.0117039622890654E-4</v>
      </c>
      <c r="IB484" s="223">
        <f t="shared" ca="1" si="1085"/>
        <v>2.8815268919869948E-4</v>
      </c>
      <c r="IC484" s="223">
        <f t="shared" ca="1" si="1086"/>
        <v>-3.7080089750960056E-4</v>
      </c>
      <c r="ID484" s="223">
        <f t="shared" ca="1" si="1087"/>
        <v>4.4787191517960064E-4</v>
      </c>
      <c r="IE484" s="223">
        <f t="shared" ca="1" si="1088"/>
        <v>2.288595238960126E-4</v>
      </c>
      <c r="IF484" s="223">
        <f t="shared" ca="1" si="1089"/>
        <v>5.807468211059257E-4</v>
      </c>
      <c r="IG484" s="223">
        <f t="shared" ca="1" si="1090"/>
        <v>-6.345521470968741E-4</v>
      </c>
      <c r="IH484" s="223">
        <f t="shared" ca="1" si="1091"/>
        <v>6.7881321815270403E-4</v>
      </c>
      <c r="II484" s="223">
        <f t="shared" ca="1" si="1092"/>
        <v>-7.1286430656638947E-4</v>
      </c>
      <c r="IJ484" s="223">
        <f t="shared" ca="1" si="1093"/>
        <v>7.3619325227341039E-4</v>
      </c>
      <c r="IK484" s="223">
        <f t="shared" ca="1" si="1094"/>
        <v>-7.4844916621565386E-4</v>
      </c>
      <c r="IL484" s="223">
        <f t="shared" ca="1" si="1095"/>
        <v>7.4944770803959644E-4</v>
      </c>
      <c r="IM484" s="223">
        <f t="shared" ca="1" si="1096"/>
        <v>-7.3917385874676226E-4</v>
      </c>
      <c r="IN484" s="223">
        <f t="shared" ca="1" si="1097"/>
        <v>7.1778214659343534E-4</v>
      </c>
      <c r="IO484" s="223">
        <f t="shared" ca="1" si="1098"/>
        <v>-6.8559432284189708E-4</v>
      </c>
      <c r="IP484" s="223">
        <f t="shared" ca="1" si="1099"/>
        <v>6.4309452232182097E-4</v>
      </c>
      <c r="IQ484" s="223">
        <f t="shared" ca="1" si="1100"/>
        <v>-5.9092198159197817E-4</v>
      </c>
      <c r="IR484" s="223">
        <f t="shared" ca="1" si="1101"/>
        <v>5.298614242273418E-4</v>
      </c>
      <c r="IS484" s="223">
        <f t="shared" ca="1" si="1102"/>
        <v>-4.6083125784588807E-4</v>
      </c>
      <c r="IT484" s="223">
        <f t="shared" ca="1" si="1103"/>
        <v>3.8486976040350419E-4</v>
      </c>
      <c r="IU484" s="223">
        <f t="shared" ca="1" si="1104"/>
        <v>-3.0311946352696011E-4</v>
      </c>
      <c r="IV484" s="223">
        <f t="shared" ca="1" si="1105"/>
        <v>2.1680996777451576E-4</v>
      </c>
      <c r="IW484" s="223">
        <f t="shared" ca="1" si="1106"/>
        <v>-1.2723944829946333E-4</v>
      </c>
      <c r="IX484" s="223">
        <f t="shared" ca="1" si="1107"/>
        <v>3.575512908726426E-5</v>
      </c>
      <c r="IY484" s="223">
        <f t="shared" ca="1" si="1108"/>
        <v>5.6266980547458055E-5</v>
      </c>
      <c r="IZ484" s="223">
        <f t="shared" ca="1" si="1109"/>
        <v>-1.4744278242129549E-4</v>
      </c>
      <c r="JA484" s="223">
        <f t="shared" ca="1" si="1110"/>
        <v>2.3640090760731198E-4</v>
      </c>
      <c r="JB484" s="223">
        <f t="shared" ca="1" si="1111"/>
        <v>-3.2180334310042124E-4</v>
      </c>
    </row>
    <row r="485" spans="2:262">
      <c r="B485" s="230">
        <v>124</v>
      </c>
      <c r="C485" s="229">
        <f t="shared" si="1112"/>
        <v>2.4218750000000017E-3</v>
      </c>
      <c r="D485" s="226">
        <f t="shared" ca="1" si="855"/>
        <v>71.886030901509471</v>
      </c>
      <c r="E485" s="225">
        <f ca="1">DZ361</f>
        <v>-0.11396909849052358</v>
      </c>
      <c r="F485" s="224">
        <v>124</v>
      </c>
      <c r="G485" s="223">
        <f t="shared" ca="1" si="856"/>
        <v>5.3518678790347564E-4</v>
      </c>
      <c r="H485" s="223">
        <f t="shared" ca="1" si="857"/>
        <v>-5.9751494958798479E-4</v>
      </c>
      <c r="I485" s="223">
        <f t="shared" ca="1" si="858"/>
        <v>6.540887156730648E-4</v>
      </c>
      <c r="J485" s="223">
        <f t="shared" ca="1" si="859"/>
        <v>-7.0436324986494943E-4</v>
      </c>
      <c r="K485" s="223">
        <f t="shared" ca="1" si="860"/>
        <v>7.4785438091651518E-4</v>
      </c>
      <c r="L485" s="223">
        <f t="shared" ca="1" si="861"/>
        <v>-7.8414326546106562E-4</v>
      </c>
      <c r="M485" s="223">
        <f t="shared" ca="1" si="862"/>
        <v>8.1288042170291302E-4</v>
      </c>
      <c r="N485" s="223">
        <f t="shared" ca="1" si="863"/>
        <v>-8.3378909511812186E-4</v>
      </c>
      <c r="O485" s="223">
        <f t="shared" ca="1" si="864"/>
        <v>8.4666792375185989E-4</v>
      </c>
      <c r="P485" s="223">
        <f t="shared" ca="1" si="865"/>
        <v>-8.5139287744410031E-4</v>
      </c>
      <c r="Q485" s="223">
        <f t="shared" ca="1" si="866"/>
        <v>8.4791845230786436E-4</v>
      </c>
      <c r="R485" s="223">
        <f t="shared" ca="1" si="867"/>
        <v>-8.3627810895652802E-4</v>
      </c>
      <c r="S485" s="223">
        <f t="shared" ca="1" si="868"/>
        <v>8.165839502598238E-4</v>
      </c>
      <c r="T485" s="223">
        <f t="shared" ca="1" si="869"/>
        <v>-7.8902564173192319E-4</v>
      </c>
      <c r="U485" s="223">
        <f t="shared" ca="1" si="870"/>
        <v>7.5386858494885366E-4</v>
      </c>
      <c r="V485" s="223">
        <f t="shared" ca="1" si="871"/>
        <v>-7.1145136158623826E-4</v>
      </c>
      <c r="W485" s="223">
        <f t="shared" ca="1" si="872"/>
        <v>6.6218247269267221E-4</v>
      </c>
      <c r="X485" s="223">
        <f t="shared" ca="1" si="873"/>
        <v>-6.0653640460131444E-4</v>
      </c>
      <c r="Y485" s="223">
        <f t="shared" ca="1" si="874"/>
        <v>5.450490593671203E-4</v>
      </c>
      <c r="Z485" s="223">
        <f t="shared" ca="1" si="875"/>
        <v>-4.7831259373709692E-4</v>
      </c>
      <c r="AA485" s="223">
        <f t="shared" ca="1" si="876"/>
        <v>4.0696971635712436E-4</v>
      </c>
      <c r="AB485" s="223">
        <f t="shared" ca="1" si="877"/>
        <v>-3.3170749813634997E-4</v>
      </c>
      <c r="AC485" s="223">
        <f t="shared" ca="1" si="878"/>
        <v>2.5325075537877033E-4</v>
      </c>
      <c r="AD485" s="223">
        <f t="shared" ca="1" si="879"/>
        <v>-1.7235506940593636E-4</v>
      </c>
      <c r="AE485" s="223">
        <f t="shared" ca="1" si="880"/>
        <v>8.9799509895870046E-5</v>
      </c>
      <c r="AF485" s="223">
        <f t="shared" ca="1" si="881"/>
        <v>-6.3791320160891288E-6</v>
      </c>
      <c r="AG485" s="223">
        <f t="shared" ca="1" si="882"/>
        <v>-7.7102680392183087E-5</v>
      </c>
      <c r="AH485" s="223">
        <f t="shared" ca="1" si="883"/>
        <v>1.5984195183967807E-4</v>
      </c>
      <c r="AI485" s="223">
        <f t="shared" ca="1" si="884"/>
        <v>-2.4104185791244608E-4</v>
      </c>
      <c r="AJ485" s="223">
        <f t="shared" ca="1" si="885"/>
        <v>3.1992039912664576E-4</v>
      </c>
      <c r="AK485" s="223">
        <f t="shared" ca="1" si="886"/>
        <v>-3.957179320109649E-4</v>
      </c>
      <c r="AL485" s="223">
        <f t="shared" ca="1" si="887"/>
        <v>4.6770448488860322E-4</v>
      </c>
      <c r="AM485" s="223">
        <f t="shared" ca="1" si="888"/>
        <v>-5.3518678790348496E-4</v>
      </c>
      <c r="AN485" s="223">
        <f t="shared" ca="1" si="889"/>
        <v>5.975149495879887E-4</v>
      </c>
      <c r="AO485" s="223">
        <f t="shared" ca="1" si="890"/>
        <v>-6.5408871567307185E-4</v>
      </c>
      <c r="AP485" s="223">
        <f t="shared" ca="1" si="891"/>
        <v>7.0436324986495214E-4</v>
      </c>
      <c r="AQ485" s="223">
        <f t="shared" ca="1" si="892"/>
        <v>-7.4785438091652038E-4</v>
      </c>
      <c r="AR485" s="223">
        <f t="shared" ca="1" si="893"/>
        <v>7.8414326546106692E-4</v>
      </c>
      <c r="AS485" s="223">
        <f t="shared" ca="1" si="894"/>
        <v>-8.1288042170291584E-4</v>
      </c>
      <c r="AT485" s="223">
        <f t="shared" ca="1" si="895"/>
        <v>8.3378909511812251E-4</v>
      </c>
      <c r="AU485" s="223">
        <f t="shared" ca="1" si="896"/>
        <v>-8.4666792375186076E-4</v>
      </c>
      <c r="AV485" s="223">
        <f t="shared" ca="1" si="897"/>
        <v>8.5139287744410031E-4</v>
      </c>
      <c r="AW485" s="223">
        <f t="shared" ca="1" si="898"/>
        <v>-8.479184523078649E-4</v>
      </c>
      <c r="AX485" s="223">
        <f t="shared" ca="1" si="899"/>
        <v>8.3627810895652585E-4</v>
      </c>
      <c r="AY485" s="223">
        <f t="shared" ca="1" si="900"/>
        <v>-8.1658395025982207E-4</v>
      </c>
      <c r="AZ485" s="223">
        <f t="shared" ca="1" si="901"/>
        <v>7.8902564173192308E-4</v>
      </c>
      <c r="BA485" s="223">
        <f t="shared" ca="1" si="902"/>
        <v>-7.5386858494885627E-4</v>
      </c>
      <c r="BB485" s="223">
        <f t="shared" ca="1" si="903"/>
        <v>7.1145136158623154E-4</v>
      </c>
      <c r="BC485" s="223">
        <f t="shared" ca="1" si="904"/>
        <v>-6.6218247269266819E-4</v>
      </c>
      <c r="BD485" s="223">
        <f t="shared" ca="1" si="905"/>
        <v>6.0653640460131433E-4</v>
      </c>
      <c r="BE485" s="223">
        <f t="shared" ca="1" si="906"/>
        <v>-5.4504905936710632E-4</v>
      </c>
      <c r="BF485" s="223">
        <f t="shared" ca="1" si="907"/>
        <v>4.7831259373708678E-4</v>
      </c>
      <c r="BG485" s="223">
        <f t="shared" ca="1" si="908"/>
        <v>-4.0696971635711883E-4</v>
      </c>
      <c r="BH485" s="223">
        <f t="shared" ca="1" si="909"/>
        <v>3.3170749813635539E-4</v>
      </c>
      <c r="BI485" s="223">
        <f t="shared" ca="1" si="910"/>
        <v>-2.5325075537875282E-4</v>
      </c>
      <c r="BJ485" s="223">
        <f t="shared" ca="1" si="911"/>
        <v>1.7235506940593023E-4</v>
      </c>
      <c r="BK485" s="223">
        <f t="shared" ca="1" si="912"/>
        <v>-8.9799509895863812E-5</v>
      </c>
      <c r="BL485" s="223">
        <f t="shared" ca="1" si="913"/>
        <v>6.379132016094875E-6</v>
      </c>
      <c r="BM485" s="223">
        <f t="shared" ca="1" si="914"/>
        <v>7.7102680392201355E-5</v>
      </c>
      <c r="BN485" s="223">
        <f t="shared" ca="1" si="915"/>
        <v>-1.5984195183968425E-4</v>
      </c>
      <c r="BO485" s="223">
        <f t="shared" ca="1" si="916"/>
        <v>2.4104185791245201E-4</v>
      </c>
      <c r="BP485" s="223">
        <f t="shared" ca="1" si="917"/>
        <v>-3.1992039912664033E-4</v>
      </c>
      <c r="BQ485" s="223">
        <f t="shared" ca="1" si="918"/>
        <v>3.9571793201098122E-4</v>
      </c>
      <c r="BR485" s="223">
        <f t="shared" ca="1" si="919"/>
        <v>-4.6770448488860848E-4</v>
      </c>
      <c r="BS485" s="223">
        <f t="shared" ca="1" si="920"/>
        <v>5.3518678790348041E-4</v>
      </c>
      <c r="BT485" s="223">
        <f t="shared" ca="1" si="921"/>
        <v>-5.9751494958800182E-4</v>
      </c>
      <c r="BU485" s="223">
        <f t="shared" ca="1" si="922"/>
        <v>6.5408871567307575E-4</v>
      </c>
      <c r="BV485" s="223">
        <f t="shared" ca="1" si="923"/>
        <v>-7.0436324986495561E-4</v>
      </c>
      <c r="BW485" s="223">
        <f t="shared" ca="1" si="924"/>
        <v>7.4785438091651757E-4</v>
      </c>
      <c r="BX485" s="223">
        <f t="shared" ca="1" si="925"/>
        <v>-7.8414326546107408E-4</v>
      </c>
      <c r="BY485" s="223">
        <f t="shared" ca="1" si="926"/>
        <v>8.1288042170291769E-4</v>
      </c>
      <c r="BZ485" s="223">
        <f t="shared" ca="1" si="927"/>
        <v>-8.3378909511812381E-4</v>
      </c>
      <c r="CA485" s="223">
        <f t="shared" ca="1" si="928"/>
        <v>8.4666792375186011E-4</v>
      </c>
      <c r="CB485" s="223">
        <f t="shared" ca="1" si="929"/>
        <v>-8.5139287744410053E-4</v>
      </c>
      <c r="CC485" s="223">
        <f t="shared" ca="1" si="930"/>
        <v>8.4791845230786317E-4</v>
      </c>
      <c r="CD485" s="223">
        <f t="shared" ca="1" si="931"/>
        <v>-8.3627810895652683E-4</v>
      </c>
      <c r="CE485" s="223">
        <f t="shared" ca="1" si="932"/>
        <v>8.165839502598238E-4</v>
      </c>
      <c r="CF485" s="223">
        <f t="shared" ca="1" si="933"/>
        <v>-7.8902564173191614E-4</v>
      </c>
      <c r="CG485" s="223">
        <f t="shared" ca="1" si="934"/>
        <v>7.5386858494884781E-4</v>
      </c>
      <c r="CH485" s="223">
        <f t="shared" ca="1" si="935"/>
        <v>-7.1145136158623468E-4</v>
      </c>
      <c r="CI485" s="223">
        <f t="shared" ca="1" si="936"/>
        <v>6.6218247269265659E-4</v>
      </c>
      <c r="CJ485" s="223">
        <f t="shared" ca="1" si="937"/>
        <v>-6.0653640460130154E-4</v>
      </c>
      <c r="CK485" s="223">
        <f t="shared" ca="1" si="938"/>
        <v>5.4504905936711076E-4</v>
      </c>
      <c r="CL485" s="223">
        <f t="shared" ca="1" si="939"/>
        <v>-4.7831259373709155E-4</v>
      </c>
      <c r="CM485" s="223">
        <f t="shared" ca="1" si="940"/>
        <v>4.0696971635710268E-4</v>
      </c>
      <c r="CN485" s="223">
        <f t="shared" ca="1" si="941"/>
        <v>-3.3170749813636076E-4</v>
      </c>
      <c r="CO485" s="223">
        <f t="shared" ca="1" si="942"/>
        <v>2.532507553787583E-4</v>
      </c>
      <c r="CP485" s="223">
        <f t="shared" ca="1" si="943"/>
        <v>-1.7235506940591229E-4</v>
      </c>
      <c r="CQ485" s="223">
        <f t="shared" ca="1" si="944"/>
        <v>8.979950989586972E-5</v>
      </c>
      <c r="CR485" s="223">
        <f t="shared" ca="1" si="945"/>
        <v>-6.379132016076552E-6</v>
      </c>
      <c r="CS485" s="223">
        <f t="shared" ca="1" si="946"/>
        <v>-7.7102680392219678E-5</v>
      </c>
      <c r="CT485" s="223">
        <f t="shared" ca="1" si="947"/>
        <v>1.598419518396785E-4</v>
      </c>
      <c r="CU485" s="223">
        <f t="shared" ca="1" si="948"/>
        <v>-2.4104185791246963E-4</v>
      </c>
      <c r="CV485" s="223">
        <f t="shared" ca="1" si="949"/>
        <v>3.1992039912663497E-4</v>
      </c>
      <c r="CW485" s="223">
        <f t="shared" ca="1" si="950"/>
        <v>-3.9571793201097607E-4</v>
      </c>
      <c r="CX485" s="223">
        <f t="shared" ca="1" si="951"/>
        <v>4.6770448488862382E-4</v>
      </c>
      <c r="CY485" s="223">
        <f t="shared" ca="1" si="952"/>
        <v>-5.3518678790347586E-4</v>
      </c>
      <c r="CZ485" s="223">
        <f t="shared" ca="1" si="953"/>
        <v>5.975149495879977E-4</v>
      </c>
      <c r="DA485" s="223">
        <f t="shared" ca="1" si="954"/>
        <v>-6.5408871567308757E-4</v>
      </c>
      <c r="DB485" s="223">
        <f t="shared" ca="1" si="955"/>
        <v>7.0436324986495236E-4</v>
      </c>
      <c r="DC485" s="223">
        <f t="shared" ca="1" si="956"/>
        <v>-7.4785438091652635E-4</v>
      </c>
      <c r="DD485" s="223">
        <f t="shared" ca="1" si="957"/>
        <v>7.8414326546108123E-4</v>
      </c>
      <c r="DE485" s="223">
        <f t="shared" ca="1" si="958"/>
        <v>-8.1288042170291606E-4</v>
      </c>
      <c r="DF485" s="223">
        <f t="shared" ca="1" si="959"/>
        <v>8.3378909511812749E-4</v>
      </c>
      <c r="DG485" s="223">
        <f t="shared" ca="1" si="960"/>
        <v>-8.4666792375185957E-4</v>
      </c>
      <c r="DH485" s="223">
        <f t="shared" ca="1" si="961"/>
        <v>8.5139287744410042E-4</v>
      </c>
      <c r="DI485" s="223">
        <f t="shared" ca="1" si="962"/>
        <v>-8.4791845230786154E-4</v>
      </c>
      <c r="DJ485" s="223">
        <f t="shared" ca="1" si="963"/>
        <v>8.3627810895652791E-4</v>
      </c>
      <c r="DK485" s="223">
        <f t="shared" ca="1" si="964"/>
        <v>-8.165839502598186E-4</v>
      </c>
      <c r="DL485" s="223">
        <f t="shared" ca="1" si="965"/>
        <v>7.8902564173190931E-4</v>
      </c>
      <c r="DM485" s="223">
        <f t="shared" ca="1" si="966"/>
        <v>-7.5386858494885052E-4</v>
      </c>
      <c r="DN485" s="223">
        <f t="shared" ca="1" si="967"/>
        <v>7.114513615862246E-4</v>
      </c>
      <c r="DO485" s="223">
        <f t="shared" ca="1" si="968"/>
        <v>-6.621824726926451E-4</v>
      </c>
      <c r="DP485" s="223">
        <f t="shared" ca="1" si="969"/>
        <v>6.0653640460130566E-4</v>
      </c>
      <c r="DQ485" s="223">
        <f t="shared" ca="1" si="970"/>
        <v>-5.4504905936709667E-4</v>
      </c>
      <c r="DR485" s="223">
        <f t="shared" ca="1" si="971"/>
        <v>4.7831259373709638E-4</v>
      </c>
      <c r="DS485" s="223">
        <f t="shared" ca="1" si="972"/>
        <v>-4.0696971635710777E-4</v>
      </c>
      <c r="DT485" s="223">
        <f t="shared" ca="1" si="973"/>
        <v>3.3170749813632162E-4</v>
      </c>
      <c r="DU485" s="223">
        <f t="shared" ca="1" si="974"/>
        <v>-2.5325075537876394E-4</v>
      </c>
      <c r="DV485" s="223">
        <f t="shared" ca="1" si="975"/>
        <v>1.7235506940591787E-4</v>
      </c>
      <c r="DW485" s="223">
        <f t="shared" ca="1" si="976"/>
        <v>-8.9799509895827382E-5</v>
      </c>
      <c r="DX485" s="223">
        <f t="shared" ca="1" si="977"/>
        <v>6.3791320160824067E-6</v>
      </c>
      <c r="DY485" s="223">
        <f t="shared" ca="1" si="978"/>
        <v>7.7102680392213878E-5</v>
      </c>
      <c r="DZ485" s="223">
        <f t="shared" ca="1" si="979"/>
        <v>-1.5984195183967276E-4</v>
      </c>
      <c r="EA485" s="223">
        <f t="shared" ca="1" si="980"/>
        <v>2.41041857912464E-4</v>
      </c>
      <c r="EB485" s="223">
        <f t="shared" ca="1" si="981"/>
        <v>-3.1992039912667438E-4</v>
      </c>
      <c r="EC485" s="223">
        <f t="shared" ca="1" si="982"/>
        <v>3.9571793201097086E-4</v>
      </c>
      <c r="ED485" s="223">
        <f t="shared" ca="1" si="983"/>
        <v>-4.6770448488861894E-4</v>
      </c>
      <c r="EE485" s="223">
        <f t="shared" ca="1" si="984"/>
        <v>5.3518678790350892E-4</v>
      </c>
      <c r="EF485" s="223">
        <f t="shared" ca="1" si="985"/>
        <v>-5.9751494958799347E-4</v>
      </c>
      <c r="EG485" s="223">
        <f t="shared" ca="1" si="986"/>
        <v>6.5408871567308388E-4</v>
      </c>
      <c r="EH485" s="223">
        <f t="shared" ca="1" si="987"/>
        <v>-7.0436324986497632E-4</v>
      </c>
      <c r="EI485" s="223">
        <f t="shared" ca="1" si="988"/>
        <v>7.4785438091652364E-4</v>
      </c>
      <c r="EJ485" s="223">
        <f t="shared" ca="1" si="989"/>
        <v>-7.8414326546107885E-4</v>
      </c>
      <c r="EK485" s="223">
        <f t="shared" ca="1" si="990"/>
        <v>8.1288042170291422E-4</v>
      </c>
      <c r="EL485" s="223">
        <f t="shared" ca="1" si="991"/>
        <v>-8.3378909511812619E-4</v>
      </c>
      <c r="EM485" s="223">
        <f t="shared" ca="1" si="992"/>
        <v>8.4666792375186401E-4</v>
      </c>
      <c r="EN485" s="223">
        <f t="shared" ca="1" si="993"/>
        <v>-8.5139287744410042E-4</v>
      </c>
      <c r="EO485" s="223">
        <f t="shared" ca="1" si="994"/>
        <v>8.4791845230786209E-4</v>
      </c>
      <c r="EP485" s="223">
        <f t="shared" ca="1" si="995"/>
        <v>-8.3627810895652E-4</v>
      </c>
      <c r="EQ485" s="223">
        <f t="shared" ca="1" si="996"/>
        <v>8.1658395025982012E-4</v>
      </c>
      <c r="ER485" s="223">
        <f t="shared" ca="1" si="997"/>
        <v>-7.8902564173191148E-4</v>
      </c>
      <c r="ES485" s="223">
        <f t="shared" ca="1" si="998"/>
        <v>7.5386858494885323E-4</v>
      </c>
      <c r="ET485" s="223">
        <f t="shared" ca="1" si="999"/>
        <v>-7.1145136158622785E-4</v>
      </c>
      <c r="EU485" s="223">
        <f t="shared" ca="1" si="1000"/>
        <v>6.6218247269264879E-4</v>
      </c>
      <c r="EV485" s="223">
        <f t="shared" ca="1" si="1001"/>
        <v>-6.0653640460130967E-4</v>
      </c>
      <c r="EW485" s="223">
        <f t="shared" ca="1" si="1002"/>
        <v>5.4504905936710122E-4</v>
      </c>
      <c r="EX485" s="223">
        <f t="shared" ca="1" si="1003"/>
        <v>-4.7831259373706125E-4</v>
      </c>
      <c r="EY485" s="223">
        <f t="shared" ca="1" si="1004"/>
        <v>4.0696971635711287E-4</v>
      </c>
      <c r="EZ485" s="223">
        <f t="shared" ca="1" si="1005"/>
        <v>-3.3170749813632699E-4</v>
      </c>
      <c r="FA485" s="223">
        <f t="shared" ca="1" si="1006"/>
        <v>2.5325075537872328E-4</v>
      </c>
      <c r="FB485" s="223">
        <f t="shared" ca="1" si="1007"/>
        <v>-1.7235506940592362E-4</v>
      </c>
      <c r="FC485" s="223">
        <f t="shared" ca="1" si="1008"/>
        <v>8.9799509895833129E-5</v>
      </c>
      <c r="FD485" s="223">
        <f t="shared" ca="1" si="1009"/>
        <v>-6.3791320160882072E-6</v>
      </c>
      <c r="FE485" s="223">
        <f t="shared" ca="1" si="1010"/>
        <v>-7.7102680392208023E-5</v>
      </c>
      <c r="FF485" s="223">
        <f t="shared" ca="1" si="1011"/>
        <v>1.5984195183971461E-4</v>
      </c>
      <c r="FG485" s="223">
        <f t="shared" ca="1" si="1012"/>
        <v>-2.4104185791245844E-4</v>
      </c>
      <c r="FH485" s="223">
        <f t="shared" ca="1" si="1013"/>
        <v>3.199203991266689E-4</v>
      </c>
      <c r="FI485" s="223">
        <f t="shared" ca="1" si="1014"/>
        <v>-3.9571793201100854E-4</v>
      </c>
      <c r="FJ485" s="223">
        <f t="shared" ca="1" si="1015"/>
        <v>4.6770448488861406E-4</v>
      </c>
      <c r="FK485" s="223">
        <f t="shared" ca="1" si="1016"/>
        <v>-5.3518678790350437E-4</v>
      </c>
      <c r="FL485" s="223">
        <f t="shared" ca="1" si="1017"/>
        <v>5.9751494958802383E-4</v>
      </c>
      <c r="FM485" s="223">
        <f t="shared" ca="1" si="1018"/>
        <v>-6.5408871567308009E-4</v>
      </c>
      <c r="FN485" s="223">
        <f t="shared" ca="1" si="1019"/>
        <v>7.0436324986497306E-4</v>
      </c>
      <c r="FO485" s="223">
        <f t="shared" ca="1" si="1020"/>
        <v>-7.4785438091652082E-4</v>
      </c>
      <c r="FP485" s="223">
        <f t="shared" ca="1" si="1021"/>
        <v>7.8414326546107668E-4</v>
      </c>
      <c r="FQ485" s="223">
        <f t="shared" ca="1" si="1022"/>
        <v>-8.128804217029269E-4</v>
      </c>
      <c r="FR485" s="223">
        <f t="shared" ca="1" si="1023"/>
        <v>8.3378909511812511E-4</v>
      </c>
      <c r="FS485" s="223">
        <f t="shared" ca="1" si="1024"/>
        <v>-8.4666792375185827E-4</v>
      </c>
      <c r="FT485" s="223">
        <f t="shared" ca="1" si="1025"/>
        <v>8.5139287744410064E-4</v>
      </c>
      <c r="FU485" s="223">
        <f t="shared" ca="1" si="1026"/>
        <v>-8.4791845230786263E-4</v>
      </c>
      <c r="FV485" s="223">
        <f t="shared" ca="1" si="1027"/>
        <v>8.3627810895653019E-4</v>
      </c>
      <c r="FW485" s="223">
        <f t="shared" ca="1" si="1028"/>
        <v>-8.1658395025980819E-4</v>
      </c>
      <c r="FX485" s="223">
        <f t="shared" ca="1" si="1029"/>
        <v>7.8902564173191365E-4</v>
      </c>
      <c r="FY485" s="223">
        <f t="shared" ca="1" si="1030"/>
        <v>-7.5386858494885594E-4</v>
      </c>
      <c r="FZ485" s="223">
        <f t="shared" ca="1" si="1031"/>
        <v>7.1145136158620443E-4</v>
      </c>
      <c r="GA485" s="223">
        <f t="shared" ca="1" si="1032"/>
        <v>-6.6218247269265247E-4</v>
      </c>
      <c r="GB485" s="223">
        <f t="shared" ca="1" si="1033"/>
        <v>6.0653640460131379E-4</v>
      </c>
      <c r="GC485" s="223">
        <f t="shared" ca="1" si="1034"/>
        <v>-5.4504905936706848E-4</v>
      </c>
      <c r="GD485" s="223">
        <f t="shared" ca="1" si="1035"/>
        <v>4.7831259373706607E-4</v>
      </c>
      <c r="GE485" s="223">
        <f t="shared" ca="1" si="1036"/>
        <v>-4.0696971635711802E-4</v>
      </c>
      <c r="GF485" s="223">
        <f t="shared" ca="1" si="1037"/>
        <v>3.3170749813628769E-4</v>
      </c>
      <c r="GG485" s="223">
        <f t="shared" ca="1" si="1038"/>
        <v>-2.5325075537872892E-4</v>
      </c>
      <c r="GH485" s="223">
        <f t="shared" ca="1" si="1039"/>
        <v>1.7235506940592942E-4</v>
      </c>
      <c r="GI485" s="223">
        <f t="shared" ca="1" si="1040"/>
        <v>-8.9799509895790736E-5</v>
      </c>
      <c r="GJ485" s="223">
        <f t="shared" ca="1" si="1041"/>
        <v>6.3791320160456523E-6</v>
      </c>
      <c r="GK485" s="223">
        <f t="shared" ca="1" si="1042"/>
        <v>7.7102680392202223E-5</v>
      </c>
      <c r="GL485" s="223">
        <f t="shared" ca="1" si="1043"/>
        <v>-1.5984195183966126E-4</v>
      </c>
      <c r="GM485" s="223">
        <f t="shared" ca="1" si="1044"/>
        <v>2.4104185791249926E-4</v>
      </c>
      <c r="GN485" s="223">
        <f t="shared" ca="1" si="1045"/>
        <v>-3.1992039912666348E-4</v>
      </c>
      <c r="GO485" s="223">
        <f t="shared" ca="1" si="1046"/>
        <v>3.9571793201096056E-4</v>
      </c>
      <c r="GP485" s="223">
        <f t="shared" ca="1" si="1047"/>
        <v>-4.6770448488864962E-4</v>
      </c>
      <c r="GQ485" s="223">
        <f t="shared" ca="1" si="1048"/>
        <v>5.3518678790349982E-4</v>
      </c>
      <c r="GR485" s="223">
        <f t="shared" ca="1" si="1049"/>
        <v>-5.9751494958798512E-4</v>
      </c>
      <c r="GS485" s="223">
        <f t="shared" ca="1" si="1050"/>
        <v>6.540887156731073E-4</v>
      </c>
      <c r="GT485" s="223">
        <f t="shared" ca="1" si="1051"/>
        <v>-7.0436324986496981E-4</v>
      </c>
      <c r="GU485" s="223">
        <f t="shared" ca="1" si="1052"/>
        <v>7.47854380916518E-4</v>
      </c>
      <c r="GV485" s="223">
        <f t="shared" ca="1" si="1053"/>
        <v>-7.8414326546109316E-4</v>
      </c>
      <c r="GW485" s="223">
        <f t="shared" ca="1" si="1054"/>
        <v>8.1288042170292517E-4</v>
      </c>
      <c r="GX485" s="223">
        <f t="shared" ca="1" si="1055"/>
        <v>-8.3378909511812403E-4</v>
      </c>
      <c r="GY485" s="223">
        <f t="shared" ca="1" si="1056"/>
        <v>8.4666792375186792E-4</v>
      </c>
      <c r="GZ485" s="223">
        <f t="shared" ca="1" si="1057"/>
        <v>-8.5139287744410064E-4</v>
      </c>
      <c r="HA485" s="223">
        <f t="shared" ca="1" si="1058"/>
        <v>8.4791845230786317E-4</v>
      </c>
      <c r="HB485" s="223">
        <f t="shared" ca="1" si="1059"/>
        <v>-8.3627810895651306E-4</v>
      </c>
      <c r="HC485" s="223">
        <f t="shared" ca="1" si="1060"/>
        <v>8.1658395025980982E-4</v>
      </c>
      <c r="HD485" s="223">
        <f t="shared" ca="1" si="1061"/>
        <v>-7.8902564173191582E-4</v>
      </c>
      <c r="HE485" s="223">
        <f t="shared" ca="1" si="1062"/>
        <v>7.5386858494885865E-4</v>
      </c>
      <c r="HF485" s="223">
        <f t="shared" ca="1" si="1063"/>
        <v>-7.1145136158620769E-4</v>
      </c>
      <c r="HG485" s="223">
        <f t="shared" ca="1" si="1064"/>
        <v>6.6218247269265605E-4</v>
      </c>
      <c r="HH485" s="223">
        <f t="shared" ca="1" si="1065"/>
        <v>-6.0653640460131791E-4</v>
      </c>
      <c r="HI485" s="223">
        <f t="shared" ca="1" si="1066"/>
        <v>5.4504905936707303E-4</v>
      </c>
      <c r="HJ485" s="223">
        <f t="shared" ca="1" si="1067"/>
        <v>-4.7831259373707084E-4</v>
      </c>
      <c r="HK485" s="223">
        <f t="shared" ca="1" si="1068"/>
        <v>4.0696971635712322E-4</v>
      </c>
      <c r="HL485" s="223">
        <f t="shared" ca="1" si="1069"/>
        <v>-3.3170749813629316E-4</v>
      </c>
      <c r="HM485" s="223">
        <f t="shared" ca="1" si="1070"/>
        <v>2.5325075537873445E-4</v>
      </c>
      <c r="HN485" s="223">
        <f t="shared" ca="1" si="1071"/>
        <v>-1.7235506940593511E-4</v>
      </c>
      <c r="HO485" s="223">
        <f t="shared" ca="1" si="1072"/>
        <v>8.9799509895796645E-5</v>
      </c>
      <c r="HP485" s="223">
        <f t="shared" ca="1" si="1073"/>
        <v>-6.3791320160514527E-6</v>
      </c>
      <c r="HQ485" s="223">
        <f t="shared" ca="1" si="1074"/>
        <v>-7.7102680392196422E-5</v>
      </c>
      <c r="HR485" s="223">
        <f t="shared" ca="1" si="1075"/>
        <v>1.598419518397506E-4</v>
      </c>
      <c r="HS485" s="223">
        <f t="shared" ca="1" si="1076"/>
        <v>-2.4104185791249362E-4</v>
      </c>
      <c r="HT485" s="223">
        <f t="shared" ca="1" si="1077"/>
        <v>3.1992039912665806E-4</v>
      </c>
      <c r="HU485" s="223">
        <f t="shared" ca="1" si="1078"/>
        <v>-3.9571793201104106E-4</v>
      </c>
      <c r="HV485" s="223">
        <f t="shared" ca="1" si="1079"/>
        <v>4.6770448488864475E-4</v>
      </c>
      <c r="HW485" s="223">
        <f t="shared" ca="1" si="1080"/>
        <v>-5.3518678790349537E-4</v>
      </c>
      <c r="HX485" s="223">
        <f t="shared" ca="1" si="1081"/>
        <v>5.9751494958804996E-4</v>
      </c>
      <c r="HY485" s="223">
        <f t="shared" ca="1" si="1082"/>
        <v>-6.5408871567310361E-4</v>
      </c>
      <c r="HZ485" s="223">
        <f t="shared" ca="1" si="1083"/>
        <v>7.0436324986496645E-4</v>
      </c>
      <c r="IA485" s="223">
        <f t="shared" ca="1" si="1084"/>
        <v>-7.4785438091651518E-4</v>
      </c>
      <c r="IB485" s="223">
        <f t="shared" ca="1" si="1085"/>
        <v>7.8414326546109099E-4</v>
      </c>
      <c r="IC485" s="223">
        <f t="shared" ca="1" si="1086"/>
        <v>-8.1288042170292343E-4</v>
      </c>
      <c r="ID485" s="223">
        <f t="shared" ca="1" si="1087"/>
        <v>8.3378909511812272E-4</v>
      </c>
      <c r="IE485" s="223">
        <f t="shared" ca="1" si="1088"/>
        <v>-2.2697415624032939E-4</v>
      </c>
      <c r="IF485" s="223">
        <f t="shared" ca="1" si="1089"/>
        <v>8.5139287744410075E-4</v>
      </c>
      <c r="IG485" s="223">
        <f t="shared" ca="1" si="1090"/>
        <v>-8.479184523078636E-4</v>
      </c>
      <c r="IH485" s="223">
        <f t="shared" ca="1" si="1091"/>
        <v>8.3627810895651414E-4</v>
      </c>
      <c r="II485" s="223">
        <f t="shared" ca="1" si="1092"/>
        <v>-8.1658395025981144E-4</v>
      </c>
      <c r="IJ485" s="223">
        <f t="shared" ca="1" si="1093"/>
        <v>7.8902564173191799E-4</v>
      </c>
      <c r="IK485" s="223">
        <f t="shared" ca="1" si="1094"/>
        <v>-7.5386858494881637E-4</v>
      </c>
      <c r="IL485" s="223">
        <f t="shared" ca="1" si="1095"/>
        <v>7.1145136158621094E-4</v>
      </c>
      <c r="IM485" s="223">
        <f t="shared" ca="1" si="1096"/>
        <v>-6.6218247269265985E-4</v>
      </c>
      <c r="IN485" s="223">
        <f t="shared" ca="1" si="1097"/>
        <v>6.0653640460125416E-4</v>
      </c>
      <c r="IO485" s="223">
        <f t="shared" ca="1" si="1098"/>
        <v>-5.4504905936707748E-4</v>
      </c>
      <c r="IP485" s="223">
        <f t="shared" ca="1" si="1099"/>
        <v>4.7831259373707567E-4</v>
      </c>
      <c r="IQ485" s="223">
        <f t="shared" ca="1" si="1100"/>
        <v>-4.0696971635704337E-4</v>
      </c>
      <c r="IR485" s="223">
        <f t="shared" ca="1" si="1101"/>
        <v>3.3170749813629858E-4</v>
      </c>
      <c r="IS485" s="223">
        <f t="shared" ca="1" si="1102"/>
        <v>-2.5325075537873992E-4</v>
      </c>
      <c r="IT485" s="223">
        <f t="shared" ca="1" si="1103"/>
        <v>1.7235506940594086E-4</v>
      </c>
      <c r="IU485" s="223">
        <f t="shared" ca="1" si="1104"/>
        <v>-8.9799509895802446E-5</v>
      </c>
      <c r="IV485" s="223">
        <f t="shared" ca="1" si="1105"/>
        <v>6.3791320160573074E-6</v>
      </c>
      <c r="IW485" s="223">
        <f t="shared" ca="1" si="1106"/>
        <v>7.7102680392190622E-5</v>
      </c>
      <c r="IX485" s="223">
        <f t="shared" ca="1" si="1107"/>
        <v>-1.5984195183974491E-4</v>
      </c>
      <c r="IY485" s="223">
        <f t="shared" ca="1" si="1108"/>
        <v>2.4104185791248804E-4</v>
      </c>
      <c r="IZ485" s="223">
        <f t="shared" ca="1" si="1109"/>
        <v>-3.1992039912665269E-4</v>
      </c>
      <c r="JA485" s="223">
        <f t="shared" ca="1" si="1110"/>
        <v>3.9571793201103591E-4</v>
      </c>
      <c r="JB485" s="223">
        <f t="shared" ca="1" si="1111"/>
        <v>-4.6770448488863987E-4</v>
      </c>
    </row>
    <row r="486" spans="2:262">
      <c r="B486" s="230">
        <v>125</v>
      </c>
      <c r="C486" s="229">
        <f t="shared" si="1112"/>
        <v>2.4414062500000017E-3</v>
      </c>
      <c r="D486" s="226">
        <f t="shared" ca="1" si="855"/>
        <v>71.887977460660437</v>
      </c>
      <c r="E486" s="225">
        <f ca="1">EA361</f>
        <v>-0.11202253933956198</v>
      </c>
      <c r="F486" s="224">
        <v>125</v>
      </c>
      <c r="G486" s="223">
        <f t="shared" ca="1" si="856"/>
        <v>3.6559915280231072E-4</v>
      </c>
      <c r="H486" s="223">
        <f t="shared" ca="1" si="857"/>
        <v>-4.1367386476130145E-4</v>
      </c>
      <c r="I486" s="223">
        <f t="shared" ca="1" si="858"/>
        <v>4.5950684220536305E-4</v>
      </c>
      <c r="J486" s="223">
        <f t="shared" ca="1" si="859"/>
        <v>-5.0284971225863779E-4</v>
      </c>
      <c r="K486" s="223">
        <f t="shared" ca="1" si="860"/>
        <v>5.4346759615296657E-4</v>
      </c>
      <c r="L486" s="223">
        <f t="shared" ca="1" si="861"/>
        <v>-5.8114038205628544E-4</v>
      </c>
      <c r="M486" s="223">
        <f t="shared" ca="1" si="862"/>
        <v>6.1566391787771699E-4</v>
      </c>
      <c r="N486" s="223">
        <f t="shared" ca="1" si="863"/>
        <v>-6.4685111758543449E-4</v>
      </c>
      <c r="O486" s="223">
        <f t="shared" ca="1" si="864"/>
        <v>6.7453297504208129E-4</v>
      </c>
      <c r="P486" s="223">
        <f t="shared" ca="1" si="865"/>
        <v>-6.9855947986367101E-4</v>
      </c>
      <c r="Q486" s="223">
        <f t="shared" ca="1" si="866"/>
        <v>7.1880043033885615E-4</v>
      </c>
      <c r="R486" s="223">
        <f t="shared" ca="1" si="867"/>
        <v>-7.3514613900328186E-4</v>
      </c>
      <c r="S486" s="223">
        <f t="shared" ca="1" si="868"/>
        <v>7.4750802704546312E-4</v>
      </c>
      <c r="T486" s="223">
        <f t="shared" ca="1" si="869"/>
        <v>-7.5581910432303005E-4</v>
      </c>
      <c r="U486" s="223">
        <f t="shared" ca="1" si="870"/>
        <v>7.6003433238812411E-4</v>
      </c>
      <c r="V486" s="223">
        <f t="shared" ca="1" si="871"/>
        <v>-7.6013086855464089E-4</v>
      </c>
      <c r="W486" s="223">
        <f t="shared" ca="1" si="872"/>
        <v>7.5610818968473094E-4</v>
      </c>
      <c r="X486" s="223">
        <f t="shared" ca="1" si="873"/>
        <v>-7.4798809502372434E-4</v>
      </c>
      <c r="Y486" s="223">
        <f t="shared" ca="1" si="874"/>
        <v>7.3581458806813726E-4</v>
      </c>
      <c r="Z486" s="223">
        <f t="shared" ca="1" si="875"/>
        <v>-7.1965363810690412E-4</v>
      </c>
      <c r="AA486" s="223">
        <f t="shared" ca="1" si="876"/>
        <v>6.9959282272809482E-4</v>
      </c>
      <c r="AB486" s="223">
        <f t="shared" ca="1" si="877"/>
        <v>-6.7574085322836489E-4</v>
      </c>
      <c r="AC486" s="223">
        <f t="shared" ca="1" si="878"/>
        <v>6.4822698549703251E-4</v>
      </c>
      <c r="AD486" s="223">
        <f t="shared" ca="1" si="879"/>
        <v>-6.1720031956721344E-4</v>
      </c>
      <c r="AE486" s="223">
        <f t="shared" ca="1" si="880"/>
        <v>5.8282899162980114E-4</v>
      </c>
      <c r="AF486" s="223">
        <f t="shared" ca="1" si="881"/>
        <v>-5.45299262888916E-4</v>
      </c>
      <c r="AG486" s="223">
        <f t="shared" ca="1" si="882"/>
        <v>5.0481451019628704E-4</v>
      </c>
      <c r="AH486" s="223">
        <f t="shared" ca="1" si="883"/>
        <v>-4.6159412393444491E-4</v>
      </c>
      <c r="AI486" s="223">
        <f t="shared" ca="1" si="884"/>
        <v>4.1587231912127765E-4</v>
      </c>
      <c r="AJ486" s="223">
        <f t="shared" ca="1" si="885"/>
        <v>-3.6789686617852478E-4</v>
      </c>
      <c r="AK486" s="223">
        <f t="shared" ca="1" si="886"/>
        <v>3.1792774824241179E-4</v>
      </c>
      <c r="AL486" s="223">
        <f t="shared" ca="1" si="887"/>
        <v>-2.6623575229247075E-4</v>
      </c>
      <c r="AM486" s="223">
        <f t="shared" ca="1" si="888"/>
        <v>2.1310100173349352E-4</v>
      </c>
      <c r="AN486" s="223">
        <f t="shared" ca="1" si="889"/>
        <v>-1.5881143838250393E-4</v>
      </c>
      <c r="AO486" s="223">
        <f t="shared" ca="1" si="890"/>
        <v>1.0366126208706999E-4</v>
      </c>
      <c r="AP486" s="223">
        <f t="shared" ca="1" si="891"/>
        <v>-4.7949336430902923E-5</v>
      </c>
      <c r="AQ486" s="223">
        <f t="shared" ca="1" si="892"/>
        <v>-8.0224308338393605E-6</v>
      </c>
      <c r="AR486" s="223">
        <f t="shared" ca="1" si="893"/>
        <v>6.3950723850797914E-5</v>
      </c>
      <c r="AS486" s="223">
        <f t="shared" ca="1" si="894"/>
        <v>-1.1953246235436152E-4</v>
      </c>
      <c r="AT486" s="223">
        <f t="shared" ca="1" si="895"/>
        <v>1.7446644408782106E-4</v>
      </c>
      <c r="AU486" s="223">
        <f t="shared" ca="1" si="896"/>
        <v>-2.2845497704452857E-4</v>
      </c>
      <c r="AV486" s="223">
        <f t="shared" ca="1" si="897"/>
        <v>2.8120549268670445E-4</v>
      </c>
      <c r="AW486" s="223">
        <f t="shared" ca="1" si="898"/>
        <v>-3.324321313996304E-4</v>
      </c>
      <c r="AX486" s="223">
        <f t="shared" ca="1" si="899"/>
        <v>3.8185729158971091E-4</v>
      </c>
      <c r="AY486" s="223">
        <f t="shared" ca="1" si="900"/>
        <v>-4.2921313403155041E-4</v>
      </c>
      <c r="AZ486" s="223">
        <f t="shared" ca="1" si="901"/>
        <v>4.742430333119224E-4</v>
      </c>
      <c r="BA486" s="223">
        <f t="shared" ca="1" si="902"/>
        <v>-5.1670296850510225E-4</v>
      </c>
      <c r="BB486" s="223">
        <f t="shared" ca="1" si="903"/>
        <v>5.5636284554347066E-4</v>
      </c>
      <c r="BC486" s="223">
        <f t="shared" ca="1" si="904"/>
        <v>-5.9300774411710452E-4</v>
      </c>
      <c r="BD486" s="223">
        <f t="shared" ca="1" si="905"/>
        <v>6.2643908234562284E-4</v>
      </c>
      <c r="BE486" s="223">
        <f t="shared" ca="1" si="906"/>
        <v>-6.5647569291058677E-4</v>
      </c>
      <c r="BF486" s="223">
        <f t="shared" ca="1" si="907"/>
        <v>6.8295480481689417E-4</v>
      </c>
      <c r="BG486" s="223">
        <f t="shared" ca="1" si="908"/>
        <v>-7.0573292546290492E-4</v>
      </c>
      <c r="BH486" s="223">
        <f t="shared" ca="1" si="909"/>
        <v>7.2468661823927596E-4</v>
      </c>
      <c r="BI486" s="223">
        <f t="shared" ca="1" si="910"/>
        <v>-7.3971317144266879E-4</v>
      </c>
      <c r="BJ486" s="223">
        <f t="shared" ca="1" si="911"/>
        <v>7.5073115487932652E-4</v>
      </c>
      <c r="BK486" s="223">
        <f t="shared" ca="1" si="912"/>
        <v>-7.5768086114237892E-4</v>
      </c>
      <c r="BL486" s="223">
        <f t="shared" ca="1" si="913"/>
        <v>7.6052462917144568E-4</v>
      </c>
      <c r="BM486" s="223">
        <f t="shared" ca="1" si="914"/>
        <v>-7.5924704834118577E-4</v>
      </c>
      <c r="BN486" s="223">
        <f t="shared" ca="1" si="915"/>
        <v>7.5385504197281129E-4</v>
      </c>
      <c r="BO486" s="223">
        <f t="shared" ca="1" si="916"/>
        <v>-7.4437782981601457E-4</v>
      </c>
      <c r="BP486" s="223">
        <f t="shared" ca="1" si="917"/>
        <v>7.3086676970459633E-4</v>
      </c>
      <c r="BQ486" s="223">
        <f t="shared" ca="1" si="918"/>
        <v>-7.1339507924393685E-4</v>
      </c>
      <c r="BR486" s="223">
        <f t="shared" ca="1" si="919"/>
        <v>6.9205743903843575E-4</v>
      </c>
      <c r="BS486" s="223">
        <f t="shared" ca="1" si="920"/>
        <v>-6.6696947960911534E-4</v>
      </c>
      <c r="BT486" s="223">
        <f t="shared" ca="1" si="921"/>
        <v>6.3826715478180996E-4</v>
      </c>
      <c r="BU486" s="223">
        <f t="shared" ca="1" si="922"/>
        <v>-6.0610600494160325E-4</v>
      </c>
      <c r="BV486" s="223">
        <f t="shared" ca="1" si="923"/>
        <v>5.7066031414601992E-4</v>
      </c>
      <c r="BW486" s="223">
        <f t="shared" ca="1" si="924"/>
        <v>-5.3212216566456139E-4</v>
      </c>
      <c r="BX486" s="223">
        <f t="shared" ca="1" si="925"/>
        <v>4.9070040106290766E-4</v>
      </c>
      <c r="BY486" s="223">
        <f t="shared" ca="1" si="926"/>
        <v>-4.4661948847232583E-4</v>
      </c>
      <c r="BZ486" s="223">
        <f t="shared" ca="1" si="927"/>
        <v>4.0011830617742969E-4</v>
      </c>
      <c r="CA486" s="223">
        <f t="shared" ca="1" si="928"/>
        <v>-3.5144884811405948E-4</v>
      </c>
      <c r="CB486" s="223">
        <f t="shared" ca="1" si="929"/>
        <v>3.0087485829231029E-4</v>
      </c>
      <c r="CC486" s="223">
        <f t="shared" ca="1" si="930"/>
        <v>-2.486704015449094E-4</v>
      </c>
      <c r="CD486" s="223">
        <f t="shared" ca="1" si="931"/>
        <v>1.9511837834606158E-4</v>
      </c>
      <c r="CE486" s="223">
        <f t="shared" ca="1" si="932"/>
        <v>-1.4050899174938896E-4</v>
      </c>
      <c r="CF486" s="223">
        <f t="shared" ca="1" si="933"/>
        <v>8.5138174752359133E-5</v>
      </c>
      <c r="CG486" s="223">
        <f t="shared" ca="1" si="934"/>
        <v>-2.9305986609751719E-5</v>
      </c>
      <c r="CH486" s="223">
        <f t="shared" ca="1" si="935"/>
        <v>-2.6685013213441279E-5</v>
      </c>
      <c r="CI486" s="223">
        <f t="shared" ca="1" si="936"/>
        <v>8.2531404637971323E-5</v>
      </c>
      <c r="CJ486" s="223">
        <f t="shared" ca="1" si="937"/>
        <v>-1.3793055123000969E-4</v>
      </c>
      <c r="CK486" s="223">
        <f t="shared" ca="1" si="938"/>
        <v>1.9258224021428987E-4</v>
      </c>
      <c r="CL486" s="223">
        <f t="shared" ca="1" si="939"/>
        <v>-2.4619030935301887E-4</v>
      </c>
      <c r="CM486" s="223">
        <f t="shared" ca="1" si="940"/>
        <v>2.9846425187479031E-4</v>
      </c>
      <c r="CN486" s="223">
        <f t="shared" ca="1" si="941"/>
        <v>-3.4912079075592755E-4</v>
      </c>
      <c r="CO486" s="223">
        <f t="shared" ca="1" si="942"/>
        <v>3.9788541382321826E-4</v>
      </c>
      <c r="CP486" s="223">
        <f t="shared" ca="1" si="943"/>
        <v>-4.4449386135916619E-4</v>
      </c>
      <c r="CQ486" s="223">
        <f t="shared" ca="1" si="944"/>
        <v>4.8869355814829603E-4</v>
      </c>
      <c r="CR486" s="223">
        <f t="shared" ca="1" si="945"/>
        <v>-5.302449822041298E-4</v>
      </c>
      <c r="CS486" s="223">
        <f t="shared" ca="1" si="946"/>
        <v>5.6892296275958486E-4</v>
      </c>
      <c r="CT486" s="223">
        <f t="shared" ca="1" si="947"/>
        <v>-6.0451790048686948E-4</v>
      </c>
      <c r="CU486" s="223">
        <f t="shared" ca="1" si="948"/>
        <v>6.3683690333437735E-4</v>
      </c>
      <c r="CV486" s="223">
        <f t="shared" ca="1" si="949"/>
        <v>-6.6570483182552451E-4</v>
      </c>
      <c r="CW486" s="223">
        <f t="shared" ca="1" si="950"/>
        <v>6.9096524815459809E-4</v>
      </c>
      <c r="CX486" s="223">
        <f t="shared" ca="1" si="951"/>
        <v>-7.124812639368826E-4</v>
      </c>
      <c r="CY486" s="223">
        <f t="shared" ca="1" si="952"/>
        <v>7.3013628201864947E-4</v>
      </c>
      <c r="CZ486" s="223">
        <f t="shared" ca="1" si="953"/>
        <v>-7.4383462832723656E-4</v>
      </c>
      <c r="DA486" s="223">
        <f t="shared" ca="1" si="954"/>
        <v>7.5350207033713723E-4</v>
      </c>
      <c r="DB486" s="223">
        <f t="shared" ca="1" si="955"/>
        <v>-7.5908621934248739E-4</v>
      </c>
      <c r="DC486" s="223">
        <f t="shared" ca="1" si="956"/>
        <v>7.6055681435600138E-4</v>
      </c>
      <c r="DD486" s="223">
        <f t="shared" ca="1" si="957"/>
        <v>-7.5790588609588527E-4</v>
      </c>
      <c r="DE486" s="223">
        <f t="shared" ca="1" si="958"/>
        <v>7.5114780017206356E-4</v>
      </c>
      <c r="DF486" s="223">
        <f t="shared" ca="1" si="959"/>
        <v>-7.4031917923769589E-4</v>
      </c>
      <c r="DG486" s="223">
        <f t="shared" ca="1" si="960"/>
        <v>7.2547870452784567E-4</v>
      </c>
      <c r="DH486" s="223">
        <f t="shared" ca="1" si="961"/>
        <v>-7.0670679786078306E-4</v>
      </c>
      <c r="DI486" s="223">
        <f t="shared" ca="1" si="962"/>
        <v>6.8410518582520327E-4</v>
      </c>
      <c r="DJ486" s="223">
        <f t="shared" ca="1" si="963"/>
        <v>-6.5779634851495495E-4</v>
      </c>
      <c r="DK486" s="223">
        <f t="shared" ca="1" si="964"/>
        <v>6.2792285579890477E-4</v>
      </c>
      <c r="DL486" s="223">
        <f t="shared" ca="1" si="965"/>
        <v>-5.9464659472239882E-4</v>
      </c>
      <c r="DM486" s="223">
        <f t="shared" ca="1" si="966"/>
        <v>5.5814789222735314E-4</v>
      </c>
      <c r="DN486" s="223">
        <f t="shared" ca="1" si="967"/>
        <v>-5.1862453794493163E-4</v>
      </c>
      <c r="DO486" s="223">
        <f t="shared" ca="1" si="968"/>
        <v>4.7629071235639765E-4</v>
      </c>
      <c r="DP486" s="223">
        <f t="shared" ca="1" si="969"/>
        <v>-4.3137582613052901E-4</v>
      </c>
      <c r="DQ486" s="223">
        <f t="shared" ca="1" si="970"/>
        <v>3.8412327692732731E-4</v>
      </c>
      <c r="DR486" s="223">
        <f t="shared" ca="1" si="971"/>
        <v>-3.3478913040500911E-4</v>
      </c>
      <c r="DS486" s="223">
        <f t="shared" ca="1" si="972"/>
        <v>2.8364073257801869E-4</v>
      </c>
      <c r="DT486" s="223">
        <f t="shared" ca="1" si="973"/>
        <v>-2.3095526104581173E-4</v>
      </c>
      <c r="DU486" s="223">
        <f t="shared" ca="1" si="974"/>
        <v>1.7701822294342862E-4</v>
      </c>
      <c r="DV486" s="223">
        <f t="shared" ca="1" si="975"/>
        <v>-1.2212190775359228E-4</v>
      </c>
      <c r="DW486" s="223">
        <f t="shared" ca="1" si="976"/>
        <v>6.6563803364720348E-5</v>
      </c>
      <c r="DX486" s="223">
        <f t="shared" ca="1" si="977"/>
        <v>-1.0644983958109898E-5</v>
      </c>
      <c r="DY486" s="223">
        <f t="shared" ca="1" si="978"/>
        <v>-4.5331521538878833E-5</v>
      </c>
      <c r="DZ486" s="223">
        <f t="shared" ca="1" si="979"/>
        <v>1.0106237159300652E-4</v>
      </c>
      <c r="EA486" s="223">
        <f t="shared" ca="1" si="980"/>
        <v>-1.5624555589916311E-4</v>
      </c>
      <c r="EB486" s="223">
        <f t="shared" ca="1" si="981"/>
        <v>2.1058203200037767E-4</v>
      </c>
      <c r="EC486" s="223">
        <f t="shared" ca="1" si="982"/>
        <v>-2.6377734582480329E-4</v>
      </c>
      <c r="ED486" s="223">
        <f t="shared" ca="1" si="983"/>
        <v>3.1554322735784381E-4</v>
      </c>
      <c r="EE486" s="223">
        <f t="shared" ca="1" si="984"/>
        <v>-3.6559915280234021E-4</v>
      </c>
      <c r="EF486" s="223">
        <f t="shared" ca="1" si="985"/>
        <v>4.1367386476133218E-4</v>
      </c>
      <c r="EG486" s="223">
        <f t="shared" ca="1" si="986"/>
        <v>-4.5950684220539488E-4</v>
      </c>
      <c r="EH486" s="223">
        <f t="shared" ca="1" si="987"/>
        <v>5.0284971225866989E-4</v>
      </c>
      <c r="EI486" s="223">
        <f t="shared" ca="1" si="988"/>
        <v>-5.4346759615299834E-4</v>
      </c>
      <c r="EJ486" s="223">
        <f t="shared" ca="1" si="989"/>
        <v>5.8114038205631731E-4</v>
      </c>
      <c r="EK486" s="223">
        <f t="shared" ca="1" si="990"/>
        <v>-6.1566391787774768E-4</v>
      </c>
      <c r="EL486" s="223">
        <f t="shared" ca="1" si="991"/>
        <v>6.4685111758544067E-4</v>
      </c>
      <c r="EM486" s="223">
        <f t="shared" ca="1" si="992"/>
        <v>-6.7453297504208791E-4</v>
      </c>
      <c r="EN486" s="223">
        <f t="shared" ca="1" si="993"/>
        <v>6.9855947986367773E-4</v>
      </c>
      <c r="EO486" s="223">
        <f t="shared" ca="1" si="994"/>
        <v>-7.1880043033886254E-4</v>
      </c>
      <c r="EP486" s="223">
        <f t="shared" ca="1" si="995"/>
        <v>7.3514613900328837E-4</v>
      </c>
      <c r="EQ486" s="223">
        <f t="shared" ca="1" si="996"/>
        <v>-7.4750802704546767E-4</v>
      </c>
      <c r="ER486" s="223">
        <f t="shared" ca="1" si="997"/>
        <v>7.5581910432303352E-4</v>
      </c>
      <c r="ES486" s="223">
        <f t="shared" ca="1" si="998"/>
        <v>-7.600343323881252E-4</v>
      </c>
      <c r="ET486" s="223">
        <f t="shared" ca="1" si="999"/>
        <v>7.601308685546397E-4</v>
      </c>
      <c r="EU486" s="223">
        <f t="shared" ca="1" si="1000"/>
        <v>-7.561081896847265E-4</v>
      </c>
      <c r="EV486" s="223">
        <f t="shared" ca="1" si="1001"/>
        <v>7.4798809502371697E-4</v>
      </c>
      <c r="EW486" s="223">
        <f t="shared" ca="1" si="1002"/>
        <v>-7.3581458806812544E-4</v>
      </c>
      <c r="EX486" s="223">
        <f t="shared" ca="1" si="1003"/>
        <v>7.1965363810688895E-4</v>
      </c>
      <c r="EY486" s="223">
        <f t="shared" ca="1" si="1004"/>
        <v>-6.9959282272807422E-4</v>
      </c>
      <c r="EZ486" s="223">
        <f t="shared" ca="1" si="1005"/>
        <v>6.7574085322836077E-4</v>
      </c>
      <c r="FA486" s="223">
        <f t="shared" ca="1" si="1006"/>
        <v>-6.4822698549702785E-4</v>
      </c>
      <c r="FB486" s="223">
        <f t="shared" ca="1" si="1007"/>
        <v>6.1720031956720195E-4</v>
      </c>
      <c r="FC486" s="223">
        <f t="shared" ca="1" si="1008"/>
        <v>-5.8282899162978856E-4</v>
      </c>
      <c r="FD486" s="223">
        <f t="shared" ca="1" si="1009"/>
        <v>5.4529926288890223E-4</v>
      </c>
      <c r="FE486" s="223">
        <f t="shared" ca="1" si="1010"/>
        <v>-5.0481451019626416E-4</v>
      </c>
      <c r="FF486" s="223">
        <f t="shared" ca="1" si="1011"/>
        <v>4.6159412393442063E-4</v>
      </c>
      <c r="FG486" s="223">
        <f t="shared" ca="1" si="1012"/>
        <v>-4.1587231912125196E-4</v>
      </c>
      <c r="FH486" s="223">
        <f t="shared" ca="1" si="1013"/>
        <v>3.67896866178498E-4</v>
      </c>
      <c r="FI486" s="223">
        <f t="shared" ca="1" si="1014"/>
        <v>-3.1792774824237433E-4</v>
      </c>
      <c r="FJ486" s="223">
        <f t="shared" ca="1" si="1015"/>
        <v>2.6623575229243199E-4</v>
      </c>
      <c r="FK486" s="223">
        <f t="shared" ca="1" si="1016"/>
        <v>-2.1310100173345381E-4</v>
      </c>
      <c r="FL486" s="223">
        <f t="shared" ca="1" si="1017"/>
        <v>1.5881143838245286E-4</v>
      </c>
      <c r="FM486" s="223">
        <f t="shared" ca="1" si="1018"/>
        <v>-1.0366126208701833E-4</v>
      </c>
      <c r="FN486" s="223">
        <f t="shared" ca="1" si="1019"/>
        <v>4.7949336430893978E-5</v>
      </c>
      <c r="FO486" s="223">
        <f t="shared" ca="1" si="1020"/>
        <v>8.0224308338483052E-6</v>
      </c>
      <c r="FP486" s="223">
        <f t="shared" ca="1" si="1021"/>
        <v>-6.395072385081762E-5</v>
      </c>
      <c r="FQ486" s="223">
        <f t="shared" ca="1" si="1022"/>
        <v>1.1953246235438101E-4</v>
      </c>
      <c r="FR486" s="223">
        <f t="shared" ca="1" si="1023"/>
        <v>-1.7446644408784028E-4</v>
      </c>
      <c r="FS486" s="223">
        <f t="shared" ca="1" si="1024"/>
        <v>2.2845497704455773E-4</v>
      </c>
      <c r="FT486" s="223">
        <f t="shared" ca="1" si="1025"/>
        <v>-2.8120549268673286E-4</v>
      </c>
      <c r="FU486" s="223">
        <f t="shared" ca="1" si="1026"/>
        <v>3.3243213139965794E-4</v>
      </c>
      <c r="FV486" s="223">
        <f t="shared" ca="1" si="1027"/>
        <v>-3.8185729158973731E-4</v>
      </c>
      <c r="FW486" s="223">
        <f t="shared" ca="1" si="1028"/>
        <v>4.2921313403157567E-4</v>
      </c>
      <c r="FX486" s="223">
        <f t="shared" ca="1" si="1029"/>
        <v>-4.7424303331194631E-4</v>
      </c>
      <c r="FY486" s="223">
        <f t="shared" ca="1" si="1030"/>
        <v>5.1670296850514052E-4</v>
      </c>
      <c r="FZ486" s="223">
        <f t="shared" ca="1" si="1031"/>
        <v>-5.5636284554350622E-4</v>
      </c>
      <c r="GA486" s="223">
        <f t="shared" ca="1" si="1032"/>
        <v>5.9300774411713704E-4</v>
      </c>
      <c r="GB486" s="223">
        <f t="shared" ca="1" si="1033"/>
        <v>-6.2643908234565244E-4</v>
      </c>
      <c r="GC486" s="223">
        <f t="shared" ca="1" si="1034"/>
        <v>6.5647569291061312E-4</v>
      </c>
      <c r="GD486" s="223">
        <f t="shared" ca="1" si="1035"/>
        <v>-6.8295480481691704E-4</v>
      </c>
      <c r="GE486" s="223">
        <f t="shared" ca="1" si="1036"/>
        <v>7.0573292546292443E-4</v>
      </c>
      <c r="GF486" s="223">
        <f t="shared" ca="1" si="1037"/>
        <v>-7.2468661823929829E-4</v>
      </c>
      <c r="GG486" s="223">
        <f t="shared" ca="1" si="1038"/>
        <v>7.3971317144268614E-4</v>
      </c>
      <c r="GH486" s="223">
        <f t="shared" ca="1" si="1039"/>
        <v>-7.5073115487933855E-4</v>
      </c>
      <c r="GI486" s="223">
        <f t="shared" ca="1" si="1040"/>
        <v>7.5768086114237783E-4</v>
      </c>
      <c r="GJ486" s="223">
        <f t="shared" ca="1" si="1041"/>
        <v>-7.6052462917144557E-4</v>
      </c>
      <c r="GK486" s="223">
        <f t="shared" ca="1" si="1042"/>
        <v>7.5924704834118663E-4</v>
      </c>
      <c r="GL486" s="223">
        <f t="shared" ca="1" si="1043"/>
        <v>-7.5385504197281303E-4</v>
      </c>
      <c r="GM486" s="223">
        <f t="shared" ca="1" si="1044"/>
        <v>7.4437782981601262E-4</v>
      </c>
      <c r="GN486" s="223">
        <f t="shared" ca="1" si="1045"/>
        <v>-7.3086676970459373E-4</v>
      </c>
      <c r="GO486" s="223">
        <f t="shared" ca="1" si="1046"/>
        <v>7.133950792439337E-4</v>
      </c>
      <c r="GP486" s="223">
        <f t="shared" ca="1" si="1047"/>
        <v>-6.9205743903843196E-4</v>
      </c>
      <c r="GQ486" s="223">
        <f t="shared" ca="1" si="1048"/>
        <v>6.6696947960911111E-4</v>
      </c>
      <c r="GR486" s="223">
        <f t="shared" ca="1" si="1049"/>
        <v>-6.3826715478180508E-4</v>
      </c>
      <c r="GS486" s="223">
        <f t="shared" ca="1" si="1050"/>
        <v>6.0610600494159783E-4</v>
      </c>
      <c r="GT486" s="223">
        <f t="shared" ca="1" si="1051"/>
        <v>-5.7066031414599954E-4</v>
      </c>
      <c r="GU486" s="223">
        <f t="shared" ca="1" si="1052"/>
        <v>5.3212216566453949E-4</v>
      </c>
      <c r="GV486" s="223">
        <f t="shared" ca="1" si="1053"/>
        <v>-4.9070040106288446E-4</v>
      </c>
      <c r="GW486" s="223">
        <f t="shared" ca="1" si="1054"/>
        <v>4.4661948847230101E-4</v>
      </c>
      <c r="GX486" s="223">
        <f t="shared" ca="1" si="1055"/>
        <v>-4.0011830617740361E-4</v>
      </c>
      <c r="GY486" s="223">
        <f t="shared" ca="1" si="1056"/>
        <v>3.5144884811403248E-4</v>
      </c>
      <c r="GZ486" s="223">
        <f t="shared" ca="1" si="1057"/>
        <v>-3.0087485829228216E-4</v>
      </c>
      <c r="HA486" s="223">
        <f t="shared" ca="1" si="1058"/>
        <v>2.4867040154486007E-4</v>
      </c>
      <c r="HB486" s="223">
        <f t="shared" ca="1" si="1059"/>
        <v>-1.9511837834601116E-4</v>
      </c>
      <c r="HC486" s="223">
        <f t="shared" ca="1" si="1060"/>
        <v>1.4050899174933762E-4</v>
      </c>
      <c r="HD486" s="223">
        <f t="shared" ca="1" si="1061"/>
        <v>-8.5138174752307253E-5</v>
      </c>
      <c r="HE486" s="223">
        <f t="shared" ca="1" si="1062"/>
        <v>2.9305986609699569E-5</v>
      </c>
      <c r="HF486" s="223">
        <f t="shared" ca="1" si="1063"/>
        <v>2.6685013213493484E-5</v>
      </c>
      <c r="HG486" s="223">
        <f t="shared" ca="1" si="1064"/>
        <v>-8.2531404638023175E-5</v>
      </c>
      <c r="HH486" s="223">
        <f t="shared" ca="1" si="1065"/>
        <v>1.3793055123008231E-4</v>
      </c>
      <c r="HI486" s="223">
        <f t="shared" ca="1" si="1066"/>
        <v>-1.9258224021436124E-4</v>
      </c>
      <c r="HJ486" s="223">
        <f t="shared" ca="1" si="1067"/>
        <v>2.4619030935308869E-4</v>
      </c>
      <c r="HK486" s="223">
        <f t="shared" ca="1" si="1068"/>
        <v>-2.9846425187485823E-4</v>
      </c>
      <c r="HL486" s="223">
        <f t="shared" ca="1" si="1069"/>
        <v>3.4912079075591622E-4</v>
      </c>
      <c r="HM486" s="223">
        <f t="shared" ca="1" si="1070"/>
        <v>-3.9788541382320748E-4</v>
      </c>
      <c r="HN486" s="223">
        <f t="shared" ca="1" si="1071"/>
        <v>4.4449386135915595E-4</v>
      </c>
      <c r="HO486" s="223">
        <f t="shared" ca="1" si="1072"/>
        <v>-4.8869355814828627E-4</v>
      </c>
      <c r="HP486" s="223">
        <f t="shared" ca="1" si="1073"/>
        <v>5.302449822041208E-4</v>
      </c>
      <c r="HQ486" s="223">
        <f t="shared" ca="1" si="1074"/>
        <v>-5.6892296275957641E-4</v>
      </c>
      <c r="HR486" s="223">
        <f t="shared" ca="1" si="1075"/>
        <v>6.0451790048686189E-4</v>
      </c>
      <c r="HS486" s="223">
        <f t="shared" ca="1" si="1076"/>
        <v>-6.3683690333439405E-4</v>
      </c>
      <c r="HT486" s="223">
        <f t="shared" ca="1" si="1077"/>
        <v>6.6570483182553926E-4</v>
      </c>
      <c r="HU486" s="223">
        <f t="shared" ca="1" si="1078"/>
        <v>-6.9096524815461099E-4</v>
      </c>
      <c r="HV486" s="223">
        <f t="shared" ca="1" si="1079"/>
        <v>7.1248126393689323E-4</v>
      </c>
      <c r="HW486" s="223">
        <f t="shared" ca="1" si="1080"/>
        <v>-7.3013628201865793E-4</v>
      </c>
      <c r="HX486" s="223">
        <f t="shared" ca="1" si="1081"/>
        <v>7.4383462832724296E-4</v>
      </c>
      <c r="HY486" s="223">
        <f t="shared" ca="1" si="1082"/>
        <v>-7.5350207033714135E-4</v>
      </c>
      <c r="HZ486" s="223">
        <f t="shared" ca="1" si="1083"/>
        <v>7.5908621934248923E-4</v>
      </c>
      <c r="IA486" s="223">
        <f t="shared" ca="1" si="1084"/>
        <v>-7.6055681435600116E-4</v>
      </c>
      <c r="IB486" s="223">
        <f t="shared" ca="1" si="1085"/>
        <v>7.5790588609588266E-4</v>
      </c>
      <c r="IC486" s="223">
        <f t="shared" ca="1" si="1086"/>
        <v>-7.5114780017205868E-4</v>
      </c>
      <c r="ID486" s="223">
        <f t="shared" ca="1" si="1087"/>
        <v>7.4031917923768884E-4</v>
      </c>
      <c r="IE486" s="223">
        <f t="shared" ca="1" si="1088"/>
        <v>-4.9065898445945671E-4</v>
      </c>
      <c r="IF486" s="223">
        <f t="shared" ca="1" si="1089"/>
        <v>7.0670679786077179E-4</v>
      </c>
      <c r="IG486" s="223">
        <f t="shared" ca="1" si="1090"/>
        <v>-6.8410518582517107E-4</v>
      </c>
      <c r="IH486" s="223">
        <f t="shared" ca="1" si="1091"/>
        <v>6.5779634851491787E-4</v>
      </c>
      <c r="II486" s="223">
        <f t="shared" ca="1" si="1092"/>
        <v>-6.2792285579886314E-4</v>
      </c>
      <c r="IJ486" s="223">
        <f t="shared" ca="1" si="1093"/>
        <v>5.9464659472235274E-4</v>
      </c>
      <c r="IK486" s="223">
        <f t="shared" ca="1" si="1094"/>
        <v>-5.5814789222730305E-4</v>
      </c>
      <c r="IL486" s="223">
        <f t="shared" ca="1" si="1095"/>
        <v>5.1862453794487764E-4</v>
      </c>
      <c r="IM486" s="223">
        <f t="shared" ca="1" si="1096"/>
        <v>-4.7629071235634013E-4</v>
      </c>
      <c r="IN486" s="223">
        <f t="shared" ca="1" si="1097"/>
        <v>4.3137582613053953E-4</v>
      </c>
      <c r="IO486" s="223">
        <f t="shared" ca="1" si="1098"/>
        <v>-3.8412327692733815E-4</v>
      </c>
      <c r="IP486" s="223">
        <f t="shared" ca="1" si="1099"/>
        <v>3.3478913040502049E-4</v>
      </c>
      <c r="IQ486" s="223">
        <f t="shared" ca="1" si="1100"/>
        <v>-2.8364073257803051E-4</v>
      </c>
      <c r="IR486" s="223">
        <f t="shared" ca="1" si="1101"/>
        <v>2.3095526104582385E-4</v>
      </c>
      <c r="IS486" s="223">
        <f t="shared" ca="1" si="1102"/>
        <v>-1.7701822294344087E-4</v>
      </c>
      <c r="IT486" s="223">
        <f t="shared" ca="1" si="1103"/>
        <v>1.2212190775360481E-4</v>
      </c>
      <c r="IU486" s="223">
        <f t="shared" ca="1" si="1104"/>
        <v>-6.6563803364689882E-5</v>
      </c>
      <c r="IV486" s="223">
        <f t="shared" ca="1" si="1105"/>
        <v>1.0644983958079323E-5</v>
      </c>
      <c r="IW486" s="223">
        <f t="shared" ca="1" si="1106"/>
        <v>4.5331521538909353E-5</v>
      </c>
      <c r="IX486" s="223">
        <f t="shared" ca="1" si="1107"/>
        <v>-1.0106237159303682E-4</v>
      </c>
      <c r="IY486" s="223">
        <f t="shared" ca="1" si="1108"/>
        <v>1.56245555899193E-4</v>
      </c>
      <c r="IZ486" s="223">
        <f t="shared" ca="1" si="1109"/>
        <v>-2.1058203200040708E-4</v>
      </c>
      <c r="JA486" s="223">
        <f t="shared" ca="1" si="1110"/>
        <v>2.6377734582483191E-4</v>
      </c>
      <c r="JB486" s="223">
        <f t="shared" ca="1" si="1111"/>
        <v>-3.1554322735787162E-4</v>
      </c>
    </row>
    <row r="487" spans="2:262">
      <c r="B487" s="230">
        <v>126</v>
      </c>
      <c r="C487" s="229">
        <f t="shared" si="1112"/>
        <v>2.4609375000000018E-3</v>
      </c>
      <c r="D487" s="226">
        <f t="shared" ca="1" si="855"/>
        <v>71.890781874524976</v>
      </c>
      <c r="E487" s="225">
        <f ca="1">EB361</f>
        <v>-0.10921812547502319</v>
      </c>
      <c r="F487" s="224">
        <v>126</v>
      </c>
      <c r="G487" s="223">
        <f t="shared" ca="1" si="856"/>
        <v>4.9819528899067058E-4</v>
      </c>
      <c r="H487" s="223">
        <f t="shared" ca="1" si="857"/>
        <v>-5.3217499136078107E-4</v>
      </c>
      <c r="I487" s="223">
        <f t="shared" ca="1" si="858"/>
        <v>5.6487263756367938E-4</v>
      </c>
      <c r="J487" s="223">
        <f t="shared" ca="1" si="859"/>
        <v>-5.9620945610568718E-4</v>
      </c>
      <c r="K487" s="223">
        <f t="shared" ca="1" si="860"/>
        <v>6.2610995384615583E-4</v>
      </c>
      <c r="L487" s="223">
        <f t="shared" ca="1" si="861"/>
        <v>-6.5450209786705404E-4</v>
      </c>
      <c r="M487" s="223">
        <f t="shared" ca="1" si="862"/>
        <v>6.8131748900657641E-4</v>
      </c>
      <c r="N487" s="223">
        <f t="shared" ca="1" si="863"/>
        <v>-7.0649152663872011E-4</v>
      </c>
      <c r="O487" s="223">
        <f t="shared" ca="1" si="864"/>
        <v>7.2996356430184151E-4</v>
      </c>
      <c r="P487" s="223">
        <f t="shared" ca="1" si="865"/>
        <v>-7.5167705580130137E-4</v>
      </c>
      <c r="Q487" s="223">
        <f t="shared" ca="1" si="866"/>
        <v>7.7157969143420188E-4</v>
      </c>
      <c r="R487" s="223">
        <f t="shared" ca="1" si="867"/>
        <v>-7.8962352400803958E-4</v>
      </c>
      <c r="S487" s="223">
        <f t="shared" ca="1" si="868"/>
        <v>8.0576508434968951E-4</v>
      </c>
      <c r="T487" s="223">
        <f t="shared" ca="1" si="869"/>
        <v>-8.1996548602645321E-4</v>
      </c>
      <c r="U487" s="223">
        <f t="shared" ca="1" si="870"/>
        <v>8.3219051902688691E-4</v>
      </c>
      <c r="V487" s="223">
        <f t="shared" ca="1" si="871"/>
        <v>-8.4241073217570421E-4</v>
      </c>
      <c r="W487" s="223">
        <f t="shared" ca="1" si="872"/>
        <v>8.5060150408424438E-4</v>
      </c>
      <c r="X487" s="223">
        <f t="shared" ca="1" si="873"/>
        <v>-8.5674310246555295E-4</v>
      </c>
      <c r="Y487" s="223">
        <f t="shared" ca="1" si="874"/>
        <v>8.6082073167118847E-4</v>
      </c>
      <c r="Z487" s="223">
        <f t="shared" ca="1" si="875"/>
        <v>-8.628245683352377E-4</v>
      </c>
      <c r="AA487" s="223">
        <f t="shared" ca="1" si="876"/>
        <v>8.6274978503966088E-4</v>
      </c>
      <c r="AB487" s="223">
        <f t="shared" ca="1" si="877"/>
        <v>-8.6059656194396731E-4</v>
      </c>
      <c r="AC487" s="223">
        <f t="shared" ca="1" si="878"/>
        <v>8.5637008635119439E-4</v>
      </c>
      <c r="AD487" s="223">
        <f t="shared" ca="1" si="879"/>
        <v>-8.5008054021124078E-4</v>
      </c>
      <c r="AE487" s="223">
        <f t="shared" ca="1" si="880"/>
        <v>8.4174307559165668E-4</v>
      </c>
      <c r="AF487" s="223">
        <f t="shared" ca="1" si="881"/>
        <v>-8.3137777817498648E-4</v>
      </c>
      <c r="AG487" s="223">
        <f t="shared" ca="1" si="882"/>
        <v>8.190096188705994E-4</v>
      </c>
      <c r="AH487" s="223">
        <f t="shared" ca="1" si="883"/>
        <v>-8.0466839365758735E-4</v>
      </c>
      <c r="AI487" s="223">
        <f t="shared" ca="1" si="884"/>
        <v>7.8838865180362312E-4</v>
      </c>
      <c r="AJ487" s="223">
        <f t="shared" ca="1" si="885"/>
        <v>-7.702096126327735E-4</v>
      </c>
      <c r="AK487" s="223">
        <f t="shared" ca="1" si="886"/>
        <v>7.5017507104269696E-4</v>
      </c>
      <c r="AL487" s="223">
        <f t="shared" ca="1" si="887"/>
        <v>-7.2833329199890266E-4</v>
      </c>
      <c r="AM487" s="223">
        <f t="shared" ca="1" si="888"/>
        <v>7.0473689426022096E-4</v>
      </c>
      <c r="AN487" s="223">
        <f t="shared" ca="1" si="889"/>
        <v>-6.7944272361560476E-4</v>
      </c>
      <c r="AO487" s="223">
        <f t="shared" ca="1" si="890"/>
        <v>6.5251171593764439E-4</v>
      </c>
      <c r="AP487" s="223">
        <f t="shared" ca="1" si="891"/>
        <v>-6.2400875038271398E-4</v>
      </c>
      <c r="AQ487" s="223">
        <f t="shared" ca="1" si="892"/>
        <v>5.9400249309140923E-4</v>
      </c>
      <c r="AR487" s="223">
        <f t="shared" ca="1" si="893"/>
        <v>-5.625652317657649E-4</v>
      </c>
      <c r="AS487" s="223">
        <f t="shared" ca="1" si="894"/>
        <v>5.2977270152190217E-4</v>
      </c>
      <c r="AT487" s="223">
        <f t="shared" ca="1" si="895"/>
        <v>-4.9570390243746472E-4</v>
      </c>
      <c r="AU487" s="223">
        <f t="shared" ca="1" si="896"/>
        <v>4.6044090923352159E-4</v>
      </c>
      <c r="AV487" s="223">
        <f t="shared" ca="1" si="897"/>
        <v>-4.2406867354938504E-4</v>
      </c>
      <c r="AW487" s="223">
        <f t="shared" ca="1" si="898"/>
        <v>3.866748192866176E-4</v>
      </c>
      <c r="AX487" s="223">
        <f t="shared" ca="1" si="899"/>
        <v>-3.4834943151549648E-4</v>
      </c>
      <c r="AY487" s="223">
        <f t="shared" ca="1" si="900"/>
        <v>3.0918483945202536E-4</v>
      </c>
      <c r="AZ487" s="223">
        <f t="shared" ca="1" si="901"/>
        <v>-2.6927539402894378E-4</v>
      </c>
      <c r="BA487" s="223">
        <f t="shared" ca="1" si="902"/>
        <v>2.2871724059588422E-4</v>
      </c>
      <c r="BB487" s="223">
        <f t="shared" ca="1" si="903"/>
        <v>-1.8760808729698846E-4</v>
      </c>
      <c r="BC487" s="223">
        <f t="shared" ca="1" si="904"/>
        <v>1.4604696968326683E-4</v>
      </c>
      <c r="BD487" s="223">
        <f t="shared" ca="1" si="905"/>
        <v>-1.0413401212735026E-4</v>
      </c>
      <c r="BE487" s="223">
        <f t="shared" ca="1" si="906"/>
        <v>6.1970186615181104E-5</v>
      </c>
      <c r="BF487" s="223">
        <f t="shared" ca="1" si="907"/>
        <v>-1.9657069495484147E-5</v>
      </c>
      <c r="BG487" s="223">
        <f t="shared" ca="1" si="908"/>
        <v>-2.2703403226358881E-5</v>
      </c>
      <c r="BH487" s="223">
        <f t="shared" ca="1" si="909"/>
        <v>6.5009181461270801E-5</v>
      </c>
      <c r="BI487" s="223">
        <f t="shared" ca="1" si="910"/>
        <v>-1.0715834688388625E-4</v>
      </c>
      <c r="BJ487" s="223">
        <f t="shared" ca="1" si="911"/>
        <v>1.4904935846289598E-4</v>
      </c>
      <c r="BK487" s="223">
        <f t="shared" ca="1" si="912"/>
        <v>-1.9058129708221072E-4</v>
      </c>
      <c r="BL487" s="223">
        <f t="shared" ca="1" si="913"/>
        <v>2.3165410866388041E-4</v>
      </c>
      <c r="BM487" s="223">
        <f t="shared" ca="1" si="914"/>
        <v>-2.7216884520729883E-4</v>
      </c>
      <c r="BN487" s="223">
        <f t="shared" ca="1" si="915"/>
        <v>3.1202790316341432E-4</v>
      </c>
      <c r="BO487" s="223">
        <f t="shared" ca="1" si="916"/>
        <v>-3.5113525857041544E-4</v>
      </c>
      <c r="BP487" s="223">
        <f t="shared" ca="1" si="917"/>
        <v>3.8939669838368175E-4</v>
      </c>
      <c r="BQ487" s="223">
        <f t="shared" ca="1" si="918"/>
        <v>-4.26720047443441E-4</v>
      </c>
      <c r="BR487" s="223">
        <f t="shared" ca="1" si="919"/>
        <v>4.6301539053262588E-4</v>
      </c>
      <c r="BS487" s="223">
        <f t="shared" ca="1" si="920"/>
        <v>-4.9819528899065974E-4</v>
      </c>
      <c r="BT487" s="223">
        <f t="shared" ca="1" si="921"/>
        <v>5.321749913607815E-4</v>
      </c>
      <c r="BU487" s="223">
        <f t="shared" ca="1" si="922"/>
        <v>-5.6487263756367168E-4</v>
      </c>
      <c r="BV487" s="223">
        <f t="shared" ca="1" si="923"/>
        <v>5.9620945610568978E-4</v>
      </c>
      <c r="BW487" s="223">
        <f t="shared" ca="1" si="924"/>
        <v>-6.2610995384615095E-4</v>
      </c>
      <c r="BX487" s="223">
        <f t="shared" ca="1" si="925"/>
        <v>6.5450209786705837E-4</v>
      </c>
      <c r="BY487" s="223">
        <f t="shared" ca="1" si="926"/>
        <v>-6.8131748900657489E-4</v>
      </c>
      <c r="BZ487" s="223">
        <f t="shared" ca="1" si="927"/>
        <v>7.0649152663872564E-4</v>
      </c>
      <c r="CA487" s="223">
        <f t="shared" ca="1" si="928"/>
        <v>-7.299635643018402E-4</v>
      </c>
      <c r="CB487" s="223">
        <f t="shared" ca="1" si="929"/>
        <v>7.5167705580129562E-4</v>
      </c>
      <c r="CC487" s="223">
        <f t="shared" ca="1" si="930"/>
        <v>-7.715796914342034E-4</v>
      </c>
      <c r="CD487" s="223">
        <f t="shared" ca="1" si="931"/>
        <v>7.8962352400803611E-4</v>
      </c>
      <c r="CE487" s="223">
        <f t="shared" ca="1" si="932"/>
        <v>-8.0576508434969081E-4</v>
      </c>
      <c r="CF487" s="223">
        <f t="shared" ca="1" si="933"/>
        <v>8.1996548602645235E-4</v>
      </c>
      <c r="CG487" s="223">
        <f t="shared" ca="1" si="934"/>
        <v>-8.3219051902688941E-4</v>
      </c>
      <c r="CH487" s="223">
        <f t="shared" ca="1" si="935"/>
        <v>8.4241073217570356E-4</v>
      </c>
      <c r="CI487" s="223">
        <f t="shared" ca="1" si="936"/>
        <v>-8.5060150408424178E-4</v>
      </c>
      <c r="CJ487" s="223">
        <f t="shared" ca="1" si="937"/>
        <v>8.5674310246555262E-4</v>
      </c>
      <c r="CK487" s="223">
        <f t="shared" ca="1" si="938"/>
        <v>-8.6082073167118793E-4</v>
      </c>
      <c r="CL487" s="223">
        <f t="shared" ca="1" si="939"/>
        <v>8.6282456833523726E-4</v>
      </c>
      <c r="CM487" s="223">
        <f t="shared" ca="1" si="940"/>
        <v>-8.6274978503966034E-4</v>
      </c>
      <c r="CN487" s="223">
        <f t="shared" ca="1" si="941"/>
        <v>8.6059656194396666E-4</v>
      </c>
      <c r="CO487" s="223">
        <f t="shared" ca="1" si="942"/>
        <v>-8.5637008635119482E-4</v>
      </c>
      <c r="CP487" s="223">
        <f t="shared" ca="1" si="943"/>
        <v>8.5008054021124338E-4</v>
      </c>
      <c r="CQ487" s="223">
        <f t="shared" ca="1" si="944"/>
        <v>-8.4174307559166275E-4</v>
      </c>
      <c r="CR487" s="223">
        <f t="shared" ca="1" si="945"/>
        <v>8.3137777817498377E-4</v>
      </c>
      <c r="CS487" s="223">
        <f t="shared" ca="1" si="946"/>
        <v>-8.1900961887060037E-4</v>
      </c>
      <c r="CT487" s="223">
        <f t="shared" ca="1" si="947"/>
        <v>8.0466839365758833E-4</v>
      </c>
      <c r="CU487" s="223">
        <f t="shared" ca="1" si="948"/>
        <v>-7.8838865180362908E-4</v>
      </c>
      <c r="CV487" s="223">
        <f t="shared" ca="1" si="949"/>
        <v>7.7020961263276364E-4</v>
      </c>
      <c r="CW487" s="223">
        <f t="shared" ca="1" si="950"/>
        <v>-7.5017507104269208E-4</v>
      </c>
      <c r="CX487" s="223">
        <f t="shared" ca="1" si="951"/>
        <v>7.2833329199890407E-4</v>
      </c>
      <c r="CY487" s="223">
        <f t="shared" ca="1" si="952"/>
        <v>-7.0473689426022942E-4</v>
      </c>
      <c r="CZ487" s="223">
        <f t="shared" ca="1" si="953"/>
        <v>6.7944272361562146E-4</v>
      </c>
      <c r="DA487" s="223">
        <f t="shared" ca="1" si="954"/>
        <v>-6.525117159376381E-4</v>
      </c>
      <c r="DB487" s="223">
        <f t="shared" ca="1" si="955"/>
        <v>6.2400875038271571E-4</v>
      </c>
      <c r="DC487" s="223">
        <f t="shared" ca="1" si="956"/>
        <v>-5.9400249309141096E-4</v>
      </c>
      <c r="DD487" s="223">
        <f t="shared" ca="1" si="957"/>
        <v>5.6256523176577617E-4</v>
      </c>
      <c r="DE487" s="223">
        <f t="shared" ca="1" si="958"/>
        <v>-5.2977270152188482E-4</v>
      </c>
      <c r="DF487" s="223">
        <f t="shared" ca="1" si="959"/>
        <v>4.9570390243745691E-4</v>
      </c>
      <c r="DG487" s="223">
        <f t="shared" ca="1" si="960"/>
        <v>-4.6044090923352376E-4</v>
      </c>
      <c r="DH487" s="223">
        <f t="shared" ca="1" si="961"/>
        <v>4.2406867354938726E-4</v>
      </c>
      <c r="DI487" s="223">
        <f t="shared" ca="1" si="962"/>
        <v>-3.8667481928664183E-4</v>
      </c>
      <c r="DJ487" s="223">
        <f t="shared" ca="1" si="963"/>
        <v>3.4834943151547631E-4</v>
      </c>
      <c r="DK487" s="223">
        <f t="shared" ca="1" si="964"/>
        <v>-3.0918483945202775E-4</v>
      </c>
      <c r="DL487" s="223">
        <f t="shared" ca="1" si="965"/>
        <v>2.6927539402894616E-4</v>
      </c>
      <c r="DM487" s="223">
        <f t="shared" ca="1" si="966"/>
        <v>-2.2871724059591025E-4</v>
      </c>
      <c r="DN487" s="223">
        <f t="shared" ca="1" si="967"/>
        <v>1.876080872970148E-4</v>
      </c>
      <c r="DO487" s="223">
        <f t="shared" ca="1" si="968"/>
        <v>-1.4604696968324515E-4</v>
      </c>
      <c r="DP487" s="223">
        <f t="shared" ca="1" si="969"/>
        <v>1.0413401212735281E-4</v>
      </c>
      <c r="DQ487" s="223">
        <f t="shared" ca="1" si="970"/>
        <v>-6.1970186615183543E-5</v>
      </c>
      <c r="DR487" s="223">
        <f t="shared" ca="1" si="971"/>
        <v>1.9657069495511198E-5</v>
      </c>
      <c r="DS487" s="223">
        <f t="shared" ca="1" si="972"/>
        <v>2.2703403226380836E-5</v>
      </c>
      <c r="DT487" s="223">
        <f t="shared" ca="1" si="973"/>
        <v>-6.5009181461268253E-5</v>
      </c>
      <c r="DU487" s="223">
        <f t="shared" ca="1" si="974"/>
        <v>1.0715834688388375E-4</v>
      </c>
      <c r="DV487" s="223">
        <f t="shared" ca="1" si="975"/>
        <v>-1.4904935846289343E-4</v>
      </c>
      <c r="DW487" s="223">
        <f t="shared" ca="1" si="976"/>
        <v>1.9058129708218432E-4</v>
      </c>
      <c r="DX487" s="223">
        <f t="shared" ca="1" si="977"/>
        <v>-2.3165410866390158E-4</v>
      </c>
      <c r="DY487" s="223">
        <f t="shared" ca="1" si="978"/>
        <v>2.7216884520729639E-4</v>
      </c>
      <c r="DZ487" s="223">
        <f t="shared" ca="1" si="979"/>
        <v>-3.1202790316341194E-4</v>
      </c>
      <c r="EA487" s="223">
        <f t="shared" ca="1" si="980"/>
        <v>3.5113525857039072E-4</v>
      </c>
      <c r="EB487" s="223">
        <f t="shared" ca="1" si="981"/>
        <v>-3.8939669838370137E-4</v>
      </c>
      <c r="EC487" s="223">
        <f t="shared" ca="1" si="982"/>
        <v>4.2672004744343883E-4</v>
      </c>
      <c r="ED487" s="223">
        <f t="shared" ca="1" si="983"/>
        <v>-4.6301539053262371E-4</v>
      </c>
      <c r="EE487" s="223">
        <f t="shared" ca="1" si="984"/>
        <v>4.9819528899065768E-4</v>
      </c>
      <c r="EF487" s="223">
        <f t="shared" ca="1" si="985"/>
        <v>-5.3217499136076014E-4</v>
      </c>
      <c r="EG487" s="223">
        <f t="shared" ca="1" si="986"/>
        <v>5.6487263756368838E-4</v>
      </c>
      <c r="EH487" s="223">
        <f t="shared" ca="1" si="987"/>
        <v>-5.9620945610568805E-4</v>
      </c>
      <c r="EI487" s="223">
        <f t="shared" ca="1" si="988"/>
        <v>6.2610995384614911E-4</v>
      </c>
      <c r="EJ487" s="223">
        <f t="shared" ca="1" si="989"/>
        <v>-6.545020978670407E-4</v>
      </c>
      <c r="EK487" s="223">
        <f t="shared" ca="1" si="990"/>
        <v>6.8131748900658845E-4</v>
      </c>
      <c r="EL487" s="223">
        <f t="shared" ca="1" si="991"/>
        <v>-7.0649152663872423E-4</v>
      </c>
      <c r="EM487" s="223">
        <f t="shared" ca="1" si="992"/>
        <v>7.2996356430183879E-4</v>
      </c>
      <c r="EN487" s="223">
        <f t="shared" ca="1" si="993"/>
        <v>-7.5167705580129432E-4</v>
      </c>
      <c r="EO487" s="223">
        <f t="shared" ca="1" si="994"/>
        <v>7.7157969143419136E-4</v>
      </c>
      <c r="EP487" s="223">
        <f t="shared" ca="1" si="995"/>
        <v>-7.89623524008045E-4</v>
      </c>
      <c r="EQ487" s="223">
        <f t="shared" ca="1" si="996"/>
        <v>8.0576508434968995E-4</v>
      </c>
      <c r="ER487" s="223">
        <f t="shared" ca="1" si="997"/>
        <v>-8.1996548602645159E-4</v>
      </c>
      <c r="ES487" s="223">
        <f t="shared" ca="1" si="998"/>
        <v>8.3219051902688225E-4</v>
      </c>
      <c r="ET487" s="223">
        <f t="shared" ca="1" si="999"/>
        <v>-8.4241073217570833E-4</v>
      </c>
      <c r="EU487" s="223">
        <f t="shared" ca="1" si="1000"/>
        <v>8.5060150408424557E-4</v>
      </c>
      <c r="EV487" s="223">
        <f t="shared" ca="1" si="1001"/>
        <v>-8.5674310246555241E-4</v>
      </c>
      <c r="EW487" s="223">
        <f t="shared" ca="1" si="1002"/>
        <v>8.6082073167118771E-4</v>
      </c>
      <c r="EX487" s="223">
        <f t="shared" ca="1" si="1003"/>
        <v>-8.6282456833523726E-4</v>
      </c>
      <c r="EY487" s="223">
        <f t="shared" ca="1" si="1004"/>
        <v>8.6274978503966045E-4</v>
      </c>
      <c r="EZ487" s="223">
        <f t="shared" ca="1" si="1005"/>
        <v>-8.6059656194396688E-4</v>
      </c>
      <c r="FA487" s="223">
        <f t="shared" ca="1" si="1006"/>
        <v>8.5637008635119504E-4</v>
      </c>
      <c r="FB487" s="223">
        <f t="shared" ca="1" si="1007"/>
        <v>-8.5008054021124381E-4</v>
      </c>
      <c r="FC487" s="223">
        <f t="shared" ca="1" si="1008"/>
        <v>8.4174307559166329E-4</v>
      </c>
      <c r="FD487" s="223">
        <f t="shared" ca="1" si="1009"/>
        <v>-8.3137777817498442E-4</v>
      </c>
      <c r="FE487" s="223">
        <f t="shared" ca="1" si="1010"/>
        <v>8.1900961887060113E-4</v>
      </c>
      <c r="FF487" s="223">
        <f t="shared" ca="1" si="1011"/>
        <v>-8.046683936575893E-4</v>
      </c>
      <c r="FG487" s="223">
        <f t="shared" ca="1" si="1012"/>
        <v>7.8838865180363006E-4</v>
      </c>
      <c r="FH487" s="223">
        <f t="shared" ca="1" si="1013"/>
        <v>-7.7020961263276472E-4</v>
      </c>
      <c r="FI487" s="223">
        <f t="shared" ca="1" si="1014"/>
        <v>7.5017507104269349E-4</v>
      </c>
      <c r="FJ487" s="223">
        <f t="shared" ca="1" si="1015"/>
        <v>-7.2833329199890537E-4</v>
      </c>
      <c r="FK487" s="223">
        <f t="shared" ca="1" si="1016"/>
        <v>7.0473689426023105E-4</v>
      </c>
      <c r="FL487" s="223">
        <f t="shared" ca="1" si="1017"/>
        <v>-6.7944272361562287E-4</v>
      </c>
      <c r="FM487" s="223">
        <f t="shared" ca="1" si="1018"/>
        <v>6.5251171593763973E-4</v>
      </c>
      <c r="FN487" s="223">
        <f t="shared" ca="1" si="1019"/>
        <v>-6.2400875038271745E-4</v>
      </c>
      <c r="FO487" s="223">
        <f t="shared" ca="1" si="1020"/>
        <v>5.9400249309141269E-4</v>
      </c>
      <c r="FP487" s="223">
        <f t="shared" ca="1" si="1021"/>
        <v>-5.6256523176577802E-4</v>
      </c>
      <c r="FQ487" s="223">
        <f t="shared" ca="1" si="1022"/>
        <v>5.2977270152188688E-4</v>
      </c>
      <c r="FR487" s="223">
        <f t="shared" ca="1" si="1023"/>
        <v>-4.9570390243749919E-4</v>
      </c>
      <c r="FS487" s="223">
        <f t="shared" ca="1" si="1024"/>
        <v>4.6044090923352593E-4</v>
      </c>
      <c r="FT487" s="223">
        <f t="shared" ca="1" si="1025"/>
        <v>-4.2406867354934666E-4</v>
      </c>
      <c r="FU487" s="223">
        <f t="shared" ca="1" si="1026"/>
        <v>3.8667481928664411E-4</v>
      </c>
      <c r="FV487" s="223">
        <f t="shared" ca="1" si="1027"/>
        <v>-3.4834943151547864E-4</v>
      </c>
      <c r="FW487" s="223">
        <f t="shared" ca="1" si="1028"/>
        <v>3.0918483945207605E-4</v>
      </c>
      <c r="FX487" s="223">
        <f t="shared" ca="1" si="1029"/>
        <v>-2.692753940289486E-4</v>
      </c>
      <c r="FY487" s="223">
        <f t="shared" ca="1" si="1030"/>
        <v>2.2871724059586541E-4</v>
      </c>
      <c r="FZ487" s="223">
        <f t="shared" ca="1" si="1031"/>
        <v>-1.876080872970173E-4</v>
      </c>
      <c r="GA487" s="223">
        <f t="shared" ca="1" si="1032"/>
        <v>1.4604696968324759E-4</v>
      </c>
      <c r="GB487" s="223">
        <f t="shared" ca="1" si="1033"/>
        <v>-1.0413401212740404E-4</v>
      </c>
      <c r="GC487" s="223">
        <f t="shared" ca="1" si="1034"/>
        <v>6.1970186615186145E-5</v>
      </c>
      <c r="GD487" s="223">
        <f t="shared" ca="1" si="1035"/>
        <v>-1.9657069495464686E-5</v>
      </c>
      <c r="GE487" s="223">
        <f t="shared" ca="1" si="1036"/>
        <v>-2.2703403226329228E-5</v>
      </c>
      <c r="GF487" s="223">
        <f t="shared" ca="1" si="1037"/>
        <v>6.5009181461265705E-5</v>
      </c>
      <c r="GG487" s="223">
        <f t="shared" ca="1" si="1038"/>
        <v>-1.0715834688392994E-4</v>
      </c>
      <c r="GH487" s="223">
        <f t="shared" ca="1" si="1039"/>
        <v>1.4904935846289099E-4</v>
      </c>
      <c r="GI487" s="223">
        <f t="shared" ca="1" si="1040"/>
        <v>-1.9058129708222969E-4</v>
      </c>
      <c r="GJ487" s="223">
        <f t="shared" ca="1" si="1041"/>
        <v>2.3165410866385187E-4</v>
      </c>
      <c r="GK487" s="223">
        <f t="shared" ca="1" si="1042"/>
        <v>-2.7216884520729406E-4</v>
      </c>
      <c r="GL487" s="223">
        <f t="shared" ca="1" si="1043"/>
        <v>3.1202790316345525E-4</v>
      </c>
      <c r="GM487" s="223">
        <f t="shared" ca="1" si="1044"/>
        <v>-3.5113525857038839E-4</v>
      </c>
      <c r="GN487" s="223">
        <f t="shared" ca="1" si="1045"/>
        <v>3.8939669838369915E-4</v>
      </c>
      <c r="GO487" s="223">
        <f t="shared" ca="1" si="1046"/>
        <v>-4.2672004744339395E-4</v>
      </c>
      <c r="GP487" s="223">
        <f t="shared" ca="1" si="1047"/>
        <v>4.6301539053262159E-4</v>
      </c>
      <c r="GQ487" s="223">
        <f t="shared" ca="1" si="1048"/>
        <v>-4.9819528899069563E-4</v>
      </c>
      <c r="GR487" s="223">
        <f t="shared" ca="1" si="1049"/>
        <v>5.3217499136075808E-4</v>
      </c>
      <c r="GS487" s="223">
        <f t="shared" ca="1" si="1050"/>
        <v>-5.6487263756368632E-4</v>
      </c>
      <c r="GT487" s="223">
        <f t="shared" ca="1" si="1051"/>
        <v>5.9620945610565075E-4</v>
      </c>
      <c r="GU487" s="223">
        <f t="shared" ca="1" si="1052"/>
        <v>-6.2610995384614748E-4</v>
      </c>
      <c r="GV487" s="223">
        <f t="shared" ca="1" si="1053"/>
        <v>6.5450209786707106E-4</v>
      </c>
      <c r="GW487" s="223">
        <f t="shared" ca="1" si="1054"/>
        <v>-6.8131748900655679E-4</v>
      </c>
      <c r="GX487" s="223">
        <f t="shared" ca="1" si="1055"/>
        <v>7.0649152663872271E-4</v>
      </c>
      <c r="GY487" s="223">
        <f t="shared" ca="1" si="1056"/>
        <v>-7.2996356430181136E-4</v>
      </c>
      <c r="GZ487" s="223">
        <f t="shared" ca="1" si="1057"/>
        <v>7.5167705580129302E-4</v>
      </c>
      <c r="HA487" s="223">
        <f t="shared" ca="1" si="1058"/>
        <v>-7.7157969143421207E-4</v>
      </c>
      <c r="HB487" s="223">
        <f t="shared" ca="1" si="1059"/>
        <v>7.8962352400802419E-4</v>
      </c>
      <c r="HC487" s="223">
        <f t="shared" ca="1" si="1060"/>
        <v>-8.0576508434968908E-4</v>
      </c>
      <c r="HD487" s="223">
        <f t="shared" ca="1" si="1061"/>
        <v>8.1996548602646612E-4</v>
      </c>
      <c r="HE487" s="223">
        <f t="shared" ca="1" si="1062"/>
        <v>-8.321905190268816E-4</v>
      </c>
      <c r="HF487" s="223">
        <f t="shared" ca="1" si="1063"/>
        <v>8.4241073217570779E-4</v>
      </c>
      <c r="HG487" s="223">
        <f t="shared" ca="1" si="1064"/>
        <v>-8.506015040842369E-4</v>
      </c>
      <c r="HH487" s="223">
        <f t="shared" ca="1" si="1065"/>
        <v>8.5674310246555208E-4</v>
      </c>
      <c r="HI487" s="223">
        <f t="shared" ca="1" si="1066"/>
        <v>-8.6082073167119107E-4</v>
      </c>
      <c r="HJ487" s="223">
        <f t="shared" ca="1" si="1067"/>
        <v>8.6282456833523726E-4</v>
      </c>
      <c r="HK487" s="223">
        <f t="shared" ca="1" si="1068"/>
        <v>-8.6274978503966045E-4</v>
      </c>
      <c r="HL487" s="223">
        <f t="shared" ca="1" si="1069"/>
        <v>8.6059656194397078E-4</v>
      </c>
      <c r="HM487" s="223">
        <f t="shared" ca="1" si="1070"/>
        <v>-8.5637008635119547E-4</v>
      </c>
      <c r="HN487" s="223">
        <f t="shared" ca="1" si="1071"/>
        <v>8.5008054021123579E-4</v>
      </c>
      <c r="HO487" s="223">
        <f t="shared" ca="1" si="1072"/>
        <v>-8.4174307559166384E-4</v>
      </c>
      <c r="HP487" s="223">
        <f t="shared" ca="1" si="1073"/>
        <v>8.3137777817498518E-4</v>
      </c>
      <c r="HQ487" s="223">
        <f t="shared" ca="1" si="1074"/>
        <v>-8.1900961887061729E-4</v>
      </c>
      <c r="HR487" s="223">
        <f t="shared" ca="1" si="1075"/>
        <v>8.0466839365759017E-4</v>
      </c>
      <c r="HS487" s="223">
        <f t="shared" ca="1" si="1076"/>
        <v>-7.8838865180361119E-4</v>
      </c>
      <c r="HT487" s="223">
        <f t="shared" ca="1" si="1077"/>
        <v>7.7020961263278792E-4</v>
      </c>
      <c r="HU487" s="223">
        <f t="shared" ca="1" si="1078"/>
        <v>-7.5017507104269468E-4</v>
      </c>
      <c r="HV487" s="223">
        <f t="shared" ca="1" si="1079"/>
        <v>7.2833329199893312E-4</v>
      </c>
      <c r="HW487" s="223">
        <f t="shared" ca="1" si="1080"/>
        <v>-7.0473689426023246E-4</v>
      </c>
      <c r="HX487" s="223">
        <f t="shared" ca="1" si="1081"/>
        <v>6.7944272361559425E-4</v>
      </c>
      <c r="HY487" s="223">
        <f t="shared" ca="1" si="1082"/>
        <v>-6.5251171593767344E-4</v>
      </c>
      <c r="HZ487" s="223">
        <f t="shared" ca="1" si="1083"/>
        <v>6.2400875038271929E-4</v>
      </c>
      <c r="IA487" s="223">
        <f t="shared" ca="1" si="1084"/>
        <v>-5.9400249309137898E-4</v>
      </c>
      <c r="IB487" s="223">
        <f t="shared" ca="1" si="1085"/>
        <v>5.6256523176577997E-4</v>
      </c>
      <c r="IC487" s="223">
        <f t="shared" ca="1" si="1086"/>
        <v>-5.2977270152188873E-4</v>
      </c>
      <c r="ID487" s="223">
        <f t="shared" ca="1" si="1087"/>
        <v>4.9570390243750114E-4</v>
      </c>
      <c r="IE487" s="223">
        <f t="shared" ca="1" si="1088"/>
        <v>-5.2949139409262593E-4</v>
      </c>
      <c r="IF487" s="223">
        <f t="shared" ca="1" si="1089"/>
        <v>4.2406867354934888E-4</v>
      </c>
      <c r="IG487" s="223">
        <f t="shared" ca="1" si="1090"/>
        <v>-3.8667481928664627E-4</v>
      </c>
      <c r="IH487" s="223">
        <f t="shared" ca="1" si="1091"/>
        <v>3.4834943151548098E-4</v>
      </c>
      <c r="II487" s="223">
        <f t="shared" ca="1" si="1092"/>
        <v>-3.0918483945207832E-4</v>
      </c>
      <c r="IJ487" s="223">
        <f t="shared" ca="1" si="1093"/>
        <v>2.6927539402895099E-4</v>
      </c>
      <c r="IK487" s="223">
        <f t="shared" ca="1" si="1094"/>
        <v>-2.2871724059586785E-4</v>
      </c>
      <c r="IL487" s="223">
        <f t="shared" ca="1" si="1095"/>
        <v>1.876080872970199E-4</v>
      </c>
      <c r="IM487" s="223">
        <f t="shared" ca="1" si="1096"/>
        <v>-1.4604696968325008E-4</v>
      </c>
      <c r="IN487" s="223">
        <f t="shared" ca="1" si="1097"/>
        <v>1.0413401212740653E-4</v>
      </c>
      <c r="IO487" s="223">
        <f t="shared" ca="1" si="1098"/>
        <v>-6.1970186615188639E-5</v>
      </c>
      <c r="IP487" s="223">
        <f t="shared" ca="1" si="1099"/>
        <v>1.965706949546718E-5</v>
      </c>
      <c r="IQ487" s="223">
        <f t="shared" ca="1" si="1100"/>
        <v>2.2703403226326789E-5</v>
      </c>
      <c r="IR487" s="223">
        <f t="shared" ca="1" si="1101"/>
        <v>-6.5009181461263212E-5</v>
      </c>
      <c r="IS487" s="223">
        <f t="shared" ca="1" si="1102"/>
        <v>1.0715834688392739E-4</v>
      </c>
      <c r="IT487" s="223">
        <f t="shared" ca="1" si="1103"/>
        <v>-1.4904935846288844E-4</v>
      </c>
      <c r="IU487" s="223">
        <f t="shared" ca="1" si="1104"/>
        <v>1.9058129708222725E-4</v>
      </c>
      <c r="IV487" s="223">
        <f t="shared" ca="1" si="1105"/>
        <v>-2.3165410866384943E-4</v>
      </c>
      <c r="IW487" s="223">
        <f t="shared" ca="1" si="1106"/>
        <v>2.7216884520729167E-4</v>
      </c>
      <c r="IX487" s="223">
        <f t="shared" ca="1" si="1107"/>
        <v>-3.1202790316345297E-4</v>
      </c>
      <c r="IY487" s="223">
        <f t="shared" ca="1" si="1108"/>
        <v>3.5113525857038605E-4</v>
      </c>
      <c r="IZ487" s="223">
        <f t="shared" ca="1" si="1109"/>
        <v>-3.8939669838369682E-4</v>
      </c>
      <c r="JA487" s="223">
        <f t="shared" ca="1" si="1110"/>
        <v>4.2672004744339178E-4</v>
      </c>
      <c r="JB487" s="223">
        <f t="shared" ca="1" si="1111"/>
        <v>-4.6301539053261942E-4</v>
      </c>
    </row>
    <row r="488" spans="2:262">
      <c r="B488" s="230">
        <v>127</v>
      </c>
      <c r="C488" s="229">
        <f t="shared" si="1112"/>
        <v>2.4804687500000018E-3</v>
      </c>
      <c r="D488" s="226">
        <f t="shared" ca="1" si="855"/>
        <v>71.894455600280494</v>
      </c>
      <c r="E488" s="225">
        <f ca="1">EC361</f>
        <v>-0.10554439971950484</v>
      </c>
      <c r="F488" s="224">
        <v>127</v>
      </c>
      <c r="G488" s="223">
        <f t="shared" ca="1" si="856"/>
        <v>3.2645019657357311E-4</v>
      </c>
      <c r="H488" s="223">
        <f t="shared" ca="1" si="857"/>
        <v>-3.4349465615541734E-4</v>
      </c>
      <c r="I488" s="223">
        <f t="shared" ca="1" si="858"/>
        <v>3.6033220740048664E-4</v>
      </c>
      <c r="J488" s="223">
        <f t="shared" ca="1" si="859"/>
        <v>-3.7695270799750584E-4</v>
      </c>
      <c r="K488" s="223">
        <f t="shared" ca="1" si="860"/>
        <v>3.9334614637839686E-4</v>
      </c>
      <c r="L488" s="223">
        <f t="shared" ca="1" si="861"/>
        <v>-4.095026477488717E-4</v>
      </c>
      <c r="M488" s="223">
        <f t="shared" ca="1" si="862"/>
        <v>4.2541248003663052E-4</v>
      </c>
      <c r="N488" s="223">
        <f t="shared" ca="1" si="863"/>
        <v>-4.4106605975361259E-4</v>
      </c>
      <c r="O488" s="223">
        <f t="shared" ca="1" si="864"/>
        <v>4.5645395776872132E-4</v>
      </c>
      <c r="P488" s="223">
        <f t="shared" ca="1" si="865"/>
        <v>-4.715669049875829E-4</v>
      </c>
      <c r="Q488" s="223">
        <f t="shared" ca="1" si="866"/>
        <v>4.8639579793590239E-4</v>
      </c>
      <c r="R488" s="223">
        <f t="shared" ca="1" si="867"/>
        <v>-5.0093170424305984E-4</v>
      </c>
      <c r="S488" s="223">
        <f t="shared" ca="1" si="868"/>
        <v>5.1516586802261987E-4</v>
      </c>
      <c r="T488" s="223">
        <f t="shared" ca="1" si="869"/>
        <v>-5.2908971514657559E-4</v>
      </c>
      <c r="U488" s="223">
        <f t="shared" ca="1" si="870"/>
        <v>5.4269485841006593E-4</v>
      </c>
      <c r="V488" s="223">
        <f t="shared" ca="1" si="871"/>
        <v>-5.5597310258351771E-4</v>
      </c>
      <c r="W488" s="223">
        <f t="shared" ca="1" si="872"/>
        <v>5.6891644934914669E-4</v>
      </c>
      <c r="X488" s="223">
        <f t="shared" ca="1" si="873"/>
        <v>-5.8151710211884391E-4</v>
      </c>
      <c r="Y488" s="223">
        <f t="shared" ca="1" si="874"/>
        <v>5.9376747073054984E-4</v>
      </c>
      <c r="Z488" s="223">
        <f t="shared" ca="1" si="875"/>
        <v>-6.0566017602028336E-4</v>
      </c>
      <c r="AA488" s="223">
        <f t="shared" ca="1" si="876"/>
        <v>6.1718805426707506E-4</v>
      </c>
      <c r="AB488" s="223">
        <f t="shared" ca="1" si="877"/>
        <v>-6.2834416150812401E-4</v>
      </c>
      <c r="AC488" s="223">
        <f t="shared" ca="1" si="878"/>
        <v>6.391217777215821E-4</v>
      </c>
      <c r="AD488" s="223">
        <f t="shared" ca="1" si="879"/>
        <v>-6.4951441087444928E-4</v>
      </c>
      <c r="AE488" s="223">
        <f t="shared" ca="1" si="880"/>
        <v>6.5951580083310757E-4</v>
      </c>
      <c r="AF488" s="223">
        <f t="shared" ca="1" si="881"/>
        <v>-6.6911992313422838E-4</v>
      </c>
      <c r="AG488" s="223">
        <f t="shared" ca="1" si="882"/>
        <v>6.7832099261365842E-4</v>
      </c>
      <c r="AH488" s="223">
        <f t="shared" ca="1" si="883"/>
        <v>-6.8711346689119383E-4</v>
      </c>
      <c r="AI488" s="223">
        <f t="shared" ca="1" si="884"/>
        <v>6.9549204970910134E-4</v>
      </c>
      <c r="AJ488" s="223">
        <f t="shared" ca="1" si="885"/>
        <v>-7.0345169412238686E-4</v>
      </c>
      <c r="AK488" s="223">
        <f t="shared" ca="1" si="886"/>
        <v>7.1098760553888612E-4</v>
      </c>
      <c r="AL488" s="223">
        <f t="shared" ca="1" si="887"/>
        <v>-7.1809524460734781E-4</v>
      </c>
      <c r="AM488" s="223">
        <f t="shared" ca="1" si="888"/>
        <v>7.2477032995176883E-4</v>
      </c>
      <c r="AN488" s="223">
        <f t="shared" ca="1" si="889"/>
        <v>-7.3100884075033492E-4</v>
      </c>
      <c r="AO488" s="223">
        <f t="shared" ca="1" si="890"/>
        <v>7.3680701915741428E-4</v>
      </c>
      <c r="AP488" s="223">
        <f t="shared" ca="1" si="891"/>
        <v>-7.4216137256714236E-4</v>
      </c>
      <c r="AQ488" s="223">
        <f t="shared" ca="1" si="892"/>
        <v>7.4706867571723708E-4</v>
      </c>
      <c r="AR488" s="223">
        <f t="shared" ca="1" si="893"/>
        <v>-7.5152597263177694E-4</v>
      </c>
      <c r="AS488" s="223">
        <f t="shared" ca="1" si="894"/>
        <v>7.5553057840176943E-4</v>
      </c>
      <c r="AT488" s="223">
        <f t="shared" ca="1" si="895"/>
        <v>-7.5908008080244067E-4</v>
      </c>
      <c r="AU488" s="223">
        <f t="shared" ca="1" si="896"/>
        <v>7.6217234174627069E-4</v>
      </c>
      <c r="AV488" s="223">
        <f t="shared" ca="1" si="897"/>
        <v>-7.6480549857088902E-4</v>
      </c>
      <c r="AW488" s="223">
        <f t="shared" ca="1" si="898"/>
        <v>7.6697796516108957E-4</v>
      </c>
      <c r="AX488" s="223">
        <f t="shared" ca="1" si="899"/>
        <v>-7.6868843290423038E-4</v>
      </c>
      <c r="AY488" s="223">
        <f t="shared" ca="1" si="900"/>
        <v>7.6993587147850158E-4</v>
      </c>
      <c r="AZ488" s="223">
        <f t="shared" ca="1" si="901"/>
        <v>-7.7071952947355062E-4</v>
      </c>
      <c r="BA488" s="223">
        <f t="shared" ca="1" si="902"/>
        <v>7.7103893484310434E-4</v>
      </c>
      <c r="BB488" s="223">
        <f t="shared" ca="1" si="903"/>
        <v>-7.7089389518931095E-4</v>
      </c>
      <c r="BC488" s="223">
        <f t="shared" ca="1" si="904"/>
        <v>7.702844978786349E-4</v>
      </c>
      <c r="BD488" s="223">
        <f t="shared" ca="1" si="905"/>
        <v>-7.6921110998922932E-4</v>
      </c>
      <c r="BE488" s="223">
        <f t="shared" ca="1" si="906"/>
        <v>7.6767437808982224E-4</v>
      </c>
      <c r="BF488" s="223">
        <f t="shared" ca="1" si="907"/>
        <v>-7.6567522785024773E-4</v>
      </c>
      <c r="BG488" s="223">
        <f t="shared" ca="1" si="908"/>
        <v>7.6321486348385724E-4</v>
      </c>
      <c r="BH488" s="223">
        <f t="shared" ca="1" si="909"/>
        <v>-7.60294767022146E-4</v>
      </c>
      <c r="BI488" s="223">
        <f t="shared" ca="1" si="910"/>
        <v>7.5691669742203305E-4</v>
      </c>
      <c r="BJ488" s="223">
        <f t="shared" ca="1" si="911"/>
        <v>-7.5308268950633134E-4</v>
      </c>
      <c r="BK488" s="223">
        <f t="shared" ca="1" si="912"/>
        <v>7.4879505273804669E-4</v>
      </c>
      <c r="BL488" s="223">
        <f t="shared" ca="1" si="913"/>
        <v>-7.4405636982924307E-4</v>
      </c>
      <c r="BM488" s="223">
        <f t="shared" ca="1" si="914"/>
        <v>7.3886949518531405E-4</v>
      </c>
      <c r="BN488" s="223">
        <f t="shared" ca="1" si="915"/>
        <v>-7.3323755318559529E-4</v>
      </c>
      <c r="BO488" s="223">
        <f t="shared" ca="1" si="916"/>
        <v>7.2716393630135564E-4</v>
      </c>
      <c r="BP488" s="223">
        <f t="shared" ca="1" si="917"/>
        <v>-7.2065230305229909E-4</v>
      </c>
      <c r="BQ488" s="223">
        <f t="shared" ca="1" si="918"/>
        <v>7.1370657580280901E-4</v>
      </c>
      <c r="BR488" s="223">
        <f t="shared" ca="1" si="919"/>
        <v>-7.0633093839926327E-4</v>
      </c>
      <c r="BS488" s="223">
        <f t="shared" ca="1" si="920"/>
        <v>6.9852983364984071E-4</v>
      </c>
      <c r="BT488" s="223">
        <f t="shared" ca="1" si="921"/>
        <v>-6.9030796064834042E-4</v>
      </c>
      <c r="BU488" s="223">
        <f t="shared" ca="1" si="922"/>
        <v>6.8167027194362278E-4</v>
      </c>
      <c r="BV488" s="223">
        <f t="shared" ca="1" si="923"/>
        <v>-6.726219705563795E-4</v>
      </c>
      <c r="BW488" s="223">
        <f t="shared" ca="1" si="924"/>
        <v>6.6316850684502852E-4</v>
      </c>
      <c r="BX488" s="223">
        <f t="shared" ca="1" si="925"/>
        <v>-6.5331557522262183E-4</v>
      </c>
      <c r="BY488" s="223">
        <f t="shared" ca="1" si="926"/>
        <v>6.4306911072674398E-4</v>
      </c>
      <c r="BZ488" s="223">
        <f t="shared" ca="1" si="927"/>
        <v>-6.3243528544446709E-4</v>
      </c>
      <c r="CA488" s="223">
        <f t="shared" ca="1" si="928"/>
        <v>6.2142050479451708E-4</v>
      </c>
      <c r="CB488" s="223">
        <f t="shared" ca="1" si="929"/>
        <v>-6.1003140366888817E-4</v>
      </c>
      <c r="CC488" s="223">
        <f t="shared" ca="1" si="930"/>
        <v>5.9827484243623263E-4</v>
      </c>
      <c r="CD488" s="223">
        <f t="shared" ca="1" si="931"/>
        <v>-5.8615790280943075E-4</v>
      </c>
      <c r="CE488" s="223">
        <f t="shared" ca="1" si="932"/>
        <v>5.7368788357983205E-4</v>
      </c>
      <c r="CF488" s="223">
        <f t="shared" ca="1" si="933"/>
        <v>-5.6087229622073665E-4</v>
      </c>
      <c r="CG488" s="223">
        <f t="shared" ca="1" si="934"/>
        <v>5.4771886036276399E-4</v>
      </c>
      <c r="CH488" s="223">
        <f t="shared" ca="1" si="935"/>
        <v>-5.3423549914383606E-4</v>
      </c>
      <c r="CI488" s="223">
        <f t="shared" ca="1" si="936"/>
        <v>5.2043033443655972E-4</v>
      </c>
      <c r="CJ488" s="223">
        <f t="shared" ca="1" si="937"/>
        <v>-5.0631168195597819E-4</v>
      </c>
      <c r="CK488" s="223">
        <f t="shared" ca="1" si="938"/>
        <v>4.9188804625039967E-4</v>
      </c>
      <c r="CL488" s="223">
        <f t="shared" ca="1" si="939"/>
        <v>-4.77168115578656E-4</v>
      </c>
      <c r="CM488" s="223">
        <f t="shared" ca="1" si="940"/>
        <v>4.6216075667651819E-4</v>
      </c>
      <c r="CN488" s="223">
        <f t="shared" ca="1" si="941"/>
        <v>-4.4687500941589748E-4</v>
      </c>
      <c r="CO488" s="223">
        <f t="shared" ca="1" si="942"/>
        <v>4.3132008135930179E-4</v>
      </c>
      <c r="CP488" s="223">
        <f t="shared" ca="1" si="943"/>
        <v>-4.1550534221382817E-4</v>
      </c>
      <c r="CQ488" s="223">
        <f t="shared" ca="1" si="944"/>
        <v>3.994403181869137E-4</v>
      </c>
      <c r="CR488" s="223">
        <f t="shared" ca="1" si="945"/>
        <v>-3.8313468624839625E-4</v>
      </c>
      <c r="CS488" s="223">
        <f t="shared" ca="1" si="946"/>
        <v>3.6659826830117348E-4</v>
      </c>
      <c r="CT488" s="223">
        <f t="shared" ca="1" si="947"/>
        <v>-3.4984102526515687E-4</v>
      </c>
      <c r="CU488" s="223">
        <f t="shared" ca="1" si="948"/>
        <v>3.3287305107687994E-4</v>
      </c>
      <c r="CV488" s="223">
        <f t="shared" ca="1" si="949"/>
        <v>-3.1570456660959901E-4</v>
      </c>
      <c r="CW488" s="223">
        <f t="shared" ca="1" si="950"/>
        <v>2.9834591351630654E-4</v>
      </c>
      <c r="CX488" s="223">
        <f t="shared" ca="1" si="951"/>
        <v>-2.8080754800058382E-4</v>
      </c>
      <c r="CY488" s="223">
        <f t="shared" ca="1" si="952"/>
        <v>2.6310003451805665E-4</v>
      </c>
      <c r="CZ488" s="223">
        <f t="shared" ca="1" si="953"/>
        <v>-2.4523403941263883E-4</v>
      </c>
      <c r="DA488" s="223">
        <f t="shared" ca="1" si="954"/>
        <v>2.272203244918116E-4</v>
      </c>
      <c r="DB488" s="223">
        <f t="shared" ca="1" si="955"/>
        <v>-2.0906974054378383E-4</v>
      </c>
      <c r="DC488" s="223">
        <f t="shared" ca="1" si="956"/>
        <v>1.9079322080171586E-4</v>
      </c>
      <c r="DD488" s="223">
        <f t="shared" ca="1" si="957"/>
        <v>-1.7240177435761257E-4</v>
      </c>
      <c r="DE488" s="223">
        <f t="shared" ca="1" si="958"/>
        <v>1.5390647953119642E-4</v>
      </c>
      <c r="DF488" s="223">
        <f t="shared" ca="1" si="959"/>
        <v>-1.3531847719640169E-4</v>
      </c>
      <c r="DG488" s="223">
        <f t="shared" ca="1" si="960"/>
        <v>1.1664896407087084E-4</v>
      </c>
      <c r="DH488" s="223">
        <f t="shared" ca="1" si="961"/>
        <v>-9.7909185971126005E-5</v>
      </c>
      <c r="DI488" s="223">
        <f t="shared" ca="1" si="962"/>
        <v>7.9110431038855995E-5</v>
      </c>
      <c r="DJ488" s="223">
        <f t="shared" ca="1" si="963"/>
        <v>-6.0264022941014083E-5</v>
      </c>
      <c r="DK488" s="223">
        <f t="shared" ca="1" si="964"/>
        <v>4.1381314049213178E-5</v>
      </c>
      <c r="DL488" s="223">
        <f t="shared" ca="1" si="965"/>
        <v>-2.2473678601132331E-5</v>
      </c>
      <c r="DM488" s="223">
        <f t="shared" ca="1" si="966"/>
        <v>3.5525058494508509E-6</v>
      </c>
      <c r="DN488" s="223">
        <f t="shared" ca="1" si="967"/>
        <v>1.5370806798961417E-5</v>
      </c>
      <c r="DO488" s="223">
        <f t="shared" ca="1" si="968"/>
        <v>-3.428486064806555E-5</v>
      </c>
      <c r="DP488" s="223">
        <f t="shared" ca="1" si="969"/>
        <v>5.3178262579152755E-5</v>
      </c>
      <c r="DQ488" s="223">
        <f t="shared" ca="1" si="970"/>
        <v>-7.2039631913281744E-5</v>
      </c>
      <c r="DR488" s="223">
        <f t="shared" ca="1" si="971"/>
        <v>9.0857607266925264E-5</v>
      </c>
      <c r="DS488" s="223">
        <f t="shared" ca="1" si="972"/>
        <v>-1.0962085339529231E-4</v>
      </c>
      <c r="DT488" s="223">
        <f t="shared" ca="1" si="973"/>
        <v>1.2831806802060517E-4</v>
      </c>
      <c r="DU488" s="223">
        <f t="shared" ca="1" si="974"/>
        <v>-1.4693798863982087E-4</v>
      </c>
      <c r="DV488" s="223">
        <f t="shared" ca="1" si="975"/>
        <v>1.6546939930908822E-4</v>
      </c>
      <c r="DW488" s="223">
        <f t="shared" ca="1" si="976"/>
        <v>-1.8390113739946836E-4</v>
      </c>
      <c r="DX488" s="223">
        <f t="shared" ca="1" si="977"/>
        <v>2.0222210032122808E-4</v>
      </c>
      <c r="DY488" s="223">
        <f t="shared" ca="1" si="978"/>
        <v>-2.2042125221128332E-4</v>
      </c>
      <c r="DZ488" s="223">
        <f t="shared" ca="1" si="979"/>
        <v>2.3848763058113002E-4</v>
      </c>
      <c r="EA488" s="223">
        <f t="shared" ca="1" si="980"/>
        <v>-2.5641035291989989E-4</v>
      </c>
      <c r="EB488" s="223">
        <f t="shared" ca="1" si="981"/>
        <v>2.7417862324991276E-4</v>
      </c>
      <c r="EC488" s="223">
        <f t="shared" ca="1" si="982"/>
        <v>-2.9178173862943801E-4</v>
      </c>
      <c r="ED488" s="223">
        <f t="shared" ca="1" si="983"/>
        <v>3.0920909560007545E-4</v>
      </c>
      <c r="EE488" s="223">
        <f t="shared" ca="1" si="984"/>
        <v>-3.2645019657359577E-4</v>
      </c>
      <c r="EF488" s="223">
        <f t="shared" ca="1" si="985"/>
        <v>3.4349465615541946E-4</v>
      </c>
      <c r="EG488" s="223">
        <f t="shared" ca="1" si="986"/>
        <v>-3.6033220740050697E-4</v>
      </c>
      <c r="EH488" s="223">
        <f t="shared" ca="1" si="987"/>
        <v>3.7695270799750671E-4</v>
      </c>
      <c r="EI488" s="223">
        <f t="shared" ca="1" si="988"/>
        <v>-3.9334614637841659E-4</v>
      </c>
      <c r="EJ488" s="223">
        <f t="shared" ca="1" si="989"/>
        <v>4.0950264774887029E-4</v>
      </c>
      <c r="EK488" s="223">
        <f t="shared" ca="1" si="990"/>
        <v>-4.2541248003664743E-4</v>
      </c>
      <c r="EL488" s="223">
        <f t="shared" ca="1" si="991"/>
        <v>4.4106605975361118E-4</v>
      </c>
      <c r="EM488" s="223">
        <f t="shared" ca="1" si="992"/>
        <v>-4.5645395776873759E-4</v>
      </c>
      <c r="EN488" s="223">
        <f t="shared" ca="1" si="993"/>
        <v>4.715669049875816E-4</v>
      </c>
      <c r="EO488" s="223">
        <f t="shared" ca="1" si="994"/>
        <v>-4.8639579793591811E-4</v>
      </c>
      <c r="EP488" s="223">
        <f t="shared" ca="1" si="995"/>
        <v>5.0093170424305431E-4</v>
      </c>
      <c r="EQ488" s="223">
        <f t="shared" ca="1" si="996"/>
        <v>-5.1516586802263082E-4</v>
      </c>
      <c r="ER488" s="223">
        <f t="shared" ca="1" si="997"/>
        <v>5.2908971514657038E-4</v>
      </c>
      <c r="ES488" s="223">
        <f t="shared" ca="1" si="998"/>
        <v>-5.4269485841007634E-4</v>
      </c>
      <c r="ET488" s="223">
        <f t="shared" ca="1" si="999"/>
        <v>5.5597310258351273E-4</v>
      </c>
      <c r="EU488" s="223">
        <f t="shared" ca="1" si="1000"/>
        <v>-5.6891644934915666E-4</v>
      </c>
      <c r="EV488" s="223">
        <f t="shared" ca="1" si="1001"/>
        <v>5.8151710211883914E-4</v>
      </c>
      <c r="EW488" s="223">
        <f t="shared" ca="1" si="1002"/>
        <v>-5.9376747073055917E-4</v>
      </c>
      <c r="EX488" s="223">
        <f t="shared" ca="1" si="1003"/>
        <v>6.0566017602027892E-4</v>
      </c>
      <c r="EY488" s="223">
        <f t="shared" ca="1" si="1004"/>
        <v>-6.1718805426708395E-4</v>
      </c>
      <c r="EZ488" s="223">
        <f t="shared" ca="1" si="1005"/>
        <v>6.2834416150811989E-4</v>
      </c>
      <c r="FA488" s="223">
        <f t="shared" ca="1" si="1006"/>
        <v>-6.3912177772159034E-4</v>
      </c>
      <c r="FB488" s="223">
        <f t="shared" ca="1" si="1007"/>
        <v>6.4951441087443941E-4</v>
      </c>
      <c r="FC488" s="223">
        <f t="shared" ca="1" si="1008"/>
        <v>-6.5951580083310952E-4</v>
      </c>
      <c r="FD488" s="223">
        <f t="shared" ca="1" si="1009"/>
        <v>6.6911992313421938E-4</v>
      </c>
      <c r="FE488" s="223">
        <f t="shared" ca="1" si="1010"/>
        <v>-6.7832099261366026E-4</v>
      </c>
      <c r="FF488" s="223">
        <f t="shared" ca="1" si="1011"/>
        <v>6.871134668911857E-4</v>
      </c>
      <c r="FG488" s="223">
        <f t="shared" ca="1" si="1012"/>
        <v>-6.9549204970910296E-4</v>
      </c>
      <c r="FH488" s="223">
        <f t="shared" ca="1" si="1013"/>
        <v>7.0345169412237938E-4</v>
      </c>
      <c r="FI488" s="223">
        <f t="shared" ca="1" si="1014"/>
        <v>-7.1098760553888764E-4</v>
      </c>
      <c r="FJ488" s="223">
        <f t="shared" ca="1" si="1015"/>
        <v>7.180952446073413E-4</v>
      </c>
      <c r="FK488" s="223">
        <f t="shared" ca="1" si="1016"/>
        <v>-7.2477032995177013E-4</v>
      </c>
      <c r="FL488" s="223">
        <f t="shared" ca="1" si="1017"/>
        <v>7.3100884075034316E-4</v>
      </c>
      <c r="FM488" s="223">
        <f t="shared" ca="1" si="1018"/>
        <v>-7.3680701915741548E-4</v>
      </c>
      <c r="FN488" s="223">
        <f t="shared" ca="1" si="1019"/>
        <v>7.421613725671493E-4</v>
      </c>
      <c r="FO488" s="223">
        <f t="shared" ca="1" si="1020"/>
        <v>-7.470686757172489E-4</v>
      </c>
      <c r="FP488" s="223">
        <f t="shared" ca="1" si="1021"/>
        <v>7.5152597263178269E-4</v>
      </c>
      <c r="FQ488" s="223">
        <f t="shared" ca="1" si="1022"/>
        <v>-7.5553057840177008E-4</v>
      </c>
      <c r="FR488" s="223">
        <f t="shared" ca="1" si="1023"/>
        <v>7.5908008080243753E-4</v>
      </c>
      <c r="FS488" s="223">
        <f t="shared" ca="1" si="1024"/>
        <v>-7.6217234174627622E-4</v>
      </c>
      <c r="FT488" s="223">
        <f t="shared" ca="1" si="1025"/>
        <v>7.6480549857089238E-4</v>
      </c>
      <c r="FU488" s="223">
        <f t="shared" ca="1" si="1026"/>
        <v>-7.6697796516109001E-4</v>
      </c>
      <c r="FV488" s="223">
        <f t="shared" ca="1" si="1027"/>
        <v>7.6868843290422897E-4</v>
      </c>
      <c r="FW488" s="223">
        <f t="shared" ca="1" si="1028"/>
        <v>-7.6993587147850396E-4</v>
      </c>
      <c r="FX488" s="223">
        <f t="shared" ca="1" si="1029"/>
        <v>7.7071952947355138E-4</v>
      </c>
      <c r="FY488" s="223">
        <f t="shared" ca="1" si="1030"/>
        <v>-7.7103893484310444E-4</v>
      </c>
      <c r="FZ488" s="223">
        <f t="shared" ca="1" si="1031"/>
        <v>7.7089389518931182E-4</v>
      </c>
      <c r="GA488" s="223">
        <f t="shared" ca="1" si="1032"/>
        <v>-7.7028449787863371E-4</v>
      </c>
      <c r="GB488" s="223">
        <f t="shared" ca="1" si="1033"/>
        <v>7.692111099892291E-4</v>
      </c>
      <c r="GC488" s="223">
        <f t="shared" ca="1" si="1034"/>
        <v>-7.6767437808982397E-4</v>
      </c>
      <c r="GD488" s="223">
        <f t="shared" ca="1" si="1035"/>
        <v>7.6567522785025261E-4</v>
      </c>
      <c r="GE488" s="223">
        <f t="shared" ca="1" si="1036"/>
        <v>-7.6321486348385355E-4</v>
      </c>
      <c r="GF488" s="223">
        <f t="shared" ca="1" si="1037"/>
        <v>7.6029476702214535E-4</v>
      </c>
      <c r="GG488" s="223">
        <f t="shared" ca="1" si="1038"/>
        <v>-7.5691669742203641E-4</v>
      </c>
      <c r="GH488" s="223">
        <f t="shared" ca="1" si="1039"/>
        <v>7.5308268950633991E-4</v>
      </c>
      <c r="GI488" s="223">
        <f t="shared" ca="1" si="1040"/>
        <v>-7.4879505273804051E-4</v>
      </c>
      <c r="GJ488" s="223">
        <f t="shared" ca="1" si="1041"/>
        <v>7.4405636982924209E-4</v>
      </c>
      <c r="GK488" s="223">
        <f t="shared" ca="1" si="1042"/>
        <v>-7.3886949518531925E-4</v>
      </c>
      <c r="GL488" s="223">
        <f t="shared" ca="1" si="1043"/>
        <v>7.3323755318560765E-4</v>
      </c>
      <c r="GM488" s="223">
        <f t="shared" ca="1" si="1044"/>
        <v>-7.2716393630134718E-4</v>
      </c>
      <c r="GN488" s="223">
        <f t="shared" ca="1" si="1045"/>
        <v>7.2065230305229779E-4</v>
      </c>
      <c r="GO488" s="223">
        <f t="shared" ca="1" si="1046"/>
        <v>-7.1370657580281584E-4</v>
      </c>
      <c r="GP488" s="223">
        <f t="shared" ca="1" si="1047"/>
        <v>7.0633093839924418E-4</v>
      </c>
      <c r="GQ488" s="223">
        <f t="shared" ca="1" si="1048"/>
        <v>-6.9852983364982987E-4</v>
      </c>
      <c r="GR488" s="223">
        <f t="shared" ca="1" si="1049"/>
        <v>6.9030796064833868E-4</v>
      </c>
      <c r="GS488" s="223">
        <f t="shared" ca="1" si="1050"/>
        <v>-6.8167027194363124E-4</v>
      </c>
      <c r="GT488" s="223">
        <f t="shared" ca="1" si="1051"/>
        <v>6.7262197055635619E-4</v>
      </c>
      <c r="GU488" s="223">
        <f t="shared" ca="1" si="1052"/>
        <v>-6.6316850684501551E-4</v>
      </c>
      <c r="GV488" s="223">
        <f t="shared" ca="1" si="1053"/>
        <v>6.5331557522261999E-4</v>
      </c>
      <c r="GW488" s="223">
        <f t="shared" ca="1" si="1054"/>
        <v>-6.4306911072675407E-4</v>
      </c>
      <c r="GX488" s="223">
        <f t="shared" ca="1" si="1055"/>
        <v>6.3243528544443988E-4</v>
      </c>
      <c r="GY488" s="223">
        <f t="shared" ca="1" si="1056"/>
        <v>-6.214205047945019E-4</v>
      </c>
      <c r="GZ488" s="223">
        <f t="shared" ca="1" si="1057"/>
        <v>6.1003140366888589E-4</v>
      </c>
      <c r="HA488" s="223">
        <f t="shared" ca="1" si="1058"/>
        <v>-5.982748424362439E-4</v>
      </c>
      <c r="HB488" s="223">
        <f t="shared" ca="1" si="1059"/>
        <v>5.8615790280939963E-4</v>
      </c>
      <c r="HC488" s="223">
        <f t="shared" ca="1" si="1060"/>
        <v>-5.7368788357981492E-4</v>
      </c>
      <c r="HD488" s="223">
        <f t="shared" ca="1" si="1061"/>
        <v>5.6087229622073416E-4</v>
      </c>
      <c r="HE488" s="223">
        <f t="shared" ca="1" si="1062"/>
        <v>-5.4771886036277667E-4</v>
      </c>
      <c r="HF488" s="223">
        <f t="shared" ca="1" si="1063"/>
        <v>5.3423549914380169E-4</v>
      </c>
      <c r="HG488" s="223">
        <f t="shared" ca="1" si="1064"/>
        <v>-5.204303344365569E-4</v>
      </c>
      <c r="HH488" s="223">
        <f t="shared" ca="1" si="1065"/>
        <v>5.0631168195599196E-4</v>
      </c>
      <c r="HI488" s="223">
        <f t="shared" ca="1" si="1066"/>
        <v>-4.9188804625043057E-4</v>
      </c>
      <c r="HJ488" s="223">
        <f t="shared" ca="1" si="1067"/>
        <v>4.7716811557861844E-4</v>
      </c>
      <c r="HK488" s="223">
        <f t="shared" ca="1" si="1068"/>
        <v>-4.6216075667651526E-4</v>
      </c>
      <c r="HL488" s="223">
        <f t="shared" ca="1" si="1069"/>
        <v>4.4687500941589445E-4</v>
      </c>
      <c r="HM488" s="223">
        <f t="shared" ca="1" si="1070"/>
        <v>-4.3132008135933497E-4</v>
      </c>
      <c r="HN488" s="223">
        <f t="shared" ca="1" si="1071"/>
        <v>4.1550534221378816E-4</v>
      </c>
      <c r="HO488" s="223">
        <f t="shared" ca="1" si="1072"/>
        <v>-3.9944031818691034E-4</v>
      </c>
      <c r="HP488" s="223">
        <f t="shared" ca="1" si="1073"/>
        <v>3.83134686248393E-4</v>
      </c>
      <c r="HQ488" s="223">
        <f t="shared" ca="1" si="1074"/>
        <v>-3.6659826830120866E-4</v>
      </c>
      <c r="HR488" s="223">
        <f t="shared" ca="1" si="1075"/>
        <v>3.4984102526511448E-4</v>
      </c>
      <c r="HS488" s="223">
        <f t="shared" ca="1" si="1076"/>
        <v>-3.3287305107687653E-4</v>
      </c>
      <c r="HT488" s="223">
        <f t="shared" ca="1" si="1077"/>
        <v>3.157045666095956E-4</v>
      </c>
      <c r="HU488" s="223">
        <f t="shared" ca="1" si="1078"/>
        <v>-2.9834591351634351E-4</v>
      </c>
      <c r="HV488" s="223">
        <f t="shared" ca="1" si="1079"/>
        <v>2.8080754800058024E-4</v>
      </c>
      <c r="HW488" s="223">
        <f t="shared" ca="1" si="1080"/>
        <v>-2.6310003451805318E-4</v>
      </c>
      <c r="HX488" s="223">
        <f t="shared" ca="1" si="1081"/>
        <v>2.4523403941267678E-4</v>
      </c>
      <c r="HY488" s="223">
        <f t="shared" ca="1" si="1082"/>
        <v>-2.272203244917661E-4</v>
      </c>
      <c r="HZ488" s="223">
        <f t="shared" ca="1" si="1083"/>
        <v>2.090697405437802E-4</v>
      </c>
      <c r="IA488" s="223">
        <f t="shared" ca="1" si="1084"/>
        <v>-1.9079322080171228E-4</v>
      </c>
      <c r="IB488" s="223">
        <f t="shared" ca="1" si="1085"/>
        <v>1.7240177435765149E-4</v>
      </c>
      <c r="IC488" s="223">
        <f t="shared" ca="1" si="1086"/>
        <v>-1.539064795311498E-4</v>
      </c>
      <c r="ID488" s="223">
        <f t="shared" ca="1" si="1087"/>
        <v>1.3531847719639801E-4</v>
      </c>
      <c r="IE488" s="223">
        <f t="shared" ca="1" si="1088"/>
        <v>-2.5032171490870387E-4</v>
      </c>
      <c r="IF488" s="223">
        <f t="shared" ca="1" si="1089"/>
        <v>9.7909185971165849E-5</v>
      </c>
      <c r="IG488" s="223">
        <f t="shared" ca="1" si="1090"/>
        <v>-7.9110431038808616E-5</v>
      </c>
      <c r="IH488" s="223">
        <f t="shared" ca="1" si="1091"/>
        <v>6.0264022941010343E-5</v>
      </c>
      <c r="II488" s="223">
        <f t="shared" ca="1" si="1092"/>
        <v>-4.1381314049209438E-5</v>
      </c>
      <c r="IJ488" s="223">
        <f t="shared" ca="1" si="1093"/>
        <v>2.2473678601172338E-5</v>
      </c>
      <c r="IK488" s="223">
        <f t="shared" ca="1" si="1094"/>
        <v>-3.5525058494032544E-6</v>
      </c>
      <c r="IL488" s="223">
        <f t="shared" ca="1" si="1095"/>
        <v>-1.5370806798965212E-5</v>
      </c>
      <c r="IM488" s="223">
        <f t="shared" ca="1" si="1096"/>
        <v>3.4284860648069399E-5</v>
      </c>
      <c r="IN488" s="223">
        <f t="shared" ca="1" si="1097"/>
        <v>-5.3178262579112775E-5</v>
      </c>
      <c r="IO488" s="223">
        <f t="shared" ca="1" si="1098"/>
        <v>7.2039631913329151E-5</v>
      </c>
      <c r="IP488" s="223">
        <f t="shared" ca="1" si="1099"/>
        <v>-9.0857607266928977E-5</v>
      </c>
      <c r="IQ488" s="223">
        <f t="shared" ca="1" si="1100"/>
        <v>1.0962085339529608E-4</v>
      </c>
      <c r="IR488" s="223">
        <f t="shared" ca="1" si="1101"/>
        <v>-1.2831806802056573E-4</v>
      </c>
      <c r="IS488" s="223">
        <f t="shared" ca="1" si="1102"/>
        <v>1.469379886398676E-4</v>
      </c>
      <c r="IT488" s="223">
        <f t="shared" ca="1" si="1103"/>
        <v>-1.6546939930909188E-4</v>
      </c>
      <c r="IU488" s="223">
        <f t="shared" ca="1" si="1104"/>
        <v>1.8390113739947205E-4</v>
      </c>
      <c r="IV488" s="223">
        <f t="shared" ca="1" si="1105"/>
        <v>-2.022221003211894E-4</v>
      </c>
      <c r="IW488" s="223">
        <f t="shared" ca="1" si="1106"/>
        <v>2.2042125221132894E-4</v>
      </c>
      <c r="IX488" s="223">
        <f t="shared" ca="1" si="1107"/>
        <v>-2.3848763058113365E-4</v>
      </c>
      <c r="IY488" s="223">
        <f t="shared" ca="1" si="1108"/>
        <v>2.5641035291990347E-4</v>
      </c>
      <c r="IZ488" s="223">
        <f t="shared" ca="1" si="1109"/>
        <v>-2.7417862324987535E-4</v>
      </c>
      <c r="JA488" s="223">
        <f t="shared" ca="1" si="1110"/>
        <v>2.9178173862948209E-4</v>
      </c>
      <c r="JB488" s="223">
        <f t="shared" ca="1" si="1111"/>
        <v>-3.0920909560007892E-4</v>
      </c>
    </row>
    <row r="489" spans="2:262">
      <c r="B489" s="230">
        <v>128</v>
      </c>
      <c r="C489" s="229">
        <f t="shared" si="1112"/>
        <v>2.5000000000000018E-3</v>
      </c>
      <c r="D489" s="226">
        <f t="shared" ca="1" si="855"/>
        <v>71.895075771139659</v>
      </c>
      <c r="E489" s="225">
        <f ca="1">ED361</f>
        <v>-0.10492422886033698</v>
      </c>
      <c r="F489" s="224">
        <v>128</v>
      </c>
      <c r="G489" s="223">
        <f t="shared" ca="1" si="856"/>
        <v>4.5826261016880613E-4</v>
      </c>
      <c r="H489" s="223">
        <f t="shared" ca="1" si="857"/>
        <v>-4.5826261016880619E-4</v>
      </c>
      <c r="I489" s="223">
        <f t="shared" ca="1" si="858"/>
        <v>4.5826261016880629E-4</v>
      </c>
      <c r="J489" s="223">
        <f t="shared" ca="1" si="859"/>
        <v>-4.582626101688064E-4</v>
      </c>
      <c r="K489" s="223">
        <f t="shared" ca="1" si="860"/>
        <v>4.5826261016880646E-4</v>
      </c>
      <c r="L489" s="223">
        <f t="shared" ca="1" si="861"/>
        <v>-4.5826261016880656E-4</v>
      </c>
      <c r="M489" s="223">
        <f t="shared" ca="1" si="862"/>
        <v>4.5826261016880667E-4</v>
      </c>
      <c r="N489" s="223">
        <f t="shared" ca="1" si="863"/>
        <v>-4.5826261016880673E-4</v>
      </c>
      <c r="O489" s="223">
        <f t="shared" ca="1" si="864"/>
        <v>4.5826261016880684E-4</v>
      </c>
      <c r="P489" s="223">
        <f t="shared" ca="1" si="865"/>
        <v>-4.5826261016880694E-4</v>
      </c>
      <c r="Q489" s="223">
        <f t="shared" ca="1" si="866"/>
        <v>4.5826261016880965E-4</v>
      </c>
      <c r="R489" s="223">
        <f t="shared" ca="1" si="867"/>
        <v>-4.5826261016880711E-4</v>
      </c>
      <c r="S489" s="223">
        <f t="shared" ca="1" si="868"/>
        <v>4.5826261016880456E-4</v>
      </c>
      <c r="T489" s="223">
        <f t="shared" ca="1" si="869"/>
        <v>-4.5826261016880732E-4</v>
      </c>
      <c r="U489" s="223">
        <f t="shared" ca="1" si="870"/>
        <v>4.5826261016881003E-4</v>
      </c>
      <c r="V489" s="223">
        <f t="shared" ca="1" si="871"/>
        <v>-4.5826261016880749E-4</v>
      </c>
      <c r="W489" s="223">
        <f t="shared" ca="1" si="872"/>
        <v>4.5826261016880494E-4</v>
      </c>
      <c r="X489" s="223">
        <f t="shared" ca="1" si="873"/>
        <v>-4.5826261016880765E-4</v>
      </c>
      <c r="Y489" s="223">
        <f t="shared" ca="1" si="874"/>
        <v>4.5826261016881041E-4</v>
      </c>
      <c r="Z489" s="223">
        <f t="shared" ca="1" si="875"/>
        <v>-4.5826261016880787E-4</v>
      </c>
      <c r="AA489" s="223">
        <f t="shared" ca="1" si="876"/>
        <v>4.5826261016880532E-4</v>
      </c>
      <c r="AB489" s="223">
        <f t="shared" ca="1" si="877"/>
        <v>-4.5826261016881334E-4</v>
      </c>
      <c r="AC489" s="223">
        <f t="shared" ca="1" si="878"/>
        <v>4.5826261016881079E-4</v>
      </c>
      <c r="AD489" s="223">
        <f t="shared" ca="1" si="879"/>
        <v>-4.5826261016880819E-4</v>
      </c>
      <c r="AE489" s="223">
        <f t="shared" ca="1" si="880"/>
        <v>4.5826261016880564E-4</v>
      </c>
      <c r="AF489" s="223">
        <f t="shared" ca="1" si="881"/>
        <v>-4.582626101688031E-4</v>
      </c>
      <c r="AG489" s="223">
        <f t="shared" ca="1" si="882"/>
        <v>4.5826261016881112E-4</v>
      </c>
      <c r="AH489" s="223">
        <f t="shared" ca="1" si="883"/>
        <v>-4.5826261016880857E-4</v>
      </c>
      <c r="AI489" s="223">
        <f t="shared" ca="1" si="884"/>
        <v>4.5826261016880602E-4</v>
      </c>
      <c r="AJ489" s="223">
        <f t="shared" ca="1" si="885"/>
        <v>-4.5826261016881405E-4</v>
      </c>
      <c r="AK489" s="223">
        <f t="shared" ca="1" si="886"/>
        <v>4.582626101688115E-4</v>
      </c>
      <c r="AL489" s="223">
        <f t="shared" ca="1" si="887"/>
        <v>-4.5826261016880895E-4</v>
      </c>
      <c r="AM489" s="223">
        <f t="shared" ca="1" si="888"/>
        <v>4.582626101688064E-4</v>
      </c>
      <c r="AN489" s="223">
        <f t="shared" ca="1" si="889"/>
        <v>-4.5826261016880385E-4</v>
      </c>
      <c r="AO489" s="223">
        <f t="shared" ca="1" si="890"/>
        <v>4.5826261016881188E-4</v>
      </c>
      <c r="AP489" s="223">
        <f t="shared" ca="1" si="891"/>
        <v>-4.5826261016880933E-4</v>
      </c>
      <c r="AQ489" s="223">
        <f t="shared" ca="1" si="892"/>
        <v>4.5826261016880673E-4</v>
      </c>
      <c r="AR489" s="223">
        <f t="shared" ca="1" si="893"/>
        <v>-4.582626101688148E-4</v>
      </c>
      <c r="AS489" s="223">
        <f t="shared" ca="1" si="894"/>
        <v>4.5826261016881226E-4</v>
      </c>
      <c r="AT489" s="223">
        <f t="shared" ca="1" si="895"/>
        <v>-4.5826261016880965E-4</v>
      </c>
      <c r="AU489" s="223">
        <f t="shared" ca="1" si="896"/>
        <v>4.5826261016881773E-4</v>
      </c>
      <c r="AV489" s="223">
        <f t="shared" ca="1" si="897"/>
        <v>-4.5826261016880456E-4</v>
      </c>
      <c r="AW489" s="223">
        <f t="shared" ca="1" si="898"/>
        <v>4.5826261016881258E-4</v>
      </c>
      <c r="AX489" s="223">
        <f t="shared" ca="1" si="899"/>
        <v>-4.5826261016882066E-4</v>
      </c>
      <c r="AY489" s="223">
        <f t="shared" ca="1" si="900"/>
        <v>4.5826261016880749E-4</v>
      </c>
      <c r="AZ489" s="223">
        <f t="shared" ca="1" si="901"/>
        <v>-4.5826261016881551E-4</v>
      </c>
      <c r="BA489" s="223">
        <f t="shared" ca="1" si="902"/>
        <v>4.5826261016880239E-4</v>
      </c>
      <c r="BB489" s="223">
        <f t="shared" ca="1" si="903"/>
        <v>-4.5826261016881041E-4</v>
      </c>
      <c r="BC489" s="223">
        <f t="shared" ca="1" si="904"/>
        <v>4.5826261016881844E-4</v>
      </c>
      <c r="BD489" s="223">
        <f t="shared" ca="1" si="905"/>
        <v>-4.5826261016880532E-4</v>
      </c>
      <c r="BE489" s="223">
        <f t="shared" ca="1" si="906"/>
        <v>4.5826261016881334E-4</v>
      </c>
      <c r="BF489" s="223">
        <f t="shared" ca="1" si="907"/>
        <v>-4.5826261016880017E-4</v>
      </c>
      <c r="BG489" s="223">
        <f t="shared" ca="1" si="908"/>
        <v>4.5826261016880819E-4</v>
      </c>
      <c r="BH489" s="223">
        <f t="shared" ca="1" si="909"/>
        <v>-4.5826261016881627E-4</v>
      </c>
      <c r="BI489" s="223">
        <f t="shared" ca="1" si="910"/>
        <v>4.582626101688031E-4</v>
      </c>
      <c r="BJ489" s="223">
        <f t="shared" ca="1" si="911"/>
        <v>-4.5826261016881112E-4</v>
      </c>
      <c r="BK489" s="223">
        <f t="shared" ca="1" si="912"/>
        <v>4.582626101688192E-4</v>
      </c>
      <c r="BL489" s="223">
        <f t="shared" ca="1" si="913"/>
        <v>-4.5826261016880602E-4</v>
      </c>
      <c r="BM489" s="223">
        <f t="shared" ca="1" si="914"/>
        <v>4.5826261016881405E-4</v>
      </c>
      <c r="BN489" s="223">
        <f t="shared" ca="1" si="915"/>
        <v>-4.5826261016882207E-4</v>
      </c>
      <c r="BO489" s="223">
        <f t="shared" ca="1" si="916"/>
        <v>4.5826261016880895E-4</v>
      </c>
      <c r="BP489" s="223">
        <f t="shared" ca="1" si="917"/>
        <v>-4.5826261016881697E-4</v>
      </c>
      <c r="BQ489" s="223">
        <f t="shared" ca="1" si="918"/>
        <v>4.5826261016880385E-4</v>
      </c>
      <c r="BR489" s="223">
        <f t="shared" ca="1" si="919"/>
        <v>-4.5826261016881188E-4</v>
      </c>
      <c r="BS489" s="223">
        <f t="shared" ca="1" si="920"/>
        <v>4.582626101688199E-4</v>
      </c>
      <c r="BT489" s="223">
        <f t="shared" ca="1" si="921"/>
        <v>-4.5826261016880673E-4</v>
      </c>
      <c r="BU489" s="223">
        <f t="shared" ca="1" si="922"/>
        <v>4.582626101688148E-4</v>
      </c>
      <c r="BV489" s="223">
        <f t="shared" ca="1" si="923"/>
        <v>-4.5826261016880163E-4</v>
      </c>
      <c r="BW489" s="223">
        <f t="shared" ca="1" si="924"/>
        <v>4.5826261016880965E-4</v>
      </c>
      <c r="BX489" s="223">
        <f t="shared" ca="1" si="925"/>
        <v>-4.5826261016881773E-4</v>
      </c>
      <c r="BY489" s="223">
        <f t="shared" ca="1" si="926"/>
        <v>4.5826261016880456E-4</v>
      </c>
      <c r="BZ489" s="223">
        <f t="shared" ca="1" si="927"/>
        <v>-4.5826261016881258E-4</v>
      </c>
      <c r="CA489" s="223">
        <f t="shared" ca="1" si="928"/>
        <v>4.5826261016882066E-4</v>
      </c>
      <c r="CB489" s="223">
        <f t="shared" ca="1" si="929"/>
        <v>-4.5826261016880749E-4</v>
      </c>
      <c r="CC489" s="223">
        <f t="shared" ca="1" si="930"/>
        <v>4.5826261016881551E-4</v>
      </c>
      <c r="CD489" s="223">
        <f t="shared" ca="1" si="931"/>
        <v>-4.5826261016882353E-4</v>
      </c>
      <c r="CE489" s="223">
        <f t="shared" ca="1" si="932"/>
        <v>4.5826261016881041E-4</v>
      </c>
      <c r="CF489" s="223">
        <f t="shared" ca="1" si="933"/>
        <v>-4.5826261016881844E-4</v>
      </c>
      <c r="CG489" s="223">
        <f t="shared" ca="1" si="934"/>
        <v>4.5826261016880532E-4</v>
      </c>
      <c r="CH489" s="223">
        <f t="shared" ca="1" si="935"/>
        <v>-4.5826261016881334E-4</v>
      </c>
      <c r="CI489" s="223">
        <f t="shared" ca="1" si="936"/>
        <v>4.5826261016882136E-4</v>
      </c>
      <c r="CJ489" s="223">
        <f t="shared" ca="1" si="937"/>
        <v>-4.5826261016882939E-4</v>
      </c>
      <c r="CK489" s="223">
        <f t="shared" ca="1" si="938"/>
        <v>4.5826261016879507E-4</v>
      </c>
      <c r="CL489" s="223">
        <f t="shared" ca="1" si="939"/>
        <v>-4.582626101688031E-4</v>
      </c>
      <c r="CM489" s="223">
        <f t="shared" ca="1" si="940"/>
        <v>4.5826261016881112E-4</v>
      </c>
      <c r="CN489" s="223">
        <f t="shared" ca="1" si="941"/>
        <v>-4.582626101688192E-4</v>
      </c>
      <c r="CO489" s="223">
        <f t="shared" ca="1" si="942"/>
        <v>4.5826261016882722E-4</v>
      </c>
      <c r="CP489" s="223">
        <f t="shared" ca="1" si="943"/>
        <v>-4.5826261016883524E-4</v>
      </c>
      <c r="CQ489" s="223">
        <f t="shared" ca="1" si="944"/>
        <v>4.5826261016880093E-4</v>
      </c>
      <c r="CR489" s="223">
        <f t="shared" ca="1" si="945"/>
        <v>-4.5826261016880895E-4</v>
      </c>
      <c r="CS489" s="223">
        <f t="shared" ca="1" si="946"/>
        <v>4.5826261016881697E-4</v>
      </c>
      <c r="CT489" s="223">
        <f t="shared" ca="1" si="947"/>
        <v>-4.58262610168825E-4</v>
      </c>
      <c r="CU489" s="223">
        <f t="shared" ca="1" si="948"/>
        <v>4.5826261016883307E-4</v>
      </c>
      <c r="CV489" s="223">
        <f t="shared" ca="1" si="949"/>
        <v>-4.582626101687987E-4</v>
      </c>
      <c r="CW489" s="223">
        <f t="shared" ca="1" si="950"/>
        <v>4.5826261016880673E-4</v>
      </c>
      <c r="CX489" s="223">
        <f t="shared" ca="1" si="951"/>
        <v>-4.582626101688148E-4</v>
      </c>
      <c r="CY489" s="223">
        <f t="shared" ca="1" si="952"/>
        <v>4.5826261016882283E-4</v>
      </c>
      <c r="CZ489" s="223">
        <f t="shared" ca="1" si="953"/>
        <v>-4.5826261016883085E-4</v>
      </c>
      <c r="DA489" s="223">
        <f t="shared" ca="1" si="954"/>
        <v>4.5826261016879654E-4</v>
      </c>
      <c r="DB489" s="223">
        <f t="shared" ca="1" si="955"/>
        <v>-4.5826261016880456E-4</v>
      </c>
      <c r="DC489" s="223">
        <f t="shared" ca="1" si="956"/>
        <v>4.5826261016881258E-4</v>
      </c>
      <c r="DD489" s="223">
        <f t="shared" ca="1" si="957"/>
        <v>-4.5826261016882066E-4</v>
      </c>
      <c r="DE489" s="223">
        <f t="shared" ca="1" si="958"/>
        <v>4.5826261016882868E-4</v>
      </c>
      <c r="DF489" s="223">
        <f t="shared" ca="1" si="959"/>
        <v>-4.5826261016879431E-4</v>
      </c>
      <c r="DG489" s="223">
        <f t="shared" ca="1" si="960"/>
        <v>4.5826261016880239E-4</v>
      </c>
      <c r="DH489" s="223">
        <f t="shared" ca="1" si="961"/>
        <v>-4.5826261016881041E-4</v>
      </c>
      <c r="DI489" s="223">
        <f t="shared" ca="1" si="962"/>
        <v>4.5826261016881844E-4</v>
      </c>
      <c r="DJ489" s="223">
        <f t="shared" ca="1" si="963"/>
        <v>-4.5826261016882646E-4</v>
      </c>
      <c r="DK489" s="223">
        <f t="shared" ca="1" si="964"/>
        <v>4.5826261016883454E-4</v>
      </c>
      <c r="DL489" s="223">
        <f t="shared" ca="1" si="965"/>
        <v>-4.5826261016880017E-4</v>
      </c>
      <c r="DM489" s="223">
        <f t="shared" ca="1" si="966"/>
        <v>4.5826261016880819E-4</v>
      </c>
      <c r="DN489" s="223">
        <f t="shared" ca="1" si="967"/>
        <v>-4.5826261016881627E-4</v>
      </c>
      <c r="DO489" s="223">
        <f t="shared" ca="1" si="968"/>
        <v>4.5826261016882429E-4</v>
      </c>
      <c r="DP489" s="223">
        <f t="shared" ca="1" si="969"/>
        <v>-4.5826261016883231E-4</v>
      </c>
      <c r="DQ489" s="223">
        <f t="shared" ca="1" si="970"/>
        <v>4.58262610168798E-4</v>
      </c>
      <c r="DR489" s="223">
        <f t="shared" ca="1" si="971"/>
        <v>-4.5826261016880602E-4</v>
      </c>
      <c r="DS489" s="223">
        <f t="shared" ca="1" si="972"/>
        <v>4.5826261016881405E-4</v>
      </c>
      <c r="DT489" s="223">
        <f t="shared" ca="1" si="973"/>
        <v>-4.5826261016882207E-4</v>
      </c>
      <c r="DU489" s="223">
        <f t="shared" ca="1" si="974"/>
        <v>4.5826261016883015E-4</v>
      </c>
      <c r="DV489" s="223">
        <f t="shared" ca="1" si="975"/>
        <v>-4.5826261016883817E-4</v>
      </c>
      <c r="DW489" s="223">
        <f t="shared" ca="1" si="976"/>
        <v>4.5826261016880385E-4</v>
      </c>
      <c r="DX489" s="223">
        <f t="shared" ca="1" si="977"/>
        <v>-4.5826261016881188E-4</v>
      </c>
      <c r="DY489" s="223">
        <f t="shared" ca="1" si="978"/>
        <v>4.582626101688199E-4</v>
      </c>
      <c r="DZ489" s="223">
        <f t="shared" ca="1" si="979"/>
        <v>-4.5826261016882792E-4</v>
      </c>
      <c r="EA489" s="223">
        <f t="shared" ca="1" si="980"/>
        <v>4.58262610168836E-4</v>
      </c>
      <c r="EB489" s="223">
        <f t="shared" ca="1" si="981"/>
        <v>-4.5826261016880163E-4</v>
      </c>
      <c r="EC489" s="223">
        <f t="shared" ca="1" si="982"/>
        <v>4.5826261016880965E-4</v>
      </c>
      <c r="ED489" s="223">
        <f t="shared" ca="1" si="983"/>
        <v>-4.5826261016881773E-4</v>
      </c>
      <c r="EE489" s="223">
        <f t="shared" ca="1" si="984"/>
        <v>4.5826261016882575E-4</v>
      </c>
      <c r="EF489" s="223">
        <f t="shared" ca="1" si="985"/>
        <v>-4.5826261016883378E-4</v>
      </c>
      <c r="EG489" s="223">
        <f t="shared" ca="1" si="986"/>
        <v>4.5826261016879946E-4</v>
      </c>
      <c r="EH489" s="223">
        <f t="shared" ca="1" si="987"/>
        <v>-4.5826261016880749E-4</v>
      </c>
      <c r="EI489" s="223">
        <f t="shared" ca="1" si="988"/>
        <v>4.5826261016881551E-4</v>
      </c>
      <c r="EJ489" s="223">
        <f t="shared" ca="1" si="989"/>
        <v>-4.5826261016882353E-4</v>
      </c>
      <c r="EK489" s="223">
        <f t="shared" ca="1" si="990"/>
        <v>4.5826261016883161E-4</v>
      </c>
      <c r="EL489" s="223">
        <f t="shared" ca="1" si="991"/>
        <v>-4.5826261016879724E-4</v>
      </c>
      <c r="EM489" s="223">
        <f t="shared" ca="1" si="992"/>
        <v>4.5826261016880532E-4</v>
      </c>
      <c r="EN489" s="223">
        <f t="shared" ca="1" si="993"/>
        <v>-4.5826261016881334E-4</v>
      </c>
      <c r="EO489" s="223">
        <f t="shared" ca="1" si="994"/>
        <v>4.5826261016882136E-4</v>
      </c>
      <c r="EP489" s="223">
        <f t="shared" ca="1" si="995"/>
        <v>-4.5826261016882939E-4</v>
      </c>
      <c r="EQ489" s="223">
        <f t="shared" ca="1" si="996"/>
        <v>4.5826261016883741E-4</v>
      </c>
      <c r="ER489" s="223">
        <f t="shared" ca="1" si="997"/>
        <v>-4.582626101688031E-4</v>
      </c>
      <c r="ES489" s="223">
        <f t="shared" ca="1" si="998"/>
        <v>4.5826261016881112E-4</v>
      </c>
      <c r="ET489" s="223">
        <f t="shared" ca="1" si="999"/>
        <v>-4.582626101688192E-4</v>
      </c>
      <c r="EU489" s="223">
        <f t="shared" ca="1" si="1000"/>
        <v>4.5826261016882722E-4</v>
      </c>
      <c r="EV489" s="223">
        <f t="shared" ca="1" si="1001"/>
        <v>-4.5826261016883524E-4</v>
      </c>
      <c r="EW489" s="223">
        <f t="shared" ca="1" si="1002"/>
        <v>4.5826261016880093E-4</v>
      </c>
      <c r="EX489" s="223">
        <f t="shared" ca="1" si="1003"/>
        <v>-4.5826261016880895E-4</v>
      </c>
      <c r="EY489" s="223">
        <f t="shared" ca="1" si="1004"/>
        <v>4.5826261016881697E-4</v>
      </c>
      <c r="EZ489" s="223">
        <f t="shared" ca="1" si="1005"/>
        <v>-4.58262610168825E-4</v>
      </c>
      <c r="FA489" s="223">
        <f t="shared" ca="1" si="1006"/>
        <v>4.5826261016883307E-4</v>
      </c>
      <c r="FB489" s="223">
        <f t="shared" ca="1" si="1007"/>
        <v>-4.582626101688411E-4</v>
      </c>
      <c r="FC489" s="223">
        <f t="shared" ca="1" si="1008"/>
        <v>4.5826261016880673E-4</v>
      </c>
      <c r="FD489" s="223">
        <f t="shared" ca="1" si="1009"/>
        <v>-4.582626101688148E-4</v>
      </c>
      <c r="FE489" s="223">
        <f t="shared" ca="1" si="1010"/>
        <v>4.5826261016882283E-4</v>
      </c>
      <c r="FF489" s="223">
        <f t="shared" ca="1" si="1011"/>
        <v>-4.5826261016883085E-4</v>
      </c>
      <c r="FG489" s="223">
        <f t="shared" ca="1" si="1012"/>
        <v>4.5826261016883887E-4</v>
      </c>
      <c r="FH489" s="223">
        <f t="shared" ca="1" si="1013"/>
        <v>-4.5826261016880456E-4</v>
      </c>
      <c r="FI489" s="223">
        <f t="shared" ca="1" si="1014"/>
        <v>4.5826261016881258E-4</v>
      </c>
      <c r="FJ489" s="223">
        <f t="shared" ca="1" si="1015"/>
        <v>-4.5826261016882066E-4</v>
      </c>
      <c r="FK489" s="223">
        <f t="shared" ca="1" si="1016"/>
        <v>4.5826261016882868E-4</v>
      </c>
      <c r="FL489" s="223">
        <f t="shared" ca="1" si="1017"/>
        <v>-4.5826261016883671E-4</v>
      </c>
      <c r="FM489" s="223">
        <f t="shared" ca="1" si="1018"/>
        <v>4.5826261016884473E-4</v>
      </c>
      <c r="FN489" s="223">
        <f t="shared" ca="1" si="1019"/>
        <v>-4.5826261016885275E-4</v>
      </c>
      <c r="FO489" s="223">
        <f t="shared" ca="1" si="1020"/>
        <v>4.5826261016886083E-4</v>
      </c>
      <c r="FP489" s="223">
        <f t="shared" ca="1" si="1021"/>
        <v>-4.5826261016878412E-4</v>
      </c>
      <c r="FQ489" s="223">
        <f t="shared" ca="1" si="1022"/>
        <v>4.5826261016879214E-4</v>
      </c>
      <c r="FR489" s="223">
        <f t="shared" ca="1" si="1023"/>
        <v>-4.5826261016880017E-4</v>
      </c>
      <c r="FS489" s="223">
        <f t="shared" ca="1" si="1024"/>
        <v>4.5826261016880819E-4</v>
      </c>
      <c r="FT489" s="223">
        <f t="shared" ca="1" si="1025"/>
        <v>-4.5826261016881627E-4</v>
      </c>
      <c r="FU489" s="223">
        <f t="shared" ca="1" si="1026"/>
        <v>4.5826261016882429E-4</v>
      </c>
      <c r="FV489" s="223">
        <f t="shared" ca="1" si="1027"/>
        <v>-4.5826261016883231E-4</v>
      </c>
      <c r="FW489" s="223">
        <f t="shared" ca="1" si="1028"/>
        <v>4.5826261016884034E-4</v>
      </c>
      <c r="FX489" s="223">
        <f t="shared" ca="1" si="1029"/>
        <v>-4.5826261016884841E-4</v>
      </c>
      <c r="FY489" s="223">
        <f t="shared" ca="1" si="1030"/>
        <v>4.5826261016885644E-4</v>
      </c>
      <c r="FZ489" s="223">
        <f t="shared" ca="1" si="1031"/>
        <v>-4.5826261016886446E-4</v>
      </c>
      <c r="GA489" s="223">
        <f t="shared" ca="1" si="1032"/>
        <v>4.5826261016878775E-4</v>
      </c>
      <c r="GB489" s="223">
        <f t="shared" ca="1" si="1033"/>
        <v>-4.5826261016879578E-4</v>
      </c>
      <c r="GC489" s="223">
        <f t="shared" ca="1" si="1034"/>
        <v>4.5826261016880385E-4</v>
      </c>
      <c r="GD489" s="223">
        <f t="shared" ca="1" si="1035"/>
        <v>-4.5826261016881188E-4</v>
      </c>
      <c r="GE489" s="223">
        <f t="shared" ca="1" si="1036"/>
        <v>4.582626101688199E-4</v>
      </c>
      <c r="GF489" s="223">
        <f t="shared" ca="1" si="1037"/>
        <v>-4.5826261016882792E-4</v>
      </c>
      <c r="GG489" s="223">
        <f t="shared" ca="1" si="1038"/>
        <v>4.58262610168836E-4</v>
      </c>
      <c r="GH489" s="223">
        <f t="shared" ca="1" si="1039"/>
        <v>-4.5826261016884402E-4</v>
      </c>
      <c r="GI489" s="223">
        <f t="shared" ca="1" si="1040"/>
        <v>4.5826261016885205E-4</v>
      </c>
      <c r="GJ489" s="223">
        <f t="shared" ca="1" si="1041"/>
        <v>-4.5826261016886007E-4</v>
      </c>
      <c r="GK489" s="223">
        <f t="shared" ca="1" si="1042"/>
        <v>4.5826261016878336E-4</v>
      </c>
      <c r="GL489" s="223">
        <f t="shared" ca="1" si="1043"/>
        <v>-4.5826261016879144E-4</v>
      </c>
      <c r="GM489" s="223">
        <f t="shared" ca="1" si="1044"/>
        <v>4.5826261016879946E-4</v>
      </c>
      <c r="GN489" s="223">
        <f t="shared" ca="1" si="1045"/>
        <v>-4.5826261016880749E-4</v>
      </c>
      <c r="GO489" s="223">
        <f t="shared" ca="1" si="1046"/>
        <v>4.5826261016881551E-4</v>
      </c>
      <c r="GP489" s="223">
        <f t="shared" ca="1" si="1047"/>
        <v>-4.5826261016882353E-4</v>
      </c>
      <c r="GQ489" s="223">
        <f t="shared" ca="1" si="1048"/>
        <v>4.5826261016883161E-4</v>
      </c>
      <c r="GR489" s="223">
        <f t="shared" ca="1" si="1049"/>
        <v>-4.5826261016883963E-4</v>
      </c>
      <c r="GS489" s="223">
        <f t="shared" ca="1" si="1050"/>
        <v>4.5826261016884766E-4</v>
      </c>
      <c r="GT489" s="223">
        <f t="shared" ca="1" si="1051"/>
        <v>-4.5826261016885568E-4</v>
      </c>
      <c r="GU489" s="223">
        <f t="shared" ca="1" si="1052"/>
        <v>4.5826261016886376E-4</v>
      </c>
      <c r="GV489" s="223">
        <f t="shared" ca="1" si="1053"/>
        <v>-4.5826261016878705E-4</v>
      </c>
      <c r="GW489" s="223">
        <f t="shared" ca="1" si="1054"/>
        <v>4.5826261016879507E-4</v>
      </c>
      <c r="GX489" s="223">
        <f t="shared" ca="1" si="1055"/>
        <v>-4.582626101688031E-4</v>
      </c>
      <c r="GY489" s="223">
        <f t="shared" ca="1" si="1056"/>
        <v>4.5826261016881112E-4</v>
      </c>
      <c r="GZ489" s="223">
        <f t="shared" ca="1" si="1057"/>
        <v>-4.582626101688192E-4</v>
      </c>
      <c r="HA489" s="223">
        <f t="shared" ca="1" si="1058"/>
        <v>4.5826261016882722E-4</v>
      </c>
      <c r="HB489" s="223">
        <f t="shared" ca="1" si="1059"/>
        <v>-4.5826261016883524E-4</v>
      </c>
      <c r="HC489" s="223">
        <f t="shared" ca="1" si="1060"/>
        <v>4.5826261016884326E-4</v>
      </c>
      <c r="HD489" s="223">
        <f t="shared" ca="1" si="1061"/>
        <v>-4.5826261016885129E-4</v>
      </c>
      <c r="HE489" s="223">
        <f t="shared" ca="1" si="1062"/>
        <v>4.5826261016885937E-4</v>
      </c>
      <c r="HF489" s="223">
        <f t="shared" ca="1" si="1063"/>
        <v>-4.5826261016878266E-4</v>
      </c>
      <c r="HG489" s="223">
        <f t="shared" ca="1" si="1064"/>
        <v>4.5826261016879068E-4</v>
      </c>
      <c r="HH489" s="223">
        <f t="shared" ca="1" si="1065"/>
        <v>-4.582626101687987E-4</v>
      </c>
      <c r="HI489" s="223">
        <f t="shared" ca="1" si="1066"/>
        <v>4.5826261016880673E-4</v>
      </c>
      <c r="HJ489" s="223">
        <f t="shared" ca="1" si="1067"/>
        <v>-4.582626101688148E-4</v>
      </c>
      <c r="HK489" s="223">
        <f t="shared" ca="1" si="1068"/>
        <v>4.5826261016882283E-4</v>
      </c>
      <c r="HL489" s="223">
        <f t="shared" ca="1" si="1069"/>
        <v>-4.5826261016883085E-4</v>
      </c>
      <c r="HM489" s="223">
        <f t="shared" ca="1" si="1070"/>
        <v>4.5826261016883887E-4</v>
      </c>
      <c r="HN489" s="223">
        <f t="shared" ca="1" si="1071"/>
        <v>-4.5826261016884695E-4</v>
      </c>
      <c r="HO489" s="223">
        <f t="shared" ca="1" si="1072"/>
        <v>4.5826261016885497E-4</v>
      </c>
      <c r="HP489" s="223">
        <f t="shared" ca="1" si="1073"/>
        <v>-4.58262610168863E-4</v>
      </c>
      <c r="HQ489" s="223">
        <f t="shared" ca="1" si="1074"/>
        <v>4.5826261016878629E-4</v>
      </c>
      <c r="HR489" s="223">
        <f t="shared" ca="1" si="1075"/>
        <v>-4.5826261016879431E-4</v>
      </c>
      <c r="HS489" s="223">
        <f t="shared" ca="1" si="1076"/>
        <v>4.5826261016880239E-4</v>
      </c>
      <c r="HT489" s="223">
        <f t="shared" ca="1" si="1077"/>
        <v>-4.5826261016881041E-4</v>
      </c>
      <c r="HU489" s="223">
        <f t="shared" ca="1" si="1078"/>
        <v>4.5826261016881844E-4</v>
      </c>
      <c r="HV489" s="223">
        <f t="shared" ca="1" si="1079"/>
        <v>-4.5826261016882646E-4</v>
      </c>
      <c r="HW489" s="223">
        <f t="shared" ca="1" si="1080"/>
        <v>4.5826261016883454E-4</v>
      </c>
      <c r="HX489" s="223">
        <f t="shared" ca="1" si="1081"/>
        <v>-4.5826261016884256E-4</v>
      </c>
      <c r="HY489" s="223">
        <f t="shared" ca="1" si="1082"/>
        <v>4.5826261016885058E-4</v>
      </c>
      <c r="HZ489" s="223">
        <f t="shared" ca="1" si="1083"/>
        <v>-4.5826261016885861E-4</v>
      </c>
      <c r="IA489" s="223">
        <f t="shared" ca="1" si="1084"/>
        <v>4.5826261016886663E-4</v>
      </c>
      <c r="IB489" s="223">
        <f t="shared" ca="1" si="1085"/>
        <v>-4.5826261016878998E-4</v>
      </c>
      <c r="IC489" s="223">
        <f t="shared" ca="1" si="1086"/>
        <v>4.58262610168798E-4</v>
      </c>
      <c r="ID489" s="223">
        <f t="shared" ca="1" si="1087"/>
        <v>-4.5826261016880602E-4</v>
      </c>
      <c r="IE489" s="223">
        <f t="shared" ca="1" si="1088"/>
        <v>4.5826261016881844E-4</v>
      </c>
      <c r="IF489" s="223">
        <f t="shared" ca="1" si="1089"/>
        <v>-4.5826261016882207E-4</v>
      </c>
      <c r="IG489" s="223">
        <f t="shared" ca="1" si="1090"/>
        <v>4.5826261016883015E-4</v>
      </c>
      <c r="IH489" s="223">
        <f t="shared" ca="1" si="1091"/>
        <v>-4.5826261016883817E-4</v>
      </c>
      <c r="II489" s="223">
        <f t="shared" ca="1" si="1092"/>
        <v>4.5826261016884619E-4</v>
      </c>
      <c r="IJ489" s="223">
        <f t="shared" ca="1" si="1093"/>
        <v>-4.5826261016885422E-4</v>
      </c>
      <c r="IK489" s="223">
        <f t="shared" ca="1" si="1094"/>
        <v>4.5826261016886229E-4</v>
      </c>
      <c r="IL489" s="223">
        <f t="shared" ca="1" si="1095"/>
        <v>-4.5826261016887032E-4</v>
      </c>
      <c r="IM489" s="223">
        <f t="shared" ca="1" si="1096"/>
        <v>4.5826261016879361E-4</v>
      </c>
      <c r="IN489" s="223">
        <f t="shared" ca="1" si="1097"/>
        <v>-4.5826261016880163E-4</v>
      </c>
      <c r="IO489" s="223">
        <f t="shared" ca="1" si="1098"/>
        <v>4.5826261016880965E-4</v>
      </c>
      <c r="IP489" s="223">
        <f t="shared" ca="1" si="1099"/>
        <v>-4.5826261016881773E-4</v>
      </c>
      <c r="IQ489" s="223">
        <f t="shared" ca="1" si="1100"/>
        <v>4.5826261016882575E-4</v>
      </c>
      <c r="IR489" s="223">
        <f t="shared" ca="1" si="1101"/>
        <v>-4.5826261016883378E-4</v>
      </c>
      <c r="IS489" s="223">
        <f t="shared" ca="1" si="1102"/>
        <v>4.582626101688418E-4</v>
      </c>
      <c r="IT489" s="223">
        <f t="shared" ca="1" si="1103"/>
        <v>-4.5826261016884988E-4</v>
      </c>
      <c r="IU489" s="223">
        <f t="shared" ca="1" si="1104"/>
        <v>4.582626101688579E-4</v>
      </c>
      <c r="IV489" s="223">
        <f t="shared" ca="1" si="1105"/>
        <v>-4.5826261016886592E-4</v>
      </c>
      <c r="IW489" s="223">
        <f t="shared" ca="1" si="1106"/>
        <v>4.5826261016878922E-4</v>
      </c>
      <c r="IX489" s="223">
        <f t="shared" ca="1" si="1107"/>
        <v>-4.5826261016879724E-4</v>
      </c>
      <c r="IY489" s="223">
        <f t="shared" ca="1" si="1108"/>
        <v>4.5826261016880532E-4</v>
      </c>
      <c r="IZ489" s="223">
        <f t="shared" ca="1" si="1109"/>
        <v>-4.5826261016881334E-4</v>
      </c>
      <c r="JA489" s="223">
        <f t="shared" ca="1" si="1110"/>
        <v>4.5826261016882136E-4</v>
      </c>
      <c r="JB489" s="223">
        <f t="shared" ca="1" si="1111"/>
        <v>-4.5826261016882939E-4</v>
      </c>
    </row>
    <row r="490" spans="2:262">
      <c r="B490" s="230">
        <v>129</v>
      </c>
      <c r="C490" s="229">
        <f t="shared" si="1112"/>
        <v>2.5195312500000018E-3</v>
      </c>
      <c r="D490" s="226">
        <f t="shared" ref="D490:D553" ca="1" si="1113">Vo_set2+E490</f>
        <v>71.897581326290918</v>
      </c>
      <c r="E490" s="225">
        <f ca="1">EE361</f>
        <v>-0.10241867370907719</v>
      </c>
      <c r="F490" s="224">
        <v>129</v>
      </c>
      <c r="G490" s="223">
        <f t="shared" ref="G490:G553" ca="1" si="1114">2*IMREAL(K229)*COS(2*PI()*B229*1/Nt_load2)-2*IMAGINARY(K229)*SIN(2*PI()*B229*1/Nt_load2)</f>
        <v>2.8502076842728738E-4</v>
      </c>
      <c r="H490" s="223">
        <f t="shared" ref="H490:H553" ca="1" si="1115">2*IMREAL(K229)*COS(2*PI()*B229*2/Nt_load2)-2*IMAGINARY(K229)*SIN(2*PI()*B229*2/Nt_load2)</f>
        <v>-2.6707035798658309E-4</v>
      </c>
      <c r="I490" s="223">
        <f t="shared" ref="I490:I553" ca="1" si="1116">2*IMREAL(K229)*COS(2*PI()*B229*3/Nt_load2)-2*IMAGINARY(K229)*SIN(2*PI()*B229*3/Nt_load2)</f>
        <v>2.4895907434863092E-4</v>
      </c>
      <c r="J490" s="223">
        <f t="shared" ref="J490:J553" ca="1" si="1117">2*IMREAL(K229)*COS(2*PI()*B229*4/Nt_load2)-2*IMAGINARY(K229)*SIN(2*PI()*B229*4/Nt_load2)</f>
        <v>-2.3069782707347186E-4</v>
      </c>
      <c r="K490" s="223">
        <f t="shared" ref="K490:K553" ca="1" si="1118">2*IMREAL(K229)*COS(2*PI()*B229*5/Nt_load2)-2*IMAGINARY(K229)*SIN(2*PI()*B229*5/Nt_load2)</f>
        <v>2.1229761605363111E-4</v>
      </c>
      <c r="L490" s="223">
        <f t="shared" ref="L490:L553" ca="1" si="1119">2*IMREAL(K229)*COS(2*PI()*B229*6/Nt_load2)-2*IMAGINARY(K229)*SIN(2*PI()*B229*6/Nt_load2)</f>
        <v>-1.9376952488819622E-4</v>
      </c>
      <c r="M490" s="223">
        <f t="shared" ref="M490:M553" ca="1" si="1120">2*IMREAL(K229)*COS(2*PI()*B229*7/Nt_load2)-2*IMAGINARY(K229)*SIN(2*PI()*B229*7/Nt_load2)</f>
        <v>1.751247142064805E-4</v>
      </c>
      <c r="N490" s="223">
        <f t="shared" ref="N490:N553" ca="1" si="1121">2*IMREAL(K229)*COS(2*PI()*B229*8/Nt_load2)-2*IMAGINARY(K229)*SIN(2*PI()*B229*8/Nt_load2)</f>
        <v>-1.5637441494526167E-4</v>
      </c>
      <c r="O490" s="223">
        <f t="shared" ref="O490:O553" ca="1" si="1122">2*IMREAL(K229)*COS(2*PI()*B229*9/Nt_load2)-2*IMAGINARY(K229)*SIN(2*PI()*B229*9/Nt_load2)</f>
        <v>1.3752992158369586E-4</v>
      </c>
      <c r="P490" s="223">
        <f t="shared" ref="P490:P553" ca="1" si="1123">2*IMREAL(K229)*COS(2*PI()*B229*10/Nt_load2)-2*IMAGINARY(K229)*SIN(2*PI()*B229*10/Nt_load2)</f>
        <v>-1.1860258533994301E-4</v>
      </c>
      <c r="Q490" s="223">
        <f t="shared" ref="Q490:Q553" ca="1" si="1124">2*IMREAL(K229)*COS(2*PI()*B229*11/Nt_load2)-2*IMAGINARY(K229)*SIN(2*PI()*B229*11/Nt_load2)</f>
        <v>9.9603807333617685E-5</v>
      </c>
      <c r="R490" s="223">
        <f t="shared" ref="R490:R553" ca="1" si="1125">2*IMREAL(K229)*COS(2*PI()*B229*12/Nt_load2)-2*IMAGINARY(K229)*SIN(2*PI()*B229*12/Nt_load2)</f>
        <v>-8.054503171817535E-5</v>
      </c>
      <c r="S490" s="223">
        <f t="shared" ref="S490:S553" ca="1" si="1126">2*IMREAL(K229)*COS(2*PI()*B229*13/Nt_load2)-2*IMAGINARY(K229)*SIN(2*PI()*B229*13/Nt_load2)</f>
        <v>6.1437738787404179E-5</v>
      </c>
      <c r="T490" s="223">
        <f t="shared" ref="T490:T553" ca="1" si="1127">2*IMREAL(K229)*COS(2*PI()*B229*14/Nt_load2)-2*IMAGINARY(K229)*SIN(2*PI()*B229*14/Nt_load2)</f>
        <v>-4.2293438060092483E-5</v>
      </c>
      <c r="U490" s="223">
        <f t="shared" ref="U490:U553" ca="1" si="1128">2*IMREAL(K229)*COS(2*PI()*B229*15/Nt_load2)-2*IMAGINARY(K229)*SIN(2*PI()*B229*15/Nt_load2)</f>
        <v>2.312366134714697E-5</v>
      </c>
      <c r="V490" s="223">
        <f t="shared" ref="V490:V553" ca="1" si="1129">2*IMREAL(K229)*COS(2*PI()*B229*16/Nt_load2)-2*IMAGINARY(K229)*SIN(2*PI()*B229*16/Nt_load2)</f>
        <v>-3.9399558052552594E-6</v>
      </c>
      <c r="W490" s="223">
        <f t="shared" ref="W490:W553" ca="1" si="1130">2*IMREAL(K229)*COS(2*PI()*B229*17/Nt_load2)-2*IMAGINARY(K229)*SIN(2*PI()*B229*17/Nt_load2)</f>
        <v>-1.5246123018689049E-5</v>
      </c>
      <c r="X490" s="223">
        <f t="shared" ref="X490:X553" ca="1" si="1131">2*IMREAL(K229)*COS(2*PI()*B229*18/Nt_load2)-2*IMAGINARY(K229)*SIN(2*PI()*B229*18/Nt_load2)</f>
        <v>3.4423018148216171E-5</v>
      </c>
      <c r="Y490" s="223">
        <f t="shared" ref="Y490:Y553" ca="1" si="1132">2*IMREAL(K229)*COS(2*PI()*B229*19/Nt_load2)-2*IMAGINARY(K229)*SIN(2*PI()*B229*19/Nt_load2)</f>
        <v>-5.3579178138770387E-5</v>
      </c>
      <c r="Z490" s="223">
        <f t="shared" ref="Z490:Z553" ca="1" si="1133">2*IMREAL(K229)*COS(2*PI()*B229*20/Nt_load2)-2*IMAGINARY(K229)*SIN(2*PI()*B229*20/Nt_load2)</f>
        <v>7.2703064035868322E-5</v>
      </c>
      <c r="AA490" s="223">
        <f t="shared" ref="AA490:AA553" ca="1" si="1134">2*IMREAL(K229)*COS(2*PI()*B229*21/Nt_load2)-2*IMAGINARY(K229)*SIN(2*PI()*B229*21/Nt_load2)</f>
        <v>-9.1783156325739204E-5</v>
      </c>
      <c r="AB490" s="223">
        <f t="shared" ref="AB490:AB553" ca="1" si="1135">2*IMREAL(K229)*COS(2*PI()*B229*22/Nt_load2)-2*IMAGINARY(K229)*SIN(2*PI()*B229*22/Nt_load2)</f>
        <v>1.108079618742217E-4</v>
      </c>
      <c r="AC490" s="223">
        <f t="shared" ref="AC490:AC553" ca="1" si="1136">2*IMREAL(K229)*COS(2*PI()*B229*23/Nt_load2)-2*IMAGINARY(K229)*SIN(2*PI()*B229*23/Nt_load2)</f>
        <v>-1.2976602084985875E-4</v>
      </c>
      <c r="AD490" s="223">
        <f t="shared" ref="AD490:AD553" ca="1" si="1137">2*IMREAL(K229)*COS(2*PI()*B229*24/Nt_load2)-2*IMAGINARY(K229)*SIN(2*PI()*B229*24/Nt_load2)</f>
        <v>1.4864591362679985E-4</v>
      </c>
      <c r="AE490" s="223">
        <f t="shared" ref="AE490:AE553" ca="1" si="1138">2*IMREAL(K229)*COS(2*PI()*B229*25/Nt_load2)-2*IMAGINARY(K229)*SIN(2*PI()*B229*25/Nt_load2)</f>
        <v>-1.6743626766359005E-4</v>
      </c>
      <c r="AF490" s="223">
        <f t="shared" ref="AF490:AF553" ca="1" si="1139">2*IMREAL(K229)*COS(2*PI()*B229*26/Nt_load2)-2*IMAGINARY(K229)*SIN(2*PI()*B229*26/Nt_load2)</f>
        <v>1.8612576435359581E-4</v>
      </c>
      <c r="AG490" s="223">
        <f t="shared" ref="AG490:AG553" ca="1" si="1140">2*IMREAL(K229)*COS(2*PI()*B229*27/Nt_load2)-2*IMAGINARY(K229)*SIN(2*PI()*B229*27/Nt_load2)</f>
        <v>-2.0470314584283478E-4</v>
      </c>
      <c r="AH490" s="223">
        <f t="shared" ref="AH490:AH553" ca="1" si="1141">2*IMREAL(K229)*COS(2*PI()*B229*28/Nt_load2)-2*IMAGINARY(K229)*SIN(2*PI()*B229*28/Nt_load2)</f>
        <v>2.2315722181137244E-4</v>
      </c>
      <c r="AI490" s="223">
        <f t="shared" ref="AI490:AI553" ca="1" si="1142">2*IMREAL(K229)*COS(2*PI()*B229*29/Nt_load2)-2*IMAGINARY(K229)*SIN(2*PI()*B229*29/Nt_load2)</f>
        <v>-2.4147687621386621E-4</v>
      </c>
      <c r="AJ490" s="223">
        <f t="shared" ref="AJ490:AJ553" ca="1" si="1143">2*IMREAL(K229)*COS(2*PI()*B229*30/Nt_load2)-2*IMAGINARY(K229)*SIN(2*PI()*B229*30/Nt_load2)</f>
        <v>2.5965107397554131E-4</v>
      </c>
      <c r="AK490" s="223">
        <f t="shared" ref="AK490:AK553" ca="1" si="1144">2*IMREAL(K229)*COS(2*PI()*B229*31/Nt_load2)-2*IMAGINARY(K229)*SIN(2*PI()*B229*31/Nt_load2)</f>
        <v>-2.7766886763922209E-4</v>
      </c>
      <c r="AL490" s="223">
        <f t="shared" ref="AL490:AL553" ca="1" si="1145">2*IMREAL(K229)*COS(2*PI()*B229*32/Nt_load2)-2*IMAGINARY(K229)*SIN(2*PI()*B229*32/Nt_load2)</f>
        <v>2.9551940395975513E-4</v>
      </c>
      <c r="AM490" s="223">
        <f t="shared" ref="AM490:AM553" ca="1" si="1146">2*IMREAL(K229)*COS(2*PI()*B229*33/Nt_load2)-2*IMAGINARY(K229)*SIN(2*PI()*B229*33/Nt_load2)</f>
        <v>-3.1319193044152514E-4</v>
      </c>
      <c r="AN490" s="223">
        <f t="shared" ref="AN490:AN553" ca="1" si="1147">2*IMREAL(K229)*COS(2*PI()*B229*34/Nt_load2)-2*IMAGINARY(K229)*SIN(2*PI()*B229*34/Nt_load2)</f>
        <v>3.3067580181538742E-4</v>
      </c>
      <c r="AO490" s="223">
        <f t="shared" ref="AO490:AO553" ca="1" si="1148">2*IMREAL(K229)*COS(2*PI()*B229*35/Nt_load2)-2*IMAGINARY(K229)*SIN(2*PI()*B229*35/Nt_load2)</f>
        <v>-3.479604864510109E-4</v>
      </c>
      <c r="AP490" s="223">
        <f t="shared" ref="AP490:AP553" ca="1" si="1149">2*IMREAL(K229)*COS(2*PI()*B229*36/Nt_load2)-2*IMAGINARY(K229)*SIN(2*PI()*B229*36/Nt_load2)</f>
        <v>3.6503557270066699E-4</v>
      </c>
      <c r="AQ490" s="223">
        <f t="shared" ref="AQ490:AQ553" ca="1" si="1150">2*IMREAL(K229)*COS(2*PI()*B229*37/Nt_load2)-2*IMAGINARY(K229)*SIN(2*PI()*B229*37/Nt_load2)</f>
        <v>-3.8189077517089716E-4</v>
      </c>
      <c r="AR490" s="223">
        <f t="shared" ref="AR490:AR553" ca="1" si="1151">2*IMREAL(K229)*COS(2*PI()*B229*38/Nt_load2)-2*IMAGINARY(K229)*SIN(2*PI()*B229*38/Nt_load2)</f>
        <v>3.9851594091797071E-4</v>
      </c>
      <c r="AS490" s="223">
        <f t="shared" ref="AS490:AS553" ca="1" si="1152">2*IMREAL(K229)*COS(2*PI()*B229*39/Nt_load2)-2*IMAGINARY(K229)*SIN(2*PI()*B229*39/Nt_load2)</f>
        <v>-4.1490105556371565E-4</v>
      </c>
      <c r="AT490" s="223">
        <f t="shared" ref="AT490:AT553" ca="1" si="1153">2*IMREAL(K229)*COS(2*PI()*B229*40/Nt_load2)-2*IMAGINARY(K229)*SIN(2*PI()*B229*40/Nt_load2)</f>
        <v>4.3103624932772924E-4</v>
      </c>
      <c r="AU490" s="223">
        <f t="shared" ref="AU490:AU553" ca="1" si="1154">2*IMREAL(K229)*COS(2*PI()*B229*41/Nt_load2)-2*IMAGINARY(K229)*SIN(2*PI()*B229*41/Nt_load2)</f>
        <v>-4.4691180297264067E-4</v>
      </c>
      <c r="AV490" s="223">
        <f t="shared" ref="AV490:AV553" ca="1" si="1155">2*IMREAL(K229)*COS(2*PI()*B229*42/Nt_load2)-2*IMAGINARY(K229)*SIN(2*PI()*B229*42/Nt_load2)</f>
        <v>4.6251815365854995E-4</v>
      </c>
      <c r="AW490" s="223">
        <f t="shared" ref="AW490:AW553" ca="1" si="1156">2*IMREAL(K229)*COS(2*PI()*B229*43/Nt_load2)-2*IMAGINARY(K229)*SIN(2*PI()*B229*43/Nt_load2)</f>
        <v>-4.7784590070336288E-4</v>
      </c>
      <c r="AX490" s="223">
        <f t="shared" ref="AX490:AX553" ca="1" si="1157">2*IMREAL(K229)*COS(2*PI()*B229*44/Nt_load2)-2*IMAGINARY(K229)*SIN(2*PI()*B229*44/Nt_load2)</f>
        <v>4.9288581124538378E-4</v>
      </c>
      <c r="AY490" s="223">
        <f t="shared" ref="AY490:AY553" ca="1" si="1158">2*IMREAL(K229)*COS(2*PI()*B229*45/Nt_load2)-2*IMAGINARY(K229)*SIN(2*PI()*B229*45/Nt_load2)</f>
        <v>-5.0762882580491543E-4</v>
      </c>
      <c r="AZ490" s="223">
        <f t="shared" ref="AZ490:AZ553" ca="1" si="1159">2*IMREAL(K229)*COS(2*PI()*B229*46/Nt_load2)-2*IMAGINARY(K229)*SIN(2*PI()*B229*46/Nt_load2)</f>
        <v>5.2206606374124651E-4</v>
      </c>
      <c r="BA490" s="223">
        <f t="shared" ref="BA490:BA553" ca="1" si="1160">2*IMREAL(K229)*COS(2*PI()*B229*47/Nt_load2)-2*IMAGINARY(K229)*SIN(2*PI()*B229*47/Nt_load2)</f>
        <v>-5.3618882860208717E-4</v>
      </c>
      <c r="BB490" s="223">
        <f t="shared" ref="BB490:BB553" ca="1" si="1161">2*IMREAL(K229)*COS(2*PI()*B229*48/Nt_load2)-2*IMAGINARY(K229)*SIN(2*PI()*B229*48/Nt_load2)</f>
        <v>5.4998861336196946E-4</v>
      </c>
      <c r="BC490" s="223">
        <f t="shared" ref="BC490:BC553" ca="1" si="1162">2*IMREAL(K229)*COS(2*PI()*B229*49/Nt_load2)-2*IMAGINARY(K229)*SIN(2*PI()*B229*49/Nt_load2)</f>
        <v>-5.6345710554654585E-4</v>
      </c>
      <c r="BD490" s="223">
        <f t="shared" ref="BD490:BD553" ca="1" si="1163">2*IMREAL(K229)*COS(2*PI()*B229*50/Nt_load2)-2*IMAGINARY(K229)*SIN(2*PI()*B229*50/Nt_load2)</f>
        <v>5.7658619223977469E-4</v>
      </c>
      <c r="BE490" s="223">
        <f t="shared" ref="BE490:BE553" ca="1" si="1164">2*IMREAL(K229)*COS(2*PI()*B229*51/Nt_load2)-2*IMAGINARY(K229)*SIN(2*PI()*B229*51/Nt_load2)</f>
        <v>-5.8936796497074473E-4</v>
      </c>
      <c r="BF490" s="223">
        <f t="shared" ref="BF490:BF553" ca="1" si="1165">2*IMREAL(K229)*COS(2*PI()*B229*52/Nt_load2)-2*IMAGINARY(K229)*SIN(2*PI()*B229*52/Nt_load2)</f>
        <v>6.0179472447750382E-4</v>
      </c>
      <c r="BG490" s="223">
        <f t="shared" ref="BG490:BG553" ca="1" si="1166">2*IMREAL(K229)*COS(2*PI()*B229*53/Nt_load2)-2*IMAGINARY(K229)*SIN(2*PI()*B229*53/Nt_load2)</f>
        <v>-6.1385898534477778E-4</v>
      </c>
      <c r="BH490" s="223">
        <f t="shared" ref="BH490:BH553" ca="1" si="1167">2*IMREAL(K229)*COS(2*PI()*B229*54/Nt_load2)-2*IMAGINARY(K229)*SIN(2*PI()*B229*54/Nt_load2)</f>
        <v>6.2555348051295998E-4</v>
      </c>
      <c r="BI490" s="223">
        <f t="shared" ref="BI490:BI553" ca="1" si="1168">2*IMREAL(K229)*COS(2*PI()*B229*55/Nt_load2)-2*IMAGINARY(K229)*SIN(2*PI()*B229*55/Nt_load2)</f>
        <v>-6.3687116565543231E-4</v>
      </c>
      <c r="BJ490" s="223">
        <f t="shared" ref="BJ490:BJ553" ca="1" si="1169">2*IMREAL(K229)*COS(2*PI()*B229*56/Nt_load2)-2*IMAGINARY(K229)*SIN(2*PI()*B229*56/Nt_load2)</f>
        <v>6.4780522342186022E-4</v>
      </c>
      <c r="BK490" s="223">
        <f t="shared" ref="BK490:BK553" ca="1" si="1170">2*IMREAL(K229)*COS(2*PI()*B229*57/Nt_load2)-2*IMAGINARY(K229)*SIN(2*PI()*B229*57/Nt_load2)</f>
        <v>-6.5834906754469631E-4</v>
      </c>
      <c r="BL490" s="223">
        <f t="shared" ref="BL490:BL553" ca="1" si="1171">2*IMREAL(K229)*COS(2*PI()*B229*58/Nt_load2)-2*IMAGINARY(K229)*SIN(2*PI()*B229*58/Nt_load2)</f>
        <v>6.6849634680648889E-4</v>
      </c>
      <c r="BM490" s="223">
        <f t="shared" ref="BM490:BM553" ca="1" si="1172">2*IMREAL(K229)*COS(2*PI()*B229*59/Nt_load2)-2*IMAGINARY(K229)*SIN(2*PI()*B229*59/Nt_load2)</f>
        <v>-6.7824094886566549E-4</v>
      </c>
      <c r="BN490" s="223">
        <f t="shared" ref="BN490:BN553" ca="1" si="1173">2*IMREAL(K229)*COS(2*PI()*B229*60/Nt_load2)-2*IMAGINARY(K229)*SIN(2*PI()*B229*60/Nt_load2)</f>
        <v>6.8757700393830778E-4</v>
      </c>
      <c r="BO490" s="223">
        <f t="shared" ref="BO490:BO553" ca="1" si="1174">2*IMREAL(K229)*COS(2*PI()*B229*61/Nt_load2)-2*IMAGINARY(K229)*SIN(2*PI()*B229*61/Nt_load2)</f>
        <v>-6.9649888833393759E-4</v>
      </c>
      <c r="BP490" s="223">
        <f t="shared" ref="BP490:BP553" ca="1" si="1175">2*IMREAL(K229)*COS(2*PI()*B229*62/Nt_load2)-2*IMAGINARY(K229)*SIN(2*PI()*B229*62/Nt_load2)</f>
        <v>7.0500122784299612E-4</v>
      </c>
      <c r="BQ490" s="223">
        <f t="shared" ref="BQ490:BQ553" ca="1" si="1176">2*IMREAL(K229)*COS(2*PI()*B229*63/Nt_load2)-2*IMAGINARY(K229)*SIN(2*PI()*B229*63/Nt_load2)</f>
        <v>-7.1307890097410578E-4</v>
      </c>
      <c r="BR490" s="223">
        <f t="shared" ref="BR490:BR553" ca="1" si="1177">2*IMREAL(K229)*COS(2*PI()*B229*64/Nt_load2)-2*IMAGINARY(K229)*SIN(2*PI()*B229*64/Nt_load2)</f>
        <v>7.2072704203900596E-4</v>
      </c>
      <c r="BS490" s="223">
        <f t="shared" ref="BS490:BS553" ca="1" si="1178">2*IMREAL(K229)*COS(2*PI()*B229*65/Nt_load2)-2*IMAGINARY(K229)*SIN(2*PI()*B229*65/Nt_load2)</f>
        <v>-7.2794104408350146E-4</v>
      </c>
      <c r="BT490" s="223">
        <f t="shared" ref="BT490:BT553" ca="1" si="1179">2*IMREAL(K229)*COS(2*PI()*B229*66/Nt_load2)-2*IMAGINARY(K229)*SIN(2*PI()*B229*66/Nt_load2)</f>
        <v>7.3471656166250985E-4</v>
      </c>
      <c r="BU490" s="223">
        <f t="shared" ref="BU490:BU553" ca="1" si="1180">2*IMREAL(K229)*COS(2*PI()*B229*67/Nt_load2)-2*IMAGINARY(K229)*SIN(2*PI()*B229*67/Nt_load2)</f>
        <v>-7.4104951345758724E-4</v>
      </c>
      <c r="BV490" s="223">
        <f t="shared" ref="BV490:BV553" ca="1" si="1181">2*IMREAL(K229)*COS(2*PI()*B229*68/Nt_load2)-2*IMAGINARY(K229)*SIN(2*PI()*B229*68/Nt_load2)</f>
        <v>7.4693608473539103E-4</v>
      </c>
      <c r="BW490" s="223">
        <f t="shared" ref="BW490:BW553" ca="1" si="1182">2*IMREAL(K229)*COS(2*PI()*B229*69/Nt_load2)-2*IMAGINARY(K229)*SIN(2*PI()*B229*69/Nt_load2)</f>
        <v>-7.5237272964548928E-4</v>
      </c>
      <c r="BX490" s="223">
        <f t="shared" ref="BX490:BX553" ca="1" si="1183">2*IMREAL(K229)*COS(2*PI()*B229*70/Nt_load2)-2*IMAGINARY(K229)*SIN(2*PI()*B229*70/Nt_load2)</f>
        <v>7.5735617335627729E-4</v>
      </c>
      <c r="BY490" s="223">
        <f t="shared" ref="BY490:BY553" ca="1" si="1184">2*IMREAL(K229)*COS(2*PI()*B229*71/Nt_load2)-2*IMAGINARY(K229)*SIN(2*PI()*B229*71/Nt_load2)</f>
        <v>-7.6188341402760157E-4</v>
      </c>
      <c r="BZ490" s="223">
        <f t="shared" ref="BZ490:BZ553" ca="1" si="1185">2*IMREAL(K229)*COS(2*PI()*B229*72/Nt_load2)-2*IMAGINARY(K229)*SIN(2*PI()*B229*72/Nt_load2)</f>
        <v>7.6595172461897676E-4</v>
      </c>
      <c r="CA490" s="223">
        <f t="shared" ref="CA490:CA553" ca="1" si="1186">2*IMREAL(K229)*COS(2*PI()*B229*73/Nt_load2)-2*IMAGINARY(K229)*SIN(2*PI()*B229*73/Nt_load2)</f>
        <v>-7.6955865453222101E-4</v>
      </c>
      <c r="CB490" s="223">
        <f t="shared" ref="CB490:CB553" ca="1" si="1187">2*IMREAL(K229)*COS(2*PI()*B229*74/Nt_load2)-2*IMAGINARY(K229)*SIN(2*PI()*B229*74/Nt_load2)</f>
        <v>7.727020310876264E-4</v>
      </c>
      <c r="CC490" s="223">
        <f t="shared" ref="CC490:CC553" ca="1" si="1188">2*IMREAL(K229)*COS(2*PI()*B229*75/Nt_load2)-2*IMAGINARY(K229)*SIN(2*PI()*B229*75/Nt_load2)</f>
        <v>-7.753799608326942E-4</v>
      </c>
      <c r="CD490" s="223">
        <f t="shared" ref="CD490:CD553" ca="1" si="1189">2*IMREAL(K229)*COS(2*PI()*B229*76/Nt_load2)-2*IMAGINARY(K229)*SIN(2*PI()*B229*76/Nt_load2)</f>
        <v>7.7759083068267812E-4</v>
      </c>
      <c r="CE490" s="223">
        <f t="shared" ref="CE490:CE553" ca="1" si="1190">2*IMREAL(K229)*COS(2*PI()*B229*77/Nt_load2)-2*IMAGINARY(K229)*SIN(2*PI()*B229*77/Nt_load2)</f>
        <v>-7.7933330889225531E-4</v>
      </c>
      <c r="CF490" s="223">
        <f t="shared" ref="CF490:CF553" ca="1" si="1191">2*IMREAL(K229)*COS(2*PI()*B229*78/Nt_load2)-2*IMAGINARY(K229)*SIN(2*PI()*B229*78/Nt_load2)</f>
        <v>7.8060634585770488E-4</v>
      </c>
      <c r="CG490" s="223">
        <f t="shared" ref="CG490:CG553" ca="1" si="1192">2*IMREAL(K229)*COS(2*PI()*B229*79/Nt_load2)-2*IMAGINARY(K229)*SIN(2*PI()*B229*79/Nt_load2)</f>
        <v>-7.8140917474916105E-4</v>
      </c>
      <c r="CH490" s="223">
        <f t="shared" ref="CH490:CH553" ca="1" si="1193">2*IMREAL(K229)*COS(2*PI()*B229*80/Nt_load2)-2*IMAGINARY(K229)*SIN(2*PI()*B229*80/Nt_load2)</f>
        <v>7.8174131197251886E-4</v>
      </c>
      <c r="CI490" s="223">
        <f t="shared" ref="CI490:CI553" ca="1" si="1194">2*IMREAL(K229)*COS(2*PI()*B229*81/Nt_load2)-2*IMAGINARY(K229)*SIN(2*PI()*B229*81/Nt_load2)</f>
        <v>-7.8160255746073529E-4</v>
      </c>
      <c r="CJ490" s="223">
        <f t="shared" ref="CJ490:CJ553" ca="1" si="1195">2*IMREAL(K229)*COS(2*PI()*B229*82/Nt_load2)-2*IMAGINARY(K229)*SIN(2*PI()*B229*82/Nt_load2)</f>
        <v>7.8099299479433924E-4</v>
      </c>
      <c r="CK490" s="223">
        <f t="shared" ref="CK490:CK553" ca="1" si="1196">2*IMREAL(K229)*COS(2*PI()*B229*83/Nt_load2)-2*IMAGINARY(K229)*SIN(2*PI()*B229*83/Nt_load2)</f>
        <v>-7.7991299115108786E-4</v>
      </c>
      <c r="CL490" s="223">
        <f t="shared" ref="CL490:CL553" ca="1" si="1197">2*IMREAL(K229)*COS(2*PI()*B229*84/Nt_load2)-2*IMAGINARY(K229)*SIN(2*PI()*B229*84/Nt_load2)</f>
        <v>7.7836319708479208E-4</v>
      </c>
      <c r="CM490" s="223">
        <f t="shared" ref="CM490:CM553" ca="1" si="1198">2*IMREAL(K229)*COS(2*PI()*B229*85/Nt_load2)-2*IMAGINARY(K229)*SIN(2*PI()*B229*85/Nt_load2)</f>
        <v>-7.7634454613344684E-4</v>
      </c>
      <c r="CN490" s="223">
        <f t="shared" ref="CN490:CN553" ca="1" si="1199">2*IMREAL(K229)*COS(2*PI()*B229*86/Nt_load2)-2*IMAGINARY(K229)*SIN(2*PI()*B229*86/Nt_load2)</f>
        <v>7.7385825425690274E-4</v>
      </c>
      <c r="CO490" s="223">
        <f t="shared" ref="CO490:CO553" ca="1" si="1200">2*IMREAL(K229)*COS(2*PI()*B229*87/Nt_load2)-2*IMAGINARY(K229)*SIN(2*PI()*B229*87/Nt_load2)</f>
        <v>-7.7090581910442546E-4</v>
      </c>
      <c r="CP490" s="223">
        <f t="shared" ref="CP490:CP553" ca="1" si="1201">2*IMREAL(K229)*COS(2*PI()*B229*88/Nt_load2)-2*IMAGINARY(K229)*SIN(2*PI()*B229*88/Nt_load2)</f>
        <v>7.6748901911253826E-4</v>
      </c>
      <c r="CQ490" s="223">
        <f t="shared" ref="CQ490:CQ553" ca="1" si="1202">2*IMREAL(K229)*COS(2*PI()*B229*89/Nt_load2)-2*IMAGINARY(K229)*SIN(2*PI()*B229*89/Nt_load2)</f>
        <v>-7.6360991243380044E-4</v>
      </c>
      <c r="CR490" s="223">
        <f t="shared" ref="CR490:CR553" ca="1" si="1203">2*IMREAL(K229)*COS(2*PI()*B229*90/Nt_load2)-2*IMAGINARY(K229)*SIN(2*PI()*B229*90/Nt_load2)</f>
        <v>7.5927083569702584E-4</v>
      </c>
      <c r="CS490" s="223">
        <f t="shared" ref="CS490:CS553" ca="1" si="1204">2*IMREAL(K229)*COS(2*PI()*B229*91/Nt_load2)-2*IMAGINARY(K229)*SIN(2*PI()*B229*91/Nt_load2)</f>
        <v>-7.5447440259979247E-4</v>
      </c>
      <c r="CT490" s="223">
        <f t="shared" ref="CT490:CT553" ca="1" si="1205">2*IMREAL(K229)*COS(2*PI()*B229*92/Nt_load2)-2*IMAGINARY(K229)*SIN(2*PI()*B229*92/Nt_load2)</f>
        <v>7.4922350233404776E-4</v>
      </c>
      <c r="CU490" s="223">
        <f t="shared" ref="CU490:CU553" ca="1" si="1206">2*IMREAL(K229)*COS(2*PI()*B229*93/Nt_load2)-2*IMAGINARY(K229)*SIN(2*PI()*B229*93/Nt_load2)</f>
        <v>-7.4352129784576804E-4</v>
      </c>
      <c r="CV490" s="223">
        <f t="shared" ref="CV490:CV553" ca="1" si="1207">2*IMREAL(K229)*COS(2*PI()*B229*94/Nt_load2)-2*IMAGINARY(K229)*SIN(2*PI()*B229*94/Nt_load2)</f>
        <v>7.3737122392971799E-4</v>
      </c>
      <c r="CW490" s="223">
        <f t="shared" ref="CW490:CW553" ca="1" si="1208">2*IMREAL(K229)*COS(2*PI()*B229*95/Nt_load2)-2*IMAGINARY(K229)*SIN(2*PI()*B229*95/Nt_load2)</f>
        <v>-7.3077698516045824E-4</v>
      </c>
      <c r="CX490" s="223">
        <f t="shared" ref="CX490:CX553" ca="1" si="1209">2*IMREAL(K229)*COS(2*PI()*B229*96/Nt_load2)-2*IMAGINARY(K229)*SIN(2*PI()*B229*96/Nt_load2)</f>
        <v>7.2374255366084925E-4</v>
      </c>
      <c r="CY490" s="223">
        <f t="shared" ref="CY490:CY553" ca="1" si="1210">2*IMREAL(K229)*COS(2*PI()*B229*97/Nt_load2)-2*IMAGINARY(K229)*SIN(2*PI()*B229*97/Nt_load2)</f>
        <v>-7.1627216670940952E-4</v>
      </c>
      <c r="CZ490" s="223">
        <f t="shared" ref="CZ490:CZ553" ca="1" si="1211">2*IMREAL(K229)*COS(2*PI()*B229*98/Nt_load2)-2*IMAGINARY(K229)*SIN(2*PI()*B229*98/Nt_load2)</f>
        <v>7.0837032418786866E-4</v>
      </c>
      <c r="DA490" s="223">
        <f t="shared" ref="DA490:DA553" ca="1" si="1212">2*IMREAL(K229)*COS(2*PI()*B229*99/Nt_load2)-2*IMAGINARY(K229)*SIN(2*PI()*B229*99/Nt_load2)</f>
        <v>-7.0004178587070921E-4</v>
      </c>
      <c r="DB490" s="223">
        <f t="shared" ref="DB490:DB553" ca="1" si="1213">2*IMREAL(K229)*COS(2*PI()*B229*100/Nt_load2)-2*IMAGINARY(K229)*SIN(2*PI()*B229*100/Nt_load2)</f>
        <v>6.9129156855798944E-4</v>
      </c>
      <c r="DC490" s="223">
        <f t="shared" ref="DC490:DC553" ca="1" si="1214">2*IMREAL(K229)*COS(2*PI()*B229*101/Nt_load2)-2*IMAGINARY(K229)*SIN(2*PI()*B229*101/Nt_load2)</f>
        <v>-6.8212494305342679E-4</v>
      </c>
      <c r="DD490" s="223">
        <f t="shared" ref="DD490:DD553" ca="1" si="1215">2*IMREAL(K229)*COS(2*PI()*B229*102/Nt_load2)-2*IMAGINARY(K229)*SIN(2*PI()*B229*102/Nt_load2)</f>
        <v>6.7254743098946299E-4</v>
      </c>
      <c r="DE490" s="223">
        <f t="shared" ref="DE490:DE553" ca="1" si="1216">2*IMREAL(K229)*COS(2*PI()*B229*103/Nt_load2)-2*IMAGINARY(K229)*SIN(2*PI()*B229*103/Nt_load2)</f>
        <v>-6.6256480150123933E-4</v>
      </c>
      <c r="DF490" s="223">
        <f t="shared" ref="DF490:DF553" ca="1" si="1217">2*IMREAL(K229)*COS(2*PI()*B229*104/Nt_load2)-2*IMAGINARY(K229)*SIN(2*PI()*B229*104/Nt_load2)</f>
        <v>6.5218306775148473E-4</v>
      </c>
      <c r="DG490" s="223">
        <f t="shared" ref="DG490:DG553" ca="1" si="1218">2*IMREAL(K229)*COS(2*PI()*B229*105/Nt_load2)-2*IMAGINARY(K229)*SIN(2*PI()*B229*105/Nt_load2)</f>
        <v>-6.4140848330841206E-4</v>
      </c>
      <c r="DH490" s="223">
        <f t="shared" ref="DH490:DH553" ca="1" si="1219">2*IMREAL(K229)*COS(2*PI()*B229*106/Nt_load2)-2*IMAGINARY(K229)*SIN(2*PI()*B229*106/Nt_load2)</f>
        <v>6.3024753837882851E-4</v>
      </c>
      <c r="DI490" s="223">
        <f t="shared" ref="DI490:DI553" ca="1" si="1220">2*IMREAL(K229)*COS(2*PI()*B229*107/Nt_load2)-2*IMAGINARY(K229)*SIN(2*PI()*B229*107/Nt_load2)</f>
        <v>-6.187069558985733E-4</v>
      </c>
      <c r="DJ490" s="223">
        <f t="shared" ref="DJ490:DJ553" ca="1" si="1221">2*IMREAL(K229)*COS(2*PI()*B229*108/Nt_load2)-2*IMAGINARY(K229)*SIN(2*PI()*B229*108/Nt_load2)</f>
        <v>6.0679368748302776E-4</v>
      </c>
      <c r="DK490" s="223">
        <f t="shared" ref="DK490:DK553" ca="1" si="1222">2*IMREAL(K229)*COS(2*PI()*B229*109/Nt_load2)-2*IMAGINARY(K229)*SIN(2*PI()*B229*109/Nt_load2)</f>
        <v>-5.9451490923961977E-4</v>
      </c>
      <c r="DL490" s="223">
        <f t="shared" ref="DL490:DL553" ca="1" si="1223">2*IMREAL(K229)*COS(2*PI()*B229*110/Nt_load2)-2*IMAGINARY(K229)*SIN(2*PI()*B229*110/Nt_load2)</f>
        <v>5.8187801744523002E-4</v>
      </c>
      <c r="DM490" s="223">
        <f t="shared" ref="DM490:DM553" ca="1" si="1224">2*IMREAL(K229)*COS(2*PI()*B229*111/Nt_load2)-2*IMAGINARY(K229)*SIN(2*PI()*B229*111/Nt_load2)</f>
        <v>-5.6889062409095151E-4</v>
      </c>
      <c r="DN490" s="223">
        <f t="shared" ref="DN490:DN553" ca="1" si="1225">2*IMREAL(K229)*COS(2*PI()*B229*112/Nt_load2)-2*IMAGINARY(K229)*SIN(2*PI()*B229*112/Nt_load2)</f>
        <v>5.5556055229691098E-4</v>
      </c>
      <c r="DO490" s="223">
        <f t="shared" ref="DO490:DO553" ca="1" si="1226">2*IMREAL(K229)*COS(2*PI()*B229*113/Nt_load2)-2*IMAGINARY(K229)*SIN(2*PI()*B229*113/Nt_load2)</f>
        <v>-5.4189583159991374E-4</v>
      </c>
      <c r="DP490" s="223">
        <f t="shared" ref="DP490:DP553" ca="1" si="1227">2*IMREAL(K229)*COS(2*PI()*B229*114/Nt_load2)-2*IMAGINARY(K229)*SIN(2*PI()*B229*114/Nt_load2)</f>
        <v>5.2790469311675089E-4</v>
      </c>
      <c r="DQ490" s="223">
        <f t="shared" ref="DQ490:DQ553" ca="1" si="1228">2*IMREAL(K229)*COS(2*PI()*B229*115/Nt_load2)-2*IMAGINARY(K229)*SIN(2*PI()*B229*115/Nt_load2)</f>
        <v>-5.1359556458611564E-4</v>
      </c>
      <c r="DR490" s="223">
        <f t="shared" ref="DR490:DR553" ca="1" si="1229">2*IMREAL(K229)*COS(2*PI()*B229*116/Nt_load2)-2*IMAGINARY(K229)*SIN(2*PI()*B229*116/Nt_load2)</f>
        <v>4.9897706529191592E-4</v>
      </c>
      <c r="DS490" s="223">
        <f t="shared" ref="DS490:DS553" ca="1" si="1230">2*IMREAL(K229)*COS(2*PI()*B229*117/Nt_load2)-2*IMAGINARY(K229)*SIN(2*PI()*B229*117/Nt_load2)</f>
        <v>-4.8405800087153851E-4</v>
      </c>
      <c r="DT490" s="223">
        <f t="shared" ref="DT490:DT553" ca="1" si="1231">2*IMREAL(K229)*COS(2*PI()*B229*118/Nt_load2)-2*IMAGINARY(K229)*SIN(2*PI()*B229*118/Nt_load2)</f>
        <v>4.6884735801153035E-4</v>
      </c>
      <c r="DU490" s="223">
        <f t="shared" ref="DU490:DU553" ca="1" si="1232">2*IMREAL(K229)*COS(2*PI()*B229*119/Nt_load2)-2*IMAGINARY(K229)*SIN(2*PI()*B229*119/Nt_load2)</f>
        <v>-4.5335429903438791E-4</v>
      </c>
      <c r="DV490" s="223">
        <f t="shared" ref="DV490:DV553" ca="1" si="1233">2*IMREAL(K229)*COS(2*PI()*B229*120/Nt_load2)-2*IMAGINARY(K229)*SIN(2*PI()*B229*120/Nt_load2)</f>
        <v>4.3758815637951604E-4</v>
      </c>
      <c r="DW490" s="223">
        <f t="shared" ref="DW490:DW553" ca="1" si="1234">2*IMREAL(K229)*COS(2*PI()*B229*121/Nt_load2)-2*IMAGINARY(K229)*SIN(2*PI()*B229*121/Nt_load2)</f>
        <v>-4.2155842698171609E-4</v>
      </c>
      <c r="DX490" s="223">
        <f t="shared" ref="DX490:DX553" ca="1" si="1235">2*IMREAL(K229)*COS(2*PI()*B229*122/Nt_load2)-2*IMAGINARY(K229)*SIN(2*PI()*B229*122/Nt_load2)</f>
        <v>4.0527476655058718E-4</v>
      </c>
      <c r="DY490" s="223">
        <f t="shared" ref="DY490:DY553" ca="1" si="1236">2*IMREAL(K229)*COS(2*PI()*B229*123/Nt_load2)-2*IMAGINARY(K229)*SIN(2*PI()*B229*123/Nt_load2)</f>
        <v>-3.887469837542877E-4</v>
      </c>
      <c r="DZ490" s="223">
        <f t="shared" ref="DZ490:DZ553" ca="1" si="1237">2*IMREAL(K229)*COS(2*PI()*B229*124/Nt_load2)-2*IMAGINARY(K229)*SIN(2*PI()*B229*124/Nt_load2)</f>
        <v>3.7198503431119952E-4</v>
      </c>
      <c r="EA490" s="223">
        <f t="shared" ref="EA490:EA553" ca="1" si="1238">2*IMREAL(K229)*COS(2*PI()*B229*125/Nt_load2)-2*IMAGINARY(K229)*SIN(2*PI()*B229*125/Nt_load2)</f>
        <v>-3.5499901499281997E-4</v>
      </c>
      <c r="EB490" s="223">
        <f t="shared" ref="EB490:EB553" ca="1" si="1239">2*IMREAL(K229)*COS(2*PI()*B229*126/Nt_load2)-2*IMAGINARY(K229)*SIN(2*PI()*B229*126/Nt_load2)</f>
        <v>3.3779915754207678E-4</v>
      </c>
      <c r="EC490" s="223">
        <f t="shared" ref="EC490:EC553" ca="1" si="1240">2*IMREAL(K229)*COS(2*PI()*B229*127/Nt_load2)-2*IMAGINARY(K229)*SIN(2*PI()*B229*127/Nt_load2)</f>
        <v>-3.2039582250995425E-4</v>
      </c>
      <c r="ED490" s="223">
        <f t="shared" ref="ED490:ED553" ca="1" si="1241">2*IMREAL(K229)*COS(2*PI()*B229*128/Nt_load2)-2*IMAGINARY(K229)*SIN(2*PI()*B229*128/Nt_load2)</f>
        <v>3.0279949301472309E-4</v>
      </c>
      <c r="EE490" s="223">
        <f t="shared" ref="EE490:EE553" ca="1" si="1242">2*IMREAL(K229)*COS(2*PI()*B229*129/Nt_load2)-2*IMAGINARY(K229)*SIN(2*PI()*B229*129/Nt_load2)</f>
        <v>-2.8502076842730207E-4</v>
      </c>
      <c r="EF490" s="223">
        <f t="shared" ref="EF490:EF553" ca="1" si="1243">2*IMREAL(K229)*COS(2*PI()*B229*130/Nt_load2)-2*IMAGINARY(K229)*SIN(2*PI()*B229*130/Nt_load2)</f>
        <v>2.6707035798659339E-4</v>
      </c>
      <c r="EG490" s="223">
        <f t="shared" ref="EG490:EG553" ca="1" si="1244">2*IMREAL(K229)*COS(2*PI()*B229*131/Nt_load2)-2*IMAGINARY(K229)*SIN(2*PI()*B229*131/Nt_load2)</f>
        <v>-2.4895907434863737E-4</v>
      </c>
      <c r="EH490" s="223">
        <f t="shared" ref="EH490:EH553" ca="1" si="1245">2*IMREAL(K229)*COS(2*PI()*B229*132/Nt_load2)-2*IMAGINARY(K229)*SIN(2*PI()*B229*132/Nt_load2)</f>
        <v>2.3069782707347305E-4</v>
      </c>
      <c r="EI490" s="223">
        <f t="shared" ref="EI490:EI553" ca="1" si="1246">2*IMREAL(K229)*COS(2*PI()*B229*133/Nt_load2)-2*IMAGINARY(K229)*SIN(2*PI()*B229*133/Nt_load2)</f>
        <v>-2.1229761605366979E-4</v>
      </c>
      <c r="EJ490" s="223">
        <f t="shared" ref="EJ490:EJ553" ca="1" si="1247">2*IMREAL(K229)*COS(2*PI()*B229*134/Nt_load2)-2*IMAGINARY(K229)*SIN(2*PI()*B229*134/Nt_load2)</f>
        <v>1.937695248882324E-4</v>
      </c>
      <c r="EK490" s="223">
        <f t="shared" ref="EK490:EK553" ca="1" si="1248">2*IMREAL(K229)*COS(2*PI()*B229*135/Nt_load2)-2*IMAGINARY(K229)*SIN(2*PI()*B229*135/Nt_load2)</f>
        <v>-1.7512471420651153E-4</v>
      </c>
      <c r="EL490" s="223">
        <f t="shared" ref="EL490:EL553" ca="1" si="1249">2*IMREAL(K229)*COS(2*PI()*B229*136/Nt_load2)-2*IMAGINARY(K229)*SIN(2*PI()*B229*136/Nt_load2)</f>
        <v>1.5637441494528739E-4</v>
      </c>
      <c r="EM490" s="223">
        <f t="shared" ref="EM490:EM553" ca="1" si="1250">2*IMREAL(K229)*COS(2*PI()*B229*137/Nt_load2)-2*IMAGINARY(K229)*SIN(2*PI()*B229*137/Nt_load2)</f>
        <v>-1.3752992158371619E-4</v>
      </c>
      <c r="EN490" s="223">
        <f t="shared" ref="EN490:EN553" ca="1" si="1251">2*IMREAL(K229)*COS(2*PI()*B229*138/Nt_load2)-2*IMAGINARY(K229)*SIN(2*PI()*B229*138/Nt_load2)</f>
        <v>1.1860258533995794E-4</v>
      </c>
      <c r="EO490" s="223">
        <f t="shared" ref="EO490:EO553" ca="1" si="1252">2*IMREAL(K229)*COS(2*PI()*B229*139/Nt_load2)-2*IMAGINARY(K229)*SIN(2*PI()*B229*139/Nt_load2)</f>
        <v>-9.9603807333627171E-5</v>
      </c>
      <c r="EP490" s="223">
        <f t="shared" ref="EP490:EP553" ca="1" si="1253">2*IMREAL(K229)*COS(2*PI()*B229*140/Nt_load2)-2*IMAGINARY(K229)*SIN(2*PI()*B229*140/Nt_load2)</f>
        <v>8.0545031718184864E-5</v>
      </c>
      <c r="EQ490" s="223">
        <f t="shared" ref="EQ490:EQ553" ca="1" si="1254">2*IMREAL(K229)*COS(2*PI()*B229*141/Nt_load2)-2*IMAGINARY(K229)*SIN(2*PI()*B229*141/Nt_load2)</f>
        <v>-6.1437738787408191E-5</v>
      </c>
      <c r="ER490" s="223">
        <f t="shared" ref="ER490:ER553" ca="1" si="1255">2*IMREAL(K229)*COS(2*PI()*B229*142/Nt_load2)-2*IMAGINARY(K229)*SIN(2*PI()*B229*142/Nt_load2)</f>
        <v>4.2293438060135363E-5</v>
      </c>
      <c r="ES490" s="223">
        <f t="shared" ref="ES490:ES553" ca="1" si="1256">2*IMREAL(K229)*COS(2*PI()*B229*143/Nt_load2)-2*IMAGINARY(K229)*SIN(2*PI()*B229*143/Nt_load2)</f>
        <v>-2.3123661347184321E-5</v>
      </c>
      <c r="ET490" s="223">
        <f t="shared" ref="ET490:ET553" ca="1" si="1257">2*IMREAL(K229)*COS(2*PI()*B229*144/Nt_load2)-2*IMAGINARY(K229)*SIN(2*PI()*B229*144/Nt_load2)</f>
        <v>3.9399558052870807E-6</v>
      </c>
      <c r="EU490" s="223">
        <f t="shared" ref="EU490:EU553" ca="1" si="1258">2*IMREAL(K229)*COS(2*PI()*B229*145/Nt_load2)-2*IMAGINARY(K229)*SIN(2*PI()*B229*145/Nt_load2)</f>
        <v>1.5246123018662866E-5</v>
      </c>
      <c r="EV490" s="223">
        <f t="shared" ref="EV490:EV553" ca="1" si="1259">2*IMREAL(K229)*COS(2*PI()*B229*146/Nt_load2)-2*IMAGINARY(K229)*SIN(2*PI()*B229*146/Nt_load2)</f>
        <v>-3.4423018148195517E-5</v>
      </c>
      <c r="EW490" s="223">
        <f t="shared" ref="EW490:EW553" ca="1" si="1260">2*IMREAL(K229)*COS(2*PI()*B229*147/Nt_load2)-2*IMAGINARY(K229)*SIN(2*PI()*B229*147/Nt_load2)</f>
        <v>5.3579178138755262E-5</v>
      </c>
      <c r="EX490" s="223">
        <f t="shared" ref="EX490:EX553" ca="1" si="1261">2*IMREAL(K229)*COS(2*PI()*B229*148/Nt_load2)-2*IMAGINARY(K229)*SIN(2*PI()*B229*148/Nt_load2)</f>
        <v>-7.2703064035858781E-5</v>
      </c>
      <c r="EY490" s="223">
        <f t="shared" ref="EY490:EY553" ca="1" si="1262">2*IMREAL(K229)*COS(2*PI()*B229*149/Nt_load2)-2*IMAGINARY(K229)*SIN(2*PI()*B229*149/Nt_load2)</f>
        <v>9.1783156325729717E-5</v>
      </c>
      <c r="EZ490" s="223">
        <f t="shared" ref="EZ490:EZ553" ca="1" si="1263">2*IMREAL(K229)*COS(2*PI()*B229*150/Nt_load2)-2*IMAGINARY(K229)*SIN(2*PI()*B229*150/Nt_load2)</f>
        <v>-1.1080796187422321E-4</v>
      </c>
      <c r="FA490" s="223">
        <f t="shared" ref="FA490:FA553" ca="1" si="1264">2*IMREAL(K229)*COS(2*PI()*B229*151/Nt_load2)-2*IMAGINARY(K229)*SIN(2*PI()*B229*151/Nt_load2)</f>
        <v>1.2976602084981641E-4</v>
      </c>
      <c r="FB490" s="223">
        <f t="shared" ref="FB490:FB553" ca="1" si="1265">2*IMREAL(K229)*COS(2*PI()*B229*152/Nt_load2)-2*IMAGINARY(K229)*SIN(2*PI()*B229*152/Nt_load2)</f>
        <v>-1.4864591362675767E-4</v>
      </c>
      <c r="FC490" s="223">
        <f t="shared" ref="FC490:FC553" ca="1" si="1266">2*IMREAL(K229)*COS(2*PI()*B229*153/Nt_load2)-2*IMAGINARY(K229)*SIN(2*PI()*B229*153/Nt_load2)</f>
        <v>1.6743626766355899E-4</v>
      </c>
      <c r="FD490" s="223">
        <f t="shared" ref="FD490:FD553" ca="1" si="1267">2*IMREAL(K229)*COS(2*PI()*B229*154/Nt_load2)-2*IMAGINARY(K229)*SIN(2*PI()*B229*154/Nt_load2)</f>
        <v>-1.8612576435356491E-4</v>
      </c>
      <c r="FE490" s="223">
        <f t="shared" ref="FE490:FE553" ca="1" si="1268">2*IMREAL(K229)*COS(2*PI()*B229*155/Nt_load2)-2*IMAGINARY(K229)*SIN(2*PI()*B229*155/Nt_load2)</f>
        <v>2.047031458428148E-4</v>
      </c>
      <c r="FF490" s="223">
        <f t="shared" ref="FF490:FF553" ca="1" si="1269">2*IMREAL(K229)*COS(2*PI()*B229*156/Nt_load2)-2*IMAGINARY(K229)*SIN(2*PI()*B229*156/Nt_load2)</f>
        <v>-2.2315722181135252E-4</v>
      </c>
      <c r="FG490" s="223">
        <f t="shared" ref="FG490:FG553" ca="1" si="1270">2*IMREAL(K229)*COS(2*PI()*B229*157/Nt_load2)-2*IMAGINARY(K229)*SIN(2*PI()*B229*157/Nt_load2)</f>
        <v>2.4147687621385708E-4</v>
      </c>
      <c r="FH490" s="223">
        <f t="shared" ref="FH490:FH553" ca="1" si="1271">2*IMREAL(K229)*COS(2*PI()*B229*158/Nt_load2)-2*IMAGINARY(K229)*SIN(2*PI()*B229*158/Nt_load2)</f>
        <v>-2.5965107397553225E-4</v>
      </c>
      <c r="FI490" s="223">
        <f t="shared" ref="FI490:FI553" ca="1" si="1272">2*IMREAL(K229)*COS(2*PI()*B229*159/Nt_load2)-2*IMAGINARY(K229)*SIN(2*PI()*B229*159/Nt_load2)</f>
        <v>2.7766886763922355E-4</v>
      </c>
      <c r="FJ490" s="223">
        <f t="shared" ref="FJ490:FJ553" ca="1" si="1273">2*IMREAL(K229)*COS(2*PI()*B229*160/Nt_load2)-2*IMAGINARY(K229)*SIN(2*PI()*B229*160/Nt_load2)</f>
        <v>-2.9551940395971556E-4</v>
      </c>
      <c r="FK490" s="223">
        <f t="shared" ref="FK490:FK553" ca="1" si="1274">2*IMREAL(K229)*COS(2*PI()*B229*161/Nt_load2)-2*IMAGINARY(K229)*SIN(2*PI()*B229*161/Nt_load2)</f>
        <v>3.1319193044148578E-4</v>
      </c>
      <c r="FL490" s="223">
        <f t="shared" ref="FL490:FL553" ca="1" si="1275">2*IMREAL(K229)*COS(2*PI()*B229*162/Nt_load2)-2*IMAGINARY(K229)*SIN(2*PI()*B229*162/Nt_load2)</f>
        <v>-3.3067580181535868E-4</v>
      </c>
      <c r="FM490" s="223">
        <f t="shared" ref="FM490:FM553" ca="1" si="1276">2*IMREAL(K229)*COS(2*PI()*B229*163/Nt_load2)-2*IMAGINARY(K229)*SIN(2*PI()*B229*163/Nt_load2)</f>
        <v>3.4796048645102228E-4</v>
      </c>
      <c r="FN490" s="223">
        <f t="shared" ref="FN490:FN553" ca="1" si="1277">2*IMREAL(K229)*COS(2*PI()*B229*164/Nt_load2)-2*IMAGINARY(K229)*SIN(2*PI()*B229*164/Nt_load2)</f>
        <v>-3.6503557270064861E-4</v>
      </c>
      <c r="FO490" s="223">
        <f t="shared" ref="FO490:FO553" ca="1" si="1278">2*IMREAL(K229)*COS(2*PI()*B229*165/Nt_load2)-2*IMAGINARY(K229)*SIN(2*PI()*B229*165/Nt_load2)</f>
        <v>3.8189077517084035E-4</v>
      </c>
      <c r="FP490" s="223">
        <f t="shared" ref="FP490:FP553" ca="1" si="1279">2*IMREAL(K229)*COS(2*PI()*B229*166/Nt_load2)-2*IMAGINARY(K229)*SIN(2*PI()*B229*166/Nt_load2)</f>
        <v>-3.9851594091796247E-4</v>
      </c>
      <c r="FQ490" s="223">
        <f t="shared" ref="FQ490:FQ553" ca="1" si="1280">2*IMREAL(K229)*COS(2*PI()*B229*167/Nt_load2)-2*IMAGINARY(K229)*SIN(2*PI()*B229*167/Nt_load2)</f>
        <v>4.1490105556366984E-4</v>
      </c>
      <c r="FR490" s="223">
        <f t="shared" ref="FR490:FR553" ca="1" si="1281">2*IMREAL(K229)*COS(2*PI()*B229*168/Nt_load2)-2*IMAGINARY(K229)*SIN(2*PI()*B229*168/Nt_load2)</f>
        <v>-4.3103624932773054E-4</v>
      </c>
      <c r="FS490" s="223">
        <f t="shared" ref="FS490:FS553" ca="1" si="1282">2*IMREAL(K229)*COS(2*PI()*B229*169/Nt_load2)-2*IMAGINARY(K229)*SIN(2*PI()*B229*169/Nt_load2)</f>
        <v>4.4691180297260554E-4</v>
      </c>
      <c r="FT490" s="223">
        <f t="shared" ref="FT490:FT553" ca="1" si="1283">2*IMREAL(K229)*COS(2*PI()*B229*170/Nt_load2)-2*IMAGINARY(K229)*SIN(2*PI()*B229*170/Nt_load2)</f>
        <v>-4.6251815365855114E-4</v>
      </c>
      <c r="FU490" s="223">
        <f t="shared" ref="FU490:FU553" ca="1" si="1284">2*IMREAL(K229)*COS(2*PI()*B229*171/Nt_load2)-2*IMAGINARY(K229)*SIN(2*PI()*B229*171/Nt_load2)</f>
        <v>4.7784590070332894E-4</v>
      </c>
      <c r="FV490" s="223">
        <f t="shared" ref="FV490:FV553" ca="1" si="1285">2*IMREAL(K229)*COS(2*PI()*B229*172/Nt_load2)-2*IMAGINARY(K229)*SIN(2*PI()*B229*172/Nt_load2)</f>
        <v>-4.9288581124540222E-4</v>
      </c>
      <c r="FW490" s="223">
        <f t="shared" ref="FW490:FW553" ca="1" si="1286">2*IMREAL(K229)*COS(2*PI()*B229*173/Nt_load2)-2*IMAGINARY(K229)*SIN(2*PI()*B229*173/Nt_load2)</f>
        <v>5.0762882580489982E-4</v>
      </c>
      <c r="FX490" s="223">
        <f t="shared" ref="FX490:FX553" ca="1" si="1287">2*IMREAL(K229)*COS(2*PI()*B229*174/Nt_load2)-2*IMAGINARY(K229)*SIN(2*PI()*B229*174/Nt_load2)</f>
        <v>-5.2206606374119793E-4</v>
      </c>
      <c r="FY490" s="223">
        <f t="shared" ref="FY490:FY553" ca="1" si="1288">2*IMREAL(K229)*COS(2*PI()*B229*175/Nt_load2)-2*IMAGINARY(K229)*SIN(2*PI()*B229*175/Nt_load2)</f>
        <v>5.3618882860207221E-4</v>
      </c>
      <c r="FZ490" s="223">
        <f t="shared" ref="FZ490:FZ553" ca="1" si="1289">2*IMREAL(K229)*COS(2*PI()*B229*176/Nt_load2)-2*IMAGINARY(K229)*SIN(2*PI()*B229*176/Nt_load2)</f>
        <v>-5.4998861336192327E-4</v>
      </c>
      <c r="GA490" s="223">
        <f t="shared" ref="GA490:GA553" ca="1" si="1290">2*IMREAL(K229)*COS(2*PI()*B229*177/Nt_load2)-2*IMAGINARY(K229)*SIN(2*PI()*B229*177/Nt_load2)</f>
        <v>5.6345710554654683E-4</v>
      </c>
      <c r="GB490" s="223">
        <f t="shared" ref="GB490:GB553" ca="1" si="1291">2*IMREAL(K229)*COS(2*PI()*B229*178/Nt_load2)-2*IMAGINARY(K229)*SIN(2*PI()*B229*178/Nt_load2)</f>
        <v>-5.7658619223974574E-4</v>
      </c>
      <c r="GC490" s="223">
        <f t="shared" ref="GC490:GC553" ca="1" si="1292">2*IMREAL(K229)*COS(2*PI()*B229*179/Nt_load2)-2*IMAGINARY(K229)*SIN(2*PI()*B229*179/Nt_load2)</f>
        <v>5.8936796497074571E-4</v>
      </c>
      <c r="GD490" s="223">
        <f t="shared" ref="GD490:GD553" ca="1" si="1293">2*IMREAL(K229)*COS(2*PI()*B229*180/Nt_load2)-2*IMAGINARY(K229)*SIN(2*PI()*B229*180/Nt_load2)</f>
        <v>-6.0179472447747639E-4</v>
      </c>
      <c r="GE490" s="223">
        <f t="shared" ref="GE490:GE553" ca="1" si="1294">2*IMREAL(K229)*COS(2*PI()*B229*181/Nt_load2)-2*IMAGINARY(K229)*SIN(2*PI()*B229*181/Nt_load2)</f>
        <v>6.1385898534479252E-4</v>
      </c>
      <c r="GF490" s="223">
        <f t="shared" ref="GF490:GF553" ca="1" si="1295">2*IMREAL(K229)*COS(2*PI()*B229*182/Nt_load2)-2*IMAGINARY(K229)*SIN(2*PI()*B229*182/Nt_load2)</f>
        <v>-6.2555348051294762E-4</v>
      </c>
      <c r="GG490" s="223">
        <f t="shared" ref="GG490:GG553" ca="1" si="1296">2*IMREAL(K229)*COS(2*PI()*B229*183/Nt_load2)-2*IMAGINARY(K229)*SIN(2*PI()*B229*183/Nt_load2)</f>
        <v>6.3687116565539457E-4</v>
      </c>
      <c r="GH490" s="223">
        <f t="shared" ref="GH490:GH553" ca="1" si="1297">2*IMREAL(K229)*COS(2*PI()*B229*184/Nt_load2)-2*IMAGINARY(K229)*SIN(2*PI()*B229*184/Nt_load2)</f>
        <v>-6.4780522342184883E-4</v>
      </c>
      <c r="GI490" s="223">
        <f t="shared" ref="GI490:GI553" ca="1" si="1298">2*IMREAL(K229)*COS(2*PI()*B229*185/Nt_load2)-2*IMAGINARY(K229)*SIN(2*PI()*B229*185/Nt_load2)</f>
        <v>6.5834906754466118E-4</v>
      </c>
      <c r="GJ490" s="223">
        <f t="shared" ref="GJ490:GJ553" ca="1" si="1299">2*IMREAL(K229)*COS(2*PI()*B229*186/Nt_load2)-2*IMAGINARY(K229)*SIN(2*PI()*B229*186/Nt_load2)</f>
        <v>-6.6849634680648975E-4</v>
      </c>
      <c r="GK490" s="223">
        <f t="shared" ref="GK490:GK553" ca="1" si="1300">2*IMREAL(K229)*COS(2*PI()*B229*187/Nt_load2)-2*IMAGINARY(K229)*SIN(2*PI()*B229*187/Nt_load2)</f>
        <v>6.7824094886564403E-4</v>
      </c>
      <c r="GL490" s="223">
        <f t="shared" ref="GL490:GL553" ca="1" si="1301">2*IMREAL(K229)*COS(2*PI()*B229*188/Nt_load2)-2*IMAGINARY(K229)*SIN(2*PI()*B229*188/Nt_load2)</f>
        <v>-6.8757700393830843E-4</v>
      </c>
      <c r="GM490" s="223">
        <f t="shared" ref="GM490:GM553" ca="1" si="1302">2*IMREAL(K229)*COS(2*PI()*B229*189/Nt_load2)-2*IMAGINARY(K229)*SIN(2*PI()*B229*189/Nt_load2)</f>
        <v>6.9649888833391807E-4</v>
      </c>
      <c r="GN490" s="223">
        <f t="shared" ref="GN490:GN553" ca="1" si="1303">2*IMREAL(K229)*COS(2*PI()*B229*190/Nt_load2)-2*IMAGINARY(K229)*SIN(2*PI()*B229*190/Nt_load2)</f>
        <v>-7.0500122784300631E-4</v>
      </c>
      <c r="GO490" s="223">
        <f t="shared" ref="GO490:GO553" ca="1" si="1304">2*IMREAL(K229)*COS(2*PI()*B229*191/Nt_load2)-2*IMAGINARY(K229)*SIN(2*PI()*B229*191/Nt_load2)</f>
        <v>7.1307890097409732E-4</v>
      </c>
      <c r="GP490" s="223">
        <f t="shared" ref="GP490:GP553" ca="1" si="1305">2*IMREAL(K229)*COS(2*PI()*B229*192/Nt_load2)-2*IMAGINARY(K229)*SIN(2*PI()*B229*192/Nt_load2)</f>
        <v>-7.2072704203901517E-4</v>
      </c>
      <c r="GQ490" s="223">
        <f t="shared" ref="GQ490:GQ553" ca="1" si="1306">2*IMREAL(K229)*COS(2*PI()*B229*193/Nt_load2)-2*IMAGINARY(K229)*SIN(2*PI()*B229*193/Nt_load2)</f>
        <v>7.2794104408349398E-4</v>
      </c>
      <c r="GR490" s="223">
        <f t="shared" ref="GR490:GR553" ca="1" si="1307">2*IMREAL(K229)*COS(2*PI()*B229*194/Nt_load2)-2*IMAGINARY(K229)*SIN(2*PI()*B229*194/Nt_load2)</f>
        <v>-7.3471656166248763E-4</v>
      </c>
      <c r="GS490" s="223">
        <f t="shared" ref="GS490:GS553" ca="1" si="1308">2*IMREAL(K229)*COS(2*PI()*B229*195/Nt_load2)-2*IMAGINARY(K229)*SIN(2*PI()*B229*195/Nt_load2)</f>
        <v>7.4104951345758767E-4</v>
      </c>
      <c r="GT490" s="223">
        <f t="shared" ref="GT490:GT553" ca="1" si="1309">2*IMREAL(K229)*COS(2*PI()*B229*196/Nt_load2)-2*IMAGINARY(K229)*SIN(2*PI()*B229*196/Nt_load2)</f>
        <v>-7.4693608473537846E-4</v>
      </c>
      <c r="GU490" s="223">
        <f t="shared" ref="GU490:GU553" ca="1" si="1310">2*IMREAL(K229)*COS(2*PI()*B229*197/Nt_load2)-2*IMAGINARY(K229)*SIN(2*PI()*B229*197/Nt_load2)</f>
        <v>7.5237272964548971E-4</v>
      </c>
      <c r="GV490" s="223">
        <f t="shared" ref="GV490:GV553" ca="1" si="1311">2*IMREAL(K229)*COS(2*PI()*B229*198/Nt_load2)-2*IMAGINARY(K229)*SIN(2*PI()*B229*198/Nt_load2)</f>
        <v>-7.5735617335626667E-4</v>
      </c>
      <c r="GW490" s="223">
        <f t="shared" ref="GW490:GW553" ca="1" si="1312">2*IMREAL(K229)*COS(2*PI()*B229*199/Nt_load2)-2*IMAGINARY(K229)*SIN(2*PI()*B229*199/Nt_load2)</f>
        <v>7.6188341402760689E-4</v>
      </c>
      <c r="GX490" s="223">
        <f t="shared" ref="GX490:GX553" ca="1" si="1313">2*IMREAL(K229)*COS(2*PI()*B229*200/Nt_load2)-2*IMAGINARY(K229)*SIN(2*PI()*B229*200/Nt_load2)</f>
        <v>-7.6595172461897264E-4</v>
      </c>
      <c r="GY490" s="223">
        <f t="shared" ref="GY490:GY553" ca="1" si="1314">2*IMREAL(K229)*COS(2*PI()*B229*201/Nt_load2)-2*IMAGINARY(K229)*SIN(2*PI()*B229*201/Nt_load2)</f>
        <v>7.6955865453222513E-4</v>
      </c>
      <c r="GZ490" s="223">
        <f t="shared" ref="GZ490:GZ553" ca="1" si="1315">2*IMREAL(K229)*COS(2*PI()*B229*202/Nt_load2)-2*IMAGINARY(K229)*SIN(2*PI()*B229*202/Nt_load2)</f>
        <v>-7.7270203108762315E-4</v>
      </c>
      <c r="HA490" s="223">
        <f t="shared" ref="HA490:HA553" ca="1" si="1316">2*IMREAL(K229)*COS(2*PI()*B229*203/Nt_load2)-2*IMAGINARY(K229)*SIN(2*PI()*B229*203/Nt_load2)</f>
        <v>7.7537996083268585E-4</v>
      </c>
      <c r="HB490" s="223">
        <f t="shared" ref="HB490:HB553" ca="1" si="1317">2*IMREAL(K229)*COS(2*PI()*B229*204/Nt_load2)-2*IMAGINARY(K229)*SIN(2*PI()*B229*204/Nt_load2)</f>
        <v>-7.7759083068267823E-4</v>
      </c>
      <c r="HC490" s="223">
        <f t="shared" ref="HC490:HC553" ca="1" si="1318">2*IMREAL(K229)*COS(2*PI()*B229*205/Nt_load2)-2*IMAGINARY(K229)*SIN(2*PI()*B229*205/Nt_load2)</f>
        <v>7.7933330889225195E-4</v>
      </c>
      <c r="HD490" s="223">
        <f t="shared" ref="HD490:HD553" ca="1" si="1319">2*IMREAL(K229)*COS(2*PI()*B229*206/Nt_load2)-2*IMAGINARY(K229)*SIN(2*PI()*B229*206/Nt_load2)</f>
        <v>-7.8060634585770498E-4</v>
      </c>
      <c r="HE490" s="223">
        <f t="shared" ref="HE490:HE553" ca="1" si="1320">2*IMREAL(K229)*COS(2*PI()*B229*207/Nt_load2)-2*IMAGINARY(K229)*SIN(2*PI()*B229*207/Nt_load2)</f>
        <v>7.8140917474915975E-4</v>
      </c>
      <c r="HF490" s="223">
        <f t="shared" ref="HF490:HF553" ca="1" si="1321">2*IMREAL(K229)*COS(2*PI()*B229*208/Nt_load2)-2*IMAGINARY(K229)*SIN(2*PI()*B229*208/Nt_load2)</f>
        <v>-7.8174131197251897E-4</v>
      </c>
      <c r="HG490" s="223">
        <f t="shared" ref="HG490:HG553" ca="1" si="1322">2*IMREAL(K229)*COS(2*PI()*B229*209/Nt_load2)-2*IMAGINARY(K229)*SIN(2*PI()*B229*209/Nt_load2)</f>
        <v>7.8160255746073583E-4</v>
      </c>
      <c r="HH490" s="223">
        <f t="shared" ref="HH490:HH553" ca="1" si="1323">2*IMREAL(K229)*COS(2*PI()*B229*210/Nt_load2)-2*IMAGINARY(K229)*SIN(2*PI()*B229*210/Nt_load2)</f>
        <v>-7.8099299479433826E-4</v>
      </c>
      <c r="HI490" s="223">
        <f t="shared" ref="HI490:HI553" ca="1" si="1324">2*IMREAL(K229)*COS(2*PI()*B229*211/Nt_load2)-2*IMAGINARY(K229)*SIN(2*PI()*B229*211/Nt_load2)</f>
        <v>7.7991299115108938E-4</v>
      </c>
      <c r="HJ490" s="223">
        <f t="shared" ref="HJ490:HJ553" ca="1" si="1325">2*IMREAL(K229)*COS(2*PI()*B229*212/Nt_load2)-2*IMAGINARY(K229)*SIN(2*PI()*B229*212/Nt_load2)</f>
        <v>-7.7836319708479815E-4</v>
      </c>
      <c r="HK490" s="223">
        <f t="shared" ref="HK490:HK553" ca="1" si="1326">2*IMREAL(K229)*COS(2*PI()*B229*213/Nt_load2)-2*IMAGINARY(K229)*SIN(2*PI()*B229*213/Nt_load2)</f>
        <v>7.7634454613344911E-4</v>
      </c>
      <c r="HL490" s="223">
        <f t="shared" ref="HL490:HL553" ca="1" si="1327">2*IMREAL(K229)*COS(2*PI()*B229*214/Nt_load2)-2*IMAGINARY(K229)*SIN(2*PI()*B229*214/Nt_load2)</f>
        <v>-7.7385825425691195E-4</v>
      </c>
      <c r="HM490" s="223">
        <f t="shared" ref="HM490:HM553" ca="1" si="1328">2*IMREAL(K229)*COS(2*PI()*B229*215/Nt_load2)-2*IMAGINARY(K229)*SIN(2*PI()*B229*215/Nt_load2)</f>
        <v>7.7090581910442145E-4</v>
      </c>
      <c r="HN490" s="223">
        <f t="shared" ref="HN490:HN553" ca="1" si="1329">2*IMREAL(K229)*COS(2*PI()*B229*216/Nt_load2)-2*IMAGINARY(K229)*SIN(2*PI()*B229*216/Nt_load2)</f>
        <v>-7.6748901911254217E-4</v>
      </c>
      <c r="HO490" s="223">
        <f t="shared" ref="HO490:HO553" ca="1" si="1330">2*IMREAL(K229)*COS(2*PI()*B229*217/Nt_load2)-2*IMAGINARY(K229)*SIN(2*PI()*B229*217/Nt_load2)</f>
        <v>7.6360991243379524E-4</v>
      </c>
      <c r="HP490" s="223">
        <f t="shared" ref="HP490:HP553" ca="1" si="1331">2*IMREAL(K229)*COS(2*PI()*B229*218/Nt_load2)-2*IMAGINARY(K229)*SIN(2*PI()*B229*218/Nt_load2)</f>
        <v>-7.5927083569703082E-4</v>
      </c>
      <c r="HQ490" s="223">
        <f t="shared" ref="HQ490:HQ553" ca="1" si="1332">2*IMREAL(K229)*COS(2*PI()*B229*219/Nt_load2)-2*IMAGINARY(K229)*SIN(2*PI()*B229*219/Nt_load2)</f>
        <v>7.5447440259978629E-4</v>
      </c>
      <c r="HR490" s="223">
        <f t="shared" ref="HR490:HR553" ca="1" si="1333">2*IMREAL(K229)*COS(2*PI()*B229*220/Nt_load2)-2*IMAGINARY(K229)*SIN(2*PI()*B229*220/Nt_load2)</f>
        <v>-7.4922350233405373E-4</v>
      </c>
      <c r="HS490" s="223">
        <f t="shared" ref="HS490:HS553" ca="1" si="1334">2*IMREAL(K229)*COS(2*PI()*B229*221/Nt_load2)-2*IMAGINARY(K229)*SIN(2*PI()*B229*221/Nt_load2)</f>
        <v>7.4352129784578821E-4</v>
      </c>
      <c r="HT490" s="223">
        <f t="shared" ref="HT490:HT553" ca="1" si="1335">2*IMREAL(K229)*COS(2*PI()*B229*222/Nt_load2)-2*IMAGINARY(K229)*SIN(2*PI()*B229*222/Nt_load2)</f>
        <v>-7.3737122392972482E-4</v>
      </c>
      <c r="HU490" s="223">
        <f t="shared" ref="HU490:HU553" ca="1" si="1336">2*IMREAL(K229)*COS(2*PI()*B229*223/Nt_load2)-2*IMAGINARY(K229)*SIN(2*PI()*B229*223/Nt_load2)</f>
        <v>7.3077698516048144E-4</v>
      </c>
      <c r="HV490" s="223">
        <f t="shared" ref="HV490:HV553" ca="1" si="1337">2*IMREAL(K229)*COS(2*PI()*B229*224/Nt_load2)-2*IMAGINARY(K229)*SIN(2*PI()*B229*224/Nt_load2)</f>
        <v>-7.2374255366085705E-4</v>
      </c>
      <c r="HW490" s="223">
        <f t="shared" ref="HW490:HW553" ca="1" si="1338">2*IMREAL(K229)*COS(2*PI()*B229*225/Nt_load2)-2*IMAGINARY(K229)*SIN(2*PI()*B229*225/Nt_load2)</f>
        <v>7.1627216670941776E-4</v>
      </c>
      <c r="HX490" s="223">
        <f t="shared" ref="HX490:HX553" ca="1" si="1339">2*IMREAL(K229)*COS(2*PI()*B229*226/Nt_load2)-2*IMAGINARY(K229)*SIN(2*PI()*B229*226/Nt_load2)</f>
        <v>-7.0837032418785857E-4</v>
      </c>
      <c r="HY490" s="223">
        <f t="shared" ref="HY490:HY553" ca="1" si="1340">2*IMREAL(K229)*COS(2*PI()*B229*227/Nt_load2)-2*IMAGINARY(K229)*SIN(2*PI()*B229*227/Nt_load2)</f>
        <v>7.0004178587071842E-4</v>
      </c>
      <c r="HZ490" s="223">
        <f t="shared" ref="HZ490:HZ553" ca="1" si="1341">2*IMREAL(K229)*COS(2*PI()*B229*228/Nt_load2)-2*IMAGINARY(K229)*SIN(2*PI()*B229*228/Nt_load2)</f>
        <v>-6.9129156855797839E-4</v>
      </c>
      <c r="IA490" s="223">
        <f t="shared" ref="IA490:IA553" ca="1" si="1342">2*IMREAL(K229)*COS(2*PI()*B229*229/Nt_load2)-2*IMAGINARY(K229)*SIN(2*PI()*B229*229/Nt_load2)</f>
        <v>6.8212494305343687E-4</v>
      </c>
      <c r="IB490" s="223">
        <f t="shared" ref="IB490:IB553" ca="1" si="1343">2*IMREAL(K229)*COS(2*PI()*B229*230/Nt_load2)-2*IMAGINARY(K229)*SIN(2*PI()*B229*230/Nt_load2)</f>
        <v>-6.7254743098949627E-4</v>
      </c>
      <c r="IC490" s="223">
        <f t="shared" ref="IC490:IC553" ca="1" si="1344">2*IMREAL(K229)*COS(2*PI()*B229*231/Nt_load2)-2*IMAGINARY(K229)*SIN(2*PI()*B229*231/Nt_load2)</f>
        <v>6.6256480150125028E-4</v>
      </c>
      <c r="ID490" s="223">
        <f t="shared" ref="ID490:ID553" ca="1" si="1345">2*IMREAL(K229)*COS(2*PI()*B229*232/Nt_load2)-2*IMAGINARY(K229)*SIN(2*PI()*B229*232/Nt_load2)</f>
        <v>-6.5218306775152062E-4</v>
      </c>
      <c r="IE490" s="223">
        <f t="shared" ref="IE490:IE553" ca="1" si="1346">2*IMREAL(K229)*COS(2*PI()*B229*233/Nt_load2)-2*IMAGINARY(K229)*SIN(2*PI()*B229*223/Nt_load2)</f>
        <v>7.7780568903030559E-4</v>
      </c>
      <c r="IF490" s="223">
        <f t="shared" ref="IF490:IF553" ca="1" si="1347">2*IMREAL(K229)*COS(2*PI()*B229*234/Nt_load2)-2*IMAGINARY(K229)*SIN(2*PI()*B229*234/Nt_load2)</f>
        <v>-6.3024753837884076E-4</v>
      </c>
      <c r="IG490" s="223">
        <f t="shared" ref="IG490:IG553" ca="1" si="1348">2*IMREAL(K229)*COS(2*PI()*B229*235/Nt_load2)-2*IMAGINARY(K229)*SIN(2*PI()*B229*235/Nt_load2)</f>
        <v>6.1870695589855878E-4</v>
      </c>
      <c r="IH490" s="223">
        <f t="shared" ref="IH490:IH553" ca="1" si="1349">2*IMREAL(K229)*COS(2*PI()*B229*236/Nt_load2)-2*IMAGINARY(K229)*SIN(2*PI()*B229*236/Nt_load2)</f>
        <v>-6.0679368748304088E-4</v>
      </c>
      <c r="II490" s="223">
        <f t="shared" ref="II490:II553" ca="1" si="1350">2*IMREAL(K229)*COS(2*PI()*B229*237/Nt_load2)-2*IMAGINARY(K229)*SIN(2*PI()*B229*237/Nt_load2)</f>
        <v>5.9451490923960438E-4</v>
      </c>
      <c r="IJ490" s="223">
        <f t="shared" ref="IJ490:IJ553" ca="1" si="1351">2*IMREAL(K229)*COS(2*PI()*B229*238/Nt_load2)-2*IMAGINARY(K229)*SIN(2*PI()*B229*238/Nt_load2)</f>
        <v>-5.8187801744524379E-4</v>
      </c>
      <c r="IK490" s="223">
        <f t="shared" ref="IK490:IK553" ca="1" si="1352">2*IMREAL(K229)*COS(2*PI()*B229*239/Nt_load2)-2*IMAGINARY(K229)*SIN(2*PI()*B229*239/Nt_load2)</f>
        <v>5.6889062409099618E-4</v>
      </c>
      <c r="IL490" s="223">
        <f t="shared" ref="IL490:IL553" ca="1" si="1353">2*IMREAL(K229)*COS(2*PI()*B229*240/Nt_load2)-2*IMAGINARY(K229)*SIN(2*PI()*B229*240/Nt_load2)</f>
        <v>-5.5556055229692551E-4</v>
      </c>
      <c r="IM490" s="223">
        <f t="shared" ref="IM490:IM553" ca="1" si="1354">2*IMREAL(K229)*COS(2*PI()*B229*241/Nt_load2)-2*IMAGINARY(K229)*SIN(2*PI()*B229*241/Nt_load2)</f>
        <v>5.4189583159996069E-4</v>
      </c>
      <c r="IN490" s="223">
        <f t="shared" ref="IN490:IN553" ca="1" si="1355">2*IMREAL(K229)*COS(2*PI()*B229*242/Nt_load2)-2*IMAGINARY(K229)*SIN(2*PI()*B229*242/Nt_load2)</f>
        <v>-5.2790469311676607E-4</v>
      </c>
      <c r="IO490" s="223">
        <f t="shared" ref="IO490:IO553" ca="1" si="1356">2*IMREAL(K229)*COS(2*PI()*B229*243/Nt_load2)-2*IMAGINARY(K229)*SIN(2*PI()*B229*243/Nt_load2)</f>
        <v>5.1359556458613126E-4</v>
      </c>
      <c r="IP490" s="223">
        <f t="shared" ref="IP490:IP553" ca="1" si="1357">2*IMREAL(K229)*COS(2*PI()*B229*244/Nt_load2)-2*IMAGINARY(K229)*SIN(2*PI()*B229*244/Nt_load2)</f>
        <v>-4.9897706529189771E-4</v>
      </c>
      <c r="IQ490" s="223">
        <f t="shared" ref="IQ490:IQ553" ca="1" si="1358">2*IMREAL(K229)*COS(2*PI()*B229*245/Nt_load2)-2*IMAGINARY(K229)*SIN(2*PI()*B229*245/Nt_load2)</f>
        <v>4.8405800087155477E-4</v>
      </c>
      <c r="IR490" s="223">
        <f t="shared" ref="IR490:IR553" ca="1" si="1359">2*IMREAL(K229)*COS(2*PI()*B229*246/Nt_load2)-2*IMAGINARY(K229)*SIN(2*PI()*B229*246/Nt_load2)</f>
        <v>-4.6884735801151138E-4</v>
      </c>
      <c r="IS490" s="223">
        <f t="shared" ref="IS490:IS553" ca="1" si="1360">2*IMREAL(K229)*COS(2*PI()*B229*247/Nt_load2)-2*IMAGINARY(K229)*SIN(2*PI()*B229*247/Nt_load2)</f>
        <v>4.5335429903440471E-4</v>
      </c>
      <c r="IT490" s="223">
        <f t="shared" ref="IT490:IT553" ca="1" si="1361">2*IMREAL(K229)*COS(2*PI()*B229*248/Nt_load2)-2*IMAGINARY(K229)*SIN(2*PI()*B229*248/Nt_load2)</f>
        <v>-4.3758815637957003E-4</v>
      </c>
      <c r="IU490" s="223">
        <f t="shared" ref="IU490:IU553" ca="1" si="1362">2*IMREAL(K229)*COS(2*PI()*B229*249/Nt_load2)-2*IMAGINARY(K229)*SIN(2*PI()*B229*249/Nt_load2)</f>
        <v>4.2155842698173354E-4</v>
      </c>
      <c r="IV490" s="223">
        <f t="shared" ref="IV490:IV553" ca="1" si="1363">2*IMREAL(K229)*COS(2*PI()*B229*250/Nt_load2)-2*IMAGINARY(K229)*SIN(2*PI()*B229*250/Nt_load2)</f>
        <v>-4.0527476655064285E-4</v>
      </c>
      <c r="IW490" s="223">
        <f t="shared" ref="IW490:IW553" ca="1" si="1364">2*IMREAL(K229)*COS(2*PI()*B229*251/Nt_load2)-2*IMAGINARY(K229)*SIN(2*PI()*B229*251/Nt_load2)</f>
        <v>3.8874698375430559E-4</v>
      </c>
      <c r="IX490" s="223">
        <f t="shared" ref="IX490:IX553" ca="1" si="1365">2*IMREAL(K229)*COS(2*PI()*B229*252/Nt_load2)-2*IMAGINARY(K229)*SIN(2*PI()*B229*252/Nt_load2)</f>
        <v>-3.7198503431121774E-4</v>
      </c>
      <c r="IY490" s="223">
        <f t="shared" ref="IY490:IY553" ca="1" si="1366">2*IMREAL(K229)*COS(2*PI()*B229*253/Nt_load2)-2*IMAGINARY(K229)*SIN(2*PI()*B229*253/Nt_load2)</f>
        <v>3.5499901499279883E-4</v>
      </c>
      <c r="IZ490" s="223">
        <f t="shared" ref="IZ490:IZ553" ca="1" si="1367">2*IMREAL(K229)*COS(2*PI()*B229*254/Nt_load2)-2*IMAGINARY(K229)*SIN(2*PI()*B229*254/Nt_load2)</f>
        <v>-3.3779915754209543E-4</v>
      </c>
      <c r="JA490" s="223">
        <f t="shared" ref="JA490:JA553" ca="1" si="1368">2*IMREAL(K229)*COS(2*PI()*B229*255/Nt_load2)-2*IMAGINARY(K229)*SIN(2*PI()*B229*255/Nt_load2)</f>
        <v>3.2039582250993257E-4</v>
      </c>
      <c r="JB490" s="223">
        <f t="shared" ref="JB490:JB553" ca="1" si="1369">2*IMREAL(K229)*COS(2*PI()*B229*256/Nt_load2)-2*IMAGINARY(K229)*SIN(2*PI()*B229*256/Nt_load2)</f>
        <v>-3.0279949301474218E-4</v>
      </c>
    </row>
    <row r="491" spans="2:262">
      <c r="B491" s="230">
        <v>130</v>
      </c>
      <c r="C491" s="229">
        <f t="shared" ref="C491:C554" si="1370">C490+Div_Nt_load2</f>
        <v>2.5390625000000018E-3</v>
      </c>
      <c r="D491" s="226">
        <f t="shared" ca="1" si="1113"/>
        <v>71.894617105422626</v>
      </c>
      <c r="E491" s="225">
        <f ca="1">EF361</f>
        <v>-0.10538289457737586</v>
      </c>
      <c r="F491" s="224">
        <v>130</v>
      </c>
      <c r="G491" s="223">
        <f t="shared" ca="1" si="1114"/>
        <v>4.1548314590156445E-4</v>
      </c>
      <c r="H491" s="223">
        <f t="shared" ca="1" si="1115"/>
        <v>-3.765198909430425E-4</v>
      </c>
      <c r="I491" s="223">
        <f t="shared" ca="1" si="1116"/>
        <v>3.3664956658799143E-4</v>
      </c>
      <c r="J491" s="223">
        <f t="shared" ca="1" si="1117"/>
        <v>-2.9596822394001033E-4</v>
      </c>
      <c r="K491" s="223">
        <f t="shared" ca="1" si="1118"/>
        <v>2.5457386791680311E-4</v>
      </c>
      <c r="L491" s="223">
        <f t="shared" ca="1" si="1119"/>
        <v>-2.1256622114774703E-4</v>
      </c>
      <c r="M491" s="223">
        <f t="shared" ca="1" si="1120"/>
        <v>1.7004648373334557E-4</v>
      </c>
      <c r="N491" s="223">
        <f t="shared" ca="1" si="1121"/>
        <v>-1.2711708944531449E-4</v>
      </c>
      <c r="O491" s="223">
        <f t="shared" ca="1" si="1122"/>
        <v>8.3881458954667624E-5</v>
      </c>
      <c r="P491" s="223">
        <f t="shared" ca="1" si="1123"/>
        <v>-4.0443750682253967E-5</v>
      </c>
      <c r="Q491" s="223">
        <f t="shared" ca="1" si="1124"/>
        <v>-3.0913901280073611E-6</v>
      </c>
      <c r="R491" s="223">
        <f t="shared" ca="1" si="1125"/>
        <v>4.6619083508679703E-5</v>
      </c>
      <c r="S491" s="223">
        <f t="shared" ca="1" si="1126"/>
        <v>-9.0034467433830207E-5</v>
      </c>
      <c r="T491" s="223">
        <f t="shared" ca="1" si="1127"/>
        <v>1.3323295044083834E-4</v>
      </c>
      <c r="U491" s="223">
        <f t="shared" ca="1" si="1128"/>
        <v>-1.7611046360041261E-4</v>
      </c>
      <c r="V491" s="223">
        <f t="shared" ca="1" si="1129"/>
        <v>2.1856371122771866E-4</v>
      </c>
      <c r="W491" s="223">
        <f t="shared" ca="1" si="1130"/>
        <v>-2.6049041973075687E-4</v>
      </c>
      <c r="X491" s="223">
        <f t="shared" ca="1" si="1131"/>
        <v>3.0178958399639774E-4</v>
      </c>
      <c r="Y491" s="223">
        <f t="shared" ca="1" si="1132"/>
        <v>-3.4236171072053983E-4</v>
      </c>
      <c r="Z491" s="223">
        <f t="shared" ca="1" si="1133"/>
        <v>3.8210905809621772E-4</v>
      </c>
      <c r="AA491" s="223">
        <f t="shared" ca="1" si="1134"/>
        <v>-4.2093587128214121E-4</v>
      </c>
      <c r="AB491" s="223">
        <f t="shared" ca="1" si="1135"/>
        <v>4.5874861308451266E-4</v>
      </c>
      <c r="AC491" s="223">
        <f t="shared" ca="1" si="1136"/>
        <v>-4.9545618929634143E-4</v>
      </c>
      <c r="AD491" s="223">
        <f t="shared" ca="1" si="1137"/>
        <v>5.3097016815130795E-4</v>
      </c>
      <c r="AE491" s="223">
        <f t="shared" ca="1" si="1138"/>
        <v>-5.6520499336370437E-4</v>
      </c>
      <c r="AF491" s="223">
        <f t="shared" ca="1" si="1139"/>
        <v>5.9807819024098674E-4</v>
      </c>
      <c r="AG491" s="223">
        <f t="shared" ca="1" si="1140"/>
        <v>-6.2951056437250664E-4</v>
      </c>
      <c r="AH491" s="223">
        <f t="shared" ca="1" si="1141"/>
        <v>6.5942639241584034E-4</v>
      </c>
      <c r="AI491" s="223">
        <f t="shared" ca="1" si="1142"/>
        <v>-6.8775360452092218E-4</v>
      </c>
      <c r="AJ491" s="223">
        <f t="shared" ca="1" si="1143"/>
        <v>7.1442395795260391E-4</v>
      </c>
      <c r="AK491" s="223">
        <f t="shared" ca="1" si="1144"/>
        <v>-7.3937320149343715E-4</v>
      </c>
      <c r="AL491" s="223">
        <f t="shared" ca="1" si="1145"/>
        <v>7.6254123023042179E-4</v>
      </c>
      <c r="AM491" s="223">
        <f t="shared" ca="1" si="1146"/>
        <v>-7.8387223035305837E-4</v>
      </c>
      <c r="AN491" s="223">
        <f t="shared" ca="1" si="1147"/>
        <v>8.033148136136817E-4</v>
      </c>
      <c r="AO491" s="223">
        <f t="shared" ca="1" si="1148"/>
        <v>-8.208221411262367E-4</v>
      </c>
      <c r="AP491" s="223">
        <f t="shared" ca="1" si="1149"/>
        <v>8.3635203620529501E-4</v>
      </c>
      <c r="AQ491" s="223">
        <f t="shared" ca="1" si="1150"/>
        <v>-8.4986708597334392E-4</v>
      </c>
      <c r="AR491" s="223">
        <f t="shared" ca="1" si="1151"/>
        <v>8.6133473149171849E-4</v>
      </c>
      <c r="AS491" s="223">
        <f t="shared" ca="1" si="1152"/>
        <v>-8.7072734619792023E-4</v>
      </c>
      <c r="AT491" s="223">
        <f t="shared" ca="1" si="1153"/>
        <v>8.7802230246042043E-4</v>
      </c>
      <c r="AU491" s="223">
        <f t="shared" ca="1" si="1154"/>
        <v>-8.832020260906247E-4</v>
      </c>
      <c r="AV491" s="223">
        <f t="shared" ca="1" si="1155"/>
        <v>8.8625403868061422E-4</v>
      </c>
      <c r="AW491" s="223">
        <f t="shared" ca="1" si="1156"/>
        <v>-8.8717098766473706E-4</v>
      </c>
      <c r="AX491" s="223">
        <f t="shared" ca="1" si="1157"/>
        <v>8.8595066403257495E-4</v>
      </c>
      <c r="AY491" s="223">
        <f t="shared" ca="1" si="1158"/>
        <v>-8.8259600765064577E-4</v>
      </c>
      <c r="AZ491" s="223">
        <f t="shared" ca="1" si="1159"/>
        <v>8.7711510018000278E-4</v>
      </c>
      <c r="BA491" s="223">
        <f t="shared" ca="1" si="1160"/>
        <v>-8.6952114560682006E-4</v>
      </c>
      <c r="BB491" s="223">
        <f t="shared" ca="1" si="1161"/>
        <v>8.5983243843281375E-4</v>
      </c>
      <c r="BC491" s="223">
        <f t="shared" ca="1" si="1162"/>
        <v>-8.4807231960219622E-4</v>
      </c>
      <c r="BD491" s="223">
        <f t="shared" ca="1" si="1163"/>
        <v>8.3426912027129564E-4</v>
      </c>
      <c r="BE491" s="223">
        <f t="shared" ca="1" si="1164"/>
        <v>-8.1845609355630741E-4</v>
      </c>
      <c r="BF491" s="223">
        <f t="shared" ca="1" si="1165"/>
        <v>8.0067133442366409E-4</v>
      </c>
      <c r="BG491" s="223">
        <f t="shared" ca="1" si="1166"/>
        <v>-7.8095768791586846E-4</v>
      </c>
      <c r="BH491" s="223">
        <f t="shared" ca="1" si="1167"/>
        <v>7.5936264593406944E-4</v>
      </c>
      <c r="BI491" s="223">
        <f t="shared" ca="1" si="1168"/>
        <v>-7.3593823282590331E-4</v>
      </c>
      <c r="BJ491" s="223">
        <f t="shared" ca="1" si="1169"/>
        <v>7.1074088005428386E-4</v>
      </c>
      <c r="BK491" s="223">
        <f t="shared" ca="1" si="1170"/>
        <v>-6.8383129024904927E-4</v>
      </c>
      <c r="BL491" s="223">
        <f t="shared" ca="1" si="1171"/>
        <v>6.5527429096907334E-4</v>
      </c>
      <c r="BM491" s="223">
        <f t="shared" ca="1" si="1172"/>
        <v>-6.2513867852690406E-4</v>
      </c>
      <c r="BN491" s="223">
        <f t="shared" ca="1" si="1173"/>
        <v>5.9349705225248241E-4</v>
      </c>
      <c r="BO491" s="223">
        <f t="shared" ca="1" si="1174"/>
        <v>-5.604256395949828E-4</v>
      </c>
      <c r="BP491" s="223">
        <f t="shared" ca="1" si="1175"/>
        <v>5.260041124841902E-4</v>
      </c>
      <c r="BQ491" s="223">
        <f t="shared" ca="1" si="1176"/>
        <v>-4.9031539539392426E-4</v>
      </c>
      <c r="BR491" s="223">
        <f t="shared" ca="1" si="1177"/>
        <v>4.5344546556959819E-4</v>
      </c>
      <c r="BS491" s="223">
        <f t="shared" ca="1" si="1178"/>
        <v>-4.1548314590158321E-4</v>
      </c>
      <c r="BT491" s="223">
        <f t="shared" ca="1" si="1179"/>
        <v>3.7651989094306603E-4</v>
      </c>
      <c r="BU491" s="223">
        <f t="shared" ca="1" si="1180"/>
        <v>-3.3664956658799647E-4</v>
      </c>
      <c r="BV491" s="223">
        <f t="shared" ca="1" si="1181"/>
        <v>2.9596822394001998E-4</v>
      </c>
      <c r="BW491" s="223">
        <f t="shared" ca="1" si="1182"/>
        <v>-2.5457386791681748E-4</v>
      </c>
      <c r="BX491" s="223">
        <f t="shared" ca="1" si="1183"/>
        <v>2.1256622114776617E-4</v>
      </c>
      <c r="BY491" s="223">
        <f t="shared" ca="1" si="1184"/>
        <v>-1.7004648373336796E-4</v>
      </c>
      <c r="BZ491" s="223">
        <f t="shared" ca="1" si="1185"/>
        <v>1.2711708944531834E-4</v>
      </c>
      <c r="CA491" s="223">
        <f t="shared" ca="1" si="1186"/>
        <v>-8.3881458954677762E-5</v>
      </c>
      <c r="CB491" s="223">
        <f t="shared" ca="1" si="1187"/>
        <v>4.0443750682267303E-5</v>
      </c>
      <c r="CC491" s="223">
        <f t="shared" ca="1" si="1188"/>
        <v>3.091390127990827E-6</v>
      </c>
      <c r="CD491" s="223">
        <f t="shared" ca="1" si="1189"/>
        <v>-4.6619083508656989E-5</v>
      </c>
      <c r="CE491" s="223">
        <f t="shared" ca="1" si="1190"/>
        <v>9.0034467433801205E-5</v>
      </c>
      <c r="CF491" s="223">
        <f t="shared" ca="1" si="1191"/>
        <v>-1.3323295044083449E-4</v>
      </c>
      <c r="CG491" s="223">
        <f t="shared" ca="1" si="1192"/>
        <v>1.7611046360040258E-4</v>
      </c>
      <c r="CH491" s="223">
        <f t="shared" ca="1" si="1193"/>
        <v>-2.1856371122770256E-4</v>
      </c>
      <c r="CI491" s="223">
        <f t="shared" ca="1" si="1194"/>
        <v>2.6049041973073519E-4</v>
      </c>
      <c r="CJ491" s="223">
        <f t="shared" ca="1" si="1195"/>
        <v>-3.0178958399639411E-4</v>
      </c>
      <c r="CK491" s="223">
        <f t="shared" ca="1" si="1196"/>
        <v>3.4236171072051294E-4</v>
      </c>
      <c r="CL491" s="223">
        <f t="shared" ca="1" si="1197"/>
        <v>-3.821090580962085E-4</v>
      </c>
      <c r="CM491" s="223">
        <f t="shared" ca="1" si="1198"/>
        <v>4.2093587128210446E-4</v>
      </c>
      <c r="CN491" s="223">
        <f t="shared" ca="1" si="1199"/>
        <v>-4.5874861308449851E-4</v>
      </c>
      <c r="CO491" s="223">
        <f t="shared" ca="1" si="1200"/>
        <v>4.9545618929633828E-4</v>
      </c>
      <c r="CP491" s="223">
        <f t="shared" ca="1" si="1201"/>
        <v>-5.3097016815128464E-4</v>
      </c>
      <c r="CQ491" s="223">
        <f t="shared" ca="1" si="1202"/>
        <v>5.6520499336370133E-4</v>
      </c>
      <c r="CR491" s="223">
        <f t="shared" ca="1" si="1203"/>
        <v>-5.9807819024095595E-4</v>
      </c>
      <c r="CS491" s="223">
        <f t="shared" ca="1" si="1204"/>
        <v>6.2951056437249504E-4</v>
      </c>
      <c r="CT491" s="223">
        <f t="shared" ca="1" si="1205"/>
        <v>-6.5942639241584619E-4</v>
      </c>
      <c r="CU491" s="223">
        <f t="shared" ca="1" si="1206"/>
        <v>6.8775360452090375E-4</v>
      </c>
      <c r="CV491" s="223">
        <f t="shared" ca="1" si="1207"/>
        <v>-7.1442395795260163E-4</v>
      </c>
      <c r="CW491" s="223">
        <f t="shared" ca="1" si="1208"/>
        <v>7.3937320149341406E-4</v>
      </c>
      <c r="CX491" s="223">
        <f t="shared" ca="1" si="1209"/>
        <v>-7.6254123023041334E-4</v>
      </c>
      <c r="CY491" s="223">
        <f t="shared" ca="1" si="1210"/>
        <v>7.8387223035306238E-4</v>
      </c>
      <c r="CZ491" s="223">
        <f t="shared" ca="1" si="1211"/>
        <v>-8.0331481361366945E-4</v>
      </c>
      <c r="DA491" s="223">
        <f t="shared" ca="1" si="1212"/>
        <v>8.2082214112623529E-4</v>
      </c>
      <c r="DB491" s="223">
        <f t="shared" ca="1" si="1213"/>
        <v>-8.3635203620528113E-4</v>
      </c>
      <c r="DC491" s="223">
        <f t="shared" ca="1" si="1214"/>
        <v>8.4986708597333926E-4</v>
      </c>
      <c r="DD491" s="223">
        <f t="shared" ca="1" si="1215"/>
        <v>-8.6133473149172055E-4</v>
      </c>
      <c r="DE491" s="223">
        <f t="shared" ca="1" si="1216"/>
        <v>8.7072734619791459E-4</v>
      </c>
      <c r="DF491" s="223">
        <f t="shared" ca="1" si="1217"/>
        <v>-8.7802230246041989E-4</v>
      </c>
      <c r="DG491" s="223">
        <f t="shared" ca="1" si="1218"/>
        <v>8.8320202609062069E-4</v>
      </c>
      <c r="DH491" s="223">
        <f t="shared" ca="1" si="1219"/>
        <v>-8.8625403868061356E-4</v>
      </c>
      <c r="DI491" s="223">
        <f t="shared" ca="1" si="1220"/>
        <v>8.8717098766473695E-4</v>
      </c>
      <c r="DJ491" s="223">
        <f t="shared" ca="1" si="1221"/>
        <v>-8.8595066403257582E-4</v>
      </c>
      <c r="DK491" s="223">
        <f t="shared" ca="1" si="1222"/>
        <v>8.8259600765064491E-4</v>
      </c>
      <c r="DL491" s="223">
        <f t="shared" ca="1" si="1223"/>
        <v>-8.7711510018000918E-4</v>
      </c>
      <c r="DM491" s="223">
        <f t="shared" ca="1" si="1224"/>
        <v>8.6952114560682342E-4</v>
      </c>
      <c r="DN491" s="223">
        <f t="shared" ca="1" si="1225"/>
        <v>-8.5983243843282394E-4</v>
      </c>
      <c r="DO491" s="223">
        <f t="shared" ca="1" si="1226"/>
        <v>8.480723196022011E-4</v>
      </c>
      <c r="DP491" s="223">
        <f t="shared" ca="1" si="1227"/>
        <v>-8.342691202712926E-4</v>
      </c>
      <c r="DQ491" s="223">
        <f t="shared" ca="1" si="1228"/>
        <v>8.1845609355632345E-4</v>
      </c>
      <c r="DR491" s="223">
        <f t="shared" ca="1" si="1229"/>
        <v>-8.0067133442367124E-4</v>
      </c>
      <c r="DS491" s="223">
        <f t="shared" ca="1" si="1230"/>
        <v>7.809576879158883E-4</v>
      </c>
      <c r="DT491" s="223">
        <f t="shared" ca="1" si="1231"/>
        <v>-7.5936264593407801E-4</v>
      </c>
      <c r="DU491" s="223">
        <f t="shared" ca="1" si="1232"/>
        <v>7.3593823282589843E-4</v>
      </c>
      <c r="DV491" s="223">
        <f t="shared" ca="1" si="1233"/>
        <v>-7.1074088005429361E-4</v>
      </c>
      <c r="DW491" s="223">
        <f t="shared" ca="1" si="1234"/>
        <v>6.8383129024905979E-4</v>
      </c>
      <c r="DX491" s="223">
        <f t="shared" ca="1" si="1235"/>
        <v>-6.5527429096910142E-4</v>
      </c>
      <c r="DY491" s="223">
        <f t="shared" ca="1" si="1236"/>
        <v>6.2513867852691577E-4</v>
      </c>
      <c r="DZ491" s="223">
        <f t="shared" ca="1" si="1237"/>
        <v>-5.9349705225247591E-4</v>
      </c>
      <c r="EA491" s="223">
        <f t="shared" ca="1" si="1238"/>
        <v>5.6042563959499548E-4</v>
      </c>
      <c r="EB491" s="223">
        <f t="shared" ca="1" si="1239"/>
        <v>-5.2600411248420354E-4</v>
      </c>
      <c r="EC491" s="223">
        <f t="shared" ca="1" si="1240"/>
        <v>4.9031539539395907E-4</v>
      </c>
      <c r="ED491" s="223">
        <f t="shared" ca="1" si="1241"/>
        <v>-4.534454655696124E-4</v>
      </c>
      <c r="EE491" s="223">
        <f t="shared" ca="1" si="1242"/>
        <v>4.1548314590157551E-4</v>
      </c>
      <c r="EF491" s="223">
        <f t="shared" ca="1" si="1243"/>
        <v>-3.7651989094308099E-4</v>
      </c>
      <c r="EG491" s="223">
        <f t="shared" ca="1" si="1244"/>
        <v>3.3664956658801181E-4</v>
      </c>
      <c r="EH491" s="223">
        <f t="shared" ca="1" si="1245"/>
        <v>-2.9596822394005934E-4</v>
      </c>
      <c r="EI491" s="223">
        <f t="shared" ca="1" si="1246"/>
        <v>2.5457386791683336E-4</v>
      </c>
      <c r="EJ491" s="223">
        <f t="shared" ca="1" si="1247"/>
        <v>-2.1256622114775771E-4</v>
      </c>
      <c r="EK491" s="223">
        <f t="shared" ca="1" si="1248"/>
        <v>1.7004648373338416E-4</v>
      </c>
      <c r="EL491" s="223">
        <f t="shared" ca="1" si="1249"/>
        <v>-1.2711708944533471E-4</v>
      </c>
      <c r="EM491" s="223">
        <f t="shared" ca="1" si="1250"/>
        <v>8.3881458954719287E-5</v>
      </c>
      <c r="EN491" s="223">
        <f t="shared" ca="1" si="1251"/>
        <v>-4.0443750682283783E-5</v>
      </c>
      <c r="EO491" s="223">
        <f t="shared" ca="1" si="1252"/>
        <v>-3.0913901279995548E-6</v>
      </c>
      <c r="EP491" s="223">
        <f t="shared" ca="1" si="1253"/>
        <v>4.6619083508640455E-5</v>
      </c>
      <c r="EQ491" s="223">
        <f t="shared" ca="1" si="1254"/>
        <v>-9.0034467433809879E-5</v>
      </c>
      <c r="ER491" s="223">
        <f t="shared" ca="1" si="1255"/>
        <v>1.3323295044079323E-4</v>
      </c>
      <c r="ES491" s="223">
        <f t="shared" ca="1" si="1256"/>
        <v>-1.7611046360038643E-4</v>
      </c>
      <c r="ET491" s="223">
        <f t="shared" ca="1" si="1257"/>
        <v>2.1856371122771107E-4</v>
      </c>
      <c r="EU491" s="223">
        <f t="shared" ca="1" si="1258"/>
        <v>-2.6049041973071925E-4</v>
      </c>
      <c r="EV491" s="223">
        <f t="shared" ca="1" si="1259"/>
        <v>3.017895839963785E-4</v>
      </c>
      <c r="EW491" s="223">
        <f t="shared" ca="1" si="1260"/>
        <v>-3.4236171072049771E-4</v>
      </c>
      <c r="EX491" s="223">
        <f t="shared" ca="1" si="1261"/>
        <v>3.8210905809619354E-4</v>
      </c>
      <c r="EY491" s="223">
        <f t="shared" ca="1" si="1262"/>
        <v>-4.2093587128208987E-4</v>
      </c>
      <c r="EZ491" s="223">
        <f t="shared" ca="1" si="1263"/>
        <v>4.5874861308448436E-4</v>
      </c>
      <c r="FA491" s="223">
        <f t="shared" ca="1" si="1264"/>
        <v>-4.9545618929632451E-4</v>
      </c>
      <c r="FB491" s="223">
        <f t="shared" ca="1" si="1265"/>
        <v>5.3097016815127141E-4</v>
      </c>
      <c r="FC491" s="223">
        <f t="shared" ca="1" si="1266"/>
        <v>-5.6520499336368876E-4</v>
      </c>
      <c r="FD491" s="223">
        <f t="shared" ca="1" si="1267"/>
        <v>5.9807819024094359E-4</v>
      </c>
      <c r="FE491" s="223">
        <f t="shared" ca="1" si="1268"/>
        <v>-6.2951056437248343E-4</v>
      </c>
      <c r="FF491" s="223">
        <f t="shared" ca="1" si="1269"/>
        <v>6.5942639241583514E-4</v>
      </c>
      <c r="FG491" s="223">
        <f t="shared" ca="1" si="1270"/>
        <v>-6.8775360452089335E-4</v>
      </c>
      <c r="FH491" s="223">
        <f t="shared" ca="1" si="1271"/>
        <v>7.1442395795259176E-4</v>
      </c>
      <c r="FI491" s="223">
        <f t="shared" ca="1" si="1272"/>
        <v>-7.3937320149340495E-4</v>
      </c>
      <c r="FJ491" s="223">
        <f t="shared" ca="1" si="1273"/>
        <v>7.6254123023040488E-4</v>
      </c>
      <c r="FK491" s="223">
        <f t="shared" ca="1" si="1274"/>
        <v>-7.8387223035303105E-4</v>
      </c>
      <c r="FL491" s="223">
        <f t="shared" ca="1" si="1275"/>
        <v>8.033148136136624E-4</v>
      </c>
      <c r="FM491" s="223">
        <f t="shared" ca="1" si="1276"/>
        <v>-8.20822141126229E-4</v>
      </c>
      <c r="FN491" s="223">
        <f t="shared" ca="1" si="1277"/>
        <v>8.3635203620529251E-4</v>
      </c>
      <c r="FO491" s="223">
        <f t="shared" ca="1" si="1278"/>
        <v>-8.4986708597332007E-4</v>
      </c>
      <c r="FP491" s="223">
        <f t="shared" ca="1" si="1279"/>
        <v>8.6133473149170451E-4</v>
      </c>
      <c r="FQ491" s="223">
        <f t="shared" ca="1" si="1280"/>
        <v>-8.7072734619791144E-4</v>
      </c>
      <c r="FR491" s="223">
        <f t="shared" ca="1" si="1281"/>
        <v>8.7802230246041761E-4</v>
      </c>
      <c r="FS491" s="223">
        <f t="shared" ca="1" si="1282"/>
        <v>-8.8320202609062405E-4</v>
      </c>
      <c r="FT491" s="223">
        <f t="shared" ca="1" si="1283"/>
        <v>8.8625403868061042E-4</v>
      </c>
      <c r="FU491" s="223">
        <f t="shared" ca="1" si="1284"/>
        <v>-8.8717098766473716E-4</v>
      </c>
      <c r="FV491" s="223">
        <f t="shared" ca="1" si="1285"/>
        <v>8.8595066403257669E-4</v>
      </c>
      <c r="FW491" s="223">
        <f t="shared" ca="1" si="1286"/>
        <v>-8.8259600765064642E-4</v>
      </c>
      <c r="FX491" s="223">
        <f t="shared" ca="1" si="1287"/>
        <v>8.7711510018000398E-4</v>
      </c>
      <c r="FY491" s="223">
        <f t="shared" ca="1" si="1288"/>
        <v>-8.6952114560683664E-4</v>
      </c>
      <c r="FZ491" s="223">
        <f t="shared" ca="1" si="1289"/>
        <v>8.5983243843282806E-4</v>
      </c>
      <c r="GA491" s="223">
        <f t="shared" ca="1" si="1290"/>
        <v>-8.4807231960220587E-4</v>
      </c>
      <c r="GB491" s="223">
        <f t="shared" ca="1" si="1291"/>
        <v>8.3426912027129824E-4</v>
      </c>
      <c r="GC491" s="223">
        <f t="shared" ca="1" si="1292"/>
        <v>-8.1845609355631044E-4</v>
      </c>
      <c r="GD491" s="223">
        <f t="shared" ca="1" si="1293"/>
        <v>8.0067133442370008E-4</v>
      </c>
      <c r="GE491" s="223">
        <f t="shared" ca="1" si="1294"/>
        <v>-7.8095768791589621E-4</v>
      </c>
      <c r="GF491" s="223">
        <f t="shared" ca="1" si="1295"/>
        <v>7.5936264593408657E-4</v>
      </c>
      <c r="GG491" s="223">
        <f t="shared" ca="1" si="1296"/>
        <v>-7.3593823282590764E-4</v>
      </c>
      <c r="GH491" s="223">
        <f t="shared" ca="1" si="1297"/>
        <v>7.1074088005427345E-4</v>
      </c>
      <c r="GI491" s="223">
        <f t="shared" ca="1" si="1298"/>
        <v>-6.8383129024910251E-4</v>
      </c>
      <c r="GJ491" s="223">
        <f t="shared" ca="1" si="1299"/>
        <v>6.5527429096911259E-4</v>
      </c>
      <c r="GK491" s="223">
        <f t="shared" ca="1" si="1300"/>
        <v>-6.2513867852692748E-4</v>
      </c>
      <c r="GL491" s="223">
        <f t="shared" ca="1" si="1301"/>
        <v>5.9349705225248827E-4</v>
      </c>
      <c r="GM491" s="223">
        <f t="shared" ca="1" si="1302"/>
        <v>-5.6042563959496925E-4</v>
      </c>
      <c r="GN491" s="223">
        <f t="shared" ca="1" si="1303"/>
        <v>5.2600411248425742E-4</v>
      </c>
      <c r="GO491" s="223">
        <f t="shared" ca="1" si="1304"/>
        <v>-4.9031539539397284E-4</v>
      </c>
      <c r="GP491" s="223">
        <f t="shared" ca="1" si="1305"/>
        <v>4.534454655696266E-4</v>
      </c>
      <c r="GQ491" s="223">
        <f t="shared" ca="1" si="1306"/>
        <v>-4.1548314590159015E-4</v>
      </c>
      <c r="GR491" s="223">
        <f t="shared" ca="1" si="1307"/>
        <v>3.7651989094305031E-4</v>
      </c>
      <c r="GS491" s="223">
        <f t="shared" ca="1" si="1308"/>
        <v>-3.3664956658807372E-4</v>
      </c>
      <c r="GT491" s="223">
        <f t="shared" ca="1" si="1309"/>
        <v>2.9596822394007495E-4</v>
      </c>
      <c r="GU491" s="223">
        <f t="shared" ca="1" si="1310"/>
        <v>-2.5457386791684919E-4</v>
      </c>
      <c r="GV491" s="223">
        <f t="shared" ca="1" si="1311"/>
        <v>2.1256622114777378E-4</v>
      </c>
      <c r="GW491" s="223">
        <f t="shared" ca="1" si="1312"/>
        <v>-1.7004648373335088E-4</v>
      </c>
      <c r="GX491" s="223">
        <f t="shared" ca="1" si="1313"/>
        <v>1.2711708944540095E-4</v>
      </c>
      <c r="GY491" s="223">
        <f t="shared" ca="1" si="1314"/>
        <v>-8.3881458954735712E-5</v>
      </c>
      <c r="GZ491" s="223">
        <f t="shared" ca="1" si="1315"/>
        <v>4.0443750682300317E-5</v>
      </c>
      <c r="HA491" s="223">
        <f t="shared" ca="1" si="1316"/>
        <v>3.0913901279829665E-6</v>
      </c>
      <c r="HB491" s="223">
        <f t="shared" ca="1" si="1317"/>
        <v>-4.6619083508674282E-5</v>
      </c>
      <c r="HC491" s="223">
        <f t="shared" ca="1" si="1318"/>
        <v>9.0034467433743254E-5</v>
      </c>
      <c r="HD491" s="223">
        <f t="shared" ca="1" si="1319"/>
        <v>-1.3323295044077686E-4</v>
      </c>
      <c r="HE491" s="223">
        <f t="shared" ca="1" si="1320"/>
        <v>1.7611046360037022E-4</v>
      </c>
      <c r="HF491" s="223">
        <f t="shared" ca="1" si="1321"/>
        <v>-2.1856371122769497E-4</v>
      </c>
      <c r="HG491" s="223">
        <f t="shared" ca="1" si="1322"/>
        <v>2.6049041973075178E-4</v>
      </c>
      <c r="HH491" s="223">
        <f t="shared" ca="1" si="1323"/>
        <v>-3.0178958399631561E-4</v>
      </c>
      <c r="HI491" s="223">
        <f t="shared" ca="1" si="1324"/>
        <v>3.4236171072048248E-4</v>
      </c>
      <c r="HJ491" s="223">
        <f t="shared" ca="1" si="1325"/>
        <v>-3.8210905809617874E-4</v>
      </c>
      <c r="HK491" s="223">
        <f t="shared" ca="1" si="1326"/>
        <v>4.2093587128211969E-4</v>
      </c>
      <c r="HL491" s="223">
        <f t="shared" ca="1" si="1327"/>
        <v>-4.5874861308451353E-4</v>
      </c>
      <c r="HM491" s="223">
        <f t="shared" ca="1" si="1328"/>
        <v>4.9545618929626889E-4</v>
      </c>
      <c r="HN491" s="223">
        <f t="shared" ca="1" si="1329"/>
        <v>-5.3097016815125818E-4</v>
      </c>
      <c r="HO491" s="223">
        <f t="shared" ca="1" si="1330"/>
        <v>5.6520499336367585E-4</v>
      </c>
      <c r="HP491" s="223">
        <f t="shared" ca="1" si="1331"/>
        <v>-5.9807819024096864E-4</v>
      </c>
      <c r="HQ491" s="223">
        <f t="shared" ca="1" si="1332"/>
        <v>6.2951056437250718E-4</v>
      </c>
      <c r="HR491" s="223">
        <f t="shared" ca="1" si="1333"/>
        <v>-6.5942639241579025E-4</v>
      </c>
      <c r="HS491" s="223">
        <f t="shared" ca="1" si="1334"/>
        <v>6.8775360452088294E-4</v>
      </c>
      <c r="HT491" s="223">
        <f t="shared" ca="1" si="1335"/>
        <v>-7.1442395795258211E-4</v>
      </c>
      <c r="HU491" s="223">
        <f t="shared" ca="1" si="1336"/>
        <v>7.3937320149342371E-4</v>
      </c>
      <c r="HV491" s="223">
        <f t="shared" ca="1" si="1337"/>
        <v>-7.6254123023037073E-4</v>
      </c>
      <c r="HW491" s="223">
        <f t="shared" ca="1" si="1338"/>
        <v>7.8387223035302335E-4</v>
      </c>
      <c r="HX491" s="223">
        <f t="shared" ca="1" si="1339"/>
        <v>-8.0331481361365536E-4</v>
      </c>
      <c r="HY491" s="223">
        <f t="shared" ca="1" si="1340"/>
        <v>8.2082214112622271E-4</v>
      </c>
      <c r="HZ491" s="223">
        <f t="shared" ca="1" si="1341"/>
        <v>-8.3635203620528687E-4</v>
      </c>
      <c r="IA491" s="223">
        <f t="shared" ca="1" si="1342"/>
        <v>8.498670859733153E-4</v>
      </c>
      <c r="IB491" s="223">
        <f t="shared" ca="1" si="1343"/>
        <v>-8.613347314917006E-4</v>
      </c>
      <c r="IC491" s="223">
        <f t="shared" ca="1" si="1344"/>
        <v>8.7072734619790819E-4</v>
      </c>
      <c r="ID491" s="223">
        <f t="shared" ca="1" si="1345"/>
        <v>-8.7802230246041522E-4</v>
      </c>
      <c r="IE491" s="223">
        <f t="shared" ca="1" si="1346"/>
        <v>9.5549563432037932E-4</v>
      </c>
      <c r="IF491" s="223">
        <f t="shared" ca="1" si="1347"/>
        <v>-8.8625403868060966E-4</v>
      </c>
      <c r="IG491" s="223">
        <f t="shared" ca="1" si="1348"/>
        <v>8.8717098766473716E-4</v>
      </c>
      <c r="IH491" s="223">
        <f t="shared" ca="1" si="1349"/>
        <v>-8.8595066403257755E-4</v>
      </c>
      <c r="II491" s="223">
        <f t="shared" ca="1" si="1350"/>
        <v>8.8259600765064816E-4</v>
      </c>
      <c r="IJ491" s="223">
        <f t="shared" ca="1" si="1351"/>
        <v>-8.7711510018000636E-4</v>
      </c>
      <c r="IK491" s="223">
        <f t="shared" ca="1" si="1352"/>
        <v>8.6952114560684001E-4</v>
      </c>
      <c r="IL491" s="223">
        <f t="shared" ca="1" si="1353"/>
        <v>-8.5983243843283197E-4</v>
      </c>
      <c r="IM491" s="223">
        <f t="shared" ca="1" si="1354"/>
        <v>8.4807231960221075E-4</v>
      </c>
      <c r="IN491" s="223">
        <f t="shared" ca="1" si="1355"/>
        <v>-8.3426912027130388E-4</v>
      </c>
      <c r="IO491" s="223">
        <f t="shared" ca="1" si="1356"/>
        <v>8.1845609355631695E-4</v>
      </c>
      <c r="IP491" s="223">
        <f t="shared" ca="1" si="1357"/>
        <v>-8.0067133442370724E-4</v>
      </c>
      <c r="IQ491" s="223">
        <f t="shared" ca="1" si="1358"/>
        <v>7.8095768791590402E-4</v>
      </c>
      <c r="IR491" s="223">
        <f t="shared" ca="1" si="1359"/>
        <v>-7.5936264593409503E-4</v>
      </c>
      <c r="IS491" s="223">
        <f t="shared" ca="1" si="1360"/>
        <v>7.3593823282591675E-4</v>
      </c>
      <c r="IT491" s="223">
        <f t="shared" ca="1" si="1361"/>
        <v>-7.1074088005428332E-4</v>
      </c>
      <c r="IU491" s="223">
        <f t="shared" ca="1" si="1362"/>
        <v>6.8383129024911292E-4</v>
      </c>
      <c r="IV491" s="223">
        <f t="shared" ca="1" si="1363"/>
        <v>-6.5527429096912376E-4</v>
      </c>
      <c r="IW491" s="223">
        <f t="shared" ca="1" si="1364"/>
        <v>6.2513867852693919E-4</v>
      </c>
      <c r="IX491" s="223">
        <f t="shared" ca="1" si="1365"/>
        <v>-5.9349705225250052E-4</v>
      </c>
      <c r="IY491" s="223">
        <f t="shared" ca="1" si="1366"/>
        <v>5.6042563959498204E-4</v>
      </c>
      <c r="IZ491" s="223">
        <f t="shared" ca="1" si="1367"/>
        <v>-5.2600411248427076E-4</v>
      </c>
      <c r="JA491" s="223">
        <f t="shared" ca="1" si="1368"/>
        <v>4.9031539539398661E-4</v>
      </c>
      <c r="JB491" s="223">
        <f t="shared" ca="1" si="1369"/>
        <v>-4.534454655696408E-4</v>
      </c>
    </row>
    <row r="492" spans="2:262">
      <c r="B492" s="230">
        <v>131</v>
      </c>
      <c r="C492" s="229">
        <f t="shared" si="1370"/>
        <v>2.5585937500000018E-3</v>
      </c>
      <c r="D492" s="226">
        <f t="shared" ca="1" si="1113"/>
        <v>71.896802813856141</v>
      </c>
      <c r="E492" s="225">
        <f ca="1">EG361</f>
        <v>-0.10319718614385784</v>
      </c>
      <c r="F492" s="224">
        <v>131</v>
      </c>
      <c r="G492" s="223">
        <f t="shared" ca="1" si="1114"/>
        <v>3.5276797192679862E-4</v>
      </c>
      <c r="H492" s="223">
        <f t="shared" ca="1" si="1115"/>
        <v>-3.1789075715194073E-4</v>
      </c>
      <c r="I492" s="223">
        <f t="shared" ca="1" si="1116"/>
        <v>2.812908648211888E-4</v>
      </c>
      <c r="J492" s="223">
        <f t="shared" ca="1" si="1117"/>
        <v>-2.4316663292219302E-4</v>
      </c>
      <c r="K492" s="223">
        <f t="shared" ca="1" si="1118"/>
        <v>2.037246599707987E-4</v>
      </c>
      <c r="L492" s="223">
        <f t="shared" ca="1" si="1119"/>
        <v>-1.6317868543578351E-4</v>
      </c>
      <c r="M492" s="223">
        <f t="shared" ca="1" si="1120"/>
        <v>1.2174843146616293E-4</v>
      </c>
      <c r="N492" s="223">
        <f t="shared" ca="1" si="1121"/>
        <v>-7.9658412197824215E-5</v>
      </c>
      <c r="O492" s="223">
        <f t="shared" ca="1" si="1122"/>
        <v>3.7136717091972016E-5</v>
      </c>
      <c r="P492" s="223">
        <f t="shared" ca="1" si="1123"/>
        <v>5.5862251014219015E-6</v>
      </c>
      <c r="Q492" s="223">
        <f t="shared" ca="1" si="1124"/>
        <v>-4.8278895056990236E-5</v>
      </c>
      <c r="R492" s="223">
        <f t="shared" ca="1" si="1125"/>
        <v>9.0709937497230686E-5</v>
      </c>
      <c r="S492" s="223">
        <f t="shared" ca="1" si="1126"/>
        <v>-1.3264941492683113E-4</v>
      </c>
      <c r="T492" s="223">
        <f t="shared" ca="1" si="1127"/>
        <v>1.738700536838462E-4</v>
      </c>
      <c r="U492" s="223">
        <f t="shared" ca="1" si="1128"/>
        <v>-2.1414847555539557E-4</v>
      </c>
      <c r="V492" s="223">
        <f t="shared" ca="1" si="1129"/>
        <v>2.532664082835215E-4</v>
      </c>
      <c r="W492" s="223">
        <f t="shared" ca="1" si="1130"/>
        <v>-2.9101186840149403E-4</v>
      </c>
      <c r="X492" s="223">
        <f t="shared" ca="1" si="1131"/>
        <v>3.2718030999057183E-4</v>
      </c>
      <c r="Y492" s="223">
        <f t="shared" ca="1" si="1132"/>
        <v>-3.6157573313204817E-4</v>
      </c>
      <c r="Z492" s="223">
        <f t="shared" ca="1" si="1133"/>
        <v>3.9401174604781342E-4</v>
      </c>
      <c r="AA492" s="223">
        <f t="shared" ca="1" si="1134"/>
        <v>-4.2431257517354154E-4</v>
      </c>
      <c r="AB492" s="223">
        <f t="shared" ca="1" si="1135"/>
        <v>4.5231401769084531E-4</v>
      </c>
      <c r="AC492" s="223">
        <f t="shared" ca="1" si="1136"/>
        <v>-4.7786433135661125E-4</v>
      </c>
      <c r="AD492" s="223">
        <f t="shared" ca="1" si="1137"/>
        <v>5.0082505680733855E-4</v>
      </c>
      <c r="AE492" s="223">
        <f t="shared" ca="1" si="1138"/>
        <v>-5.2107176788243213E-4</v>
      </c>
      <c r="AF492" s="223">
        <f t="shared" ca="1" si="1139"/>
        <v>5.3849474590035129E-4</v>
      </c>
      <c r="AG492" s="223">
        <f t="shared" ca="1" si="1140"/>
        <v>-5.5299957423363751E-4</v>
      </c>
      <c r="AH492" s="223">
        <f t="shared" ca="1" si="1141"/>
        <v>5.645076499608202E-4</v>
      </c>
      <c r="AI492" s="223">
        <f t="shared" ca="1" si="1142"/>
        <v>-5.7295660982244396E-4</v>
      </c>
      <c r="AJ492" s="223">
        <f t="shared" ca="1" si="1143"/>
        <v>5.783006681729792E-4</v>
      </c>
      <c r="AK492" s="223">
        <f t="shared" ca="1" si="1144"/>
        <v>-5.8051086509719929E-4</v>
      </c>
      <c r="AL492" s="223">
        <f t="shared" ca="1" si="1145"/>
        <v>5.795752233464759E-4</v>
      </c>
      <c r="AM492" s="223">
        <f t="shared" ca="1" si="1146"/>
        <v>-5.7549881324452253E-4</v>
      </c>
      <c r="AN492" s="223">
        <f t="shared" ca="1" si="1147"/>
        <v>5.6830372521087273E-4</v>
      </c>
      <c r="AO492" s="223">
        <f t="shared" ca="1" si="1148"/>
        <v>-5.5802895005097964E-4</v>
      </c>
      <c r="AP492" s="223">
        <f t="shared" ca="1" si="1149"/>
        <v>5.4473016766167219E-4</v>
      </c>
      <c r="AQ492" s="223">
        <f t="shared" ca="1" si="1150"/>
        <v>-5.2847944529695772E-4</v>
      </c>
      <c r="AR492" s="223">
        <f t="shared" ca="1" si="1151"/>
        <v>5.0936484702933577E-4</v>
      </c>
      <c r="AS492" s="223">
        <f t="shared" ca="1" si="1152"/>
        <v>-4.8748995652295299E-4</v>
      </c>
      <c r="AT492" s="223">
        <f t="shared" ca="1" si="1153"/>
        <v>4.6297331570477448E-4</v>
      </c>
      <c r="AU492" s="223">
        <f t="shared" ca="1" si="1154"/>
        <v>-4.3594778237556131E-4</v>
      </c>
      <c r="AV492" s="223">
        <f t="shared" ca="1" si="1155"/>
        <v>4.065598102419964E-4</v>
      </c>
      <c r="AW492" s="223">
        <f t="shared" ca="1" si="1156"/>
        <v>-3.7496865527133507E-4</v>
      </c>
      <c r="AX492" s="223">
        <f t="shared" ca="1" si="1157"/>
        <v>3.4134551266947941E-4</v>
      </c>
      <c r="AY492" s="223">
        <f t="shared" ca="1" si="1158"/>
        <v>-3.0587258915941196E-4</v>
      </c>
      <c r="AZ492" s="223">
        <f t="shared" ca="1" si="1159"/>
        <v>2.6874211558707337E-4</v>
      </c>
      <c r="BA492" s="223">
        <f t="shared" ca="1" si="1160"/>
        <v>-2.3015530520584712E-4</v>
      </c>
      <c r="BB492" s="223">
        <f t="shared" ca="1" si="1161"/>
        <v>1.9032126328446703E-4</v>
      </c>
      <c r="BC492" s="223">
        <f t="shared" ca="1" si="1162"/>
        <v>-1.4945585394740015E-4</v>
      </c>
      <c r="BD492" s="223">
        <f t="shared" ca="1" si="1163"/>
        <v>1.077805303885616E-4</v>
      </c>
      <c r="BE492" s="223">
        <f t="shared" ca="1" si="1164"/>
        <v>-6.5521134797143796E-5</v>
      </c>
      <c r="BF492" s="223">
        <f t="shared" ca="1" si="1165"/>
        <v>2.2906674499337406E-5</v>
      </c>
      <c r="BG492" s="223">
        <f t="shared" ca="1" si="1166"/>
        <v>1.9831919052258715E-5</v>
      </c>
      <c r="BH492" s="223">
        <f t="shared" ca="1" si="1167"/>
        <v>-6.246304171623763E-5</v>
      </c>
      <c r="BI492" s="223">
        <f t="shared" ca="1" si="1168"/>
        <v>1.0475567174519465E-4</v>
      </c>
      <c r="BJ492" s="223">
        <f t="shared" ca="1" si="1169"/>
        <v>-1.4648062171264254E-4</v>
      </c>
      <c r="BK492" s="223">
        <f t="shared" ca="1" si="1170"/>
        <v>1.8741178049958075E-4</v>
      </c>
      <c r="BL492" s="223">
        <f t="shared" ca="1" si="1171"/>
        <v>-2.2732733861012869E-4</v>
      </c>
      <c r="BM492" s="223">
        <f t="shared" ca="1" si="1172"/>
        <v>2.6601099017652748E-4</v>
      </c>
      <c r="BN492" s="223">
        <f t="shared" ca="1" si="1173"/>
        <v>-3.0325310513927014E-4</v>
      </c>
      <c r="BO492" s="223">
        <f t="shared" ca="1" si="1174"/>
        <v>3.388518652506058E-4</v>
      </c>
      <c r="BP492" s="223">
        <f t="shared" ca="1" si="1175"/>
        <v>-3.7261435774514872E-4</v>
      </c>
      <c r="BQ492" s="223">
        <f t="shared" ca="1" si="1176"/>
        <v>4.0435762075077423E-4</v>
      </c>
      <c r="BR492" s="223">
        <f t="shared" ca="1" si="1177"/>
        <v>-4.3390963477495966E-4</v>
      </c>
      <c r="BS492" s="223">
        <f t="shared" ca="1" si="1178"/>
        <v>4.6111025489323156E-4</v>
      </c>
      <c r="BT492" s="223">
        <f t="shared" ca="1" si="1179"/>
        <v>-4.858120785884268E-4</v>
      </c>
      <c r="BU492" s="223">
        <f t="shared" ca="1" si="1180"/>
        <v>5.0788124453772943E-4</v>
      </c>
      <c r="BV492" s="223">
        <f t="shared" ca="1" si="1181"/>
        <v>-5.2719815801871301E-4</v>
      </c>
      <c r="BW492" s="223">
        <f t="shared" ca="1" si="1182"/>
        <v>5.4365813900357084E-4</v>
      </c>
      <c r="BX492" s="223">
        <f t="shared" ca="1" si="1183"/>
        <v>-5.5717198942920217E-4</v>
      </c>
      <c r="BY492" s="223">
        <f t="shared" ca="1" si="1184"/>
        <v>5.6766647656927133E-4</v>
      </c>
      <c r="BZ492" s="223">
        <f t="shared" ca="1" si="1185"/>
        <v>-5.7508472988870493E-4</v>
      </c>
      <c r="CA492" s="223">
        <f t="shared" ca="1" si="1186"/>
        <v>5.7938654923002223E-4</v>
      </c>
      <c r="CB492" s="223">
        <f t="shared" ca="1" si="1187"/>
        <v>-5.8054862266149481E-4</v>
      </c>
      <c r="CC492" s="223">
        <f t="shared" ca="1" si="1188"/>
        <v>5.785646528065104E-4</v>
      </c>
      <c r="CD492" s="223">
        <f t="shared" ca="1" si="1189"/>
        <v>-5.7344539096961205E-4</v>
      </c>
      <c r="CE492" s="223">
        <f t="shared" ca="1" si="1190"/>
        <v>5.6521857887423623E-4</v>
      </c>
      <c r="CF492" s="223">
        <f t="shared" ca="1" si="1191"/>
        <v>-5.5392879832792165E-4</v>
      </c>
      <c r="CG492" s="223">
        <f t="shared" ca="1" si="1192"/>
        <v>5.3963722962963121E-4</v>
      </c>
      <c r="CH492" s="223">
        <f t="shared" ca="1" si="1193"/>
        <v>-5.2242132002839584E-4</v>
      </c>
      <c r="CI492" s="223">
        <f t="shared" ca="1" si="1194"/>
        <v>5.023743640299597E-4</v>
      </c>
      <c r="CJ492" s="223">
        <f t="shared" ca="1" si="1195"/>
        <v>-4.7960499782583E-4</v>
      </c>
      <c r="CK492" s="223">
        <f t="shared" ca="1" si="1196"/>
        <v>4.5423661058425005E-4</v>
      </c>
      <c r="CL492" s="223">
        <f t="shared" ca="1" si="1197"/>
        <v>-4.2640667579364283E-4</v>
      </c>
      <c r="CM492" s="223">
        <f t="shared" ca="1" si="1198"/>
        <v>3.9626600628194018E-4</v>
      </c>
      <c r="CN492" s="223">
        <f t="shared" ca="1" si="1199"/>
        <v>-3.6397793694867189E-4</v>
      </c>
      <c r="CO492" s="223">
        <f t="shared" ca="1" si="1200"/>
        <v>3.2971743963905058E-4</v>
      </c>
      <c r="CP492" s="223">
        <f t="shared" ca="1" si="1201"/>
        <v>-2.9367017495646912E-4</v>
      </c>
      <c r="CQ492" s="223">
        <f t="shared" ca="1" si="1202"/>
        <v>2.5603148615144597E-4</v>
      </c>
      <c r="CR492" s="223">
        <f t="shared" ca="1" si="1203"/>
        <v>-2.1700534053973024E-4</v>
      </c>
      <c r="CS492" s="223">
        <f t="shared" ca="1" si="1204"/>
        <v>1.7680322418568757E-4</v>
      </c>
      <c r="CT492" s="223">
        <f t="shared" ca="1" si="1205"/>
        <v>-1.356429958411192E-4</v>
      </c>
      <c r="CU492" s="223">
        <f t="shared" ca="1" si="1206"/>
        <v>9.3747706349623793E-5</v>
      </c>
      <c r="CV492" s="223">
        <f t="shared" ca="1" si="1207"/>
        <v>-5.134438991484015E-5</v>
      </c>
      <c r="CW492" s="223">
        <f t="shared" ca="1" si="1208"/>
        <v>8.6628337825284184E-6</v>
      </c>
      <c r="CX492" s="223">
        <f t="shared" ca="1" si="1209"/>
        <v>3.406566699662157E-5</v>
      </c>
      <c r="CY492" s="223">
        <f t="shared" ca="1" si="1210"/>
        <v>-7.6609562974810973E-5</v>
      </c>
      <c r="CZ492" s="223">
        <f t="shared" ca="1" si="1211"/>
        <v>1.1873830509355395E-4</v>
      </c>
      <c r="DA492" s="223">
        <f t="shared" ca="1" si="1212"/>
        <v>-1.6022359404919745E-4</v>
      </c>
      <c r="DB492" s="223">
        <f t="shared" ca="1" si="1213"/>
        <v>2.0084061746649686E-4</v>
      </c>
      <c r="DC492" s="223">
        <f t="shared" ca="1" si="1214"/>
        <v>-2.4036926817641861E-4</v>
      </c>
      <c r="DD492" s="223">
        <f t="shared" ca="1" si="1215"/>
        <v>2.7859533699583897E-4</v>
      </c>
      <c r="DE492" s="223">
        <f t="shared" ca="1" si="1216"/>
        <v>-3.1531167354584977E-4</v>
      </c>
      <c r="DF492" s="223">
        <f t="shared" ca="1" si="1217"/>
        <v>3.5031930881751337E-4</v>
      </c>
      <c r="DG492" s="223">
        <f t="shared" ca="1" si="1218"/>
        <v>-3.8342853340208547E-4</v>
      </c>
      <c r="DH492" s="223">
        <f t="shared" ca="1" si="1219"/>
        <v>4.1445992554290008E-4</v>
      </c>
      <c r="DI492" s="223">
        <f t="shared" ca="1" si="1220"/>
        <v>-4.4324532343732639E-4</v>
      </c>
      <c r="DJ492" s="223">
        <f t="shared" ca="1" si="1221"/>
        <v>4.696287365200879E-4</v>
      </c>
      <c r="DK492" s="223">
        <f t="shared" ca="1" si="1222"/>
        <v>-4.9346719078978429E-4</v>
      </c>
      <c r="DL492" s="223">
        <f t="shared" ca="1" si="1223"/>
        <v>5.1463150359731737E-4</v>
      </c>
      <c r="DM492" s="223">
        <f t="shared" ca="1" si="1224"/>
        <v>-5.3300698369781888E-4</v>
      </c>
      <c r="DN492" s="223">
        <f t="shared" ca="1" si="1225"/>
        <v>5.4849405277254194E-4</v>
      </c>
      <c r="DO492" s="223">
        <f t="shared" ca="1" si="1226"/>
        <v>-5.6100878505233043E-4</v>
      </c>
      <c r="DP492" s="223">
        <f t="shared" ca="1" si="1227"/>
        <v>5.704833621186571E-4</v>
      </c>
      <c r="DQ492" s="223">
        <f t="shared" ca="1" si="1228"/>
        <v>-5.7686644041748296E-4</v>
      </c>
      <c r="DR492" s="223">
        <f t="shared" ca="1" si="1229"/>
        <v>5.801234294944683E-4</v>
      </c>
      <c r="DS492" s="223">
        <f t="shared" ca="1" si="1230"/>
        <v>-5.8023667944360981E-4</v>
      </c>
      <c r="DT492" s="223">
        <f t="shared" ca="1" si="1231"/>
        <v>5.7720557655362072E-4</v>
      </c>
      <c r="DU492" s="223">
        <f t="shared" ca="1" si="1232"/>
        <v>-5.7104654663368598E-4</v>
      </c>
      <c r="DV492" s="223">
        <f t="shared" ca="1" si="1233"/>
        <v>5.6179296600056749E-4</v>
      </c>
      <c r="DW492" s="223">
        <f t="shared" ca="1" si="1234"/>
        <v>-5.494949806094852E-4</v>
      </c>
      <c r="DX492" s="223">
        <f t="shared" ca="1" si="1235"/>
        <v>5.3421923430879703E-4</v>
      </c>
      <c r="DY492" s="223">
        <f t="shared" ca="1" si="1236"/>
        <v>-5.1604850769123678E-4</v>
      </c>
      <c r="DZ492" s="223">
        <f t="shared" ca="1" si="1237"/>
        <v>4.9508126949868734E-4</v>
      </c>
      <c r="EA492" s="223">
        <f t="shared" ca="1" si="1238"/>
        <v>-4.7143114301160285E-4</v>
      </c>
      <c r="EB492" s="223">
        <f t="shared" ca="1" si="1239"/>
        <v>4.4522629031451051E-4</v>
      </c>
      <c r="EC492" s="223">
        <f t="shared" ca="1" si="1240"/>
        <v>-4.1660871777460977E-4</v>
      </c>
      <c r="ED492" s="223">
        <f t="shared" ca="1" si="1241"/>
        <v>3.8573350649704014E-4</v>
      </c>
      <c r="EE492" s="223">
        <f t="shared" ca="1" si="1242"/>
        <v>-3.5276797192680258E-4</v>
      </c>
      <c r="EF492" s="223">
        <f t="shared" ca="1" si="1243"/>
        <v>3.1789075715192561E-4</v>
      </c>
      <c r="EG492" s="223">
        <f t="shared" ca="1" si="1244"/>
        <v>-2.8129086482118159E-4</v>
      </c>
      <c r="EH492" s="223">
        <f t="shared" ca="1" si="1245"/>
        <v>2.4316663292219489E-4</v>
      </c>
      <c r="EI492" s="223">
        <f t="shared" ca="1" si="1246"/>
        <v>-2.0372465997077843E-4</v>
      </c>
      <c r="EJ492" s="223">
        <f t="shared" ca="1" si="1247"/>
        <v>1.6317868543577258E-4</v>
      </c>
      <c r="EK492" s="223">
        <f t="shared" ca="1" si="1248"/>
        <v>-1.2174843146616198E-4</v>
      </c>
      <c r="EL492" s="223">
        <f t="shared" ca="1" si="1249"/>
        <v>7.9658412197833512E-5</v>
      </c>
      <c r="EM492" s="223">
        <f t="shared" ca="1" si="1250"/>
        <v>-3.7136717091958735E-5</v>
      </c>
      <c r="EN492" s="223">
        <f t="shared" ca="1" si="1251"/>
        <v>-5.5862251014271056E-6</v>
      </c>
      <c r="EO492" s="223">
        <f t="shared" ca="1" si="1252"/>
        <v>4.8278895056983026E-5</v>
      </c>
      <c r="EP492" s="223">
        <f t="shared" ca="1" si="1253"/>
        <v>-9.0709937497247979E-5</v>
      </c>
      <c r="EQ492" s="223">
        <f t="shared" ca="1" si="1254"/>
        <v>1.3264941492683615E-4</v>
      </c>
      <c r="ER492" s="223">
        <f t="shared" ca="1" si="1255"/>
        <v>-1.7387005368384322E-4</v>
      </c>
      <c r="ES492" s="223">
        <f t="shared" ca="1" si="1256"/>
        <v>2.1414847555541186E-4</v>
      </c>
      <c r="ET492" s="223">
        <f t="shared" ca="1" si="1257"/>
        <v>-2.532664082835298E-4</v>
      </c>
      <c r="EU492" s="223">
        <f t="shared" ca="1" si="1258"/>
        <v>2.910118684014949E-4</v>
      </c>
      <c r="EV492" s="223">
        <f t="shared" ca="1" si="1259"/>
        <v>-3.2718030999056246E-4</v>
      </c>
      <c r="EW492" s="223">
        <f t="shared" ca="1" si="1260"/>
        <v>3.6157573313205864E-4</v>
      </c>
      <c r="EX492" s="223">
        <f t="shared" ca="1" si="1261"/>
        <v>-3.9401174604781716E-4</v>
      </c>
      <c r="EY492" s="223">
        <f t="shared" ca="1" si="1262"/>
        <v>4.2431257517353373E-4</v>
      </c>
      <c r="EZ492" s="223">
        <f t="shared" ca="1" si="1263"/>
        <v>-4.5231401769085371E-4</v>
      </c>
      <c r="FA492" s="223">
        <f t="shared" ca="1" si="1264"/>
        <v>4.7786433135661423E-4</v>
      </c>
      <c r="FB492" s="223">
        <f t="shared" ca="1" si="1265"/>
        <v>-5.0082505680733693E-4</v>
      </c>
      <c r="FC492" s="223">
        <f t="shared" ca="1" si="1266"/>
        <v>5.2107176788244167E-4</v>
      </c>
      <c r="FD492" s="223">
        <f t="shared" ca="1" si="1267"/>
        <v>-5.3849474590035313E-4</v>
      </c>
      <c r="FE492" s="223">
        <f t="shared" ca="1" si="1268"/>
        <v>5.5299957423363653E-4</v>
      </c>
      <c r="FF492" s="223">
        <f t="shared" ca="1" si="1269"/>
        <v>-5.6450764996082529E-4</v>
      </c>
      <c r="FG492" s="223">
        <f t="shared" ca="1" si="1270"/>
        <v>5.7295660982244613E-4</v>
      </c>
      <c r="FH492" s="223">
        <f t="shared" ca="1" si="1271"/>
        <v>-5.7830066817297898E-4</v>
      </c>
      <c r="FI492" s="223">
        <f t="shared" ca="1" si="1272"/>
        <v>5.8051086509719907E-4</v>
      </c>
      <c r="FJ492" s="223">
        <f t="shared" ca="1" si="1273"/>
        <v>-5.7957522334647709E-4</v>
      </c>
      <c r="FK492" s="223">
        <f t="shared" ca="1" si="1274"/>
        <v>5.7549881324451754E-4</v>
      </c>
      <c r="FL492" s="223">
        <f t="shared" ca="1" si="1275"/>
        <v>-5.6830372521086666E-4</v>
      </c>
      <c r="FM492" s="223">
        <f t="shared" ca="1" si="1276"/>
        <v>5.5802895005097595E-4</v>
      </c>
      <c r="FN492" s="223">
        <f t="shared" ca="1" si="1277"/>
        <v>-5.4473016766167035E-4</v>
      </c>
      <c r="FO492" s="223">
        <f t="shared" ca="1" si="1278"/>
        <v>5.2847944529695913E-4</v>
      </c>
      <c r="FP492" s="223">
        <f t="shared" ca="1" si="1279"/>
        <v>-5.093648470293413E-4</v>
      </c>
      <c r="FQ492" s="223">
        <f t="shared" ca="1" si="1280"/>
        <v>4.8748995652296806E-4</v>
      </c>
      <c r="FR492" s="223">
        <f t="shared" ca="1" si="1281"/>
        <v>-4.6297331570475155E-4</v>
      </c>
      <c r="FS492" s="223">
        <f t="shared" ca="1" si="1282"/>
        <v>4.3594778237554706E-4</v>
      </c>
      <c r="FT492" s="223">
        <f t="shared" ca="1" si="1283"/>
        <v>-4.0655981024199272E-4</v>
      </c>
      <c r="FU492" s="223">
        <f t="shared" ca="1" si="1284"/>
        <v>3.7496865527133117E-4</v>
      </c>
      <c r="FV492" s="223">
        <f t="shared" ca="1" si="1285"/>
        <v>-3.4134551266948863E-4</v>
      </c>
      <c r="FW492" s="223">
        <f t="shared" ca="1" si="1286"/>
        <v>3.0587258915942155E-4</v>
      </c>
      <c r="FX492" s="223">
        <f t="shared" ca="1" si="1287"/>
        <v>-2.6874211558703954E-4</v>
      </c>
      <c r="FY492" s="223">
        <f t="shared" ca="1" si="1288"/>
        <v>2.3015530520582728E-4</v>
      </c>
      <c r="FZ492" s="223">
        <f t="shared" ca="1" si="1289"/>
        <v>-1.9032126328444665E-4</v>
      </c>
      <c r="GA492" s="223">
        <f t="shared" ca="1" si="1290"/>
        <v>1.4945585394739522E-4</v>
      </c>
      <c r="GB492" s="223">
        <f t="shared" ca="1" si="1291"/>
        <v>-1.0778053038855656E-4</v>
      </c>
      <c r="GC492" s="223">
        <f t="shared" ca="1" si="1292"/>
        <v>6.5521134797155126E-5</v>
      </c>
      <c r="GD492" s="223">
        <f t="shared" ca="1" si="1293"/>
        <v>-2.290667449936527E-5</v>
      </c>
      <c r="GE492" s="223">
        <f t="shared" ca="1" si="1294"/>
        <v>-1.9831919052296771E-5</v>
      </c>
      <c r="GF492" s="223">
        <f t="shared" ca="1" si="1295"/>
        <v>6.2463041716259206E-5</v>
      </c>
      <c r="GG492" s="223">
        <f t="shared" ca="1" si="1296"/>
        <v>-1.0475567174519969E-4</v>
      </c>
      <c r="GH492" s="223">
        <f t="shared" ca="1" si="1297"/>
        <v>1.464806217126475E-4</v>
      </c>
      <c r="GI492" s="223">
        <f t="shared" ca="1" si="1298"/>
        <v>-1.8741178049957002E-4</v>
      </c>
      <c r="GJ492" s="223">
        <f t="shared" ca="1" si="1299"/>
        <v>2.2732733861011818E-4</v>
      </c>
      <c r="GK492" s="223">
        <f t="shared" ca="1" si="1300"/>
        <v>-2.6601099017650265E-4</v>
      </c>
      <c r="GL492" s="223">
        <f t="shared" ca="1" si="1301"/>
        <v>3.0325310513928857E-4</v>
      </c>
      <c r="GM492" s="223">
        <f t="shared" ca="1" si="1302"/>
        <v>-3.3885186525062336E-4</v>
      </c>
      <c r="GN492" s="223">
        <f t="shared" ca="1" si="1303"/>
        <v>3.7261435774515263E-4</v>
      </c>
      <c r="GO492" s="223">
        <f t="shared" ca="1" si="1304"/>
        <v>-4.0435762075077787E-4</v>
      </c>
      <c r="GP492" s="223">
        <f t="shared" ca="1" si="1305"/>
        <v>4.3390963477495212E-4</v>
      </c>
      <c r="GQ492" s="223">
        <f t="shared" ca="1" si="1306"/>
        <v>-4.6111025489321464E-4</v>
      </c>
      <c r="GR492" s="223">
        <f t="shared" ca="1" si="1307"/>
        <v>4.8581207858844767E-4</v>
      </c>
      <c r="GS492" s="223">
        <f t="shared" ca="1" si="1308"/>
        <v>-5.0788124453773995E-4</v>
      </c>
      <c r="GT492" s="223">
        <f t="shared" ca="1" si="1309"/>
        <v>5.2719815801872201E-4</v>
      </c>
      <c r="GU492" s="223">
        <f t="shared" ca="1" si="1310"/>
        <v>-5.4365813900357257E-4</v>
      </c>
      <c r="GV492" s="223">
        <f t="shared" ca="1" si="1311"/>
        <v>5.5717198942919891E-4</v>
      </c>
      <c r="GW492" s="223">
        <f t="shared" ca="1" si="1312"/>
        <v>-5.6766647656926895E-4</v>
      </c>
      <c r="GX492" s="223">
        <f t="shared" ca="1" si="1313"/>
        <v>5.7508472988870114E-4</v>
      </c>
      <c r="GY492" s="223">
        <f t="shared" ca="1" si="1314"/>
        <v>-5.7938654923002462E-4</v>
      </c>
      <c r="GZ492" s="223">
        <f t="shared" ca="1" si="1315"/>
        <v>5.8054862266149459E-4</v>
      </c>
      <c r="HA492" s="223">
        <f t="shared" ca="1" si="1316"/>
        <v>-5.7856465280651007E-4</v>
      </c>
      <c r="HB492" s="223">
        <f t="shared" ca="1" si="1317"/>
        <v>5.7344539096961119E-4</v>
      </c>
      <c r="HC492" s="223">
        <f t="shared" ca="1" si="1318"/>
        <v>-5.6521857887423884E-4</v>
      </c>
      <c r="HD492" s="223">
        <f t="shared" ca="1" si="1319"/>
        <v>5.5392879832792999E-4</v>
      </c>
      <c r="HE492" s="223">
        <f t="shared" ca="1" si="1320"/>
        <v>-5.3963722962961712E-4</v>
      </c>
      <c r="HF492" s="223">
        <f t="shared" ca="1" si="1321"/>
        <v>5.2242132002837914E-4</v>
      </c>
      <c r="HG492" s="223">
        <f t="shared" ca="1" si="1322"/>
        <v>-5.023743640299571E-4</v>
      </c>
      <c r="HH492" s="223">
        <f t="shared" ca="1" si="1323"/>
        <v>4.7960499782582718E-4</v>
      </c>
      <c r="HI492" s="223">
        <f t="shared" ca="1" si="1324"/>
        <v>-4.542366105842468E-4</v>
      </c>
      <c r="HJ492" s="223">
        <f t="shared" ca="1" si="1325"/>
        <v>4.264066757936618E-4</v>
      </c>
      <c r="HK492" s="223">
        <f t="shared" ca="1" si="1326"/>
        <v>-3.9626600628196056E-4</v>
      </c>
      <c r="HL492" s="223">
        <f t="shared" ca="1" si="1327"/>
        <v>3.6397793694864218E-4</v>
      </c>
      <c r="HM492" s="223">
        <f t="shared" ca="1" si="1328"/>
        <v>-3.2971743963904635E-4</v>
      </c>
      <c r="HN492" s="223">
        <f t="shared" ca="1" si="1329"/>
        <v>2.9367017495646468E-4</v>
      </c>
      <c r="HO492" s="223">
        <f t="shared" ca="1" si="1330"/>
        <v>-2.5603148615144136E-4</v>
      </c>
      <c r="HP492" s="223">
        <f t="shared" ca="1" si="1331"/>
        <v>2.1700534053972542E-4</v>
      </c>
      <c r="HQ492" s="223">
        <f t="shared" ca="1" si="1332"/>
        <v>-1.7680322418571408E-4</v>
      </c>
      <c r="HR492" s="223">
        <f t="shared" ca="1" si="1333"/>
        <v>1.3564299584108223E-4</v>
      </c>
      <c r="HS492" s="223">
        <f t="shared" ca="1" si="1334"/>
        <v>-9.3747706349586144E-5</v>
      </c>
      <c r="HT492" s="223">
        <f t="shared" ca="1" si="1335"/>
        <v>5.1344389914835108E-5</v>
      </c>
      <c r="HU492" s="223">
        <f t="shared" ca="1" si="1336"/>
        <v>-8.6628337825232684E-6</v>
      </c>
      <c r="HV492" s="223">
        <f t="shared" ca="1" si="1337"/>
        <v>-3.4065666996626665E-5</v>
      </c>
      <c r="HW492" s="223">
        <f t="shared" ca="1" si="1338"/>
        <v>7.660956297478338E-5</v>
      </c>
      <c r="HX492" s="223">
        <f t="shared" ca="1" si="1339"/>
        <v>-1.1873830509352666E-4</v>
      </c>
      <c r="HY492" s="223">
        <f t="shared" ca="1" si="1340"/>
        <v>1.6022359404923409E-4</v>
      </c>
      <c r="HZ492" s="223">
        <f t="shared" ca="1" si="1341"/>
        <v>-2.0084061746653258E-4</v>
      </c>
      <c r="IA492" s="223">
        <f t="shared" ca="1" si="1342"/>
        <v>2.4036926817642328E-4</v>
      </c>
      <c r="IB492" s="223">
        <f t="shared" ca="1" si="1343"/>
        <v>-2.7859533699584342E-4</v>
      </c>
      <c r="IC492" s="223">
        <f t="shared" ca="1" si="1344"/>
        <v>3.153116735458541E-4</v>
      </c>
      <c r="ID492" s="223">
        <f t="shared" ca="1" si="1345"/>
        <v>-3.503193088174912E-4</v>
      </c>
      <c r="IE492" s="223">
        <f t="shared" ca="1" si="1346"/>
        <v>2.3620009075372048E-4</v>
      </c>
      <c r="IF492" s="223">
        <f t="shared" ca="1" si="1347"/>
        <v>-4.1445992554292675E-4</v>
      </c>
      <c r="IG492" s="223">
        <f t="shared" ca="1" si="1348"/>
        <v>4.432453234373297E-4</v>
      </c>
      <c r="IH492" s="223">
        <f t="shared" ca="1" si="1349"/>
        <v>-4.6962873652009094E-4</v>
      </c>
      <c r="II492" s="223">
        <f t="shared" ca="1" si="1350"/>
        <v>4.93467190789787E-4</v>
      </c>
      <c r="IJ492" s="223">
        <f t="shared" ca="1" si="1351"/>
        <v>-5.1463150359730447E-4</v>
      </c>
      <c r="IK492" s="223">
        <f t="shared" ca="1" si="1352"/>
        <v>5.3300698369780782E-4</v>
      </c>
      <c r="IL492" s="223">
        <f t="shared" ca="1" si="1353"/>
        <v>-5.484940527725544E-4</v>
      </c>
      <c r="IM492" s="223">
        <f t="shared" ca="1" si="1354"/>
        <v>5.6100878505234019E-4</v>
      </c>
      <c r="IN492" s="223">
        <f t="shared" ca="1" si="1355"/>
        <v>-5.7048336211865808E-4</v>
      </c>
      <c r="IO492" s="223">
        <f t="shared" ca="1" si="1356"/>
        <v>5.768664404174835E-4</v>
      </c>
      <c r="IP492" s="223">
        <f t="shared" ca="1" si="1357"/>
        <v>-5.8012342949446852E-4</v>
      </c>
      <c r="IQ492" s="223">
        <f t="shared" ca="1" si="1358"/>
        <v>5.8023667944361078E-4</v>
      </c>
      <c r="IR492" s="223">
        <f t="shared" ca="1" si="1359"/>
        <v>-5.7720557655362376E-4</v>
      </c>
      <c r="IS492" s="223">
        <f t="shared" ca="1" si="1360"/>
        <v>5.7104654663367904E-4</v>
      </c>
      <c r="IT492" s="223">
        <f t="shared" ca="1" si="1361"/>
        <v>-5.6179296600056619E-4</v>
      </c>
      <c r="IU492" s="223">
        <f t="shared" ca="1" si="1362"/>
        <v>5.4949498060948357E-4</v>
      </c>
      <c r="IV492" s="223">
        <f t="shared" ca="1" si="1363"/>
        <v>-5.3421923430879497E-4</v>
      </c>
      <c r="IW492" s="223">
        <f t="shared" ca="1" si="1364"/>
        <v>5.160485076912345E-4</v>
      </c>
      <c r="IX492" s="223">
        <f t="shared" ca="1" si="1365"/>
        <v>-4.9508126949870197E-4</v>
      </c>
      <c r="IY492" s="223">
        <f t="shared" ca="1" si="1366"/>
        <v>4.7143114301158063E-4</v>
      </c>
      <c r="IZ492" s="223">
        <f t="shared" ca="1" si="1367"/>
        <v>-4.4522629031448606E-4</v>
      </c>
      <c r="JA492" s="223">
        <f t="shared" ca="1" si="1368"/>
        <v>4.1660871777460625E-4</v>
      </c>
      <c r="JB492" s="223">
        <f t="shared" ca="1" si="1369"/>
        <v>-3.8573350649703634E-4</v>
      </c>
    </row>
    <row r="493" spans="2:262">
      <c r="B493" s="230">
        <v>132</v>
      </c>
      <c r="C493" s="229">
        <f t="shared" si="1370"/>
        <v>2.5781250000000019E-3</v>
      </c>
      <c r="D493" s="226">
        <f t="shared" ca="1" si="1113"/>
        <v>71.893161775950645</v>
      </c>
      <c r="E493" s="225">
        <f ca="1">EH361</f>
        <v>-0.10683822404935203</v>
      </c>
      <c r="F493" s="224">
        <v>132</v>
      </c>
      <c r="G493" s="223">
        <f t="shared" ca="1" si="1114"/>
        <v>1.7822731273010935E-4</v>
      </c>
      <c r="H493" s="223">
        <f t="shared" ca="1" si="1115"/>
        <v>-1.3835576941768007E-4</v>
      </c>
      <c r="I493" s="223">
        <f t="shared" ca="1" si="1116"/>
        <v>9.7151784412801266E-5</v>
      </c>
      <c r="J493" s="223">
        <f t="shared" ca="1" si="1117"/>
        <v>-5.5012174615460039E-5</v>
      </c>
      <c r="K493" s="223">
        <f t="shared" ca="1" si="1118"/>
        <v>1.2342767503857463E-5</v>
      </c>
      <c r="L493" s="223">
        <f t="shared" ca="1" si="1119"/>
        <v>3.0445507206049497E-5</v>
      </c>
      <c r="M493" s="223">
        <f t="shared" ca="1" si="1120"/>
        <v>-7.2940575038355057E-5</v>
      </c>
      <c r="N493" s="223">
        <f t="shared" ca="1" si="1121"/>
        <v>1.1473318525966704E-4</v>
      </c>
      <c r="O493" s="223">
        <f t="shared" ca="1" si="1122"/>
        <v>-1.5542085218738937E-4</v>
      </c>
      <c r="P493" s="223">
        <f t="shared" ca="1" si="1123"/>
        <v>1.9461173134686845E-4</v>
      </c>
      <c r="Q493" s="223">
        <f t="shared" ca="1" si="1124"/>
        <v>-2.3192839314788177E-4</v>
      </c>
      <c r="R493" s="223">
        <f t="shared" ca="1" si="1125"/>
        <v>2.6701145773792465E-4</v>
      </c>
      <c r="S493" s="223">
        <f t="shared" ca="1" si="1126"/>
        <v>-2.9952305602664106E-4</v>
      </c>
      <c r="T493" s="223">
        <f t="shared" ca="1" si="1127"/>
        <v>3.2915008354986316E-4</v>
      </c>
      <c r="U493" s="223">
        <f t="shared" ca="1" si="1128"/>
        <v>-3.5560721583676163E-4</v>
      </c>
      <c r="V493" s="223">
        <f t="shared" ca="1" si="1129"/>
        <v>3.7863965624047397E-4</v>
      </c>
      <c r="W493" s="223">
        <f t="shared" ca="1" si="1130"/>
        <v>-3.9802558976909975E-4</v>
      </c>
      <c r="X493" s="223">
        <f t="shared" ca="1" si="1131"/>
        <v>4.1357831928532908E-4</v>
      </c>
      <c r="Y493" s="223">
        <f t="shared" ca="1" si="1132"/>
        <v>-4.2514806350193394E-4</v>
      </c>
      <c r="Z493" s="223">
        <f t="shared" ca="1" si="1133"/>
        <v>4.3262339945744307E-4</v>
      </c>
      <c r="AA493" s="223">
        <f t="shared" ca="1" si="1134"/>
        <v>-4.3593233558016976E-4</v>
      </c>
      <c r="AB493" s="223">
        <f t="shared" ca="1" si="1135"/>
        <v>4.3504300500640423E-4</v>
      </c>
      <c r="AC493" s="223">
        <f t="shared" ca="1" si="1136"/>
        <v>-4.299639724757295E-4</v>
      </c>
      <c r="AD493" s="223">
        <f t="shared" ca="1" si="1137"/>
        <v>4.2074415184789745E-4</v>
      </c>
      <c r="AE493" s="223">
        <f t="shared" ca="1" si="1138"/>
        <v>-4.0747233503562081E-4</v>
      </c>
      <c r="AF493" s="223">
        <f t="shared" ca="1" si="1139"/>
        <v>3.9027633688991484E-4</v>
      </c>
      <c r="AG493" s="223">
        <f t="shared" ca="1" si="1140"/>
        <v>-3.6932176427321149E-4</v>
      </c>
      <c r="AH493" s="223">
        <f t="shared" ca="1" si="1141"/>
        <v>3.448104211747442E-4</v>
      </c>
      <c r="AI493" s="223">
        <f t="shared" ca="1" si="1142"/>
        <v>-3.1697836522781434E-4</v>
      </c>
      <c r="AJ493" s="223">
        <f t="shared" ca="1" si="1143"/>
        <v>2.8609363434574028E-4</v>
      </c>
      <c r="AK493" s="223">
        <f t="shared" ca="1" si="1144"/>
        <v>-2.5245366537022764E-4</v>
      </c>
      <c r="AL493" s="223">
        <f t="shared" ca="1" si="1145"/>
        <v>2.1638242959198819E-4</v>
      </c>
      <c r="AM493" s="223">
        <f t="shared" ca="1" si="1146"/>
        <v>-1.782273127301097E-4</v>
      </c>
      <c r="AN493" s="223">
        <f t="shared" ca="1" si="1147"/>
        <v>1.3835576941768061E-4</v>
      </c>
      <c r="AO493" s="223">
        <f t="shared" ca="1" si="1148"/>
        <v>-9.7151784412802269E-5</v>
      </c>
      <c r="AP493" s="223">
        <f t="shared" ca="1" si="1149"/>
        <v>5.5012174615461014E-5</v>
      </c>
      <c r="AQ493" s="223">
        <f t="shared" ca="1" si="1150"/>
        <v>-1.2342767503859252E-5</v>
      </c>
      <c r="AR493" s="223">
        <f t="shared" ca="1" si="1151"/>
        <v>-3.0445507206047789E-5</v>
      </c>
      <c r="AS493" s="223">
        <f t="shared" ca="1" si="1152"/>
        <v>7.2940575038353322E-5</v>
      </c>
      <c r="AT493" s="223">
        <f t="shared" ca="1" si="1153"/>
        <v>-1.1473318525967129E-4</v>
      </c>
      <c r="AU493" s="223">
        <f t="shared" ca="1" si="1154"/>
        <v>1.5542085218739351E-4</v>
      </c>
      <c r="AV493" s="223">
        <f t="shared" ca="1" si="1155"/>
        <v>-1.9461173134687108E-4</v>
      </c>
      <c r="AW493" s="223">
        <f t="shared" ca="1" si="1156"/>
        <v>2.3192839314788426E-4</v>
      </c>
      <c r="AX493" s="223">
        <f t="shared" ca="1" si="1157"/>
        <v>-2.6701145773792693E-4</v>
      </c>
      <c r="AY493" s="223">
        <f t="shared" ca="1" si="1158"/>
        <v>2.9952305602664318E-4</v>
      </c>
      <c r="AZ493" s="223">
        <f t="shared" ca="1" si="1159"/>
        <v>-3.2915008354986506E-4</v>
      </c>
      <c r="BA493" s="223">
        <f t="shared" ca="1" si="1160"/>
        <v>3.5560721583676331E-4</v>
      </c>
      <c r="BB493" s="223">
        <f t="shared" ca="1" si="1161"/>
        <v>-3.7863965624047538E-4</v>
      </c>
      <c r="BC493" s="223">
        <f t="shared" ca="1" si="1162"/>
        <v>3.9802558976910089E-4</v>
      </c>
      <c r="BD493" s="223">
        <f t="shared" ca="1" si="1163"/>
        <v>-4.1357831928533E-4</v>
      </c>
      <c r="BE493" s="223">
        <f t="shared" ca="1" si="1164"/>
        <v>4.2514806350193453E-4</v>
      </c>
      <c r="BF493" s="223">
        <f t="shared" ca="1" si="1165"/>
        <v>-4.3262339945744307E-4</v>
      </c>
      <c r="BG493" s="223">
        <f t="shared" ca="1" si="1166"/>
        <v>4.3593233558016976E-4</v>
      </c>
      <c r="BH493" s="223">
        <f t="shared" ca="1" si="1167"/>
        <v>-4.3504300500640423E-4</v>
      </c>
      <c r="BI493" s="223">
        <f t="shared" ca="1" si="1168"/>
        <v>4.2996397247572956E-4</v>
      </c>
      <c r="BJ493" s="223">
        <f t="shared" ca="1" si="1169"/>
        <v>-4.2074415184789745E-4</v>
      </c>
      <c r="BK493" s="223">
        <f t="shared" ca="1" si="1170"/>
        <v>4.0747233503562086E-4</v>
      </c>
      <c r="BL493" s="223">
        <f t="shared" ca="1" si="1171"/>
        <v>-3.9027633688991495E-4</v>
      </c>
      <c r="BM493" s="223">
        <f t="shared" ca="1" si="1172"/>
        <v>3.693217642732116E-4</v>
      </c>
      <c r="BN493" s="223">
        <f t="shared" ca="1" si="1173"/>
        <v>-3.4481042117474436E-4</v>
      </c>
      <c r="BO493" s="223">
        <f t="shared" ca="1" si="1174"/>
        <v>3.169783652278145E-4</v>
      </c>
      <c r="BP493" s="223">
        <f t="shared" ca="1" si="1175"/>
        <v>-2.8609363434574045E-4</v>
      </c>
      <c r="BQ493" s="223">
        <f t="shared" ca="1" si="1176"/>
        <v>2.524536653702278E-4</v>
      </c>
      <c r="BR493" s="223">
        <f t="shared" ca="1" si="1177"/>
        <v>-2.1638242959198838E-4</v>
      </c>
      <c r="BS493" s="223">
        <f t="shared" ca="1" si="1178"/>
        <v>1.7822731273010991E-4</v>
      </c>
      <c r="BT493" s="223">
        <f t="shared" ca="1" si="1179"/>
        <v>-1.3835576941768083E-4</v>
      </c>
      <c r="BU493" s="223">
        <f t="shared" ca="1" si="1180"/>
        <v>9.7151784412802486E-5</v>
      </c>
      <c r="BV493" s="223">
        <f t="shared" ca="1" si="1181"/>
        <v>-5.5012174615461231E-5</v>
      </c>
      <c r="BW493" s="223">
        <f t="shared" ca="1" si="1182"/>
        <v>1.2342767503859442E-5</v>
      </c>
      <c r="BX493" s="223">
        <f t="shared" ca="1" si="1183"/>
        <v>3.0445507206047518E-5</v>
      </c>
      <c r="BY493" s="223">
        <f t="shared" ca="1" si="1184"/>
        <v>-7.2940575038353106E-5</v>
      </c>
      <c r="BZ493" s="223">
        <f t="shared" ca="1" si="1185"/>
        <v>1.1473318525966509E-4</v>
      </c>
      <c r="CA493" s="223">
        <f t="shared" ca="1" si="1186"/>
        <v>-1.5542085218738752E-4</v>
      </c>
      <c r="CB493" s="223">
        <f t="shared" ca="1" si="1187"/>
        <v>1.9461173134686531E-4</v>
      </c>
      <c r="CC493" s="223">
        <f t="shared" ca="1" si="1188"/>
        <v>-2.3192839314787879E-4</v>
      </c>
      <c r="CD493" s="223">
        <f t="shared" ca="1" si="1189"/>
        <v>2.6701145773792183E-4</v>
      </c>
      <c r="CE493" s="223">
        <f t="shared" ca="1" si="1190"/>
        <v>-2.9952305602663851E-4</v>
      </c>
      <c r="CF493" s="223">
        <f t="shared" ca="1" si="1191"/>
        <v>3.2915008354986083E-4</v>
      </c>
      <c r="CG493" s="223">
        <f t="shared" ca="1" si="1192"/>
        <v>-3.5560721583675962E-4</v>
      </c>
      <c r="CH493" s="223">
        <f t="shared" ca="1" si="1193"/>
        <v>3.7863965624047836E-4</v>
      </c>
      <c r="CI493" s="223">
        <f t="shared" ca="1" si="1194"/>
        <v>-3.9802558976910338E-4</v>
      </c>
      <c r="CJ493" s="223">
        <f t="shared" ca="1" si="1195"/>
        <v>4.135783192853319E-4</v>
      </c>
      <c r="CK493" s="223">
        <f t="shared" ca="1" si="1196"/>
        <v>-4.2514806350193584E-4</v>
      </c>
      <c r="CL493" s="223">
        <f t="shared" ca="1" si="1197"/>
        <v>4.3262339945744383E-4</v>
      </c>
      <c r="CM493" s="223">
        <f t="shared" ca="1" si="1198"/>
        <v>-4.3593233558016987E-4</v>
      </c>
      <c r="CN493" s="223">
        <f t="shared" ca="1" si="1199"/>
        <v>4.3504300500640385E-4</v>
      </c>
      <c r="CO493" s="223">
        <f t="shared" ca="1" si="1200"/>
        <v>-4.2996397247572853E-4</v>
      </c>
      <c r="CP493" s="223">
        <f t="shared" ca="1" si="1201"/>
        <v>4.2074415184789593E-4</v>
      </c>
      <c r="CQ493" s="223">
        <f t="shared" ca="1" si="1202"/>
        <v>-4.0747233503561875E-4</v>
      </c>
      <c r="CR493" s="223">
        <f t="shared" ca="1" si="1203"/>
        <v>3.9027633688991229E-4</v>
      </c>
      <c r="CS493" s="223">
        <f t="shared" ca="1" si="1204"/>
        <v>-3.6932176427320845E-4</v>
      </c>
      <c r="CT493" s="223">
        <f t="shared" ca="1" si="1205"/>
        <v>3.4481042117474067E-4</v>
      </c>
      <c r="CU493" s="223">
        <f t="shared" ca="1" si="1206"/>
        <v>-3.1697836522781038E-4</v>
      </c>
      <c r="CV493" s="223">
        <f t="shared" ca="1" si="1207"/>
        <v>2.8609363434573595E-4</v>
      </c>
      <c r="CW493" s="223">
        <f t="shared" ca="1" si="1208"/>
        <v>-2.5245366537022293E-4</v>
      </c>
      <c r="CX493" s="223">
        <f t="shared" ca="1" si="1209"/>
        <v>2.1638242959198318E-4</v>
      </c>
      <c r="CY493" s="223">
        <f t="shared" ca="1" si="1210"/>
        <v>-1.7822731273010444E-4</v>
      </c>
      <c r="CZ493" s="223">
        <f t="shared" ca="1" si="1211"/>
        <v>1.3835576941767513E-4</v>
      </c>
      <c r="DA493" s="223">
        <f t="shared" ca="1" si="1212"/>
        <v>-9.7151784412796645E-5</v>
      </c>
      <c r="DB493" s="223">
        <f t="shared" ca="1" si="1213"/>
        <v>5.5012174615455322E-5</v>
      </c>
      <c r="DC493" s="223">
        <f t="shared" ca="1" si="1214"/>
        <v>-1.2342767503853452E-5</v>
      </c>
      <c r="DD493" s="223">
        <f t="shared" ca="1" si="1215"/>
        <v>-3.0445507206053508E-5</v>
      </c>
      <c r="DE493" s="223">
        <f t="shared" ca="1" si="1216"/>
        <v>7.2940575038359014E-5</v>
      </c>
      <c r="DF493" s="223">
        <f t="shared" ca="1" si="1217"/>
        <v>-1.1473318525967086E-4</v>
      </c>
      <c r="DG493" s="223">
        <f t="shared" ca="1" si="1218"/>
        <v>1.5542085218739319E-4</v>
      </c>
      <c r="DH493" s="223">
        <f t="shared" ca="1" si="1219"/>
        <v>-1.946117313468707E-4</v>
      </c>
      <c r="DI493" s="223">
        <f t="shared" ca="1" si="1220"/>
        <v>2.3192839314788383E-4</v>
      </c>
      <c r="DJ493" s="223">
        <f t="shared" ca="1" si="1221"/>
        <v>-2.6701145773792661E-4</v>
      </c>
      <c r="DK493" s="223">
        <f t="shared" ca="1" si="1222"/>
        <v>2.9952305602664285E-4</v>
      </c>
      <c r="DL493" s="223">
        <f t="shared" ca="1" si="1223"/>
        <v>-3.2915008354986479E-4</v>
      </c>
      <c r="DM493" s="223">
        <f t="shared" ca="1" si="1224"/>
        <v>3.5560721583676309E-4</v>
      </c>
      <c r="DN493" s="223">
        <f t="shared" ca="1" si="1225"/>
        <v>-3.7863965624047521E-4</v>
      </c>
      <c r="DO493" s="223">
        <f t="shared" ca="1" si="1226"/>
        <v>3.9802558976910073E-4</v>
      </c>
      <c r="DP493" s="223">
        <f t="shared" ca="1" si="1227"/>
        <v>-4.1357831928532984E-4</v>
      </c>
      <c r="DQ493" s="223">
        <f t="shared" ca="1" si="1228"/>
        <v>4.2514806350193443E-4</v>
      </c>
      <c r="DR493" s="223">
        <f t="shared" ca="1" si="1229"/>
        <v>-4.3262339945744296E-4</v>
      </c>
      <c r="DS493" s="223">
        <f t="shared" ca="1" si="1230"/>
        <v>4.3593233558016976E-4</v>
      </c>
      <c r="DT493" s="223">
        <f t="shared" ca="1" si="1231"/>
        <v>-4.3504300500640434E-4</v>
      </c>
      <c r="DU493" s="223">
        <f t="shared" ca="1" si="1232"/>
        <v>4.2996397247572956E-4</v>
      </c>
      <c r="DV493" s="223">
        <f t="shared" ca="1" si="1233"/>
        <v>-4.2074415184789767E-4</v>
      </c>
      <c r="DW493" s="223">
        <f t="shared" ca="1" si="1234"/>
        <v>4.0747233503562108E-4</v>
      </c>
      <c r="DX493" s="223">
        <f t="shared" ca="1" si="1235"/>
        <v>-3.9027633688991511E-4</v>
      </c>
      <c r="DY493" s="223">
        <f t="shared" ca="1" si="1236"/>
        <v>3.6932176427321181E-4</v>
      </c>
      <c r="DZ493" s="223">
        <f t="shared" ca="1" si="1237"/>
        <v>-3.4481042117474463E-4</v>
      </c>
      <c r="EA493" s="223">
        <f t="shared" ca="1" si="1238"/>
        <v>3.1697836522781477E-4</v>
      </c>
      <c r="EB493" s="223">
        <f t="shared" ca="1" si="1239"/>
        <v>-2.8609363434574077E-4</v>
      </c>
      <c r="EC493" s="223">
        <f t="shared" ca="1" si="1240"/>
        <v>2.5245366537022813E-4</v>
      </c>
      <c r="ED493" s="223">
        <f t="shared" ca="1" si="1241"/>
        <v>-2.1638242959198873E-4</v>
      </c>
      <c r="EE493" s="223">
        <f t="shared" ca="1" si="1242"/>
        <v>1.7822731273011032E-4</v>
      </c>
      <c r="EF493" s="223">
        <f t="shared" ca="1" si="1243"/>
        <v>-1.3835576941768121E-4</v>
      </c>
      <c r="EG493" s="223">
        <f t="shared" ca="1" si="1244"/>
        <v>9.7151784412802879E-5</v>
      </c>
      <c r="EH493" s="223">
        <f t="shared" ca="1" si="1245"/>
        <v>-5.5012174615461665E-5</v>
      </c>
      <c r="EI493" s="223">
        <f t="shared" ca="1" si="1246"/>
        <v>1.2342767503859903E-5</v>
      </c>
      <c r="EJ493" s="223">
        <f t="shared" ca="1" si="1247"/>
        <v>3.0445507206047138E-5</v>
      </c>
      <c r="EK493" s="223">
        <f t="shared" ca="1" si="1248"/>
        <v>-7.2940575038352726E-5</v>
      </c>
      <c r="EL493" s="223">
        <f t="shared" ca="1" si="1249"/>
        <v>1.1473318525966468E-4</v>
      </c>
      <c r="EM493" s="223">
        <f t="shared" ca="1" si="1250"/>
        <v>-1.5542085218738712E-4</v>
      </c>
      <c r="EN493" s="223">
        <f t="shared" ca="1" si="1251"/>
        <v>1.9461173134686487E-4</v>
      </c>
      <c r="EO493" s="223">
        <f t="shared" ca="1" si="1252"/>
        <v>-2.3192839314787844E-4</v>
      </c>
      <c r="EP493" s="223">
        <f t="shared" ca="1" si="1253"/>
        <v>2.6701145773792151E-4</v>
      </c>
      <c r="EQ493" s="223">
        <f t="shared" ca="1" si="1254"/>
        <v>-2.9952305602663819E-4</v>
      </c>
      <c r="ER493" s="223">
        <f t="shared" ca="1" si="1255"/>
        <v>3.291500835498605E-4</v>
      </c>
      <c r="ES493" s="223">
        <f t="shared" ca="1" si="1256"/>
        <v>-3.5560721583675935E-4</v>
      </c>
      <c r="ET493" s="223">
        <f t="shared" ca="1" si="1257"/>
        <v>3.7863965624047202E-4</v>
      </c>
      <c r="EU493" s="223">
        <f t="shared" ca="1" si="1258"/>
        <v>-3.9802558976909813E-4</v>
      </c>
      <c r="EV493" s="223">
        <f t="shared" ca="1" si="1259"/>
        <v>4.1357831928532783E-4</v>
      </c>
      <c r="EW493" s="223">
        <f t="shared" ca="1" si="1260"/>
        <v>-4.2514806350193296E-4</v>
      </c>
      <c r="EX493" s="223">
        <f t="shared" ca="1" si="1261"/>
        <v>4.326233994574422E-4</v>
      </c>
      <c r="EY493" s="223">
        <f t="shared" ca="1" si="1262"/>
        <v>-4.3593233558016954E-4</v>
      </c>
      <c r="EZ493" s="223">
        <f t="shared" ca="1" si="1263"/>
        <v>4.3504300500640477E-4</v>
      </c>
      <c r="FA493" s="223">
        <f t="shared" ca="1" si="1264"/>
        <v>-4.299639724757307E-4</v>
      </c>
      <c r="FB493" s="223">
        <f t="shared" ca="1" si="1265"/>
        <v>4.2074415184789929E-4</v>
      </c>
      <c r="FC493" s="223">
        <f t="shared" ca="1" si="1266"/>
        <v>-4.0747233503562335E-4</v>
      </c>
      <c r="FD493" s="223">
        <f t="shared" ca="1" si="1267"/>
        <v>3.9027633688991804E-4</v>
      </c>
      <c r="FE493" s="223">
        <f t="shared" ca="1" si="1268"/>
        <v>-3.6932176427321528E-4</v>
      </c>
      <c r="FF493" s="223">
        <f t="shared" ca="1" si="1269"/>
        <v>3.4481042117474859E-4</v>
      </c>
      <c r="FG493" s="223">
        <f t="shared" ca="1" si="1270"/>
        <v>-3.1697836522781922E-4</v>
      </c>
      <c r="FH493" s="223">
        <f t="shared" ca="1" si="1271"/>
        <v>2.860936343457456E-4</v>
      </c>
      <c r="FI493" s="223">
        <f t="shared" ca="1" si="1272"/>
        <v>-2.5245366537023333E-4</v>
      </c>
      <c r="FJ493" s="223">
        <f t="shared" ca="1" si="1273"/>
        <v>2.163824295919728E-4</v>
      </c>
      <c r="FK493" s="223">
        <f t="shared" ca="1" si="1274"/>
        <v>-1.7822731273011615E-4</v>
      </c>
      <c r="FL493" s="223">
        <f t="shared" ca="1" si="1275"/>
        <v>1.3835576941766378E-4</v>
      </c>
      <c r="FM493" s="223">
        <f t="shared" ca="1" si="1276"/>
        <v>-9.715178441280914E-5</v>
      </c>
      <c r="FN493" s="223">
        <f t="shared" ca="1" si="1277"/>
        <v>5.5012174615443423E-5</v>
      </c>
      <c r="FO493" s="223">
        <f t="shared" ca="1" si="1278"/>
        <v>-1.2342767503866273E-5</v>
      </c>
      <c r="FP493" s="223">
        <f t="shared" ca="1" si="1279"/>
        <v>-3.0445507206065489E-5</v>
      </c>
      <c r="FQ493" s="223">
        <f t="shared" ca="1" si="1280"/>
        <v>7.2940575038346383E-5</v>
      </c>
      <c r="FR493" s="223">
        <f t="shared" ca="1" si="1281"/>
        <v>-1.1473318525968241E-4</v>
      </c>
      <c r="FS493" s="223">
        <f t="shared" ca="1" si="1282"/>
        <v>1.5542085218738115E-4</v>
      </c>
      <c r="FT493" s="223">
        <f t="shared" ca="1" si="1283"/>
        <v>-1.9461173134688135E-4</v>
      </c>
      <c r="FU493" s="223">
        <f t="shared" ca="1" si="1284"/>
        <v>2.3192839314787304E-4</v>
      </c>
      <c r="FV493" s="223">
        <f t="shared" ca="1" si="1285"/>
        <v>-2.6701145773793609E-4</v>
      </c>
      <c r="FW493" s="223">
        <f t="shared" ca="1" si="1286"/>
        <v>2.9952305602663353E-4</v>
      </c>
      <c r="FX493" s="223">
        <f t="shared" ca="1" si="1287"/>
        <v>-3.2915008354987259E-4</v>
      </c>
      <c r="FY493" s="223">
        <f t="shared" ca="1" si="1288"/>
        <v>3.5560721583675567E-4</v>
      </c>
      <c r="FZ493" s="223">
        <f t="shared" ca="1" si="1289"/>
        <v>-3.7863965624048112E-4</v>
      </c>
      <c r="GA493" s="223">
        <f t="shared" ca="1" si="1290"/>
        <v>3.9802558976909552E-4</v>
      </c>
      <c r="GB493" s="223">
        <f t="shared" ca="1" si="1291"/>
        <v>-4.1357831928533369E-4</v>
      </c>
      <c r="GC493" s="223">
        <f t="shared" ca="1" si="1292"/>
        <v>4.2514806350193161E-4</v>
      </c>
      <c r="GD493" s="223">
        <f t="shared" ca="1" si="1293"/>
        <v>-4.3262339945744448E-4</v>
      </c>
      <c r="GE493" s="223">
        <f t="shared" ca="1" si="1294"/>
        <v>4.3593233558016938E-4</v>
      </c>
      <c r="GF493" s="223">
        <f t="shared" ca="1" si="1295"/>
        <v>-4.3504300500640352E-4</v>
      </c>
      <c r="GG493" s="223">
        <f t="shared" ca="1" si="1296"/>
        <v>4.2996397247573178E-4</v>
      </c>
      <c r="GH493" s="223">
        <f t="shared" ca="1" si="1297"/>
        <v>-4.2074415184789447E-4</v>
      </c>
      <c r="GI493" s="223">
        <f t="shared" ca="1" si="1298"/>
        <v>4.0747233503562563E-4</v>
      </c>
      <c r="GJ493" s="223">
        <f t="shared" ca="1" si="1299"/>
        <v>-3.902763368899098E-4</v>
      </c>
      <c r="GK493" s="223">
        <f t="shared" ca="1" si="1300"/>
        <v>3.6932176427321864E-4</v>
      </c>
      <c r="GL493" s="223">
        <f t="shared" ca="1" si="1301"/>
        <v>-3.4481042117473726E-4</v>
      </c>
      <c r="GM493" s="223">
        <f t="shared" ca="1" si="1302"/>
        <v>3.1697836522782361E-4</v>
      </c>
      <c r="GN493" s="223">
        <f t="shared" ca="1" si="1303"/>
        <v>-2.8609363434573172E-4</v>
      </c>
      <c r="GO493" s="223">
        <f t="shared" ca="1" si="1304"/>
        <v>2.5245366537023859E-4</v>
      </c>
      <c r="GP493" s="223">
        <f t="shared" ca="1" si="1305"/>
        <v>-2.1638242959197835E-4</v>
      </c>
      <c r="GQ493" s="223">
        <f t="shared" ca="1" si="1306"/>
        <v>1.78227312730122E-4</v>
      </c>
      <c r="GR493" s="223">
        <f t="shared" ca="1" si="1307"/>
        <v>-1.3835576941766988E-4</v>
      </c>
      <c r="GS493" s="223">
        <f t="shared" ca="1" si="1308"/>
        <v>9.7151784412815402E-5</v>
      </c>
      <c r="GT493" s="223">
        <f t="shared" ca="1" si="1309"/>
        <v>-5.5012174615449793E-5</v>
      </c>
      <c r="GU493" s="223">
        <f t="shared" ca="1" si="1310"/>
        <v>1.2342767503872724E-5</v>
      </c>
      <c r="GV493" s="223">
        <f t="shared" ca="1" si="1311"/>
        <v>3.0445507206059092E-5</v>
      </c>
      <c r="GW493" s="223">
        <f t="shared" ca="1" si="1312"/>
        <v>-7.2940575038340068E-5</v>
      </c>
      <c r="GX493" s="223">
        <f t="shared" ca="1" si="1313"/>
        <v>1.1473318525967617E-4</v>
      </c>
      <c r="GY493" s="223">
        <f t="shared" ca="1" si="1314"/>
        <v>-1.5542085218737519E-4</v>
      </c>
      <c r="GZ493" s="223">
        <f t="shared" ca="1" si="1315"/>
        <v>1.9461173134687564E-4</v>
      </c>
      <c r="HA493" s="223">
        <f t="shared" ca="1" si="1316"/>
        <v>-2.3192839314786757E-4</v>
      </c>
      <c r="HB493" s="223">
        <f t="shared" ca="1" si="1317"/>
        <v>2.67011457737931E-4</v>
      </c>
      <c r="HC493" s="223">
        <f t="shared" ca="1" si="1318"/>
        <v>-2.9952305602662886E-4</v>
      </c>
      <c r="HD493" s="223">
        <f t="shared" ca="1" si="1319"/>
        <v>3.2915008354986842E-4</v>
      </c>
      <c r="HE493" s="223">
        <f t="shared" ca="1" si="1320"/>
        <v>-3.5560721583675193E-4</v>
      </c>
      <c r="HF493" s="223">
        <f t="shared" ca="1" si="1321"/>
        <v>3.7863965624047792E-4</v>
      </c>
      <c r="HG493" s="223">
        <f t="shared" ca="1" si="1322"/>
        <v>-3.9802558976909287E-4</v>
      </c>
      <c r="HH493" s="223">
        <f t="shared" ca="1" si="1323"/>
        <v>4.1357831928533163E-4</v>
      </c>
      <c r="HI493" s="223">
        <f t="shared" ca="1" si="1324"/>
        <v>-4.2514806350193014E-4</v>
      </c>
      <c r="HJ493" s="223">
        <f t="shared" ca="1" si="1325"/>
        <v>4.3262339945744372E-4</v>
      </c>
      <c r="HK493" s="223">
        <f t="shared" ca="1" si="1326"/>
        <v>-4.3593233558016922E-4</v>
      </c>
      <c r="HL493" s="223">
        <f t="shared" ca="1" si="1327"/>
        <v>4.350430050064039E-4</v>
      </c>
      <c r="HM493" s="223">
        <f t="shared" ca="1" si="1328"/>
        <v>-4.2996397247573281E-4</v>
      </c>
      <c r="HN493" s="223">
        <f t="shared" ca="1" si="1329"/>
        <v>4.207441518478962E-4</v>
      </c>
      <c r="HO493" s="223">
        <f t="shared" ca="1" si="1330"/>
        <v>-4.0747233503562791E-4</v>
      </c>
      <c r="HP493" s="223">
        <f t="shared" ca="1" si="1331"/>
        <v>3.9027633688991262E-4</v>
      </c>
      <c r="HQ493" s="223">
        <f t="shared" ca="1" si="1332"/>
        <v>-3.6932176427322206E-4</v>
      </c>
      <c r="HR493" s="223">
        <f t="shared" ca="1" si="1333"/>
        <v>3.4481042117474122E-4</v>
      </c>
      <c r="HS493" s="223">
        <f t="shared" ca="1" si="1334"/>
        <v>-3.16978365227828E-4</v>
      </c>
      <c r="HT493" s="223">
        <f t="shared" ca="1" si="1335"/>
        <v>2.8609363434573654E-4</v>
      </c>
      <c r="HU493" s="223">
        <f t="shared" ca="1" si="1336"/>
        <v>-2.524536653702438E-4</v>
      </c>
      <c r="HV493" s="223">
        <f t="shared" ca="1" si="1337"/>
        <v>2.1638242959198391E-4</v>
      </c>
      <c r="HW493" s="223">
        <f t="shared" ca="1" si="1338"/>
        <v>-1.7822731273012786E-4</v>
      </c>
      <c r="HX493" s="223">
        <f t="shared" ca="1" si="1339"/>
        <v>1.3835576941767597E-4</v>
      </c>
      <c r="HY493" s="223">
        <f t="shared" ca="1" si="1340"/>
        <v>-9.7151784412821622E-5</v>
      </c>
      <c r="HZ493" s="223">
        <f t="shared" ca="1" si="1341"/>
        <v>5.5012174615456136E-5</v>
      </c>
      <c r="IA493" s="223">
        <f t="shared" ca="1" si="1342"/>
        <v>-1.2342767503879093E-5</v>
      </c>
      <c r="IB493" s="223">
        <f t="shared" ca="1" si="1343"/>
        <v>-3.0445507206052668E-5</v>
      </c>
      <c r="IC493" s="223">
        <f t="shared" ca="1" si="1344"/>
        <v>7.2940575038333725E-5</v>
      </c>
      <c r="ID493" s="223">
        <f t="shared" ca="1" si="1345"/>
        <v>-1.1473318525967005E-4</v>
      </c>
      <c r="IE493" s="223">
        <f t="shared" ca="1" si="1346"/>
        <v>-1.7438473646425479E-4</v>
      </c>
      <c r="IF493" s="223">
        <f t="shared" ca="1" si="1347"/>
        <v>-1.9461173134686992E-4</v>
      </c>
      <c r="IG493" s="223">
        <f t="shared" ca="1" si="1348"/>
        <v>2.3192839314786214E-4</v>
      </c>
      <c r="IH493" s="223">
        <f t="shared" ca="1" si="1349"/>
        <v>-2.670114577379259E-4</v>
      </c>
      <c r="II493" s="223">
        <f t="shared" ca="1" si="1350"/>
        <v>2.995230560266242E-4</v>
      </c>
      <c r="IJ493" s="223">
        <f t="shared" ca="1" si="1351"/>
        <v>-3.2915008354986419E-4</v>
      </c>
      <c r="IK493" s="223">
        <f t="shared" ca="1" si="1352"/>
        <v>3.5560721583674824E-4</v>
      </c>
      <c r="IL493" s="223">
        <f t="shared" ca="1" si="1353"/>
        <v>-3.7863965624047478E-4</v>
      </c>
      <c r="IM493" s="223">
        <f t="shared" ca="1" si="1354"/>
        <v>3.9802558976909027E-4</v>
      </c>
      <c r="IN493" s="223">
        <f t="shared" ca="1" si="1355"/>
        <v>-4.1357831928532962E-4</v>
      </c>
      <c r="IO493" s="223">
        <f t="shared" ca="1" si="1356"/>
        <v>4.2514806350192868E-4</v>
      </c>
      <c r="IP493" s="223">
        <f t="shared" ca="1" si="1357"/>
        <v>-4.3262339945744291E-4</v>
      </c>
      <c r="IQ493" s="223">
        <f t="shared" ca="1" si="1358"/>
        <v>4.35932335580169E-4</v>
      </c>
      <c r="IR493" s="223">
        <f t="shared" ca="1" si="1359"/>
        <v>-4.3504300500640439E-4</v>
      </c>
      <c r="IS493" s="223">
        <f t="shared" ca="1" si="1360"/>
        <v>4.2996397247573384E-4</v>
      </c>
      <c r="IT493" s="223">
        <f t="shared" ca="1" si="1361"/>
        <v>-4.2074415184789783E-4</v>
      </c>
      <c r="IU493" s="223">
        <f t="shared" ca="1" si="1362"/>
        <v>4.0747233503563018E-4</v>
      </c>
      <c r="IV493" s="223">
        <f t="shared" ca="1" si="1363"/>
        <v>-3.9027633688991554E-4</v>
      </c>
      <c r="IW493" s="223">
        <f t="shared" ca="1" si="1364"/>
        <v>3.6932176427322547E-4</v>
      </c>
      <c r="IX493" s="223">
        <f t="shared" ca="1" si="1365"/>
        <v>-3.4481042117474512E-4</v>
      </c>
      <c r="IY493" s="223">
        <f t="shared" ca="1" si="1366"/>
        <v>3.1697836522783239E-4</v>
      </c>
      <c r="IZ493" s="223">
        <f t="shared" ca="1" si="1367"/>
        <v>-2.8609363434574137E-4</v>
      </c>
      <c r="JA493" s="223">
        <f t="shared" ca="1" si="1368"/>
        <v>2.5245366537024905E-4</v>
      </c>
      <c r="JB493" s="223">
        <f t="shared" ca="1" si="1369"/>
        <v>-2.1638242959198949E-4</v>
      </c>
    </row>
    <row r="494" spans="2:262">
      <c r="B494" s="230">
        <v>133</v>
      </c>
      <c r="C494" s="229">
        <f t="shared" si="1370"/>
        <v>2.5976562500000019E-3</v>
      </c>
      <c r="D494" s="226">
        <f t="shared" ca="1" si="1113"/>
        <v>71.898061508938923</v>
      </c>
      <c r="E494" s="225">
        <f ca="1">EI361</f>
        <v>-0.10193849106107614</v>
      </c>
      <c r="F494" s="224">
        <v>133</v>
      </c>
      <c r="G494" s="223">
        <f t="shared" ca="1" si="1114"/>
        <v>1.7486621632313188E-4</v>
      </c>
      <c r="H494" s="223">
        <f t="shared" ca="1" si="1115"/>
        <v>-8.4309855064264614E-5</v>
      </c>
      <c r="I494" s="223">
        <f t="shared" ca="1" si="1116"/>
        <v>-7.5146048905994924E-6</v>
      </c>
      <c r="J494" s="223">
        <f t="shared" ca="1" si="1117"/>
        <v>9.9226038193296075E-5</v>
      </c>
      <c r="K494" s="223">
        <f t="shared" ca="1" si="1118"/>
        <v>-1.8944501952171305E-4</v>
      </c>
      <c r="L494" s="223">
        <f t="shared" ca="1" si="1119"/>
        <v>2.768145714206093E-4</v>
      </c>
      <c r="M494" s="223">
        <f t="shared" ca="1" si="1120"/>
        <v>-3.6002057450562483E-4</v>
      </c>
      <c r="N494" s="223">
        <f t="shared" ca="1" si="1121"/>
        <v>4.3781153304199366E-4</v>
      </c>
      <c r="O494" s="223">
        <f t="shared" ca="1" si="1122"/>
        <v>-5.090173986053067E-4</v>
      </c>
      <c r="P494" s="223">
        <f t="shared" ca="1" si="1123"/>
        <v>5.7256716869888977E-4</v>
      </c>
      <c r="Q494" s="223">
        <f t="shared" ca="1" si="1124"/>
        <v>-6.2750499562824356E-4</v>
      </c>
      <c r="R494" s="223">
        <f t="shared" ca="1" si="1125"/>
        <v>6.7300456334007689E-4</v>
      </c>
      <c r="S494" s="223">
        <f t="shared" ca="1" si="1126"/>
        <v>-7.0838151598489414E-4</v>
      </c>
      <c r="T494" s="223">
        <f t="shared" ca="1" si="1127"/>
        <v>7.3310375126595551E-4</v>
      </c>
      <c r="U494" s="223">
        <f t="shared" ca="1" si="1128"/>
        <v>-7.4679942375311292E-4</v>
      </c>
      <c r="V494" s="223">
        <f t="shared" ca="1" si="1129"/>
        <v>7.4926253778419391E-4</v>
      </c>
      <c r="W494" s="223">
        <f t="shared" ca="1" si="1130"/>
        <v>-7.4045604583149703E-4</v>
      </c>
      <c r="X494" s="223">
        <f t="shared" ca="1" si="1131"/>
        <v>7.2051240573109767E-4</v>
      </c>
      <c r="Y494" s="223">
        <f t="shared" ca="1" si="1132"/>
        <v>-6.8973158839369516E-4</v>
      </c>
      <c r="Z494" s="223">
        <f t="shared" ca="1" si="1133"/>
        <v>6.4857656596290913E-4</v>
      </c>
      <c r="AA494" s="223">
        <f t="shared" ca="1" si="1134"/>
        <v>-5.9766634828329972E-4</v>
      </c>
      <c r="AB494" s="223">
        <f t="shared" ca="1" si="1135"/>
        <v>5.3776667241613022E-4</v>
      </c>
      <c r="AC494" s="223">
        <f t="shared" ca="1" si="1136"/>
        <v>-4.697784852412239E-4</v>
      </c>
      <c r="AD494" s="223">
        <f t="shared" ca="1" si="1137"/>
        <v>3.9472439237725596E-4</v>
      </c>
      <c r="AE494" s="223">
        <f t="shared" ca="1" si="1138"/>
        <v>-3.1373327724145095E-4</v>
      </c>
      <c r="AF494" s="223">
        <f t="shared" ca="1" si="1139"/>
        <v>2.2802332159219054E-4</v>
      </c>
      <c r="AG494" s="223">
        <f t="shared" ca="1" si="1140"/>
        <v>-1.388836829414874E-4</v>
      </c>
      <c r="AH494" s="223">
        <f t="shared" ca="1" si="1141"/>
        <v>4.7655104426053813E-5</v>
      </c>
      <c r="AI494" s="223">
        <f t="shared" ca="1" si="1142"/>
        <v>4.429025121743116E-5</v>
      </c>
      <c r="AJ494" s="223">
        <f t="shared" ca="1" si="1143"/>
        <v>-1.3556944025713643E-4</v>
      </c>
      <c r="AK494" s="223">
        <f t="shared" ca="1" si="1144"/>
        <v>2.2480953872698961E-4</v>
      </c>
      <c r="AL494" s="223">
        <f t="shared" ca="1" si="1145"/>
        <v>-3.1066829248108997E-4</v>
      </c>
      <c r="AM494" s="223">
        <f t="shared" ca="1" si="1146"/>
        <v>3.9185430594542651E-4</v>
      </c>
      <c r="AN494" s="223">
        <f t="shared" ca="1" si="1147"/>
        <v>-4.6714646590934468E-4</v>
      </c>
      <c r="AO494" s="223">
        <f t="shared" ca="1" si="1148"/>
        <v>5.354123082048504E-4</v>
      </c>
      <c r="AP494" s="223">
        <f t="shared" ca="1" si="1149"/>
        <v>-5.9562505102179054E-4</v>
      </c>
      <c r="AQ494" s="223">
        <f t="shared" ca="1" si="1150"/>
        <v>6.4687903866203576E-4</v>
      </c>
      <c r="AR494" s="223">
        <f t="shared" ca="1" si="1151"/>
        <v>-6.8840336344412557E-4</v>
      </c>
      <c r="AS494" s="223">
        <f t="shared" ca="1" si="1152"/>
        <v>7.1957346087238869E-4</v>
      </c>
      <c r="AT494" s="223">
        <f t="shared" ca="1" si="1153"/>
        <v>-7.3992050366829677E-4</v>
      </c>
      <c r="AU494" s="223">
        <f t="shared" ca="1" si="1154"/>
        <v>7.4913845336911904E-4</v>
      </c>
      <c r="AV494" s="223">
        <f t="shared" ca="1" si="1155"/>
        <v>-7.4708866343126503E-4</v>
      </c>
      <c r="AW494" s="223">
        <f t="shared" ca="1" si="1156"/>
        <v>7.3380196460335061E-4</v>
      </c>
      <c r="AX494" s="223">
        <f t="shared" ca="1" si="1157"/>
        <v>-7.094782012030355E-4</v>
      </c>
      <c r="AY494" s="223">
        <f t="shared" ca="1" si="1158"/>
        <v>6.7448322527249285E-4</v>
      </c>
      <c r="AZ494" s="223">
        <f t="shared" ca="1" si="1159"/>
        <v>-6.2934339382312784E-4</v>
      </c>
      <c r="BA494" s="223">
        <f t="shared" ca="1" si="1160"/>
        <v>5.7473765193619629E-4</v>
      </c>
      <c r="BB494" s="223">
        <f t="shared" ca="1" si="1161"/>
        <v>-5.1148732079686848E-4</v>
      </c>
      <c r="BC494" s="223">
        <f t="shared" ca="1" si="1162"/>
        <v>4.405437442590222E-4</v>
      </c>
      <c r="BD494" s="223">
        <f t="shared" ca="1" si="1163"/>
        <v>-3.6297397974828331E-4</v>
      </c>
      <c r="BE494" s="223">
        <f t="shared" ca="1" si="1164"/>
        <v>2.7994474872499478E-4</v>
      </c>
      <c r="BF494" s="223">
        <f t="shared" ca="1" si="1165"/>
        <v>-1.927048881076074E-4</v>
      </c>
      <c r="BG494" s="223">
        <f t="shared" ca="1" si="1166"/>
        <v>1.0256656660287517E-4</v>
      </c>
      <c r="BH494" s="223">
        <f t="shared" ca="1" si="1167"/>
        <v>-1.0885548467189852E-5</v>
      </c>
      <c r="BI494" s="223">
        <f t="shared" ca="1" si="1168"/>
        <v>-8.0959198449717483E-5</v>
      </c>
      <c r="BJ494" s="223">
        <f t="shared" ca="1" si="1169"/>
        <v>1.7158624366493119E-4</v>
      </c>
      <c r="BK494" s="223">
        <f t="shared" ca="1" si="1170"/>
        <v>-2.5963247206248544E-4</v>
      </c>
      <c r="BL494" s="223">
        <f t="shared" ca="1" si="1171"/>
        <v>3.437735864136458E-4</v>
      </c>
      <c r="BM494" s="223">
        <f t="shared" ca="1" si="1172"/>
        <v>-4.2274402603982233E-4</v>
      </c>
      <c r="BN494" s="223">
        <f t="shared" ca="1" si="1173"/>
        <v>4.9535600202311222E-4</v>
      </c>
      <c r="BO494" s="223">
        <f t="shared" ca="1" si="1174"/>
        <v>-5.605173626573453E-4</v>
      </c>
      <c r="BP494" s="223">
        <f t="shared" ca="1" si="1175"/>
        <v>6.1724802042619029E-4</v>
      </c>
      <c r="BQ494" s="223">
        <f t="shared" ca="1" si="1176"/>
        <v>-6.6469469343178732E-4</v>
      </c>
      <c r="BR494" s="223">
        <f t="shared" ca="1" si="1177"/>
        <v>7.021437395486244E-4</v>
      </c>
      <c r="BS494" s="223">
        <f t="shared" ca="1" si="1178"/>
        <v>-7.2903189026544805E-4</v>
      </c>
      <c r="BT494" s="223">
        <f t="shared" ca="1" si="1179"/>
        <v>7.4495472276791944E-4</v>
      </c>
      <c r="BU494" s="223">
        <f t="shared" ca="1" si="1180"/>
        <v>-7.4967274283418051E-4</v>
      </c>
      <c r="BV494" s="223">
        <f t="shared" ca="1" si="1181"/>
        <v>7.4311498705089199E-4</v>
      </c>
      <c r="BW494" s="223">
        <f t="shared" ca="1" si="1182"/>
        <v>-7.2538009016901318E-4</v>
      </c>
      <c r="BX494" s="223">
        <f t="shared" ca="1" si="1183"/>
        <v>6.9673480154532714E-4</v>
      </c>
      <c r="BY494" s="223">
        <f t="shared" ca="1" si="1184"/>
        <v>-6.5760997298385622E-4</v>
      </c>
      <c r="BZ494" s="223">
        <f t="shared" ca="1" si="1185"/>
        <v>6.0859407832365036E-4</v>
      </c>
      <c r="CA494" s="223">
        <f t="shared" ca="1" si="1186"/>
        <v>-5.5042436224450597E-4</v>
      </c>
      <c r="CB494" s="223">
        <f t="shared" ca="1" si="1187"/>
        <v>4.8397575142080176E-4</v>
      </c>
      <c r="CC494" s="223">
        <f t="shared" ca="1" si="1188"/>
        <v>-4.1024769480983421E-4</v>
      </c>
      <c r="CD494" s="223">
        <f t="shared" ca="1" si="1189"/>
        <v>3.3034913100933149E-4</v>
      </c>
      <c r="CE494" s="223">
        <f t="shared" ca="1" si="1190"/>
        <v>-2.4548180878862595E-4</v>
      </c>
      <c r="CF494" s="223">
        <f t="shared" ca="1" si="1191"/>
        <v>1.5692221166861838E-4</v>
      </c>
      <c r="CG494" s="223">
        <f t="shared" ca="1" si="1192"/>
        <v>-6.600235842153595E-5</v>
      </c>
      <c r="CH494" s="223">
        <f t="shared" ca="1" si="1193"/>
        <v>-2.5910231731393081E-5</v>
      </c>
      <c r="CI494" s="223">
        <f t="shared" ca="1" si="1194"/>
        <v>1.1743310788177124E-4</v>
      </c>
      <c r="CJ494" s="223">
        <f t="shared" ca="1" si="1195"/>
        <v>-2.0718968078252637E-4</v>
      </c>
      <c r="CK494" s="223">
        <f t="shared" ca="1" si="1196"/>
        <v>2.9382992803166411E-4</v>
      </c>
      <c r="CL494" s="223">
        <f t="shared" ca="1" si="1197"/>
        <v>-3.760506996655493E-4</v>
      </c>
      <c r="CM494" s="223">
        <f t="shared" ca="1" si="1198"/>
        <v>4.5261531874746773E-4</v>
      </c>
      <c r="CN494" s="223">
        <f t="shared" ca="1" si="1199"/>
        <v>-5.2237218213995287E-4</v>
      </c>
      <c r="CO494" s="223">
        <f t="shared" ca="1" si="1200"/>
        <v>5.8427208168767631E-4</v>
      </c>
      <c r="CP494" s="223">
        <f t="shared" ca="1" si="1201"/>
        <v>-6.3738398528485353E-4</v>
      </c>
      <c r="CQ494" s="223">
        <f t="shared" ca="1" si="1202"/>
        <v>6.8090904046466823E-4</v>
      </c>
      <c r="CR494" s="223">
        <f t="shared" ca="1" si="1203"/>
        <v>-7.1419258988402248E-4</v>
      </c>
      <c r="CS494" s="223">
        <f t="shared" ca="1" si="1204"/>
        <v>7.367340179792128E-4</v>
      </c>
      <c r="CT494" s="223">
        <f t="shared" ca="1" si="1205"/>
        <v>-7.4819428069006558E-4</v>
      </c>
      <c r="CU494" s="223">
        <f t="shared" ca="1" si="1206"/>
        <v>7.4840100499817775E-4</v>
      </c>
      <c r="CV494" s="223">
        <f t="shared" ca="1" si="1207"/>
        <v>-7.3735108157752807E-4</v>
      </c>
      <c r="CW494" s="223">
        <f t="shared" ca="1" si="1208"/>
        <v>7.1521071156166016E-4</v>
      </c>
      <c r="CX494" s="223">
        <f t="shared" ca="1" si="1209"/>
        <v>-6.8231290672394421E-4</v>
      </c>
      <c r="CY494" s="223">
        <f t="shared" ca="1" si="1210"/>
        <v>6.3915248067047069E-4</v>
      </c>
      <c r="CZ494" s="223">
        <f t="shared" ca="1" si="1211"/>
        <v>-5.8637860638293272E-4</v>
      </c>
      <c r="DA494" s="223">
        <f t="shared" ca="1" si="1212"/>
        <v>5.2478505205270378E-4</v>
      </c>
      <c r="DB494" s="223">
        <f t="shared" ca="1" si="1213"/>
        <v>-4.5529824206829318E-4</v>
      </c>
      <c r="DC494" s="223">
        <f t="shared" ca="1" si="1214"/>
        <v>3.7896332273039526E-4</v>
      </c>
      <c r="DD494" s="223">
        <f t="shared" ca="1" si="1215"/>
        <v>-2.9692844227859218E-4</v>
      </c>
      <c r="DE494" s="223">
        <f t="shared" ca="1" si="1216"/>
        <v>2.1042748167319852E-4</v>
      </c>
      <c r="DF494" s="223">
        <f t="shared" ca="1" si="1217"/>
        <v>-1.2076149587695724E-4</v>
      </c>
      <c r="DG494" s="223">
        <f t="shared" ca="1" si="1218"/>
        <v>2.9279144777614107E-5</v>
      </c>
      <c r="DH494" s="223">
        <f t="shared" ca="1" si="1219"/>
        <v>6.2643591912245539E-5</v>
      </c>
      <c r="DI494" s="223">
        <f t="shared" ca="1" si="1220"/>
        <v>-1.5362411067097032E-4</v>
      </c>
      <c r="DJ494" s="223">
        <f t="shared" ca="1" si="1221"/>
        <v>2.4229397981148461E-4</v>
      </c>
      <c r="DK494" s="223">
        <f t="shared" ca="1" si="1222"/>
        <v>-3.2731952196773327E-4</v>
      </c>
      <c r="DL494" s="223">
        <f t="shared" ca="1" si="1223"/>
        <v>4.0742187384377071E-4</v>
      </c>
      <c r="DM494" s="223">
        <f t="shared" ca="1" si="1224"/>
        <v>-4.8139622150786482E-4</v>
      </c>
      <c r="DN494" s="223">
        <f t="shared" ca="1" si="1225"/>
        <v>5.4812992191563385E-4</v>
      </c>
      <c r="DO494" s="223">
        <f t="shared" ca="1" si="1226"/>
        <v>-6.0661923809701896E-4</v>
      </c>
      <c r="DP494" s="223">
        <f t="shared" ca="1" si="1227"/>
        <v>6.5598443629469967E-4</v>
      </c>
      <c r="DQ494" s="223">
        <f t="shared" ca="1" si="1228"/>
        <v>-6.9548301797849976E-4</v>
      </c>
      <c r="DR494" s="223">
        <f t="shared" ca="1" si="1229"/>
        <v>7.2452088771450204E-4</v>
      </c>
      <c r="DS494" s="223">
        <f t="shared" ca="1" si="1230"/>
        <v>-7.4266128891337959E-4</v>
      </c>
      <c r="DT494" s="223">
        <f t="shared" ca="1" si="1231"/>
        <v>7.4963137305595316E-4</v>
      </c>
      <c r="DU494" s="223">
        <f t="shared" ca="1" si="1232"/>
        <v>-7.4532630358894601E-4</v>
      </c>
      <c r="DV494" s="223">
        <f t="shared" ca="1" si="1233"/>
        <v>7.298108327643217E-4</v>
      </c>
      <c r="DW494" s="223">
        <f t="shared" ca="1" si="1234"/>
        <v>-7.0331832770510836E-4</v>
      </c>
      <c r="DX494" s="223">
        <f t="shared" ca="1" si="1235"/>
        <v>6.6624726034669344E-4</v>
      </c>
      <c r="DY494" s="223">
        <f t="shared" ca="1" si="1236"/>
        <v>-6.1915521404801665E-4</v>
      </c>
      <c r="DZ494" s="223">
        <f t="shared" ca="1" si="1237"/>
        <v>5.6275049701876511E-4</v>
      </c>
      <c r="EA494" s="223">
        <f t="shared" ca="1" si="1238"/>
        <v>-4.978814887047346E-4</v>
      </c>
      <c r="EB494" s="223">
        <f t="shared" ca="1" si="1239"/>
        <v>4.2552387937120863E-4</v>
      </c>
      <c r="EC494" s="223">
        <f t="shared" ca="1" si="1240"/>
        <v>-3.4676599481325095E-4</v>
      </c>
      <c r="ED494" s="223">
        <f t="shared" ca="1" si="1241"/>
        <v>2.6279242692258293E-4</v>
      </c>
      <c r="EE494" s="223">
        <f t="shared" ca="1" si="1242"/>
        <v>-1.748662163231292E-4</v>
      </c>
      <c r="EF494" s="223">
        <f t="shared" ca="1" si="1243"/>
        <v>8.4309855064291963E-5</v>
      </c>
      <c r="EG494" s="223">
        <f t="shared" ca="1" si="1244"/>
        <v>7.5146048905846388E-6</v>
      </c>
      <c r="EH494" s="223">
        <f t="shared" ca="1" si="1245"/>
        <v>-9.9226038193293175E-5</v>
      </c>
      <c r="EI494" s="223">
        <f t="shared" ca="1" si="1246"/>
        <v>1.8944501952172189E-4</v>
      </c>
      <c r="EJ494" s="223">
        <f t="shared" ca="1" si="1247"/>
        <v>-2.7681457142059054E-4</v>
      </c>
      <c r="EK494" s="223">
        <f t="shared" ca="1" si="1248"/>
        <v>3.6002057450561643E-4</v>
      </c>
      <c r="EL494" s="223">
        <f t="shared" ca="1" si="1249"/>
        <v>-4.3781153304199669E-4</v>
      </c>
      <c r="EM494" s="223">
        <f t="shared" ca="1" si="1250"/>
        <v>5.0901739860528784E-4</v>
      </c>
      <c r="EN494" s="223">
        <f t="shared" ca="1" si="1251"/>
        <v>-5.7256716869888023E-4</v>
      </c>
      <c r="EO494" s="223">
        <f t="shared" ca="1" si="1252"/>
        <v>6.2750499562824128E-4</v>
      </c>
      <c r="EP494" s="223">
        <f t="shared" ca="1" si="1253"/>
        <v>-6.730045633400821E-4</v>
      </c>
      <c r="EQ494" s="223">
        <f t="shared" ca="1" si="1254"/>
        <v>7.0838151598488753E-4</v>
      </c>
      <c r="ER494" s="223">
        <f t="shared" ca="1" si="1255"/>
        <v>-7.3310375126595345E-4</v>
      </c>
      <c r="ES494" s="223">
        <f t="shared" ca="1" si="1256"/>
        <v>7.4679942375311358E-4</v>
      </c>
      <c r="ET494" s="223">
        <f t="shared" ca="1" si="1257"/>
        <v>-7.4926253778419478E-4</v>
      </c>
      <c r="EU494" s="223">
        <f t="shared" ca="1" si="1258"/>
        <v>7.4045604583149931E-4</v>
      </c>
      <c r="EV494" s="223">
        <f t="shared" ca="1" si="1259"/>
        <v>-7.2051240573109735E-4</v>
      </c>
      <c r="EW494" s="223">
        <f t="shared" ca="1" si="1260"/>
        <v>6.897315883936905E-4</v>
      </c>
      <c r="EX494" s="223">
        <f t="shared" ca="1" si="1261"/>
        <v>-6.4857656596291921E-4</v>
      </c>
      <c r="EY494" s="223">
        <f t="shared" ca="1" si="1262"/>
        <v>5.9766634828330536E-4</v>
      </c>
      <c r="EZ494" s="223">
        <f t="shared" ca="1" si="1263"/>
        <v>-5.3776667241612936E-4</v>
      </c>
      <c r="FA494" s="223">
        <f t="shared" ca="1" si="1264"/>
        <v>4.6977848524123967E-4</v>
      </c>
      <c r="FB494" s="223">
        <f t="shared" ca="1" si="1265"/>
        <v>-3.9472439237726398E-4</v>
      </c>
      <c r="FC494" s="223">
        <f t="shared" ca="1" si="1266"/>
        <v>3.1373327724144997E-4</v>
      </c>
      <c r="FD494" s="223">
        <f t="shared" ca="1" si="1267"/>
        <v>-2.2802332159221992E-4</v>
      </c>
      <c r="FE494" s="223">
        <f t="shared" ca="1" si="1268"/>
        <v>1.3888368294150724E-4</v>
      </c>
      <c r="FF494" s="223">
        <f t="shared" ca="1" si="1269"/>
        <v>-4.7655104426063327E-5</v>
      </c>
      <c r="FG494" s="223">
        <f t="shared" ca="1" si="1270"/>
        <v>-4.4290251217400314E-5</v>
      </c>
      <c r="FH494" s="223">
        <f t="shared" ca="1" si="1271"/>
        <v>1.3556944025711656E-4</v>
      </c>
      <c r="FI494" s="223">
        <f t="shared" ca="1" si="1272"/>
        <v>-2.2480953872698047E-4</v>
      </c>
      <c r="FJ494" s="223">
        <f t="shared" ca="1" si="1273"/>
        <v>3.1066829248109116E-4</v>
      </c>
      <c r="FK494" s="223">
        <f t="shared" ca="1" si="1274"/>
        <v>-3.9185430594543659E-4</v>
      </c>
      <c r="FL494" s="223">
        <f t="shared" ca="1" si="1275"/>
        <v>4.6714646590936229E-4</v>
      </c>
      <c r="FM494" s="223">
        <f t="shared" ca="1" si="1276"/>
        <v>-5.3541230820481375E-4</v>
      </c>
      <c r="FN494" s="223">
        <f t="shared" ca="1" si="1277"/>
        <v>5.9562505102177168E-4</v>
      </c>
      <c r="FO494" s="223">
        <f t="shared" ca="1" si="1278"/>
        <v>-6.4687903866202556E-4</v>
      </c>
      <c r="FP494" s="223">
        <f t="shared" ca="1" si="1279"/>
        <v>6.8840336344412178E-4</v>
      </c>
      <c r="FQ494" s="223">
        <f t="shared" ca="1" si="1280"/>
        <v>-7.1957346087238902E-4</v>
      </c>
      <c r="FR494" s="223">
        <f t="shared" ca="1" si="1281"/>
        <v>7.3992050366829861E-4</v>
      </c>
      <c r="FS494" s="223">
        <f t="shared" ca="1" si="1282"/>
        <v>-7.4913845336912034E-4</v>
      </c>
      <c r="FT494" s="223">
        <f t="shared" ca="1" si="1283"/>
        <v>7.4708866343126926E-4</v>
      </c>
      <c r="FU494" s="223">
        <f t="shared" ca="1" si="1284"/>
        <v>-7.3380196460335701E-4</v>
      </c>
      <c r="FV494" s="223">
        <f t="shared" ca="1" si="1285"/>
        <v>7.0947820120304548E-4</v>
      </c>
      <c r="FW494" s="223">
        <f t="shared" ca="1" si="1286"/>
        <v>-6.7448322527249708E-4</v>
      </c>
      <c r="FX494" s="223">
        <f t="shared" ca="1" si="1287"/>
        <v>6.2934339382312134E-4</v>
      </c>
      <c r="FY494" s="223">
        <f t="shared" ca="1" si="1288"/>
        <v>-5.7473765193618871E-4</v>
      </c>
      <c r="FZ494" s="223">
        <f t="shared" ca="1" si="1289"/>
        <v>5.1148732079684431E-4</v>
      </c>
      <c r="GA494" s="223">
        <f t="shared" ca="1" si="1290"/>
        <v>-4.4054374425906437E-4</v>
      </c>
      <c r="GB494" s="223">
        <f t="shared" ca="1" si="1291"/>
        <v>3.6297397974831036E-4</v>
      </c>
      <c r="GC494" s="223">
        <f t="shared" ca="1" si="1292"/>
        <v>-2.799447487250234E-4</v>
      </c>
      <c r="GD494" s="223">
        <f t="shared" ca="1" si="1293"/>
        <v>1.9270488810761661E-4</v>
      </c>
      <c r="GE494" s="223">
        <f t="shared" ca="1" si="1294"/>
        <v>-1.0256656660286348E-4</v>
      </c>
      <c r="GF494" s="223">
        <f t="shared" ca="1" si="1295"/>
        <v>1.0885548467178089E-5</v>
      </c>
      <c r="GG494" s="223">
        <f t="shared" ca="1" si="1296"/>
        <v>8.0959198449750334E-5</v>
      </c>
      <c r="GH494" s="223">
        <f t="shared" ca="1" si="1297"/>
        <v>-1.7158624366488042E-4</v>
      </c>
      <c r="GI494" s="223">
        <f t="shared" ca="1" si="1298"/>
        <v>2.5963247206245649E-4</v>
      </c>
      <c r="GJ494" s="223">
        <f t="shared" ca="1" si="1299"/>
        <v>-3.4377358641363728E-4</v>
      </c>
      <c r="GK494" s="223">
        <f t="shared" ca="1" si="1300"/>
        <v>4.2274402603981436E-4</v>
      </c>
      <c r="GL494" s="223">
        <f t="shared" ca="1" si="1301"/>
        <v>-4.95356002023121E-4</v>
      </c>
      <c r="GM494" s="223">
        <f t="shared" ca="1" si="1302"/>
        <v>5.6051736265735311E-4</v>
      </c>
      <c r="GN494" s="223">
        <f t="shared" ca="1" si="1303"/>
        <v>-6.1724802042620905E-4</v>
      </c>
      <c r="GO494" s="223">
        <f t="shared" ca="1" si="1304"/>
        <v>6.6469469343176304E-4</v>
      </c>
      <c r="GP494" s="223">
        <f t="shared" ca="1" si="1305"/>
        <v>-7.0214373954861355E-4</v>
      </c>
      <c r="GQ494" s="223">
        <f t="shared" ca="1" si="1306"/>
        <v>7.2903189026544577E-4</v>
      </c>
      <c r="GR494" s="223">
        <f t="shared" ca="1" si="1307"/>
        <v>-7.4495472276791836E-4</v>
      </c>
      <c r="GS494" s="223">
        <f t="shared" ca="1" si="1308"/>
        <v>7.4967274283418051E-4</v>
      </c>
      <c r="GT494" s="223">
        <f t="shared" ca="1" si="1309"/>
        <v>-7.4311498705089036E-4</v>
      </c>
      <c r="GU494" s="223">
        <f t="shared" ca="1" si="1310"/>
        <v>7.2538009016900472E-4</v>
      </c>
      <c r="GV494" s="223">
        <f t="shared" ca="1" si="1311"/>
        <v>-6.9673480154534655E-4</v>
      </c>
      <c r="GW494" s="223">
        <f t="shared" ca="1" si="1312"/>
        <v>6.5760997298387096E-4</v>
      </c>
      <c r="GX494" s="223">
        <f t="shared" ca="1" si="1313"/>
        <v>-6.0859407832365589E-4</v>
      </c>
      <c r="GY494" s="223">
        <f t="shared" ca="1" si="1314"/>
        <v>5.5042436224451248E-4</v>
      </c>
      <c r="GZ494" s="223">
        <f t="shared" ca="1" si="1315"/>
        <v>-4.8397575142079276E-4</v>
      </c>
      <c r="HA494" s="223">
        <f t="shared" ca="1" si="1316"/>
        <v>4.1024769480982434E-4</v>
      </c>
      <c r="HB494" s="223">
        <f t="shared" ca="1" si="1317"/>
        <v>-3.3034913100930179E-4</v>
      </c>
      <c r="HC494" s="223">
        <f t="shared" ca="1" si="1318"/>
        <v>2.4548180878865511E-4</v>
      </c>
      <c r="HD494" s="223">
        <f t="shared" ca="1" si="1319"/>
        <v>-1.5692221166864852E-4</v>
      </c>
      <c r="HE494" s="223">
        <f t="shared" ca="1" si="1320"/>
        <v>6.6002358421545437E-5</v>
      </c>
      <c r="HF494" s="223">
        <f t="shared" ca="1" si="1321"/>
        <v>2.5910231731383513E-5</v>
      </c>
      <c r="HG494" s="223">
        <f t="shared" ca="1" si="1322"/>
        <v>-1.174331078817618E-4</v>
      </c>
      <c r="HH494" s="223">
        <f t="shared" ca="1" si="1323"/>
        <v>2.0718968078255811E-4</v>
      </c>
      <c r="HI494" s="223">
        <f t="shared" ca="1" si="1324"/>
        <v>-2.9382992803169458E-4</v>
      </c>
      <c r="HJ494" s="223">
        <f t="shared" ca="1" si="1325"/>
        <v>3.760506996655042E-4</v>
      </c>
      <c r="HK494" s="223">
        <f t="shared" ca="1" si="1326"/>
        <v>-4.5261531874746014E-4</v>
      </c>
      <c r="HL494" s="223">
        <f t="shared" ca="1" si="1327"/>
        <v>5.2237218213994603E-4</v>
      </c>
      <c r="HM494" s="223">
        <f t="shared" ca="1" si="1328"/>
        <v>-5.8427208168767024E-4</v>
      </c>
      <c r="HN494" s="223">
        <f t="shared" ca="1" si="1329"/>
        <v>6.3738398528484855E-4</v>
      </c>
      <c r="HO494" s="223">
        <f t="shared" ca="1" si="1330"/>
        <v>-6.8090904046468211E-4</v>
      </c>
      <c r="HP494" s="223">
        <f t="shared" ca="1" si="1331"/>
        <v>7.1419258988400655E-4</v>
      </c>
      <c r="HQ494" s="223">
        <f t="shared" ca="1" si="1332"/>
        <v>-7.3673401797920326E-4</v>
      </c>
      <c r="HR494" s="223">
        <f t="shared" ca="1" si="1333"/>
        <v>7.4819428069006493E-4</v>
      </c>
      <c r="HS494" s="223">
        <f t="shared" ca="1" si="1334"/>
        <v>-7.484010049981783E-4</v>
      </c>
      <c r="HT494" s="223">
        <f t="shared" ca="1" si="1335"/>
        <v>7.3735108157752969E-4</v>
      </c>
      <c r="HU494" s="223">
        <f t="shared" ca="1" si="1336"/>
        <v>-7.1521071156166308E-4</v>
      </c>
      <c r="HV494" s="223">
        <f t="shared" ca="1" si="1337"/>
        <v>6.8231290672393044E-4</v>
      </c>
      <c r="HW494" s="223">
        <f t="shared" ca="1" si="1338"/>
        <v>-6.3915248067049791E-4</v>
      </c>
      <c r="HX494" s="223">
        <f t="shared" ca="1" si="1339"/>
        <v>5.8637860638296514E-4</v>
      </c>
      <c r="HY494" s="223">
        <f t="shared" ca="1" si="1340"/>
        <v>-5.2478505205271061E-4</v>
      </c>
      <c r="HZ494" s="223">
        <f t="shared" ca="1" si="1341"/>
        <v>4.5529824206830076E-4</v>
      </c>
      <c r="IA494" s="223">
        <f t="shared" ca="1" si="1342"/>
        <v>-3.7896332273040345E-4</v>
      </c>
      <c r="IB494" s="223">
        <f t="shared" ca="1" si="1343"/>
        <v>2.9692844227860091E-4</v>
      </c>
      <c r="IC494" s="223">
        <f t="shared" ca="1" si="1344"/>
        <v>-2.1042748167316683E-4</v>
      </c>
      <c r="ID494" s="223">
        <f t="shared" ca="1" si="1345"/>
        <v>1.2076149587700872E-4</v>
      </c>
      <c r="IE494" s="223">
        <f t="shared" ca="1" si="1346"/>
        <v>-8.03061323762969E-4</v>
      </c>
      <c r="IF494" s="223">
        <f t="shared" ca="1" si="1347"/>
        <v>-6.2643591912235971E-5</v>
      </c>
      <c r="IG494" s="223">
        <f t="shared" ca="1" si="1348"/>
        <v>1.5362411067096097E-4</v>
      </c>
      <c r="IH494" s="223">
        <f t="shared" ca="1" si="1349"/>
        <v>-2.4229397981147553E-4</v>
      </c>
      <c r="II494" s="223">
        <f t="shared" ca="1" si="1350"/>
        <v>3.2731952196776303E-4</v>
      </c>
      <c r="IJ494" s="223">
        <f t="shared" ca="1" si="1351"/>
        <v>-4.0742187384379842E-4</v>
      </c>
      <c r="IK494" s="223">
        <f t="shared" ca="1" si="1352"/>
        <v>4.8139622150782487E-4</v>
      </c>
      <c r="IL494" s="223">
        <f t="shared" ca="1" si="1353"/>
        <v>-5.4812992191559829E-4</v>
      </c>
      <c r="IM494" s="223">
        <f t="shared" ca="1" si="1354"/>
        <v>6.0661923809701343E-4</v>
      </c>
      <c r="IN494" s="223">
        <f t="shared" ca="1" si="1355"/>
        <v>-6.5598443629469511E-4</v>
      </c>
      <c r="IO494" s="223">
        <f t="shared" ca="1" si="1356"/>
        <v>6.9548301797849607E-4</v>
      </c>
      <c r="IP494" s="223">
        <f t="shared" ca="1" si="1357"/>
        <v>-7.2452088771451039E-4</v>
      </c>
      <c r="IQ494" s="223">
        <f t="shared" ca="1" si="1358"/>
        <v>7.4266128891338403E-4</v>
      </c>
      <c r="IR494" s="223">
        <f t="shared" ca="1" si="1359"/>
        <v>-7.4963137305595229E-4</v>
      </c>
      <c r="IS494" s="223">
        <f t="shared" ca="1" si="1360"/>
        <v>7.4532630358895165E-4</v>
      </c>
      <c r="IT494" s="223">
        <f t="shared" ca="1" si="1361"/>
        <v>-7.2981083276432387E-4</v>
      </c>
      <c r="IU494" s="223">
        <f t="shared" ca="1" si="1362"/>
        <v>7.0331832770511161E-4</v>
      </c>
      <c r="IV494" s="223">
        <f t="shared" ca="1" si="1363"/>
        <v>-6.6624726034669778E-4</v>
      </c>
      <c r="IW494" s="223">
        <f t="shared" ca="1" si="1364"/>
        <v>6.19155214047998E-4</v>
      </c>
      <c r="IX494" s="223">
        <f t="shared" ca="1" si="1365"/>
        <v>-5.6275049701874332E-4</v>
      </c>
      <c r="IY494" s="223">
        <f t="shared" ca="1" si="1366"/>
        <v>4.9788148870477363E-4</v>
      </c>
      <c r="IZ494" s="223">
        <f t="shared" ca="1" si="1367"/>
        <v>-4.2552387937125162E-4</v>
      </c>
      <c r="JA494" s="223">
        <f t="shared" ca="1" si="1368"/>
        <v>3.467659948132594E-4</v>
      </c>
      <c r="JB494" s="223">
        <f t="shared" ca="1" si="1369"/>
        <v>-2.6279242692259187E-4</v>
      </c>
    </row>
    <row r="495" spans="2:262">
      <c r="B495" s="230">
        <v>134</v>
      </c>
      <c r="C495" s="229">
        <f t="shared" si="1370"/>
        <v>2.6171875000000019E-3</v>
      </c>
      <c r="D495" s="226">
        <f t="shared" ca="1" si="1113"/>
        <v>71.896241730605738</v>
      </c>
      <c r="E495" s="225">
        <f ca="1">EJ361</f>
        <v>-0.10375826939426559</v>
      </c>
      <c r="F495" s="224">
        <v>134</v>
      </c>
      <c r="G495" s="223">
        <f t="shared" ca="1" si="1114"/>
        <v>3.21348787093633E-4</v>
      </c>
      <c r="H495" s="223">
        <f t="shared" ca="1" si="1115"/>
        <v>-1.925591931208167E-4</v>
      </c>
      <c r="I495" s="223">
        <f t="shared" ca="1" si="1116"/>
        <v>5.9601274132134094E-5</v>
      </c>
      <c r="J495" s="223">
        <f t="shared" ca="1" si="1117"/>
        <v>7.4646832449858764E-5</v>
      </c>
      <c r="K495" s="223">
        <f t="shared" ca="1" si="1118"/>
        <v>-2.0727906053748821E-4</v>
      </c>
      <c r="L495" s="223">
        <f t="shared" ca="1" si="1119"/>
        <v>3.35424322932645E-4</v>
      </c>
      <c r="M495" s="223">
        <f t="shared" ca="1" si="1120"/>
        <v>-4.5630866169413579E-4</v>
      </c>
      <c r="N495" s="223">
        <f t="shared" ca="1" si="1121"/>
        <v>5.6731529594996829E-4</v>
      </c>
      <c r="O495" s="223">
        <f t="shared" ca="1" si="1122"/>
        <v>-6.6604126730071685E-4</v>
      </c>
      <c r="P495" s="223">
        <f t="shared" ca="1" si="1123"/>
        <v>7.503494566121155E-4</v>
      </c>
      <c r="Q495" s="223">
        <f t="shared" ca="1" si="1124"/>
        <v>-8.1841484619036816E-4</v>
      </c>
      <c r="R495" s="223">
        <f t="shared" ca="1" si="1125"/>
        <v>8.6876402590378991E-4</v>
      </c>
      <c r="S495" s="223">
        <f t="shared" ca="1" si="1126"/>
        <v>-9.0030708806255642E-4</v>
      </c>
      <c r="T495" s="223">
        <f t="shared" ca="1" si="1127"/>
        <v>9.1236122062875939E-4</v>
      </c>
      <c r="U495" s="223">
        <f t="shared" ca="1" si="1128"/>
        <v>-9.0466548803497086E-4</v>
      </c>
      <c r="V495" s="223">
        <f t="shared" ca="1" si="1129"/>
        <v>8.7738647965127678E-4</v>
      </c>
      <c r="W495" s="223">
        <f t="shared" ca="1" si="1130"/>
        <v>-8.3111470362850018E-4</v>
      </c>
      <c r="X495" s="223">
        <f t="shared" ca="1" si="1131"/>
        <v>7.6685180418002653E-4</v>
      </c>
      <c r="Y495" s="223">
        <f t="shared" ca="1" si="1132"/>
        <v>-6.8598887900949172E-4</v>
      </c>
      <c r="Z495" s="223">
        <f t="shared" ca="1" si="1133"/>
        <v>5.902763662464966E-4</v>
      </c>
      <c r="AA495" s="223">
        <f t="shared" ca="1" si="1134"/>
        <v>-4.8178615274730802E-4</v>
      </c>
      <c r="AB495" s="223">
        <f t="shared" ca="1" si="1135"/>
        <v>3.6286672400139659E-4</v>
      </c>
      <c r="AC495" s="223">
        <f t="shared" ca="1" si="1136"/>
        <v>-2.3609232651279033E-4</v>
      </c>
      <c r="AD495" s="223">
        <f t="shared" ca="1" si="1137"/>
        <v>1.0420724313737795E-4</v>
      </c>
      <c r="AE495" s="223">
        <f t="shared" ca="1" si="1138"/>
        <v>2.9933612353411629E-5</v>
      </c>
      <c r="AF495" s="223">
        <f t="shared" ca="1" si="1139"/>
        <v>-1.6342649553416366E-4</v>
      </c>
      <c r="AG495" s="223">
        <f t="shared" ca="1" si="1140"/>
        <v>2.9338168862310575E-4</v>
      </c>
      <c r="AH495" s="223">
        <f t="shared" ca="1" si="1141"/>
        <v>-4.1698605414538018E-4</v>
      </c>
      <c r="AI495" s="223">
        <f t="shared" ca="1" si="1142"/>
        <v>5.3156393086393062E-4</v>
      </c>
      <c r="AJ495" s="223">
        <f t="shared" ca="1" si="1143"/>
        <v>-6.34635053764905E-4</v>
      </c>
      <c r="AK495" s="223">
        <f t="shared" ca="1" si="1144"/>
        <v>7.2396824430502062E-4</v>
      </c>
      <c r="AL495" s="223">
        <f t="shared" ca="1" si="1145"/>
        <v>-7.9762970868904343E-4</v>
      </c>
      <c r="AM495" s="223">
        <f t="shared" ca="1" si="1146"/>
        <v>8.5402489866548425E-4</v>
      </c>
      <c r="AN495" s="223">
        <f t="shared" ca="1" si="1147"/>
        <v>-8.9193302868085145E-4</v>
      </c>
      <c r="AO495" s="223">
        <f t="shared" ca="1" si="1148"/>
        <v>9.1053350220020237E-4</v>
      </c>
      <c r="AP495" s="223">
        <f t="shared" ca="1" si="1149"/>
        <v>-9.094236751439578E-4</v>
      </c>
      <c r="AQ495" s="223">
        <f t="shared" ca="1" si="1150"/>
        <v>8.8862757191628941E-4</v>
      </c>
      <c r="AR495" s="223">
        <f t="shared" ca="1" si="1151"/>
        <v>-8.4859536534930501E-4</v>
      </c>
      <c r="AS495" s="223">
        <f t="shared" ca="1" si="1152"/>
        <v>7.901936318207432E-4</v>
      </c>
      <c r="AT495" s="223">
        <f t="shared" ca="1" si="1153"/>
        <v>-7.1468659249236503E-4</v>
      </c>
      <c r="AU495" s="223">
        <f t="shared" ca="1" si="1154"/>
        <v>6.2370874673969433E-4</v>
      </c>
      <c r="AV495" s="223">
        <f t="shared" ca="1" si="1155"/>
        <v>-5.1922949017659068E-4</v>
      </c>
      <c r="AW495" s="223">
        <f t="shared" ca="1" si="1156"/>
        <v>4.0351048318764993E-4</v>
      </c>
      <c r="AX495" s="223">
        <f t="shared" ca="1" si="1157"/>
        <v>-2.7905669281095744E-4</v>
      </c>
      <c r="AY495" s="223">
        <f t="shared" ca="1" si="1158"/>
        <v>1.485621677664402E-4</v>
      </c>
      <c r="AZ495" s="223">
        <f t="shared" ca="1" si="1159"/>
        <v>-1.485172043706154E-5</v>
      </c>
      <c r="BA495" s="223">
        <f t="shared" ca="1" si="1160"/>
        <v>-1.1918022178862992E-4</v>
      </c>
      <c r="BB495" s="223">
        <f t="shared" ca="1" si="1161"/>
        <v>2.5063227212847246E-4</v>
      </c>
      <c r="BC495" s="223">
        <f t="shared" ca="1" si="1162"/>
        <v>-3.7665889066854091E-4</v>
      </c>
      <c r="BD495" s="223">
        <f t="shared" ca="1" si="1163"/>
        <v>4.9453198170893169E-4</v>
      </c>
      <c r="BE495" s="223">
        <f t="shared" ca="1" si="1164"/>
        <v>-6.016999487970981E-4</v>
      </c>
      <c r="BF495" s="223">
        <f t="shared" ca="1" si="1165"/>
        <v>6.9584292908526934E-4</v>
      </c>
      <c r="BG495" s="223">
        <f t="shared" ca="1" si="1166"/>
        <v>-7.7492301135537547E-4</v>
      </c>
      <c r="BH495" s="223">
        <f t="shared" ca="1" si="1167"/>
        <v>8.3722835064254687E-4</v>
      </c>
      <c r="BI495" s="223">
        <f t="shared" ca="1" si="1168"/>
        <v>-8.8141022450895234E-4</v>
      </c>
      <c r="BJ495" s="223">
        <f t="shared" ca="1" si="1169"/>
        <v>9.0651222881152783E-4</v>
      </c>
      <c r="BK495" s="223">
        <f t="shared" ca="1" si="1170"/>
        <v>-9.1199098096341738E-4</v>
      </c>
      <c r="BL495" s="223">
        <f t="shared" ca="1" si="1171"/>
        <v>8.9772788252597132E-4</v>
      </c>
      <c r="BM495" s="223">
        <f t="shared" ca="1" si="1172"/>
        <v>-8.6403168650680748E-4</v>
      </c>
      <c r="BN495" s="223">
        <f t="shared" ca="1" si="1173"/>
        <v>8.1163181378960292E-4</v>
      </c>
      <c r="BO495" s="223">
        <f t="shared" ca="1" si="1174"/>
        <v>-7.4166256337476017E-4</v>
      </c>
      <c r="BP495" s="223">
        <f t="shared" ca="1" si="1175"/>
        <v>6.5563855823157094E-4</v>
      </c>
      <c r="BQ495" s="223">
        <f t="shared" ca="1" si="1176"/>
        <v>-5.5542195828491622E-4</v>
      </c>
      <c r="BR495" s="223">
        <f t="shared" ca="1" si="1177"/>
        <v>4.4318215027658336E-4</v>
      </c>
      <c r="BS495" s="223">
        <f t="shared" ca="1" si="1178"/>
        <v>-3.2134878709363886E-4</v>
      </c>
      <c r="BT495" s="223">
        <f t="shared" ca="1" si="1179"/>
        <v>1.9255919312081849E-4</v>
      </c>
      <c r="BU495" s="223">
        <f t="shared" ca="1" si="1180"/>
        <v>-5.960127413215773E-5</v>
      </c>
      <c r="BV495" s="223">
        <f t="shared" ca="1" si="1181"/>
        <v>-7.4646832449839953E-5</v>
      </c>
      <c r="BW495" s="223">
        <f t="shared" ca="1" si="1182"/>
        <v>2.0727906053747455E-4</v>
      </c>
      <c r="BX495" s="223">
        <f t="shared" ca="1" si="1183"/>
        <v>-3.3542432293263503E-4</v>
      </c>
      <c r="BY495" s="223">
        <f t="shared" ca="1" si="1184"/>
        <v>4.5630866169413221E-4</v>
      </c>
      <c r="BZ495" s="223">
        <f t="shared" ca="1" si="1185"/>
        <v>-5.6731529594996743E-4</v>
      </c>
      <c r="CA495" s="223">
        <f t="shared" ca="1" si="1186"/>
        <v>6.660412673007007E-4</v>
      </c>
      <c r="CB495" s="223">
        <f t="shared" ca="1" si="1187"/>
        <v>-7.5034945661210575E-4</v>
      </c>
      <c r="CC495" s="223">
        <f t="shared" ca="1" si="1188"/>
        <v>8.1841484619036349E-4</v>
      </c>
      <c r="CD495" s="223">
        <f t="shared" ca="1" si="1189"/>
        <v>-8.6876402590378666E-4</v>
      </c>
      <c r="CE495" s="223">
        <f t="shared" ca="1" si="1190"/>
        <v>9.0030708806255566E-4</v>
      </c>
      <c r="CF495" s="223">
        <f t="shared" ca="1" si="1191"/>
        <v>-9.1236122062875896E-4</v>
      </c>
      <c r="CG495" s="223">
        <f t="shared" ca="1" si="1192"/>
        <v>9.0466548803497054E-4</v>
      </c>
      <c r="CH495" s="223">
        <f t="shared" ca="1" si="1193"/>
        <v>-8.7738647965128144E-4</v>
      </c>
      <c r="CI495" s="223">
        <f t="shared" ca="1" si="1194"/>
        <v>8.3111470362849389E-4</v>
      </c>
      <c r="CJ495" s="223">
        <f t="shared" ca="1" si="1195"/>
        <v>-7.6685180418003228E-4</v>
      </c>
      <c r="CK495" s="223">
        <f t="shared" ca="1" si="1196"/>
        <v>6.8598887900951156E-4</v>
      </c>
      <c r="CL495" s="223">
        <f t="shared" ca="1" si="1197"/>
        <v>-5.9027636624649487E-4</v>
      </c>
      <c r="CM495" s="223">
        <f t="shared" ca="1" si="1198"/>
        <v>4.8178615274732813E-4</v>
      </c>
      <c r="CN495" s="223">
        <f t="shared" ca="1" si="1199"/>
        <v>-3.628667240013826E-4</v>
      </c>
      <c r="CO495" s="223">
        <f t="shared" ca="1" si="1200"/>
        <v>2.3609232651280066E-4</v>
      </c>
      <c r="CP495" s="223">
        <f t="shared" ca="1" si="1201"/>
        <v>-1.0420724313741443E-4</v>
      </c>
      <c r="CQ495" s="223">
        <f t="shared" ca="1" si="1202"/>
        <v>-2.9933612353413852E-5</v>
      </c>
      <c r="CR495" s="223">
        <f t="shared" ca="1" si="1203"/>
        <v>1.6342649553414035E-4</v>
      </c>
      <c r="CS495" s="223">
        <f t="shared" ca="1" si="1204"/>
        <v>-2.9338168862310787E-4</v>
      </c>
      <c r="CT495" s="223">
        <f t="shared" ca="1" si="1205"/>
        <v>4.1698605414537064E-4</v>
      </c>
      <c r="CU495" s="223">
        <f t="shared" ca="1" si="1206"/>
        <v>-5.3156393086394287E-4</v>
      </c>
      <c r="CV495" s="223">
        <f t="shared" ca="1" si="1207"/>
        <v>6.346350537648973E-4</v>
      </c>
      <c r="CW495" s="223">
        <f t="shared" ca="1" si="1208"/>
        <v>-7.2396824430500609E-4</v>
      </c>
      <c r="CX495" s="223">
        <f t="shared" ca="1" si="1209"/>
        <v>7.9762970868904452E-4</v>
      </c>
      <c r="CY495" s="223">
        <f t="shared" ca="1" si="1210"/>
        <v>-8.540248986654759E-4</v>
      </c>
      <c r="CZ495" s="223">
        <f t="shared" ca="1" si="1211"/>
        <v>8.9193302868085481E-4</v>
      </c>
      <c r="DA495" s="223">
        <f t="shared" ca="1" si="1212"/>
        <v>-9.105335022002015E-4</v>
      </c>
      <c r="DB495" s="223">
        <f t="shared" ca="1" si="1213"/>
        <v>9.0942367514396084E-4</v>
      </c>
      <c r="DC495" s="223">
        <f t="shared" ca="1" si="1214"/>
        <v>-8.8862757191628876E-4</v>
      </c>
      <c r="DD495" s="223">
        <f t="shared" ca="1" si="1215"/>
        <v>8.4859536534931358E-4</v>
      </c>
      <c r="DE495" s="223">
        <f t="shared" ca="1" si="1216"/>
        <v>-7.901936318207355E-4</v>
      </c>
      <c r="DF495" s="223">
        <f t="shared" ca="1" si="1217"/>
        <v>7.1468659249237165E-4</v>
      </c>
      <c r="DG495" s="223">
        <f t="shared" ca="1" si="1218"/>
        <v>-6.2370874673972111E-4</v>
      </c>
      <c r="DH495" s="223">
        <f t="shared" ca="1" si="1219"/>
        <v>5.1922949017659946E-4</v>
      </c>
      <c r="DI495" s="223">
        <f t="shared" ca="1" si="1220"/>
        <v>-4.0351048318768284E-4</v>
      </c>
      <c r="DJ495" s="223">
        <f t="shared" ca="1" si="1221"/>
        <v>2.7905669281094302E-4</v>
      </c>
      <c r="DK495" s="223">
        <f t="shared" ca="1" si="1222"/>
        <v>-1.4856216776645077E-4</v>
      </c>
      <c r="DL495" s="223">
        <f t="shared" ca="1" si="1223"/>
        <v>1.4851720437046361E-5</v>
      </c>
      <c r="DM495" s="223">
        <f t="shared" ca="1" si="1224"/>
        <v>1.191802217886193E-4</v>
      </c>
      <c r="DN495" s="223">
        <f t="shared" ca="1" si="1225"/>
        <v>-2.5063227212843722E-4</v>
      </c>
      <c r="DO495" s="223">
        <f t="shared" ca="1" si="1226"/>
        <v>3.766588906685311E-4</v>
      </c>
      <c r="DP495" s="223">
        <f t="shared" ca="1" si="1227"/>
        <v>-4.945319817089228E-4</v>
      </c>
      <c r="DQ495" s="223">
        <f t="shared" ca="1" si="1228"/>
        <v>6.016999487971097E-4</v>
      </c>
      <c r="DR495" s="223">
        <f t="shared" ca="1" si="1229"/>
        <v>-6.9584292908526251E-4</v>
      </c>
      <c r="DS495" s="223">
        <f t="shared" ca="1" si="1230"/>
        <v>7.7492301135535617E-4</v>
      </c>
      <c r="DT495" s="223">
        <f t="shared" ca="1" si="1231"/>
        <v>-8.3722835064254264E-4</v>
      </c>
      <c r="DU495" s="223">
        <f t="shared" ca="1" si="1232"/>
        <v>8.814102245089428E-4</v>
      </c>
      <c r="DV495" s="223">
        <f t="shared" ca="1" si="1233"/>
        <v>-9.0651222881152956E-4</v>
      </c>
      <c r="DW495" s="223">
        <f t="shared" ca="1" si="1234"/>
        <v>9.1199098096341759E-4</v>
      </c>
      <c r="DX495" s="223">
        <f t="shared" ca="1" si="1235"/>
        <v>-8.9772788252596839E-4</v>
      </c>
      <c r="DY495" s="223">
        <f t="shared" ca="1" si="1236"/>
        <v>8.6403168650681106E-4</v>
      </c>
      <c r="DZ495" s="223">
        <f t="shared" ca="1" si="1237"/>
        <v>-8.1163181378961962E-4</v>
      </c>
      <c r="EA495" s="223">
        <f t="shared" ca="1" si="1238"/>
        <v>7.4166256337476635E-4</v>
      </c>
      <c r="EB495" s="223">
        <f t="shared" ca="1" si="1239"/>
        <v>-6.5563855823157842E-4</v>
      </c>
      <c r="EC495" s="223">
        <f t="shared" ca="1" si="1240"/>
        <v>5.5542195828490407E-4</v>
      </c>
      <c r="ED495" s="223">
        <f t="shared" ca="1" si="1241"/>
        <v>-4.4318215027659274E-4</v>
      </c>
      <c r="EE495" s="223">
        <f t="shared" ca="1" si="1242"/>
        <v>3.2134878709367317E-4</v>
      </c>
      <c r="EF495" s="223">
        <f t="shared" ca="1" si="1243"/>
        <v>-1.9255919312082898E-4</v>
      </c>
      <c r="EG495" s="223">
        <f t="shared" ca="1" si="1244"/>
        <v>5.9601274132168409E-5</v>
      </c>
      <c r="EH495" s="223">
        <f t="shared" ca="1" si="1245"/>
        <v>7.4646832449855077E-5</v>
      </c>
      <c r="EI495" s="223">
        <f t="shared" ca="1" si="1246"/>
        <v>-2.0727906053746419E-4</v>
      </c>
      <c r="EJ495" s="223">
        <f t="shared" ca="1" si="1247"/>
        <v>3.3542432293260098E-4</v>
      </c>
      <c r="EK495" s="223">
        <f t="shared" ca="1" si="1248"/>
        <v>-4.5630866169412283E-4</v>
      </c>
      <c r="EL495" s="223">
        <f t="shared" ca="1" si="1249"/>
        <v>5.673152959499388E-4</v>
      </c>
      <c r="EM495" s="223">
        <f t="shared" ca="1" si="1250"/>
        <v>-6.6604126730071111E-4</v>
      </c>
      <c r="EN495" s="223">
        <f t="shared" ca="1" si="1251"/>
        <v>7.5034945661209957E-4</v>
      </c>
      <c r="EO495" s="223">
        <f t="shared" ca="1" si="1252"/>
        <v>-8.1841484619037022E-4</v>
      </c>
      <c r="EP495" s="223">
        <f t="shared" ca="1" si="1253"/>
        <v>8.687640259037833E-4</v>
      </c>
      <c r="EQ495" s="223">
        <f t="shared" ca="1" si="1254"/>
        <v>-9.003070880625498E-4</v>
      </c>
      <c r="ER495" s="223">
        <f t="shared" ca="1" si="1255"/>
        <v>9.1236122062875928E-4</v>
      </c>
      <c r="ES495" s="223">
        <f t="shared" ca="1" si="1256"/>
        <v>-9.0466548803497531E-4</v>
      </c>
      <c r="ET495" s="223">
        <f t="shared" ca="1" si="1257"/>
        <v>8.7738647965127721E-4</v>
      </c>
      <c r="EU495" s="223">
        <f t="shared" ca="1" si="1258"/>
        <v>-8.3111470362850907E-4</v>
      </c>
      <c r="EV495" s="223">
        <f t="shared" ca="1" si="1259"/>
        <v>7.6685180418005223E-4</v>
      </c>
      <c r="EW495" s="223">
        <f t="shared" ca="1" si="1260"/>
        <v>-6.8598887900950148E-4</v>
      </c>
      <c r="EX495" s="223">
        <f t="shared" ca="1" si="1261"/>
        <v>5.9027636624652284E-4</v>
      </c>
      <c r="EY495" s="223">
        <f t="shared" ca="1" si="1262"/>
        <v>-4.8178615274731517E-4</v>
      </c>
      <c r="EZ495" s="223">
        <f t="shared" ca="1" si="1263"/>
        <v>3.6286672400141626E-4</v>
      </c>
      <c r="FA495" s="223">
        <f t="shared" ca="1" si="1264"/>
        <v>-2.3609232651278597E-4</v>
      </c>
      <c r="FB495" s="223">
        <f t="shared" ca="1" si="1265"/>
        <v>1.0420724313739925E-4</v>
      </c>
      <c r="FC495" s="223">
        <f t="shared" ca="1" si="1266"/>
        <v>2.993361235337726E-5</v>
      </c>
      <c r="FD495" s="223">
        <f t="shared" ca="1" si="1267"/>
        <v>-1.6342649553415531E-4</v>
      </c>
      <c r="FE495" s="223">
        <f t="shared" ca="1" si="1268"/>
        <v>2.9338168862307323E-4</v>
      </c>
      <c r="FF495" s="223">
        <f t="shared" ca="1" si="1269"/>
        <v>-4.1698605414533806E-4</v>
      </c>
      <c r="FG495" s="223">
        <f t="shared" ca="1" si="1270"/>
        <v>5.3156393086395523E-4</v>
      </c>
      <c r="FH495" s="223">
        <f t="shared" ca="1" si="1271"/>
        <v>-6.3463505376490825E-4</v>
      </c>
      <c r="FI495" s="223">
        <f t="shared" ca="1" si="1272"/>
        <v>7.2396824430501531E-4</v>
      </c>
      <c r="FJ495" s="223">
        <f t="shared" ca="1" si="1273"/>
        <v>-7.9762970868902674E-4</v>
      </c>
      <c r="FK495" s="223">
        <f t="shared" ca="1" si="1274"/>
        <v>8.5402489866546311E-4</v>
      </c>
      <c r="FL495" s="223">
        <f t="shared" ca="1" si="1275"/>
        <v>-8.9193302868085795E-4</v>
      </c>
      <c r="FM495" s="223">
        <f t="shared" ca="1" si="1276"/>
        <v>9.1053350220020258E-4</v>
      </c>
      <c r="FN495" s="223">
        <f t="shared" ca="1" si="1277"/>
        <v>-9.0942367514395975E-4</v>
      </c>
      <c r="FO495" s="223">
        <f t="shared" ca="1" si="1278"/>
        <v>8.8862757191629721E-4</v>
      </c>
      <c r="FP495" s="223">
        <f t="shared" ca="1" si="1279"/>
        <v>-8.4859536534932702E-4</v>
      </c>
      <c r="FQ495" s="223">
        <f t="shared" ca="1" si="1280"/>
        <v>7.9019363182072802E-4</v>
      </c>
      <c r="FR495" s="223">
        <f t="shared" ca="1" si="1281"/>
        <v>-7.1468659249236221E-4</v>
      </c>
      <c r="FS495" s="223">
        <f t="shared" ca="1" si="1282"/>
        <v>6.2370874673970994E-4</v>
      </c>
      <c r="FT495" s="223">
        <f t="shared" ca="1" si="1283"/>
        <v>-5.192294901766296E-4</v>
      </c>
      <c r="FU495" s="223">
        <f t="shared" ca="1" si="1284"/>
        <v>4.0351048318771569E-4</v>
      </c>
      <c r="FV495" s="223">
        <f t="shared" ca="1" si="1285"/>
        <v>-2.790566928109286E-4</v>
      </c>
      <c r="FW495" s="223">
        <f t="shared" ca="1" si="1286"/>
        <v>1.4856216776643581E-4</v>
      </c>
      <c r="FX495" s="223">
        <f t="shared" ca="1" si="1287"/>
        <v>-1.4851720437083007E-5</v>
      </c>
      <c r="FY495" s="223">
        <f t="shared" ca="1" si="1288"/>
        <v>-1.1918022178858298E-4</v>
      </c>
      <c r="FZ495" s="223">
        <f t="shared" ca="1" si="1289"/>
        <v>2.5063227212840193E-4</v>
      </c>
      <c r="GA495" s="223">
        <f t="shared" ca="1" si="1290"/>
        <v>-3.7665889066854492E-4</v>
      </c>
      <c r="GB495" s="223">
        <f t="shared" ca="1" si="1291"/>
        <v>4.9453198170893559E-4</v>
      </c>
      <c r="GC495" s="223">
        <f t="shared" ca="1" si="1292"/>
        <v>-6.0169994879708205E-4</v>
      </c>
      <c r="GD495" s="223">
        <f t="shared" ca="1" si="1293"/>
        <v>6.9584292908523877E-4</v>
      </c>
      <c r="GE495" s="223">
        <f t="shared" ca="1" si="1294"/>
        <v>-7.7492301135533676E-4</v>
      </c>
      <c r="GF495" s="223">
        <f t="shared" ca="1" si="1295"/>
        <v>8.3722835064254872E-4</v>
      </c>
      <c r="GG495" s="223">
        <f t="shared" ca="1" si="1296"/>
        <v>-8.814102245089467E-4</v>
      </c>
      <c r="GH495" s="223">
        <f t="shared" ca="1" si="1297"/>
        <v>9.0651222881152533E-4</v>
      </c>
      <c r="GI495" s="223">
        <f t="shared" ca="1" si="1298"/>
        <v>-9.1199098096341889E-4</v>
      </c>
      <c r="GJ495" s="223">
        <f t="shared" ca="1" si="1299"/>
        <v>8.9772788252596579E-4</v>
      </c>
      <c r="GK495" s="223">
        <f t="shared" ca="1" si="1300"/>
        <v>-8.6403168650680618E-4</v>
      </c>
      <c r="GL495" s="223">
        <f t="shared" ca="1" si="1301"/>
        <v>8.1163181378961289E-4</v>
      </c>
      <c r="GM495" s="223">
        <f t="shared" ca="1" si="1302"/>
        <v>-7.4166256337478771E-4</v>
      </c>
      <c r="GN495" s="223">
        <f t="shared" ca="1" si="1303"/>
        <v>6.556385582316039E-4</v>
      </c>
      <c r="GO495" s="223">
        <f t="shared" ca="1" si="1304"/>
        <v>-5.5542195828489204E-4</v>
      </c>
      <c r="GP495" s="223">
        <f t="shared" ca="1" si="1305"/>
        <v>4.4318215027657946E-4</v>
      </c>
      <c r="GQ495" s="223">
        <f t="shared" ca="1" si="1306"/>
        <v>-3.2134878709365897E-4</v>
      </c>
      <c r="GR495" s="223">
        <f t="shared" ca="1" si="1307"/>
        <v>1.9255919312086478E-4</v>
      </c>
      <c r="GS495" s="223">
        <f t="shared" ca="1" si="1308"/>
        <v>-5.9601274132205001E-5</v>
      </c>
      <c r="GT495" s="223">
        <f t="shared" ca="1" si="1309"/>
        <v>-7.4646832449870365E-5</v>
      </c>
      <c r="GU495" s="223">
        <f t="shared" ca="1" si="1310"/>
        <v>2.0727906053747894E-4</v>
      </c>
      <c r="GV495" s="223">
        <f t="shared" ca="1" si="1311"/>
        <v>-3.3542432293261518E-4</v>
      </c>
      <c r="GW495" s="223">
        <f t="shared" ca="1" si="1312"/>
        <v>4.5630866169409112E-4</v>
      </c>
      <c r="GX495" s="223">
        <f t="shared" ca="1" si="1313"/>
        <v>-5.6731529594991007E-4</v>
      </c>
      <c r="GY495" s="223">
        <f t="shared" ca="1" si="1314"/>
        <v>6.6604126730072152E-4</v>
      </c>
      <c r="GZ495" s="223">
        <f t="shared" ca="1" si="1315"/>
        <v>-7.5034945661210824E-4</v>
      </c>
      <c r="HA495" s="223">
        <f t="shared" ca="1" si="1316"/>
        <v>8.1841484619035406E-4</v>
      </c>
      <c r="HB495" s="223">
        <f t="shared" ca="1" si="1317"/>
        <v>-8.6876402590377213E-4</v>
      </c>
      <c r="HC495" s="223">
        <f t="shared" ca="1" si="1318"/>
        <v>9.0030708806254384E-4</v>
      </c>
      <c r="HD495" s="223">
        <f t="shared" ca="1" si="1319"/>
        <v>-9.123612206287595E-4</v>
      </c>
      <c r="HE495" s="223">
        <f t="shared" ca="1" si="1320"/>
        <v>9.0466548803497346E-4</v>
      </c>
      <c r="HF495" s="223">
        <f t="shared" ca="1" si="1321"/>
        <v>-8.7738647965128729E-4</v>
      </c>
      <c r="HG495" s="223">
        <f t="shared" ca="1" si="1322"/>
        <v>8.3111470362852414E-4</v>
      </c>
      <c r="HH495" s="223">
        <f t="shared" ca="1" si="1323"/>
        <v>-7.6685180418007207E-4</v>
      </c>
      <c r="HI495" s="223">
        <f t="shared" ca="1" si="1324"/>
        <v>6.859888790094915E-4</v>
      </c>
      <c r="HJ495" s="223">
        <f t="shared" ca="1" si="1325"/>
        <v>-5.9027636624651124E-4</v>
      </c>
      <c r="HK495" s="223">
        <f t="shared" ca="1" si="1326"/>
        <v>4.8178615274734635E-4</v>
      </c>
      <c r="HL495" s="223">
        <f t="shared" ca="1" si="1327"/>
        <v>-3.6286672400144988E-4</v>
      </c>
      <c r="HM495" s="223">
        <f t="shared" ca="1" si="1328"/>
        <v>2.360923265127713E-4</v>
      </c>
      <c r="HN495" s="223">
        <f t="shared" ca="1" si="1329"/>
        <v>-1.0420724313738424E-4</v>
      </c>
      <c r="HO495" s="223">
        <f t="shared" ca="1" si="1330"/>
        <v>-2.9933612353392439E-5</v>
      </c>
      <c r="HP495" s="223">
        <f t="shared" ca="1" si="1331"/>
        <v>1.6342649553411915E-4</v>
      </c>
      <c r="HQ495" s="223">
        <f t="shared" ca="1" si="1332"/>
        <v>-2.9338168862303848E-4</v>
      </c>
      <c r="HR495" s="223">
        <f t="shared" ca="1" si="1333"/>
        <v>4.1698605414539758E-4</v>
      </c>
      <c r="HS495" s="223">
        <f t="shared" ca="1" si="1334"/>
        <v>-5.3156393086392553E-4</v>
      </c>
      <c r="HT495" s="223">
        <f t="shared" ca="1" si="1335"/>
        <v>6.346350537648818E-4</v>
      </c>
      <c r="HU495" s="223">
        <f t="shared" ca="1" si="1336"/>
        <v>-7.2396824430499297E-4</v>
      </c>
      <c r="HV495" s="223">
        <f t="shared" ca="1" si="1337"/>
        <v>7.9762970868900885E-4</v>
      </c>
      <c r="HW495" s="223">
        <f t="shared" ca="1" si="1338"/>
        <v>-8.5402489866548664E-4</v>
      </c>
      <c r="HX495" s="223">
        <f t="shared" ca="1" si="1339"/>
        <v>8.9193302868085026E-4</v>
      </c>
      <c r="HY495" s="223">
        <f t="shared" ca="1" si="1340"/>
        <v>-9.105335022002002E-4</v>
      </c>
      <c r="HZ495" s="223">
        <f t="shared" ca="1" si="1341"/>
        <v>9.0942367514396257E-4</v>
      </c>
      <c r="IA495" s="223">
        <f t="shared" ca="1" si="1342"/>
        <v>-8.8862757191630545E-4</v>
      </c>
      <c r="IB495" s="223">
        <f t="shared" ca="1" si="1343"/>
        <v>8.4859536534930241E-4</v>
      </c>
      <c r="IC495" s="223">
        <f t="shared" ca="1" si="1344"/>
        <v>-7.9019363182074634E-4</v>
      </c>
      <c r="ID495" s="223">
        <f t="shared" ca="1" si="1345"/>
        <v>7.1468659249238498E-4</v>
      </c>
      <c r="IE495" s="223">
        <f t="shared" ca="1" si="1346"/>
        <v>-1.2188971081114788E-3</v>
      </c>
      <c r="IF495" s="223">
        <f t="shared" ca="1" si="1347"/>
        <v>5.1922949017665975E-4</v>
      </c>
      <c r="IG495" s="223">
        <f t="shared" ca="1" si="1348"/>
        <v>-4.0351048318765557E-4</v>
      </c>
      <c r="IH495" s="223">
        <f t="shared" ca="1" si="1349"/>
        <v>2.790566928109634E-4</v>
      </c>
      <c r="II495" s="223">
        <f t="shared" ca="1" si="1350"/>
        <v>-1.4856216776647197E-4</v>
      </c>
      <c r="IJ495" s="223">
        <f t="shared" ca="1" si="1351"/>
        <v>1.4851720437119708E-5</v>
      </c>
      <c r="IK495" s="223">
        <f t="shared" ca="1" si="1352"/>
        <v>1.191802217885466E-4</v>
      </c>
      <c r="IL495" s="223">
        <f t="shared" ca="1" si="1353"/>
        <v>-2.5063227212846639E-4</v>
      </c>
      <c r="IM495" s="223">
        <f t="shared" ca="1" si="1354"/>
        <v>3.7665889066851148E-4</v>
      </c>
      <c r="IN495" s="223">
        <f t="shared" ca="1" si="1355"/>
        <v>-4.945319817089048E-4</v>
      </c>
      <c r="IO495" s="223">
        <f t="shared" ca="1" si="1356"/>
        <v>6.0169994879705451E-4</v>
      </c>
      <c r="IP495" s="223">
        <f t="shared" ca="1" si="1357"/>
        <v>-6.9584292908528213E-4</v>
      </c>
      <c r="IQ495" s="223">
        <f t="shared" ca="1" si="1358"/>
        <v>7.7492301135537222E-4</v>
      </c>
      <c r="IR495" s="223">
        <f t="shared" ca="1" si="1359"/>
        <v>-8.3722835064253419E-4</v>
      </c>
      <c r="IS495" s="223">
        <f t="shared" ca="1" si="1360"/>
        <v>8.8141022450893727E-4</v>
      </c>
      <c r="IT495" s="223">
        <f t="shared" ca="1" si="1361"/>
        <v>-9.0651222881152121E-4</v>
      </c>
      <c r="IU495" s="223">
        <f t="shared" ca="1" si="1362"/>
        <v>9.1199098096341673E-4</v>
      </c>
      <c r="IV495" s="223">
        <f t="shared" ca="1" si="1363"/>
        <v>-8.977278825259723E-4</v>
      </c>
      <c r="IW495" s="223">
        <f t="shared" ca="1" si="1364"/>
        <v>8.6403168650681789E-4</v>
      </c>
      <c r="IX495" s="223">
        <f t="shared" ca="1" si="1365"/>
        <v>-8.1163181378962959E-4</v>
      </c>
      <c r="IY495" s="223">
        <f t="shared" ca="1" si="1366"/>
        <v>7.4166256337480918E-4</v>
      </c>
      <c r="IZ495" s="223">
        <f t="shared" ca="1" si="1367"/>
        <v>-6.5563855823155728E-4</v>
      </c>
      <c r="JA495" s="223">
        <f t="shared" ca="1" si="1368"/>
        <v>5.554219582849212E-4</v>
      </c>
      <c r="JB495" s="223">
        <f t="shared" ca="1" si="1369"/>
        <v>-4.4318215027661149E-4</v>
      </c>
    </row>
    <row r="496" spans="2:262">
      <c r="B496" s="230">
        <v>135</v>
      </c>
      <c r="C496" s="229">
        <f t="shared" si="1370"/>
        <v>2.6367187500000019E-3</v>
      </c>
      <c r="D496" s="226">
        <f t="shared" ca="1" si="1113"/>
        <v>71.903526405694834</v>
      </c>
      <c r="E496" s="225">
        <f ca="1">EK361</f>
        <v>-9.6473594305168553E-2</v>
      </c>
      <c r="F496" s="224">
        <v>135</v>
      </c>
      <c r="G496" s="223">
        <f t="shared" ca="1" si="1114"/>
        <v>3.1786278270291607E-4</v>
      </c>
      <c r="H496" s="223">
        <f t="shared" ca="1" si="1115"/>
        <v>-2.1593721176845084E-4</v>
      </c>
      <c r="I496" s="223">
        <f t="shared" ca="1" si="1116"/>
        <v>1.0765343112760593E-4</v>
      </c>
      <c r="J496" s="223">
        <f t="shared" ca="1" si="1117"/>
        <v>3.8001741354757711E-6</v>
      </c>
      <c r="K496" s="223">
        <f t="shared" ca="1" si="1118"/>
        <v>-1.1514188435334281E-4</v>
      </c>
      <c r="L496" s="223">
        <f t="shared" ca="1" si="1119"/>
        <v>2.2309327457628879E-4</v>
      </c>
      <c r="M496" s="223">
        <f t="shared" ca="1" si="1120"/>
        <v>-3.2447574686136633E-4</v>
      </c>
      <c r="N496" s="223">
        <f t="shared" ca="1" si="1121"/>
        <v>4.1630412318362697E-4</v>
      </c>
      <c r="O496" s="223">
        <f t="shared" ca="1" si="1122"/>
        <v>-4.958745431529524E-4</v>
      </c>
      <c r="P496" s="223">
        <f t="shared" ca="1" si="1123"/>
        <v>5.6084407841324032E-4</v>
      </c>
      <c r="Q496" s="223">
        <f t="shared" ca="1" si="1124"/>
        <v>-6.0929971950064092E-4</v>
      </c>
      <c r="R496" s="223">
        <f t="shared" ca="1" si="1125"/>
        <v>6.398147038624289E-4</v>
      </c>
      <c r="S496" s="223">
        <f t="shared" ca="1" si="1126"/>
        <v>-6.5149052647406423E-4</v>
      </c>
      <c r="T496" s="223">
        <f t="shared" ca="1" si="1127"/>
        <v>6.4398339606376348E-4</v>
      </c>
      <c r="U496" s="223">
        <f t="shared" ca="1" si="1128"/>
        <v>-6.1751435794859286E-4</v>
      </c>
      <c r="V496" s="223">
        <f t="shared" ca="1" si="1129"/>
        <v>5.7286278541805714E-4</v>
      </c>
      <c r="W496" s="223">
        <f t="shared" ca="1" si="1130"/>
        <v>-5.1134343130953782E-4</v>
      </c>
      <c r="X496" s="223">
        <f t="shared" ca="1" si="1131"/>
        <v>4.3476771548540862E-4</v>
      </c>
      <c r="Y496" s="223">
        <f t="shared" ca="1" si="1132"/>
        <v>-3.4539038809104091E-4</v>
      </c>
      <c r="Z496" s="223">
        <f t="shared" ca="1" si="1133"/>
        <v>2.4584313907888018E-4</v>
      </c>
      <c r="AA496" s="223">
        <f t="shared" ca="1" si="1134"/>
        <v>-1.3905710884722195E-4</v>
      </c>
      <c r="AB496" s="223">
        <f t="shared" ca="1" si="1135"/>
        <v>2.8176581645955124E-5</v>
      </c>
      <c r="AC496" s="223">
        <f t="shared" ca="1" si="1136"/>
        <v>8.3533596977818634E-5</v>
      </c>
      <c r="AD496" s="223">
        <f t="shared" ca="1" si="1137"/>
        <v>-1.9278415262709243E-4</v>
      </c>
      <c r="AE496" s="223">
        <f t="shared" ca="1" si="1138"/>
        <v>2.9635823380293289E-4</v>
      </c>
      <c r="AF496" s="223">
        <f t="shared" ca="1" si="1139"/>
        <v>-3.9120613118070818E-4</v>
      </c>
      <c r="AG496" s="223">
        <f t="shared" ca="1" si="1140"/>
        <v>4.7453507543272847E-4</v>
      </c>
      <c r="AH496" s="223">
        <f t="shared" ca="1" si="1141"/>
        <v>-5.4389146952571964E-4</v>
      </c>
      <c r="AI496" s="223">
        <f t="shared" ca="1" si="1142"/>
        <v>5.9723313418679196E-4</v>
      </c>
      <c r="AJ496" s="223">
        <f t="shared" ca="1" si="1143"/>
        <v>-6.3298943929051795E-4</v>
      </c>
      <c r="AK496" s="223">
        <f t="shared" ca="1" si="1144"/>
        <v>6.5010755061572882E-4</v>
      </c>
      <c r="AL496" s="223">
        <f t="shared" ca="1" si="1145"/>
        <v>-6.4808343024931061E-4</v>
      </c>
      <c r="AM496" s="223">
        <f t="shared" ca="1" si="1146"/>
        <v>6.2697667783902992E-4</v>
      </c>
      <c r="AN496" s="223">
        <f t="shared" ca="1" si="1147"/>
        <v>-5.874087756988671E-4</v>
      </c>
      <c r="AO496" s="223">
        <f t="shared" ca="1" si="1148"/>
        <v>5.3054478943928237E-4</v>
      </c>
      <c r="AP496" s="223">
        <f t="shared" ca="1" si="1149"/>
        <v>-4.5805906294207443E-4</v>
      </c>
      <c r="AQ496" s="223">
        <f t="shared" ca="1" si="1150"/>
        <v>3.7208591778163354E-4</v>
      </c>
      <c r="AR496" s="223">
        <f t="shared" ca="1" si="1151"/>
        <v>-2.7515680873394465E-4</v>
      </c>
      <c r="AS496" s="223">
        <f t="shared" ca="1" si="1152"/>
        <v>1.7012578581166636E-4</v>
      </c>
      <c r="AT496" s="223">
        <f t="shared" ca="1" si="1153"/>
        <v>-6.008545757422507E-5</v>
      </c>
      <c r="AU496" s="223">
        <f t="shared" ca="1" si="1154"/>
        <v>-5.1724069850498332E-5</v>
      </c>
      <c r="AV496" s="223">
        <f t="shared" ca="1" si="1155"/>
        <v>1.6201059676832646E-4</v>
      </c>
      <c r="AW496" s="223">
        <f t="shared" ca="1" si="1156"/>
        <v>-2.675267678013464E-4</v>
      </c>
      <c r="AX496" s="223">
        <f t="shared" ca="1" si="1157"/>
        <v>3.6516568934216265E-4</v>
      </c>
      <c r="AY496" s="223">
        <f t="shared" ca="1" si="1158"/>
        <v>-4.5205241115142501E-4</v>
      </c>
      <c r="AZ496" s="223">
        <f t="shared" ca="1" si="1159"/>
        <v>5.2562857844884773E-4</v>
      </c>
      <c r="BA496" s="223">
        <f t="shared" ca="1" si="1160"/>
        <v>-5.8372776194123908E-4</v>
      </c>
      <c r="BB496" s="223">
        <f t="shared" ca="1" si="1161"/>
        <v>6.2463924771602778E-4</v>
      </c>
      <c r="BC496" s="223">
        <f t="shared" ca="1" si="1162"/>
        <v>-6.4715840872526186E-4</v>
      </c>
      <c r="BD496" s="223">
        <f t="shared" ca="1" si="1163"/>
        <v>6.5062217468598259E-4</v>
      </c>
      <c r="BE496" s="223">
        <f t="shared" ca="1" si="1164"/>
        <v>-6.3492855599587899E-4</v>
      </c>
      <c r="BF496" s="223">
        <f t="shared" ca="1" si="1165"/>
        <v>6.0053964678808791E-4</v>
      </c>
      <c r="BG496" s="223">
        <f t="shared" ca="1" si="1166"/>
        <v>-5.4846801870103213E-4</v>
      </c>
      <c r="BH496" s="223">
        <f t="shared" ca="1" si="1167"/>
        <v>4.8024690599487405E-4</v>
      </c>
      <c r="BI496" s="223">
        <f t="shared" ca="1" si="1168"/>
        <v>-3.9788505990540508E-4</v>
      </c>
      <c r="BJ496" s="223">
        <f t="shared" ca="1" si="1169"/>
        <v>3.0380760153588725E-4</v>
      </c>
      <c r="BK496" s="223">
        <f t="shared" ca="1" si="1170"/>
        <v>-2.0078461485683138E-4</v>
      </c>
      <c r="BL496" s="223">
        <f t="shared" ca="1" si="1171"/>
        <v>9.1849582372315649E-5</v>
      </c>
      <c r="BM496" s="223">
        <f t="shared" ca="1" si="1172"/>
        <v>1.9789934908405449E-5</v>
      </c>
      <c r="BN496" s="223">
        <f t="shared" ca="1" si="1173"/>
        <v>-1.3084674319148437E-4</v>
      </c>
      <c r="BO496" s="223">
        <f t="shared" ca="1" si="1174"/>
        <v>2.3805080638354876E-4</v>
      </c>
      <c r="BP496" s="223">
        <f t="shared" ca="1" si="1175"/>
        <v>-3.3824553137327051E-4</v>
      </c>
      <c r="BQ496" s="223">
        <f t="shared" ca="1" si="1176"/>
        <v>4.2848071301653608E-4</v>
      </c>
      <c r="BR496" s="223">
        <f t="shared" ca="1" si="1177"/>
        <v>-5.0609940208686097E-4</v>
      </c>
      <c r="BS496" s="223">
        <f t="shared" ca="1" si="1178"/>
        <v>5.6881613838865544E-4</v>
      </c>
      <c r="BT496" s="223">
        <f t="shared" ca="1" si="1179"/>
        <v>-6.1478424548185267E-4</v>
      </c>
      <c r="BU496" s="223">
        <f t="shared" ca="1" si="1180"/>
        <v>6.4265020554379697E-4</v>
      </c>
      <c r="BV496" s="223">
        <f t="shared" ca="1" si="1181"/>
        <v>-6.5159351331606436E-4</v>
      </c>
      <c r="BW496" s="223">
        <f t="shared" ca="1" si="1182"/>
        <v>6.4135083564816249E-4</v>
      </c>
      <c r="BX496" s="223">
        <f t="shared" ca="1" si="1183"/>
        <v>-6.122237652671351E-4</v>
      </c>
      <c r="BY496" s="223">
        <f t="shared" ca="1" si="1184"/>
        <v>5.6506994046559653E-4</v>
      </c>
      <c r="BZ496" s="223">
        <f t="shared" ca="1" si="1185"/>
        <v>-5.0127779218647728E-4</v>
      </c>
      <c r="CA496" s="223">
        <f t="shared" ca="1" si="1186"/>
        <v>4.2272566206925656E-4</v>
      </c>
      <c r="CB496" s="223">
        <f t="shared" ca="1" si="1187"/>
        <v>-3.3172649521532655E-4</v>
      </c>
      <c r="CC496" s="223">
        <f t="shared" ca="1" si="1188"/>
        <v>2.3095973617813357E-4</v>
      </c>
      <c r="CD496" s="223">
        <f t="shared" ca="1" si="1189"/>
        <v>-1.2339243348141656E-4</v>
      </c>
      <c r="CE496" s="223">
        <f t="shared" ca="1" si="1190"/>
        <v>1.2191875720275421E-5</v>
      </c>
      <c r="CF496" s="223">
        <f t="shared" ca="1" si="1191"/>
        <v>9.9367668349472607E-5</v>
      </c>
      <c r="CG496" s="223">
        <f t="shared" ca="1" si="1192"/>
        <v>-2.0800135972238483E-4</v>
      </c>
      <c r="CH496" s="223">
        <f t="shared" ca="1" si="1193"/>
        <v>3.1051051029245874E-4</v>
      </c>
      <c r="CI496" s="223">
        <f t="shared" ca="1" si="1194"/>
        <v>-4.0387676731349752E-4</v>
      </c>
      <c r="CJ496" s="223">
        <f t="shared" ca="1" si="1195"/>
        <v>4.8535098793618664E-4</v>
      </c>
      <c r="CK496" s="223">
        <f t="shared" ca="1" si="1196"/>
        <v>-5.5253418693629352E-4</v>
      </c>
      <c r="CL496" s="223">
        <f t="shared" ca="1" si="1197"/>
        <v>6.0344817415157806E-4</v>
      </c>
      <c r="CM496" s="223">
        <f t="shared" ca="1" si="1198"/>
        <v>-6.3659380172766415E-4</v>
      </c>
      <c r="CN496" s="223">
        <f t="shared" ca="1" si="1199"/>
        <v>6.5099510609971563E-4</v>
      </c>
      <c r="CO496" s="223">
        <f t="shared" ca="1" si="1200"/>
        <v>-6.4622804496167023E-4</v>
      </c>
      <c r="CP496" s="223">
        <f t="shared" ca="1" si="1201"/>
        <v>6.2243298307118437E-4</v>
      </c>
      <c r="CQ496" s="223">
        <f t="shared" ca="1" si="1202"/>
        <v>-5.8031055924931581E-4</v>
      </c>
      <c r="CR496" s="223">
        <f t="shared" ca="1" si="1203"/>
        <v>5.2110105626994253E-4</v>
      </c>
      <c r="CS496" s="223">
        <f t="shared" ca="1" si="1204"/>
        <v>-4.4654788108677422E-4</v>
      </c>
      <c r="CT496" s="223">
        <f t="shared" ca="1" si="1205"/>
        <v>3.5884623071196691E-4</v>
      </c>
      <c r="CU496" s="223">
        <f t="shared" ca="1" si="1206"/>
        <v>-2.6057845526531625E-4</v>
      </c>
      <c r="CV496" s="223">
        <f t="shared" ca="1" si="1207"/>
        <v>1.5463802141035978E-4</v>
      </c>
      <c r="CW496" s="223">
        <f t="shared" ca="1" si="1208"/>
        <v>-4.4144315052463857E-5</v>
      </c>
      <c r="CX496" s="223">
        <f t="shared" ca="1" si="1209"/>
        <v>-6.7649208090827097E-5</v>
      </c>
      <c r="CY496" s="223">
        <f t="shared" ca="1" si="1210"/>
        <v>1.7745081956688214E-4</v>
      </c>
      <c r="CZ496" s="223">
        <f t="shared" ca="1" si="1211"/>
        <v>-2.8202744219485941E-4</v>
      </c>
      <c r="DA496" s="223">
        <f t="shared" ca="1" si="1212"/>
        <v>3.7829984710261756E-4</v>
      </c>
      <c r="DB496" s="223">
        <f t="shared" ca="1" si="1213"/>
        <v>-4.6343332074383608E-4</v>
      </c>
      <c r="DC496" s="223">
        <f t="shared" ca="1" si="1214"/>
        <v>5.349211322313133E-4</v>
      </c>
      <c r="DD496" s="223">
        <f t="shared" ca="1" si="1215"/>
        <v>-5.90658343313948E-4</v>
      </c>
      <c r="DE496" s="223">
        <f t="shared" ca="1" si="1216"/>
        <v>6.2900378768413726E-4</v>
      </c>
      <c r="DF496" s="223">
        <f t="shared" ca="1" si="1217"/>
        <v>-6.4882839465233528E-4</v>
      </c>
      <c r="DG496" s="223">
        <f t="shared" ca="1" si="1218"/>
        <v>6.4954843431197311E-4</v>
      </c>
      <c r="DH496" s="223">
        <f t="shared" ca="1" si="1219"/>
        <v>-6.3114270530032412E-4</v>
      </c>
      <c r="DI496" s="223">
        <f t="shared" ca="1" si="1220"/>
        <v>5.9415315906657668E-4</v>
      </c>
      <c r="DJ496" s="223">
        <f t="shared" ca="1" si="1221"/>
        <v>-5.3966894226580291E-4</v>
      </c>
      <c r="DK496" s="223">
        <f t="shared" ca="1" si="1222"/>
        <v>4.6929432714579248E-4</v>
      </c>
      <c r="DL496" s="223">
        <f t="shared" ca="1" si="1223"/>
        <v>-3.8510147420762011E-4</v>
      </c>
      <c r="DM496" s="223">
        <f t="shared" ca="1" si="1224"/>
        <v>2.8956941802978759E-4</v>
      </c>
      <c r="DN496" s="223">
        <f t="shared" ca="1" si="1225"/>
        <v>-1.8551107280103437E-4</v>
      </c>
      <c r="DO496" s="223">
        <f t="shared" ca="1" si="1226"/>
        <v>7.5990406863105607E-5</v>
      </c>
      <c r="DP496" s="223">
        <f t="shared" ca="1" si="1227"/>
        <v>3.5767774964519882E-5</v>
      </c>
      <c r="DQ496" s="223">
        <f t="shared" ca="1" si="1228"/>
        <v>-1.4647278484418647E-4</v>
      </c>
      <c r="DR496" s="223">
        <f t="shared" ca="1" si="1229"/>
        <v>2.5286494528635993E-4</v>
      </c>
      <c r="DS496" s="223">
        <f t="shared" ca="1" si="1230"/>
        <v>-3.5181156942488479E-4</v>
      </c>
      <c r="DT496" s="223">
        <f t="shared" ca="1" si="1231"/>
        <v>4.4039920208984845E-4</v>
      </c>
      <c r="DU496" s="223">
        <f t="shared" ca="1" si="1232"/>
        <v>-5.1601940566522975E-4</v>
      </c>
      <c r="DV496" s="223">
        <f t="shared" ca="1" si="1233"/>
        <v>5.7644556479171326E-4</v>
      </c>
      <c r="DW496" s="223">
        <f t="shared" ca="1" si="1234"/>
        <v>-6.198984484218536E-4</v>
      </c>
      <c r="DX496" s="223">
        <f t="shared" ca="1" si="1235"/>
        <v>6.4509859877158134E-4</v>
      </c>
      <c r="DY496" s="223">
        <f t="shared" ca="1" si="1236"/>
        <v>-6.513040045902943E-4</v>
      </c>
      <c r="DZ496" s="223">
        <f t="shared" ca="1" si="1237"/>
        <v>6.3833194947081546E-4</v>
      </c>
      <c r="EA496" s="223">
        <f t="shared" ca="1" si="1238"/>
        <v>-6.0656439188199211E-4</v>
      </c>
      <c r="EB496" s="223">
        <f t="shared" ca="1" si="1239"/>
        <v>5.569367185103278E-4</v>
      </c>
      <c r="EC496" s="223">
        <f t="shared" ca="1" si="1240"/>
        <v>-4.9091020206538775E-4</v>
      </c>
      <c r="ED496" s="223">
        <f t="shared" ca="1" si="1241"/>
        <v>4.1042897452100134E-4</v>
      </c>
      <c r="EE496" s="223">
        <f t="shared" ca="1" si="1242"/>
        <v>-3.1786278270293933E-4</v>
      </c>
      <c r="EF496" s="223">
        <f t="shared" ca="1" si="1243"/>
        <v>2.1593721176848014E-4</v>
      </c>
      <c r="EG496" s="223">
        <f t="shared" ca="1" si="1244"/>
        <v>-1.0765343112764051E-4</v>
      </c>
      <c r="EH496" s="223">
        <f t="shared" ca="1" si="1245"/>
        <v>-3.8001741354360893E-6</v>
      </c>
      <c r="EI496" s="223">
        <f t="shared" ca="1" si="1246"/>
        <v>1.1514188435333674E-4</v>
      </c>
      <c r="EJ496" s="223">
        <f t="shared" ca="1" si="1247"/>
        <v>-2.2309327457627868E-4</v>
      </c>
      <c r="EK496" s="223">
        <f t="shared" ca="1" si="1248"/>
        <v>3.2447574686135294E-4</v>
      </c>
      <c r="EL496" s="223">
        <f t="shared" ca="1" si="1249"/>
        <v>-4.1630412318361158E-4</v>
      </c>
      <c r="EM496" s="223">
        <f t="shared" ca="1" si="1250"/>
        <v>4.9587454315293646E-4</v>
      </c>
      <c r="EN496" s="223">
        <f t="shared" ca="1" si="1251"/>
        <v>-5.6084407841322655E-4</v>
      </c>
      <c r="EO496" s="223">
        <f t="shared" ca="1" si="1252"/>
        <v>6.0929971950062964E-4</v>
      </c>
      <c r="EP496" s="223">
        <f t="shared" ca="1" si="1253"/>
        <v>-6.3981470386242207E-4</v>
      </c>
      <c r="EQ496" s="223">
        <f t="shared" ca="1" si="1254"/>
        <v>6.5149052647406423E-4</v>
      </c>
      <c r="ER496" s="223">
        <f t="shared" ca="1" si="1255"/>
        <v>-6.4398339606376467E-4</v>
      </c>
      <c r="ES496" s="223">
        <f t="shared" ca="1" si="1256"/>
        <v>6.1751435794859698E-4</v>
      </c>
      <c r="ET496" s="223">
        <f t="shared" ca="1" si="1257"/>
        <v>-5.7286278541806559E-4</v>
      </c>
      <c r="EU496" s="223">
        <f t="shared" ca="1" si="1258"/>
        <v>5.1134343130955159E-4</v>
      </c>
      <c r="EV496" s="223">
        <f t="shared" ca="1" si="1259"/>
        <v>-4.3476771548542874E-4</v>
      </c>
      <c r="EW496" s="223">
        <f t="shared" ca="1" si="1260"/>
        <v>3.4539038809106774E-4</v>
      </c>
      <c r="EX496" s="223">
        <f t="shared" ca="1" si="1261"/>
        <v>-2.4584313907890945E-4</v>
      </c>
      <c r="EY496" s="223">
        <f t="shared" ca="1" si="1262"/>
        <v>1.390571088472619E-4</v>
      </c>
      <c r="EZ496" s="223">
        <f t="shared" ca="1" si="1263"/>
        <v>-2.8176581645958973E-5</v>
      </c>
      <c r="FA496" s="223">
        <f t="shared" ca="1" si="1264"/>
        <v>-8.3533596977805624E-5</v>
      </c>
      <c r="FB496" s="223">
        <f t="shared" ca="1" si="1265"/>
        <v>1.9278415262707991E-4</v>
      </c>
      <c r="FC496" s="223">
        <f t="shared" ca="1" si="1266"/>
        <v>-2.9635823380291299E-4</v>
      </c>
      <c r="FD496" s="223">
        <f t="shared" ca="1" si="1267"/>
        <v>3.9120613118069029E-4</v>
      </c>
      <c r="FE496" s="223">
        <f t="shared" ca="1" si="1268"/>
        <v>-4.7453507543273211E-4</v>
      </c>
      <c r="FF496" s="223">
        <f t="shared" ca="1" si="1269"/>
        <v>5.4389146952570229E-4</v>
      </c>
      <c r="FG496" s="223">
        <f t="shared" ca="1" si="1270"/>
        <v>-5.9723313418679055E-4</v>
      </c>
      <c r="FH496" s="223">
        <f t="shared" ca="1" si="1271"/>
        <v>6.329894392905083E-4</v>
      </c>
      <c r="FI496" s="223">
        <f t="shared" ca="1" si="1272"/>
        <v>-6.5010755061572795E-4</v>
      </c>
      <c r="FJ496" s="223">
        <f t="shared" ca="1" si="1273"/>
        <v>6.4808343024931581E-4</v>
      </c>
      <c r="FK496" s="223">
        <f t="shared" ca="1" si="1274"/>
        <v>-6.2697667783903339E-4</v>
      </c>
      <c r="FL496" s="223">
        <f t="shared" ca="1" si="1275"/>
        <v>5.874087756988928E-4</v>
      </c>
      <c r="FM496" s="223">
        <f t="shared" ca="1" si="1276"/>
        <v>-5.3054478943929538E-4</v>
      </c>
      <c r="FN496" s="223">
        <f t="shared" ca="1" si="1277"/>
        <v>4.5805906294207053E-4</v>
      </c>
      <c r="FO496" s="223">
        <f t="shared" ca="1" si="1278"/>
        <v>-3.720859177816594E-4</v>
      </c>
      <c r="FP496" s="223">
        <f t="shared" ca="1" si="1279"/>
        <v>2.7515680873394812E-4</v>
      </c>
      <c r="FQ496" s="223">
        <f t="shared" ca="1" si="1280"/>
        <v>-1.701257858117058E-4</v>
      </c>
      <c r="FR496" s="223">
        <f t="shared" ca="1" si="1281"/>
        <v>6.0085457574228865E-5</v>
      </c>
      <c r="FS496" s="223">
        <f t="shared" ca="1" si="1282"/>
        <v>5.172406985043908E-5</v>
      </c>
      <c r="FT496" s="223">
        <f t="shared" ca="1" si="1283"/>
        <v>-1.6201059676830483E-4</v>
      </c>
      <c r="FU496" s="223">
        <f t="shared" ca="1" si="1284"/>
        <v>2.6752676780135974E-4</v>
      </c>
      <c r="FV496" s="223">
        <f t="shared" ca="1" si="1285"/>
        <v>-3.6516568934214422E-4</v>
      </c>
      <c r="FW496" s="223">
        <f t="shared" ca="1" si="1286"/>
        <v>4.5205241115142225E-4</v>
      </c>
      <c r="FX496" s="223">
        <f t="shared" ca="1" si="1287"/>
        <v>-5.2562857844882355E-4</v>
      </c>
      <c r="FY496" s="223">
        <f t="shared" ca="1" si="1288"/>
        <v>5.8372776194123724E-4</v>
      </c>
      <c r="FZ496" s="223">
        <f t="shared" ca="1" si="1289"/>
        <v>-6.2463924771601607E-4</v>
      </c>
      <c r="GA496" s="223">
        <f t="shared" ca="1" si="1290"/>
        <v>6.4715840872526153E-4</v>
      </c>
      <c r="GB496" s="223">
        <f t="shared" ca="1" si="1291"/>
        <v>-6.5062217468598573E-4</v>
      </c>
      <c r="GC496" s="223">
        <f t="shared" ca="1" si="1292"/>
        <v>6.3492855599588398E-4</v>
      </c>
      <c r="GD496" s="223">
        <f t="shared" ca="1" si="1293"/>
        <v>-6.0053964678808227E-4</v>
      </c>
      <c r="GE496" s="223">
        <f t="shared" ca="1" si="1294"/>
        <v>5.4846801870104406E-4</v>
      </c>
      <c r="GF496" s="223">
        <f t="shared" ca="1" si="1295"/>
        <v>-4.8024690599487665E-4</v>
      </c>
      <c r="GG496" s="223">
        <f t="shared" ca="1" si="1296"/>
        <v>3.9788505990543749E-4</v>
      </c>
      <c r="GH496" s="223">
        <f t="shared" ca="1" si="1297"/>
        <v>-3.0380760153589067E-4</v>
      </c>
      <c r="GI496" s="223">
        <f t="shared" ca="1" si="1298"/>
        <v>2.0078461485687025E-4</v>
      </c>
      <c r="GJ496" s="223">
        <f t="shared" ca="1" si="1299"/>
        <v>-9.1849582372337821E-5</v>
      </c>
      <c r="GK496" s="223">
        <f t="shared" ca="1" si="1300"/>
        <v>-1.9789934908346089E-5</v>
      </c>
      <c r="GL496" s="223">
        <f t="shared" ca="1" si="1301"/>
        <v>1.3084674319146247E-4</v>
      </c>
      <c r="GM496" s="223">
        <f t="shared" ca="1" si="1302"/>
        <v>-2.3805080638356245E-4</v>
      </c>
      <c r="GN496" s="223">
        <f t="shared" ca="1" si="1303"/>
        <v>3.382455313732356E-4</v>
      </c>
      <c r="GO496" s="223">
        <f t="shared" ca="1" si="1304"/>
        <v>-4.2848071301653326E-4</v>
      </c>
      <c r="GP496" s="223">
        <f t="shared" ca="1" si="1305"/>
        <v>5.0609940208683527E-4</v>
      </c>
      <c r="GQ496" s="223">
        <f t="shared" ca="1" si="1306"/>
        <v>-5.6881613838865349E-4</v>
      </c>
      <c r="GR496" s="223">
        <f t="shared" ca="1" si="1307"/>
        <v>6.1478424548183912E-4</v>
      </c>
      <c r="GS496" s="223">
        <f t="shared" ca="1" si="1308"/>
        <v>-6.4265020554379328E-4</v>
      </c>
      <c r="GT496" s="223">
        <f t="shared" ca="1" si="1309"/>
        <v>6.5159351331606457E-4</v>
      </c>
      <c r="GU496" s="223">
        <f t="shared" ca="1" si="1310"/>
        <v>-6.4135083564816639E-4</v>
      </c>
      <c r="GV496" s="223">
        <f t="shared" ca="1" si="1311"/>
        <v>6.1222376526713E-4</v>
      </c>
      <c r="GW496" s="223">
        <f t="shared" ca="1" si="1312"/>
        <v>-5.6506994046561681E-4</v>
      </c>
      <c r="GX496" s="223">
        <f t="shared" ca="1" si="1313"/>
        <v>5.0127779218647967E-4</v>
      </c>
      <c r="GY496" s="223">
        <f t="shared" ca="1" si="1314"/>
        <v>-4.2272566206928762E-4</v>
      </c>
      <c r="GZ496" s="223">
        <f t="shared" ca="1" si="1315"/>
        <v>3.317264952153298E-4</v>
      </c>
      <c r="HA496" s="223">
        <f t="shared" ca="1" si="1316"/>
        <v>-2.3095973617818911E-4</v>
      </c>
      <c r="HB496" s="223">
        <f t="shared" ca="1" si="1317"/>
        <v>1.2339243348143849E-4</v>
      </c>
      <c r="HC496" s="223">
        <f t="shared" ca="1" si="1318"/>
        <v>-1.219187572026073E-5</v>
      </c>
      <c r="HD496" s="223">
        <f t="shared" ca="1" si="1319"/>
        <v>-9.9367668349450598E-5</v>
      </c>
      <c r="HE496" s="223">
        <f t="shared" ca="1" si="1320"/>
        <v>2.0800135972239876E-4</v>
      </c>
      <c r="HF496" s="223">
        <f t="shared" ca="1" si="1321"/>
        <v>-3.1051051029243912E-4</v>
      </c>
      <c r="HG496" s="223">
        <f t="shared" ca="1" si="1322"/>
        <v>4.0387676731350902E-4</v>
      </c>
      <c r="HH496" s="223">
        <f t="shared" ca="1" si="1323"/>
        <v>-4.8535098793614701E-4</v>
      </c>
      <c r="HI496" s="223">
        <f t="shared" ca="1" si="1324"/>
        <v>5.5253418693628159E-4</v>
      </c>
      <c r="HJ496" s="223">
        <f t="shared" ca="1" si="1325"/>
        <v>-6.0344817415155562E-4</v>
      </c>
      <c r="HK496" s="223">
        <f t="shared" ca="1" si="1326"/>
        <v>6.3659380172765938E-4</v>
      </c>
      <c r="HL496" s="223">
        <f t="shared" ca="1" si="1327"/>
        <v>-6.5099510609971628E-4</v>
      </c>
      <c r="HM496" s="223">
        <f t="shared" ca="1" si="1328"/>
        <v>6.4622804496167305E-4</v>
      </c>
      <c r="HN496" s="223">
        <f t="shared" ca="1" si="1329"/>
        <v>-6.2243298307118004E-4</v>
      </c>
      <c r="HO496" s="223">
        <f t="shared" ca="1" si="1330"/>
        <v>5.80310559249326E-4</v>
      </c>
      <c r="HP496" s="223">
        <f t="shared" ca="1" si="1331"/>
        <v>-5.2110105626995598E-4</v>
      </c>
      <c r="HQ496" s="223">
        <f t="shared" ca="1" si="1332"/>
        <v>4.4654788108681743E-4</v>
      </c>
      <c r="HR496" s="223">
        <f t="shared" ca="1" si="1333"/>
        <v>-3.5884623071198561E-4</v>
      </c>
      <c r="HS496" s="223">
        <f t="shared" ca="1" si="1334"/>
        <v>2.6057845526537073E-4</v>
      </c>
      <c r="HT496" s="223">
        <f t="shared" ca="1" si="1335"/>
        <v>-1.5463802141038146E-4</v>
      </c>
      <c r="HU496" s="223">
        <f t="shared" ca="1" si="1336"/>
        <v>4.414431505244922E-5</v>
      </c>
      <c r="HV496" s="223">
        <f t="shared" ca="1" si="1337"/>
        <v>6.7649208090804925E-5</v>
      </c>
      <c r="HW496" s="223">
        <f t="shared" ca="1" si="1338"/>
        <v>-1.7745081956689626E-4</v>
      </c>
      <c r="HX496" s="223">
        <f t="shared" ca="1" si="1339"/>
        <v>2.8202744219483925E-4</v>
      </c>
      <c r="HY496" s="223">
        <f t="shared" ca="1" si="1340"/>
        <v>-3.782998471025994E-4</v>
      </c>
      <c r="HZ496" s="223">
        <f t="shared" ca="1" si="1341"/>
        <v>4.6343332074379439E-4</v>
      </c>
      <c r="IA496" s="223">
        <f t="shared" ca="1" si="1342"/>
        <v>-5.349211322313005E-4</v>
      </c>
      <c r="IB496" s="223">
        <f t="shared" ca="1" si="1343"/>
        <v>5.9065834331392295E-4</v>
      </c>
      <c r="IC496" s="223">
        <f t="shared" ca="1" si="1344"/>
        <v>-6.290037876841314E-4</v>
      </c>
      <c r="ID496" s="223">
        <f t="shared" ca="1" si="1345"/>
        <v>6.4882839465233658E-4</v>
      </c>
      <c r="IE496" s="223">
        <f t="shared" ca="1" si="1346"/>
        <v>-5.7442360006033943E-4</v>
      </c>
      <c r="IF496" s="223">
        <f t="shared" ca="1" si="1347"/>
        <v>6.3114270530032054E-4</v>
      </c>
      <c r="IG496" s="223">
        <f t="shared" ca="1" si="1348"/>
        <v>-5.9415315906660108E-4</v>
      </c>
      <c r="IH496" s="223">
        <f t="shared" ca="1" si="1349"/>
        <v>5.3966894226581538E-4</v>
      </c>
      <c r="II496" s="223">
        <f t="shared" ca="1" si="1350"/>
        <v>-4.6929432714583373E-4</v>
      </c>
      <c r="IJ496" s="223">
        <f t="shared" ca="1" si="1351"/>
        <v>3.8510147420763811E-4</v>
      </c>
      <c r="IK496" s="223">
        <f t="shared" ca="1" si="1352"/>
        <v>-2.8956941802977447E-4</v>
      </c>
      <c r="IL496" s="223">
        <f t="shared" ca="1" si="1353"/>
        <v>1.8551107280105579E-4</v>
      </c>
      <c r="IM496" s="223">
        <f t="shared" ca="1" si="1354"/>
        <v>-7.5990406863091025E-5</v>
      </c>
      <c r="IN496" s="223">
        <f t="shared" ca="1" si="1355"/>
        <v>-3.5767774964497602E-5</v>
      </c>
      <c r="IO496" s="223">
        <f t="shared" ca="1" si="1356"/>
        <v>1.4647278484420078E-4</v>
      </c>
      <c r="IP496" s="223">
        <f t="shared" ca="1" si="1357"/>
        <v>-2.5286494528630523E-4</v>
      </c>
      <c r="IQ496" s="223">
        <f t="shared" ca="1" si="1358"/>
        <v>3.5181156942486593E-4</v>
      </c>
      <c r="IR496" s="223">
        <f t="shared" ca="1" si="1359"/>
        <v>-4.403992020898047E-4</v>
      </c>
      <c r="IS496" s="223">
        <f t="shared" ca="1" si="1360"/>
        <v>5.160194056652162E-4</v>
      </c>
      <c r="IT496" s="223">
        <f t="shared" ca="1" si="1361"/>
        <v>-5.764455647917202E-4</v>
      </c>
      <c r="IU496" s="223">
        <f t="shared" ca="1" si="1362"/>
        <v>6.1989844842184666E-4</v>
      </c>
      <c r="IV496" s="223">
        <f t="shared" ca="1" si="1363"/>
        <v>-6.450985987715834E-4</v>
      </c>
      <c r="IW496" s="223">
        <f t="shared" ca="1" si="1364"/>
        <v>6.5130400459029506E-4</v>
      </c>
      <c r="IX496" s="223">
        <f t="shared" ca="1" si="1365"/>
        <v>-6.383319494708199E-4</v>
      </c>
      <c r="IY496" s="223">
        <f t="shared" ca="1" si="1366"/>
        <v>6.0656439188201368E-4</v>
      </c>
      <c r="IZ496" s="223">
        <f t="shared" ca="1" si="1367"/>
        <v>-5.569367185103395E-4</v>
      </c>
      <c r="JA496" s="223">
        <f t="shared" ca="1" si="1368"/>
        <v>4.9091020206542689E-4</v>
      </c>
      <c r="JB496" s="223">
        <f t="shared" ca="1" si="1369"/>
        <v>-4.1042897452101869E-4</v>
      </c>
    </row>
    <row r="497" spans="2:262">
      <c r="B497" s="230">
        <v>136</v>
      </c>
      <c r="C497" s="229">
        <f t="shared" si="1370"/>
        <v>2.6562500000000019E-3</v>
      </c>
      <c r="D497" s="226">
        <f t="shared" ca="1" si="1113"/>
        <v>71.901844286585515</v>
      </c>
      <c r="E497" s="225">
        <f ca="1">EL361</f>
        <v>-9.8155713414484286E-2</v>
      </c>
      <c r="F497" s="224">
        <v>136</v>
      </c>
      <c r="G497" s="223">
        <f t="shared" ca="1" si="1114"/>
        <v>9.1135220606197861E-5</v>
      </c>
      <c r="H497" s="223">
        <f t="shared" ca="1" si="1115"/>
        <v>4.8176153682399957E-5</v>
      </c>
      <c r="I497" s="223">
        <f t="shared" ca="1" si="1116"/>
        <v>-1.8563614540248195E-4</v>
      </c>
      <c r="J497" s="223">
        <f t="shared" ca="1" si="1117"/>
        <v>3.1596224416069517E-4</v>
      </c>
      <c r="K497" s="223">
        <f t="shared" ca="1" si="1118"/>
        <v>-4.3414609106948079E-4</v>
      </c>
      <c r="L497" s="223">
        <f t="shared" ca="1" si="1119"/>
        <v>5.3564594717040088E-4</v>
      </c>
      <c r="M497" s="223">
        <f t="shared" ca="1" si="1120"/>
        <v>-6.1656122991526874E-4</v>
      </c>
      <c r="N497" s="223">
        <f t="shared" ca="1" si="1121"/>
        <v>6.7378241036601422E-4</v>
      </c>
      <c r="O497" s="223">
        <f t="shared" ca="1" si="1122"/>
        <v>-7.0511051064792282E-4</v>
      </c>
      <c r="P497" s="223">
        <f t="shared" ca="1" si="1123"/>
        <v>7.0934160943616218E-4</v>
      </c>
      <c r="Q497" s="223">
        <f t="shared" ca="1" si="1124"/>
        <v>-6.8631310797712683E-4</v>
      </c>
      <c r="R497" s="223">
        <f t="shared" ca="1" si="1125"/>
        <v>6.369099786673549E-4</v>
      </c>
      <c r="S497" s="223">
        <f t="shared" ca="1" si="1126"/>
        <v>-5.6303075606062996E-4</v>
      </c>
      <c r="T497" s="223">
        <f t="shared" ca="1" si="1127"/>
        <v>4.6751457724977791E-4</v>
      </c>
      <c r="U497" s="223">
        <f t="shared" ca="1" si="1128"/>
        <v>-3.5403207542041622E-4</v>
      </c>
      <c r="V497" s="223">
        <f t="shared" ca="1" si="1129"/>
        <v>2.2694431947611901E-4</v>
      </c>
      <c r="W497" s="223">
        <f t="shared" ca="1" si="1130"/>
        <v>-9.1135220606194961E-5</v>
      </c>
      <c r="X497" s="223">
        <f t="shared" ca="1" si="1131"/>
        <v>-4.8176153682399713E-5</v>
      </c>
      <c r="Y497" s="223">
        <f t="shared" ca="1" si="1132"/>
        <v>1.8563614540248298E-4</v>
      </c>
      <c r="Z497" s="223">
        <f t="shared" ca="1" si="1133"/>
        <v>-3.1596224416069381E-4</v>
      </c>
      <c r="AA497" s="223">
        <f t="shared" ca="1" si="1134"/>
        <v>4.3414609106948567E-4</v>
      </c>
      <c r="AB497" s="223">
        <f t="shared" ca="1" si="1135"/>
        <v>-5.3564594717040164E-4</v>
      </c>
      <c r="AC497" s="223">
        <f t="shared" ca="1" si="1136"/>
        <v>6.1656122991526798E-4</v>
      </c>
      <c r="AD497" s="223">
        <f t="shared" ca="1" si="1137"/>
        <v>-6.7378241036601606E-4</v>
      </c>
      <c r="AE497" s="223">
        <f t="shared" ca="1" si="1138"/>
        <v>7.0511051064792336E-4</v>
      </c>
      <c r="AF497" s="223">
        <f t="shared" ca="1" si="1139"/>
        <v>-7.0934160943616207E-4</v>
      </c>
      <c r="AG497" s="223">
        <f t="shared" ca="1" si="1140"/>
        <v>6.8631310797712792E-4</v>
      </c>
      <c r="AH497" s="223">
        <f t="shared" ca="1" si="1141"/>
        <v>-6.3690997866735447E-4</v>
      </c>
      <c r="AI497" s="223">
        <f t="shared" ca="1" si="1142"/>
        <v>5.6303075606062931E-4</v>
      </c>
      <c r="AJ497" s="223">
        <f t="shared" ca="1" si="1143"/>
        <v>-4.6751457724978089E-4</v>
      </c>
      <c r="AK497" s="223">
        <f t="shared" ca="1" si="1144"/>
        <v>3.5403207542041091E-4</v>
      </c>
      <c r="AL497" s="223">
        <f t="shared" ca="1" si="1145"/>
        <v>-2.2694431947611803E-4</v>
      </c>
      <c r="AM497" s="223">
        <f t="shared" ca="1" si="1146"/>
        <v>9.1135220606198918E-5</v>
      </c>
      <c r="AN497" s="223">
        <f t="shared" ca="1" si="1147"/>
        <v>4.8176153682405785E-5</v>
      </c>
      <c r="AO497" s="223">
        <f t="shared" ca="1" si="1148"/>
        <v>-1.8563614540248401E-4</v>
      </c>
      <c r="AP497" s="223">
        <f t="shared" ca="1" si="1149"/>
        <v>3.1596224416069474E-4</v>
      </c>
      <c r="AQ497" s="223">
        <f t="shared" ca="1" si="1150"/>
        <v>-4.3414609106948648E-4</v>
      </c>
      <c r="AR497" s="223">
        <f t="shared" ca="1" si="1151"/>
        <v>5.3564594717040229E-4</v>
      </c>
      <c r="AS497" s="223">
        <f t="shared" ca="1" si="1152"/>
        <v>-6.1656122991527362E-4</v>
      </c>
      <c r="AT497" s="223">
        <f t="shared" ca="1" si="1153"/>
        <v>6.7378241036601325E-4</v>
      </c>
      <c r="AU497" s="223">
        <f t="shared" ca="1" si="1154"/>
        <v>-7.0511051064792336E-4</v>
      </c>
      <c r="AV497" s="223">
        <f t="shared" ca="1" si="1155"/>
        <v>7.0934160943616131E-4</v>
      </c>
      <c r="AW497" s="223">
        <f t="shared" ca="1" si="1156"/>
        <v>-6.8631310797712748E-4</v>
      </c>
      <c r="AX497" s="223">
        <f t="shared" ca="1" si="1157"/>
        <v>6.3690997866735393E-4</v>
      </c>
      <c r="AY497" s="223">
        <f t="shared" ca="1" si="1158"/>
        <v>-5.6303075606062259E-4</v>
      </c>
      <c r="AZ497" s="223">
        <f t="shared" ca="1" si="1159"/>
        <v>4.6751457724978013E-4</v>
      </c>
      <c r="BA497" s="223">
        <f t="shared" ca="1" si="1160"/>
        <v>-3.5403207542041004E-4</v>
      </c>
      <c r="BB497" s="223">
        <f t="shared" ca="1" si="1161"/>
        <v>2.2694431947610746E-4</v>
      </c>
      <c r="BC497" s="223">
        <f t="shared" ca="1" si="1162"/>
        <v>-9.1135220606197861E-5</v>
      </c>
      <c r="BD497" s="223">
        <f t="shared" ca="1" si="1163"/>
        <v>-4.8176153682406842E-5</v>
      </c>
      <c r="BE497" s="223">
        <f t="shared" ca="1" si="1164"/>
        <v>1.8563614540247528E-4</v>
      </c>
      <c r="BF497" s="223">
        <f t="shared" ca="1" si="1165"/>
        <v>-3.159622441606956E-4</v>
      </c>
      <c r="BG497" s="223">
        <f t="shared" ca="1" si="1166"/>
        <v>4.3414609106948729E-4</v>
      </c>
      <c r="BH497" s="223">
        <f t="shared" ca="1" si="1167"/>
        <v>-5.3564594717039633E-4</v>
      </c>
      <c r="BI497" s="223">
        <f t="shared" ca="1" si="1168"/>
        <v>6.1656122991526907E-4</v>
      </c>
      <c r="BJ497" s="223">
        <f t="shared" ca="1" si="1169"/>
        <v>-6.7378241036601682E-4</v>
      </c>
      <c r="BK497" s="223">
        <f t="shared" ca="1" si="1170"/>
        <v>7.0511051064792228E-4</v>
      </c>
      <c r="BL497" s="223">
        <f t="shared" ca="1" si="1171"/>
        <v>-7.0934160943616196E-4</v>
      </c>
      <c r="BM497" s="223">
        <f t="shared" ca="1" si="1172"/>
        <v>6.8631310797712466E-4</v>
      </c>
      <c r="BN497" s="223">
        <f t="shared" ca="1" si="1173"/>
        <v>-6.3690997866735805E-4</v>
      </c>
      <c r="BO497" s="223">
        <f t="shared" ca="1" si="1174"/>
        <v>5.6303075606062812E-4</v>
      </c>
      <c r="BP497" s="223">
        <f t="shared" ca="1" si="1175"/>
        <v>-4.6751457724977173E-4</v>
      </c>
      <c r="BQ497" s="223">
        <f t="shared" ca="1" si="1176"/>
        <v>3.5403207542041785E-4</v>
      </c>
      <c r="BR497" s="223">
        <f t="shared" ca="1" si="1177"/>
        <v>-2.2694431947611605E-4</v>
      </c>
      <c r="BS497" s="223">
        <f t="shared" ca="1" si="1178"/>
        <v>9.1135220606186829E-5</v>
      </c>
      <c r="BT497" s="223">
        <f t="shared" ca="1" si="1179"/>
        <v>4.8176153682397816E-5</v>
      </c>
      <c r="BU497" s="223">
        <f t="shared" ca="1" si="1180"/>
        <v>-1.8563614540248599E-4</v>
      </c>
      <c r="BV497" s="223">
        <f t="shared" ca="1" si="1181"/>
        <v>3.1596224416070563E-4</v>
      </c>
      <c r="BW497" s="223">
        <f t="shared" ca="1" si="1182"/>
        <v>-4.3414609106948014E-4</v>
      </c>
      <c r="BX497" s="223">
        <f t="shared" ca="1" si="1183"/>
        <v>5.356459471704037E-4</v>
      </c>
      <c r="BY497" s="223">
        <f t="shared" ca="1" si="1184"/>
        <v>-6.165612299152746E-4</v>
      </c>
      <c r="BZ497" s="223">
        <f t="shared" ca="1" si="1185"/>
        <v>6.737824103660139E-4</v>
      </c>
      <c r="CA497" s="223">
        <f t="shared" ca="1" si="1186"/>
        <v>-7.051105106479238E-4</v>
      </c>
      <c r="CB497" s="223">
        <f t="shared" ca="1" si="1187"/>
        <v>7.0934160943616109E-4</v>
      </c>
      <c r="CC497" s="223">
        <f t="shared" ca="1" si="1188"/>
        <v>-6.8631310797712705E-4</v>
      </c>
      <c r="CD497" s="223">
        <f t="shared" ca="1" si="1189"/>
        <v>6.3690997866735306E-4</v>
      </c>
      <c r="CE497" s="223">
        <f t="shared" ca="1" si="1190"/>
        <v>-5.6303075606062129E-4</v>
      </c>
      <c r="CF497" s="223">
        <f t="shared" ca="1" si="1191"/>
        <v>4.6751457724976333E-4</v>
      </c>
      <c r="CG497" s="223">
        <f t="shared" ca="1" si="1192"/>
        <v>-3.5403207542042577E-4</v>
      </c>
      <c r="CH497" s="223">
        <f t="shared" ca="1" si="1193"/>
        <v>2.2694431947612465E-4</v>
      </c>
      <c r="CI497" s="223">
        <f t="shared" ca="1" si="1194"/>
        <v>-9.1135220606195801E-5</v>
      </c>
      <c r="CJ497" s="223">
        <f t="shared" ca="1" si="1195"/>
        <v>-4.8176153682408929E-5</v>
      </c>
      <c r="CK497" s="223">
        <f t="shared" ca="1" si="1196"/>
        <v>1.856361454024968E-4</v>
      </c>
      <c r="CL497" s="223">
        <f t="shared" ca="1" si="1197"/>
        <v>-3.1596224416071566E-4</v>
      </c>
      <c r="CM497" s="223">
        <f t="shared" ca="1" si="1198"/>
        <v>4.3414609106947298E-4</v>
      </c>
      <c r="CN497" s="223">
        <f t="shared" ca="1" si="1199"/>
        <v>-5.3564594717039784E-4</v>
      </c>
      <c r="CO497" s="223">
        <f t="shared" ca="1" si="1200"/>
        <v>6.1656122991527015E-4</v>
      </c>
      <c r="CP497" s="223">
        <f t="shared" ca="1" si="1201"/>
        <v>-6.7378241036601747E-4</v>
      </c>
      <c r="CQ497" s="223">
        <f t="shared" ca="1" si="1202"/>
        <v>7.0511051064792521E-4</v>
      </c>
      <c r="CR497" s="223">
        <f t="shared" ca="1" si="1203"/>
        <v>-7.0934160943616044E-4</v>
      </c>
      <c r="CS497" s="223">
        <f t="shared" ca="1" si="1204"/>
        <v>6.8631310797712933E-4</v>
      </c>
      <c r="CT497" s="223">
        <f t="shared" ca="1" si="1205"/>
        <v>-6.3690997866735707E-4</v>
      </c>
      <c r="CU497" s="223">
        <f t="shared" ca="1" si="1206"/>
        <v>5.6303075606062682E-4</v>
      </c>
      <c r="CV497" s="223">
        <f t="shared" ca="1" si="1207"/>
        <v>-4.6751457724977016E-4</v>
      </c>
      <c r="CW497" s="223">
        <f t="shared" ca="1" si="1208"/>
        <v>3.5403207542039855E-4</v>
      </c>
      <c r="CX497" s="223">
        <f t="shared" ca="1" si="1209"/>
        <v>-2.2694431947609491E-4</v>
      </c>
      <c r="CY497" s="223">
        <f t="shared" ca="1" si="1210"/>
        <v>9.1135220606204773E-5</v>
      </c>
      <c r="CZ497" s="223">
        <f t="shared" ca="1" si="1211"/>
        <v>4.8176153682399903E-5</v>
      </c>
      <c r="DA497" s="223">
        <f t="shared" ca="1" si="1212"/>
        <v>-1.8563614540248805E-4</v>
      </c>
      <c r="DB497" s="223">
        <f t="shared" ca="1" si="1213"/>
        <v>3.1596224416070758E-4</v>
      </c>
      <c r="DC497" s="223">
        <f t="shared" ca="1" si="1214"/>
        <v>-4.3414609106949775E-4</v>
      </c>
      <c r="DD497" s="223">
        <f t="shared" ca="1" si="1215"/>
        <v>5.3564594717039177E-4</v>
      </c>
      <c r="DE497" s="223">
        <f t="shared" ca="1" si="1216"/>
        <v>-6.1656122991526549E-4</v>
      </c>
      <c r="DF497" s="223">
        <f t="shared" ca="1" si="1217"/>
        <v>6.7378241036601455E-4</v>
      </c>
      <c r="DG497" s="223">
        <f t="shared" ca="1" si="1218"/>
        <v>-7.0511051064792412E-4</v>
      </c>
      <c r="DH497" s="223">
        <f t="shared" ca="1" si="1219"/>
        <v>7.0934160943616098E-4</v>
      </c>
      <c r="DI497" s="223">
        <f t="shared" ca="1" si="1220"/>
        <v>-6.863131079771212E-4</v>
      </c>
      <c r="DJ497" s="223">
        <f t="shared" ca="1" si="1221"/>
        <v>6.3690997866736108E-4</v>
      </c>
      <c r="DK497" s="223">
        <f t="shared" ca="1" si="1222"/>
        <v>-5.6303075606063235E-4</v>
      </c>
      <c r="DL497" s="223">
        <f t="shared" ca="1" si="1223"/>
        <v>4.6751457724977699E-4</v>
      </c>
      <c r="DM497" s="223">
        <f t="shared" ca="1" si="1224"/>
        <v>-3.5403207542040641E-4</v>
      </c>
      <c r="DN497" s="223">
        <f t="shared" ca="1" si="1225"/>
        <v>2.269443194761035E-4</v>
      </c>
      <c r="DO497" s="223">
        <f t="shared" ca="1" si="1226"/>
        <v>-9.113522060617371E-5</v>
      </c>
      <c r="DP497" s="223">
        <f t="shared" ca="1" si="1227"/>
        <v>-4.8176153682390877E-5</v>
      </c>
      <c r="DQ497" s="223">
        <f t="shared" ca="1" si="1228"/>
        <v>1.8563614540247926E-4</v>
      </c>
      <c r="DR497" s="223">
        <f t="shared" ca="1" si="1229"/>
        <v>-3.1596224416069951E-4</v>
      </c>
      <c r="DS497" s="223">
        <f t="shared" ca="1" si="1230"/>
        <v>4.341460910694906E-4</v>
      </c>
      <c r="DT497" s="223">
        <f t="shared" ca="1" si="1231"/>
        <v>-5.3564594717041248E-4</v>
      </c>
      <c r="DU497" s="223">
        <f t="shared" ca="1" si="1232"/>
        <v>6.1656122991528121E-4</v>
      </c>
      <c r="DV497" s="223">
        <f t="shared" ca="1" si="1233"/>
        <v>-6.7378241036601162E-4</v>
      </c>
      <c r="DW497" s="223">
        <f t="shared" ca="1" si="1234"/>
        <v>7.0511051064792282E-4</v>
      </c>
      <c r="DX497" s="223">
        <f t="shared" ca="1" si="1235"/>
        <v>-7.0934160943616164E-4</v>
      </c>
      <c r="DY497" s="223">
        <f t="shared" ca="1" si="1236"/>
        <v>6.8631310797712358E-4</v>
      </c>
      <c r="DZ497" s="223">
        <f t="shared" ca="1" si="1237"/>
        <v>-6.3690997866734721E-4</v>
      </c>
      <c r="EA497" s="223">
        <f t="shared" ca="1" si="1238"/>
        <v>5.6303075606061316E-4</v>
      </c>
      <c r="EB497" s="223">
        <f t="shared" ca="1" si="1239"/>
        <v>-4.6751457724978382E-4</v>
      </c>
      <c r="EC497" s="223">
        <f t="shared" ca="1" si="1240"/>
        <v>3.5403207542041427E-4</v>
      </c>
      <c r="ED497" s="223">
        <f t="shared" ca="1" si="1241"/>
        <v>-2.269443194761121E-4</v>
      </c>
      <c r="EE497" s="223">
        <f t="shared" ca="1" si="1242"/>
        <v>9.1135220606182655E-5</v>
      </c>
      <c r="EF497" s="223">
        <f t="shared" ca="1" si="1243"/>
        <v>4.8176153682422156E-5</v>
      </c>
      <c r="EG497" s="223">
        <f t="shared" ca="1" si="1244"/>
        <v>-1.8563614540247051E-4</v>
      </c>
      <c r="EH497" s="223">
        <f t="shared" ca="1" si="1245"/>
        <v>3.1596224416069137E-4</v>
      </c>
      <c r="EI497" s="223">
        <f t="shared" ca="1" si="1246"/>
        <v>-4.3414609106948339E-4</v>
      </c>
      <c r="EJ497" s="223">
        <f t="shared" ca="1" si="1247"/>
        <v>5.3564594717040652E-4</v>
      </c>
      <c r="EK497" s="223">
        <f t="shared" ca="1" si="1248"/>
        <v>-6.1656122991527666E-4</v>
      </c>
      <c r="EL497" s="223">
        <f t="shared" ca="1" si="1249"/>
        <v>6.737824103660217E-4</v>
      </c>
      <c r="EM497" s="223">
        <f t="shared" ca="1" si="1250"/>
        <v>-7.0511051064792163E-4</v>
      </c>
      <c r="EN497" s="223">
        <f t="shared" ca="1" si="1251"/>
        <v>7.0934160943616229E-4</v>
      </c>
      <c r="EO497" s="223">
        <f t="shared" ca="1" si="1252"/>
        <v>-6.8631310797712597E-4</v>
      </c>
      <c r="EP497" s="223">
        <f t="shared" ca="1" si="1253"/>
        <v>6.3690997866735122E-4</v>
      </c>
      <c r="EQ497" s="223">
        <f t="shared" ca="1" si="1254"/>
        <v>-5.630307560606188E-4</v>
      </c>
      <c r="ER497" s="223">
        <f t="shared" ca="1" si="1255"/>
        <v>4.6751457724976018E-4</v>
      </c>
      <c r="ES497" s="223">
        <f t="shared" ca="1" si="1256"/>
        <v>-3.5403207542042213E-4</v>
      </c>
      <c r="ET497" s="223">
        <f t="shared" ca="1" si="1257"/>
        <v>2.2694431947612066E-4</v>
      </c>
      <c r="EU497" s="223">
        <f t="shared" ca="1" si="1258"/>
        <v>-9.1135220606191654E-5</v>
      </c>
      <c r="EV497" s="223">
        <f t="shared" ca="1" si="1259"/>
        <v>-4.817615368241313E-5</v>
      </c>
      <c r="EW497" s="223">
        <f t="shared" ca="1" si="1260"/>
        <v>1.8563614540250084E-4</v>
      </c>
      <c r="EX497" s="223">
        <f t="shared" ca="1" si="1261"/>
        <v>-3.1596224416071946E-4</v>
      </c>
      <c r="EY497" s="223">
        <f t="shared" ca="1" si="1262"/>
        <v>4.3414609106947623E-4</v>
      </c>
      <c r="EZ497" s="223">
        <f t="shared" ca="1" si="1263"/>
        <v>-5.3564594717040045E-4</v>
      </c>
      <c r="FA497" s="223">
        <f t="shared" ca="1" si="1264"/>
        <v>6.1656122991527221E-4</v>
      </c>
      <c r="FB497" s="223">
        <f t="shared" ca="1" si="1265"/>
        <v>-6.7378241036601878E-4</v>
      </c>
      <c r="FC497" s="223">
        <f t="shared" ca="1" si="1266"/>
        <v>7.0511051064792575E-4</v>
      </c>
      <c r="FD497" s="223">
        <f t="shared" ca="1" si="1267"/>
        <v>-7.0934160943616012E-4</v>
      </c>
      <c r="FE497" s="223">
        <f t="shared" ca="1" si="1268"/>
        <v>6.8631310797711773E-4</v>
      </c>
      <c r="FF497" s="223">
        <f t="shared" ca="1" si="1269"/>
        <v>-6.3690997866733723E-4</v>
      </c>
      <c r="FG497" s="223">
        <f t="shared" ca="1" si="1270"/>
        <v>5.630307560605995E-4</v>
      </c>
      <c r="FH497" s="223">
        <f t="shared" ca="1" si="1271"/>
        <v>-4.6751457724979748E-4</v>
      </c>
      <c r="FI497" s="223">
        <f t="shared" ca="1" si="1272"/>
        <v>3.5403207542042999E-4</v>
      </c>
      <c r="FJ497" s="223">
        <f t="shared" ca="1" si="1273"/>
        <v>-2.2694431947612925E-4</v>
      </c>
      <c r="FK497" s="223">
        <f t="shared" ca="1" si="1274"/>
        <v>9.1135220606200653E-5</v>
      </c>
      <c r="FL497" s="223">
        <f t="shared" ca="1" si="1275"/>
        <v>4.8176153682404077E-5</v>
      </c>
      <c r="FM497" s="223">
        <f t="shared" ca="1" si="1276"/>
        <v>-1.8563614540249203E-4</v>
      </c>
      <c r="FN497" s="223">
        <f t="shared" ca="1" si="1277"/>
        <v>3.1596224416071127E-4</v>
      </c>
      <c r="FO497" s="223">
        <f t="shared" ca="1" si="1278"/>
        <v>-4.3414609106950106E-4</v>
      </c>
      <c r="FP497" s="223">
        <f t="shared" ca="1" si="1279"/>
        <v>5.3564594717042115E-4</v>
      </c>
      <c r="FQ497" s="223">
        <f t="shared" ca="1" si="1280"/>
        <v>-6.1656122991528772E-4</v>
      </c>
      <c r="FR497" s="223">
        <f t="shared" ca="1" si="1281"/>
        <v>6.7378241036602875E-4</v>
      </c>
      <c r="FS497" s="223">
        <f t="shared" ca="1" si="1282"/>
        <v>-7.0511051064791935E-4</v>
      </c>
      <c r="FT497" s="223">
        <f t="shared" ca="1" si="1283"/>
        <v>7.0934160943616348E-4</v>
      </c>
      <c r="FU497" s="223">
        <f t="shared" ca="1" si="1284"/>
        <v>-6.8631310797713063E-4</v>
      </c>
      <c r="FV497" s="223">
        <f t="shared" ca="1" si="1285"/>
        <v>6.3690997866735913E-4</v>
      </c>
      <c r="FW497" s="223">
        <f t="shared" ca="1" si="1286"/>
        <v>-5.6303075606062975E-4</v>
      </c>
      <c r="FX497" s="223">
        <f t="shared" ca="1" si="1287"/>
        <v>4.6751457724977384E-4</v>
      </c>
      <c r="FY497" s="223">
        <f t="shared" ca="1" si="1288"/>
        <v>-3.5403207542040278E-4</v>
      </c>
      <c r="FZ497" s="223">
        <f t="shared" ca="1" si="1289"/>
        <v>2.2694431947609955E-4</v>
      </c>
      <c r="GA497" s="223">
        <f t="shared" ca="1" si="1290"/>
        <v>-9.1135220606169509E-5</v>
      </c>
      <c r="GB497" s="223">
        <f t="shared" ca="1" si="1291"/>
        <v>-4.8176153682435383E-5</v>
      </c>
      <c r="GC497" s="223">
        <f t="shared" ca="1" si="1292"/>
        <v>1.8563614540252236E-4</v>
      </c>
      <c r="GD497" s="223">
        <f t="shared" ca="1" si="1293"/>
        <v>-3.159622441607393E-4</v>
      </c>
      <c r="GE497" s="223">
        <f t="shared" ca="1" si="1294"/>
        <v>4.3414609106946187E-4</v>
      </c>
      <c r="GF497" s="223">
        <f t="shared" ca="1" si="1295"/>
        <v>-5.3564594717038863E-4</v>
      </c>
      <c r="GG497" s="223">
        <f t="shared" ca="1" si="1296"/>
        <v>6.1656122991526311E-4</v>
      </c>
      <c r="GH497" s="223">
        <f t="shared" ca="1" si="1297"/>
        <v>-6.7378241036601303E-4</v>
      </c>
      <c r="GI497" s="223">
        <f t="shared" ca="1" si="1298"/>
        <v>7.0511051064792336E-4</v>
      </c>
      <c r="GJ497" s="223">
        <f t="shared" ca="1" si="1299"/>
        <v>-7.0934160943616131E-4</v>
      </c>
      <c r="GK497" s="223">
        <f t="shared" ca="1" si="1300"/>
        <v>6.863131079771225E-4</v>
      </c>
      <c r="GL497" s="223">
        <f t="shared" ca="1" si="1301"/>
        <v>-6.3690997866734525E-4</v>
      </c>
      <c r="GM497" s="223">
        <f t="shared" ca="1" si="1302"/>
        <v>5.6303075606061056E-4</v>
      </c>
      <c r="GN497" s="223">
        <f t="shared" ca="1" si="1303"/>
        <v>-4.6751457724975021E-4</v>
      </c>
      <c r="GO497" s="223">
        <f t="shared" ca="1" si="1304"/>
        <v>3.5403207542037557E-4</v>
      </c>
      <c r="GP497" s="223">
        <f t="shared" ca="1" si="1305"/>
        <v>-2.2694431947606981E-4</v>
      </c>
      <c r="GQ497" s="223">
        <f t="shared" ca="1" si="1306"/>
        <v>9.1135220606218623E-5</v>
      </c>
      <c r="GR497" s="223">
        <f t="shared" ca="1" si="1307"/>
        <v>4.8176153682386025E-5</v>
      </c>
      <c r="GS497" s="223">
        <f t="shared" ca="1" si="1308"/>
        <v>-1.8563614540247458E-4</v>
      </c>
      <c r="GT497" s="223">
        <f t="shared" ca="1" si="1309"/>
        <v>3.1596224416069506E-4</v>
      </c>
      <c r="GU497" s="223">
        <f t="shared" ca="1" si="1310"/>
        <v>-4.3414609106948675E-4</v>
      </c>
      <c r="GV497" s="223">
        <f t="shared" ca="1" si="1311"/>
        <v>5.3564594717040923E-4</v>
      </c>
      <c r="GW497" s="223">
        <f t="shared" ca="1" si="1312"/>
        <v>-6.1656122991527883E-4</v>
      </c>
      <c r="GX497" s="223">
        <f t="shared" ca="1" si="1313"/>
        <v>6.73782410366023E-4</v>
      </c>
      <c r="GY497" s="223">
        <f t="shared" ca="1" si="1314"/>
        <v>-7.0511051064792738E-4</v>
      </c>
      <c r="GZ497" s="223">
        <f t="shared" ca="1" si="1315"/>
        <v>7.0934160943615914E-4</v>
      </c>
      <c r="HA497" s="223">
        <f t="shared" ca="1" si="1316"/>
        <v>-6.8631310797711426E-4</v>
      </c>
      <c r="HB497" s="223">
        <f t="shared" ca="1" si="1317"/>
        <v>6.3690997866736737E-4</v>
      </c>
      <c r="HC497" s="223">
        <f t="shared" ca="1" si="1318"/>
        <v>-5.6303075606064081E-4</v>
      </c>
      <c r="HD497" s="223">
        <f t="shared" ca="1" si="1319"/>
        <v>4.675145772497875E-4</v>
      </c>
      <c r="HE497" s="223">
        <f t="shared" ca="1" si="1320"/>
        <v>-3.540320754204185E-4</v>
      </c>
      <c r="HF497" s="223">
        <f t="shared" ca="1" si="1321"/>
        <v>2.269443194761167E-4</v>
      </c>
      <c r="HG497" s="223">
        <f t="shared" ca="1" si="1322"/>
        <v>-9.1135220606187507E-5</v>
      </c>
      <c r="HH497" s="223">
        <f t="shared" ca="1" si="1323"/>
        <v>-4.8176153682417277E-5</v>
      </c>
      <c r="HI497" s="223">
        <f t="shared" ca="1" si="1324"/>
        <v>1.8563614540250485E-4</v>
      </c>
      <c r="HJ497" s="223">
        <f t="shared" ca="1" si="1325"/>
        <v>-3.1596224416072314E-4</v>
      </c>
      <c r="HK497" s="223">
        <f t="shared" ca="1" si="1326"/>
        <v>4.3414609106951158E-4</v>
      </c>
      <c r="HL497" s="223">
        <f t="shared" ca="1" si="1327"/>
        <v>-5.3564594717042983E-4</v>
      </c>
      <c r="HM497" s="223">
        <f t="shared" ca="1" si="1328"/>
        <v>6.1656122991529433E-4</v>
      </c>
      <c r="HN497" s="223">
        <f t="shared" ca="1" si="1329"/>
        <v>-6.7378241036600717E-4</v>
      </c>
      <c r="HO497" s="223">
        <f t="shared" ca="1" si="1330"/>
        <v>7.0511051064792098E-4</v>
      </c>
      <c r="HP497" s="223">
        <f t="shared" ca="1" si="1331"/>
        <v>-7.0934160943616261E-4</v>
      </c>
      <c r="HQ497" s="223">
        <f t="shared" ca="1" si="1332"/>
        <v>6.8631310797712727E-4</v>
      </c>
      <c r="HR497" s="223">
        <f t="shared" ca="1" si="1333"/>
        <v>-6.3690997866735328E-4</v>
      </c>
      <c r="HS497" s="223">
        <f t="shared" ca="1" si="1334"/>
        <v>5.6303075606062172E-4</v>
      </c>
      <c r="HT497" s="223">
        <f t="shared" ca="1" si="1335"/>
        <v>-4.6751457724976387E-4</v>
      </c>
      <c r="HU497" s="223">
        <f t="shared" ca="1" si="1336"/>
        <v>3.5403207542039129E-4</v>
      </c>
      <c r="HV497" s="223">
        <f t="shared" ca="1" si="1337"/>
        <v>-2.26944319476087E-4</v>
      </c>
      <c r="HW497" s="223">
        <f t="shared" ca="1" si="1338"/>
        <v>9.1135220606156444E-5</v>
      </c>
      <c r="HX497" s="223">
        <f t="shared" ca="1" si="1339"/>
        <v>4.8176153682448611E-5</v>
      </c>
      <c r="HY497" s="223">
        <f t="shared" ca="1" si="1340"/>
        <v>-1.8563614540245709E-4</v>
      </c>
      <c r="HZ497" s="223">
        <f t="shared" ca="1" si="1341"/>
        <v>3.159622441606788E-4</v>
      </c>
      <c r="IA497" s="223">
        <f t="shared" ca="1" si="1342"/>
        <v>-4.3414609106947244E-4</v>
      </c>
      <c r="IB497" s="223">
        <f t="shared" ca="1" si="1343"/>
        <v>5.356459471703973E-4</v>
      </c>
      <c r="IC497" s="223">
        <f t="shared" ca="1" si="1344"/>
        <v>-6.1656122991526983E-4</v>
      </c>
      <c r="ID497" s="223">
        <f t="shared" ca="1" si="1345"/>
        <v>6.7378241036601726E-4</v>
      </c>
      <c r="IE497" s="223">
        <f t="shared" ca="1" si="1346"/>
        <v>8.7173787040750186E-5</v>
      </c>
      <c r="IF497" s="223">
        <f t="shared" ca="1" si="1347"/>
        <v>7.0934160943616044E-4</v>
      </c>
      <c r="IG497" s="223">
        <f t="shared" ca="1" si="1348"/>
        <v>-6.8631310797711903E-4</v>
      </c>
      <c r="IH497" s="223">
        <f t="shared" ca="1" si="1349"/>
        <v>6.369099786673394E-4</v>
      </c>
      <c r="II497" s="223">
        <f t="shared" ca="1" si="1350"/>
        <v>-5.6303075606060253E-4</v>
      </c>
      <c r="IJ497" s="223">
        <f t="shared" ca="1" si="1351"/>
        <v>4.6751457724974023E-4</v>
      </c>
      <c r="IK497" s="223">
        <f t="shared" ca="1" si="1352"/>
        <v>-3.5403207542043422E-4</v>
      </c>
      <c r="IL497" s="223">
        <f t="shared" ca="1" si="1353"/>
        <v>2.2694431947613389E-4</v>
      </c>
      <c r="IM497" s="223">
        <f t="shared" ca="1" si="1354"/>
        <v>-9.1135220606205477E-5</v>
      </c>
      <c r="IN497" s="223">
        <f t="shared" ca="1" si="1355"/>
        <v>-4.8176153682399225E-5</v>
      </c>
      <c r="IO497" s="223">
        <f t="shared" ca="1" si="1356"/>
        <v>1.8563614540248737E-4</v>
      </c>
      <c r="IP497" s="223">
        <f t="shared" ca="1" si="1357"/>
        <v>-3.1596224416070693E-4</v>
      </c>
      <c r="IQ497" s="223">
        <f t="shared" ca="1" si="1358"/>
        <v>4.3414609106949727E-4</v>
      </c>
      <c r="IR497" s="223">
        <f t="shared" ca="1" si="1359"/>
        <v>-5.356459471704179E-4</v>
      </c>
      <c r="IS497" s="223">
        <f t="shared" ca="1" si="1360"/>
        <v>6.1656122991528533E-4</v>
      </c>
      <c r="IT497" s="223">
        <f t="shared" ca="1" si="1361"/>
        <v>-6.7378241036602723E-4</v>
      </c>
      <c r="IU497" s="223">
        <f t="shared" ca="1" si="1362"/>
        <v>7.05110510647929E-4</v>
      </c>
      <c r="IV497" s="223">
        <f t="shared" ca="1" si="1363"/>
        <v>-7.0934160943615827E-4</v>
      </c>
      <c r="IW497" s="223">
        <f t="shared" ca="1" si="1364"/>
        <v>6.8631310797713193E-4</v>
      </c>
      <c r="IX497" s="223">
        <f t="shared" ca="1" si="1365"/>
        <v>-6.3690997866736141E-4</v>
      </c>
      <c r="IY497" s="223">
        <f t="shared" ca="1" si="1366"/>
        <v>5.6303075606063278E-4</v>
      </c>
      <c r="IZ497" s="223">
        <f t="shared" ca="1" si="1367"/>
        <v>-4.6751457724977753E-4</v>
      </c>
      <c r="JA497" s="223">
        <f t="shared" ca="1" si="1368"/>
        <v>3.5403207542040701E-4</v>
      </c>
      <c r="JB497" s="223">
        <f t="shared" ca="1" si="1369"/>
        <v>-2.2694431947610416E-4</v>
      </c>
    </row>
    <row r="498" spans="2:262">
      <c r="B498" s="230">
        <v>137</v>
      </c>
      <c r="C498" s="229">
        <f t="shared" si="1370"/>
        <v>2.6757812500000019E-3</v>
      </c>
      <c r="D498" s="226">
        <f t="shared" ca="1" si="1113"/>
        <v>71.907791286718776</v>
      </c>
      <c r="E498" s="225">
        <f ca="1">EM361</f>
        <v>-9.2208713281222585E-2</v>
      </c>
      <c r="F498" s="224">
        <v>137</v>
      </c>
      <c r="G498" s="223">
        <f t="shared" ca="1" si="1114"/>
        <v>2.4396225364541199E-4</v>
      </c>
      <c r="H498" s="223">
        <f t="shared" ca="1" si="1115"/>
        <v>-4.0895992489990522E-5</v>
      </c>
      <c r="I498" s="223">
        <f t="shared" ca="1" si="1116"/>
        <v>-1.6415763968036516E-4</v>
      </c>
      <c r="J498" s="223">
        <f t="shared" ca="1" si="1117"/>
        <v>3.6123390988644974E-4</v>
      </c>
      <c r="K498" s="223">
        <f t="shared" ca="1" si="1118"/>
        <v>-5.4075575095634319E-4</v>
      </c>
      <c r="L498" s="223">
        <f t="shared" ca="1" si="1119"/>
        <v>6.9399916619092912E-4</v>
      </c>
      <c r="M498" s="223">
        <f t="shared" ca="1" si="1120"/>
        <v>-8.1351717843856073E-4</v>
      </c>
      <c r="N498" s="223">
        <f t="shared" ca="1" si="1121"/>
        <v>8.9350172145994441E-4</v>
      </c>
      <c r="O498" s="223">
        <f t="shared" ca="1" si="1122"/>
        <v>-9.3006588720455938E-4</v>
      </c>
      <c r="P498" s="223">
        <f t="shared" ca="1" si="1123"/>
        <v>9.2143281298338116E-4</v>
      </c>
      <c r="Q498" s="223">
        <f t="shared" ca="1" si="1124"/>
        <v>-8.6802202942599526E-4</v>
      </c>
      <c r="R498" s="223">
        <f t="shared" ca="1" si="1125"/>
        <v>7.7242907307924018E-4</v>
      </c>
      <c r="S498" s="223">
        <f t="shared" ca="1" si="1126"/>
        <v>-6.39299354388207E-4</v>
      </c>
      <c r="T498" s="223">
        <f t="shared" ca="1" si="1127"/>
        <v>4.7510241053841412E-4</v>
      </c>
      <c r="U498" s="223">
        <f t="shared" ca="1" si="1128"/>
        <v>-2.8781751350933829E-4</v>
      </c>
      <c r="V498" s="223">
        <f t="shared" ca="1" si="1129"/>
        <v>8.6545911448494904E-5</v>
      </c>
      <c r="W498" s="223">
        <f t="shared" ca="1" si="1130"/>
        <v>1.1893145321649365E-4</v>
      </c>
      <c r="X498" s="223">
        <f t="shared" ca="1" si="1131"/>
        <v>-3.1862925591231577E-4</v>
      </c>
      <c r="Y498" s="223">
        <f t="shared" ca="1" si="1132"/>
        <v>5.0284303415598815E-4</v>
      </c>
      <c r="Z498" s="223">
        <f t="shared" ca="1" si="1133"/>
        <v>-6.6262078308974197E-4</v>
      </c>
      <c r="AA498" s="223">
        <f t="shared" ca="1" si="1134"/>
        <v>7.9019798478094318E-4</v>
      </c>
      <c r="AB498" s="223">
        <f t="shared" ca="1" si="1135"/>
        <v>-8.7937493071608725E-4</v>
      </c>
      <c r="AC498" s="223">
        <f t="shared" ca="1" si="1136"/>
        <v>9.2581800122339716E-4</v>
      </c>
      <c r="AD498" s="223">
        <f t="shared" ca="1" si="1137"/>
        <v>-9.2727026092727675E-4</v>
      </c>
      <c r="AE498" s="223">
        <f t="shared" ca="1" si="1138"/>
        <v>8.8366113619285571E-4</v>
      </c>
      <c r="AF498" s="223">
        <f t="shared" ca="1" si="1139"/>
        <v>-7.9710984470399507E-4</v>
      </c>
      <c r="AG498" s="223">
        <f t="shared" ca="1" si="1140"/>
        <v>6.7182241051188228E-4</v>
      </c>
      <c r="AH498" s="223">
        <f t="shared" ca="1" si="1141"/>
        <v>-5.1388726918411899E-4</v>
      </c>
      <c r="AI498" s="223">
        <f t="shared" ca="1" si="1142"/>
        <v>3.309793957733824E-4</v>
      </c>
      <c r="AJ498" s="223">
        <f t="shared" ca="1" si="1143"/>
        <v>-1.3198733372579008E-4</v>
      </c>
      <c r="AK498" s="223">
        <f t="shared" ca="1" si="1144"/>
        <v>-7.3418750464663402E-5</v>
      </c>
      <c r="AL498" s="223">
        <f t="shared" ca="1" si="1145"/>
        <v>2.7525699615206864E-4</v>
      </c>
      <c r="AM498" s="223">
        <f t="shared" ca="1" si="1146"/>
        <v>-4.6371892444249766E-4</v>
      </c>
      <c r="AN498" s="223">
        <f t="shared" ca="1" si="1147"/>
        <v>6.2964608848337263E-4</v>
      </c>
      <c r="AO498" s="223">
        <f t="shared" ca="1" si="1148"/>
        <v>-7.6497513496481188E-4</v>
      </c>
      <c r="AP498" s="223">
        <f t="shared" ca="1" si="1149"/>
        <v>8.6312964873998352E-4</v>
      </c>
      <c r="AQ498" s="223">
        <f t="shared" ca="1" si="1150"/>
        <v>-9.1933973858520865E-4</v>
      </c>
      <c r="AR498" s="223">
        <f t="shared" ca="1" si="1151"/>
        <v>9.3087383359331637E-4</v>
      </c>
      <c r="AS498" s="223">
        <f t="shared" ca="1" si="1152"/>
        <v>-8.9717142588305494E-4</v>
      </c>
      <c r="AT498" s="223">
        <f t="shared" ca="1" si="1153"/>
        <v>8.198703088942846E-4</v>
      </c>
      <c r="AU498" s="223">
        <f t="shared" ca="1" si="1154"/>
        <v>-7.0272698760392787E-4</v>
      </c>
      <c r="AV498" s="223">
        <f t="shared" ca="1" si="1155"/>
        <v>5.514341283871508E-4</v>
      </c>
      <c r="AW498" s="223">
        <f t="shared" ca="1" si="1156"/>
        <v>-3.7334391968263744E-4</v>
      </c>
      <c r="AX498" s="223">
        <f t="shared" ca="1" si="1157"/>
        <v>1.771107869554148E-4</v>
      </c>
      <c r="AY498" s="223">
        <f t="shared" ca="1" si="1158"/>
        <v>2.7729175512240746E-5</v>
      </c>
      <c r="AZ498" s="223">
        <f t="shared" ca="1" si="1159"/>
        <v>-2.3122161817842592E-4</v>
      </c>
      <c r="BA498" s="223">
        <f t="shared" ca="1" si="1160"/>
        <v>4.2347767522305034E-4</v>
      </c>
      <c r="BB498" s="223">
        <f t="shared" ca="1" si="1161"/>
        <v>-5.9515452129936324E-4</v>
      </c>
      <c r="BC498" s="223">
        <f t="shared" ca="1" si="1162"/>
        <v>7.3790939304464926E-4</v>
      </c>
      <c r="BD498" s="223">
        <f t="shared" ca="1" si="1163"/>
        <v>-8.4480501183884144E-4</v>
      </c>
      <c r="BE498" s="223">
        <f t="shared" ca="1" si="1164"/>
        <v>9.1064670599211512E-4</v>
      </c>
      <c r="BF498" s="223">
        <f t="shared" ca="1" si="1165"/>
        <v>-9.3223484965931208E-4</v>
      </c>
      <c r="BG498" s="223">
        <f t="shared" ca="1" si="1166"/>
        <v>9.0852035102536211E-4</v>
      </c>
      <c r="BH498" s="223">
        <f t="shared" ca="1" si="1167"/>
        <v>-8.4065563369828335E-4</v>
      </c>
      <c r="BI498" s="223">
        <f t="shared" ca="1" si="1168"/>
        <v>7.3193863383124694E-4</v>
      </c>
      <c r="BJ498" s="223">
        <f t="shared" ca="1" si="1169"/>
        <v>-5.8765253447497288E-4</v>
      </c>
      <c r="BK498" s="223">
        <f t="shared" ca="1" si="1170"/>
        <v>4.1480902538831182E-4</v>
      </c>
      <c r="BL498" s="223">
        <f t="shared" ca="1" si="1171"/>
        <v>-2.2180756478619123E-4</v>
      </c>
      <c r="BM498" s="223">
        <f t="shared" ca="1" si="1172"/>
        <v>1.8027201452779746E-5</v>
      </c>
      <c r="BN498" s="223">
        <f t="shared" ca="1" si="1173"/>
        <v>1.8662920707396952E-4</v>
      </c>
      <c r="BO498" s="223">
        <f t="shared" ca="1" si="1174"/>
        <v>-3.8221623119172722E-4</v>
      </c>
      <c r="BP498" s="223">
        <f t="shared" ca="1" si="1175"/>
        <v>5.5922917474416462E-4</v>
      </c>
      <c r="BQ498" s="223">
        <f t="shared" ca="1" si="1176"/>
        <v>-7.0906596276341309E-4</v>
      </c>
      <c r="BR498" s="223">
        <f t="shared" ca="1" si="1177"/>
        <v>8.2444516566800019E-4</v>
      </c>
      <c r="BS498" s="223">
        <f t="shared" ca="1" si="1178"/>
        <v>-8.9975984572105816E-4</v>
      </c>
      <c r="BT498" s="223">
        <f t="shared" ca="1" si="1179"/>
        <v>9.3135003031834913E-4</v>
      </c>
      <c r="BU498" s="223">
        <f t="shared" ca="1" si="1180"/>
        <v>-9.1768057106506517E-4</v>
      </c>
      <c r="BV498" s="223">
        <f t="shared" ca="1" si="1181"/>
        <v>8.5941574544796625E-4</v>
      </c>
      <c r="BW498" s="223">
        <f t="shared" ca="1" si="1182"/>
        <v>-7.5938697577939665E-4</v>
      </c>
      <c r="BX498" s="223">
        <f t="shared" ca="1" si="1183"/>
        <v>6.2245523413498197E-4</v>
      </c>
      <c r="BY498" s="223">
        <f t="shared" ca="1" si="1184"/>
        <v>-4.5527481981886962E-4</v>
      </c>
      <c r="BZ498" s="223">
        <f t="shared" ca="1" si="1185"/>
        <v>2.6596998876537515E-4</v>
      </c>
      <c r="CA498" s="223">
        <f t="shared" ca="1" si="1186"/>
        <v>-6.3740149310504129E-5</v>
      </c>
      <c r="CB498" s="223">
        <f t="shared" ca="1" si="1187"/>
        <v>-1.4158718986288419E-4</v>
      </c>
      <c r="CC498" s="223">
        <f t="shared" ca="1" si="1188"/>
        <v>3.4003399478127548E-4</v>
      </c>
      <c r="CD498" s="223">
        <f t="shared" ca="1" si="1189"/>
        <v>-5.2195659612431697E-4</v>
      </c>
      <c r="CE498" s="223">
        <f t="shared" ca="1" si="1190"/>
        <v>6.7851433047103689E-4</v>
      </c>
      <c r="CF498" s="223">
        <f t="shared" ca="1" si="1191"/>
        <v>-8.0209915888018366E-4</v>
      </c>
      <c r="CG498" s="223">
        <f t="shared" ca="1" si="1192"/>
        <v>8.8670538517200475E-4</v>
      </c>
      <c r="CH498" s="223">
        <f t="shared" ca="1" si="1193"/>
        <v>-9.2822150717771889E-4</v>
      </c>
      <c r="CI498" s="223">
        <f t="shared" ca="1" si="1194"/>
        <v>9.2463001822974808E-4</v>
      </c>
      <c r="CJ498" s="223">
        <f t="shared" ca="1" si="1195"/>
        <v>-8.7610544939092753E-4</v>
      </c>
      <c r="CK498" s="223">
        <f t="shared" ca="1" si="1196"/>
        <v>7.8500588798845086E-4</v>
      </c>
      <c r="CL498" s="223">
        <f t="shared" ca="1" si="1197"/>
        <v>-6.5575838461528135E-4</v>
      </c>
      <c r="CM498" s="223">
        <f t="shared" ca="1" si="1198"/>
        <v>4.9464381733109572E-4</v>
      </c>
      <c r="CN498" s="223">
        <f t="shared" ca="1" si="1199"/>
        <v>-3.0949166774535289E-4</v>
      </c>
      <c r="CO498" s="223">
        <f t="shared" ca="1" si="1200"/>
        <v>1.0929954156558815E-4</v>
      </c>
      <c r="CP498" s="223">
        <f t="shared" ca="1" si="1201"/>
        <v>9.6204076709846011E-5</v>
      </c>
      <c r="CQ498" s="223">
        <f t="shared" ca="1" si="1202"/>
        <v>-2.9703258669391033E-4</v>
      </c>
      <c r="CR498" s="223">
        <f t="shared" ca="1" si="1203"/>
        <v>4.8342657834640762E-4</v>
      </c>
      <c r="CS498" s="223">
        <f t="shared" ca="1" si="1204"/>
        <v>-6.4632809772570095E-4</v>
      </c>
      <c r="CT498" s="223">
        <f t="shared" ca="1" si="1205"/>
        <v>7.7782082496306339E-4</v>
      </c>
      <c r="CU498" s="223">
        <f t="shared" ca="1" si="1206"/>
        <v>-8.7151477368384398E-4</v>
      </c>
      <c r="CV498" s="223">
        <f t="shared" ca="1" si="1207"/>
        <v>9.2285681712370106E-4</v>
      </c>
      <c r="CW498" s="223">
        <f t="shared" ca="1" si="1208"/>
        <v>-9.2935195069249329E-4</v>
      </c>
      <c r="CX498" s="223">
        <f t="shared" ca="1" si="1209"/>
        <v>8.906845385685502E-4</v>
      </c>
      <c r="CY498" s="223">
        <f t="shared" ca="1" si="1210"/>
        <v>-8.0873365225493286E-4</v>
      </c>
      <c r="CZ498" s="223">
        <f t="shared" ca="1" si="1211"/>
        <v>6.8748175570942948E-4</v>
      </c>
      <c r="DA498" s="223">
        <f t="shared" ca="1" si="1212"/>
        <v>-5.3282117456166813E-4</v>
      </c>
      <c r="DB498" s="223">
        <f t="shared" ca="1" si="1213"/>
        <v>3.5226775418951376E-4</v>
      </c>
      <c r="DC498" s="223">
        <f t="shared" ca="1" si="1214"/>
        <v>-1.5459562165147904E-4</v>
      </c>
      <c r="DD498" s="223">
        <f t="shared" ca="1" si="1215"/>
        <v>-5.0589199509505514E-5</v>
      </c>
      <c r="DE498" s="223">
        <f t="shared" ca="1" si="1216"/>
        <v>2.5331560108826797E-4</v>
      </c>
      <c r="DF498" s="223">
        <f t="shared" ca="1" si="1217"/>
        <v>-4.4373194359807148E-4</v>
      </c>
      <c r="DG498" s="223">
        <f t="shared" ca="1" si="1218"/>
        <v>6.1258480398132683E-4</v>
      </c>
      <c r="DH498" s="223">
        <f t="shared" ca="1" si="1219"/>
        <v>-7.5166865254952021E-4</v>
      </c>
      <c r="DI498" s="223">
        <f t="shared" ca="1" si="1220"/>
        <v>8.5422460677021935E-4</v>
      </c>
      <c r="DJ498" s="223">
        <f t="shared" ca="1" si="1221"/>
        <v>-9.1526888416451472E-4</v>
      </c>
      <c r="DK498" s="223">
        <f t="shared" ca="1" si="1222"/>
        <v>9.3183499290439963E-4</v>
      </c>
      <c r="DL498" s="223">
        <f t="shared" ca="1" si="1223"/>
        <v>-9.031178906780072E-4</v>
      </c>
      <c r="DM498" s="223">
        <f t="shared" ca="1" si="1224"/>
        <v>8.3051310631645755E-4</v>
      </c>
      <c r="DN498" s="223">
        <f t="shared" ca="1" si="1225"/>
        <v>-7.1754892303774816E-4</v>
      </c>
      <c r="DO498" s="223">
        <f t="shared" ca="1" si="1226"/>
        <v>5.6971491891314211E-4</v>
      </c>
      <c r="DP498" s="223">
        <f t="shared" ca="1" si="1227"/>
        <v>-3.9419519675877211E-4</v>
      </c>
      <c r="DQ498" s="223">
        <f t="shared" ca="1" si="1228"/>
        <v>1.9951926734388653E-4</v>
      </c>
      <c r="DR498" s="223">
        <f t="shared" ca="1" si="1229"/>
        <v>4.8524484965089881E-6</v>
      </c>
      <c r="DS498" s="223">
        <f t="shared" ca="1" si="1230"/>
        <v>-2.08988356011727E-4</v>
      </c>
      <c r="DT498" s="223">
        <f t="shared" ca="1" si="1231"/>
        <v>4.0296831973132618E-4</v>
      </c>
      <c r="DU498" s="223">
        <f t="shared" ca="1" si="1232"/>
        <v>-5.7736573978803035E-4</v>
      </c>
      <c r="DV498" s="223">
        <f t="shared" ca="1" si="1233"/>
        <v>7.2370564451361885E-4</v>
      </c>
      <c r="DW498" s="223">
        <f t="shared" ca="1" si="1234"/>
        <v>-8.3487653795762562E-4</v>
      </c>
      <c r="DX498" s="223">
        <f t="shared" ca="1" si="1235"/>
        <v>9.0547598829530051E-4</v>
      </c>
      <c r="DY498" s="223">
        <f t="shared" ca="1" si="1236"/>
        <v>-9.3207316299929544E-4</v>
      </c>
      <c r="DZ498" s="223">
        <f t="shared" ca="1" si="1237"/>
        <v>9.1337555268502374E-4</v>
      </c>
      <c r="EA498" s="223">
        <f t="shared" ca="1" si="1238"/>
        <v>-8.5029178156050727E-4</v>
      </c>
      <c r="EB498" s="223">
        <f t="shared" ca="1" si="1239"/>
        <v>7.4588745216064029E-4</v>
      </c>
      <c r="EC498" s="223">
        <f t="shared" ca="1" si="1240"/>
        <v>-6.0523617012381964E-4</v>
      </c>
      <c r="ED498" s="223">
        <f t="shared" ca="1" si="1241"/>
        <v>4.3517298857166518E-4</v>
      </c>
      <c r="EE498" s="223">
        <f t="shared" ca="1" si="1242"/>
        <v>-2.4396225364538713E-4</v>
      </c>
      <c r="EF498" s="223">
        <f t="shared" ca="1" si="1243"/>
        <v>4.0895992489992854E-5</v>
      </c>
      <c r="EG498" s="223">
        <f t="shared" ca="1" si="1244"/>
        <v>1.6415763968038733E-4</v>
      </c>
      <c r="EH498" s="223">
        <f t="shared" ca="1" si="1245"/>
        <v>-3.6123390988644438E-4</v>
      </c>
      <c r="EI498" s="223">
        <f t="shared" ca="1" si="1246"/>
        <v>5.4075575095636011E-4</v>
      </c>
      <c r="EJ498" s="223">
        <f t="shared" ca="1" si="1247"/>
        <v>-6.9399916619092305E-4</v>
      </c>
      <c r="EK498" s="223">
        <f t="shared" ca="1" si="1248"/>
        <v>8.1351717843856767E-4</v>
      </c>
      <c r="EL498" s="223">
        <f t="shared" ca="1" si="1249"/>
        <v>-8.9350172145994083E-4</v>
      </c>
      <c r="EM498" s="223">
        <f t="shared" ca="1" si="1250"/>
        <v>9.3006588720456035E-4</v>
      </c>
      <c r="EN498" s="223">
        <f t="shared" ca="1" si="1251"/>
        <v>-9.21432812983383E-4</v>
      </c>
      <c r="EO498" s="223">
        <f t="shared" ca="1" si="1252"/>
        <v>8.6802202942599244E-4</v>
      </c>
      <c r="EP498" s="223">
        <f t="shared" ca="1" si="1253"/>
        <v>-7.724290730792507E-4</v>
      </c>
      <c r="EQ498" s="223">
        <f t="shared" ca="1" si="1254"/>
        <v>6.3929935438820148E-4</v>
      </c>
      <c r="ER498" s="223">
        <f t="shared" ca="1" si="1255"/>
        <v>-4.7510241053843607E-4</v>
      </c>
      <c r="ES498" s="223">
        <f t="shared" ca="1" si="1256"/>
        <v>2.8781751350933748E-4</v>
      </c>
      <c r="ET498" s="223">
        <f t="shared" ca="1" si="1257"/>
        <v>-8.6545911448520328E-5</v>
      </c>
      <c r="EU498" s="223">
        <f t="shared" ca="1" si="1258"/>
        <v>-1.1893145321649452E-4</v>
      </c>
      <c r="EV498" s="223">
        <f t="shared" ca="1" si="1259"/>
        <v>3.1862925591234152E-4</v>
      </c>
      <c r="EW498" s="223">
        <f t="shared" ca="1" si="1260"/>
        <v>-5.0284303415598327E-4</v>
      </c>
      <c r="EX498" s="223">
        <f t="shared" ca="1" si="1261"/>
        <v>6.6262078308976127E-4</v>
      </c>
      <c r="EY498" s="223">
        <f t="shared" ca="1" si="1262"/>
        <v>-7.9019798478093656E-4</v>
      </c>
      <c r="EZ498" s="223">
        <f t="shared" ca="1" si="1263"/>
        <v>8.7937493071609202E-4</v>
      </c>
      <c r="FA498" s="223">
        <f t="shared" ca="1" si="1264"/>
        <v>-9.2581800122339575E-4</v>
      </c>
      <c r="FB498" s="223">
        <f t="shared" ca="1" si="1265"/>
        <v>9.2727026092727523E-4</v>
      </c>
      <c r="FC498" s="223">
        <f t="shared" ca="1" si="1266"/>
        <v>-8.8366113619284281E-4</v>
      </c>
      <c r="FD498" s="223">
        <f t="shared" ca="1" si="1267"/>
        <v>7.9710984470398769E-4</v>
      </c>
      <c r="FE498" s="223">
        <f t="shared" ca="1" si="1268"/>
        <v>-6.7182241051189084E-4</v>
      </c>
      <c r="FF498" s="223">
        <f t="shared" ca="1" si="1269"/>
        <v>5.1388726918416246E-4</v>
      </c>
      <c r="FG498" s="223">
        <f t="shared" ca="1" si="1270"/>
        <v>-3.3097939577335681E-4</v>
      </c>
      <c r="FH498" s="223">
        <f t="shared" ca="1" si="1271"/>
        <v>1.319873337257891E-4</v>
      </c>
      <c r="FI498" s="223">
        <f t="shared" ca="1" si="1272"/>
        <v>7.3418750464637869E-5</v>
      </c>
      <c r="FJ498" s="223">
        <f t="shared" ca="1" si="1273"/>
        <v>-2.7525699615201882E-4</v>
      </c>
      <c r="FK498" s="223">
        <f t="shared" ca="1" si="1274"/>
        <v>4.6371892444252146E-4</v>
      </c>
      <c r="FL498" s="223">
        <f t="shared" ca="1" si="1275"/>
        <v>-6.2964608848337339E-4</v>
      </c>
      <c r="FM498" s="223">
        <f t="shared" ca="1" si="1276"/>
        <v>7.6497513496479714E-4</v>
      </c>
      <c r="FN498" s="223">
        <f t="shared" ca="1" si="1277"/>
        <v>-8.6312964874000391E-4</v>
      </c>
      <c r="FO498" s="223">
        <f t="shared" ca="1" si="1278"/>
        <v>9.1933973858521103E-4</v>
      </c>
      <c r="FP498" s="223">
        <f t="shared" ca="1" si="1279"/>
        <v>-9.3087383359331712E-4</v>
      </c>
      <c r="FQ498" s="223">
        <f t="shared" ca="1" si="1280"/>
        <v>8.9717142588306188E-4</v>
      </c>
      <c r="FR498" s="223">
        <f t="shared" ca="1" si="1281"/>
        <v>-8.1987030889425891E-4</v>
      </c>
      <c r="FS498" s="223">
        <f t="shared" ca="1" si="1282"/>
        <v>7.0272698760392733E-4</v>
      </c>
      <c r="FT498" s="223">
        <f t="shared" ca="1" si="1283"/>
        <v>-5.514341283871714E-4</v>
      </c>
      <c r="FU498" s="223">
        <f t="shared" ca="1" si="1284"/>
        <v>3.7334391968268514E-4</v>
      </c>
      <c r="FV498" s="223">
        <f t="shared" ca="1" si="1285"/>
        <v>-1.7711078695538786E-4</v>
      </c>
      <c r="FW498" s="223">
        <f t="shared" ca="1" si="1286"/>
        <v>-2.7729175512241667E-5</v>
      </c>
      <c r="FX498" s="223">
        <f t="shared" ca="1" si="1287"/>
        <v>2.3122161817840109E-4</v>
      </c>
      <c r="FY498" s="223">
        <f t="shared" ca="1" si="1288"/>
        <v>-4.2347767522300393E-4</v>
      </c>
      <c r="FZ498" s="223">
        <f t="shared" ca="1" si="1289"/>
        <v>5.9515452129938438E-4</v>
      </c>
      <c r="GA498" s="223">
        <f t="shared" ca="1" si="1290"/>
        <v>-7.3790939304464991E-4</v>
      </c>
      <c r="GB498" s="223">
        <f t="shared" ca="1" si="1291"/>
        <v>8.4480501183883049E-4</v>
      </c>
      <c r="GC498" s="223">
        <f t="shared" ca="1" si="1292"/>
        <v>-9.1064670599212672E-4</v>
      </c>
      <c r="GD498" s="223">
        <f t="shared" ca="1" si="1293"/>
        <v>9.3223484965931198E-4</v>
      </c>
      <c r="GE498" s="223">
        <f t="shared" ca="1" si="1294"/>
        <v>-9.0852035102536189E-4</v>
      </c>
      <c r="GF498" s="223">
        <f t="shared" ca="1" si="1295"/>
        <v>8.4065563369829452E-4</v>
      </c>
      <c r="GG498" s="223">
        <f t="shared" ca="1" si="1296"/>
        <v>-7.3193863383121355E-4</v>
      </c>
      <c r="GH498" s="223">
        <f t="shared" ca="1" si="1297"/>
        <v>5.8765253447497223E-4</v>
      </c>
      <c r="GI498" s="223">
        <f t="shared" ca="1" si="1298"/>
        <v>-4.148090253883348E-4</v>
      </c>
      <c r="GJ498" s="223">
        <f t="shared" ca="1" si="1299"/>
        <v>2.2180756478624184E-4</v>
      </c>
      <c r="GK498" s="223">
        <f t="shared" ca="1" si="1300"/>
        <v>-1.802720145275237E-5</v>
      </c>
      <c r="GL498" s="223">
        <f t="shared" ca="1" si="1301"/>
        <v>-1.8662920707397044E-4</v>
      </c>
      <c r="GM498" s="223">
        <f t="shared" ca="1" si="1302"/>
        <v>3.8221623119170391E-4</v>
      </c>
      <c r="GN498" s="223">
        <f t="shared" ca="1" si="1303"/>
        <v>-5.5922917474412299E-4</v>
      </c>
      <c r="GO498" s="223">
        <f t="shared" ca="1" si="1304"/>
        <v>7.0906596276343087E-4</v>
      </c>
      <c r="GP498" s="223">
        <f t="shared" ca="1" si="1305"/>
        <v>-8.2444516566800062E-4</v>
      </c>
      <c r="GQ498" s="223">
        <f t="shared" ca="1" si="1306"/>
        <v>8.9975984572105133E-4</v>
      </c>
      <c r="GR498" s="223">
        <f t="shared" ca="1" si="1307"/>
        <v>-9.313500303183514E-4</v>
      </c>
      <c r="GS498" s="223">
        <f t="shared" ca="1" si="1308"/>
        <v>9.1768057106506029E-4</v>
      </c>
      <c r="GT498" s="223">
        <f t="shared" ca="1" si="1309"/>
        <v>-8.5941574544796603E-4</v>
      </c>
      <c r="GU498" s="223">
        <f t="shared" ca="1" si="1310"/>
        <v>7.5938697577941161E-4</v>
      </c>
      <c r="GV498" s="223">
        <f t="shared" ca="1" si="1311"/>
        <v>-6.2245523413494196E-4</v>
      </c>
      <c r="GW498" s="223">
        <f t="shared" ca="1" si="1312"/>
        <v>4.5527481981884571E-4</v>
      </c>
      <c r="GX498" s="223">
        <f t="shared" ca="1" si="1313"/>
        <v>-2.6596998876537417E-4</v>
      </c>
      <c r="GY498" s="223">
        <f t="shared" ca="1" si="1314"/>
        <v>6.3740149310556116E-5</v>
      </c>
      <c r="GZ498" s="223">
        <f t="shared" ca="1" si="1315"/>
        <v>1.4158718986291129E-4</v>
      </c>
      <c r="HA498" s="223">
        <f t="shared" ca="1" si="1316"/>
        <v>-3.4003399478127634E-4</v>
      </c>
      <c r="HB498" s="223">
        <f t="shared" ca="1" si="1317"/>
        <v>5.2195659612429583E-4</v>
      </c>
      <c r="HC498" s="223">
        <f t="shared" ca="1" si="1318"/>
        <v>-6.7851433047100122E-4</v>
      </c>
      <c r="HD498" s="223">
        <f t="shared" ca="1" si="1319"/>
        <v>8.020991588802112E-4</v>
      </c>
      <c r="HE498" s="223">
        <f t="shared" ca="1" si="1320"/>
        <v>-8.8670538517200497E-4</v>
      </c>
      <c r="HF498" s="223">
        <f t="shared" ca="1" si="1321"/>
        <v>9.28221507177719E-4</v>
      </c>
      <c r="HG498" s="223">
        <f t="shared" ca="1" si="1322"/>
        <v>-9.2463001822974114E-4</v>
      </c>
      <c r="HH498" s="223">
        <f t="shared" ca="1" si="1323"/>
        <v>8.7610544939092732E-4</v>
      </c>
      <c r="HI498" s="223">
        <f t="shared" ca="1" si="1324"/>
        <v>-7.8500588798845043E-4</v>
      </c>
      <c r="HJ498" s="223">
        <f t="shared" ca="1" si="1325"/>
        <v>6.5575838461531832E-4</v>
      </c>
      <c r="HK498" s="223">
        <f t="shared" ca="1" si="1326"/>
        <v>-4.9464381733104997E-4</v>
      </c>
      <c r="HL498" s="223">
        <f t="shared" ca="1" si="1327"/>
        <v>3.0949166774535208E-4</v>
      </c>
      <c r="HM498" s="223">
        <f t="shared" ca="1" si="1328"/>
        <v>-1.0929954156558728E-4</v>
      </c>
      <c r="HN498" s="223">
        <f t="shared" ca="1" si="1329"/>
        <v>-9.6204076709794294E-5</v>
      </c>
      <c r="HO498" s="223">
        <f t="shared" ca="1" si="1330"/>
        <v>2.970325866939614E-4</v>
      </c>
      <c r="HP498" s="223">
        <f t="shared" ca="1" si="1331"/>
        <v>-4.8342657834640854E-4</v>
      </c>
      <c r="HQ498" s="223">
        <f t="shared" ca="1" si="1332"/>
        <v>6.463280977257016E-4</v>
      </c>
      <c r="HR498" s="223">
        <f t="shared" ca="1" si="1333"/>
        <v>-7.7782082496303466E-4</v>
      </c>
      <c r="HS498" s="223">
        <f t="shared" ca="1" si="1334"/>
        <v>8.7151477368386317E-4</v>
      </c>
      <c r="HT498" s="223">
        <f t="shared" ca="1" si="1335"/>
        <v>-9.2285681712370117E-4</v>
      </c>
      <c r="HU498" s="223">
        <f t="shared" ca="1" si="1336"/>
        <v>9.2935195069249329E-4</v>
      </c>
      <c r="HV498" s="223">
        <f t="shared" ca="1" si="1337"/>
        <v>-8.9068453856853426E-4</v>
      </c>
      <c r="HW498" s="223">
        <f t="shared" ca="1" si="1338"/>
        <v>8.0873365225493242E-4</v>
      </c>
      <c r="HX498" s="223">
        <f t="shared" ca="1" si="1339"/>
        <v>-6.8748175570942883E-4</v>
      </c>
      <c r="HY498" s="223">
        <f t="shared" ca="1" si="1340"/>
        <v>5.3282117456171084E-4</v>
      </c>
      <c r="HZ498" s="223">
        <f t="shared" ca="1" si="1341"/>
        <v>-3.5226775418946383E-4</v>
      </c>
      <c r="IA498" s="223">
        <f t="shared" ca="1" si="1342"/>
        <v>1.5459562165147817E-4</v>
      </c>
      <c r="IB498" s="223">
        <f t="shared" ca="1" si="1343"/>
        <v>5.058919950950649E-5</v>
      </c>
      <c r="IC498" s="223">
        <f t="shared" ca="1" si="1344"/>
        <v>-2.5331560108821788E-4</v>
      </c>
      <c r="ID498" s="223">
        <f t="shared" ca="1" si="1345"/>
        <v>4.4373194359811885E-4</v>
      </c>
      <c r="IE498" s="223">
        <f t="shared" ca="1" si="1346"/>
        <v>8.5315203618854015E-4</v>
      </c>
      <c r="IF498" s="223">
        <f t="shared" ca="1" si="1347"/>
        <v>7.5166865254952086E-4</v>
      </c>
      <c r="IG498" s="223">
        <f t="shared" ca="1" si="1348"/>
        <v>-8.5422460677019854E-4</v>
      </c>
      <c r="IH498" s="223">
        <f t="shared" ca="1" si="1349"/>
        <v>9.1526888416452502E-4</v>
      </c>
      <c r="II498" s="223">
        <f t="shared" ca="1" si="1350"/>
        <v>-9.3183499290439963E-4</v>
      </c>
      <c r="IJ498" s="223">
        <f t="shared" ca="1" si="1351"/>
        <v>9.0311789067800709E-4</v>
      </c>
      <c r="IK498" s="223">
        <f t="shared" ca="1" si="1352"/>
        <v>-8.3051310631648129E-4</v>
      </c>
      <c r="IL498" s="223">
        <f t="shared" ca="1" si="1353"/>
        <v>7.1754892303774751E-4</v>
      </c>
      <c r="IM498" s="223">
        <f t="shared" ca="1" si="1354"/>
        <v>-5.6971491891314135E-4</v>
      </c>
      <c r="IN498" s="223">
        <f t="shared" ca="1" si="1355"/>
        <v>3.9419519675881921E-4</v>
      </c>
      <c r="IO498" s="223">
        <f t="shared" ca="1" si="1356"/>
        <v>-1.9951926734383386E-4</v>
      </c>
      <c r="IP498" s="223">
        <f t="shared" ca="1" si="1357"/>
        <v>-4.8524484965099097E-6</v>
      </c>
      <c r="IQ498" s="223">
        <f t="shared" ca="1" si="1358"/>
        <v>2.0898835601172781E-4</v>
      </c>
      <c r="IR498" s="223">
        <f t="shared" ca="1" si="1359"/>
        <v>-4.0296831973127923E-4</v>
      </c>
      <c r="IS498" s="223">
        <f t="shared" ca="1" si="1360"/>
        <v>5.7736573978807264E-4</v>
      </c>
      <c r="IT498" s="223">
        <f t="shared" ca="1" si="1361"/>
        <v>-7.2370564451361939E-4</v>
      </c>
      <c r="IU498" s="223">
        <f t="shared" ca="1" si="1362"/>
        <v>8.3487653795762606E-4</v>
      </c>
      <c r="IV498" s="223">
        <f t="shared" ca="1" si="1363"/>
        <v>-9.0547598829528804E-4</v>
      </c>
      <c r="IW498" s="223">
        <f t="shared" ca="1" si="1364"/>
        <v>9.3207316299929641E-4</v>
      </c>
      <c r="IX498" s="223">
        <f t="shared" ca="1" si="1365"/>
        <v>-9.1337555268502352E-4</v>
      </c>
      <c r="IY498" s="223">
        <f t="shared" ca="1" si="1366"/>
        <v>8.5029178156050694E-4</v>
      </c>
      <c r="IZ498" s="223">
        <f t="shared" ca="1" si="1367"/>
        <v>-7.4588745216067141E-4</v>
      </c>
      <c r="JA498" s="223">
        <f t="shared" ca="1" si="1368"/>
        <v>6.0523617012377866E-4</v>
      </c>
      <c r="JB498" s="223">
        <f t="shared" ca="1" si="1369"/>
        <v>-4.3517298857166436E-4</v>
      </c>
    </row>
    <row r="499" spans="2:262">
      <c r="B499" s="230">
        <v>138</v>
      </c>
      <c r="C499" s="229">
        <f t="shared" si="1370"/>
        <v>2.695312500000002E-3</v>
      </c>
      <c r="D499" s="226">
        <f t="shared" ca="1" si="1113"/>
        <v>71.903931612943296</v>
      </c>
      <c r="E499" s="225">
        <f ca="1">EN361</f>
        <v>-9.606838705670584E-2</v>
      </c>
      <c r="F499" s="224">
        <v>138</v>
      </c>
      <c r="G499" s="222">
        <f t="shared" si="1114"/>
        <v>0</v>
      </c>
      <c r="H499" s="222">
        <f t="shared" si="1115"/>
        <v>0</v>
      </c>
      <c r="I499" s="222">
        <f t="shared" si="1116"/>
        <v>0</v>
      </c>
      <c r="J499" s="222">
        <f t="shared" si="1117"/>
        <v>0</v>
      </c>
      <c r="K499" s="222">
        <f t="shared" si="1118"/>
        <v>0</v>
      </c>
      <c r="L499" s="222">
        <f t="shared" si="1119"/>
        <v>0</v>
      </c>
      <c r="M499" s="222">
        <f t="shared" si="1120"/>
        <v>0</v>
      </c>
      <c r="N499" s="222">
        <f t="shared" si="1121"/>
        <v>0</v>
      </c>
      <c r="O499" s="222">
        <f t="shared" si="1122"/>
        <v>0</v>
      </c>
      <c r="P499" s="222">
        <f t="shared" si="1123"/>
        <v>0</v>
      </c>
      <c r="Q499" s="222">
        <f t="shared" si="1124"/>
        <v>0</v>
      </c>
      <c r="R499" s="222">
        <f t="shared" si="1125"/>
        <v>0</v>
      </c>
      <c r="S499" s="222">
        <f t="shared" si="1126"/>
        <v>0</v>
      </c>
      <c r="T499" s="222">
        <f t="shared" si="1127"/>
        <v>0</v>
      </c>
      <c r="U499" s="222">
        <f t="shared" si="1128"/>
        <v>0</v>
      </c>
      <c r="V499" s="222">
        <f t="shared" si="1129"/>
        <v>0</v>
      </c>
      <c r="W499" s="222">
        <f t="shared" si="1130"/>
        <v>0</v>
      </c>
      <c r="X499" s="222">
        <f t="shared" si="1131"/>
        <v>0</v>
      </c>
      <c r="Y499" s="222">
        <f t="shared" si="1132"/>
        <v>0</v>
      </c>
      <c r="Z499" s="222">
        <f t="shared" si="1133"/>
        <v>0</v>
      </c>
      <c r="AA499" s="222">
        <f t="shared" si="1134"/>
        <v>0</v>
      </c>
      <c r="AB499" s="222">
        <f t="shared" si="1135"/>
        <v>0</v>
      </c>
      <c r="AC499" s="222">
        <f t="shared" si="1136"/>
        <v>0</v>
      </c>
      <c r="AD499" s="222">
        <f t="shared" si="1137"/>
        <v>0</v>
      </c>
      <c r="AE499" s="222">
        <f t="shared" si="1138"/>
        <v>0</v>
      </c>
      <c r="AF499" s="222">
        <f t="shared" si="1139"/>
        <v>0</v>
      </c>
      <c r="AG499" s="222">
        <f t="shared" si="1140"/>
        <v>0</v>
      </c>
      <c r="AH499" s="222">
        <f t="shared" si="1141"/>
        <v>0</v>
      </c>
      <c r="AI499" s="222">
        <f t="shared" si="1142"/>
        <v>0</v>
      </c>
      <c r="AJ499" s="222">
        <f t="shared" si="1143"/>
        <v>0</v>
      </c>
      <c r="AK499" s="222">
        <f t="shared" si="1144"/>
        <v>0</v>
      </c>
      <c r="AL499" s="222">
        <f t="shared" si="1145"/>
        <v>0</v>
      </c>
      <c r="AM499" s="222">
        <f t="shared" si="1146"/>
        <v>0</v>
      </c>
      <c r="AN499" s="222">
        <f t="shared" si="1147"/>
        <v>0</v>
      </c>
      <c r="AO499" s="222">
        <f t="shared" si="1148"/>
        <v>0</v>
      </c>
      <c r="AP499" s="222">
        <f t="shared" si="1149"/>
        <v>0</v>
      </c>
      <c r="AQ499" s="222">
        <f t="shared" si="1150"/>
        <v>0</v>
      </c>
      <c r="AR499" s="222">
        <f t="shared" si="1151"/>
        <v>0</v>
      </c>
      <c r="AS499" s="222">
        <f t="shared" si="1152"/>
        <v>0</v>
      </c>
      <c r="AT499" s="222">
        <f t="shared" si="1153"/>
        <v>0</v>
      </c>
      <c r="AU499" s="222">
        <f t="shared" si="1154"/>
        <v>0</v>
      </c>
      <c r="AV499" s="222">
        <f t="shared" si="1155"/>
        <v>0</v>
      </c>
      <c r="AW499" s="222">
        <f t="shared" si="1156"/>
        <v>0</v>
      </c>
      <c r="AX499" s="222">
        <f t="shared" si="1157"/>
        <v>0</v>
      </c>
      <c r="AY499" s="222">
        <f t="shared" si="1158"/>
        <v>0</v>
      </c>
      <c r="AZ499" s="222">
        <f t="shared" si="1159"/>
        <v>0</v>
      </c>
      <c r="BA499" s="222">
        <f t="shared" si="1160"/>
        <v>0</v>
      </c>
      <c r="BB499" s="222">
        <f t="shared" si="1161"/>
        <v>0</v>
      </c>
      <c r="BC499" s="222">
        <f t="shared" si="1162"/>
        <v>0</v>
      </c>
      <c r="BD499" s="222">
        <f t="shared" si="1163"/>
        <v>0</v>
      </c>
      <c r="BE499" s="222">
        <f t="shared" si="1164"/>
        <v>0</v>
      </c>
      <c r="BF499" s="222">
        <f t="shared" si="1165"/>
        <v>0</v>
      </c>
      <c r="BG499" s="222">
        <f t="shared" si="1166"/>
        <v>0</v>
      </c>
      <c r="BH499" s="222">
        <f t="shared" si="1167"/>
        <v>0</v>
      </c>
      <c r="BI499" s="222">
        <f t="shared" si="1168"/>
        <v>0</v>
      </c>
      <c r="BJ499" s="222">
        <f t="shared" si="1169"/>
        <v>0</v>
      </c>
      <c r="BK499" s="222">
        <f t="shared" si="1170"/>
        <v>0</v>
      </c>
      <c r="BL499" s="222">
        <f t="shared" si="1171"/>
        <v>0</v>
      </c>
      <c r="BM499" s="222">
        <f t="shared" si="1172"/>
        <v>0</v>
      </c>
      <c r="BN499" s="222">
        <f t="shared" si="1173"/>
        <v>0</v>
      </c>
      <c r="BO499" s="222">
        <f t="shared" si="1174"/>
        <v>0</v>
      </c>
      <c r="BP499" s="222">
        <f t="shared" si="1175"/>
        <v>0</v>
      </c>
      <c r="BQ499" s="222">
        <f t="shared" si="1176"/>
        <v>0</v>
      </c>
      <c r="BR499" s="222">
        <f t="shared" si="1177"/>
        <v>0</v>
      </c>
      <c r="BS499" s="222">
        <f t="shared" si="1178"/>
        <v>0</v>
      </c>
      <c r="BT499" s="222">
        <f t="shared" si="1179"/>
        <v>0</v>
      </c>
      <c r="BU499" s="222">
        <f t="shared" si="1180"/>
        <v>0</v>
      </c>
      <c r="BV499" s="222">
        <f t="shared" si="1181"/>
        <v>0</v>
      </c>
      <c r="BW499" s="222">
        <f t="shared" si="1182"/>
        <v>0</v>
      </c>
      <c r="BX499" s="222">
        <f t="shared" si="1183"/>
        <v>0</v>
      </c>
      <c r="BY499" s="222">
        <f t="shared" si="1184"/>
        <v>0</v>
      </c>
      <c r="BZ499" s="222">
        <f t="shared" si="1185"/>
        <v>0</v>
      </c>
      <c r="CA499" s="222">
        <f t="shared" si="1186"/>
        <v>0</v>
      </c>
      <c r="CB499" s="222">
        <f t="shared" si="1187"/>
        <v>0</v>
      </c>
      <c r="CC499" s="222">
        <f t="shared" si="1188"/>
        <v>0</v>
      </c>
      <c r="CD499" s="222">
        <f t="shared" si="1189"/>
        <v>0</v>
      </c>
      <c r="CE499" s="222">
        <f t="shared" si="1190"/>
        <v>0</v>
      </c>
      <c r="CF499" s="222">
        <f t="shared" si="1191"/>
        <v>0</v>
      </c>
      <c r="CG499" s="222">
        <f t="shared" si="1192"/>
        <v>0</v>
      </c>
      <c r="CH499" s="222">
        <f t="shared" si="1193"/>
        <v>0</v>
      </c>
      <c r="CI499" s="222">
        <f t="shared" si="1194"/>
        <v>0</v>
      </c>
      <c r="CJ499" s="222">
        <f t="shared" si="1195"/>
        <v>0</v>
      </c>
      <c r="CK499" s="222">
        <f t="shared" si="1196"/>
        <v>0</v>
      </c>
      <c r="CL499" s="222">
        <f t="shared" si="1197"/>
        <v>0</v>
      </c>
      <c r="CM499" s="222">
        <f t="shared" si="1198"/>
        <v>0</v>
      </c>
      <c r="CN499" s="222">
        <f t="shared" si="1199"/>
        <v>0</v>
      </c>
      <c r="CO499" s="222">
        <f t="shared" si="1200"/>
        <v>0</v>
      </c>
      <c r="CP499" s="222">
        <f t="shared" si="1201"/>
        <v>0</v>
      </c>
      <c r="CQ499" s="222">
        <f t="shared" si="1202"/>
        <v>0</v>
      </c>
      <c r="CR499" s="222">
        <f t="shared" si="1203"/>
        <v>0</v>
      </c>
      <c r="CS499" s="222">
        <f t="shared" si="1204"/>
        <v>0</v>
      </c>
      <c r="CT499" s="222">
        <f t="shared" si="1205"/>
        <v>0</v>
      </c>
      <c r="CU499" s="222">
        <f t="shared" si="1206"/>
        <v>0</v>
      </c>
      <c r="CV499" s="222">
        <f t="shared" si="1207"/>
        <v>0</v>
      </c>
      <c r="CW499" s="222">
        <f t="shared" si="1208"/>
        <v>0</v>
      </c>
      <c r="CX499" s="222">
        <f t="shared" si="1209"/>
        <v>0</v>
      </c>
      <c r="CY499" s="222">
        <f t="shared" si="1210"/>
        <v>0</v>
      </c>
      <c r="CZ499" s="222">
        <f t="shared" si="1211"/>
        <v>0</v>
      </c>
      <c r="DA499" s="222">
        <f t="shared" si="1212"/>
        <v>0</v>
      </c>
      <c r="DB499" s="222">
        <f t="shared" si="1213"/>
        <v>0</v>
      </c>
      <c r="DC499" s="222">
        <f t="shared" si="1214"/>
        <v>0</v>
      </c>
      <c r="DD499" s="222">
        <f t="shared" si="1215"/>
        <v>0</v>
      </c>
      <c r="DE499" s="222">
        <f t="shared" si="1216"/>
        <v>0</v>
      </c>
      <c r="DF499" s="222">
        <f t="shared" si="1217"/>
        <v>0</v>
      </c>
      <c r="DG499" s="222">
        <f t="shared" si="1218"/>
        <v>0</v>
      </c>
      <c r="DH499" s="222">
        <f t="shared" si="1219"/>
        <v>0</v>
      </c>
      <c r="DI499" s="222">
        <f t="shared" si="1220"/>
        <v>0</v>
      </c>
      <c r="DJ499" s="222">
        <f t="shared" si="1221"/>
        <v>0</v>
      </c>
      <c r="DK499" s="222">
        <f t="shared" si="1222"/>
        <v>0</v>
      </c>
      <c r="DL499" s="222">
        <f t="shared" si="1223"/>
        <v>0</v>
      </c>
      <c r="DM499" s="222">
        <f t="shared" si="1224"/>
        <v>0</v>
      </c>
      <c r="DN499" s="222">
        <f t="shared" si="1225"/>
        <v>0</v>
      </c>
      <c r="DO499" s="222">
        <f t="shared" si="1226"/>
        <v>0</v>
      </c>
      <c r="DP499" s="222">
        <f t="shared" si="1227"/>
        <v>0</v>
      </c>
      <c r="DQ499" s="222">
        <f t="shared" si="1228"/>
        <v>0</v>
      </c>
      <c r="DR499" s="222">
        <f t="shared" si="1229"/>
        <v>0</v>
      </c>
      <c r="DS499" s="222">
        <f t="shared" si="1230"/>
        <v>0</v>
      </c>
      <c r="DT499" s="222">
        <f t="shared" si="1231"/>
        <v>0</v>
      </c>
      <c r="DU499" s="222">
        <f t="shared" si="1232"/>
        <v>0</v>
      </c>
      <c r="DV499" s="222">
        <f t="shared" si="1233"/>
        <v>0</v>
      </c>
      <c r="DW499" s="222">
        <f t="shared" si="1234"/>
        <v>0</v>
      </c>
      <c r="DX499" s="222">
        <f t="shared" si="1235"/>
        <v>0</v>
      </c>
      <c r="DY499" s="222">
        <f t="shared" si="1236"/>
        <v>0</v>
      </c>
      <c r="DZ499" s="222">
        <f t="shared" si="1237"/>
        <v>0</v>
      </c>
      <c r="EA499" s="222">
        <f t="shared" si="1238"/>
        <v>0</v>
      </c>
      <c r="EB499" s="222">
        <f t="shared" si="1239"/>
        <v>0</v>
      </c>
      <c r="EC499" s="222">
        <f t="shared" si="1240"/>
        <v>0</v>
      </c>
      <c r="ED499" s="222">
        <f t="shared" si="1241"/>
        <v>0</v>
      </c>
      <c r="EE499" s="222">
        <f t="shared" si="1242"/>
        <v>0</v>
      </c>
      <c r="EF499" s="222">
        <f t="shared" si="1243"/>
        <v>0</v>
      </c>
      <c r="EG499" s="222">
        <f t="shared" si="1244"/>
        <v>0</v>
      </c>
      <c r="EH499" s="222">
        <f t="shared" si="1245"/>
        <v>0</v>
      </c>
      <c r="EI499" s="222">
        <f t="shared" si="1246"/>
        <v>0</v>
      </c>
      <c r="EJ499" s="222">
        <f t="shared" si="1247"/>
        <v>0</v>
      </c>
      <c r="EK499" s="222">
        <f t="shared" si="1248"/>
        <v>0</v>
      </c>
      <c r="EL499" s="222">
        <f t="shared" si="1249"/>
        <v>0</v>
      </c>
      <c r="EM499" s="222">
        <f t="shared" si="1250"/>
        <v>0</v>
      </c>
      <c r="EN499" s="222">
        <f t="shared" si="1251"/>
        <v>0</v>
      </c>
      <c r="EO499" s="222">
        <f t="shared" si="1252"/>
        <v>0</v>
      </c>
      <c r="EP499" s="222">
        <f t="shared" si="1253"/>
        <v>0</v>
      </c>
      <c r="EQ499" s="222">
        <f t="shared" si="1254"/>
        <v>0</v>
      </c>
      <c r="ER499" s="222">
        <f t="shared" si="1255"/>
        <v>0</v>
      </c>
      <c r="ES499" s="222">
        <f t="shared" si="1256"/>
        <v>0</v>
      </c>
      <c r="ET499" s="222">
        <f t="shared" si="1257"/>
        <v>0</v>
      </c>
      <c r="EU499" s="222">
        <f t="shared" si="1258"/>
        <v>0</v>
      </c>
      <c r="EV499" s="222">
        <f t="shared" si="1259"/>
        <v>0</v>
      </c>
      <c r="EW499" s="222">
        <f t="shared" si="1260"/>
        <v>0</v>
      </c>
      <c r="EX499" s="222">
        <f t="shared" si="1261"/>
        <v>0</v>
      </c>
      <c r="EY499" s="222">
        <f t="shared" si="1262"/>
        <v>0</v>
      </c>
      <c r="EZ499" s="222">
        <f t="shared" si="1263"/>
        <v>0</v>
      </c>
      <c r="FA499" s="222">
        <f t="shared" si="1264"/>
        <v>0</v>
      </c>
      <c r="FB499" s="222">
        <f t="shared" si="1265"/>
        <v>0</v>
      </c>
      <c r="FC499" s="222">
        <f t="shared" si="1266"/>
        <v>0</v>
      </c>
      <c r="FD499" s="222">
        <f t="shared" si="1267"/>
        <v>0</v>
      </c>
      <c r="FE499" s="222">
        <f t="shared" si="1268"/>
        <v>0</v>
      </c>
      <c r="FF499" s="222">
        <f t="shared" si="1269"/>
        <v>0</v>
      </c>
      <c r="FG499" s="222">
        <f t="shared" si="1270"/>
        <v>0</v>
      </c>
      <c r="FH499" s="222">
        <f t="shared" si="1271"/>
        <v>0</v>
      </c>
      <c r="FI499" s="222">
        <f t="shared" si="1272"/>
        <v>0</v>
      </c>
      <c r="FJ499" s="222">
        <f t="shared" si="1273"/>
        <v>0</v>
      </c>
      <c r="FK499" s="222">
        <f t="shared" si="1274"/>
        <v>0</v>
      </c>
      <c r="FL499" s="222">
        <f t="shared" si="1275"/>
        <v>0</v>
      </c>
      <c r="FM499" s="222">
        <f t="shared" si="1276"/>
        <v>0</v>
      </c>
      <c r="FN499" s="222">
        <f t="shared" si="1277"/>
        <v>0</v>
      </c>
      <c r="FO499" s="222">
        <f t="shared" si="1278"/>
        <v>0</v>
      </c>
      <c r="FP499" s="222">
        <f t="shared" si="1279"/>
        <v>0</v>
      </c>
      <c r="FQ499" s="222">
        <f t="shared" si="1280"/>
        <v>0</v>
      </c>
      <c r="FR499" s="222">
        <f t="shared" si="1281"/>
        <v>0</v>
      </c>
      <c r="FS499" s="222">
        <f t="shared" si="1282"/>
        <v>0</v>
      </c>
      <c r="FT499" s="222">
        <f t="shared" si="1283"/>
        <v>0</v>
      </c>
      <c r="FU499" s="222">
        <f t="shared" si="1284"/>
        <v>0</v>
      </c>
      <c r="FV499" s="222">
        <f t="shared" si="1285"/>
        <v>0</v>
      </c>
      <c r="FW499" s="222">
        <f t="shared" si="1286"/>
        <v>0</v>
      </c>
      <c r="FX499" s="222">
        <f t="shared" si="1287"/>
        <v>0</v>
      </c>
      <c r="FY499" s="222">
        <f t="shared" si="1288"/>
        <v>0</v>
      </c>
      <c r="FZ499" s="222">
        <f t="shared" si="1289"/>
        <v>0</v>
      </c>
      <c r="GA499" s="222">
        <f t="shared" si="1290"/>
        <v>0</v>
      </c>
      <c r="GB499" s="222">
        <f t="shared" si="1291"/>
        <v>0</v>
      </c>
      <c r="GC499" s="222">
        <f t="shared" si="1292"/>
        <v>0</v>
      </c>
      <c r="GD499" s="222">
        <f t="shared" si="1293"/>
        <v>0</v>
      </c>
      <c r="GE499" s="222">
        <f t="shared" si="1294"/>
        <v>0</v>
      </c>
      <c r="GF499" s="222">
        <f t="shared" si="1295"/>
        <v>0</v>
      </c>
      <c r="GG499" s="222">
        <f t="shared" si="1296"/>
        <v>0</v>
      </c>
      <c r="GH499" s="222">
        <f t="shared" si="1297"/>
        <v>0</v>
      </c>
      <c r="GI499" s="222">
        <f t="shared" si="1298"/>
        <v>0</v>
      </c>
      <c r="GJ499" s="222">
        <f t="shared" si="1299"/>
        <v>0</v>
      </c>
      <c r="GK499" s="222">
        <f t="shared" si="1300"/>
        <v>0</v>
      </c>
      <c r="GL499" s="222">
        <f t="shared" si="1301"/>
        <v>0</v>
      </c>
      <c r="GM499" s="222">
        <f t="shared" si="1302"/>
        <v>0</v>
      </c>
      <c r="GN499" s="222">
        <f t="shared" si="1303"/>
        <v>0</v>
      </c>
      <c r="GO499" s="222">
        <f t="shared" si="1304"/>
        <v>0</v>
      </c>
      <c r="GP499" s="222">
        <f t="shared" si="1305"/>
        <v>0</v>
      </c>
      <c r="GQ499" s="222">
        <f t="shared" si="1306"/>
        <v>0</v>
      </c>
      <c r="GR499" s="222">
        <f t="shared" si="1307"/>
        <v>0</v>
      </c>
      <c r="GS499" s="222">
        <f t="shared" si="1308"/>
        <v>0</v>
      </c>
      <c r="GT499" s="222">
        <f t="shared" si="1309"/>
        <v>0</v>
      </c>
      <c r="GU499" s="222">
        <f t="shared" si="1310"/>
        <v>0</v>
      </c>
      <c r="GV499" s="222">
        <f t="shared" si="1311"/>
        <v>0</v>
      </c>
      <c r="GW499" s="222">
        <f t="shared" si="1312"/>
        <v>0</v>
      </c>
      <c r="GX499" s="222">
        <f t="shared" si="1313"/>
        <v>0</v>
      </c>
      <c r="GY499" s="222">
        <f t="shared" si="1314"/>
        <v>0</v>
      </c>
      <c r="GZ499" s="222">
        <f t="shared" si="1315"/>
        <v>0</v>
      </c>
      <c r="HA499" s="222">
        <f t="shared" si="1316"/>
        <v>0</v>
      </c>
      <c r="HB499" s="222">
        <f t="shared" si="1317"/>
        <v>0</v>
      </c>
      <c r="HC499" s="222">
        <f t="shared" si="1318"/>
        <v>0</v>
      </c>
      <c r="HD499" s="222">
        <f t="shared" si="1319"/>
        <v>0</v>
      </c>
      <c r="HE499" s="222">
        <f t="shared" si="1320"/>
        <v>0</v>
      </c>
      <c r="HF499" s="222">
        <f t="shared" si="1321"/>
        <v>0</v>
      </c>
      <c r="HG499" s="222">
        <f t="shared" si="1322"/>
        <v>0</v>
      </c>
      <c r="HH499" s="222">
        <f t="shared" si="1323"/>
        <v>0</v>
      </c>
      <c r="HI499" s="222">
        <f t="shared" si="1324"/>
        <v>0</v>
      </c>
      <c r="HJ499" s="222">
        <f t="shared" si="1325"/>
        <v>0</v>
      </c>
      <c r="HK499" s="222">
        <f t="shared" si="1326"/>
        <v>0</v>
      </c>
      <c r="HL499" s="222">
        <f t="shared" si="1327"/>
        <v>0</v>
      </c>
      <c r="HM499" s="222">
        <f t="shared" si="1328"/>
        <v>0</v>
      </c>
      <c r="HN499" s="222">
        <f t="shared" si="1329"/>
        <v>0</v>
      </c>
      <c r="HO499" s="222">
        <f t="shared" si="1330"/>
        <v>0</v>
      </c>
      <c r="HP499" s="222">
        <f t="shared" si="1331"/>
        <v>0</v>
      </c>
      <c r="HQ499" s="222">
        <f t="shared" si="1332"/>
        <v>0</v>
      </c>
      <c r="HR499" s="222">
        <f t="shared" si="1333"/>
        <v>0</v>
      </c>
      <c r="HS499" s="222">
        <f t="shared" si="1334"/>
        <v>0</v>
      </c>
      <c r="HT499" s="222">
        <f t="shared" si="1335"/>
        <v>0</v>
      </c>
      <c r="HU499" s="222">
        <f t="shared" si="1336"/>
        <v>0</v>
      </c>
      <c r="HV499" s="222">
        <f t="shared" si="1337"/>
        <v>0</v>
      </c>
      <c r="HW499" s="222">
        <f t="shared" si="1338"/>
        <v>0</v>
      </c>
      <c r="HX499" s="222">
        <f t="shared" si="1339"/>
        <v>0</v>
      </c>
      <c r="HY499" s="222">
        <f t="shared" si="1340"/>
        <v>0</v>
      </c>
      <c r="HZ499" s="222">
        <f t="shared" si="1341"/>
        <v>0</v>
      </c>
      <c r="IA499" s="222">
        <f t="shared" si="1342"/>
        <v>0</v>
      </c>
      <c r="IB499" s="222">
        <f t="shared" si="1343"/>
        <v>0</v>
      </c>
      <c r="IC499" s="222">
        <f t="shared" si="1344"/>
        <v>0</v>
      </c>
      <c r="ID499" s="222">
        <f t="shared" si="1345"/>
        <v>0</v>
      </c>
      <c r="IE499" s="222">
        <f t="shared" si="1346"/>
        <v>0</v>
      </c>
      <c r="IF499" s="222">
        <f t="shared" si="1347"/>
        <v>0</v>
      </c>
      <c r="IG499" s="222">
        <f t="shared" si="1348"/>
        <v>0</v>
      </c>
      <c r="IH499" s="222">
        <f t="shared" si="1349"/>
        <v>0</v>
      </c>
      <c r="II499" s="222">
        <f t="shared" si="1350"/>
        <v>0</v>
      </c>
      <c r="IJ499" s="222">
        <f t="shared" si="1351"/>
        <v>0</v>
      </c>
      <c r="IK499" s="222">
        <f t="shared" si="1352"/>
        <v>0</v>
      </c>
      <c r="IL499" s="222">
        <f t="shared" si="1353"/>
        <v>0</v>
      </c>
      <c r="IM499" s="222">
        <f t="shared" si="1354"/>
        <v>0</v>
      </c>
      <c r="IN499" s="222">
        <f t="shared" si="1355"/>
        <v>0</v>
      </c>
      <c r="IO499" s="222">
        <f t="shared" si="1356"/>
        <v>0</v>
      </c>
      <c r="IP499" s="222">
        <f t="shared" si="1357"/>
        <v>0</v>
      </c>
      <c r="IQ499" s="222">
        <f t="shared" si="1358"/>
        <v>0</v>
      </c>
      <c r="IR499" s="222">
        <f t="shared" si="1359"/>
        <v>0</v>
      </c>
      <c r="IS499" s="222">
        <f t="shared" si="1360"/>
        <v>0</v>
      </c>
      <c r="IT499" s="222">
        <f t="shared" si="1361"/>
        <v>0</v>
      </c>
      <c r="IU499" s="222">
        <f t="shared" si="1362"/>
        <v>0</v>
      </c>
      <c r="IV499" s="222">
        <f t="shared" si="1363"/>
        <v>0</v>
      </c>
      <c r="IW499" s="222">
        <f t="shared" si="1364"/>
        <v>0</v>
      </c>
      <c r="IX499" s="222">
        <f t="shared" si="1365"/>
        <v>0</v>
      </c>
      <c r="IY499" s="222">
        <f t="shared" si="1366"/>
        <v>0</v>
      </c>
      <c r="IZ499" s="222">
        <f t="shared" si="1367"/>
        <v>0</v>
      </c>
      <c r="JA499" s="222">
        <f t="shared" si="1368"/>
        <v>0</v>
      </c>
      <c r="JB499" s="222">
        <f t="shared" si="1369"/>
        <v>0</v>
      </c>
    </row>
    <row r="500" spans="2:262">
      <c r="B500" s="230">
        <v>139</v>
      </c>
      <c r="C500" s="229">
        <f t="shared" si="1370"/>
        <v>2.714843750000002E-3</v>
      </c>
      <c r="D500" s="226">
        <f t="shared" ca="1" si="1113"/>
        <v>71.907042984146855</v>
      </c>
      <c r="E500" s="225">
        <f ca="1">EO361</f>
        <v>-9.295701585314925E-2</v>
      </c>
      <c r="F500" s="224">
        <v>139</v>
      </c>
      <c r="G500" s="222">
        <f t="shared" si="1114"/>
        <v>0</v>
      </c>
      <c r="H500" s="222">
        <f t="shared" si="1115"/>
        <v>0</v>
      </c>
      <c r="I500" s="222">
        <f t="shared" si="1116"/>
        <v>0</v>
      </c>
      <c r="J500" s="222">
        <f t="shared" si="1117"/>
        <v>0</v>
      </c>
      <c r="K500" s="222">
        <f t="shared" si="1118"/>
        <v>0</v>
      </c>
      <c r="L500" s="222">
        <f t="shared" si="1119"/>
        <v>0</v>
      </c>
      <c r="M500" s="222">
        <f t="shared" si="1120"/>
        <v>0</v>
      </c>
      <c r="N500" s="222">
        <f t="shared" si="1121"/>
        <v>0</v>
      </c>
      <c r="O500" s="222">
        <f t="shared" si="1122"/>
        <v>0</v>
      </c>
      <c r="P500" s="222">
        <f t="shared" si="1123"/>
        <v>0</v>
      </c>
      <c r="Q500" s="222">
        <f t="shared" si="1124"/>
        <v>0</v>
      </c>
      <c r="R500" s="222">
        <f t="shared" si="1125"/>
        <v>0</v>
      </c>
      <c r="S500" s="222">
        <f t="shared" si="1126"/>
        <v>0</v>
      </c>
      <c r="T500" s="222">
        <f t="shared" si="1127"/>
        <v>0</v>
      </c>
      <c r="U500" s="222">
        <f t="shared" si="1128"/>
        <v>0</v>
      </c>
      <c r="V500" s="222">
        <f t="shared" si="1129"/>
        <v>0</v>
      </c>
      <c r="W500" s="222">
        <f t="shared" si="1130"/>
        <v>0</v>
      </c>
      <c r="X500" s="222">
        <f t="shared" si="1131"/>
        <v>0</v>
      </c>
      <c r="Y500" s="222">
        <f t="shared" si="1132"/>
        <v>0</v>
      </c>
      <c r="Z500" s="222">
        <f t="shared" si="1133"/>
        <v>0</v>
      </c>
      <c r="AA500" s="222">
        <f t="shared" si="1134"/>
        <v>0</v>
      </c>
      <c r="AB500" s="222">
        <f t="shared" si="1135"/>
        <v>0</v>
      </c>
      <c r="AC500" s="222">
        <f t="shared" si="1136"/>
        <v>0</v>
      </c>
      <c r="AD500" s="222">
        <f t="shared" si="1137"/>
        <v>0</v>
      </c>
      <c r="AE500" s="222">
        <f t="shared" si="1138"/>
        <v>0</v>
      </c>
      <c r="AF500" s="222">
        <f t="shared" si="1139"/>
        <v>0</v>
      </c>
      <c r="AG500" s="222">
        <f t="shared" si="1140"/>
        <v>0</v>
      </c>
      <c r="AH500" s="222">
        <f t="shared" si="1141"/>
        <v>0</v>
      </c>
      <c r="AI500" s="222">
        <f t="shared" si="1142"/>
        <v>0</v>
      </c>
      <c r="AJ500" s="222">
        <f t="shared" si="1143"/>
        <v>0</v>
      </c>
      <c r="AK500" s="222">
        <f t="shared" si="1144"/>
        <v>0</v>
      </c>
      <c r="AL500" s="222">
        <f t="shared" si="1145"/>
        <v>0</v>
      </c>
      <c r="AM500" s="222">
        <f t="shared" si="1146"/>
        <v>0</v>
      </c>
      <c r="AN500" s="222">
        <f t="shared" si="1147"/>
        <v>0</v>
      </c>
      <c r="AO500" s="222">
        <f t="shared" si="1148"/>
        <v>0</v>
      </c>
      <c r="AP500" s="222">
        <f t="shared" si="1149"/>
        <v>0</v>
      </c>
      <c r="AQ500" s="222">
        <f t="shared" si="1150"/>
        <v>0</v>
      </c>
      <c r="AR500" s="222">
        <f t="shared" si="1151"/>
        <v>0</v>
      </c>
      <c r="AS500" s="222">
        <f t="shared" si="1152"/>
        <v>0</v>
      </c>
      <c r="AT500" s="222">
        <f t="shared" si="1153"/>
        <v>0</v>
      </c>
      <c r="AU500" s="222">
        <f t="shared" si="1154"/>
        <v>0</v>
      </c>
      <c r="AV500" s="222">
        <f t="shared" si="1155"/>
        <v>0</v>
      </c>
      <c r="AW500" s="222">
        <f t="shared" si="1156"/>
        <v>0</v>
      </c>
      <c r="AX500" s="222">
        <f t="shared" si="1157"/>
        <v>0</v>
      </c>
      <c r="AY500" s="222">
        <f t="shared" si="1158"/>
        <v>0</v>
      </c>
      <c r="AZ500" s="222">
        <f t="shared" si="1159"/>
        <v>0</v>
      </c>
      <c r="BA500" s="222">
        <f t="shared" si="1160"/>
        <v>0</v>
      </c>
      <c r="BB500" s="222">
        <f t="shared" si="1161"/>
        <v>0</v>
      </c>
      <c r="BC500" s="222">
        <f t="shared" si="1162"/>
        <v>0</v>
      </c>
      <c r="BD500" s="222">
        <f t="shared" si="1163"/>
        <v>0</v>
      </c>
      <c r="BE500" s="222">
        <f t="shared" si="1164"/>
        <v>0</v>
      </c>
      <c r="BF500" s="222">
        <f t="shared" si="1165"/>
        <v>0</v>
      </c>
      <c r="BG500" s="222">
        <f t="shared" si="1166"/>
        <v>0</v>
      </c>
      <c r="BH500" s="222">
        <f t="shared" si="1167"/>
        <v>0</v>
      </c>
      <c r="BI500" s="222">
        <f t="shared" si="1168"/>
        <v>0</v>
      </c>
      <c r="BJ500" s="222">
        <f t="shared" si="1169"/>
        <v>0</v>
      </c>
      <c r="BK500" s="222">
        <f t="shared" si="1170"/>
        <v>0</v>
      </c>
      <c r="BL500" s="222">
        <f t="shared" si="1171"/>
        <v>0</v>
      </c>
      <c r="BM500" s="222">
        <f t="shared" si="1172"/>
        <v>0</v>
      </c>
      <c r="BN500" s="222">
        <f t="shared" si="1173"/>
        <v>0</v>
      </c>
      <c r="BO500" s="222">
        <f t="shared" si="1174"/>
        <v>0</v>
      </c>
      <c r="BP500" s="222">
        <f t="shared" si="1175"/>
        <v>0</v>
      </c>
      <c r="BQ500" s="222">
        <f t="shared" si="1176"/>
        <v>0</v>
      </c>
      <c r="BR500" s="222">
        <f t="shared" si="1177"/>
        <v>0</v>
      </c>
      <c r="BS500" s="222">
        <f t="shared" si="1178"/>
        <v>0</v>
      </c>
      <c r="BT500" s="222">
        <f t="shared" si="1179"/>
        <v>0</v>
      </c>
      <c r="BU500" s="222">
        <f t="shared" si="1180"/>
        <v>0</v>
      </c>
      <c r="BV500" s="222">
        <f t="shared" si="1181"/>
        <v>0</v>
      </c>
      <c r="BW500" s="222">
        <f t="shared" si="1182"/>
        <v>0</v>
      </c>
      <c r="BX500" s="222">
        <f t="shared" si="1183"/>
        <v>0</v>
      </c>
      <c r="BY500" s="222">
        <f t="shared" si="1184"/>
        <v>0</v>
      </c>
      <c r="BZ500" s="222">
        <f t="shared" si="1185"/>
        <v>0</v>
      </c>
      <c r="CA500" s="222">
        <f t="shared" si="1186"/>
        <v>0</v>
      </c>
      <c r="CB500" s="222">
        <f t="shared" si="1187"/>
        <v>0</v>
      </c>
      <c r="CC500" s="222">
        <f t="shared" si="1188"/>
        <v>0</v>
      </c>
      <c r="CD500" s="222">
        <f t="shared" si="1189"/>
        <v>0</v>
      </c>
      <c r="CE500" s="222">
        <f t="shared" si="1190"/>
        <v>0</v>
      </c>
      <c r="CF500" s="222">
        <f t="shared" si="1191"/>
        <v>0</v>
      </c>
      <c r="CG500" s="222">
        <f t="shared" si="1192"/>
        <v>0</v>
      </c>
      <c r="CH500" s="222">
        <f t="shared" si="1193"/>
        <v>0</v>
      </c>
      <c r="CI500" s="222">
        <f t="shared" si="1194"/>
        <v>0</v>
      </c>
      <c r="CJ500" s="222">
        <f t="shared" si="1195"/>
        <v>0</v>
      </c>
      <c r="CK500" s="222">
        <f t="shared" si="1196"/>
        <v>0</v>
      </c>
      <c r="CL500" s="222">
        <f t="shared" si="1197"/>
        <v>0</v>
      </c>
      <c r="CM500" s="222">
        <f t="shared" si="1198"/>
        <v>0</v>
      </c>
      <c r="CN500" s="222">
        <f t="shared" si="1199"/>
        <v>0</v>
      </c>
      <c r="CO500" s="222">
        <f t="shared" si="1200"/>
        <v>0</v>
      </c>
      <c r="CP500" s="222">
        <f t="shared" si="1201"/>
        <v>0</v>
      </c>
      <c r="CQ500" s="222">
        <f t="shared" si="1202"/>
        <v>0</v>
      </c>
      <c r="CR500" s="222">
        <f t="shared" si="1203"/>
        <v>0</v>
      </c>
      <c r="CS500" s="222">
        <f t="shared" si="1204"/>
        <v>0</v>
      </c>
      <c r="CT500" s="222">
        <f t="shared" si="1205"/>
        <v>0</v>
      </c>
      <c r="CU500" s="222">
        <f t="shared" si="1206"/>
        <v>0</v>
      </c>
      <c r="CV500" s="222">
        <f t="shared" si="1207"/>
        <v>0</v>
      </c>
      <c r="CW500" s="222">
        <f t="shared" si="1208"/>
        <v>0</v>
      </c>
      <c r="CX500" s="222">
        <f t="shared" si="1209"/>
        <v>0</v>
      </c>
      <c r="CY500" s="222">
        <f t="shared" si="1210"/>
        <v>0</v>
      </c>
      <c r="CZ500" s="222">
        <f t="shared" si="1211"/>
        <v>0</v>
      </c>
      <c r="DA500" s="222">
        <f t="shared" si="1212"/>
        <v>0</v>
      </c>
      <c r="DB500" s="222">
        <f t="shared" si="1213"/>
        <v>0</v>
      </c>
      <c r="DC500" s="222">
        <f t="shared" si="1214"/>
        <v>0</v>
      </c>
      <c r="DD500" s="222">
        <f t="shared" si="1215"/>
        <v>0</v>
      </c>
      <c r="DE500" s="222">
        <f t="shared" si="1216"/>
        <v>0</v>
      </c>
      <c r="DF500" s="222">
        <f t="shared" si="1217"/>
        <v>0</v>
      </c>
      <c r="DG500" s="222">
        <f t="shared" si="1218"/>
        <v>0</v>
      </c>
      <c r="DH500" s="222">
        <f t="shared" si="1219"/>
        <v>0</v>
      </c>
      <c r="DI500" s="222">
        <f t="shared" si="1220"/>
        <v>0</v>
      </c>
      <c r="DJ500" s="222">
        <f t="shared" si="1221"/>
        <v>0</v>
      </c>
      <c r="DK500" s="222">
        <f t="shared" si="1222"/>
        <v>0</v>
      </c>
      <c r="DL500" s="222">
        <f t="shared" si="1223"/>
        <v>0</v>
      </c>
      <c r="DM500" s="222">
        <f t="shared" si="1224"/>
        <v>0</v>
      </c>
      <c r="DN500" s="222">
        <f t="shared" si="1225"/>
        <v>0</v>
      </c>
      <c r="DO500" s="222">
        <f t="shared" si="1226"/>
        <v>0</v>
      </c>
      <c r="DP500" s="222">
        <f t="shared" si="1227"/>
        <v>0</v>
      </c>
      <c r="DQ500" s="222">
        <f t="shared" si="1228"/>
        <v>0</v>
      </c>
      <c r="DR500" s="222">
        <f t="shared" si="1229"/>
        <v>0</v>
      </c>
      <c r="DS500" s="222">
        <f t="shared" si="1230"/>
        <v>0</v>
      </c>
      <c r="DT500" s="222">
        <f t="shared" si="1231"/>
        <v>0</v>
      </c>
      <c r="DU500" s="222">
        <f t="shared" si="1232"/>
        <v>0</v>
      </c>
      <c r="DV500" s="222">
        <f t="shared" si="1233"/>
        <v>0</v>
      </c>
      <c r="DW500" s="222">
        <f t="shared" si="1234"/>
        <v>0</v>
      </c>
      <c r="DX500" s="222">
        <f t="shared" si="1235"/>
        <v>0</v>
      </c>
      <c r="DY500" s="222">
        <f t="shared" si="1236"/>
        <v>0</v>
      </c>
      <c r="DZ500" s="222">
        <f t="shared" si="1237"/>
        <v>0</v>
      </c>
      <c r="EA500" s="222">
        <f t="shared" si="1238"/>
        <v>0</v>
      </c>
      <c r="EB500" s="222">
        <f t="shared" si="1239"/>
        <v>0</v>
      </c>
      <c r="EC500" s="222">
        <f t="shared" si="1240"/>
        <v>0</v>
      </c>
      <c r="ED500" s="222">
        <f t="shared" si="1241"/>
        <v>0</v>
      </c>
      <c r="EE500" s="222">
        <f t="shared" si="1242"/>
        <v>0</v>
      </c>
      <c r="EF500" s="222">
        <f t="shared" si="1243"/>
        <v>0</v>
      </c>
      <c r="EG500" s="222">
        <f t="shared" si="1244"/>
        <v>0</v>
      </c>
      <c r="EH500" s="222">
        <f t="shared" si="1245"/>
        <v>0</v>
      </c>
      <c r="EI500" s="222">
        <f t="shared" si="1246"/>
        <v>0</v>
      </c>
      <c r="EJ500" s="222">
        <f t="shared" si="1247"/>
        <v>0</v>
      </c>
      <c r="EK500" s="222">
        <f t="shared" si="1248"/>
        <v>0</v>
      </c>
      <c r="EL500" s="222">
        <f t="shared" si="1249"/>
        <v>0</v>
      </c>
      <c r="EM500" s="222">
        <f t="shared" si="1250"/>
        <v>0</v>
      </c>
      <c r="EN500" s="222">
        <f t="shared" si="1251"/>
        <v>0</v>
      </c>
      <c r="EO500" s="222">
        <f t="shared" si="1252"/>
        <v>0</v>
      </c>
      <c r="EP500" s="222">
        <f t="shared" si="1253"/>
        <v>0</v>
      </c>
      <c r="EQ500" s="222">
        <f t="shared" si="1254"/>
        <v>0</v>
      </c>
      <c r="ER500" s="222">
        <f t="shared" si="1255"/>
        <v>0</v>
      </c>
      <c r="ES500" s="222">
        <f t="shared" si="1256"/>
        <v>0</v>
      </c>
      <c r="ET500" s="222">
        <f t="shared" si="1257"/>
        <v>0</v>
      </c>
      <c r="EU500" s="222">
        <f t="shared" si="1258"/>
        <v>0</v>
      </c>
      <c r="EV500" s="222">
        <f t="shared" si="1259"/>
        <v>0</v>
      </c>
      <c r="EW500" s="222">
        <f t="shared" si="1260"/>
        <v>0</v>
      </c>
      <c r="EX500" s="222">
        <f t="shared" si="1261"/>
        <v>0</v>
      </c>
      <c r="EY500" s="222">
        <f t="shared" si="1262"/>
        <v>0</v>
      </c>
      <c r="EZ500" s="222">
        <f t="shared" si="1263"/>
        <v>0</v>
      </c>
      <c r="FA500" s="222">
        <f t="shared" si="1264"/>
        <v>0</v>
      </c>
      <c r="FB500" s="222">
        <f t="shared" si="1265"/>
        <v>0</v>
      </c>
      <c r="FC500" s="222">
        <f t="shared" si="1266"/>
        <v>0</v>
      </c>
      <c r="FD500" s="222">
        <f t="shared" si="1267"/>
        <v>0</v>
      </c>
      <c r="FE500" s="222">
        <f t="shared" si="1268"/>
        <v>0</v>
      </c>
      <c r="FF500" s="222">
        <f t="shared" si="1269"/>
        <v>0</v>
      </c>
      <c r="FG500" s="222">
        <f t="shared" si="1270"/>
        <v>0</v>
      </c>
      <c r="FH500" s="222">
        <f t="shared" si="1271"/>
        <v>0</v>
      </c>
      <c r="FI500" s="222">
        <f t="shared" si="1272"/>
        <v>0</v>
      </c>
      <c r="FJ500" s="222">
        <f t="shared" si="1273"/>
        <v>0</v>
      </c>
      <c r="FK500" s="222">
        <f t="shared" si="1274"/>
        <v>0</v>
      </c>
      <c r="FL500" s="222">
        <f t="shared" si="1275"/>
        <v>0</v>
      </c>
      <c r="FM500" s="222">
        <f t="shared" si="1276"/>
        <v>0</v>
      </c>
      <c r="FN500" s="222">
        <f t="shared" si="1277"/>
        <v>0</v>
      </c>
      <c r="FO500" s="222">
        <f t="shared" si="1278"/>
        <v>0</v>
      </c>
      <c r="FP500" s="222">
        <f t="shared" si="1279"/>
        <v>0</v>
      </c>
      <c r="FQ500" s="222">
        <f t="shared" si="1280"/>
        <v>0</v>
      </c>
      <c r="FR500" s="222">
        <f t="shared" si="1281"/>
        <v>0</v>
      </c>
      <c r="FS500" s="222">
        <f t="shared" si="1282"/>
        <v>0</v>
      </c>
      <c r="FT500" s="222">
        <f t="shared" si="1283"/>
        <v>0</v>
      </c>
      <c r="FU500" s="222">
        <f t="shared" si="1284"/>
        <v>0</v>
      </c>
      <c r="FV500" s="222">
        <f t="shared" si="1285"/>
        <v>0</v>
      </c>
      <c r="FW500" s="222">
        <f t="shared" si="1286"/>
        <v>0</v>
      </c>
      <c r="FX500" s="222">
        <f t="shared" si="1287"/>
        <v>0</v>
      </c>
      <c r="FY500" s="222">
        <f t="shared" si="1288"/>
        <v>0</v>
      </c>
      <c r="FZ500" s="222">
        <f t="shared" si="1289"/>
        <v>0</v>
      </c>
      <c r="GA500" s="222">
        <f t="shared" si="1290"/>
        <v>0</v>
      </c>
      <c r="GB500" s="222">
        <f t="shared" si="1291"/>
        <v>0</v>
      </c>
      <c r="GC500" s="222">
        <f t="shared" si="1292"/>
        <v>0</v>
      </c>
      <c r="GD500" s="222">
        <f t="shared" si="1293"/>
        <v>0</v>
      </c>
      <c r="GE500" s="222">
        <f t="shared" si="1294"/>
        <v>0</v>
      </c>
      <c r="GF500" s="222">
        <f t="shared" si="1295"/>
        <v>0</v>
      </c>
      <c r="GG500" s="222">
        <f t="shared" si="1296"/>
        <v>0</v>
      </c>
      <c r="GH500" s="222">
        <f t="shared" si="1297"/>
        <v>0</v>
      </c>
      <c r="GI500" s="222">
        <f t="shared" si="1298"/>
        <v>0</v>
      </c>
      <c r="GJ500" s="222">
        <f t="shared" si="1299"/>
        <v>0</v>
      </c>
      <c r="GK500" s="222">
        <f t="shared" si="1300"/>
        <v>0</v>
      </c>
      <c r="GL500" s="222">
        <f t="shared" si="1301"/>
        <v>0</v>
      </c>
      <c r="GM500" s="222">
        <f t="shared" si="1302"/>
        <v>0</v>
      </c>
      <c r="GN500" s="222">
        <f t="shared" si="1303"/>
        <v>0</v>
      </c>
      <c r="GO500" s="222">
        <f t="shared" si="1304"/>
        <v>0</v>
      </c>
      <c r="GP500" s="222">
        <f t="shared" si="1305"/>
        <v>0</v>
      </c>
      <c r="GQ500" s="222">
        <f t="shared" si="1306"/>
        <v>0</v>
      </c>
      <c r="GR500" s="222">
        <f t="shared" si="1307"/>
        <v>0</v>
      </c>
      <c r="GS500" s="222">
        <f t="shared" si="1308"/>
        <v>0</v>
      </c>
      <c r="GT500" s="222">
        <f t="shared" si="1309"/>
        <v>0</v>
      </c>
      <c r="GU500" s="222">
        <f t="shared" si="1310"/>
        <v>0</v>
      </c>
      <c r="GV500" s="222">
        <f t="shared" si="1311"/>
        <v>0</v>
      </c>
      <c r="GW500" s="222">
        <f t="shared" si="1312"/>
        <v>0</v>
      </c>
      <c r="GX500" s="222">
        <f t="shared" si="1313"/>
        <v>0</v>
      </c>
      <c r="GY500" s="222">
        <f t="shared" si="1314"/>
        <v>0</v>
      </c>
      <c r="GZ500" s="222">
        <f t="shared" si="1315"/>
        <v>0</v>
      </c>
      <c r="HA500" s="222">
        <f t="shared" si="1316"/>
        <v>0</v>
      </c>
      <c r="HB500" s="222">
        <f t="shared" si="1317"/>
        <v>0</v>
      </c>
      <c r="HC500" s="222">
        <f t="shared" si="1318"/>
        <v>0</v>
      </c>
      <c r="HD500" s="222">
        <f t="shared" si="1319"/>
        <v>0</v>
      </c>
      <c r="HE500" s="222">
        <f t="shared" si="1320"/>
        <v>0</v>
      </c>
      <c r="HF500" s="222">
        <f t="shared" si="1321"/>
        <v>0</v>
      </c>
      <c r="HG500" s="222">
        <f t="shared" si="1322"/>
        <v>0</v>
      </c>
      <c r="HH500" s="222">
        <f t="shared" si="1323"/>
        <v>0</v>
      </c>
      <c r="HI500" s="222">
        <f t="shared" si="1324"/>
        <v>0</v>
      </c>
      <c r="HJ500" s="222">
        <f t="shared" si="1325"/>
        <v>0</v>
      </c>
      <c r="HK500" s="222">
        <f t="shared" si="1326"/>
        <v>0</v>
      </c>
      <c r="HL500" s="222">
        <f t="shared" si="1327"/>
        <v>0</v>
      </c>
      <c r="HM500" s="222">
        <f t="shared" si="1328"/>
        <v>0</v>
      </c>
      <c r="HN500" s="222">
        <f t="shared" si="1329"/>
        <v>0</v>
      </c>
      <c r="HO500" s="222">
        <f t="shared" si="1330"/>
        <v>0</v>
      </c>
      <c r="HP500" s="222">
        <f t="shared" si="1331"/>
        <v>0</v>
      </c>
      <c r="HQ500" s="222">
        <f t="shared" si="1332"/>
        <v>0</v>
      </c>
      <c r="HR500" s="222">
        <f t="shared" si="1333"/>
        <v>0</v>
      </c>
      <c r="HS500" s="222">
        <f t="shared" si="1334"/>
        <v>0</v>
      </c>
      <c r="HT500" s="222">
        <f t="shared" si="1335"/>
        <v>0</v>
      </c>
      <c r="HU500" s="222">
        <f t="shared" si="1336"/>
        <v>0</v>
      </c>
      <c r="HV500" s="222">
        <f t="shared" si="1337"/>
        <v>0</v>
      </c>
      <c r="HW500" s="222">
        <f t="shared" si="1338"/>
        <v>0</v>
      </c>
      <c r="HX500" s="222">
        <f t="shared" si="1339"/>
        <v>0</v>
      </c>
      <c r="HY500" s="222">
        <f t="shared" si="1340"/>
        <v>0</v>
      </c>
      <c r="HZ500" s="222">
        <f t="shared" si="1341"/>
        <v>0</v>
      </c>
      <c r="IA500" s="222">
        <f t="shared" si="1342"/>
        <v>0</v>
      </c>
      <c r="IB500" s="222">
        <f t="shared" si="1343"/>
        <v>0</v>
      </c>
      <c r="IC500" s="222">
        <f t="shared" si="1344"/>
        <v>0</v>
      </c>
      <c r="ID500" s="222">
        <f t="shared" si="1345"/>
        <v>0</v>
      </c>
      <c r="IE500" s="222">
        <f t="shared" si="1346"/>
        <v>0</v>
      </c>
      <c r="IF500" s="222">
        <f t="shared" si="1347"/>
        <v>0</v>
      </c>
      <c r="IG500" s="222">
        <f t="shared" si="1348"/>
        <v>0</v>
      </c>
      <c r="IH500" s="222">
        <f t="shared" si="1349"/>
        <v>0</v>
      </c>
      <c r="II500" s="222">
        <f t="shared" si="1350"/>
        <v>0</v>
      </c>
      <c r="IJ500" s="222">
        <f t="shared" si="1351"/>
        <v>0</v>
      </c>
      <c r="IK500" s="222">
        <f t="shared" si="1352"/>
        <v>0</v>
      </c>
      <c r="IL500" s="222">
        <f t="shared" si="1353"/>
        <v>0</v>
      </c>
      <c r="IM500" s="222">
        <f t="shared" si="1354"/>
        <v>0</v>
      </c>
      <c r="IN500" s="222">
        <f t="shared" si="1355"/>
        <v>0</v>
      </c>
      <c r="IO500" s="222">
        <f t="shared" si="1356"/>
        <v>0</v>
      </c>
      <c r="IP500" s="222">
        <f t="shared" si="1357"/>
        <v>0</v>
      </c>
      <c r="IQ500" s="222">
        <f t="shared" si="1358"/>
        <v>0</v>
      </c>
      <c r="IR500" s="222">
        <f t="shared" si="1359"/>
        <v>0</v>
      </c>
      <c r="IS500" s="222">
        <f t="shared" si="1360"/>
        <v>0</v>
      </c>
      <c r="IT500" s="222">
        <f t="shared" si="1361"/>
        <v>0</v>
      </c>
      <c r="IU500" s="222">
        <f t="shared" si="1362"/>
        <v>0</v>
      </c>
      <c r="IV500" s="222">
        <f t="shared" si="1363"/>
        <v>0</v>
      </c>
      <c r="IW500" s="222">
        <f t="shared" si="1364"/>
        <v>0</v>
      </c>
      <c r="IX500" s="222">
        <f t="shared" si="1365"/>
        <v>0</v>
      </c>
      <c r="IY500" s="222">
        <f t="shared" si="1366"/>
        <v>0</v>
      </c>
      <c r="IZ500" s="222">
        <f t="shared" si="1367"/>
        <v>0</v>
      </c>
      <c r="JA500" s="222">
        <f t="shared" si="1368"/>
        <v>0</v>
      </c>
      <c r="JB500" s="222">
        <f t="shared" si="1369"/>
        <v>0</v>
      </c>
    </row>
    <row r="501" spans="2:262">
      <c r="B501" s="230">
        <v>140</v>
      </c>
      <c r="C501" s="229">
        <f t="shared" si="1370"/>
        <v>2.734375000000002E-3</v>
      </c>
      <c r="D501" s="226">
        <f t="shared" ca="1" si="1113"/>
        <v>71.902778710515321</v>
      </c>
      <c r="E501" s="225">
        <f ca="1">EP361</f>
        <v>-9.7221289484672319E-2</v>
      </c>
      <c r="F501" s="224">
        <v>140</v>
      </c>
      <c r="G501" s="222">
        <f t="shared" si="1114"/>
        <v>0</v>
      </c>
      <c r="H501" s="222">
        <f t="shared" si="1115"/>
        <v>0</v>
      </c>
      <c r="I501" s="222">
        <f t="shared" si="1116"/>
        <v>0</v>
      </c>
      <c r="J501" s="222">
        <f t="shared" si="1117"/>
        <v>0</v>
      </c>
      <c r="K501" s="222">
        <f t="shared" si="1118"/>
        <v>0</v>
      </c>
      <c r="L501" s="222">
        <f t="shared" si="1119"/>
        <v>0</v>
      </c>
      <c r="M501" s="222">
        <f t="shared" si="1120"/>
        <v>0</v>
      </c>
      <c r="N501" s="222">
        <f t="shared" si="1121"/>
        <v>0</v>
      </c>
      <c r="O501" s="222">
        <f t="shared" si="1122"/>
        <v>0</v>
      </c>
      <c r="P501" s="222">
        <f t="shared" si="1123"/>
        <v>0</v>
      </c>
      <c r="Q501" s="222">
        <f t="shared" si="1124"/>
        <v>0</v>
      </c>
      <c r="R501" s="222">
        <f t="shared" si="1125"/>
        <v>0</v>
      </c>
      <c r="S501" s="222">
        <f t="shared" si="1126"/>
        <v>0</v>
      </c>
      <c r="T501" s="222">
        <f t="shared" si="1127"/>
        <v>0</v>
      </c>
      <c r="U501" s="222">
        <f t="shared" si="1128"/>
        <v>0</v>
      </c>
      <c r="V501" s="222">
        <f t="shared" si="1129"/>
        <v>0</v>
      </c>
      <c r="W501" s="222">
        <f t="shared" si="1130"/>
        <v>0</v>
      </c>
      <c r="X501" s="222">
        <f t="shared" si="1131"/>
        <v>0</v>
      </c>
      <c r="Y501" s="222">
        <f t="shared" si="1132"/>
        <v>0</v>
      </c>
      <c r="Z501" s="222">
        <f t="shared" si="1133"/>
        <v>0</v>
      </c>
      <c r="AA501" s="222">
        <f t="shared" si="1134"/>
        <v>0</v>
      </c>
      <c r="AB501" s="222">
        <f t="shared" si="1135"/>
        <v>0</v>
      </c>
      <c r="AC501" s="222">
        <f t="shared" si="1136"/>
        <v>0</v>
      </c>
      <c r="AD501" s="222">
        <f t="shared" si="1137"/>
        <v>0</v>
      </c>
      <c r="AE501" s="222">
        <f t="shared" si="1138"/>
        <v>0</v>
      </c>
      <c r="AF501" s="222">
        <f t="shared" si="1139"/>
        <v>0</v>
      </c>
      <c r="AG501" s="222">
        <f t="shared" si="1140"/>
        <v>0</v>
      </c>
      <c r="AH501" s="222">
        <f t="shared" si="1141"/>
        <v>0</v>
      </c>
      <c r="AI501" s="222">
        <f t="shared" si="1142"/>
        <v>0</v>
      </c>
      <c r="AJ501" s="222">
        <f t="shared" si="1143"/>
        <v>0</v>
      </c>
      <c r="AK501" s="222">
        <f t="shared" si="1144"/>
        <v>0</v>
      </c>
      <c r="AL501" s="222">
        <f t="shared" si="1145"/>
        <v>0</v>
      </c>
      <c r="AM501" s="222">
        <f t="shared" si="1146"/>
        <v>0</v>
      </c>
      <c r="AN501" s="222">
        <f t="shared" si="1147"/>
        <v>0</v>
      </c>
      <c r="AO501" s="222">
        <f t="shared" si="1148"/>
        <v>0</v>
      </c>
      <c r="AP501" s="222">
        <f t="shared" si="1149"/>
        <v>0</v>
      </c>
      <c r="AQ501" s="222">
        <f t="shared" si="1150"/>
        <v>0</v>
      </c>
      <c r="AR501" s="222">
        <f t="shared" si="1151"/>
        <v>0</v>
      </c>
      <c r="AS501" s="222">
        <f t="shared" si="1152"/>
        <v>0</v>
      </c>
      <c r="AT501" s="222">
        <f t="shared" si="1153"/>
        <v>0</v>
      </c>
      <c r="AU501" s="222">
        <f t="shared" si="1154"/>
        <v>0</v>
      </c>
      <c r="AV501" s="222">
        <f t="shared" si="1155"/>
        <v>0</v>
      </c>
      <c r="AW501" s="222">
        <f t="shared" si="1156"/>
        <v>0</v>
      </c>
      <c r="AX501" s="222">
        <f t="shared" si="1157"/>
        <v>0</v>
      </c>
      <c r="AY501" s="222">
        <f t="shared" si="1158"/>
        <v>0</v>
      </c>
      <c r="AZ501" s="222">
        <f t="shared" si="1159"/>
        <v>0</v>
      </c>
      <c r="BA501" s="222">
        <f t="shared" si="1160"/>
        <v>0</v>
      </c>
      <c r="BB501" s="222">
        <f t="shared" si="1161"/>
        <v>0</v>
      </c>
      <c r="BC501" s="222">
        <f t="shared" si="1162"/>
        <v>0</v>
      </c>
      <c r="BD501" s="222">
        <f t="shared" si="1163"/>
        <v>0</v>
      </c>
      <c r="BE501" s="222">
        <f t="shared" si="1164"/>
        <v>0</v>
      </c>
      <c r="BF501" s="222">
        <f t="shared" si="1165"/>
        <v>0</v>
      </c>
      <c r="BG501" s="222">
        <f t="shared" si="1166"/>
        <v>0</v>
      </c>
      <c r="BH501" s="222">
        <f t="shared" si="1167"/>
        <v>0</v>
      </c>
      <c r="BI501" s="222">
        <f t="shared" si="1168"/>
        <v>0</v>
      </c>
      <c r="BJ501" s="222">
        <f t="shared" si="1169"/>
        <v>0</v>
      </c>
      <c r="BK501" s="222">
        <f t="shared" si="1170"/>
        <v>0</v>
      </c>
      <c r="BL501" s="222">
        <f t="shared" si="1171"/>
        <v>0</v>
      </c>
      <c r="BM501" s="222">
        <f t="shared" si="1172"/>
        <v>0</v>
      </c>
      <c r="BN501" s="222">
        <f t="shared" si="1173"/>
        <v>0</v>
      </c>
      <c r="BO501" s="222">
        <f t="shared" si="1174"/>
        <v>0</v>
      </c>
      <c r="BP501" s="222">
        <f t="shared" si="1175"/>
        <v>0</v>
      </c>
      <c r="BQ501" s="222">
        <f t="shared" si="1176"/>
        <v>0</v>
      </c>
      <c r="BR501" s="222">
        <f t="shared" si="1177"/>
        <v>0</v>
      </c>
      <c r="BS501" s="222">
        <f t="shared" si="1178"/>
        <v>0</v>
      </c>
      <c r="BT501" s="222">
        <f t="shared" si="1179"/>
        <v>0</v>
      </c>
      <c r="BU501" s="222">
        <f t="shared" si="1180"/>
        <v>0</v>
      </c>
      <c r="BV501" s="222">
        <f t="shared" si="1181"/>
        <v>0</v>
      </c>
      <c r="BW501" s="222">
        <f t="shared" si="1182"/>
        <v>0</v>
      </c>
      <c r="BX501" s="222">
        <f t="shared" si="1183"/>
        <v>0</v>
      </c>
      <c r="BY501" s="222">
        <f t="shared" si="1184"/>
        <v>0</v>
      </c>
      <c r="BZ501" s="222">
        <f t="shared" si="1185"/>
        <v>0</v>
      </c>
      <c r="CA501" s="222">
        <f t="shared" si="1186"/>
        <v>0</v>
      </c>
      <c r="CB501" s="222">
        <f t="shared" si="1187"/>
        <v>0</v>
      </c>
      <c r="CC501" s="222">
        <f t="shared" si="1188"/>
        <v>0</v>
      </c>
      <c r="CD501" s="222">
        <f t="shared" si="1189"/>
        <v>0</v>
      </c>
      <c r="CE501" s="222">
        <f t="shared" si="1190"/>
        <v>0</v>
      </c>
      <c r="CF501" s="222">
        <f t="shared" si="1191"/>
        <v>0</v>
      </c>
      <c r="CG501" s="222">
        <f t="shared" si="1192"/>
        <v>0</v>
      </c>
      <c r="CH501" s="222">
        <f t="shared" si="1193"/>
        <v>0</v>
      </c>
      <c r="CI501" s="222">
        <f t="shared" si="1194"/>
        <v>0</v>
      </c>
      <c r="CJ501" s="222">
        <f t="shared" si="1195"/>
        <v>0</v>
      </c>
      <c r="CK501" s="222">
        <f t="shared" si="1196"/>
        <v>0</v>
      </c>
      <c r="CL501" s="222">
        <f t="shared" si="1197"/>
        <v>0</v>
      </c>
      <c r="CM501" s="222">
        <f t="shared" si="1198"/>
        <v>0</v>
      </c>
      <c r="CN501" s="222">
        <f t="shared" si="1199"/>
        <v>0</v>
      </c>
      <c r="CO501" s="222">
        <f t="shared" si="1200"/>
        <v>0</v>
      </c>
      <c r="CP501" s="222">
        <f t="shared" si="1201"/>
        <v>0</v>
      </c>
      <c r="CQ501" s="222">
        <f t="shared" si="1202"/>
        <v>0</v>
      </c>
      <c r="CR501" s="222">
        <f t="shared" si="1203"/>
        <v>0</v>
      </c>
      <c r="CS501" s="222">
        <f t="shared" si="1204"/>
        <v>0</v>
      </c>
      <c r="CT501" s="222">
        <f t="shared" si="1205"/>
        <v>0</v>
      </c>
      <c r="CU501" s="222">
        <f t="shared" si="1206"/>
        <v>0</v>
      </c>
      <c r="CV501" s="222">
        <f t="shared" si="1207"/>
        <v>0</v>
      </c>
      <c r="CW501" s="222">
        <f t="shared" si="1208"/>
        <v>0</v>
      </c>
      <c r="CX501" s="222">
        <f t="shared" si="1209"/>
        <v>0</v>
      </c>
      <c r="CY501" s="222">
        <f t="shared" si="1210"/>
        <v>0</v>
      </c>
      <c r="CZ501" s="222">
        <f t="shared" si="1211"/>
        <v>0</v>
      </c>
      <c r="DA501" s="222">
        <f t="shared" si="1212"/>
        <v>0</v>
      </c>
      <c r="DB501" s="222">
        <f t="shared" si="1213"/>
        <v>0</v>
      </c>
      <c r="DC501" s="222">
        <f t="shared" si="1214"/>
        <v>0</v>
      </c>
      <c r="DD501" s="222">
        <f t="shared" si="1215"/>
        <v>0</v>
      </c>
      <c r="DE501" s="222">
        <f t="shared" si="1216"/>
        <v>0</v>
      </c>
      <c r="DF501" s="222">
        <f t="shared" si="1217"/>
        <v>0</v>
      </c>
      <c r="DG501" s="222">
        <f t="shared" si="1218"/>
        <v>0</v>
      </c>
      <c r="DH501" s="222">
        <f t="shared" si="1219"/>
        <v>0</v>
      </c>
      <c r="DI501" s="222">
        <f t="shared" si="1220"/>
        <v>0</v>
      </c>
      <c r="DJ501" s="222">
        <f t="shared" si="1221"/>
        <v>0</v>
      </c>
      <c r="DK501" s="222">
        <f t="shared" si="1222"/>
        <v>0</v>
      </c>
      <c r="DL501" s="222">
        <f t="shared" si="1223"/>
        <v>0</v>
      </c>
      <c r="DM501" s="222">
        <f t="shared" si="1224"/>
        <v>0</v>
      </c>
      <c r="DN501" s="222">
        <f t="shared" si="1225"/>
        <v>0</v>
      </c>
      <c r="DO501" s="222">
        <f t="shared" si="1226"/>
        <v>0</v>
      </c>
      <c r="DP501" s="222">
        <f t="shared" si="1227"/>
        <v>0</v>
      </c>
      <c r="DQ501" s="222">
        <f t="shared" si="1228"/>
        <v>0</v>
      </c>
      <c r="DR501" s="222">
        <f t="shared" si="1229"/>
        <v>0</v>
      </c>
      <c r="DS501" s="222">
        <f t="shared" si="1230"/>
        <v>0</v>
      </c>
      <c r="DT501" s="222">
        <f t="shared" si="1231"/>
        <v>0</v>
      </c>
      <c r="DU501" s="222">
        <f t="shared" si="1232"/>
        <v>0</v>
      </c>
      <c r="DV501" s="222">
        <f t="shared" si="1233"/>
        <v>0</v>
      </c>
      <c r="DW501" s="222">
        <f t="shared" si="1234"/>
        <v>0</v>
      </c>
      <c r="DX501" s="222">
        <f t="shared" si="1235"/>
        <v>0</v>
      </c>
      <c r="DY501" s="222">
        <f t="shared" si="1236"/>
        <v>0</v>
      </c>
      <c r="DZ501" s="222">
        <f t="shared" si="1237"/>
        <v>0</v>
      </c>
      <c r="EA501" s="222">
        <f t="shared" si="1238"/>
        <v>0</v>
      </c>
      <c r="EB501" s="222">
        <f t="shared" si="1239"/>
        <v>0</v>
      </c>
      <c r="EC501" s="222">
        <f t="shared" si="1240"/>
        <v>0</v>
      </c>
      <c r="ED501" s="222">
        <f t="shared" si="1241"/>
        <v>0</v>
      </c>
      <c r="EE501" s="222">
        <f t="shared" si="1242"/>
        <v>0</v>
      </c>
      <c r="EF501" s="222">
        <f t="shared" si="1243"/>
        <v>0</v>
      </c>
      <c r="EG501" s="222">
        <f t="shared" si="1244"/>
        <v>0</v>
      </c>
      <c r="EH501" s="222">
        <f t="shared" si="1245"/>
        <v>0</v>
      </c>
      <c r="EI501" s="222">
        <f t="shared" si="1246"/>
        <v>0</v>
      </c>
      <c r="EJ501" s="222">
        <f t="shared" si="1247"/>
        <v>0</v>
      </c>
      <c r="EK501" s="222">
        <f t="shared" si="1248"/>
        <v>0</v>
      </c>
      <c r="EL501" s="222">
        <f t="shared" si="1249"/>
        <v>0</v>
      </c>
      <c r="EM501" s="222">
        <f t="shared" si="1250"/>
        <v>0</v>
      </c>
      <c r="EN501" s="222">
        <f t="shared" si="1251"/>
        <v>0</v>
      </c>
      <c r="EO501" s="222">
        <f t="shared" si="1252"/>
        <v>0</v>
      </c>
      <c r="EP501" s="222">
        <f t="shared" si="1253"/>
        <v>0</v>
      </c>
      <c r="EQ501" s="222">
        <f t="shared" si="1254"/>
        <v>0</v>
      </c>
      <c r="ER501" s="222">
        <f t="shared" si="1255"/>
        <v>0</v>
      </c>
      <c r="ES501" s="222">
        <f t="shared" si="1256"/>
        <v>0</v>
      </c>
      <c r="ET501" s="222">
        <f t="shared" si="1257"/>
        <v>0</v>
      </c>
      <c r="EU501" s="222">
        <f t="shared" si="1258"/>
        <v>0</v>
      </c>
      <c r="EV501" s="222">
        <f t="shared" si="1259"/>
        <v>0</v>
      </c>
      <c r="EW501" s="222">
        <f t="shared" si="1260"/>
        <v>0</v>
      </c>
      <c r="EX501" s="222">
        <f t="shared" si="1261"/>
        <v>0</v>
      </c>
      <c r="EY501" s="222">
        <f t="shared" si="1262"/>
        <v>0</v>
      </c>
      <c r="EZ501" s="222">
        <f t="shared" si="1263"/>
        <v>0</v>
      </c>
      <c r="FA501" s="222">
        <f t="shared" si="1264"/>
        <v>0</v>
      </c>
      <c r="FB501" s="222">
        <f t="shared" si="1265"/>
        <v>0</v>
      </c>
      <c r="FC501" s="222">
        <f t="shared" si="1266"/>
        <v>0</v>
      </c>
      <c r="FD501" s="222">
        <f t="shared" si="1267"/>
        <v>0</v>
      </c>
      <c r="FE501" s="222">
        <f t="shared" si="1268"/>
        <v>0</v>
      </c>
      <c r="FF501" s="222">
        <f t="shared" si="1269"/>
        <v>0</v>
      </c>
      <c r="FG501" s="222">
        <f t="shared" si="1270"/>
        <v>0</v>
      </c>
      <c r="FH501" s="222">
        <f t="shared" si="1271"/>
        <v>0</v>
      </c>
      <c r="FI501" s="222">
        <f t="shared" si="1272"/>
        <v>0</v>
      </c>
      <c r="FJ501" s="222">
        <f t="shared" si="1273"/>
        <v>0</v>
      </c>
      <c r="FK501" s="222">
        <f t="shared" si="1274"/>
        <v>0</v>
      </c>
      <c r="FL501" s="222">
        <f t="shared" si="1275"/>
        <v>0</v>
      </c>
      <c r="FM501" s="222">
        <f t="shared" si="1276"/>
        <v>0</v>
      </c>
      <c r="FN501" s="222">
        <f t="shared" si="1277"/>
        <v>0</v>
      </c>
      <c r="FO501" s="222">
        <f t="shared" si="1278"/>
        <v>0</v>
      </c>
      <c r="FP501" s="222">
        <f t="shared" si="1279"/>
        <v>0</v>
      </c>
      <c r="FQ501" s="222">
        <f t="shared" si="1280"/>
        <v>0</v>
      </c>
      <c r="FR501" s="222">
        <f t="shared" si="1281"/>
        <v>0</v>
      </c>
      <c r="FS501" s="222">
        <f t="shared" si="1282"/>
        <v>0</v>
      </c>
      <c r="FT501" s="222">
        <f t="shared" si="1283"/>
        <v>0</v>
      </c>
      <c r="FU501" s="222">
        <f t="shared" si="1284"/>
        <v>0</v>
      </c>
      <c r="FV501" s="222">
        <f t="shared" si="1285"/>
        <v>0</v>
      </c>
      <c r="FW501" s="222">
        <f t="shared" si="1286"/>
        <v>0</v>
      </c>
      <c r="FX501" s="222">
        <f t="shared" si="1287"/>
        <v>0</v>
      </c>
      <c r="FY501" s="222">
        <f t="shared" si="1288"/>
        <v>0</v>
      </c>
      <c r="FZ501" s="222">
        <f t="shared" si="1289"/>
        <v>0</v>
      </c>
      <c r="GA501" s="222">
        <f t="shared" si="1290"/>
        <v>0</v>
      </c>
      <c r="GB501" s="222">
        <f t="shared" si="1291"/>
        <v>0</v>
      </c>
      <c r="GC501" s="222">
        <f t="shared" si="1292"/>
        <v>0</v>
      </c>
      <c r="GD501" s="222">
        <f t="shared" si="1293"/>
        <v>0</v>
      </c>
      <c r="GE501" s="222">
        <f t="shared" si="1294"/>
        <v>0</v>
      </c>
      <c r="GF501" s="222">
        <f t="shared" si="1295"/>
        <v>0</v>
      </c>
      <c r="GG501" s="222">
        <f t="shared" si="1296"/>
        <v>0</v>
      </c>
      <c r="GH501" s="222">
        <f t="shared" si="1297"/>
        <v>0</v>
      </c>
      <c r="GI501" s="222">
        <f t="shared" si="1298"/>
        <v>0</v>
      </c>
      <c r="GJ501" s="222">
        <f t="shared" si="1299"/>
        <v>0</v>
      </c>
      <c r="GK501" s="222">
        <f t="shared" si="1300"/>
        <v>0</v>
      </c>
      <c r="GL501" s="222">
        <f t="shared" si="1301"/>
        <v>0</v>
      </c>
      <c r="GM501" s="222">
        <f t="shared" si="1302"/>
        <v>0</v>
      </c>
      <c r="GN501" s="222">
        <f t="shared" si="1303"/>
        <v>0</v>
      </c>
      <c r="GO501" s="222">
        <f t="shared" si="1304"/>
        <v>0</v>
      </c>
      <c r="GP501" s="222">
        <f t="shared" si="1305"/>
        <v>0</v>
      </c>
      <c r="GQ501" s="222">
        <f t="shared" si="1306"/>
        <v>0</v>
      </c>
      <c r="GR501" s="222">
        <f t="shared" si="1307"/>
        <v>0</v>
      </c>
      <c r="GS501" s="222">
        <f t="shared" si="1308"/>
        <v>0</v>
      </c>
      <c r="GT501" s="222">
        <f t="shared" si="1309"/>
        <v>0</v>
      </c>
      <c r="GU501" s="222">
        <f t="shared" si="1310"/>
        <v>0</v>
      </c>
      <c r="GV501" s="222">
        <f t="shared" si="1311"/>
        <v>0</v>
      </c>
      <c r="GW501" s="222">
        <f t="shared" si="1312"/>
        <v>0</v>
      </c>
      <c r="GX501" s="222">
        <f t="shared" si="1313"/>
        <v>0</v>
      </c>
      <c r="GY501" s="222">
        <f t="shared" si="1314"/>
        <v>0</v>
      </c>
      <c r="GZ501" s="222">
        <f t="shared" si="1315"/>
        <v>0</v>
      </c>
      <c r="HA501" s="222">
        <f t="shared" si="1316"/>
        <v>0</v>
      </c>
      <c r="HB501" s="222">
        <f t="shared" si="1317"/>
        <v>0</v>
      </c>
      <c r="HC501" s="222">
        <f t="shared" si="1318"/>
        <v>0</v>
      </c>
      <c r="HD501" s="222">
        <f t="shared" si="1319"/>
        <v>0</v>
      </c>
      <c r="HE501" s="222">
        <f t="shared" si="1320"/>
        <v>0</v>
      </c>
      <c r="HF501" s="222">
        <f t="shared" si="1321"/>
        <v>0</v>
      </c>
      <c r="HG501" s="222">
        <f t="shared" si="1322"/>
        <v>0</v>
      </c>
      <c r="HH501" s="222">
        <f t="shared" si="1323"/>
        <v>0</v>
      </c>
      <c r="HI501" s="222">
        <f t="shared" si="1324"/>
        <v>0</v>
      </c>
      <c r="HJ501" s="222">
        <f t="shared" si="1325"/>
        <v>0</v>
      </c>
      <c r="HK501" s="222">
        <f t="shared" si="1326"/>
        <v>0</v>
      </c>
      <c r="HL501" s="222">
        <f t="shared" si="1327"/>
        <v>0</v>
      </c>
      <c r="HM501" s="222">
        <f t="shared" si="1328"/>
        <v>0</v>
      </c>
      <c r="HN501" s="222">
        <f t="shared" si="1329"/>
        <v>0</v>
      </c>
      <c r="HO501" s="222">
        <f t="shared" si="1330"/>
        <v>0</v>
      </c>
      <c r="HP501" s="222">
        <f t="shared" si="1331"/>
        <v>0</v>
      </c>
      <c r="HQ501" s="222">
        <f t="shared" si="1332"/>
        <v>0</v>
      </c>
      <c r="HR501" s="222">
        <f t="shared" si="1333"/>
        <v>0</v>
      </c>
      <c r="HS501" s="222">
        <f t="shared" si="1334"/>
        <v>0</v>
      </c>
      <c r="HT501" s="222">
        <f t="shared" si="1335"/>
        <v>0</v>
      </c>
      <c r="HU501" s="222">
        <f t="shared" si="1336"/>
        <v>0</v>
      </c>
      <c r="HV501" s="222">
        <f t="shared" si="1337"/>
        <v>0</v>
      </c>
      <c r="HW501" s="222">
        <f t="shared" si="1338"/>
        <v>0</v>
      </c>
      <c r="HX501" s="222">
        <f t="shared" si="1339"/>
        <v>0</v>
      </c>
      <c r="HY501" s="222">
        <f t="shared" si="1340"/>
        <v>0</v>
      </c>
      <c r="HZ501" s="222">
        <f t="shared" si="1341"/>
        <v>0</v>
      </c>
      <c r="IA501" s="222">
        <f t="shared" si="1342"/>
        <v>0</v>
      </c>
      <c r="IB501" s="222">
        <f t="shared" si="1343"/>
        <v>0</v>
      </c>
      <c r="IC501" s="222">
        <f t="shared" si="1344"/>
        <v>0</v>
      </c>
      <c r="ID501" s="222">
        <f t="shared" si="1345"/>
        <v>0</v>
      </c>
      <c r="IE501" s="222">
        <f t="shared" si="1346"/>
        <v>0</v>
      </c>
      <c r="IF501" s="222">
        <f t="shared" si="1347"/>
        <v>0</v>
      </c>
      <c r="IG501" s="222">
        <f t="shared" si="1348"/>
        <v>0</v>
      </c>
      <c r="IH501" s="222">
        <f t="shared" si="1349"/>
        <v>0</v>
      </c>
      <c r="II501" s="222">
        <f t="shared" si="1350"/>
        <v>0</v>
      </c>
      <c r="IJ501" s="222">
        <f t="shared" si="1351"/>
        <v>0</v>
      </c>
      <c r="IK501" s="222">
        <f t="shared" si="1352"/>
        <v>0</v>
      </c>
      <c r="IL501" s="222">
        <f t="shared" si="1353"/>
        <v>0</v>
      </c>
      <c r="IM501" s="222">
        <f t="shared" si="1354"/>
        <v>0</v>
      </c>
      <c r="IN501" s="222">
        <f t="shared" si="1355"/>
        <v>0</v>
      </c>
      <c r="IO501" s="222">
        <f t="shared" si="1356"/>
        <v>0</v>
      </c>
      <c r="IP501" s="222">
        <f t="shared" si="1357"/>
        <v>0</v>
      </c>
      <c r="IQ501" s="222">
        <f t="shared" si="1358"/>
        <v>0</v>
      </c>
      <c r="IR501" s="222">
        <f t="shared" si="1359"/>
        <v>0</v>
      </c>
      <c r="IS501" s="222">
        <f t="shared" si="1360"/>
        <v>0</v>
      </c>
      <c r="IT501" s="222">
        <f t="shared" si="1361"/>
        <v>0</v>
      </c>
      <c r="IU501" s="222">
        <f t="shared" si="1362"/>
        <v>0</v>
      </c>
      <c r="IV501" s="222">
        <f t="shared" si="1363"/>
        <v>0</v>
      </c>
      <c r="IW501" s="222">
        <f t="shared" si="1364"/>
        <v>0</v>
      </c>
      <c r="IX501" s="222">
        <f t="shared" si="1365"/>
        <v>0</v>
      </c>
      <c r="IY501" s="222">
        <f t="shared" si="1366"/>
        <v>0</v>
      </c>
      <c r="IZ501" s="222">
        <f t="shared" si="1367"/>
        <v>0</v>
      </c>
      <c r="JA501" s="222">
        <f t="shared" si="1368"/>
        <v>0</v>
      </c>
      <c r="JB501" s="222">
        <f t="shared" si="1369"/>
        <v>0</v>
      </c>
    </row>
    <row r="502" spans="2:262">
      <c r="B502" s="230">
        <v>141</v>
      </c>
      <c r="C502" s="229">
        <f t="shared" si="1370"/>
        <v>2.753906250000002E-3</v>
      </c>
      <c r="D502" s="226">
        <f t="shared" ca="1" si="1113"/>
        <v>71.905566473265239</v>
      </c>
      <c r="E502" s="225">
        <f ca="1">EQ361</f>
        <v>-9.4433526734760298E-2</v>
      </c>
      <c r="F502" s="224">
        <v>141</v>
      </c>
      <c r="G502" s="222">
        <f t="shared" si="1114"/>
        <v>0</v>
      </c>
      <c r="H502" s="222">
        <f t="shared" si="1115"/>
        <v>0</v>
      </c>
      <c r="I502" s="222">
        <f t="shared" si="1116"/>
        <v>0</v>
      </c>
      <c r="J502" s="222">
        <f t="shared" si="1117"/>
        <v>0</v>
      </c>
      <c r="K502" s="222">
        <f t="shared" si="1118"/>
        <v>0</v>
      </c>
      <c r="L502" s="222">
        <f t="shared" si="1119"/>
        <v>0</v>
      </c>
      <c r="M502" s="222">
        <f t="shared" si="1120"/>
        <v>0</v>
      </c>
      <c r="N502" s="222">
        <f t="shared" si="1121"/>
        <v>0</v>
      </c>
      <c r="O502" s="222">
        <f t="shared" si="1122"/>
        <v>0</v>
      </c>
      <c r="P502" s="222">
        <f t="shared" si="1123"/>
        <v>0</v>
      </c>
      <c r="Q502" s="222">
        <f t="shared" si="1124"/>
        <v>0</v>
      </c>
      <c r="R502" s="222">
        <f t="shared" si="1125"/>
        <v>0</v>
      </c>
      <c r="S502" s="222">
        <f t="shared" si="1126"/>
        <v>0</v>
      </c>
      <c r="T502" s="222">
        <f t="shared" si="1127"/>
        <v>0</v>
      </c>
      <c r="U502" s="222">
        <f t="shared" si="1128"/>
        <v>0</v>
      </c>
      <c r="V502" s="222">
        <f t="shared" si="1129"/>
        <v>0</v>
      </c>
      <c r="W502" s="222">
        <f t="shared" si="1130"/>
        <v>0</v>
      </c>
      <c r="X502" s="222">
        <f t="shared" si="1131"/>
        <v>0</v>
      </c>
      <c r="Y502" s="222">
        <f t="shared" si="1132"/>
        <v>0</v>
      </c>
      <c r="Z502" s="222">
        <f t="shared" si="1133"/>
        <v>0</v>
      </c>
      <c r="AA502" s="222">
        <f t="shared" si="1134"/>
        <v>0</v>
      </c>
      <c r="AB502" s="222">
        <f t="shared" si="1135"/>
        <v>0</v>
      </c>
      <c r="AC502" s="222">
        <f t="shared" si="1136"/>
        <v>0</v>
      </c>
      <c r="AD502" s="222">
        <f t="shared" si="1137"/>
        <v>0</v>
      </c>
      <c r="AE502" s="222">
        <f t="shared" si="1138"/>
        <v>0</v>
      </c>
      <c r="AF502" s="222">
        <f t="shared" si="1139"/>
        <v>0</v>
      </c>
      <c r="AG502" s="222">
        <f t="shared" si="1140"/>
        <v>0</v>
      </c>
      <c r="AH502" s="222">
        <f t="shared" si="1141"/>
        <v>0</v>
      </c>
      <c r="AI502" s="222">
        <f t="shared" si="1142"/>
        <v>0</v>
      </c>
      <c r="AJ502" s="222">
        <f t="shared" si="1143"/>
        <v>0</v>
      </c>
      <c r="AK502" s="222">
        <f t="shared" si="1144"/>
        <v>0</v>
      </c>
      <c r="AL502" s="222">
        <f t="shared" si="1145"/>
        <v>0</v>
      </c>
      <c r="AM502" s="222">
        <f t="shared" si="1146"/>
        <v>0</v>
      </c>
      <c r="AN502" s="222">
        <f t="shared" si="1147"/>
        <v>0</v>
      </c>
      <c r="AO502" s="222">
        <f t="shared" si="1148"/>
        <v>0</v>
      </c>
      <c r="AP502" s="222">
        <f t="shared" si="1149"/>
        <v>0</v>
      </c>
      <c r="AQ502" s="222">
        <f t="shared" si="1150"/>
        <v>0</v>
      </c>
      <c r="AR502" s="222">
        <f t="shared" si="1151"/>
        <v>0</v>
      </c>
      <c r="AS502" s="222">
        <f t="shared" si="1152"/>
        <v>0</v>
      </c>
      <c r="AT502" s="222">
        <f t="shared" si="1153"/>
        <v>0</v>
      </c>
      <c r="AU502" s="222">
        <f t="shared" si="1154"/>
        <v>0</v>
      </c>
      <c r="AV502" s="222">
        <f t="shared" si="1155"/>
        <v>0</v>
      </c>
      <c r="AW502" s="222">
        <f t="shared" si="1156"/>
        <v>0</v>
      </c>
      <c r="AX502" s="222">
        <f t="shared" si="1157"/>
        <v>0</v>
      </c>
      <c r="AY502" s="222">
        <f t="shared" si="1158"/>
        <v>0</v>
      </c>
      <c r="AZ502" s="222">
        <f t="shared" si="1159"/>
        <v>0</v>
      </c>
      <c r="BA502" s="222">
        <f t="shared" si="1160"/>
        <v>0</v>
      </c>
      <c r="BB502" s="222">
        <f t="shared" si="1161"/>
        <v>0</v>
      </c>
      <c r="BC502" s="222">
        <f t="shared" si="1162"/>
        <v>0</v>
      </c>
      <c r="BD502" s="222">
        <f t="shared" si="1163"/>
        <v>0</v>
      </c>
      <c r="BE502" s="222">
        <f t="shared" si="1164"/>
        <v>0</v>
      </c>
      <c r="BF502" s="222">
        <f t="shared" si="1165"/>
        <v>0</v>
      </c>
      <c r="BG502" s="222">
        <f t="shared" si="1166"/>
        <v>0</v>
      </c>
      <c r="BH502" s="222">
        <f t="shared" si="1167"/>
        <v>0</v>
      </c>
      <c r="BI502" s="222">
        <f t="shared" si="1168"/>
        <v>0</v>
      </c>
      <c r="BJ502" s="222">
        <f t="shared" si="1169"/>
        <v>0</v>
      </c>
      <c r="BK502" s="222">
        <f t="shared" si="1170"/>
        <v>0</v>
      </c>
      <c r="BL502" s="222">
        <f t="shared" si="1171"/>
        <v>0</v>
      </c>
      <c r="BM502" s="222">
        <f t="shared" si="1172"/>
        <v>0</v>
      </c>
      <c r="BN502" s="222">
        <f t="shared" si="1173"/>
        <v>0</v>
      </c>
      <c r="BO502" s="222">
        <f t="shared" si="1174"/>
        <v>0</v>
      </c>
      <c r="BP502" s="222">
        <f t="shared" si="1175"/>
        <v>0</v>
      </c>
      <c r="BQ502" s="222">
        <f t="shared" si="1176"/>
        <v>0</v>
      </c>
      <c r="BR502" s="222">
        <f t="shared" si="1177"/>
        <v>0</v>
      </c>
      <c r="BS502" s="222">
        <f t="shared" si="1178"/>
        <v>0</v>
      </c>
      <c r="BT502" s="222">
        <f t="shared" si="1179"/>
        <v>0</v>
      </c>
      <c r="BU502" s="222">
        <f t="shared" si="1180"/>
        <v>0</v>
      </c>
      <c r="BV502" s="222">
        <f t="shared" si="1181"/>
        <v>0</v>
      </c>
      <c r="BW502" s="222">
        <f t="shared" si="1182"/>
        <v>0</v>
      </c>
      <c r="BX502" s="222">
        <f t="shared" si="1183"/>
        <v>0</v>
      </c>
      <c r="BY502" s="222">
        <f t="shared" si="1184"/>
        <v>0</v>
      </c>
      <c r="BZ502" s="222">
        <f t="shared" si="1185"/>
        <v>0</v>
      </c>
      <c r="CA502" s="222">
        <f t="shared" si="1186"/>
        <v>0</v>
      </c>
      <c r="CB502" s="222">
        <f t="shared" si="1187"/>
        <v>0</v>
      </c>
      <c r="CC502" s="222">
        <f t="shared" si="1188"/>
        <v>0</v>
      </c>
      <c r="CD502" s="222">
        <f t="shared" si="1189"/>
        <v>0</v>
      </c>
      <c r="CE502" s="222">
        <f t="shared" si="1190"/>
        <v>0</v>
      </c>
      <c r="CF502" s="222">
        <f t="shared" si="1191"/>
        <v>0</v>
      </c>
      <c r="CG502" s="222">
        <f t="shared" si="1192"/>
        <v>0</v>
      </c>
      <c r="CH502" s="222">
        <f t="shared" si="1193"/>
        <v>0</v>
      </c>
      <c r="CI502" s="222">
        <f t="shared" si="1194"/>
        <v>0</v>
      </c>
      <c r="CJ502" s="222">
        <f t="shared" si="1195"/>
        <v>0</v>
      </c>
      <c r="CK502" s="222">
        <f t="shared" si="1196"/>
        <v>0</v>
      </c>
      <c r="CL502" s="222">
        <f t="shared" si="1197"/>
        <v>0</v>
      </c>
      <c r="CM502" s="222">
        <f t="shared" si="1198"/>
        <v>0</v>
      </c>
      <c r="CN502" s="222">
        <f t="shared" si="1199"/>
        <v>0</v>
      </c>
      <c r="CO502" s="222">
        <f t="shared" si="1200"/>
        <v>0</v>
      </c>
      <c r="CP502" s="222">
        <f t="shared" si="1201"/>
        <v>0</v>
      </c>
      <c r="CQ502" s="222">
        <f t="shared" si="1202"/>
        <v>0</v>
      </c>
      <c r="CR502" s="222">
        <f t="shared" si="1203"/>
        <v>0</v>
      </c>
      <c r="CS502" s="222">
        <f t="shared" si="1204"/>
        <v>0</v>
      </c>
      <c r="CT502" s="222">
        <f t="shared" si="1205"/>
        <v>0</v>
      </c>
      <c r="CU502" s="222">
        <f t="shared" si="1206"/>
        <v>0</v>
      </c>
      <c r="CV502" s="222">
        <f t="shared" si="1207"/>
        <v>0</v>
      </c>
      <c r="CW502" s="222">
        <f t="shared" si="1208"/>
        <v>0</v>
      </c>
      <c r="CX502" s="222">
        <f t="shared" si="1209"/>
        <v>0</v>
      </c>
      <c r="CY502" s="222">
        <f t="shared" si="1210"/>
        <v>0</v>
      </c>
      <c r="CZ502" s="222">
        <f t="shared" si="1211"/>
        <v>0</v>
      </c>
      <c r="DA502" s="222">
        <f t="shared" si="1212"/>
        <v>0</v>
      </c>
      <c r="DB502" s="222">
        <f t="shared" si="1213"/>
        <v>0</v>
      </c>
      <c r="DC502" s="222">
        <f t="shared" si="1214"/>
        <v>0</v>
      </c>
      <c r="DD502" s="222">
        <f t="shared" si="1215"/>
        <v>0</v>
      </c>
      <c r="DE502" s="222">
        <f t="shared" si="1216"/>
        <v>0</v>
      </c>
      <c r="DF502" s="222">
        <f t="shared" si="1217"/>
        <v>0</v>
      </c>
      <c r="DG502" s="222">
        <f t="shared" si="1218"/>
        <v>0</v>
      </c>
      <c r="DH502" s="222">
        <f t="shared" si="1219"/>
        <v>0</v>
      </c>
      <c r="DI502" s="222">
        <f t="shared" si="1220"/>
        <v>0</v>
      </c>
      <c r="DJ502" s="222">
        <f t="shared" si="1221"/>
        <v>0</v>
      </c>
      <c r="DK502" s="222">
        <f t="shared" si="1222"/>
        <v>0</v>
      </c>
      <c r="DL502" s="222">
        <f t="shared" si="1223"/>
        <v>0</v>
      </c>
      <c r="DM502" s="222">
        <f t="shared" si="1224"/>
        <v>0</v>
      </c>
      <c r="DN502" s="222">
        <f t="shared" si="1225"/>
        <v>0</v>
      </c>
      <c r="DO502" s="222">
        <f t="shared" si="1226"/>
        <v>0</v>
      </c>
      <c r="DP502" s="222">
        <f t="shared" si="1227"/>
        <v>0</v>
      </c>
      <c r="DQ502" s="222">
        <f t="shared" si="1228"/>
        <v>0</v>
      </c>
      <c r="DR502" s="222">
        <f t="shared" si="1229"/>
        <v>0</v>
      </c>
      <c r="DS502" s="222">
        <f t="shared" si="1230"/>
        <v>0</v>
      </c>
      <c r="DT502" s="222">
        <f t="shared" si="1231"/>
        <v>0</v>
      </c>
      <c r="DU502" s="222">
        <f t="shared" si="1232"/>
        <v>0</v>
      </c>
      <c r="DV502" s="222">
        <f t="shared" si="1233"/>
        <v>0</v>
      </c>
      <c r="DW502" s="222">
        <f t="shared" si="1234"/>
        <v>0</v>
      </c>
      <c r="DX502" s="222">
        <f t="shared" si="1235"/>
        <v>0</v>
      </c>
      <c r="DY502" s="222">
        <f t="shared" si="1236"/>
        <v>0</v>
      </c>
      <c r="DZ502" s="222">
        <f t="shared" si="1237"/>
        <v>0</v>
      </c>
      <c r="EA502" s="222">
        <f t="shared" si="1238"/>
        <v>0</v>
      </c>
      <c r="EB502" s="222">
        <f t="shared" si="1239"/>
        <v>0</v>
      </c>
      <c r="EC502" s="222">
        <f t="shared" si="1240"/>
        <v>0</v>
      </c>
      <c r="ED502" s="222">
        <f t="shared" si="1241"/>
        <v>0</v>
      </c>
      <c r="EE502" s="222">
        <f t="shared" si="1242"/>
        <v>0</v>
      </c>
      <c r="EF502" s="222">
        <f t="shared" si="1243"/>
        <v>0</v>
      </c>
      <c r="EG502" s="222">
        <f t="shared" si="1244"/>
        <v>0</v>
      </c>
      <c r="EH502" s="222">
        <f t="shared" si="1245"/>
        <v>0</v>
      </c>
      <c r="EI502" s="222">
        <f t="shared" si="1246"/>
        <v>0</v>
      </c>
      <c r="EJ502" s="222">
        <f t="shared" si="1247"/>
        <v>0</v>
      </c>
      <c r="EK502" s="222">
        <f t="shared" si="1248"/>
        <v>0</v>
      </c>
      <c r="EL502" s="222">
        <f t="shared" si="1249"/>
        <v>0</v>
      </c>
      <c r="EM502" s="222">
        <f t="shared" si="1250"/>
        <v>0</v>
      </c>
      <c r="EN502" s="222">
        <f t="shared" si="1251"/>
        <v>0</v>
      </c>
      <c r="EO502" s="222">
        <f t="shared" si="1252"/>
        <v>0</v>
      </c>
      <c r="EP502" s="222">
        <f t="shared" si="1253"/>
        <v>0</v>
      </c>
      <c r="EQ502" s="222">
        <f t="shared" si="1254"/>
        <v>0</v>
      </c>
      <c r="ER502" s="222">
        <f t="shared" si="1255"/>
        <v>0</v>
      </c>
      <c r="ES502" s="222">
        <f t="shared" si="1256"/>
        <v>0</v>
      </c>
      <c r="ET502" s="222">
        <f t="shared" si="1257"/>
        <v>0</v>
      </c>
      <c r="EU502" s="222">
        <f t="shared" si="1258"/>
        <v>0</v>
      </c>
      <c r="EV502" s="222">
        <f t="shared" si="1259"/>
        <v>0</v>
      </c>
      <c r="EW502" s="222">
        <f t="shared" si="1260"/>
        <v>0</v>
      </c>
      <c r="EX502" s="222">
        <f t="shared" si="1261"/>
        <v>0</v>
      </c>
      <c r="EY502" s="222">
        <f t="shared" si="1262"/>
        <v>0</v>
      </c>
      <c r="EZ502" s="222">
        <f t="shared" si="1263"/>
        <v>0</v>
      </c>
      <c r="FA502" s="222">
        <f t="shared" si="1264"/>
        <v>0</v>
      </c>
      <c r="FB502" s="222">
        <f t="shared" si="1265"/>
        <v>0</v>
      </c>
      <c r="FC502" s="222">
        <f t="shared" si="1266"/>
        <v>0</v>
      </c>
      <c r="FD502" s="222">
        <f t="shared" si="1267"/>
        <v>0</v>
      </c>
      <c r="FE502" s="222">
        <f t="shared" si="1268"/>
        <v>0</v>
      </c>
      <c r="FF502" s="222">
        <f t="shared" si="1269"/>
        <v>0</v>
      </c>
      <c r="FG502" s="222">
        <f t="shared" si="1270"/>
        <v>0</v>
      </c>
      <c r="FH502" s="222">
        <f t="shared" si="1271"/>
        <v>0</v>
      </c>
      <c r="FI502" s="222">
        <f t="shared" si="1272"/>
        <v>0</v>
      </c>
      <c r="FJ502" s="222">
        <f t="shared" si="1273"/>
        <v>0</v>
      </c>
      <c r="FK502" s="222">
        <f t="shared" si="1274"/>
        <v>0</v>
      </c>
      <c r="FL502" s="222">
        <f t="shared" si="1275"/>
        <v>0</v>
      </c>
      <c r="FM502" s="222">
        <f t="shared" si="1276"/>
        <v>0</v>
      </c>
      <c r="FN502" s="222">
        <f t="shared" si="1277"/>
        <v>0</v>
      </c>
      <c r="FO502" s="222">
        <f t="shared" si="1278"/>
        <v>0</v>
      </c>
      <c r="FP502" s="222">
        <f t="shared" si="1279"/>
        <v>0</v>
      </c>
      <c r="FQ502" s="222">
        <f t="shared" si="1280"/>
        <v>0</v>
      </c>
      <c r="FR502" s="222">
        <f t="shared" si="1281"/>
        <v>0</v>
      </c>
      <c r="FS502" s="222">
        <f t="shared" si="1282"/>
        <v>0</v>
      </c>
      <c r="FT502" s="222">
        <f t="shared" si="1283"/>
        <v>0</v>
      </c>
      <c r="FU502" s="222">
        <f t="shared" si="1284"/>
        <v>0</v>
      </c>
      <c r="FV502" s="222">
        <f t="shared" si="1285"/>
        <v>0</v>
      </c>
      <c r="FW502" s="222">
        <f t="shared" si="1286"/>
        <v>0</v>
      </c>
      <c r="FX502" s="222">
        <f t="shared" si="1287"/>
        <v>0</v>
      </c>
      <c r="FY502" s="222">
        <f t="shared" si="1288"/>
        <v>0</v>
      </c>
      <c r="FZ502" s="222">
        <f t="shared" si="1289"/>
        <v>0</v>
      </c>
      <c r="GA502" s="222">
        <f t="shared" si="1290"/>
        <v>0</v>
      </c>
      <c r="GB502" s="222">
        <f t="shared" si="1291"/>
        <v>0</v>
      </c>
      <c r="GC502" s="222">
        <f t="shared" si="1292"/>
        <v>0</v>
      </c>
      <c r="GD502" s="222">
        <f t="shared" si="1293"/>
        <v>0</v>
      </c>
      <c r="GE502" s="222">
        <f t="shared" si="1294"/>
        <v>0</v>
      </c>
      <c r="GF502" s="222">
        <f t="shared" si="1295"/>
        <v>0</v>
      </c>
      <c r="GG502" s="222">
        <f t="shared" si="1296"/>
        <v>0</v>
      </c>
      <c r="GH502" s="222">
        <f t="shared" si="1297"/>
        <v>0</v>
      </c>
      <c r="GI502" s="222">
        <f t="shared" si="1298"/>
        <v>0</v>
      </c>
      <c r="GJ502" s="222">
        <f t="shared" si="1299"/>
        <v>0</v>
      </c>
      <c r="GK502" s="222">
        <f t="shared" si="1300"/>
        <v>0</v>
      </c>
      <c r="GL502" s="222">
        <f t="shared" si="1301"/>
        <v>0</v>
      </c>
      <c r="GM502" s="222">
        <f t="shared" si="1302"/>
        <v>0</v>
      </c>
      <c r="GN502" s="222">
        <f t="shared" si="1303"/>
        <v>0</v>
      </c>
      <c r="GO502" s="222">
        <f t="shared" si="1304"/>
        <v>0</v>
      </c>
      <c r="GP502" s="222">
        <f t="shared" si="1305"/>
        <v>0</v>
      </c>
      <c r="GQ502" s="222">
        <f t="shared" si="1306"/>
        <v>0</v>
      </c>
      <c r="GR502" s="222">
        <f t="shared" si="1307"/>
        <v>0</v>
      </c>
      <c r="GS502" s="222">
        <f t="shared" si="1308"/>
        <v>0</v>
      </c>
      <c r="GT502" s="222">
        <f t="shared" si="1309"/>
        <v>0</v>
      </c>
      <c r="GU502" s="222">
        <f t="shared" si="1310"/>
        <v>0</v>
      </c>
      <c r="GV502" s="222">
        <f t="shared" si="1311"/>
        <v>0</v>
      </c>
      <c r="GW502" s="222">
        <f t="shared" si="1312"/>
        <v>0</v>
      </c>
      <c r="GX502" s="222">
        <f t="shared" si="1313"/>
        <v>0</v>
      </c>
      <c r="GY502" s="222">
        <f t="shared" si="1314"/>
        <v>0</v>
      </c>
      <c r="GZ502" s="222">
        <f t="shared" si="1315"/>
        <v>0</v>
      </c>
      <c r="HA502" s="222">
        <f t="shared" si="1316"/>
        <v>0</v>
      </c>
      <c r="HB502" s="222">
        <f t="shared" si="1317"/>
        <v>0</v>
      </c>
      <c r="HC502" s="222">
        <f t="shared" si="1318"/>
        <v>0</v>
      </c>
      <c r="HD502" s="222">
        <f t="shared" si="1319"/>
        <v>0</v>
      </c>
      <c r="HE502" s="222">
        <f t="shared" si="1320"/>
        <v>0</v>
      </c>
      <c r="HF502" s="222">
        <f t="shared" si="1321"/>
        <v>0</v>
      </c>
      <c r="HG502" s="222">
        <f t="shared" si="1322"/>
        <v>0</v>
      </c>
      <c r="HH502" s="222">
        <f t="shared" si="1323"/>
        <v>0</v>
      </c>
      <c r="HI502" s="222">
        <f t="shared" si="1324"/>
        <v>0</v>
      </c>
      <c r="HJ502" s="222">
        <f t="shared" si="1325"/>
        <v>0</v>
      </c>
      <c r="HK502" s="222">
        <f t="shared" si="1326"/>
        <v>0</v>
      </c>
      <c r="HL502" s="222">
        <f t="shared" si="1327"/>
        <v>0</v>
      </c>
      <c r="HM502" s="222">
        <f t="shared" si="1328"/>
        <v>0</v>
      </c>
      <c r="HN502" s="222">
        <f t="shared" si="1329"/>
        <v>0</v>
      </c>
      <c r="HO502" s="222">
        <f t="shared" si="1330"/>
        <v>0</v>
      </c>
      <c r="HP502" s="222">
        <f t="shared" si="1331"/>
        <v>0</v>
      </c>
      <c r="HQ502" s="222">
        <f t="shared" si="1332"/>
        <v>0</v>
      </c>
      <c r="HR502" s="222">
        <f t="shared" si="1333"/>
        <v>0</v>
      </c>
      <c r="HS502" s="222">
        <f t="shared" si="1334"/>
        <v>0</v>
      </c>
      <c r="HT502" s="222">
        <f t="shared" si="1335"/>
        <v>0</v>
      </c>
      <c r="HU502" s="222">
        <f t="shared" si="1336"/>
        <v>0</v>
      </c>
      <c r="HV502" s="222">
        <f t="shared" si="1337"/>
        <v>0</v>
      </c>
      <c r="HW502" s="222">
        <f t="shared" si="1338"/>
        <v>0</v>
      </c>
      <c r="HX502" s="222">
        <f t="shared" si="1339"/>
        <v>0</v>
      </c>
      <c r="HY502" s="222">
        <f t="shared" si="1340"/>
        <v>0</v>
      </c>
      <c r="HZ502" s="222">
        <f t="shared" si="1341"/>
        <v>0</v>
      </c>
      <c r="IA502" s="222">
        <f t="shared" si="1342"/>
        <v>0</v>
      </c>
      <c r="IB502" s="222">
        <f t="shared" si="1343"/>
        <v>0</v>
      </c>
      <c r="IC502" s="222">
        <f t="shared" si="1344"/>
        <v>0</v>
      </c>
      <c r="ID502" s="222">
        <f t="shared" si="1345"/>
        <v>0</v>
      </c>
      <c r="IE502" s="222">
        <f t="shared" si="1346"/>
        <v>0</v>
      </c>
      <c r="IF502" s="222">
        <f t="shared" si="1347"/>
        <v>0</v>
      </c>
      <c r="IG502" s="222">
        <f t="shared" si="1348"/>
        <v>0</v>
      </c>
      <c r="IH502" s="222">
        <f t="shared" si="1349"/>
        <v>0</v>
      </c>
      <c r="II502" s="222">
        <f t="shared" si="1350"/>
        <v>0</v>
      </c>
      <c r="IJ502" s="222">
        <f t="shared" si="1351"/>
        <v>0</v>
      </c>
      <c r="IK502" s="222">
        <f t="shared" si="1352"/>
        <v>0</v>
      </c>
      <c r="IL502" s="222">
        <f t="shared" si="1353"/>
        <v>0</v>
      </c>
      <c r="IM502" s="222">
        <f t="shared" si="1354"/>
        <v>0</v>
      </c>
      <c r="IN502" s="222">
        <f t="shared" si="1355"/>
        <v>0</v>
      </c>
      <c r="IO502" s="222">
        <f t="shared" si="1356"/>
        <v>0</v>
      </c>
      <c r="IP502" s="222">
        <f t="shared" si="1357"/>
        <v>0</v>
      </c>
      <c r="IQ502" s="222">
        <f t="shared" si="1358"/>
        <v>0</v>
      </c>
      <c r="IR502" s="222">
        <f t="shared" si="1359"/>
        <v>0</v>
      </c>
      <c r="IS502" s="222">
        <f t="shared" si="1360"/>
        <v>0</v>
      </c>
      <c r="IT502" s="222">
        <f t="shared" si="1361"/>
        <v>0</v>
      </c>
      <c r="IU502" s="222">
        <f t="shared" si="1362"/>
        <v>0</v>
      </c>
      <c r="IV502" s="222">
        <f t="shared" si="1363"/>
        <v>0</v>
      </c>
      <c r="IW502" s="222">
        <f t="shared" si="1364"/>
        <v>0</v>
      </c>
      <c r="IX502" s="222">
        <f t="shared" si="1365"/>
        <v>0</v>
      </c>
      <c r="IY502" s="222">
        <f t="shared" si="1366"/>
        <v>0</v>
      </c>
      <c r="IZ502" s="222">
        <f t="shared" si="1367"/>
        <v>0</v>
      </c>
      <c r="JA502" s="222">
        <f t="shared" si="1368"/>
        <v>0</v>
      </c>
      <c r="JB502" s="222">
        <f t="shared" si="1369"/>
        <v>0</v>
      </c>
    </row>
    <row r="503" spans="2:262">
      <c r="B503" s="230">
        <v>142</v>
      </c>
      <c r="C503" s="229">
        <f t="shared" si="1370"/>
        <v>2.773437500000002E-3</v>
      </c>
      <c r="D503" s="226">
        <f t="shared" ca="1" si="1113"/>
        <v>71.904480231629094</v>
      </c>
      <c r="E503" s="225">
        <f ca="1">ER361</f>
        <v>-9.551976837091182E-2</v>
      </c>
      <c r="F503" s="224">
        <v>142</v>
      </c>
      <c r="G503" s="222">
        <f t="shared" si="1114"/>
        <v>0</v>
      </c>
      <c r="H503" s="222">
        <f t="shared" si="1115"/>
        <v>0</v>
      </c>
      <c r="I503" s="222">
        <f t="shared" si="1116"/>
        <v>0</v>
      </c>
      <c r="J503" s="222">
        <f t="shared" si="1117"/>
        <v>0</v>
      </c>
      <c r="K503" s="222">
        <f t="shared" si="1118"/>
        <v>0</v>
      </c>
      <c r="L503" s="222">
        <f t="shared" si="1119"/>
        <v>0</v>
      </c>
      <c r="M503" s="222">
        <f t="shared" si="1120"/>
        <v>0</v>
      </c>
      <c r="N503" s="222">
        <f t="shared" si="1121"/>
        <v>0</v>
      </c>
      <c r="O503" s="222">
        <f t="shared" si="1122"/>
        <v>0</v>
      </c>
      <c r="P503" s="222">
        <f t="shared" si="1123"/>
        <v>0</v>
      </c>
      <c r="Q503" s="222">
        <f t="shared" si="1124"/>
        <v>0</v>
      </c>
      <c r="R503" s="222">
        <f t="shared" si="1125"/>
        <v>0</v>
      </c>
      <c r="S503" s="222">
        <f t="shared" si="1126"/>
        <v>0</v>
      </c>
      <c r="T503" s="222">
        <f t="shared" si="1127"/>
        <v>0</v>
      </c>
      <c r="U503" s="222">
        <f t="shared" si="1128"/>
        <v>0</v>
      </c>
      <c r="V503" s="222">
        <f t="shared" si="1129"/>
        <v>0</v>
      </c>
      <c r="W503" s="222">
        <f t="shared" si="1130"/>
        <v>0</v>
      </c>
      <c r="X503" s="222">
        <f t="shared" si="1131"/>
        <v>0</v>
      </c>
      <c r="Y503" s="222">
        <f t="shared" si="1132"/>
        <v>0</v>
      </c>
      <c r="Z503" s="222">
        <f t="shared" si="1133"/>
        <v>0</v>
      </c>
      <c r="AA503" s="222">
        <f t="shared" si="1134"/>
        <v>0</v>
      </c>
      <c r="AB503" s="222">
        <f t="shared" si="1135"/>
        <v>0</v>
      </c>
      <c r="AC503" s="222">
        <f t="shared" si="1136"/>
        <v>0</v>
      </c>
      <c r="AD503" s="222">
        <f t="shared" si="1137"/>
        <v>0</v>
      </c>
      <c r="AE503" s="222">
        <f t="shared" si="1138"/>
        <v>0</v>
      </c>
      <c r="AF503" s="222">
        <f t="shared" si="1139"/>
        <v>0</v>
      </c>
      <c r="AG503" s="222">
        <f t="shared" si="1140"/>
        <v>0</v>
      </c>
      <c r="AH503" s="222">
        <f t="shared" si="1141"/>
        <v>0</v>
      </c>
      <c r="AI503" s="222">
        <f t="shared" si="1142"/>
        <v>0</v>
      </c>
      <c r="AJ503" s="222">
        <f t="shared" si="1143"/>
        <v>0</v>
      </c>
      <c r="AK503" s="222">
        <f t="shared" si="1144"/>
        <v>0</v>
      </c>
      <c r="AL503" s="222">
        <f t="shared" si="1145"/>
        <v>0</v>
      </c>
      <c r="AM503" s="222">
        <f t="shared" si="1146"/>
        <v>0</v>
      </c>
      <c r="AN503" s="222">
        <f t="shared" si="1147"/>
        <v>0</v>
      </c>
      <c r="AO503" s="222">
        <f t="shared" si="1148"/>
        <v>0</v>
      </c>
      <c r="AP503" s="222">
        <f t="shared" si="1149"/>
        <v>0</v>
      </c>
      <c r="AQ503" s="222">
        <f t="shared" si="1150"/>
        <v>0</v>
      </c>
      <c r="AR503" s="222">
        <f t="shared" si="1151"/>
        <v>0</v>
      </c>
      <c r="AS503" s="222">
        <f t="shared" si="1152"/>
        <v>0</v>
      </c>
      <c r="AT503" s="222">
        <f t="shared" si="1153"/>
        <v>0</v>
      </c>
      <c r="AU503" s="222">
        <f t="shared" si="1154"/>
        <v>0</v>
      </c>
      <c r="AV503" s="222">
        <f t="shared" si="1155"/>
        <v>0</v>
      </c>
      <c r="AW503" s="222">
        <f t="shared" si="1156"/>
        <v>0</v>
      </c>
      <c r="AX503" s="222">
        <f t="shared" si="1157"/>
        <v>0</v>
      </c>
      <c r="AY503" s="222">
        <f t="shared" si="1158"/>
        <v>0</v>
      </c>
      <c r="AZ503" s="222">
        <f t="shared" si="1159"/>
        <v>0</v>
      </c>
      <c r="BA503" s="222">
        <f t="shared" si="1160"/>
        <v>0</v>
      </c>
      <c r="BB503" s="222">
        <f t="shared" si="1161"/>
        <v>0</v>
      </c>
      <c r="BC503" s="222">
        <f t="shared" si="1162"/>
        <v>0</v>
      </c>
      <c r="BD503" s="222">
        <f t="shared" si="1163"/>
        <v>0</v>
      </c>
      <c r="BE503" s="222">
        <f t="shared" si="1164"/>
        <v>0</v>
      </c>
      <c r="BF503" s="222">
        <f t="shared" si="1165"/>
        <v>0</v>
      </c>
      <c r="BG503" s="222">
        <f t="shared" si="1166"/>
        <v>0</v>
      </c>
      <c r="BH503" s="222">
        <f t="shared" si="1167"/>
        <v>0</v>
      </c>
      <c r="BI503" s="222">
        <f t="shared" si="1168"/>
        <v>0</v>
      </c>
      <c r="BJ503" s="222">
        <f t="shared" si="1169"/>
        <v>0</v>
      </c>
      <c r="BK503" s="222">
        <f t="shared" si="1170"/>
        <v>0</v>
      </c>
      <c r="BL503" s="222">
        <f t="shared" si="1171"/>
        <v>0</v>
      </c>
      <c r="BM503" s="222">
        <f t="shared" si="1172"/>
        <v>0</v>
      </c>
      <c r="BN503" s="222">
        <f t="shared" si="1173"/>
        <v>0</v>
      </c>
      <c r="BO503" s="222">
        <f t="shared" si="1174"/>
        <v>0</v>
      </c>
      <c r="BP503" s="222">
        <f t="shared" si="1175"/>
        <v>0</v>
      </c>
      <c r="BQ503" s="222">
        <f t="shared" si="1176"/>
        <v>0</v>
      </c>
      <c r="BR503" s="222">
        <f t="shared" si="1177"/>
        <v>0</v>
      </c>
      <c r="BS503" s="222">
        <f t="shared" si="1178"/>
        <v>0</v>
      </c>
      <c r="BT503" s="222">
        <f t="shared" si="1179"/>
        <v>0</v>
      </c>
      <c r="BU503" s="222">
        <f t="shared" si="1180"/>
        <v>0</v>
      </c>
      <c r="BV503" s="222">
        <f t="shared" si="1181"/>
        <v>0</v>
      </c>
      <c r="BW503" s="222">
        <f t="shared" si="1182"/>
        <v>0</v>
      </c>
      <c r="BX503" s="222">
        <f t="shared" si="1183"/>
        <v>0</v>
      </c>
      <c r="BY503" s="222">
        <f t="shared" si="1184"/>
        <v>0</v>
      </c>
      <c r="BZ503" s="222">
        <f t="shared" si="1185"/>
        <v>0</v>
      </c>
      <c r="CA503" s="222">
        <f t="shared" si="1186"/>
        <v>0</v>
      </c>
      <c r="CB503" s="222">
        <f t="shared" si="1187"/>
        <v>0</v>
      </c>
      <c r="CC503" s="222">
        <f t="shared" si="1188"/>
        <v>0</v>
      </c>
      <c r="CD503" s="222">
        <f t="shared" si="1189"/>
        <v>0</v>
      </c>
      <c r="CE503" s="222">
        <f t="shared" si="1190"/>
        <v>0</v>
      </c>
      <c r="CF503" s="222">
        <f t="shared" si="1191"/>
        <v>0</v>
      </c>
      <c r="CG503" s="222">
        <f t="shared" si="1192"/>
        <v>0</v>
      </c>
      <c r="CH503" s="222">
        <f t="shared" si="1193"/>
        <v>0</v>
      </c>
      <c r="CI503" s="222">
        <f t="shared" si="1194"/>
        <v>0</v>
      </c>
      <c r="CJ503" s="222">
        <f t="shared" si="1195"/>
        <v>0</v>
      </c>
      <c r="CK503" s="222">
        <f t="shared" si="1196"/>
        <v>0</v>
      </c>
      <c r="CL503" s="222">
        <f t="shared" si="1197"/>
        <v>0</v>
      </c>
      <c r="CM503" s="222">
        <f t="shared" si="1198"/>
        <v>0</v>
      </c>
      <c r="CN503" s="222">
        <f t="shared" si="1199"/>
        <v>0</v>
      </c>
      <c r="CO503" s="222">
        <f t="shared" si="1200"/>
        <v>0</v>
      </c>
      <c r="CP503" s="222">
        <f t="shared" si="1201"/>
        <v>0</v>
      </c>
      <c r="CQ503" s="222">
        <f t="shared" si="1202"/>
        <v>0</v>
      </c>
      <c r="CR503" s="222">
        <f t="shared" si="1203"/>
        <v>0</v>
      </c>
      <c r="CS503" s="222">
        <f t="shared" si="1204"/>
        <v>0</v>
      </c>
      <c r="CT503" s="222">
        <f t="shared" si="1205"/>
        <v>0</v>
      </c>
      <c r="CU503" s="222">
        <f t="shared" si="1206"/>
        <v>0</v>
      </c>
      <c r="CV503" s="222">
        <f t="shared" si="1207"/>
        <v>0</v>
      </c>
      <c r="CW503" s="222">
        <f t="shared" si="1208"/>
        <v>0</v>
      </c>
      <c r="CX503" s="222">
        <f t="shared" si="1209"/>
        <v>0</v>
      </c>
      <c r="CY503" s="222">
        <f t="shared" si="1210"/>
        <v>0</v>
      </c>
      <c r="CZ503" s="222">
        <f t="shared" si="1211"/>
        <v>0</v>
      </c>
      <c r="DA503" s="222">
        <f t="shared" si="1212"/>
        <v>0</v>
      </c>
      <c r="DB503" s="222">
        <f t="shared" si="1213"/>
        <v>0</v>
      </c>
      <c r="DC503" s="222">
        <f t="shared" si="1214"/>
        <v>0</v>
      </c>
      <c r="DD503" s="222">
        <f t="shared" si="1215"/>
        <v>0</v>
      </c>
      <c r="DE503" s="222">
        <f t="shared" si="1216"/>
        <v>0</v>
      </c>
      <c r="DF503" s="222">
        <f t="shared" si="1217"/>
        <v>0</v>
      </c>
      <c r="DG503" s="222">
        <f t="shared" si="1218"/>
        <v>0</v>
      </c>
      <c r="DH503" s="222">
        <f t="shared" si="1219"/>
        <v>0</v>
      </c>
      <c r="DI503" s="222">
        <f t="shared" si="1220"/>
        <v>0</v>
      </c>
      <c r="DJ503" s="222">
        <f t="shared" si="1221"/>
        <v>0</v>
      </c>
      <c r="DK503" s="222">
        <f t="shared" si="1222"/>
        <v>0</v>
      </c>
      <c r="DL503" s="222">
        <f t="shared" si="1223"/>
        <v>0</v>
      </c>
      <c r="DM503" s="222">
        <f t="shared" si="1224"/>
        <v>0</v>
      </c>
      <c r="DN503" s="222">
        <f t="shared" si="1225"/>
        <v>0</v>
      </c>
      <c r="DO503" s="222">
        <f t="shared" si="1226"/>
        <v>0</v>
      </c>
      <c r="DP503" s="222">
        <f t="shared" si="1227"/>
        <v>0</v>
      </c>
      <c r="DQ503" s="222">
        <f t="shared" si="1228"/>
        <v>0</v>
      </c>
      <c r="DR503" s="222">
        <f t="shared" si="1229"/>
        <v>0</v>
      </c>
      <c r="DS503" s="222">
        <f t="shared" si="1230"/>
        <v>0</v>
      </c>
      <c r="DT503" s="222">
        <f t="shared" si="1231"/>
        <v>0</v>
      </c>
      <c r="DU503" s="222">
        <f t="shared" si="1232"/>
        <v>0</v>
      </c>
      <c r="DV503" s="222">
        <f t="shared" si="1233"/>
        <v>0</v>
      </c>
      <c r="DW503" s="222">
        <f t="shared" si="1234"/>
        <v>0</v>
      </c>
      <c r="DX503" s="222">
        <f t="shared" si="1235"/>
        <v>0</v>
      </c>
      <c r="DY503" s="222">
        <f t="shared" si="1236"/>
        <v>0</v>
      </c>
      <c r="DZ503" s="222">
        <f t="shared" si="1237"/>
        <v>0</v>
      </c>
      <c r="EA503" s="222">
        <f t="shared" si="1238"/>
        <v>0</v>
      </c>
      <c r="EB503" s="222">
        <f t="shared" si="1239"/>
        <v>0</v>
      </c>
      <c r="EC503" s="222">
        <f t="shared" si="1240"/>
        <v>0</v>
      </c>
      <c r="ED503" s="222">
        <f t="shared" si="1241"/>
        <v>0</v>
      </c>
      <c r="EE503" s="222">
        <f t="shared" si="1242"/>
        <v>0</v>
      </c>
      <c r="EF503" s="222">
        <f t="shared" si="1243"/>
        <v>0</v>
      </c>
      <c r="EG503" s="222">
        <f t="shared" si="1244"/>
        <v>0</v>
      </c>
      <c r="EH503" s="222">
        <f t="shared" si="1245"/>
        <v>0</v>
      </c>
      <c r="EI503" s="222">
        <f t="shared" si="1246"/>
        <v>0</v>
      </c>
      <c r="EJ503" s="222">
        <f t="shared" si="1247"/>
        <v>0</v>
      </c>
      <c r="EK503" s="222">
        <f t="shared" si="1248"/>
        <v>0</v>
      </c>
      <c r="EL503" s="222">
        <f t="shared" si="1249"/>
        <v>0</v>
      </c>
      <c r="EM503" s="222">
        <f t="shared" si="1250"/>
        <v>0</v>
      </c>
      <c r="EN503" s="222">
        <f t="shared" si="1251"/>
        <v>0</v>
      </c>
      <c r="EO503" s="222">
        <f t="shared" si="1252"/>
        <v>0</v>
      </c>
      <c r="EP503" s="222">
        <f t="shared" si="1253"/>
        <v>0</v>
      </c>
      <c r="EQ503" s="222">
        <f t="shared" si="1254"/>
        <v>0</v>
      </c>
      <c r="ER503" s="222">
        <f t="shared" si="1255"/>
        <v>0</v>
      </c>
      <c r="ES503" s="222">
        <f t="shared" si="1256"/>
        <v>0</v>
      </c>
      <c r="ET503" s="222">
        <f t="shared" si="1257"/>
        <v>0</v>
      </c>
      <c r="EU503" s="222">
        <f t="shared" si="1258"/>
        <v>0</v>
      </c>
      <c r="EV503" s="222">
        <f t="shared" si="1259"/>
        <v>0</v>
      </c>
      <c r="EW503" s="222">
        <f t="shared" si="1260"/>
        <v>0</v>
      </c>
      <c r="EX503" s="222">
        <f t="shared" si="1261"/>
        <v>0</v>
      </c>
      <c r="EY503" s="222">
        <f t="shared" si="1262"/>
        <v>0</v>
      </c>
      <c r="EZ503" s="222">
        <f t="shared" si="1263"/>
        <v>0</v>
      </c>
      <c r="FA503" s="222">
        <f t="shared" si="1264"/>
        <v>0</v>
      </c>
      <c r="FB503" s="222">
        <f t="shared" si="1265"/>
        <v>0</v>
      </c>
      <c r="FC503" s="222">
        <f t="shared" si="1266"/>
        <v>0</v>
      </c>
      <c r="FD503" s="222">
        <f t="shared" si="1267"/>
        <v>0</v>
      </c>
      <c r="FE503" s="222">
        <f t="shared" si="1268"/>
        <v>0</v>
      </c>
      <c r="FF503" s="222">
        <f t="shared" si="1269"/>
        <v>0</v>
      </c>
      <c r="FG503" s="222">
        <f t="shared" si="1270"/>
        <v>0</v>
      </c>
      <c r="FH503" s="222">
        <f t="shared" si="1271"/>
        <v>0</v>
      </c>
      <c r="FI503" s="222">
        <f t="shared" si="1272"/>
        <v>0</v>
      </c>
      <c r="FJ503" s="222">
        <f t="shared" si="1273"/>
        <v>0</v>
      </c>
      <c r="FK503" s="222">
        <f t="shared" si="1274"/>
        <v>0</v>
      </c>
      <c r="FL503" s="222">
        <f t="shared" si="1275"/>
        <v>0</v>
      </c>
      <c r="FM503" s="222">
        <f t="shared" si="1276"/>
        <v>0</v>
      </c>
      <c r="FN503" s="222">
        <f t="shared" si="1277"/>
        <v>0</v>
      </c>
      <c r="FO503" s="222">
        <f t="shared" si="1278"/>
        <v>0</v>
      </c>
      <c r="FP503" s="222">
        <f t="shared" si="1279"/>
        <v>0</v>
      </c>
      <c r="FQ503" s="222">
        <f t="shared" si="1280"/>
        <v>0</v>
      </c>
      <c r="FR503" s="222">
        <f t="shared" si="1281"/>
        <v>0</v>
      </c>
      <c r="FS503" s="222">
        <f t="shared" si="1282"/>
        <v>0</v>
      </c>
      <c r="FT503" s="222">
        <f t="shared" si="1283"/>
        <v>0</v>
      </c>
      <c r="FU503" s="222">
        <f t="shared" si="1284"/>
        <v>0</v>
      </c>
      <c r="FV503" s="222">
        <f t="shared" si="1285"/>
        <v>0</v>
      </c>
      <c r="FW503" s="222">
        <f t="shared" si="1286"/>
        <v>0</v>
      </c>
      <c r="FX503" s="222">
        <f t="shared" si="1287"/>
        <v>0</v>
      </c>
      <c r="FY503" s="222">
        <f t="shared" si="1288"/>
        <v>0</v>
      </c>
      <c r="FZ503" s="222">
        <f t="shared" si="1289"/>
        <v>0</v>
      </c>
      <c r="GA503" s="222">
        <f t="shared" si="1290"/>
        <v>0</v>
      </c>
      <c r="GB503" s="222">
        <f t="shared" si="1291"/>
        <v>0</v>
      </c>
      <c r="GC503" s="222">
        <f t="shared" si="1292"/>
        <v>0</v>
      </c>
      <c r="GD503" s="222">
        <f t="shared" si="1293"/>
        <v>0</v>
      </c>
      <c r="GE503" s="222">
        <f t="shared" si="1294"/>
        <v>0</v>
      </c>
      <c r="GF503" s="222">
        <f t="shared" si="1295"/>
        <v>0</v>
      </c>
      <c r="GG503" s="222">
        <f t="shared" si="1296"/>
        <v>0</v>
      </c>
      <c r="GH503" s="222">
        <f t="shared" si="1297"/>
        <v>0</v>
      </c>
      <c r="GI503" s="222">
        <f t="shared" si="1298"/>
        <v>0</v>
      </c>
      <c r="GJ503" s="222">
        <f t="shared" si="1299"/>
        <v>0</v>
      </c>
      <c r="GK503" s="222">
        <f t="shared" si="1300"/>
        <v>0</v>
      </c>
      <c r="GL503" s="222">
        <f t="shared" si="1301"/>
        <v>0</v>
      </c>
      <c r="GM503" s="222">
        <f t="shared" si="1302"/>
        <v>0</v>
      </c>
      <c r="GN503" s="222">
        <f t="shared" si="1303"/>
        <v>0</v>
      </c>
      <c r="GO503" s="222">
        <f t="shared" si="1304"/>
        <v>0</v>
      </c>
      <c r="GP503" s="222">
        <f t="shared" si="1305"/>
        <v>0</v>
      </c>
      <c r="GQ503" s="222">
        <f t="shared" si="1306"/>
        <v>0</v>
      </c>
      <c r="GR503" s="222">
        <f t="shared" si="1307"/>
        <v>0</v>
      </c>
      <c r="GS503" s="222">
        <f t="shared" si="1308"/>
        <v>0</v>
      </c>
      <c r="GT503" s="222">
        <f t="shared" si="1309"/>
        <v>0</v>
      </c>
      <c r="GU503" s="222">
        <f t="shared" si="1310"/>
        <v>0</v>
      </c>
      <c r="GV503" s="222">
        <f t="shared" si="1311"/>
        <v>0</v>
      </c>
      <c r="GW503" s="222">
        <f t="shared" si="1312"/>
        <v>0</v>
      </c>
      <c r="GX503" s="222">
        <f t="shared" si="1313"/>
        <v>0</v>
      </c>
      <c r="GY503" s="222">
        <f t="shared" si="1314"/>
        <v>0</v>
      </c>
      <c r="GZ503" s="222">
        <f t="shared" si="1315"/>
        <v>0</v>
      </c>
      <c r="HA503" s="222">
        <f t="shared" si="1316"/>
        <v>0</v>
      </c>
      <c r="HB503" s="222">
        <f t="shared" si="1317"/>
        <v>0</v>
      </c>
      <c r="HC503" s="222">
        <f t="shared" si="1318"/>
        <v>0</v>
      </c>
      <c r="HD503" s="222">
        <f t="shared" si="1319"/>
        <v>0</v>
      </c>
      <c r="HE503" s="222">
        <f t="shared" si="1320"/>
        <v>0</v>
      </c>
      <c r="HF503" s="222">
        <f t="shared" si="1321"/>
        <v>0</v>
      </c>
      <c r="HG503" s="222">
        <f t="shared" si="1322"/>
        <v>0</v>
      </c>
      <c r="HH503" s="222">
        <f t="shared" si="1323"/>
        <v>0</v>
      </c>
      <c r="HI503" s="222">
        <f t="shared" si="1324"/>
        <v>0</v>
      </c>
      <c r="HJ503" s="222">
        <f t="shared" si="1325"/>
        <v>0</v>
      </c>
      <c r="HK503" s="222">
        <f t="shared" si="1326"/>
        <v>0</v>
      </c>
      <c r="HL503" s="222">
        <f t="shared" si="1327"/>
        <v>0</v>
      </c>
      <c r="HM503" s="222">
        <f t="shared" si="1328"/>
        <v>0</v>
      </c>
      <c r="HN503" s="222">
        <f t="shared" si="1329"/>
        <v>0</v>
      </c>
      <c r="HO503" s="222">
        <f t="shared" si="1330"/>
        <v>0</v>
      </c>
      <c r="HP503" s="222">
        <f t="shared" si="1331"/>
        <v>0</v>
      </c>
      <c r="HQ503" s="222">
        <f t="shared" si="1332"/>
        <v>0</v>
      </c>
      <c r="HR503" s="222">
        <f t="shared" si="1333"/>
        <v>0</v>
      </c>
      <c r="HS503" s="222">
        <f t="shared" si="1334"/>
        <v>0</v>
      </c>
      <c r="HT503" s="222">
        <f t="shared" si="1335"/>
        <v>0</v>
      </c>
      <c r="HU503" s="222">
        <f t="shared" si="1336"/>
        <v>0</v>
      </c>
      <c r="HV503" s="222">
        <f t="shared" si="1337"/>
        <v>0</v>
      </c>
      <c r="HW503" s="222">
        <f t="shared" si="1338"/>
        <v>0</v>
      </c>
      <c r="HX503" s="222">
        <f t="shared" si="1339"/>
        <v>0</v>
      </c>
      <c r="HY503" s="222">
        <f t="shared" si="1340"/>
        <v>0</v>
      </c>
      <c r="HZ503" s="222">
        <f t="shared" si="1341"/>
        <v>0</v>
      </c>
      <c r="IA503" s="222">
        <f t="shared" si="1342"/>
        <v>0</v>
      </c>
      <c r="IB503" s="222">
        <f t="shared" si="1343"/>
        <v>0</v>
      </c>
      <c r="IC503" s="222">
        <f t="shared" si="1344"/>
        <v>0</v>
      </c>
      <c r="ID503" s="222">
        <f t="shared" si="1345"/>
        <v>0</v>
      </c>
      <c r="IE503" s="222">
        <f t="shared" si="1346"/>
        <v>0</v>
      </c>
      <c r="IF503" s="222">
        <f t="shared" si="1347"/>
        <v>0</v>
      </c>
      <c r="IG503" s="222">
        <f t="shared" si="1348"/>
        <v>0</v>
      </c>
      <c r="IH503" s="222">
        <f t="shared" si="1349"/>
        <v>0</v>
      </c>
      <c r="II503" s="222">
        <f t="shared" si="1350"/>
        <v>0</v>
      </c>
      <c r="IJ503" s="222">
        <f t="shared" si="1351"/>
        <v>0</v>
      </c>
      <c r="IK503" s="222">
        <f t="shared" si="1352"/>
        <v>0</v>
      </c>
      <c r="IL503" s="222">
        <f t="shared" si="1353"/>
        <v>0</v>
      </c>
      <c r="IM503" s="222">
        <f t="shared" si="1354"/>
        <v>0</v>
      </c>
      <c r="IN503" s="222">
        <f t="shared" si="1355"/>
        <v>0</v>
      </c>
      <c r="IO503" s="222">
        <f t="shared" si="1356"/>
        <v>0</v>
      </c>
      <c r="IP503" s="222">
        <f t="shared" si="1357"/>
        <v>0</v>
      </c>
      <c r="IQ503" s="222">
        <f t="shared" si="1358"/>
        <v>0</v>
      </c>
      <c r="IR503" s="222">
        <f t="shared" si="1359"/>
        <v>0</v>
      </c>
      <c r="IS503" s="222">
        <f t="shared" si="1360"/>
        <v>0</v>
      </c>
      <c r="IT503" s="222">
        <f t="shared" si="1361"/>
        <v>0</v>
      </c>
      <c r="IU503" s="222">
        <f t="shared" si="1362"/>
        <v>0</v>
      </c>
      <c r="IV503" s="222">
        <f t="shared" si="1363"/>
        <v>0</v>
      </c>
      <c r="IW503" s="222">
        <f t="shared" si="1364"/>
        <v>0</v>
      </c>
      <c r="IX503" s="222">
        <f t="shared" si="1365"/>
        <v>0</v>
      </c>
      <c r="IY503" s="222">
        <f t="shared" si="1366"/>
        <v>0</v>
      </c>
      <c r="IZ503" s="222">
        <f t="shared" si="1367"/>
        <v>0</v>
      </c>
      <c r="JA503" s="222">
        <f t="shared" si="1368"/>
        <v>0</v>
      </c>
      <c r="JB503" s="222">
        <f t="shared" si="1369"/>
        <v>0</v>
      </c>
    </row>
    <row r="504" spans="2:262">
      <c r="B504" s="230">
        <v>143</v>
      </c>
      <c r="C504" s="229">
        <f t="shared" si="1370"/>
        <v>2.792968750000002E-3</v>
      </c>
      <c r="D504" s="226">
        <f t="shared" ca="1" si="1113"/>
        <v>71.908488378520815</v>
      </c>
      <c r="E504" s="225">
        <f ca="1">ES361</f>
        <v>-9.1511621479178171E-2</v>
      </c>
      <c r="F504" s="224">
        <v>143</v>
      </c>
      <c r="G504" s="222">
        <f t="shared" si="1114"/>
        <v>0</v>
      </c>
      <c r="H504" s="222">
        <f t="shared" si="1115"/>
        <v>0</v>
      </c>
      <c r="I504" s="222">
        <f t="shared" si="1116"/>
        <v>0</v>
      </c>
      <c r="J504" s="222">
        <f t="shared" si="1117"/>
        <v>0</v>
      </c>
      <c r="K504" s="222">
        <f t="shared" si="1118"/>
        <v>0</v>
      </c>
      <c r="L504" s="222">
        <f t="shared" si="1119"/>
        <v>0</v>
      </c>
      <c r="M504" s="222">
        <f t="shared" si="1120"/>
        <v>0</v>
      </c>
      <c r="N504" s="222">
        <f t="shared" si="1121"/>
        <v>0</v>
      </c>
      <c r="O504" s="222">
        <f t="shared" si="1122"/>
        <v>0</v>
      </c>
      <c r="P504" s="222">
        <f t="shared" si="1123"/>
        <v>0</v>
      </c>
      <c r="Q504" s="222">
        <f t="shared" si="1124"/>
        <v>0</v>
      </c>
      <c r="R504" s="222">
        <f t="shared" si="1125"/>
        <v>0</v>
      </c>
      <c r="S504" s="222">
        <f t="shared" si="1126"/>
        <v>0</v>
      </c>
      <c r="T504" s="222">
        <f t="shared" si="1127"/>
        <v>0</v>
      </c>
      <c r="U504" s="222">
        <f t="shared" si="1128"/>
        <v>0</v>
      </c>
      <c r="V504" s="222">
        <f t="shared" si="1129"/>
        <v>0</v>
      </c>
      <c r="W504" s="222">
        <f t="shared" si="1130"/>
        <v>0</v>
      </c>
      <c r="X504" s="222">
        <f t="shared" si="1131"/>
        <v>0</v>
      </c>
      <c r="Y504" s="222">
        <f t="shared" si="1132"/>
        <v>0</v>
      </c>
      <c r="Z504" s="222">
        <f t="shared" si="1133"/>
        <v>0</v>
      </c>
      <c r="AA504" s="222">
        <f t="shared" si="1134"/>
        <v>0</v>
      </c>
      <c r="AB504" s="222">
        <f t="shared" si="1135"/>
        <v>0</v>
      </c>
      <c r="AC504" s="222">
        <f t="shared" si="1136"/>
        <v>0</v>
      </c>
      <c r="AD504" s="222">
        <f t="shared" si="1137"/>
        <v>0</v>
      </c>
      <c r="AE504" s="222">
        <f t="shared" si="1138"/>
        <v>0</v>
      </c>
      <c r="AF504" s="222">
        <f t="shared" si="1139"/>
        <v>0</v>
      </c>
      <c r="AG504" s="222">
        <f t="shared" si="1140"/>
        <v>0</v>
      </c>
      <c r="AH504" s="222">
        <f t="shared" si="1141"/>
        <v>0</v>
      </c>
      <c r="AI504" s="222">
        <f t="shared" si="1142"/>
        <v>0</v>
      </c>
      <c r="AJ504" s="222">
        <f t="shared" si="1143"/>
        <v>0</v>
      </c>
      <c r="AK504" s="222">
        <f t="shared" si="1144"/>
        <v>0</v>
      </c>
      <c r="AL504" s="222">
        <f t="shared" si="1145"/>
        <v>0</v>
      </c>
      <c r="AM504" s="222">
        <f t="shared" si="1146"/>
        <v>0</v>
      </c>
      <c r="AN504" s="222">
        <f t="shared" si="1147"/>
        <v>0</v>
      </c>
      <c r="AO504" s="222">
        <f t="shared" si="1148"/>
        <v>0</v>
      </c>
      <c r="AP504" s="222">
        <f t="shared" si="1149"/>
        <v>0</v>
      </c>
      <c r="AQ504" s="222">
        <f t="shared" si="1150"/>
        <v>0</v>
      </c>
      <c r="AR504" s="222">
        <f t="shared" si="1151"/>
        <v>0</v>
      </c>
      <c r="AS504" s="222">
        <f t="shared" si="1152"/>
        <v>0</v>
      </c>
      <c r="AT504" s="222">
        <f t="shared" si="1153"/>
        <v>0</v>
      </c>
      <c r="AU504" s="222">
        <f t="shared" si="1154"/>
        <v>0</v>
      </c>
      <c r="AV504" s="222">
        <f t="shared" si="1155"/>
        <v>0</v>
      </c>
      <c r="AW504" s="222">
        <f t="shared" si="1156"/>
        <v>0</v>
      </c>
      <c r="AX504" s="222">
        <f t="shared" si="1157"/>
        <v>0</v>
      </c>
      <c r="AY504" s="222">
        <f t="shared" si="1158"/>
        <v>0</v>
      </c>
      <c r="AZ504" s="222">
        <f t="shared" si="1159"/>
        <v>0</v>
      </c>
      <c r="BA504" s="222">
        <f t="shared" si="1160"/>
        <v>0</v>
      </c>
      <c r="BB504" s="222">
        <f t="shared" si="1161"/>
        <v>0</v>
      </c>
      <c r="BC504" s="222">
        <f t="shared" si="1162"/>
        <v>0</v>
      </c>
      <c r="BD504" s="222">
        <f t="shared" si="1163"/>
        <v>0</v>
      </c>
      <c r="BE504" s="222">
        <f t="shared" si="1164"/>
        <v>0</v>
      </c>
      <c r="BF504" s="222">
        <f t="shared" si="1165"/>
        <v>0</v>
      </c>
      <c r="BG504" s="222">
        <f t="shared" si="1166"/>
        <v>0</v>
      </c>
      <c r="BH504" s="222">
        <f t="shared" si="1167"/>
        <v>0</v>
      </c>
      <c r="BI504" s="222">
        <f t="shared" si="1168"/>
        <v>0</v>
      </c>
      <c r="BJ504" s="222">
        <f t="shared" si="1169"/>
        <v>0</v>
      </c>
      <c r="BK504" s="222">
        <f t="shared" si="1170"/>
        <v>0</v>
      </c>
      <c r="BL504" s="222">
        <f t="shared" si="1171"/>
        <v>0</v>
      </c>
      <c r="BM504" s="222">
        <f t="shared" si="1172"/>
        <v>0</v>
      </c>
      <c r="BN504" s="222">
        <f t="shared" si="1173"/>
        <v>0</v>
      </c>
      <c r="BO504" s="222">
        <f t="shared" si="1174"/>
        <v>0</v>
      </c>
      <c r="BP504" s="222">
        <f t="shared" si="1175"/>
        <v>0</v>
      </c>
      <c r="BQ504" s="222">
        <f t="shared" si="1176"/>
        <v>0</v>
      </c>
      <c r="BR504" s="222">
        <f t="shared" si="1177"/>
        <v>0</v>
      </c>
      <c r="BS504" s="222">
        <f t="shared" si="1178"/>
        <v>0</v>
      </c>
      <c r="BT504" s="222">
        <f t="shared" si="1179"/>
        <v>0</v>
      </c>
      <c r="BU504" s="222">
        <f t="shared" si="1180"/>
        <v>0</v>
      </c>
      <c r="BV504" s="222">
        <f t="shared" si="1181"/>
        <v>0</v>
      </c>
      <c r="BW504" s="222">
        <f t="shared" si="1182"/>
        <v>0</v>
      </c>
      <c r="BX504" s="222">
        <f t="shared" si="1183"/>
        <v>0</v>
      </c>
      <c r="BY504" s="222">
        <f t="shared" si="1184"/>
        <v>0</v>
      </c>
      <c r="BZ504" s="222">
        <f t="shared" si="1185"/>
        <v>0</v>
      </c>
      <c r="CA504" s="222">
        <f t="shared" si="1186"/>
        <v>0</v>
      </c>
      <c r="CB504" s="222">
        <f t="shared" si="1187"/>
        <v>0</v>
      </c>
      <c r="CC504" s="222">
        <f t="shared" si="1188"/>
        <v>0</v>
      </c>
      <c r="CD504" s="222">
        <f t="shared" si="1189"/>
        <v>0</v>
      </c>
      <c r="CE504" s="222">
        <f t="shared" si="1190"/>
        <v>0</v>
      </c>
      <c r="CF504" s="222">
        <f t="shared" si="1191"/>
        <v>0</v>
      </c>
      <c r="CG504" s="222">
        <f t="shared" si="1192"/>
        <v>0</v>
      </c>
      <c r="CH504" s="222">
        <f t="shared" si="1193"/>
        <v>0</v>
      </c>
      <c r="CI504" s="222">
        <f t="shared" si="1194"/>
        <v>0</v>
      </c>
      <c r="CJ504" s="222">
        <f t="shared" si="1195"/>
        <v>0</v>
      </c>
      <c r="CK504" s="222">
        <f t="shared" si="1196"/>
        <v>0</v>
      </c>
      <c r="CL504" s="222">
        <f t="shared" si="1197"/>
        <v>0</v>
      </c>
      <c r="CM504" s="222">
        <f t="shared" si="1198"/>
        <v>0</v>
      </c>
      <c r="CN504" s="222">
        <f t="shared" si="1199"/>
        <v>0</v>
      </c>
      <c r="CO504" s="222">
        <f t="shared" si="1200"/>
        <v>0</v>
      </c>
      <c r="CP504" s="222">
        <f t="shared" si="1201"/>
        <v>0</v>
      </c>
      <c r="CQ504" s="222">
        <f t="shared" si="1202"/>
        <v>0</v>
      </c>
      <c r="CR504" s="222">
        <f t="shared" si="1203"/>
        <v>0</v>
      </c>
      <c r="CS504" s="222">
        <f t="shared" si="1204"/>
        <v>0</v>
      </c>
      <c r="CT504" s="222">
        <f t="shared" si="1205"/>
        <v>0</v>
      </c>
      <c r="CU504" s="222">
        <f t="shared" si="1206"/>
        <v>0</v>
      </c>
      <c r="CV504" s="222">
        <f t="shared" si="1207"/>
        <v>0</v>
      </c>
      <c r="CW504" s="222">
        <f t="shared" si="1208"/>
        <v>0</v>
      </c>
      <c r="CX504" s="222">
        <f t="shared" si="1209"/>
        <v>0</v>
      </c>
      <c r="CY504" s="222">
        <f t="shared" si="1210"/>
        <v>0</v>
      </c>
      <c r="CZ504" s="222">
        <f t="shared" si="1211"/>
        <v>0</v>
      </c>
      <c r="DA504" s="222">
        <f t="shared" si="1212"/>
        <v>0</v>
      </c>
      <c r="DB504" s="222">
        <f t="shared" si="1213"/>
        <v>0</v>
      </c>
      <c r="DC504" s="222">
        <f t="shared" si="1214"/>
        <v>0</v>
      </c>
      <c r="DD504" s="222">
        <f t="shared" si="1215"/>
        <v>0</v>
      </c>
      <c r="DE504" s="222">
        <f t="shared" si="1216"/>
        <v>0</v>
      </c>
      <c r="DF504" s="222">
        <f t="shared" si="1217"/>
        <v>0</v>
      </c>
      <c r="DG504" s="222">
        <f t="shared" si="1218"/>
        <v>0</v>
      </c>
      <c r="DH504" s="222">
        <f t="shared" si="1219"/>
        <v>0</v>
      </c>
      <c r="DI504" s="222">
        <f t="shared" si="1220"/>
        <v>0</v>
      </c>
      <c r="DJ504" s="222">
        <f t="shared" si="1221"/>
        <v>0</v>
      </c>
      <c r="DK504" s="222">
        <f t="shared" si="1222"/>
        <v>0</v>
      </c>
      <c r="DL504" s="222">
        <f t="shared" si="1223"/>
        <v>0</v>
      </c>
      <c r="DM504" s="222">
        <f t="shared" si="1224"/>
        <v>0</v>
      </c>
      <c r="DN504" s="222">
        <f t="shared" si="1225"/>
        <v>0</v>
      </c>
      <c r="DO504" s="222">
        <f t="shared" si="1226"/>
        <v>0</v>
      </c>
      <c r="DP504" s="222">
        <f t="shared" si="1227"/>
        <v>0</v>
      </c>
      <c r="DQ504" s="222">
        <f t="shared" si="1228"/>
        <v>0</v>
      </c>
      <c r="DR504" s="222">
        <f t="shared" si="1229"/>
        <v>0</v>
      </c>
      <c r="DS504" s="222">
        <f t="shared" si="1230"/>
        <v>0</v>
      </c>
      <c r="DT504" s="222">
        <f t="shared" si="1231"/>
        <v>0</v>
      </c>
      <c r="DU504" s="222">
        <f t="shared" si="1232"/>
        <v>0</v>
      </c>
      <c r="DV504" s="222">
        <f t="shared" si="1233"/>
        <v>0</v>
      </c>
      <c r="DW504" s="222">
        <f t="shared" si="1234"/>
        <v>0</v>
      </c>
      <c r="DX504" s="222">
        <f t="shared" si="1235"/>
        <v>0</v>
      </c>
      <c r="DY504" s="222">
        <f t="shared" si="1236"/>
        <v>0</v>
      </c>
      <c r="DZ504" s="222">
        <f t="shared" si="1237"/>
        <v>0</v>
      </c>
      <c r="EA504" s="222">
        <f t="shared" si="1238"/>
        <v>0</v>
      </c>
      <c r="EB504" s="222">
        <f t="shared" si="1239"/>
        <v>0</v>
      </c>
      <c r="EC504" s="222">
        <f t="shared" si="1240"/>
        <v>0</v>
      </c>
      <c r="ED504" s="222">
        <f t="shared" si="1241"/>
        <v>0</v>
      </c>
      <c r="EE504" s="222">
        <f t="shared" si="1242"/>
        <v>0</v>
      </c>
      <c r="EF504" s="222">
        <f t="shared" si="1243"/>
        <v>0</v>
      </c>
      <c r="EG504" s="222">
        <f t="shared" si="1244"/>
        <v>0</v>
      </c>
      <c r="EH504" s="222">
        <f t="shared" si="1245"/>
        <v>0</v>
      </c>
      <c r="EI504" s="222">
        <f t="shared" si="1246"/>
        <v>0</v>
      </c>
      <c r="EJ504" s="222">
        <f t="shared" si="1247"/>
        <v>0</v>
      </c>
      <c r="EK504" s="222">
        <f t="shared" si="1248"/>
        <v>0</v>
      </c>
      <c r="EL504" s="222">
        <f t="shared" si="1249"/>
        <v>0</v>
      </c>
      <c r="EM504" s="222">
        <f t="shared" si="1250"/>
        <v>0</v>
      </c>
      <c r="EN504" s="222">
        <f t="shared" si="1251"/>
        <v>0</v>
      </c>
      <c r="EO504" s="222">
        <f t="shared" si="1252"/>
        <v>0</v>
      </c>
      <c r="EP504" s="222">
        <f t="shared" si="1253"/>
        <v>0</v>
      </c>
      <c r="EQ504" s="222">
        <f t="shared" si="1254"/>
        <v>0</v>
      </c>
      <c r="ER504" s="222">
        <f t="shared" si="1255"/>
        <v>0</v>
      </c>
      <c r="ES504" s="222">
        <f t="shared" si="1256"/>
        <v>0</v>
      </c>
      <c r="ET504" s="222">
        <f t="shared" si="1257"/>
        <v>0</v>
      </c>
      <c r="EU504" s="222">
        <f t="shared" si="1258"/>
        <v>0</v>
      </c>
      <c r="EV504" s="222">
        <f t="shared" si="1259"/>
        <v>0</v>
      </c>
      <c r="EW504" s="222">
        <f t="shared" si="1260"/>
        <v>0</v>
      </c>
      <c r="EX504" s="222">
        <f t="shared" si="1261"/>
        <v>0</v>
      </c>
      <c r="EY504" s="222">
        <f t="shared" si="1262"/>
        <v>0</v>
      </c>
      <c r="EZ504" s="222">
        <f t="shared" si="1263"/>
        <v>0</v>
      </c>
      <c r="FA504" s="222">
        <f t="shared" si="1264"/>
        <v>0</v>
      </c>
      <c r="FB504" s="222">
        <f t="shared" si="1265"/>
        <v>0</v>
      </c>
      <c r="FC504" s="222">
        <f t="shared" si="1266"/>
        <v>0</v>
      </c>
      <c r="FD504" s="222">
        <f t="shared" si="1267"/>
        <v>0</v>
      </c>
      <c r="FE504" s="222">
        <f t="shared" si="1268"/>
        <v>0</v>
      </c>
      <c r="FF504" s="222">
        <f t="shared" si="1269"/>
        <v>0</v>
      </c>
      <c r="FG504" s="222">
        <f t="shared" si="1270"/>
        <v>0</v>
      </c>
      <c r="FH504" s="222">
        <f t="shared" si="1271"/>
        <v>0</v>
      </c>
      <c r="FI504" s="222">
        <f t="shared" si="1272"/>
        <v>0</v>
      </c>
      <c r="FJ504" s="222">
        <f t="shared" si="1273"/>
        <v>0</v>
      </c>
      <c r="FK504" s="222">
        <f t="shared" si="1274"/>
        <v>0</v>
      </c>
      <c r="FL504" s="222">
        <f t="shared" si="1275"/>
        <v>0</v>
      </c>
      <c r="FM504" s="222">
        <f t="shared" si="1276"/>
        <v>0</v>
      </c>
      <c r="FN504" s="222">
        <f t="shared" si="1277"/>
        <v>0</v>
      </c>
      <c r="FO504" s="222">
        <f t="shared" si="1278"/>
        <v>0</v>
      </c>
      <c r="FP504" s="222">
        <f t="shared" si="1279"/>
        <v>0</v>
      </c>
      <c r="FQ504" s="222">
        <f t="shared" si="1280"/>
        <v>0</v>
      </c>
      <c r="FR504" s="222">
        <f t="shared" si="1281"/>
        <v>0</v>
      </c>
      <c r="FS504" s="222">
        <f t="shared" si="1282"/>
        <v>0</v>
      </c>
      <c r="FT504" s="222">
        <f t="shared" si="1283"/>
        <v>0</v>
      </c>
      <c r="FU504" s="222">
        <f t="shared" si="1284"/>
        <v>0</v>
      </c>
      <c r="FV504" s="222">
        <f t="shared" si="1285"/>
        <v>0</v>
      </c>
      <c r="FW504" s="222">
        <f t="shared" si="1286"/>
        <v>0</v>
      </c>
      <c r="FX504" s="222">
        <f t="shared" si="1287"/>
        <v>0</v>
      </c>
      <c r="FY504" s="222">
        <f t="shared" si="1288"/>
        <v>0</v>
      </c>
      <c r="FZ504" s="222">
        <f t="shared" si="1289"/>
        <v>0</v>
      </c>
      <c r="GA504" s="222">
        <f t="shared" si="1290"/>
        <v>0</v>
      </c>
      <c r="GB504" s="222">
        <f t="shared" si="1291"/>
        <v>0</v>
      </c>
      <c r="GC504" s="222">
        <f t="shared" si="1292"/>
        <v>0</v>
      </c>
      <c r="GD504" s="222">
        <f t="shared" si="1293"/>
        <v>0</v>
      </c>
      <c r="GE504" s="222">
        <f t="shared" si="1294"/>
        <v>0</v>
      </c>
      <c r="GF504" s="222">
        <f t="shared" si="1295"/>
        <v>0</v>
      </c>
      <c r="GG504" s="222">
        <f t="shared" si="1296"/>
        <v>0</v>
      </c>
      <c r="GH504" s="222">
        <f t="shared" si="1297"/>
        <v>0</v>
      </c>
      <c r="GI504" s="222">
        <f t="shared" si="1298"/>
        <v>0</v>
      </c>
      <c r="GJ504" s="222">
        <f t="shared" si="1299"/>
        <v>0</v>
      </c>
      <c r="GK504" s="222">
        <f t="shared" si="1300"/>
        <v>0</v>
      </c>
      <c r="GL504" s="222">
        <f t="shared" si="1301"/>
        <v>0</v>
      </c>
      <c r="GM504" s="222">
        <f t="shared" si="1302"/>
        <v>0</v>
      </c>
      <c r="GN504" s="222">
        <f t="shared" si="1303"/>
        <v>0</v>
      </c>
      <c r="GO504" s="222">
        <f t="shared" si="1304"/>
        <v>0</v>
      </c>
      <c r="GP504" s="222">
        <f t="shared" si="1305"/>
        <v>0</v>
      </c>
      <c r="GQ504" s="222">
        <f t="shared" si="1306"/>
        <v>0</v>
      </c>
      <c r="GR504" s="222">
        <f t="shared" si="1307"/>
        <v>0</v>
      </c>
      <c r="GS504" s="222">
        <f t="shared" si="1308"/>
        <v>0</v>
      </c>
      <c r="GT504" s="222">
        <f t="shared" si="1309"/>
        <v>0</v>
      </c>
      <c r="GU504" s="222">
        <f t="shared" si="1310"/>
        <v>0</v>
      </c>
      <c r="GV504" s="222">
        <f t="shared" si="1311"/>
        <v>0</v>
      </c>
      <c r="GW504" s="222">
        <f t="shared" si="1312"/>
        <v>0</v>
      </c>
      <c r="GX504" s="222">
        <f t="shared" si="1313"/>
        <v>0</v>
      </c>
      <c r="GY504" s="222">
        <f t="shared" si="1314"/>
        <v>0</v>
      </c>
      <c r="GZ504" s="222">
        <f t="shared" si="1315"/>
        <v>0</v>
      </c>
      <c r="HA504" s="222">
        <f t="shared" si="1316"/>
        <v>0</v>
      </c>
      <c r="HB504" s="222">
        <f t="shared" si="1317"/>
        <v>0</v>
      </c>
      <c r="HC504" s="222">
        <f t="shared" si="1318"/>
        <v>0</v>
      </c>
      <c r="HD504" s="222">
        <f t="shared" si="1319"/>
        <v>0</v>
      </c>
      <c r="HE504" s="222">
        <f t="shared" si="1320"/>
        <v>0</v>
      </c>
      <c r="HF504" s="222">
        <f t="shared" si="1321"/>
        <v>0</v>
      </c>
      <c r="HG504" s="222">
        <f t="shared" si="1322"/>
        <v>0</v>
      </c>
      <c r="HH504" s="222">
        <f t="shared" si="1323"/>
        <v>0</v>
      </c>
      <c r="HI504" s="222">
        <f t="shared" si="1324"/>
        <v>0</v>
      </c>
      <c r="HJ504" s="222">
        <f t="shared" si="1325"/>
        <v>0</v>
      </c>
      <c r="HK504" s="222">
        <f t="shared" si="1326"/>
        <v>0</v>
      </c>
      <c r="HL504" s="222">
        <f t="shared" si="1327"/>
        <v>0</v>
      </c>
      <c r="HM504" s="222">
        <f t="shared" si="1328"/>
        <v>0</v>
      </c>
      <c r="HN504" s="222">
        <f t="shared" si="1329"/>
        <v>0</v>
      </c>
      <c r="HO504" s="222">
        <f t="shared" si="1330"/>
        <v>0</v>
      </c>
      <c r="HP504" s="222">
        <f t="shared" si="1331"/>
        <v>0</v>
      </c>
      <c r="HQ504" s="222">
        <f t="shared" si="1332"/>
        <v>0</v>
      </c>
      <c r="HR504" s="222">
        <f t="shared" si="1333"/>
        <v>0</v>
      </c>
      <c r="HS504" s="222">
        <f t="shared" si="1334"/>
        <v>0</v>
      </c>
      <c r="HT504" s="222">
        <f t="shared" si="1335"/>
        <v>0</v>
      </c>
      <c r="HU504" s="222">
        <f t="shared" si="1336"/>
        <v>0</v>
      </c>
      <c r="HV504" s="222">
        <f t="shared" si="1337"/>
        <v>0</v>
      </c>
      <c r="HW504" s="222">
        <f t="shared" si="1338"/>
        <v>0</v>
      </c>
      <c r="HX504" s="222">
        <f t="shared" si="1339"/>
        <v>0</v>
      </c>
      <c r="HY504" s="222">
        <f t="shared" si="1340"/>
        <v>0</v>
      </c>
      <c r="HZ504" s="222">
        <f t="shared" si="1341"/>
        <v>0</v>
      </c>
      <c r="IA504" s="222">
        <f t="shared" si="1342"/>
        <v>0</v>
      </c>
      <c r="IB504" s="222">
        <f t="shared" si="1343"/>
        <v>0</v>
      </c>
      <c r="IC504" s="222">
        <f t="shared" si="1344"/>
        <v>0</v>
      </c>
      <c r="ID504" s="222">
        <f t="shared" si="1345"/>
        <v>0</v>
      </c>
      <c r="IE504" s="222">
        <f t="shared" si="1346"/>
        <v>0</v>
      </c>
      <c r="IF504" s="222">
        <f t="shared" si="1347"/>
        <v>0</v>
      </c>
      <c r="IG504" s="222">
        <f t="shared" si="1348"/>
        <v>0</v>
      </c>
      <c r="IH504" s="222">
        <f t="shared" si="1349"/>
        <v>0</v>
      </c>
      <c r="II504" s="222">
        <f t="shared" si="1350"/>
        <v>0</v>
      </c>
      <c r="IJ504" s="222">
        <f t="shared" si="1351"/>
        <v>0</v>
      </c>
      <c r="IK504" s="222">
        <f t="shared" si="1352"/>
        <v>0</v>
      </c>
      <c r="IL504" s="222">
        <f t="shared" si="1353"/>
        <v>0</v>
      </c>
      <c r="IM504" s="222">
        <f t="shared" si="1354"/>
        <v>0</v>
      </c>
      <c r="IN504" s="222">
        <f t="shared" si="1355"/>
        <v>0</v>
      </c>
      <c r="IO504" s="222">
        <f t="shared" si="1356"/>
        <v>0</v>
      </c>
      <c r="IP504" s="222">
        <f t="shared" si="1357"/>
        <v>0</v>
      </c>
      <c r="IQ504" s="222">
        <f t="shared" si="1358"/>
        <v>0</v>
      </c>
      <c r="IR504" s="222">
        <f t="shared" si="1359"/>
        <v>0</v>
      </c>
      <c r="IS504" s="222">
        <f t="shared" si="1360"/>
        <v>0</v>
      </c>
      <c r="IT504" s="222">
        <f t="shared" si="1361"/>
        <v>0</v>
      </c>
      <c r="IU504" s="222">
        <f t="shared" si="1362"/>
        <v>0</v>
      </c>
      <c r="IV504" s="222">
        <f t="shared" si="1363"/>
        <v>0</v>
      </c>
      <c r="IW504" s="222">
        <f t="shared" si="1364"/>
        <v>0</v>
      </c>
      <c r="IX504" s="222">
        <f t="shared" si="1365"/>
        <v>0</v>
      </c>
      <c r="IY504" s="222">
        <f t="shared" si="1366"/>
        <v>0</v>
      </c>
      <c r="IZ504" s="222">
        <f t="shared" si="1367"/>
        <v>0</v>
      </c>
      <c r="JA504" s="222">
        <f t="shared" si="1368"/>
        <v>0</v>
      </c>
      <c r="JB504" s="222">
        <f t="shared" si="1369"/>
        <v>0</v>
      </c>
    </row>
    <row r="505" spans="2:262">
      <c r="B505" s="230">
        <v>144</v>
      </c>
      <c r="C505" s="229">
        <f t="shared" si="1370"/>
        <v>2.8125000000000021E-3</v>
      </c>
      <c r="D505" s="226">
        <f t="shared" ca="1" si="1113"/>
        <v>71.910469905117381</v>
      </c>
      <c r="E505" s="225">
        <f ca="1">ET361</f>
        <v>-8.9530094882612571E-2</v>
      </c>
      <c r="F505" s="224">
        <v>144</v>
      </c>
      <c r="G505" s="222">
        <f t="shared" si="1114"/>
        <v>0</v>
      </c>
      <c r="H505" s="222">
        <f t="shared" si="1115"/>
        <v>0</v>
      </c>
      <c r="I505" s="222">
        <f t="shared" si="1116"/>
        <v>0</v>
      </c>
      <c r="J505" s="222">
        <f t="shared" si="1117"/>
        <v>0</v>
      </c>
      <c r="K505" s="222">
        <f t="shared" si="1118"/>
        <v>0</v>
      </c>
      <c r="L505" s="222">
        <f t="shared" si="1119"/>
        <v>0</v>
      </c>
      <c r="M505" s="222">
        <f t="shared" si="1120"/>
        <v>0</v>
      </c>
      <c r="N505" s="222">
        <f t="shared" si="1121"/>
        <v>0</v>
      </c>
      <c r="O505" s="222">
        <f t="shared" si="1122"/>
        <v>0</v>
      </c>
      <c r="P505" s="222">
        <f t="shared" si="1123"/>
        <v>0</v>
      </c>
      <c r="Q505" s="222">
        <f t="shared" si="1124"/>
        <v>0</v>
      </c>
      <c r="R505" s="222">
        <f t="shared" si="1125"/>
        <v>0</v>
      </c>
      <c r="S505" s="222">
        <f t="shared" si="1126"/>
        <v>0</v>
      </c>
      <c r="T505" s="222">
        <f t="shared" si="1127"/>
        <v>0</v>
      </c>
      <c r="U505" s="222">
        <f t="shared" si="1128"/>
        <v>0</v>
      </c>
      <c r="V505" s="222">
        <f t="shared" si="1129"/>
        <v>0</v>
      </c>
      <c r="W505" s="222">
        <f t="shared" si="1130"/>
        <v>0</v>
      </c>
      <c r="X505" s="222">
        <f t="shared" si="1131"/>
        <v>0</v>
      </c>
      <c r="Y505" s="222">
        <f t="shared" si="1132"/>
        <v>0</v>
      </c>
      <c r="Z505" s="222">
        <f t="shared" si="1133"/>
        <v>0</v>
      </c>
      <c r="AA505" s="222">
        <f t="shared" si="1134"/>
        <v>0</v>
      </c>
      <c r="AB505" s="222">
        <f t="shared" si="1135"/>
        <v>0</v>
      </c>
      <c r="AC505" s="222">
        <f t="shared" si="1136"/>
        <v>0</v>
      </c>
      <c r="AD505" s="222">
        <f t="shared" si="1137"/>
        <v>0</v>
      </c>
      <c r="AE505" s="222">
        <f t="shared" si="1138"/>
        <v>0</v>
      </c>
      <c r="AF505" s="222">
        <f t="shared" si="1139"/>
        <v>0</v>
      </c>
      <c r="AG505" s="222">
        <f t="shared" si="1140"/>
        <v>0</v>
      </c>
      <c r="AH505" s="222">
        <f t="shared" si="1141"/>
        <v>0</v>
      </c>
      <c r="AI505" s="222">
        <f t="shared" si="1142"/>
        <v>0</v>
      </c>
      <c r="AJ505" s="222">
        <f t="shared" si="1143"/>
        <v>0</v>
      </c>
      <c r="AK505" s="222">
        <f t="shared" si="1144"/>
        <v>0</v>
      </c>
      <c r="AL505" s="222">
        <f t="shared" si="1145"/>
        <v>0</v>
      </c>
      <c r="AM505" s="222">
        <f t="shared" si="1146"/>
        <v>0</v>
      </c>
      <c r="AN505" s="222">
        <f t="shared" si="1147"/>
        <v>0</v>
      </c>
      <c r="AO505" s="222">
        <f t="shared" si="1148"/>
        <v>0</v>
      </c>
      <c r="AP505" s="222">
        <f t="shared" si="1149"/>
        <v>0</v>
      </c>
      <c r="AQ505" s="222">
        <f t="shared" si="1150"/>
        <v>0</v>
      </c>
      <c r="AR505" s="222">
        <f t="shared" si="1151"/>
        <v>0</v>
      </c>
      <c r="AS505" s="222">
        <f t="shared" si="1152"/>
        <v>0</v>
      </c>
      <c r="AT505" s="222">
        <f t="shared" si="1153"/>
        <v>0</v>
      </c>
      <c r="AU505" s="222">
        <f t="shared" si="1154"/>
        <v>0</v>
      </c>
      <c r="AV505" s="222">
        <f t="shared" si="1155"/>
        <v>0</v>
      </c>
      <c r="AW505" s="222">
        <f t="shared" si="1156"/>
        <v>0</v>
      </c>
      <c r="AX505" s="222">
        <f t="shared" si="1157"/>
        <v>0</v>
      </c>
      <c r="AY505" s="222">
        <f t="shared" si="1158"/>
        <v>0</v>
      </c>
      <c r="AZ505" s="222">
        <f t="shared" si="1159"/>
        <v>0</v>
      </c>
      <c r="BA505" s="222">
        <f t="shared" si="1160"/>
        <v>0</v>
      </c>
      <c r="BB505" s="222">
        <f t="shared" si="1161"/>
        <v>0</v>
      </c>
      <c r="BC505" s="222">
        <f t="shared" si="1162"/>
        <v>0</v>
      </c>
      <c r="BD505" s="222">
        <f t="shared" si="1163"/>
        <v>0</v>
      </c>
      <c r="BE505" s="222">
        <f t="shared" si="1164"/>
        <v>0</v>
      </c>
      <c r="BF505" s="222">
        <f t="shared" si="1165"/>
        <v>0</v>
      </c>
      <c r="BG505" s="222">
        <f t="shared" si="1166"/>
        <v>0</v>
      </c>
      <c r="BH505" s="222">
        <f t="shared" si="1167"/>
        <v>0</v>
      </c>
      <c r="BI505" s="222">
        <f t="shared" si="1168"/>
        <v>0</v>
      </c>
      <c r="BJ505" s="222">
        <f t="shared" si="1169"/>
        <v>0</v>
      </c>
      <c r="BK505" s="222">
        <f t="shared" si="1170"/>
        <v>0</v>
      </c>
      <c r="BL505" s="222">
        <f t="shared" si="1171"/>
        <v>0</v>
      </c>
      <c r="BM505" s="222">
        <f t="shared" si="1172"/>
        <v>0</v>
      </c>
      <c r="BN505" s="222">
        <f t="shared" si="1173"/>
        <v>0</v>
      </c>
      <c r="BO505" s="222">
        <f t="shared" si="1174"/>
        <v>0</v>
      </c>
      <c r="BP505" s="222">
        <f t="shared" si="1175"/>
        <v>0</v>
      </c>
      <c r="BQ505" s="222">
        <f t="shared" si="1176"/>
        <v>0</v>
      </c>
      <c r="BR505" s="222">
        <f t="shared" si="1177"/>
        <v>0</v>
      </c>
      <c r="BS505" s="222">
        <f t="shared" si="1178"/>
        <v>0</v>
      </c>
      <c r="BT505" s="222">
        <f t="shared" si="1179"/>
        <v>0</v>
      </c>
      <c r="BU505" s="222">
        <f t="shared" si="1180"/>
        <v>0</v>
      </c>
      <c r="BV505" s="222">
        <f t="shared" si="1181"/>
        <v>0</v>
      </c>
      <c r="BW505" s="222">
        <f t="shared" si="1182"/>
        <v>0</v>
      </c>
      <c r="BX505" s="222">
        <f t="shared" si="1183"/>
        <v>0</v>
      </c>
      <c r="BY505" s="222">
        <f t="shared" si="1184"/>
        <v>0</v>
      </c>
      <c r="BZ505" s="222">
        <f t="shared" si="1185"/>
        <v>0</v>
      </c>
      <c r="CA505" s="222">
        <f t="shared" si="1186"/>
        <v>0</v>
      </c>
      <c r="CB505" s="222">
        <f t="shared" si="1187"/>
        <v>0</v>
      </c>
      <c r="CC505" s="222">
        <f t="shared" si="1188"/>
        <v>0</v>
      </c>
      <c r="CD505" s="222">
        <f t="shared" si="1189"/>
        <v>0</v>
      </c>
      <c r="CE505" s="222">
        <f t="shared" si="1190"/>
        <v>0</v>
      </c>
      <c r="CF505" s="222">
        <f t="shared" si="1191"/>
        <v>0</v>
      </c>
      <c r="CG505" s="222">
        <f t="shared" si="1192"/>
        <v>0</v>
      </c>
      <c r="CH505" s="222">
        <f t="shared" si="1193"/>
        <v>0</v>
      </c>
      <c r="CI505" s="222">
        <f t="shared" si="1194"/>
        <v>0</v>
      </c>
      <c r="CJ505" s="222">
        <f t="shared" si="1195"/>
        <v>0</v>
      </c>
      <c r="CK505" s="222">
        <f t="shared" si="1196"/>
        <v>0</v>
      </c>
      <c r="CL505" s="222">
        <f t="shared" si="1197"/>
        <v>0</v>
      </c>
      <c r="CM505" s="222">
        <f t="shared" si="1198"/>
        <v>0</v>
      </c>
      <c r="CN505" s="222">
        <f t="shared" si="1199"/>
        <v>0</v>
      </c>
      <c r="CO505" s="222">
        <f t="shared" si="1200"/>
        <v>0</v>
      </c>
      <c r="CP505" s="222">
        <f t="shared" si="1201"/>
        <v>0</v>
      </c>
      <c r="CQ505" s="222">
        <f t="shared" si="1202"/>
        <v>0</v>
      </c>
      <c r="CR505" s="222">
        <f t="shared" si="1203"/>
        <v>0</v>
      </c>
      <c r="CS505" s="222">
        <f t="shared" si="1204"/>
        <v>0</v>
      </c>
      <c r="CT505" s="222">
        <f t="shared" si="1205"/>
        <v>0</v>
      </c>
      <c r="CU505" s="222">
        <f t="shared" si="1206"/>
        <v>0</v>
      </c>
      <c r="CV505" s="222">
        <f t="shared" si="1207"/>
        <v>0</v>
      </c>
      <c r="CW505" s="222">
        <f t="shared" si="1208"/>
        <v>0</v>
      </c>
      <c r="CX505" s="222">
        <f t="shared" si="1209"/>
        <v>0</v>
      </c>
      <c r="CY505" s="222">
        <f t="shared" si="1210"/>
        <v>0</v>
      </c>
      <c r="CZ505" s="222">
        <f t="shared" si="1211"/>
        <v>0</v>
      </c>
      <c r="DA505" s="222">
        <f t="shared" si="1212"/>
        <v>0</v>
      </c>
      <c r="DB505" s="222">
        <f t="shared" si="1213"/>
        <v>0</v>
      </c>
      <c r="DC505" s="222">
        <f t="shared" si="1214"/>
        <v>0</v>
      </c>
      <c r="DD505" s="222">
        <f t="shared" si="1215"/>
        <v>0</v>
      </c>
      <c r="DE505" s="222">
        <f t="shared" si="1216"/>
        <v>0</v>
      </c>
      <c r="DF505" s="222">
        <f t="shared" si="1217"/>
        <v>0</v>
      </c>
      <c r="DG505" s="222">
        <f t="shared" si="1218"/>
        <v>0</v>
      </c>
      <c r="DH505" s="222">
        <f t="shared" si="1219"/>
        <v>0</v>
      </c>
      <c r="DI505" s="222">
        <f t="shared" si="1220"/>
        <v>0</v>
      </c>
      <c r="DJ505" s="222">
        <f t="shared" si="1221"/>
        <v>0</v>
      </c>
      <c r="DK505" s="222">
        <f t="shared" si="1222"/>
        <v>0</v>
      </c>
      <c r="DL505" s="222">
        <f t="shared" si="1223"/>
        <v>0</v>
      </c>
      <c r="DM505" s="222">
        <f t="shared" si="1224"/>
        <v>0</v>
      </c>
      <c r="DN505" s="222">
        <f t="shared" si="1225"/>
        <v>0</v>
      </c>
      <c r="DO505" s="222">
        <f t="shared" si="1226"/>
        <v>0</v>
      </c>
      <c r="DP505" s="222">
        <f t="shared" si="1227"/>
        <v>0</v>
      </c>
      <c r="DQ505" s="222">
        <f t="shared" si="1228"/>
        <v>0</v>
      </c>
      <c r="DR505" s="222">
        <f t="shared" si="1229"/>
        <v>0</v>
      </c>
      <c r="DS505" s="222">
        <f t="shared" si="1230"/>
        <v>0</v>
      </c>
      <c r="DT505" s="222">
        <f t="shared" si="1231"/>
        <v>0</v>
      </c>
      <c r="DU505" s="222">
        <f t="shared" si="1232"/>
        <v>0</v>
      </c>
      <c r="DV505" s="222">
        <f t="shared" si="1233"/>
        <v>0</v>
      </c>
      <c r="DW505" s="222">
        <f t="shared" si="1234"/>
        <v>0</v>
      </c>
      <c r="DX505" s="222">
        <f t="shared" si="1235"/>
        <v>0</v>
      </c>
      <c r="DY505" s="222">
        <f t="shared" si="1236"/>
        <v>0</v>
      </c>
      <c r="DZ505" s="222">
        <f t="shared" si="1237"/>
        <v>0</v>
      </c>
      <c r="EA505" s="222">
        <f t="shared" si="1238"/>
        <v>0</v>
      </c>
      <c r="EB505" s="222">
        <f t="shared" si="1239"/>
        <v>0</v>
      </c>
      <c r="EC505" s="222">
        <f t="shared" si="1240"/>
        <v>0</v>
      </c>
      <c r="ED505" s="222">
        <f t="shared" si="1241"/>
        <v>0</v>
      </c>
      <c r="EE505" s="222">
        <f t="shared" si="1242"/>
        <v>0</v>
      </c>
      <c r="EF505" s="222">
        <f t="shared" si="1243"/>
        <v>0</v>
      </c>
      <c r="EG505" s="222">
        <f t="shared" si="1244"/>
        <v>0</v>
      </c>
      <c r="EH505" s="222">
        <f t="shared" si="1245"/>
        <v>0</v>
      </c>
      <c r="EI505" s="222">
        <f t="shared" si="1246"/>
        <v>0</v>
      </c>
      <c r="EJ505" s="222">
        <f t="shared" si="1247"/>
        <v>0</v>
      </c>
      <c r="EK505" s="222">
        <f t="shared" si="1248"/>
        <v>0</v>
      </c>
      <c r="EL505" s="222">
        <f t="shared" si="1249"/>
        <v>0</v>
      </c>
      <c r="EM505" s="222">
        <f t="shared" si="1250"/>
        <v>0</v>
      </c>
      <c r="EN505" s="222">
        <f t="shared" si="1251"/>
        <v>0</v>
      </c>
      <c r="EO505" s="222">
        <f t="shared" si="1252"/>
        <v>0</v>
      </c>
      <c r="EP505" s="222">
        <f t="shared" si="1253"/>
        <v>0</v>
      </c>
      <c r="EQ505" s="222">
        <f t="shared" si="1254"/>
        <v>0</v>
      </c>
      <c r="ER505" s="222">
        <f t="shared" si="1255"/>
        <v>0</v>
      </c>
      <c r="ES505" s="222">
        <f t="shared" si="1256"/>
        <v>0</v>
      </c>
      <c r="ET505" s="222">
        <f t="shared" si="1257"/>
        <v>0</v>
      </c>
      <c r="EU505" s="222">
        <f t="shared" si="1258"/>
        <v>0</v>
      </c>
      <c r="EV505" s="222">
        <f t="shared" si="1259"/>
        <v>0</v>
      </c>
      <c r="EW505" s="222">
        <f t="shared" si="1260"/>
        <v>0</v>
      </c>
      <c r="EX505" s="222">
        <f t="shared" si="1261"/>
        <v>0</v>
      </c>
      <c r="EY505" s="222">
        <f t="shared" si="1262"/>
        <v>0</v>
      </c>
      <c r="EZ505" s="222">
        <f t="shared" si="1263"/>
        <v>0</v>
      </c>
      <c r="FA505" s="222">
        <f t="shared" si="1264"/>
        <v>0</v>
      </c>
      <c r="FB505" s="222">
        <f t="shared" si="1265"/>
        <v>0</v>
      </c>
      <c r="FC505" s="222">
        <f t="shared" si="1266"/>
        <v>0</v>
      </c>
      <c r="FD505" s="222">
        <f t="shared" si="1267"/>
        <v>0</v>
      </c>
      <c r="FE505" s="222">
        <f t="shared" si="1268"/>
        <v>0</v>
      </c>
      <c r="FF505" s="222">
        <f t="shared" si="1269"/>
        <v>0</v>
      </c>
      <c r="FG505" s="222">
        <f t="shared" si="1270"/>
        <v>0</v>
      </c>
      <c r="FH505" s="222">
        <f t="shared" si="1271"/>
        <v>0</v>
      </c>
      <c r="FI505" s="222">
        <f t="shared" si="1272"/>
        <v>0</v>
      </c>
      <c r="FJ505" s="222">
        <f t="shared" si="1273"/>
        <v>0</v>
      </c>
      <c r="FK505" s="222">
        <f t="shared" si="1274"/>
        <v>0</v>
      </c>
      <c r="FL505" s="222">
        <f t="shared" si="1275"/>
        <v>0</v>
      </c>
      <c r="FM505" s="222">
        <f t="shared" si="1276"/>
        <v>0</v>
      </c>
      <c r="FN505" s="222">
        <f t="shared" si="1277"/>
        <v>0</v>
      </c>
      <c r="FO505" s="222">
        <f t="shared" si="1278"/>
        <v>0</v>
      </c>
      <c r="FP505" s="222">
        <f t="shared" si="1279"/>
        <v>0</v>
      </c>
      <c r="FQ505" s="222">
        <f t="shared" si="1280"/>
        <v>0</v>
      </c>
      <c r="FR505" s="222">
        <f t="shared" si="1281"/>
        <v>0</v>
      </c>
      <c r="FS505" s="222">
        <f t="shared" si="1282"/>
        <v>0</v>
      </c>
      <c r="FT505" s="222">
        <f t="shared" si="1283"/>
        <v>0</v>
      </c>
      <c r="FU505" s="222">
        <f t="shared" si="1284"/>
        <v>0</v>
      </c>
      <c r="FV505" s="222">
        <f t="shared" si="1285"/>
        <v>0</v>
      </c>
      <c r="FW505" s="222">
        <f t="shared" si="1286"/>
        <v>0</v>
      </c>
      <c r="FX505" s="222">
        <f t="shared" si="1287"/>
        <v>0</v>
      </c>
      <c r="FY505" s="222">
        <f t="shared" si="1288"/>
        <v>0</v>
      </c>
      <c r="FZ505" s="222">
        <f t="shared" si="1289"/>
        <v>0</v>
      </c>
      <c r="GA505" s="222">
        <f t="shared" si="1290"/>
        <v>0</v>
      </c>
      <c r="GB505" s="222">
        <f t="shared" si="1291"/>
        <v>0</v>
      </c>
      <c r="GC505" s="222">
        <f t="shared" si="1292"/>
        <v>0</v>
      </c>
      <c r="GD505" s="222">
        <f t="shared" si="1293"/>
        <v>0</v>
      </c>
      <c r="GE505" s="222">
        <f t="shared" si="1294"/>
        <v>0</v>
      </c>
      <c r="GF505" s="222">
        <f t="shared" si="1295"/>
        <v>0</v>
      </c>
      <c r="GG505" s="222">
        <f t="shared" si="1296"/>
        <v>0</v>
      </c>
      <c r="GH505" s="222">
        <f t="shared" si="1297"/>
        <v>0</v>
      </c>
      <c r="GI505" s="222">
        <f t="shared" si="1298"/>
        <v>0</v>
      </c>
      <c r="GJ505" s="222">
        <f t="shared" si="1299"/>
        <v>0</v>
      </c>
      <c r="GK505" s="222">
        <f t="shared" si="1300"/>
        <v>0</v>
      </c>
      <c r="GL505" s="222">
        <f t="shared" si="1301"/>
        <v>0</v>
      </c>
      <c r="GM505" s="222">
        <f t="shared" si="1302"/>
        <v>0</v>
      </c>
      <c r="GN505" s="222">
        <f t="shared" si="1303"/>
        <v>0</v>
      </c>
      <c r="GO505" s="222">
        <f t="shared" si="1304"/>
        <v>0</v>
      </c>
      <c r="GP505" s="222">
        <f t="shared" si="1305"/>
        <v>0</v>
      </c>
      <c r="GQ505" s="222">
        <f t="shared" si="1306"/>
        <v>0</v>
      </c>
      <c r="GR505" s="222">
        <f t="shared" si="1307"/>
        <v>0</v>
      </c>
      <c r="GS505" s="222">
        <f t="shared" si="1308"/>
        <v>0</v>
      </c>
      <c r="GT505" s="222">
        <f t="shared" si="1309"/>
        <v>0</v>
      </c>
      <c r="GU505" s="222">
        <f t="shared" si="1310"/>
        <v>0</v>
      </c>
      <c r="GV505" s="222">
        <f t="shared" si="1311"/>
        <v>0</v>
      </c>
      <c r="GW505" s="222">
        <f t="shared" si="1312"/>
        <v>0</v>
      </c>
      <c r="GX505" s="222">
        <f t="shared" si="1313"/>
        <v>0</v>
      </c>
      <c r="GY505" s="222">
        <f t="shared" si="1314"/>
        <v>0</v>
      </c>
      <c r="GZ505" s="222">
        <f t="shared" si="1315"/>
        <v>0</v>
      </c>
      <c r="HA505" s="222">
        <f t="shared" si="1316"/>
        <v>0</v>
      </c>
      <c r="HB505" s="222">
        <f t="shared" si="1317"/>
        <v>0</v>
      </c>
      <c r="HC505" s="222">
        <f t="shared" si="1318"/>
        <v>0</v>
      </c>
      <c r="HD505" s="222">
        <f t="shared" si="1319"/>
        <v>0</v>
      </c>
      <c r="HE505" s="222">
        <f t="shared" si="1320"/>
        <v>0</v>
      </c>
      <c r="HF505" s="222">
        <f t="shared" si="1321"/>
        <v>0</v>
      </c>
      <c r="HG505" s="222">
        <f t="shared" si="1322"/>
        <v>0</v>
      </c>
      <c r="HH505" s="222">
        <f t="shared" si="1323"/>
        <v>0</v>
      </c>
      <c r="HI505" s="222">
        <f t="shared" si="1324"/>
        <v>0</v>
      </c>
      <c r="HJ505" s="222">
        <f t="shared" si="1325"/>
        <v>0</v>
      </c>
      <c r="HK505" s="222">
        <f t="shared" si="1326"/>
        <v>0</v>
      </c>
      <c r="HL505" s="222">
        <f t="shared" si="1327"/>
        <v>0</v>
      </c>
      <c r="HM505" s="222">
        <f t="shared" si="1328"/>
        <v>0</v>
      </c>
      <c r="HN505" s="222">
        <f t="shared" si="1329"/>
        <v>0</v>
      </c>
      <c r="HO505" s="222">
        <f t="shared" si="1330"/>
        <v>0</v>
      </c>
      <c r="HP505" s="222">
        <f t="shared" si="1331"/>
        <v>0</v>
      </c>
      <c r="HQ505" s="222">
        <f t="shared" si="1332"/>
        <v>0</v>
      </c>
      <c r="HR505" s="222">
        <f t="shared" si="1333"/>
        <v>0</v>
      </c>
      <c r="HS505" s="222">
        <f t="shared" si="1334"/>
        <v>0</v>
      </c>
      <c r="HT505" s="222">
        <f t="shared" si="1335"/>
        <v>0</v>
      </c>
      <c r="HU505" s="222">
        <f t="shared" si="1336"/>
        <v>0</v>
      </c>
      <c r="HV505" s="222">
        <f t="shared" si="1337"/>
        <v>0</v>
      </c>
      <c r="HW505" s="222">
        <f t="shared" si="1338"/>
        <v>0</v>
      </c>
      <c r="HX505" s="222">
        <f t="shared" si="1339"/>
        <v>0</v>
      </c>
      <c r="HY505" s="222">
        <f t="shared" si="1340"/>
        <v>0</v>
      </c>
      <c r="HZ505" s="222">
        <f t="shared" si="1341"/>
        <v>0</v>
      </c>
      <c r="IA505" s="222">
        <f t="shared" si="1342"/>
        <v>0</v>
      </c>
      <c r="IB505" s="222">
        <f t="shared" si="1343"/>
        <v>0</v>
      </c>
      <c r="IC505" s="222">
        <f t="shared" si="1344"/>
        <v>0</v>
      </c>
      <c r="ID505" s="222">
        <f t="shared" si="1345"/>
        <v>0</v>
      </c>
      <c r="IE505" s="222">
        <f t="shared" si="1346"/>
        <v>0</v>
      </c>
      <c r="IF505" s="222">
        <f t="shared" si="1347"/>
        <v>0</v>
      </c>
      <c r="IG505" s="222">
        <f t="shared" si="1348"/>
        <v>0</v>
      </c>
      <c r="IH505" s="222">
        <f t="shared" si="1349"/>
        <v>0</v>
      </c>
      <c r="II505" s="222">
        <f t="shared" si="1350"/>
        <v>0</v>
      </c>
      <c r="IJ505" s="222">
        <f t="shared" si="1351"/>
        <v>0</v>
      </c>
      <c r="IK505" s="222">
        <f t="shared" si="1352"/>
        <v>0</v>
      </c>
      <c r="IL505" s="222">
        <f t="shared" si="1353"/>
        <v>0</v>
      </c>
      <c r="IM505" s="222">
        <f t="shared" si="1354"/>
        <v>0</v>
      </c>
      <c r="IN505" s="222">
        <f t="shared" si="1355"/>
        <v>0</v>
      </c>
      <c r="IO505" s="222">
        <f t="shared" si="1356"/>
        <v>0</v>
      </c>
      <c r="IP505" s="222">
        <f t="shared" si="1357"/>
        <v>0</v>
      </c>
      <c r="IQ505" s="222">
        <f t="shared" si="1358"/>
        <v>0</v>
      </c>
      <c r="IR505" s="222">
        <f t="shared" si="1359"/>
        <v>0</v>
      </c>
      <c r="IS505" s="222">
        <f t="shared" si="1360"/>
        <v>0</v>
      </c>
      <c r="IT505" s="222">
        <f t="shared" si="1361"/>
        <v>0</v>
      </c>
      <c r="IU505" s="222">
        <f t="shared" si="1362"/>
        <v>0</v>
      </c>
      <c r="IV505" s="222">
        <f t="shared" si="1363"/>
        <v>0</v>
      </c>
      <c r="IW505" s="222">
        <f t="shared" si="1364"/>
        <v>0</v>
      </c>
      <c r="IX505" s="222">
        <f t="shared" si="1365"/>
        <v>0</v>
      </c>
      <c r="IY505" s="222">
        <f t="shared" si="1366"/>
        <v>0</v>
      </c>
      <c r="IZ505" s="222">
        <f t="shared" si="1367"/>
        <v>0</v>
      </c>
      <c r="JA505" s="222">
        <f t="shared" si="1368"/>
        <v>0</v>
      </c>
      <c r="JB505" s="222">
        <f t="shared" si="1369"/>
        <v>0</v>
      </c>
    </row>
    <row r="506" spans="2:262">
      <c r="B506" s="230">
        <v>145</v>
      </c>
      <c r="C506" s="229">
        <f t="shared" si="1370"/>
        <v>2.8320312500000021E-3</v>
      </c>
      <c r="D506" s="226">
        <f t="shared" ca="1" si="1113"/>
        <v>71.913135376095283</v>
      </c>
      <c r="E506" s="225">
        <f ca="1">EU361</f>
        <v>-8.6864623904719773E-2</v>
      </c>
      <c r="F506" s="224">
        <v>145</v>
      </c>
      <c r="G506" s="222">
        <f t="shared" si="1114"/>
        <v>0</v>
      </c>
      <c r="H506" s="222">
        <f t="shared" si="1115"/>
        <v>0</v>
      </c>
      <c r="I506" s="222">
        <f t="shared" si="1116"/>
        <v>0</v>
      </c>
      <c r="J506" s="222">
        <f t="shared" si="1117"/>
        <v>0</v>
      </c>
      <c r="K506" s="222">
        <f t="shared" si="1118"/>
        <v>0</v>
      </c>
      <c r="L506" s="222">
        <f t="shared" si="1119"/>
        <v>0</v>
      </c>
      <c r="M506" s="222">
        <f t="shared" si="1120"/>
        <v>0</v>
      </c>
      <c r="N506" s="222">
        <f t="shared" si="1121"/>
        <v>0</v>
      </c>
      <c r="O506" s="222">
        <f t="shared" si="1122"/>
        <v>0</v>
      </c>
      <c r="P506" s="222">
        <f t="shared" si="1123"/>
        <v>0</v>
      </c>
      <c r="Q506" s="222">
        <f t="shared" si="1124"/>
        <v>0</v>
      </c>
      <c r="R506" s="222">
        <f t="shared" si="1125"/>
        <v>0</v>
      </c>
      <c r="S506" s="222">
        <f t="shared" si="1126"/>
        <v>0</v>
      </c>
      <c r="T506" s="222">
        <f t="shared" si="1127"/>
        <v>0</v>
      </c>
      <c r="U506" s="222">
        <f t="shared" si="1128"/>
        <v>0</v>
      </c>
      <c r="V506" s="222">
        <f t="shared" si="1129"/>
        <v>0</v>
      </c>
      <c r="W506" s="222">
        <f t="shared" si="1130"/>
        <v>0</v>
      </c>
      <c r="X506" s="222">
        <f t="shared" si="1131"/>
        <v>0</v>
      </c>
      <c r="Y506" s="222">
        <f t="shared" si="1132"/>
        <v>0</v>
      </c>
      <c r="Z506" s="222">
        <f t="shared" si="1133"/>
        <v>0</v>
      </c>
      <c r="AA506" s="222">
        <f t="shared" si="1134"/>
        <v>0</v>
      </c>
      <c r="AB506" s="222">
        <f t="shared" si="1135"/>
        <v>0</v>
      </c>
      <c r="AC506" s="222">
        <f t="shared" si="1136"/>
        <v>0</v>
      </c>
      <c r="AD506" s="222">
        <f t="shared" si="1137"/>
        <v>0</v>
      </c>
      <c r="AE506" s="222">
        <f t="shared" si="1138"/>
        <v>0</v>
      </c>
      <c r="AF506" s="222">
        <f t="shared" si="1139"/>
        <v>0</v>
      </c>
      <c r="AG506" s="222">
        <f t="shared" si="1140"/>
        <v>0</v>
      </c>
      <c r="AH506" s="222">
        <f t="shared" si="1141"/>
        <v>0</v>
      </c>
      <c r="AI506" s="222">
        <f t="shared" si="1142"/>
        <v>0</v>
      </c>
      <c r="AJ506" s="222">
        <f t="shared" si="1143"/>
        <v>0</v>
      </c>
      <c r="AK506" s="222">
        <f t="shared" si="1144"/>
        <v>0</v>
      </c>
      <c r="AL506" s="222">
        <f t="shared" si="1145"/>
        <v>0</v>
      </c>
      <c r="AM506" s="222">
        <f t="shared" si="1146"/>
        <v>0</v>
      </c>
      <c r="AN506" s="222">
        <f t="shared" si="1147"/>
        <v>0</v>
      </c>
      <c r="AO506" s="222">
        <f t="shared" si="1148"/>
        <v>0</v>
      </c>
      <c r="AP506" s="222">
        <f t="shared" si="1149"/>
        <v>0</v>
      </c>
      <c r="AQ506" s="222">
        <f t="shared" si="1150"/>
        <v>0</v>
      </c>
      <c r="AR506" s="222">
        <f t="shared" si="1151"/>
        <v>0</v>
      </c>
      <c r="AS506" s="222">
        <f t="shared" si="1152"/>
        <v>0</v>
      </c>
      <c r="AT506" s="222">
        <f t="shared" si="1153"/>
        <v>0</v>
      </c>
      <c r="AU506" s="222">
        <f t="shared" si="1154"/>
        <v>0</v>
      </c>
      <c r="AV506" s="222">
        <f t="shared" si="1155"/>
        <v>0</v>
      </c>
      <c r="AW506" s="222">
        <f t="shared" si="1156"/>
        <v>0</v>
      </c>
      <c r="AX506" s="222">
        <f t="shared" si="1157"/>
        <v>0</v>
      </c>
      <c r="AY506" s="222">
        <f t="shared" si="1158"/>
        <v>0</v>
      </c>
      <c r="AZ506" s="222">
        <f t="shared" si="1159"/>
        <v>0</v>
      </c>
      <c r="BA506" s="222">
        <f t="shared" si="1160"/>
        <v>0</v>
      </c>
      <c r="BB506" s="222">
        <f t="shared" si="1161"/>
        <v>0</v>
      </c>
      <c r="BC506" s="222">
        <f t="shared" si="1162"/>
        <v>0</v>
      </c>
      <c r="BD506" s="222">
        <f t="shared" si="1163"/>
        <v>0</v>
      </c>
      <c r="BE506" s="222">
        <f t="shared" si="1164"/>
        <v>0</v>
      </c>
      <c r="BF506" s="222">
        <f t="shared" si="1165"/>
        <v>0</v>
      </c>
      <c r="BG506" s="222">
        <f t="shared" si="1166"/>
        <v>0</v>
      </c>
      <c r="BH506" s="222">
        <f t="shared" si="1167"/>
        <v>0</v>
      </c>
      <c r="BI506" s="222">
        <f t="shared" si="1168"/>
        <v>0</v>
      </c>
      <c r="BJ506" s="222">
        <f t="shared" si="1169"/>
        <v>0</v>
      </c>
      <c r="BK506" s="222">
        <f t="shared" si="1170"/>
        <v>0</v>
      </c>
      <c r="BL506" s="222">
        <f t="shared" si="1171"/>
        <v>0</v>
      </c>
      <c r="BM506" s="222">
        <f t="shared" si="1172"/>
        <v>0</v>
      </c>
      <c r="BN506" s="222">
        <f t="shared" si="1173"/>
        <v>0</v>
      </c>
      <c r="BO506" s="222">
        <f t="shared" si="1174"/>
        <v>0</v>
      </c>
      <c r="BP506" s="222">
        <f t="shared" si="1175"/>
        <v>0</v>
      </c>
      <c r="BQ506" s="222">
        <f t="shared" si="1176"/>
        <v>0</v>
      </c>
      <c r="BR506" s="222">
        <f t="shared" si="1177"/>
        <v>0</v>
      </c>
      <c r="BS506" s="222">
        <f t="shared" si="1178"/>
        <v>0</v>
      </c>
      <c r="BT506" s="222">
        <f t="shared" si="1179"/>
        <v>0</v>
      </c>
      <c r="BU506" s="222">
        <f t="shared" si="1180"/>
        <v>0</v>
      </c>
      <c r="BV506" s="222">
        <f t="shared" si="1181"/>
        <v>0</v>
      </c>
      <c r="BW506" s="222">
        <f t="shared" si="1182"/>
        <v>0</v>
      </c>
      <c r="BX506" s="222">
        <f t="shared" si="1183"/>
        <v>0</v>
      </c>
      <c r="BY506" s="222">
        <f t="shared" si="1184"/>
        <v>0</v>
      </c>
      <c r="BZ506" s="222">
        <f t="shared" si="1185"/>
        <v>0</v>
      </c>
      <c r="CA506" s="222">
        <f t="shared" si="1186"/>
        <v>0</v>
      </c>
      <c r="CB506" s="222">
        <f t="shared" si="1187"/>
        <v>0</v>
      </c>
      <c r="CC506" s="222">
        <f t="shared" si="1188"/>
        <v>0</v>
      </c>
      <c r="CD506" s="222">
        <f t="shared" si="1189"/>
        <v>0</v>
      </c>
      <c r="CE506" s="222">
        <f t="shared" si="1190"/>
        <v>0</v>
      </c>
      <c r="CF506" s="222">
        <f t="shared" si="1191"/>
        <v>0</v>
      </c>
      <c r="CG506" s="222">
        <f t="shared" si="1192"/>
        <v>0</v>
      </c>
      <c r="CH506" s="222">
        <f t="shared" si="1193"/>
        <v>0</v>
      </c>
      <c r="CI506" s="222">
        <f t="shared" si="1194"/>
        <v>0</v>
      </c>
      <c r="CJ506" s="222">
        <f t="shared" si="1195"/>
        <v>0</v>
      </c>
      <c r="CK506" s="222">
        <f t="shared" si="1196"/>
        <v>0</v>
      </c>
      <c r="CL506" s="222">
        <f t="shared" si="1197"/>
        <v>0</v>
      </c>
      <c r="CM506" s="222">
        <f t="shared" si="1198"/>
        <v>0</v>
      </c>
      <c r="CN506" s="222">
        <f t="shared" si="1199"/>
        <v>0</v>
      </c>
      <c r="CO506" s="222">
        <f t="shared" si="1200"/>
        <v>0</v>
      </c>
      <c r="CP506" s="222">
        <f t="shared" si="1201"/>
        <v>0</v>
      </c>
      <c r="CQ506" s="222">
        <f t="shared" si="1202"/>
        <v>0</v>
      </c>
      <c r="CR506" s="222">
        <f t="shared" si="1203"/>
        <v>0</v>
      </c>
      <c r="CS506" s="222">
        <f t="shared" si="1204"/>
        <v>0</v>
      </c>
      <c r="CT506" s="222">
        <f t="shared" si="1205"/>
        <v>0</v>
      </c>
      <c r="CU506" s="222">
        <f t="shared" si="1206"/>
        <v>0</v>
      </c>
      <c r="CV506" s="222">
        <f t="shared" si="1207"/>
        <v>0</v>
      </c>
      <c r="CW506" s="222">
        <f t="shared" si="1208"/>
        <v>0</v>
      </c>
      <c r="CX506" s="222">
        <f t="shared" si="1209"/>
        <v>0</v>
      </c>
      <c r="CY506" s="222">
        <f t="shared" si="1210"/>
        <v>0</v>
      </c>
      <c r="CZ506" s="222">
        <f t="shared" si="1211"/>
        <v>0</v>
      </c>
      <c r="DA506" s="222">
        <f t="shared" si="1212"/>
        <v>0</v>
      </c>
      <c r="DB506" s="222">
        <f t="shared" si="1213"/>
        <v>0</v>
      </c>
      <c r="DC506" s="222">
        <f t="shared" si="1214"/>
        <v>0</v>
      </c>
      <c r="DD506" s="222">
        <f t="shared" si="1215"/>
        <v>0</v>
      </c>
      <c r="DE506" s="222">
        <f t="shared" si="1216"/>
        <v>0</v>
      </c>
      <c r="DF506" s="222">
        <f t="shared" si="1217"/>
        <v>0</v>
      </c>
      <c r="DG506" s="222">
        <f t="shared" si="1218"/>
        <v>0</v>
      </c>
      <c r="DH506" s="222">
        <f t="shared" si="1219"/>
        <v>0</v>
      </c>
      <c r="DI506" s="222">
        <f t="shared" si="1220"/>
        <v>0</v>
      </c>
      <c r="DJ506" s="222">
        <f t="shared" si="1221"/>
        <v>0</v>
      </c>
      <c r="DK506" s="222">
        <f t="shared" si="1222"/>
        <v>0</v>
      </c>
      <c r="DL506" s="222">
        <f t="shared" si="1223"/>
        <v>0</v>
      </c>
      <c r="DM506" s="222">
        <f t="shared" si="1224"/>
        <v>0</v>
      </c>
      <c r="DN506" s="222">
        <f t="shared" si="1225"/>
        <v>0</v>
      </c>
      <c r="DO506" s="222">
        <f t="shared" si="1226"/>
        <v>0</v>
      </c>
      <c r="DP506" s="222">
        <f t="shared" si="1227"/>
        <v>0</v>
      </c>
      <c r="DQ506" s="222">
        <f t="shared" si="1228"/>
        <v>0</v>
      </c>
      <c r="DR506" s="222">
        <f t="shared" si="1229"/>
        <v>0</v>
      </c>
      <c r="DS506" s="222">
        <f t="shared" si="1230"/>
        <v>0</v>
      </c>
      <c r="DT506" s="222">
        <f t="shared" si="1231"/>
        <v>0</v>
      </c>
      <c r="DU506" s="222">
        <f t="shared" si="1232"/>
        <v>0</v>
      </c>
      <c r="DV506" s="222">
        <f t="shared" si="1233"/>
        <v>0</v>
      </c>
      <c r="DW506" s="222">
        <f t="shared" si="1234"/>
        <v>0</v>
      </c>
      <c r="DX506" s="222">
        <f t="shared" si="1235"/>
        <v>0</v>
      </c>
      <c r="DY506" s="222">
        <f t="shared" si="1236"/>
        <v>0</v>
      </c>
      <c r="DZ506" s="222">
        <f t="shared" si="1237"/>
        <v>0</v>
      </c>
      <c r="EA506" s="222">
        <f t="shared" si="1238"/>
        <v>0</v>
      </c>
      <c r="EB506" s="222">
        <f t="shared" si="1239"/>
        <v>0</v>
      </c>
      <c r="EC506" s="222">
        <f t="shared" si="1240"/>
        <v>0</v>
      </c>
      <c r="ED506" s="222">
        <f t="shared" si="1241"/>
        <v>0</v>
      </c>
      <c r="EE506" s="222">
        <f t="shared" si="1242"/>
        <v>0</v>
      </c>
      <c r="EF506" s="222">
        <f t="shared" si="1243"/>
        <v>0</v>
      </c>
      <c r="EG506" s="222">
        <f t="shared" si="1244"/>
        <v>0</v>
      </c>
      <c r="EH506" s="222">
        <f t="shared" si="1245"/>
        <v>0</v>
      </c>
      <c r="EI506" s="222">
        <f t="shared" si="1246"/>
        <v>0</v>
      </c>
      <c r="EJ506" s="222">
        <f t="shared" si="1247"/>
        <v>0</v>
      </c>
      <c r="EK506" s="222">
        <f t="shared" si="1248"/>
        <v>0</v>
      </c>
      <c r="EL506" s="222">
        <f t="shared" si="1249"/>
        <v>0</v>
      </c>
      <c r="EM506" s="222">
        <f t="shared" si="1250"/>
        <v>0</v>
      </c>
      <c r="EN506" s="222">
        <f t="shared" si="1251"/>
        <v>0</v>
      </c>
      <c r="EO506" s="222">
        <f t="shared" si="1252"/>
        <v>0</v>
      </c>
      <c r="EP506" s="222">
        <f t="shared" si="1253"/>
        <v>0</v>
      </c>
      <c r="EQ506" s="222">
        <f t="shared" si="1254"/>
        <v>0</v>
      </c>
      <c r="ER506" s="222">
        <f t="shared" si="1255"/>
        <v>0</v>
      </c>
      <c r="ES506" s="222">
        <f t="shared" si="1256"/>
        <v>0</v>
      </c>
      <c r="ET506" s="222">
        <f t="shared" si="1257"/>
        <v>0</v>
      </c>
      <c r="EU506" s="222">
        <f t="shared" si="1258"/>
        <v>0</v>
      </c>
      <c r="EV506" s="222">
        <f t="shared" si="1259"/>
        <v>0</v>
      </c>
      <c r="EW506" s="222">
        <f t="shared" si="1260"/>
        <v>0</v>
      </c>
      <c r="EX506" s="222">
        <f t="shared" si="1261"/>
        <v>0</v>
      </c>
      <c r="EY506" s="222">
        <f t="shared" si="1262"/>
        <v>0</v>
      </c>
      <c r="EZ506" s="222">
        <f t="shared" si="1263"/>
        <v>0</v>
      </c>
      <c r="FA506" s="222">
        <f t="shared" si="1264"/>
        <v>0</v>
      </c>
      <c r="FB506" s="222">
        <f t="shared" si="1265"/>
        <v>0</v>
      </c>
      <c r="FC506" s="222">
        <f t="shared" si="1266"/>
        <v>0</v>
      </c>
      <c r="FD506" s="222">
        <f t="shared" si="1267"/>
        <v>0</v>
      </c>
      <c r="FE506" s="222">
        <f t="shared" si="1268"/>
        <v>0</v>
      </c>
      <c r="FF506" s="222">
        <f t="shared" si="1269"/>
        <v>0</v>
      </c>
      <c r="FG506" s="222">
        <f t="shared" si="1270"/>
        <v>0</v>
      </c>
      <c r="FH506" s="222">
        <f t="shared" si="1271"/>
        <v>0</v>
      </c>
      <c r="FI506" s="222">
        <f t="shared" si="1272"/>
        <v>0</v>
      </c>
      <c r="FJ506" s="222">
        <f t="shared" si="1273"/>
        <v>0</v>
      </c>
      <c r="FK506" s="222">
        <f t="shared" si="1274"/>
        <v>0</v>
      </c>
      <c r="FL506" s="222">
        <f t="shared" si="1275"/>
        <v>0</v>
      </c>
      <c r="FM506" s="222">
        <f t="shared" si="1276"/>
        <v>0</v>
      </c>
      <c r="FN506" s="222">
        <f t="shared" si="1277"/>
        <v>0</v>
      </c>
      <c r="FO506" s="222">
        <f t="shared" si="1278"/>
        <v>0</v>
      </c>
      <c r="FP506" s="222">
        <f t="shared" si="1279"/>
        <v>0</v>
      </c>
      <c r="FQ506" s="222">
        <f t="shared" si="1280"/>
        <v>0</v>
      </c>
      <c r="FR506" s="222">
        <f t="shared" si="1281"/>
        <v>0</v>
      </c>
      <c r="FS506" s="222">
        <f t="shared" si="1282"/>
        <v>0</v>
      </c>
      <c r="FT506" s="222">
        <f t="shared" si="1283"/>
        <v>0</v>
      </c>
      <c r="FU506" s="222">
        <f t="shared" si="1284"/>
        <v>0</v>
      </c>
      <c r="FV506" s="222">
        <f t="shared" si="1285"/>
        <v>0</v>
      </c>
      <c r="FW506" s="222">
        <f t="shared" si="1286"/>
        <v>0</v>
      </c>
      <c r="FX506" s="222">
        <f t="shared" si="1287"/>
        <v>0</v>
      </c>
      <c r="FY506" s="222">
        <f t="shared" si="1288"/>
        <v>0</v>
      </c>
      <c r="FZ506" s="222">
        <f t="shared" si="1289"/>
        <v>0</v>
      </c>
      <c r="GA506" s="222">
        <f t="shared" si="1290"/>
        <v>0</v>
      </c>
      <c r="GB506" s="222">
        <f t="shared" si="1291"/>
        <v>0</v>
      </c>
      <c r="GC506" s="222">
        <f t="shared" si="1292"/>
        <v>0</v>
      </c>
      <c r="GD506" s="222">
        <f t="shared" si="1293"/>
        <v>0</v>
      </c>
      <c r="GE506" s="222">
        <f t="shared" si="1294"/>
        <v>0</v>
      </c>
      <c r="GF506" s="222">
        <f t="shared" si="1295"/>
        <v>0</v>
      </c>
      <c r="GG506" s="222">
        <f t="shared" si="1296"/>
        <v>0</v>
      </c>
      <c r="GH506" s="222">
        <f t="shared" si="1297"/>
        <v>0</v>
      </c>
      <c r="GI506" s="222">
        <f t="shared" si="1298"/>
        <v>0</v>
      </c>
      <c r="GJ506" s="222">
        <f t="shared" si="1299"/>
        <v>0</v>
      </c>
      <c r="GK506" s="222">
        <f t="shared" si="1300"/>
        <v>0</v>
      </c>
      <c r="GL506" s="222">
        <f t="shared" si="1301"/>
        <v>0</v>
      </c>
      <c r="GM506" s="222">
        <f t="shared" si="1302"/>
        <v>0</v>
      </c>
      <c r="GN506" s="222">
        <f t="shared" si="1303"/>
        <v>0</v>
      </c>
      <c r="GO506" s="222">
        <f t="shared" si="1304"/>
        <v>0</v>
      </c>
      <c r="GP506" s="222">
        <f t="shared" si="1305"/>
        <v>0</v>
      </c>
      <c r="GQ506" s="222">
        <f t="shared" si="1306"/>
        <v>0</v>
      </c>
      <c r="GR506" s="222">
        <f t="shared" si="1307"/>
        <v>0</v>
      </c>
      <c r="GS506" s="222">
        <f t="shared" si="1308"/>
        <v>0</v>
      </c>
      <c r="GT506" s="222">
        <f t="shared" si="1309"/>
        <v>0</v>
      </c>
      <c r="GU506" s="222">
        <f t="shared" si="1310"/>
        <v>0</v>
      </c>
      <c r="GV506" s="222">
        <f t="shared" si="1311"/>
        <v>0</v>
      </c>
      <c r="GW506" s="222">
        <f t="shared" si="1312"/>
        <v>0</v>
      </c>
      <c r="GX506" s="222">
        <f t="shared" si="1313"/>
        <v>0</v>
      </c>
      <c r="GY506" s="222">
        <f t="shared" si="1314"/>
        <v>0</v>
      </c>
      <c r="GZ506" s="222">
        <f t="shared" si="1315"/>
        <v>0</v>
      </c>
      <c r="HA506" s="222">
        <f t="shared" si="1316"/>
        <v>0</v>
      </c>
      <c r="HB506" s="222">
        <f t="shared" si="1317"/>
        <v>0</v>
      </c>
      <c r="HC506" s="222">
        <f t="shared" si="1318"/>
        <v>0</v>
      </c>
      <c r="HD506" s="222">
        <f t="shared" si="1319"/>
        <v>0</v>
      </c>
      <c r="HE506" s="222">
        <f t="shared" si="1320"/>
        <v>0</v>
      </c>
      <c r="HF506" s="222">
        <f t="shared" si="1321"/>
        <v>0</v>
      </c>
      <c r="HG506" s="222">
        <f t="shared" si="1322"/>
        <v>0</v>
      </c>
      <c r="HH506" s="222">
        <f t="shared" si="1323"/>
        <v>0</v>
      </c>
      <c r="HI506" s="222">
        <f t="shared" si="1324"/>
        <v>0</v>
      </c>
      <c r="HJ506" s="222">
        <f t="shared" si="1325"/>
        <v>0</v>
      </c>
      <c r="HK506" s="222">
        <f t="shared" si="1326"/>
        <v>0</v>
      </c>
      <c r="HL506" s="222">
        <f t="shared" si="1327"/>
        <v>0</v>
      </c>
      <c r="HM506" s="222">
        <f t="shared" si="1328"/>
        <v>0</v>
      </c>
      <c r="HN506" s="222">
        <f t="shared" si="1329"/>
        <v>0</v>
      </c>
      <c r="HO506" s="222">
        <f t="shared" si="1330"/>
        <v>0</v>
      </c>
      <c r="HP506" s="222">
        <f t="shared" si="1331"/>
        <v>0</v>
      </c>
      <c r="HQ506" s="222">
        <f t="shared" si="1332"/>
        <v>0</v>
      </c>
      <c r="HR506" s="222">
        <f t="shared" si="1333"/>
        <v>0</v>
      </c>
      <c r="HS506" s="222">
        <f t="shared" si="1334"/>
        <v>0</v>
      </c>
      <c r="HT506" s="222">
        <f t="shared" si="1335"/>
        <v>0</v>
      </c>
      <c r="HU506" s="222">
        <f t="shared" si="1336"/>
        <v>0</v>
      </c>
      <c r="HV506" s="222">
        <f t="shared" si="1337"/>
        <v>0</v>
      </c>
      <c r="HW506" s="222">
        <f t="shared" si="1338"/>
        <v>0</v>
      </c>
      <c r="HX506" s="222">
        <f t="shared" si="1339"/>
        <v>0</v>
      </c>
      <c r="HY506" s="222">
        <f t="shared" si="1340"/>
        <v>0</v>
      </c>
      <c r="HZ506" s="222">
        <f t="shared" si="1341"/>
        <v>0</v>
      </c>
      <c r="IA506" s="222">
        <f t="shared" si="1342"/>
        <v>0</v>
      </c>
      <c r="IB506" s="222">
        <f t="shared" si="1343"/>
        <v>0</v>
      </c>
      <c r="IC506" s="222">
        <f t="shared" si="1344"/>
        <v>0</v>
      </c>
      <c r="ID506" s="222">
        <f t="shared" si="1345"/>
        <v>0</v>
      </c>
      <c r="IE506" s="222">
        <f t="shared" si="1346"/>
        <v>0</v>
      </c>
      <c r="IF506" s="222">
        <f t="shared" si="1347"/>
        <v>0</v>
      </c>
      <c r="IG506" s="222">
        <f t="shared" si="1348"/>
        <v>0</v>
      </c>
      <c r="IH506" s="222">
        <f t="shared" si="1349"/>
        <v>0</v>
      </c>
      <c r="II506" s="222">
        <f t="shared" si="1350"/>
        <v>0</v>
      </c>
      <c r="IJ506" s="222">
        <f t="shared" si="1351"/>
        <v>0</v>
      </c>
      <c r="IK506" s="222">
        <f t="shared" si="1352"/>
        <v>0</v>
      </c>
      <c r="IL506" s="222">
        <f t="shared" si="1353"/>
        <v>0</v>
      </c>
      <c r="IM506" s="222">
        <f t="shared" si="1354"/>
        <v>0</v>
      </c>
      <c r="IN506" s="222">
        <f t="shared" si="1355"/>
        <v>0</v>
      </c>
      <c r="IO506" s="222">
        <f t="shared" si="1356"/>
        <v>0</v>
      </c>
      <c r="IP506" s="222">
        <f t="shared" si="1357"/>
        <v>0</v>
      </c>
      <c r="IQ506" s="222">
        <f t="shared" si="1358"/>
        <v>0</v>
      </c>
      <c r="IR506" s="222">
        <f t="shared" si="1359"/>
        <v>0</v>
      </c>
      <c r="IS506" s="222">
        <f t="shared" si="1360"/>
        <v>0</v>
      </c>
      <c r="IT506" s="222">
        <f t="shared" si="1361"/>
        <v>0</v>
      </c>
      <c r="IU506" s="222">
        <f t="shared" si="1362"/>
        <v>0</v>
      </c>
      <c r="IV506" s="222">
        <f t="shared" si="1363"/>
        <v>0</v>
      </c>
      <c r="IW506" s="222">
        <f t="shared" si="1364"/>
        <v>0</v>
      </c>
      <c r="IX506" s="222">
        <f t="shared" si="1365"/>
        <v>0</v>
      </c>
      <c r="IY506" s="222">
        <f t="shared" si="1366"/>
        <v>0</v>
      </c>
      <c r="IZ506" s="222">
        <f t="shared" si="1367"/>
        <v>0</v>
      </c>
      <c r="JA506" s="222">
        <f t="shared" si="1368"/>
        <v>0</v>
      </c>
      <c r="JB506" s="222">
        <f t="shared" si="1369"/>
        <v>0</v>
      </c>
    </row>
    <row r="507" spans="2:262">
      <c r="B507" s="230">
        <v>146</v>
      </c>
      <c r="C507" s="229">
        <f t="shared" si="1370"/>
        <v>2.8515625000000021E-3</v>
      </c>
      <c r="D507" s="226">
        <f t="shared" ca="1" si="1113"/>
        <v>71.914949710195941</v>
      </c>
      <c r="E507" s="225">
        <f ca="1">EV361</f>
        <v>-8.5050289804052673E-2</v>
      </c>
      <c r="F507" s="224">
        <v>146</v>
      </c>
      <c r="G507" s="222">
        <f t="shared" si="1114"/>
        <v>0</v>
      </c>
      <c r="H507" s="222">
        <f t="shared" si="1115"/>
        <v>0</v>
      </c>
      <c r="I507" s="222">
        <f t="shared" si="1116"/>
        <v>0</v>
      </c>
      <c r="J507" s="222">
        <f t="shared" si="1117"/>
        <v>0</v>
      </c>
      <c r="K507" s="222">
        <f t="shared" si="1118"/>
        <v>0</v>
      </c>
      <c r="L507" s="222">
        <f t="shared" si="1119"/>
        <v>0</v>
      </c>
      <c r="M507" s="222">
        <f t="shared" si="1120"/>
        <v>0</v>
      </c>
      <c r="N507" s="222">
        <f t="shared" si="1121"/>
        <v>0</v>
      </c>
      <c r="O507" s="222">
        <f t="shared" si="1122"/>
        <v>0</v>
      </c>
      <c r="P507" s="222">
        <f t="shared" si="1123"/>
        <v>0</v>
      </c>
      <c r="Q507" s="222">
        <f t="shared" si="1124"/>
        <v>0</v>
      </c>
      <c r="R507" s="222">
        <f t="shared" si="1125"/>
        <v>0</v>
      </c>
      <c r="S507" s="222">
        <f t="shared" si="1126"/>
        <v>0</v>
      </c>
      <c r="T507" s="222">
        <f t="shared" si="1127"/>
        <v>0</v>
      </c>
      <c r="U507" s="222">
        <f t="shared" si="1128"/>
        <v>0</v>
      </c>
      <c r="V507" s="222">
        <f t="shared" si="1129"/>
        <v>0</v>
      </c>
      <c r="W507" s="222">
        <f t="shared" si="1130"/>
        <v>0</v>
      </c>
      <c r="X507" s="222">
        <f t="shared" si="1131"/>
        <v>0</v>
      </c>
      <c r="Y507" s="222">
        <f t="shared" si="1132"/>
        <v>0</v>
      </c>
      <c r="Z507" s="222">
        <f t="shared" si="1133"/>
        <v>0</v>
      </c>
      <c r="AA507" s="222">
        <f t="shared" si="1134"/>
        <v>0</v>
      </c>
      <c r="AB507" s="222">
        <f t="shared" si="1135"/>
        <v>0</v>
      </c>
      <c r="AC507" s="222">
        <f t="shared" si="1136"/>
        <v>0</v>
      </c>
      <c r="AD507" s="222">
        <f t="shared" si="1137"/>
        <v>0</v>
      </c>
      <c r="AE507" s="222">
        <f t="shared" si="1138"/>
        <v>0</v>
      </c>
      <c r="AF507" s="222">
        <f t="shared" si="1139"/>
        <v>0</v>
      </c>
      <c r="AG507" s="222">
        <f t="shared" si="1140"/>
        <v>0</v>
      </c>
      <c r="AH507" s="222">
        <f t="shared" si="1141"/>
        <v>0</v>
      </c>
      <c r="AI507" s="222">
        <f t="shared" si="1142"/>
        <v>0</v>
      </c>
      <c r="AJ507" s="222">
        <f t="shared" si="1143"/>
        <v>0</v>
      </c>
      <c r="AK507" s="222">
        <f t="shared" si="1144"/>
        <v>0</v>
      </c>
      <c r="AL507" s="222">
        <f t="shared" si="1145"/>
        <v>0</v>
      </c>
      <c r="AM507" s="222">
        <f t="shared" si="1146"/>
        <v>0</v>
      </c>
      <c r="AN507" s="222">
        <f t="shared" si="1147"/>
        <v>0</v>
      </c>
      <c r="AO507" s="222">
        <f t="shared" si="1148"/>
        <v>0</v>
      </c>
      <c r="AP507" s="222">
        <f t="shared" si="1149"/>
        <v>0</v>
      </c>
      <c r="AQ507" s="222">
        <f t="shared" si="1150"/>
        <v>0</v>
      </c>
      <c r="AR507" s="222">
        <f t="shared" si="1151"/>
        <v>0</v>
      </c>
      <c r="AS507" s="222">
        <f t="shared" si="1152"/>
        <v>0</v>
      </c>
      <c r="AT507" s="222">
        <f t="shared" si="1153"/>
        <v>0</v>
      </c>
      <c r="AU507" s="222">
        <f t="shared" si="1154"/>
        <v>0</v>
      </c>
      <c r="AV507" s="222">
        <f t="shared" si="1155"/>
        <v>0</v>
      </c>
      <c r="AW507" s="222">
        <f t="shared" si="1156"/>
        <v>0</v>
      </c>
      <c r="AX507" s="222">
        <f t="shared" si="1157"/>
        <v>0</v>
      </c>
      <c r="AY507" s="222">
        <f t="shared" si="1158"/>
        <v>0</v>
      </c>
      <c r="AZ507" s="222">
        <f t="shared" si="1159"/>
        <v>0</v>
      </c>
      <c r="BA507" s="222">
        <f t="shared" si="1160"/>
        <v>0</v>
      </c>
      <c r="BB507" s="222">
        <f t="shared" si="1161"/>
        <v>0</v>
      </c>
      <c r="BC507" s="222">
        <f t="shared" si="1162"/>
        <v>0</v>
      </c>
      <c r="BD507" s="222">
        <f t="shared" si="1163"/>
        <v>0</v>
      </c>
      <c r="BE507" s="222">
        <f t="shared" si="1164"/>
        <v>0</v>
      </c>
      <c r="BF507" s="222">
        <f t="shared" si="1165"/>
        <v>0</v>
      </c>
      <c r="BG507" s="222">
        <f t="shared" si="1166"/>
        <v>0</v>
      </c>
      <c r="BH507" s="222">
        <f t="shared" si="1167"/>
        <v>0</v>
      </c>
      <c r="BI507" s="222">
        <f t="shared" si="1168"/>
        <v>0</v>
      </c>
      <c r="BJ507" s="222">
        <f t="shared" si="1169"/>
        <v>0</v>
      </c>
      <c r="BK507" s="222">
        <f t="shared" si="1170"/>
        <v>0</v>
      </c>
      <c r="BL507" s="222">
        <f t="shared" si="1171"/>
        <v>0</v>
      </c>
      <c r="BM507" s="222">
        <f t="shared" si="1172"/>
        <v>0</v>
      </c>
      <c r="BN507" s="222">
        <f t="shared" si="1173"/>
        <v>0</v>
      </c>
      <c r="BO507" s="222">
        <f t="shared" si="1174"/>
        <v>0</v>
      </c>
      <c r="BP507" s="222">
        <f t="shared" si="1175"/>
        <v>0</v>
      </c>
      <c r="BQ507" s="222">
        <f t="shared" si="1176"/>
        <v>0</v>
      </c>
      <c r="BR507" s="222">
        <f t="shared" si="1177"/>
        <v>0</v>
      </c>
      <c r="BS507" s="222">
        <f t="shared" si="1178"/>
        <v>0</v>
      </c>
      <c r="BT507" s="222">
        <f t="shared" si="1179"/>
        <v>0</v>
      </c>
      <c r="BU507" s="222">
        <f t="shared" si="1180"/>
        <v>0</v>
      </c>
      <c r="BV507" s="222">
        <f t="shared" si="1181"/>
        <v>0</v>
      </c>
      <c r="BW507" s="222">
        <f t="shared" si="1182"/>
        <v>0</v>
      </c>
      <c r="BX507" s="222">
        <f t="shared" si="1183"/>
        <v>0</v>
      </c>
      <c r="BY507" s="222">
        <f t="shared" si="1184"/>
        <v>0</v>
      </c>
      <c r="BZ507" s="222">
        <f t="shared" si="1185"/>
        <v>0</v>
      </c>
      <c r="CA507" s="222">
        <f t="shared" si="1186"/>
        <v>0</v>
      </c>
      <c r="CB507" s="222">
        <f t="shared" si="1187"/>
        <v>0</v>
      </c>
      <c r="CC507" s="222">
        <f t="shared" si="1188"/>
        <v>0</v>
      </c>
      <c r="CD507" s="222">
        <f t="shared" si="1189"/>
        <v>0</v>
      </c>
      <c r="CE507" s="222">
        <f t="shared" si="1190"/>
        <v>0</v>
      </c>
      <c r="CF507" s="222">
        <f t="shared" si="1191"/>
        <v>0</v>
      </c>
      <c r="CG507" s="222">
        <f t="shared" si="1192"/>
        <v>0</v>
      </c>
      <c r="CH507" s="222">
        <f t="shared" si="1193"/>
        <v>0</v>
      </c>
      <c r="CI507" s="222">
        <f t="shared" si="1194"/>
        <v>0</v>
      </c>
      <c r="CJ507" s="222">
        <f t="shared" si="1195"/>
        <v>0</v>
      </c>
      <c r="CK507" s="222">
        <f t="shared" si="1196"/>
        <v>0</v>
      </c>
      <c r="CL507" s="222">
        <f t="shared" si="1197"/>
        <v>0</v>
      </c>
      <c r="CM507" s="222">
        <f t="shared" si="1198"/>
        <v>0</v>
      </c>
      <c r="CN507" s="222">
        <f t="shared" si="1199"/>
        <v>0</v>
      </c>
      <c r="CO507" s="222">
        <f t="shared" si="1200"/>
        <v>0</v>
      </c>
      <c r="CP507" s="222">
        <f t="shared" si="1201"/>
        <v>0</v>
      </c>
      <c r="CQ507" s="222">
        <f t="shared" si="1202"/>
        <v>0</v>
      </c>
      <c r="CR507" s="222">
        <f t="shared" si="1203"/>
        <v>0</v>
      </c>
      <c r="CS507" s="222">
        <f t="shared" si="1204"/>
        <v>0</v>
      </c>
      <c r="CT507" s="222">
        <f t="shared" si="1205"/>
        <v>0</v>
      </c>
      <c r="CU507" s="222">
        <f t="shared" si="1206"/>
        <v>0</v>
      </c>
      <c r="CV507" s="222">
        <f t="shared" si="1207"/>
        <v>0</v>
      </c>
      <c r="CW507" s="222">
        <f t="shared" si="1208"/>
        <v>0</v>
      </c>
      <c r="CX507" s="222">
        <f t="shared" si="1209"/>
        <v>0</v>
      </c>
      <c r="CY507" s="222">
        <f t="shared" si="1210"/>
        <v>0</v>
      </c>
      <c r="CZ507" s="222">
        <f t="shared" si="1211"/>
        <v>0</v>
      </c>
      <c r="DA507" s="222">
        <f t="shared" si="1212"/>
        <v>0</v>
      </c>
      <c r="DB507" s="222">
        <f t="shared" si="1213"/>
        <v>0</v>
      </c>
      <c r="DC507" s="222">
        <f t="shared" si="1214"/>
        <v>0</v>
      </c>
      <c r="DD507" s="222">
        <f t="shared" si="1215"/>
        <v>0</v>
      </c>
      <c r="DE507" s="222">
        <f t="shared" si="1216"/>
        <v>0</v>
      </c>
      <c r="DF507" s="222">
        <f t="shared" si="1217"/>
        <v>0</v>
      </c>
      <c r="DG507" s="222">
        <f t="shared" si="1218"/>
        <v>0</v>
      </c>
      <c r="DH507" s="222">
        <f t="shared" si="1219"/>
        <v>0</v>
      </c>
      <c r="DI507" s="222">
        <f t="shared" si="1220"/>
        <v>0</v>
      </c>
      <c r="DJ507" s="222">
        <f t="shared" si="1221"/>
        <v>0</v>
      </c>
      <c r="DK507" s="222">
        <f t="shared" si="1222"/>
        <v>0</v>
      </c>
      <c r="DL507" s="222">
        <f t="shared" si="1223"/>
        <v>0</v>
      </c>
      <c r="DM507" s="222">
        <f t="shared" si="1224"/>
        <v>0</v>
      </c>
      <c r="DN507" s="222">
        <f t="shared" si="1225"/>
        <v>0</v>
      </c>
      <c r="DO507" s="222">
        <f t="shared" si="1226"/>
        <v>0</v>
      </c>
      <c r="DP507" s="222">
        <f t="shared" si="1227"/>
        <v>0</v>
      </c>
      <c r="DQ507" s="222">
        <f t="shared" si="1228"/>
        <v>0</v>
      </c>
      <c r="DR507" s="222">
        <f t="shared" si="1229"/>
        <v>0</v>
      </c>
      <c r="DS507" s="222">
        <f t="shared" si="1230"/>
        <v>0</v>
      </c>
      <c r="DT507" s="222">
        <f t="shared" si="1231"/>
        <v>0</v>
      </c>
      <c r="DU507" s="222">
        <f t="shared" si="1232"/>
        <v>0</v>
      </c>
      <c r="DV507" s="222">
        <f t="shared" si="1233"/>
        <v>0</v>
      </c>
      <c r="DW507" s="222">
        <f t="shared" si="1234"/>
        <v>0</v>
      </c>
      <c r="DX507" s="222">
        <f t="shared" si="1235"/>
        <v>0</v>
      </c>
      <c r="DY507" s="222">
        <f t="shared" si="1236"/>
        <v>0</v>
      </c>
      <c r="DZ507" s="222">
        <f t="shared" si="1237"/>
        <v>0</v>
      </c>
      <c r="EA507" s="222">
        <f t="shared" si="1238"/>
        <v>0</v>
      </c>
      <c r="EB507" s="222">
        <f t="shared" si="1239"/>
        <v>0</v>
      </c>
      <c r="EC507" s="222">
        <f t="shared" si="1240"/>
        <v>0</v>
      </c>
      <c r="ED507" s="222">
        <f t="shared" si="1241"/>
        <v>0</v>
      </c>
      <c r="EE507" s="222">
        <f t="shared" si="1242"/>
        <v>0</v>
      </c>
      <c r="EF507" s="222">
        <f t="shared" si="1243"/>
        <v>0</v>
      </c>
      <c r="EG507" s="222">
        <f t="shared" si="1244"/>
        <v>0</v>
      </c>
      <c r="EH507" s="222">
        <f t="shared" si="1245"/>
        <v>0</v>
      </c>
      <c r="EI507" s="222">
        <f t="shared" si="1246"/>
        <v>0</v>
      </c>
      <c r="EJ507" s="222">
        <f t="shared" si="1247"/>
        <v>0</v>
      </c>
      <c r="EK507" s="222">
        <f t="shared" si="1248"/>
        <v>0</v>
      </c>
      <c r="EL507" s="222">
        <f t="shared" si="1249"/>
        <v>0</v>
      </c>
      <c r="EM507" s="222">
        <f t="shared" si="1250"/>
        <v>0</v>
      </c>
      <c r="EN507" s="222">
        <f t="shared" si="1251"/>
        <v>0</v>
      </c>
      <c r="EO507" s="222">
        <f t="shared" si="1252"/>
        <v>0</v>
      </c>
      <c r="EP507" s="222">
        <f t="shared" si="1253"/>
        <v>0</v>
      </c>
      <c r="EQ507" s="222">
        <f t="shared" si="1254"/>
        <v>0</v>
      </c>
      <c r="ER507" s="222">
        <f t="shared" si="1255"/>
        <v>0</v>
      </c>
      <c r="ES507" s="222">
        <f t="shared" si="1256"/>
        <v>0</v>
      </c>
      <c r="ET507" s="222">
        <f t="shared" si="1257"/>
        <v>0</v>
      </c>
      <c r="EU507" s="222">
        <f t="shared" si="1258"/>
        <v>0</v>
      </c>
      <c r="EV507" s="222">
        <f t="shared" si="1259"/>
        <v>0</v>
      </c>
      <c r="EW507" s="222">
        <f t="shared" si="1260"/>
        <v>0</v>
      </c>
      <c r="EX507" s="222">
        <f t="shared" si="1261"/>
        <v>0</v>
      </c>
      <c r="EY507" s="222">
        <f t="shared" si="1262"/>
        <v>0</v>
      </c>
      <c r="EZ507" s="222">
        <f t="shared" si="1263"/>
        <v>0</v>
      </c>
      <c r="FA507" s="222">
        <f t="shared" si="1264"/>
        <v>0</v>
      </c>
      <c r="FB507" s="222">
        <f t="shared" si="1265"/>
        <v>0</v>
      </c>
      <c r="FC507" s="222">
        <f t="shared" si="1266"/>
        <v>0</v>
      </c>
      <c r="FD507" s="222">
        <f t="shared" si="1267"/>
        <v>0</v>
      </c>
      <c r="FE507" s="222">
        <f t="shared" si="1268"/>
        <v>0</v>
      </c>
      <c r="FF507" s="222">
        <f t="shared" si="1269"/>
        <v>0</v>
      </c>
      <c r="FG507" s="222">
        <f t="shared" si="1270"/>
        <v>0</v>
      </c>
      <c r="FH507" s="222">
        <f t="shared" si="1271"/>
        <v>0</v>
      </c>
      <c r="FI507" s="222">
        <f t="shared" si="1272"/>
        <v>0</v>
      </c>
      <c r="FJ507" s="222">
        <f t="shared" si="1273"/>
        <v>0</v>
      </c>
      <c r="FK507" s="222">
        <f t="shared" si="1274"/>
        <v>0</v>
      </c>
      <c r="FL507" s="222">
        <f t="shared" si="1275"/>
        <v>0</v>
      </c>
      <c r="FM507" s="222">
        <f t="shared" si="1276"/>
        <v>0</v>
      </c>
      <c r="FN507" s="222">
        <f t="shared" si="1277"/>
        <v>0</v>
      </c>
      <c r="FO507" s="222">
        <f t="shared" si="1278"/>
        <v>0</v>
      </c>
      <c r="FP507" s="222">
        <f t="shared" si="1279"/>
        <v>0</v>
      </c>
      <c r="FQ507" s="222">
        <f t="shared" si="1280"/>
        <v>0</v>
      </c>
      <c r="FR507" s="222">
        <f t="shared" si="1281"/>
        <v>0</v>
      </c>
      <c r="FS507" s="222">
        <f t="shared" si="1282"/>
        <v>0</v>
      </c>
      <c r="FT507" s="222">
        <f t="shared" si="1283"/>
        <v>0</v>
      </c>
      <c r="FU507" s="222">
        <f t="shared" si="1284"/>
        <v>0</v>
      </c>
      <c r="FV507" s="222">
        <f t="shared" si="1285"/>
        <v>0</v>
      </c>
      <c r="FW507" s="222">
        <f t="shared" si="1286"/>
        <v>0</v>
      </c>
      <c r="FX507" s="222">
        <f t="shared" si="1287"/>
        <v>0</v>
      </c>
      <c r="FY507" s="222">
        <f t="shared" si="1288"/>
        <v>0</v>
      </c>
      <c r="FZ507" s="222">
        <f t="shared" si="1289"/>
        <v>0</v>
      </c>
      <c r="GA507" s="222">
        <f t="shared" si="1290"/>
        <v>0</v>
      </c>
      <c r="GB507" s="222">
        <f t="shared" si="1291"/>
        <v>0</v>
      </c>
      <c r="GC507" s="222">
        <f t="shared" si="1292"/>
        <v>0</v>
      </c>
      <c r="GD507" s="222">
        <f t="shared" si="1293"/>
        <v>0</v>
      </c>
      <c r="GE507" s="222">
        <f t="shared" si="1294"/>
        <v>0</v>
      </c>
      <c r="GF507" s="222">
        <f t="shared" si="1295"/>
        <v>0</v>
      </c>
      <c r="GG507" s="222">
        <f t="shared" si="1296"/>
        <v>0</v>
      </c>
      <c r="GH507" s="222">
        <f t="shared" si="1297"/>
        <v>0</v>
      </c>
      <c r="GI507" s="222">
        <f t="shared" si="1298"/>
        <v>0</v>
      </c>
      <c r="GJ507" s="222">
        <f t="shared" si="1299"/>
        <v>0</v>
      </c>
      <c r="GK507" s="222">
        <f t="shared" si="1300"/>
        <v>0</v>
      </c>
      <c r="GL507" s="222">
        <f t="shared" si="1301"/>
        <v>0</v>
      </c>
      <c r="GM507" s="222">
        <f t="shared" si="1302"/>
        <v>0</v>
      </c>
      <c r="GN507" s="222">
        <f t="shared" si="1303"/>
        <v>0</v>
      </c>
      <c r="GO507" s="222">
        <f t="shared" si="1304"/>
        <v>0</v>
      </c>
      <c r="GP507" s="222">
        <f t="shared" si="1305"/>
        <v>0</v>
      </c>
      <c r="GQ507" s="222">
        <f t="shared" si="1306"/>
        <v>0</v>
      </c>
      <c r="GR507" s="222">
        <f t="shared" si="1307"/>
        <v>0</v>
      </c>
      <c r="GS507" s="222">
        <f t="shared" si="1308"/>
        <v>0</v>
      </c>
      <c r="GT507" s="222">
        <f t="shared" si="1309"/>
        <v>0</v>
      </c>
      <c r="GU507" s="222">
        <f t="shared" si="1310"/>
        <v>0</v>
      </c>
      <c r="GV507" s="222">
        <f t="shared" si="1311"/>
        <v>0</v>
      </c>
      <c r="GW507" s="222">
        <f t="shared" si="1312"/>
        <v>0</v>
      </c>
      <c r="GX507" s="222">
        <f t="shared" si="1313"/>
        <v>0</v>
      </c>
      <c r="GY507" s="222">
        <f t="shared" si="1314"/>
        <v>0</v>
      </c>
      <c r="GZ507" s="222">
        <f t="shared" si="1315"/>
        <v>0</v>
      </c>
      <c r="HA507" s="222">
        <f t="shared" si="1316"/>
        <v>0</v>
      </c>
      <c r="HB507" s="222">
        <f t="shared" si="1317"/>
        <v>0</v>
      </c>
      <c r="HC507" s="222">
        <f t="shared" si="1318"/>
        <v>0</v>
      </c>
      <c r="HD507" s="222">
        <f t="shared" si="1319"/>
        <v>0</v>
      </c>
      <c r="HE507" s="222">
        <f t="shared" si="1320"/>
        <v>0</v>
      </c>
      <c r="HF507" s="222">
        <f t="shared" si="1321"/>
        <v>0</v>
      </c>
      <c r="HG507" s="222">
        <f t="shared" si="1322"/>
        <v>0</v>
      </c>
      <c r="HH507" s="222">
        <f t="shared" si="1323"/>
        <v>0</v>
      </c>
      <c r="HI507" s="222">
        <f t="shared" si="1324"/>
        <v>0</v>
      </c>
      <c r="HJ507" s="222">
        <f t="shared" si="1325"/>
        <v>0</v>
      </c>
      <c r="HK507" s="222">
        <f t="shared" si="1326"/>
        <v>0</v>
      </c>
      <c r="HL507" s="222">
        <f t="shared" si="1327"/>
        <v>0</v>
      </c>
      <c r="HM507" s="222">
        <f t="shared" si="1328"/>
        <v>0</v>
      </c>
      <c r="HN507" s="222">
        <f t="shared" si="1329"/>
        <v>0</v>
      </c>
      <c r="HO507" s="222">
        <f t="shared" si="1330"/>
        <v>0</v>
      </c>
      <c r="HP507" s="222">
        <f t="shared" si="1331"/>
        <v>0</v>
      </c>
      <c r="HQ507" s="222">
        <f t="shared" si="1332"/>
        <v>0</v>
      </c>
      <c r="HR507" s="222">
        <f t="shared" si="1333"/>
        <v>0</v>
      </c>
      <c r="HS507" s="222">
        <f t="shared" si="1334"/>
        <v>0</v>
      </c>
      <c r="HT507" s="222">
        <f t="shared" si="1335"/>
        <v>0</v>
      </c>
      <c r="HU507" s="222">
        <f t="shared" si="1336"/>
        <v>0</v>
      </c>
      <c r="HV507" s="222">
        <f t="shared" si="1337"/>
        <v>0</v>
      </c>
      <c r="HW507" s="222">
        <f t="shared" si="1338"/>
        <v>0</v>
      </c>
      <c r="HX507" s="222">
        <f t="shared" si="1339"/>
        <v>0</v>
      </c>
      <c r="HY507" s="222">
        <f t="shared" si="1340"/>
        <v>0</v>
      </c>
      <c r="HZ507" s="222">
        <f t="shared" si="1341"/>
        <v>0</v>
      </c>
      <c r="IA507" s="222">
        <f t="shared" si="1342"/>
        <v>0</v>
      </c>
      <c r="IB507" s="222">
        <f t="shared" si="1343"/>
        <v>0</v>
      </c>
      <c r="IC507" s="222">
        <f t="shared" si="1344"/>
        <v>0</v>
      </c>
      <c r="ID507" s="222">
        <f t="shared" si="1345"/>
        <v>0</v>
      </c>
      <c r="IE507" s="222">
        <f t="shared" si="1346"/>
        <v>0</v>
      </c>
      <c r="IF507" s="222">
        <f t="shared" si="1347"/>
        <v>0</v>
      </c>
      <c r="IG507" s="222">
        <f t="shared" si="1348"/>
        <v>0</v>
      </c>
      <c r="IH507" s="222">
        <f t="shared" si="1349"/>
        <v>0</v>
      </c>
      <c r="II507" s="222">
        <f t="shared" si="1350"/>
        <v>0</v>
      </c>
      <c r="IJ507" s="222">
        <f t="shared" si="1351"/>
        <v>0</v>
      </c>
      <c r="IK507" s="222">
        <f t="shared" si="1352"/>
        <v>0</v>
      </c>
      <c r="IL507" s="222">
        <f t="shared" si="1353"/>
        <v>0</v>
      </c>
      <c r="IM507" s="222">
        <f t="shared" si="1354"/>
        <v>0</v>
      </c>
      <c r="IN507" s="222">
        <f t="shared" si="1355"/>
        <v>0</v>
      </c>
      <c r="IO507" s="222">
        <f t="shared" si="1356"/>
        <v>0</v>
      </c>
      <c r="IP507" s="222">
        <f t="shared" si="1357"/>
        <v>0</v>
      </c>
      <c r="IQ507" s="222">
        <f t="shared" si="1358"/>
        <v>0</v>
      </c>
      <c r="IR507" s="222">
        <f t="shared" si="1359"/>
        <v>0</v>
      </c>
      <c r="IS507" s="222">
        <f t="shared" si="1360"/>
        <v>0</v>
      </c>
      <c r="IT507" s="222">
        <f t="shared" si="1361"/>
        <v>0</v>
      </c>
      <c r="IU507" s="222">
        <f t="shared" si="1362"/>
        <v>0</v>
      </c>
      <c r="IV507" s="222">
        <f t="shared" si="1363"/>
        <v>0</v>
      </c>
      <c r="IW507" s="222">
        <f t="shared" si="1364"/>
        <v>0</v>
      </c>
      <c r="IX507" s="222">
        <f t="shared" si="1365"/>
        <v>0</v>
      </c>
      <c r="IY507" s="222">
        <f t="shared" si="1366"/>
        <v>0</v>
      </c>
      <c r="IZ507" s="222">
        <f t="shared" si="1367"/>
        <v>0</v>
      </c>
      <c r="JA507" s="222">
        <f t="shared" si="1368"/>
        <v>0</v>
      </c>
      <c r="JB507" s="222">
        <f t="shared" si="1369"/>
        <v>0</v>
      </c>
    </row>
    <row r="508" spans="2:262">
      <c r="B508" s="230">
        <v>147</v>
      </c>
      <c r="C508" s="229">
        <f t="shared" si="1370"/>
        <v>2.8710937500000021E-3</v>
      </c>
      <c r="D508" s="226">
        <f t="shared" ca="1" si="1113"/>
        <v>71.913738933292208</v>
      </c>
      <c r="E508" s="225">
        <f ca="1">EW361</f>
        <v>-8.6261066707795042E-2</v>
      </c>
      <c r="F508" s="224">
        <v>147</v>
      </c>
      <c r="G508" s="222">
        <f t="shared" si="1114"/>
        <v>0</v>
      </c>
      <c r="H508" s="222">
        <f t="shared" si="1115"/>
        <v>0</v>
      </c>
      <c r="I508" s="222">
        <f t="shared" si="1116"/>
        <v>0</v>
      </c>
      <c r="J508" s="222">
        <f t="shared" si="1117"/>
        <v>0</v>
      </c>
      <c r="K508" s="222">
        <f t="shared" si="1118"/>
        <v>0</v>
      </c>
      <c r="L508" s="222">
        <f t="shared" si="1119"/>
        <v>0</v>
      </c>
      <c r="M508" s="222">
        <f t="shared" si="1120"/>
        <v>0</v>
      </c>
      <c r="N508" s="222">
        <f t="shared" si="1121"/>
        <v>0</v>
      </c>
      <c r="O508" s="222">
        <f t="shared" si="1122"/>
        <v>0</v>
      </c>
      <c r="P508" s="222">
        <f t="shared" si="1123"/>
        <v>0</v>
      </c>
      <c r="Q508" s="222">
        <f t="shared" si="1124"/>
        <v>0</v>
      </c>
      <c r="R508" s="222">
        <f t="shared" si="1125"/>
        <v>0</v>
      </c>
      <c r="S508" s="222">
        <f t="shared" si="1126"/>
        <v>0</v>
      </c>
      <c r="T508" s="222">
        <f t="shared" si="1127"/>
        <v>0</v>
      </c>
      <c r="U508" s="222">
        <f t="shared" si="1128"/>
        <v>0</v>
      </c>
      <c r="V508" s="222">
        <f t="shared" si="1129"/>
        <v>0</v>
      </c>
      <c r="W508" s="222">
        <f t="shared" si="1130"/>
        <v>0</v>
      </c>
      <c r="X508" s="222">
        <f t="shared" si="1131"/>
        <v>0</v>
      </c>
      <c r="Y508" s="222">
        <f t="shared" si="1132"/>
        <v>0</v>
      </c>
      <c r="Z508" s="222">
        <f t="shared" si="1133"/>
        <v>0</v>
      </c>
      <c r="AA508" s="222">
        <f t="shared" si="1134"/>
        <v>0</v>
      </c>
      <c r="AB508" s="222">
        <f t="shared" si="1135"/>
        <v>0</v>
      </c>
      <c r="AC508" s="222">
        <f t="shared" si="1136"/>
        <v>0</v>
      </c>
      <c r="AD508" s="222">
        <f t="shared" si="1137"/>
        <v>0</v>
      </c>
      <c r="AE508" s="222">
        <f t="shared" si="1138"/>
        <v>0</v>
      </c>
      <c r="AF508" s="222">
        <f t="shared" si="1139"/>
        <v>0</v>
      </c>
      <c r="AG508" s="222">
        <f t="shared" si="1140"/>
        <v>0</v>
      </c>
      <c r="AH508" s="222">
        <f t="shared" si="1141"/>
        <v>0</v>
      </c>
      <c r="AI508" s="222">
        <f t="shared" si="1142"/>
        <v>0</v>
      </c>
      <c r="AJ508" s="222">
        <f t="shared" si="1143"/>
        <v>0</v>
      </c>
      <c r="AK508" s="222">
        <f t="shared" si="1144"/>
        <v>0</v>
      </c>
      <c r="AL508" s="222">
        <f t="shared" si="1145"/>
        <v>0</v>
      </c>
      <c r="AM508" s="222">
        <f t="shared" si="1146"/>
        <v>0</v>
      </c>
      <c r="AN508" s="222">
        <f t="shared" si="1147"/>
        <v>0</v>
      </c>
      <c r="AO508" s="222">
        <f t="shared" si="1148"/>
        <v>0</v>
      </c>
      <c r="AP508" s="222">
        <f t="shared" si="1149"/>
        <v>0</v>
      </c>
      <c r="AQ508" s="222">
        <f t="shared" si="1150"/>
        <v>0</v>
      </c>
      <c r="AR508" s="222">
        <f t="shared" si="1151"/>
        <v>0</v>
      </c>
      <c r="AS508" s="222">
        <f t="shared" si="1152"/>
        <v>0</v>
      </c>
      <c r="AT508" s="222">
        <f t="shared" si="1153"/>
        <v>0</v>
      </c>
      <c r="AU508" s="222">
        <f t="shared" si="1154"/>
        <v>0</v>
      </c>
      <c r="AV508" s="222">
        <f t="shared" si="1155"/>
        <v>0</v>
      </c>
      <c r="AW508" s="222">
        <f t="shared" si="1156"/>
        <v>0</v>
      </c>
      <c r="AX508" s="222">
        <f t="shared" si="1157"/>
        <v>0</v>
      </c>
      <c r="AY508" s="222">
        <f t="shared" si="1158"/>
        <v>0</v>
      </c>
      <c r="AZ508" s="222">
        <f t="shared" si="1159"/>
        <v>0</v>
      </c>
      <c r="BA508" s="222">
        <f t="shared" si="1160"/>
        <v>0</v>
      </c>
      <c r="BB508" s="222">
        <f t="shared" si="1161"/>
        <v>0</v>
      </c>
      <c r="BC508" s="222">
        <f t="shared" si="1162"/>
        <v>0</v>
      </c>
      <c r="BD508" s="222">
        <f t="shared" si="1163"/>
        <v>0</v>
      </c>
      <c r="BE508" s="222">
        <f t="shared" si="1164"/>
        <v>0</v>
      </c>
      <c r="BF508" s="222">
        <f t="shared" si="1165"/>
        <v>0</v>
      </c>
      <c r="BG508" s="222">
        <f t="shared" si="1166"/>
        <v>0</v>
      </c>
      <c r="BH508" s="222">
        <f t="shared" si="1167"/>
        <v>0</v>
      </c>
      <c r="BI508" s="222">
        <f t="shared" si="1168"/>
        <v>0</v>
      </c>
      <c r="BJ508" s="222">
        <f t="shared" si="1169"/>
        <v>0</v>
      </c>
      <c r="BK508" s="222">
        <f t="shared" si="1170"/>
        <v>0</v>
      </c>
      <c r="BL508" s="222">
        <f t="shared" si="1171"/>
        <v>0</v>
      </c>
      <c r="BM508" s="222">
        <f t="shared" si="1172"/>
        <v>0</v>
      </c>
      <c r="BN508" s="222">
        <f t="shared" si="1173"/>
        <v>0</v>
      </c>
      <c r="BO508" s="222">
        <f t="shared" si="1174"/>
        <v>0</v>
      </c>
      <c r="BP508" s="222">
        <f t="shared" si="1175"/>
        <v>0</v>
      </c>
      <c r="BQ508" s="222">
        <f t="shared" si="1176"/>
        <v>0</v>
      </c>
      <c r="BR508" s="222">
        <f t="shared" si="1177"/>
        <v>0</v>
      </c>
      <c r="BS508" s="222">
        <f t="shared" si="1178"/>
        <v>0</v>
      </c>
      <c r="BT508" s="222">
        <f t="shared" si="1179"/>
        <v>0</v>
      </c>
      <c r="BU508" s="222">
        <f t="shared" si="1180"/>
        <v>0</v>
      </c>
      <c r="BV508" s="222">
        <f t="shared" si="1181"/>
        <v>0</v>
      </c>
      <c r="BW508" s="222">
        <f t="shared" si="1182"/>
        <v>0</v>
      </c>
      <c r="BX508" s="222">
        <f t="shared" si="1183"/>
        <v>0</v>
      </c>
      <c r="BY508" s="222">
        <f t="shared" si="1184"/>
        <v>0</v>
      </c>
      <c r="BZ508" s="222">
        <f t="shared" si="1185"/>
        <v>0</v>
      </c>
      <c r="CA508" s="222">
        <f t="shared" si="1186"/>
        <v>0</v>
      </c>
      <c r="CB508" s="222">
        <f t="shared" si="1187"/>
        <v>0</v>
      </c>
      <c r="CC508" s="222">
        <f t="shared" si="1188"/>
        <v>0</v>
      </c>
      <c r="CD508" s="222">
        <f t="shared" si="1189"/>
        <v>0</v>
      </c>
      <c r="CE508" s="222">
        <f t="shared" si="1190"/>
        <v>0</v>
      </c>
      <c r="CF508" s="222">
        <f t="shared" si="1191"/>
        <v>0</v>
      </c>
      <c r="CG508" s="222">
        <f t="shared" si="1192"/>
        <v>0</v>
      </c>
      <c r="CH508" s="222">
        <f t="shared" si="1193"/>
        <v>0</v>
      </c>
      <c r="CI508" s="222">
        <f t="shared" si="1194"/>
        <v>0</v>
      </c>
      <c r="CJ508" s="222">
        <f t="shared" si="1195"/>
        <v>0</v>
      </c>
      <c r="CK508" s="222">
        <f t="shared" si="1196"/>
        <v>0</v>
      </c>
      <c r="CL508" s="222">
        <f t="shared" si="1197"/>
        <v>0</v>
      </c>
      <c r="CM508" s="222">
        <f t="shared" si="1198"/>
        <v>0</v>
      </c>
      <c r="CN508" s="222">
        <f t="shared" si="1199"/>
        <v>0</v>
      </c>
      <c r="CO508" s="222">
        <f t="shared" si="1200"/>
        <v>0</v>
      </c>
      <c r="CP508" s="222">
        <f t="shared" si="1201"/>
        <v>0</v>
      </c>
      <c r="CQ508" s="222">
        <f t="shared" si="1202"/>
        <v>0</v>
      </c>
      <c r="CR508" s="222">
        <f t="shared" si="1203"/>
        <v>0</v>
      </c>
      <c r="CS508" s="222">
        <f t="shared" si="1204"/>
        <v>0</v>
      </c>
      <c r="CT508" s="222">
        <f t="shared" si="1205"/>
        <v>0</v>
      </c>
      <c r="CU508" s="222">
        <f t="shared" si="1206"/>
        <v>0</v>
      </c>
      <c r="CV508" s="222">
        <f t="shared" si="1207"/>
        <v>0</v>
      </c>
      <c r="CW508" s="222">
        <f t="shared" si="1208"/>
        <v>0</v>
      </c>
      <c r="CX508" s="222">
        <f t="shared" si="1209"/>
        <v>0</v>
      </c>
      <c r="CY508" s="222">
        <f t="shared" si="1210"/>
        <v>0</v>
      </c>
      <c r="CZ508" s="222">
        <f t="shared" si="1211"/>
        <v>0</v>
      </c>
      <c r="DA508" s="222">
        <f t="shared" si="1212"/>
        <v>0</v>
      </c>
      <c r="DB508" s="222">
        <f t="shared" si="1213"/>
        <v>0</v>
      </c>
      <c r="DC508" s="222">
        <f t="shared" si="1214"/>
        <v>0</v>
      </c>
      <c r="DD508" s="222">
        <f t="shared" si="1215"/>
        <v>0</v>
      </c>
      <c r="DE508" s="222">
        <f t="shared" si="1216"/>
        <v>0</v>
      </c>
      <c r="DF508" s="222">
        <f t="shared" si="1217"/>
        <v>0</v>
      </c>
      <c r="DG508" s="222">
        <f t="shared" si="1218"/>
        <v>0</v>
      </c>
      <c r="DH508" s="222">
        <f t="shared" si="1219"/>
        <v>0</v>
      </c>
      <c r="DI508" s="222">
        <f t="shared" si="1220"/>
        <v>0</v>
      </c>
      <c r="DJ508" s="222">
        <f t="shared" si="1221"/>
        <v>0</v>
      </c>
      <c r="DK508" s="222">
        <f t="shared" si="1222"/>
        <v>0</v>
      </c>
      <c r="DL508" s="222">
        <f t="shared" si="1223"/>
        <v>0</v>
      </c>
      <c r="DM508" s="222">
        <f t="shared" si="1224"/>
        <v>0</v>
      </c>
      <c r="DN508" s="222">
        <f t="shared" si="1225"/>
        <v>0</v>
      </c>
      <c r="DO508" s="222">
        <f t="shared" si="1226"/>
        <v>0</v>
      </c>
      <c r="DP508" s="222">
        <f t="shared" si="1227"/>
        <v>0</v>
      </c>
      <c r="DQ508" s="222">
        <f t="shared" si="1228"/>
        <v>0</v>
      </c>
      <c r="DR508" s="222">
        <f t="shared" si="1229"/>
        <v>0</v>
      </c>
      <c r="DS508" s="222">
        <f t="shared" si="1230"/>
        <v>0</v>
      </c>
      <c r="DT508" s="222">
        <f t="shared" si="1231"/>
        <v>0</v>
      </c>
      <c r="DU508" s="222">
        <f t="shared" si="1232"/>
        <v>0</v>
      </c>
      <c r="DV508" s="222">
        <f t="shared" si="1233"/>
        <v>0</v>
      </c>
      <c r="DW508" s="222">
        <f t="shared" si="1234"/>
        <v>0</v>
      </c>
      <c r="DX508" s="222">
        <f t="shared" si="1235"/>
        <v>0</v>
      </c>
      <c r="DY508" s="222">
        <f t="shared" si="1236"/>
        <v>0</v>
      </c>
      <c r="DZ508" s="222">
        <f t="shared" si="1237"/>
        <v>0</v>
      </c>
      <c r="EA508" s="222">
        <f t="shared" si="1238"/>
        <v>0</v>
      </c>
      <c r="EB508" s="222">
        <f t="shared" si="1239"/>
        <v>0</v>
      </c>
      <c r="EC508" s="222">
        <f t="shared" si="1240"/>
        <v>0</v>
      </c>
      <c r="ED508" s="222">
        <f t="shared" si="1241"/>
        <v>0</v>
      </c>
      <c r="EE508" s="222">
        <f t="shared" si="1242"/>
        <v>0</v>
      </c>
      <c r="EF508" s="222">
        <f t="shared" si="1243"/>
        <v>0</v>
      </c>
      <c r="EG508" s="222">
        <f t="shared" si="1244"/>
        <v>0</v>
      </c>
      <c r="EH508" s="222">
        <f t="shared" si="1245"/>
        <v>0</v>
      </c>
      <c r="EI508" s="222">
        <f t="shared" si="1246"/>
        <v>0</v>
      </c>
      <c r="EJ508" s="222">
        <f t="shared" si="1247"/>
        <v>0</v>
      </c>
      <c r="EK508" s="222">
        <f t="shared" si="1248"/>
        <v>0</v>
      </c>
      <c r="EL508" s="222">
        <f t="shared" si="1249"/>
        <v>0</v>
      </c>
      <c r="EM508" s="222">
        <f t="shared" si="1250"/>
        <v>0</v>
      </c>
      <c r="EN508" s="222">
        <f t="shared" si="1251"/>
        <v>0</v>
      </c>
      <c r="EO508" s="222">
        <f t="shared" si="1252"/>
        <v>0</v>
      </c>
      <c r="EP508" s="222">
        <f t="shared" si="1253"/>
        <v>0</v>
      </c>
      <c r="EQ508" s="222">
        <f t="shared" si="1254"/>
        <v>0</v>
      </c>
      <c r="ER508" s="222">
        <f t="shared" si="1255"/>
        <v>0</v>
      </c>
      <c r="ES508" s="222">
        <f t="shared" si="1256"/>
        <v>0</v>
      </c>
      <c r="ET508" s="222">
        <f t="shared" si="1257"/>
        <v>0</v>
      </c>
      <c r="EU508" s="222">
        <f t="shared" si="1258"/>
        <v>0</v>
      </c>
      <c r="EV508" s="222">
        <f t="shared" si="1259"/>
        <v>0</v>
      </c>
      <c r="EW508" s="222">
        <f t="shared" si="1260"/>
        <v>0</v>
      </c>
      <c r="EX508" s="222">
        <f t="shared" si="1261"/>
        <v>0</v>
      </c>
      <c r="EY508" s="222">
        <f t="shared" si="1262"/>
        <v>0</v>
      </c>
      <c r="EZ508" s="222">
        <f t="shared" si="1263"/>
        <v>0</v>
      </c>
      <c r="FA508" s="222">
        <f t="shared" si="1264"/>
        <v>0</v>
      </c>
      <c r="FB508" s="222">
        <f t="shared" si="1265"/>
        <v>0</v>
      </c>
      <c r="FC508" s="222">
        <f t="shared" si="1266"/>
        <v>0</v>
      </c>
      <c r="FD508" s="222">
        <f t="shared" si="1267"/>
        <v>0</v>
      </c>
      <c r="FE508" s="222">
        <f t="shared" si="1268"/>
        <v>0</v>
      </c>
      <c r="FF508" s="222">
        <f t="shared" si="1269"/>
        <v>0</v>
      </c>
      <c r="FG508" s="222">
        <f t="shared" si="1270"/>
        <v>0</v>
      </c>
      <c r="FH508" s="222">
        <f t="shared" si="1271"/>
        <v>0</v>
      </c>
      <c r="FI508" s="222">
        <f t="shared" si="1272"/>
        <v>0</v>
      </c>
      <c r="FJ508" s="222">
        <f t="shared" si="1273"/>
        <v>0</v>
      </c>
      <c r="FK508" s="222">
        <f t="shared" si="1274"/>
        <v>0</v>
      </c>
      <c r="FL508" s="222">
        <f t="shared" si="1275"/>
        <v>0</v>
      </c>
      <c r="FM508" s="222">
        <f t="shared" si="1276"/>
        <v>0</v>
      </c>
      <c r="FN508" s="222">
        <f t="shared" si="1277"/>
        <v>0</v>
      </c>
      <c r="FO508" s="222">
        <f t="shared" si="1278"/>
        <v>0</v>
      </c>
      <c r="FP508" s="222">
        <f t="shared" si="1279"/>
        <v>0</v>
      </c>
      <c r="FQ508" s="222">
        <f t="shared" si="1280"/>
        <v>0</v>
      </c>
      <c r="FR508" s="222">
        <f t="shared" si="1281"/>
        <v>0</v>
      </c>
      <c r="FS508" s="222">
        <f t="shared" si="1282"/>
        <v>0</v>
      </c>
      <c r="FT508" s="222">
        <f t="shared" si="1283"/>
        <v>0</v>
      </c>
      <c r="FU508" s="222">
        <f t="shared" si="1284"/>
        <v>0</v>
      </c>
      <c r="FV508" s="222">
        <f t="shared" si="1285"/>
        <v>0</v>
      </c>
      <c r="FW508" s="222">
        <f t="shared" si="1286"/>
        <v>0</v>
      </c>
      <c r="FX508" s="222">
        <f t="shared" si="1287"/>
        <v>0</v>
      </c>
      <c r="FY508" s="222">
        <f t="shared" si="1288"/>
        <v>0</v>
      </c>
      <c r="FZ508" s="222">
        <f t="shared" si="1289"/>
        <v>0</v>
      </c>
      <c r="GA508" s="222">
        <f t="shared" si="1290"/>
        <v>0</v>
      </c>
      <c r="GB508" s="222">
        <f t="shared" si="1291"/>
        <v>0</v>
      </c>
      <c r="GC508" s="222">
        <f t="shared" si="1292"/>
        <v>0</v>
      </c>
      <c r="GD508" s="222">
        <f t="shared" si="1293"/>
        <v>0</v>
      </c>
      <c r="GE508" s="222">
        <f t="shared" si="1294"/>
        <v>0</v>
      </c>
      <c r="GF508" s="222">
        <f t="shared" si="1295"/>
        <v>0</v>
      </c>
      <c r="GG508" s="222">
        <f t="shared" si="1296"/>
        <v>0</v>
      </c>
      <c r="GH508" s="222">
        <f t="shared" si="1297"/>
        <v>0</v>
      </c>
      <c r="GI508" s="222">
        <f t="shared" si="1298"/>
        <v>0</v>
      </c>
      <c r="GJ508" s="222">
        <f t="shared" si="1299"/>
        <v>0</v>
      </c>
      <c r="GK508" s="222">
        <f t="shared" si="1300"/>
        <v>0</v>
      </c>
      <c r="GL508" s="222">
        <f t="shared" si="1301"/>
        <v>0</v>
      </c>
      <c r="GM508" s="222">
        <f t="shared" si="1302"/>
        <v>0</v>
      </c>
      <c r="GN508" s="222">
        <f t="shared" si="1303"/>
        <v>0</v>
      </c>
      <c r="GO508" s="222">
        <f t="shared" si="1304"/>
        <v>0</v>
      </c>
      <c r="GP508" s="222">
        <f t="shared" si="1305"/>
        <v>0</v>
      </c>
      <c r="GQ508" s="222">
        <f t="shared" si="1306"/>
        <v>0</v>
      </c>
      <c r="GR508" s="222">
        <f t="shared" si="1307"/>
        <v>0</v>
      </c>
      <c r="GS508" s="222">
        <f t="shared" si="1308"/>
        <v>0</v>
      </c>
      <c r="GT508" s="222">
        <f t="shared" si="1309"/>
        <v>0</v>
      </c>
      <c r="GU508" s="222">
        <f t="shared" si="1310"/>
        <v>0</v>
      </c>
      <c r="GV508" s="222">
        <f t="shared" si="1311"/>
        <v>0</v>
      </c>
      <c r="GW508" s="222">
        <f t="shared" si="1312"/>
        <v>0</v>
      </c>
      <c r="GX508" s="222">
        <f t="shared" si="1313"/>
        <v>0</v>
      </c>
      <c r="GY508" s="222">
        <f t="shared" si="1314"/>
        <v>0</v>
      </c>
      <c r="GZ508" s="222">
        <f t="shared" si="1315"/>
        <v>0</v>
      </c>
      <c r="HA508" s="222">
        <f t="shared" si="1316"/>
        <v>0</v>
      </c>
      <c r="HB508" s="222">
        <f t="shared" si="1317"/>
        <v>0</v>
      </c>
      <c r="HC508" s="222">
        <f t="shared" si="1318"/>
        <v>0</v>
      </c>
      <c r="HD508" s="222">
        <f t="shared" si="1319"/>
        <v>0</v>
      </c>
      <c r="HE508" s="222">
        <f t="shared" si="1320"/>
        <v>0</v>
      </c>
      <c r="HF508" s="222">
        <f t="shared" si="1321"/>
        <v>0</v>
      </c>
      <c r="HG508" s="222">
        <f t="shared" si="1322"/>
        <v>0</v>
      </c>
      <c r="HH508" s="222">
        <f t="shared" si="1323"/>
        <v>0</v>
      </c>
      <c r="HI508" s="222">
        <f t="shared" si="1324"/>
        <v>0</v>
      </c>
      <c r="HJ508" s="222">
        <f t="shared" si="1325"/>
        <v>0</v>
      </c>
      <c r="HK508" s="222">
        <f t="shared" si="1326"/>
        <v>0</v>
      </c>
      <c r="HL508" s="222">
        <f t="shared" si="1327"/>
        <v>0</v>
      </c>
      <c r="HM508" s="222">
        <f t="shared" si="1328"/>
        <v>0</v>
      </c>
      <c r="HN508" s="222">
        <f t="shared" si="1329"/>
        <v>0</v>
      </c>
      <c r="HO508" s="222">
        <f t="shared" si="1330"/>
        <v>0</v>
      </c>
      <c r="HP508" s="222">
        <f t="shared" si="1331"/>
        <v>0</v>
      </c>
      <c r="HQ508" s="222">
        <f t="shared" si="1332"/>
        <v>0</v>
      </c>
      <c r="HR508" s="222">
        <f t="shared" si="1333"/>
        <v>0</v>
      </c>
      <c r="HS508" s="222">
        <f t="shared" si="1334"/>
        <v>0</v>
      </c>
      <c r="HT508" s="222">
        <f t="shared" si="1335"/>
        <v>0</v>
      </c>
      <c r="HU508" s="222">
        <f t="shared" si="1336"/>
        <v>0</v>
      </c>
      <c r="HV508" s="222">
        <f t="shared" si="1337"/>
        <v>0</v>
      </c>
      <c r="HW508" s="222">
        <f t="shared" si="1338"/>
        <v>0</v>
      </c>
      <c r="HX508" s="222">
        <f t="shared" si="1339"/>
        <v>0</v>
      </c>
      <c r="HY508" s="222">
        <f t="shared" si="1340"/>
        <v>0</v>
      </c>
      <c r="HZ508" s="222">
        <f t="shared" si="1341"/>
        <v>0</v>
      </c>
      <c r="IA508" s="222">
        <f t="shared" si="1342"/>
        <v>0</v>
      </c>
      <c r="IB508" s="222">
        <f t="shared" si="1343"/>
        <v>0</v>
      </c>
      <c r="IC508" s="222">
        <f t="shared" si="1344"/>
        <v>0</v>
      </c>
      <c r="ID508" s="222">
        <f t="shared" si="1345"/>
        <v>0</v>
      </c>
      <c r="IE508" s="222">
        <f t="shared" si="1346"/>
        <v>0</v>
      </c>
      <c r="IF508" s="222">
        <f t="shared" si="1347"/>
        <v>0</v>
      </c>
      <c r="IG508" s="222">
        <f t="shared" si="1348"/>
        <v>0</v>
      </c>
      <c r="IH508" s="222">
        <f t="shared" si="1349"/>
        <v>0</v>
      </c>
      <c r="II508" s="222">
        <f t="shared" si="1350"/>
        <v>0</v>
      </c>
      <c r="IJ508" s="222">
        <f t="shared" si="1351"/>
        <v>0</v>
      </c>
      <c r="IK508" s="222">
        <f t="shared" si="1352"/>
        <v>0</v>
      </c>
      <c r="IL508" s="222">
        <f t="shared" si="1353"/>
        <v>0</v>
      </c>
      <c r="IM508" s="222">
        <f t="shared" si="1354"/>
        <v>0</v>
      </c>
      <c r="IN508" s="222">
        <f t="shared" si="1355"/>
        <v>0</v>
      </c>
      <c r="IO508" s="222">
        <f t="shared" si="1356"/>
        <v>0</v>
      </c>
      <c r="IP508" s="222">
        <f t="shared" si="1357"/>
        <v>0</v>
      </c>
      <c r="IQ508" s="222">
        <f t="shared" si="1358"/>
        <v>0</v>
      </c>
      <c r="IR508" s="222">
        <f t="shared" si="1359"/>
        <v>0</v>
      </c>
      <c r="IS508" s="222">
        <f t="shared" si="1360"/>
        <v>0</v>
      </c>
      <c r="IT508" s="222">
        <f t="shared" si="1361"/>
        <v>0</v>
      </c>
      <c r="IU508" s="222">
        <f t="shared" si="1362"/>
        <v>0</v>
      </c>
      <c r="IV508" s="222">
        <f t="shared" si="1363"/>
        <v>0</v>
      </c>
      <c r="IW508" s="222">
        <f t="shared" si="1364"/>
        <v>0</v>
      </c>
      <c r="IX508" s="222">
        <f t="shared" si="1365"/>
        <v>0</v>
      </c>
      <c r="IY508" s="222">
        <f t="shared" si="1366"/>
        <v>0</v>
      </c>
      <c r="IZ508" s="222">
        <f t="shared" si="1367"/>
        <v>0</v>
      </c>
      <c r="JA508" s="222">
        <f t="shared" si="1368"/>
        <v>0</v>
      </c>
      <c r="JB508" s="222">
        <f t="shared" si="1369"/>
        <v>0</v>
      </c>
    </row>
    <row r="509" spans="2:262">
      <c r="B509" s="230">
        <v>148</v>
      </c>
      <c r="C509" s="229">
        <f t="shared" si="1370"/>
        <v>2.8906250000000021E-3</v>
      </c>
      <c r="D509" s="226">
        <f t="shared" ca="1" si="1113"/>
        <v>71.914635302335071</v>
      </c>
      <c r="E509" s="225">
        <f ca="1">EX361</f>
        <v>-8.5364697664929615E-2</v>
      </c>
      <c r="F509" s="224">
        <v>148</v>
      </c>
      <c r="G509" s="222">
        <f t="shared" si="1114"/>
        <v>0</v>
      </c>
      <c r="H509" s="222">
        <f t="shared" si="1115"/>
        <v>0</v>
      </c>
      <c r="I509" s="222">
        <f t="shared" si="1116"/>
        <v>0</v>
      </c>
      <c r="J509" s="222">
        <f t="shared" si="1117"/>
        <v>0</v>
      </c>
      <c r="K509" s="222">
        <f t="shared" si="1118"/>
        <v>0</v>
      </c>
      <c r="L509" s="222">
        <f t="shared" si="1119"/>
        <v>0</v>
      </c>
      <c r="M509" s="222">
        <f t="shared" si="1120"/>
        <v>0</v>
      </c>
      <c r="N509" s="222">
        <f t="shared" si="1121"/>
        <v>0</v>
      </c>
      <c r="O509" s="222">
        <f t="shared" si="1122"/>
        <v>0</v>
      </c>
      <c r="P509" s="222">
        <f t="shared" si="1123"/>
        <v>0</v>
      </c>
      <c r="Q509" s="222">
        <f t="shared" si="1124"/>
        <v>0</v>
      </c>
      <c r="R509" s="222">
        <f t="shared" si="1125"/>
        <v>0</v>
      </c>
      <c r="S509" s="222">
        <f t="shared" si="1126"/>
        <v>0</v>
      </c>
      <c r="T509" s="222">
        <f t="shared" si="1127"/>
        <v>0</v>
      </c>
      <c r="U509" s="222">
        <f t="shared" si="1128"/>
        <v>0</v>
      </c>
      <c r="V509" s="222">
        <f t="shared" si="1129"/>
        <v>0</v>
      </c>
      <c r="W509" s="222">
        <f t="shared" si="1130"/>
        <v>0</v>
      </c>
      <c r="X509" s="222">
        <f t="shared" si="1131"/>
        <v>0</v>
      </c>
      <c r="Y509" s="222">
        <f t="shared" si="1132"/>
        <v>0</v>
      </c>
      <c r="Z509" s="222">
        <f t="shared" si="1133"/>
        <v>0</v>
      </c>
      <c r="AA509" s="222">
        <f t="shared" si="1134"/>
        <v>0</v>
      </c>
      <c r="AB509" s="222">
        <f t="shared" si="1135"/>
        <v>0</v>
      </c>
      <c r="AC509" s="222">
        <f t="shared" si="1136"/>
        <v>0</v>
      </c>
      <c r="AD509" s="222">
        <f t="shared" si="1137"/>
        <v>0</v>
      </c>
      <c r="AE509" s="222">
        <f t="shared" si="1138"/>
        <v>0</v>
      </c>
      <c r="AF509" s="222">
        <f t="shared" si="1139"/>
        <v>0</v>
      </c>
      <c r="AG509" s="222">
        <f t="shared" si="1140"/>
        <v>0</v>
      </c>
      <c r="AH509" s="222">
        <f t="shared" si="1141"/>
        <v>0</v>
      </c>
      <c r="AI509" s="222">
        <f t="shared" si="1142"/>
        <v>0</v>
      </c>
      <c r="AJ509" s="222">
        <f t="shared" si="1143"/>
        <v>0</v>
      </c>
      <c r="AK509" s="222">
        <f t="shared" si="1144"/>
        <v>0</v>
      </c>
      <c r="AL509" s="222">
        <f t="shared" si="1145"/>
        <v>0</v>
      </c>
      <c r="AM509" s="222">
        <f t="shared" si="1146"/>
        <v>0</v>
      </c>
      <c r="AN509" s="222">
        <f t="shared" si="1147"/>
        <v>0</v>
      </c>
      <c r="AO509" s="222">
        <f t="shared" si="1148"/>
        <v>0</v>
      </c>
      <c r="AP509" s="222">
        <f t="shared" si="1149"/>
        <v>0</v>
      </c>
      <c r="AQ509" s="222">
        <f t="shared" si="1150"/>
        <v>0</v>
      </c>
      <c r="AR509" s="222">
        <f t="shared" si="1151"/>
        <v>0</v>
      </c>
      <c r="AS509" s="222">
        <f t="shared" si="1152"/>
        <v>0</v>
      </c>
      <c r="AT509" s="222">
        <f t="shared" si="1153"/>
        <v>0</v>
      </c>
      <c r="AU509" s="222">
        <f t="shared" si="1154"/>
        <v>0</v>
      </c>
      <c r="AV509" s="222">
        <f t="shared" si="1155"/>
        <v>0</v>
      </c>
      <c r="AW509" s="222">
        <f t="shared" si="1156"/>
        <v>0</v>
      </c>
      <c r="AX509" s="222">
        <f t="shared" si="1157"/>
        <v>0</v>
      </c>
      <c r="AY509" s="222">
        <f t="shared" si="1158"/>
        <v>0</v>
      </c>
      <c r="AZ509" s="222">
        <f t="shared" si="1159"/>
        <v>0</v>
      </c>
      <c r="BA509" s="222">
        <f t="shared" si="1160"/>
        <v>0</v>
      </c>
      <c r="BB509" s="222">
        <f t="shared" si="1161"/>
        <v>0</v>
      </c>
      <c r="BC509" s="222">
        <f t="shared" si="1162"/>
        <v>0</v>
      </c>
      <c r="BD509" s="222">
        <f t="shared" si="1163"/>
        <v>0</v>
      </c>
      <c r="BE509" s="222">
        <f t="shared" si="1164"/>
        <v>0</v>
      </c>
      <c r="BF509" s="222">
        <f t="shared" si="1165"/>
        <v>0</v>
      </c>
      <c r="BG509" s="222">
        <f t="shared" si="1166"/>
        <v>0</v>
      </c>
      <c r="BH509" s="222">
        <f t="shared" si="1167"/>
        <v>0</v>
      </c>
      <c r="BI509" s="222">
        <f t="shared" si="1168"/>
        <v>0</v>
      </c>
      <c r="BJ509" s="222">
        <f t="shared" si="1169"/>
        <v>0</v>
      </c>
      <c r="BK509" s="222">
        <f t="shared" si="1170"/>
        <v>0</v>
      </c>
      <c r="BL509" s="222">
        <f t="shared" si="1171"/>
        <v>0</v>
      </c>
      <c r="BM509" s="222">
        <f t="shared" si="1172"/>
        <v>0</v>
      </c>
      <c r="BN509" s="222">
        <f t="shared" si="1173"/>
        <v>0</v>
      </c>
      <c r="BO509" s="222">
        <f t="shared" si="1174"/>
        <v>0</v>
      </c>
      <c r="BP509" s="222">
        <f t="shared" si="1175"/>
        <v>0</v>
      </c>
      <c r="BQ509" s="222">
        <f t="shared" si="1176"/>
        <v>0</v>
      </c>
      <c r="BR509" s="222">
        <f t="shared" si="1177"/>
        <v>0</v>
      </c>
      <c r="BS509" s="222">
        <f t="shared" si="1178"/>
        <v>0</v>
      </c>
      <c r="BT509" s="222">
        <f t="shared" si="1179"/>
        <v>0</v>
      </c>
      <c r="BU509" s="222">
        <f t="shared" si="1180"/>
        <v>0</v>
      </c>
      <c r="BV509" s="222">
        <f t="shared" si="1181"/>
        <v>0</v>
      </c>
      <c r="BW509" s="222">
        <f t="shared" si="1182"/>
        <v>0</v>
      </c>
      <c r="BX509" s="222">
        <f t="shared" si="1183"/>
        <v>0</v>
      </c>
      <c r="BY509" s="222">
        <f t="shared" si="1184"/>
        <v>0</v>
      </c>
      <c r="BZ509" s="222">
        <f t="shared" si="1185"/>
        <v>0</v>
      </c>
      <c r="CA509" s="222">
        <f t="shared" si="1186"/>
        <v>0</v>
      </c>
      <c r="CB509" s="222">
        <f t="shared" si="1187"/>
        <v>0</v>
      </c>
      <c r="CC509" s="222">
        <f t="shared" si="1188"/>
        <v>0</v>
      </c>
      <c r="CD509" s="222">
        <f t="shared" si="1189"/>
        <v>0</v>
      </c>
      <c r="CE509" s="222">
        <f t="shared" si="1190"/>
        <v>0</v>
      </c>
      <c r="CF509" s="222">
        <f t="shared" si="1191"/>
        <v>0</v>
      </c>
      <c r="CG509" s="222">
        <f t="shared" si="1192"/>
        <v>0</v>
      </c>
      <c r="CH509" s="222">
        <f t="shared" si="1193"/>
        <v>0</v>
      </c>
      <c r="CI509" s="222">
        <f t="shared" si="1194"/>
        <v>0</v>
      </c>
      <c r="CJ509" s="222">
        <f t="shared" si="1195"/>
        <v>0</v>
      </c>
      <c r="CK509" s="222">
        <f t="shared" si="1196"/>
        <v>0</v>
      </c>
      <c r="CL509" s="222">
        <f t="shared" si="1197"/>
        <v>0</v>
      </c>
      <c r="CM509" s="222">
        <f t="shared" si="1198"/>
        <v>0</v>
      </c>
      <c r="CN509" s="222">
        <f t="shared" si="1199"/>
        <v>0</v>
      </c>
      <c r="CO509" s="222">
        <f t="shared" si="1200"/>
        <v>0</v>
      </c>
      <c r="CP509" s="222">
        <f t="shared" si="1201"/>
        <v>0</v>
      </c>
      <c r="CQ509" s="222">
        <f t="shared" si="1202"/>
        <v>0</v>
      </c>
      <c r="CR509" s="222">
        <f t="shared" si="1203"/>
        <v>0</v>
      </c>
      <c r="CS509" s="222">
        <f t="shared" si="1204"/>
        <v>0</v>
      </c>
      <c r="CT509" s="222">
        <f t="shared" si="1205"/>
        <v>0</v>
      </c>
      <c r="CU509" s="222">
        <f t="shared" si="1206"/>
        <v>0</v>
      </c>
      <c r="CV509" s="222">
        <f t="shared" si="1207"/>
        <v>0</v>
      </c>
      <c r="CW509" s="222">
        <f t="shared" si="1208"/>
        <v>0</v>
      </c>
      <c r="CX509" s="222">
        <f t="shared" si="1209"/>
        <v>0</v>
      </c>
      <c r="CY509" s="222">
        <f t="shared" si="1210"/>
        <v>0</v>
      </c>
      <c r="CZ509" s="222">
        <f t="shared" si="1211"/>
        <v>0</v>
      </c>
      <c r="DA509" s="222">
        <f t="shared" si="1212"/>
        <v>0</v>
      </c>
      <c r="DB509" s="222">
        <f t="shared" si="1213"/>
        <v>0</v>
      </c>
      <c r="DC509" s="222">
        <f t="shared" si="1214"/>
        <v>0</v>
      </c>
      <c r="DD509" s="222">
        <f t="shared" si="1215"/>
        <v>0</v>
      </c>
      <c r="DE509" s="222">
        <f t="shared" si="1216"/>
        <v>0</v>
      </c>
      <c r="DF509" s="222">
        <f t="shared" si="1217"/>
        <v>0</v>
      </c>
      <c r="DG509" s="222">
        <f t="shared" si="1218"/>
        <v>0</v>
      </c>
      <c r="DH509" s="222">
        <f t="shared" si="1219"/>
        <v>0</v>
      </c>
      <c r="DI509" s="222">
        <f t="shared" si="1220"/>
        <v>0</v>
      </c>
      <c r="DJ509" s="222">
        <f t="shared" si="1221"/>
        <v>0</v>
      </c>
      <c r="DK509" s="222">
        <f t="shared" si="1222"/>
        <v>0</v>
      </c>
      <c r="DL509" s="222">
        <f t="shared" si="1223"/>
        <v>0</v>
      </c>
      <c r="DM509" s="222">
        <f t="shared" si="1224"/>
        <v>0</v>
      </c>
      <c r="DN509" s="222">
        <f t="shared" si="1225"/>
        <v>0</v>
      </c>
      <c r="DO509" s="222">
        <f t="shared" si="1226"/>
        <v>0</v>
      </c>
      <c r="DP509" s="222">
        <f t="shared" si="1227"/>
        <v>0</v>
      </c>
      <c r="DQ509" s="222">
        <f t="shared" si="1228"/>
        <v>0</v>
      </c>
      <c r="DR509" s="222">
        <f t="shared" si="1229"/>
        <v>0</v>
      </c>
      <c r="DS509" s="222">
        <f t="shared" si="1230"/>
        <v>0</v>
      </c>
      <c r="DT509" s="222">
        <f t="shared" si="1231"/>
        <v>0</v>
      </c>
      <c r="DU509" s="222">
        <f t="shared" si="1232"/>
        <v>0</v>
      </c>
      <c r="DV509" s="222">
        <f t="shared" si="1233"/>
        <v>0</v>
      </c>
      <c r="DW509" s="222">
        <f t="shared" si="1234"/>
        <v>0</v>
      </c>
      <c r="DX509" s="222">
        <f t="shared" si="1235"/>
        <v>0</v>
      </c>
      <c r="DY509" s="222">
        <f t="shared" si="1236"/>
        <v>0</v>
      </c>
      <c r="DZ509" s="222">
        <f t="shared" si="1237"/>
        <v>0</v>
      </c>
      <c r="EA509" s="222">
        <f t="shared" si="1238"/>
        <v>0</v>
      </c>
      <c r="EB509" s="222">
        <f t="shared" si="1239"/>
        <v>0</v>
      </c>
      <c r="EC509" s="222">
        <f t="shared" si="1240"/>
        <v>0</v>
      </c>
      <c r="ED509" s="222">
        <f t="shared" si="1241"/>
        <v>0</v>
      </c>
      <c r="EE509" s="222">
        <f t="shared" si="1242"/>
        <v>0</v>
      </c>
      <c r="EF509" s="222">
        <f t="shared" si="1243"/>
        <v>0</v>
      </c>
      <c r="EG509" s="222">
        <f t="shared" si="1244"/>
        <v>0</v>
      </c>
      <c r="EH509" s="222">
        <f t="shared" si="1245"/>
        <v>0</v>
      </c>
      <c r="EI509" s="222">
        <f t="shared" si="1246"/>
        <v>0</v>
      </c>
      <c r="EJ509" s="222">
        <f t="shared" si="1247"/>
        <v>0</v>
      </c>
      <c r="EK509" s="222">
        <f t="shared" si="1248"/>
        <v>0</v>
      </c>
      <c r="EL509" s="222">
        <f t="shared" si="1249"/>
        <v>0</v>
      </c>
      <c r="EM509" s="222">
        <f t="shared" si="1250"/>
        <v>0</v>
      </c>
      <c r="EN509" s="222">
        <f t="shared" si="1251"/>
        <v>0</v>
      </c>
      <c r="EO509" s="222">
        <f t="shared" si="1252"/>
        <v>0</v>
      </c>
      <c r="EP509" s="222">
        <f t="shared" si="1253"/>
        <v>0</v>
      </c>
      <c r="EQ509" s="222">
        <f t="shared" si="1254"/>
        <v>0</v>
      </c>
      <c r="ER509" s="222">
        <f t="shared" si="1255"/>
        <v>0</v>
      </c>
      <c r="ES509" s="222">
        <f t="shared" si="1256"/>
        <v>0</v>
      </c>
      <c r="ET509" s="222">
        <f t="shared" si="1257"/>
        <v>0</v>
      </c>
      <c r="EU509" s="222">
        <f t="shared" si="1258"/>
        <v>0</v>
      </c>
      <c r="EV509" s="222">
        <f t="shared" si="1259"/>
        <v>0</v>
      </c>
      <c r="EW509" s="222">
        <f t="shared" si="1260"/>
        <v>0</v>
      </c>
      <c r="EX509" s="222">
        <f t="shared" si="1261"/>
        <v>0</v>
      </c>
      <c r="EY509" s="222">
        <f t="shared" si="1262"/>
        <v>0</v>
      </c>
      <c r="EZ509" s="222">
        <f t="shared" si="1263"/>
        <v>0</v>
      </c>
      <c r="FA509" s="222">
        <f t="shared" si="1264"/>
        <v>0</v>
      </c>
      <c r="FB509" s="222">
        <f t="shared" si="1265"/>
        <v>0</v>
      </c>
      <c r="FC509" s="222">
        <f t="shared" si="1266"/>
        <v>0</v>
      </c>
      <c r="FD509" s="222">
        <f t="shared" si="1267"/>
        <v>0</v>
      </c>
      <c r="FE509" s="222">
        <f t="shared" si="1268"/>
        <v>0</v>
      </c>
      <c r="FF509" s="222">
        <f t="shared" si="1269"/>
        <v>0</v>
      </c>
      <c r="FG509" s="222">
        <f t="shared" si="1270"/>
        <v>0</v>
      </c>
      <c r="FH509" s="222">
        <f t="shared" si="1271"/>
        <v>0</v>
      </c>
      <c r="FI509" s="222">
        <f t="shared" si="1272"/>
        <v>0</v>
      </c>
      <c r="FJ509" s="222">
        <f t="shared" si="1273"/>
        <v>0</v>
      </c>
      <c r="FK509" s="222">
        <f t="shared" si="1274"/>
        <v>0</v>
      </c>
      <c r="FL509" s="222">
        <f t="shared" si="1275"/>
        <v>0</v>
      </c>
      <c r="FM509" s="222">
        <f t="shared" si="1276"/>
        <v>0</v>
      </c>
      <c r="FN509" s="222">
        <f t="shared" si="1277"/>
        <v>0</v>
      </c>
      <c r="FO509" s="222">
        <f t="shared" si="1278"/>
        <v>0</v>
      </c>
      <c r="FP509" s="222">
        <f t="shared" si="1279"/>
        <v>0</v>
      </c>
      <c r="FQ509" s="222">
        <f t="shared" si="1280"/>
        <v>0</v>
      </c>
      <c r="FR509" s="222">
        <f t="shared" si="1281"/>
        <v>0</v>
      </c>
      <c r="FS509" s="222">
        <f t="shared" si="1282"/>
        <v>0</v>
      </c>
      <c r="FT509" s="222">
        <f t="shared" si="1283"/>
        <v>0</v>
      </c>
      <c r="FU509" s="222">
        <f t="shared" si="1284"/>
        <v>0</v>
      </c>
      <c r="FV509" s="222">
        <f t="shared" si="1285"/>
        <v>0</v>
      </c>
      <c r="FW509" s="222">
        <f t="shared" si="1286"/>
        <v>0</v>
      </c>
      <c r="FX509" s="222">
        <f t="shared" si="1287"/>
        <v>0</v>
      </c>
      <c r="FY509" s="222">
        <f t="shared" si="1288"/>
        <v>0</v>
      </c>
      <c r="FZ509" s="222">
        <f t="shared" si="1289"/>
        <v>0</v>
      </c>
      <c r="GA509" s="222">
        <f t="shared" si="1290"/>
        <v>0</v>
      </c>
      <c r="GB509" s="222">
        <f t="shared" si="1291"/>
        <v>0</v>
      </c>
      <c r="GC509" s="222">
        <f t="shared" si="1292"/>
        <v>0</v>
      </c>
      <c r="GD509" s="222">
        <f t="shared" si="1293"/>
        <v>0</v>
      </c>
      <c r="GE509" s="222">
        <f t="shared" si="1294"/>
        <v>0</v>
      </c>
      <c r="GF509" s="222">
        <f t="shared" si="1295"/>
        <v>0</v>
      </c>
      <c r="GG509" s="222">
        <f t="shared" si="1296"/>
        <v>0</v>
      </c>
      <c r="GH509" s="222">
        <f t="shared" si="1297"/>
        <v>0</v>
      </c>
      <c r="GI509" s="222">
        <f t="shared" si="1298"/>
        <v>0</v>
      </c>
      <c r="GJ509" s="222">
        <f t="shared" si="1299"/>
        <v>0</v>
      </c>
      <c r="GK509" s="222">
        <f t="shared" si="1300"/>
        <v>0</v>
      </c>
      <c r="GL509" s="222">
        <f t="shared" si="1301"/>
        <v>0</v>
      </c>
      <c r="GM509" s="222">
        <f t="shared" si="1302"/>
        <v>0</v>
      </c>
      <c r="GN509" s="222">
        <f t="shared" si="1303"/>
        <v>0</v>
      </c>
      <c r="GO509" s="222">
        <f t="shared" si="1304"/>
        <v>0</v>
      </c>
      <c r="GP509" s="222">
        <f t="shared" si="1305"/>
        <v>0</v>
      </c>
      <c r="GQ509" s="222">
        <f t="shared" si="1306"/>
        <v>0</v>
      </c>
      <c r="GR509" s="222">
        <f t="shared" si="1307"/>
        <v>0</v>
      </c>
      <c r="GS509" s="222">
        <f t="shared" si="1308"/>
        <v>0</v>
      </c>
      <c r="GT509" s="222">
        <f t="shared" si="1309"/>
        <v>0</v>
      </c>
      <c r="GU509" s="222">
        <f t="shared" si="1310"/>
        <v>0</v>
      </c>
      <c r="GV509" s="222">
        <f t="shared" si="1311"/>
        <v>0</v>
      </c>
      <c r="GW509" s="222">
        <f t="shared" si="1312"/>
        <v>0</v>
      </c>
      <c r="GX509" s="222">
        <f t="shared" si="1313"/>
        <v>0</v>
      </c>
      <c r="GY509" s="222">
        <f t="shared" si="1314"/>
        <v>0</v>
      </c>
      <c r="GZ509" s="222">
        <f t="shared" si="1315"/>
        <v>0</v>
      </c>
      <c r="HA509" s="222">
        <f t="shared" si="1316"/>
        <v>0</v>
      </c>
      <c r="HB509" s="222">
        <f t="shared" si="1317"/>
        <v>0</v>
      </c>
      <c r="HC509" s="222">
        <f t="shared" si="1318"/>
        <v>0</v>
      </c>
      <c r="HD509" s="222">
        <f t="shared" si="1319"/>
        <v>0</v>
      </c>
      <c r="HE509" s="222">
        <f t="shared" si="1320"/>
        <v>0</v>
      </c>
      <c r="HF509" s="222">
        <f t="shared" si="1321"/>
        <v>0</v>
      </c>
      <c r="HG509" s="222">
        <f t="shared" si="1322"/>
        <v>0</v>
      </c>
      <c r="HH509" s="222">
        <f t="shared" si="1323"/>
        <v>0</v>
      </c>
      <c r="HI509" s="222">
        <f t="shared" si="1324"/>
        <v>0</v>
      </c>
      <c r="HJ509" s="222">
        <f t="shared" si="1325"/>
        <v>0</v>
      </c>
      <c r="HK509" s="222">
        <f t="shared" si="1326"/>
        <v>0</v>
      </c>
      <c r="HL509" s="222">
        <f t="shared" si="1327"/>
        <v>0</v>
      </c>
      <c r="HM509" s="222">
        <f t="shared" si="1328"/>
        <v>0</v>
      </c>
      <c r="HN509" s="222">
        <f t="shared" si="1329"/>
        <v>0</v>
      </c>
      <c r="HO509" s="222">
        <f t="shared" si="1330"/>
        <v>0</v>
      </c>
      <c r="HP509" s="222">
        <f t="shared" si="1331"/>
        <v>0</v>
      </c>
      <c r="HQ509" s="222">
        <f t="shared" si="1332"/>
        <v>0</v>
      </c>
      <c r="HR509" s="222">
        <f t="shared" si="1333"/>
        <v>0</v>
      </c>
      <c r="HS509" s="222">
        <f t="shared" si="1334"/>
        <v>0</v>
      </c>
      <c r="HT509" s="222">
        <f t="shared" si="1335"/>
        <v>0</v>
      </c>
      <c r="HU509" s="222">
        <f t="shared" si="1336"/>
        <v>0</v>
      </c>
      <c r="HV509" s="222">
        <f t="shared" si="1337"/>
        <v>0</v>
      </c>
      <c r="HW509" s="222">
        <f t="shared" si="1338"/>
        <v>0</v>
      </c>
      <c r="HX509" s="222">
        <f t="shared" si="1339"/>
        <v>0</v>
      </c>
      <c r="HY509" s="222">
        <f t="shared" si="1340"/>
        <v>0</v>
      </c>
      <c r="HZ509" s="222">
        <f t="shared" si="1341"/>
        <v>0</v>
      </c>
      <c r="IA509" s="222">
        <f t="shared" si="1342"/>
        <v>0</v>
      </c>
      <c r="IB509" s="222">
        <f t="shared" si="1343"/>
        <v>0</v>
      </c>
      <c r="IC509" s="222">
        <f t="shared" si="1344"/>
        <v>0</v>
      </c>
      <c r="ID509" s="222">
        <f t="shared" si="1345"/>
        <v>0</v>
      </c>
      <c r="IE509" s="222">
        <f t="shared" si="1346"/>
        <v>0</v>
      </c>
      <c r="IF509" s="222">
        <f t="shared" si="1347"/>
        <v>0</v>
      </c>
      <c r="IG509" s="222">
        <f t="shared" si="1348"/>
        <v>0</v>
      </c>
      <c r="IH509" s="222">
        <f t="shared" si="1349"/>
        <v>0</v>
      </c>
      <c r="II509" s="222">
        <f t="shared" si="1350"/>
        <v>0</v>
      </c>
      <c r="IJ509" s="222">
        <f t="shared" si="1351"/>
        <v>0</v>
      </c>
      <c r="IK509" s="222">
        <f t="shared" si="1352"/>
        <v>0</v>
      </c>
      <c r="IL509" s="222">
        <f t="shared" si="1353"/>
        <v>0</v>
      </c>
      <c r="IM509" s="222">
        <f t="shared" si="1354"/>
        <v>0</v>
      </c>
      <c r="IN509" s="222">
        <f t="shared" si="1355"/>
        <v>0</v>
      </c>
      <c r="IO509" s="222">
        <f t="shared" si="1356"/>
        <v>0</v>
      </c>
      <c r="IP509" s="222">
        <f t="shared" si="1357"/>
        <v>0</v>
      </c>
      <c r="IQ509" s="222">
        <f t="shared" si="1358"/>
        <v>0</v>
      </c>
      <c r="IR509" s="222">
        <f t="shared" si="1359"/>
        <v>0</v>
      </c>
      <c r="IS509" s="222">
        <f t="shared" si="1360"/>
        <v>0</v>
      </c>
      <c r="IT509" s="222">
        <f t="shared" si="1361"/>
        <v>0</v>
      </c>
      <c r="IU509" s="222">
        <f t="shared" si="1362"/>
        <v>0</v>
      </c>
      <c r="IV509" s="222">
        <f t="shared" si="1363"/>
        <v>0</v>
      </c>
      <c r="IW509" s="222">
        <f t="shared" si="1364"/>
        <v>0</v>
      </c>
      <c r="IX509" s="222">
        <f t="shared" si="1365"/>
        <v>0</v>
      </c>
      <c r="IY509" s="222">
        <f t="shared" si="1366"/>
        <v>0</v>
      </c>
      <c r="IZ509" s="222">
        <f t="shared" si="1367"/>
        <v>0</v>
      </c>
      <c r="JA509" s="222">
        <f t="shared" si="1368"/>
        <v>0</v>
      </c>
      <c r="JB509" s="222">
        <f t="shared" si="1369"/>
        <v>0</v>
      </c>
    </row>
    <row r="510" spans="2:262">
      <c r="B510" s="230">
        <v>149</v>
      </c>
      <c r="C510" s="229">
        <f t="shared" si="1370"/>
        <v>2.9101562500000022E-3</v>
      </c>
      <c r="D510" s="226">
        <f t="shared" ca="1" si="1113"/>
        <v>71.911435605990761</v>
      </c>
      <c r="E510" s="225">
        <f ca="1">EY361</f>
        <v>-8.8564394009242473E-2</v>
      </c>
      <c r="F510" s="224">
        <v>149</v>
      </c>
      <c r="G510" s="222">
        <f t="shared" si="1114"/>
        <v>0</v>
      </c>
      <c r="H510" s="222">
        <f t="shared" si="1115"/>
        <v>0</v>
      </c>
      <c r="I510" s="222">
        <f t="shared" si="1116"/>
        <v>0</v>
      </c>
      <c r="J510" s="222">
        <f t="shared" si="1117"/>
        <v>0</v>
      </c>
      <c r="K510" s="222">
        <f t="shared" si="1118"/>
        <v>0</v>
      </c>
      <c r="L510" s="222">
        <f t="shared" si="1119"/>
        <v>0</v>
      </c>
      <c r="M510" s="222">
        <f t="shared" si="1120"/>
        <v>0</v>
      </c>
      <c r="N510" s="222">
        <f t="shared" si="1121"/>
        <v>0</v>
      </c>
      <c r="O510" s="222">
        <f t="shared" si="1122"/>
        <v>0</v>
      </c>
      <c r="P510" s="222">
        <f t="shared" si="1123"/>
        <v>0</v>
      </c>
      <c r="Q510" s="222">
        <f t="shared" si="1124"/>
        <v>0</v>
      </c>
      <c r="R510" s="222">
        <f t="shared" si="1125"/>
        <v>0</v>
      </c>
      <c r="S510" s="222">
        <f t="shared" si="1126"/>
        <v>0</v>
      </c>
      <c r="T510" s="222">
        <f t="shared" si="1127"/>
        <v>0</v>
      </c>
      <c r="U510" s="222">
        <f t="shared" si="1128"/>
        <v>0</v>
      </c>
      <c r="V510" s="222">
        <f t="shared" si="1129"/>
        <v>0</v>
      </c>
      <c r="W510" s="222">
        <f t="shared" si="1130"/>
        <v>0</v>
      </c>
      <c r="X510" s="222">
        <f t="shared" si="1131"/>
        <v>0</v>
      </c>
      <c r="Y510" s="222">
        <f t="shared" si="1132"/>
        <v>0</v>
      </c>
      <c r="Z510" s="222">
        <f t="shared" si="1133"/>
        <v>0</v>
      </c>
      <c r="AA510" s="222">
        <f t="shared" si="1134"/>
        <v>0</v>
      </c>
      <c r="AB510" s="222">
        <f t="shared" si="1135"/>
        <v>0</v>
      </c>
      <c r="AC510" s="222">
        <f t="shared" si="1136"/>
        <v>0</v>
      </c>
      <c r="AD510" s="222">
        <f t="shared" si="1137"/>
        <v>0</v>
      </c>
      <c r="AE510" s="222">
        <f t="shared" si="1138"/>
        <v>0</v>
      </c>
      <c r="AF510" s="222">
        <f t="shared" si="1139"/>
        <v>0</v>
      </c>
      <c r="AG510" s="222">
        <f t="shared" si="1140"/>
        <v>0</v>
      </c>
      <c r="AH510" s="222">
        <f t="shared" si="1141"/>
        <v>0</v>
      </c>
      <c r="AI510" s="222">
        <f t="shared" si="1142"/>
        <v>0</v>
      </c>
      <c r="AJ510" s="222">
        <f t="shared" si="1143"/>
        <v>0</v>
      </c>
      <c r="AK510" s="222">
        <f t="shared" si="1144"/>
        <v>0</v>
      </c>
      <c r="AL510" s="222">
        <f t="shared" si="1145"/>
        <v>0</v>
      </c>
      <c r="AM510" s="222">
        <f t="shared" si="1146"/>
        <v>0</v>
      </c>
      <c r="AN510" s="222">
        <f t="shared" si="1147"/>
        <v>0</v>
      </c>
      <c r="AO510" s="222">
        <f t="shared" si="1148"/>
        <v>0</v>
      </c>
      <c r="AP510" s="222">
        <f t="shared" si="1149"/>
        <v>0</v>
      </c>
      <c r="AQ510" s="222">
        <f t="shared" si="1150"/>
        <v>0</v>
      </c>
      <c r="AR510" s="222">
        <f t="shared" si="1151"/>
        <v>0</v>
      </c>
      <c r="AS510" s="222">
        <f t="shared" si="1152"/>
        <v>0</v>
      </c>
      <c r="AT510" s="222">
        <f t="shared" si="1153"/>
        <v>0</v>
      </c>
      <c r="AU510" s="222">
        <f t="shared" si="1154"/>
        <v>0</v>
      </c>
      <c r="AV510" s="222">
        <f t="shared" si="1155"/>
        <v>0</v>
      </c>
      <c r="AW510" s="222">
        <f t="shared" si="1156"/>
        <v>0</v>
      </c>
      <c r="AX510" s="222">
        <f t="shared" si="1157"/>
        <v>0</v>
      </c>
      <c r="AY510" s="222">
        <f t="shared" si="1158"/>
        <v>0</v>
      </c>
      <c r="AZ510" s="222">
        <f t="shared" si="1159"/>
        <v>0</v>
      </c>
      <c r="BA510" s="222">
        <f t="shared" si="1160"/>
        <v>0</v>
      </c>
      <c r="BB510" s="222">
        <f t="shared" si="1161"/>
        <v>0</v>
      </c>
      <c r="BC510" s="222">
        <f t="shared" si="1162"/>
        <v>0</v>
      </c>
      <c r="BD510" s="222">
        <f t="shared" si="1163"/>
        <v>0</v>
      </c>
      <c r="BE510" s="222">
        <f t="shared" si="1164"/>
        <v>0</v>
      </c>
      <c r="BF510" s="222">
        <f t="shared" si="1165"/>
        <v>0</v>
      </c>
      <c r="BG510" s="222">
        <f t="shared" si="1166"/>
        <v>0</v>
      </c>
      <c r="BH510" s="222">
        <f t="shared" si="1167"/>
        <v>0</v>
      </c>
      <c r="BI510" s="222">
        <f t="shared" si="1168"/>
        <v>0</v>
      </c>
      <c r="BJ510" s="222">
        <f t="shared" si="1169"/>
        <v>0</v>
      </c>
      <c r="BK510" s="222">
        <f t="shared" si="1170"/>
        <v>0</v>
      </c>
      <c r="BL510" s="222">
        <f t="shared" si="1171"/>
        <v>0</v>
      </c>
      <c r="BM510" s="222">
        <f t="shared" si="1172"/>
        <v>0</v>
      </c>
      <c r="BN510" s="222">
        <f t="shared" si="1173"/>
        <v>0</v>
      </c>
      <c r="BO510" s="222">
        <f t="shared" si="1174"/>
        <v>0</v>
      </c>
      <c r="BP510" s="222">
        <f t="shared" si="1175"/>
        <v>0</v>
      </c>
      <c r="BQ510" s="222">
        <f t="shared" si="1176"/>
        <v>0</v>
      </c>
      <c r="BR510" s="222">
        <f t="shared" si="1177"/>
        <v>0</v>
      </c>
      <c r="BS510" s="222">
        <f t="shared" si="1178"/>
        <v>0</v>
      </c>
      <c r="BT510" s="222">
        <f t="shared" si="1179"/>
        <v>0</v>
      </c>
      <c r="BU510" s="222">
        <f t="shared" si="1180"/>
        <v>0</v>
      </c>
      <c r="BV510" s="222">
        <f t="shared" si="1181"/>
        <v>0</v>
      </c>
      <c r="BW510" s="222">
        <f t="shared" si="1182"/>
        <v>0</v>
      </c>
      <c r="BX510" s="222">
        <f t="shared" si="1183"/>
        <v>0</v>
      </c>
      <c r="BY510" s="222">
        <f t="shared" si="1184"/>
        <v>0</v>
      </c>
      <c r="BZ510" s="222">
        <f t="shared" si="1185"/>
        <v>0</v>
      </c>
      <c r="CA510" s="222">
        <f t="shared" si="1186"/>
        <v>0</v>
      </c>
      <c r="CB510" s="222">
        <f t="shared" si="1187"/>
        <v>0</v>
      </c>
      <c r="CC510" s="222">
        <f t="shared" si="1188"/>
        <v>0</v>
      </c>
      <c r="CD510" s="222">
        <f t="shared" si="1189"/>
        <v>0</v>
      </c>
      <c r="CE510" s="222">
        <f t="shared" si="1190"/>
        <v>0</v>
      </c>
      <c r="CF510" s="222">
        <f t="shared" si="1191"/>
        <v>0</v>
      </c>
      <c r="CG510" s="222">
        <f t="shared" si="1192"/>
        <v>0</v>
      </c>
      <c r="CH510" s="222">
        <f t="shared" si="1193"/>
        <v>0</v>
      </c>
      <c r="CI510" s="222">
        <f t="shared" si="1194"/>
        <v>0</v>
      </c>
      <c r="CJ510" s="222">
        <f t="shared" si="1195"/>
        <v>0</v>
      </c>
      <c r="CK510" s="222">
        <f t="shared" si="1196"/>
        <v>0</v>
      </c>
      <c r="CL510" s="222">
        <f t="shared" si="1197"/>
        <v>0</v>
      </c>
      <c r="CM510" s="222">
        <f t="shared" si="1198"/>
        <v>0</v>
      </c>
      <c r="CN510" s="222">
        <f t="shared" si="1199"/>
        <v>0</v>
      </c>
      <c r="CO510" s="222">
        <f t="shared" si="1200"/>
        <v>0</v>
      </c>
      <c r="CP510" s="222">
        <f t="shared" si="1201"/>
        <v>0</v>
      </c>
      <c r="CQ510" s="222">
        <f t="shared" si="1202"/>
        <v>0</v>
      </c>
      <c r="CR510" s="222">
        <f t="shared" si="1203"/>
        <v>0</v>
      </c>
      <c r="CS510" s="222">
        <f t="shared" si="1204"/>
        <v>0</v>
      </c>
      <c r="CT510" s="222">
        <f t="shared" si="1205"/>
        <v>0</v>
      </c>
      <c r="CU510" s="222">
        <f t="shared" si="1206"/>
        <v>0</v>
      </c>
      <c r="CV510" s="222">
        <f t="shared" si="1207"/>
        <v>0</v>
      </c>
      <c r="CW510" s="222">
        <f t="shared" si="1208"/>
        <v>0</v>
      </c>
      <c r="CX510" s="222">
        <f t="shared" si="1209"/>
        <v>0</v>
      </c>
      <c r="CY510" s="222">
        <f t="shared" si="1210"/>
        <v>0</v>
      </c>
      <c r="CZ510" s="222">
        <f t="shared" si="1211"/>
        <v>0</v>
      </c>
      <c r="DA510" s="222">
        <f t="shared" si="1212"/>
        <v>0</v>
      </c>
      <c r="DB510" s="222">
        <f t="shared" si="1213"/>
        <v>0</v>
      </c>
      <c r="DC510" s="222">
        <f t="shared" si="1214"/>
        <v>0</v>
      </c>
      <c r="DD510" s="222">
        <f t="shared" si="1215"/>
        <v>0</v>
      </c>
      <c r="DE510" s="222">
        <f t="shared" si="1216"/>
        <v>0</v>
      </c>
      <c r="DF510" s="222">
        <f t="shared" si="1217"/>
        <v>0</v>
      </c>
      <c r="DG510" s="222">
        <f t="shared" si="1218"/>
        <v>0</v>
      </c>
      <c r="DH510" s="222">
        <f t="shared" si="1219"/>
        <v>0</v>
      </c>
      <c r="DI510" s="222">
        <f t="shared" si="1220"/>
        <v>0</v>
      </c>
      <c r="DJ510" s="222">
        <f t="shared" si="1221"/>
        <v>0</v>
      </c>
      <c r="DK510" s="222">
        <f t="shared" si="1222"/>
        <v>0</v>
      </c>
      <c r="DL510" s="222">
        <f t="shared" si="1223"/>
        <v>0</v>
      </c>
      <c r="DM510" s="222">
        <f t="shared" si="1224"/>
        <v>0</v>
      </c>
      <c r="DN510" s="222">
        <f t="shared" si="1225"/>
        <v>0</v>
      </c>
      <c r="DO510" s="222">
        <f t="shared" si="1226"/>
        <v>0</v>
      </c>
      <c r="DP510" s="222">
        <f t="shared" si="1227"/>
        <v>0</v>
      </c>
      <c r="DQ510" s="222">
        <f t="shared" si="1228"/>
        <v>0</v>
      </c>
      <c r="DR510" s="222">
        <f t="shared" si="1229"/>
        <v>0</v>
      </c>
      <c r="DS510" s="222">
        <f t="shared" si="1230"/>
        <v>0</v>
      </c>
      <c r="DT510" s="222">
        <f t="shared" si="1231"/>
        <v>0</v>
      </c>
      <c r="DU510" s="222">
        <f t="shared" si="1232"/>
        <v>0</v>
      </c>
      <c r="DV510" s="222">
        <f t="shared" si="1233"/>
        <v>0</v>
      </c>
      <c r="DW510" s="222">
        <f t="shared" si="1234"/>
        <v>0</v>
      </c>
      <c r="DX510" s="222">
        <f t="shared" si="1235"/>
        <v>0</v>
      </c>
      <c r="DY510" s="222">
        <f t="shared" si="1236"/>
        <v>0</v>
      </c>
      <c r="DZ510" s="222">
        <f t="shared" si="1237"/>
        <v>0</v>
      </c>
      <c r="EA510" s="222">
        <f t="shared" si="1238"/>
        <v>0</v>
      </c>
      <c r="EB510" s="222">
        <f t="shared" si="1239"/>
        <v>0</v>
      </c>
      <c r="EC510" s="222">
        <f t="shared" si="1240"/>
        <v>0</v>
      </c>
      <c r="ED510" s="222">
        <f t="shared" si="1241"/>
        <v>0</v>
      </c>
      <c r="EE510" s="222">
        <f t="shared" si="1242"/>
        <v>0</v>
      </c>
      <c r="EF510" s="222">
        <f t="shared" si="1243"/>
        <v>0</v>
      </c>
      <c r="EG510" s="222">
        <f t="shared" si="1244"/>
        <v>0</v>
      </c>
      <c r="EH510" s="222">
        <f t="shared" si="1245"/>
        <v>0</v>
      </c>
      <c r="EI510" s="222">
        <f t="shared" si="1246"/>
        <v>0</v>
      </c>
      <c r="EJ510" s="222">
        <f t="shared" si="1247"/>
        <v>0</v>
      </c>
      <c r="EK510" s="222">
        <f t="shared" si="1248"/>
        <v>0</v>
      </c>
      <c r="EL510" s="222">
        <f t="shared" si="1249"/>
        <v>0</v>
      </c>
      <c r="EM510" s="222">
        <f t="shared" si="1250"/>
        <v>0</v>
      </c>
      <c r="EN510" s="222">
        <f t="shared" si="1251"/>
        <v>0</v>
      </c>
      <c r="EO510" s="222">
        <f t="shared" si="1252"/>
        <v>0</v>
      </c>
      <c r="EP510" s="222">
        <f t="shared" si="1253"/>
        <v>0</v>
      </c>
      <c r="EQ510" s="222">
        <f t="shared" si="1254"/>
        <v>0</v>
      </c>
      <c r="ER510" s="222">
        <f t="shared" si="1255"/>
        <v>0</v>
      </c>
      <c r="ES510" s="222">
        <f t="shared" si="1256"/>
        <v>0</v>
      </c>
      <c r="ET510" s="222">
        <f t="shared" si="1257"/>
        <v>0</v>
      </c>
      <c r="EU510" s="222">
        <f t="shared" si="1258"/>
        <v>0</v>
      </c>
      <c r="EV510" s="222">
        <f t="shared" si="1259"/>
        <v>0</v>
      </c>
      <c r="EW510" s="222">
        <f t="shared" si="1260"/>
        <v>0</v>
      </c>
      <c r="EX510" s="222">
        <f t="shared" si="1261"/>
        <v>0</v>
      </c>
      <c r="EY510" s="222">
        <f t="shared" si="1262"/>
        <v>0</v>
      </c>
      <c r="EZ510" s="222">
        <f t="shared" si="1263"/>
        <v>0</v>
      </c>
      <c r="FA510" s="222">
        <f t="shared" si="1264"/>
        <v>0</v>
      </c>
      <c r="FB510" s="222">
        <f t="shared" si="1265"/>
        <v>0</v>
      </c>
      <c r="FC510" s="222">
        <f t="shared" si="1266"/>
        <v>0</v>
      </c>
      <c r="FD510" s="222">
        <f t="shared" si="1267"/>
        <v>0</v>
      </c>
      <c r="FE510" s="222">
        <f t="shared" si="1268"/>
        <v>0</v>
      </c>
      <c r="FF510" s="222">
        <f t="shared" si="1269"/>
        <v>0</v>
      </c>
      <c r="FG510" s="222">
        <f t="shared" si="1270"/>
        <v>0</v>
      </c>
      <c r="FH510" s="222">
        <f t="shared" si="1271"/>
        <v>0</v>
      </c>
      <c r="FI510" s="222">
        <f t="shared" si="1272"/>
        <v>0</v>
      </c>
      <c r="FJ510" s="222">
        <f t="shared" si="1273"/>
        <v>0</v>
      </c>
      <c r="FK510" s="222">
        <f t="shared" si="1274"/>
        <v>0</v>
      </c>
      <c r="FL510" s="222">
        <f t="shared" si="1275"/>
        <v>0</v>
      </c>
      <c r="FM510" s="222">
        <f t="shared" si="1276"/>
        <v>0</v>
      </c>
      <c r="FN510" s="222">
        <f t="shared" si="1277"/>
        <v>0</v>
      </c>
      <c r="FO510" s="222">
        <f t="shared" si="1278"/>
        <v>0</v>
      </c>
      <c r="FP510" s="222">
        <f t="shared" si="1279"/>
        <v>0</v>
      </c>
      <c r="FQ510" s="222">
        <f t="shared" si="1280"/>
        <v>0</v>
      </c>
      <c r="FR510" s="222">
        <f t="shared" si="1281"/>
        <v>0</v>
      </c>
      <c r="FS510" s="222">
        <f t="shared" si="1282"/>
        <v>0</v>
      </c>
      <c r="FT510" s="222">
        <f t="shared" si="1283"/>
        <v>0</v>
      </c>
      <c r="FU510" s="222">
        <f t="shared" si="1284"/>
        <v>0</v>
      </c>
      <c r="FV510" s="222">
        <f t="shared" si="1285"/>
        <v>0</v>
      </c>
      <c r="FW510" s="222">
        <f t="shared" si="1286"/>
        <v>0</v>
      </c>
      <c r="FX510" s="222">
        <f t="shared" si="1287"/>
        <v>0</v>
      </c>
      <c r="FY510" s="222">
        <f t="shared" si="1288"/>
        <v>0</v>
      </c>
      <c r="FZ510" s="222">
        <f t="shared" si="1289"/>
        <v>0</v>
      </c>
      <c r="GA510" s="222">
        <f t="shared" si="1290"/>
        <v>0</v>
      </c>
      <c r="GB510" s="222">
        <f t="shared" si="1291"/>
        <v>0</v>
      </c>
      <c r="GC510" s="222">
        <f t="shared" si="1292"/>
        <v>0</v>
      </c>
      <c r="GD510" s="222">
        <f t="shared" si="1293"/>
        <v>0</v>
      </c>
      <c r="GE510" s="222">
        <f t="shared" si="1294"/>
        <v>0</v>
      </c>
      <c r="GF510" s="222">
        <f t="shared" si="1295"/>
        <v>0</v>
      </c>
      <c r="GG510" s="222">
        <f t="shared" si="1296"/>
        <v>0</v>
      </c>
      <c r="GH510" s="222">
        <f t="shared" si="1297"/>
        <v>0</v>
      </c>
      <c r="GI510" s="222">
        <f t="shared" si="1298"/>
        <v>0</v>
      </c>
      <c r="GJ510" s="222">
        <f t="shared" si="1299"/>
        <v>0</v>
      </c>
      <c r="GK510" s="222">
        <f t="shared" si="1300"/>
        <v>0</v>
      </c>
      <c r="GL510" s="222">
        <f t="shared" si="1301"/>
        <v>0</v>
      </c>
      <c r="GM510" s="222">
        <f t="shared" si="1302"/>
        <v>0</v>
      </c>
      <c r="GN510" s="222">
        <f t="shared" si="1303"/>
        <v>0</v>
      </c>
      <c r="GO510" s="222">
        <f t="shared" si="1304"/>
        <v>0</v>
      </c>
      <c r="GP510" s="222">
        <f t="shared" si="1305"/>
        <v>0</v>
      </c>
      <c r="GQ510" s="222">
        <f t="shared" si="1306"/>
        <v>0</v>
      </c>
      <c r="GR510" s="222">
        <f t="shared" si="1307"/>
        <v>0</v>
      </c>
      <c r="GS510" s="222">
        <f t="shared" si="1308"/>
        <v>0</v>
      </c>
      <c r="GT510" s="222">
        <f t="shared" si="1309"/>
        <v>0</v>
      </c>
      <c r="GU510" s="222">
        <f t="shared" si="1310"/>
        <v>0</v>
      </c>
      <c r="GV510" s="222">
        <f t="shared" si="1311"/>
        <v>0</v>
      </c>
      <c r="GW510" s="222">
        <f t="shared" si="1312"/>
        <v>0</v>
      </c>
      <c r="GX510" s="222">
        <f t="shared" si="1313"/>
        <v>0</v>
      </c>
      <c r="GY510" s="222">
        <f t="shared" si="1314"/>
        <v>0</v>
      </c>
      <c r="GZ510" s="222">
        <f t="shared" si="1315"/>
        <v>0</v>
      </c>
      <c r="HA510" s="222">
        <f t="shared" si="1316"/>
        <v>0</v>
      </c>
      <c r="HB510" s="222">
        <f t="shared" si="1317"/>
        <v>0</v>
      </c>
      <c r="HC510" s="222">
        <f t="shared" si="1318"/>
        <v>0</v>
      </c>
      <c r="HD510" s="222">
        <f t="shared" si="1319"/>
        <v>0</v>
      </c>
      <c r="HE510" s="222">
        <f t="shared" si="1320"/>
        <v>0</v>
      </c>
      <c r="HF510" s="222">
        <f t="shared" si="1321"/>
        <v>0</v>
      </c>
      <c r="HG510" s="222">
        <f t="shared" si="1322"/>
        <v>0</v>
      </c>
      <c r="HH510" s="222">
        <f t="shared" si="1323"/>
        <v>0</v>
      </c>
      <c r="HI510" s="222">
        <f t="shared" si="1324"/>
        <v>0</v>
      </c>
      <c r="HJ510" s="222">
        <f t="shared" si="1325"/>
        <v>0</v>
      </c>
      <c r="HK510" s="222">
        <f t="shared" si="1326"/>
        <v>0</v>
      </c>
      <c r="HL510" s="222">
        <f t="shared" si="1327"/>
        <v>0</v>
      </c>
      <c r="HM510" s="222">
        <f t="shared" si="1328"/>
        <v>0</v>
      </c>
      <c r="HN510" s="222">
        <f t="shared" si="1329"/>
        <v>0</v>
      </c>
      <c r="HO510" s="222">
        <f t="shared" si="1330"/>
        <v>0</v>
      </c>
      <c r="HP510" s="222">
        <f t="shared" si="1331"/>
        <v>0</v>
      </c>
      <c r="HQ510" s="222">
        <f t="shared" si="1332"/>
        <v>0</v>
      </c>
      <c r="HR510" s="222">
        <f t="shared" si="1333"/>
        <v>0</v>
      </c>
      <c r="HS510" s="222">
        <f t="shared" si="1334"/>
        <v>0</v>
      </c>
      <c r="HT510" s="222">
        <f t="shared" si="1335"/>
        <v>0</v>
      </c>
      <c r="HU510" s="222">
        <f t="shared" si="1336"/>
        <v>0</v>
      </c>
      <c r="HV510" s="222">
        <f t="shared" si="1337"/>
        <v>0</v>
      </c>
      <c r="HW510" s="222">
        <f t="shared" si="1338"/>
        <v>0</v>
      </c>
      <c r="HX510" s="222">
        <f t="shared" si="1339"/>
        <v>0</v>
      </c>
      <c r="HY510" s="222">
        <f t="shared" si="1340"/>
        <v>0</v>
      </c>
      <c r="HZ510" s="222">
        <f t="shared" si="1341"/>
        <v>0</v>
      </c>
      <c r="IA510" s="222">
        <f t="shared" si="1342"/>
        <v>0</v>
      </c>
      <c r="IB510" s="222">
        <f t="shared" si="1343"/>
        <v>0</v>
      </c>
      <c r="IC510" s="222">
        <f t="shared" si="1344"/>
        <v>0</v>
      </c>
      <c r="ID510" s="222">
        <f t="shared" si="1345"/>
        <v>0</v>
      </c>
      <c r="IE510" s="222">
        <f t="shared" si="1346"/>
        <v>0</v>
      </c>
      <c r="IF510" s="222">
        <f t="shared" si="1347"/>
        <v>0</v>
      </c>
      <c r="IG510" s="222">
        <f t="shared" si="1348"/>
        <v>0</v>
      </c>
      <c r="IH510" s="222">
        <f t="shared" si="1349"/>
        <v>0</v>
      </c>
      <c r="II510" s="222">
        <f t="shared" si="1350"/>
        <v>0</v>
      </c>
      <c r="IJ510" s="222">
        <f t="shared" si="1351"/>
        <v>0</v>
      </c>
      <c r="IK510" s="222">
        <f t="shared" si="1352"/>
        <v>0</v>
      </c>
      <c r="IL510" s="222">
        <f t="shared" si="1353"/>
        <v>0</v>
      </c>
      <c r="IM510" s="222">
        <f t="shared" si="1354"/>
        <v>0</v>
      </c>
      <c r="IN510" s="222">
        <f t="shared" si="1355"/>
        <v>0</v>
      </c>
      <c r="IO510" s="222">
        <f t="shared" si="1356"/>
        <v>0</v>
      </c>
      <c r="IP510" s="222">
        <f t="shared" si="1357"/>
        <v>0</v>
      </c>
      <c r="IQ510" s="222">
        <f t="shared" si="1358"/>
        <v>0</v>
      </c>
      <c r="IR510" s="222">
        <f t="shared" si="1359"/>
        <v>0</v>
      </c>
      <c r="IS510" s="222">
        <f t="shared" si="1360"/>
        <v>0</v>
      </c>
      <c r="IT510" s="222">
        <f t="shared" si="1361"/>
        <v>0</v>
      </c>
      <c r="IU510" s="222">
        <f t="shared" si="1362"/>
        <v>0</v>
      </c>
      <c r="IV510" s="222">
        <f t="shared" si="1363"/>
        <v>0</v>
      </c>
      <c r="IW510" s="222">
        <f t="shared" si="1364"/>
        <v>0</v>
      </c>
      <c r="IX510" s="222">
        <f t="shared" si="1365"/>
        <v>0</v>
      </c>
      <c r="IY510" s="222">
        <f t="shared" si="1366"/>
        <v>0</v>
      </c>
      <c r="IZ510" s="222">
        <f t="shared" si="1367"/>
        <v>0</v>
      </c>
      <c r="JA510" s="222">
        <f t="shared" si="1368"/>
        <v>0</v>
      </c>
      <c r="JB510" s="222">
        <f t="shared" si="1369"/>
        <v>0</v>
      </c>
    </row>
    <row r="511" spans="2:262">
      <c r="B511" s="230">
        <v>150</v>
      </c>
      <c r="C511" s="229">
        <f t="shared" si="1370"/>
        <v>2.9296875000000022E-3</v>
      </c>
      <c r="D511" s="226">
        <f t="shared" ca="1" si="1113"/>
        <v>71.914210439305066</v>
      </c>
      <c r="E511" s="225">
        <f ca="1">EZ361</f>
        <v>-8.5789560694927089E-2</v>
      </c>
      <c r="F511" s="224">
        <v>150</v>
      </c>
      <c r="G511" s="222">
        <f t="shared" si="1114"/>
        <v>0</v>
      </c>
      <c r="H511" s="222">
        <f t="shared" si="1115"/>
        <v>0</v>
      </c>
      <c r="I511" s="222">
        <f t="shared" si="1116"/>
        <v>0</v>
      </c>
      <c r="J511" s="222">
        <f t="shared" si="1117"/>
        <v>0</v>
      </c>
      <c r="K511" s="222">
        <f t="shared" si="1118"/>
        <v>0</v>
      </c>
      <c r="L511" s="222">
        <f t="shared" si="1119"/>
        <v>0</v>
      </c>
      <c r="M511" s="222">
        <f t="shared" si="1120"/>
        <v>0</v>
      </c>
      <c r="N511" s="222">
        <f t="shared" si="1121"/>
        <v>0</v>
      </c>
      <c r="O511" s="222">
        <f t="shared" si="1122"/>
        <v>0</v>
      </c>
      <c r="P511" s="222">
        <f t="shared" si="1123"/>
        <v>0</v>
      </c>
      <c r="Q511" s="222">
        <f t="shared" si="1124"/>
        <v>0</v>
      </c>
      <c r="R511" s="222">
        <f t="shared" si="1125"/>
        <v>0</v>
      </c>
      <c r="S511" s="222">
        <f t="shared" si="1126"/>
        <v>0</v>
      </c>
      <c r="T511" s="222">
        <f t="shared" si="1127"/>
        <v>0</v>
      </c>
      <c r="U511" s="222">
        <f t="shared" si="1128"/>
        <v>0</v>
      </c>
      <c r="V511" s="222">
        <f t="shared" si="1129"/>
        <v>0</v>
      </c>
      <c r="W511" s="222">
        <f t="shared" si="1130"/>
        <v>0</v>
      </c>
      <c r="X511" s="222">
        <f t="shared" si="1131"/>
        <v>0</v>
      </c>
      <c r="Y511" s="222">
        <f t="shared" si="1132"/>
        <v>0</v>
      </c>
      <c r="Z511" s="222">
        <f t="shared" si="1133"/>
        <v>0</v>
      </c>
      <c r="AA511" s="222">
        <f t="shared" si="1134"/>
        <v>0</v>
      </c>
      <c r="AB511" s="222">
        <f t="shared" si="1135"/>
        <v>0</v>
      </c>
      <c r="AC511" s="222">
        <f t="shared" si="1136"/>
        <v>0</v>
      </c>
      <c r="AD511" s="222">
        <f t="shared" si="1137"/>
        <v>0</v>
      </c>
      <c r="AE511" s="222">
        <f t="shared" si="1138"/>
        <v>0</v>
      </c>
      <c r="AF511" s="222">
        <f t="shared" si="1139"/>
        <v>0</v>
      </c>
      <c r="AG511" s="222">
        <f t="shared" si="1140"/>
        <v>0</v>
      </c>
      <c r="AH511" s="222">
        <f t="shared" si="1141"/>
        <v>0</v>
      </c>
      <c r="AI511" s="222">
        <f t="shared" si="1142"/>
        <v>0</v>
      </c>
      <c r="AJ511" s="222">
        <f t="shared" si="1143"/>
        <v>0</v>
      </c>
      <c r="AK511" s="222">
        <f t="shared" si="1144"/>
        <v>0</v>
      </c>
      <c r="AL511" s="222">
        <f t="shared" si="1145"/>
        <v>0</v>
      </c>
      <c r="AM511" s="222">
        <f t="shared" si="1146"/>
        <v>0</v>
      </c>
      <c r="AN511" s="222">
        <f t="shared" si="1147"/>
        <v>0</v>
      </c>
      <c r="AO511" s="222">
        <f t="shared" si="1148"/>
        <v>0</v>
      </c>
      <c r="AP511" s="222">
        <f t="shared" si="1149"/>
        <v>0</v>
      </c>
      <c r="AQ511" s="222">
        <f t="shared" si="1150"/>
        <v>0</v>
      </c>
      <c r="AR511" s="222">
        <f t="shared" si="1151"/>
        <v>0</v>
      </c>
      <c r="AS511" s="222">
        <f t="shared" si="1152"/>
        <v>0</v>
      </c>
      <c r="AT511" s="222">
        <f t="shared" si="1153"/>
        <v>0</v>
      </c>
      <c r="AU511" s="222">
        <f t="shared" si="1154"/>
        <v>0</v>
      </c>
      <c r="AV511" s="222">
        <f t="shared" si="1155"/>
        <v>0</v>
      </c>
      <c r="AW511" s="222">
        <f t="shared" si="1156"/>
        <v>0</v>
      </c>
      <c r="AX511" s="222">
        <f t="shared" si="1157"/>
        <v>0</v>
      </c>
      <c r="AY511" s="222">
        <f t="shared" si="1158"/>
        <v>0</v>
      </c>
      <c r="AZ511" s="222">
        <f t="shared" si="1159"/>
        <v>0</v>
      </c>
      <c r="BA511" s="222">
        <f t="shared" si="1160"/>
        <v>0</v>
      </c>
      <c r="BB511" s="222">
        <f t="shared" si="1161"/>
        <v>0</v>
      </c>
      <c r="BC511" s="222">
        <f t="shared" si="1162"/>
        <v>0</v>
      </c>
      <c r="BD511" s="222">
        <f t="shared" si="1163"/>
        <v>0</v>
      </c>
      <c r="BE511" s="222">
        <f t="shared" si="1164"/>
        <v>0</v>
      </c>
      <c r="BF511" s="222">
        <f t="shared" si="1165"/>
        <v>0</v>
      </c>
      <c r="BG511" s="222">
        <f t="shared" si="1166"/>
        <v>0</v>
      </c>
      <c r="BH511" s="222">
        <f t="shared" si="1167"/>
        <v>0</v>
      </c>
      <c r="BI511" s="222">
        <f t="shared" si="1168"/>
        <v>0</v>
      </c>
      <c r="BJ511" s="222">
        <f t="shared" si="1169"/>
        <v>0</v>
      </c>
      <c r="BK511" s="222">
        <f t="shared" si="1170"/>
        <v>0</v>
      </c>
      <c r="BL511" s="222">
        <f t="shared" si="1171"/>
        <v>0</v>
      </c>
      <c r="BM511" s="222">
        <f t="shared" si="1172"/>
        <v>0</v>
      </c>
      <c r="BN511" s="222">
        <f t="shared" si="1173"/>
        <v>0</v>
      </c>
      <c r="BO511" s="222">
        <f t="shared" si="1174"/>
        <v>0</v>
      </c>
      <c r="BP511" s="222">
        <f t="shared" si="1175"/>
        <v>0</v>
      </c>
      <c r="BQ511" s="222">
        <f t="shared" si="1176"/>
        <v>0</v>
      </c>
      <c r="BR511" s="222">
        <f t="shared" si="1177"/>
        <v>0</v>
      </c>
      <c r="BS511" s="222">
        <f t="shared" si="1178"/>
        <v>0</v>
      </c>
      <c r="BT511" s="222">
        <f t="shared" si="1179"/>
        <v>0</v>
      </c>
      <c r="BU511" s="222">
        <f t="shared" si="1180"/>
        <v>0</v>
      </c>
      <c r="BV511" s="222">
        <f t="shared" si="1181"/>
        <v>0</v>
      </c>
      <c r="BW511" s="222">
        <f t="shared" si="1182"/>
        <v>0</v>
      </c>
      <c r="BX511" s="222">
        <f t="shared" si="1183"/>
        <v>0</v>
      </c>
      <c r="BY511" s="222">
        <f t="shared" si="1184"/>
        <v>0</v>
      </c>
      <c r="BZ511" s="222">
        <f t="shared" si="1185"/>
        <v>0</v>
      </c>
      <c r="CA511" s="222">
        <f t="shared" si="1186"/>
        <v>0</v>
      </c>
      <c r="CB511" s="222">
        <f t="shared" si="1187"/>
        <v>0</v>
      </c>
      <c r="CC511" s="222">
        <f t="shared" si="1188"/>
        <v>0</v>
      </c>
      <c r="CD511" s="222">
        <f t="shared" si="1189"/>
        <v>0</v>
      </c>
      <c r="CE511" s="222">
        <f t="shared" si="1190"/>
        <v>0</v>
      </c>
      <c r="CF511" s="222">
        <f t="shared" si="1191"/>
        <v>0</v>
      </c>
      <c r="CG511" s="222">
        <f t="shared" si="1192"/>
        <v>0</v>
      </c>
      <c r="CH511" s="222">
        <f t="shared" si="1193"/>
        <v>0</v>
      </c>
      <c r="CI511" s="222">
        <f t="shared" si="1194"/>
        <v>0</v>
      </c>
      <c r="CJ511" s="222">
        <f t="shared" si="1195"/>
        <v>0</v>
      </c>
      <c r="CK511" s="222">
        <f t="shared" si="1196"/>
        <v>0</v>
      </c>
      <c r="CL511" s="222">
        <f t="shared" si="1197"/>
        <v>0</v>
      </c>
      <c r="CM511" s="222">
        <f t="shared" si="1198"/>
        <v>0</v>
      </c>
      <c r="CN511" s="222">
        <f t="shared" si="1199"/>
        <v>0</v>
      </c>
      <c r="CO511" s="222">
        <f t="shared" si="1200"/>
        <v>0</v>
      </c>
      <c r="CP511" s="222">
        <f t="shared" si="1201"/>
        <v>0</v>
      </c>
      <c r="CQ511" s="222">
        <f t="shared" si="1202"/>
        <v>0</v>
      </c>
      <c r="CR511" s="222">
        <f t="shared" si="1203"/>
        <v>0</v>
      </c>
      <c r="CS511" s="222">
        <f t="shared" si="1204"/>
        <v>0</v>
      </c>
      <c r="CT511" s="222">
        <f t="shared" si="1205"/>
        <v>0</v>
      </c>
      <c r="CU511" s="222">
        <f t="shared" si="1206"/>
        <v>0</v>
      </c>
      <c r="CV511" s="222">
        <f t="shared" si="1207"/>
        <v>0</v>
      </c>
      <c r="CW511" s="222">
        <f t="shared" si="1208"/>
        <v>0</v>
      </c>
      <c r="CX511" s="222">
        <f t="shared" si="1209"/>
        <v>0</v>
      </c>
      <c r="CY511" s="222">
        <f t="shared" si="1210"/>
        <v>0</v>
      </c>
      <c r="CZ511" s="222">
        <f t="shared" si="1211"/>
        <v>0</v>
      </c>
      <c r="DA511" s="222">
        <f t="shared" si="1212"/>
        <v>0</v>
      </c>
      <c r="DB511" s="222">
        <f t="shared" si="1213"/>
        <v>0</v>
      </c>
      <c r="DC511" s="222">
        <f t="shared" si="1214"/>
        <v>0</v>
      </c>
      <c r="DD511" s="222">
        <f t="shared" si="1215"/>
        <v>0</v>
      </c>
      <c r="DE511" s="222">
        <f t="shared" si="1216"/>
        <v>0</v>
      </c>
      <c r="DF511" s="222">
        <f t="shared" si="1217"/>
        <v>0</v>
      </c>
      <c r="DG511" s="222">
        <f t="shared" si="1218"/>
        <v>0</v>
      </c>
      <c r="DH511" s="222">
        <f t="shared" si="1219"/>
        <v>0</v>
      </c>
      <c r="DI511" s="222">
        <f t="shared" si="1220"/>
        <v>0</v>
      </c>
      <c r="DJ511" s="222">
        <f t="shared" si="1221"/>
        <v>0</v>
      </c>
      <c r="DK511" s="222">
        <f t="shared" si="1222"/>
        <v>0</v>
      </c>
      <c r="DL511" s="222">
        <f t="shared" si="1223"/>
        <v>0</v>
      </c>
      <c r="DM511" s="222">
        <f t="shared" si="1224"/>
        <v>0</v>
      </c>
      <c r="DN511" s="222">
        <f t="shared" si="1225"/>
        <v>0</v>
      </c>
      <c r="DO511" s="222">
        <f t="shared" si="1226"/>
        <v>0</v>
      </c>
      <c r="DP511" s="222">
        <f t="shared" si="1227"/>
        <v>0</v>
      </c>
      <c r="DQ511" s="222">
        <f t="shared" si="1228"/>
        <v>0</v>
      </c>
      <c r="DR511" s="222">
        <f t="shared" si="1229"/>
        <v>0</v>
      </c>
      <c r="DS511" s="222">
        <f t="shared" si="1230"/>
        <v>0</v>
      </c>
      <c r="DT511" s="222">
        <f t="shared" si="1231"/>
        <v>0</v>
      </c>
      <c r="DU511" s="222">
        <f t="shared" si="1232"/>
        <v>0</v>
      </c>
      <c r="DV511" s="222">
        <f t="shared" si="1233"/>
        <v>0</v>
      </c>
      <c r="DW511" s="222">
        <f t="shared" si="1234"/>
        <v>0</v>
      </c>
      <c r="DX511" s="222">
        <f t="shared" si="1235"/>
        <v>0</v>
      </c>
      <c r="DY511" s="222">
        <f t="shared" si="1236"/>
        <v>0</v>
      </c>
      <c r="DZ511" s="222">
        <f t="shared" si="1237"/>
        <v>0</v>
      </c>
      <c r="EA511" s="222">
        <f t="shared" si="1238"/>
        <v>0</v>
      </c>
      <c r="EB511" s="222">
        <f t="shared" si="1239"/>
        <v>0</v>
      </c>
      <c r="EC511" s="222">
        <f t="shared" si="1240"/>
        <v>0</v>
      </c>
      <c r="ED511" s="222">
        <f t="shared" si="1241"/>
        <v>0</v>
      </c>
      <c r="EE511" s="222">
        <f t="shared" si="1242"/>
        <v>0</v>
      </c>
      <c r="EF511" s="222">
        <f t="shared" si="1243"/>
        <v>0</v>
      </c>
      <c r="EG511" s="222">
        <f t="shared" si="1244"/>
        <v>0</v>
      </c>
      <c r="EH511" s="222">
        <f t="shared" si="1245"/>
        <v>0</v>
      </c>
      <c r="EI511" s="222">
        <f t="shared" si="1246"/>
        <v>0</v>
      </c>
      <c r="EJ511" s="222">
        <f t="shared" si="1247"/>
        <v>0</v>
      </c>
      <c r="EK511" s="222">
        <f t="shared" si="1248"/>
        <v>0</v>
      </c>
      <c r="EL511" s="222">
        <f t="shared" si="1249"/>
        <v>0</v>
      </c>
      <c r="EM511" s="222">
        <f t="shared" si="1250"/>
        <v>0</v>
      </c>
      <c r="EN511" s="222">
        <f t="shared" si="1251"/>
        <v>0</v>
      </c>
      <c r="EO511" s="222">
        <f t="shared" si="1252"/>
        <v>0</v>
      </c>
      <c r="EP511" s="222">
        <f t="shared" si="1253"/>
        <v>0</v>
      </c>
      <c r="EQ511" s="222">
        <f t="shared" si="1254"/>
        <v>0</v>
      </c>
      <c r="ER511" s="222">
        <f t="shared" si="1255"/>
        <v>0</v>
      </c>
      <c r="ES511" s="222">
        <f t="shared" si="1256"/>
        <v>0</v>
      </c>
      <c r="ET511" s="222">
        <f t="shared" si="1257"/>
        <v>0</v>
      </c>
      <c r="EU511" s="222">
        <f t="shared" si="1258"/>
        <v>0</v>
      </c>
      <c r="EV511" s="222">
        <f t="shared" si="1259"/>
        <v>0</v>
      </c>
      <c r="EW511" s="222">
        <f t="shared" si="1260"/>
        <v>0</v>
      </c>
      <c r="EX511" s="222">
        <f t="shared" si="1261"/>
        <v>0</v>
      </c>
      <c r="EY511" s="222">
        <f t="shared" si="1262"/>
        <v>0</v>
      </c>
      <c r="EZ511" s="222">
        <f t="shared" si="1263"/>
        <v>0</v>
      </c>
      <c r="FA511" s="222">
        <f t="shared" si="1264"/>
        <v>0</v>
      </c>
      <c r="FB511" s="222">
        <f t="shared" si="1265"/>
        <v>0</v>
      </c>
      <c r="FC511" s="222">
        <f t="shared" si="1266"/>
        <v>0</v>
      </c>
      <c r="FD511" s="222">
        <f t="shared" si="1267"/>
        <v>0</v>
      </c>
      <c r="FE511" s="222">
        <f t="shared" si="1268"/>
        <v>0</v>
      </c>
      <c r="FF511" s="222">
        <f t="shared" si="1269"/>
        <v>0</v>
      </c>
      <c r="FG511" s="222">
        <f t="shared" si="1270"/>
        <v>0</v>
      </c>
      <c r="FH511" s="222">
        <f t="shared" si="1271"/>
        <v>0</v>
      </c>
      <c r="FI511" s="222">
        <f t="shared" si="1272"/>
        <v>0</v>
      </c>
      <c r="FJ511" s="222">
        <f t="shared" si="1273"/>
        <v>0</v>
      </c>
      <c r="FK511" s="222">
        <f t="shared" si="1274"/>
        <v>0</v>
      </c>
      <c r="FL511" s="222">
        <f t="shared" si="1275"/>
        <v>0</v>
      </c>
      <c r="FM511" s="222">
        <f t="shared" si="1276"/>
        <v>0</v>
      </c>
      <c r="FN511" s="222">
        <f t="shared" si="1277"/>
        <v>0</v>
      </c>
      <c r="FO511" s="222">
        <f t="shared" si="1278"/>
        <v>0</v>
      </c>
      <c r="FP511" s="222">
        <f t="shared" si="1279"/>
        <v>0</v>
      </c>
      <c r="FQ511" s="222">
        <f t="shared" si="1280"/>
        <v>0</v>
      </c>
      <c r="FR511" s="222">
        <f t="shared" si="1281"/>
        <v>0</v>
      </c>
      <c r="FS511" s="222">
        <f t="shared" si="1282"/>
        <v>0</v>
      </c>
      <c r="FT511" s="222">
        <f t="shared" si="1283"/>
        <v>0</v>
      </c>
      <c r="FU511" s="222">
        <f t="shared" si="1284"/>
        <v>0</v>
      </c>
      <c r="FV511" s="222">
        <f t="shared" si="1285"/>
        <v>0</v>
      </c>
      <c r="FW511" s="222">
        <f t="shared" si="1286"/>
        <v>0</v>
      </c>
      <c r="FX511" s="222">
        <f t="shared" si="1287"/>
        <v>0</v>
      </c>
      <c r="FY511" s="222">
        <f t="shared" si="1288"/>
        <v>0</v>
      </c>
      <c r="FZ511" s="222">
        <f t="shared" si="1289"/>
        <v>0</v>
      </c>
      <c r="GA511" s="222">
        <f t="shared" si="1290"/>
        <v>0</v>
      </c>
      <c r="GB511" s="222">
        <f t="shared" si="1291"/>
        <v>0</v>
      </c>
      <c r="GC511" s="222">
        <f t="shared" si="1292"/>
        <v>0</v>
      </c>
      <c r="GD511" s="222">
        <f t="shared" si="1293"/>
        <v>0</v>
      </c>
      <c r="GE511" s="222">
        <f t="shared" si="1294"/>
        <v>0</v>
      </c>
      <c r="GF511" s="222">
        <f t="shared" si="1295"/>
        <v>0</v>
      </c>
      <c r="GG511" s="222">
        <f t="shared" si="1296"/>
        <v>0</v>
      </c>
      <c r="GH511" s="222">
        <f t="shared" si="1297"/>
        <v>0</v>
      </c>
      <c r="GI511" s="222">
        <f t="shared" si="1298"/>
        <v>0</v>
      </c>
      <c r="GJ511" s="222">
        <f t="shared" si="1299"/>
        <v>0</v>
      </c>
      <c r="GK511" s="222">
        <f t="shared" si="1300"/>
        <v>0</v>
      </c>
      <c r="GL511" s="222">
        <f t="shared" si="1301"/>
        <v>0</v>
      </c>
      <c r="GM511" s="222">
        <f t="shared" si="1302"/>
        <v>0</v>
      </c>
      <c r="GN511" s="222">
        <f t="shared" si="1303"/>
        <v>0</v>
      </c>
      <c r="GO511" s="222">
        <f t="shared" si="1304"/>
        <v>0</v>
      </c>
      <c r="GP511" s="222">
        <f t="shared" si="1305"/>
        <v>0</v>
      </c>
      <c r="GQ511" s="222">
        <f t="shared" si="1306"/>
        <v>0</v>
      </c>
      <c r="GR511" s="222">
        <f t="shared" si="1307"/>
        <v>0</v>
      </c>
      <c r="GS511" s="222">
        <f t="shared" si="1308"/>
        <v>0</v>
      </c>
      <c r="GT511" s="222">
        <f t="shared" si="1309"/>
        <v>0</v>
      </c>
      <c r="GU511" s="222">
        <f t="shared" si="1310"/>
        <v>0</v>
      </c>
      <c r="GV511" s="222">
        <f t="shared" si="1311"/>
        <v>0</v>
      </c>
      <c r="GW511" s="222">
        <f t="shared" si="1312"/>
        <v>0</v>
      </c>
      <c r="GX511" s="222">
        <f t="shared" si="1313"/>
        <v>0</v>
      </c>
      <c r="GY511" s="222">
        <f t="shared" si="1314"/>
        <v>0</v>
      </c>
      <c r="GZ511" s="222">
        <f t="shared" si="1315"/>
        <v>0</v>
      </c>
      <c r="HA511" s="222">
        <f t="shared" si="1316"/>
        <v>0</v>
      </c>
      <c r="HB511" s="222">
        <f t="shared" si="1317"/>
        <v>0</v>
      </c>
      <c r="HC511" s="222">
        <f t="shared" si="1318"/>
        <v>0</v>
      </c>
      <c r="HD511" s="222">
        <f t="shared" si="1319"/>
        <v>0</v>
      </c>
      <c r="HE511" s="222">
        <f t="shared" si="1320"/>
        <v>0</v>
      </c>
      <c r="HF511" s="222">
        <f t="shared" si="1321"/>
        <v>0</v>
      </c>
      <c r="HG511" s="222">
        <f t="shared" si="1322"/>
        <v>0</v>
      </c>
      <c r="HH511" s="222">
        <f t="shared" si="1323"/>
        <v>0</v>
      </c>
      <c r="HI511" s="222">
        <f t="shared" si="1324"/>
        <v>0</v>
      </c>
      <c r="HJ511" s="222">
        <f t="shared" si="1325"/>
        <v>0</v>
      </c>
      <c r="HK511" s="222">
        <f t="shared" si="1326"/>
        <v>0</v>
      </c>
      <c r="HL511" s="222">
        <f t="shared" si="1327"/>
        <v>0</v>
      </c>
      <c r="HM511" s="222">
        <f t="shared" si="1328"/>
        <v>0</v>
      </c>
      <c r="HN511" s="222">
        <f t="shared" si="1329"/>
        <v>0</v>
      </c>
      <c r="HO511" s="222">
        <f t="shared" si="1330"/>
        <v>0</v>
      </c>
      <c r="HP511" s="222">
        <f t="shared" si="1331"/>
        <v>0</v>
      </c>
      <c r="HQ511" s="222">
        <f t="shared" si="1332"/>
        <v>0</v>
      </c>
      <c r="HR511" s="222">
        <f t="shared" si="1333"/>
        <v>0</v>
      </c>
      <c r="HS511" s="222">
        <f t="shared" si="1334"/>
        <v>0</v>
      </c>
      <c r="HT511" s="222">
        <f t="shared" si="1335"/>
        <v>0</v>
      </c>
      <c r="HU511" s="222">
        <f t="shared" si="1336"/>
        <v>0</v>
      </c>
      <c r="HV511" s="222">
        <f t="shared" si="1337"/>
        <v>0</v>
      </c>
      <c r="HW511" s="222">
        <f t="shared" si="1338"/>
        <v>0</v>
      </c>
      <c r="HX511" s="222">
        <f t="shared" si="1339"/>
        <v>0</v>
      </c>
      <c r="HY511" s="222">
        <f t="shared" si="1340"/>
        <v>0</v>
      </c>
      <c r="HZ511" s="222">
        <f t="shared" si="1341"/>
        <v>0</v>
      </c>
      <c r="IA511" s="222">
        <f t="shared" si="1342"/>
        <v>0</v>
      </c>
      <c r="IB511" s="222">
        <f t="shared" si="1343"/>
        <v>0</v>
      </c>
      <c r="IC511" s="222">
        <f t="shared" si="1344"/>
        <v>0</v>
      </c>
      <c r="ID511" s="222">
        <f t="shared" si="1345"/>
        <v>0</v>
      </c>
      <c r="IE511" s="222">
        <f t="shared" si="1346"/>
        <v>0</v>
      </c>
      <c r="IF511" s="222">
        <f t="shared" si="1347"/>
        <v>0</v>
      </c>
      <c r="IG511" s="222">
        <f t="shared" si="1348"/>
        <v>0</v>
      </c>
      <c r="IH511" s="222">
        <f t="shared" si="1349"/>
        <v>0</v>
      </c>
      <c r="II511" s="222">
        <f t="shared" si="1350"/>
        <v>0</v>
      </c>
      <c r="IJ511" s="222">
        <f t="shared" si="1351"/>
        <v>0</v>
      </c>
      <c r="IK511" s="222">
        <f t="shared" si="1352"/>
        <v>0</v>
      </c>
      <c r="IL511" s="222">
        <f t="shared" si="1353"/>
        <v>0</v>
      </c>
      <c r="IM511" s="222">
        <f t="shared" si="1354"/>
        <v>0</v>
      </c>
      <c r="IN511" s="222">
        <f t="shared" si="1355"/>
        <v>0</v>
      </c>
      <c r="IO511" s="222">
        <f t="shared" si="1356"/>
        <v>0</v>
      </c>
      <c r="IP511" s="222">
        <f t="shared" si="1357"/>
        <v>0</v>
      </c>
      <c r="IQ511" s="222">
        <f t="shared" si="1358"/>
        <v>0</v>
      </c>
      <c r="IR511" s="222">
        <f t="shared" si="1359"/>
        <v>0</v>
      </c>
      <c r="IS511" s="222">
        <f t="shared" si="1360"/>
        <v>0</v>
      </c>
      <c r="IT511" s="222">
        <f t="shared" si="1361"/>
        <v>0</v>
      </c>
      <c r="IU511" s="222">
        <f t="shared" si="1362"/>
        <v>0</v>
      </c>
      <c r="IV511" s="222">
        <f t="shared" si="1363"/>
        <v>0</v>
      </c>
      <c r="IW511" s="222">
        <f t="shared" si="1364"/>
        <v>0</v>
      </c>
      <c r="IX511" s="222">
        <f t="shared" si="1365"/>
        <v>0</v>
      </c>
      <c r="IY511" s="222">
        <f t="shared" si="1366"/>
        <v>0</v>
      </c>
      <c r="IZ511" s="222">
        <f t="shared" si="1367"/>
        <v>0</v>
      </c>
      <c r="JA511" s="222">
        <f t="shared" si="1368"/>
        <v>0</v>
      </c>
      <c r="JB511" s="222">
        <f t="shared" si="1369"/>
        <v>0</v>
      </c>
    </row>
    <row r="512" spans="2:262">
      <c r="B512" s="230">
        <v>151</v>
      </c>
      <c r="C512" s="229">
        <f t="shared" si="1370"/>
        <v>2.9492187500000022E-3</v>
      </c>
      <c r="D512" s="226">
        <f t="shared" ca="1" si="1113"/>
        <v>71.912472604915578</v>
      </c>
      <c r="E512" s="225">
        <f ca="1">FA361</f>
        <v>-8.7527395084418286E-2</v>
      </c>
      <c r="F512" s="224">
        <v>151</v>
      </c>
      <c r="G512" s="222">
        <f t="shared" si="1114"/>
        <v>0</v>
      </c>
      <c r="H512" s="222">
        <f t="shared" si="1115"/>
        <v>0</v>
      </c>
      <c r="I512" s="222">
        <f t="shared" si="1116"/>
        <v>0</v>
      </c>
      <c r="J512" s="222">
        <f t="shared" si="1117"/>
        <v>0</v>
      </c>
      <c r="K512" s="222">
        <f t="shared" si="1118"/>
        <v>0</v>
      </c>
      <c r="L512" s="222">
        <f t="shared" si="1119"/>
        <v>0</v>
      </c>
      <c r="M512" s="222">
        <f t="shared" si="1120"/>
        <v>0</v>
      </c>
      <c r="N512" s="222">
        <f t="shared" si="1121"/>
        <v>0</v>
      </c>
      <c r="O512" s="222">
        <f t="shared" si="1122"/>
        <v>0</v>
      </c>
      <c r="P512" s="222">
        <f t="shared" si="1123"/>
        <v>0</v>
      </c>
      <c r="Q512" s="222">
        <f t="shared" si="1124"/>
        <v>0</v>
      </c>
      <c r="R512" s="222">
        <f t="shared" si="1125"/>
        <v>0</v>
      </c>
      <c r="S512" s="222">
        <f t="shared" si="1126"/>
        <v>0</v>
      </c>
      <c r="T512" s="222">
        <f t="shared" si="1127"/>
        <v>0</v>
      </c>
      <c r="U512" s="222">
        <f t="shared" si="1128"/>
        <v>0</v>
      </c>
      <c r="V512" s="222">
        <f t="shared" si="1129"/>
        <v>0</v>
      </c>
      <c r="W512" s="222">
        <f t="shared" si="1130"/>
        <v>0</v>
      </c>
      <c r="X512" s="222">
        <f t="shared" si="1131"/>
        <v>0</v>
      </c>
      <c r="Y512" s="222">
        <f t="shared" si="1132"/>
        <v>0</v>
      </c>
      <c r="Z512" s="222">
        <f t="shared" si="1133"/>
        <v>0</v>
      </c>
      <c r="AA512" s="222">
        <f t="shared" si="1134"/>
        <v>0</v>
      </c>
      <c r="AB512" s="222">
        <f t="shared" si="1135"/>
        <v>0</v>
      </c>
      <c r="AC512" s="222">
        <f t="shared" si="1136"/>
        <v>0</v>
      </c>
      <c r="AD512" s="222">
        <f t="shared" si="1137"/>
        <v>0</v>
      </c>
      <c r="AE512" s="222">
        <f t="shared" si="1138"/>
        <v>0</v>
      </c>
      <c r="AF512" s="222">
        <f t="shared" si="1139"/>
        <v>0</v>
      </c>
      <c r="AG512" s="222">
        <f t="shared" si="1140"/>
        <v>0</v>
      </c>
      <c r="AH512" s="222">
        <f t="shared" si="1141"/>
        <v>0</v>
      </c>
      <c r="AI512" s="222">
        <f t="shared" si="1142"/>
        <v>0</v>
      </c>
      <c r="AJ512" s="222">
        <f t="shared" si="1143"/>
        <v>0</v>
      </c>
      <c r="AK512" s="222">
        <f t="shared" si="1144"/>
        <v>0</v>
      </c>
      <c r="AL512" s="222">
        <f t="shared" si="1145"/>
        <v>0</v>
      </c>
      <c r="AM512" s="222">
        <f t="shared" si="1146"/>
        <v>0</v>
      </c>
      <c r="AN512" s="222">
        <f t="shared" si="1147"/>
        <v>0</v>
      </c>
      <c r="AO512" s="222">
        <f t="shared" si="1148"/>
        <v>0</v>
      </c>
      <c r="AP512" s="222">
        <f t="shared" si="1149"/>
        <v>0</v>
      </c>
      <c r="AQ512" s="222">
        <f t="shared" si="1150"/>
        <v>0</v>
      </c>
      <c r="AR512" s="222">
        <f t="shared" si="1151"/>
        <v>0</v>
      </c>
      <c r="AS512" s="222">
        <f t="shared" si="1152"/>
        <v>0</v>
      </c>
      <c r="AT512" s="222">
        <f t="shared" si="1153"/>
        <v>0</v>
      </c>
      <c r="AU512" s="222">
        <f t="shared" si="1154"/>
        <v>0</v>
      </c>
      <c r="AV512" s="222">
        <f t="shared" si="1155"/>
        <v>0</v>
      </c>
      <c r="AW512" s="222">
        <f t="shared" si="1156"/>
        <v>0</v>
      </c>
      <c r="AX512" s="222">
        <f t="shared" si="1157"/>
        <v>0</v>
      </c>
      <c r="AY512" s="222">
        <f t="shared" si="1158"/>
        <v>0</v>
      </c>
      <c r="AZ512" s="222">
        <f t="shared" si="1159"/>
        <v>0</v>
      </c>
      <c r="BA512" s="222">
        <f t="shared" si="1160"/>
        <v>0</v>
      </c>
      <c r="BB512" s="222">
        <f t="shared" si="1161"/>
        <v>0</v>
      </c>
      <c r="BC512" s="222">
        <f t="shared" si="1162"/>
        <v>0</v>
      </c>
      <c r="BD512" s="222">
        <f t="shared" si="1163"/>
        <v>0</v>
      </c>
      <c r="BE512" s="222">
        <f t="shared" si="1164"/>
        <v>0</v>
      </c>
      <c r="BF512" s="222">
        <f t="shared" si="1165"/>
        <v>0</v>
      </c>
      <c r="BG512" s="222">
        <f t="shared" si="1166"/>
        <v>0</v>
      </c>
      <c r="BH512" s="222">
        <f t="shared" si="1167"/>
        <v>0</v>
      </c>
      <c r="BI512" s="222">
        <f t="shared" si="1168"/>
        <v>0</v>
      </c>
      <c r="BJ512" s="222">
        <f t="shared" si="1169"/>
        <v>0</v>
      </c>
      <c r="BK512" s="222">
        <f t="shared" si="1170"/>
        <v>0</v>
      </c>
      <c r="BL512" s="222">
        <f t="shared" si="1171"/>
        <v>0</v>
      </c>
      <c r="BM512" s="222">
        <f t="shared" si="1172"/>
        <v>0</v>
      </c>
      <c r="BN512" s="222">
        <f t="shared" si="1173"/>
        <v>0</v>
      </c>
      <c r="BO512" s="222">
        <f t="shared" si="1174"/>
        <v>0</v>
      </c>
      <c r="BP512" s="222">
        <f t="shared" si="1175"/>
        <v>0</v>
      </c>
      <c r="BQ512" s="222">
        <f t="shared" si="1176"/>
        <v>0</v>
      </c>
      <c r="BR512" s="222">
        <f t="shared" si="1177"/>
        <v>0</v>
      </c>
      <c r="BS512" s="222">
        <f t="shared" si="1178"/>
        <v>0</v>
      </c>
      <c r="BT512" s="222">
        <f t="shared" si="1179"/>
        <v>0</v>
      </c>
      <c r="BU512" s="222">
        <f t="shared" si="1180"/>
        <v>0</v>
      </c>
      <c r="BV512" s="222">
        <f t="shared" si="1181"/>
        <v>0</v>
      </c>
      <c r="BW512" s="222">
        <f t="shared" si="1182"/>
        <v>0</v>
      </c>
      <c r="BX512" s="222">
        <f t="shared" si="1183"/>
        <v>0</v>
      </c>
      <c r="BY512" s="222">
        <f t="shared" si="1184"/>
        <v>0</v>
      </c>
      <c r="BZ512" s="222">
        <f t="shared" si="1185"/>
        <v>0</v>
      </c>
      <c r="CA512" s="222">
        <f t="shared" si="1186"/>
        <v>0</v>
      </c>
      <c r="CB512" s="222">
        <f t="shared" si="1187"/>
        <v>0</v>
      </c>
      <c r="CC512" s="222">
        <f t="shared" si="1188"/>
        <v>0</v>
      </c>
      <c r="CD512" s="222">
        <f t="shared" si="1189"/>
        <v>0</v>
      </c>
      <c r="CE512" s="222">
        <f t="shared" si="1190"/>
        <v>0</v>
      </c>
      <c r="CF512" s="222">
        <f t="shared" si="1191"/>
        <v>0</v>
      </c>
      <c r="CG512" s="222">
        <f t="shared" si="1192"/>
        <v>0</v>
      </c>
      <c r="CH512" s="222">
        <f t="shared" si="1193"/>
        <v>0</v>
      </c>
      <c r="CI512" s="222">
        <f t="shared" si="1194"/>
        <v>0</v>
      </c>
      <c r="CJ512" s="222">
        <f t="shared" si="1195"/>
        <v>0</v>
      </c>
      <c r="CK512" s="222">
        <f t="shared" si="1196"/>
        <v>0</v>
      </c>
      <c r="CL512" s="222">
        <f t="shared" si="1197"/>
        <v>0</v>
      </c>
      <c r="CM512" s="222">
        <f t="shared" si="1198"/>
        <v>0</v>
      </c>
      <c r="CN512" s="222">
        <f t="shared" si="1199"/>
        <v>0</v>
      </c>
      <c r="CO512" s="222">
        <f t="shared" si="1200"/>
        <v>0</v>
      </c>
      <c r="CP512" s="222">
        <f t="shared" si="1201"/>
        <v>0</v>
      </c>
      <c r="CQ512" s="222">
        <f t="shared" si="1202"/>
        <v>0</v>
      </c>
      <c r="CR512" s="222">
        <f t="shared" si="1203"/>
        <v>0</v>
      </c>
      <c r="CS512" s="222">
        <f t="shared" si="1204"/>
        <v>0</v>
      </c>
      <c r="CT512" s="222">
        <f t="shared" si="1205"/>
        <v>0</v>
      </c>
      <c r="CU512" s="222">
        <f t="shared" si="1206"/>
        <v>0</v>
      </c>
      <c r="CV512" s="222">
        <f t="shared" si="1207"/>
        <v>0</v>
      </c>
      <c r="CW512" s="222">
        <f t="shared" si="1208"/>
        <v>0</v>
      </c>
      <c r="CX512" s="222">
        <f t="shared" si="1209"/>
        <v>0</v>
      </c>
      <c r="CY512" s="222">
        <f t="shared" si="1210"/>
        <v>0</v>
      </c>
      <c r="CZ512" s="222">
        <f t="shared" si="1211"/>
        <v>0</v>
      </c>
      <c r="DA512" s="222">
        <f t="shared" si="1212"/>
        <v>0</v>
      </c>
      <c r="DB512" s="222">
        <f t="shared" si="1213"/>
        <v>0</v>
      </c>
      <c r="DC512" s="222">
        <f t="shared" si="1214"/>
        <v>0</v>
      </c>
      <c r="DD512" s="222">
        <f t="shared" si="1215"/>
        <v>0</v>
      </c>
      <c r="DE512" s="222">
        <f t="shared" si="1216"/>
        <v>0</v>
      </c>
      <c r="DF512" s="222">
        <f t="shared" si="1217"/>
        <v>0</v>
      </c>
      <c r="DG512" s="222">
        <f t="shared" si="1218"/>
        <v>0</v>
      </c>
      <c r="DH512" s="222">
        <f t="shared" si="1219"/>
        <v>0</v>
      </c>
      <c r="DI512" s="222">
        <f t="shared" si="1220"/>
        <v>0</v>
      </c>
      <c r="DJ512" s="222">
        <f t="shared" si="1221"/>
        <v>0</v>
      </c>
      <c r="DK512" s="222">
        <f t="shared" si="1222"/>
        <v>0</v>
      </c>
      <c r="DL512" s="222">
        <f t="shared" si="1223"/>
        <v>0</v>
      </c>
      <c r="DM512" s="222">
        <f t="shared" si="1224"/>
        <v>0</v>
      </c>
      <c r="DN512" s="222">
        <f t="shared" si="1225"/>
        <v>0</v>
      </c>
      <c r="DO512" s="222">
        <f t="shared" si="1226"/>
        <v>0</v>
      </c>
      <c r="DP512" s="222">
        <f t="shared" si="1227"/>
        <v>0</v>
      </c>
      <c r="DQ512" s="222">
        <f t="shared" si="1228"/>
        <v>0</v>
      </c>
      <c r="DR512" s="222">
        <f t="shared" si="1229"/>
        <v>0</v>
      </c>
      <c r="DS512" s="222">
        <f t="shared" si="1230"/>
        <v>0</v>
      </c>
      <c r="DT512" s="222">
        <f t="shared" si="1231"/>
        <v>0</v>
      </c>
      <c r="DU512" s="222">
        <f t="shared" si="1232"/>
        <v>0</v>
      </c>
      <c r="DV512" s="222">
        <f t="shared" si="1233"/>
        <v>0</v>
      </c>
      <c r="DW512" s="222">
        <f t="shared" si="1234"/>
        <v>0</v>
      </c>
      <c r="DX512" s="222">
        <f t="shared" si="1235"/>
        <v>0</v>
      </c>
      <c r="DY512" s="222">
        <f t="shared" si="1236"/>
        <v>0</v>
      </c>
      <c r="DZ512" s="222">
        <f t="shared" si="1237"/>
        <v>0</v>
      </c>
      <c r="EA512" s="222">
        <f t="shared" si="1238"/>
        <v>0</v>
      </c>
      <c r="EB512" s="222">
        <f t="shared" si="1239"/>
        <v>0</v>
      </c>
      <c r="EC512" s="222">
        <f t="shared" si="1240"/>
        <v>0</v>
      </c>
      <c r="ED512" s="222">
        <f t="shared" si="1241"/>
        <v>0</v>
      </c>
      <c r="EE512" s="222">
        <f t="shared" si="1242"/>
        <v>0</v>
      </c>
      <c r="EF512" s="222">
        <f t="shared" si="1243"/>
        <v>0</v>
      </c>
      <c r="EG512" s="222">
        <f t="shared" si="1244"/>
        <v>0</v>
      </c>
      <c r="EH512" s="222">
        <f t="shared" si="1245"/>
        <v>0</v>
      </c>
      <c r="EI512" s="222">
        <f t="shared" si="1246"/>
        <v>0</v>
      </c>
      <c r="EJ512" s="222">
        <f t="shared" si="1247"/>
        <v>0</v>
      </c>
      <c r="EK512" s="222">
        <f t="shared" si="1248"/>
        <v>0</v>
      </c>
      <c r="EL512" s="222">
        <f t="shared" si="1249"/>
        <v>0</v>
      </c>
      <c r="EM512" s="222">
        <f t="shared" si="1250"/>
        <v>0</v>
      </c>
      <c r="EN512" s="222">
        <f t="shared" si="1251"/>
        <v>0</v>
      </c>
      <c r="EO512" s="222">
        <f t="shared" si="1252"/>
        <v>0</v>
      </c>
      <c r="EP512" s="222">
        <f t="shared" si="1253"/>
        <v>0</v>
      </c>
      <c r="EQ512" s="222">
        <f t="shared" si="1254"/>
        <v>0</v>
      </c>
      <c r="ER512" s="222">
        <f t="shared" si="1255"/>
        <v>0</v>
      </c>
      <c r="ES512" s="222">
        <f t="shared" si="1256"/>
        <v>0</v>
      </c>
      <c r="ET512" s="222">
        <f t="shared" si="1257"/>
        <v>0</v>
      </c>
      <c r="EU512" s="222">
        <f t="shared" si="1258"/>
        <v>0</v>
      </c>
      <c r="EV512" s="222">
        <f t="shared" si="1259"/>
        <v>0</v>
      </c>
      <c r="EW512" s="222">
        <f t="shared" si="1260"/>
        <v>0</v>
      </c>
      <c r="EX512" s="222">
        <f t="shared" si="1261"/>
        <v>0</v>
      </c>
      <c r="EY512" s="222">
        <f t="shared" si="1262"/>
        <v>0</v>
      </c>
      <c r="EZ512" s="222">
        <f t="shared" si="1263"/>
        <v>0</v>
      </c>
      <c r="FA512" s="222">
        <f t="shared" si="1264"/>
        <v>0</v>
      </c>
      <c r="FB512" s="222">
        <f t="shared" si="1265"/>
        <v>0</v>
      </c>
      <c r="FC512" s="222">
        <f t="shared" si="1266"/>
        <v>0</v>
      </c>
      <c r="FD512" s="222">
        <f t="shared" si="1267"/>
        <v>0</v>
      </c>
      <c r="FE512" s="222">
        <f t="shared" si="1268"/>
        <v>0</v>
      </c>
      <c r="FF512" s="222">
        <f t="shared" si="1269"/>
        <v>0</v>
      </c>
      <c r="FG512" s="222">
        <f t="shared" si="1270"/>
        <v>0</v>
      </c>
      <c r="FH512" s="222">
        <f t="shared" si="1271"/>
        <v>0</v>
      </c>
      <c r="FI512" s="222">
        <f t="shared" si="1272"/>
        <v>0</v>
      </c>
      <c r="FJ512" s="222">
        <f t="shared" si="1273"/>
        <v>0</v>
      </c>
      <c r="FK512" s="222">
        <f t="shared" si="1274"/>
        <v>0</v>
      </c>
      <c r="FL512" s="222">
        <f t="shared" si="1275"/>
        <v>0</v>
      </c>
      <c r="FM512" s="222">
        <f t="shared" si="1276"/>
        <v>0</v>
      </c>
      <c r="FN512" s="222">
        <f t="shared" si="1277"/>
        <v>0</v>
      </c>
      <c r="FO512" s="222">
        <f t="shared" si="1278"/>
        <v>0</v>
      </c>
      <c r="FP512" s="222">
        <f t="shared" si="1279"/>
        <v>0</v>
      </c>
      <c r="FQ512" s="222">
        <f t="shared" si="1280"/>
        <v>0</v>
      </c>
      <c r="FR512" s="222">
        <f t="shared" si="1281"/>
        <v>0</v>
      </c>
      <c r="FS512" s="222">
        <f t="shared" si="1282"/>
        <v>0</v>
      </c>
      <c r="FT512" s="222">
        <f t="shared" si="1283"/>
        <v>0</v>
      </c>
      <c r="FU512" s="222">
        <f t="shared" si="1284"/>
        <v>0</v>
      </c>
      <c r="FV512" s="222">
        <f t="shared" si="1285"/>
        <v>0</v>
      </c>
      <c r="FW512" s="222">
        <f t="shared" si="1286"/>
        <v>0</v>
      </c>
      <c r="FX512" s="222">
        <f t="shared" si="1287"/>
        <v>0</v>
      </c>
      <c r="FY512" s="222">
        <f t="shared" si="1288"/>
        <v>0</v>
      </c>
      <c r="FZ512" s="222">
        <f t="shared" si="1289"/>
        <v>0</v>
      </c>
      <c r="GA512" s="222">
        <f t="shared" si="1290"/>
        <v>0</v>
      </c>
      <c r="GB512" s="222">
        <f t="shared" si="1291"/>
        <v>0</v>
      </c>
      <c r="GC512" s="222">
        <f t="shared" si="1292"/>
        <v>0</v>
      </c>
      <c r="GD512" s="222">
        <f t="shared" si="1293"/>
        <v>0</v>
      </c>
      <c r="GE512" s="222">
        <f t="shared" si="1294"/>
        <v>0</v>
      </c>
      <c r="GF512" s="222">
        <f t="shared" si="1295"/>
        <v>0</v>
      </c>
      <c r="GG512" s="222">
        <f t="shared" si="1296"/>
        <v>0</v>
      </c>
      <c r="GH512" s="222">
        <f t="shared" si="1297"/>
        <v>0</v>
      </c>
      <c r="GI512" s="222">
        <f t="shared" si="1298"/>
        <v>0</v>
      </c>
      <c r="GJ512" s="222">
        <f t="shared" si="1299"/>
        <v>0</v>
      </c>
      <c r="GK512" s="222">
        <f t="shared" si="1300"/>
        <v>0</v>
      </c>
      <c r="GL512" s="222">
        <f t="shared" si="1301"/>
        <v>0</v>
      </c>
      <c r="GM512" s="222">
        <f t="shared" si="1302"/>
        <v>0</v>
      </c>
      <c r="GN512" s="222">
        <f t="shared" si="1303"/>
        <v>0</v>
      </c>
      <c r="GO512" s="222">
        <f t="shared" si="1304"/>
        <v>0</v>
      </c>
      <c r="GP512" s="222">
        <f t="shared" si="1305"/>
        <v>0</v>
      </c>
      <c r="GQ512" s="222">
        <f t="shared" si="1306"/>
        <v>0</v>
      </c>
      <c r="GR512" s="222">
        <f t="shared" si="1307"/>
        <v>0</v>
      </c>
      <c r="GS512" s="222">
        <f t="shared" si="1308"/>
        <v>0</v>
      </c>
      <c r="GT512" s="222">
        <f t="shared" si="1309"/>
        <v>0</v>
      </c>
      <c r="GU512" s="222">
        <f t="shared" si="1310"/>
        <v>0</v>
      </c>
      <c r="GV512" s="222">
        <f t="shared" si="1311"/>
        <v>0</v>
      </c>
      <c r="GW512" s="222">
        <f t="shared" si="1312"/>
        <v>0</v>
      </c>
      <c r="GX512" s="222">
        <f t="shared" si="1313"/>
        <v>0</v>
      </c>
      <c r="GY512" s="222">
        <f t="shared" si="1314"/>
        <v>0</v>
      </c>
      <c r="GZ512" s="222">
        <f t="shared" si="1315"/>
        <v>0</v>
      </c>
      <c r="HA512" s="222">
        <f t="shared" si="1316"/>
        <v>0</v>
      </c>
      <c r="HB512" s="222">
        <f t="shared" si="1317"/>
        <v>0</v>
      </c>
      <c r="HC512" s="222">
        <f t="shared" si="1318"/>
        <v>0</v>
      </c>
      <c r="HD512" s="222">
        <f t="shared" si="1319"/>
        <v>0</v>
      </c>
      <c r="HE512" s="222">
        <f t="shared" si="1320"/>
        <v>0</v>
      </c>
      <c r="HF512" s="222">
        <f t="shared" si="1321"/>
        <v>0</v>
      </c>
      <c r="HG512" s="222">
        <f t="shared" si="1322"/>
        <v>0</v>
      </c>
      <c r="HH512" s="222">
        <f t="shared" si="1323"/>
        <v>0</v>
      </c>
      <c r="HI512" s="222">
        <f t="shared" si="1324"/>
        <v>0</v>
      </c>
      <c r="HJ512" s="222">
        <f t="shared" si="1325"/>
        <v>0</v>
      </c>
      <c r="HK512" s="222">
        <f t="shared" si="1326"/>
        <v>0</v>
      </c>
      <c r="HL512" s="222">
        <f t="shared" si="1327"/>
        <v>0</v>
      </c>
      <c r="HM512" s="222">
        <f t="shared" si="1328"/>
        <v>0</v>
      </c>
      <c r="HN512" s="222">
        <f t="shared" si="1329"/>
        <v>0</v>
      </c>
      <c r="HO512" s="222">
        <f t="shared" si="1330"/>
        <v>0</v>
      </c>
      <c r="HP512" s="222">
        <f t="shared" si="1331"/>
        <v>0</v>
      </c>
      <c r="HQ512" s="222">
        <f t="shared" si="1332"/>
        <v>0</v>
      </c>
      <c r="HR512" s="222">
        <f t="shared" si="1333"/>
        <v>0</v>
      </c>
      <c r="HS512" s="222">
        <f t="shared" si="1334"/>
        <v>0</v>
      </c>
      <c r="HT512" s="222">
        <f t="shared" si="1335"/>
        <v>0</v>
      </c>
      <c r="HU512" s="222">
        <f t="shared" si="1336"/>
        <v>0</v>
      </c>
      <c r="HV512" s="222">
        <f t="shared" si="1337"/>
        <v>0</v>
      </c>
      <c r="HW512" s="222">
        <f t="shared" si="1338"/>
        <v>0</v>
      </c>
      <c r="HX512" s="222">
        <f t="shared" si="1339"/>
        <v>0</v>
      </c>
      <c r="HY512" s="222">
        <f t="shared" si="1340"/>
        <v>0</v>
      </c>
      <c r="HZ512" s="222">
        <f t="shared" si="1341"/>
        <v>0</v>
      </c>
      <c r="IA512" s="222">
        <f t="shared" si="1342"/>
        <v>0</v>
      </c>
      <c r="IB512" s="222">
        <f t="shared" si="1343"/>
        <v>0</v>
      </c>
      <c r="IC512" s="222">
        <f t="shared" si="1344"/>
        <v>0</v>
      </c>
      <c r="ID512" s="222">
        <f t="shared" si="1345"/>
        <v>0</v>
      </c>
      <c r="IE512" s="222">
        <f t="shared" si="1346"/>
        <v>0</v>
      </c>
      <c r="IF512" s="222">
        <f t="shared" si="1347"/>
        <v>0</v>
      </c>
      <c r="IG512" s="222">
        <f t="shared" si="1348"/>
        <v>0</v>
      </c>
      <c r="IH512" s="222">
        <f t="shared" si="1349"/>
        <v>0</v>
      </c>
      <c r="II512" s="222">
        <f t="shared" si="1350"/>
        <v>0</v>
      </c>
      <c r="IJ512" s="222">
        <f t="shared" si="1351"/>
        <v>0</v>
      </c>
      <c r="IK512" s="222">
        <f t="shared" si="1352"/>
        <v>0</v>
      </c>
      <c r="IL512" s="222">
        <f t="shared" si="1353"/>
        <v>0</v>
      </c>
      <c r="IM512" s="222">
        <f t="shared" si="1354"/>
        <v>0</v>
      </c>
      <c r="IN512" s="222">
        <f t="shared" si="1355"/>
        <v>0</v>
      </c>
      <c r="IO512" s="222">
        <f t="shared" si="1356"/>
        <v>0</v>
      </c>
      <c r="IP512" s="222">
        <f t="shared" si="1357"/>
        <v>0</v>
      </c>
      <c r="IQ512" s="222">
        <f t="shared" si="1358"/>
        <v>0</v>
      </c>
      <c r="IR512" s="222">
        <f t="shared" si="1359"/>
        <v>0</v>
      </c>
      <c r="IS512" s="222">
        <f t="shared" si="1360"/>
        <v>0</v>
      </c>
      <c r="IT512" s="222">
        <f t="shared" si="1361"/>
        <v>0</v>
      </c>
      <c r="IU512" s="222">
        <f t="shared" si="1362"/>
        <v>0</v>
      </c>
      <c r="IV512" s="222">
        <f t="shared" si="1363"/>
        <v>0</v>
      </c>
      <c r="IW512" s="222">
        <f t="shared" si="1364"/>
        <v>0</v>
      </c>
      <c r="IX512" s="222">
        <f t="shared" si="1365"/>
        <v>0</v>
      </c>
      <c r="IY512" s="222">
        <f t="shared" si="1366"/>
        <v>0</v>
      </c>
      <c r="IZ512" s="222">
        <f t="shared" si="1367"/>
        <v>0</v>
      </c>
      <c r="JA512" s="222">
        <f t="shared" si="1368"/>
        <v>0</v>
      </c>
      <c r="JB512" s="222">
        <f t="shared" si="1369"/>
        <v>0</v>
      </c>
    </row>
    <row r="513" spans="2:262">
      <c r="B513" s="230">
        <v>152</v>
      </c>
      <c r="C513" s="229">
        <f t="shared" si="1370"/>
        <v>2.9687500000000022E-3</v>
      </c>
      <c r="D513" s="226">
        <f t="shared" ca="1" si="1113"/>
        <v>71.9182062611156</v>
      </c>
      <c r="E513" s="225">
        <f ca="1">FB361</f>
        <v>-8.1793738884406247E-2</v>
      </c>
      <c r="F513" s="224">
        <v>152</v>
      </c>
      <c r="G513" s="222">
        <f t="shared" si="1114"/>
        <v>0</v>
      </c>
      <c r="H513" s="222">
        <f t="shared" si="1115"/>
        <v>0</v>
      </c>
      <c r="I513" s="222">
        <f t="shared" si="1116"/>
        <v>0</v>
      </c>
      <c r="J513" s="222">
        <f t="shared" si="1117"/>
        <v>0</v>
      </c>
      <c r="K513" s="222">
        <f t="shared" si="1118"/>
        <v>0</v>
      </c>
      <c r="L513" s="222">
        <f t="shared" si="1119"/>
        <v>0</v>
      </c>
      <c r="M513" s="222">
        <f t="shared" si="1120"/>
        <v>0</v>
      </c>
      <c r="N513" s="222">
        <f t="shared" si="1121"/>
        <v>0</v>
      </c>
      <c r="O513" s="222">
        <f t="shared" si="1122"/>
        <v>0</v>
      </c>
      <c r="P513" s="222">
        <f t="shared" si="1123"/>
        <v>0</v>
      </c>
      <c r="Q513" s="222">
        <f t="shared" si="1124"/>
        <v>0</v>
      </c>
      <c r="R513" s="222">
        <f t="shared" si="1125"/>
        <v>0</v>
      </c>
      <c r="S513" s="222">
        <f t="shared" si="1126"/>
        <v>0</v>
      </c>
      <c r="T513" s="222">
        <f t="shared" si="1127"/>
        <v>0</v>
      </c>
      <c r="U513" s="222">
        <f t="shared" si="1128"/>
        <v>0</v>
      </c>
      <c r="V513" s="222">
        <f t="shared" si="1129"/>
        <v>0</v>
      </c>
      <c r="W513" s="222">
        <f t="shared" si="1130"/>
        <v>0</v>
      </c>
      <c r="X513" s="222">
        <f t="shared" si="1131"/>
        <v>0</v>
      </c>
      <c r="Y513" s="222">
        <f t="shared" si="1132"/>
        <v>0</v>
      </c>
      <c r="Z513" s="222">
        <f t="shared" si="1133"/>
        <v>0</v>
      </c>
      <c r="AA513" s="222">
        <f t="shared" si="1134"/>
        <v>0</v>
      </c>
      <c r="AB513" s="222">
        <f t="shared" si="1135"/>
        <v>0</v>
      </c>
      <c r="AC513" s="222">
        <f t="shared" si="1136"/>
        <v>0</v>
      </c>
      <c r="AD513" s="222">
        <f t="shared" si="1137"/>
        <v>0</v>
      </c>
      <c r="AE513" s="222">
        <f t="shared" si="1138"/>
        <v>0</v>
      </c>
      <c r="AF513" s="222">
        <f t="shared" si="1139"/>
        <v>0</v>
      </c>
      <c r="AG513" s="222">
        <f t="shared" si="1140"/>
        <v>0</v>
      </c>
      <c r="AH513" s="222">
        <f t="shared" si="1141"/>
        <v>0</v>
      </c>
      <c r="AI513" s="222">
        <f t="shared" si="1142"/>
        <v>0</v>
      </c>
      <c r="AJ513" s="222">
        <f t="shared" si="1143"/>
        <v>0</v>
      </c>
      <c r="AK513" s="222">
        <f t="shared" si="1144"/>
        <v>0</v>
      </c>
      <c r="AL513" s="222">
        <f t="shared" si="1145"/>
        <v>0</v>
      </c>
      <c r="AM513" s="222">
        <f t="shared" si="1146"/>
        <v>0</v>
      </c>
      <c r="AN513" s="222">
        <f t="shared" si="1147"/>
        <v>0</v>
      </c>
      <c r="AO513" s="222">
        <f t="shared" si="1148"/>
        <v>0</v>
      </c>
      <c r="AP513" s="222">
        <f t="shared" si="1149"/>
        <v>0</v>
      </c>
      <c r="AQ513" s="222">
        <f t="shared" si="1150"/>
        <v>0</v>
      </c>
      <c r="AR513" s="222">
        <f t="shared" si="1151"/>
        <v>0</v>
      </c>
      <c r="AS513" s="222">
        <f t="shared" si="1152"/>
        <v>0</v>
      </c>
      <c r="AT513" s="222">
        <f t="shared" si="1153"/>
        <v>0</v>
      </c>
      <c r="AU513" s="222">
        <f t="shared" si="1154"/>
        <v>0</v>
      </c>
      <c r="AV513" s="222">
        <f t="shared" si="1155"/>
        <v>0</v>
      </c>
      <c r="AW513" s="222">
        <f t="shared" si="1156"/>
        <v>0</v>
      </c>
      <c r="AX513" s="222">
        <f t="shared" si="1157"/>
        <v>0</v>
      </c>
      <c r="AY513" s="222">
        <f t="shared" si="1158"/>
        <v>0</v>
      </c>
      <c r="AZ513" s="222">
        <f t="shared" si="1159"/>
        <v>0</v>
      </c>
      <c r="BA513" s="222">
        <f t="shared" si="1160"/>
        <v>0</v>
      </c>
      <c r="BB513" s="222">
        <f t="shared" si="1161"/>
        <v>0</v>
      </c>
      <c r="BC513" s="222">
        <f t="shared" si="1162"/>
        <v>0</v>
      </c>
      <c r="BD513" s="222">
        <f t="shared" si="1163"/>
        <v>0</v>
      </c>
      <c r="BE513" s="222">
        <f t="shared" si="1164"/>
        <v>0</v>
      </c>
      <c r="BF513" s="222">
        <f t="shared" si="1165"/>
        <v>0</v>
      </c>
      <c r="BG513" s="222">
        <f t="shared" si="1166"/>
        <v>0</v>
      </c>
      <c r="BH513" s="222">
        <f t="shared" si="1167"/>
        <v>0</v>
      </c>
      <c r="BI513" s="222">
        <f t="shared" si="1168"/>
        <v>0</v>
      </c>
      <c r="BJ513" s="222">
        <f t="shared" si="1169"/>
        <v>0</v>
      </c>
      <c r="BK513" s="222">
        <f t="shared" si="1170"/>
        <v>0</v>
      </c>
      <c r="BL513" s="222">
        <f t="shared" si="1171"/>
        <v>0</v>
      </c>
      <c r="BM513" s="222">
        <f t="shared" si="1172"/>
        <v>0</v>
      </c>
      <c r="BN513" s="222">
        <f t="shared" si="1173"/>
        <v>0</v>
      </c>
      <c r="BO513" s="222">
        <f t="shared" si="1174"/>
        <v>0</v>
      </c>
      <c r="BP513" s="222">
        <f t="shared" si="1175"/>
        <v>0</v>
      </c>
      <c r="BQ513" s="222">
        <f t="shared" si="1176"/>
        <v>0</v>
      </c>
      <c r="BR513" s="222">
        <f t="shared" si="1177"/>
        <v>0</v>
      </c>
      <c r="BS513" s="222">
        <f t="shared" si="1178"/>
        <v>0</v>
      </c>
      <c r="BT513" s="222">
        <f t="shared" si="1179"/>
        <v>0</v>
      </c>
      <c r="BU513" s="222">
        <f t="shared" si="1180"/>
        <v>0</v>
      </c>
      <c r="BV513" s="222">
        <f t="shared" si="1181"/>
        <v>0</v>
      </c>
      <c r="BW513" s="222">
        <f t="shared" si="1182"/>
        <v>0</v>
      </c>
      <c r="BX513" s="222">
        <f t="shared" si="1183"/>
        <v>0</v>
      </c>
      <c r="BY513" s="222">
        <f t="shared" si="1184"/>
        <v>0</v>
      </c>
      <c r="BZ513" s="222">
        <f t="shared" si="1185"/>
        <v>0</v>
      </c>
      <c r="CA513" s="222">
        <f t="shared" si="1186"/>
        <v>0</v>
      </c>
      <c r="CB513" s="222">
        <f t="shared" si="1187"/>
        <v>0</v>
      </c>
      <c r="CC513" s="222">
        <f t="shared" si="1188"/>
        <v>0</v>
      </c>
      <c r="CD513" s="222">
        <f t="shared" si="1189"/>
        <v>0</v>
      </c>
      <c r="CE513" s="222">
        <f t="shared" si="1190"/>
        <v>0</v>
      </c>
      <c r="CF513" s="222">
        <f t="shared" si="1191"/>
        <v>0</v>
      </c>
      <c r="CG513" s="222">
        <f t="shared" si="1192"/>
        <v>0</v>
      </c>
      <c r="CH513" s="222">
        <f t="shared" si="1193"/>
        <v>0</v>
      </c>
      <c r="CI513" s="222">
        <f t="shared" si="1194"/>
        <v>0</v>
      </c>
      <c r="CJ513" s="222">
        <f t="shared" si="1195"/>
        <v>0</v>
      </c>
      <c r="CK513" s="222">
        <f t="shared" si="1196"/>
        <v>0</v>
      </c>
      <c r="CL513" s="222">
        <f t="shared" si="1197"/>
        <v>0</v>
      </c>
      <c r="CM513" s="222">
        <f t="shared" si="1198"/>
        <v>0</v>
      </c>
      <c r="CN513" s="222">
        <f t="shared" si="1199"/>
        <v>0</v>
      </c>
      <c r="CO513" s="222">
        <f t="shared" si="1200"/>
        <v>0</v>
      </c>
      <c r="CP513" s="222">
        <f t="shared" si="1201"/>
        <v>0</v>
      </c>
      <c r="CQ513" s="222">
        <f t="shared" si="1202"/>
        <v>0</v>
      </c>
      <c r="CR513" s="222">
        <f t="shared" si="1203"/>
        <v>0</v>
      </c>
      <c r="CS513" s="222">
        <f t="shared" si="1204"/>
        <v>0</v>
      </c>
      <c r="CT513" s="222">
        <f t="shared" si="1205"/>
        <v>0</v>
      </c>
      <c r="CU513" s="222">
        <f t="shared" si="1206"/>
        <v>0</v>
      </c>
      <c r="CV513" s="222">
        <f t="shared" si="1207"/>
        <v>0</v>
      </c>
      <c r="CW513" s="222">
        <f t="shared" si="1208"/>
        <v>0</v>
      </c>
      <c r="CX513" s="222">
        <f t="shared" si="1209"/>
        <v>0</v>
      </c>
      <c r="CY513" s="222">
        <f t="shared" si="1210"/>
        <v>0</v>
      </c>
      <c r="CZ513" s="222">
        <f t="shared" si="1211"/>
        <v>0</v>
      </c>
      <c r="DA513" s="222">
        <f t="shared" si="1212"/>
        <v>0</v>
      </c>
      <c r="DB513" s="222">
        <f t="shared" si="1213"/>
        <v>0</v>
      </c>
      <c r="DC513" s="222">
        <f t="shared" si="1214"/>
        <v>0</v>
      </c>
      <c r="DD513" s="222">
        <f t="shared" si="1215"/>
        <v>0</v>
      </c>
      <c r="DE513" s="222">
        <f t="shared" si="1216"/>
        <v>0</v>
      </c>
      <c r="DF513" s="222">
        <f t="shared" si="1217"/>
        <v>0</v>
      </c>
      <c r="DG513" s="222">
        <f t="shared" si="1218"/>
        <v>0</v>
      </c>
      <c r="DH513" s="222">
        <f t="shared" si="1219"/>
        <v>0</v>
      </c>
      <c r="DI513" s="222">
        <f t="shared" si="1220"/>
        <v>0</v>
      </c>
      <c r="DJ513" s="222">
        <f t="shared" si="1221"/>
        <v>0</v>
      </c>
      <c r="DK513" s="222">
        <f t="shared" si="1222"/>
        <v>0</v>
      </c>
      <c r="DL513" s="222">
        <f t="shared" si="1223"/>
        <v>0</v>
      </c>
      <c r="DM513" s="222">
        <f t="shared" si="1224"/>
        <v>0</v>
      </c>
      <c r="DN513" s="222">
        <f t="shared" si="1225"/>
        <v>0</v>
      </c>
      <c r="DO513" s="222">
        <f t="shared" si="1226"/>
        <v>0</v>
      </c>
      <c r="DP513" s="222">
        <f t="shared" si="1227"/>
        <v>0</v>
      </c>
      <c r="DQ513" s="222">
        <f t="shared" si="1228"/>
        <v>0</v>
      </c>
      <c r="DR513" s="222">
        <f t="shared" si="1229"/>
        <v>0</v>
      </c>
      <c r="DS513" s="222">
        <f t="shared" si="1230"/>
        <v>0</v>
      </c>
      <c r="DT513" s="222">
        <f t="shared" si="1231"/>
        <v>0</v>
      </c>
      <c r="DU513" s="222">
        <f t="shared" si="1232"/>
        <v>0</v>
      </c>
      <c r="DV513" s="222">
        <f t="shared" si="1233"/>
        <v>0</v>
      </c>
      <c r="DW513" s="222">
        <f t="shared" si="1234"/>
        <v>0</v>
      </c>
      <c r="DX513" s="222">
        <f t="shared" si="1235"/>
        <v>0</v>
      </c>
      <c r="DY513" s="222">
        <f t="shared" si="1236"/>
        <v>0</v>
      </c>
      <c r="DZ513" s="222">
        <f t="shared" si="1237"/>
        <v>0</v>
      </c>
      <c r="EA513" s="222">
        <f t="shared" si="1238"/>
        <v>0</v>
      </c>
      <c r="EB513" s="222">
        <f t="shared" si="1239"/>
        <v>0</v>
      </c>
      <c r="EC513" s="222">
        <f t="shared" si="1240"/>
        <v>0</v>
      </c>
      <c r="ED513" s="222">
        <f t="shared" si="1241"/>
        <v>0</v>
      </c>
      <c r="EE513" s="222">
        <f t="shared" si="1242"/>
        <v>0</v>
      </c>
      <c r="EF513" s="222">
        <f t="shared" si="1243"/>
        <v>0</v>
      </c>
      <c r="EG513" s="222">
        <f t="shared" si="1244"/>
        <v>0</v>
      </c>
      <c r="EH513" s="222">
        <f t="shared" si="1245"/>
        <v>0</v>
      </c>
      <c r="EI513" s="222">
        <f t="shared" si="1246"/>
        <v>0</v>
      </c>
      <c r="EJ513" s="222">
        <f t="shared" si="1247"/>
        <v>0</v>
      </c>
      <c r="EK513" s="222">
        <f t="shared" si="1248"/>
        <v>0</v>
      </c>
      <c r="EL513" s="222">
        <f t="shared" si="1249"/>
        <v>0</v>
      </c>
      <c r="EM513" s="222">
        <f t="shared" si="1250"/>
        <v>0</v>
      </c>
      <c r="EN513" s="222">
        <f t="shared" si="1251"/>
        <v>0</v>
      </c>
      <c r="EO513" s="222">
        <f t="shared" si="1252"/>
        <v>0</v>
      </c>
      <c r="EP513" s="222">
        <f t="shared" si="1253"/>
        <v>0</v>
      </c>
      <c r="EQ513" s="222">
        <f t="shared" si="1254"/>
        <v>0</v>
      </c>
      <c r="ER513" s="222">
        <f t="shared" si="1255"/>
        <v>0</v>
      </c>
      <c r="ES513" s="222">
        <f t="shared" si="1256"/>
        <v>0</v>
      </c>
      <c r="ET513" s="222">
        <f t="shared" si="1257"/>
        <v>0</v>
      </c>
      <c r="EU513" s="222">
        <f t="shared" si="1258"/>
        <v>0</v>
      </c>
      <c r="EV513" s="222">
        <f t="shared" si="1259"/>
        <v>0</v>
      </c>
      <c r="EW513" s="222">
        <f t="shared" si="1260"/>
        <v>0</v>
      </c>
      <c r="EX513" s="222">
        <f t="shared" si="1261"/>
        <v>0</v>
      </c>
      <c r="EY513" s="222">
        <f t="shared" si="1262"/>
        <v>0</v>
      </c>
      <c r="EZ513" s="222">
        <f t="shared" si="1263"/>
        <v>0</v>
      </c>
      <c r="FA513" s="222">
        <f t="shared" si="1264"/>
        <v>0</v>
      </c>
      <c r="FB513" s="222">
        <f t="shared" si="1265"/>
        <v>0</v>
      </c>
      <c r="FC513" s="222">
        <f t="shared" si="1266"/>
        <v>0</v>
      </c>
      <c r="FD513" s="222">
        <f t="shared" si="1267"/>
        <v>0</v>
      </c>
      <c r="FE513" s="222">
        <f t="shared" si="1268"/>
        <v>0</v>
      </c>
      <c r="FF513" s="222">
        <f t="shared" si="1269"/>
        <v>0</v>
      </c>
      <c r="FG513" s="222">
        <f t="shared" si="1270"/>
        <v>0</v>
      </c>
      <c r="FH513" s="222">
        <f t="shared" si="1271"/>
        <v>0</v>
      </c>
      <c r="FI513" s="222">
        <f t="shared" si="1272"/>
        <v>0</v>
      </c>
      <c r="FJ513" s="222">
        <f t="shared" si="1273"/>
        <v>0</v>
      </c>
      <c r="FK513" s="222">
        <f t="shared" si="1274"/>
        <v>0</v>
      </c>
      <c r="FL513" s="222">
        <f t="shared" si="1275"/>
        <v>0</v>
      </c>
      <c r="FM513" s="222">
        <f t="shared" si="1276"/>
        <v>0</v>
      </c>
      <c r="FN513" s="222">
        <f t="shared" si="1277"/>
        <v>0</v>
      </c>
      <c r="FO513" s="222">
        <f t="shared" si="1278"/>
        <v>0</v>
      </c>
      <c r="FP513" s="222">
        <f t="shared" si="1279"/>
        <v>0</v>
      </c>
      <c r="FQ513" s="222">
        <f t="shared" si="1280"/>
        <v>0</v>
      </c>
      <c r="FR513" s="222">
        <f t="shared" si="1281"/>
        <v>0</v>
      </c>
      <c r="FS513" s="222">
        <f t="shared" si="1282"/>
        <v>0</v>
      </c>
      <c r="FT513" s="222">
        <f t="shared" si="1283"/>
        <v>0</v>
      </c>
      <c r="FU513" s="222">
        <f t="shared" si="1284"/>
        <v>0</v>
      </c>
      <c r="FV513" s="222">
        <f t="shared" si="1285"/>
        <v>0</v>
      </c>
      <c r="FW513" s="222">
        <f t="shared" si="1286"/>
        <v>0</v>
      </c>
      <c r="FX513" s="222">
        <f t="shared" si="1287"/>
        <v>0</v>
      </c>
      <c r="FY513" s="222">
        <f t="shared" si="1288"/>
        <v>0</v>
      </c>
      <c r="FZ513" s="222">
        <f t="shared" si="1289"/>
        <v>0</v>
      </c>
      <c r="GA513" s="222">
        <f t="shared" si="1290"/>
        <v>0</v>
      </c>
      <c r="GB513" s="222">
        <f t="shared" si="1291"/>
        <v>0</v>
      </c>
      <c r="GC513" s="222">
        <f t="shared" si="1292"/>
        <v>0</v>
      </c>
      <c r="GD513" s="222">
        <f t="shared" si="1293"/>
        <v>0</v>
      </c>
      <c r="GE513" s="222">
        <f t="shared" si="1294"/>
        <v>0</v>
      </c>
      <c r="GF513" s="222">
        <f t="shared" si="1295"/>
        <v>0</v>
      </c>
      <c r="GG513" s="222">
        <f t="shared" si="1296"/>
        <v>0</v>
      </c>
      <c r="GH513" s="222">
        <f t="shared" si="1297"/>
        <v>0</v>
      </c>
      <c r="GI513" s="222">
        <f t="shared" si="1298"/>
        <v>0</v>
      </c>
      <c r="GJ513" s="222">
        <f t="shared" si="1299"/>
        <v>0</v>
      </c>
      <c r="GK513" s="222">
        <f t="shared" si="1300"/>
        <v>0</v>
      </c>
      <c r="GL513" s="222">
        <f t="shared" si="1301"/>
        <v>0</v>
      </c>
      <c r="GM513" s="222">
        <f t="shared" si="1302"/>
        <v>0</v>
      </c>
      <c r="GN513" s="222">
        <f t="shared" si="1303"/>
        <v>0</v>
      </c>
      <c r="GO513" s="222">
        <f t="shared" si="1304"/>
        <v>0</v>
      </c>
      <c r="GP513" s="222">
        <f t="shared" si="1305"/>
        <v>0</v>
      </c>
      <c r="GQ513" s="222">
        <f t="shared" si="1306"/>
        <v>0</v>
      </c>
      <c r="GR513" s="222">
        <f t="shared" si="1307"/>
        <v>0</v>
      </c>
      <c r="GS513" s="222">
        <f t="shared" si="1308"/>
        <v>0</v>
      </c>
      <c r="GT513" s="222">
        <f t="shared" si="1309"/>
        <v>0</v>
      </c>
      <c r="GU513" s="222">
        <f t="shared" si="1310"/>
        <v>0</v>
      </c>
      <c r="GV513" s="222">
        <f t="shared" si="1311"/>
        <v>0</v>
      </c>
      <c r="GW513" s="222">
        <f t="shared" si="1312"/>
        <v>0</v>
      </c>
      <c r="GX513" s="222">
        <f t="shared" si="1313"/>
        <v>0</v>
      </c>
      <c r="GY513" s="222">
        <f t="shared" si="1314"/>
        <v>0</v>
      </c>
      <c r="GZ513" s="222">
        <f t="shared" si="1315"/>
        <v>0</v>
      </c>
      <c r="HA513" s="222">
        <f t="shared" si="1316"/>
        <v>0</v>
      </c>
      <c r="HB513" s="222">
        <f t="shared" si="1317"/>
        <v>0</v>
      </c>
      <c r="HC513" s="222">
        <f t="shared" si="1318"/>
        <v>0</v>
      </c>
      <c r="HD513" s="222">
        <f t="shared" si="1319"/>
        <v>0</v>
      </c>
      <c r="HE513" s="222">
        <f t="shared" si="1320"/>
        <v>0</v>
      </c>
      <c r="HF513" s="222">
        <f t="shared" si="1321"/>
        <v>0</v>
      </c>
      <c r="HG513" s="222">
        <f t="shared" si="1322"/>
        <v>0</v>
      </c>
      <c r="HH513" s="222">
        <f t="shared" si="1323"/>
        <v>0</v>
      </c>
      <c r="HI513" s="222">
        <f t="shared" si="1324"/>
        <v>0</v>
      </c>
      <c r="HJ513" s="222">
        <f t="shared" si="1325"/>
        <v>0</v>
      </c>
      <c r="HK513" s="222">
        <f t="shared" si="1326"/>
        <v>0</v>
      </c>
      <c r="HL513" s="222">
        <f t="shared" si="1327"/>
        <v>0</v>
      </c>
      <c r="HM513" s="222">
        <f t="shared" si="1328"/>
        <v>0</v>
      </c>
      <c r="HN513" s="222">
        <f t="shared" si="1329"/>
        <v>0</v>
      </c>
      <c r="HO513" s="222">
        <f t="shared" si="1330"/>
        <v>0</v>
      </c>
      <c r="HP513" s="222">
        <f t="shared" si="1331"/>
        <v>0</v>
      </c>
      <c r="HQ513" s="222">
        <f t="shared" si="1332"/>
        <v>0</v>
      </c>
      <c r="HR513" s="222">
        <f t="shared" si="1333"/>
        <v>0</v>
      </c>
      <c r="HS513" s="222">
        <f t="shared" si="1334"/>
        <v>0</v>
      </c>
      <c r="HT513" s="222">
        <f t="shared" si="1335"/>
        <v>0</v>
      </c>
      <c r="HU513" s="222">
        <f t="shared" si="1336"/>
        <v>0</v>
      </c>
      <c r="HV513" s="222">
        <f t="shared" si="1337"/>
        <v>0</v>
      </c>
      <c r="HW513" s="222">
        <f t="shared" si="1338"/>
        <v>0</v>
      </c>
      <c r="HX513" s="222">
        <f t="shared" si="1339"/>
        <v>0</v>
      </c>
      <c r="HY513" s="222">
        <f t="shared" si="1340"/>
        <v>0</v>
      </c>
      <c r="HZ513" s="222">
        <f t="shared" si="1341"/>
        <v>0</v>
      </c>
      <c r="IA513" s="222">
        <f t="shared" si="1342"/>
        <v>0</v>
      </c>
      <c r="IB513" s="222">
        <f t="shared" si="1343"/>
        <v>0</v>
      </c>
      <c r="IC513" s="222">
        <f t="shared" si="1344"/>
        <v>0</v>
      </c>
      <c r="ID513" s="222">
        <f t="shared" si="1345"/>
        <v>0</v>
      </c>
      <c r="IE513" s="222">
        <f t="shared" si="1346"/>
        <v>0</v>
      </c>
      <c r="IF513" s="222">
        <f t="shared" si="1347"/>
        <v>0</v>
      </c>
      <c r="IG513" s="222">
        <f t="shared" si="1348"/>
        <v>0</v>
      </c>
      <c r="IH513" s="222">
        <f t="shared" si="1349"/>
        <v>0</v>
      </c>
      <c r="II513" s="222">
        <f t="shared" si="1350"/>
        <v>0</v>
      </c>
      <c r="IJ513" s="222">
        <f t="shared" si="1351"/>
        <v>0</v>
      </c>
      <c r="IK513" s="222">
        <f t="shared" si="1352"/>
        <v>0</v>
      </c>
      <c r="IL513" s="222">
        <f t="shared" si="1353"/>
        <v>0</v>
      </c>
      <c r="IM513" s="222">
        <f t="shared" si="1354"/>
        <v>0</v>
      </c>
      <c r="IN513" s="222">
        <f t="shared" si="1355"/>
        <v>0</v>
      </c>
      <c r="IO513" s="222">
        <f t="shared" si="1356"/>
        <v>0</v>
      </c>
      <c r="IP513" s="222">
        <f t="shared" si="1357"/>
        <v>0</v>
      </c>
      <c r="IQ513" s="222">
        <f t="shared" si="1358"/>
        <v>0</v>
      </c>
      <c r="IR513" s="222">
        <f t="shared" si="1359"/>
        <v>0</v>
      </c>
      <c r="IS513" s="222">
        <f t="shared" si="1360"/>
        <v>0</v>
      </c>
      <c r="IT513" s="222">
        <f t="shared" si="1361"/>
        <v>0</v>
      </c>
      <c r="IU513" s="222">
        <f t="shared" si="1362"/>
        <v>0</v>
      </c>
      <c r="IV513" s="222">
        <f t="shared" si="1363"/>
        <v>0</v>
      </c>
      <c r="IW513" s="222">
        <f t="shared" si="1364"/>
        <v>0</v>
      </c>
      <c r="IX513" s="222">
        <f t="shared" si="1365"/>
        <v>0</v>
      </c>
      <c r="IY513" s="222">
        <f t="shared" si="1366"/>
        <v>0</v>
      </c>
      <c r="IZ513" s="222">
        <f t="shared" si="1367"/>
        <v>0</v>
      </c>
      <c r="JA513" s="222">
        <f t="shared" si="1368"/>
        <v>0</v>
      </c>
      <c r="JB513" s="222">
        <f t="shared" si="1369"/>
        <v>0</v>
      </c>
    </row>
    <row r="514" spans="2:262">
      <c r="B514" s="230">
        <v>153</v>
      </c>
      <c r="C514" s="229">
        <f t="shared" si="1370"/>
        <v>2.9882812500000022E-3</v>
      </c>
      <c r="D514" s="226">
        <f t="shared" ca="1" si="1113"/>
        <v>71.917658277649522</v>
      </c>
      <c r="E514" s="225">
        <f ca="1">FC361</f>
        <v>-8.2341722350481913E-2</v>
      </c>
      <c r="F514" s="224">
        <v>153</v>
      </c>
      <c r="G514" s="222">
        <f t="shared" si="1114"/>
        <v>0</v>
      </c>
      <c r="H514" s="222">
        <f t="shared" si="1115"/>
        <v>0</v>
      </c>
      <c r="I514" s="222">
        <f t="shared" si="1116"/>
        <v>0</v>
      </c>
      <c r="J514" s="222">
        <f t="shared" si="1117"/>
        <v>0</v>
      </c>
      <c r="K514" s="222">
        <f t="shared" si="1118"/>
        <v>0</v>
      </c>
      <c r="L514" s="222">
        <f t="shared" si="1119"/>
        <v>0</v>
      </c>
      <c r="M514" s="222">
        <f t="shared" si="1120"/>
        <v>0</v>
      </c>
      <c r="N514" s="222">
        <f t="shared" si="1121"/>
        <v>0</v>
      </c>
      <c r="O514" s="222">
        <f t="shared" si="1122"/>
        <v>0</v>
      </c>
      <c r="P514" s="222">
        <f t="shared" si="1123"/>
        <v>0</v>
      </c>
      <c r="Q514" s="222">
        <f t="shared" si="1124"/>
        <v>0</v>
      </c>
      <c r="R514" s="222">
        <f t="shared" si="1125"/>
        <v>0</v>
      </c>
      <c r="S514" s="222">
        <f t="shared" si="1126"/>
        <v>0</v>
      </c>
      <c r="T514" s="222">
        <f t="shared" si="1127"/>
        <v>0</v>
      </c>
      <c r="U514" s="222">
        <f t="shared" si="1128"/>
        <v>0</v>
      </c>
      <c r="V514" s="222">
        <f t="shared" si="1129"/>
        <v>0</v>
      </c>
      <c r="W514" s="222">
        <f t="shared" si="1130"/>
        <v>0</v>
      </c>
      <c r="X514" s="222">
        <f t="shared" si="1131"/>
        <v>0</v>
      </c>
      <c r="Y514" s="222">
        <f t="shared" si="1132"/>
        <v>0</v>
      </c>
      <c r="Z514" s="222">
        <f t="shared" si="1133"/>
        <v>0</v>
      </c>
      <c r="AA514" s="222">
        <f t="shared" si="1134"/>
        <v>0</v>
      </c>
      <c r="AB514" s="222">
        <f t="shared" si="1135"/>
        <v>0</v>
      </c>
      <c r="AC514" s="222">
        <f t="shared" si="1136"/>
        <v>0</v>
      </c>
      <c r="AD514" s="222">
        <f t="shared" si="1137"/>
        <v>0</v>
      </c>
      <c r="AE514" s="222">
        <f t="shared" si="1138"/>
        <v>0</v>
      </c>
      <c r="AF514" s="222">
        <f t="shared" si="1139"/>
        <v>0</v>
      </c>
      <c r="AG514" s="222">
        <f t="shared" si="1140"/>
        <v>0</v>
      </c>
      <c r="AH514" s="222">
        <f t="shared" si="1141"/>
        <v>0</v>
      </c>
      <c r="AI514" s="222">
        <f t="shared" si="1142"/>
        <v>0</v>
      </c>
      <c r="AJ514" s="222">
        <f t="shared" si="1143"/>
        <v>0</v>
      </c>
      <c r="AK514" s="222">
        <f t="shared" si="1144"/>
        <v>0</v>
      </c>
      <c r="AL514" s="222">
        <f t="shared" si="1145"/>
        <v>0</v>
      </c>
      <c r="AM514" s="222">
        <f t="shared" si="1146"/>
        <v>0</v>
      </c>
      <c r="AN514" s="222">
        <f t="shared" si="1147"/>
        <v>0</v>
      </c>
      <c r="AO514" s="222">
        <f t="shared" si="1148"/>
        <v>0</v>
      </c>
      <c r="AP514" s="222">
        <f t="shared" si="1149"/>
        <v>0</v>
      </c>
      <c r="AQ514" s="222">
        <f t="shared" si="1150"/>
        <v>0</v>
      </c>
      <c r="AR514" s="222">
        <f t="shared" si="1151"/>
        <v>0</v>
      </c>
      <c r="AS514" s="222">
        <f t="shared" si="1152"/>
        <v>0</v>
      </c>
      <c r="AT514" s="222">
        <f t="shared" si="1153"/>
        <v>0</v>
      </c>
      <c r="AU514" s="222">
        <f t="shared" si="1154"/>
        <v>0</v>
      </c>
      <c r="AV514" s="222">
        <f t="shared" si="1155"/>
        <v>0</v>
      </c>
      <c r="AW514" s="222">
        <f t="shared" si="1156"/>
        <v>0</v>
      </c>
      <c r="AX514" s="222">
        <f t="shared" si="1157"/>
        <v>0</v>
      </c>
      <c r="AY514" s="222">
        <f t="shared" si="1158"/>
        <v>0</v>
      </c>
      <c r="AZ514" s="222">
        <f t="shared" si="1159"/>
        <v>0</v>
      </c>
      <c r="BA514" s="222">
        <f t="shared" si="1160"/>
        <v>0</v>
      </c>
      <c r="BB514" s="222">
        <f t="shared" si="1161"/>
        <v>0</v>
      </c>
      <c r="BC514" s="222">
        <f t="shared" si="1162"/>
        <v>0</v>
      </c>
      <c r="BD514" s="222">
        <f t="shared" si="1163"/>
        <v>0</v>
      </c>
      <c r="BE514" s="222">
        <f t="shared" si="1164"/>
        <v>0</v>
      </c>
      <c r="BF514" s="222">
        <f t="shared" si="1165"/>
        <v>0</v>
      </c>
      <c r="BG514" s="222">
        <f t="shared" si="1166"/>
        <v>0</v>
      </c>
      <c r="BH514" s="222">
        <f t="shared" si="1167"/>
        <v>0</v>
      </c>
      <c r="BI514" s="222">
        <f t="shared" si="1168"/>
        <v>0</v>
      </c>
      <c r="BJ514" s="222">
        <f t="shared" si="1169"/>
        <v>0</v>
      </c>
      <c r="BK514" s="222">
        <f t="shared" si="1170"/>
        <v>0</v>
      </c>
      <c r="BL514" s="222">
        <f t="shared" si="1171"/>
        <v>0</v>
      </c>
      <c r="BM514" s="222">
        <f t="shared" si="1172"/>
        <v>0</v>
      </c>
      <c r="BN514" s="222">
        <f t="shared" si="1173"/>
        <v>0</v>
      </c>
      <c r="BO514" s="222">
        <f t="shared" si="1174"/>
        <v>0</v>
      </c>
      <c r="BP514" s="222">
        <f t="shared" si="1175"/>
        <v>0</v>
      </c>
      <c r="BQ514" s="222">
        <f t="shared" si="1176"/>
        <v>0</v>
      </c>
      <c r="BR514" s="222">
        <f t="shared" si="1177"/>
        <v>0</v>
      </c>
      <c r="BS514" s="222">
        <f t="shared" si="1178"/>
        <v>0</v>
      </c>
      <c r="BT514" s="222">
        <f t="shared" si="1179"/>
        <v>0</v>
      </c>
      <c r="BU514" s="222">
        <f t="shared" si="1180"/>
        <v>0</v>
      </c>
      <c r="BV514" s="222">
        <f t="shared" si="1181"/>
        <v>0</v>
      </c>
      <c r="BW514" s="222">
        <f t="shared" si="1182"/>
        <v>0</v>
      </c>
      <c r="BX514" s="222">
        <f t="shared" si="1183"/>
        <v>0</v>
      </c>
      <c r="BY514" s="222">
        <f t="shared" si="1184"/>
        <v>0</v>
      </c>
      <c r="BZ514" s="222">
        <f t="shared" si="1185"/>
        <v>0</v>
      </c>
      <c r="CA514" s="222">
        <f t="shared" si="1186"/>
        <v>0</v>
      </c>
      <c r="CB514" s="222">
        <f t="shared" si="1187"/>
        <v>0</v>
      </c>
      <c r="CC514" s="222">
        <f t="shared" si="1188"/>
        <v>0</v>
      </c>
      <c r="CD514" s="222">
        <f t="shared" si="1189"/>
        <v>0</v>
      </c>
      <c r="CE514" s="222">
        <f t="shared" si="1190"/>
        <v>0</v>
      </c>
      <c r="CF514" s="222">
        <f t="shared" si="1191"/>
        <v>0</v>
      </c>
      <c r="CG514" s="222">
        <f t="shared" si="1192"/>
        <v>0</v>
      </c>
      <c r="CH514" s="222">
        <f t="shared" si="1193"/>
        <v>0</v>
      </c>
      <c r="CI514" s="222">
        <f t="shared" si="1194"/>
        <v>0</v>
      </c>
      <c r="CJ514" s="222">
        <f t="shared" si="1195"/>
        <v>0</v>
      </c>
      <c r="CK514" s="222">
        <f t="shared" si="1196"/>
        <v>0</v>
      </c>
      <c r="CL514" s="222">
        <f t="shared" si="1197"/>
        <v>0</v>
      </c>
      <c r="CM514" s="222">
        <f t="shared" si="1198"/>
        <v>0</v>
      </c>
      <c r="CN514" s="222">
        <f t="shared" si="1199"/>
        <v>0</v>
      </c>
      <c r="CO514" s="222">
        <f t="shared" si="1200"/>
        <v>0</v>
      </c>
      <c r="CP514" s="222">
        <f t="shared" si="1201"/>
        <v>0</v>
      </c>
      <c r="CQ514" s="222">
        <f t="shared" si="1202"/>
        <v>0</v>
      </c>
      <c r="CR514" s="222">
        <f t="shared" si="1203"/>
        <v>0</v>
      </c>
      <c r="CS514" s="222">
        <f t="shared" si="1204"/>
        <v>0</v>
      </c>
      <c r="CT514" s="222">
        <f t="shared" si="1205"/>
        <v>0</v>
      </c>
      <c r="CU514" s="222">
        <f t="shared" si="1206"/>
        <v>0</v>
      </c>
      <c r="CV514" s="222">
        <f t="shared" si="1207"/>
        <v>0</v>
      </c>
      <c r="CW514" s="222">
        <f t="shared" si="1208"/>
        <v>0</v>
      </c>
      <c r="CX514" s="222">
        <f t="shared" si="1209"/>
        <v>0</v>
      </c>
      <c r="CY514" s="222">
        <f t="shared" si="1210"/>
        <v>0</v>
      </c>
      <c r="CZ514" s="222">
        <f t="shared" si="1211"/>
        <v>0</v>
      </c>
      <c r="DA514" s="222">
        <f t="shared" si="1212"/>
        <v>0</v>
      </c>
      <c r="DB514" s="222">
        <f t="shared" si="1213"/>
        <v>0</v>
      </c>
      <c r="DC514" s="222">
        <f t="shared" si="1214"/>
        <v>0</v>
      </c>
      <c r="DD514" s="222">
        <f t="shared" si="1215"/>
        <v>0</v>
      </c>
      <c r="DE514" s="222">
        <f t="shared" si="1216"/>
        <v>0</v>
      </c>
      <c r="DF514" s="222">
        <f t="shared" si="1217"/>
        <v>0</v>
      </c>
      <c r="DG514" s="222">
        <f t="shared" si="1218"/>
        <v>0</v>
      </c>
      <c r="DH514" s="222">
        <f t="shared" si="1219"/>
        <v>0</v>
      </c>
      <c r="DI514" s="222">
        <f t="shared" si="1220"/>
        <v>0</v>
      </c>
      <c r="DJ514" s="222">
        <f t="shared" si="1221"/>
        <v>0</v>
      </c>
      <c r="DK514" s="222">
        <f t="shared" si="1222"/>
        <v>0</v>
      </c>
      <c r="DL514" s="222">
        <f t="shared" si="1223"/>
        <v>0</v>
      </c>
      <c r="DM514" s="222">
        <f t="shared" si="1224"/>
        <v>0</v>
      </c>
      <c r="DN514" s="222">
        <f t="shared" si="1225"/>
        <v>0</v>
      </c>
      <c r="DO514" s="222">
        <f t="shared" si="1226"/>
        <v>0</v>
      </c>
      <c r="DP514" s="222">
        <f t="shared" si="1227"/>
        <v>0</v>
      </c>
      <c r="DQ514" s="222">
        <f t="shared" si="1228"/>
        <v>0</v>
      </c>
      <c r="DR514" s="222">
        <f t="shared" si="1229"/>
        <v>0</v>
      </c>
      <c r="DS514" s="222">
        <f t="shared" si="1230"/>
        <v>0</v>
      </c>
      <c r="DT514" s="222">
        <f t="shared" si="1231"/>
        <v>0</v>
      </c>
      <c r="DU514" s="222">
        <f t="shared" si="1232"/>
        <v>0</v>
      </c>
      <c r="DV514" s="222">
        <f t="shared" si="1233"/>
        <v>0</v>
      </c>
      <c r="DW514" s="222">
        <f t="shared" si="1234"/>
        <v>0</v>
      </c>
      <c r="DX514" s="222">
        <f t="shared" si="1235"/>
        <v>0</v>
      </c>
      <c r="DY514" s="222">
        <f t="shared" si="1236"/>
        <v>0</v>
      </c>
      <c r="DZ514" s="222">
        <f t="shared" si="1237"/>
        <v>0</v>
      </c>
      <c r="EA514" s="222">
        <f t="shared" si="1238"/>
        <v>0</v>
      </c>
      <c r="EB514" s="222">
        <f t="shared" si="1239"/>
        <v>0</v>
      </c>
      <c r="EC514" s="222">
        <f t="shared" si="1240"/>
        <v>0</v>
      </c>
      <c r="ED514" s="222">
        <f t="shared" si="1241"/>
        <v>0</v>
      </c>
      <c r="EE514" s="222">
        <f t="shared" si="1242"/>
        <v>0</v>
      </c>
      <c r="EF514" s="222">
        <f t="shared" si="1243"/>
        <v>0</v>
      </c>
      <c r="EG514" s="222">
        <f t="shared" si="1244"/>
        <v>0</v>
      </c>
      <c r="EH514" s="222">
        <f t="shared" si="1245"/>
        <v>0</v>
      </c>
      <c r="EI514" s="222">
        <f t="shared" si="1246"/>
        <v>0</v>
      </c>
      <c r="EJ514" s="222">
        <f t="shared" si="1247"/>
        <v>0</v>
      </c>
      <c r="EK514" s="222">
        <f t="shared" si="1248"/>
        <v>0</v>
      </c>
      <c r="EL514" s="222">
        <f t="shared" si="1249"/>
        <v>0</v>
      </c>
      <c r="EM514" s="222">
        <f t="shared" si="1250"/>
        <v>0</v>
      </c>
      <c r="EN514" s="222">
        <f t="shared" si="1251"/>
        <v>0</v>
      </c>
      <c r="EO514" s="222">
        <f t="shared" si="1252"/>
        <v>0</v>
      </c>
      <c r="EP514" s="222">
        <f t="shared" si="1253"/>
        <v>0</v>
      </c>
      <c r="EQ514" s="222">
        <f t="shared" si="1254"/>
        <v>0</v>
      </c>
      <c r="ER514" s="222">
        <f t="shared" si="1255"/>
        <v>0</v>
      </c>
      <c r="ES514" s="222">
        <f t="shared" si="1256"/>
        <v>0</v>
      </c>
      <c r="ET514" s="222">
        <f t="shared" si="1257"/>
        <v>0</v>
      </c>
      <c r="EU514" s="222">
        <f t="shared" si="1258"/>
        <v>0</v>
      </c>
      <c r="EV514" s="222">
        <f t="shared" si="1259"/>
        <v>0</v>
      </c>
      <c r="EW514" s="222">
        <f t="shared" si="1260"/>
        <v>0</v>
      </c>
      <c r="EX514" s="222">
        <f t="shared" si="1261"/>
        <v>0</v>
      </c>
      <c r="EY514" s="222">
        <f t="shared" si="1262"/>
        <v>0</v>
      </c>
      <c r="EZ514" s="222">
        <f t="shared" si="1263"/>
        <v>0</v>
      </c>
      <c r="FA514" s="222">
        <f t="shared" si="1264"/>
        <v>0</v>
      </c>
      <c r="FB514" s="222">
        <f t="shared" si="1265"/>
        <v>0</v>
      </c>
      <c r="FC514" s="222">
        <f t="shared" si="1266"/>
        <v>0</v>
      </c>
      <c r="FD514" s="222">
        <f t="shared" si="1267"/>
        <v>0</v>
      </c>
      <c r="FE514" s="222">
        <f t="shared" si="1268"/>
        <v>0</v>
      </c>
      <c r="FF514" s="222">
        <f t="shared" si="1269"/>
        <v>0</v>
      </c>
      <c r="FG514" s="222">
        <f t="shared" si="1270"/>
        <v>0</v>
      </c>
      <c r="FH514" s="222">
        <f t="shared" si="1271"/>
        <v>0</v>
      </c>
      <c r="FI514" s="222">
        <f t="shared" si="1272"/>
        <v>0</v>
      </c>
      <c r="FJ514" s="222">
        <f t="shared" si="1273"/>
        <v>0</v>
      </c>
      <c r="FK514" s="222">
        <f t="shared" si="1274"/>
        <v>0</v>
      </c>
      <c r="FL514" s="222">
        <f t="shared" si="1275"/>
        <v>0</v>
      </c>
      <c r="FM514" s="222">
        <f t="shared" si="1276"/>
        <v>0</v>
      </c>
      <c r="FN514" s="222">
        <f t="shared" si="1277"/>
        <v>0</v>
      </c>
      <c r="FO514" s="222">
        <f t="shared" si="1278"/>
        <v>0</v>
      </c>
      <c r="FP514" s="222">
        <f t="shared" si="1279"/>
        <v>0</v>
      </c>
      <c r="FQ514" s="222">
        <f t="shared" si="1280"/>
        <v>0</v>
      </c>
      <c r="FR514" s="222">
        <f t="shared" si="1281"/>
        <v>0</v>
      </c>
      <c r="FS514" s="222">
        <f t="shared" si="1282"/>
        <v>0</v>
      </c>
      <c r="FT514" s="222">
        <f t="shared" si="1283"/>
        <v>0</v>
      </c>
      <c r="FU514" s="222">
        <f t="shared" si="1284"/>
        <v>0</v>
      </c>
      <c r="FV514" s="222">
        <f t="shared" si="1285"/>
        <v>0</v>
      </c>
      <c r="FW514" s="222">
        <f t="shared" si="1286"/>
        <v>0</v>
      </c>
      <c r="FX514" s="222">
        <f t="shared" si="1287"/>
        <v>0</v>
      </c>
      <c r="FY514" s="222">
        <f t="shared" si="1288"/>
        <v>0</v>
      </c>
      <c r="FZ514" s="222">
        <f t="shared" si="1289"/>
        <v>0</v>
      </c>
      <c r="GA514" s="222">
        <f t="shared" si="1290"/>
        <v>0</v>
      </c>
      <c r="GB514" s="222">
        <f t="shared" si="1291"/>
        <v>0</v>
      </c>
      <c r="GC514" s="222">
        <f t="shared" si="1292"/>
        <v>0</v>
      </c>
      <c r="GD514" s="222">
        <f t="shared" si="1293"/>
        <v>0</v>
      </c>
      <c r="GE514" s="222">
        <f t="shared" si="1294"/>
        <v>0</v>
      </c>
      <c r="GF514" s="222">
        <f t="shared" si="1295"/>
        <v>0</v>
      </c>
      <c r="GG514" s="222">
        <f t="shared" si="1296"/>
        <v>0</v>
      </c>
      <c r="GH514" s="222">
        <f t="shared" si="1297"/>
        <v>0</v>
      </c>
      <c r="GI514" s="222">
        <f t="shared" si="1298"/>
        <v>0</v>
      </c>
      <c r="GJ514" s="222">
        <f t="shared" si="1299"/>
        <v>0</v>
      </c>
      <c r="GK514" s="222">
        <f t="shared" si="1300"/>
        <v>0</v>
      </c>
      <c r="GL514" s="222">
        <f t="shared" si="1301"/>
        <v>0</v>
      </c>
      <c r="GM514" s="222">
        <f t="shared" si="1302"/>
        <v>0</v>
      </c>
      <c r="GN514" s="222">
        <f t="shared" si="1303"/>
        <v>0</v>
      </c>
      <c r="GO514" s="222">
        <f t="shared" si="1304"/>
        <v>0</v>
      </c>
      <c r="GP514" s="222">
        <f t="shared" si="1305"/>
        <v>0</v>
      </c>
      <c r="GQ514" s="222">
        <f t="shared" si="1306"/>
        <v>0</v>
      </c>
      <c r="GR514" s="222">
        <f t="shared" si="1307"/>
        <v>0</v>
      </c>
      <c r="GS514" s="222">
        <f t="shared" si="1308"/>
        <v>0</v>
      </c>
      <c r="GT514" s="222">
        <f t="shared" si="1309"/>
        <v>0</v>
      </c>
      <c r="GU514" s="222">
        <f t="shared" si="1310"/>
        <v>0</v>
      </c>
      <c r="GV514" s="222">
        <f t="shared" si="1311"/>
        <v>0</v>
      </c>
      <c r="GW514" s="222">
        <f t="shared" si="1312"/>
        <v>0</v>
      </c>
      <c r="GX514" s="222">
        <f t="shared" si="1313"/>
        <v>0</v>
      </c>
      <c r="GY514" s="222">
        <f t="shared" si="1314"/>
        <v>0</v>
      </c>
      <c r="GZ514" s="222">
        <f t="shared" si="1315"/>
        <v>0</v>
      </c>
      <c r="HA514" s="222">
        <f t="shared" si="1316"/>
        <v>0</v>
      </c>
      <c r="HB514" s="222">
        <f t="shared" si="1317"/>
        <v>0</v>
      </c>
      <c r="HC514" s="222">
        <f t="shared" si="1318"/>
        <v>0</v>
      </c>
      <c r="HD514" s="222">
        <f t="shared" si="1319"/>
        <v>0</v>
      </c>
      <c r="HE514" s="222">
        <f t="shared" si="1320"/>
        <v>0</v>
      </c>
      <c r="HF514" s="222">
        <f t="shared" si="1321"/>
        <v>0</v>
      </c>
      <c r="HG514" s="222">
        <f t="shared" si="1322"/>
        <v>0</v>
      </c>
      <c r="HH514" s="222">
        <f t="shared" si="1323"/>
        <v>0</v>
      </c>
      <c r="HI514" s="222">
        <f t="shared" si="1324"/>
        <v>0</v>
      </c>
      <c r="HJ514" s="222">
        <f t="shared" si="1325"/>
        <v>0</v>
      </c>
      <c r="HK514" s="222">
        <f t="shared" si="1326"/>
        <v>0</v>
      </c>
      <c r="HL514" s="222">
        <f t="shared" si="1327"/>
        <v>0</v>
      </c>
      <c r="HM514" s="222">
        <f t="shared" si="1328"/>
        <v>0</v>
      </c>
      <c r="HN514" s="222">
        <f t="shared" si="1329"/>
        <v>0</v>
      </c>
      <c r="HO514" s="222">
        <f t="shared" si="1330"/>
        <v>0</v>
      </c>
      <c r="HP514" s="222">
        <f t="shared" si="1331"/>
        <v>0</v>
      </c>
      <c r="HQ514" s="222">
        <f t="shared" si="1332"/>
        <v>0</v>
      </c>
      <c r="HR514" s="222">
        <f t="shared" si="1333"/>
        <v>0</v>
      </c>
      <c r="HS514" s="222">
        <f t="shared" si="1334"/>
        <v>0</v>
      </c>
      <c r="HT514" s="222">
        <f t="shared" si="1335"/>
        <v>0</v>
      </c>
      <c r="HU514" s="222">
        <f t="shared" si="1336"/>
        <v>0</v>
      </c>
      <c r="HV514" s="222">
        <f t="shared" si="1337"/>
        <v>0</v>
      </c>
      <c r="HW514" s="222">
        <f t="shared" si="1338"/>
        <v>0</v>
      </c>
      <c r="HX514" s="222">
        <f t="shared" si="1339"/>
        <v>0</v>
      </c>
      <c r="HY514" s="222">
        <f t="shared" si="1340"/>
        <v>0</v>
      </c>
      <c r="HZ514" s="222">
        <f t="shared" si="1341"/>
        <v>0</v>
      </c>
      <c r="IA514" s="222">
        <f t="shared" si="1342"/>
        <v>0</v>
      </c>
      <c r="IB514" s="222">
        <f t="shared" si="1343"/>
        <v>0</v>
      </c>
      <c r="IC514" s="222">
        <f t="shared" si="1344"/>
        <v>0</v>
      </c>
      <c r="ID514" s="222">
        <f t="shared" si="1345"/>
        <v>0</v>
      </c>
      <c r="IE514" s="222">
        <f t="shared" si="1346"/>
        <v>0</v>
      </c>
      <c r="IF514" s="222">
        <f t="shared" si="1347"/>
        <v>0</v>
      </c>
      <c r="IG514" s="222">
        <f t="shared" si="1348"/>
        <v>0</v>
      </c>
      <c r="IH514" s="222">
        <f t="shared" si="1349"/>
        <v>0</v>
      </c>
      <c r="II514" s="222">
        <f t="shared" si="1350"/>
        <v>0</v>
      </c>
      <c r="IJ514" s="222">
        <f t="shared" si="1351"/>
        <v>0</v>
      </c>
      <c r="IK514" s="222">
        <f t="shared" si="1352"/>
        <v>0</v>
      </c>
      <c r="IL514" s="222">
        <f t="shared" si="1353"/>
        <v>0</v>
      </c>
      <c r="IM514" s="222">
        <f t="shared" si="1354"/>
        <v>0</v>
      </c>
      <c r="IN514" s="222">
        <f t="shared" si="1355"/>
        <v>0</v>
      </c>
      <c r="IO514" s="222">
        <f t="shared" si="1356"/>
        <v>0</v>
      </c>
      <c r="IP514" s="222">
        <f t="shared" si="1357"/>
        <v>0</v>
      </c>
      <c r="IQ514" s="222">
        <f t="shared" si="1358"/>
        <v>0</v>
      </c>
      <c r="IR514" s="222">
        <f t="shared" si="1359"/>
        <v>0</v>
      </c>
      <c r="IS514" s="222">
        <f t="shared" si="1360"/>
        <v>0</v>
      </c>
      <c r="IT514" s="222">
        <f t="shared" si="1361"/>
        <v>0</v>
      </c>
      <c r="IU514" s="222">
        <f t="shared" si="1362"/>
        <v>0</v>
      </c>
      <c r="IV514" s="222">
        <f t="shared" si="1363"/>
        <v>0</v>
      </c>
      <c r="IW514" s="222">
        <f t="shared" si="1364"/>
        <v>0</v>
      </c>
      <c r="IX514" s="222">
        <f t="shared" si="1365"/>
        <v>0</v>
      </c>
      <c r="IY514" s="222">
        <f t="shared" si="1366"/>
        <v>0</v>
      </c>
      <c r="IZ514" s="222">
        <f t="shared" si="1367"/>
        <v>0</v>
      </c>
      <c r="JA514" s="222">
        <f t="shared" si="1368"/>
        <v>0</v>
      </c>
      <c r="JB514" s="222">
        <f t="shared" si="1369"/>
        <v>0</v>
      </c>
    </row>
    <row r="515" spans="2:262">
      <c r="B515" s="230">
        <v>154</v>
      </c>
      <c r="C515" s="229">
        <f t="shared" si="1370"/>
        <v>3.0078125000000022E-3</v>
      </c>
      <c r="D515" s="226">
        <f t="shared" ca="1" si="1113"/>
        <v>71.923183998566131</v>
      </c>
      <c r="E515" s="225">
        <f ca="1">FD361</f>
        <v>-7.6816001433872891E-2</v>
      </c>
      <c r="F515" s="224">
        <v>154</v>
      </c>
      <c r="G515" s="222">
        <f t="shared" si="1114"/>
        <v>0</v>
      </c>
      <c r="H515" s="222">
        <f t="shared" si="1115"/>
        <v>0</v>
      </c>
      <c r="I515" s="222">
        <f t="shared" si="1116"/>
        <v>0</v>
      </c>
      <c r="J515" s="222">
        <f t="shared" si="1117"/>
        <v>0</v>
      </c>
      <c r="K515" s="222">
        <f t="shared" si="1118"/>
        <v>0</v>
      </c>
      <c r="L515" s="222">
        <f t="shared" si="1119"/>
        <v>0</v>
      </c>
      <c r="M515" s="222">
        <f t="shared" si="1120"/>
        <v>0</v>
      </c>
      <c r="N515" s="222">
        <f t="shared" si="1121"/>
        <v>0</v>
      </c>
      <c r="O515" s="222">
        <f t="shared" si="1122"/>
        <v>0</v>
      </c>
      <c r="P515" s="222">
        <f t="shared" si="1123"/>
        <v>0</v>
      </c>
      <c r="Q515" s="222">
        <f t="shared" si="1124"/>
        <v>0</v>
      </c>
      <c r="R515" s="222">
        <f t="shared" si="1125"/>
        <v>0</v>
      </c>
      <c r="S515" s="222">
        <f t="shared" si="1126"/>
        <v>0</v>
      </c>
      <c r="T515" s="222">
        <f t="shared" si="1127"/>
        <v>0</v>
      </c>
      <c r="U515" s="222">
        <f t="shared" si="1128"/>
        <v>0</v>
      </c>
      <c r="V515" s="222">
        <f t="shared" si="1129"/>
        <v>0</v>
      </c>
      <c r="W515" s="222">
        <f t="shared" si="1130"/>
        <v>0</v>
      </c>
      <c r="X515" s="222">
        <f t="shared" si="1131"/>
        <v>0</v>
      </c>
      <c r="Y515" s="222">
        <f t="shared" si="1132"/>
        <v>0</v>
      </c>
      <c r="Z515" s="222">
        <f t="shared" si="1133"/>
        <v>0</v>
      </c>
      <c r="AA515" s="222">
        <f t="shared" si="1134"/>
        <v>0</v>
      </c>
      <c r="AB515" s="222">
        <f t="shared" si="1135"/>
        <v>0</v>
      </c>
      <c r="AC515" s="222">
        <f t="shared" si="1136"/>
        <v>0</v>
      </c>
      <c r="AD515" s="222">
        <f t="shared" si="1137"/>
        <v>0</v>
      </c>
      <c r="AE515" s="222">
        <f t="shared" si="1138"/>
        <v>0</v>
      </c>
      <c r="AF515" s="222">
        <f t="shared" si="1139"/>
        <v>0</v>
      </c>
      <c r="AG515" s="222">
        <f t="shared" si="1140"/>
        <v>0</v>
      </c>
      <c r="AH515" s="222">
        <f t="shared" si="1141"/>
        <v>0</v>
      </c>
      <c r="AI515" s="222">
        <f t="shared" si="1142"/>
        <v>0</v>
      </c>
      <c r="AJ515" s="222">
        <f t="shared" si="1143"/>
        <v>0</v>
      </c>
      <c r="AK515" s="222">
        <f t="shared" si="1144"/>
        <v>0</v>
      </c>
      <c r="AL515" s="222">
        <f t="shared" si="1145"/>
        <v>0</v>
      </c>
      <c r="AM515" s="222">
        <f t="shared" si="1146"/>
        <v>0</v>
      </c>
      <c r="AN515" s="222">
        <f t="shared" si="1147"/>
        <v>0</v>
      </c>
      <c r="AO515" s="222">
        <f t="shared" si="1148"/>
        <v>0</v>
      </c>
      <c r="AP515" s="222">
        <f t="shared" si="1149"/>
        <v>0</v>
      </c>
      <c r="AQ515" s="222">
        <f t="shared" si="1150"/>
        <v>0</v>
      </c>
      <c r="AR515" s="222">
        <f t="shared" si="1151"/>
        <v>0</v>
      </c>
      <c r="AS515" s="222">
        <f t="shared" si="1152"/>
        <v>0</v>
      </c>
      <c r="AT515" s="222">
        <f t="shared" si="1153"/>
        <v>0</v>
      </c>
      <c r="AU515" s="222">
        <f t="shared" si="1154"/>
        <v>0</v>
      </c>
      <c r="AV515" s="222">
        <f t="shared" si="1155"/>
        <v>0</v>
      </c>
      <c r="AW515" s="222">
        <f t="shared" si="1156"/>
        <v>0</v>
      </c>
      <c r="AX515" s="222">
        <f t="shared" si="1157"/>
        <v>0</v>
      </c>
      <c r="AY515" s="222">
        <f t="shared" si="1158"/>
        <v>0</v>
      </c>
      <c r="AZ515" s="222">
        <f t="shared" si="1159"/>
        <v>0</v>
      </c>
      <c r="BA515" s="222">
        <f t="shared" si="1160"/>
        <v>0</v>
      </c>
      <c r="BB515" s="222">
        <f t="shared" si="1161"/>
        <v>0</v>
      </c>
      <c r="BC515" s="222">
        <f t="shared" si="1162"/>
        <v>0</v>
      </c>
      <c r="BD515" s="222">
        <f t="shared" si="1163"/>
        <v>0</v>
      </c>
      <c r="BE515" s="222">
        <f t="shared" si="1164"/>
        <v>0</v>
      </c>
      <c r="BF515" s="222">
        <f t="shared" si="1165"/>
        <v>0</v>
      </c>
      <c r="BG515" s="222">
        <f t="shared" si="1166"/>
        <v>0</v>
      </c>
      <c r="BH515" s="222">
        <f t="shared" si="1167"/>
        <v>0</v>
      </c>
      <c r="BI515" s="222">
        <f t="shared" si="1168"/>
        <v>0</v>
      </c>
      <c r="BJ515" s="222">
        <f t="shared" si="1169"/>
        <v>0</v>
      </c>
      <c r="BK515" s="222">
        <f t="shared" si="1170"/>
        <v>0</v>
      </c>
      <c r="BL515" s="222">
        <f t="shared" si="1171"/>
        <v>0</v>
      </c>
      <c r="BM515" s="222">
        <f t="shared" si="1172"/>
        <v>0</v>
      </c>
      <c r="BN515" s="222">
        <f t="shared" si="1173"/>
        <v>0</v>
      </c>
      <c r="BO515" s="222">
        <f t="shared" si="1174"/>
        <v>0</v>
      </c>
      <c r="BP515" s="222">
        <f t="shared" si="1175"/>
        <v>0</v>
      </c>
      <c r="BQ515" s="222">
        <f t="shared" si="1176"/>
        <v>0</v>
      </c>
      <c r="BR515" s="222">
        <f t="shared" si="1177"/>
        <v>0</v>
      </c>
      <c r="BS515" s="222">
        <f t="shared" si="1178"/>
        <v>0</v>
      </c>
      <c r="BT515" s="222">
        <f t="shared" si="1179"/>
        <v>0</v>
      </c>
      <c r="BU515" s="222">
        <f t="shared" si="1180"/>
        <v>0</v>
      </c>
      <c r="BV515" s="222">
        <f t="shared" si="1181"/>
        <v>0</v>
      </c>
      <c r="BW515" s="222">
        <f t="shared" si="1182"/>
        <v>0</v>
      </c>
      <c r="BX515" s="222">
        <f t="shared" si="1183"/>
        <v>0</v>
      </c>
      <c r="BY515" s="222">
        <f t="shared" si="1184"/>
        <v>0</v>
      </c>
      <c r="BZ515" s="222">
        <f t="shared" si="1185"/>
        <v>0</v>
      </c>
      <c r="CA515" s="222">
        <f t="shared" si="1186"/>
        <v>0</v>
      </c>
      <c r="CB515" s="222">
        <f t="shared" si="1187"/>
        <v>0</v>
      </c>
      <c r="CC515" s="222">
        <f t="shared" si="1188"/>
        <v>0</v>
      </c>
      <c r="CD515" s="222">
        <f t="shared" si="1189"/>
        <v>0</v>
      </c>
      <c r="CE515" s="222">
        <f t="shared" si="1190"/>
        <v>0</v>
      </c>
      <c r="CF515" s="222">
        <f t="shared" si="1191"/>
        <v>0</v>
      </c>
      <c r="CG515" s="222">
        <f t="shared" si="1192"/>
        <v>0</v>
      </c>
      <c r="CH515" s="222">
        <f t="shared" si="1193"/>
        <v>0</v>
      </c>
      <c r="CI515" s="222">
        <f t="shared" si="1194"/>
        <v>0</v>
      </c>
      <c r="CJ515" s="222">
        <f t="shared" si="1195"/>
        <v>0</v>
      </c>
      <c r="CK515" s="222">
        <f t="shared" si="1196"/>
        <v>0</v>
      </c>
      <c r="CL515" s="222">
        <f t="shared" si="1197"/>
        <v>0</v>
      </c>
      <c r="CM515" s="222">
        <f t="shared" si="1198"/>
        <v>0</v>
      </c>
      <c r="CN515" s="222">
        <f t="shared" si="1199"/>
        <v>0</v>
      </c>
      <c r="CO515" s="222">
        <f t="shared" si="1200"/>
        <v>0</v>
      </c>
      <c r="CP515" s="222">
        <f t="shared" si="1201"/>
        <v>0</v>
      </c>
      <c r="CQ515" s="222">
        <f t="shared" si="1202"/>
        <v>0</v>
      </c>
      <c r="CR515" s="222">
        <f t="shared" si="1203"/>
        <v>0</v>
      </c>
      <c r="CS515" s="222">
        <f t="shared" si="1204"/>
        <v>0</v>
      </c>
      <c r="CT515" s="222">
        <f t="shared" si="1205"/>
        <v>0</v>
      </c>
      <c r="CU515" s="222">
        <f t="shared" si="1206"/>
        <v>0</v>
      </c>
      <c r="CV515" s="222">
        <f t="shared" si="1207"/>
        <v>0</v>
      </c>
      <c r="CW515" s="222">
        <f t="shared" si="1208"/>
        <v>0</v>
      </c>
      <c r="CX515" s="222">
        <f t="shared" si="1209"/>
        <v>0</v>
      </c>
      <c r="CY515" s="222">
        <f t="shared" si="1210"/>
        <v>0</v>
      </c>
      <c r="CZ515" s="222">
        <f t="shared" si="1211"/>
        <v>0</v>
      </c>
      <c r="DA515" s="222">
        <f t="shared" si="1212"/>
        <v>0</v>
      </c>
      <c r="DB515" s="222">
        <f t="shared" si="1213"/>
        <v>0</v>
      </c>
      <c r="DC515" s="222">
        <f t="shared" si="1214"/>
        <v>0</v>
      </c>
      <c r="DD515" s="222">
        <f t="shared" si="1215"/>
        <v>0</v>
      </c>
      <c r="DE515" s="222">
        <f t="shared" si="1216"/>
        <v>0</v>
      </c>
      <c r="DF515" s="222">
        <f t="shared" si="1217"/>
        <v>0</v>
      </c>
      <c r="DG515" s="222">
        <f t="shared" si="1218"/>
        <v>0</v>
      </c>
      <c r="DH515" s="222">
        <f t="shared" si="1219"/>
        <v>0</v>
      </c>
      <c r="DI515" s="222">
        <f t="shared" si="1220"/>
        <v>0</v>
      </c>
      <c r="DJ515" s="222">
        <f t="shared" si="1221"/>
        <v>0</v>
      </c>
      <c r="DK515" s="222">
        <f t="shared" si="1222"/>
        <v>0</v>
      </c>
      <c r="DL515" s="222">
        <f t="shared" si="1223"/>
        <v>0</v>
      </c>
      <c r="DM515" s="222">
        <f t="shared" si="1224"/>
        <v>0</v>
      </c>
      <c r="DN515" s="222">
        <f t="shared" si="1225"/>
        <v>0</v>
      </c>
      <c r="DO515" s="222">
        <f t="shared" si="1226"/>
        <v>0</v>
      </c>
      <c r="DP515" s="222">
        <f t="shared" si="1227"/>
        <v>0</v>
      </c>
      <c r="DQ515" s="222">
        <f t="shared" si="1228"/>
        <v>0</v>
      </c>
      <c r="DR515" s="222">
        <f t="shared" si="1229"/>
        <v>0</v>
      </c>
      <c r="DS515" s="222">
        <f t="shared" si="1230"/>
        <v>0</v>
      </c>
      <c r="DT515" s="222">
        <f t="shared" si="1231"/>
        <v>0</v>
      </c>
      <c r="DU515" s="222">
        <f t="shared" si="1232"/>
        <v>0</v>
      </c>
      <c r="DV515" s="222">
        <f t="shared" si="1233"/>
        <v>0</v>
      </c>
      <c r="DW515" s="222">
        <f t="shared" si="1234"/>
        <v>0</v>
      </c>
      <c r="DX515" s="222">
        <f t="shared" si="1235"/>
        <v>0</v>
      </c>
      <c r="DY515" s="222">
        <f t="shared" si="1236"/>
        <v>0</v>
      </c>
      <c r="DZ515" s="222">
        <f t="shared" si="1237"/>
        <v>0</v>
      </c>
      <c r="EA515" s="222">
        <f t="shared" si="1238"/>
        <v>0</v>
      </c>
      <c r="EB515" s="222">
        <f t="shared" si="1239"/>
        <v>0</v>
      </c>
      <c r="EC515" s="222">
        <f t="shared" si="1240"/>
        <v>0</v>
      </c>
      <c r="ED515" s="222">
        <f t="shared" si="1241"/>
        <v>0</v>
      </c>
      <c r="EE515" s="222">
        <f t="shared" si="1242"/>
        <v>0</v>
      </c>
      <c r="EF515" s="222">
        <f t="shared" si="1243"/>
        <v>0</v>
      </c>
      <c r="EG515" s="222">
        <f t="shared" si="1244"/>
        <v>0</v>
      </c>
      <c r="EH515" s="222">
        <f t="shared" si="1245"/>
        <v>0</v>
      </c>
      <c r="EI515" s="222">
        <f t="shared" si="1246"/>
        <v>0</v>
      </c>
      <c r="EJ515" s="222">
        <f t="shared" si="1247"/>
        <v>0</v>
      </c>
      <c r="EK515" s="222">
        <f t="shared" si="1248"/>
        <v>0</v>
      </c>
      <c r="EL515" s="222">
        <f t="shared" si="1249"/>
        <v>0</v>
      </c>
      <c r="EM515" s="222">
        <f t="shared" si="1250"/>
        <v>0</v>
      </c>
      <c r="EN515" s="222">
        <f t="shared" si="1251"/>
        <v>0</v>
      </c>
      <c r="EO515" s="222">
        <f t="shared" si="1252"/>
        <v>0</v>
      </c>
      <c r="EP515" s="222">
        <f t="shared" si="1253"/>
        <v>0</v>
      </c>
      <c r="EQ515" s="222">
        <f t="shared" si="1254"/>
        <v>0</v>
      </c>
      <c r="ER515" s="222">
        <f t="shared" si="1255"/>
        <v>0</v>
      </c>
      <c r="ES515" s="222">
        <f t="shared" si="1256"/>
        <v>0</v>
      </c>
      <c r="ET515" s="222">
        <f t="shared" si="1257"/>
        <v>0</v>
      </c>
      <c r="EU515" s="222">
        <f t="shared" si="1258"/>
        <v>0</v>
      </c>
      <c r="EV515" s="222">
        <f t="shared" si="1259"/>
        <v>0</v>
      </c>
      <c r="EW515" s="222">
        <f t="shared" si="1260"/>
        <v>0</v>
      </c>
      <c r="EX515" s="222">
        <f t="shared" si="1261"/>
        <v>0</v>
      </c>
      <c r="EY515" s="222">
        <f t="shared" si="1262"/>
        <v>0</v>
      </c>
      <c r="EZ515" s="222">
        <f t="shared" si="1263"/>
        <v>0</v>
      </c>
      <c r="FA515" s="222">
        <f t="shared" si="1264"/>
        <v>0</v>
      </c>
      <c r="FB515" s="222">
        <f t="shared" si="1265"/>
        <v>0</v>
      </c>
      <c r="FC515" s="222">
        <f t="shared" si="1266"/>
        <v>0</v>
      </c>
      <c r="FD515" s="222">
        <f t="shared" si="1267"/>
        <v>0</v>
      </c>
      <c r="FE515" s="222">
        <f t="shared" si="1268"/>
        <v>0</v>
      </c>
      <c r="FF515" s="222">
        <f t="shared" si="1269"/>
        <v>0</v>
      </c>
      <c r="FG515" s="222">
        <f t="shared" si="1270"/>
        <v>0</v>
      </c>
      <c r="FH515" s="222">
        <f t="shared" si="1271"/>
        <v>0</v>
      </c>
      <c r="FI515" s="222">
        <f t="shared" si="1272"/>
        <v>0</v>
      </c>
      <c r="FJ515" s="222">
        <f t="shared" si="1273"/>
        <v>0</v>
      </c>
      <c r="FK515" s="222">
        <f t="shared" si="1274"/>
        <v>0</v>
      </c>
      <c r="FL515" s="222">
        <f t="shared" si="1275"/>
        <v>0</v>
      </c>
      <c r="FM515" s="222">
        <f t="shared" si="1276"/>
        <v>0</v>
      </c>
      <c r="FN515" s="222">
        <f t="shared" si="1277"/>
        <v>0</v>
      </c>
      <c r="FO515" s="222">
        <f t="shared" si="1278"/>
        <v>0</v>
      </c>
      <c r="FP515" s="222">
        <f t="shared" si="1279"/>
        <v>0</v>
      </c>
      <c r="FQ515" s="222">
        <f t="shared" si="1280"/>
        <v>0</v>
      </c>
      <c r="FR515" s="222">
        <f t="shared" si="1281"/>
        <v>0</v>
      </c>
      <c r="FS515" s="222">
        <f t="shared" si="1282"/>
        <v>0</v>
      </c>
      <c r="FT515" s="222">
        <f t="shared" si="1283"/>
        <v>0</v>
      </c>
      <c r="FU515" s="222">
        <f t="shared" si="1284"/>
        <v>0</v>
      </c>
      <c r="FV515" s="222">
        <f t="shared" si="1285"/>
        <v>0</v>
      </c>
      <c r="FW515" s="222">
        <f t="shared" si="1286"/>
        <v>0</v>
      </c>
      <c r="FX515" s="222">
        <f t="shared" si="1287"/>
        <v>0</v>
      </c>
      <c r="FY515" s="222">
        <f t="shared" si="1288"/>
        <v>0</v>
      </c>
      <c r="FZ515" s="222">
        <f t="shared" si="1289"/>
        <v>0</v>
      </c>
      <c r="GA515" s="222">
        <f t="shared" si="1290"/>
        <v>0</v>
      </c>
      <c r="GB515" s="222">
        <f t="shared" si="1291"/>
        <v>0</v>
      </c>
      <c r="GC515" s="222">
        <f t="shared" si="1292"/>
        <v>0</v>
      </c>
      <c r="GD515" s="222">
        <f t="shared" si="1293"/>
        <v>0</v>
      </c>
      <c r="GE515" s="222">
        <f t="shared" si="1294"/>
        <v>0</v>
      </c>
      <c r="GF515" s="222">
        <f t="shared" si="1295"/>
        <v>0</v>
      </c>
      <c r="GG515" s="222">
        <f t="shared" si="1296"/>
        <v>0</v>
      </c>
      <c r="GH515" s="222">
        <f t="shared" si="1297"/>
        <v>0</v>
      </c>
      <c r="GI515" s="222">
        <f t="shared" si="1298"/>
        <v>0</v>
      </c>
      <c r="GJ515" s="222">
        <f t="shared" si="1299"/>
        <v>0</v>
      </c>
      <c r="GK515" s="222">
        <f t="shared" si="1300"/>
        <v>0</v>
      </c>
      <c r="GL515" s="222">
        <f t="shared" si="1301"/>
        <v>0</v>
      </c>
      <c r="GM515" s="222">
        <f t="shared" si="1302"/>
        <v>0</v>
      </c>
      <c r="GN515" s="222">
        <f t="shared" si="1303"/>
        <v>0</v>
      </c>
      <c r="GO515" s="222">
        <f t="shared" si="1304"/>
        <v>0</v>
      </c>
      <c r="GP515" s="222">
        <f t="shared" si="1305"/>
        <v>0</v>
      </c>
      <c r="GQ515" s="222">
        <f t="shared" si="1306"/>
        <v>0</v>
      </c>
      <c r="GR515" s="222">
        <f t="shared" si="1307"/>
        <v>0</v>
      </c>
      <c r="GS515" s="222">
        <f t="shared" si="1308"/>
        <v>0</v>
      </c>
      <c r="GT515" s="222">
        <f t="shared" si="1309"/>
        <v>0</v>
      </c>
      <c r="GU515" s="222">
        <f t="shared" si="1310"/>
        <v>0</v>
      </c>
      <c r="GV515" s="222">
        <f t="shared" si="1311"/>
        <v>0</v>
      </c>
      <c r="GW515" s="222">
        <f t="shared" si="1312"/>
        <v>0</v>
      </c>
      <c r="GX515" s="222">
        <f t="shared" si="1313"/>
        <v>0</v>
      </c>
      <c r="GY515" s="222">
        <f t="shared" si="1314"/>
        <v>0</v>
      </c>
      <c r="GZ515" s="222">
        <f t="shared" si="1315"/>
        <v>0</v>
      </c>
      <c r="HA515" s="222">
        <f t="shared" si="1316"/>
        <v>0</v>
      </c>
      <c r="HB515" s="222">
        <f t="shared" si="1317"/>
        <v>0</v>
      </c>
      <c r="HC515" s="222">
        <f t="shared" si="1318"/>
        <v>0</v>
      </c>
      <c r="HD515" s="222">
        <f t="shared" si="1319"/>
        <v>0</v>
      </c>
      <c r="HE515" s="222">
        <f t="shared" si="1320"/>
        <v>0</v>
      </c>
      <c r="HF515" s="222">
        <f t="shared" si="1321"/>
        <v>0</v>
      </c>
      <c r="HG515" s="222">
        <f t="shared" si="1322"/>
        <v>0</v>
      </c>
      <c r="HH515" s="222">
        <f t="shared" si="1323"/>
        <v>0</v>
      </c>
      <c r="HI515" s="222">
        <f t="shared" si="1324"/>
        <v>0</v>
      </c>
      <c r="HJ515" s="222">
        <f t="shared" si="1325"/>
        <v>0</v>
      </c>
      <c r="HK515" s="222">
        <f t="shared" si="1326"/>
        <v>0</v>
      </c>
      <c r="HL515" s="222">
        <f t="shared" si="1327"/>
        <v>0</v>
      </c>
      <c r="HM515" s="222">
        <f t="shared" si="1328"/>
        <v>0</v>
      </c>
      <c r="HN515" s="222">
        <f t="shared" si="1329"/>
        <v>0</v>
      </c>
      <c r="HO515" s="222">
        <f t="shared" si="1330"/>
        <v>0</v>
      </c>
      <c r="HP515" s="222">
        <f t="shared" si="1331"/>
        <v>0</v>
      </c>
      <c r="HQ515" s="222">
        <f t="shared" si="1332"/>
        <v>0</v>
      </c>
      <c r="HR515" s="222">
        <f t="shared" si="1333"/>
        <v>0</v>
      </c>
      <c r="HS515" s="222">
        <f t="shared" si="1334"/>
        <v>0</v>
      </c>
      <c r="HT515" s="222">
        <f t="shared" si="1335"/>
        <v>0</v>
      </c>
      <c r="HU515" s="222">
        <f t="shared" si="1336"/>
        <v>0</v>
      </c>
      <c r="HV515" s="222">
        <f t="shared" si="1337"/>
        <v>0</v>
      </c>
      <c r="HW515" s="222">
        <f t="shared" si="1338"/>
        <v>0</v>
      </c>
      <c r="HX515" s="222">
        <f t="shared" si="1339"/>
        <v>0</v>
      </c>
      <c r="HY515" s="222">
        <f t="shared" si="1340"/>
        <v>0</v>
      </c>
      <c r="HZ515" s="222">
        <f t="shared" si="1341"/>
        <v>0</v>
      </c>
      <c r="IA515" s="222">
        <f t="shared" si="1342"/>
        <v>0</v>
      </c>
      <c r="IB515" s="222">
        <f t="shared" si="1343"/>
        <v>0</v>
      </c>
      <c r="IC515" s="222">
        <f t="shared" si="1344"/>
        <v>0</v>
      </c>
      <c r="ID515" s="222">
        <f t="shared" si="1345"/>
        <v>0</v>
      </c>
      <c r="IE515" s="222">
        <f t="shared" si="1346"/>
        <v>0</v>
      </c>
      <c r="IF515" s="222">
        <f t="shared" si="1347"/>
        <v>0</v>
      </c>
      <c r="IG515" s="222">
        <f t="shared" si="1348"/>
        <v>0</v>
      </c>
      <c r="IH515" s="222">
        <f t="shared" si="1349"/>
        <v>0</v>
      </c>
      <c r="II515" s="222">
        <f t="shared" si="1350"/>
        <v>0</v>
      </c>
      <c r="IJ515" s="222">
        <f t="shared" si="1351"/>
        <v>0</v>
      </c>
      <c r="IK515" s="222">
        <f t="shared" si="1352"/>
        <v>0</v>
      </c>
      <c r="IL515" s="222">
        <f t="shared" si="1353"/>
        <v>0</v>
      </c>
      <c r="IM515" s="222">
        <f t="shared" si="1354"/>
        <v>0</v>
      </c>
      <c r="IN515" s="222">
        <f t="shared" si="1355"/>
        <v>0</v>
      </c>
      <c r="IO515" s="222">
        <f t="shared" si="1356"/>
        <v>0</v>
      </c>
      <c r="IP515" s="222">
        <f t="shared" si="1357"/>
        <v>0</v>
      </c>
      <c r="IQ515" s="222">
        <f t="shared" si="1358"/>
        <v>0</v>
      </c>
      <c r="IR515" s="222">
        <f t="shared" si="1359"/>
        <v>0</v>
      </c>
      <c r="IS515" s="222">
        <f t="shared" si="1360"/>
        <v>0</v>
      </c>
      <c r="IT515" s="222">
        <f t="shared" si="1361"/>
        <v>0</v>
      </c>
      <c r="IU515" s="222">
        <f t="shared" si="1362"/>
        <v>0</v>
      </c>
      <c r="IV515" s="222">
        <f t="shared" si="1363"/>
        <v>0</v>
      </c>
      <c r="IW515" s="222">
        <f t="shared" si="1364"/>
        <v>0</v>
      </c>
      <c r="IX515" s="222">
        <f t="shared" si="1365"/>
        <v>0</v>
      </c>
      <c r="IY515" s="222">
        <f t="shared" si="1366"/>
        <v>0</v>
      </c>
      <c r="IZ515" s="222">
        <f t="shared" si="1367"/>
        <v>0</v>
      </c>
      <c r="JA515" s="222">
        <f t="shared" si="1368"/>
        <v>0</v>
      </c>
      <c r="JB515" s="222">
        <f t="shared" si="1369"/>
        <v>0</v>
      </c>
    </row>
    <row r="516" spans="2:262">
      <c r="B516" s="230">
        <v>155</v>
      </c>
      <c r="C516" s="229">
        <f t="shared" si="1370"/>
        <v>3.0273437500000023E-3</v>
      </c>
      <c r="D516" s="226">
        <f t="shared" ca="1" si="1113"/>
        <v>71.921043708624339</v>
      </c>
      <c r="E516" s="225">
        <f ca="1">FE361</f>
        <v>-7.8956291375656906E-2</v>
      </c>
      <c r="F516" s="224">
        <v>155</v>
      </c>
      <c r="G516" s="222">
        <f t="shared" si="1114"/>
        <v>0</v>
      </c>
      <c r="H516" s="222">
        <f t="shared" si="1115"/>
        <v>0</v>
      </c>
      <c r="I516" s="222">
        <f t="shared" si="1116"/>
        <v>0</v>
      </c>
      <c r="J516" s="222">
        <f t="shared" si="1117"/>
        <v>0</v>
      </c>
      <c r="K516" s="222">
        <f t="shared" si="1118"/>
        <v>0</v>
      </c>
      <c r="L516" s="222">
        <f t="shared" si="1119"/>
        <v>0</v>
      </c>
      <c r="M516" s="222">
        <f t="shared" si="1120"/>
        <v>0</v>
      </c>
      <c r="N516" s="222">
        <f t="shared" si="1121"/>
        <v>0</v>
      </c>
      <c r="O516" s="222">
        <f t="shared" si="1122"/>
        <v>0</v>
      </c>
      <c r="P516" s="222">
        <f t="shared" si="1123"/>
        <v>0</v>
      </c>
      <c r="Q516" s="222">
        <f t="shared" si="1124"/>
        <v>0</v>
      </c>
      <c r="R516" s="222">
        <f t="shared" si="1125"/>
        <v>0</v>
      </c>
      <c r="S516" s="222">
        <f t="shared" si="1126"/>
        <v>0</v>
      </c>
      <c r="T516" s="222">
        <f t="shared" si="1127"/>
        <v>0</v>
      </c>
      <c r="U516" s="222">
        <f t="shared" si="1128"/>
        <v>0</v>
      </c>
      <c r="V516" s="222">
        <f t="shared" si="1129"/>
        <v>0</v>
      </c>
      <c r="W516" s="222">
        <f t="shared" si="1130"/>
        <v>0</v>
      </c>
      <c r="X516" s="222">
        <f t="shared" si="1131"/>
        <v>0</v>
      </c>
      <c r="Y516" s="222">
        <f t="shared" si="1132"/>
        <v>0</v>
      </c>
      <c r="Z516" s="222">
        <f t="shared" si="1133"/>
        <v>0</v>
      </c>
      <c r="AA516" s="222">
        <f t="shared" si="1134"/>
        <v>0</v>
      </c>
      <c r="AB516" s="222">
        <f t="shared" si="1135"/>
        <v>0</v>
      </c>
      <c r="AC516" s="222">
        <f t="shared" si="1136"/>
        <v>0</v>
      </c>
      <c r="AD516" s="222">
        <f t="shared" si="1137"/>
        <v>0</v>
      </c>
      <c r="AE516" s="222">
        <f t="shared" si="1138"/>
        <v>0</v>
      </c>
      <c r="AF516" s="222">
        <f t="shared" si="1139"/>
        <v>0</v>
      </c>
      <c r="AG516" s="222">
        <f t="shared" si="1140"/>
        <v>0</v>
      </c>
      <c r="AH516" s="222">
        <f t="shared" si="1141"/>
        <v>0</v>
      </c>
      <c r="AI516" s="222">
        <f t="shared" si="1142"/>
        <v>0</v>
      </c>
      <c r="AJ516" s="222">
        <f t="shared" si="1143"/>
        <v>0</v>
      </c>
      <c r="AK516" s="222">
        <f t="shared" si="1144"/>
        <v>0</v>
      </c>
      <c r="AL516" s="222">
        <f t="shared" si="1145"/>
        <v>0</v>
      </c>
      <c r="AM516" s="222">
        <f t="shared" si="1146"/>
        <v>0</v>
      </c>
      <c r="AN516" s="222">
        <f t="shared" si="1147"/>
        <v>0</v>
      </c>
      <c r="AO516" s="222">
        <f t="shared" si="1148"/>
        <v>0</v>
      </c>
      <c r="AP516" s="222">
        <f t="shared" si="1149"/>
        <v>0</v>
      </c>
      <c r="AQ516" s="222">
        <f t="shared" si="1150"/>
        <v>0</v>
      </c>
      <c r="AR516" s="222">
        <f t="shared" si="1151"/>
        <v>0</v>
      </c>
      <c r="AS516" s="222">
        <f t="shared" si="1152"/>
        <v>0</v>
      </c>
      <c r="AT516" s="222">
        <f t="shared" si="1153"/>
        <v>0</v>
      </c>
      <c r="AU516" s="222">
        <f t="shared" si="1154"/>
        <v>0</v>
      </c>
      <c r="AV516" s="222">
        <f t="shared" si="1155"/>
        <v>0</v>
      </c>
      <c r="AW516" s="222">
        <f t="shared" si="1156"/>
        <v>0</v>
      </c>
      <c r="AX516" s="222">
        <f t="shared" si="1157"/>
        <v>0</v>
      </c>
      <c r="AY516" s="222">
        <f t="shared" si="1158"/>
        <v>0</v>
      </c>
      <c r="AZ516" s="222">
        <f t="shared" si="1159"/>
        <v>0</v>
      </c>
      <c r="BA516" s="222">
        <f t="shared" si="1160"/>
        <v>0</v>
      </c>
      <c r="BB516" s="222">
        <f t="shared" si="1161"/>
        <v>0</v>
      </c>
      <c r="BC516" s="222">
        <f t="shared" si="1162"/>
        <v>0</v>
      </c>
      <c r="BD516" s="222">
        <f t="shared" si="1163"/>
        <v>0</v>
      </c>
      <c r="BE516" s="222">
        <f t="shared" si="1164"/>
        <v>0</v>
      </c>
      <c r="BF516" s="222">
        <f t="shared" si="1165"/>
        <v>0</v>
      </c>
      <c r="BG516" s="222">
        <f t="shared" si="1166"/>
        <v>0</v>
      </c>
      <c r="BH516" s="222">
        <f t="shared" si="1167"/>
        <v>0</v>
      </c>
      <c r="BI516" s="222">
        <f t="shared" si="1168"/>
        <v>0</v>
      </c>
      <c r="BJ516" s="222">
        <f t="shared" si="1169"/>
        <v>0</v>
      </c>
      <c r="BK516" s="222">
        <f t="shared" si="1170"/>
        <v>0</v>
      </c>
      <c r="BL516" s="222">
        <f t="shared" si="1171"/>
        <v>0</v>
      </c>
      <c r="BM516" s="222">
        <f t="shared" si="1172"/>
        <v>0</v>
      </c>
      <c r="BN516" s="222">
        <f t="shared" si="1173"/>
        <v>0</v>
      </c>
      <c r="BO516" s="222">
        <f t="shared" si="1174"/>
        <v>0</v>
      </c>
      <c r="BP516" s="222">
        <f t="shared" si="1175"/>
        <v>0</v>
      </c>
      <c r="BQ516" s="222">
        <f t="shared" si="1176"/>
        <v>0</v>
      </c>
      <c r="BR516" s="222">
        <f t="shared" si="1177"/>
        <v>0</v>
      </c>
      <c r="BS516" s="222">
        <f t="shared" si="1178"/>
        <v>0</v>
      </c>
      <c r="BT516" s="222">
        <f t="shared" si="1179"/>
        <v>0</v>
      </c>
      <c r="BU516" s="222">
        <f t="shared" si="1180"/>
        <v>0</v>
      </c>
      <c r="BV516" s="222">
        <f t="shared" si="1181"/>
        <v>0</v>
      </c>
      <c r="BW516" s="222">
        <f t="shared" si="1182"/>
        <v>0</v>
      </c>
      <c r="BX516" s="222">
        <f t="shared" si="1183"/>
        <v>0</v>
      </c>
      <c r="BY516" s="222">
        <f t="shared" si="1184"/>
        <v>0</v>
      </c>
      <c r="BZ516" s="222">
        <f t="shared" si="1185"/>
        <v>0</v>
      </c>
      <c r="CA516" s="222">
        <f t="shared" si="1186"/>
        <v>0</v>
      </c>
      <c r="CB516" s="222">
        <f t="shared" si="1187"/>
        <v>0</v>
      </c>
      <c r="CC516" s="222">
        <f t="shared" si="1188"/>
        <v>0</v>
      </c>
      <c r="CD516" s="222">
        <f t="shared" si="1189"/>
        <v>0</v>
      </c>
      <c r="CE516" s="222">
        <f t="shared" si="1190"/>
        <v>0</v>
      </c>
      <c r="CF516" s="222">
        <f t="shared" si="1191"/>
        <v>0</v>
      </c>
      <c r="CG516" s="222">
        <f t="shared" si="1192"/>
        <v>0</v>
      </c>
      <c r="CH516" s="222">
        <f t="shared" si="1193"/>
        <v>0</v>
      </c>
      <c r="CI516" s="222">
        <f t="shared" si="1194"/>
        <v>0</v>
      </c>
      <c r="CJ516" s="222">
        <f t="shared" si="1195"/>
        <v>0</v>
      </c>
      <c r="CK516" s="222">
        <f t="shared" si="1196"/>
        <v>0</v>
      </c>
      <c r="CL516" s="222">
        <f t="shared" si="1197"/>
        <v>0</v>
      </c>
      <c r="CM516" s="222">
        <f t="shared" si="1198"/>
        <v>0</v>
      </c>
      <c r="CN516" s="222">
        <f t="shared" si="1199"/>
        <v>0</v>
      </c>
      <c r="CO516" s="222">
        <f t="shared" si="1200"/>
        <v>0</v>
      </c>
      <c r="CP516" s="222">
        <f t="shared" si="1201"/>
        <v>0</v>
      </c>
      <c r="CQ516" s="222">
        <f t="shared" si="1202"/>
        <v>0</v>
      </c>
      <c r="CR516" s="222">
        <f t="shared" si="1203"/>
        <v>0</v>
      </c>
      <c r="CS516" s="222">
        <f t="shared" si="1204"/>
        <v>0</v>
      </c>
      <c r="CT516" s="222">
        <f t="shared" si="1205"/>
        <v>0</v>
      </c>
      <c r="CU516" s="222">
        <f t="shared" si="1206"/>
        <v>0</v>
      </c>
      <c r="CV516" s="222">
        <f t="shared" si="1207"/>
        <v>0</v>
      </c>
      <c r="CW516" s="222">
        <f t="shared" si="1208"/>
        <v>0</v>
      </c>
      <c r="CX516" s="222">
        <f t="shared" si="1209"/>
        <v>0</v>
      </c>
      <c r="CY516" s="222">
        <f t="shared" si="1210"/>
        <v>0</v>
      </c>
      <c r="CZ516" s="222">
        <f t="shared" si="1211"/>
        <v>0</v>
      </c>
      <c r="DA516" s="222">
        <f t="shared" si="1212"/>
        <v>0</v>
      </c>
      <c r="DB516" s="222">
        <f t="shared" si="1213"/>
        <v>0</v>
      </c>
      <c r="DC516" s="222">
        <f t="shared" si="1214"/>
        <v>0</v>
      </c>
      <c r="DD516" s="222">
        <f t="shared" si="1215"/>
        <v>0</v>
      </c>
      <c r="DE516" s="222">
        <f t="shared" si="1216"/>
        <v>0</v>
      </c>
      <c r="DF516" s="222">
        <f t="shared" si="1217"/>
        <v>0</v>
      </c>
      <c r="DG516" s="222">
        <f t="shared" si="1218"/>
        <v>0</v>
      </c>
      <c r="DH516" s="222">
        <f t="shared" si="1219"/>
        <v>0</v>
      </c>
      <c r="DI516" s="222">
        <f t="shared" si="1220"/>
        <v>0</v>
      </c>
      <c r="DJ516" s="222">
        <f t="shared" si="1221"/>
        <v>0</v>
      </c>
      <c r="DK516" s="222">
        <f t="shared" si="1222"/>
        <v>0</v>
      </c>
      <c r="DL516" s="222">
        <f t="shared" si="1223"/>
        <v>0</v>
      </c>
      <c r="DM516" s="222">
        <f t="shared" si="1224"/>
        <v>0</v>
      </c>
      <c r="DN516" s="222">
        <f t="shared" si="1225"/>
        <v>0</v>
      </c>
      <c r="DO516" s="222">
        <f t="shared" si="1226"/>
        <v>0</v>
      </c>
      <c r="DP516" s="222">
        <f t="shared" si="1227"/>
        <v>0</v>
      </c>
      <c r="DQ516" s="222">
        <f t="shared" si="1228"/>
        <v>0</v>
      </c>
      <c r="DR516" s="222">
        <f t="shared" si="1229"/>
        <v>0</v>
      </c>
      <c r="DS516" s="222">
        <f t="shared" si="1230"/>
        <v>0</v>
      </c>
      <c r="DT516" s="222">
        <f t="shared" si="1231"/>
        <v>0</v>
      </c>
      <c r="DU516" s="222">
        <f t="shared" si="1232"/>
        <v>0</v>
      </c>
      <c r="DV516" s="222">
        <f t="shared" si="1233"/>
        <v>0</v>
      </c>
      <c r="DW516" s="222">
        <f t="shared" si="1234"/>
        <v>0</v>
      </c>
      <c r="DX516" s="222">
        <f t="shared" si="1235"/>
        <v>0</v>
      </c>
      <c r="DY516" s="222">
        <f t="shared" si="1236"/>
        <v>0</v>
      </c>
      <c r="DZ516" s="222">
        <f t="shared" si="1237"/>
        <v>0</v>
      </c>
      <c r="EA516" s="222">
        <f t="shared" si="1238"/>
        <v>0</v>
      </c>
      <c r="EB516" s="222">
        <f t="shared" si="1239"/>
        <v>0</v>
      </c>
      <c r="EC516" s="222">
        <f t="shared" si="1240"/>
        <v>0</v>
      </c>
      <c r="ED516" s="222">
        <f t="shared" si="1241"/>
        <v>0</v>
      </c>
      <c r="EE516" s="222">
        <f t="shared" si="1242"/>
        <v>0</v>
      </c>
      <c r="EF516" s="222">
        <f t="shared" si="1243"/>
        <v>0</v>
      </c>
      <c r="EG516" s="222">
        <f t="shared" si="1244"/>
        <v>0</v>
      </c>
      <c r="EH516" s="222">
        <f t="shared" si="1245"/>
        <v>0</v>
      </c>
      <c r="EI516" s="222">
        <f t="shared" si="1246"/>
        <v>0</v>
      </c>
      <c r="EJ516" s="222">
        <f t="shared" si="1247"/>
        <v>0</v>
      </c>
      <c r="EK516" s="222">
        <f t="shared" si="1248"/>
        <v>0</v>
      </c>
      <c r="EL516" s="222">
        <f t="shared" si="1249"/>
        <v>0</v>
      </c>
      <c r="EM516" s="222">
        <f t="shared" si="1250"/>
        <v>0</v>
      </c>
      <c r="EN516" s="222">
        <f t="shared" si="1251"/>
        <v>0</v>
      </c>
      <c r="EO516" s="222">
        <f t="shared" si="1252"/>
        <v>0</v>
      </c>
      <c r="EP516" s="222">
        <f t="shared" si="1253"/>
        <v>0</v>
      </c>
      <c r="EQ516" s="222">
        <f t="shared" si="1254"/>
        <v>0</v>
      </c>
      <c r="ER516" s="222">
        <f t="shared" si="1255"/>
        <v>0</v>
      </c>
      <c r="ES516" s="222">
        <f t="shared" si="1256"/>
        <v>0</v>
      </c>
      <c r="ET516" s="222">
        <f t="shared" si="1257"/>
        <v>0</v>
      </c>
      <c r="EU516" s="222">
        <f t="shared" si="1258"/>
        <v>0</v>
      </c>
      <c r="EV516" s="222">
        <f t="shared" si="1259"/>
        <v>0</v>
      </c>
      <c r="EW516" s="222">
        <f t="shared" si="1260"/>
        <v>0</v>
      </c>
      <c r="EX516" s="222">
        <f t="shared" si="1261"/>
        <v>0</v>
      </c>
      <c r="EY516" s="222">
        <f t="shared" si="1262"/>
        <v>0</v>
      </c>
      <c r="EZ516" s="222">
        <f t="shared" si="1263"/>
        <v>0</v>
      </c>
      <c r="FA516" s="222">
        <f t="shared" si="1264"/>
        <v>0</v>
      </c>
      <c r="FB516" s="222">
        <f t="shared" si="1265"/>
        <v>0</v>
      </c>
      <c r="FC516" s="222">
        <f t="shared" si="1266"/>
        <v>0</v>
      </c>
      <c r="FD516" s="222">
        <f t="shared" si="1267"/>
        <v>0</v>
      </c>
      <c r="FE516" s="222">
        <f t="shared" si="1268"/>
        <v>0</v>
      </c>
      <c r="FF516" s="222">
        <f t="shared" si="1269"/>
        <v>0</v>
      </c>
      <c r="FG516" s="222">
        <f t="shared" si="1270"/>
        <v>0</v>
      </c>
      <c r="FH516" s="222">
        <f t="shared" si="1271"/>
        <v>0</v>
      </c>
      <c r="FI516" s="222">
        <f t="shared" si="1272"/>
        <v>0</v>
      </c>
      <c r="FJ516" s="222">
        <f t="shared" si="1273"/>
        <v>0</v>
      </c>
      <c r="FK516" s="222">
        <f t="shared" si="1274"/>
        <v>0</v>
      </c>
      <c r="FL516" s="222">
        <f t="shared" si="1275"/>
        <v>0</v>
      </c>
      <c r="FM516" s="222">
        <f t="shared" si="1276"/>
        <v>0</v>
      </c>
      <c r="FN516" s="222">
        <f t="shared" si="1277"/>
        <v>0</v>
      </c>
      <c r="FO516" s="222">
        <f t="shared" si="1278"/>
        <v>0</v>
      </c>
      <c r="FP516" s="222">
        <f t="shared" si="1279"/>
        <v>0</v>
      </c>
      <c r="FQ516" s="222">
        <f t="shared" si="1280"/>
        <v>0</v>
      </c>
      <c r="FR516" s="222">
        <f t="shared" si="1281"/>
        <v>0</v>
      </c>
      <c r="FS516" s="222">
        <f t="shared" si="1282"/>
        <v>0</v>
      </c>
      <c r="FT516" s="222">
        <f t="shared" si="1283"/>
        <v>0</v>
      </c>
      <c r="FU516" s="222">
        <f t="shared" si="1284"/>
        <v>0</v>
      </c>
      <c r="FV516" s="222">
        <f t="shared" si="1285"/>
        <v>0</v>
      </c>
      <c r="FW516" s="222">
        <f t="shared" si="1286"/>
        <v>0</v>
      </c>
      <c r="FX516" s="222">
        <f t="shared" si="1287"/>
        <v>0</v>
      </c>
      <c r="FY516" s="222">
        <f t="shared" si="1288"/>
        <v>0</v>
      </c>
      <c r="FZ516" s="222">
        <f t="shared" si="1289"/>
        <v>0</v>
      </c>
      <c r="GA516" s="222">
        <f t="shared" si="1290"/>
        <v>0</v>
      </c>
      <c r="GB516" s="222">
        <f t="shared" si="1291"/>
        <v>0</v>
      </c>
      <c r="GC516" s="222">
        <f t="shared" si="1292"/>
        <v>0</v>
      </c>
      <c r="GD516" s="222">
        <f t="shared" si="1293"/>
        <v>0</v>
      </c>
      <c r="GE516" s="222">
        <f t="shared" si="1294"/>
        <v>0</v>
      </c>
      <c r="GF516" s="222">
        <f t="shared" si="1295"/>
        <v>0</v>
      </c>
      <c r="GG516" s="222">
        <f t="shared" si="1296"/>
        <v>0</v>
      </c>
      <c r="GH516" s="222">
        <f t="shared" si="1297"/>
        <v>0</v>
      </c>
      <c r="GI516" s="222">
        <f t="shared" si="1298"/>
        <v>0</v>
      </c>
      <c r="GJ516" s="222">
        <f t="shared" si="1299"/>
        <v>0</v>
      </c>
      <c r="GK516" s="222">
        <f t="shared" si="1300"/>
        <v>0</v>
      </c>
      <c r="GL516" s="222">
        <f t="shared" si="1301"/>
        <v>0</v>
      </c>
      <c r="GM516" s="222">
        <f t="shared" si="1302"/>
        <v>0</v>
      </c>
      <c r="GN516" s="222">
        <f t="shared" si="1303"/>
        <v>0</v>
      </c>
      <c r="GO516" s="222">
        <f t="shared" si="1304"/>
        <v>0</v>
      </c>
      <c r="GP516" s="222">
        <f t="shared" si="1305"/>
        <v>0</v>
      </c>
      <c r="GQ516" s="222">
        <f t="shared" si="1306"/>
        <v>0</v>
      </c>
      <c r="GR516" s="222">
        <f t="shared" si="1307"/>
        <v>0</v>
      </c>
      <c r="GS516" s="222">
        <f t="shared" si="1308"/>
        <v>0</v>
      </c>
      <c r="GT516" s="222">
        <f t="shared" si="1309"/>
        <v>0</v>
      </c>
      <c r="GU516" s="222">
        <f t="shared" si="1310"/>
        <v>0</v>
      </c>
      <c r="GV516" s="222">
        <f t="shared" si="1311"/>
        <v>0</v>
      </c>
      <c r="GW516" s="222">
        <f t="shared" si="1312"/>
        <v>0</v>
      </c>
      <c r="GX516" s="222">
        <f t="shared" si="1313"/>
        <v>0</v>
      </c>
      <c r="GY516" s="222">
        <f t="shared" si="1314"/>
        <v>0</v>
      </c>
      <c r="GZ516" s="222">
        <f t="shared" si="1315"/>
        <v>0</v>
      </c>
      <c r="HA516" s="222">
        <f t="shared" si="1316"/>
        <v>0</v>
      </c>
      <c r="HB516" s="222">
        <f t="shared" si="1317"/>
        <v>0</v>
      </c>
      <c r="HC516" s="222">
        <f t="shared" si="1318"/>
        <v>0</v>
      </c>
      <c r="HD516" s="222">
        <f t="shared" si="1319"/>
        <v>0</v>
      </c>
      <c r="HE516" s="222">
        <f t="shared" si="1320"/>
        <v>0</v>
      </c>
      <c r="HF516" s="222">
        <f t="shared" si="1321"/>
        <v>0</v>
      </c>
      <c r="HG516" s="222">
        <f t="shared" si="1322"/>
        <v>0</v>
      </c>
      <c r="HH516" s="222">
        <f t="shared" si="1323"/>
        <v>0</v>
      </c>
      <c r="HI516" s="222">
        <f t="shared" si="1324"/>
        <v>0</v>
      </c>
      <c r="HJ516" s="222">
        <f t="shared" si="1325"/>
        <v>0</v>
      </c>
      <c r="HK516" s="222">
        <f t="shared" si="1326"/>
        <v>0</v>
      </c>
      <c r="HL516" s="222">
        <f t="shared" si="1327"/>
        <v>0</v>
      </c>
      <c r="HM516" s="222">
        <f t="shared" si="1328"/>
        <v>0</v>
      </c>
      <c r="HN516" s="222">
        <f t="shared" si="1329"/>
        <v>0</v>
      </c>
      <c r="HO516" s="222">
        <f t="shared" si="1330"/>
        <v>0</v>
      </c>
      <c r="HP516" s="222">
        <f t="shared" si="1331"/>
        <v>0</v>
      </c>
      <c r="HQ516" s="222">
        <f t="shared" si="1332"/>
        <v>0</v>
      </c>
      <c r="HR516" s="222">
        <f t="shared" si="1333"/>
        <v>0</v>
      </c>
      <c r="HS516" s="222">
        <f t="shared" si="1334"/>
        <v>0</v>
      </c>
      <c r="HT516" s="222">
        <f t="shared" si="1335"/>
        <v>0</v>
      </c>
      <c r="HU516" s="222">
        <f t="shared" si="1336"/>
        <v>0</v>
      </c>
      <c r="HV516" s="222">
        <f t="shared" si="1337"/>
        <v>0</v>
      </c>
      <c r="HW516" s="222">
        <f t="shared" si="1338"/>
        <v>0</v>
      </c>
      <c r="HX516" s="222">
        <f t="shared" si="1339"/>
        <v>0</v>
      </c>
      <c r="HY516" s="222">
        <f t="shared" si="1340"/>
        <v>0</v>
      </c>
      <c r="HZ516" s="222">
        <f t="shared" si="1341"/>
        <v>0</v>
      </c>
      <c r="IA516" s="222">
        <f t="shared" si="1342"/>
        <v>0</v>
      </c>
      <c r="IB516" s="222">
        <f t="shared" si="1343"/>
        <v>0</v>
      </c>
      <c r="IC516" s="222">
        <f t="shared" si="1344"/>
        <v>0</v>
      </c>
      <c r="ID516" s="222">
        <f t="shared" si="1345"/>
        <v>0</v>
      </c>
      <c r="IE516" s="222">
        <f t="shared" si="1346"/>
        <v>0</v>
      </c>
      <c r="IF516" s="222">
        <f t="shared" si="1347"/>
        <v>0</v>
      </c>
      <c r="IG516" s="222">
        <f t="shared" si="1348"/>
        <v>0</v>
      </c>
      <c r="IH516" s="222">
        <f t="shared" si="1349"/>
        <v>0</v>
      </c>
      <c r="II516" s="222">
        <f t="shared" si="1350"/>
        <v>0</v>
      </c>
      <c r="IJ516" s="222">
        <f t="shared" si="1351"/>
        <v>0</v>
      </c>
      <c r="IK516" s="222">
        <f t="shared" si="1352"/>
        <v>0</v>
      </c>
      <c r="IL516" s="222">
        <f t="shared" si="1353"/>
        <v>0</v>
      </c>
      <c r="IM516" s="222">
        <f t="shared" si="1354"/>
        <v>0</v>
      </c>
      <c r="IN516" s="222">
        <f t="shared" si="1355"/>
        <v>0</v>
      </c>
      <c r="IO516" s="222">
        <f t="shared" si="1356"/>
        <v>0</v>
      </c>
      <c r="IP516" s="222">
        <f t="shared" si="1357"/>
        <v>0</v>
      </c>
      <c r="IQ516" s="222">
        <f t="shared" si="1358"/>
        <v>0</v>
      </c>
      <c r="IR516" s="222">
        <f t="shared" si="1359"/>
        <v>0</v>
      </c>
      <c r="IS516" s="222">
        <f t="shared" si="1360"/>
        <v>0</v>
      </c>
      <c r="IT516" s="222">
        <f t="shared" si="1361"/>
        <v>0</v>
      </c>
      <c r="IU516" s="222">
        <f t="shared" si="1362"/>
        <v>0</v>
      </c>
      <c r="IV516" s="222">
        <f t="shared" si="1363"/>
        <v>0</v>
      </c>
      <c r="IW516" s="222">
        <f t="shared" si="1364"/>
        <v>0</v>
      </c>
      <c r="IX516" s="222">
        <f t="shared" si="1365"/>
        <v>0</v>
      </c>
      <c r="IY516" s="222">
        <f t="shared" si="1366"/>
        <v>0</v>
      </c>
      <c r="IZ516" s="222">
        <f t="shared" si="1367"/>
        <v>0</v>
      </c>
      <c r="JA516" s="222">
        <f t="shared" si="1368"/>
        <v>0</v>
      </c>
      <c r="JB516" s="222">
        <f t="shared" si="1369"/>
        <v>0</v>
      </c>
    </row>
    <row r="517" spans="2:262">
      <c r="B517" s="230">
        <v>156</v>
      </c>
      <c r="C517" s="229">
        <f t="shared" si="1370"/>
        <v>3.0468750000000023E-3</v>
      </c>
      <c r="D517" s="226">
        <f t="shared" ca="1" si="1113"/>
        <v>71.923574610628975</v>
      </c>
      <c r="E517" s="225">
        <f ca="1">FF361</f>
        <v>-7.6425389371021696E-2</v>
      </c>
      <c r="F517" s="224">
        <v>156</v>
      </c>
      <c r="G517" s="222">
        <f t="shared" si="1114"/>
        <v>0</v>
      </c>
      <c r="H517" s="222">
        <f t="shared" si="1115"/>
        <v>0</v>
      </c>
      <c r="I517" s="222">
        <f t="shared" si="1116"/>
        <v>0</v>
      </c>
      <c r="J517" s="222">
        <f t="shared" si="1117"/>
        <v>0</v>
      </c>
      <c r="K517" s="222">
        <f t="shared" si="1118"/>
        <v>0</v>
      </c>
      <c r="L517" s="222">
        <f t="shared" si="1119"/>
        <v>0</v>
      </c>
      <c r="M517" s="222">
        <f t="shared" si="1120"/>
        <v>0</v>
      </c>
      <c r="N517" s="222">
        <f t="shared" si="1121"/>
        <v>0</v>
      </c>
      <c r="O517" s="222">
        <f t="shared" si="1122"/>
        <v>0</v>
      </c>
      <c r="P517" s="222">
        <f t="shared" si="1123"/>
        <v>0</v>
      </c>
      <c r="Q517" s="222">
        <f t="shared" si="1124"/>
        <v>0</v>
      </c>
      <c r="R517" s="222">
        <f t="shared" si="1125"/>
        <v>0</v>
      </c>
      <c r="S517" s="222">
        <f t="shared" si="1126"/>
        <v>0</v>
      </c>
      <c r="T517" s="222">
        <f t="shared" si="1127"/>
        <v>0</v>
      </c>
      <c r="U517" s="222">
        <f t="shared" si="1128"/>
        <v>0</v>
      </c>
      <c r="V517" s="222">
        <f t="shared" si="1129"/>
        <v>0</v>
      </c>
      <c r="W517" s="222">
        <f t="shared" si="1130"/>
        <v>0</v>
      </c>
      <c r="X517" s="222">
        <f t="shared" si="1131"/>
        <v>0</v>
      </c>
      <c r="Y517" s="222">
        <f t="shared" si="1132"/>
        <v>0</v>
      </c>
      <c r="Z517" s="222">
        <f t="shared" si="1133"/>
        <v>0</v>
      </c>
      <c r="AA517" s="222">
        <f t="shared" si="1134"/>
        <v>0</v>
      </c>
      <c r="AB517" s="222">
        <f t="shared" si="1135"/>
        <v>0</v>
      </c>
      <c r="AC517" s="222">
        <f t="shared" si="1136"/>
        <v>0</v>
      </c>
      <c r="AD517" s="222">
        <f t="shared" si="1137"/>
        <v>0</v>
      </c>
      <c r="AE517" s="222">
        <f t="shared" si="1138"/>
        <v>0</v>
      </c>
      <c r="AF517" s="222">
        <f t="shared" si="1139"/>
        <v>0</v>
      </c>
      <c r="AG517" s="222">
        <f t="shared" si="1140"/>
        <v>0</v>
      </c>
      <c r="AH517" s="222">
        <f t="shared" si="1141"/>
        <v>0</v>
      </c>
      <c r="AI517" s="222">
        <f t="shared" si="1142"/>
        <v>0</v>
      </c>
      <c r="AJ517" s="222">
        <f t="shared" si="1143"/>
        <v>0</v>
      </c>
      <c r="AK517" s="222">
        <f t="shared" si="1144"/>
        <v>0</v>
      </c>
      <c r="AL517" s="222">
        <f t="shared" si="1145"/>
        <v>0</v>
      </c>
      <c r="AM517" s="222">
        <f t="shared" si="1146"/>
        <v>0</v>
      </c>
      <c r="AN517" s="222">
        <f t="shared" si="1147"/>
        <v>0</v>
      </c>
      <c r="AO517" s="222">
        <f t="shared" si="1148"/>
        <v>0</v>
      </c>
      <c r="AP517" s="222">
        <f t="shared" si="1149"/>
        <v>0</v>
      </c>
      <c r="AQ517" s="222">
        <f t="shared" si="1150"/>
        <v>0</v>
      </c>
      <c r="AR517" s="222">
        <f t="shared" si="1151"/>
        <v>0</v>
      </c>
      <c r="AS517" s="222">
        <f t="shared" si="1152"/>
        <v>0</v>
      </c>
      <c r="AT517" s="222">
        <f t="shared" si="1153"/>
        <v>0</v>
      </c>
      <c r="AU517" s="222">
        <f t="shared" si="1154"/>
        <v>0</v>
      </c>
      <c r="AV517" s="222">
        <f t="shared" si="1155"/>
        <v>0</v>
      </c>
      <c r="AW517" s="222">
        <f t="shared" si="1156"/>
        <v>0</v>
      </c>
      <c r="AX517" s="222">
        <f t="shared" si="1157"/>
        <v>0</v>
      </c>
      <c r="AY517" s="222">
        <f t="shared" si="1158"/>
        <v>0</v>
      </c>
      <c r="AZ517" s="222">
        <f t="shared" si="1159"/>
        <v>0</v>
      </c>
      <c r="BA517" s="222">
        <f t="shared" si="1160"/>
        <v>0</v>
      </c>
      <c r="BB517" s="222">
        <f t="shared" si="1161"/>
        <v>0</v>
      </c>
      <c r="BC517" s="222">
        <f t="shared" si="1162"/>
        <v>0</v>
      </c>
      <c r="BD517" s="222">
        <f t="shared" si="1163"/>
        <v>0</v>
      </c>
      <c r="BE517" s="222">
        <f t="shared" si="1164"/>
        <v>0</v>
      </c>
      <c r="BF517" s="222">
        <f t="shared" si="1165"/>
        <v>0</v>
      </c>
      <c r="BG517" s="222">
        <f t="shared" si="1166"/>
        <v>0</v>
      </c>
      <c r="BH517" s="222">
        <f t="shared" si="1167"/>
        <v>0</v>
      </c>
      <c r="BI517" s="222">
        <f t="shared" si="1168"/>
        <v>0</v>
      </c>
      <c r="BJ517" s="222">
        <f t="shared" si="1169"/>
        <v>0</v>
      </c>
      <c r="BK517" s="222">
        <f t="shared" si="1170"/>
        <v>0</v>
      </c>
      <c r="BL517" s="222">
        <f t="shared" si="1171"/>
        <v>0</v>
      </c>
      <c r="BM517" s="222">
        <f t="shared" si="1172"/>
        <v>0</v>
      </c>
      <c r="BN517" s="222">
        <f t="shared" si="1173"/>
        <v>0</v>
      </c>
      <c r="BO517" s="222">
        <f t="shared" si="1174"/>
        <v>0</v>
      </c>
      <c r="BP517" s="222">
        <f t="shared" si="1175"/>
        <v>0</v>
      </c>
      <c r="BQ517" s="222">
        <f t="shared" si="1176"/>
        <v>0</v>
      </c>
      <c r="BR517" s="222">
        <f t="shared" si="1177"/>
        <v>0</v>
      </c>
      <c r="BS517" s="222">
        <f t="shared" si="1178"/>
        <v>0</v>
      </c>
      <c r="BT517" s="222">
        <f t="shared" si="1179"/>
        <v>0</v>
      </c>
      <c r="BU517" s="222">
        <f t="shared" si="1180"/>
        <v>0</v>
      </c>
      <c r="BV517" s="222">
        <f t="shared" si="1181"/>
        <v>0</v>
      </c>
      <c r="BW517" s="222">
        <f t="shared" si="1182"/>
        <v>0</v>
      </c>
      <c r="BX517" s="222">
        <f t="shared" si="1183"/>
        <v>0</v>
      </c>
      <c r="BY517" s="222">
        <f t="shared" si="1184"/>
        <v>0</v>
      </c>
      <c r="BZ517" s="222">
        <f t="shared" si="1185"/>
        <v>0</v>
      </c>
      <c r="CA517" s="222">
        <f t="shared" si="1186"/>
        <v>0</v>
      </c>
      <c r="CB517" s="222">
        <f t="shared" si="1187"/>
        <v>0</v>
      </c>
      <c r="CC517" s="222">
        <f t="shared" si="1188"/>
        <v>0</v>
      </c>
      <c r="CD517" s="222">
        <f t="shared" si="1189"/>
        <v>0</v>
      </c>
      <c r="CE517" s="222">
        <f t="shared" si="1190"/>
        <v>0</v>
      </c>
      <c r="CF517" s="222">
        <f t="shared" si="1191"/>
        <v>0</v>
      </c>
      <c r="CG517" s="222">
        <f t="shared" si="1192"/>
        <v>0</v>
      </c>
      <c r="CH517" s="222">
        <f t="shared" si="1193"/>
        <v>0</v>
      </c>
      <c r="CI517" s="222">
        <f t="shared" si="1194"/>
        <v>0</v>
      </c>
      <c r="CJ517" s="222">
        <f t="shared" si="1195"/>
        <v>0</v>
      </c>
      <c r="CK517" s="222">
        <f t="shared" si="1196"/>
        <v>0</v>
      </c>
      <c r="CL517" s="222">
        <f t="shared" si="1197"/>
        <v>0</v>
      </c>
      <c r="CM517" s="222">
        <f t="shared" si="1198"/>
        <v>0</v>
      </c>
      <c r="CN517" s="222">
        <f t="shared" si="1199"/>
        <v>0</v>
      </c>
      <c r="CO517" s="222">
        <f t="shared" si="1200"/>
        <v>0</v>
      </c>
      <c r="CP517" s="222">
        <f t="shared" si="1201"/>
        <v>0</v>
      </c>
      <c r="CQ517" s="222">
        <f t="shared" si="1202"/>
        <v>0</v>
      </c>
      <c r="CR517" s="222">
        <f t="shared" si="1203"/>
        <v>0</v>
      </c>
      <c r="CS517" s="222">
        <f t="shared" si="1204"/>
        <v>0</v>
      </c>
      <c r="CT517" s="222">
        <f t="shared" si="1205"/>
        <v>0</v>
      </c>
      <c r="CU517" s="222">
        <f t="shared" si="1206"/>
        <v>0</v>
      </c>
      <c r="CV517" s="222">
        <f t="shared" si="1207"/>
        <v>0</v>
      </c>
      <c r="CW517" s="222">
        <f t="shared" si="1208"/>
        <v>0</v>
      </c>
      <c r="CX517" s="222">
        <f t="shared" si="1209"/>
        <v>0</v>
      </c>
      <c r="CY517" s="222">
        <f t="shared" si="1210"/>
        <v>0</v>
      </c>
      <c r="CZ517" s="222">
        <f t="shared" si="1211"/>
        <v>0</v>
      </c>
      <c r="DA517" s="222">
        <f t="shared" si="1212"/>
        <v>0</v>
      </c>
      <c r="DB517" s="222">
        <f t="shared" si="1213"/>
        <v>0</v>
      </c>
      <c r="DC517" s="222">
        <f t="shared" si="1214"/>
        <v>0</v>
      </c>
      <c r="DD517" s="222">
        <f t="shared" si="1215"/>
        <v>0</v>
      </c>
      <c r="DE517" s="222">
        <f t="shared" si="1216"/>
        <v>0</v>
      </c>
      <c r="DF517" s="222">
        <f t="shared" si="1217"/>
        <v>0</v>
      </c>
      <c r="DG517" s="222">
        <f t="shared" si="1218"/>
        <v>0</v>
      </c>
      <c r="DH517" s="222">
        <f t="shared" si="1219"/>
        <v>0</v>
      </c>
      <c r="DI517" s="222">
        <f t="shared" si="1220"/>
        <v>0</v>
      </c>
      <c r="DJ517" s="222">
        <f t="shared" si="1221"/>
        <v>0</v>
      </c>
      <c r="DK517" s="222">
        <f t="shared" si="1222"/>
        <v>0</v>
      </c>
      <c r="DL517" s="222">
        <f t="shared" si="1223"/>
        <v>0</v>
      </c>
      <c r="DM517" s="222">
        <f t="shared" si="1224"/>
        <v>0</v>
      </c>
      <c r="DN517" s="222">
        <f t="shared" si="1225"/>
        <v>0</v>
      </c>
      <c r="DO517" s="222">
        <f t="shared" si="1226"/>
        <v>0</v>
      </c>
      <c r="DP517" s="222">
        <f t="shared" si="1227"/>
        <v>0</v>
      </c>
      <c r="DQ517" s="222">
        <f t="shared" si="1228"/>
        <v>0</v>
      </c>
      <c r="DR517" s="222">
        <f t="shared" si="1229"/>
        <v>0</v>
      </c>
      <c r="DS517" s="222">
        <f t="shared" si="1230"/>
        <v>0</v>
      </c>
      <c r="DT517" s="222">
        <f t="shared" si="1231"/>
        <v>0</v>
      </c>
      <c r="DU517" s="222">
        <f t="shared" si="1232"/>
        <v>0</v>
      </c>
      <c r="DV517" s="222">
        <f t="shared" si="1233"/>
        <v>0</v>
      </c>
      <c r="DW517" s="222">
        <f t="shared" si="1234"/>
        <v>0</v>
      </c>
      <c r="DX517" s="222">
        <f t="shared" si="1235"/>
        <v>0</v>
      </c>
      <c r="DY517" s="222">
        <f t="shared" si="1236"/>
        <v>0</v>
      </c>
      <c r="DZ517" s="222">
        <f t="shared" si="1237"/>
        <v>0</v>
      </c>
      <c r="EA517" s="222">
        <f t="shared" si="1238"/>
        <v>0</v>
      </c>
      <c r="EB517" s="222">
        <f t="shared" si="1239"/>
        <v>0</v>
      </c>
      <c r="EC517" s="222">
        <f t="shared" si="1240"/>
        <v>0</v>
      </c>
      <c r="ED517" s="222">
        <f t="shared" si="1241"/>
        <v>0</v>
      </c>
      <c r="EE517" s="222">
        <f t="shared" si="1242"/>
        <v>0</v>
      </c>
      <c r="EF517" s="222">
        <f t="shared" si="1243"/>
        <v>0</v>
      </c>
      <c r="EG517" s="222">
        <f t="shared" si="1244"/>
        <v>0</v>
      </c>
      <c r="EH517" s="222">
        <f t="shared" si="1245"/>
        <v>0</v>
      </c>
      <c r="EI517" s="222">
        <f t="shared" si="1246"/>
        <v>0</v>
      </c>
      <c r="EJ517" s="222">
        <f t="shared" si="1247"/>
        <v>0</v>
      </c>
      <c r="EK517" s="222">
        <f t="shared" si="1248"/>
        <v>0</v>
      </c>
      <c r="EL517" s="222">
        <f t="shared" si="1249"/>
        <v>0</v>
      </c>
      <c r="EM517" s="222">
        <f t="shared" si="1250"/>
        <v>0</v>
      </c>
      <c r="EN517" s="222">
        <f t="shared" si="1251"/>
        <v>0</v>
      </c>
      <c r="EO517" s="222">
        <f t="shared" si="1252"/>
        <v>0</v>
      </c>
      <c r="EP517" s="222">
        <f t="shared" si="1253"/>
        <v>0</v>
      </c>
      <c r="EQ517" s="222">
        <f t="shared" si="1254"/>
        <v>0</v>
      </c>
      <c r="ER517" s="222">
        <f t="shared" si="1255"/>
        <v>0</v>
      </c>
      <c r="ES517" s="222">
        <f t="shared" si="1256"/>
        <v>0</v>
      </c>
      <c r="ET517" s="222">
        <f t="shared" si="1257"/>
        <v>0</v>
      </c>
      <c r="EU517" s="222">
        <f t="shared" si="1258"/>
        <v>0</v>
      </c>
      <c r="EV517" s="222">
        <f t="shared" si="1259"/>
        <v>0</v>
      </c>
      <c r="EW517" s="222">
        <f t="shared" si="1260"/>
        <v>0</v>
      </c>
      <c r="EX517" s="222">
        <f t="shared" si="1261"/>
        <v>0</v>
      </c>
      <c r="EY517" s="222">
        <f t="shared" si="1262"/>
        <v>0</v>
      </c>
      <c r="EZ517" s="222">
        <f t="shared" si="1263"/>
        <v>0</v>
      </c>
      <c r="FA517" s="222">
        <f t="shared" si="1264"/>
        <v>0</v>
      </c>
      <c r="FB517" s="222">
        <f t="shared" si="1265"/>
        <v>0</v>
      </c>
      <c r="FC517" s="222">
        <f t="shared" si="1266"/>
        <v>0</v>
      </c>
      <c r="FD517" s="222">
        <f t="shared" si="1267"/>
        <v>0</v>
      </c>
      <c r="FE517" s="222">
        <f t="shared" si="1268"/>
        <v>0</v>
      </c>
      <c r="FF517" s="222">
        <f t="shared" si="1269"/>
        <v>0</v>
      </c>
      <c r="FG517" s="222">
        <f t="shared" si="1270"/>
        <v>0</v>
      </c>
      <c r="FH517" s="222">
        <f t="shared" si="1271"/>
        <v>0</v>
      </c>
      <c r="FI517" s="222">
        <f t="shared" si="1272"/>
        <v>0</v>
      </c>
      <c r="FJ517" s="222">
        <f t="shared" si="1273"/>
        <v>0</v>
      </c>
      <c r="FK517" s="222">
        <f t="shared" si="1274"/>
        <v>0</v>
      </c>
      <c r="FL517" s="222">
        <f t="shared" si="1275"/>
        <v>0</v>
      </c>
      <c r="FM517" s="222">
        <f t="shared" si="1276"/>
        <v>0</v>
      </c>
      <c r="FN517" s="222">
        <f t="shared" si="1277"/>
        <v>0</v>
      </c>
      <c r="FO517" s="222">
        <f t="shared" si="1278"/>
        <v>0</v>
      </c>
      <c r="FP517" s="222">
        <f t="shared" si="1279"/>
        <v>0</v>
      </c>
      <c r="FQ517" s="222">
        <f t="shared" si="1280"/>
        <v>0</v>
      </c>
      <c r="FR517" s="222">
        <f t="shared" si="1281"/>
        <v>0</v>
      </c>
      <c r="FS517" s="222">
        <f t="shared" si="1282"/>
        <v>0</v>
      </c>
      <c r="FT517" s="222">
        <f t="shared" si="1283"/>
        <v>0</v>
      </c>
      <c r="FU517" s="222">
        <f t="shared" si="1284"/>
        <v>0</v>
      </c>
      <c r="FV517" s="222">
        <f t="shared" si="1285"/>
        <v>0</v>
      </c>
      <c r="FW517" s="222">
        <f t="shared" si="1286"/>
        <v>0</v>
      </c>
      <c r="FX517" s="222">
        <f t="shared" si="1287"/>
        <v>0</v>
      </c>
      <c r="FY517" s="222">
        <f t="shared" si="1288"/>
        <v>0</v>
      </c>
      <c r="FZ517" s="222">
        <f t="shared" si="1289"/>
        <v>0</v>
      </c>
      <c r="GA517" s="222">
        <f t="shared" si="1290"/>
        <v>0</v>
      </c>
      <c r="GB517" s="222">
        <f t="shared" si="1291"/>
        <v>0</v>
      </c>
      <c r="GC517" s="222">
        <f t="shared" si="1292"/>
        <v>0</v>
      </c>
      <c r="GD517" s="222">
        <f t="shared" si="1293"/>
        <v>0</v>
      </c>
      <c r="GE517" s="222">
        <f t="shared" si="1294"/>
        <v>0</v>
      </c>
      <c r="GF517" s="222">
        <f t="shared" si="1295"/>
        <v>0</v>
      </c>
      <c r="GG517" s="222">
        <f t="shared" si="1296"/>
        <v>0</v>
      </c>
      <c r="GH517" s="222">
        <f t="shared" si="1297"/>
        <v>0</v>
      </c>
      <c r="GI517" s="222">
        <f t="shared" si="1298"/>
        <v>0</v>
      </c>
      <c r="GJ517" s="222">
        <f t="shared" si="1299"/>
        <v>0</v>
      </c>
      <c r="GK517" s="222">
        <f t="shared" si="1300"/>
        <v>0</v>
      </c>
      <c r="GL517" s="222">
        <f t="shared" si="1301"/>
        <v>0</v>
      </c>
      <c r="GM517" s="222">
        <f t="shared" si="1302"/>
        <v>0</v>
      </c>
      <c r="GN517" s="222">
        <f t="shared" si="1303"/>
        <v>0</v>
      </c>
      <c r="GO517" s="222">
        <f t="shared" si="1304"/>
        <v>0</v>
      </c>
      <c r="GP517" s="222">
        <f t="shared" si="1305"/>
        <v>0</v>
      </c>
      <c r="GQ517" s="222">
        <f t="shared" si="1306"/>
        <v>0</v>
      </c>
      <c r="GR517" s="222">
        <f t="shared" si="1307"/>
        <v>0</v>
      </c>
      <c r="GS517" s="222">
        <f t="shared" si="1308"/>
        <v>0</v>
      </c>
      <c r="GT517" s="222">
        <f t="shared" si="1309"/>
        <v>0</v>
      </c>
      <c r="GU517" s="222">
        <f t="shared" si="1310"/>
        <v>0</v>
      </c>
      <c r="GV517" s="222">
        <f t="shared" si="1311"/>
        <v>0</v>
      </c>
      <c r="GW517" s="222">
        <f t="shared" si="1312"/>
        <v>0</v>
      </c>
      <c r="GX517" s="222">
        <f t="shared" si="1313"/>
        <v>0</v>
      </c>
      <c r="GY517" s="222">
        <f t="shared" si="1314"/>
        <v>0</v>
      </c>
      <c r="GZ517" s="222">
        <f t="shared" si="1315"/>
        <v>0</v>
      </c>
      <c r="HA517" s="222">
        <f t="shared" si="1316"/>
        <v>0</v>
      </c>
      <c r="HB517" s="222">
        <f t="shared" si="1317"/>
        <v>0</v>
      </c>
      <c r="HC517" s="222">
        <f t="shared" si="1318"/>
        <v>0</v>
      </c>
      <c r="HD517" s="222">
        <f t="shared" si="1319"/>
        <v>0</v>
      </c>
      <c r="HE517" s="222">
        <f t="shared" si="1320"/>
        <v>0</v>
      </c>
      <c r="HF517" s="222">
        <f t="shared" si="1321"/>
        <v>0</v>
      </c>
      <c r="HG517" s="222">
        <f t="shared" si="1322"/>
        <v>0</v>
      </c>
      <c r="HH517" s="222">
        <f t="shared" si="1323"/>
        <v>0</v>
      </c>
      <c r="HI517" s="222">
        <f t="shared" si="1324"/>
        <v>0</v>
      </c>
      <c r="HJ517" s="222">
        <f t="shared" si="1325"/>
        <v>0</v>
      </c>
      <c r="HK517" s="222">
        <f t="shared" si="1326"/>
        <v>0</v>
      </c>
      <c r="HL517" s="222">
        <f t="shared" si="1327"/>
        <v>0</v>
      </c>
      <c r="HM517" s="222">
        <f t="shared" si="1328"/>
        <v>0</v>
      </c>
      <c r="HN517" s="222">
        <f t="shared" si="1329"/>
        <v>0</v>
      </c>
      <c r="HO517" s="222">
        <f t="shared" si="1330"/>
        <v>0</v>
      </c>
      <c r="HP517" s="222">
        <f t="shared" si="1331"/>
        <v>0</v>
      </c>
      <c r="HQ517" s="222">
        <f t="shared" si="1332"/>
        <v>0</v>
      </c>
      <c r="HR517" s="222">
        <f t="shared" si="1333"/>
        <v>0</v>
      </c>
      <c r="HS517" s="222">
        <f t="shared" si="1334"/>
        <v>0</v>
      </c>
      <c r="HT517" s="222">
        <f t="shared" si="1335"/>
        <v>0</v>
      </c>
      <c r="HU517" s="222">
        <f t="shared" si="1336"/>
        <v>0</v>
      </c>
      <c r="HV517" s="222">
        <f t="shared" si="1337"/>
        <v>0</v>
      </c>
      <c r="HW517" s="222">
        <f t="shared" si="1338"/>
        <v>0</v>
      </c>
      <c r="HX517" s="222">
        <f t="shared" si="1339"/>
        <v>0</v>
      </c>
      <c r="HY517" s="222">
        <f t="shared" si="1340"/>
        <v>0</v>
      </c>
      <c r="HZ517" s="222">
        <f t="shared" si="1341"/>
        <v>0</v>
      </c>
      <c r="IA517" s="222">
        <f t="shared" si="1342"/>
        <v>0</v>
      </c>
      <c r="IB517" s="222">
        <f t="shared" si="1343"/>
        <v>0</v>
      </c>
      <c r="IC517" s="222">
        <f t="shared" si="1344"/>
        <v>0</v>
      </c>
      <c r="ID517" s="222">
        <f t="shared" si="1345"/>
        <v>0</v>
      </c>
      <c r="IE517" s="222">
        <f t="shared" si="1346"/>
        <v>0</v>
      </c>
      <c r="IF517" s="222">
        <f t="shared" si="1347"/>
        <v>0</v>
      </c>
      <c r="IG517" s="222">
        <f t="shared" si="1348"/>
        <v>0</v>
      </c>
      <c r="IH517" s="222">
        <f t="shared" si="1349"/>
        <v>0</v>
      </c>
      <c r="II517" s="222">
        <f t="shared" si="1350"/>
        <v>0</v>
      </c>
      <c r="IJ517" s="222">
        <f t="shared" si="1351"/>
        <v>0</v>
      </c>
      <c r="IK517" s="222">
        <f t="shared" si="1352"/>
        <v>0</v>
      </c>
      <c r="IL517" s="222">
        <f t="shared" si="1353"/>
        <v>0</v>
      </c>
      <c r="IM517" s="222">
        <f t="shared" si="1354"/>
        <v>0</v>
      </c>
      <c r="IN517" s="222">
        <f t="shared" si="1355"/>
        <v>0</v>
      </c>
      <c r="IO517" s="222">
        <f t="shared" si="1356"/>
        <v>0</v>
      </c>
      <c r="IP517" s="222">
        <f t="shared" si="1357"/>
        <v>0</v>
      </c>
      <c r="IQ517" s="222">
        <f t="shared" si="1358"/>
        <v>0</v>
      </c>
      <c r="IR517" s="222">
        <f t="shared" si="1359"/>
        <v>0</v>
      </c>
      <c r="IS517" s="222">
        <f t="shared" si="1360"/>
        <v>0</v>
      </c>
      <c r="IT517" s="222">
        <f t="shared" si="1361"/>
        <v>0</v>
      </c>
      <c r="IU517" s="222">
        <f t="shared" si="1362"/>
        <v>0</v>
      </c>
      <c r="IV517" s="222">
        <f t="shared" si="1363"/>
        <v>0</v>
      </c>
      <c r="IW517" s="222">
        <f t="shared" si="1364"/>
        <v>0</v>
      </c>
      <c r="IX517" s="222">
        <f t="shared" si="1365"/>
        <v>0</v>
      </c>
      <c r="IY517" s="222">
        <f t="shared" si="1366"/>
        <v>0</v>
      </c>
      <c r="IZ517" s="222">
        <f t="shared" si="1367"/>
        <v>0</v>
      </c>
      <c r="JA517" s="222">
        <f t="shared" si="1368"/>
        <v>0</v>
      </c>
      <c r="JB517" s="222">
        <f t="shared" si="1369"/>
        <v>0</v>
      </c>
    </row>
    <row r="518" spans="2:262">
      <c r="B518" s="230">
        <v>157</v>
      </c>
      <c r="C518" s="229">
        <f t="shared" si="1370"/>
        <v>3.0664062500000023E-3</v>
      </c>
      <c r="D518" s="226">
        <f t="shared" ca="1" si="1113"/>
        <v>71.92007691757</v>
      </c>
      <c r="E518" s="225">
        <f ca="1">FG361</f>
        <v>-7.9923082429998016E-2</v>
      </c>
      <c r="F518" s="224">
        <v>157</v>
      </c>
      <c r="G518" s="222">
        <f t="shared" si="1114"/>
        <v>0</v>
      </c>
      <c r="H518" s="222">
        <f t="shared" si="1115"/>
        <v>0</v>
      </c>
      <c r="I518" s="222">
        <f t="shared" si="1116"/>
        <v>0</v>
      </c>
      <c r="J518" s="222">
        <f t="shared" si="1117"/>
        <v>0</v>
      </c>
      <c r="K518" s="222">
        <f t="shared" si="1118"/>
        <v>0</v>
      </c>
      <c r="L518" s="222">
        <f t="shared" si="1119"/>
        <v>0</v>
      </c>
      <c r="M518" s="222">
        <f t="shared" si="1120"/>
        <v>0</v>
      </c>
      <c r="N518" s="222">
        <f t="shared" si="1121"/>
        <v>0</v>
      </c>
      <c r="O518" s="222">
        <f t="shared" si="1122"/>
        <v>0</v>
      </c>
      <c r="P518" s="222">
        <f t="shared" si="1123"/>
        <v>0</v>
      </c>
      <c r="Q518" s="222">
        <f t="shared" si="1124"/>
        <v>0</v>
      </c>
      <c r="R518" s="222">
        <f t="shared" si="1125"/>
        <v>0</v>
      </c>
      <c r="S518" s="222">
        <f t="shared" si="1126"/>
        <v>0</v>
      </c>
      <c r="T518" s="222">
        <f t="shared" si="1127"/>
        <v>0</v>
      </c>
      <c r="U518" s="222">
        <f t="shared" si="1128"/>
        <v>0</v>
      </c>
      <c r="V518" s="222">
        <f t="shared" si="1129"/>
        <v>0</v>
      </c>
      <c r="W518" s="222">
        <f t="shared" si="1130"/>
        <v>0</v>
      </c>
      <c r="X518" s="222">
        <f t="shared" si="1131"/>
        <v>0</v>
      </c>
      <c r="Y518" s="222">
        <f t="shared" si="1132"/>
        <v>0</v>
      </c>
      <c r="Z518" s="222">
        <f t="shared" si="1133"/>
        <v>0</v>
      </c>
      <c r="AA518" s="222">
        <f t="shared" si="1134"/>
        <v>0</v>
      </c>
      <c r="AB518" s="222">
        <f t="shared" si="1135"/>
        <v>0</v>
      </c>
      <c r="AC518" s="222">
        <f t="shared" si="1136"/>
        <v>0</v>
      </c>
      <c r="AD518" s="222">
        <f t="shared" si="1137"/>
        <v>0</v>
      </c>
      <c r="AE518" s="222">
        <f t="shared" si="1138"/>
        <v>0</v>
      </c>
      <c r="AF518" s="222">
        <f t="shared" si="1139"/>
        <v>0</v>
      </c>
      <c r="AG518" s="222">
        <f t="shared" si="1140"/>
        <v>0</v>
      </c>
      <c r="AH518" s="222">
        <f t="shared" si="1141"/>
        <v>0</v>
      </c>
      <c r="AI518" s="222">
        <f t="shared" si="1142"/>
        <v>0</v>
      </c>
      <c r="AJ518" s="222">
        <f t="shared" si="1143"/>
        <v>0</v>
      </c>
      <c r="AK518" s="222">
        <f t="shared" si="1144"/>
        <v>0</v>
      </c>
      <c r="AL518" s="222">
        <f t="shared" si="1145"/>
        <v>0</v>
      </c>
      <c r="AM518" s="222">
        <f t="shared" si="1146"/>
        <v>0</v>
      </c>
      <c r="AN518" s="222">
        <f t="shared" si="1147"/>
        <v>0</v>
      </c>
      <c r="AO518" s="222">
        <f t="shared" si="1148"/>
        <v>0</v>
      </c>
      <c r="AP518" s="222">
        <f t="shared" si="1149"/>
        <v>0</v>
      </c>
      <c r="AQ518" s="222">
        <f t="shared" si="1150"/>
        <v>0</v>
      </c>
      <c r="AR518" s="222">
        <f t="shared" si="1151"/>
        <v>0</v>
      </c>
      <c r="AS518" s="222">
        <f t="shared" si="1152"/>
        <v>0</v>
      </c>
      <c r="AT518" s="222">
        <f t="shared" si="1153"/>
        <v>0</v>
      </c>
      <c r="AU518" s="222">
        <f t="shared" si="1154"/>
        <v>0</v>
      </c>
      <c r="AV518" s="222">
        <f t="shared" si="1155"/>
        <v>0</v>
      </c>
      <c r="AW518" s="222">
        <f t="shared" si="1156"/>
        <v>0</v>
      </c>
      <c r="AX518" s="222">
        <f t="shared" si="1157"/>
        <v>0</v>
      </c>
      <c r="AY518" s="222">
        <f t="shared" si="1158"/>
        <v>0</v>
      </c>
      <c r="AZ518" s="222">
        <f t="shared" si="1159"/>
        <v>0</v>
      </c>
      <c r="BA518" s="222">
        <f t="shared" si="1160"/>
        <v>0</v>
      </c>
      <c r="BB518" s="222">
        <f t="shared" si="1161"/>
        <v>0</v>
      </c>
      <c r="BC518" s="222">
        <f t="shared" si="1162"/>
        <v>0</v>
      </c>
      <c r="BD518" s="222">
        <f t="shared" si="1163"/>
        <v>0</v>
      </c>
      <c r="BE518" s="222">
        <f t="shared" si="1164"/>
        <v>0</v>
      </c>
      <c r="BF518" s="222">
        <f t="shared" si="1165"/>
        <v>0</v>
      </c>
      <c r="BG518" s="222">
        <f t="shared" si="1166"/>
        <v>0</v>
      </c>
      <c r="BH518" s="222">
        <f t="shared" si="1167"/>
        <v>0</v>
      </c>
      <c r="BI518" s="222">
        <f t="shared" si="1168"/>
        <v>0</v>
      </c>
      <c r="BJ518" s="222">
        <f t="shared" si="1169"/>
        <v>0</v>
      </c>
      <c r="BK518" s="222">
        <f t="shared" si="1170"/>
        <v>0</v>
      </c>
      <c r="BL518" s="222">
        <f t="shared" si="1171"/>
        <v>0</v>
      </c>
      <c r="BM518" s="222">
        <f t="shared" si="1172"/>
        <v>0</v>
      </c>
      <c r="BN518" s="222">
        <f t="shared" si="1173"/>
        <v>0</v>
      </c>
      <c r="BO518" s="222">
        <f t="shared" si="1174"/>
        <v>0</v>
      </c>
      <c r="BP518" s="222">
        <f t="shared" si="1175"/>
        <v>0</v>
      </c>
      <c r="BQ518" s="222">
        <f t="shared" si="1176"/>
        <v>0</v>
      </c>
      <c r="BR518" s="222">
        <f t="shared" si="1177"/>
        <v>0</v>
      </c>
      <c r="BS518" s="222">
        <f t="shared" si="1178"/>
        <v>0</v>
      </c>
      <c r="BT518" s="222">
        <f t="shared" si="1179"/>
        <v>0</v>
      </c>
      <c r="BU518" s="222">
        <f t="shared" si="1180"/>
        <v>0</v>
      </c>
      <c r="BV518" s="222">
        <f t="shared" si="1181"/>
        <v>0</v>
      </c>
      <c r="BW518" s="222">
        <f t="shared" si="1182"/>
        <v>0</v>
      </c>
      <c r="BX518" s="222">
        <f t="shared" si="1183"/>
        <v>0</v>
      </c>
      <c r="BY518" s="222">
        <f t="shared" si="1184"/>
        <v>0</v>
      </c>
      <c r="BZ518" s="222">
        <f t="shared" si="1185"/>
        <v>0</v>
      </c>
      <c r="CA518" s="222">
        <f t="shared" si="1186"/>
        <v>0</v>
      </c>
      <c r="CB518" s="222">
        <f t="shared" si="1187"/>
        <v>0</v>
      </c>
      <c r="CC518" s="222">
        <f t="shared" si="1188"/>
        <v>0</v>
      </c>
      <c r="CD518" s="222">
        <f t="shared" si="1189"/>
        <v>0</v>
      </c>
      <c r="CE518" s="222">
        <f t="shared" si="1190"/>
        <v>0</v>
      </c>
      <c r="CF518" s="222">
        <f t="shared" si="1191"/>
        <v>0</v>
      </c>
      <c r="CG518" s="222">
        <f t="shared" si="1192"/>
        <v>0</v>
      </c>
      <c r="CH518" s="222">
        <f t="shared" si="1193"/>
        <v>0</v>
      </c>
      <c r="CI518" s="222">
        <f t="shared" si="1194"/>
        <v>0</v>
      </c>
      <c r="CJ518" s="222">
        <f t="shared" si="1195"/>
        <v>0</v>
      </c>
      <c r="CK518" s="222">
        <f t="shared" si="1196"/>
        <v>0</v>
      </c>
      <c r="CL518" s="222">
        <f t="shared" si="1197"/>
        <v>0</v>
      </c>
      <c r="CM518" s="222">
        <f t="shared" si="1198"/>
        <v>0</v>
      </c>
      <c r="CN518" s="222">
        <f t="shared" si="1199"/>
        <v>0</v>
      </c>
      <c r="CO518" s="222">
        <f t="shared" si="1200"/>
        <v>0</v>
      </c>
      <c r="CP518" s="222">
        <f t="shared" si="1201"/>
        <v>0</v>
      </c>
      <c r="CQ518" s="222">
        <f t="shared" si="1202"/>
        <v>0</v>
      </c>
      <c r="CR518" s="222">
        <f t="shared" si="1203"/>
        <v>0</v>
      </c>
      <c r="CS518" s="222">
        <f t="shared" si="1204"/>
        <v>0</v>
      </c>
      <c r="CT518" s="222">
        <f t="shared" si="1205"/>
        <v>0</v>
      </c>
      <c r="CU518" s="222">
        <f t="shared" si="1206"/>
        <v>0</v>
      </c>
      <c r="CV518" s="222">
        <f t="shared" si="1207"/>
        <v>0</v>
      </c>
      <c r="CW518" s="222">
        <f t="shared" si="1208"/>
        <v>0</v>
      </c>
      <c r="CX518" s="222">
        <f t="shared" si="1209"/>
        <v>0</v>
      </c>
      <c r="CY518" s="222">
        <f t="shared" si="1210"/>
        <v>0</v>
      </c>
      <c r="CZ518" s="222">
        <f t="shared" si="1211"/>
        <v>0</v>
      </c>
      <c r="DA518" s="222">
        <f t="shared" si="1212"/>
        <v>0</v>
      </c>
      <c r="DB518" s="222">
        <f t="shared" si="1213"/>
        <v>0</v>
      </c>
      <c r="DC518" s="222">
        <f t="shared" si="1214"/>
        <v>0</v>
      </c>
      <c r="DD518" s="222">
        <f t="shared" si="1215"/>
        <v>0</v>
      </c>
      <c r="DE518" s="222">
        <f t="shared" si="1216"/>
        <v>0</v>
      </c>
      <c r="DF518" s="222">
        <f t="shared" si="1217"/>
        <v>0</v>
      </c>
      <c r="DG518" s="222">
        <f t="shared" si="1218"/>
        <v>0</v>
      </c>
      <c r="DH518" s="222">
        <f t="shared" si="1219"/>
        <v>0</v>
      </c>
      <c r="DI518" s="222">
        <f t="shared" si="1220"/>
        <v>0</v>
      </c>
      <c r="DJ518" s="222">
        <f t="shared" si="1221"/>
        <v>0</v>
      </c>
      <c r="DK518" s="222">
        <f t="shared" si="1222"/>
        <v>0</v>
      </c>
      <c r="DL518" s="222">
        <f t="shared" si="1223"/>
        <v>0</v>
      </c>
      <c r="DM518" s="222">
        <f t="shared" si="1224"/>
        <v>0</v>
      </c>
      <c r="DN518" s="222">
        <f t="shared" si="1225"/>
        <v>0</v>
      </c>
      <c r="DO518" s="222">
        <f t="shared" si="1226"/>
        <v>0</v>
      </c>
      <c r="DP518" s="222">
        <f t="shared" si="1227"/>
        <v>0</v>
      </c>
      <c r="DQ518" s="222">
        <f t="shared" si="1228"/>
        <v>0</v>
      </c>
      <c r="DR518" s="222">
        <f t="shared" si="1229"/>
        <v>0</v>
      </c>
      <c r="DS518" s="222">
        <f t="shared" si="1230"/>
        <v>0</v>
      </c>
      <c r="DT518" s="222">
        <f t="shared" si="1231"/>
        <v>0</v>
      </c>
      <c r="DU518" s="222">
        <f t="shared" si="1232"/>
        <v>0</v>
      </c>
      <c r="DV518" s="222">
        <f t="shared" si="1233"/>
        <v>0</v>
      </c>
      <c r="DW518" s="222">
        <f t="shared" si="1234"/>
        <v>0</v>
      </c>
      <c r="DX518" s="222">
        <f t="shared" si="1235"/>
        <v>0</v>
      </c>
      <c r="DY518" s="222">
        <f t="shared" si="1236"/>
        <v>0</v>
      </c>
      <c r="DZ518" s="222">
        <f t="shared" si="1237"/>
        <v>0</v>
      </c>
      <c r="EA518" s="222">
        <f t="shared" si="1238"/>
        <v>0</v>
      </c>
      <c r="EB518" s="222">
        <f t="shared" si="1239"/>
        <v>0</v>
      </c>
      <c r="EC518" s="222">
        <f t="shared" si="1240"/>
        <v>0</v>
      </c>
      <c r="ED518" s="222">
        <f t="shared" si="1241"/>
        <v>0</v>
      </c>
      <c r="EE518" s="222">
        <f t="shared" si="1242"/>
        <v>0</v>
      </c>
      <c r="EF518" s="222">
        <f t="shared" si="1243"/>
        <v>0</v>
      </c>
      <c r="EG518" s="222">
        <f t="shared" si="1244"/>
        <v>0</v>
      </c>
      <c r="EH518" s="222">
        <f t="shared" si="1245"/>
        <v>0</v>
      </c>
      <c r="EI518" s="222">
        <f t="shared" si="1246"/>
        <v>0</v>
      </c>
      <c r="EJ518" s="222">
        <f t="shared" si="1247"/>
        <v>0</v>
      </c>
      <c r="EK518" s="222">
        <f t="shared" si="1248"/>
        <v>0</v>
      </c>
      <c r="EL518" s="222">
        <f t="shared" si="1249"/>
        <v>0</v>
      </c>
      <c r="EM518" s="222">
        <f t="shared" si="1250"/>
        <v>0</v>
      </c>
      <c r="EN518" s="222">
        <f t="shared" si="1251"/>
        <v>0</v>
      </c>
      <c r="EO518" s="222">
        <f t="shared" si="1252"/>
        <v>0</v>
      </c>
      <c r="EP518" s="222">
        <f t="shared" si="1253"/>
        <v>0</v>
      </c>
      <c r="EQ518" s="222">
        <f t="shared" si="1254"/>
        <v>0</v>
      </c>
      <c r="ER518" s="222">
        <f t="shared" si="1255"/>
        <v>0</v>
      </c>
      <c r="ES518" s="222">
        <f t="shared" si="1256"/>
        <v>0</v>
      </c>
      <c r="ET518" s="222">
        <f t="shared" si="1257"/>
        <v>0</v>
      </c>
      <c r="EU518" s="222">
        <f t="shared" si="1258"/>
        <v>0</v>
      </c>
      <c r="EV518" s="222">
        <f t="shared" si="1259"/>
        <v>0</v>
      </c>
      <c r="EW518" s="222">
        <f t="shared" si="1260"/>
        <v>0</v>
      </c>
      <c r="EX518" s="222">
        <f t="shared" si="1261"/>
        <v>0</v>
      </c>
      <c r="EY518" s="222">
        <f t="shared" si="1262"/>
        <v>0</v>
      </c>
      <c r="EZ518" s="222">
        <f t="shared" si="1263"/>
        <v>0</v>
      </c>
      <c r="FA518" s="222">
        <f t="shared" si="1264"/>
        <v>0</v>
      </c>
      <c r="FB518" s="222">
        <f t="shared" si="1265"/>
        <v>0</v>
      </c>
      <c r="FC518" s="222">
        <f t="shared" si="1266"/>
        <v>0</v>
      </c>
      <c r="FD518" s="222">
        <f t="shared" si="1267"/>
        <v>0</v>
      </c>
      <c r="FE518" s="222">
        <f t="shared" si="1268"/>
        <v>0</v>
      </c>
      <c r="FF518" s="222">
        <f t="shared" si="1269"/>
        <v>0</v>
      </c>
      <c r="FG518" s="222">
        <f t="shared" si="1270"/>
        <v>0</v>
      </c>
      <c r="FH518" s="222">
        <f t="shared" si="1271"/>
        <v>0</v>
      </c>
      <c r="FI518" s="222">
        <f t="shared" si="1272"/>
        <v>0</v>
      </c>
      <c r="FJ518" s="222">
        <f t="shared" si="1273"/>
        <v>0</v>
      </c>
      <c r="FK518" s="222">
        <f t="shared" si="1274"/>
        <v>0</v>
      </c>
      <c r="FL518" s="222">
        <f t="shared" si="1275"/>
        <v>0</v>
      </c>
      <c r="FM518" s="222">
        <f t="shared" si="1276"/>
        <v>0</v>
      </c>
      <c r="FN518" s="222">
        <f t="shared" si="1277"/>
        <v>0</v>
      </c>
      <c r="FO518" s="222">
        <f t="shared" si="1278"/>
        <v>0</v>
      </c>
      <c r="FP518" s="222">
        <f t="shared" si="1279"/>
        <v>0</v>
      </c>
      <c r="FQ518" s="222">
        <f t="shared" si="1280"/>
        <v>0</v>
      </c>
      <c r="FR518" s="222">
        <f t="shared" si="1281"/>
        <v>0</v>
      </c>
      <c r="FS518" s="222">
        <f t="shared" si="1282"/>
        <v>0</v>
      </c>
      <c r="FT518" s="222">
        <f t="shared" si="1283"/>
        <v>0</v>
      </c>
      <c r="FU518" s="222">
        <f t="shared" si="1284"/>
        <v>0</v>
      </c>
      <c r="FV518" s="222">
        <f t="shared" si="1285"/>
        <v>0</v>
      </c>
      <c r="FW518" s="222">
        <f t="shared" si="1286"/>
        <v>0</v>
      </c>
      <c r="FX518" s="222">
        <f t="shared" si="1287"/>
        <v>0</v>
      </c>
      <c r="FY518" s="222">
        <f t="shared" si="1288"/>
        <v>0</v>
      </c>
      <c r="FZ518" s="222">
        <f t="shared" si="1289"/>
        <v>0</v>
      </c>
      <c r="GA518" s="222">
        <f t="shared" si="1290"/>
        <v>0</v>
      </c>
      <c r="GB518" s="222">
        <f t="shared" si="1291"/>
        <v>0</v>
      </c>
      <c r="GC518" s="222">
        <f t="shared" si="1292"/>
        <v>0</v>
      </c>
      <c r="GD518" s="222">
        <f t="shared" si="1293"/>
        <v>0</v>
      </c>
      <c r="GE518" s="222">
        <f t="shared" si="1294"/>
        <v>0</v>
      </c>
      <c r="GF518" s="222">
        <f t="shared" si="1295"/>
        <v>0</v>
      </c>
      <c r="GG518" s="222">
        <f t="shared" si="1296"/>
        <v>0</v>
      </c>
      <c r="GH518" s="222">
        <f t="shared" si="1297"/>
        <v>0</v>
      </c>
      <c r="GI518" s="222">
        <f t="shared" si="1298"/>
        <v>0</v>
      </c>
      <c r="GJ518" s="222">
        <f t="shared" si="1299"/>
        <v>0</v>
      </c>
      <c r="GK518" s="222">
        <f t="shared" si="1300"/>
        <v>0</v>
      </c>
      <c r="GL518" s="222">
        <f t="shared" si="1301"/>
        <v>0</v>
      </c>
      <c r="GM518" s="222">
        <f t="shared" si="1302"/>
        <v>0</v>
      </c>
      <c r="GN518" s="222">
        <f t="shared" si="1303"/>
        <v>0</v>
      </c>
      <c r="GO518" s="222">
        <f t="shared" si="1304"/>
        <v>0</v>
      </c>
      <c r="GP518" s="222">
        <f t="shared" si="1305"/>
        <v>0</v>
      </c>
      <c r="GQ518" s="222">
        <f t="shared" si="1306"/>
        <v>0</v>
      </c>
      <c r="GR518" s="222">
        <f t="shared" si="1307"/>
        <v>0</v>
      </c>
      <c r="GS518" s="222">
        <f t="shared" si="1308"/>
        <v>0</v>
      </c>
      <c r="GT518" s="222">
        <f t="shared" si="1309"/>
        <v>0</v>
      </c>
      <c r="GU518" s="222">
        <f t="shared" si="1310"/>
        <v>0</v>
      </c>
      <c r="GV518" s="222">
        <f t="shared" si="1311"/>
        <v>0</v>
      </c>
      <c r="GW518" s="222">
        <f t="shared" si="1312"/>
        <v>0</v>
      </c>
      <c r="GX518" s="222">
        <f t="shared" si="1313"/>
        <v>0</v>
      </c>
      <c r="GY518" s="222">
        <f t="shared" si="1314"/>
        <v>0</v>
      </c>
      <c r="GZ518" s="222">
        <f t="shared" si="1315"/>
        <v>0</v>
      </c>
      <c r="HA518" s="222">
        <f t="shared" si="1316"/>
        <v>0</v>
      </c>
      <c r="HB518" s="222">
        <f t="shared" si="1317"/>
        <v>0</v>
      </c>
      <c r="HC518" s="222">
        <f t="shared" si="1318"/>
        <v>0</v>
      </c>
      <c r="HD518" s="222">
        <f t="shared" si="1319"/>
        <v>0</v>
      </c>
      <c r="HE518" s="222">
        <f t="shared" si="1320"/>
        <v>0</v>
      </c>
      <c r="HF518" s="222">
        <f t="shared" si="1321"/>
        <v>0</v>
      </c>
      <c r="HG518" s="222">
        <f t="shared" si="1322"/>
        <v>0</v>
      </c>
      <c r="HH518" s="222">
        <f t="shared" si="1323"/>
        <v>0</v>
      </c>
      <c r="HI518" s="222">
        <f t="shared" si="1324"/>
        <v>0</v>
      </c>
      <c r="HJ518" s="222">
        <f t="shared" si="1325"/>
        <v>0</v>
      </c>
      <c r="HK518" s="222">
        <f t="shared" si="1326"/>
        <v>0</v>
      </c>
      <c r="HL518" s="222">
        <f t="shared" si="1327"/>
        <v>0</v>
      </c>
      <c r="HM518" s="222">
        <f t="shared" si="1328"/>
        <v>0</v>
      </c>
      <c r="HN518" s="222">
        <f t="shared" si="1329"/>
        <v>0</v>
      </c>
      <c r="HO518" s="222">
        <f t="shared" si="1330"/>
        <v>0</v>
      </c>
      <c r="HP518" s="222">
        <f t="shared" si="1331"/>
        <v>0</v>
      </c>
      <c r="HQ518" s="222">
        <f t="shared" si="1332"/>
        <v>0</v>
      </c>
      <c r="HR518" s="222">
        <f t="shared" si="1333"/>
        <v>0</v>
      </c>
      <c r="HS518" s="222">
        <f t="shared" si="1334"/>
        <v>0</v>
      </c>
      <c r="HT518" s="222">
        <f t="shared" si="1335"/>
        <v>0</v>
      </c>
      <c r="HU518" s="222">
        <f t="shared" si="1336"/>
        <v>0</v>
      </c>
      <c r="HV518" s="222">
        <f t="shared" si="1337"/>
        <v>0</v>
      </c>
      <c r="HW518" s="222">
        <f t="shared" si="1338"/>
        <v>0</v>
      </c>
      <c r="HX518" s="222">
        <f t="shared" si="1339"/>
        <v>0</v>
      </c>
      <c r="HY518" s="222">
        <f t="shared" si="1340"/>
        <v>0</v>
      </c>
      <c r="HZ518" s="222">
        <f t="shared" si="1341"/>
        <v>0</v>
      </c>
      <c r="IA518" s="222">
        <f t="shared" si="1342"/>
        <v>0</v>
      </c>
      <c r="IB518" s="222">
        <f t="shared" si="1343"/>
        <v>0</v>
      </c>
      <c r="IC518" s="222">
        <f t="shared" si="1344"/>
        <v>0</v>
      </c>
      <c r="ID518" s="222">
        <f t="shared" si="1345"/>
        <v>0</v>
      </c>
      <c r="IE518" s="222">
        <f t="shared" si="1346"/>
        <v>0</v>
      </c>
      <c r="IF518" s="222">
        <f t="shared" si="1347"/>
        <v>0</v>
      </c>
      <c r="IG518" s="222">
        <f t="shared" si="1348"/>
        <v>0</v>
      </c>
      <c r="IH518" s="222">
        <f t="shared" si="1349"/>
        <v>0</v>
      </c>
      <c r="II518" s="222">
        <f t="shared" si="1350"/>
        <v>0</v>
      </c>
      <c r="IJ518" s="222">
        <f t="shared" si="1351"/>
        <v>0</v>
      </c>
      <c r="IK518" s="222">
        <f t="shared" si="1352"/>
        <v>0</v>
      </c>
      <c r="IL518" s="222">
        <f t="shared" si="1353"/>
        <v>0</v>
      </c>
      <c r="IM518" s="222">
        <f t="shared" si="1354"/>
        <v>0</v>
      </c>
      <c r="IN518" s="222">
        <f t="shared" si="1355"/>
        <v>0</v>
      </c>
      <c r="IO518" s="222">
        <f t="shared" si="1356"/>
        <v>0</v>
      </c>
      <c r="IP518" s="222">
        <f t="shared" si="1357"/>
        <v>0</v>
      </c>
      <c r="IQ518" s="222">
        <f t="shared" si="1358"/>
        <v>0</v>
      </c>
      <c r="IR518" s="222">
        <f t="shared" si="1359"/>
        <v>0</v>
      </c>
      <c r="IS518" s="222">
        <f t="shared" si="1360"/>
        <v>0</v>
      </c>
      <c r="IT518" s="222">
        <f t="shared" si="1361"/>
        <v>0</v>
      </c>
      <c r="IU518" s="222">
        <f t="shared" si="1362"/>
        <v>0</v>
      </c>
      <c r="IV518" s="222">
        <f t="shared" si="1363"/>
        <v>0</v>
      </c>
      <c r="IW518" s="222">
        <f t="shared" si="1364"/>
        <v>0</v>
      </c>
      <c r="IX518" s="222">
        <f t="shared" si="1365"/>
        <v>0</v>
      </c>
      <c r="IY518" s="222">
        <f t="shared" si="1366"/>
        <v>0</v>
      </c>
      <c r="IZ518" s="222">
        <f t="shared" si="1367"/>
        <v>0</v>
      </c>
      <c r="JA518" s="222">
        <f t="shared" si="1368"/>
        <v>0</v>
      </c>
      <c r="JB518" s="222">
        <f t="shared" si="1369"/>
        <v>0</v>
      </c>
    </row>
    <row r="519" spans="2:262">
      <c r="B519" s="230">
        <v>158</v>
      </c>
      <c r="C519" s="229">
        <f t="shared" si="1370"/>
        <v>3.0859375000000023E-3</v>
      </c>
      <c r="D519" s="226">
        <f t="shared" ca="1" si="1113"/>
        <v>71.921213348962141</v>
      </c>
      <c r="E519" s="225">
        <f ca="1">FH361</f>
        <v>-7.8786651037855981E-2</v>
      </c>
      <c r="F519" s="224">
        <v>158</v>
      </c>
      <c r="G519" s="222">
        <f t="shared" si="1114"/>
        <v>0</v>
      </c>
      <c r="H519" s="222">
        <f t="shared" si="1115"/>
        <v>0</v>
      </c>
      <c r="I519" s="222">
        <f t="shared" si="1116"/>
        <v>0</v>
      </c>
      <c r="J519" s="222">
        <f t="shared" si="1117"/>
        <v>0</v>
      </c>
      <c r="K519" s="222">
        <f t="shared" si="1118"/>
        <v>0</v>
      </c>
      <c r="L519" s="222">
        <f t="shared" si="1119"/>
        <v>0</v>
      </c>
      <c r="M519" s="222">
        <f t="shared" si="1120"/>
        <v>0</v>
      </c>
      <c r="N519" s="222">
        <f t="shared" si="1121"/>
        <v>0</v>
      </c>
      <c r="O519" s="222">
        <f t="shared" si="1122"/>
        <v>0</v>
      </c>
      <c r="P519" s="222">
        <f t="shared" si="1123"/>
        <v>0</v>
      </c>
      <c r="Q519" s="222">
        <f t="shared" si="1124"/>
        <v>0</v>
      </c>
      <c r="R519" s="222">
        <f t="shared" si="1125"/>
        <v>0</v>
      </c>
      <c r="S519" s="222">
        <f t="shared" si="1126"/>
        <v>0</v>
      </c>
      <c r="T519" s="222">
        <f t="shared" si="1127"/>
        <v>0</v>
      </c>
      <c r="U519" s="222">
        <f t="shared" si="1128"/>
        <v>0</v>
      </c>
      <c r="V519" s="222">
        <f t="shared" si="1129"/>
        <v>0</v>
      </c>
      <c r="W519" s="222">
        <f t="shared" si="1130"/>
        <v>0</v>
      </c>
      <c r="X519" s="222">
        <f t="shared" si="1131"/>
        <v>0</v>
      </c>
      <c r="Y519" s="222">
        <f t="shared" si="1132"/>
        <v>0</v>
      </c>
      <c r="Z519" s="222">
        <f t="shared" si="1133"/>
        <v>0</v>
      </c>
      <c r="AA519" s="222">
        <f t="shared" si="1134"/>
        <v>0</v>
      </c>
      <c r="AB519" s="222">
        <f t="shared" si="1135"/>
        <v>0</v>
      </c>
      <c r="AC519" s="222">
        <f t="shared" si="1136"/>
        <v>0</v>
      </c>
      <c r="AD519" s="222">
        <f t="shared" si="1137"/>
        <v>0</v>
      </c>
      <c r="AE519" s="222">
        <f t="shared" si="1138"/>
        <v>0</v>
      </c>
      <c r="AF519" s="222">
        <f t="shared" si="1139"/>
        <v>0</v>
      </c>
      <c r="AG519" s="222">
        <f t="shared" si="1140"/>
        <v>0</v>
      </c>
      <c r="AH519" s="222">
        <f t="shared" si="1141"/>
        <v>0</v>
      </c>
      <c r="AI519" s="222">
        <f t="shared" si="1142"/>
        <v>0</v>
      </c>
      <c r="AJ519" s="222">
        <f t="shared" si="1143"/>
        <v>0</v>
      </c>
      <c r="AK519" s="222">
        <f t="shared" si="1144"/>
        <v>0</v>
      </c>
      <c r="AL519" s="222">
        <f t="shared" si="1145"/>
        <v>0</v>
      </c>
      <c r="AM519" s="222">
        <f t="shared" si="1146"/>
        <v>0</v>
      </c>
      <c r="AN519" s="222">
        <f t="shared" si="1147"/>
        <v>0</v>
      </c>
      <c r="AO519" s="222">
        <f t="shared" si="1148"/>
        <v>0</v>
      </c>
      <c r="AP519" s="222">
        <f t="shared" si="1149"/>
        <v>0</v>
      </c>
      <c r="AQ519" s="222">
        <f t="shared" si="1150"/>
        <v>0</v>
      </c>
      <c r="AR519" s="222">
        <f t="shared" si="1151"/>
        <v>0</v>
      </c>
      <c r="AS519" s="222">
        <f t="shared" si="1152"/>
        <v>0</v>
      </c>
      <c r="AT519" s="222">
        <f t="shared" si="1153"/>
        <v>0</v>
      </c>
      <c r="AU519" s="222">
        <f t="shared" si="1154"/>
        <v>0</v>
      </c>
      <c r="AV519" s="222">
        <f t="shared" si="1155"/>
        <v>0</v>
      </c>
      <c r="AW519" s="222">
        <f t="shared" si="1156"/>
        <v>0</v>
      </c>
      <c r="AX519" s="222">
        <f t="shared" si="1157"/>
        <v>0</v>
      </c>
      <c r="AY519" s="222">
        <f t="shared" si="1158"/>
        <v>0</v>
      </c>
      <c r="AZ519" s="222">
        <f t="shared" si="1159"/>
        <v>0</v>
      </c>
      <c r="BA519" s="222">
        <f t="shared" si="1160"/>
        <v>0</v>
      </c>
      <c r="BB519" s="222">
        <f t="shared" si="1161"/>
        <v>0</v>
      </c>
      <c r="BC519" s="222">
        <f t="shared" si="1162"/>
        <v>0</v>
      </c>
      <c r="BD519" s="222">
        <f t="shared" si="1163"/>
        <v>0</v>
      </c>
      <c r="BE519" s="222">
        <f t="shared" si="1164"/>
        <v>0</v>
      </c>
      <c r="BF519" s="222">
        <f t="shared" si="1165"/>
        <v>0</v>
      </c>
      <c r="BG519" s="222">
        <f t="shared" si="1166"/>
        <v>0</v>
      </c>
      <c r="BH519" s="222">
        <f t="shared" si="1167"/>
        <v>0</v>
      </c>
      <c r="BI519" s="222">
        <f t="shared" si="1168"/>
        <v>0</v>
      </c>
      <c r="BJ519" s="222">
        <f t="shared" si="1169"/>
        <v>0</v>
      </c>
      <c r="BK519" s="222">
        <f t="shared" si="1170"/>
        <v>0</v>
      </c>
      <c r="BL519" s="222">
        <f t="shared" si="1171"/>
        <v>0</v>
      </c>
      <c r="BM519" s="222">
        <f t="shared" si="1172"/>
        <v>0</v>
      </c>
      <c r="BN519" s="222">
        <f t="shared" si="1173"/>
        <v>0</v>
      </c>
      <c r="BO519" s="222">
        <f t="shared" si="1174"/>
        <v>0</v>
      </c>
      <c r="BP519" s="222">
        <f t="shared" si="1175"/>
        <v>0</v>
      </c>
      <c r="BQ519" s="222">
        <f t="shared" si="1176"/>
        <v>0</v>
      </c>
      <c r="BR519" s="222">
        <f t="shared" si="1177"/>
        <v>0</v>
      </c>
      <c r="BS519" s="222">
        <f t="shared" si="1178"/>
        <v>0</v>
      </c>
      <c r="BT519" s="222">
        <f t="shared" si="1179"/>
        <v>0</v>
      </c>
      <c r="BU519" s="222">
        <f t="shared" si="1180"/>
        <v>0</v>
      </c>
      <c r="BV519" s="222">
        <f t="shared" si="1181"/>
        <v>0</v>
      </c>
      <c r="BW519" s="222">
        <f t="shared" si="1182"/>
        <v>0</v>
      </c>
      <c r="BX519" s="222">
        <f t="shared" si="1183"/>
        <v>0</v>
      </c>
      <c r="BY519" s="222">
        <f t="shared" si="1184"/>
        <v>0</v>
      </c>
      <c r="BZ519" s="222">
        <f t="shared" si="1185"/>
        <v>0</v>
      </c>
      <c r="CA519" s="222">
        <f t="shared" si="1186"/>
        <v>0</v>
      </c>
      <c r="CB519" s="222">
        <f t="shared" si="1187"/>
        <v>0</v>
      </c>
      <c r="CC519" s="222">
        <f t="shared" si="1188"/>
        <v>0</v>
      </c>
      <c r="CD519" s="222">
        <f t="shared" si="1189"/>
        <v>0</v>
      </c>
      <c r="CE519" s="222">
        <f t="shared" si="1190"/>
        <v>0</v>
      </c>
      <c r="CF519" s="222">
        <f t="shared" si="1191"/>
        <v>0</v>
      </c>
      <c r="CG519" s="222">
        <f t="shared" si="1192"/>
        <v>0</v>
      </c>
      <c r="CH519" s="222">
        <f t="shared" si="1193"/>
        <v>0</v>
      </c>
      <c r="CI519" s="222">
        <f t="shared" si="1194"/>
        <v>0</v>
      </c>
      <c r="CJ519" s="222">
        <f t="shared" si="1195"/>
        <v>0</v>
      </c>
      <c r="CK519" s="222">
        <f t="shared" si="1196"/>
        <v>0</v>
      </c>
      <c r="CL519" s="222">
        <f t="shared" si="1197"/>
        <v>0</v>
      </c>
      <c r="CM519" s="222">
        <f t="shared" si="1198"/>
        <v>0</v>
      </c>
      <c r="CN519" s="222">
        <f t="shared" si="1199"/>
        <v>0</v>
      </c>
      <c r="CO519" s="222">
        <f t="shared" si="1200"/>
        <v>0</v>
      </c>
      <c r="CP519" s="222">
        <f t="shared" si="1201"/>
        <v>0</v>
      </c>
      <c r="CQ519" s="222">
        <f t="shared" si="1202"/>
        <v>0</v>
      </c>
      <c r="CR519" s="222">
        <f t="shared" si="1203"/>
        <v>0</v>
      </c>
      <c r="CS519" s="222">
        <f t="shared" si="1204"/>
        <v>0</v>
      </c>
      <c r="CT519" s="222">
        <f t="shared" si="1205"/>
        <v>0</v>
      </c>
      <c r="CU519" s="222">
        <f t="shared" si="1206"/>
        <v>0</v>
      </c>
      <c r="CV519" s="222">
        <f t="shared" si="1207"/>
        <v>0</v>
      </c>
      <c r="CW519" s="222">
        <f t="shared" si="1208"/>
        <v>0</v>
      </c>
      <c r="CX519" s="222">
        <f t="shared" si="1209"/>
        <v>0</v>
      </c>
      <c r="CY519" s="222">
        <f t="shared" si="1210"/>
        <v>0</v>
      </c>
      <c r="CZ519" s="222">
        <f t="shared" si="1211"/>
        <v>0</v>
      </c>
      <c r="DA519" s="222">
        <f t="shared" si="1212"/>
        <v>0</v>
      </c>
      <c r="DB519" s="222">
        <f t="shared" si="1213"/>
        <v>0</v>
      </c>
      <c r="DC519" s="222">
        <f t="shared" si="1214"/>
        <v>0</v>
      </c>
      <c r="DD519" s="222">
        <f t="shared" si="1215"/>
        <v>0</v>
      </c>
      <c r="DE519" s="222">
        <f t="shared" si="1216"/>
        <v>0</v>
      </c>
      <c r="DF519" s="222">
        <f t="shared" si="1217"/>
        <v>0</v>
      </c>
      <c r="DG519" s="222">
        <f t="shared" si="1218"/>
        <v>0</v>
      </c>
      <c r="DH519" s="222">
        <f t="shared" si="1219"/>
        <v>0</v>
      </c>
      <c r="DI519" s="222">
        <f t="shared" si="1220"/>
        <v>0</v>
      </c>
      <c r="DJ519" s="222">
        <f t="shared" si="1221"/>
        <v>0</v>
      </c>
      <c r="DK519" s="222">
        <f t="shared" si="1222"/>
        <v>0</v>
      </c>
      <c r="DL519" s="222">
        <f t="shared" si="1223"/>
        <v>0</v>
      </c>
      <c r="DM519" s="222">
        <f t="shared" si="1224"/>
        <v>0</v>
      </c>
      <c r="DN519" s="222">
        <f t="shared" si="1225"/>
        <v>0</v>
      </c>
      <c r="DO519" s="222">
        <f t="shared" si="1226"/>
        <v>0</v>
      </c>
      <c r="DP519" s="222">
        <f t="shared" si="1227"/>
        <v>0</v>
      </c>
      <c r="DQ519" s="222">
        <f t="shared" si="1228"/>
        <v>0</v>
      </c>
      <c r="DR519" s="222">
        <f t="shared" si="1229"/>
        <v>0</v>
      </c>
      <c r="DS519" s="222">
        <f t="shared" si="1230"/>
        <v>0</v>
      </c>
      <c r="DT519" s="222">
        <f t="shared" si="1231"/>
        <v>0</v>
      </c>
      <c r="DU519" s="222">
        <f t="shared" si="1232"/>
        <v>0</v>
      </c>
      <c r="DV519" s="222">
        <f t="shared" si="1233"/>
        <v>0</v>
      </c>
      <c r="DW519" s="222">
        <f t="shared" si="1234"/>
        <v>0</v>
      </c>
      <c r="DX519" s="222">
        <f t="shared" si="1235"/>
        <v>0</v>
      </c>
      <c r="DY519" s="222">
        <f t="shared" si="1236"/>
        <v>0</v>
      </c>
      <c r="DZ519" s="222">
        <f t="shared" si="1237"/>
        <v>0</v>
      </c>
      <c r="EA519" s="222">
        <f t="shared" si="1238"/>
        <v>0</v>
      </c>
      <c r="EB519" s="222">
        <f t="shared" si="1239"/>
        <v>0</v>
      </c>
      <c r="EC519" s="222">
        <f t="shared" si="1240"/>
        <v>0</v>
      </c>
      <c r="ED519" s="222">
        <f t="shared" si="1241"/>
        <v>0</v>
      </c>
      <c r="EE519" s="222">
        <f t="shared" si="1242"/>
        <v>0</v>
      </c>
      <c r="EF519" s="222">
        <f t="shared" si="1243"/>
        <v>0</v>
      </c>
      <c r="EG519" s="222">
        <f t="shared" si="1244"/>
        <v>0</v>
      </c>
      <c r="EH519" s="222">
        <f t="shared" si="1245"/>
        <v>0</v>
      </c>
      <c r="EI519" s="222">
        <f t="shared" si="1246"/>
        <v>0</v>
      </c>
      <c r="EJ519" s="222">
        <f t="shared" si="1247"/>
        <v>0</v>
      </c>
      <c r="EK519" s="222">
        <f t="shared" si="1248"/>
        <v>0</v>
      </c>
      <c r="EL519" s="222">
        <f t="shared" si="1249"/>
        <v>0</v>
      </c>
      <c r="EM519" s="222">
        <f t="shared" si="1250"/>
        <v>0</v>
      </c>
      <c r="EN519" s="222">
        <f t="shared" si="1251"/>
        <v>0</v>
      </c>
      <c r="EO519" s="222">
        <f t="shared" si="1252"/>
        <v>0</v>
      </c>
      <c r="EP519" s="222">
        <f t="shared" si="1253"/>
        <v>0</v>
      </c>
      <c r="EQ519" s="222">
        <f t="shared" si="1254"/>
        <v>0</v>
      </c>
      <c r="ER519" s="222">
        <f t="shared" si="1255"/>
        <v>0</v>
      </c>
      <c r="ES519" s="222">
        <f t="shared" si="1256"/>
        <v>0</v>
      </c>
      <c r="ET519" s="222">
        <f t="shared" si="1257"/>
        <v>0</v>
      </c>
      <c r="EU519" s="222">
        <f t="shared" si="1258"/>
        <v>0</v>
      </c>
      <c r="EV519" s="222">
        <f t="shared" si="1259"/>
        <v>0</v>
      </c>
      <c r="EW519" s="222">
        <f t="shared" si="1260"/>
        <v>0</v>
      </c>
      <c r="EX519" s="222">
        <f t="shared" si="1261"/>
        <v>0</v>
      </c>
      <c r="EY519" s="222">
        <f t="shared" si="1262"/>
        <v>0</v>
      </c>
      <c r="EZ519" s="222">
        <f t="shared" si="1263"/>
        <v>0</v>
      </c>
      <c r="FA519" s="222">
        <f t="shared" si="1264"/>
        <v>0</v>
      </c>
      <c r="FB519" s="222">
        <f t="shared" si="1265"/>
        <v>0</v>
      </c>
      <c r="FC519" s="222">
        <f t="shared" si="1266"/>
        <v>0</v>
      </c>
      <c r="FD519" s="222">
        <f t="shared" si="1267"/>
        <v>0</v>
      </c>
      <c r="FE519" s="222">
        <f t="shared" si="1268"/>
        <v>0</v>
      </c>
      <c r="FF519" s="222">
        <f t="shared" si="1269"/>
        <v>0</v>
      </c>
      <c r="FG519" s="222">
        <f t="shared" si="1270"/>
        <v>0</v>
      </c>
      <c r="FH519" s="222">
        <f t="shared" si="1271"/>
        <v>0</v>
      </c>
      <c r="FI519" s="222">
        <f t="shared" si="1272"/>
        <v>0</v>
      </c>
      <c r="FJ519" s="222">
        <f t="shared" si="1273"/>
        <v>0</v>
      </c>
      <c r="FK519" s="222">
        <f t="shared" si="1274"/>
        <v>0</v>
      </c>
      <c r="FL519" s="222">
        <f t="shared" si="1275"/>
        <v>0</v>
      </c>
      <c r="FM519" s="222">
        <f t="shared" si="1276"/>
        <v>0</v>
      </c>
      <c r="FN519" s="222">
        <f t="shared" si="1277"/>
        <v>0</v>
      </c>
      <c r="FO519" s="222">
        <f t="shared" si="1278"/>
        <v>0</v>
      </c>
      <c r="FP519" s="222">
        <f t="shared" si="1279"/>
        <v>0</v>
      </c>
      <c r="FQ519" s="222">
        <f t="shared" si="1280"/>
        <v>0</v>
      </c>
      <c r="FR519" s="222">
        <f t="shared" si="1281"/>
        <v>0</v>
      </c>
      <c r="FS519" s="222">
        <f t="shared" si="1282"/>
        <v>0</v>
      </c>
      <c r="FT519" s="222">
        <f t="shared" si="1283"/>
        <v>0</v>
      </c>
      <c r="FU519" s="222">
        <f t="shared" si="1284"/>
        <v>0</v>
      </c>
      <c r="FV519" s="222">
        <f t="shared" si="1285"/>
        <v>0</v>
      </c>
      <c r="FW519" s="222">
        <f t="shared" si="1286"/>
        <v>0</v>
      </c>
      <c r="FX519" s="222">
        <f t="shared" si="1287"/>
        <v>0</v>
      </c>
      <c r="FY519" s="222">
        <f t="shared" si="1288"/>
        <v>0</v>
      </c>
      <c r="FZ519" s="222">
        <f t="shared" si="1289"/>
        <v>0</v>
      </c>
      <c r="GA519" s="222">
        <f t="shared" si="1290"/>
        <v>0</v>
      </c>
      <c r="GB519" s="222">
        <f t="shared" si="1291"/>
        <v>0</v>
      </c>
      <c r="GC519" s="222">
        <f t="shared" si="1292"/>
        <v>0</v>
      </c>
      <c r="GD519" s="222">
        <f t="shared" si="1293"/>
        <v>0</v>
      </c>
      <c r="GE519" s="222">
        <f t="shared" si="1294"/>
        <v>0</v>
      </c>
      <c r="GF519" s="222">
        <f t="shared" si="1295"/>
        <v>0</v>
      </c>
      <c r="GG519" s="222">
        <f t="shared" si="1296"/>
        <v>0</v>
      </c>
      <c r="GH519" s="222">
        <f t="shared" si="1297"/>
        <v>0</v>
      </c>
      <c r="GI519" s="222">
        <f t="shared" si="1298"/>
        <v>0</v>
      </c>
      <c r="GJ519" s="222">
        <f t="shared" si="1299"/>
        <v>0</v>
      </c>
      <c r="GK519" s="222">
        <f t="shared" si="1300"/>
        <v>0</v>
      </c>
      <c r="GL519" s="222">
        <f t="shared" si="1301"/>
        <v>0</v>
      </c>
      <c r="GM519" s="222">
        <f t="shared" si="1302"/>
        <v>0</v>
      </c>
      <c r="GN519" s="222">
        <f t="shared" si="1303"/>
        <v>0</v>
      </c>
      <c r="GO519" s="222">
        <f t="shared" si="1304"/>
        <v>0</v>
      </c>
      <c r="GP519" s="222">
        <f t="shared" si="1305"/>
        <v>0</v>
      </c>
      <c r="GQ519" s="222">
        <f t="shared" si="1306"/>
        <v>0</v>
      </c>
      <c r="GR519" s="222">
        <f t="shared" si="1307"/>
        <v>0</v>
      </c>
      <c r="GS519" s="222">
        <f t="shared" si="1308"/>
        <v>0</v>
      </c>
      <c r="GT519" s="222">
        <f t="shared" si="1309"/>
        <v>0</v>
      </c>
      <c r="GU519" s="222">
        <f t="shared" si="1310"/>
        <v>0</v>
      </c>
      <c r="GV519" s="222">
        <f t="shared" si="1311"/>
        <v>0</v>
      </c>
      <c r="GW519" s="222">
        <f t="shared" si="1312"/>
        <v>0</v>
      </c>
      <c r="GX519" s="222">
        <f t="shared" si="1313"/>
        <v>0</v>
      </c>
      <c r="GY519" s="222">
        <f t="shared" si="1314"/>
        <v>0</v>
      </c>
      <c r="GZ519" s="222">
        <f t="shared" si="1315"/>
        <v>0</v>
      </c>
      <c r="HA519" s="222">
        <f t="shared" si="1316"/>
        <v>0</v>
      </c>
      <c r="HB519" s="222">
        <f t="shared" si="1317"/>
        <v>0</v>
      </c>
      <c r="HC519" s="222">
        <f t="shared" si="1318"/>
        <v>0</v>
      </c>
      <c r="HD519" s="222">
        <f t="shared" si="1319"/>
        <v>0</v>
      </c>
      <c r="HE519" s="222">
        <f t="shared" si="1320"/>
        <v>0</v>
      </c>
      <c r="HF519" s="222">
        <f t="shared" si="1321"/>
        <v>0</v>
      </c>
      <c r="HG519" s="222">
        <f t="shared" si="1322"/>
        <v>0</v>
      </c>
      <c r="HH519" s="222">
        <f t="shared" si="1323"/>
        <v>0</v>
      </c>
      <c r="HI519" s="222">
        <f t="shared" si="1324"/>
        <v>0</v>
      </c>
      <c r="HJ519" s="222">
        <f t="shared" si="1325"/>
        <v>0</v>
      </c>
      <c r="HK519" s="222">
        <f t="shared" si="1326"/>
        <v>0</v>
      </c>
      <c r="HL519" s="222">
        <f t="shared" si="1327"/>
        <v>0</v>
      </c>
      <c r="HM519" s="222">
        <f t="shared" si="1328"/>
        <v>0</v>
      </c>
      <c r="HN519" s="222">
        <f t="shared" si="1329"/>
        <v>0</v>
      </c>
      <c r="HO519" s="222">
        <f t="shared" si="1330"/>
        <v>0</v>
      </c>
      <c r="HP519" s="222">
        <f t="shared" si="1331"/>
        <v>0</v>
      </c>
      <c r="HQ519" s="222">
        <f t="shared" si="1332"/>
        <v>0</v>
      </c>
      <c r="HR519" s="222">
        <f t="shared" si="1333"/>
        <v>0</v>
      </c>
      <c r="HS519" s="222">
        <f t="shared" si="1334"/>
        <v>0</v>
      </c>
      <c r="HT519" s="222">
        <f t="shared" si="1335"/>
        <v>0</v>
      </c>
      <c r="HU519" s="222">
        <f t="shared" si="1336"/>
        <v>0</v>
      </c>
      <c r="HV519" s="222">
        <f t="shared" si="1337"/>
        <v>0</v>
      </c>
      <c r="HW519" s="222">
        <f t="shared" si="1338"/>
        <v>0</v>
      </c>
      <c r="HX519" s="222">
        <f t="shared" si="1339"/>
        <v>0</v>
      </c>
      <c r="HY519" s="222">
        <f t="shared" si="1340"/>
        <v>0</v>
      </c>
      <c r="HZ519" s="222">
        <f t="shared" si="1341"/>
        <v>0</v>
      </c>
      <c r="IA519" s="222">
        <f t="shared" si="1342"/>
        <v>0</v>
      </c>
      <c r="IB519" s="222">
        <f t="shared" si="1343"/>
        <v>0</v>
      </c>
      <c r="IC519" s="222">
        <f t="shared" si="1344"/>
        <v>0</v>
      </c>
      <c r="ID519" s="222">
        <f t="shared" si="1345"/>
        <v>0</v>
      </c>
      <c r="IE519" s="222">
        <f t="shared" si="1346"/>
        <v>0</v>
      </c>
      <c r="IF519" s="222">
        <f t="shared" si="1347"/>
        <v>0</v>
      </c>
      <c r="IG519" s="222">
        <f t="shared" si="1348"/>
        <v>0</v>
      </c>
      <c r="IH519" s="222">
        <f t="shared" si="1349"/>
        <v>0</v>
      </c>
      <c r="II519" s="222">
        <f t="shared" si="1350"/>
        <v>0</v>
      </c>
      <c r="IJ519" s="222">
        <f t="shared" si="1351"/>
        <v>0</v>
      </c>
      <c r="IK519" s="222">
        <f t="shared" si="1352"/>
        <v>0</v>
      </c>
      <c r="IL519" s="222">
        <f t="shared" si="1353"/>
        <v>0</v>
      </c>
      <c r="IM519" s="222">
        <f t="shared" si="1354"/>
        <v>0</v>
      </c>
      <c r="IN519" s="222">
        <f t="shared" si="1355"/>
        <v>0</v>
      </c>
      <c r="IO519" s="222">
        <f t="shared" si="1356"/>
        <v>0</v>
      </c>
      <c r="IP519" s="222">
        <f t="shared" si="1357"/>
        <v>0</v>
      </c>
      <c r="IQ519" s="222">
        <f t="shared" si="1358"/>
        <v>0</v>
      </c>
      <c r="IR519" s="222">
        <f t="shared" si="1359"/>
        <v>0</v>
      </c>
      <c r="IS519" s="222">
        <f t="shared" si="1360"/>
        <v>0</v>
      </c>
      <c r="IT519" s="222">
        <f t="shared" si="1361"/>
        <v>0</v>
      </c>
      <c r="IU519" s="222">
        <f t="shared" si="1362"/>
        <v>0</v>
      </c>
      <c r="IV519" s="222">
        <f t="shared" si="1363"/>
        <v>0</v>
      </c>
      <c r="IW519" s="222">
        <f t="shared" si="1364"/>
        <v>0</v>
      </c>
      <c r="IX519" s="222">
        <f t="shared" si="1365"/>
        <v>0</v>
      </c>
      <c r="IY519" s="222">
        <f t="shared" si="1366"/>
        <v>0</v>
      </c>
      <c r="IZ519" s="222">
        <f t="shared" si="1367"/>
        <v>0</v>
      </c>
      <c r="JA519" s="222">
        <f t="shared" si="1368"/>
        <v>0</v>
      </c>
      <c r="JB519" s="222">
        <f t="shared" si="1369"/>
        <v>0</v>
      </c>
    </row>
    <row r="520" spans="2:262">
      <c r="B520" s="230">
        <v>159</v>
      </c>
      <c r="C520" s="229">
        <f t="shared" si="1370"/>
        <v>3.1054687500000023E-3</v>
      </c>
      <c r="D520" s="226">
        <f t="shared" ca="1" si="1113"/>
        <v>71.919902583879491</v>
      </c>
      <c r="E520" s="225">
        <f ca="1">FI361</f>
        <v>-8.009741612050475E-2</v>
      </c>
      <c r="F520" s="224">
        <v>159</v>
      </c>
      <c r="G520" s="222">
        <f t="shared" si="1114"/>
        <v>0</v>
      </c>
      <c r="H520" s="222">
        <f t="shared" si="1115"/>
        <v>0</v>
      </c>
      <c r="I520" s="222">
        <f t="shared" si="1116"/>
        <v>0</v>
      </c>
      <c r="J520" s="222">
        <f t="shared" si="1117"/>
        <v>0</v>
      </c>
      <c r="K520" s="222">
        <f t="shared" si="1118"/>
        <v>0</v>
      </c>
      <c r="L520" s="222">
        <f t="shared" si="1119"/>
        <v>0</v>
      </c>
      <c r="M520" s="222">
        <f t="shared" si="1120"/>
        <v>0</v>
      </c>
      <c r="N520" s="222">
        <f t="shared" si="1121"/>
        <v>0</v>
      </c>
      <c r="O520" s="222">
        <f t="shared" si="1122"/>
        <v>0</v>
      </c>
      <c r="P520" s="222">
        <f t="shared" si="1123"/>
        <v>0</v>
      </c>
      <c r="Q520" s="222">
        <f t="shared" si="1124"/>
        <v>0</v>
      </c>
      <c r="R520" s="222">
        <f t="shared" si="1125"/>
        <v>0</v>
      </c>
      <c r="S520" s="222">
        <f t="shared" si="1126"/>
        <v>0</v>
      </c>
      <c r="T520" s="222">
        <f t="shared" si="1127"/>
        <v>0</v>
      </c>
      <c r="U520" s="222">
        <f t="shared" si="1128"/>
        <v>0</v>
      </c>
      <c r="V520" s="222">
        <f t="shared" si="1129"/>
        <v>0</v>
      </c>
      <c r="W520" s="222">
        <f t="shared" si="1130"/>
        <v>0</v>
      </c>
      <c r="X520" s="222">
        <f t="shared" si="1131"/>
        <v>0</v>
      </c>
      <c r="Y520" s="222">
        <f t="shared" si="1132"/>
        <v>0</v>
      </c>
      <c r="Z520" s="222">
        <f t="shared" si="1133"/>
        <v>0</v>
      </c>
      <c r="AA520" s="222">
        <f t="shared" si="1134"/>
        <v>0</v>
      </c>
      <c r="AB520" s="222">
        <f t="shared" si="1135"/>
        <v>0</v>
      </c>
      <c r="AC520" s="222">
        <f t="shared" si="1136"/>
        <v>0</v>
      </c>
      <c r="AD520" s="222">
        <f t="shared" si="1137"/>
        <v>0</v>
      </c>
      <c r="AE520" s="222">
        <f t="shared" si="1138"/>
        <v>0</v>
      </c>
      <c r="AF520" s="222">
        <f t="shared" si="1139"/>
        <v>0</v>
      </c>
      <c r="AG520" s="222">
        <f t="shared" si="1140"/>
        <v>0</v>
      </c>
      <c r="AH520" s="222">
        <f t="shared" si="1141"/>
        <v>0</v>
      </c>
      <c r="AI520" s="222">
        <f t="shared" si="1142"/>
        <v>0</v>
      </c>
      <c r="AJ520" s="222">
        <f t="shared" si="1143"/>
        <v>0</v>
      </c>
      <c r="AK520" s="222">
        <f t="shared" si="1144"/>
        <v>0</v>
      </c>
      <c r="AL520" s="222">
        <f t="shared" si="1145"/>
        <v>0</v>
      </c>
      <c r="AM520" s="222">
        <f t="shared" si="1146"/>
        <v>0</v>
      </c>
      <c r="AN520" s="222">
        <f t="shared" si="1147"/>
        <v>0</v>
      </c>
      <c r="AO520" s="222">
        <f t="shared" si="1148"/>
        <v>0</v>
      </c>
      <c r="AP520" s="222">
        <f t="shared" si="1149"/>
        <v>0</v>
      </c>
      <c r="AQ520" s="222">
        <f t="shared" si="1150"/>
        <v>0</v>
      </c>
      <c r="AR520" s="222">
        <f t="shared" si="1151"/>
        <v>0</v>
      </c>
      <c r="AS520" s="222">
        <f t="shared" si="1152"/>
        <v>0</v>
      </c>
      <c r="AT520" s="222">
        <f t="shared" si="1153"/>
        <v>0</v>
      </c>
      <c r="AU520" s="222">
        <f t="shared" si="1154"/>
        <v>0</v>
      </c>
      <c r="AV520" s="222">
        <f t="shared" si="1155"/>
        <v>0</v>
      </c>
      <c r="AW520" s="222">
        <f t="shared" si="1156"/>
        <v>0</v>
      </c>
      <c r="AX520" s="222">
        <f t="shared" si="1157"/>
        <v>0</v>
      </c>
      <c r="AY520" s="222">
        <f t="shared" si="1158"/>
        <v>0</v>
      </c>
      <c r="AZ520" s="222">
        <f t="shared" si="1159"/>
        <v>0</v>
      </c>
      <c r="BA520" s="222">
        <f t="shared" si="1160"/>
        <v>0</v>
      </c>
      <c r="BB520" s="222">
        <f t="shared" si="1161"/>
        <v>0</v>
      </c>
      <c r="BC520" s="222">
        <f t="shared" si="1162"/>
        <v>0</v>
      </c>
      <c r="BD520" s="222">
        <f t="shared" si="1163"/>
        <v>0</v>
      </c>
      <c r="BE520" s="222">
        <f t="shared" si="1164"/>
        <v>0</v>
      </c>
      <c r="BF520" s="222">
        <f t="shared" si="1165"/>
        <v>0</v>
      </c>
      <c r="BG520" s="222">
        <f t="shared" si="1166"/>
        <v>0</v>
      </c>
      <c r="BH520" s="222">
        <f t="shared" si="1167"/>
        <v>0</v>
      </c>
      <c r="BI520" s="222">
        <f t="shared" si="1168"/>
        <v>0</v>
      </c>
      <c r="BJ520" s="222">
        <f t="shared" si="1169"/>
        <v>0</v>
      </c>
      <c r="BK520" s="222">
        <f t="shared" si="1170"/>
        <v>0</v>
      </c>
      <c r="BL520" s="222">
        <f t="shared" si="1171"/>
        <v>0</v>
      </c>
      <c r="BM520" s="222">
        <f t="shared" si="1172"/>
        <v>0</v>
      </c>
      <c r="BN520" s="222">
        <f t="shared" si="1173"/>
        <v>0</v>
      </c>
      <c r="BO520" s="222">
        <f t="shared" si="1174"/>
        <v>0</v>
      </c>
      <c r="BP520" s="222">
        <f t="shared" si="1175"/>
        <v>0</v>
      </c>
      <c r="BQ520" s="222">
        <f t="shared" si="1176"/>
        <v>0</v>
      </c>
      <c r="BR520" s="222">
        <f t="shared" si="1177"/>
        <v>0</v>
      </c>
      <c r="BS520" s="222">
        <f t="shared" si="1178"/>
        <v>0</v>
      </c>
      <c r="BT520" s="222">
        <f t="shared" si="1179"/>
        <v>0</v>
      </c>
      <c r="BU520" s="222">
        <f t="shared" si="1180"/>
        <v>0</v>
      </c>
      <c r="BV520" s="222">
        <f t="shared" si="1181"/>
        <v>0</v>
      </c>
      <c r="BW520" s="222">
        <f t="shared" si="1182"/>
        <v>0</v>
      </c>
      <c r="BX520" s="222">
        <f t="shared" si="1183"/>
        <v>0</v>
      </c>
      <c r="BY520" s="222">
        <f t="shared" si="1184"/>
        <v>0</v>
      </c>
      <c r="BZ520" s="222">
        <f t="shared" si="1185"/>
        <v>0</v>
      </c>
      <c r="CA520" s="222">
        <f t="shared" si="1186"/>
        <v>0</v>
      </c>
      <c r="CB520" s="222">
        <f t="shared" si="1187"/>
        <v>0</v>
      </c>
      <c r="CC520" s="222">
        <f t="shared" si="1188"/>
        <v>0</v>
      </c>
      <c r="CD520" s="222">
        <f t="shared" si="1189"/>
        <v>0</v>
      </c>
      <c r="CE520" s="222">
        <f t="shared" si="1190"/>
        <v>0</v>
      </c>
      <c r="CF520" s="222">
        <f t="shared" si="1191"/>
        <v>0</v>
      </c>
      <c r="CG520" s="222">
        <f t="shared" si="1192"/>
        <v>0</v>
      </c>
      <c r="CH520" s="222">
        <f t="shared" si="1193"/>
        <v>0</v>
      </c>
      <c r="CI520" s="222">
        <f t="shared" si="1194"/>
        <v>0</v>
      </c>
      <c r="CJ520" s="222">
        <f t="shared" si="1195"/>
        <v>0</v>
      </c>
      <c r="CK520" s="222">
        <f t="shared" si="1196"/>
        <v>0</v>
      </c>
      <c r="CL520" s="222">
        <f t="shared" si="1197"/>
        <v>0</v>
      </c>
      <c r="CM520" s="222">
        <f t="shared" si="1198"/>
        <v>0</v>
      </c>
      <c r="CN520" s="222">
        <f t="shared" si="1199"/>
        <v>0</v>
      </c>
      <c r="CO520" s="222">
        <f t="shared" si="1200"/>
        <v>0</v>
      </c>
      <c r="CP520" s="222">
        <f t="shared" si="1201"/>
        <v>0</v>
      </c>
      <c r="CQ520" s="222">
        <f t="shared" si="1202"/>
        <v>0</v>
      </c>
      <c r="CR520" s="222">
        <f t="shared" si="1203"/>
        <v>0</v>
      </c>
      <c r="CS520" s="222">
        <f t="shared" si="1204"/>
        <v>0</v>
      </c>
      <c r="CT520" s="222">
        <f t="shared" si="1205"/>
        <v>0</v>
      </c>
      <c r="CU520" s="222">
        <f t="shared" si="1206"/>
        <v>0</v>
      </c>
      <c r="CV520" s="222">
        <f t="shared" si="1207"/>
        <v>0</v>
      </c>
      <c r="CW520" s="222">
        <f t="shared" si="1208"/>
        <v>0</v>
      </c>
      <c r="CX520" s="222">
        <f t="shared" si="1209"/>
        <v>0</v>
      </c>
      <c r="CY520" s="222">
        <f t="shared" si="1210"/>
        <v>0</v>
      </c>
      <c r="CZ520" s="222">
        <f t="shared" si="1211"/>
        <v>0</v>
      </c>
      <c r="DA520" s="222">
        <f t="shared" si="1212"/>
        <v>0</v>
      </c>
      <c r="DB520" s="222">
        <f t="shared" si="1213"/>
        <v>0</v>
      </c>
      <c r="DC520" s="222">
        <f t="shared" si="1214"/>
        <v>0</v>
      </c>
      <c r="DD520" s="222">
        <f t="shared" si="1215"/>
        <v>0</v>
      </c>
      <c r="DE520" s="222">
        <f t="shared" si="1216"/>
        <v>0</v>
      </c>
      <c r="DF520" s="222">
        <f t="shared" si="1217"/>
        <v>0</v>
      </c>
      <c r="DG520" s="222">
        <f t="shared" si="1218"/>
        <v>0</v>
      </c>
      <c r="DH520" s="222">
        <f t="shared" si="1219"/>
        <v>0</v>
      </c>
      <c r="DI520" s="222">
        <f t="shared" si="1220"/>
        <v>0</v>
      </c>
      <c r="DJ520" s="222">
        <f t="shared" si="1221"/>
        <v>0</v>
      </c>
      <c r="DK520" s="222">
        <f t="shared" si="1222"/>
        <v>0</v>
      </c>
      <c r="DL520" s="222">
        <f t="shared" si="1223"/>
        <v>0</v>
      </c>
      <c r="DM520" s="222">
        <f t="shared" si="1224"/>
        <v>0</v>
      </c>
      <c r="DN520" s="222">
        <f t="shared" si="1225"/>
        <v>0</v>
      </c>
      <c r="DO520" s="222">
        <f t="shared" si="1226"/>
        <v>0</v>
      </c>
      <c r="DP520" s="222">
        <f t="shared" si="1227"/>
        <v>0</v>
      </c>
      <c r="DQ520" s="222">
        <f t="shared" si="1228"/>
        <v>0</v>
      </c>
      <c r="DR520" s="222">
        <f t="shared" si="1229"/>
        <v>0</v>
      </c>
      <c r="DS520" s="222">
        <f t="shared" si="1230"/>
        <v>0</v>
      </c>
      <c r="DT520" s="222">
        <f t="shared" si="1231"/>
        <v>0</v>
      </c>
      <c r="DU520" s="222">
        <f t="shared" si="1232"/>
        <v>0</v>
      </c>
      <c r="DV520" s="222">
        <f t="shared" si="1233"/>
        <v>0</v>
      </c>
      <c r="DW520" s="222">
        <f t="shared" si="1234"/>
        <v>0</v>
      </c>
      <c r="DX520" s="222">
        <f t="shared" si="1235"/>
        <v>0</v>
      </c>
      <c r="DY520" s="222">
        <f t="shared" si="1236"/>
        <v>0</v>
      </c>
      <c r="DZ520" s="222">
        <f t="shared" si="1237"/>
        <v>0</v>
      </c>
      <c r="EA520" s="222">
        <f t="shared" si="1238"/>
        <v>0</v>
      </c>
      <c r="EB520" s="222">
        <f t="shared" si="1239"/>
        <v>0</v>
      </c>
      <c r="EC520" s="222">
        <f t="shared" si="1240"/>
        <v>0</v>
      </c>
      <c r="ED520" s="222">
        <f t="shared" si="1241"/>
        <v>0</v>
      </c>
      <c r="EE520" s="222">
        <f t="shared" si="1242"/>
        <v>0</v>
      </c>
      <c r="EF520" s="222">
        <f t="shared" si="1243"/>
        <v>0</v>
      </c>
      <c r="EG520" s="222">
        <f t="shared" si="1244"/>
        <v>0</v>
      </c>
      <c r="EH520" s="222">
        <f t="shared" si="1245"/>
        <v>0</v>
      </c>
      <c r="EI520" s="222">
        <f t="shared" si="1246"/>
        <v>0</v>
      </c>
      <c r="EJ520" s="222">
        <f t="shared" si="1247"/>
        <v>0</v>
      </c>
      <c r="EK520" s="222">
        <f t="shared" si="1248"/>
        <v>0</v>
      </c>
      <c r="EL520" s="222">
        <f t="shared" si="1249"/>
        <v>0</v>
      </c>
      <c r="EM520" s="222">
        <f t="shared" si="1250"/>
        <v>0</v>
      </c>
      <c r="EN520" s="222">
        <f t="shared" si="1251"/>
        <v>0</v>
      </c>
      <c r="EO520" s="222">
        <f t="shared" si="1252"/>
        <v>0</v>
      </c>
      <c r="EP520" s="222">
        <f t="shared" si="1253"/>
        <v>0</v>
      </c>
      <c r="EQ520" s="222">
        <f t="shared" si="1254"/>
        <v>0</v>
      </c>
      <c r="ER520" s="222">
        <f t="shared" si="1255"/>
        <v>0</v>
      </c>
      <c r="ES520" s="222">
        <f t="shared" si="1256"/>
        <v>0</v>
      </c>
      <c r="ET520" s="222">
        <f t="shared" si="1257"/>
        <v>0</v>
      </c>
      <c r="EU520" s="222">
        <f t="shared" si="1258"/>
        <v>0</v>
      </c>
      <c r="EV520" s="222">
        <f t="shared" si="1259"/>
        <v>0</v>
      </c>
      <c r="EW520" s="222">
        <f t="shared" si="1260"/>
        <v>0</v>
      </c>
      <c r="EX520" s="222">
        <f t="shared" si="1261"/>
        <v>0</v>
      </c>
      <c r="EY520" s="222">
        <f t="shared" si="1262"/>
        <v>0</v>
      </c>
      <c r="EZ520" s="222">
        <f t="shared" si="1263"/>
        <v>0</v>
      </c>
      <c r="FA520" s="222">
        <f t="shared" si="1264"/>
        <v>0</v>
      </c>
      <c r="FB520" s="222">
        <f t="shared" si="1265"/>
        <v>0</v>
      </c>
      <c r="FC520" s="222">
        <f t="shared" si="1266"/>
        <v>0</v>
      </c>
      <c r="FD520" s="222">
        <f t="shared" si="1267"/>
        <v>0</v>
      </c>
      <c r="FE520" s="222">
        <f t="shared" si="1268"/>
        <v>0</v>
      </c>
      <c r="FF520" s="222">
        <f t="shared" si="1269"/>
        <v>0</v>
      </c>
      <c r="FG520" s="222">
        <f t="shared" si="1270"/>
        <v>0</v>
      </c>
      <c r="FH520" s="222">
        <f t="shared" si="1271"/>
        <v>0</v>
      </c>
      <c r="FI520" s="222">
        <f t="shared" si="1272"/>
        <v>0</v>
      </c>
      <c r="FJ520" s="222">
        <f t="shared" si="1273"/>
        <v>0</v>
      </c>
      <c r="FK520" s="222">
        <f t="shared" si="1274"/>
        <v>0</v>
      </c>
      <c r="FL520" s="222">
        <f t="shared" si="1275"/>
        <v>0</v>
      </c>
      <c r="FM520" s="222">
        <f t="shared" si="1276"/>
        <v>0</v>
      </c>
      <c r="FN520" s="222">
        <f t="shared" si="1277"/>
        <v>0</v>
      </c>
      <c r="FO520" s="222">
        <f t="shared" si="1278"/>
        <v>0</v>
      </c>
      <c r="FP520" s="222">
        <f t="shared" si="1279"/>
        <v>0</v>
      </c>
      <c r="FQ520" s="222">
        <f t="shared" si="1280"/>
        <v>0</v>
      </c>
      <c r="FR520" s="222">
        <f t="shared" si="1281"/>
        <v>0</v>
      </c>
      <c r="FS520" s="222">
        <f t="shared" si="1282"/>
        <v>0</v>
      </c>
      <c r="FT520" s="222">
        <f t="shared" si="1283"/>
        <v>0</v>
      </c>
      <c r="FU520" s="222">
        <f t="shared" si="1284"/>
        <v>0</v>
      </c>
      <c r="FV520" s="222">
        <f t="shared" si="1285"/>
        <v>0</v>
      </c>
      <c r="FW520" s="222">
        <f t="shared" si="1286"/>
        <v>0</v>
      </c>
      <c r="FX520" s="222">
        <f t="shared" si="1287"/>
        <v>0</v>
      </c>
      <c r="FY520" s="222">
        <f t="shared" si="1288"/>
        <v>0</v>
      </c>
      <c r="FZ520" s="222">
        <f t="shared" si="1289"/>
        <v>0</v>
      </c>
      <c r="GA520" s="222">
        <f t="shared" si="1290"/>
        <v>0</v>
      </c>
      <c r="GB520" s="222">
        <f t="shared" si="1291"/>
        <v>0</v>
      </c>
      <c r="GC520" s="222">
        <f t="shared" si="1292"/>
        <v>0</v>
      </c>
      <c r="GD520" s="222">
        <f t="shared" si="1293"/>
        <v>0</v>
      </c>
      <c r="GE520" s="222">
        <f t="shared" si="1294"/>
        <v>0</v>
      </c>
      <c r="GF520" s="222">
        <f t="shared" si="1295"/>
        <v>0</v>
      </c>
      <c r="GG520" s="222">
        <f t="shared" si="1296"/>
        <v>0</v>
      </c>
      <c r="GH520" s="222">
        <f t="shared" si="1297"/>
        <v>0</v>
      </c>
      <c r="GI520" s="222">
        <f t="shared" si="1298"/>
        <v>0</v>
      </c>
      <c r="GJ520" s="222">
        <f t="shared" si="1299"/>
        <v>0</v>
      </c>
      <c r="GK520" s="222">
        <f t="shared" si="1300"/>
        <v>0</v>
      </c>
      <c r="GL520" s="222">
        <f t="shared" si="1301"/>
        <v>0</v>
      </c>
      <c r="GM520" s="222">
        <f t="shared" si="1302"/>
        <v>0</v>
      </c>
      <c r="GN520" s="222">
        <f t="shared" si="1303"/>
        <v>0</v>
      </c>
      <c r="GO520" s="222">
        <f t="shared" si="1304"/>
        <v>0</v>
      </c>
      <c r="GP520" s="222">
        <f t="shared" si="1305"/>
        <v>0</v>
      </c>
      <c r="GQ520" s="222">
        <f t="shared" si="1306"/>
        <v>0</v>
      </c>
      <c r="GR520" s="222">
        <f t="shared" si="1307"/>
        <v>0</v>
      </c>
      <c r="GS520" s="222">
        <f t="shared" si="1308"/>
        <v>0</v>
      </c>
      <c r="GT520" s="222">
        <f t="shared" si="1309"/>
        <v>0</v>
      </c>
      <c r="GU520" s="222">
        <f t="shared" si="1310"/>
        <v>0</v>
      </c>
      <c r="GV520" s="222">
        <f t="shared" si="1311"/>
        <v>0</v>
      </c>
      <c r="GW520" s="222">
        <f t="shared" si="1312"/>
        <v>0</v>
      </c>
      <c r="GX520" s="222">
        <f t="shared" si="1313"/>
        <v>0</v>
      </c>
      <c r="GY520" s="222">
        <f t="shared" si="1314"/>
        <v>0</v>
      </c>
      <c r="GZ520" s="222">
        <f t="shared" si="1315"/>
        <v>0</v>
      </c>
      <c r="HA520" s="222">
        <f t="shared" si="1316"/>
        <v>0</v>
      </c>
      <c r="HB520" s="222">
        <f t="shared" si="1317"/>
        <v>0</v>
      </c>
      <c r="HC520" s="222">
        <f t="shared" si="1318"/>
        <v>0</v>
      </c>
      <c r="HD520" s="222">
        <f t="shared" si="1319"/>
        <v>0</v>
      </c>
      <c r="HE520" s="222">
        <f t="shared" si="1320"/>
        <v>0</v>
      </c>
      <c r="HF520" s="222">
        <f t="shared" si="1321"/>
        <v>0</v>
      </c>
      <c r="HG520" s="222">
        <f t="shared" si="1322"/>
        <v>0</v>
      </c>
      <c r="HH520" s="222">
        <f t="shared" si="1323"/>
        <v>0</v>
      </c>
      <c r="HI520" s="222">
        <f t="shared" si="1324"/>
        <v>0</v>
      </c>
      <c r="HJ520" s="222">
        <f t="shared" si="1325"/>
        <v>0</v>
      </c>
      <c r="HK520" s="222">
        <f t="shared" si="1326"/>
        <v>0</v>
      </c>
      <c r="HL520" s="222">
        <f t="shared" si="1327"/>
        <v>0</v>
      </c>
      <c r="HM520" s="222">
        <f t="shared" si="1328"/>
        <v>0</v>
      </c>
      <c r="HN520" s="222">
        <f t="shared" si="1329"/>
        <v>0</v>
      </c>
      <c r="HO520" s="222">
        <f t="shared" si="1330"/>
        <v>0</v>
      </c>
      <c r="HP520" s="222">
        <f t="shared" si="1331"/>
        <v>0</v>
      </c>
      <c r="HQ520" s="222">
        <f t="shared" si="1332"/>
        <v>0</v>
      </c>
      <c r="HR520" s="222">
        <f t="shared" si="1333"/>
        <v>0</v>
      </c>
      <c r="HS520" s="222">
        <f t="shared" si="1334"/>
        <v>0</v>
      </c>
      <c r="HT520" s="222">
        <f t="shared" si="1335"/>
        <v>0</v>
      </c>
      <c r="HU520" s="222">
        <f t="shared" si="1336"/>
        <v>0</v>
      </c>
      <c r="HV520" s="222">
        <f t="shared" si="1337"/>
        <v>0</v>
      </c>
      <c r="HW520" s="222">
        <f t="shared" si="1338"/>
        <v>0</v>
      </c>
      <c r="HX520" s="222">
        <f t="shared" si="1339"/>
        <v>0</v>
      </c>
      <c r="HY520" s="222">
        <f t="shared" si="1340"/>
        <v>0</v>
      </c>
      <c r="HZ520" s="222">
        <f t="shared" si="1341"/>
        <v>0</v>
      </c>
      <c r="IA520" s="222">
        <f t="shared" si="1342"/>
        <v>0</v>
      </c>
      <c r="IB520" s="222">
        <f t="shared" si="1343"/>
        <v>0</v>
      </c>
      <c r="IC520" s="222">
        <f t="shared" si="1344"/>
        <v>0</v>
      </c>
      <c r="ID520" s="222">
        <f t="shared" si="1345"/>
        <v>0</v>
      </c>
      <c r="IE520" s="222">
        <f t="shared" si="1346"/>
        <v>0</v>
      </c>
      <c r="IF520" s="222">
        <f t="shared" si="1347"/>
        <v>0</v>
      </c>
      <c r="IG520" s="222">
        <f t="shared" si="1348"/>
        <v>0</v>
      </c>
      <c r="IH520" s="222">
        <f t="shared" si="1349"/>
        <v>0</v>
      </c>
      <c r="II520" s="222">
        <f t="shared" si="1350"/>
        <v>0</v>
      </c>
      <c r="IJ520" s="222">
        <f t="shared" si="1351"/>
        <v>0</v>
      </c>
      <c r="IK520" s="222">
        <f t="shared" si="1352"/>
        <v>0</v>
      </c>
      <c r="IL520" s="222">
        <f t="shared" si="1353"/>
        <v>0</v>
      </c>
      <c r="IM520" s="222">
        <f t="shared" si="1354"/>
        <v>0</v>
      </c>
      <c r="IN520" s="222">
        <f t="shared" si="1355"/>
        <v>0</v>
      </c>
      <c r="IO520" s="222">
        <f t="shared" si="1356"/>
        <v>0</v>
      </c>
      <c r="IP520" s="222">
        <f t="shared" si="1357"/>
        <v>0</v>
      </c>
      <c r="IQ520" s="222">
        <f t="shared" si="1358"/>
        <v>0</v>
      </c>
      <c r="IR520" s="222">
        <f t="shared" si="1359"/>
        <v>0</v>
      </c>
      <c r="IS520" s="222">
        <f t="shared" si="1360"/>
        <v>0</v>
      </c>
      <c r="IT520" s="222">
        <f t="shared" si="1361"/>
        <v>0</v>
      </c>
      <c r="IU520" s="222">
        <f t="shared" si="1362"/>
        <v>0</v>
      </c>
      <c r="IV520" s="222">
        <f t="shared" si="1363"/>
        <v>0</v>
      </c>
      <c r="IW520" s="222">
        <f t="shared" si="1364"/>
        <v>0</v>
      </c>
      <c r="IX520" s="222">
        <f t="shared" si="1365"/>
        <v>0</v>
      </c>
      <c r="IY520" s="222">
        <f t="shared" si="1366"/>
        <v>0</v>
      </c>
      <c r="IZ520" s="222">
        <f t="shared" si="1367"/>
        <v>0</v>
      </c>
      <c r="JA520" s="222">
        <f t="shared" si="1368"/>
        <v>0</v>
      </c>
      <c r="JB520" s="222">
        <f t="shared" si="1369"/>
        <v>0</v>
      </c>
    </row>
    <row r="521" spans="2:262">
      <c r="B521" s="230">
        <v>160</v>
      </c>
      <c r="C521" s="229">
        <f t="shared" si="1370"/>
        <v>3.1250000000000023E-3</v>
      </c>
      <c r="D521" s="226">
        <f t="shared" ca="1" si="1113"/>
        <v>71.922291827396975</v>
      </c>
      <c r="E521" s="225">
        <f ca="1">FJ361</f>
        <v>-7.7708172603024872E-2</v>
      </c>
      <c r="F521" s="224">
        <v>160</v>
      </c>
      <c r="G521" s="222">
        <f t="shared" si="1114"/>
        <v>0</v>
      </c>
      <c r="H521" s="222">
        <f t="shared" si="1115"/>
        <v>0</v>
      </c>
      <c r="I521" s="222">
        <f t="shared" si="1116"/>
        <v>0</v>
      </c>
      <c r="J521" s="222">
        <f t="shared" si="1117"/>
        <v>0</v>
      </c>
      <c r="K521" s="222">
        <f t="shared" si="1118"/>
        <v>0</v>
      </c>
      <c r="L521" s="222">
        <f t="shared" si="1119"/>
        <v>0</v>
      </c>
      <c r="M521" s="222">
        <f t="shared" si="1120"/>
        <v>0</v>
      </c>
      <c r="N521" s="222">
        <f t="shared" si="1121"/>
        <v>0</v>
      </c>
      <c r="O521" s="222">
        <f t="shared" si="1122"/>
        <v>0</v>
      </c>
      <c r="P521" s="222">
        <f t="shared" si="1123"/>
        <v>0</v>
      </c>
      <c r="Q521" s="222">
        <f t="shared" si="1124"/>
        <v>0</v>
      </c>
      <c r="R521" s="222">
        <f t="shared" si="1125"/>
        <v>0</v>
      </c>
      <c r="S521" s="222">
        <f t="shared" si="1126"/>
        <v>0</v>
      </c>
      <c r="T521" s="222">
        <f t="shared" si="1127"/>
        <v>0</v>
      </c>
      <c r="U521" s="222">
        <f t="shared" si="1128"/>
        <v>0</v>
      </c>
      <c r="V521" s="222">
        <f t="shared" si="1129"/>
        <v>0</v>
      </c>
      <c r="W521" s="222">
        <f t="shared" si="1130"/>
        <v>0</v>
      </c>
      <c r="X521" s="222">
        <f t="shared" si="1131"/>
        <v>0</v>
      </c>
      <c r="Y521" s="222">
        <f t="shared" si="1132"/>
        <v>0</v>
      </c>
      <c r="Z521" s="222">
        <f t="shared" si="1133"/>
        <v>0</v>
      </c>
      <c r="AA521" s="222">
        <f t="shared" si="1134"/>
        <v>0</v>
      </c>
      <c r="AB521" s="222">
        <f t="shared" si="1135"/>
        <v>0</v>
      </c>
      <c r="AC521" s="222">
        <f t="shared" si="1136"/>
        <v>0</v>
      </c>
      <c r="AD521" s="222">
        <f t="shared" si="1137"/>
        <v>0</v>
      </c>
      <c r="AE521" s="222">
        <f t="shared" si="1138"/>
        <v>0</v>
      </c>
      <c r="AF521" s="222">
        <f t="shared" si="1139"/>
        <v>0</v>
      </c>
      <c r="AG521" s="222">
        <f t="shared" si="1140"/>
        <v>0</v>
      </c>
      <c r="AH521" s="222">
        <f t="shared" si="1141"/>
        <v>0</v>
      </c>
      <c r="AI521" s="222">
        <f t="shared" si="1142"/>
        <v>0</v>
      </c>
      <c r="AJ521" s="222">
        <f t="shared" si="1143"/>
        <v>0</v>
      </c>
      <c r="AK521" s="222">
        <f t="shared" si="1144"/>
        <v>0</v>
      </c>
      <c r="AL521" s="222">
        <f t="shared" si="1145"/>
        <v>0</v>
      </c>
      <c r="AM521" s="222">
        <f t="shared" si="1146"/>
        <v>0</v>
      </c>
      <c r="AN521" s="222">
        <f t="shared" si="1147"/>
        <v>0</v>
      </c>
      <c r="AO521" s="222">
        <f t="shared" si="1148"/>
        <v>0</v>
      </c>
      <c r="AP521" s="222">
        <f t="shared" si="1149"/>
        <v>0</v>
      </c>
      <c r="AQ521" s="222">
        <f t="shared" si="1150"/>
        <v>0</v>
      </c>
      <c r="AR521" s="222">
        <f t="shared" si="1151"/>
        <v>0</v>
      </c>
      <c r="AS521" s="222">
        <f t="shared" si="1152"/>
        <v>0</v>
      </c>
      <c r="AT521" s="222">
        <f t="shared" si="1153"/>
        <v>0</v>
      </c>
      <c r="AU521" s="222">
        <f t="shared" si="1154"/>
        <v>0</v>
      </c>
      <c r="AV521" s="222">
        <f t="shared" si="1155"/>
        <v>0</v>
      </c>
      <c r="AW521" s="222">
        <f t="shared" si="1156"/>
        <v>0</v>
      </c>
      <c r="AX521" s="222">
        <f t="shared" si="1157"/>
        <v>0</v>
      </c>
      <c r="AY521" s="222">
        <f t="shared" si="1158"/>
        <v>0</v>
      </c>
      <c r="AZ521" s="222">
        <f t="shared" si="1159"/>
        <v>0</v>
      </c>
      <c r="BA521" s="222">
        <f t="shared" si="1160"/>
        <v>0</v>
      </c>
      <c r="BB521" s="222">
        <f t="shared" si="1161"/>
        <v>0</v>
      </c>
      <c r="BC521" s="222">
        <f t="shared" si="1162"/>
        <v>0</v>
      </c>
      <c r="BD521" s="222">
        <f t="shared" si="1163"/>
        <v>0</v>
      </c>
      <c r="BE521" s="222">
        <f t="shared" si="1164"/>
        <v>0</v>
      </c>
      <c r="BF521" s="222">
        <f t="shared" si="1165"/>
        <v>0</v>
      </c>
      <c r="BG521" s="222">
        <f t="shared" si="1166"/>
        <v>0</v>
      </c>
      <c r="BH521" s="222">
        <f t="shared" si="1167"/>
        <v>0</v>
      </c>
      <c r="BI521" s="222">
        <f t="shared" si="1168"/>
        <v>0</v>
      </c>
      <c r="BJ521" s="222">
        <f t="shared" si="1169"/>
        <v>0</v>
      </c>
      <c r="BK521" s="222">
        <f t="shared" si="1170"/>
        <v>0</v>
      </c>
      <c r="BL521" s="222">
        <f t="shared" si="1171"/>
        <v>0</v>
      </c>
      <c r="BM521" s="222">
        <f t="shared" si="1172"/>
        <v>0</v>
      </c>
      <c r="BN521" s="222">
        <f t="shared" si="1173"/>
        <v>0</v>
      </c>
      <c r="BO521" s="222">
        <f t="shared" si="1174"/>
        <v>0</v>
      </c>
      <c r="BP521" s="222">
        <f t="shared" si="1175"/>
        <v>0</v>
      </c>
      <c r="BQ521" s="222">
        <f t="shared" si="1176"/>
        <v>0</v>
      </c>
      <c r="BR521" s="222">
        <f t="shared" si="1177"/>
        <v>0</v>
      </c>
      <c r="BS521" s="222">
        <f t="shared" si="1178"/>
        <v>0</v>
      </c>
      <c r="BT521" s="222">
        <f t="shared" si="1179"/>
        <v>0</v>
      </c>
      <c r="BU521" s="222">
        <f t="shared" si="1180"/>
        <v>0</v>
      </c>
      <c r="BV521" s="222">
        <f t="shared" si="1181"/>
        <v>0</v>
      </c>
      <c r="BW521" s="222">
        <f t="shared" si="1182"/>
        <v>0</v>
      </c>
      <c r="BX521" s="222">
        <f t="shared" si="1183"/>
        <v>0</v>
      </c>
      <c r="BY521" s="222">
        <f t="shared" si="1184"/>
        <v>0</v>
      </c>
      <c r="BZ521" s="222">
        <f t="shared" si="1185"/>
        <v>0</v>
      </c>
      <c r="CA521" s="222">
        <f t="shared" si="1186"/>
        <v>0</v>
      </c>
      <c r="CB521" s="222">
        <f t="shared" si="1187"/>
        <v>0</v>
      </c>
      <c r="CC521" s="222">
        <f t="shared" si="1188"/>
        <v>0</v>
      </c>
      <c r="CD521" s="222">
        <f t="shared" si="1189"/>
        <v>0</v>
      </c>
      <c r="CE521" s="222">
        <f t="shared" si="1190"/>
        <v>0</v>
      </c>
      <c r="CF521" s="222">
        <f t="shared" si="1191"/>
        <v>0</v>
      </c>
      <c r="CG521" s="222">
        <f t="shared" si="1192"/>
        <v>0</v>
      </c>
      <c r="CH521" s="222">
        <f t="shared" si="1193"/>
        <v>0</v>
      </c>
      <c r="CI521" s="222">
        <f t="shared" si="1194"/>
        <v>0</v>
      </c>
      <c r="CJ521" s="222">
        <f t="shared" si="1195"/>
        <v>0</v>
      </c>
      <c r="CK521" s="222">
        <f t="shared" si="1196"/>
        <v>0</v>
      </c>
      <c r="CL521" s="222">
        <f t="shared" si="1197"/>
        <v>0</v>
      </c>
      <c r="CM521" s="222">
        <f t="shared" si="1198"/>
        <v>0</v>
      </c>
      <c r="CN521" s="222">
        <f t="shared" si="1199"/>
        <v>0</v>
      </c>
      <c r="CO521" s="222">
        <f t="shared" si="1200"/>
        <v>0</v>
      </c>
      <c r="CP521" s="222">
        <f t="shared" si="1201"/>
        <v>0</v>
      </c>
      <c r="CQ521" s="222">
        <f t="shared" si="1202"/>
        <v>0</v>
      </c>
      <c r="CR521" s="222">
        <f t="shared" si="1203"/>
        <v>0</v>
      </c>
      <c r="CS521" s="222">
        <f t="shared" si="1204"/>
        <v>0</v>
      </c>
      <c r="CT521" s="222">
        <f t="shared" si="1205"/>
        <v>0</v>
      </c>
      <c r="CU521" s="222">
        <f t="shared" si="1206"/>
        <v>0</v>
      </c>
      <c r="CV521" s="222">
        <f t="shared" si="1207"/>
        <v>0</v>
      </c>
      <c r="CW521" s="222">
        <f t="shared" si="1208"/>
        <v>0</v>
      </c>
      <c r="CX521" s="222">
        <f t="shared" si="1209"/>
        <v>0</v>
      </c>
      <c r="CY521" s="222">
        <f t="shared" si="1210"/>
        <v>0</v>
      </c>
      <c r="CZ521" s="222">
        <f t="shared" si="1211"/>
        <v>0</v>
      </c>
      <c r="DA521" s="222">
        <f t="shared" si="1212"/>
        <v>0</v>
      </c>
      <c r="DB521" s="222">
        <f t="shared" si="1213"/>
        <v>0</v>
      </c>
      <c r="DC521" s="222">
        <f t="shared" si="1214"/>
        <v>0</v>
      </c>
      <c r="DD521" s="222">
        <f t="shared" si="1215"/>
        <v>0</v>
      </c>
      <c r="DE521" s="222">
        <f t="shared" si="1216"/>
        <v>0</v>
      </c>
      <c r="DF521" s="222">
        <f t="shared" si="1217"/>
        <v>0</v>
      </c>
      <c r="DG521" s="222">
        <f t="shared" si="1218"/>
        <v>0</v>
      </c>
      <c r="DH521" s="222">
        <f t="shared" si="1219"/>
        <v>0</v>
      </c>
      <c r="DI521" s="222">
        <f t="shared" si="1220"/>
        <v>0</v>
      </c>
      <c r="DJ521" s="222">
        <f t="shared" si="1221"/>
        <v>0</v>
      </c>
      <c r="DK521" s="222">
        <f t="shared" si="1222"/>
        <v>0</v>
      </c>
      <c r="DL521" s="222">
        <f t="shared" si="1223"/>
        <v>0</v>
      </c>
      <c r="DM521" s="222">
        <f t="shared" si="1224"/>
        <v>0</v>
      </c>
      <c r="DN521" s="222">
        <f t="shared" si="1225"/>
        <v>0</v>
      </c>
      <c r="DO521" s="222">
        <f t="shared" si="1226"/>
        <v>0</v>
      </c>
      <c r="DP521" s="222">
        <f t="shared" si="1227"/>
        <v>0</v>
      </c>
      <c r="DQ521" s="222">
        <f t="shared" si="1228"/>
        <v>0</v>
      </c>
      <c r="DR521" s="222">
        <f t="shared" si="1229"/>
        <v>0</v>
      </c>
      <c r="DS521" s="222">
        <f t="shared" si="1230"/>
        <v>0</v>
      </c>
      <c r="DT521" s="222">
        <f t="shared" si="1231"/>
        <v>0</v>
      </c>
      <c r="DU521" s="222">
        <f t="shared" si="1232"/>
        <v>0</v>
      </c>
      <c r="DV521" s="222">
        <f t="shared" si="1233"/>
        <v>0</v>
      </c>
      <c r="DW521" s="222">
        <f t="shared" si="1234"/>
        <v>0</v>
      </c>
      <c r="DX521" s="222">
        <f t="shared" si="1235"/>
        <v>0</v>
      </c>
      <c r="DY521" s="222">
        <f t="shared" si="1236"/>
        <v>0</v>
      </c>
      <c r="DZ521" s="222">
        <f t="shared" si="1237"/>
        <v>0</v>
      </c>
      <c r="EA521" s="222">
        <f t="shared" si="1238"/>
        <v>0</v>
      </c>
      <c r="EB521" s="222">
        <f t="shared" si="1239"/>
        <v>0</v>
      </c>
      <c r="EC521" s="222">
        <f t="shared" si="1240"/>
        <v>0</v>
      </c>
      <c r="ED521" s="222">
        <f t="shared" si="1241"/>
        <v>0</v>
      </c>
      <c r="EE521" s="222">
        <f t="shared" si="1242"/>
        <v>0</v>
      </c>
      <c r="EF521" s="222">
        <f t="shared" si="1243"/>
        <v>0</v>
      </c>
      <c r="EG521" s="222">
        <f t="shared" si="1244"/>
        <v>0</v>
      </c>
      <c r="EH521" s="222">
        <f t="shared" si="1245"/>
        <v>0</v>
      </c>
      <c r="EI521" s="222">
        <f t="shared" si="1246"/>
        <v>0</v>
      </c>
      <c r="EJ521" s="222">
        <f t="shared" si="1247"/>
        <v>0</v>
      </c>
      <c r="EK521" s="222">
        <f t="shared" si="1248"/>
        <v>0</v>
      </c>
      <c r="EL521" s="222">
        <f t="shared" si="1249"/>
        <v>0</v>
      </c>
      <c r="EM521" s="222">
        <f t="shared" si="1250"/>
        <v>0</v>
      </c>
      <c r="EN521" s="222">
        <f t="shared" si="1251"/>
        <v>0</v>
      </c>
      <c r="EO521" s="222">
        <f t="shared" si="1252"/>
        <v>0</v>
      </c>
      <c r="EP521" s="222">
        <f t="shared" si="1253"/>
        <v>0</v>
      </c>
      <c r="EQ521" s="222">
        <f t="shared" si="1254"/>
        <v>0</v>
      </c>
      <c r="ER521" s="222">
        <f t="shared" si="1255"/>
        <v>0</v>
      </c>
      <c r="ES521" s="222">
        <f t="shared" si="1256"/>
        <v>0</v>
      </c>
      <c r="ET521" s="222">
        <f t="shared" si="1257"/>
        <v>0</v>
      </c>
      <c r="EU521" s="222">
        <f t="shared" si="1258"/>
        <v>0</v>
      </c>
      <c r="EV521" s="222">
        <f t="shared" si="1259"/>
        <v>0</v>
      </c>
      <c r="EW521" s="222">
        <f t="shared" si="1260"/>
        <v>0</v>
      </c>
      <c r="EX521" s="222">
        <f t="shared" si="1261"/>
        <v>0</v>
      </c>
      <c r="EY521" s="222">
        <f t="shared" si="1262"/>
        <v>0</v>
      </c>
      <c r="EZ521" s="222">
        <f t="shared" si="1263"/>
        <v>0</v>
      </c>
      <c r="FA521" s="222">
        <f t="shared" si="1264"/>
        <v>0</v>
      </c>
      <c r="FB521" s="222">
        <f t="shared" si="1265"/>
        <v>0</v>
      </c>
      <c r="FC521" s="222">
        <f t="shared" si="1266"/>
        <v>0</v>
      </c>
      <c r="FD521" s="222">
        <f t="shared" si="1267"/>
        <v>0</v>
      </c>
      <c r="FE521" s="222">
        <f t="shared" si="1268"/>
        <v>0</v>
      </c>
      <c r="FF521" s="222">
        <f t="shared" si="1269"/>
        <v>0</v>
      </c>
      <c r="FG521" s="222">
        <f t="shared" si="1270"/>
        <v>0</v>
      </c>
      <c r="FH521" s="222">
        <f t="shared" si="1271"/>
        <v>0</v>
      </c>
      <c r="FI521" s="222">
        <f t="shared" si="1272"/>
        <v>0</v>
      </c>
      <c r="FJ521" s="222">
        <f t="shared" si="1273"/>
        <v>0</v>
      </c>
      <c r="FK521" s="222">
        <f t="shared" si="1274"/>
        <v>0</v>
      </c>
      <c r="FL521" s="222">
        <f t="shared" si="1275"/>
        <v>0</v>
      </c>
      <c r="FM521" s="222">
        <f t="shared" si="1276"/>
        <v>0</v>
      </c>
      <c r="FN521" s="222">
        <f t="shared" si="1277"/>
        <v>0</v>
      </c>
      <c r="FO521" s="222">
        <f t="shared" si="1278"/>
        <v>0</v>
      </c>
      <c r="FP521" s="222">
        <f t="shared" si="1279"/>
        <v>0</v>
      </c>
      <c r="FQ521" s="222">
        <f t="shared" si="1280"/>
        <v>0</v>
      </c>
      <c r="FR521" s="222">
        <f t="shared" si="1281"/>
        <v>0</v>
      </c>
      <c r="FS521" s="222">
        <f t="shared" si="1282"/>
        <v>0</v>
      </c>
      <c r="FT521" s="222">
        <f t="shared" si="1283"/>
        <v>0</v>
      </c>
      <c r="FU521" s="222">
        <f t="shared" si="1284"/>
        <v>0</v>
      </c>
      <c r="FV521" s="222">
        <f t="shared" si="1285"/>
        <v>0</v>
      </c>
      <c r="FW521" s="222">
        <f t="shared" si="1286"/>
        <v>0</v>
      </c>
      <c r="FX521" s="222">
        <f t="shared" si="1287"/>
        <v>0</v>
      </c>
      <c r="FY521" s="222">
        <f t="shared" si="1288"/>
        <v>0</v>
      </c>
      <c r="FZ521" s="222">
        <f t="shared" si="1289"/>
        <v>0</v>
      </c>
      <c r="GA521" s="222">
        <f t="shared" si="1290"/>
        <v>0</v>
      </c>
      <c r="GB521" s="222">
        <f t="shared" si="1291"/>
        <v>0</v>
      </c>
      <c r="GC521" s="222">
        <f t="shared" si="1292"/>
        <v>0</v>
      </c>
      <c r="GD521" s="222">
        <f t="shared" si="1293"/>
        <v>0</v>
      </c>
      <c r="GE521" s="222">
        <f t="shared" si="1294"/>
        <v>0</v>
      </c>
      <c r="GF521" s="222">
        <f t="shared" si="1295"/>
        <v>0</v>
      </c>
      <c r="GG521" s="222">
        <f t="shared" si="1296"/>
        <v>0</v>
      </c>
      <c r="GH521" s="222">
        <f t="shared" si="1297"/>
        <v>0</v>
      </c>
      <c r="GI521" s="222">
        <f t="shared" si="1298"/>
        <v>0</v>
      </c>
      <c r="GJ521" s="222">
        <f t="shared" si="1299"/>
        <v>0</v>
      </c>
      <c r="GK521" s="222">
        <f t="shared" si="1300"/>
        <v>0</v>
      </c>
      <c r="GL521" s="222">
        <f t="shared" si="1301"/>
        <v>0</v>
      </c>
      <c r="GM521" s="222">
        <f t="shared" si="1302"/>
        <v>0</v>
      </c>
      <c r="GN521" s="222">
        <f t="shared" si="1303"/>
        <v>0</v>
      </c>
      <c r="GO521" s="222">
        <f t="shared" si="1304"/>
        <v>0</v>
      </c>
      <c r="GP521" s="222">
        <f t="shared" si="1305"/>
        <v>0</v>
      </c>
      <c r="GQ521" s="222">
        <f t="shared" si="1306"/>
        <v>0</v>
      </c>
      <c r="GR521" s="222">
        <f t="shared" si="1307"/>
        <v>0</v>
      </c>
      <c r="GS521" s="222">
        <f t="shared" si="1308"/>
        <v>0</v>
      </c>
      <c r="GT521" s="222">
        <f t="shared" si="1309"/>
        <v>0</v>
      </c>
      <c r="GU521" s="222">
        <f t="shared" si="1310"/>
        <v>0</v>
      </c>
      <c r="GV521" s="222">
        <f t="shared" si="1311"/>
        <v>0</v>
      </c>
      <c r="GW521" s="222">
        <f t="shared" si="1312"/>
        <v>0</v>
      </c>
      <c r="GX521" s="222">
        <f t="shared" si="1313"/>
        <v>0</v>
      </c>
      <c r="GY521" s="222">
        <f t="shared" si="1314"/>
        <v>0</v>
      </c>
      <c r="GZ521" s="222">
        <f t="shared" si="1315"/>
        <v>0</v>
      </c>
      <c r="HA521" s="222">
        <f t="shared" si="1316"/>
        <v>0</v>
      </c>
      <c r="HB521" s="222">
        <f t="shared" si="1317"/>
        <v>0</v>
      </c>
      <c r="HC521" s="222">
        <f t="shared" si="1318"/>
        <v>0</v>
      </c>
      <c r="HD521" s="222">
        <f t="shared" si="1319"/>
        <v>0</v>
      </c>
      <c r="HE521" s="222">
        <f t="shared" si="1320"/>
        <v>0</v>
      </c>
      <c r="HF521" s="222">
        <f t="shared" si="1321"/>
        <v>0</v>
      </c>
      <c r="HG521" s="222">
        <f t="shared" si="1322"/>
        <v>0</v>
      </c>
      <c r="HH521" s="222">
        <f t="shared" si="1323"/>
        <v>0</v>
      </c>
      <c r="HI521" s="222">
        <f t="shared" si="1324"/>
        <v>0</v>
      </c>
      <c r="HJ521" s="222">
        <f t="shared" si="1325"/>
        <v>0</v>
      </c>
      <c r="HK521" s="222">
        <f t="shared" si="1326"/>
        <v>0</v>
      </c>
      <c r="HL521" s="222">
        <f t="shared" si="1327"/>
        <v>0</v>
      </c>
      <c r="HM521" s="222">
        <f t="shared" si="1328"/>
        <v>0</v>
      </c>
      <c r="HN521" s="222">
        <f t="shared" si="1329"/>
        <v>0</v>
      </c>
      <c r="HO521" s="222">
        <f t="shared" si="1330"/>
        <v>0</v>
      </c>
      <c r="HP521" s="222">
        <f t="shared" si="1331"/>
        <v>0</v>
      </c>
      <c r="HQ521" s="222">
        <f t="shared" si="1332"/>
        <v>0</v>
      </c>
      <c r="HR521" s="222">
        <f t="shared" si="1333"/>
        <v>0</v>
      </c>
      <c r="HS521" s="222">
        <f t="shared" si="1334"/>
        <v>0</v>
      </c>
      <c r="HT521" s="222">
        <f t="shared" si="1335"/>
        <v>0</v>
      </c>
      <c r="HU521" s="222">
        <f t="shared" si="1336"/>
        <v>0</v>
      </c>
      <c r="HV521" s="222">
        <f t="shared" si="1337"/>
        <v>0</v>
      </c>
      <c r="HW521" s="222">
        <f t="shared" si="1338"/>
        <v>0</v>
      </c>
      <c r="HX521" s="222">
        <f t="shared" si="1339"/>
        <v>0</v>
      </c>
      <c r="HY521" s="222">
        <f t="shared" si="1340"/>
        <v>0</v>
      </c>
      <c r="HZ521" s="222">
        <f t="shared" si="1341"/>
        <v>0</v>
      </c>
      <c r="IA521" s="222">
        <f t="shared" si="1342"/>
        <v>0</v>
      </c>
      <c r="IB521" s="222">
        <f t="shared" si="1343"/>
        <v>0</v>
      </c>
      <c r="IC521" s="222">
        <f t="shared" si="1344"/>
        <v>0</v>
      </c>
      <c r="ID521" s="222">
        <f t="shared" si="1345"/>
        <v>0</v>
      </c>
      <c r="IE521" s="222">
        <f t="shared" si="1346"/>
        <v>0</v>
      </c>
      <c r="IF521" s="222">
        <f t="shared" si="1347"/>
        <v>0</v>
      </c>
      <c r="IG521" s="222">
        <f t="shared" si="1348"/>
        <v>0</v>
      </c>
      <c r="IH521" s="222">
        <f t="shared" si="1349"/>
        <v>0</v>
      </c>
      <c r="II521" s="222">
        <f t="shared" si="1350"/>
        <v>0</v>
      </c>
      <c r="IJ521" s="222">
        <f t="shared" si="1351"/>
        <v>0</v>
      </c>
      <c r="IK521" s="222">
        <f t="shared" si="1352"/>
        <v>0</v>
      </c>
      <c r="IL521" s="222">
        <f t="shared" si="1353"/>
        <v>0</v>
      </c>
      <c r="IM521" s="222">
        <f t="shared" si="1354"/>
        <v>0</v>
      </c>
      <c r="IN521" s="222">
        <f t="shared" si="1355"/>
        <v>0</v>
      </c>
      <c r="IO521" s="222">
        <f t="shared" si="1356"/>
        <v>0</v>
      </c>
      <c r="IP521" s="222">
        <f t="shared" si="1357"/>
        <v>0</v>
      </c>
      <c r="IQ521" s="222">
        <f t="shared" si="1358"/>
        <v>0</v>
      </c>
      <c r="IR521" s="222">
        <f t="shared" si="1359"/>
        <v>0</v>
      </c>
      <c r="IS521" s="222">
        <f t="shared" si="1360"/>
        <v>0</v>
      </c>
      <c r="IT521" s="222">
        <f t="shared" si="1361"/>
        <v>0</v>
      </c>
      <c r="IU521" s="222">
        <f t="shared" si="1362"/>
        <v>0</v>
      </c>
      <c r="IV521" s="222">
        <f t="shared" si="1363"/>
        <v>0</v>
      </c>
      <c r="IW521" s="222">
        <f t="shared" si="1364"/>
        <v>0</v>
      </c>
      <c r="IX521" s="222">
        <f t="shared" si="1365"/>
        <v>0</v>
      </c>
      <c r="IY521" s="222">
        <f t="shared" si="1366"/>
        <v>0</v>
      </c>
      <c r="IZ521" s="222">
        <f t="shared" si="1367"/>
        <v>0</v>
      </c>
      <c r="JA521" s="222">
        <f t="shared" si="1368"/>
        <v>0</v>
      </c>
      <c r="JB521" s="222">
        <f t="shared" si="1369"/>
        <v>0</v>
      </c>
    </row>
    <row r="522" spans="2:262">
      <c r="B522" s="230">
        <v>161</v>
      </c>
      <c r="C522" s="229">
        <f t="shared" si="1370"/>
        <v>3.1445312500000024E-3</v>
      </c>
      <c r="D522" s="226">
        <f t="shared" ca="1" si="1113"/>
        <v>71.924480570253706</v>
      </c>
      <c r="E522" s="225">
        <f ca="1">FK361</f>
        <v>-7.5519429746292596E-2</v>
      </c>
      <c r="F522" s="224">
        <v>161</v>
      </c>
      <c r="G522" s="222">
        <f t="shared" si="1114"/>
        <v>0</v>
      </c>
      <c r="H522" s="222">
        <f t="shared" si="1115"/>
        <v>0</v>
      </c>
      <c r="I522" s="222">
        <f t="shared" si="1116"/>
        <v>0</v>
      </c>
      <c r="J522" s="222">
        <f t="shared" si="1117"/>
        <v>0</v>
      </c>
      <c r="K522" s="222">
        <f t="shared" si="1118"/>
        <v>0</v>
      </c>
      <c r="L522" s="222">
        <f t="shared" si="1119"/>
        <v>0</v>
      </c>
      <c r="M522" s="222">
        <f t="shared" si="1120"/>
        <v>0</v>
      </c>
      <c r="N522" s="222">
        <f t="shared" si="1121"/>
        <v>0</v>
      </c>
      <c r="O522" s="222">
        <f t="shared" si="1122"/>
        <v>0</v>
      </c>
      <c r="P522" s="222">
        <f t="shared" si="1123"/>
        <v>0</v>
      </c>
      <c r="Q522" s="222">
        <f t="shared" si="1124"/>
        <v>0</v>
      </c>
      <c r="R522" s="222">
        <f t="shared" si="1125"/>
        <v>0</v>
      </c>
      <c r="S522" s="222">
        <f t="shared" si="1126"/>
        <v>0</v>
      </c>
      <c r="T522" s="222">
        <f t="shared" si="1127"/>
        <v>0</v>
      </c>
      <c r="U522" s="222">
        <f t="shared" si="1128"/>
        <v>0</v>
      </c>
      <c r="V522" s="222">
        <f t="shared" si="1129"/>
        <v>0</v>
      </c>
      <c r="W522" s="222">
        <f t="shared" si="1130"/>
        <v>0</v>
      </c>
      <c r="X522" s="222">
        <f t="shared" si="1131"/>
        <v>0</v>
      </c>
      <c r="Y522" s="222">
        <f t="shared" si="1132"/>
        <v>0</v>
      </c>
      <c r="Z522" s="222">
        <f t="shared" si="1133"/>
        <v>0</v>
      </c>
      <c r="AA522" s="222">
        <f t="shared" si="1134"/>
        <v>0</v>
      </c>
      <c r="AB522" s="222">
        <f t="shared" si="1135"/>
        <v>0</v>
      </c>
      <c r="AC522" s="222">
        <f t="shared" si="1136"/>
        <v>0</v>
      </c>
      <c r="AD522" s="222">
        <f t="shared" si="1137"/>
        <v>0</v>
      </c>
      <c r="AE522" s="222">
        <f t="shared" si="1138"/>
        <v>0</v>
      </c>
      <c r="AF522" s="222">
        <f t="shared" si="1139"/>
        <v>0</v>
      </c>
      <c r="AG522" s="222">
        <f t="shared" si="1140"/>
        <v>0</v>
      </c>
      <c r="AH522" s="222">
        <f t="shared" si="1141"/>
        <v>0</v>
      </c>
      <c r="AI522" s="222">
        <f t="shared" si="1142"/>
        <v>0</v>
      </c>
      <c r="AJ522" s="222">
        <f t="shared" si="1143"/>
        <v>0</v>
      </c>
      <c r="AK522" s="222">
        <f t="shared" si="1144"/>
        <v>0</v>
      </c>
      <c r="AL522" s="222">
        <f t="shared" si="1145"/>
        <v>0</v>
      </c>
      <c r="AM522" s="222">
        <f t="shared" si="1146"/>
        <v>0</v>
      </c>
      <c r="AN522" s="222">
        <f t="shared" si="1147"/>
        <v>0</v>
      </c>
      <c r="AO522" s="222">
        <f t="shared" si="1148"/>
        <v>0</v>
      </c>
      <c r="AP522" s="222">
        <f t="shared" si="1149"/>
        <v>0</v>
      </c>
      <c r="AQ522" s="222">
        <f t="shared" si="1150"/>
        <v>0</v>
      </c>
      <c r="AR522" s="222">
        <f t="shared" si="1151"/>
        <v>0</v>
      </c>
      <c r="AS522" s="222">
        <f t="shared" si="1152"/>
        <v>0</v>
      </c>
      <c r="AT522" s="222">
        <f t="shared" si="1153"/>
        <v>0</v>
      </c>
      <c r="AU522" s="222">
        <f t="shared" si="1154"/>
        <v>0</v>
      </c>
      <c r="AV522" s="222">
        <f t="shared" si="1155"/>
        <v>0</v>
      </c>
      <c r="AW522" s="222">
        <f t="shared" si="1156"/>
        <v>0</v>
      </c>
      <c r="AX522" s="222">
        <f t="shared" si="1157"/>
        <v>0</v>
      </c>
      <c r="AY522" s="222">
        <f t="shared" si="1158"/>
        <v>0</v>
      </c>
      <c r="AZ522" s="222">
        <f t="shared" si="1159"/>
        <v>0</v>
      </c>
      <c r="BA522" s="222">
        <f t="shared" si="1160"/>
        <v>0</v>
      </c>
      <c r="BB522" s="222">
        <f t="shared" si="1161"/>
        <v>0</v>
      </c>
      <c r="BC522" s="222">
        <f t="shared" si="1162"/>
        <v>0</v>
      </c>
      <c r="BD522" s="222">
        <f t="shared" si="1163"/>
        <v>0</v>
      </c>
      <c r="BE522" s="222">
        <f t="shared" si="1164"/>
        <v>0</v>
      </c>
      <c r="BF522" s="222">
        <f t="shared" si="1165"/>
        <v>0</v>
      </c>
      <c r="BG522" s="222">
        <f t="shared" si="1166"/>
        <v>0</v>
      </c>
      <c r="BH522" s="222">
        <f t="shared" si="1167"/>
        <v>0</v>
      </c>
      <c r="BI522" s="222">
        <f t="shared" si="1168"/>
        <v>0</v>
      </c>
      <c r="BJ522" s="222">
        <f t="shared" si="1169"/>
        <v>0</v>
      </c>
      <c r="BK522" s="222">
        <f t="shared" si="1170"/>
        <v>0</v>
      </c>
      <c r="BL522" s="222">
        <f t="shared" si="1171"/>
        <v>0</v>
      </c>
      <c r="BM522" s="222">
        <f t="shared" si="1172"/>
        <v>0</v>
      </c>
      <c r="BN522" s="222">
        <f t="shared" si="1173"/>
        <v>0</v>
      </c>
      <c r="BO522" s="222">
        <f t="shared" si="1174"/>
        <v>0</v>
      </c>
      <c r="BP522" s="222">
        <f t="shared" si="1175"/>
        <v>0</v>
      </c>
      <c r="BQ522" s="222">
        <f t="shared" si="1176"/>
        <v>0</v>
      </c>
      <c r="BR522" s="222">
        <f t="shared" si="1177"/>
        <v>0</v>
      </c>
      <c r="BS522" s="222">
        <f t="shared" si="1178"/>
        <v>0</v>
      </c>
      <c r="BT522" s="222">
        <f t="shared" si="1179"/>
        <v>0</v>
      </c>
      <c r="BU522" s="222">
        <f t="shared" si="1180"/>
        <v>0</v>
      </c>
      <c r="BV522" s="222">
        <f t="shared" si="1181"/>
        <v>0</v>
      </c>
      <c r="BW522" s="222">
        <f t="shared" si="1182"/>
        <v>0</v>
      </c>
      <c r="BX522" s="222">
        <f t="shared" si="1183"/>
        <v>0</v>
      </c>
      <c r="BY522" s="222">
        <f t="shared" si="1184"/>
        <v>0</v>
      </c>
      <c r="BZ522" s="222">
        <f t="shared" si="1185"/>
        <v>0</v>
      </c>
      <c r="CA522" s="222">
        <f t="shared" si="1186"/>
        <v>0</v>
      </c>
      <c r="CB522" s="222">
        <f t="shared" si="1187"/>
        <v>0</v>
      </c>
      <c r="CC522" s="222">
        <f t="shared" si="1188"/>
        <v>0</v>
      </c>
      <c r="CD522" s="222">
        <f t="shared" si="1189"/>
        <v>0</v>
      </c>
      <c r="CE522" s="222">
        <f t="shared" si="1190"/>
        <v>0</v>
      </c>
      <c r="CF522" s="222">
        <f t="shared" si="1191"/>
        <v>0</v>
      </c>
      <c r="CG522" s="222">
        <f t="shared" si="1192"/>
        <v>0</v>
      </c>
      <c r="CH522" s="222">
        <f t="shared" si="1193"/>
        <v>0</v>
      </c>
      <c r="CI522" s="222">
        <f t="shared" si="1194"/>
        <v>0</v>
      </c>
      <c r="CJ522" s="222">
        <f t="shared" si="1195"/>
        <v>0</v>
      </c>
      <c r="CK522" s="222">
        <f t="shared" si="1196"/>
        <v>0</v>
      </c>
      <c r="CL522" s="222">
        <f t="shared" si="1197"/>
        <v>0</v>
      </c>
      <c r="CM522" s="222">
        <f t="shared" si="1198"/>
        <v>0</v>
      </c>
      <c r="CN522" s="222">
        <f t="shared" si="1199"/>
        <v>0</v>
      </c>
      <c r="CO522" s="222">
        <f t="shared" si="1200"/>
        <v>0</v>
      </c>
      <c r="CP522" s="222">
        <f t="shared" si="1201"/>
        <v>0</v>
      </c>
      <c r="CQ522" s="222">
        <f t="shared" si="1202"/>
        <v>0</v>
      </c>
      <c r="CR522" s="222">
        <f t="shared" si="1203"/>
        <v>0</v>
      </c>
      <c r="CS522" s="222">
        <f t="shared" si="1204"/>
        <v>0</v>
      </c>
      <c r="CT522" s="222">
        <f t="shared" si="1205"/>
        <v>0</v>
      </c>
      <c r="CU522" s="222">
        <f t="shared" si="1206"/>
        <v>0</v>
      </c>
      <c r="CV522" s="222">
        <f t="shared" si="1207"/>
        <v>0</v>
      </c>
      <c r="CW522" s="222">
        <f t="shared" si="1208"/>
        <v>0</v>
      </c>
      <c r="CX522" s="222">
        <f t="shared" si="1209"/>
        <v>0</v>
      </c>
      <c r="CY522" s="222">
        <f t="shared" si="1210"/>
        <v>0</v>
      </c>
      <c r="CZ522" s="222">
        <f t="shared" si="1211"/>
        <v>0</v>
      </c>
      <c r="DA522" s="222">
        <f t="shared" si="1212"/>
        <v>0</v>
      </c>
      <c r="DB522" s="222">
        <f t="shared" si="1213"/>
        <v>0</v>
      </c>
      <c r="DC522" s="222">
        <f t="shared" si="1214"/>
        <v>0</v>
      </c>
      <c r="DD522" s="222">
        <f t="shared" si="1215"/>
        <v>0</v>
      </c>
      <c r="DE522" s="222">
        <f t="shared" si="1216"/>
        <v>0</v>
      </c>
      <c r="DF522" s="222">
        <f t="shared" si="1217"/>
        <v>0</v>
      </c>
      <c r="DG522" s="222">
        <f t="shared" si="1218"/>
        <v>0</v>
      </c>
      <c r="DH522" s="222">
        <f t="shared" si="1219"/>
        <v>0</v>
      </c>
      <c r="DI522" s="222">
        <f t="shared" si="1220"/>
        <v>0</v>
      </c>
      <c r="DJ522" s="222">
        <f t="shared" si="1221"/>
        <v>0</v>
      </c>
      <c r="DK522" s="222">
        <f t="shared" si="1222"/>
        <v>0</v>
      </c>
      <c r="DL522" s="222">
        <f t="shared" si="1223"/>
        <v>0</v>
      </c>
      <c r="DM522" s="222">
        <f t="shared" si="1224"/>
        <v>0</v>
      </c>
      <c r="DN522" s="222">
        <f t="shared" si="1225"/>
        <v>0</v>
      </c>
      <c r="DO522" s="222">
        <f t="shared" si="1226"/>
        <v>0</v>
      </c>
      <c r="DP522" s="222">
        <f t="shared" si="1227"/>
        <v>0</v>
      </c>
      <c r="DQ522" s="222">
        <f t="shared" si="1228"/>
        <v>0</v>
      </c>
      <c r="DR522" s="222">
        <f t="shared" si="1229"/>
        <v>0</v>
      </c>
      <c r="DS522" s="222">
        <f t="shared" si="1230"/>
        <v>0</v>
      </c>
      <c r="DT522" s="222">
        <f t="shared" si="1231"/>
        <v>0</v>
      </c>
      <c r="DU522" s="222">
        <f t="shared" si="1232"/>
        <v>0</v>
      </c>
      <c r="DV522" s="222">
        <f t="shared" si="1233"/>
        <v>0</v>
      </c>
      <c r="DW522" s="222">
        <f t="shared" si="1234"/>
        <v>0</v>
      </c>
      <c r="DX522" s="222">
        <f t="shared" si="1235"/>
        <v>0</v>
      </c>
      <c r="DY522" s="222">
        <f t="shared" si="1236"/>
        <v>0</v>
      </c>
      <c r="DZ522" s="222">
        <f t="shared" si="1237"/>
        <v>0</v>
      </c>
      <c r="EA522" s="222">
        <f t="shared" si="1238"/>
        <v>0</v>
      </c>
      <c r="EB522" s="222">
        <f t="shared" si="1239"/>
        <v>0</v>
      </c>
      <c r="EC522" s="222">
        <f t="shared" si="1240"/>
        <v>0</v>
      </c>
      <c r="ED522" s="222">
        <f t="shared" si="1241"/>
        <v>0</v>
      </c>
      <c r="EE522" s="222">
        <f t="shared" si="1242"/>
        <v>0</v>
      </c>
      <c r="EF522" s="222">
        <f t="shared" si="1243"/>
        <v>0</v>
      </c>
      <c r="EG522" s="222">
        <f t="shared" si="1244"/>
        <v>0</v>
      </c>
      <c r="EH522" s="222">
        <f t="shared" si="1245"/>
        <v>0</v>
      </c>
      <c r="EI522" s="222">
        <f t="shared" si="1246"/>
        <v>0</v>
      </c>
      <c r="EJ522" s="222">
        <f t="shared" si="1247"/>
        <v>0</v>
      </c>
      <c r="EK522" s="222">
        <f t="shared" si="1248"/>
        <v>0</v>
      </c>
      <c r="EL522" s="222">
        <f t="shared" si="1249"/>
        <v>0</v>
      </c>
      <c r="EM522" s="222">
        <f t="shared" si="1250"/>
        <v>0</v>
      </c>
      <c r="EN522" s="222">
        <f t="shared" si="1251"/>
        <v>0</v>
      </c>
      <c r="EO522" s="222">
        <f t="shared" si="1252"/>
        <v>0</v>
      </c>
      <c r="EP522" s="222">
        <f t="shared" si="1253"/>
        <v>0</v>
      </c>
      <c r="EQ522" s="222">
        <f t="shared" si="1254"/>
        <v>0</v>
      </c>
      <c r="ER522" s="222">
        <f t="shared" si="1255"/>
        <v>0</v>
      </c>
      <c r="ES522" s="222">
        <f t="shared" si="1256"/>
        <v>0</v>
      </c>
      <c r="ET522" s="222">
        <f t="shared" si="1257"/>
        <v>0</v>
      </c>
      <c r="EU522" s="222">
        <f t="shared" si="1258"/>
        <v>0</v>
      </c>
      <c r="EV522" s="222">
        <f t="shared" si="1259"/>
        <v>0</v>
      </c>
      <c r="EW522" s="222">
        <f t="shared" si="1260"/>
        <v>0</v>
      </c>
      <c r="EX522" s="222">
        <f t="shared" si="1261"/>
        <v>0</v>
      </c>
      <c r="EY522" s="222">
        <f t="shared" si="1262"/>
        <v>0</v>
      </c>
      <c r="EZ522" s="222">
        <f t="shared" si="1263"/>
        <v>0</v>
      </c>
      <c r="FA522" s="222">
        <f t="shared" si="1264"/>
        <v>0</v>
      </c>
      <c r="FB522" s="222">
        <f t="shared" si="1265"/>
        <v>0</v>
      </c>
      <c r="FC522" s="222">
        <f t="shared" si="1266"/>
        <v>0</v>
      </c>
      <c r="FD522" s="222">
        <f t="shared" si="1267"/>
        <v>0</v>
      </c>
      <c r="FE522" s="222">
        <f t="shared" si="1268"/>
        <v>0</v>
      </c>
      <c r="FF522" s="222">
        <f t="shared" si="1269"/>
        <v>0</v>
      </c>
      <c r="FG522" s="222">
        <f t="shared" si="1270"/>
        <v>0</v>
      </c>
      <c r="FH522" s="222">
        <f t="shared" si="1271"/>
        <v>0</v>
      </c>
      <c r="FI522" s="222">
        <f t="shared" si="1272"/>
        <v>0</v>
      </c>
      <c r="FJ522" s="222">
        <f t="shared" si="1273"/>
        <v>0</v>
      </c>
      <c r="FK522" s="222">
        <f t="shared" si="1274"/>
        <v>0</v>
      </c>
      <c r="FL522" s="222">
        <f t="shared" si="1275"/>
        <v>0</v>
      </c>
      <c r="FM522" s="222">
        <f t="shared" si="1276"/>
        <v>0</v>
      </c>
      <c r="FN522" s="222">
        <f t="shared" si="1277"/>
        <v>0</v>
      </c>
      <c r="FO522" s="222">
        <f t="shared" si="1278"/>
        <v>0</v>
      </c>
      <c r="FP522" s="222">
        <f t="shared" si="1279"/>
        <v>0</v>
      </c>
      <c r="FQ522" s="222">
        <f t="shared" si="1280"/>
        <v>0</v>
      </c>
      <c r="FR522" s="222">
        <f t="shared" si="1281"/>
        <v>0</v>
      </c>
      <c r="FS522" s="222">
        <f t="shared" si="1282"/>
        <v>0</v>
      </c>
      <c r="FT522" s="222">
        <f t="shared" si="1283"/>
        <v>0</v>
      </c>
      <c r="FU522" s="222">
        <f t="shared" si="1284"/>
        <v>0</v>
      </c>
      <c r="FV522" s="222">
        <f t="shared" si="1285"/>
        <v>0</v>
      </c>
      <c r="FW522" s="222">
        <f t="shared" si="1286"/>
        <v>0</v>
      </c>
      <c r="FX522" s="222">
        <f t="shared" si="1287"/>
        <v>0</v>
      </c>
      <c r="FY522" s="222">
        <f t="shared" si="1288"/>
        <v>0</v>
      </c>
      <c r="FZ522" s="222">
        <f t="shared" si="1289"/>
        <v>0</v>
      </c>
      <c r="GA522" s="222">
        <f t="shared" si="1290"/>
        <v>0</v>
      </c>
      <c r="GB522" s="222">
        <f t="shared" si="1291"/>
        <v>0</v>
      </c>
      <c r="GC522" s="222">
        <f t="shared" si="1292"/>
        <v>0</v>
      </c>
      <c r="GD522" s="222">
        <f t="shared" si="1293"/>
        <v>0</v>
      </c>
      <c r="GE522" s="222">
        <f t="shared" si="1294"/>
        <v>0</v>
      </c>
      <c r="GF522" s="222">
        <f t="shared" si="1295"/>
        <v>0</v>
      </c>
      <c r="GG522" s="222">
        <f t="shared" si="1296"/>
        <v>0</v>
      </c>
      <c r="GH522" s="222">
        <f t="shared" si="1297"/>
        <v>0</v>
      </c>
      <c r="GI522" s="222">
        <f t="shared" si="1298"/>
        <v>0</v>
      </c>
      <c r="GJ522" s="222">
        <f t="shared" si="1299"/>
        <v>0</v>
      </c>
      <c r="GK522" s="222">
        <f t="shared" si="1300"/>
        <v>0</v>
      </c>
      <c r="GL522" s="222">
        <f t="shared" si="1301"/>
        <v>0</v>
      </c>
      <c r="GM522" s="222">
        <f t="shared" si="1302"/>
        <v>0</v>
      </c>
      <c r="GN522" s="222">
        <f t="shared" si="1303"/>
        <v>0</v>
      </c>
      <c r="GO522" s="222">
        <f t="shared" si="1304"/>
        <v>0</v>
      </c>
      <c r="GP522" s="222">
        <f t="shared" si="1305"/>
        <v>0</v>
      </c>
      <c r="GQ522" s="222">
        <f t="shared" si="1306"/>
        <v>0</v>
      </c>
      <c r="GR522" s="222">
        <f t="shared" si="1307"/>
        <v>0</v>
      </c>
      <c r="GS522" s="222">
        <f t="shared" si="1308"/>
        <v>0</v>
      </c>
      <c r="GT522" s="222">
        <f t="shared" si="1309"/>
        <v>0</v>
      </c>
      <c r="GU522" s="222">
        <f t="shared" si="1310"/>
        <v>0</v>
      </c>
      <c r="GV522" s="222">
        <f t="shared" si="1311"/>
        <v>0</v>
      </c>
      <c r="GW522" s="222">
        <f t="shared" si="1312"/>
        <v>0</v>
      </c>
      <c r="GX522" s="222">
        <f t="shared" si="1313"/>
        <v>0</v>
      </c>
      <c r="GY522" s="222">
        <f t="shared" si="1314"/>
        <v>0</v>
      </c>
      <c r="GZ522" s="222">
        <f t="shared" si="1315"/>
        <v>0</v>
      </c>
      <c r="HA522" s="222">
        <f t="shared" si="1316"/>
        <v>0</v>
      </c>
      <c r="HB522" s="222">
        <f t="shared" si="1317"/>
        <v>0</v>
      </c>
      <c r="HC522" s="222">
        <f t="shared" si="1318"/>
        <v>0</v>
      </c>
      <c r="HD522" s="222">
        <f t="shared" si="1319"/>
        <v>0</v>
      </c>
      <c r="HE522" s="222">
        <f t="shared" si="1320"/>
        <v>0</v>
      </c>
      <c r="HF522" s="222">
        <f t="shared" si="1321"/>
        <v>0</v>
      </c>
      <c r="HG522" s="222">
        <f t="shared" si="1322"/>
        <v>0</v>
      </c>
      <c r="HH522" s="222">
        <f t="shared" si="1323"/>
        <v>0</v>
      </c>
      <c r="HI522" s="222">
        <f t="shared" si="1324"/>
        <v>0</v>
      </c>
      <c r="HJ522" s="222">
        <f t="shared" si="1325"/>
        <v>0</v>
      </c>
      <c r="HK522" s="222">
        <f t="shared" si="1326"/>
        <v>0</v>
      </c>
      <c r="HL522" s="222">
        <f t="shared" si="1327"/>
        <v>0</v>
      </c>
      <c r="HM522" s="222">
        <f t="shared" si="1328"/>
        <v>0</v>
      </c>
      <c r="HN522" s="222">
        <f t="shared" si="1329"/>
        <v>0</v>
      </c>
      <c r="HO522" s="222">
        <f t="shared" si="1330"/>
        <v>0</v>
      </c>
      <c r="HP522" s="222">
        <f t="shared" si="1331"/>
        <v>0</v>
      </c>
      <c r="HQ522" s="222">
        <f t="shared" si="1332"/>
        <v>0</v>
      </c>
      <c r="HR522" s="222">
        <f t="shared" si="1333"/>
        <v>0</v>
      </c>
      <c r="HS522" s="222">
        <f t="shared" si="1334"/>
        <v>0</v>
      </c>
      <c r="HT522" s="222">
        <f t="shared" si="1335"/>
        <v>0</v>
      </c>
      <c r="HU522" s="222">
        <f t="shared" si="1336"/>
        <v>0</v>
      </c>
      <c r="HV522" s="222">
        <f t="shared" si="1337"/>
        <v>0</v>
      </c>
      <c r="HW522" s="222">
        <f t="shared" si="1338"/>
        <v>0</v>
      </c>
      <c r="HX522" s="222">
        <f t="shared" si="1339"/>
        <v>0</v>
      </c>
      <c r="HY522" s="222">
        <f t="shared" si="1340"/>
        <v>0</v>
      </c>
      <c r="HZ522" s="222">
        <f t="shared" si="1341"/>
        <v>0</v>
      </c>
      <c r="IA522" s="222">
        <f t="shared" si="1342"/>
        <v>0</v>
      </c>
      <c r="IB522" s="222">
        <f t="shared" si="1343"/>
        <v>0</v>
      </c>
      <c r="IC522" s="222">
        <f t="shared" si="1344"/>
        <v>0</v>
      </c>
      <c r="ID522" s="222">
        <f t="shared" si="1345"/>
        <v>0</v>
      </c>
      <c r="IE522" s="222">
        <f t="shared" si="1346"/>
        <v>0</v>
      </c>
      <c r="IF522" s="222">
        <f t="shared" si="1347"/>
        <v>0</v>
      </c>
      <c r="IG522" s="222">
        <f t="shared" si="1348"/>
        <v>0</v>
      </c>
      <c r="IH522" s="222">
        <f t="shared" si="1349"/>
        <v>0</v>
      </c>
      <c r="II522" s="222">
        <f t="shared" si="1350"/>
        <v>0</v>
      </c>
      <c r="IJ522" s="222">
        <f t="shared" si="1351"/>
        <v>0</v>
      </c>
      <c r="IK522" s="222">
        <f t="shared" si="1352"/>
        <v>0</v>
      </c>
      <c r="IL522" s="222">
        <f t="shared" si="1353"/>
        <v>0</v>
      </c>
      <c r="IM522" s="222">
        <f t="shared" si="1354"/>
        <v>0</v>
      </c>
      <c r="IN522" s="222">
        <f t="shared" si="1355"/>
        <v>0</v>
      </c>
      <c r="IO522" s="222">
        <f t="shared" si="1356"/>
        <v>0</v>
      </c>
      <c r="IP522" s="222">
        <f t="shared" si="1357"/>
        <v>0</v>
      </c>
      <c r="IQ522" s="222">
        <f t="shared" si="1358"/>
        <v>0</v>
      </c>
      <c r="IR522" s="222">
        <f t="shared" si="1359"/>
        <v>0</v>
      </c>
      <c r="IS522" s="222">
        <f t="shared" si="1360"/>
        <v>0</v>
      </c>
      <c r="IT522" s="222">
        <f t="shared" si="1361"/>
        <v>0</v>
      </c>
      <c r="IU522" s="222">
        <f t="shared" si="1362"/>
        <v>0</v>
      </c>
      <c r="IV522" s="222">
        <f t="shared" si="1363"/>
        <v>0</v>
      </c>
      <c r="IW522" s="222">
        <f t="shared" si="1364"/>
        <v>0</v>
      </c>
      <c r="IX522" s="222">
        <f t="shared" si="1365"/>
        <v>0</v>
      </c>
      <c r="IY522" s="222">
        <f t="shared" si="1366"/>
        <v>0</v>
      </c>
      <c r="IZ522" s="222">
        <f t="shared" si="1367"/>
        <v>0</v>
      </c>
      <c r="JA522" s="222">
        <f t="shared" si="1368"/>
        <v>0</v>
      </c>
      <c r="JB522" s="222">
        <f t="shared" si="1369"/>
        <v>0</v>
      </c>
    </row>
    <row r="523" spans="2:262">
      <c r="B523" s="230">
        <v>162</v>
      </c>
      <c r="C523" s="229">
        <f t="shared" si="1370"/>
        <v>3.1640625000000024E-3</v>
      </c>
      <c r="D523" s="226">
        <f t="shared" ca="1" si="1113"/>
        <v>71.926914110778966</v>
      </c>
      <c r="E523" s="225">
        <f ca="1">FL361</f>
        <v>-7.3085889221033429E-2</v>
      </c>
      <c r="F523" s="224">
        <v>162</v>
      </c>
      <c r="G523" s="222">
        <f t="shared" si="1114"/>
        <v>0</v>
      </c>
      <c r="H523" s="222">
        <f t="shared" si="1115"/>
        <v>0</v>
      </c>
      <c r="I523" s="222">
        <f t="shared" si="1116"/>
        <v>0</v>
      </c>
      <c r="J523" s="222">
        <f t="shared" si="1117"/>
        <v>0</v>
      </c>
      <c r="K523" s="222">
        <f t="shared" si="1118"/>
        <v>0</v>
      </c>
      <c r="L523" s="222">
        <f t="shared" si="1119"/>
        <v>0</v>
      </c>
      <c r="M523" s="222">
        <f t="shared" si="1120"/>
        <v>0</v>
      </c>
      <c r="N523" s="222">
        <f t="shared" si="1121"/>
        <v>0</v>
      </c>
      <c r="O523" s="222">
        <f t="shared" si="1122"/>
        <v>0</v>
      </c>
      <c r="P523" s="222">
        <f t="shared" si="1123"/>
        <v>0</v>
      </c>
      <c r="Q523" s="222">
        <f t="shared" si="1124"/>
        <v>0</v>
      </c>
      <c r="R523" s="222">
        <f t="shared" si="1125"/>
        <v>0</v>
      </c>
      <c r="S523" s="222">
        <f t="shared" si="1126"/>
        <v>0</v>
      </c>
      <c r="T523" s="222">
        <f t="shared" si="1127"/>
        <v>0</v>
      </c>
      <c r="U523" s="222">
        <f t="shared" si="1128"/>
        <v>0</v>
      </c>
      <c r="V523" s="222">
        <f t="shared" si="1129"/>
        <v>0</v>
      </c>
      <c r="W523" s="222">
        <f t="shared" si="1130"/>
        <v>0</v>
      </c>
      <c r="X523" s="222">
        <f t="shared" si="1131"/>
        <v>0</v>
      </c>
      <c r="Y523" s="222">
        <f t="shared" si="1132"/>
        <v>0</v>
      </c>
      <c r="Z523" s="222">
        <f t="shared" si="1133"/>
        <v>0</v>
      </c>
      <c r="AA523" s="222">
        <f t="shared" si="1134"/>
        <v>0</v>
      </c>
      <c r="AB523" s="222">
        <f t="shared" si="1135"/>
        <v>0</v>
      </c>
      <c r="AC523" s="222">
        <f t="shared" si="1136"/>
        <v>0</v>
      </c>
      <c r="AD523" s="222">
        <f t="shared" si="1137"/>
        <v>0</v>
      </c>
      <c r="AE523" s="222">
        <f t="shared" si="1138"/>
        <v>0</v>
      </c>
      <c r="AF523" s="222">
        <f t="shared" si="1139"/>
        <v>0</v>
      </c>
      <c r="AG523" s="222">
        <f t="shared" si="1140"/>
        <v>0</v>
      </c>
      <c r="AH523" s="222">
        <f t="shared" si="1141"/>
        <v>0</v>
      </c>
      <c r="AI523" s="222">
        <f t="shared" si="1142"/>
        <v>0</v>
      </c>
      <c r="AJ523" s="222">
        <f t="shared" si="1143"/>
        <v>0</v>
      </c>
      <c r="AK523" s="222">
        <f t="shared" si="1144"/>
        <v>0</v>
      </c>
      <c r="AL523" s="222">
        <f t="shared" si="1145"/>
        <v>0</v>
      </c>
      <c r="AM523" s="222">
        <f t="shared" si="1146"/>
        <v>0</v>
      </c>
      <c r="AN523" s="222">
        <f t="shared" si="1147"/>
        <v>0</v>
      </c>
      <c r="AO523" s="222">
        <f t="shared" si="1148"/>
        <v>0</v>
      </c>
      <c r="AP523" s="222">
        <f t="shared" si="1149"/>
        <v>0</v>
      </c>
      <c r="AQ523" s="222">
        <f t="shared" si="1150"/>
        <v>0</v>
      </c>
      <c r="AR523" s="222">
        <f t="shared" si="1151"/>
        <v>0</v>
      </c>
      <c r="AS523" s="222">
        <f t="shared" si="1152"/>
        <v>0</v>
      </c>
      <c r="AT523" s="222">
        <f t="shared" si="1153"/>
        <v>0</v>
      </c>
      <c r="AU523" s="222">
        <f t="shared" si="1154"/>
        <v>0</v>
      </c>
      <c r="AV523" s="222">
        <f t="shared" si="1155"/>
        <v>0</v>
      </c>
      <c r="AW523" s="222">
        <f t="shared" si="1156"/>
        <v>0</v>
      </c>
      <c r="AX523" s="222">
        <f t="shared" si="1157"/>
        <v>0</v>
      </c>
      <c r="AY523" s="222">
        <f t="shared" si="1158"/>
        <v>0</v>
      </c>
      <c r="AZ523" s="222">
        <f t="shared" si="1159"/>
        <v>0</v>
      </c>
      <c r="BA523" s="222">
        <f t="shared" si="1160"/>
        <v>0</v>
      </c>
      <c r="BB523" s="222">
        <f t="shared" si="1161"/>
        <v>0</v>
      </c>
      <c r="BC523" s="222">
        <f t="shared" si="1162"/>
        <v>0</v>
      </c>
      <c r="BD523" s="222">
        <f t="shared" si="1163"/>
        <v>0</v>
      </c>
      <c r="BE523" s="222">
        <f t="shared" si="1164"/>
        <v>0</v>
      </c>
      <c r="BF523" s="222">
        <f t="shared" si="1165"/>
        <v>0</v>
      </c>
      <c r="BG523" s="222">
        <f t="shared" si="1166"/>
        <v>0</v>
      </c>
      <c r="BH523" s="222">
        <f t="shared" si="1167"/>
        <v>0</v>
      </c>
      <c r="BI523" s="222">
        <f t="shared" si="1168"/>
        <v>0</v>
      </c>
      <c r="BJ523" s="222">
        <f t="shared" si="1169"/>
        <v>0</v>
      </c>
      <c r="BK523" s="222">
        <f t="shared" si="1170"/>
        <v>0</v>
      </c>
      <c r="BL523" s="222">
        <f t="shared" si="1171"/>
        <v>0</v>
      </c>
      <c r="BM523" s="222">
        <f t="shared" si="1172"/>
        <v>0</v>
      </c>
      <c r="BN523" s="222">
        <f t="shared" si="1173"/>
        <v>0</v>
      </c>
      <c r="BO523" s="222">
        <f t="shared" si="1174"/>
        <v>0</v>
      </c>
      <c r="BP523" s="222">
        <f t="shared" si="1175"/>
        <v>0</v>
      </c>
      <c r="BQ523" s="222">
        <f t="shared" si="1176"/>
        <v>0</v>
      </c>
      <c r="BR523" s="222">
        <f t="shared" si="1177"/>
        <v>0</v>
      </c>
      <c r="BS523" s="222">
        <f t="shared" si="1178"/>
        <v>0</v>
      </c>
      <c r="BT523" s="222">
        <f t="shared" si="1179"/>
        <v>0</v>
      </c>
      <c r="BU523" s="222">
        <f t="shared" si="1180"/>
        <v>0</v>
      </c>
      <c r="BV523" s="222">
        <f t="shared" si="1181"/>
        <v>0</v>
      </c>
      <c r="BW523" s="222">
        <f t="shared" si="1182"/>
        <v>0</v>
      </c>
      <c r="BX523" s="222">
        <f t="shared" si="1183"/>
        <v>0</v>
      </c>
      <c r="BY523" s="222">
        <f t="shared" si="1184"/>
        <v>0</v>
      </c>
      <c r="BZ523" s="222">
        <f t="shared" si="1185"/>
        <v>0</v>
      </c>
      <c r="CA523" s="222">
        <f t="shared" si="1186"/>
        <v>0</v>
      </c>
      <c r="CB523" s="222">
        <f t="shared" si="1187"/>
        <v>0</v>
      </c>
      <c r="CC523" s="222">
        <f t="shared" si="1188"/>
        <v>0</v>
      </c>
      <c r="CD523" s="222">
        <f t="shared" si="1189"/>
        <v>0</v>
      </c>
      <c r="CE523" s="222">
        <f t="shared" si="1190"/>
        <v>0</v>
      </c>
      <c r="CF523" s="222">
        <f t="shared" si="1191"/>
        <v>0</v>
      </c>
      <c r="CG523" s="222">
        <f t="shared" si="1192"/>
        <v>0</v>
      </c>
      <c r="CH523" s="222">
        <f t="shared" si="1193"/>
        <v>0</v>
      </c>
      <c r="CI523" s="222">
        <f t="shared" si="1194"/>
        <v>0</v>
      </c>
      <c r="CJ523" s="222">
        <f t="shared" si="1195"/>
        <v>0</v>
      </c>
      <c r="CK523" s="222">
        <f t="shared" si="1196"/>
        <v>0</v>
      </c>
      <c r="CL523" s="222">
        <f t="shared" si="1197"/>
        <v>0</v>
      </c>
      <c r="CM523" s="222">
        <f t="shared" si="1198"/>
        <v>0</v>
      </c>
      <c r="CN523" s="222">
        <f t="shared" si="1199"/>
        <v>0</v>
      </c>
      <c r="CO523" s="222">
        <f t="shared" si="1200"/>
        <v>0</v>
      </c>
      <c r="CP523" s="222">
        <f t="shared" si="1201"/>
        <v>0</v>
      </c>
      <c r="CQ523" s="222">
        <f t="shared" si="1202"/>
        <v>0</v>
      </c>
      <c r="CR523" s="222">
        <f t="shared" si="1203"/>
        <v>0</v>
      </c>
      <c r="CS523" s="222">
        <f t="shared" si="1204"/>
        <v>0</v>
      </c>
      <c r="CT523" s="222">
        <f t="shared" si="1205"/>
        <v>0</v>
      </c>
      <c r="CU523" s="222">
        <f t="shared" si="1206"/>
        <v>0</v>
      </c>
      <c r="CV523" s="222">
        <f t="shared" si="1207"/>
        <v>0</v>
      </c>
      <c r="CW523" s="222">
        <f t="shared" si="1208"/>
        <v>0</v>
      </c>
      <c r="CX523" s="222">
        <f t="shared" si="1209"/>
        <v>0</v>
      </c>
      <c r="CY523" s="222">
        <f t="shared" si="1210"/>
        <v>0</v>
      </c>
      <c r="CZ523" s="222">
        <f t="shared" si="1211"/>
        <v>0</v>
      </c>
      <c r="DA523" s="222">
        <f t="shared" si="1212"/>
        <v>0</v>
      </c>
      <c r="DB523" s="222">
        <f t="shared" si="1213"/>
        <v>0</v>
      </c>
      <c r="DC523" s="222">
        <f t="shared" si="1214"/>
        <v>0</v>
      </c>
      <c r="DD523" s="222">
        <f t="shared" si="1215"/>
        <v>0</v>
      </c>
      <c r="DE523" s="222">
        <f t="shared" si="1216"/>
        <v>0</v>
      </c>
      <c r="DF523" s="222">
        <f t="shared" si="1217"/>
        <v>0</v>
      </c>
      <c r="DG523" s="222">
        <f t="shared" si="1218"/>
        <v>0</v>
      </c>
      <c r="DH523" s="222">
        <f t="shared" si="1219"/>
        <v>0</v>
      </c>
      <c r="DI523" s="222">
        <f t="shared" si="1220"/>
        <v>0</v>
      </c>
      <c r="DJ523" s="222">
        <f t="shared" si="1221"/>
        <v>0</v>
      </c>
      <c r="DK523" s="222">
        <f t="shared" si="1222"/>
        <v>0</v>
      </c>
      <c r="DL523" s="222">
        <f t="shared" si="1223"/>
        <v>0</v>
      </c>
      <c r="DM523" s="222">
        <f t="shared" si="1224"/>
        <v>0</v>
      </c>
      <c r="DN523" s="222">
        <f t="shared" si="1225"/>
        <v>0</v>
      </c>
      <c r="DO523" s="222">
        <f t="shared" si="1226"/>
        <v>0</v>
      </c>
      <c r="DP523" s="222">
        <f t="shared" si="1227"/>
        <v>0</v>
      </c>
      <c r="DQ523" s="222">
        <f t="shared" si="1228"/>
        <v>0</v>
      </c>
      <c r="DR523" s="222">
        <f t="shared" si="1229"/>
        <v>0</v>
      </c>
      <c r="DS523" s="222">
        <f t="shared" si="1230"/>
        <v>0</v>
      </c>
      <c r="DT523" s="222">
        <f t="shared" si="1231"/>
        <v>0</v>
      </c>
      <c r="DU523" s="222">
        <f t="shared" si="1232"/>
        <v>0</v>
      </c>
      <c r="DV523" s="222">
        <f t="shared" si="1233"/>
        <v>0</v>
      </c>
      <c r="DW523" s="222">
        <f t="shared" si="1234"/>
        <v>0</v>
      </c>
      <c r="DX523" s="222">
        <f t="shared" si="1235"/>
        <v>0</v>
      </c>
      <c r="DY523" s="222">
        <f t="shared" si="1236"/>
        <v>0</v>
      </c>
      <c r="DZ523" s="222">
        <f t="shared" si="1237"/>
        <v>0</v>
      </c>
      <c r="EA523" s="222">
        <f t="shared" si="1238"/>
        <v>0</v>
      </c>
      <c r="EB523" s="222">
        <f t="shared" si="1239"/>
        <v>0</v>
      </c>
      <c r="EC523" s="222">
        <f t="shared" si="1240"/>
        <v>0</v>
      </c>
      <c r="ED523" s="222">
        <f t="shared" si="1241"/>
        <v>0</v>
      </c>
      <c r="EE523" s="222">
        <f t="shared" si="1242"/>
        <v>0</v>
      </c>
      <c r="EF523" s="222">
        <f t="shared" si="1243"/>
        <v>0</v>
      </c>
      <c r="EG523" s="222">
        <f t="shared" si="1244"/>
        <v>0</v>
      </c>
      <c r="EH523" s="222">
        <f t="shared" si="1245"/>
        <v>0</v>
      </c>
      <c r="EI523" s="222">
        <f t="shared" si="1246"/>
        <v>0</v>
      </c>
      <c r="EJ523" s="222">
        <f t="shared" si="1247"/>
        <v>0</v>
      </c>
      <c r="EK523" s="222">
        <f t="shared" si="1248"/>
        <v>0</v>
      </c>
      <c r="EL523" s="222">
        <f t="shared" si="1249"/>
        <v>0</v>
      </c>
      <c r="EM523" s="222">
        <f t="shared" si="1250"/>
        <v>0</v>
      </c>
      <c r="EN523" s="222">
        <f t="shared" si="1251"/>
        <v>0</v>
      </c>
      <c r="EO523" s="222">
        <f t="shared" si="1252"/>
        <v>0</v>
      </c>
      <c r="EP523" s="222">
        <f t="shared" si="1253"/>
        <v>0</v>
      </c>
      <c r="EQ523" s="222">
        <f t="shared" si="1254"/>
        <v>0</v>
      </c>
      <c r="ER523" s="222">
        <f t="shared" si="1255"/>
        <v>0</v>
      </c>
      <c r="ES523" s="222">
        <f t="shared" si="1256"/>
        <v>0</v>
      </c>
      <c r="ET523" s="222">
        <f t="shared" si="1257"/>
        <v>0</v>
      </c>
      <c r="EU523" s="222">
        <f t="shared" si="1258"/>
        <v>0</v>
      </c>
      <c r="EV523" s="222">
        <f t="shared" si="1259"/>
        <v>0</v>
      </c>
      <c r="EW523" s="222">
        <f t="shared" si="1260"/>
        <v>0</v>
      </c>
      <c r="EX523" s="222">
        <f t="shared" si="1261"/>
        <v>0</v>
      </c>
      <c r="EY523" s="222">
        <f t="shared" si="1262"/>
        <v>0</v>
      </c>
      <c r="EZ523" s="222">
        <f t="shared" si="1263"/>
        <v>0</v>
      </c>
      <c r="FA523" s="222">
        <f t="shared" si="1264"/>
        <v>0</v>
      </c>
      <c r="FB523" s="222">
        <f t="shared" si="1265"/>
        <v>0</v>
      </c>
      <c r="FC523" s="222">
        <f t="shared" si="1266"/>
        <v>0</v>
      </c>
      <c r="FD523" s="222">
        <f t="shared" si="1267"/>
        <v>0</v>
      </c>
      <c r="FE523" s="222">
        <f t="shared" si="1268"/>
        <v>0</v>
      </c>
      <c r="FF523" s="222">
        <f t="shared" si="1269"/>
        <v>0</v>
      </c>
      <c r="FG523" s="222">
        <f t="shared" si="1270"/>
        <v>0</v>
      </c>
      <c r="FH523" s="222">
        <f t="shared" si="1271"/>
        <v>0</v>
      </c>
      <c r="FI523" s="222">
        <f t="shared" si="1272"/>
        <v>0</v>
      </c>
      <c r="FJ523" s="222">
        <f t="shared" si="1273"/>
        <v>0</v>
      </c>
      <c r="FK523" s="222">
        <f t="shared" si="1274"/>
        <v>0</v>
      </c>
      <c r="FL523" s="222">
        <f t="shared" si="1275"/>
        <v>0</v>
      </c>
      <c r="FM523" s="222">
        <f t="shared" si="1276"/>
        <v>0</v>
      </c>
      <c r="FN523" s="222">
        <f t="shared" si="1277"/>
        <v>0</v>
      </c>
      <c r="FO523" s="222">
        <f t="shared" si="1278"/>
        <v>0</v>
      </c>
      <c r="FP523" s="222">
        <f t="shared" si="1279"/>
        <v>0</v>
      </c>
      <c r="FQ523" s="222">
        <f t="shared" si="1280"/>
        <v>0</v>
      </c>
      <c r="FR523" s="222">
        <f t="shared" si="1281"/>
        <v>0</v>
      </c>
      <c r="FS523" s="222">
        <f t="shared" si="1282"/>
        <v>0</v>
      </c>
      <c r="FT523" s="222">
        <f t="shared" si="1283"/>
        <v>0</v>
      </c>
      <c r="FU523" s="222">
        <f t="shared" si="1284"/>
        <v>0</v>
      </c>
      <c r="FV523" s="222">
        <f t="shared" si="1285"/>
        <v>0</v>
      </c>
      <c r="FW523" s="222">
        <f t="shared" si="1286"/>
        <v>0</v>
      </c>
      <c r="FX523" s="222">
        <f t="shared" si="1287"/>
        <v>0</v>
      </c>
      <c r="FY523" s="222">
        <f t="shared" si="1288"/>
        <v>0</v>
      </c>
      <c r="FZ523" s="222">
        <f t="shared" si="1289"/>
        <v>0</v>
      </c>
      <c r="GA523" s="222">
        <f t="shared" si="1290"/>
        <v>0</v>
      </c>
      <c r="GB523" s="222">
        <f t="shared" si="1291"/>
        <v>0</v>
      </c>
      <c r="GC523" s="222">
        <f t="shared" si="1292"/>
        <v>0</v>
      </c>
      <c r="GD523" s="222">
        <f t="shared" si="1293"/>
        <v>0</v>
      </c>
      <c r="GE523" s="222">
        <f t="shared" si="1294"/>
        <v>0</v>
      </c>
      <c r="GF523" s="222">
        <f t="shared" si="1295"/>
        <v>0</v>
      </c>
      <c r="GG523" s="222">
        <f t="shared" si="1296"/>
        <v>0</v>
      </c>
      <c r="GH523" s="222">
        <f t="shared" si="1297"/>
        <v>0</v>
      </c>
      <c r="GI523" s="222">
        <f t="shared" si="1298"/>
        <v>0</v>
      </c>
      <c r="GJ523" s="222">
        <f t="shared" si="1299"/>
        <v>0</v>
      </c>
      <c r="GK523" s="222">
        <f t="shared" si="1300"/>
        <v>0</v>
      </c>
      <c r="GL523" s="222">
        <f t="shared" si="1301"/>
        <v>0</v>
      </c>
      <c r="GM523" s="222">
        <f t="shared" si="1302"/>
        <v>0</v>
      </c>
      <c r="GN523" s="222">
        <f t="shared" si="1303"/>
        <v>0</v>
      </c>
      <c r="GO523" s="222">
        <f t="shared" si="1304"/>
        <v>0</v>
      </c>
      <c r="GP523" s="222">
        <f t="shared" si="1305"/>
        <v>0</v>
      </c>
      <c r="GQ523" s="222">
        <f t="shared" si="1306"/>
        <v>0</v>
      </c>
      <c r="GR523" s="222">
        <f t="shared" si="1307"/>
        <v>0</v>
      </c>
      <c r="GS523" s="222">
        <f t="shared" si="1308"/>
        <v>0</v>
      </c>
      <c r="GT523" s="222">
        <f t="shared" si="1309"/>
        <v>0</v>
      </c>
      <c r="GU523" s="222">
        <f t="shared" si="1310"/>
        <v>0</v>
      </c>
      <c r="GV523" s="222">
        <f t="shared" si="1311"/>
        <v>0</v>
      </c>
      <c r="GW523" s="222">
        <f t="shared" si="1312"/>
        <v>0</v>
      </c>
      <c r="GX523" s="222">
        <f t="shared" si="1313"/>
        <v>0</v>
      </c>
      <c r="GY523" s="222">
        <f t="shared" si="1314"/>
        <v>0</v>
      </c>
      <c r="GZ523" s="222">
        <f t="shared" si="1315"/>
        <v>0</v>
      </c>
      <c r="HA523" s="222">
        <f t="shared" si="1316"/>
        <v>0</v>
      </c>
      <c r="HB523" s="222">
        <f t="shared" si="1317"/>
        <v>0</v>
      </c>
      <c r="HC523" s="222">
        <f t="shared" si="1318"/>
        <v>0</v>
      </c>
      <c r="HD523" s="222">
        <f t="shared" si="1319"/>
        <v>0</v>
      </c>
      <c r="HE523" s="222">
        <f t="shared" si="1320"/>
        <v>0</v>
      </c>
      <c r="HF523" s="222">
        <f t="shared" si="1321"/>
        <v>0</v>
      </c>
      <c r="HG523" s="222">
        <f t="shared" si="1322"/>
        <v>0</v>
      </c>
      <c r="HH523" s="222">
        <f t="shared" si="1323"/>
        <v>0</v>
      </c>
      <c r="HI523" s="222">
        <f t="shared" si="1324"/>
        <v>0</v>
      </c>
      <c r="HJ523" s="222">
        <f t="shared" si="1325"/>
        <v>0</v>
      </c>
      <c r="HK523" s="222">
        <f t="shared" si="1326"/>
        <v>0</v>
      </c>
      <c r="HL523" s="222">
        <f t="shared" si="1327"/>
        <v>0</v>
      </c>
      <c r="HM523" s="222">
        <f t="shared" si="1328"/>
        <v>0</v>
      </c>
      <c r="HN523" s="222">
        <f t="shared" si="1329"/>
        <v>0</v>
      </c>
      <c r="HO523" s="222">
        <f t="shared" si="1330"/>
        <v>0</v>
      </c>
      <c r="HP523" s="222">
        <f t="shared" si="1331"/>
        <v>0</v>
      </c>
      <c r="HQ523" s="222">
        <f t="shared" si="1332"/>
        <v>0</v>
      </c>
      <c r="HR523" s="222">
        <f t="shared" si="1333"/>
        <v>0</v>
      </c>
      <c r="HS523" s="222">
        <f t="shared" si="1334"/>
        <v>0</v>
      </c>
      <c r="HT523" s="222">
        <f t="shared" si="1335"/>
        <v>0</v>
      </c>
      <c r="HU523" s="222">
        <f t="shared" si="1336"/>
        <v>0</v>
      </c>
      <c r="HV523" s="222">
        <f t="shared" si="1337"/>
        <v>0</v>
      </c>
      <c r="HW523" s="222">
        <f t="shared" si="1338"/>
        <v>0</v>
      </c>
      <c r="HX523" s="222">
        <f t="shared" si="1339"/>
        <v>0</v>
      </c>
      <c r="HY523" s="222">
        <f t="shared" si="1340"/>
        <v>0</v>
      </c>
      <c r="HZ523" s="222">
        <f t="shared" si="1341"/>
        <v>0</v>
      </c>
      <c r="IA523" s="222">
        <f t="shared" si="1342"/>
        <v>0</v>
      </c>
      <c r="IB523" s="222">
        <f t="shared" si="1343"/>
        <v>0</v>
      </c>
      <c r="IC523" s="222">
        <f t="shared" si="1344"/>
        <v>0</v>
      </c>
      <c r="ID523" s="222">
        <f t="shared" si="1345"/>
        <v>0</v>
      </c>
      <c r="IE523" s="222">
        <f t="shared" si="1346"/>
        <v>0</v>
      </c>
      <c r="IF523" s="222">
        <f t="shared" si="1347"/>
        <v>0</v>
      </c>
      <c r="IG523" s="222">
        <f t="shared" si="1348"/>
        <v>0</v>
      </c>
      <c r="IH523" s="222">
        <f t="shared" si="1349"/>
        <v>0</v>
      </c>
      <c r="II523" s="222">
        <f t="shared" si="1350"/>
        <v>0</v>
      </c>
      <c r="IJ523" s="222">
        <f t="shared" si="1351"/>
        <v>0</v>
      </c>
      <c r="IK523" s="222">
        <f t="shared" si="1352"/>
        <v>0</v>
      </c>
      <c r="IL523" s="222">
        <f t="shared" si="1353"/>
        <v>0</v>
      </c>
      <c r="IM523" s="222">
        <f t="shared" si="1354"/>
        <v>0</v>
      </c>
      <c r="IN523" s="222">
        <f t="shared" si="1355"/>
        <v>0</v>
      </c>
      <c r="IO523" s="222">
        <f t="shared" si="1356"/>
        <v>0</v>
      </c>
      <c r="IP523" s="222">
        <f t="shared" si="1357"/>
        <v>0</v>
      </c>
      <c r="IQ523" s="222">
        <f t="shared" si="1358"/>
        <v>0</v>
      </c>
      <c r="IR523" s="222">
        <f t="shared" si="1359"/>
        <v>0</v>
      </c>
      <c r="IS523" s="222">
        <f t="shared" si="1360"/>
        <v>0</v>
      </c>
      <c r="IT523" s="222">
        <f t="shared" si="1361"/>
        <v>0</v>
      </c>
      <c r="IU523" s="222">
        <f t="shared" si="1362"/>
        <v>0</v>
      </c>
      <c r="IV523" s="222">
        <f t="shared" si="1363"/>
        <v>0</v>
      </c>
      <c r="IW523" s="222">
        <f t="shared" si="1364"/>
        <v>0</v>
      </c>
      <c r="IX523" s="222">
        <f t="shared" si="1365"/>
        <v>0</v>
      </c>
      <c r="IY523" s="222">
        <f t="shared" si="1366"/>
        <v>0</v>
      </c>
      <c r="IZ523" s="222">
        <f t="shared" si="1367"/>
        <v>0</v>
      </c>
      <c r="JA523" s="222">
        <f t="shared" si="1368"/>
        <v>0</v>
      </c>
      <c r="JB523" s="222">
        <f t="shared" si="1369"/>
        <v>0</v>
      </c>
    </row>
    <row r="524" spans="2:262">
      <c r="B524" s="230">
        <v>163</v>
      </c>
      <c r="C524" s="229">
        <f t="shared" si="1370"/>
        <v>3.1835937500000024E-3</v>
      </c>
      <c r="D524" s="226">
        <f t="shared" ca="1" si="1113"/>
        <v>71.929698111393648</v>
      </c>
      <c r="E524" s="225">
        <f ca="1">FM361</f>
        <v>-7.0301888606351282E-2</v>
      </c>
      <c r="F524" s="224">
        <v>163</v>
      </c>
      <c r="G524" s="222">
        <f t="shared" si="1114"/>
        <v>0</v>
      </c>
      <c r="H524" s="222">
        <f t="shared" si="1115"/>
        <v>0</v>
      </c>
      <c r="I524" s="222">
        <f t="shared" si="1116"/>
        <v>0</v>
      </c>
      <c r="J524" s="222">
        <f t="shared" si="1117"/>
        <v>0</v>
      </c>
      <c r="K524" s="222">
        <f t="shared" si="1118"/>
        <v>0</v>
      </c>
      <c r="L524" s="222">
        <f t="shared" si="1119"/>
        <v>0</v>
      </c>
      <c r="M524" s="222">
        <f t="shared" si="1120"/>
        <v>0</v>
      </c>
      <c r="N524" s="222">
        <f t="shared" si="1121"/>
        <v>0</v>
      </c>
      <c r="O524" s="222">
        <f t="shared" si="1122"/>
        <v>0</v>
      </c>
      <c r="P524" s="222">
        <f t="shared" si="1123"/>
        <v>0</v>
      </c>
      <c r="Q524" s="222">
        <f t="shared" si="1124"/>
        <v>0</v>
      </c>
      <c r="R524" s="222">
        <f t="shared" si="1125"/>
        <v>0</v>
      </c>
      <c r="S524" s="222">
        <f t="shared" si="1126"/>
        <v>0</v>
      </c>
      <c r="T524" s="222">
        <f t="shared" si="1127"/>
        <v>0</v>
      </c>
      <c r="U524" s="222">
        <f t="shared" si="1128"/>
        <v>0</v>
      </c>
      <c r="V524" s="222">
        <f t="shared" si="1129"/>
        <v>0</v>
      </c>
      <c r="W524" s="222">
        <f t="shared" si="1130"/>
        <v>0</v>
      </c>
      <c r="X524" s="222">
        <f t="shared" si="1131"/>
        <v>0</v>
      </c>
      <c r="Y524" s="222">
        <f t="shared" si="1132"/>
        <v>0</v>
      </c>
      <c r="Z524" s="222">
        <f t="shared" si="1133"/>
        <v>0</v>
      </c>
      <c r="AA524" s="222">
        <f t="shared" si="1134"/>
        <v>0</v>
      </c>
      <c r="AB524" s="222">
        <f t="shared" si="1135"/>
        <v>0</v>
      </c>
      <c r="AC524" s="222">
        <f t="shared" si="1136"/>
        <v>0</v>
      </c>
      <c r="AD524" s="222">
        <f t="shared" si="1137"/>
        <v>0</v>
      </c>
      <c r="AE524" s="222">
        <f t="shared" si="1138"/>
        <v>0</v>
      </c>
      <c r="AF524" s="222">
        <f t="shared" si="1139"/>
        <v>0</v>
      </c>
      <c r="AG524" s="222">
        <f t="shared" si="1140"/>
        <v>0</v>
      </c>
      <c r="AH524" s="222">
        <f t="shared" si="1141"/>
        <v>0</v>
      </c>
      <c r="AI524" s="222">
        <f t="shared" si="1142"/>
        <v>0</v>
      </c>
      <c r="AJ524" s="222">
        <f t="shared" si="1143"/>
        <v>0</v>
      </c>
      <c r="AK524" s="222">
        <f t="shared" si="1144"/>
        <v>0</v>
      </c>
      <c r="AL524" s="222">
        <f t="shared" si="1145"/>
        <v>0</v>
      </c>
      <c r="AM524" s="222">
        <f t="shared" si="1146"/>
        <v>0</v>
      </c>
      <c r="AN524" s="222">
        <f t="shared" si="1147"/>
        <v>0</v>
      </c>
      <c r="AO524" s="222">
        <f t="shared" si="1148"/>
        <v>0</v>
      </c>
      <c r="AP524" s="222">
        <f t="shared" si="1149"/>
        <v>0</v>
      </c>
      <c r="AQ524" s="222">
        <f t="shared" si="1150"/>
        <v>0</v>
      </c>
      <c r="AR524" s="222">
        <f t="shared" si="1151"/>
        <v>0</v>
      </c>
      <c r="AS524" s="222">
        <f t="shared" si="1152"/>
        <v>0</v>
      </c>
      <c r="AT524" s="222">
        <f t="shared" si="1153"/>
        <v>0</v>
      </c>
      <c r="AU524" s="222">
        <f t="shared" si="1154"/>
        <v>0</v>
      </c>
      <c r="AV524" s="222">
        <f t="shared" si="1155"/>
        <v>0</v>
      </c>
      <c r="AW524" s="222">
        <f t="shared" si="1156"/>
        <v>0</v>
      </c>
      <c r="AX524" s="222">
        <f t="shared" si="1157"/>
        <v>0</v>
      </c>
      <c r="AY524" s="222">
        <f t="shared" si="1158"/>
        <v>0</v>
      </c>
      <c r="AZ524" s="222">
        <f t="shared" si="1159"/>
        <v>0</v>
      </c>
      <c r="BA524" s="222">
        <f t="shared" si="1160"/>
        <v>0</v>
      </c>
      <c r="BB524" s="222">
        <f t="shared" si="1161"/>
        <v>0</v>
      </c>
      <c r="BC524" s="222">
        <f t="shared" si="1162"/>
        <v>0</v>
      </c>
      <c r="BD524" s="222">
        <f t="shared" si="1163"/>
        <v>0</v>
      </c>
      <c r="BE524" s="222">
        <f t="shared" si="1164"/>
        <v>0</v>
      </c>
      <c r="BF524" s="222">
        <f t="shared" si="1165"/>
        <v>0</v>
      </c>
      <c r="BG524" s="222">
        <f t="shared" si="1166"/>
        <v>0</v>
      </c>
      <c r="BH524" s="222">
        <f t="shared" si="1167"/>
        <v>0</v>
      </c>
      <c r="BI524" s="222">
        <f t="shared" si="1168"/>
        <v>0</v>
      </c>
      <c r="BJ524" s="222">
        <f t="shared" si="1169"/>
        <v>0</v>
      </c>
      <c r="BK524" s="222">
        <f t="shared" si="1170"/>
        <v>0</v>
      </c>
      <c r="BL524" s="222">
        <f t="shared" si="1171"/>
        <v>0</v>
      </c>
      <c r="BM524" s="222">
        <f t="shared" si="1172"/>
        <v>0</v>
      </c>
      <c r="BN524" s="222">
        <f t="shared" si="1173"/>
        <v>0</v>
      </c>
      <c r="BO524" s="222">
        <f t="shared" si="1174"/>
        <v>0</v>
      </c>
      <c r="BP524" s="222">
        <f t="shared" si="1175"/>
        <v>0</v>
      </c>
      <c r="BQ524" s="222">
        <f t="shared" si="1176"/>
        <v>0</v>
      </c>
      <c r="BR524" s="222">
        <f t="shared" si="1177"/>
        <v>0</v>
      </c>
      <c r="BS524" s="222">
        <f t="shared" si="1178"/>
        <v>0</v>
      </c>
      <c r="BT524" s="222">
        <f t="shared" si="1179"/>
        <v>0</v>
      </c>
      <c r="BU524" s="222">
        <f t="shared" si="1180"/>
        <v>0</v>
      </c>
      <c r="BV524" s="222">
        <f t="shared" si="1181"/>
        <v>0</v>
      </c>
      <c r="BW524" s="222">
        <f t="shared" si="1182"/>
        <v>0</v>
      </c>
      <c r="BX524" s="222">
        <f t="shared" si="1183"/>
        <v>0</v>
      </c>
      <c r="BY524" s="222">
        <f t="shared" si="1184"/>
        <v>0</v>
      </c>
      <c r="BZ524" s="222">
        <f t="shared" si="1185"/>
        <v>0</v>
      </c>
      <c r="CA524" s="222">
        <f t="shared" si="1186"/>
        <v>0</v>
      </c>
      <c r="CB524" s="222">
        <f t="shared" si="1187"/>
        <v>0</v>
      </c>
      <c r="CC524" s="222">
        <f t="shared" si="1188"/>
        <v>0</v>
      </c>
      <c r="CD524" s="222">
        <f t="shared" si="1189"/>
        <v>0</v>
      </c>
      <c r="CE524" s="222">
        <f t="shared" si="1190"/>
        <v>0</v>
      </c>
      <c r="CF524" s="222">
        <f t="shared" si="1191"/>
        <v>0</v>
      </c>
      <c r="CG524" s="222">
        <f t="shared" si="1192"/>
        <v>0</v>
      </c>
      <c r="CH524" s="222">
        <f t="shared" si="1193"/>
        <v>0</v>
      </c>
      <c r="CI524" s="222">
        <f t="shared" si="1194"/>
        <v>0</v>
      </c>
      <c r="CJ524" s="222">
        <f t="shared" si="1195"/>
        <v>0</v>
      </c>
      <c r="CK524" s="222">
        <f t="shared" si="1196"/>
        <v>0</v>
      </c>
      <c r="CL524" s="222">
        <f t="shared" si="1197"/>
        <v>0</v>
      </c>
      <c r="CM524" s="222">
        <f t="shared" si="1198"/>
        <v>0</v>
      </c>
      <c r="CN524" s="222">
        <f t="shared" si="1199"/>
        <v>0</v>
      </c>
      <c r="CO524" s="222">
        <f t="shared" si="1200"/>
        <v>0</v>
      </c>
      <c r="CP524" s="222">
        <f t="shared" si="1201"/>
        <v>0</v>
      </c>
      <c r="CQ524" s="222">
        <f t="shared" si="1202"/>
        <v>0</v>
      </c>
      <c r="CR524" s="222">
        <f t="shared" si="1203"/>
        <v>0</v>
      </c>
      <c r="CS524" s="222">
        <f t="shared" si="1204"/>
        <v>0</v>
      </c>
      <c r="CT524" s="222">
        <f t="shared" si="1205"/>
        <v>0</v>
      </c>
      <c r="CU524" s="222">
        <f t="shared" si="1206"/>
        <v>0</v>
      </c>
      <c r="CV524" s="222">
        <f t="shared" si="1207"/>
        <v>0</v>
      </c>
      <c r="CW524" s="222">
        <f t="shared" si="1208"/>
        <v>0</v>
      </c>
      <c r="CX524" s="222">
        <f t="shared" si="1209"/>
        <v>0</v>
      </c>
      <c r="CY524" s="222">
        <f t="shared" si="1210"/>
        <v>0</v>
      </c>
      <c r="CZ524" s="222">
        <f t="shared" si="1211"/>
        <v>0</v>
      </c>
      <c r="DA524" s="222">
        <f t="shared" si="1212"/>
        <v>0</v>
      </c>
      <c r="DB524" s="222">
        <f t="shared" si="1213"/>
        <v>0</v>
      </c>
      <c r="DC524" s="222">
        <f t="shared" si="1214"/>
        <v>0</v>
      </c>
      <c r="DD524" s="222">
        <f t="shared" si="1215"/>
        <v>0</v>
      </c>
      <c r="DE524" s="222">
        <f t="shared" si="1216"/>
        <v>0</v>
      </c>
      <c r="DF524" s="222">
        <f t="shared" si="1217"/>
        <v>0</v>
      </c>
      <c r="DG524" s="222">
        <f t="shared" si="1218"/>
        <v>0</v>
      </c>
      <c r="DH524" s="222">
        <f t="shared" si="1219"/>
        <v>0</v>
      </c>
      <c r="DI524" s="222">
        <f t="shared" si="1220"/>
        <v>0</v>
      </c>
      <c r="DJ524" s="222">
        <f t="shared" si="1221"/>
        <v>0</v>
      </c>
      <c r="DK524" s="222">
        <f t="shared" si="1222"/>
        <v>0</v>
      </c>
      <c r="DL524" s="222">
        <f t="shared" si="1223"/>
        <v>0</v>
      </c>
      <c r="DM524" s="222">
        <f t="shared" si="1224"/>
        <v>0</v>
      </c>
      <c r="DN524" s="222">
        <f t="shared" si="1225"/>
        <v>0</v>
      </c>
      <c r="DO524" s="222">
        <f t="shared" si="1226"/>
        <v>0</v>
      </c>
      <c r="DP524" s="222">
        <f t="shared" si="1227"/>
        <v>0</v>
      </c>
      <c r="DQ524" s="222">
        <f t="shared" si="1228"/>
        <v>0</v>
      </c>
      <c r="DR524" s="222">
        <f t="shared" si="1229"/>
        <v>0</v>
      </c>
      <c r="DS524" s="222">
        <f t="shared" si="1230"/>
        <v>0</v>
      </c>
      <c r="DT524" s="222">
        <f t="shared" si="1231"/>
        <v>0</v>
      </c>
      <c r="DU524" s="222">
        <f t="shared" si="1232"/>
        <v>0</v>
      </c>
      <c r="DV524" s="222">
        <f t="shared" si="1233"/>
        <v>0</v>
      </c>
      <c r="DW524" s="222">
        <f t="shared" si="1234"/>
        <v>0</v>
      </c>
      <c r="DX524" s="222">
        <f t="shared" si="1235"/>
        <v>0</v>
      </c>
      <c r="DY524" s="222">
        <f t="shared" si="1236"/>
        <v>0</v>
      </c>
      <c r="DZ524" s="222">
        <f t="shared" si="1237"/>
        <v>0</v>
      </c>
      <c r="EA524" s="222">
        <f t="shared" si="1238"/>
        <v>0</v>
      </c>
      <c r="EB524" s="222">
        <f t="shared" si="1239"/>
        <v>0</v>
      </c>
      <c r="EC524" s="222">
        <f t="shared" si="1240"/>
        <v>0</v>
      </c>
      <c r="ED524" s="222">
        <f t="shared" si="1241"/>
        <v>0</v>
      </c>
      <c r="EE524" s="222">
        <f t="shared" si="1242"/>
        <v>0</v>
      </c>
      <c r="EF524" s="222">
        <f t="shared" si="1243"/>
        <v>0</v>
      </c>
      <c r="EG524" s="222">
        <f t="shared" si="1244"/>
        <v>0</v>
      </c>
      <c r="EH524" s="222">
        <f t="shared" si="1245"/>
        <v>0</v>
      </c>
      <c r="EI524" s="222">
        <f t="shared" si="1246"/>
        <v>0</v>
      </c>
      <c r="EJ524" s="222">
        <f t="shared" si="1247"/>
        <v>0</v>
      </c>
      <c r="EK524" s="222">
        <f t="shared" si="1248"/>
        <v>0</v>
      </c>
      <c r="EL524" s="222">
        <f t="shared" si="1249"/>
        <v>0</v>
      </c>
      <c r="EM524" s="222">
        <f t="shared" si="1250"/>
        <v>0</v>
      </c>
      <c r="EN524" s="222">
        <f t="shared" si="1251"/>
        <v>0</v>
      </c>
      <c r="EO524" s="222">
        <f t="shared" si="1252"/>
        <v>0</v>
      </c>
      <c r="EP524" s="222">
        <f t="shared" si="1253"/>
        <v>0</v>
      </c>
      <c r="EQ524" s="222">
        <f t="shared" si="1254"/>
        <v>0</v>
      </c>
      <c r="ER524" s="222">
        <f t="shared" si="1255"/>
        <v>0</v>
      </c>
      <c r="ES524" s="222">
        <f t="shared" si="1256"/>
        <v>0</v>
      </c>
      <c r="ET524" s="222">
        <f t="shared" si="1257"/>
        <v>0</v>
      </c>
      <c r="EU524" s="222">
        <f t="shared" si="1258"/>
        <v>0</v>
      </c>
      <c r="EV524" s="222">
        <f t="shared" si="1259"/>
        <v>0</v>
      </c>
      <c r="EW524" s="222">
        <f t="shared" si="1260"/>
        <v>0</v>
      </c>
      <c r="EX524" s="222">
        <f t="shared" si="1261"/>
        <v>0</v>
      </c>
      <c r="EY524" s="222">
        <f t="shared" si="1262"/>
        <v>0</v>
      </c>
      <c r="EZ524" s="222">
        <f t="shared" si="1263"/>
        <v>0</v>
      </c>
      <c r="FA524" s="222">
        <f t="shared" si="1264"/>
        <v>0</v>
      </c>
      <c r="FB524" s="222">
        <f t="shared" si="1265"/>
        <v>0</v>
      </c>
      <c r="FC524" s="222">
        <f t="shared" si="1266"/>
        <v>0</v>
      </c>
      <c r="FD524" s="222">
        <f t="shared" si="1267"/>
        <v>0</v>
      </c>
      <c r="FE524" s="222">
        <f t="shared" si="1268"/>
        <v>0</v>
      </c>
      <c r="FF524" s="222">
        <f t="shared" si="1269"/>
        <v>0</v>
      </c>
      <c r="FG524" s="222">
        <f t="shared" si="1270"/>
        <v>0</v>
      </c>
      <c r="FH524" s="222">
        <f t="shared" si="1271"/>
        <v>0</v>
      </c>
      <c r="FI524" s="222">
        <f t="shared" si="1272"/>
        <v>0</v>
      </c>
      <c r="FJ524" s="222">
        <f t="shared" si="1273"/>
        <v>0</v>
      </c>
      <c r="FK524" s="222">
        <f t="shared" si="1274"/>
        <v>0</v>
      </c>
      <c r="FL524" s="222">
        <f t="shared" si="1275"/>
        <v>0</v>
      </c>
      <c r="FM524" s="222">
        <f t="shared" si="1276"/>
        <v>0</v>
      </c>
      <c r="FN524" s="222">
        <f t="shared" si="1277"/>
        <v>0</v>
      </c>
      <c r="FO524" s="222">
        <f t="shared" si="1278"/>
        <v>0</v>
      </c>
      <c r="FP524" s="222">
        <f t="shared" si="1279"/>
        <v>0</v>
      </c>
      <c r="FQ524" s="222">
        <f t="shared" si="1280"/>
        <v>0</v>
      </c>
      <c r="FR524" s="222">
        <f t="shared" si="1281"/>
        <v>0</v>
      </c>
      <c r="FS524" s="222">
        <f t="shared" si="1282"/>
        <v>0</v>
      </c>
      <c r="FT524" s="222">
        <f t="shared" si="1283"/>
        <v>0</v>
      </c>
      <c r="FU524" s="222">
        <f t="shared" si="1284"/>
        <v>0</v>
      </c>
      <c r="FV524" s="222">
        <f t="shared" si="1285"/>
        <v>0</v>
      </c>
      <c r="FW524" s="222">
        <f t="shared" si="1286"/>
        <v>0</v>
      </c>
      <c r="FX524" s="222">
        <f t="shared" si="1287"/>
        <v>0</v>
      </c>
      <c r="FY524" s="222">
        <f t="shared" si="1288"/>
        <v>0</v>
      </c>
      <c r="FZ524" s="222">
        <f t="shared" si="1289"/>
        <v>0</v>
      </c>
      <c r="GA524" s="222">
        <f t="shared" si="1290"/>
        <v>0</v>
      </c>
      <c r="GB524" s="222">
        <f t="shared" si="1291"/>
        <v>0</v>
      </c>
      <c r="GC524" s="222">
        <f t="shared" si="1292"/>
        <v>0</v>
      </c>
      <c r="GD524" s="222">
        <f t="shared" si="1293"/>
        <v>0</v>
      </c>
      <c r="GE524" s="222">
        <f t="shared" si="1294"/>
        <v>0</v>
      </c>
      <c r="GF524" s="222">
        <f t="shared" si="1295"/>
        <v>0</v>
      </c>
      <c r="GG524" s="222">
        <f t="shared" si="1296"/>
        <v>0</v>
      </c>
      <c r="GH524" s="222">
        <f t="shared" si="1297"/>
        <v>0</v>
      </c>
      <c r="GI524" s="222">
        <f t="shared" si="1298"/>
        <v>0</v>
      </c>
      <c r="GJ524" s="222">
        <f t="shared" si="1299"/>
        <v>0</v>
      </c>
      <c r="GK524" s="222">
        <f t="shared" si="1300"/>
        <v>0</v>
      </c>
      <c r="GL524" s="222">
        <f t="shared" si="1301"/>
        <v>0</v>
      </c>
      <c r="GM524" s="222">
        <f t="shared" si="1302"/>
        <v>0</v>
      </c>
      <c r="GN524" s="222">
        <f t="shared" si="1303"/>
        <v>0</v>
      </c>
      <c r="GO524" s="222">
        <f t="shared" si="1304"/>
        <v>0</v>
      </c>
      <c r="GP524" s="222">
        <f t="shared" si="1305"/>
        <v>0</v>
      </c>
      <c r="GQ524" s="222">
        <f t="shared" si="1306"/>
        <v>0</v>
      </c>
      <c r="GR524" s="222">
        <f t="shared" si="1307"/>
        <v>0</v>
      </c>
      <c r="GS524" s="222">
        <f t="shared" si="1308"/>
        <v>0</v>
      </c>
      <c r="GT524" s="222">
        <f t="shared" si="1309"/>
        <v>0</v>
      </c>
      <c r="GU524" s="222">
        <f t="shared" si="1310"/>
        <v>0</v>
      </c>
      <c r="GV524" s="222">
        <f t="shared" si="1311"/>
        <v>0</v>
      </c>
      <c r="GW524" s="222">
        <f t="shared" si="1312"/>
        <v>0</v>
      </c>
      <c r="GX524" s="222">
        <f t="shared" si="1313"/>
        <v>0</v>
      </c>
      <c r="GY524" s="222">
        <f t="shared" si="1314"/>
        <v>0</v>
      </c>
      <c r="GZ524" s="222">
        <f t="shared" si="1315"/>
        <v>0</v>
      </c>
      <c r="HA524" s="222">
        <f t="shared" si="1316"/>
        <v>0</v>
      </c>
      <c r="HB524" s="222">
        <f t="shared" si="1317"/>
        <v>0</v>
      </c>
      <c r="HC524" s="222">
        <f t="shared" si="1318"/>
        <v>0</v>
      </c>
      <c r="HD524" s="222">
        <f t="shared" si="1319"/>
        <v>0</v>
      </c>
      <c r="HE524" s="222">
        <f t="shared" si="1320"/>
        <v>0</v>
      </c>
      <c r="HF524" s="222">
        <f t="shared" si="1321"/>
        <v>0</v>
      </c>
      <c r="HG524" s="222">
        <f t="shared" si="1322"/>
        <v>0</v>
      </c>
      <c r="HH524" s="222">
        <f t="shared" si="1323"/>
        <v>0</v>
      </c>
      <c r="HI524" s="222">
        <f t="shared" si="1324"/>
        <v>0</v>
      </c>
      <c r="HJ524" s="222">
        <f t="shared" si="1325"/>
        <v>0</v>
      </c>
      <c r="HK524" s="222">
        <f t="shared" si="1326"/>
        <v>0</v>
      </c>
      <c r="HL524" s="222">
        <f t="shared" si="1327"/>
        <v>0</v>
      </c>
      <c r="HM524" s="222">
        <f t="shared" si="1328"/>
        <v>0</v>
      </c>
      <c r="HN524" s="222">
        <f t="shared" si="1329"/>
        <v>0</v>
      </c>
      <c r="HO524" s="222">
        <f t="shared" si="1330"/>
        <v>0</v>
      </c>
      <c r="HP524" s="222">
        <f t="shared" si="1331"/>
        <v>0</v>
      </c>
      <c r="HQ524" s="222">
        <f t="shared" si="1332"/>
        <v>0</v>
      </c>
      <c r="HR524" s="222">
        <f t="shared" si="1333"/>
        <v>0</v>
      </c>
      <c r="HS524" s="222">
        <f t="shared" si="1334"/>
        <v>0</v>
      </c>
      <c r="HT524" s="222">
        <f t="shared" si="1335"/>
        <v>0</v>
      </c>
      <c r="HU524" s="222">
        <f t="shared" si="1336"/>
        <v>0</v>
      </c>
      <c r="HV524" s="222">
        <f t="shared" si="1337"/>
        <v>0</v>
      </c>
      <c r="HW524" s="222">
        <f t="shared" si="1338"/>
        <v>0</v>
      </c>
      <c r="HX524" s="222">
        <f t="shared" si="1339"/>
        <v>0</v>
      </c>
      <c r="HY524" s="222">
        <f t="shared" si="1340"/>
        <v>0</v>
      </c>
      <c r="HZ524" s="222">
        <f t="shared" si="1341"/>
        <v>0</v>
      </c>
      <c r="IA524" s="222">
        <f t="shared" si="1342"/>
        <v>0</v>
      </c>
      <c r="IB524" s="222">
        <f t="shared" si="1343"/>
        <v>0</v>
      </c>
      <c r="IC524" s="222">
        <f t="shared" si="1344"/>
        <v>0</v>
      </c>
      <c r="ID524" s="222">
        <f t="shared" si="1345"/>
        <v>0</v>
      </c>
      <c r="IE524" s="222">
        <f t="shared" si="1346"/>
        <v>0</v>
      </c>
      <c r="IF524" s="222">
        <f t="shared" si="1347"/>
        <v>0</v>
      </c>
      <c r="IG524" s="222">
        <f t="shared" si="1348"/>
        <v>0</v>
      </c>
      <c r="IH524" s="222">
        <f t="shared" si="1349"/>
        <v>0</v>
      </c>
      <c r="II524" s="222">
        <f t="shared" si="1350"/>
        <v>0</v>
      </c>
      <c r="IJ524" s="222">
        <f t="shared" si="1351"/>
        <v>0</v>
      </c>
      <c r="IK524" s="222">
        <f t="shared" si="1352"/>
        <v>0</v>
      </c>
      <c r="IL524" s="222">
        <f t="shared" si="1353"/>
        <v>0</v>
      </c>
      <c r="IM524" s="222">
        <f t="shared" si="1354"/>
        <v>0</v>
      </c>
      <c r="IN524" s="222">
        <f t="shared" si="1355"/>
        <v>0</v>
      </c>
      <c r="IO524" s="222">
        <f t="shared" si="1356"/>
        <v>0</v>
      </c>
      <c r="IP524" s="222">
        <f t="shared" si="1357"/>
        <v>0</v>
      </c>
      <c r="IQ524" s="222">
        <f t="shared" si="1358"/>
        <v>0</v>
      </c>
      <c r="IR524" s="222">
        <f t="shared" si="1359"/>
        <v>0</v>
      </c>
      <c r="IS524" s="222">
        <f t="shared" si="1360"/>
        <v>0</v>
      </c>
      <c r="IT524" s="222">
        <f t="shared" si="1361"/>
        <v>0</v>
      </c>
      <c r="IU524" s="222">
        <f t="shared" si="1362"/>
        <v>0</v>
      </c>
      <c r="IV524" s="222">
        <f t="shared" si="1363"/>
        <v>0</v>
      </c>
      <c r="IW524" s="222">
        <f t="shared" si="1364"/>
        <v>0</v>
      </c>
      <c r="IX524" s="222">
        <f t="shared" si="1365"/>
        <v>0</v>
      </c>
      <c r="IY524" s="222">
        <f t="shared" si="1366"/>
        <v>0</v>
      </c>
      <c r="IZ524" s="222">
        <f t="shared" si="1367"/>
        <v>0</v>
      </c>
      <c r="JA524" s="222">
        <f t="shared" si="1368"/>
        <v>0</v>
      </c>
      <c r="JB524" s="222">
        <f t="shared" si="1369"/>
        <v>0</v>
      </c>
    </row>
    <row r="525" spans="2:262">
      <c r="B525" s="230">
        <v>164</v>
      </c>
      <c r="C525" s="229">
        <f t="shared" si="1370"/>
        <v>3.2031250000000024E-3</v>
      </c>
      <c r="D525" s="226">
        <f t="shared" ca="1" si="1113"/>
        <v>71.929059090008437</v>
      </c>
      <c r="E525" s="225">
        <f ca="1">FN361</f>
        <v>-7.094090999155668E-2</v>
      </c>
      <c r="F525" s="224">
        <v>164</v>
      </c>
      <c r="G525" s="222">
        <f t="shared" si="1114"/>
        <v>0</v>
      </c>
      <c r="H525" s="222">
        <f t="shared" si="1115"/>
        <v>0</v>
      </c>
      <c r="I525" s="222">
        <f t="shared" si="1116"/>
        <v>0</v>
      </c>
      <c r="J525" s="222">
        <f t="shared" si="1117"/>
        <v>0</v>
      </c>
      <c r="K525" s="222">
        <f t="shared" si="1118"/>
        <v>0</v>
      </c>
      <c r="L525" s="222">
        <f t="shared" si="1119"/>
        <v>0</v>
      </c>
      <c r="M525" s="222">
        <f t="shared" si="1120"/>
        <v>0</v>
      </c>
      <c r="N525" s="222">
        <f t="shared" si="1121"/>
        <v>0</v>
      </c>
      <c r="O525" s="222">
        <f t="shared" si="1122"/>
        <v>0</v>
      </c>
      <c r="P525" s="222">
        <f t="shared" si="1123"/>
        <v>0</v>
      </c>
      <c r="Q525" s="222">
        <f t="shared" si="1124"/>
        <v>0</v>
      </c>
      <c r="R525" s="222">
        <f t="shared" si="1125"/>
        <v>0</v>
      </c>
      <c r="S525" s="222">
        <f t="shared" si="1126"/>
        <v>0</v>
      </c>
      <c r="T525" s="222">
        <f t="shared" si="1127"/>
        <v>0</v>
      </c>
      <c r="U525" s="222">
        <f t="shared" si="1128"/>
        <v>0</v>
      </c>
      <c r="V525" s="222">
        <f t="shared" si="1129"/>
        <v>0</v>
      </c>
      <c r="W525" s="222">
        <f t="shared" si="1130"/>
        <v>0</v>
      </c>
      <c r="X525" s="222">
        <f t="shared" si="1131"/>
        <v>0</v>
      </c>
      <c r="Y525" s="222">
        <f t="shared" si="1132"/>
        <v>0</v>
      </c>
      <c r="Z525" s="222">
        <f t="shared" si="1133"/>
        <v>0</v>
      </c>
      <c r="AA525" s="222">
        <f t="shared" si="1134"/>
        <v>0</v>
      </c>
      <c r="AB525" s="222">
        <f t="shared" si="1135"/>
        <v>0</v>
      </c>
      <c r="AC525" s="222">
        <f t="shared" si="1136"/>
        <v>0</v>
      </c>
      <c r="AD525" s="222">
        <f t="shared" si="1137"/>
        <v>0</v>
      </c>
      <c r="AE525" s="222">
        <f t="shared" si="1138"/>
        <v>0</v>
      </c>
      <c r="AF525" s="222">
        <f t="shared" si="1139"/>
        <v>0</v>
      </c>
      <c r="AG525" s="222">
        <f t="shared" si="1140"/>
        <v>0</v>
      </c>
      <c r="AH525" s="222">
        <f t="shared" si="1141"/>
        <v>0</v>
      </c>
      <c r="AI525" s="222">
        <f t="shared" si="1142"/>
        <v>0</v>
      </c>
      <c r="AJ525" s="222">
        <f t="shared" si="1143"/>
        <v>0</v>
      </c>
      <c r="AK525" s="222">
        <f t="shared" si="1144"/>
        <v>0</v>
      </c>
      <c r="AL525" s="222">
        <f t="shared" si="1145"/>
        <v>0</v>
      </c>
      <c r="AM525" s="222">
        <f t="shared" si="1146"/>
        <v>0</v>
      </c>
      <c r="AN525" s="222">
        <f t="shared" si="1147"/>
        <v>0</v>
      </c>
      <c r="AO525" s="222">
        <f t="shared" si="1148"/>
        <v>0</v>
      </c>
      <c r="AP525" s="222">
        <f t="shared" si="1149"/>
        <v>0</v>
      </c>
      <c r="AQ525" s="222">
        <f t="shared" si="1150"/>
        <v>0</v>
      </c>
      <c r="AR525" s="222">
        <f t="shared" si="1151"/>
        <v>0</v>
      </c>
      <c r="AS525" s="222">
        <f t="shared" si="1152"/>
        <v>0</v>
      </c>
      <c r="AT525" s="222">
        <f t="shared" si="1153"/>
        <v>0</v>
      </c>
      <c r="AU525" s="222">
        <f t="shared" si="1154"/>
        <v>0</v>
      </c>
      <c r="AV525" s="222">
        <f t="shared" si="1155"/>
        <v>0</v>
      </c>
      <c r="AW525" s="222">
        <f t="shared" si="1156"/>
        <v>0</v>
      </c>
      <c r="AX525" s="222">
        <f t="shared" si="1157"/>
        <v>0</v>
      </c>
      <c r="AY525" s="222">
        <f t="shared" si="1158"/>
        <v>0</v>
      </c>
      <c r="AZ525" s="222">
        <f t="shared" si="1159"/>
        <v>0</v>
      </c>
      <c r="BA525" s="222">
        <f t="shared" si="1160"/>
        <v>0</v>
      </c>
      <c r="BB525" s="222">
        <f t="shared" si="1161"/>
        <v>0</v>
      </c>
      <c r="BC525" s="222">
        <f t="shared" si="1162"/>
        <v>0</v>
      </c>
      <c r="BD525" s="222">
        <f t="shared" si="1163"/>
        <v>0</v>
      </c>
      <c r="BE525" s="222">
        <f t="shared" si="1164"/>
        <v>0</v>
      </c>
      <c r="BF525" s="222">
        <f t="shared" si="1165"/>
        <v>0</v>
      </c>
      <c r="BG525" s="222">
        <f t="shared" si="1166"/>
        <v>0</v>
      </c>
      <c r="BH525" s="222">
        <f t="shared" si="1167"/>
        <v>0</v>
      </c>
      <c r="BI525" s="222">
        <f t="shared" si="1168"/>
        <v>0</v>
      </c>
      <c r="BJ525" s="222">
        <f t="shared" si="1169"/>
        <v>0</v>
      </c>
      <c r="BK525" s="222">
        <f t="shared" si="1170"/>
        <v>0</v>
      </c>
      <c r="BL525" s="222">
        <f t="shared" si="1171"/>
        <v>0</v>
      </c>
      <c r="BM525" s="222">
        <f t="shared" si="1172"/>
        <v>0</v>
      </c>
      <c r="BN525" s="222">
        <f t="shared" si="1173"/>
        <v>0</v>
      </c>
      <c r="BO525" s="222">
        <f t="shared" si="1174"/>
        <v>0</v>
      </c>
      <c r="BP525" s="222">
        <f t="shared" si="1175"/>
        <v>0</v>
      </c>
      <c r="BQ525" s="222">
        <f t="shared" si="1176"/>
        <v>0</v>
      </c>
      <c r="BR525" s="222">
        <f t="shared" si="1177"/>
        <v>0</v>
      </c>
      <c r="BS525" s="222">
        <f t="shared" si="1178"/>
        <v>0</v>
      </c>
      <c r="BT525" s="222">
        <f t="shared" si="1179"/>
        <v>0</v>
      </c>
      <c r="BU525" s="222">
        <f t="shared" si="1180"/>
        <v>0</v>
      </c>
      <c r="BV525" s="222">
        <f t="shared" si="1181"/>
        <v>0</v>
      </c>
      <c r="BW525" s="222">
        <f t="shared" si="1182"/>
        <v>0</v>
      </c>
      <c r="BX525" s="222">
        <f t="shared" si="1183"/>
        <v>0</v>
      </c>
      <c r="BY525" s="222">
        <f t="shared" si="1184"/>
        <v>0</v>
      </c>
      <c r="BZ525" s="222">
        <f t="shared" si="1185"/>
        <v>0</v>
      </c>
      <c r="CA525" s="222">
        <f t="shared" si="1186"/>
        <v>0</v>
      </c>
      <c r="CB525" s="222">
        <f t="shared" si="1187"/>
        <v>0</v>
      </c>
      <c r="CC525" s="222">
        <f t="shared" si="1188"/>
        <v>0</v>
      </c>
      <c r="CD525" s="222">
        <f t="shared" si="1189"/>
        <v>0</v>
      </c>
      <c r="CE525" s="222">
        <f t="shared" si="1190"/>
        <v>0</v>
      </c>
      <c r="CF525" s="222">
        <f t="shared" si="1191"/>
        <v>0</v>
      </c>
      <c r="CG525" s="222">
        <f t="shared" si="1192"/>
        <v>0</v>
      </c>
      <c r="CH525" s="222">
        <f t="shared" si="1193"/>
        <v>0</v>
      </c>
      <c r="CI525" s="222">
        <f t="shared" si="1194"/>
        <v>0</v>
      </c>
      <c r="CJ525" s="222">
        <f t="shared" si="1195"/>
        <v>0</v>
      </c>
      <c r="CK525" s="222">
        <f t="shared" si="1196"/>
        <v>0</v>
      </c>
      <c r="CL525" s="222">
        <f t="shared" si="1197"/>
        <v>0</v>
      </c>
      <c r="CM525" s="222">
        <f t="shared" si="1198"/>
        <v>0</v>
      </c>
      <c r="CN525" s="222">
        <f t="shared" si="1199"/>
        <v>0</v>
      </c>
      <c r="CO525" s="222">
        <f t="shared" si="1200"/>
        <v>0</v>
      </c>
      <c r="CP525" s="222">
        <f t="shared" si="1201"/>
        <v>0</v>
      </c>
      <c r="CQ525" s="222">
        <f t="shared" si="1202"/>
        <v>0</v>
      </c>
      <c r="CR525" s="222">
        <f t="shared" si="1203"/>
        <v>0</v>
      </c>
      <c r="CS525" s="222">
        <f t="shared" si="1204"/>
        <v>0</v>
      </c>
      <c r="CT525" s="222">
        <f t="shared" si="1205"/>
        <v>0</v>
      </c>
      <c r="CU525" s="222">
        <f t="shared" si="1206"/>
        <v>0</v>
      </c>
      <c r="CV525" s="222">
        <f t="shared" si="1207"/>
        <v>0</v>
      </c>
      <c r="CW525" s="222">
        <f t="shared" si="1208"/>
        <v>0</v>
      </c>
      <c r="CX525" s="222">
        <f t="shared" si="1209"/>
        <v>0</v>
      </c>
      <c r="CY525" s="222">
        <f t="shared" si="1210"/>
        <v>0</v>
      </c>
      <c r="CZ525" s="222">
        <f t="shared" si="1211"/>
        <v>0</v>
      </c>
      <c r="DA525" s="222">
        <f t="shared" si="1212"/>
        <v>0</v>
      </c>
      <c r="DB525" s="222">
        <f t="shared" si="1213"/>
        <v>0</v>
      </c>
      <c r="DC525" s="222">
        <f t="shared" si="1214"/>
        <v>0</v>
      </c>
      <c r="DD525" s="222">
        <f t="shared" si="1215"/>
        <v>0</v>
      </c>
      <c r="DE525" s="222">
        <f t="shared" si="1216"/>
        <v>0</v>
      </c>
      <c r="DF525" s="222">
        <f t="shared" si="1217"/>
        <v>0</v>
      </c>
      <c r="DG525" s="222">
        <f t="shared" si="1218"/>
        <v>0</v>
      </c>
      <c r="DH525" s="222">
        <f t="shared" si="1219"/>
        <v>0</v>
      </c>
      <c r="DI525" s="222">
        <f t="shared" si="1220"/>
        <v>0</v>
      </c>
      <c r="DJ525" s="222">
        <f t="shared" si="1221"/>
        <v>0</v>
      </c>
      <c r="DK525" s="222">
        <f t="shared" si="1222"/>
        <v>0</v>
      </c>
      <c r="DL525" s="222">
        <f t="shared" si="1223"/>
        <v>0</v>
      </c>
      <c r="DM525" s="222">
        <f t="shared" si="1224"/>
        <v>0</v>
      </c>
      <c r="DN525" s="222">
        <f t="shared" si="1225"/>
        <v>0</v>
      </c>
      <c r="DO525" s="222">
        <f t="shared" si="1226"/>
        <v>0</v>
      </c>
      <c r="DP525" s="222">
        <f t="shared" si="1227"/>
        <v>0</v>
      </c>
      <c r="DQ525" s="222">
        <f t="shared" si="1228"/>
        <v>0</v>
      </c>
      <c r="DR525" s="222">
        <f t="shared" si="1229"/>
        <v>0</v>
      </c>
      <c r="DS525" s="222">
        <f t="shared" si="1230"/>
        <v>0</v>
      </c>
      <c r="DT525" s="222">
        <f t="shared" si="1231"/>
        <v>0</v>
      </c>
      <c r="DU525" s="222">
        <f t="shared" si="1232"/>
        <v>0</v>
      </c>
      <c r="DV525" s="222">
        <f t="shared" si="1233"/>
        <v>0</v>
      </c>
      <c r="DW525" s="222">
        <f t="shared" si="1234"/>
        <v>0</v>
      </c>
      <c r="DX525" s="222">
        <f t="shared" si="1235"/>
        <v>0</v>
      </c>
      <c r="DY525" s="222">
        <f t="shared" si="1236"/>
        <v>0</v>
      </c>
      <c r="DZ525" s="222">
        <f t="shared" si="1237"/>
        <v>0</v>
      </c>
      <c r="EA525" s="222">
        <f t="shared" si="1238"/>
        <v>0</v>
      </c>
      <c r="EB525" s="222">
        <f t="shared" si="1239"/>
        <v>0</v>
      </c>
      <c r="EC525" s="222">
        <f t="shared" si="1240"/>
        <v>0</v>
      </c>
      <c r="ED525" s="222">
        <f t="shared" si="1241"/>
        <v>0</v>
      </c>
      <c r="EE525" s="222">
        <f t="shared" si="1242"/>
        <v>0</v>
      </c>
      <c r="EF525" s="222">
        <f t="shared" si="1243"/>
        <v>0</v>
      </c>
      <c r="EG525" s="222">
        <f t="shared" si="1244"/>
        <v>0</v>
      </c>
      <c r="EH525" s="222">
        <f t="shared" si="1245"/>
        <v>0</v>
      </c>
      <c r="EI525" s="222">
        <f t="shared" si="1246"/>
        <v>0</v>
      </c>
      <c r="EJ525" s="222">
        <f t="shared" si="1247"/>
        <v>0</v>
      </c>
      <c r="EK525" s="222">
        <f t="shared" si="1248"/>
        <v>0</v>
      </c>
      <c r="EL525" s="222">
        <f t="shared" si="1249"/>
        <v>0</v>
      </c>
      <c r="EM525" s="222">
        <f t="shared" si="1250"/>
        <v>0</v>
      </c>
      <c r="EN525" s="222">
        <f t="shared" si="1251"/>
        <v>0</v>
      </c>
      <c r="EO525" s="222">
        <f t="shared" si="1252"/>
        <v>0</v>
      </c>
      <c r="EP525" s="222">
        <f t="shared" si="1253"/>
        <v>0</v>
      </c>
      <c r="EQ525" s="222">
        <f t="shared" si="1254"/>
        <v>0</v>
      </c>
      <c r="ER525" s="222">
        <f t="shared" si="1255"/>
        <v>0</v>
      </c>
      <c r="ES525" s="222">
        <f t="shared" si="1256"/>
        <v>0</v>
      </c>
      <c r="ET525" s="222">
        <f t="shared" si="1257"/>
        <v>0</v>
      </c>
      <c r="EU525" s="222">
        <f t="shared" si="1258"/>
        <v>0</v>
      </c>
      <c r="EV525" s="222">
        <f t="shared" si="1259"/>
        <v>0</v>
      </c>
      <c r="EW525" s="222">
        <f t="shared" si="1260"/>
        <v>0</v>
      </c>
      <c r="EX525" s="222">
        <f t="shared" si="1261"/>
        <v>0</v>
      </c>
      <c r="EY525" s="222">
        <f t="shared" si="1262"/>
        <v>0</v>
      </c>
      <c r="EZ525" s="222">
        <f t="shared" si="1263"/>
        <v>0</v>
      </c>
      <c r="FA525" s="222">
        <f t="shared" si="1264"/>
        <v>0</v>
      </c>
      <c r="FB525" s="222">
        <f t="shared" si="1265"/>
        <v>0</v>
      </c>
      <c r="FC525" s="222">
        <f t="shared" si="1266"/>
        <v>0</v>
      </c>
      <c r="FD525" s="222">
        <f t="shared" si="1267"/>
        <v>0</v>
      </c>
      <c r="FE525" s="222">
        <f t="shared" si="1268"/>
        <v>0</v>
      </c>
      <c r="FF525" s="222">
        <f t="shared" si="1269"/>
        <v>0</v>
      </c>
      <c r="FG525" s="222">
        <f t="shared" si="1270"/>
        <v>0</v>
      </c>
      <c r="FH525" s="222">
        <f t="shared" si="1271"/>
        <v>0</v>
      </c>
      <c r="FI525" s="222">
        <f t="shared" si="1272"/>
        <v>0</v>
      </c>
      <c r="FJ525" s="222">
        <f t="shared" si="1273"/>
        <v>0</v>
      </c>
      <c r="FK525" s="222">
        <f t="shared" si="1274"/>
        <v>0</v>
      </c>
      <c r="FL525" s="222">
        <f t="shared" si="1275"/>
        <v>0</v>
      </c>
      <c r="FM525" s="222">
        <f t="shared" si="1276"/>
        <v>0</v>
      </c>
      <c r="FN525" s="222">
        <f t="shared" si="1277"/>
        <v>0</v>
      </c>
      <c r="FO525" s="222">
        <f t="shared" si="1278"/>
        <v>0</v>
      </c>
      <c r="FP525" s="222">
        <f t="shared" si="1279"/>
        <v>0</v>
      </c>
      <c r="FQ525" s="222">
        <f t="shared" si="1280"/>
        <v>0</v>
      </c>
      <c r="FR525" s="222">
        <f t="shared" si="1281"/>
        <v>0</v>
      </c>
      <c r="FS525" s="222">
        <f t="shared" si="1282"/>
        <v>0</v>
      </c>
      <c r="FT525" s="222">
        <f t="shared" si="1283"/>
        <v>0</v>
      </c>
      <c r="FU525" s="222">
        <f t="shared" si="1284"/>
        <v>0</v>
      </c>
      <c r="FV525" s="222">
        <f t="shared" si="1285"/>
        <v>0</v>
      </c>
      <c r="FW525" s="222">
        <f t="shared" si="1286"/>
        <v>0</v>
      </c>
      <c r="FX525" s="222">
        <f t="shared" si="1287"/>
        <v>0</v>
      </c>
      <c r="FY525" s="222">
        <f t="shared" si="1288"/>
        <v>0</v>
      </c>
      <c r="FZ525" s="222">
        <f t="shared" si="1289"/>
        <v>0</v>
      </c>
      <c r="GA525" s="222">
        <f t="shared" si="1290"/>
        <v>0</v>
      </c>
      <c r="GB525" s="222">
        <f t="shared" si="1291"/>
        <v>0</v>
      </c>
      <c r="GC525" s="222">
        <f t="shared" si="1292"/>
        <v>0</v>
      </c>
      <c r="GD525" s="222">
        <f t="shared" si="1293"/>
        <v>0</v>
      </c>
      <c r="GE525" s="222">
        <f t="shared" si="1294"/>
        <v>0</v>
      </c>
      <c r="GF525" s="222">
        <f t="shared" si="1295"/>
        <v>0</v>
      </c>
      <c r="GG525" s="222">
        <f t="shared" si="1296"/>
        <v>0</v>
      </c>
      <c r="GH525" s="222">
        <f t="shared" si="1297"/>
        <v>0</v>
      </c>
      <c r="GI525" s="222">
        <f t="shared" si="1298"/>
        <v>0</v>
      </c>
      <c r="GJ525" s="222">
        <f t="shared" si="1299"/>
        <v>0</v>
      </c>
      <c r="GK525" s="222">
        <f t="shared" si="1300"/>
        <v>0</v>
      </c>
      <c r="GL525" s="222">
        <f t="shared" si="1301"/>
        <v>0</v>
      </c>
      <c r="GM525" s="222">
        <f t="shared" si="1302"/>
        <v>0</v>
      </c>
      <c r="GN525" s="222">
        <f t="shared" si="1303"/>
        <v>0</v>
      </c>
      <c r="GO525" s="222">
        <f t="shared" si="1304"/>
        <v>0</v>
      </c>
      <c r="GP525" s="222">
        <f t="shared" si="1305"/>
        <v>0</v>
      </c>
      <c r="GQ525" s="222">
        <f t="shared" si="1306"/>
        <v>0</v>
      </c>
      <c r="GR525" s="222">
        <f t="shared" si="1307"/>
        <v>0</v>
      </c>
      <c r="GS525" s="222">
        <f t="shared" si="1308"/>
        <v>0</v>
      </c>
      <c r="GT525" s="222">
        <f t="shared" si="1309"/>
        <v>0</v>
      </c>
      <c r="GU525" s="222">
        <f t="shared" si="1310"/>
        <v>0</v>
      </c>
      <c r="GV525" s="222">
        <f t="shared" si="1311"/>
        <v>0</v>
      </c>
      <c r="GW525" s="222">
        <f t="shared" si="1312"/>
        <v>0</v>
      </c>
      <c r="GX525" s="222">
        <f t="shared" si="1313"/>
        <v>0</v>
      </c>
      <c r="GY525" s="222">
        <f t="shared" si="1314"/>
        <v>0</v>
      </c>
      <c r="GZ525" s="222">
        <f t="shared" si="1315"/>
        <v>0</v>
      </c>
      <c r="HA525" s="222">
        <f t="shared" si="1316"/>
        <v>0</v>
      </c>
      <c r="HB525" s="222">
        <f t="shared" si="1317"/>
        <v>0</v>
      </c>
      <c r="HC525" s="222">
        <f t="shared" si="1318"/>
        <v>0</v>
      </c>
      <c r="HD525" s="222">
        <f t="shared" si="1319"/>
        <v>0</v>
      </c>
      <c r="HE525" s="222">
        <f t="shared" si="1320"/>
        <v>0</v>
      </c>
      <c r="HF525" s="222">
        <f t="shared" si="1321"/>
        <v>0</v>
      </c>
      <c r="HG525" s="222">
        <f t="shared" si="1322"/>
        <v>0</v>
      </c>
      <c r="HH525" s="222">
        <f t="shared" si="1323"/>
        <v>0</v>
      </c>
      <c r="HI525" s="222">
        <f t="shared" si="1324"/>
        <v>0</v>
      </c>
      <c r="HJ525" s="222">
        <f t="shared" si="1325"/>
        <v>0</v>
      </c>
      <c r="HK525" s="222">
        <f t="shared" si="1326"/>
        <v>0</v>
      </c>
      <c r="HL525" s="222">
        <f t="shared" si="1327"/>
        <v>0</v>
      </c>
      <c r="HM525" s="222">
        <f t="shared" si="1328"/>
        <v>0</v>
      </c>
      <c r="HN525" s="222">
        <f t="shared" si="1329"/>
        <v>0</v>
      </c>
      <c r="HO525" s="222">
        <f t="shared" si="1330"/>
        <v>0</v>
      </c>
      <c r="HP525" s="222">
        <f t="shared" si="1331"/>
        <v>0</v>
      </c>
      <c r="HQ525" s="222">
        <f t="shared" si="1332"/>
        <v>0</v>
      </c>
      <c r="HR525" s="222">
        <f t="shared" si="1333"/>
        <v>0</v>
      </c>
      <c r="HS525" s="222">
        <f t="shared" si="1334"/>
        <v>0</v>
      </c>
      <c r="HT525" s="222">
        <f t="shared" si="1335"/>
        <v>0</v>
      </c>
      <c r="HU525" s="222">
        <f t="shared" si="1336"/>
        <v>0</v>
      </c>
      <c r="HV525" s="222">
        <f t="shared" si="1337"/>
        <v>0</v>
      </c>
      <c r="HW525" s="222">
        <f t="shared" si="1338"/>
        <v>0</v>
      </c>
      <c r="HX525" s="222">
        <f t="shared" si="1339"/>
        <v>0</v>
      </c>
      <c r="HY525" s="222">
        <f t="shared" si="1340"/>
        <v>0</v>
      </c>
      <c r="HZ525" s="222">
        <f t="shared" si="1341"/>
        <v>0</v>
      </c>
      <c r="IA525" s="222">
        <f t="shared" si="1342"/>
        <v>0</v>
      </c>
      <c r="IB525" s="222">
        <f t="shared" si="1343"/>
        <v>0</v>
      </c>
      <c r="IC525" s="222">
        <f t="shared" si="1344"/>
        <v>0</v>
      </c>
      <c r="ID525" s="222">
        <f t="shared" si="1345"/>
        <v>0</v>
      </c>
      <c r="IE525" s="222">
        <f t="shared" si="1346"/>
        <v>0</v>
      </c>
      <c r="IF525" s="222">
        <f t="shared" si="1347"/>
        <v>0</v>
      </c>
      <c r="IG525" s="222">
        <f t="shared" si="1348"/>
        <v>0</v>
      </c>
      <c r="IH525" s="222">
        <f t="shared" si="1349"/>
        <v>0</v>
      </c>
      <c r="II525" s="222">
        <f t="shared" si="1350"/>
        <v>0</v>
      </c>
      <c r="IJ525" s="222">
        <f t="shared" si="1351"/>
        <v>0</v>
      </c>
      <c r="IK525" s="222">
        <f t="shared" si="1352"/>
        <v>0</v>
      </c>
      <c r="IL525" s="222">
        <f t="shared" si="1353"/>
        <v>0</v>
      </c>
      <c r="IM525" s="222">
        <f t="shared" si="1354"/>
        <v>0</v>
      </c>
      <c r="IN525" s="222">
        <f t="shared" si="1355"/>
        <v>0</v>
      </c>
      <c r="IO525" s="222">
        <f t="shared" si="1356"/>
        <v>0</v>
      </c>
      <c r="IP525" s="222">
        <f t="shared" si="1357"/>
        <v>0</v>
      </c>
      <c r="IQ525" s="222">
        <f t="shared" si="1358"/>
        <v>0</v>
      </c>
      <c r="IR525" s="222">
        <f t="shared" si="1359"/>
        <v>0</v>
      </c>
      <c r="IS525" s="222">
        <f t="shared" si="1360"/>
        <v>0</v>
      </c>
      <c r="IT525" s="222">
        <f t="shared" si="1361"/>
        <v>0</v>
      </c>
      <c r="IU525" s="222">
        <f t="shared" si="1362"/>
        <v>0</v>
      </c>
      <c r="IV525" s="222">
        <f t="shared" si="1363"/>
        <v>0</v>
      </c>
      <c r="IW525" s="222">
        <f t="shared" si="1364"/>
        <v>0</v>
      </c>
      <c r="IX525" s="222">
        <f t="shared" si="1365"/>
        <v>0</v>
      </c>
      <c r="IY525" s="222">
        <f t="shared" si="1366"/>
        <v>0</v>
      </c>
      <c r="IZ525" s="222">
        <f t="shared" si="1367"/>
        <v>0</v>
      </c>
      <c r="JA525" s="222">
        <f t="shared" si="1368"/>
        <v>0</v>
      </c>
      <c r="JB525" s="222">
        <f t="shared" si="1369"/>
        <v>0</v>
      </c>
    </row>
    <row r="526" spans="2:262">
      <c r="B526" s="230">
        <v>165</v>
      </c>
      <c r="C526" s="229">
        <f t="shared" si="1370"/>
        <v>3.2226562500000024E-3</v>
      </c>
      <c r="D526" s="226">
        <f t="shared" ca="1" si="1113"/>
        <v>71.930252263743256</v>
      </c>
      <c r="E526" s="225">
        <f ca="1">FO361</f>
        <v>-6.9747736256738538E-2</v>
      </c>
      <c r="F526" s="224">
        <v>165</v>
      </c>
      <c r="G526" s="222">
        <f t="shared" si="1114"/>
        <v>0</v>
      </c>
      <c r="H526" s="222">
        <f t="shared" si="1115"/>
        <v>0</v>
      </c>
      <c r="I526" s="222">
        <f t="shared" si="1116"/>
        <v>0</v>
      </c>
      <c r="J526" s="222">
        <f t="shared" si="1117"/>
        <v>0</v>
      </c>
      <c r="K526" s="222">
        <f t="shared" si="1118"/>
        <v>0</v>
      </c>
      <c r="L526" s="222">
        <f t="shared" si="1119"/>
        <v>0</v>
      </c>
      <c r="M526" s="222">
        <f t="shared" si="1120"/>
        <v>0</v>
      </c>
      <c r="N526" s="222">
        <f t="shared" si="1121"/>
        <v>0</v>
      </c>
      <c r="O526" s="222">
        <f t="shared" si="1122"/>
        <v>0</v>
      </c>
      <c r="P526" s="222">
        <f t="shared" si="1123"/>
        <v>0</v>
      </c>
      <c r="Q526" s="222">
        <f t="shared" si="1124"/>
        <v>0</v>
      </c>
      <c r="R526" s="222">
        <f t="shared" si="1125"/>
        <v>0</v>
      </c>
      <c r="S526" s="222">
        <f t="shared" si="1126"/>
        <v>0</v>
      </c>
      <c r="T526" s="222">
        <f t="shared" si="1127"/>
        <v>0</v>
      </c>
      <c r="U526" s="222">
        <f t="shared" si="1128"/>
        <v>0</v>
      </c>
      <c r="V526" s="222">
        <f t="shared" si="1129"/>
        <v>0</v>
      </c>
      <c r="W526" s="222">
        <f t="shared" si="1130"/>
        <v>0</v>
      </c>
      <c r="X526" s="222">
        <f t="shared" si="1131"/>
        <v>0</v>
      </c>
      <c r="Y526" s="222">
        <f t="shared" si="1132"/>
        <v>0</v>
      </c>
      <c r="Z526" s="222">
        <f t="shared" si="1133"/>
        <v>0</v>
      </c>
      <c r="AA526" s="222">
        <f t="shared" si="1134"/>
        <v>0</v>
      </c>
      <c r="AB526" s="222">
        <f t="shared" si="1135"/>
        <v>0</v>
      </c>
      <c r="AC526" s="222">
        <f t="shared" si="1136"/>
        <v>0</v>
      </c>
      <c r="AD526" s="222">
        <f t="shared" si="1137"/>
        <v>0</v>
      </c>
      <c r="AE526" s="222">
        <f t="shared" si="1138"/>
        <v>0</v>
      </c>
      <c r="AF526" s="222">
        <f t="shared" si="1139"/>
        <v>0</v>
      </c>
      <c r="AG526" s="222">
        <f t="shared" si="1140"/>
        <v>0</v>
      </c>
      <c r="AH526" s="222">
        <f t="shared" si="1141"/>
        <v>0</v>
      </c>
      <c r="AI526" s="222">
        <f t="shared" si="1142"/>
        <v>0</v>
      </c>
      <c r="AJ526" s="222">
        <f t="shared" si="1143"/>
        <v>0</v>
      </c>
      <c r="AK526" s="222">
        <f t="shared" si="1144"/>
        <v>0</v>
      </c>
      <c r="AL526" s="222">
        <f t="shared" si="1145"/>
        <v>0</v>
      </c>
      <c r="AM526" s="222">
        <f t="shared" si="1146"/>
        <v>0</v>
      </c>
      <c r="AN526" s="222">
        <f t="shared" si="1147"/>
        <v>0</v>
      </c>
      <c r="AO526" s="222">
        <f t="shared" si="1148"/>
        <v>0</v>
      </c>
      <c r="AP526" s="222">
        <f t="shared" si="1149"/>
        <v>0</v>
      </c>
      <c r="AQ526" s="222">
        <f t="shared" si="1150"/>
        <v>0</v>
      </c>
      <c r="AR526" s="222">
        <f t="shared" si="1151"/>
        <v>0</v>
      </c>
      <c r="AS526" s="222">
        <f t="shared" si="1152"/>
        <v>0</v>
      </c>
      <c r="AT526" s="222">
        <f t="shared" si="1153"/>
        <v>0</v>
      </c>
      <c r="AU526" s="222">
        <f t="shared" si="1154"/>
        <v>0</v>
      </c>
      <c r="AV526" s="222">
        <f t="shared" si="1155"/>
        <v>0</v>
      </c>
      <c r="AW526" s="222">
        <f t="shared" si="1156"/>
        <v>0</v>
      </c>
      <c r="AX526" s="222">
        <f t="shared" si="1157"/>
        <v>0</v>
      </c>
      <c r="AY526" s="222">
        <f t="shared" si="1158"/>
        <v>0</v>
      </c>
      <c r="AZ526" s="222">
        <f t="shared" si="1159"/>
        <v>0</v>
      </c>
      <c r="BA526" s="222">
        <f t="shared" si="1160"/>
        <v>0</v>
      </c>
      <c r="BB526" s="222">
        <f t="shared" si="1161"/>
        <v>0</v>
      </c>
      <c r="BC526" s="222">
        <f t="shared" si="1162"/>
        <v>0</v>
      </c>
      <c r="BD526" s="222">
        <f t="shared" si="1163"/>
        <v>0</v>
      </c>
      <c r="BE526" s="222">
        <f t="shared" si="1164"/>
        <v>0</v>
      </c>
      <c r="BF526" s="222">
        <f t="shared" si="1165"/>
        <v>0</v>
      </c>
      <c r="BG526" s="222">
        <f t="shared" si="1166"/>
        <v>0</v>
      </c>
      <c r="BH526" s="222">
        <f t="shared" si="1167"/>
        <v>0</v>
      </c>
      <c r="BI526" s="222">
        <f t="shared" si="1168"/>
        <v>0</v>
      </c>
      <c r="BJ526" s="222">
        <f t="shared" si="1169"/>
        <v>0</v>
      </c>
      <c r="BK526" s="222">
        <f t="shared" si="1170"/>
        <v>0</v>
      </c>
      <c r="BL526" s="222">
        <f t="shared" si="1171"/>
        <v>0</v>
      </c>
      <c r="BM526" s="222">
        <f t="shared" si="1172"/>
        <v>0</v>
      </c>
      <c r="BN526" s="222">
        <f t="shared" si="1173"/>
        <v>0</v>
      </c>
      <c r="BO526" s="222">
        <f t="shared" si="1174"/>
        <v>0</v>
      </c>
      <c r="BP526" s="222">
        <f t="shared" si="1175"/>
        <v>0</v>
      </c>
      <c r="BQ526" s="222">
        <f t="shared" si="1176"/>
        <v>0</v>
      </c>
      <c r="BR526" s="222">
        <f t="shared" si="1177"/>
        <v>0</v>
      </c>
      <c r="BS526" s="222">
        <f t="shared" si="1178"/>
        <v>0</v>
      </c>
      <c r="BT526" s="222">
        <f t="shared" si="1179"/>
        <v>0</v>
      </c>
      <c r="BU526" s="222">
        <f t="shared" si="1180"/>
        <v>0</v>
      </c>
      <c r="BV526" s="222">
        <f t="shared" si="1181"/>
        <v>0</v>
      </c>
      <c r="BW526" s="222">
        <f t="shared" si="1182"/>
        <v>0</v>
      </c>
      <c r="BX526" s="222">
        <f t="shared" si="1183"/>
        <v>0</v>
      </c>
      <c r="BY526" s="222">
        <f t="shared" si="1184"/>
        <v>0</v>
      </c>
      <c r="BZ526" s="222">
        <f t="shared" si="1185"/>
        <v>0</v>
      </c>
      <c r="CA526" s="222">
        <f t="shared" si="1186"/>
        <v>0</v>
      </c>
      <c r="CB526" s="222">
        <f t="shared" si="1187"/>
        <v>0</v>
      </c>
      <c r="CC526" s="222">
        <f t="shared" si="1188"/>
        <v>0</v>
      </c>
      <c r="CD526" s="222">
        <f t="shared" si="1189"/>
        <v>0</v>
      </c>
      <c r="CE526" s="222">
        <f t="shared" si="1190"/>
        <v>0</v>
      </c>
      <c r="CF526" s="222">
        <f t="shared" si="1191"/>
        <v>0</v>
      </c>
      <c r="CG526" s="222">
        <f t="shared" si="1192"/>
        <v>0</v>
      </c>
      <c r="CH526" s="222">
        <f t="shared" si="1193"/>
        <v>0</v>
      </c>
      <c r="CI526" s="222">
        <f t="shared" si="1194"/>
        <v>0</v>
      </c>
      <c r="CJ526" s="222">
        <f t="shared" si="1195"/>
        <v>0</v>
      </c>
      <c r="CK526" s="222">
        <f t="shared" si="1196"/>
        <v>0</v>
      </c>
      <c r="CL526" s="222">
        <f t="shared" si="1197"/>
        <v>0</v>
      </c>
      <c r="CM526" s="222">
        <f t="shared" si="1198"/>
        <v>0</v>
      </c>
      <c r="CN526" s="222">
        <f t="shared" si="1199"/>
        <v>0</v>
      </c>
      <c r="CO526" s="222">
        <f t="shared" si="1200"/>
        <v>0</v>
      </c>
      <c r="CP526" s="222">
        <f t="shared" si="1201"/>
        <v>0</v>
      </c>
      <c r="CQ526" s="222">
        <f t="shared" si="1202"/>
        <v>0</v>
      </c>
      <c r="CR526" s="222">
        <f t="shared" si="1203"/>
        <v>0</v>
      </c>
      <c r="CS526" s="222">
        <f t="shared" si="1204"/>
        <v>0</v>
      </c>
      <c r="CT526" s="222">
        <f t="shared" si="1205"/>
        <v>0</v>
      </c>
      <c r="CU526" s="222">
        <f t="shared" si="1206"/>
        <v>0</v>
      </c>
      <c r="CV526" s="222">
        <f t="shared" si="1207"/>
        <v>0</v>
      </c>
      <c r="CW526" s="222">
        <f t="shared" si="1208"/>
        <v>0</v>
      </c>
      <c r="CX526" s="222">
        <f t="shared" si="1209"/>
        <v>0</v>
      </c>
      <c r="CY526" s="222">
        <f t="shared" si="1210"/>
        <v>0</v>
      </c>
      <c r="CZ526" s="222">
        <f t="shared" si="1211"/>
        <v>0</v>
      </c>
      <c r="DA526" s="222">
        <f t="shared" si="1212"/>
        <v>0</v>
      </c>
      <c r="DB526" s="222">
        <f t="shared" si="1213"/>
        <v>0</v>
      </c>
      <c r="DC526" s="222">
        <f t="shared" si="1214"/>
        <v>0</v>
      </c>
      <c r="DD526" s="222">
        <f t="shared" si="1215"/>
        <v>0</v>
      </c>
      <c r="DE526" s="222">
        <f t="shared" si="1216"/>
        <v>0</v>
      </c>
      <c r="DF526" s="222">
        <f t="shared" si="1217"/>
        <v>0</v>
      </c>
      <c r="DG526" s="222">
        <f t="shared" si="1218"/>
        <v>0</v>
      </c>
      <c r="DH526" s="222">
        <f t="shared" si="1219"/>
        <v>0</v>
      </c>
      <c r="DI526" s="222">
        <f t="shared" si="1220"/>
        <v>0</v>
      </c>
      <c r="DJ526" s="222">
        <f t="shared" si="1221"/>
        <v>0</v>
      </c>
      <c r="DK526" s="222">
        <f t="shared" si="1222"/>
        <v>0</v>
      </c>
      <c r="DL526" s="222">
        <f t="shared" si="1223"/>
        <v>0</v>
      </c>
      <c r="DM526" s="222">
        <f t="shared" si="1224"/>
        <v>0</v>
      </c>
      <c r="DN526" s="222">
        <f t="shared" si="1225"/>
        <v>0</v>
      </c>
      <c r="DO526" s="222">
        <f t="shared" si="1226"/>
        <v>0</v>
      </c>
      <c r="DP526" s="222">
        <f t="shared" si="1227"/>
        <v>0</v>
      </c>
      <c r="DQ526" s="222">
        <f t="shared" si="1228"/>
        <v>0</v>
      </c>
      <c r="DR526" s="222">
        <f t="shared" si="1229"/>
        <v>0</v>
      </c>
      <c r="DS526" s="222">
        <f t="shared" si="1230"/>
        <v>0</v>
      </c>
      <c r="DT526" s="222">
        <f t="shared" si="1231"/>
        <v>0</v>
      </c>
      <c r="DU526" s="222">
        <f t="shared" si="1232"/>
        <v>0</v>
      </c>
      <c r="DV526" s="222">
        <f t="shared" si="1233"/>
        <v>0</v>
      </c>
      <c r="DW526" s="222">
        <f t="shared" si="1234"/>
        <v>0</v>
      </c>
      <c r="DX526" s="222">
        <f t="shared" si="1235"/>
        <v>0</v>
      </c>
      <c r="DY526" s="222">
        <f t="shared" si="1236"/>
        <v>0</v>
      </c>
      <c r="DZ526" s="222">
        <f t="shared" si="1237"/>
        <v>0</v>
      </c>
      <c r="EA526" s="222">
        <f t="shared" si="1238"/>
        <v>0</v>
      </c>
      <c r="EB526" s="222">
        <f t="shared" si="1239"/>
        <v>0</v>
      </c>
      <c r="EC526" s="222">
        <f t="shared" si="1240"/>
        <v>0</v>
      </c>
      <c r="ED526" s="222">
        <f t="shared" si="1241"/>
        <v>0</v>
      </c>
      <c r="EE526" s="222">
        <f t="shared" si="1242"/>
        <v>0</v>
      </c>
      <c r="EF526" s="222">
        <f t="shared" si="1243"/>
        <v>0</v>
      </c>
      <c r="EG526" s="222">
        <f t="shared" si="1244"/>
        <v>0</v>
      </c>
      <c r="EH526" s="222">
        <f t="shared" si="1245"/>
        <v>0</v>
      </c>
      <c r="EI526" s="222">
        <f t="shared" si="1246"/>
        <v>0</v>
      </c>
      <c r="EJ526" s="222">
        <f t="shared" si="1247"/>
        <v>0</v>
      </c>
      <c r="EK526" s="222">
        <f t="shared" si="1248"/>
        <v>0</v>
      </c>
      <c r="EL526" s="222">
        <f t="shared" si="1249"/>
        <v>0</v>
      </c>
      <c r="EM526" s="222">
        <f t="shared" si="1250"/>
        <v>0</v>
      </c>
      <c r="EN526" s="222">
        <f t="shared" si="1251"/>
        <v>0</v>
      </c>
      <c r="EO526" s="222">
        <f t="shared" si="1252"/>
        <v>0</v>
      </c>
      <c r="EP526" s="222">
        <f t="shared" si="1253"/>
        <v>0</v>
      </c>
      <c r="EQ526" s="222">
        <f t="shared" si="1254"/>
        <v>0</v>
      </c>
      <c r="ER526" s="222">
        <f t="shared" si="1255"/>
        <v>0</v>
      </c>
      <c r="ES526" s="222">
        <f t="shared" si="1256"/>
        <v>0</v>
      </c>
      <c r="ET526" s="222">
        <f t="shared" si="1257"/>
        <v>0</v>
      </c>
      <c r="EU526" s="222">
        <f t="shared" si="1258"/>
        <v>0</v>
      </c>
      <c r="EV526" s="222">
        <f t="shared" si="1259"/>
        <v>0</v>
      </c>
      <c r="EW526" s="222">
        <f t="shared" si="1260"/>
        <v>0</v>
      </c>
      <c r="EX526" s="222">
        <f t="shared" si="1261"/>
        <v>0</v>
      </c>
      <c r="EY526" s="222">
        <f t="shared" si="1262"/>
        <v>0</v>
      </c>
      <c r="EZ526" s="222">
        <f t="shared" si="1263"/>
        <v>0</v>
      </c>
      <c r="FA526" s="222">
        <f t="shared" si="1264"/>
        <v>0</v>
      </c>
      <c r="FB526" s="222">
        <f t="shared" si="1265"/>
        <v>0</v>
      </c>
      <c r="FC526" s="222">
        <f t="shared" si="1266"/>
        <v>0</v>
      </c>
      <c r="FD526" s="222">
        <f t="shared" si="1267"/>
        <v>0</v>
      </c>
      <c r="FE526" s="222">
        <f t="shared" si="1268"/>
        <v>0</v>
      </c>
      <c r="FF526" s="222">
        <f t="shared" si="1269"/>
        <v>0</v>
      </c>
      <c r="FG526" s="222">
        <f t="shared" si="1270"/>
        <v>0</v>
      </c>
      <c r="FH526" s="222">
        <f t="shared" si="1271"/>
        <v>0</v>
      </c>
      <c r="FI526" s="222">
        <f t="shared" si="1272"/>
        <v>0</v>
      </c>
      <c r="FJ526" s="222">
        <f t="shared" si="1273"/>
        <v>0</v>
      </c>
      <c r="FK526" s="222">
        <f t="shared" si="1274"/>
        <v>0</v>
      </c>
      <c r="FL526" s="222">
        <f t="shared" si="1275"/>
        <v>0</v>
      </c>
      <c r="FM526" s="222">
        <f t="shared" si="1276"/>
        <v>0</v>
      </c>
      <c r="FN526" s="222">
        <f t="shared" si="1277"/>
        <v>0</v>
      </c>
      <c r="FO526" s="222">
        <f t="shared" si="1278"/>
        <v>0</v>
      </c>
      <c r="FP526" s="222">
        <f t="shared" si="1279"/>
        <v>0</v>
      </c>
      <c r="FQ526" s="222">
        <f t="shared" si="1280"/>
        <v>0</v>
      </c>
      <c r="FR526" s="222">
        <f t="shared" si="1281"/>
        <v>0</v>
      </c>
      <c r="FS526" s="222">
        <f t="shared" si="1282"/>
        <v>0</v>
      </c>
      <c r="FT526" s="222">
        <f t="shared" si="1283"/>
        <v>0</v>
      </c>
      <c r="FU526" s="222">
        <f t="shared" si="1284"/>
        <v>0</v>
      </c>
      <c r="FV526" s="222">
        <f t="shared" si="1285"/>
        <v>0</v>
      </c>
      <c r="FW526" s="222">
        <f t="shared" si="1286"/>
        <v>0</v>
      </c>
      <c r="FX526" s="222">
        <f t="shared" si="1287"/>
        <v>0</v>
      </c>
      <c r="FY526" s="222">
        <f t="shared" si="1288"/>
        <v>0</v>
      </c>
      <c r="FZ526" s="222">
        <f t="shared" si="1289"/>
        <v>0</v>
      </c>
      <c r="GA526" s="222">
        <f t="shared" si="1290"/>
        <v>0</v>
      </c>
      <c r="GB526" s="222">
        <f t="shared" si="1291"/>
        <v>0</v>
      </c>
      <c r="GC526" s="222">
        <f t="shared" si="1292"/>
        <v>0</v>
      </c>
      <c r="GD526" s="222">
        <f t="shared" si="1293"/>
        <v>0</v>
      </c>
      <c r="GE526" s="222">
        <f t="shared" si="1294"/>
        <v>0</v>
      </c>
      <c r="GF526" s="222">
        <f t="shared" si="1295"/>
        <v>0</v>
      </c>
      <c r="GG526" s="222">
        <f t="shared" si="1296"/>
        <v>0</v>
      </c>
      <c r="GH526" s="222">
        <f t="shared" si="1297"/>
        <v>0</v>
      </c>
      <c r="GI526" s="222">
        <f t="shared" si="1298"/>
        <v>0</v>
      </c>
      <c r="GJ526" s="222">
        <f t="shared" si="1299"/>
        <v>0</v>
      </c>
      <c r="GK526" s="222">
        <f t="shared" si="1300"/>
        <v>0</v>
      </c>
      <c r="GL526" s="222">
        <f t="shared" si="1301"/>
        <v>0</v>
      </c>
      <c r="GM526" s="222">
        <f t="shared" si="1302"/>
        <v>0</v>
      </c>
      <c r="GN526" s="222">
        <f t="shared" si="1303"/>
        <v>0</v>
      </c>
      <c r="GO526" s="222">
        <f t="shared" si="1304"/>
        <v>0</v>
      </c>
      <c r="GP526" s="222">
        <f t="shared" si="1305"/>
        <v>0</v>
      </c>
      <c r="GQ526" s="222">
        <f t="shared" si="1306"/>
        <v>0</v>
      </c>
      <c r="GR526" s="222">
        <f t="shared" si="1307"/>
        <v>0</v>
      </c>
      <c r="GS526" s="222">
        <f t="shared" si="1308"/>
        <v>0</v>
      </c>
      <c r="GT526" s="222">
        <f t="shared" si="1309"/>
        <v>0</v>
      </c>
      <c r="GU526" s="222">
        <f t="shared" si="1310"/>
        <v>0</v>
      </c>
      <c r="GV526" s="222">
        <f t="shared" si="1311"/>
        <v>0</v>
      </c>
      <c r="GW526" s="222">
        <f t="shared" si="1312"/>
        <v>0</v>
      </c>
      <c r="GX526" s="222">
        <f t="shared" si="1313"/>
        <v>0</v>
      </c>
      <c r="GY526" s="222">
        <f t="shared" si="1314"/>
        <v>0</v>
      </c>
      <c r="GZ526" s="222">
        <f t="shared" si="1315"/>
        <v>0</v>
      </c>
      <c r="HA526" s="222">
        <f t="shared" si="1316"/>
        <v>0</v>
      </c>
      <c r="HB526" s="222">
        <f t="shared" si="1317"/>
        <v>0</v>
      </c>
      <c r="HC526" s="222">
        <f t="shared" si="1318"/>
        <v>0</v>
      </c>
      <c r="HD526" s="222">
        <f t="shared" si="1319"/>
        <v>0</v>
      </c>
      <c r="HE526" s="222">
        <f t="shared" si="1320"/>
        <v>0</v>
      </c>
      <c r="HF526" s="222">
        <f t="shared" si="1321"/>
        <v>0</v>
      </c>
      <c r="HG526" s="222">
        <f t="shared" si="1322"/>
        <v>0</v>
      </c>
      <c r="HH526" s="222">
        <f t="shared" si="1323"/>
        <v>0</v>
      </c>
      <c r="HI526" s="222">
        <f t="shared" si="1324"/>
        <v>0</v>
      </c>
      <c r="HJ526" s="222">
        <f t="shared" si="1325"/>
        <v>0</v>
      </c>
      <c r="HK526" s="222">
        <f t="shared" si="1326"/>
        <v>0</v>
      </c>
      <c r="HL526" s="222">
        <f t="shared" si="1327"/>
        <v>0</v>
      </c>
      <c r="HM526" s="222">
        <f t="shared" si="1328"/>
        <v>0</v>
      </c>
      <c r="HN526" s="222">
        <f t="shared" si="1329"/>
        <v>0</v>
      </c>
      <c r="HO526" s="222">
        <f t="shared" si="1330"/>
        <v>0</v>
      </c>
      <c r="HP526" s="222">
        <f t="shared" si="1331"/>
        <v>0</v>
      </c>
      <c r="HQ526" s="222">
        <f t="shared" si="1332"/>
        <v>0</v>
      </c>
      <c r="HR526" s="222">
        <f t="shared" si="1333"/>
        <v>0</v>
      </c>
      <c r="HS526" s="222">
        <f t="shared" si="1334"/>
        <v>0</v>
      </c>
      <c r="HT526" s="222">
        <f t="shared" si="1335"/>
        <v>0</v>
      </c>
      <c r="HU526" s="222">
        <f t="shared" si="1336"/>
        <v>0</v>
      </c>
      <c r="HV526" s="222">
        <f t="shared" si="1337"/>
        <v>0</v>
      </c>
      <c r="HW526" s="222">
        <f t="shared" si="1338"/>
        <v>0</v>
      </c>
      <c r="HX526" s="222">
        <f t="shared" si="1339"/>
        <v>0</v>
      </c>
      <c r="HY526" s="222">
        <f t="shared" si="1340"/>
        <v>0</v>
      </c>
      <c r="HZ526" s="222">
        <f t="shared" si="1341"/>
        <v>0</v>
      </c>
      <c r="IA526" s="222">
        <f t="shared" si="1342"/>
        <v>0</v>
      </c>
      <c r="IB526" s="222">
        <f t="shared" si="1343"/>
        <v>0</v>
      </c>
      <c r="IC526" s="222">
        <f t="shared" si="1344"/>
        <v>0</v>
      </c>
      <c r="ID526" s="222">
        <f t="shared" si="1345"/>
        <v>0</v>
      </c>
      <c r="IE526" s="222">
        <f t="shared" si="1346"/>
        <v>0</v>
      </c>
      <c r="IF526" s="222">
        <f t="shared" si="1347"/>
        <v>0</v>
      </c>
      <c r="IG526" s="222">
        <f t="shared" si="1348"/>
        <v>0</v>
      </c>
      <c r="IH526" s="222">
        <f t="shared" si="1349"/>
        <v>0</v>
      </c>
      <c r="II526" s="222">
        <f t="shared" si="1350"/>
        <v>0</v>
      </c>
      <c r="IJ526" s="222">
        <f t="shared" si="1351"/>
        <v>0</v>
      </c>
      <c r="IK526" s="222">
        <f t="shared" si="1352"/>
        <v>0</v>
      </c>
      <c r="IL526" s="222">
        <f t="shared" si="1353"/>
        <v>0</v>
      </c>
      <c r="IM526" s="222">
        <f t="shared" si="1354"/>
        <v>0</v>
      </c>
      <c r="IN526" s="222">
        <f t="shared" si="1355"/>
        <v>0</v>
      </c>
      <c r="IO526" s="222">
        <f t="shared" si="1356"/>
        <v>0</v>
      </c>
      <c r="IP526" s="222">
        <f t="shared" si="1357"/>
        <v>0</v>
      </c>
      <c r="IQ526" s="222">
        <f t="shared" si="1358"/>
        <v>0</v>
      </c>
      <c r="IR526" s="222">
        <f t="shared" si="1359"/>
        <v>0</v>
      </c>
      <c r="IS526" s="222">
        <f t="shared" si="1360"/>
        <v>0</v>
      </c>
      <c r="IT526" s="222">
        <f t="shared" si="1361"/>
        <v>0</v>
      </c>
      <c r="IU526" s="222">
        <f t="shared" si="1362"/>
        <v>0</v>
      </c>
      <c r="IV526" s="222">
        <f t="shared" si="1363"/>
        <v>0</v>
      </c>
      <c r="IW526" s="222">
        <f t="shared" si="1364"/>
        <v>0</v>
      </c>
      <c r="IX526" s="222">
        <f t="shared" si="1365"/>
        <v>0</v>
      </c>
      <c r="IY526" s="222">
        <f t="shared" si="1366"/>
        <v>0</v>
      </c>
      <c r="IZ526" s="222">
        <f t="shared" si="1367"/>
        <v>0</v>
      </c>
      <c r="JA526" s="222">
        <f t="shared" si="1368"/>
        <v>0</v>
      </c>
      <c r="JB526" s="222">
        <f t="shared" si="1369"/>
        <v>0</v>
      </c>
    </row>
    <row r="527" spans="2:262">
      <c r="B527" s="230">
        <v>166</v>
      </c>
      <c r="C527" s="229">
        <f t="shared" si="1370"/>
        <v>3.2421875000000024E-3</v>
      </c>
      <c r="D527" s="226">
        <f t="shared" ca="1" si="1113"/>
        <v>71.926990672724244</v>
      </c>
      <c r="E527" s="225">
        <f ca="1">FP361</f>
        <v>-7.3009327275753447E-2</v>
      </c>
      <c r="F527" s="224">
        <v>166</v>
      </c>
      <c r="G527" s="222">
        <f t="shared" si="1114"/>
        <v>0</v>
      </c>
      <c r="H527" s="222">
        <f t="shared" si="1115"/>
        <v>0</v>
      </c>
      <c r="I527" s="222">
        <f t="shared" si="1116"/>
        <v>0</v>
      </c>
      <c r="J527" s="222">
        <f t="shared" si="1117"/>
        <v>0</v>
      </c>
      <c r="K527" s="222">
        <f t="shared" si="1118"/>
        <v>0</v>
      </c>
      <c r="L527" s="222">
        <f t="shared" si="1119"/>
        <v>0</v>
      </c>
      <c r="M527" s="222">
        <f t="shared" si="1120"/>
        <v>0</v>
      </c>
      <c r="N527" s="222">
        <f t="shared" si="1121"/>
        <v>0</v>
      </c>
      <c r="O527" s="222">
        <f t="shared" si="1122"/>
        <v>0</v>
      </c>
      <c r="P527" s="222">
        <f t="shared" si="1123"/>
        <v>0</v>
      </c>
      <c r="Q527" s="222">
        <f t="shared" si="1124"/>
        <v>0</v>
      </c>
      <c r="R527" s="222">
        <f t="shared" si="1125"/>
        <v>0</v>
      </c>
      <c r="S527" s="222">
        <f t="shared" si="1126"/>
        <v>0</v>
      </c>
      <c r="T527" s="222">
        <f t="shared" si="1127"/>
        <v>0</v>
      </c>
      <c r="U527" s="222">
        <f t="shared" si="1128"/>
        <v>0</v>
      </c>
      <c r="V527" s="222">
        <f t="shared" si="1129"/>
        <v>0</v>
      </c>
      <c r="W527" s="222">
        <f t="shared" si="1130"/>
        <v>0</v>
      </c>
      <c r="X527" s="222">
        <f t="shared" si="1131"/>
        <v>0</v>
      </c>
      <c r="Y527" s="222">
        <f t="shared" si="1132"/>
        <v>0</v>
      </c>
      <c r="Z527" s="222">
        <f t="shared" si="1133"/>
        <v>0</v>
      </c>
      <c r="AA527" s="222">
        <f t="shared" si="1134"/>
        <v>0</v>
      </c>
      <c r="AB527" s="222">
        <f t="shared" si="1135"/>
        <v>0</v>
      </c>
      <c r="AC527" s="222">
        <f t="shared" si="1136"/>
        <v>0</v>
      </c>
      <c r="AD527" s="222">
        <f t="shared" si="1137"/>
        <v>0</v>
      </c>
      <c r="AE527" s="222">
        <f t="shared" si="1138"/>
        <v>0</v>
      </c>
      <c r="AF527" s="222">
        <f t="shared" si="1139"/>
        <v>0</v>
      </c>
      <c r="AG527" s="222">
        <f t="shared" si="1140"/>
        <v>0</v>
      </c>
      <c r="AH527" s="222">
        <f t="shared" si="1141"/>
        <v>0</v>
      </c>
      <c r="AI527" s="222">
        <f t="shared" si="1142"/>
        <v>0</v>
      </c>
      <c r="AJ527" s="222">
        <f t="shared" si="1143"/>
        <v>0</v>
      </c>
      <c r="AK527" s="222">
        <f t="shared" si="1144"/>
        <v>0</v>
      </c>
      <c r="AL527" s="222">
        <f t="shared" si="1145"/>
        <v>0</v>
      </c>
      <c r="AM527" s="222">
        <f t="shared" si="1146"/>
        <v>0</v>
      </c>
      <c r="AN527" s="222">
        <f t="shared" si="1147"/>
        <v>0</v>
      </c>
      <c r="AO527" s="222">
        <f t="shared" si="1148"/>
        <v>0</v>
      </c>
      <c r="AP527" s="222">
        <f t="shared" si="1149"/>
        <v>0</v>
      </c>
      <c r="AQ527" s="222">
        <f t="shared" si="1150"/>
        <v>0</v>
      </c>
      <c r="AR527" s="222">
        <f t="shared" si="1151"/>
        <v>0</v>
      </c>
      <c r="AS527" s="222">
        <f t="shared" si="1152"/>
        <v>0</v>
      </c>
      <c r="AT527" s="222">
        <f t="shared" si="1153"/>
        <v>0</v>
      </c>
      <c r="AU527" s="222">
        <f t="shared" si="1154"/>
        <v>0</v>
      </c>
      <c r="AV527" s="222">
        <f t="shared" si="1155"/>
        <v>0</v>
      </c>
      <c r="AW527" s="222">
        <f t="shared" si="1156"/>
        <v>0</v>
      </c>
      <c r="AX527" s="222">
        <f t="shared" si="1157"/>
        <v>0</v>
      </c>
      <c r="AY527" s="222">
        <f t="shared" si="1158"/>
        <v>0</v>
      </c>
      <c r="AZ527" s="222">
        <f t="shared" si="1159"/>
        <v>0</v>
      </c>
      <c r="BA527" s="222">
        <f t="shared" si="1160"/>
        <v>0</v>
      </c>
      <c r="BB527" s="222">
        <f t="shared" si="1161"/>
        <v>0</v>
      </c>
      <c r="BC527" s="222">
        <f t="shared" si="1162"/>
        <v>0</v>
      </c>
      <c r="BD527" s="222">
        <f t="shared" si="1163"/>
        <v>0</v>
      </c>
      <c r="BE527" s="222">
        <f t="shared" si="1164"/>
        <v>0</v>
      </c>
      <c r="BF527" s="222">
        <f t="shared" si="1165"/>
        <v>0</v>
      </c>
      <c r="BG527" s="222">
        <f t="shared" si="1166"/>
        <v>0</v>
      </c>
      <c r="BH527" s="222">
        <f t="shared" si="1167"/>
        <v>0</v>
      </c>
      <c r="BI527" s="222">
        <f t="shared" si="1168"/>
        <v>0</v>
      </c>
      <c r="BJ527" s="222">
        <f t="shared" si="1169"/>
        <v>0</v>
      </c>
      <c r="BK527" s="222">
        <f t="shared" si="1170"/>
        <v>0</v>
      </c>
      <c r="BL527" s="222">
        <f t="shared" si="1171"/>
        <v>0</v>
      </c>
      <c r="BM527" s="222">
        <f t="shared" si="1172"/>
        <v>0</v>
      </c>
      <c r="BN527" s="222">
        <f t="shared" si="1173"/>
        <v>0</v>
      </c>
      <c r="BO527" s="222">
        <f t="shared" si="1174"/>
        <v>0</v>
      </c>
      <c r="BP527" s="222">
        <f t="shared" si="1175"/>
        <v>0</v>
      </c>
      <c r="BQ527" s="222">
        <f t="shared" si="1176"/>
        <v>0</v>
      </c>
      <c r="BR527" s="222">
        <f t="shared" si="1177"/>
        <v>0</v>
      </c>
      <c r="BS527" s="222">
        <f t="shared" si="1178"/>
        <v>0</v>
      </c>
      <c r="BT527" s="222">
        <f t="shared" si="1179"/>
        <v>0</v>
      </c>
      <c r="BU527" s="222">
        <f t="shared" si="1180"/>
        <v>0</v>
      </c>
      <c r="BV527" s="222">
        <f t="shared" si="1181"/>
        <v>0</v>
      </c>
      <c r="BW527" s="222">
        <f t="shared" si="1182"/>
        <v>0</v>
      </c>
      <c r="BX527" s="222">
        <f t="shared" si="1183"/>
        <v>0</v>
      </c>
      <c r="BY527" s="222">
        <f t="shared" si="1184"/>
        <v>0</v>
      </c>
      <c r="BZ527" s="222">
        <f t="shared" si="1185"/>
        <v>0</v>
      </c>
      <c r="CA527" s="222">
        <f t="shared" si="1186"/>
        <v>0</v>
      </c>
      <c r="CB527" s="222">
        <f t="shared" si="1187"/>
        <v>0</v>
      </c>
      <c r="CC527" s="222">
        <f t="shared" si="1188"/>
        <v>0</v>
      </c>
      <c r="CD527" s="222">
        <f t="shared" si="1189"/>
        <v>0</v>
      </c>
      <c r="CE527" s="222">
        <f t="shared" si="1190"/>
        <v>0</v>
      </c>
      <c r="CF527" s="222">
        <f t="shared" si="1191"/>
        <v>0</v>
      </c>
      <c r="CG527" s="222">
        <f t="shared" si="1192"/>
        <v>0</v>
      </c>
      <c r="CH527" s="222">
        <f t="shared" si="1193"/>
        <v>0</v>
      </c>
      <c r="CI527" s="222">
        <f t="shared" si="1194"/>
        <v>0</v>
      </c>
      <c r="CJ527" s="222">
        <f t="shared" si="1195"/>
        <v>0</v>
      </c>
      <c r="CK527" s="222">
        <f t="shared" si="1196"/>
        <v>0</v>
      </c>
      <c r="CL527" s="222">
        <f t="shared" si="1197"/>
        <v>0</v>
      </c>
      <c r="CM527" s="222">
        <f t="shared" si="1198"/>
        <v>0</v>
      </c>
      <c r="CN527" s="222">
        <f t="shared" si="1199"/>
        <v>0</v>
      </c>
      <c r="CO527" s="222">
        <f t="shared" si="1200"/>
        <v>0</v>
      </c>
      <c r="CP527" s="222">
        <f t="shared" si="1201"/>
        <v>0</v>
      </c>
      <c r="CQ527" s="222">
        <f t="shared" si="1202"/>
        <v>0</v>
      </c>
      <c r="CR527" s="222">
        <f t="shared" si="1203"/>
        <v>0</v>
      </c>
      <c r="CS527" s="222">
        <f t="shared" si="1204"/>
        <v>0</v>
      </c>
      <c r="CT527" s="222">
        <f t="shared" si="1205"/>
        <v>0</v>
      </c>
      <c r="CU527" s="222">
        <f t="shared" si="1206"/>
        <v>0</v>
      </c>
      <c r="CV527" s="222">
        <f t="shared" si="1207"/>
        <v>0</v>
      </c>
      <c r="CW527" s="222">
        <f t="shared" si="1208"/>
        <v>0</v>
      </c>
      <c r="CX527" s="222">
        <f t="shared" si="1209"/>
        <v>0</v>
      </c>
      <c r="CY527" s="222">
        <f t="shared" si="1210"/>
        <v>0</v>
      </c>
      <c r="CZ527" s="222">
        <f t="shared" si="1211"/>
        <v>0</v>
      </c>
      <c r="DA527" s="222">
        <f t="shared" si="1212"/>
        <v>0</v>
      </c>
      <c r="DB527" s="222">
        <f t="shared" si="1213"/>
        <v>0</v>
      </c>
      <c r="DC527" s="222">
        <f t="shared" si="1214"/>
        <v>0</v>
      </c>
      <c r="DD527" s="222">
        <f t="shared" si="1215"/>
        <v>0</v>
      </c>
      <c r="DE527" s="222">
        <f t="shared" si="1216"/>
        <v>0</v>
      </c>
      <c r="DF527" s="222">
        <f t="shared" si="1217"/>
        <v>0</v>
      </c>
      <c r="DG527" s="222">
        <f t="shared" si="1218"/>
        <v>0</v>
      </c>
      <c r="DH527" s="222">
        <f t="shared" si="1219"/>
        <v>0</v>
      </c>
      <c r="DI527" s="222">
        <f t="shared" si="1220"/>
        <v>0</v>
      </c>
      <c r="DJ527" s="222">
        <f t="shared" si="1221"/>
        <v>0</v>
      </c>
      <c r="DK527" s="222">
        <f t="shared" si="1222"/>
        <v>0</v>
      </c>
      <c r="DL527" s="222">
        <f t="shared" si="1223"/>
        <v>0</v>
      </c>
      <c r="DM527" s="222">
        <f t="shared" si="1224"/>
        <v>0</v>
      </c>
      <c r="DN527" s="222">
        <f t="shared" si="1225"/>
        <v>0</v>
      </c>
      <c r="DO527" s="222">
        <f t="shared" si="1226"/>
        <v>0</v>
      </c>
      <c r="DP527" s="222">
        <f t="shared" si="1227"/>
        <v>0</v>
      </c>
      <c r="DQ527" s="222">
        <f t="shared" si="1228"/>
        <v>0</v>
      </c>
      <c r="DR527" s="222">
        <f t="shared" si="1229"/>
        <v>0</v>
      </c>
      <c r="DS527" s="222">
        <f t="shared" si="1230"/>
        <v>0</v>
      </c>
      <c r="DT527" s="222">
        <f t="shared" si="1231"/>
        <v>0</v>
      </c>
      <c r="DU527" s="222">
        <f t="shared" si="1232"/>
        <v>0</v>
      </c>
      <c r="DV527" s="222">
        <f t="shared" si="1233"/>
        <v>0</v>
      </c>
      <c r="DW527" s="222">
        <f t="shared" si="1234"/>
        <v>0</v>
      </c>
      <c r="DX527" s="222">
        <f t="shared" si="1235"/>
        <v>0</v>
      </c>
      <c r="DY527" s="222">
        <f t="shared" si="1236"/>
        <v>0</v>
      </c>
      <c r="DZ527" s="222">
        <f t="shared" si="1237"/>
        <v>0</v>
      </c>
      <c r="EA527" s="222">
        <f t="shared" si="1238"/>
        <v>0</v>
      </c>
      <c r="EB527" s="222">
        <f t="shared" si="1239"/>
        <v>0</v>
      </c>
      <c r="EC527" s="222">
        <f t="shared" si="1240"/>
        <v>0</v>
      </c>
      <c r="ED527" s="222">
        <f t="shared" si="1241"/>
        <v>0</v>
      </c>
      <c r="EE527" s="222">
        <f t="shared" si="1242"/>
        <v>0</v>
      </c>
      <c r="EF527" s="222">
        <f t="shared" si="1243"/>
        <v>0</v>
      </c>
      <c r="EG527" s="222">
        <f t="shared" si="1244"/>
        <v>0</v>
      </c>
      <c r="EH527" s="222">
        <f t="shared" si="1245"/>
        <v>0</v>
      </c>
      <c r="EI527" s="222">
        <f t="shared" si="1246"/>
        <v>0</v>
      </c>
      <c r="EJ527" s="222">
        <f t="shared" si="1247"/>
        <v>0</v>
      </c>
      <c r="EK527" s="222">
        <f t="shared" si="1248"/>
        <v>0</v>
      </c>
      <c r="EL527" s="222">
        <f t="shared" si="1249"/>
        <v>0</v>
      </c>
      <c r="EM527" s="222">
        <f t="shared" si="1250"/>
        <v>0</v>
      </c>
      <c r="EN527" s="222">
        <f t="shared" si="1251"/>
        <v>0</v>
      </c>
      <c r="EO527" s="222">
        <f t="shared" si="1252"/>
        <v>0</v>
      </c>
      <c r="EP527" s="222">
        <f t="shared" si="1253"/>
        <v>0</v>
      </c>
      <c r="EQ527" s="222">
        <f t="shared" si="1254"/>
        <v>0</v>
      </c>
      <c r="ER527" s="222">
        <f t="shared" si="1255"/>
        <v>0</v>
      </c>
      <c r="ES527" s="222">
        <f t="shared" si="1256"/>
        <v>0</v>
      </c>
      <c r="ET527" s="222">
        <f t="shared" si="1257"/>
        <v>0</v>
      </c>
      <c r="EU527" s="222">
        <f t="shared" si="1258"/>
        <v>0</v>
      </c>
      <c r="EV527" s="222">
        <f t="shared" si="1259"/>
        <v>0</v>
      </c>
      <c r="EW527" s="222">
        <f t="shared" si="1260"/>
        <v>0</v>
      </c>
      <c r="EX527" s="222">
        <f t="shared" si="1261"/>
        <v>0</v>
      </c>
      <c r="EY527" s="222">
        <f t="shared" si="1262"/>
        <v>0</v>
      </c>
      <c r="EZ527" s="222">
        <f t="shared" si="1263"/>
        <v>0</v>
      </c>
      <c r="FA527" s="222">
        <f t="shared" si="1264"/>
        <v>0</v>
      </c>
      <c r="FB527" s="222">
        <f t="shared" si="1265"/>
        <v>0</v>
      </c>
      <c r="FC527" s="222">
        <f t="shared" si="1266"/>
        <v>0</v>
      </c>
      <c r="FD527" s="222">
        <f t="shared" si="1267"/>
        <v>0</v>
      </c>
      <c r="FE527" s="222">
        <f t="shared" si="1268"/>
        <v>0</v>
      </c>
      <c r="FF527" s="222">
        <f t="shared" si="1269"/>
        <v>0</v>
      </c>
      <c r="FG527" s="222">
        <f t="shared" si="1270"/>
        <v>0</v>
      </c>
      <c r="FH527" s="222">
        <f t="shared" si="1271"/>
        <v>0</v>
      </c>
      <c r="FI527" s="222">
        <f t="shared" si="1272"/>
        <v>0</v>
      </c>
      <c r="FJ527" s="222">
        <f t="shared" si="1273"/>
        <v>0</v>
      </c>
      <c r="FK527" s="222">
        <f t="shared" si="1274"/>
        <v>0</v>
      </c>
      <c r="FL527" s="222">
        <f t="shared" si="1275"/>
        <v>0</v>
      </c>
      <c r="FM527" s="222">
        <f t="shared" si="1276"/>
        <v>0</v>
      </c>
      <c r="FN527" s="222">
        <f t="shared" si="1277"/>
        <v>0</v>
      </c>
      <c r="FO527" s="222">
        <f t="shared" si="1278"/>
        <v>0</v>
      </c>
      <c r="FP527" s="222">
        <f t="shared" si="1279"/>
        <v>0</v>
      </c>
      <c r="FQ527" s="222">
        <f t="shared" si="1280"/>
        <v>0</v>
      </c>
      <c r="FR527" s="222">
        <f t="shared" si="1281"/>
        <v>0</v>
      </c>
      <c r="FS527" s="222">
        <f t="shared" si="1282"/>
        <v>0</v>
      </c>
      <c r="FT527" s="222">
        <f t="shared" si="1283"/>
        <v>0</v>
      </c>
      <c r="FU527" s="222">
        <f t="shared" si="1284"/>
        <v>0</v>
      </c>
      <c r="FV527" s="222">
        <f t="shared" si="1285"/>
        <v>0</v>
      </c>
      <c r="FW527" s="222">
        <f t="shared" si="1286"/>
        <v>0</v>
      </c>
      <c r="FX527" s="222">
        <f t="shared" si="1287"/>
        <v>0</v>
      </c>
      <c r="FY527" s="222">
        <f t="shared" si="1288"/>
        <v>0</v>
      </c>
      <c r="FZ527" s="222">
        <f t="shared" si="1289"/>
        <v>0</v>
      </c>
      <c r="GA527" s="222">
        <f t="shared" si="1290"/>
        <v>0</v>
      </c>
      <c r="GB527" s="222">
        <f t="shared" si="1291"/>
        <v>0</v>
      </c>
      <c r="GC527" s="222">
        <f t="shared" si="1292"/>
        <v>0</v>
      </c>
      <c r="GD527" s="222">
        <f t="shared" si="1293"/>
        <v>0</v>
      </c>
      <c r="GE527" s="222">
        <f t="shared" si="1294"/>
        <v>0</v>
      </c>
      <c r="GF527" s="222">
        <f t="shared" si="1295"/>
        <v>0</v>
      </c>
      <c r="GG527" s="222">
        <f t="shared" si="1296"/>
        <v>0</v>
      </c>
      <c r="GH527" s="222">
        <f t="shared" si="1297"/>
        <v>0</v>
      </c>
      <c r="GI527" s="222">
        <f t="shared" si="1298"/>
        <v>0</v>
      </c>
      <c r="GJ527" s="222">
        <f t="shared" si="1299"/>
        <v>0</v>
      </c>
      <c r="GK527" s="222">
        <f t="shared" si="1300"/>
        <v>0</v>
      </c>
      <c r="GL527" s="222">
        <f t="shared" si="1301"/>
        <v>0</v>
      </c>
      <c r="GM527" s="222">
        <f t="shared" si="1302"/>
        <v>0</v>
      </c>
      <c r="GN527" s="222">
        <f t="shared" si="1303"/>
        <v>0</v>
      </c>
      <c r="GO527" s="222">
        <f t="shared" si="1304"/>
        <v>0</v>
      </c>
      <c r="GP527" s="222">
        <f t="shared" si="1305"/>
        <v>0</v>
      </c>
      <c r="GQ527" s="222">
        <f t="shared" si="1306"/>
        <v>0</v>
      </c>
      <c r="GR527" s="222">
        <f t="shared" si="1307"/>
        <v>0</v>
      </c>
      <c r="GS527" s="222">
        <f t="shared" si="1308"/>
        <v>0</v>
      </c>
      <c r="GT527" s="222">
        <f t="shared" si="1309"/>
        <v>0</v>
      </c>
      <c r="GU527" s="222">
        <f t="shared" si="1310"/>
        <v>0</v>
      </c>
      <c r="GV527" s="222">
        <f t="shared" si="1311"/>
        <v>0</v>
      </c>
      <c r="GW527" s="222">
        <f t="shared" si="1312"/>
        <v>0</v>
      </c>
      <c r="GX527" s="222">
        <f t="shared" si="1313"/>
        <v>0</v>
      </c>
      <c r="GY527" s="222">
        <f t="shared" si="1314"/>
        <v>0</v>
      </c>
      <c r="GZ527" s="222">
        <f t="shared" si="1315"/>
        <v>0</v>
      </c>
      <c r="HA527" s="222">
        <f t="shared" si="1316"/>
        <v>0</v>
      </c>
      <c r="HB527" s="222">
        <f t="shared" si="1317"/>
        <v>0</v>
      </c>
      <c r="HC527" s="222">
        <f t="shared" si="1318"/>
        <v>0</v>
      </c>
      <c r="HD527" s="222">
        <f t="shared" si="1319"/>
        <v>0</v>
      </c>
      <c r="HE527" s="222">
        <f t="shared" si="1320"/>
        <v>0</v>
      </c>
      <c r="HF527" s="222">
        <f t="shared" si="1321"/>
        <v>0</v>
      </c>
      <c r="HG527" s="222">
        <f t="shared" si="1322"/>
        <v>0</v>
      </c>
      <c r="HH527" s="222">
        <f t="shared" si="1323"/>
        <v>0</v>
      </c>
      <c r="HI527" s="222">
        <f t="shared" si="1324"/>
        <v>0</v>
      </c>
      <c r="HJ527" s="222">
        <f t="shared" si="1325"/>
        <v>0</v>
      </c>
      <c r="HK527" s="222">
        <f t="shared" si="1326"/>
        <v>0</v>
      </c>
      <c r="HL527" s="222">
        <f t="shared" si="1327"/>
        <v>0</v>
      </c>
      <c r="HM527" s="222">
        <f t="shared" si="1328"/>
        <v>0</v>
      </c>
      <c r="HN527" s="222">
        <f t="shared" si="1329"/>
        <v>0</v>
      </c>
      <c r="HO527" s="222">
        <f t="shared" si="1330"/>
        <v>0</v>
      </c>
      <c r="HP527" s="222">
        <f t="shared" si="1331"/>
        <v>0</v>
      </c>
      <c r="HQ527" s="222">
        <f t="shared" si="1332"/>
        <v>0</v>
      </c>
      <c r="HR527" s="222">
        <f t="shared" si="1333"/>
        <v>0</v>
      </c>
      <c r="HS527" s="222">
        <f t="shared" si="1334"/>
        <v>0</v>
      </c>
      <c r="HT527" s="222">
        <f t="shared" si="1335"/>
        <v>0</v>
      </c>
      <c r="HU527" s="222">
        <f t="shared" si="1336"/>
        <v>0</v>
      </c>
      <c r="HV527" s="222">
        <f t="shared" si="1337"/>
        <v>0</v>
      </c>
      <c r="HW527" s="222">
        <f t="shared" si="1338"/>
        <v>0</v>
      </c>
      <c r="HX527" s="222">
        <f t="shared" si="1339"/>
        <v>0</v>
      </c>
      <c r="HY527" s="222">
        <f t="shared" si="1340"/>
        <v>0</v>
      </c>
      <c r="HZ527" s="222">
        <f t="shared" si="1341"/>
        <v>0</v>
      </c>
      <c r="IA527" s="222">
        <f t="shared" si="1342"/>
        <v>0</v>
      </c>
      <c r="IB527" s="222">
        <f t="shared" si="1343"/>
        <v>0</v>
      </c>
      <c r="IC527" s="222">
        <f t="shared" si="1344"/>
        <v>0</v>
      </c>
      <c r="ID527" s="222">
        <f t="shared" si="1345"/>
        <v>0</v>
      </c>
      <c r="IE527" s="222">
        <f t="shared" si="1346"/>
        <v>0</v>
      </c>
      <c r="IF527" s="222">
        <f t="shared" si="1347"/>
        <v>0</v>
      </c>
      <c r="IG527" s="222">
        <f t="shared" si="1348"/>
        <v>0</v>
      </c>
      <c r="IH527" s="222">
        <f t="shared" si="1349"/>
        <v>0</v>
      </c>
      <c r="II527" s="222">
        <f t="shared" si="1350"/>
        <v>0</v>
      </c>
      <c r="IJ527" s="222">
        <f t="shared" si="1351"/>
        <v>0</v>
      </c>
      <c r="IK527" s="222">
        <f t="shared" si="1352"/>
        <v>0</v>
      </c>
      <c r="IL527" s="222">
        <f t="shared" si="1353"/>
        <v>0</v>
      </c>
      <c r="IM527" s="222">
        <f t="shared" si="1354"/>
        <v>0</v>
      </c>
      <c r="IN527" s="222">
        <f t="shared" si="1355"/>
        <v>0</v>
      </c>
      <c r="IO527" s="222">
        <f t="shared" si="1356"/>
        <v>0</v>
      </c>
      <c r="IP527" s="222">
        <f t="shared" si="1357"/>
        <v>0</v>
      </c>
      <c r="IQ527" s="222">
        <f t="shared" si="1358"/>
        <v>0</v>
      </c>
      <c r="IR527" s="222">
        <f t="shared" si="1359"/>
        <v>0</v>
      </c>
      <c r="IS527" s="222">
        <f t="shared" si="1360"/>
        <v>0</v>
      </c>
      <c r="IT527" s="222">
        <f t="shared" si="1361"/>
        <v>0</v>
      </c>
      <c r="IU527" s="222">
        <f t="shared" si="1362"/>
        <v>0</v>
      </c>
      <c r="IV527" s="222">
        <f t="shared" si="1363"/>
        <v>0</v>
      </c>
      <c r="IW527" s="222">
        <f t="shared" si="1364"/>
        <v>0</v>
      </c>
      <c r="IX527" s="222">
        <f t="shared" si="1365"/>
        <v>0</v>
      </c>
      <c r="IY527" s="222">
        <f t="shared" si="1366"/>
        <v>0</v>
      </c>
      <c r="IZ527" s="222">
        <f t="shared" si="1367"/>
        <v>0</v>
      </c>
      <c r="JA527" s="222">
        <f t="shared" si="1368"/>
        <v>0</v>
      </c>
      <c r="JB527" s="222">
        <f t="shared" si="1369"/>
        <v>0</v>
      </c>
    </row>
    <row r="528" spans="2:262">
      <c r="B528" s="230">
        <v>167</v>
      </c>
      <c r="C528" s="229">
        <f t="shared" si="1370"/>
        <v>3.2617187500000025E-3</v>
      </c>
      <c r="D528" s="226">
        <f t="shared" ca="1" si="1113"/>
        <v>71.928579738749121</v>
      </c>
      <c r="E528" s="225">
        <f ca="1">FQ361</f>
        <v>-7.1420261250874487E-2</v>
      </c>
      <c r="F528" s="224">
        <v>167</v>
      </c>
      <c r="G528" s="222">
        <f t="shared" si="1114"/>
        <v>0</v>
      </c>
      <c r="H528" s="222">
        <f t="shared" si="1115"/>
        <v>0</v>
      </c>
      <c r="I528" s="222">
        <f t="shared" si="1116"/>
        <v>0</v>
      </c>
      <c r="J528" s="222">
        <f t="shared" si="1117"/>
        <v>0</v>
      </c>
      <c r="K528" s="222">
        <f t="shared" si="1118"/>
        <v>0</v>
      </c>
      <c r="L528" s="222">
        <f t="shared" si="1119"/>
        <v>0</v>
      </c>
      <c r="M528" s="222">
        <f t="shared" si="1120"/>
        <v>0</v>
      </c>
      <c r="N528" s="222">
        <f t="shared" si="1121"/>
        <v>0</v>
      </c>
      <c r="O528" s="222">
        <f t="shared" si="1122"/>
        <v>0</v>
      </c>
      <c r="P528" s="222">
        <f t="shared" si="1123"/>
        <v>0</v>
      </c>
      <c r="Q528" s="222">
        <f t="shared" si="1124"/>
        <v>0</v>
      </c>
      <c r="R528" s="222">
        <f t="shared" si="1125"/>
        <v>0</v>
      </c>
      <c r="S528" s="222">
        <f t="shared" si="1126"/>
        <v>0</v>
      </c>
      <c r="T528" s="222">
        <f t="shared" si="1127"/>
        <v>0</v>
      </c>
      <c r="U528" s="222">
        <f t="shared" si="1128"/>
        <v>0</v>
      </c>
      <c r="V528" s="222">
        <f t="shared" si="1129"/>
        <v>0</v>
      </c>
      <c r="W528" s="222">
        <f t="shared" si="1130"/>
        <v>0</v>
      </c>
      <c r="X528" s="222">
        <f t="shared" si="1131"/>
        <v>0</v>
      </c>
      <c r="Y528" s="222">
        <f t="shared" si="1132"/>
        <v>0</v>
      </c>
      <c r="Z528" s="222">
        <f t="shared" si="1133"/>
        <v>0</v>
      </c>
      <c r="AA528" s="222">
        <f t="shared" si="1134"/>
        <v>0</v>
      </c>
      <c r="AB528" s="222">
        <f t="shared" si="1135"/>
        <v>0</v>
      </c>
      <c r="AC528" s="222">
        <f t="shared" si="1136"/>
        <v>0</v>
      </c>
      <c r="AD528" s="222">
        <f t="shared" si="1137"/>
        <v>0</v>
      </c>
      <c r="AE528" s="222">
        <f t="shared" si="1138"/>
        <v>0</v>
      </c>
      <c r="AF528" s="222">
        <f t="shared" si="1139"/>
        <v>0</v>
      </c>
      <c r="AG528" s="222">
        <f t="shared" si="1140"/>
        <v>0</v>
      </c>
      <c r="AH528" s="222">
        <f t="shared" si="1141"/>
        <v>0</v>
      </c>
      <c r="AI528" s="222">
        <f t="shared" si="1142"/>
        <v>0</v>
      </c>
      <c r="AJ528" s="222">
        <f t="shared" si="1143"/>
        <v>0</v>
      </c>
      <c r="AK528" s="222">
        <f t="shared" si="1144"/>
        <v>0</v>
      </c>
      <c r="AL528" s="222">
        <f t="shared" si="1145"/>
        <v>0</v>
      </c>
      <c r="AM528" s="222">
        <f t="shared" si="1146"/>
        <v>0</v>
      </c>
      <c r="AN528" s="222">
        <f t="shared" si="1147"/>
        <v>0</v>
      </c>
      <c r="AO528" s="222">
        <f t="shared" si="1148"/>
        <v>0</v>
      </c>
      <c r="AP528" s="222">
        <f t="shared" si="1149"/>
        <v>0</v>
      </c>
      <c r="AQ528" s="222">
        <f t="shared" si="1150"/>
        <v>0</v>
      </c>
      <c r="AR528" s="222">
        <f t="shared" si="1151"/>
        <v>0</v>
      </c>
      <c r="AS528" s="222">
        <f t="shared" si="1152"/>
        <v>0</v>
      </c>
      <c r="AT528" s="222">
        <f t="shared" si="1153"/>
        <v>0</v>
      </c>
      <c r="AU528" s="222">
        <f t="shared" si="1154"/>
        <v>0</v>
      </c>
      <c r="AV528" s="222">
        <f t="shared" si="1155"/>
        <v>0</v>
      </c>
      <c r="AW528" s="222">
        <f t="shared" si="1156"/>
        <v>0</v>
      </c>
      <c r="AX528" s="222">
        <f t="shared" si="1157"/>
        <v>0</v>
      </c>
      <c r="AY528" s="222">
        <f t="shared" si="1158"/>
        <v>0</v>
      </c>
      <c r="AZ528" s="222">
        <f t="shared" si="1159"/>
        <v>0</v>
      </c>
      <c r="BA528" s="222">
        <f t="shared" si="1160"/>
        <v>0</v>
      </c>
      <c r="BB528" s="222">
        <f t="shared" si="1161"/>
        <v>0</v>
      </c>
      <c r="BC528" s="222">
        <f t="shared" si="1162"/>
        <v>0</v>
      </c>
      <c r="BD528" s="222">
        <f t="shared" si="1163"/>
        <v>0</v>
      </c>
      <c r="BE528" s="222">
        <f t="shared" si="1164"/>
        <v>0</v>
      </c>
      <c r="BF528" s="222">
        <f t="shared" si="1165"/>
        <v>0</v>
      </c>
      <c r="BG528" s="222">
        <f t="shared" si="1166"/>
        <v>0</v>
      </c>
      <c r="BH528" s="222">
        <f t="shared" si="1167"/>
        <v>0</v>
      </c>
      <c r="BI528" s="222">
        <f t="shared" si="1168"/>
        <v>0</v>
      </c>
      <c r="BJ528" s="222">
        <f t="shared" si="1169"/>
        <v>0</v>
      </c>
      <c r="BK528" s="222">
        <f t="shared" si="1170"/>
        <v>0</v>
      </c>
      <c r="BL528" s="222">
        <f t="shared" si="1171"/>
        <v>0</v>
      </c>
      <c r="BM528" s="222">
        <f t="shared" si="1172"/>
        <v>0</v>
      </c>
      <c r="BN528" s="222">
        <f t="shared" si="1173"/>
        <v>0</v>
      </c>
      <c r="BO528" s="222">
        <f t="shared" si="1174"/>
        <v>0</v>
      </c>
      <c r="BP528" s="222">
        <f t="shared" si="1175"/>
        <v>0</v>
      </c>
      <c r="BQ528" s="222">
        <f t="shared" si="1176"/>
        <v>0</v>
      </c>
      <c r="BR528" s="222">
        <f t="shared" si="1177"/>
        <v>0</v>
      </c>
      <c r="BS528" s="222">
        <f t="shared" si="1178"/>
        <v>0</v>
      </c>
      <c r="BT528" s="222">
        <f t="shared" si="1179"/>
        <v>0</v>
      </c>
      <c r="BU528" s="222">
        <f t="shared" si="1180"/>
        <v>0</v>
      </c>
      <c r="BV528" s="222">
        <f t="shared" si="1181"/>
        <v>0</v>
      </c>
      <c r="BW528" s="222">
        <f t="shared" si="1182"/>
        <v>0</v>
      </c>
      <c r="BX528" s="222">
        <f t="shared" si="1183"/>
        <v>0</v>
      </c>
      <c r="BY528" s="222">
        <f t="shared" si="1184"/>
        <v>0</v>
      </c>
      <c r="BZ528" s="222">
        <f t="shared" si="1185"/>
        <v>0</v>
      </c>
      <c r="CA528" s="222">
        <f t="shared" si="1186"/>
        <v>0</v>
      </c>
      <c r="CB528" s="222">
        <f t="shared" si="1187"/>
        <v>0</v>
      </c>
      <c r="CC528" s="222">
        <f t="shared" si="1188"/>
        <v>0</v>
      </c>
      <c r="CD528" s="222">
        <f t="shared" si="1189"/>
        <v>0</v>
      </c>
      <c r="CE528" s="222">
        <f t="shared" si="1190"/>
        <v>0</v>
      </c>
      <c r="CF528" s="222">
        <f t="shared" si="1191"/>
        <v>0</v>
      </c>
      <c r="CG528" s="222">
        <f t="shared" si="1192"/>
        <v>0</v>
      </c>
      <c r="CH528" s="222">
        <f t="shared" si="1193"/>
        <v>0</v>
      </c>
      <c r="CI528" s="222">
        <f t="shared" si="1194"/>
        <v>0</v>
      </c>
      <c r="CJ528" s="222">
        <f t="shared" si="1195"/>
        <v>0</v>
      </c>
      <c r="CK528" s="222">
        <f t="shared" si="1196"/>
        <v>0</v>
      </c>
      <c r="CL528" s="222">
        <f t="shared" si="1197"/>
        <v>0</v>
      </c>
      <c r="CM528" s="222">
        <f t="shared" si="1198"/>
        <v>0</v>
      </c>
      <c r="CN528" s="222">
        <f t="shared" si="1199"/>
        <v>0</v>
      </c>
      <c r="CO528" s="222">
        <f t="shared" si="1200"/>
        <v>0</v>
      </c>
      <c r="CP528" s="222">
        <f t="shared" si="1201"/>
        <v>0</v>
      </c>
      <c r="CQ528" s="222">
        <f t="shared" si="1202"/>
        <v>0</v>
      </c>
      <c r="CR528" s="222">
        <f t="shared" si="1203"/>
        <v>0</v>
      </c>
      <c r="CS528" s="222">
        <f t="shared" si="1204"/>
        <v>0</v>
      </c>
      <c r="CT528" s="222">
        <f t="shared" si="1205"/>
        <v>0</v>
      </c>
      <c r="CU528" s="222">
        <f t="shared" si="1206"/>
        <v>0</v>
      </c>
      <c r="CV528" s="222">
        <f t="shared" si="1207"/>
        <v>0</v>
      </c>
      <c r="CW528" s="222">
        <f t="shared" si="1208"/>
        <v>0</v>
      </c>
      <c r="CX528" s="222">
        <f t="shared" si="1209"/>
        <v>0</v>
      </c>
      <c r="CY528" s="222">
        <f t="shared" si="1210"/>
        <v>0</v>
      </c>
      <c r="CZ528" s="222">
        <f t="shared" si="1211"/>
        <v>0</v>
      </c>
      <c r="DA528" s="222">
        <f t="shared" si="1212"/>
        <v>0</v>
      </c>
      <c r="DB528" s="222">
        <f t="shared" si="1213"/>
        <v>0</v>
      </c>
      <c r="DC528" s="222">
        <f t="shared" si="1214"/>
        <v>0</v>
      </c>
      <c r="DD528" s="222">
        <f t="shared" si="1215"/>
        <v>0</v>
      </c>
      <c r="DE528" s="222">
        <f t="shared" si="1216"/>
        <v>0</v>
      </c>
      <c r="DF528" s="222">
        <f t="shared" si="1217"/>
        <v>0</v>
      </c>
      <c r="DG528" s="222">
        <f t="shared" si="1218"/>
        <v>0</v>
      </c>
      <c r="DH528" s="222">
        <f t="shared" si="1219"/>
        <v>0</v>
      </c>
      <c r="DI528" s="222">
        <f t="shared" si="1220"/>
        <v>0</v>
      </c>
      <c r="DJ528" s="222">
        <f t="shared" si="1221"/>
        <v>0</v>
      </c>
      <c r="DK528" s="222">
        <f t="shared" si="1222"/>
        <v>0</v>
      </c>
      <c r="DL528" s="222">
        <f t="shared" si="1223"/>
        <v>0</v>
      </c>
      <c r="DM528" s="222">
        <f t="shared" si="1224"/>
        <v>0</v>
      </c>
      <c r="DN528" s="222">
        <f t="shared" si="1225"/>
        <v>0</v>
      </c>
      <c r="DO528" s="222">
        <f t="shared" si="1226"/>
        <v>0</v>
      </c>
      <c r="DP528" s="222">
        <f t="shared" si="1227"/>
        <v>0</v>
      </c>
      <c r="DQ528" s="222">
        <f t="shared" si="1228"/>
        <v>0</v>
      </c>
      <c r="DR528" s="222">
        <f t="shared" si="1229"/>
        <v>0</v>
      </c>
      <c r="DS528" s="222">
        <f t="shared" si="1230"/>
        <v>0</v>
      </c>
      <c r="DT528" s="222">
        <f t="shared" si="1231"/>
        <v>0</v>
      </c>
      <c r="DU528" s="222">
        <f t="shared" si="1232"/>
        <v>0</v>
      </c>
      <c r="DV528" s="222">
        <f t="shared" si="1233"/>
        <v>0</v>
      </c>
      <c r="DW528" s="222">
        <f t="shared" si="1234"/>
        <v>0</v>
      </c>
      <c r="DX528" s="222">
        <f t="shared" si="1235"/>
        <v>0</v>
      </c>
      <c r="DY528" s="222">
        <f t="shared" si="1236"/>
        <v>0</v>
      </c>
      <c r="DZ528" s="222">
        <f t="shared" si="1237"/>
        <v>0</v>
      </c>
      <c r="EA528" s="222">
        <f t="shared" si="1238"/>
        <v>0</v>
      </c>
      <c r="EB528" s="222">
        <f t="shared" si="1239"/>
        <v>0</v>
      </c>
      <c r="EC528" s="222">
        <f t="shared" si="1240"/>
        <v>0</v>
      </c>
      <c r="ED528" s="222">
        <f t="shared" si="1241"/>
        <v>0</v>
      </c>
      <c r="EE528" s="222">
        <f t="shared" si="1242"/>
        <v>0</v>
      </c>
      <c r="EF528" s="222">
        <f t="shared" si="1243"/>
        <v>0</v>
      </c>
      <c r="EG528" s="222">
        <f t="shared" si="1244"/>
        <v>0</v>
      </c>
      <c r="EH528" s="222">
        <f t="shared" si="1245"/>
        <v>0</v>
      </c>
      <c r="EI528" s="222">
        <f t="shared" si="1246"/>
        <v>0</v>
      </c>
      <c r="EJ528" s="222">
        <f t="shared" si="1247"/>
        <v>0</v>
      </c>
      <c r="EK528" s="222">
        <f t="shared" si="1248"/>
        <v>0</v>
      </c>
      <c r="EL528" s="222">
        <f t="shared" si="1249"/>
        <v>0</v>
      </c>
      <c r="EM528" s="222">
        <f t="shared" si="1250"/>
        <v>0</v>
      </c>
      <c r="EN528" s="222">
        <f t="shared" si="1251"/>
        <v>0</v>
      </c>
      <c r="EO528" s="222">
        <f t="shared" si="1252"/>
        <v>0</v>
      </c>
      <c r="EP528" s="222">
        <f t="shared" si="1253"/>
        <v>0</v>
      </c>
      <c r="EQ528" s="222">
        <f t="shared" si="1254"/>
        <v>0</v>
      </c>
      <c r="ER528" s="222">
        <f t="shared" si="1255"/>
        <v>0</v>
      </c>
      <c r="ES528" s="222">
        <f t="shared" si="1256"/>
        <v>0</v>
      </c>
      <c r="ET528" s="222">
        <f t="shared" si="1257"/>
        <v>0</v>
      </c>
      <c r="EU528" s="222">
        <f t="shared" si="1258"/>
        <v>0</v>
      </c>
      <c r="EV528" s="222">
        <f t="shared" si="1259"/>
        <v>0</v>
      </c>
      <c r="EW528" s="222">
        <f t="shared" si="1260"/>
        <v>0</v>
      </c>
      <c r="EX528" s="222">
        <f t="shared" si="1261"/>
        <v>0</v>
      </c>
      <c r="EY528" s="222">
        <f t="shared" si="1262"/>
        <v>0</v>
      </c>
      <c r="EZ528" s="222">
        <f t="shared" si="1263"/>
        <v>0</v>
      </c>
      <c r="FA528" s="222">
        <f t="shared" si="1264"/>
        <v>0</v>
      </c>
      <c r="FB528" s="222">
        <f t="shared" si="1265"/>
        <v>0</v>
      </c>
      <c r="FC528" s="222">
        <f t="shared" si="1266"/>
        <v>0</v>
      </c>
      <c r="FD528" s="222">
        <f t="shared" si="1267"/>
        <v>0</v>
      </c>
      <c r="FE528" s="222">
        <f t="shared" si="1268"/>
        <v>0</v>
      </c>
      <c r="FF528" s="222">
        <f t="shared" si="1269"/>
        <v>0</v>
      </c>
      <c r="FG528" s="222">
        <f t="shared" si="1270"/>
        <v>0</v>
      </c>
      <c r="FH528" s="222">
        <f t="shared" si="1271"/>
        <v>0</v>
      </c>
      <c r="FI528" s="222">
        <f t="shared" si="1272"/>
        <v>0</v>
      </c>
      <c r="FJ528" s="222">
        <f t="shared" si="1273"/>
        <v>0</v>
      </c>
      <c r="FK528" s="222">
        <f t="shared" si="1274"/>
        <v>0</v>
      </c>
      <c r="FL528" s="222">
        <f t="shared" si="1275"/>
        <v>0</v>
      </c>
      <c r="FM528" s="222">
        <f t="shared" si="1276"/>
        <v>0</v>
      </c>
      <c r="FN528" s="222">
        <f t="shared" si="1277"/>
        <v>0</v>
      </c>
      <c r="FO528" s="222">
        <f t="shared" si="1278"/>
        <v>0</v>
      </c>
      <c r="FP528" s="222">
        <f t="shared" si="1279"/>
        <v>0</v>
      </c>
      <c r="FQ528" s="222">
        <f t="shared" si="1280"/>
        <v>0</v>
      </c>
      <c r="FR528" s="222">
        <f t="shared" si="1281"/>
        <v>0</v>
      </c>
      <c r="FS528" s="222">
        <f t="shared" si="1282"/>
        <v>0</v>
      </c>
      <c r="FT528" s="222">
        <f t="shared" si="1283"/>
        <v>0</v>
      </c>
      <c r="FU528" s="222">
        <f t="shared" si="1284"/>
        <v>0</v>
      </c>
      <c r="FV528" s="222">
        <f t="shared" si="1285"/>
        <v>0</v>
      </c>
      <c r="FW528" s="222">
        <f t="shared" si="1286"/>
        <v>0</v>
      </c>
      <c r="FX528" s="222">
        <f t="shared" si="1287"/>
        <v>0</v>
      </c>
      <c r="FY528" s="222">
        <f t="shared" si="1288"/>
        <v>0</v>
      </c>
      <c r="FZ528" s="222">
        <f t="shared" si="1289"/>
        <v>0</v>
      </c>
      <c r="GA528" s="222">
        <f t="shared" si="1290"/>
        <v>0</v>
      </c>
      <c r="GB528" s="222">
        <f t="shared" si="1291"/>
        <v>0</v>
      </c>
      <c r="GC528" s="222">
        <f t="shared" si="1292"/>
        <v>0</v>
      </c>
      <c r="GD528" s="222">
        <f t="shared" si="1293"/>
        <v>0</v>
      </c>
      <c r="GE528" s="222">
        <f t="shared" si="1294"/>
        <v>0</v>
      </c>
      <c r="GF528" s="222">
        <f t="shared" si="1295"/>
        <v>0</v>
      </c>
      <c r="GG528" s="222">
        <f t="shared" si="1296"/>
        <v>0</v>
      </c>
      <c r="GH528" s="222">
        <f t="shared" si="1297"/>
        <v>0</v>
      </c>
      <c r="GI528" s="222">
        <f t="shared" si="1298"/>
        <v>0</v>
      </c>
      <c r="GJ528" s="222">
        <f t="shared" si="1299"/>
        <v>0</v>
      </c>
      <c r="GK528" s="222">
        <f t="shared" si="1300"/>
        <v>0</v>
      </c>
      <c r="GL528" s="222">
        <f t="shared" si="1301"/>
        <v>0</v>
      </c>
      <c r="GM528" s="222">
        <f t="shared" si="1302"/>
        <v>0</v>
      </c>
      <c r="GN528" s="222">
        <f t="shared" si="1303"/>
        <v>0</v>
      </c>
      <c r="GO528" s="222">
        <f t="shared" si="1304"/>
        <v>0</v>
      </c>
      <c r="GP528" s="222">
        <f t="shared" si="1305"/>
        <v>0</v>
      </c>
      <c r="GQ528" s="222">
        <f t="shared" si="1306"/>
        <v>0</v>
      </c>
      <c r="GR528" s="222">
        <f t="shared" si="1307"/>
        <v>0</v>
      </c>
      <c r="GS528" s="222">
        <f t="shared" si="1308"/>
        <v>0</v>
      </c>
      <c r="GT528" s="222">
        <f t="shared" si="1309"/>
        <v>0</v>
      </c>
      <c r="GU528" s="222">
        <f t="shared" si="1310"/>
        <v>0</v>
      </c>
      <c r="GV528" s="222">
        <f t="shared" si="1311"/>
        <v>0</v>
      </c>
      <c r="GW528" s="222">
        <f t="shared" si="1312"/>
        <v>0</v>
      </c>
      <c r="GX528" s="222">
        <f t="shared" si="1313"/>
        <v>0</v>
      </c>
      <c r="GY528" s="222">
        <f t="shared" si="1314"/>
        <v>0</v>
      </c>
      <c r="GZ528" s="222">
        <f t="shared" si="1315"/>
        <v>0</v>
      </c>
      <c r="HA528" s="222">
        <f t="shared" si="1316"/>
        <v>0</v>
      </c>
      <c r="HB528" s="222">
        <f t="shared" si="1317"/>
        <v>0</v>
      </c>
      <c r="HC528" s="222">
        <f t="shared" si="1318"/>
        <v>0</v>
      </c>
      <c r="HD528" s="222">
        <f t="shared" si="1319"/>
        <v>0</v>
      </c>
      <c r="HE528" s="222">
        <f t="shared" si="1320"/>
        <v>0</v>
      </c>
      <c r="HF528" s="222">
        <f t="shared" si="1321"/>
        <v>0</v>
      </c>
      <c r="HG528" s="222">
        <f t="shared" si="1322"/>
        <v>0</v>
      </c>
      <c r="HH528" s="222">
        <f t="shared" si="1323"/>
        <v>0</v>
      </c>
      <c r="HI528" s="222">
        <f t="shared" si="1324"/>
        <v>0</v>
      </c>
      <c r="HJ528" s="222">
        <f t="shared" si="1325"/>
        <v>0</v>
      </c>
      <c r="HK528" s="222">
        <f t="shared" si="1326"/>
        <v>0</v>
      </c>
      <c r="HL528" s="222">
        <f t="shared" si="1327"/>
        <v>0</v>
      </c>
      <c r="HM528" s="222">
        <f t="shared" si="1328"/>
        <v>0</v>
      </c>
      <c r="HN528" s="222">
        <f t="shared" si="1329"/>
        <v>0</v>
      </c>
      <c r="HO528" s="222">
        <f t="shared" si="1330"/>
        <v>0</v>
      </c>
      <c r="HP528" s="222">
        <f t="shared" si="1331"/>
        <v>0</v>
      </c>
      <c r="HQ528" s="222">
        <f t="shared" si="1332"/>
        <v>0</v>
      </c>
      <c r="HR528" s="222">
        <f t="shared" si="1333"/>
        <v>0</v>
      </c>
      <c r="HS528" s="222">
        <f t="shared" si="1334"/>
        <v>0</v>
      </c>
      <c r="HT528" s="222">
        <f t="shared" si="1335"/>
        <v>0</v>
      </c>
      <c r="HU528" s="222">
        <f t="shared" si="1336"/>
        <v>0</v>
      </c>
      <c r="HV528" s="222">
        <f t="shared" si="1337"/>
        <v>0</v>
      </c>
      <c r="HW528" s="222">
        <f t="shared" si="1338"/>
        <v>0</v>
      </c>
      <c r="HX528" s="222">
        <f t="shared" si="1339"/>
        <v>0</v>
      </c>
      <c r="HY528" s="222">
        <f t="shared" si="1340"/>
        <v>0</v>
      </c>
      <c r="HZ528" s="222">
        <f t="shared" si="1341"/>
        <v>0</v>
      </c>
      <c r="IA528" s="222">
        <f t="shared" si="1342"/>
        <v>0</v>
      </c>
      <c r="IB528" s="222">
        <f t="shared" si="1343"/>
        <v>0</v>
      </c>
      <c r="IC528" s="222">
        <f t="shared" si="1344"/>
        <v>0</v>
      </c>
      <c r="ID528" s="222">
        <f t="shared" si="1345"/>
        <v>0</v>
      </c>
      <c r="IE528" s="222">
        <f t="shared" si="1346"/>
        <v>0</v>
      </c>
      <c r="IF528" s="222">
        <f t="shared" si="1347"/>
        <v>0</v>
      </c>
      <c r="IG528" s="222">
        <f t="shared" si="1348"/>
        <v>0</v>
      </c>
      <c r="IH528" s="222">
        <f t="shared" si="1349"/>
        <v>0</v>
      </c>
      <c r="II528" s="222">
        <f t="shared" si="1350"/>
        <v>0</v>
      </c>
      <c r="IJ528" s="222">
        <f t="shared" si="1351"/>
        <v>0</v>
      </c>
      <c r="IK528" s="222">
        <f t="shared" si="1352"/>
        <v>0</v>
      </c>
      <c r="IL528" s="222">
        <f t="shared" si="1353"/>
        <v>0</v>
      </c>
      <c r="IM528" s="222">
        <f t="shared" si="1354"/>
        <v>0</v>
      </c>
      <c r="IN528" s="222">
        <f t="shared" si="1355"/>
        <v>0</v>
      </c>
      <c r="IO528" s="222">
        <f t="shared" si="1356"/>
        <v>0</v>
      </c>
      <c r="IP528" s="222">
        <f t="shared" si="1357"/>
        <v>0</v>
      </c>
      <c r="IQ528" s="222">
        <f t="shared" si="1358"/>
        <v>0</v>
      </c>
      <c r="IR528" s="222">
        <f t="shared" si="1359"/>
        <v>0</v>
      </c>
      <c r="IS528" s="222">
        <f t="shared" si="1360"/>
        <v>0</v>
      </c>
      <c r="IT528" s="222">
        <f t="shared" si="1361"/>
        <v>0</v>
      </c>
      <c r="IU528" s="222">
        <f t="shared" si="1362"/>
        <v>0</v>
      </c>
      <c r="IV528" s="222">
        <f t="shared" si="1363"/>
        <v>0</v>
      </c>
      <c r="IW528" s="222">
        <f t="shared" si="1364"/>
        <v>0</v>
      </c>
      <c r="IX528" s="222">
        <f t="shared" si="1365"/>
        <v>0</v>
      </c>
      <c r="IY528" s="222">
        <f t="shared" si="1366"/>
        <v>0</v>
      </c>
      <c r="IZ528" s="222">
        <f t="shared" si="1367"/>
        <v>0</v>
      </c>
      <c r="JA528" s="222">
        <f t="shared" si="1368"/>
        <v>0</v>
      </c>
      <c r="JB528" s="222">
        <f t="shared" si="1369"/>
        <v>0</v>
      </c>
    </row>
    <row r="529" spans="2:262">
      <c r="B529" s="230">
        <v>168</v>
      </c>
      <c r="C529" s="229">
        <f t="shared" si="1370"/>
        <v>3.2812500000000025E-3</v>
      </c>
      <c r="D529" s="226">
        <f t="shared" ca="1" si="1113"/>
        <v>71.926329742764963</v>
      </c>
      <c r="E529" s="225">
        <f ca="1">FR361</f>
        <v>-7.3670257235038214E-2</v>
      </c>
      <c r="F529" s="224">
        <v>168</v>
      </c>
      <c r="G529" s="222">
        <f t="shared" si="1114"/>
        <v>0</v>
      </c>
      <c r="H529" s="222">
        <f t="shared" si="1115"/>
        <v>0</v>
      </c>
      <c r="I529" s="222">
        <f t="shared" si="1116"/>
        <v>0</v>
      </c>
      <c r="J529" s="222">
        <f t="shared" si="1117"/>
        <v>0</v>
      </c>
      <c r="K529" s="222">
        <f t="shared" si="1118"/>
        <v>0</v>
      </c>
      <c r="L529" s="222">
        <f t="shared" si="1119"/>
        <v>0</v>
      </c>
      <c r="M529" s="222">
        <f t="shared" si="1120"/>
        <v>0</v>
      </c>
      <c r="N529" s="222">
        <f t="shared" si="1121"/>
        <v>0</v>
      </c>
      <c r="O529" s="222">
        <f t="shared" si="1122"/>
        <v>0</v>
      </c>
      <c r="P529" s="222">
        <f t="shared" si="1123"/>
        <v>0</v>
      </c>
      <c r="Q529" s="222">
        <f t="shared" si="1124"/>
        <v>0</v>
      </c>
      <c r="R529" s="222">
        <f t="shared" si="1125"/>
        <v>0</v>
      </c>
      <c r="S529" s="222">
        <f t="shared" si="1126"/>
        <v>0</v>
      </c>
      <c r="T529" s="222">
        <f t="shared" si="1127"/>
        <v>0</v>
      </c>
      <c r="U529" s="222">
        <f t="shared" si="1128"/>
        <v>0</v>
      </c>
      <c r="V529" s="222">
        <f t="shared" si="1129"/>
        <v>0</v>
      </c>
      <c r="W529" s="222">
        <f t="shared" si="1130"/>
        <v>0</v>
      </c>
      <c r="X529" s="222">
        <f t="shared" si="1131"/>
        <v>0</v>
      </c>
      <c r="Y529" s="222">
        <f t="shared" si="1132"/>
        <v>0</v>
      </c>
      <c r="Z529" s="222">
        <f t="shared" si="1133"/>
        <v>0</v>
      </c>
      <c r="AA529" s="222">
        <f t="shared" si="1134"/>
        <v>0</v>
      </c>
      <c r="AB529" s="222">
        <f t="shared" si="1135"/>
        <v>0</v>
      </c>
      <c r="AC529" s="222">
        <f t="shared" si="1136"/>
        <v>0</v>
      </c>
      <c r="AD529" s="222">
        <f t="shared" si="1137"/>
        <v>0</v>
      </c>
      <c r="AE529" s="222">
        <f t="shared" si="1138"/>
        <v>0</v>
      </c>
      <c r="AF529" s="222">
        <f t="shared" si="1139"/>
        <v>0</v>
      </c>
      <c r="AG529" s="222">
        <f t="shared" si="1140"/>
        <v>0</v>
      </c>
      <c r="AH529" s="222">
        <f t="shared" si="1141"/>
        <v>0</v>
      </c>
      <c r="AI529" s="222">
        <f t="shared" si="1142"/>
        <v>0</v>
      </c>
      <c r="AJ529" s="222">
        <f t="shared" si="1143"/>
        <v>0</v>
      </c>
      <c r="AK529" s="222">
        <f t="shared" si="1144"/>
        <v>0</v>
      </c>
      <c r="AL529" s="222">
        <f t="shared" si="1145"/>
        <v>0</v>
      </c>
      <c r="AM529" s="222">
        <f t="shared" si="1146"/>
        <v>0</v>
      </c>
      <c r="AN529" s="222">
        <f t="shared" si="1147"/>
        <v>0</v>
      </c>
      <c r="AO529" s="222">
        <f t="shared" si="1148"/>
        <v>0</v>
      </c>
      <c r="AP529" s="222">
        <f t="shared" si="1149"/>
        <v>0</v>
      </c>
      <c r="AQ529" s="222">
        <f t="shared" si="1150"/>
        <v>0</v>
      </c>
      <c r="AR529" s="222">
        <f t="shared" si="1151"/>
        <v>0</v>
      </c>
      <c r="AS529" s="222">
        <f t="shared" si="1152"/>
        <v>0</v>
      </c>
      <c r="AT529" s="222">
        <f t="shared" si="1153"/>
        <v>0</v>
      </c>
      <c r="AU529" s="222">
        <f t="shared" si="1154"/>
        <v>0</v>
      </c>
      <c r="AV529" s="222">
        <f t="shared" si="1155"/>
        <v>0</v>
      </c>
      <c r="AW529" s="222">
        <f t="shared" si="1156"/>
        <v>0</v>
      </c>
      <c r="AX529" s="222">
        <f t="shared" si="1157"/>
        <v>0</v>
      </c>
      <c r="AY529" s="222">
        <f t="shared" si="1158"/>
        <v>0</v>
      </c>
      <c r="AZ529" s="222">
        <f t="shared" si="1159"/>
        <v>0</v>
      </c>
      <c r="BA529" s="222">
        <f t="shared" si="1160"/>
        <v>0</v>
      </c>
      <c r="BB529" s="222">
        <f t="shared" si="1161"/>
        <v>0</v>
      </c>
      <c r="BC529" s="222">
        <f t="shared" si="1162"/>
        <v>0</v>
      </c>
      <c r="BD529" s="222">
        <f t="shared" si="1163"/>
        <v>0</v>
      </c>
      <c r="BE529" s="222">
        <f t="shared" si="1164"/>
        <v>0</v>
      </c>
      <c r="BF529" s="222">
        <f t="shared" si="1165"/>
        <v>0</v>
      </c>
      <c r="BG529" s="222">
        <f t="shared" si="1166"/>
        <v>0</v>
      </c>
      <c r="BH529" s="222">
        <f t="shared" si="1167"/>
        <v>0</v>
      </c>
      <c r="BI529" s="222">
        <f t="shared" si="1168"/>
        <v>0</v>
      </c>
      <c r="BJ529" s="222">
        <f t="shared" si="1169"/>
        <v>0</v>
      </c>
      <c r="BK529" s="222">
        <f t="shared" si="1170"/>
        <v>0</v>
      </c>
      <c r="BL529" s="222">
        <f t="shared" si="1171"/>
        <v>0</v>
      </c>
      <c r="BM529" s="222">
        <f t="shared" si="1172"/>
        <v>0</v>
      </c>
      <c r="BN529" s="222">
        <f t="shared" si="1173"/>
        <v>0</v>
      </c>
      <c r="BO529" s="222">
        <f t="shared" si="1174"/>
        <v>0</v>
      </c>
      <c r="BP529" s="222">
        <f t="shared" si="1175"/>
        <v>0</v>
      </c>
      <c r="BQ529" s="222">
        <f t="shared" si="1176"/>
        <v>0</v>
      </c>
      <c r="BR529" s="222">
        <f t="shared" si="1177"/>
        <v>0</v>
      </c>
      <c r="BS529" s="222">
        <f t="shared" si="1178"/>
        <v>0</v>
      </c>
      <c r="BT529" s="222">
        <f t="shared" si="1179"/>
        <v>0</v>
      </c>
      <c r="BU529" s="222">
        <f t="shared" si="1180"/>
        <v>0</v>
      </c>
      <c r="BV529" s="222">
        <f t="shared" si="1181"/>
        <v>0</v>
      </c>
      <c r="BW529" s="222">
        <f t="shared" si="1182"/>
        <v>0</v>
      </c>
      <c r="BX529" s="222">
        <f t="shared" si="1183"/>
        <v>0</v>
      </c>
      <c r="BY529" s="222">
        <f t="shared" si="1184"/>
        <v>0</v>
      </c>
      <c r="BZ529" s="222">
        <f t="shared" si="1185"/>
        <v>0</v>
      </c>
      <c r="CA529" s="222">
        <f t="shared" si="1186"/>
        <v>0</v>
      </c>
      <c r="CB529" s="222">
        <f t="shared" si="1187"/>
        <v>0</v>
      </c>
      <c r="CC529" s="222">
        <f t="shared" si="1188"/>
        <v>0</v>
      </c>
      <c r="CD529" s="222">
        <f t="shared" si="1189"/>
        <v>0</v>
      </c>
      <c r="CE529" s="222">
        <f t="shared" si="1190"/>
        <v>0</v>
      </c>
      <c r="CF529" s="222">
        <f t="shared" si="1191"/>
        <v>0</v>
      </c>
      <c r="CG529" s="222">
        <f t="shared" si="1192"/>
        <v>0</v>
      </c>
      <c r="CH529" s="222">
        <f t="shared" si="1193"/>
        <v>0</v>
      </c>
      <c r="CI529" s="222">
        <f t="shared" si="1194"/>
        <v>0</v>
      </c>
      <c r="CJ529" s="222">
        <f t="shared" si="1195"/>
        <v>0</v>
      </c>
      <c r="CK529" s="222">
        <f t="shared" si="1196"/>
        <v>0</v>
      </c>
      <c r="CL529" s="222">
        <f t="shared" si="1197"/>
        <v>0</v>
      </c>
      <c r="CM529" s="222">
        <f t="shared" si="1198"/>
        <v>0</v>
      </c>
      <c r="CN529" s="222">
        <f t="shared" si="1199"/>
        <v>0</v>
      </c>
      <c r="CO529" s="222">
        <f t="shared" si="1200"/>
        <v>0</v>
      </c>
      <c r="CP529" s="222">
        <f t="shared" si="1201"/>
        <v>0</v>
      </c>
      <c r="CQ529" s="222">
        <f t="shared" si="1202"/>
        <v>0</v>
      </c>
      <c r="CR529" s="222">
        <f t="shared" si="1203"/>
        <v>0</v>
      </c>
      <c r="CS529" s="222">
        <f t="shared" si="1204"/>
        <v>0</v>
      </c>
      <c r="CT529" s="222">
        <f t="shared" si="1205"/>
        <v>0</v>
      </c>
      <c r="CU529" s="222">
        <f t="shared" si="1206"/>
        <v>0</v>
      </c>
      <c r="CV529" s="222">
        <f t="shared" si="1207"/>
        <v>0</v>
      </c>
      <c r="CW529" s="222">
        <f t="shared" si="1208"/>
        <v>0</v>
      </c>
      <c r="CX529" s="222">
        <f t="shared" si="1209"/>
        <v>0</v>
      </c>
      <c r="CY529" s="222">
        <f t="shared" si="1210"/>
        <v>0</v>
      </c>
      <c r="CZ529" s="222">
        <f t="shared" si="1211"/>
        <v>0</v>
      </c>
      <c r="DA529" s="222">
        <f t="shared" si="1212"/>
        <v>0</v>
      </c>
      <c r="DB529" s="222">
        <f t="shared" si="1213"/>
        <v>0</v>
      </c>
      <c r="DC529" s="222">
        <f t="shared" si="1214"/>
        <v>0</v>
      </c>
      <c r="DD529" s="222">
        <f t="shared" si="1215"/>
        <v>0</v>
      </c>
      <c r="DE529" s="222">
        <f t="shared" si="1216"/>
        <v>0</v>
      </c>
      <c r="DF529" s="222">
        <f t="shared" si="1217"/>
        <v>0</v>
      </c>
      <c r="DG529" s="222">
        <f t="shared" si="1218"/>
        <v>0</v>
      </c>
      <c r="DH529" s="222">
        <f t="shared" si="1219"/>
        <v>0</v>
      </c>
      <c r="DI529" s="222">
        <f t="shared" si="1220"/>
        <v>0</v>
      </c>
      <c r="DJ529" s="222">
        <f t="shared" si="1221"/>
        <v>0</v>
      </c>
      <c r="DK529" s="222">
        <f t="shared" si="1222"/>
        <v>0</v>
      </c>
      <c r="DL529" s="222">
        <f t="shared" si="1223"/>
        <v>0</v>
      </c>
      <c r="DM529" s="222">
        <f t="shared" si="1224"/>
        <v>0</v>
      </c>
      <c r="DN529" s="222">
        <f t="shared" si="1225"/>
        <v>0</v>
      </c>
      <c r="DO529" s="222">
        <f t="shared" si="1226"/>
        <v>0</v>
      </c>
      <c r="DP529" s="222">
        <f t="shared" si="1227"/>
        <v>0</v>
      </c>
      <c r="DQ529" s="222">
        <f t="shared" si="1228"/>
        <v>0</v>
      </c>
      <c r="DR529" s="222">
        <f t="shared" si="1229"/>
        <v>0</v>
      </c>
      <c r="DS529" s="222">
        <f t="shared" si="1230"/>
        <v>0</v>
      </c>
      <c r="DT529" s="222">
        <f t="shared" si="1231"/>
        <v>0</v>
      </c>
      <c r="DU529" s="222">
        <f t="shared" si="1232"/>
        <v>0</v>
      </c>
      <c r="DV529" s="222">
        <f t="shared" si="1233"/>
        <v>0</v>
      </c>
      <c r="DW529" s="222">
        <f t="shared" si="1234"/>
        <v>0</v>
      </c>
      <c r="DX529" s="222">
        <f t="shared" si="1235"/>
        <v>0</v>
      </c>
      <c r="DY529" s="222">
        <f t="shared" si="1236"/>
        <v>0</v>
      </c>
      <c r="DZ529" s="222">
        <f t="shared" si="1237"/>
        <v>0</v>
      </c>
      <c r="EA529" s="222">
        <f t="shared" si="1238"/>
        <v>0</v>
      </c>
      <c r="EB529" s="222">
        <f t="shared" si="1239"/>
        <v>0</v>
      </c>
      <c r="EC529" s="222">
        <f t="shared" si="1240"/>
        <v>0</v>
      </c>
      <c r="ED529" s="222">
        <f t="shared" si="1241"/>
        <v>0</v>
      </c>
      <c r="EE529" s="222">
        <f t="shared" si="1242"/>
        <v>0</v>
      </c>
      <c r="EF529" s="222">
        <f t="shared" si="1243"/>
        <v>0</v>
      </c>
      <c r="EG529" s="222">
        <f t="shared" si="1244"/>
        <v>0</v>
      </c>
      <c r="EH529" s="222">
        <f t="shared" si="1245"/>
        <v>0</v>
      </c>
      <c r="EI529" s="222">
        <f t="shared" si="1246"/>
        <v>0</v>
      </c>
      <c r="EJ529" s="222">
        <f t="shared" si="1247"/>
        <v>0</v>
      </c>
      <c r="EK529" s="222">
        <f t="shared" si="1248"/>
        <v>0</v>
      </c>
      <c r="EL529" s="222">
        <f t="shared" si="1249"/>
        <v>0</v>
      </c>
      <c r="EM529" s="222">
        <f t="shared" si="1250"/>
        <v>0</v>
      </c>
      <c r="EN529" s="222">
        <f t="shared" si="1251"/>
        <v>0</v>
      </c>
      <c r="EO529" s="222">
        <f t="shared" si="1252"/>
        <v>0</v>
      </c>
      <c r="EP529" s="222">
        <f t="shared" si="1253"/>
        <v>0</v>
      </c>
      <c r="EQ529" s="222">
        <f t="shared" si="1254"/>
        <v>0</v>
      </c>
      <c r="ER529" s="222">
        <f t="shared" si="1255"/>
        <v>0</v>
      </c>
      <c r="ES529" s="222">
        <f t="shared" si="1256"/>
        <v>0</v>
      </c>
      <c r="ET529" s="222">
        <f t="shared" si="1257"/>
        <v>0</v>
      </c>
      <c r="EU529" s="222">
        <f t="shared" si="1258"/>
        <v>0</v>
      </c>
      <c r="EV529" s="222">
        <f t="shared" si="1259"/>
        <v>0</v>
      </c>
      <c r="EW529" s="222">
        <f t="shared" si="1260"/>
        <v>0</v>
      </c>
      <c r="EX529" s="222">
        <f t="shared" si="1261"/>
        <v>0</v>
      </c>
      <c r="EY529" s="222">
        <f t="shared" si="1262"/>
        <v>0</v>
      </c>
      <c r="EZ529" s="222">
        <f t="shared" si="1263"/>
        <v>0</v>
      </c>
      <c r="FA529" s="222">
        <f t="shared" si="1264"/>
        <v>0</v>
      </c>
      <c r="FB529" s="222">
        <f t="shared" si="1265"/>
        <v>0</v>
      </c>
      <c r="FC529" s="222">
        <f t="shared" si="1266"/>
        <v>0</v>
      </c>
      <c r="FD529" s="222">
        <f t="shared" si="1267"/>
        <v>0</v>
      </c>
      <c r="FE529" s="222">
        <f t="shared" si="1268"/>
        <v>0</v>
      </c>
      <c r="FF529" s="222">
        <f t="shared" si="1269"/>
        <v>0</v>
      </c>
      <c r="FG529" s="222">
        <f t="shared" si="1270"/>
        <v>0</v>
      </c>
      <c r="FH529" s="222">
        <f t="shared" si="1271"/>
        <v>0</v>
      </c>
      <c r="FI529" s="222">
        <f t="shared" si="1272"/>
        <v>0</v>
      </c>
      <c r="FJ529" s="222">
        <f t="shared" si="1273"/>
        <v>0</v>
      </c>
      <c r="FK529" s="222">
        <f t="shared" si="1274"/>
        <v>0</v>
      </c>
      <c r="FL529" s="222">
        <f t="shared" si="1275"/>
        <v>0</v>
      </c>
      <c r="FM529" s="222">
        <f t="shared" si="1276"/>
        <v>0</v>
      </c>
      <c r="FN529" s="222">
        <f t="shared" si="1277"/>
        <v>0</v>
      </c>
      <c r="FO529" s="222">
        <f t="shared" si="1278"/>
        <v>0</v>
      </c>
      <c r="FP529" s="222">
        <f t="shared" si="1279"/>
        <v>0</v>
      </c>
      <c r="FQ529" s="222">
        <f t="shared" si="1280"/>
        <v>0</v>
      </c>
      <c r="FR529" s="222">
        <f t="shared" si="1281"/>
        <v>0</v>
      </c>
      <c r="FS529" s="222">
        <f t="shared" si="1282"/>
        <v>0</v>
      </c>
      <c r="FT529" s="222">
        <f t="shared" si="1283"/>
        <v>0</v>
      </c>
      <c r="FU529" s="222">
        <f t="shared" si="1284"/>
        <v>0</v>
      </c>
      <c r="FV529" s="222">
        <f t="shared" si="1285"/>
        <v>0</v>
      </c>
      <c r="FW529" s="222">
        <f t="shared" si="1286"/>
        <v>0</v>
      </c>
      <c r="FX529" s="222">
        <f t="shared" si="1287"/>
        <v>0</v>
      </c>
      <c r="FY529" s="222">
        <f t="shared" si="1288"/>
        <v>0</v>
      </c>
      <c r="FZ529" s="222">
        <f t="shared" si="1289"/>
        <v>0</v>
      </c>
      <c r="GA529" s="222">
        <f t="shared" si="1290"/>
        <v>0</v>
      </c>
      <c r="GB529" s="222">
        <f t="shared" si="1291"/>
        <v>0</v>
      </c>
      <c r="GC529" s="222">
        <f t="shared" si="1292"/>
        <v>0</v>
      </c>
      <c r="GD529" s="222">
        <f t="shared" si="1293"/>
        <v>0</v>
      </c>
      <c r="GE529" s="222">
        <f t="shared" si="1294"/>
        <v>0</v>
      </c>
      <c r="GF529" s="222">
        <f t="shared" si="1295"/>
        <v>0</v>
      </c>
      <c r="GG529" s="222">
        <f t="shared" si="1296"/>
        <v>0</v>
      </c>
      <c r="GH529" s="222">
        <f t="shared" si="1297"/>
        <v>0</v>
      </c>
      <c r="GI529" s="222">
        <f t="shared" si="1298"/>
        <v>0</v>
      </c>
      <c r="GJ529" s="222">
        <f t="shared" si="1299"/>
        <v>0</v>
      </c>
      <c r="GK529" s="222">
        <f t="shared" si="1300"/>
        <v>0</v>
      </c>
      <c r="GL529" s="222">
        <f t="shared" si="1301"/>
        <v>0</v>
      </c>
      <c r="GM529" s="222">
        <f t="shared" si="1302"/>
        <v>0</v>
      </c>
      <c r="GN529" s="222">
        <f t="shared" si="1303"/>
        <v>0</v>
      </c>
      <c r="GO529" s="222">
        <f t="shared" si="1304"/>
        <v>0</v>
      </c>
      <c r="GP529" s="222">
        <f t="shared" si="1305"/>
        <v>0</v>
      </c>
      <c r="GQ529" s="222">
        <f t="shared" si="1306"/>
        <v>0</v>
      </c>
      <c r="GR529" s="222">
        <f t="shared" si="1307"/>
        <v>0</v>
      </c>
      <c r="GS529" s="222">
        <f t="shared" si="1308"/>
        <v>0</v>
      </c>
      <c r="GT529" s="222">
        <f t="shared" si="1309"/>
        <v>0</v>
      </c>
      <c r="GU529" s="222">
        <f t="shared" si="1310"/>
        <v>0</v>
      </c>
      <c r="GV529" s="222">
        <f t="shared" si="1311"/>
        <v>0</v>
      </c>
      <c r="GW529" s="222">
        <f t="shared" si="1312"/>
        <v>0</v>
      </c>
      <c r="GX529" s="222">
        <f t="shared" si="1313"/>
        <v>0</v>
      </c>
      <c r="GY529" s="222">
        <f t="shared" si="1314"/>
        <v>0</v>
      </c>
      <c r="GZ529" s="222">
        <f t="shared" si="1315"/>
        <v>0</v>
      </c>
      <c r="HA529" s="222">
        <f t="shared" si="1316"/>
        <v>0</v>
      </c>
      <c r="HB529" s="222">
        <f t="shared" si="1317"/>
        <v>0</v>
      </c>
      <c r="HC529" s="222">
        <f t="shared" si="1318"/>
        <v>0</v>
      </c>
      <c r="HD529" s="222">
        <f t="shared" si="1319"/>
        <v>0</v>
      </c>
      <c r="HE529" s="222">
        <f t="shared" si="1320"/>
        <v>0</v>
      </c>
      <c r="HF529" s="222">
        <f t="shared" si="1321"/>
        <v>0</v>
      </c>
      <c r="HG529" s="222">
        <f t="shared" si="1322"/>
        <v>0</v>
      </c>
      <c r="HH529" s="222">
        <f t="shared" si="1323"/>
        <v>0</v>
      </c>
      <c r="HI529" s="222">
        <f t="shared" si="1324"/>
        <v>0</v>
      </c>
      <c r="HJ529" s="222">
        <f t="shared" si="1325"/>
        <v>0</v>
      </c>
      <c r="HK529" s="222">
        <f t="shared" si="1326"/>
        <v>0</v>
      </c>
      <c r="HL529" s="222">
        <f t="shared" si="1327"/>
        <v>0</v>
      </c>
      <c r="HM529" s="222">
        <f t="shared" si="1328"/>
        <v>0</v>
      </c>
      <c r="HN529" s="222">
        <f t="shared" si="1329"/>
        <v>0</v>
      </c>
      <c r="HO529" s="222">
        <f t="shared" si="1330"/>
        <v>0</v>
      </c>
      <c r="HP529" s="222">
        <f t="shared" si="1331"/>
        <v>0</v>
      </c>
      <c r="HQ529" s="222">
        <f t="shared" si="1332"/>
        <v>0</v>
      </c>
      <c r="HR529" s="222">
        <f t="shared" si="1333"/>
        <v>0</v>
      </c>
      <c r="HS529" s="222">
        <f t="shared" si="1334"/>
        <v>0</v>
      </c>
      <c r="HT529" s="222">
        <f t="shared" si="1335"/>
        <v>0</v>
      </c>
      <c r="HU529" s="222">
        <f t="shared" si="1336"/>
        <v>0</v>
      </c>
      <c r="HV529" s="222">
        <f t="shared" si="1337"/>
        <v>0</v>
      </c>
      <c r="HW529" s="222">
        <f t="shared" si="1338"/>
        <v>0</v>
      </c>
      <c r="HX529" s="222">
        <f t="shared" si="1339"/>
        <v>0</v>
      </c>
      <c r="HY529" s="222">
        <f t="shared" si="1340"/>
        <v>0</v>
      </c>
      <c r="HZ529" s="222">
        <f t="shared" si="1341"/>
        <v>0</v>
      </c>
      <c r="IA529" s="222">
        <f t="shared" si="1342"/>
        <v>0</v>
      </c>
      <c r="IB529" s="222">
        <f t="shared" si="1343"/>
        <v>0</v>
      </c>
      <c r="IC529" s="222">
        <f t="shared" si="1344"/>
        <v>0</v>
      </c>
      <c r="ID529" s="222">
        <f t="shared" si="1345"/>
        <v>0</v>
      </c>
      <c r="IE529" s="222">
        <f t="shared" si="1346"/>
        <v>0</v>
      </c>
      <c r="IF529" s="222">
        <f t="shared" si="1347"/>
        <v>0</v>
      </c>
      <c r="IG529" s="222">
        <f t="shared" si="1348"/>
        <v>0</v>
      </c>
      <c r="IH529" s="222">
        <f t="shared" si="1349"/>
        <v>0</v>
      </c>
      <c r="II529" s="222">
        <f t="shared" si="1350"/>
        <v>0</v>
      </c>
      <c r="IJ529" s="222">
        <f t="shared" si="1351"/>
        <v>0</v>
      </c>
      <c r="IK529" s="222">
        <f t="shared" si="1352"/>
        <v>0</v>
      </c>
      <c r="IL529" s="222">
        <f t="shared" si="1353"/>
        <v>0</v>
      </c>
      <c r="IM529" s="222">
        <f t="shared" si="1354"/>
        <v>0</v>
      </c>
      <c r="IN529" s="222">
        <f t="shared" si="1355"/>
        <v>0</v>
      </c>
      <c r="IO529" s="222">
        <f t="shared" si="1356"/>
        <v>0</v>
      </c>
      <c r="IP529" s="222">
        <f t="shared" si="1357"/>
        <v>0</v>
      </c>
      <c r="IQ529" s="222">
        <f t="shared" si="1358"/>
        <v>0</v>
      </c>
      <c r="IR529" s="222">
        <f t="shared" si="1359"/>
        <v>0</v>
      </c>
      <c r="IS529" s="222">
        <f t="shared" si="1360"/>
        <v>0</v>
      </c>
      <c r="IT529" s="222">
        <f t="shared" si="1361"/>
        <v>0</v>
      </c>
      <c r="IU529" s="222">
        <f t="shared" si="1362"/>
        <v>0</v>
      </c>
      <c r="IV529" s="222">
        <f t="shared" si="1363"/>
        <v>0</v>
      </c>
      <c r="IW529" s="222">
        <f t="shared" si="1364"/>
        <v>0</v>
      </c>
      <c r="IX529" s="222">
        <f t="shared" si="1365"/>
        <v>0</v>
      </c>
      <c r="IY529" s="222">
        <f t="shared" si="1366"/>
        <v>0</v>
      </c>
      <c r="IZ529" s="222">
        <f t="shared" si="1367"/>
        <v>0</v>
      </c>
      <c r="JA529" s="222">
        <f t="shared" si="1368"/>
        <v>0</v>
      </c>
      <c r="JB529" s="222">
        <f t="shared" si="1369"/>
        <v>0</v>
      </c>
    </row>
    <row r="530" spans="2:262">
      <c r="B530" s="230">
        <v>169</v>
      </c>
      <c r="C530" s="229">
        <f t="shared" si="1370"/>
        <v>3.3007812500000025E-3</v>
      </c>
      <c r="D530" s="226">
        <f t="shared" ca="1" si="1113"/>
        <v>71.930613462143967</v>
      </c>
      <c r="E530" s="225">
        <f ca="1">FS361</f>
        <v>-6.9386537856031341E-2</v>
      </c>
      <c r="F530" s="224">
        <v>169</v>
      </c>
      <c r="G530" s="222">
        <f t="shared" si="1114"/>
        <v>0</v>
      </c>
      <c r="H530" s="222">
        <f t="shared" si="1115"/>
        <v>0</v>
      </c>
      <c r="I530" s="222">
        <f t="shared" si="1116"/>
        <v>0</v>
      </c>
      <c r="J530" s="222">
        <f t="shared" si="1117"/>
        <v>0</v>
      </c>
      <c r="K530" s="222">
        <f t="shared" si="1118"/>
        <v>0</v>
      </c>
      <c r="L530" s="222">
        <f t="shared" si="1119"/>
        <v>0</v>
      </c>
      <c r="M530" s="222">
        <f t="shared" si="1120"/>
        <v>0</v>
      </c>
      <c r="N530" s="222">
        <f t="shared" si="1121"/>
        <v>0</v>
      </c>
      <c r="O530" s="222">
        <f t="shared" si="1122"/>
        <v>0</v>
      </c>
      <c r="P530" s="222">
        <f t="shared" si="1123"/>
        <v>0</v>
      </c>
      <c r="Q530" s="222">
        <f t="shared" si="1124"/>
        <v>0</v>
      </c>
      <c r="R530" s="222">
        <f t="shared" si="1125"/>
        <v>0</v>
      </c>
      <c r="S530" s="222">
        <f t="shared" si="1126"/>
        <v>0</v>
      </c>
      <c r="T530" s="222">
        <f t="shared" si="1127"/>
        <v>0</v>
      </c>
      <c r="U530" s="222">
        <f t="shared" si="1128"/>
        <v>0</v>
      </c>
      <c r="V530" s="222">
        <f t="shared" si="1129"/>
        <v>0</v>
      </c>
      <c r="W530" s="222">
        <f t="shared" si="1130"/>
        <v>0</v>
      </c>
      <c r="X530" s="222">
        <f t="shared" si="1131"/>
        <v>0</v>
      </c>
      <c r="Y530" s="222">
        <f t="shared" si="1132"/>
        <v>0</v>
      </c>
      <c r="Z530" s="222">
        <f t="shared" si="1133"/>
        <v>0</v>
      </c>
      <c r="AA530" s="222">
        <f t="shared" si="1134"/>
        <v>0</v>
      </c>
      <c r="AB530" s="222">
        <f t="shared" si="1135"/>
        <v>0</v>
      </c>
      <c r="AC530" s="222">
        <f t="shared" si="1136"/>
        <v>0</v>
      </c>
      <c r="AD530" s="222">
        <f t="shared" si="1137"/>
        <v>0</v>
      </c>
      <c r="AE530" s="222">
        <f t="shared" si="1138"/>
        <v>0</v>
      </c>
      <c r="AF530" s="222">
        <f t="shared" si="1139"/>
        <v>0</v>
      </c>
      <c r="AG530" s="222">
        <f t="shared" si="1140"/>
        <v>0</v>
      </c>
      <c r="AH530" s="222">
        <f t="shared" si="1141"/>
        <v>0</v>
      </c>
      <c r="AI530" s="222">
        <f t="shared" si="1142"/>
        <v>0</v>
      </c>
      <c r="AJ530" s="222">
        <f t="shared" si="1143"/>
        <v>0</v>
      </c>
      <c r="AK530" s="222">
        <f t="shared" si="1144"/>
        <v>0</v>
      </c>
      <c r="AL530" s="222">
        <f t="shared" si="1145"/>
        <v>0</v>
      </c>
      <c r="AM530" s="222">
        <f t="shared" si="1146"/>
        <v>0</v>
      </c>
      <c r="AN530" s="222">
        <f t="shared" si="1147"/>
        <v>0</v>
      </c>
      <c r="AO530" s="222">
        <f t="shared" si="1148"/>
        <v>0</v>
      </c>
      <c r="AP530" s="222">
        <f t="shared" si="1149"/>
        <v>0</v>
      </c>
      <c r="AQ530" s="222">
        <f t="shared" si="1150"/>
        <v>0</v>
      </c>
      <c r="AR530" s="222">
        <f t="shared" si="1151"/>
        <v>0</v>
      </c>
      <c r="AS530" s="222">
        <f t="shared" si="1152"/>
        <v>0</v>
      </c>
      <c r="AT530" s="222">
        <f t="shared" si="1153"/>
        <v>0</v>
      </c>
      <c r="AU530" s="222">
        <f t="shared" si="1154"/>
        <v>0</v>
      </c>
      <c r="AV530" s="222">
        <f t="shared" si="1155"/>
        <v>0</v>
      </c>
      <c r="AW530" s="222">
        <f t="shared" si="1156"/>
        <v>0</v>
      </c>
      <c r="AX530" s="222">
        <f t="shared" si="1157"/>
        <v>0</v>
      </c>
      <c r="AY530" s="222">
        <f t="shared" si="1158"/>
        <v>0</v>
      </c>
      <c r="AZ530" s="222">
        <f t="shared" si="1159"/>
        <v>0</v>
      </c>
      <c r="BA530" s="222">
        <f t="shared" si="1160"/>
        <v>0</v>
      </c>
      <c r="BB530" s="222">
        <f t="shared" si="1161"/>
        <v>0</v>
      </c>
      <c r="BC530" s="222">
        <f t="shared" si="1162"/>
        <v>0</v>
      </c>
      <c r="BD530" s="222">
        <f t="shared" si="1163"/>
        <v>0</v>
      </c>
      <c r="BE530" s="222">
        <f t="shared" si="1164"/>
        <v>0</v>
      </c>
      <c r="BF530" s="222">
        <f t="shared" si="1165"/>
        <v>0</v>
      </c>
      <c r="BG530" s="222">
        <f t="shared" si="1166"/>
        <v>0</v>
      </c>
      <c r="BH530" s="222">
        <f t="shared" si="1167"/>
        <v>0</v>
      </c>
      <c r="BI530" s="222">
        <f t="shared" si="1168"/>
        <v>0</v>
      </c>
      <c r="BJ530" s="222">
        <f t="shared" si="1169"/>
        <v>0</v>
      </c>
      <c r="BK530" s="222">
        <f t="shared" si="1170"/>
        <v>0</v>
      </c>
      <c r="BL530" s="222">
        <f t="shared" si="1171"/>
        <v>0</v>
      </c>
      <c r="BM530" s="222">
        <f t="shared" si="1172"/>
        <v>0</v>
      </c>
      <c r="BN530" s="222">
        <f t="shared" si="1173"/>
        <v>0</v>
      </c>
      <c r="BO530" s="222">
        <f t="shared" si="1174"/>
        <v>0</v>
      </c>
      <c r="BP530" s="222">
        <f t="shared" si="1175"/>
        <v>0</v>
      </c>
      <c r="BQ530" s="222">
        <f t="shared" si="1176"/>
        <v>0</v>
      </c>
      <c r="BR530" s="222">
        <f t="shared" si="1177"/>
        <v>0</v>
      </c>
      <c r="BS530" s="222">
        <f t="shared" si="1178"/>
        <v>0</v>
      </c>
      <c r="BT530" s="222">
        <f t="shared" si="1179"/>
        <v>0</v>
      </c>
      <c r="BU530" s="222">
        <f t="shared" si="1180"/>
        <v>0</v>
      </c>
      <c r="BV530" s="222">
        <f t="shared" si="1181"/>
        <v>0</v>
      </c>
      <c r="BW530" s="222">
        <f t="shared" si="1182"/>
        <v>0</v>
      </c>
      <c r="BX530" s="222">
        <f t="shared" si="1183"/>
        <v>0</v>
      </c>
      <c r="BY530" s="222">
        <f t="shared" si="1184"/>
        <v>0</v>
      </c>
      <c r="BZ530" s="222">
        <f t="shared" si="1185"/>
        <v>0</v>
      </c>
      <c r="CA530" s="222">
        <f t="shared" si="1186"/>
        <v>0</v>
      </c>
      <c r="CB530" s="222">
        <f t="shared" si="1187"/>
        <v>0</v>
      </c>
      <c r="CC530" s="222">
        <f t="shared" si="1188"/>
        <v>0</v>
      </c>
      <c r="CD530" s="222">
        <f t="shared" si="1189"/>
        <v>0</v>
      </c>
      <c r="CE530" s="222">
        <f t="shared" si="1190"/>
        <v>0</v>
      </c>
      <c r="CF530" s="222">
        <f t="shared" si="1191"/>
        <v>0</v>
      </c>
      <c r="CG530" s="222">
        <f t="shared" si="1192"/>
        <v>0</v>
      </c>
      <c r="CH530" s="222">
        <f t="shared" si="1193"/>
        <v>0</v>
      </c>
      <c r="CI530" s="222">
        <f t="shared" si="1194"/>
        <v>0</v>
      </c>
      <c r="CJ530" s="222">
        <f t="shared" si="1195"/>
        <v>0</v>
      </c>
      <c r="CK530" s="222">
        <f t="shared" si="1196"/>
        <v>0</v>
      </c>
      <c r="CL530" s="222">
        <f t="shared" si="1197"/>
        <v>0</v>
      </c>
      <c r="CM530" s="222">
        <f t="shared" si="1198"/>
        <v>0</v>
      </c>
      <c r="CN530" s="222">
        <f t="shared" si="1199"/>
        <v>0</v>
      </c>
      <c r="CO530" s="222">
        <f t="shared" si="1200"/>
        <v>0</v>
      </c>
      <c r="CP530" s="222">
        <f t="shared" si="1201"/>
        <v>0</v>
      </c>
      <c r="CQ530" s="222">
        <f t="shared" si="1202"/>
        <v>0</v>
      </c>
      <c r="CR530" s="222">
        <f t="shared" si="1203"/>
        <v>0</v>
      </c>
      <c r="CS530" s="222">
        <f t="shared" si="1204"/>
        <v>0</v>
      </c>
      <c r="CT530" s="222">
        <f t="shared" si="1205"/>
        <v>0</v>
      </c>
      <c r="CU530" s="222">
        <f t="shared" si="1206"/>
        <v>0</v>
      </c>
      <c r="CV530" s="222">
        <f t="shared" si="1207"/>
        <v>0</v>
      </c>
      <c r="CW530" s="222">
        <f t="shared" si="1208"/>
        <v>0</v>
      </c>
      <c r="CX530" s="222">
        <f t="shared" si="1209"/>
        <v>0</v>
      </c>
      <c r="CY530" s="222">
        <f t="shared" si="1210"/>
        <v>0</v>
      </c>
      <c r="CZ530" s="222">
        <f t="shared" si="1211"/>
        <v>0</v>
      </c>
      <c r="DA530" s="222">
        <f t="shared" si="1212"/>
        <v>0</v>
      </c>
      <c r="DB530" s="222">
        <f t="shared" si="1213"/>
        <v>0</v>
      </c>
      <c r="DC530" s="222">
        <f t="shared" si="1214"/>
        <v>0</v>
      </c>
      <c r="DD530" s="222">
        <f t="shared" si="1215"/>
        <v>0</v>
      </c>
      <c r="DE530" s="222">
        <f t="shared" si="1216"/>
        <v>0</v>
      </c>
      <c r="DF530" s="222">
        <f t="shared" si="1217"/>
        <v>0</v>
      </c>
      <c r="DG530" s="222">
        <f t="shared" si="1218"/>
        <v>0</v>
      </c>
      <c r="DH530" s="222">
        <f t="shared" si="1219"/>
        <v>0</v>
      </c>
      <c r="DI530" s="222">
        <f t="shared" si="1220"/>
        <v>0</v>
      </c>
      <c r="DJ530" s="222">
        <f t="shared" si="1221"/>
        <v>0</v>
      </c>
      <c r="DK530" s="222">
        <f t="shared" si="1222"/>
        <v>0</v>
      </c>
      <c r="DL530" s="222">
        <f t="shared" si="1223"/>
        <v>0</v>
      </c>
      <c r="DM530" s="222">
        <f t="shared" si="1224"/>
        <v>0</v>
      </c>
      <c r="DN530" s="222">
        <f t="shared" si="1225"/>
        <v>0</v>
      </c>
      <c r="DO530" s="222">
        <f t="shared" si="1226"/>
        <v>0</v>
      </c>
      <c r="DP530" s="222">
        <f t="shared" si="1227"/>
        <v>0</v>
      </c>
      <c r="DQ530" s="222">
        <f t="shared" si="1228"/>
        <v>0</v>
      </c>
      <c r="DR530" s="222">
        <f t="shared" si="1229"/>
        <v>0</v>
      </c>
      <c r="DS530" s="222">
        <f t="shared" si="1230"/>
        <v>0</v>
      </c>
      <c r="DT530" s="222">
        <f t="shared" si="1231"/>
        <v>0</v>
      </c>
      <c r="DU530" s="222">
        <f t="shared" si="1232"/>
        <v>0</v>
      </c>
      <c r="DV530" s="222">
        <f t="shared" si="1233"/>
        <v>0</v>
      </c>
      <c r="DW530" s="222">
        <f t="shared" si="1234"/>
        <v>0</v>
      </c>
      <c r="DX530" s="222">
        <f t="shared" si="1235"/>
        <v>0</v>
      </c>
      <c r="DY530" s="222">
        <f t="shared" si="1236"/>
        <v>0</v>
      </c>
      <c r="DZ530" s="222">
        <f t="shared" si="1237"/>
        <v>0</v>
      </c>
      <c r="EA530" s="222">
        <f t="shared" si="1238"/>
        <v>0</v>
      </c>
      <c r="EB530" s="222">
        <f t="shared" si="1239"/>
        <v>0</v>
      </c>
      <c r="EC530" s="222">
        <f t="shared" si="1240"/>
        <v>0</v>
      </c>
      <c r="ED530" s="222">
        <f t="shared" si="1241"/>
        <v>0</v>
      </c>
      <c r="EE530" s="222">
        <f t="shared" si="1242"/>
        <v>0</v>
      </c>
      <c r="EF530" s="222">
        <f t="shared" si="1243"/>
        <v>0</v>
      </c>
      <c r="EG530" s="222">
        <f t="shared" si="1244"/>
        <v>0</v>
      </c>
      <c r="EH530" s="222">
        <f t="shared" si="1245"/>
        <v>0</v>
      </c>
      <c r="EI530" s="222">
        <f t="shared" si="1246"/>
        <v>0</v>
      </c>
      <c r="EJ530" s="222">
        <f t="shared" si="1247"/>
        <v>0</v>
      </c>
      <c r="EK530" s="222">
        <f t="shared" si="1248"/>
        <v>0</v>
      </c>
      <c r="EL530" s="222">
        <f t="shared" si="1249"/>
        <v>0</v>
      </c>
      <c r="EM530" s="222">
        <f t="shared" si="1250"/>
        <v>0</v>
      </c>
      <c r="EN530" s="222">
        <f t="shared" si="1251"/>
        <v>0</v>
      </c>
      <c r="EO530" s="222">
        <f t="shared" si="1252"/>
        <v>0</v>
      </c>
      <c r="EP530" s="222">
        <f t="shared" si="1253"/>
        <v>0</v>
      </c>
      <c r="EQ530" s="222">
        <f t="shared" si="1254"/>
        <v>0</v>
      </c>
      <c r="ER530" s="222">
        <f t="shared" si="1255"/>
        <v>0</v>
      </c>
      <c r="ES530" s="222">
        <f t="shared" si="1256"/>
        <v>0</v>
      </c>
      <c r="ET530" s="222">
        <f t="shared" si="1257"/>
        <v>0</v>
      </c>
      <c r="EU530" s="222">
        <f t="shared" si="1258"/>
        <v>0</v>
      </c>
      <c r="EV530" s="222">
        <f t="shared" si="1259"/>
        <v>0</v>
      </c>
      <c r="EW530" s="222">
        <f t="shared" si="1260"/>
        <v>0</v>
      </c>
      <c r="EX530" s="222">
        <f t="shared" si="1261"/>
        <v>0</v>
      </c>
      <c r="EY530" s="222">
        <f t="shared" si="1262"/>
        <v>0</v>
      </c>
      <c r="EZ530" s="222">
        <f t="shared" si="1263"/>
        <v>0</v>
      </c>
      <c r="FA530" s="222">
        <f t="shared" si="1264"/>
        <v>0</v>
      </c>
      <c r="FB530" s="222">
        <f t="shared" si="1265"/>
        <v>0</v>
      </c>
      <c r="FC530" s="222">
        <f t="shared" si="1266"/>
        <v>0</v>
      </c>
      <c r="FD530" s="222">
        <f t="shared" si="1267"/>
        <v>0</v>
      </c>
      <c r="FE530" s="222">
        <f t="shared" si="1268"/>
        <v>0</v>
      </c>
      <c r="FF530" s="222">
        <f t="shared" si="1269"/>
        <v>0</v>
      </c>
      <c r="FG530" s="222">
        <f t="shared" si="1270"/>
        <v>0</v>
      </c>
      <c r="FH530" s="222">
        <f t="shared" si="1271"/>
        <v>0</v>
      </c>
      <c r="FI530" s="222">
        <f t="shared" si="1272"/>
        <v>0</v>
      </c>
      <c r="FJ530" s="222">
        <f t="shared" si="1273"/>
        <v>0</v>
      </c>
      <c r="FK530" s="222">
        <f t="shared" si="1274"/>
        <v>0</v>
      </c>
      <c r="FL530" s="222">
        <f t="shared" si="1275"/>
        <v>0</v>
      </c>
      <c r="FM530" s="222">
        <f t="shared" si="1276"/>
        <v>0</v>
      </c>
      <c r="FN530" s="222">
        <f t="shared" si="1277"/>
        <v>0</v>
      </c>
      <c r="FO530" s="222">
        <f t="shared" si="1278"/>
        <v>0</v>
      </c>
      <c r="FP530" s="222">
        <f t="shared" si="1279"/>
        <v>0</v>
      </c>
      <c r="FQ530" s="222">
        <f t="shared" si="1280"/>
        <v>0</v>
      </c>
      <c r="FR530" s="222">
        <f t="shared" si="1281"/>
        <v>0</v>
      </c>
      <c r="FS530" s="222">
        <f t="shared" si="1282"/>
        <v>0</v>
      </c>
      <c r="FT530" s="222">
        <f t="shared" si="1283"/>
        <v>0</v>
      </c>
      <c r="FU530" s="222">
        <f t="shared" si="1284"/>
        <v>0</v>
      </c>
      <c r="FV530" s="222">
        <f t="shared" si="1285"/>
        <v>0</v>
      </c>
      <c r="FW530" s="222">
        <f t="shared" si="1286"/>
        <v>0</v>
      </c>
      <c r="FX530" s="222">
        <f t="shared" si="1287"/>
        <v>0</v>
      </c>
      <c r="FY530" s="222">
        <f t="shared" si="1288"/>
        <v>0</v>
      </c>
      <c r="FZ530" s="222">
        <f t="shared" si="1289"/>
        <v>0</v>
      </c>
      <c r="GA530" s="222">
        <f t="shared" si="1290"/>
        <v>0</v>
      </c>
      <c r="GB530" s="222">
        <f t="shared" si="1291"/>
        <v>0</v>
      </c>
      <c r="GC530" s="222">
        <f t="shared" si="1292"/>
        <v>0</v>
      </c>
      <c r="GD530" s="222">
        <f t="shared" si="1293"/>
        <v>0</v>
      </c>
      <c r="GE530" s="222">
        <f t="shared" si="1294"/>
        <v>0</v>
      </c>
      <c r="GF530" s="222">
        <f t="shared" si="1295"/>
        <v>0</v>
      </c>
      <c r="GG530" s="222">
        <f t="shared" si="1296"/>
        <v>0</v>
      </c>
      <c r="GH530" s="222">
        <f t="shared" si="1297"/>
        <v>0</v>
      </c>
      <c r="GI530" s="222">
        <f t="shared" si="1298"/>
        <v>0</v>
      </c>
      <c r="GJ530" s="222">
        <f t="shared" si="1299"/>
        <v>0</v>
      </c>
      <c r="GK530" s="222">
        <f t="shared" si="1300"/>
        <v>0</v>
      </c>
      <c r="GL530" s="222">
        <f t="shared" si="1301"/>
        <v>0</v>
      </c>
      <c r="GM530" s="222">
        <f t="shared" si="1302"/>
        <v>0</v>
      </c>
      <c r="GN530" s="222">
        <f t="shared" si="1303"/>
        <v>0</v>
      </c>
      <c r="GO530" s="222">
        <f t="shared" si="1304"/>
        <v>0</v>
      </c>
      <c r="GP530" s="222">
        <f t="shared" si="1305"/>
        <v>0</v>
      </c>
      <c r="GQ530" s="222">
        <f t="shared" si="1306"/>
        <v>0</v>
      </c>
      <c r="GR530" s="222">
        <f t="shared" si="1307"/>
        <v>0</v>
      </c>
      <c r="GS530" s="222">
        <f t="shared" si="1308"/>
        <v>0</v>
      </c>
      <c r="GT530" s="222">
        <f t="shared" si="1309"/>
        <v>0</v>
      </c>
      <c r="GU530" s="222">
        <f t="shared" si="1310"/>
        <v>0</v>
      </c>
      <c r="GV530" s="222">
        <f t="shared" si="1311"/>
        <v>0</v>
      </c>
      <c r="GW530" s="222">
        <f t="shared" si="1312"/>
        <v>0</v>
      </c>
      <c r="GX530" s="222">
        <f t="shared" si="1313"/>
        <v>0</v>
      </c>
      <c r="GY530" s="222">
        <f t="shared" si="1314"/>
        <v>0</v>
      </c>
      <c r="GZ530" s="222">
        <f t="shared" si="1315"/>
        <v>0</v>
      </c>
      <c r="HA530" s="222">
        <f t="shared" si="1316"/>
        <v>0</v>
      </c>
      <c r="HB530" s="222">
        <f t="shared" si="1317"/>
        <v>0</v>
      </c>
      <c r="HC530" s="222">
        <f t="shared" si="1318"/>
        <v>0</v>
      </c>
      <c r="HD530" s="222">
        <f t="shared" si="1319"/>
        <v>0</v>
      </c>
      <c r="HE530" s="222">
        <f t="shared" si="1320"/>
        <v>0</v>
      </c>
      <c r="HF530" s="222">
        <f t="shared" si="1321"/>
        <v>0</v>
      </c>
      <c r="HG530" s="222">
        <f t="shared" si="1322"/>
        <v>0</v>
      </c>
      <c r="HH530" s="222">
        <f t="shared" si="1323"/>
        <v>0</v>
      </c>
      <c r="HI530" s="222">
        <f t="shared" si="1324"/>
        <v>0</v>
      </c>
      <c r="HJ530" s="222">
        <f t="shared" si="1325"/>
        <v>0</v>
      </c>
      <c r="HK530" s="222">
        <f t="shared" si="1326"/>
        <v>0</v>
      </c>
      <c r="HL530" s="222">
        <f t="shared" si="1327"/>
        <v>0</v>
      </c>
      <c r="HM530" s="222">
        <f t="shared" si="1328"/>
        <v>0</v>
      </c>
      <c r="HN530" s="222">
        <f t="shared" si="1329"/>
        <v>0</v>
      </c>
      <c r="HO530" s="222">
        <f t="shared" si="1330"/>
        <v>0</v>
      </c>
      <c r="HP530" s="222">
        <f t="shared" si="1331"/>
        <v>0</v>
      </c>
      <c r="HQ530" s="222">
        <f t="shared" si="1332"/>
        <v>0</v>
      </c>
      <c r="HR530" s="222">
        <f t="shared" si="1333"/>
        <v>0</v>
      </c>
      <c r="HS530" s="222">
        <f t="shared" si="1334"/>
        <v>0</v>
      </c>
      <c r="HT530" s="222">
        <f t="shared" si="1335"/>
        <v>0</v>
      </c>
      <c r="HU530" s="222">
        <f t="shared" si="1336"/>
        <v>0</v>
      </c>
      <c r="HV530" s="222">
        <f t="shared" si="1337"/>
        <v>0</v>
      </c>
      <c r="HW530" s="222">
        <f t="shared" si="1338"/>
        <v>0</v>
      </c>
      <c r="HX530" s="222">
        <f t="shared" si="1339"/>
        <v>0</v>
      </c>
      <c r="HY530" s="222">
        <f t="shared" si="1340"/>
        <v>0</v>
      </c>
      <c r="HZ530" s="222">
        <f t="shared" si="1341"/>
        <v>0</v>
      </c>
      <c r="IA530" s="222">
        <f t="shared" si="1342"/>
        <v>0</v>
      </c>
      <c r="IB530" s="222">
        <f t="shared" si="1343"/>
        <v>0</v>
      </c>
      <c r="IC530" s="222">
        <f t="shared" si="1344"/>
        <v>0</v>
      </c>
      <c r="ID530" s="222">
        <f t="shared" si="1345"/>
        <v>0</v>
      </c>
      <c r="IE530" s="222">
        <f t="shared" si="1346"/>
        <v>0</v>
      </c>
      <c r="IF530" s="222">
        <f t="shared" si="1347"/>
        <v>0</v>
      </c>
      <c r="IG530" s="222">
        <f t="shared" si="1348"/>
        <v>0</v>
      </c>
      <c r="IH530" s="222">
        <f t="shared" si="1349"/>
        <v>0</v>
      </c>
      <c r="II530" s="222">
        <f t="shared" si="1350"/>
        <v>0</v>
      </c>
      <c r="IJ530" s="222">
        <f t="shared" si="1351"/>
        <v>0</v>
      </c>
      <c r="IK530" s="222">
        <f t="shared" si="1352"/>
        <v>0</v>
      </c>
      <c r="IL530" s="222">
        <f t="shared" si="1353"/>
        <v>0</v>
      </c>
      <c r="IM530" s="222">
        <f t="shared" si="1354"/>
        <v>0</v>
      </c>
      <c r="IN530" s="222">
        <f t="shared" si="1355"/>
        <v>0</v>
      </c>
      <c r="IO530" s="222">
        <f t="shared" si="1356"/>
        <v>0</v>
      </c>
      <c r="IP530" s="222">
        <f t="shared" si="1357"/>
        <v>0</v>
      </c>
      <c r="IQ530" s="222">
        <f t="shared" si="1358"/>
        <v>0</v>
      </c>
      <c r="IR530" s="222">
        <f t="shared" si="1359"/>
        <v>0</v>
      </c>
      <c r="IS530" s="222">
        <f t="shared" si="1360"/>
        <v>0</v>
      </c>
      <c r="IT530" s="222">
        <f t="shared" si="1361"/>
        <v>0</v>
      </c>
      <c r="IU530" s="222">
        <f t="shared" si="1362"/>
        <v>0</v>
      </c>
      <c r="IV530" s="222">
        <f t="shared" si="1363"/>
        <v>0</v>
      </c>
      <c r="IW530" s="222">
        <f t="shared" si="1364"/>
        <v>0</v>
      </c>
      <c r="IX530" s="222">
        <f t="shared" si="1365"/>
        <v>0</v>
      </c>
      <c r="IY530" s="222">
        <f t="shared" si="1366"/>
        <v>0</v>
      </c>
      <c r="IZ530" s="222">
        <f t="shared" si="1367"/>
        <v>0</v>
      </c>
      <c r="JA530" s="222">
        <f t="shared" si="1368"/>
        <v>0</v>
      </c>
      <c r="JB530" s="222">
        <f t="shared" si="1369"/>
        <v>0</v>
      </c>
    </row>
    <row r="531" spans="2:262">
      <c r="B531" s="230">
        <v>170</v>
      </c>
      <c r="C531" s="229">
        <f t="shared" si="1370"/>
        <v>3.3203125000000025E-3</v>
      </c>
      <c r="D531" s="226">
        <f t="shared" ca="1" si="1113"/>
        <v>71.930530395300536</v>
      </c>
      <c r="E531" s="225">
        <f ca="1">FT361</f>
        <v>-6.9469604699463713E-2</v>
      </c>
      <c r="F531" s="224">
        <v>170</v>
      </c>
      <c r="G531" s="222">
        <f t="shared" si="1114"/>
        <v>0</v>
      </c>
      <c r="H531" s="222">
        <f t="shared" si="1115"/>
        <v>0</v>
      </c>
      <c r="I531" s="222">
        <f t="shared" si="1116"/>
        <v>0</v>
      </c>
      <c r="J531" s="222">
        <f t="shared" si="1117"/>
        <v>0</v>
      </c>
      <c r="K531" s="222">
        <f t="shared" si="1118"/>
        <v>0</v>
      </c>
      <c r="L531" s="222">
        <f t="shared" si="1119"/>
        <v>0</v>
      </c>
      <c r="M531" s="222">
        <f t="shared" si="1120"/>
        <v>0</v>
      </c>
      <c r="N531" s="222">
        <f t="shared" si="1121"/>
        <v>0</v>
      </c>
      <c r="O531" s="222">
        <f t="shared" si="1122"/>
        <v>0</v>
      </c>
      <c r="P531" s="222">
        <f t="shared" si="1123"/>
        <v>0</v>
      </c>
      <c r="Q531" s="222">
        <f t="shared" si="1124"/>
        <v>0</v>
      </c>
      <c r="R531" s="222">
        <f t="shared" si="1125"/>
        <v>0</v>
      </c>
      <c r="S531" s="222">
        <f t="shared" si="1126"/>
        <v>0</v>
      </c>
      <c r="T531" s="222">
        <f t="shared" si="1127"/>
        <v>0</v>
      </c>
      <c r="U531" s="222">
        <f t="shared" si="1128"/>
        <v>0</v>
      </c>
      <c r="V531" s="222">
        <f t="shared" si="1129"/>
        <v>0</v>
      </c>
      <c r="W531" s="222">
        <f t="shared" si="1130"/>
        <v>0</v>
      </c>
      <c r="X531" s="222">
        <f t="shared" si="1131"/>
        <v>0</v>
      </c>
      <c r="Y531" s="222">
        <f t="shared" si="1132"/>
        <v>0</v>
      </c>
      <c r="Z531" s="222">
        <f t="shared" si="1133"/>
        <v>0</v>
      </c>
      <c r="AA531" s="222">
        <f t="shared" si="1134"/>
        <v>0</v>
      </c>
      <c r="AB531" s="222">
        <f t="shared" si="1135"/>
        <v>0</v>
      </c>
      <c r="AC531" s="222">
        <f t="shared" si="1136"/>
        <v>0</v>
      </c>
      <c r="AD531" s="222">
        <f t="shared" si="1137"/>
        <v>0</v>
      </c>
      <c r="AE531" s="222">
        <f t="shared" si="1138"/>
        <v>0</v>
      </c>
      <c r="AF531" s="222">
        <f t="shared" si="1139"/>
        <v>0</v>
      </c>
      <c r="AG531" s="222">
        <f t="shared" si="1140"/>
        <v>0</v>
      </c>
      <c r="AH531" s="222">
        <f t="shared" si="1141"/>
        <v>0</v>
      </c>
      <c r="AI531" s="222">
        <f t="shared" si="1142"/>
        <v>0</v>
      </c>
      <c r="AJ531" s="222">
        <f t="shared" si="1143"/>
        <v>0</v>
      </c>
      <c r="AK531" s="222">
        <f t="shared" si="1144"/>
        <v>0</v>
      </c>
      <c r="AL531" s="222">
        <f t="shared" si="1145"/>
        <v>0</v>
      </c>
      <c r="AM531" s="222">
        <f t="shared" si="1146"/>
        <v>0</v>
      </c>
      <c r="AN531" s="222">
        <f t="shared" si="1147"/>
        <v>0</v>
      </c>
      <c r="AO531" s="222">
        <f t="shared" si="1148"/>
        <v>0</v>
      </c>
      <c r="AP531" s="222">
        <f t="shared" si="1149"/>
        <v>0</v>
      </c>
      <c r="AQ531" s="222">
        <f t="shared" si="1150"/>
        <v>0</v>
      </c>
      <c r="AR531" s="222">
        <f t="shared" si="1151"/>
        <v>0</v>
      </c>
      <c r="AS531" s="222">
        <f t="shared" si="1152"/>
        <v>0</v>
      </c>
      <c r="AT531" s="222">
        <f t="shared" si="1153"/>
        <v>0</v>
      </c>
      <c r="AU531" s="222">
        <f t="shared" si="1154"/>
        <v>0</v>
      </c>
      <c r="AV531" s="222">
        <f t="shared" si="1155"/>
        <v>0</v>
      </c>
      <c r="AW531" s="222">
        <f t="shared" si="1156"/>
        <v>0</v>
      </c>
      <c r="AX531" s="222">
        <f t="shared" si="1157"/>
        <v>0</v>
      </c>
      <c r="AY531" s="222">
        <f t="shared" si="1158"/>
        <v>0</v>
      </c>
      <c r="AZ531" s="222">
        <f t="shared" si="1159"/>
        <v>0</v>
      </c>
      <c r="BA531" s="222">
        <f t="shared" si="1160"/>
        <v>0</v>
      </c>
      <c r="BB531" s="222">
        <f t="shared" si="1161"/>
        <v>0</v>
      </c>
      <c r="BC531" s="222">
        <f t="shared" si="1162"/>
        <v>0</v>
      </c>
      <c r="BD531" s="222">
        <f t="shared" si="1163"/>
        <v>0</v>
      </c>
      <c r="BE531" s="222">
        <f t="shared" si="1164"/>
        <v>0</v>
      </c>
      <c r="BF531" s="222">
        <f t="shared" si="1165"/>
        <v>0</v>
      </c>
      <c r="BG531" s="222">
        <f t="shared" si="1166"/>
        <v>0</v>
      </c>
      <c r="BH531" s="222">
        <f t="shared" si="1167"/>
        <v>0</v>
      </c>
      <c r="BI531" s="222">
        <f t="shared" si="1168"/>
        <v>0</v>
      </c>
      <c r="BJ531" s="222">
        <f t="shared" si="1169"/>
        <v>0</v>
      </c>
      <c r="BK531" s="222">
        <f t="shared" si="1170"/>
        <v>0</v>
      </c>
      <c r="BL531" s="222">
        <f t="shared" si="1171"/>
        <v>0</v>
      </c>
      <c r="BM531" s="222">
        <f t="shared" si="1172"/>
        <v>0</v>
      </c>
      <c r="BN531" s="222">
        <f t="shared" si="1173"/>
        <v>0</v>
      </c>
      <c r="BO531" s="222">
        <f t="shared" si="1174"/>
        <v>0</v>
      </c>
      <c r="BP531" s="222">
        <f t="shared" si="1175"/>
        <v>0</v>
      </c>
      <c r="BQ531" s="222">
        <f t="shared" si="1176"/>
        <v>0</v>
      </c>
      <c r="BR531" s="222">
        <f t="shared" si="1177"/>
        <v>0</v>
      </c>
      <c r="BS531" s="222">
        <f t="shared" si="1178"/>
        <v>0</v>
      </c>
      <c r="BT531" s="222">
        <f t="shared" si="1179"/>
        <v>0</v>
      </c>
      <c r="BU531" s="222">
        <f t="shared" si="1180"/>
        <v>0</v>
      </c>
      <c r="BV531" s="222">
        <f t="shared" si="1181"/>
        <v>0</v>
      </c>
      <c r="BW531" s="222">
        <f t="shared" si="1182"/>
        <v>0</v>
      </c>
      <c r="BX531" s="222">
        <f t="shared" si="1183"/>
        <v>0</v>
      </c>
      <c r="BY531" s="222">
        <f t="shared" si="1184"/>
        <v>0</v>
      </c>
      <c r="BZ531" s="222">
        <f t="shared" si="1185"/>
        <v>0</v>
      </c>
      <c r="CA531" s="222">
        <f t="shared" si="1186"/>
        <v>0</v>
      </c>
      <c r="CB531" s="222">
        <f t="shared" si="1187"/>
        <v>0</v>
      </c>
      <c r="CC531" s="222">
        <f t="shared" si="1188"/>
        <v>0</v>
      </c>
      <c r="CD531" s="222">
        <f t="shared" si="1189"/>
        <v>0</v>
      </c>
      <c r="CE531" s="222">
        <f t="shared" si="1190"/>
        <v>0</v>
      </c>
      <c r="CF531" s="222">
        <f t="shared" si="1191"/>
        <v>0</v>
      </c>
      <c r="CG531" s="222">
        <f t="shared" si="1192"/>
        <v>0</v>
      </c>
      <c r="CH531" s="222">
        <f t="shared" si="1193"/>
        <v>0</v>
      </c>
      <c r="CI531" s="222">
        <f t="shared" si="1194"/>
        <v>0</v>
      </c>
      <c r="CJ531" s="222">
        <f t="shared" si="1195"/>
        <v>0</v>
      </c>
      <c r="CK531" s="222">
        <f t="shared" si="1196"/>
        <v>0</v>
      </c>
      <c r="CL531" s="222">
        <f t="shared" si="1197"/>
        <v>0</v>
      </c>
      <c r="CM531" s="222">
        <f t="shared" si="1198"/>
        <v>0</v>
      </c>
      <c r="CN531" s="222">
        <f t="shared" si="1199"/>
        <v>0</v>
      </c>
      <c r="CO531" s="222">
        <f t="shared" si="1200"/>
        <v>0</v>
      </c>
      <c r="CP531" s="222">
        <f t="shared" si="1201"/>
        <v>0</v>
      </c>
      <c r="CQ531" s="222">
        <f t="shared" si="1202"/>
        <v>0</v>
      </c>
      <c r="CR531" s="222">
        <f t="shared" si="1203"/>
        <v>0</v>
      </c>
      <c r="CS531" s="222">
        <f t="shared" si="1204"/>
        <v>0</v>
      </c>
      <c r="CT531" s="222">
        <f t="shared" si="1205"/>
        <v>0</v>
      </c>
      <c r="CU531" s="222">
        <f t="shared" si="1206"/>
        <v>0</v>
      </c>
      <c r="CV531" s="222">
        <f t="shared" si="1207"/>
        <v>0</v>
      </c>
      <c r="CW531" s="222">
        <f t="shared" si="1208"/>
        <v>0</v>
      </c>
      <c r="CX531" s="222">
        <f t="shared" si="1209"/>
        <v>0</v>
      </c>
      <c r="CY531" s="222">
        <f t="shared" si="1210"/>
        <v>0</v>
      </c>
      <c r="CZ531" s="222">
        <f t="shared" si="1211"/>
        <v>0</v>
      </c>
      <c r="DA531" s="222">
        <f t="shared" si="1212"/>
        <v>0</v>
      </c>
      <c r="DB531" s="222">
        <f t="shared" si="1213"/>
        <v>0</v>
      </c>
      <c r="DC531" s="222">
        <f t="shared" si="1214"/>
        <v>0</v>
      </c>
      <c r="DD531" s="222">
        <f t="shared" si="1215"/>
        <v>0</v>
      </c>
      <c r="DE531" s="222">
        <f t="shared" si="1216"/>
        <v>0</v>
      </c>
      <c r="DF531" s="222">
        <f t="shared" si="1217"/>
        <v>0</v>
      </c>
      <c r="DG531" s="222">
        <f t="shared" si="1218"/>
        <v>0</v>
      </c>
      <c r="DH531" s="222">
        <f t="shared" si="1219"/>
        <v>0</v>
      </c>
      <c r="DI531" s="222">
        <f t="shared" si="1220"/>
        <v>0</v>
      </c>
      <c r="DJ531" s="222">
        <f t="shared" si="1221"/>
        <v>0</v>
      </c>
      <c r="DK531" s="222">
        <f t="shared" si="1222"/>
        <v>0</v>
      </c>
      <c r="DL531" s="222">
        <f t="shared" si="1223"/>
        <v>0</v>
      </c>
      <c r="DM531" s="222">
        <f t="shared" si="1224"/>
        <v>0</v>
      </c>
      <c r="DN531" s="222">
        <f t="shared" si="1225"/>
        <v>0</v>
      </c>
      <c r="DO531" s="222">
        <f t="shared" si="1226"/>
        <v>0</v>
      </c>
      <c r="DP531" s="222">
        <f t="shared" si="1227"/>
        <v>0</v>
      </c>
      <c r="DQ531" s="222">
        <f t="shared" si="1228"/>
        <v>0</v>
      </c>
      <c r="DR531" s="222">
        <f t="shared" si="1229"/>
        <v>0</v>
      </c>
      <c r="DS531" s="222">
        <f t="shared" si="1230"/>
        <v>0</v>
      </c>
      <c r="DT531" s="222">
        <f t="shared" si="1231"/>
        <v>0</v>
      </c>
      <c r="DU531" s="222">
        <f t="shared" si="1232"/>
        <v>0</v>
      </c>
      <c r="DV531" s="222">
        <f t="shared" si="1233"/>
        <v>0</v>
      </c>
      <c r="DW531" s="222">
        <f t="shared" si="1234"/>
        <v>0</v>
      </c>
      <c r="DX531" s="222">
        <f t="shared" si="1235"/>
        <v>0</v>
      </c>
      <c r="DY531" s="222">
        <f t="shared" si="1236"/>
        <v>0</v>
      </c>
      <c r="DZ531" s="222">
        <f t="shared" si="1237"/>
        <v>0</v>
      </c>
      <c r="EA531" s="222">
        <f t="shared" si="1238"/>
        <v>0</v>
      </c>
      <c r="EB531" s="222">
        <f t="shared" si="1239"/>
        <v>0</v>
      </c>
      <c r="EC531" s="222">
        <f t="shared" si="1240"/>
        <v>0</v>
      </c>
      <c r="ED531" s="222">
        <f t="shared" si="1241"/>
        <v>0</v>
      </c>
      <c r="EE531" s="222">
        <f t="shared" si="1242"/>
        <v>0</v>
      </c>
      <c r="EF531" s="222">
        <f t="shared" si="1243"/>
        <v>0</v>
      </c>
      <c r="EG531" s="222">
        <f t="shared" si="1244"/>
        <v>0</v>
      </c>
      <c r="EH531" s="222">
        <f t="shared" si="1245"/>
        <v>0</v>
      </c>
      <c r="EI531" s="222">
        <f t="shared" si="1246"/>
        <v>0</v>
      </c>
      <c r="EJ531" s="222">
        <f t="shared" si="1247"/>
        <v>0</v>
      </c>
      <c r="EK531" s="222">
        <f t="shared" si="1248"/>
        <v>0</v>
      </c>
      <c r="EL531" s="222">
        <f t="shared" si="1249"/>
        <v>0</v>
      </c>
      <c r="EM531" s="222">
        <f t="shared" si="1250"/>
        <v>0</v>
      </c>
      <c r="EN531" s="222">
        <f t="shared" si="1251"/>
        <v>0</v>
      </c>
      <c r="EO531" s="222">
        <f t="shared" si="1252"/>
        <v>0</v>
      </c>
      <c r="EP531" s="222">
        <f t="shared" si="1253"/>
        <v>0</v>
      </c>
      <c r="EQ531" s="222">
        <f t="shared" si="1254"/>
        <v>0</v>
      </c>
      <c r="ER531" s="222">
        <f t="shared" si="1255"/>
        <v>0</v>
      </c>
      <c r="ES531" s="222">
        <f t="shared" si="1256"/>
        <v>0</v>
      </c>
      <c r="ET531" s="222">
        <f t="shared" si="1257"/>
        <v>0</v>
      </c>
      <c r="EU531" s="222">
        <f t="shared" si="1258"/>
        <v>0</v>
      </c>
      <c r="EV531" s="222">
        <f t="shared" si="1259"/>
        <v>0</v>
      </c>
      <c r="EW531" s="222">
        <f t="shared" si="1260"/>
        <v>0</v>
      </c>
      <c r="EX531" s="222">
        <f t="shared" si="1261"/>
        <v>0</v>
      </c>
      <c r="EY531" s="222">
        <f t="shared" si="1262"/>
        <v>0</v>
      </c>
      <c r="EZ531" s="222">
        <f t="shared" si="1263"/>
        <v>0</v>
      </c>
      <c r="FA531" s="222">
        <f t="shared" si="1264"/>
        <v>0</v>
      </c>
      <c r="FB531" s="222">
        <f t="shared" si="1265"/>
        <v>0</v>
      </c>
      <c r="FC531" s="222">
        <f t="shared" si="1266"/>
        <v>0</v>
      </c>
      <c r="FD531" s="222">
        <f t="shared" si="1267"/>
        <v>0</v>
      </c>
      <c r="FE531" s="222">
        <f t="shared" si="1268"/>
        <v>0</v>
      </c>
      <c r="FF531" s="222">
        <f t="shared" si="1269"/>
        <v>0</v>
      </c>
      <c r="FG531" s="222">
        <f t="shared" si="1270"/>
        <v>0</v>
      </c>
      <c r="FH531" s="222">
        <f t="shared" si="1271"/>
        <v>0</v>
      </c>
      <c r="FI531" s="222">
        <f t="shared" si="1272"/>
        <v>0</v>
      </c>
      <c r="FJ531" s="222">
        <f t="shared" si="1273"/>
        <v>0</v>
      </c>
      <c r="FK531" s="222">
        <f t="shared" si="1274"/>
        <v>0</v>
      </c>
      <c r="FL531" s="222">
        <f t="shared" si="1275"/>
        <v>0</v>
      </c>
      <c r="FM531" s="222">
        <f t="shared" si="1276"/>
        <v>0</v>
      </c>
      <c r="FN531" s="222">
        <f t="shared" si="1277"/>
        <v>0</v>
      </c>
      <c r="FO531" s="222">
        <f t="shared" si="1278"/>
        <v>0</v>
      </c>
      <c r="FP531" s="222">
        <f t="shared" si="1279"/>
        <v>0</v>
      </c>
      <c r="FQ531" s="222">
        <f t="shared" si="1280"/>
        <v>0</v>
      </c>
      <c r="FR531" s="222">
        <f t="shared" si="1281"/>
        <v>0</v>
      </c>
      <c r="FS531" s="222">
        <f t="shared" si="1282"/>
        <v>0</v>
      </c>
      <c r="FT531" s="222">
        <f t="shared" si="1283"/>
        <v>0</v>
      </c>
      <c r="FU531" s="222">
        <f t="shared" si="1284"/>
        <v>0</v>
      </c>
      <c r="FV531" s="222">
        <f t="shared" si="1285"/>
        <v>0</v>
      </c>
      <c r="FW531" s="222">
        <f t="shared" si="1286"/>
        <v>0</v>
      </c>
      <c r="FX531" s="222">
        <f t="shared" si="1287"/>
        <v>0</v>
      </c>
      <c r="FY531" s="222">
        <f t="shared" si="1288"/>
        <v>0</v>
      </c>
      <c r="FZ531" s="222">
        <f t="shared" si="1289"/>
        <v>0</v>
      </c>
      <c r="GA531" s="222">
        <f t="shared" si="1290"/>
        <v>0</v>
      </c>
      <c r="GB531" s="222">
        <f t="shared" si="1291"/>
        <v>0</v>
      </c>
      <c r="GC531" s="222">
        <f t="shared" si="1292"/>
        <v>0</v>
      </c>
      <c r="GD531" s="222">
        <f t="shared" si="1293"/>
        <v>0</v>
      </c>
      <c r="GE531" s="222">
        <f t="shared" si="1294"/>
        <v>0</v>
      </c>
      <c r="GF531" s="222">
        <f t="shared" si="1295"/>
        <v>0</v>
      </c>
      <c r="GG531" s="222">
        <f t="shared" si="1296"/>
        <v>0</v>
      </c>
      <c r="GH531" s="222">
        <f t="shared" si="1297"/>
        <v>0</v>
      </c>
      <c r="GI531" s="222">
        <f t="shared" si="1298"/>
        <v>0</v>
      </c>
      <c r="GJ531" s="222">
        <f t="shared" si="1299"/>
        <v>0</v>
      </c>
      <c r="GK531" s="222">
        <f t="shared" si="1300"/>
        <v>0</v>
      </c>
      <c r="GL531" s="222">
        <f t="shared" si="1301"/>
        <v>0</v>
      </c>
      <c r="GM531" s="222">
        <f t="shared" si="1302"/>
        <v>0</v>
      </c>
      <c r="GN531" s="222">
        <f t="shared" si="1303"/>
        <v>0</v>
      </c>
      <c r="GO531" s="222">
        <f t="shared" si="1304"/>
        <v>0</v>
      </c>
      <c r="GP531" s="222">
        <f t="shared" si="1305"/>
        <v>0</v>
      </c>
      <c r="GQ531" s="222">
        <f t="shared" si="1306"/>
        <v>0</v>
      </c>
      <c r="GR531" s="222">
        <f t="shared" si="1307"/>
        <v>0</v>
      </c>
      <c r="GS531" s="222">
        <f t="shared" si="1308"/>
        <v>0</v>
      </c>
      <c r="GT531" s="222">
        <f t="shared" si="1309"/>
        <v>0</v>
      </c>
      <c r="GU531" s="222">
        <f t="shared" si="1310"/>
        <v>0</v>
      </c>
      <c r="GV531" s="222">
        <f t="shared" si="1311"/>
        <v>0</v>
      </c>
      <c r="GW531" s="222">
        <f t="shared" si="1312"/>
        <v>0</v>
      </c>
      <c r="GX531" s="222">
        <f t="shared" si="1313"/>
        <v>0</v>
      </c>
      <c r="GY531" s="222">
        <f t="shared" si="1314"/>
        <v>0</v>
      </c>
      <c r="GZ531" s="222">
        <f t="shared" si="1315"/>
        <v>0</v>
      </c>
      <c r="HA531" s="222">
        <f t="shared" si="1316"/>
        <v>0</v>
      </c>
      <c r="HB531" s="222">
        <f t="shared" si="1317"/>
        <v>0</v>
      </c>
      <c r="HC531" s="222">
        <f t="shared" si="1318"/>
        <v>0</v>
      </c>
      <c r="HD531" s="222">
        <f t="shared" si="1319"/>
        <v>0</v>
      </c>
      <c r="HE531" s="222">
        <f t="shared" si="1320"/>
        <v>0</v>
      </c>
      <c r="HF531" s="222">
        <f t="shared" si="1321"/>
        <v>0</v>
      </c>
      <c r="HG531" s="222">
        <f t="shared" si="1322"/>
        <v>0</v>
      </c>
      <c r="HH531" s="222">
        <f t="shared" si="1323"/>
        <v>0</v>
      </c>
      <c r="HI531" s="222">
        <f t="shared" si="1324"/>
        <v>0</v>
      </c>
      <c r="HJ531" s="222">
        <f t="shared" si="1325"/>
        <v>0</v>
      </c>
      <c r="HK531" s="222">
        <f t="shared" si="1326"/>
        <v>0</v>
      </c>
      <c r="HL531" s="222">
        <f t="shared" si="1327"/>
        <v>0</v>
      </c>
      <c r="HM531" s="222">
        <f t="shared" si="1328"/>
        <v>0</v>
      </c>
      <c r="HN531" s="222">
        <f t="shared" si="1329"/>
        <v>0</v>
      </c>
      <c r="HO531" s="222">
        <f t="shared" si="1330"/>
        <v>0</v>
      </c>
      <c r="HP531" s="222">
        <f t="shared" si="1331"/>
        <v>0</v>
      </c>
      <c r="HQ531" s="222">
        <f t="shared" si="1332"/>
        <v>0</v>
      </c>
      <c r="HR531" s="222">
        <f t="shared" si="1333"/>
        <v>0</v>
      </c>
      <c r="HS531" s="222">
        <f t="shared" si="1334"/>
        <v>0</v>
      </c>
      <c r="HT531" s="222">
        <f t="shared" si="1335"/>
        <v>0</v>
      </c>
      <c r="HU531" s="222">
        <f t="shared" si="1336"/>
        <v>0</v>
      </c>
      <c r="HV531" s="222">
        <f t="shared" si="1337"/>
        <v>0</v>
      </c>
      <c r="HW531" s="222">
        <f t="shared" si="1338"/>
        <v>0</v>
      </c>
      <c r="HX531" s="222">
        <f t="shared" si="1339"/>
        <v>0</v>
      </c>
      <c r="HY531" s="222">
        <f t="shared" si="1340"/>
        <v>0</v>
      </c>
      <c r="HZ531" s="222">
        <f t="shared" si="1341"/>
        <v>0</v>
      </c>
      <c r="IA531" s="222">
        <f t="shared" si="1342"/>
        <v>0</v>
      </c>
      <c r="IB531" s="222">
        <f t="shared" si="1343"/>
        <v>0</v>
      </c>
      <c r="IC531" s="222">
        <f t="shared" si="1344"/>
        <v>0</v>
      </c>
      <c r="ID531" s="222">
        <f t="shared" si="1345"/>
        <v>0</v>
      </c>
      <c r="IE531" s="222">
        <f t="shared" si="1346"/>
        <v>0</v>
      </c>
      <c r="IF531" s="222">
        <f t="shared" si="1347"/>
        <v>0</v>
      </c>
      <c r="IG531" s="222">
        <f t="shared" si="1348"/>
        <v>0</v>
      </c>
      <c r="IH531" s="222">
        <f t="shared" si="1349"/>
        <v>0</v>
      </c>
      <c r="II531" s="222">
        <f t="shared" si="1350"/>
        <v>0</v>
      </c>
      <c r="IJ531" s="222">
        <f t="shared" si="1351"/>
        <v>0</v>
      </c>
      <c r="IK531" s="222">
        <f t="shared" si="1352"/>
        <v>0</v>
      </c>
      <c r="IL531" s="222">
        <f t="shared" si="1353"/>
        <v>0</v>
      </c>
      <c r="IM531" s="222">
        <f t="shared" si="1354"/>
        <v>0</v>
      </c>
      <c r="IN531" s="222">
        <f t="shared" si="1355"/>
        <v>0</v>
      </c>
      <c r="IO531" s="222">
        <f t="shared" si="1356"/>
        <v>0</v>
      </c>
      <c r="IP531" s="222">
        <f t="shared" si="1357"/>
        <v>0</v>
      </c>
      <c r="IQ531" s="222">
        <f t="shared" si="1358"/>
        <v>0</v>
      </c>
      <c r="IR531" s="222">
        <f t="shared" si="1359"/>
        <v>0</v>
      </c>
      <c r="IS531" s="222">
        <f t="shared" si="1360"/>
        <v>0</v>
      </c>
      <c r="IT531" s="222">
        <f t="shared" si="1361"/>
        <v>0</v>
      </c>
      <c r="IU531" s="222">
        <f t="shared" si="1362"/>
        <v>0</v>
      </c>
      <c r="IV531" s="222">
        <f t="shared" si="1363"/>
        <v>0</v>
      </c>
      <c r="IW531" s="222">
        <f t="shared" si="1364"/>
        <v>0</v>
      </c>
      <c r="IX531" s="222">
        <f t="shared" si="1365"/>
        <v>0</v>
      </c>
      <c r="IY531" s="222">
        <f t="shared" si="1366"/>
        <v>0</v>
      </c>
      <c r="IZ531" s="222">
        <f t="shared" si="1367"/>
        <v>0</v>
      </c>
      <c r="JA531" s="222">
        <f t="shared" si="1368"/>
        <v>0</v>
      </c>
      <c r="JB531" s="222">
        <f t="shared" si="1369"/>
        <v>0</v>
      </c>
    </row>
    <row r="532" spans="2:262">
      <c r="B532" s="230">
        <v>171</v>
      </c>
      <c r="C532" s="229">
        <f t="shared" si="1370"/>
        <v>3.3398437500000025E-3</v>
      </c>
      <c r="D532" s="226">
        <f t="shared" ca="1" si="1113"/>
        <v>71.935619057970158</v>
      </c>
      <c r="E532" s="225">
        <f ca="1">FU361</f>
        <v>-6.438094202983799E-2</v>
      </c>
      <c r="F532" s="224">
        <v>171</v>
      </c>
      <c r="G532" s="222">
        <f t="shared" si="1114"/>
        <v>0</v>
      </c>
      <c r="H532" s="222">
        <f t="shared" si="1115"/>
        <v>0</v>
      </c>
      <c r="I532" s="222">
        <f t="shared" si="1116"/>
        <v>0</v>
      </c>
      <c r="J532" s="222">
        <f t="shared" si="1117"/>
        <v>0</v>
      </c>
      <c r="K532" s="222">
        <f t="shared" si="1118"/>
        <v>0</v>
      </c>
      <c r="L532" s="222">
        <f t="shared" si="1119"/>
        <v>0</v>
      </c>
      <c r="M532" s="222">
        <f t="shared" si="1120"/>
        <v>0</v>
      </c>
      <c r="N532" s="222">
        <f t="shared" si="1121"/>
        <v>0</v>
      </c>
      <c r="O532" s="222">
        <f t="shared" si="1122"/>
        <v>0</v>
      </c>
      <c r="P532" s="222">
        <f t="shared" si="1123"/>
        <v>0</v>
      </c>
      <c r="Q532" s="222">
        <f t="shared" si="1124"/>
        <v>0</v>
      </c>
      <c r="R532" s="222">
        <f t="shared" si="1125"/>
        <v>0</v>
      </c>
      <c r="S532" s="222">
        <f t="shared" si="1126"/>
        <v>0</v>
      </c>
      <c r="T532" s="222">
        <f t="shared" si="1127"/>
        <v>0</v>
      </c>
      <c r="U532" s="222">
        <f t="shared" si="1128"/>
        <v>0</v>
      </c>
      <c r="V532" s="222">
        <f t="shared" si="1129"/>
        <v>0</v>
      </c>
      <c r="W532" s="222">
        <f t="shared" si="1130"/>
        <v>0</v>
      </c>
      <c r="X532" s="222">
        <f t="shared" si="1131"/>
        <v>0</v>
      </c>
      <c r="Y532" s="222">
        <f t="shared" si="1132"/>
        <v>0</v>
      </c>
      <c r="Z532" s="222">
        <f t="shared" si="1133"/>
        <v>0</v>
      </c>
      <c r="AA532" s="222">
        <f t="shared" si="1134"/>
        <v>0</v>
      </c>
      <c r="AB532" s="222">
        <f t="shared" si="1135"/>
        <v>0</v>
      </c>
      <c r="AC532" s="222">
        <f t="shared" si="1136"/>
        <v>0</v>
      </c>
      <c r="AD532" s="222">
        <f t="shared" si="1137"/>
        <v>0</v>
      </c>
      <c r="AE532" s="222">
        <f t="shared" si="1138"/>
        <v>0</v>
      </c>
      <c r="AF532" s="222">
        <f t="shared" si="1139"/>
        <v>0</v>
      </c>
      <c r="AG532" s="222">
        <f t="shared" si="1140"/>
        <v>0</v>
      </c>
      <c r="AH532" s="222">
        <f t="shared" si="1141"/>
        <v>0</v>
      </c>
      <c r="AI532" s="222">
        <f t="shared" si="1142"/>
        <v>0</v>
      </c>
      <c r="AJ532" s="222">
        <f t="shared" si="1143"/>
        <v>0</v>
      </c>
      <c r="AK532" s="222">
        <f t="shared" si="1144"/>
        <v>0</v>
      </c>
      <c r="AL532" s="222">
        <f t="shared" si="1145"/>
        <v>0</v>
      </c>
      <c r="AM532" s="222">
        <f t="shared" si="1146"/>
        <v>0</v>
      </c>
      <c r="AN532" s="222">
        <f t="shared" si="1147"/>
        <v>0</v>
      </c>
      <c r="AO532" s="222">
        <f t="shared" si="1148"/>
        <v>0</v>
      </c>
      <c r="AP532" s="222">
        <f t="shared" si="1149"/>
        <v>0</v>
      </c>
      <c r="AQ532" s="222">
        <f t="shared" si="1150"/>
        <v>0</v>
      </c>
      <c r="AR532" s="222">
        <f t="shared" si="1151"/>
        <v>0</v>
      </c>
      <c r="AS532" s="222">
        <f t="shared" si="1152"/>
        <v>0</v>
      </c>
      <c r="AT532" s="222">
        <f t="shared" si="1153"/>
        <v>0</v>
      </c>
      <c r="AU532" s="222">
        <f t="shared" si="1154"/>
        <v>0</v>
      </c>
      <c r="AV532" s="222">
        <f t="shared" si="1155"/>
        <v>0</v>
      </c>
      <c r="AW532" s="222">
        <f t="shared" si="1156"/>
        <v>0</v>
      </c>
      <c r="AX532" s="222">
        <f t="shared" si="1157"/>
        <v>0</v>
      </c>
      <c r="AY532" s="222">
        <f t="shared" si="1158"/>
        <v>0</v>
      </c>
      <c r="AZ532" s="222">
        <f t="shared" si="1159"/>
        <v>0</v>
      </c>
      <c r="BA532" s="222">
        <f t="shared" si="1160"/>
        <v>0</v>
      </c>
      <c r="BB532" s="222">
        <f t="shared" si="1161"/>
        <v>0</v>
      </c>
      <c r="BC532" s="222">
        <f t="shared" si="1162"/>
        <v>0</v>
      </c>
      <c r="BD532" s="222">
        <f t="shared" si="1163"/>
        <v>0</v>
      </c>
      <c r="BE532" s="222">
        <f t="shared" si="1164"/>
        <v>0</v>
      </c>
      <c r="BF532" s="222">
        <f t="shared" si="1165"/>
        <v>0</v>
      </c>
      <c r="BG532" s="222">
        <f t="shared" si="1166"/>
        <v>0</v>
      </c>
      <c r="BH532" s="222">
        <f t="shared" si="1167"/>
        <v>0</v>
      </c>
      <c r="BI532" s="222">
        <f t="shared" si="1168"/>
        <v>0</v>
      </c>
      <c r="BJ532" s="222">
        <f t="shared" si="1169"/>
        <v>0</v>
      </c>
      <c r="BK532" s="222">
        <f t="shared" si="1170"/>
        <v>0</v>
      </c>
      <c r="BL532" s="222">
        <f t="shared" si="1171"/>
        <v>0</v>
      </c>
      <c r="BM532" s="222">
        <f t="shared" si="1172"/>
        <v>0</v>
      </c>
      <c r="BN532" s="222">
        <f t="shared" si="1173"/>
        <v>0</v>
      </c>
      <c r="BO532" s="222">
        <f t="shared" si="1174"/>
        <v>0</v>
      </c>
      <c r="BP532" s="222">
        <f t="shared" si="1175"/>
        <v>0</v>
      </c>
      <c r="BQ532" s="222">
        <f t="shared" si="1176"/>
        <v>0</v>
      </c>
      <c r="BR532" s="222">
        <f t="shared" si="1177"/>
        <v>0</v>
      </c>
      <c r="BS532" s="222">
        <f t="shared" si="1178"/>
        <v>0</v>
      </c>
      <c r="BT532" s="222">
        <f t="shared" si="1179"/>
        <v>0</v>
      </c>
      <c r="BU532" s="222">
        <f t="shared" si="1180"/>
        <v>0</v>
      </c>
      <c r="BV532" s="222">
        <f t="shared" si="1181"/>
        <v>0</v>
      </c>
      <c r="BW532" s="222">
        <f t="shared" si="1182"/>
        <v>0</v>
      </c>
      <c r="BX532" s="222">
        <f t="shared" si="1183"/>
        <v>0</v>
      </c>
      <c r="BY532" s="222">
        <f t="shared" si="1184"/>
        <v>0</v>
      </c>
      <c r="BZ532" s="222">
        <f t="shared" si="1185"/>
        <v>0</v>
      </c>
      <c r="CA532" s="222">
        <f t="shared" si="1186"/>
        <v>0</v>
      </c>
      <c r="CB532" s="222">
        <f t="shared" si="1187"/>
        <v>0</v>
      </c>
      <c r="CC532" s="222">
        <f t="shared" si="1188"/>
        <v>0</v>
      </c>
      <c r="CD532" s="222">
        <f t="shared" si="1189"/>
        <v>0</v>
      </c>
      <c r="CE532" s="222">
        <f t="shared" si="1190"/>
        <v>0</v>
      </c>
      <c r="CF532" s="222">
        <f t="shared" si="1191"/>
        <v>0</v>
      </c>
      <c r="CG532" s="222">
        <f t="shared" si="1192"/>
        <v>0</v>
      </c>
      <c r="CH532" s="222">
        <f t="shared" si="1193"/>
        <v>0</v>
      </c>
      <c r="CI532" s="222">
        <f t="shared" si="1194"/>
        <v>0</v>
      </c>
      <c r="CJ532" s="222">
        <f t="shared" si="1195"/>
        <v>0</v>
      </c>
      <c r="CK532" s="222">
        <f t="shared" si="1196"/>
        <v>0</v>
      </c>
      <c r="CL532" s="222">
        <f t="shared" si="1197"/>
        <v>0</v>
      </c>
      <c r="CM532" s="222">
        <f t="shared" si="1198"/>
        <v>0</v>
      </c>
      <c r="CN532" s="222">
        <f t="shared" si="1199"/>
        <v>0</v>
      </c>
      <c r="CO532" s="222">
        <f t="shared" si="1200"/>
        <v>0</v>
      </c>
      <c r="CP532" s="222">
        <f t="shared" si="1201"/>
        <v>0</v>
      </c>
      <c r="CQ532" s="222">
        <f t="shared" si="1202"/>
        <v>0</v>
      </c>
      <c r="CR532" s="222">
        <f t="shared" si="1203"/>
        <v>0</v>
      </c>
      <c r="CS532" s="222">
        <f t="shared" si="1204"/>
        <v>0</v>
      </c>
      <c r="CT532" s="222">
        <f t="shared" si="1205"/>
        <v>0</v>
      </c>
      <c r="CU532" s="222">
        <f t="shared" si="1206"/>
        <v>0</v>
      </c>
      <c r="CV532" s="222">
        <f t="shared" si="1207"/>
        <v>0</v>
      </c>
      <c r="CW532" s="222">
        <f t="shared" si="1208"/>
        <v>0</v>
      </c>
      <c r="CX532" s="222">
        <f t="shared" si="1209"/>
        <v>0</v>
      </c>
      <c r="CY532" s="222">
        <f t="shared" si="1210"/>
        <v>0</v>
      </c>
      <c r="CZ532" s="222">
        <f t="shared" si="1211"/>
        <v>0</v>
      </c>
      <c r="DA532" s="222">
        <f t="shared" si="1212"/>
        <v>0</v>
      </c>
      <c r="DB532" s="222">
        <f t="shared" si="1213"/>
        <v>0</v>
      </c>
      <c r="DC532" s="222">
        <f t="shared" si="1214"/>
        <v>0</v>
      </c>
      <c r="DD532" s="222">
        <f t="shared" si="1215"/>
        <v>0</v>
      </c>
      <c r="DE532" s="222">
        <f t="shared" si="1216"/>
        <v>0</v>
      </c>
      <c r="DF532" s="222">
        <f t="shared" si="1217"/>
        <v>0</v>
      </c>
      <c r="DG532" s="222">
        <f t="shared" si="1218"/>
        <v>0</v>
      </c>
      <c r="DH532" s="222">
        <f t="shared" si="1219"/>
        <v>0</v>
      </c>
      <c r="DI532" s="222">
        <f t="shared" si="1220"/>
        <v>0</v>
      </c>
      <c r="DJ532" s="222">
        <f t="shared" si="1221"/>
        <v>0</v>
      </c>
      <c r="DK532" s="222">
        <f t="shared" si="1222"/>
        <v>0</v>
      </c>
      <c r="DL532" s="222">
        <f t="shared" si="1223"/>
        <v>0</v>
      </c>
      <c r="DM532" s="222">
        <f t="shared" si="1224"/>
        <v>0</v>
      </c>
      <c r="DN532" s="222">
        <f t="shared" si="1225"/>
        <v>0</v>
      </c>
      <c r="DO532" s="222">
        <f t="shared" si="1226"/>
        <v>0</v>
      </c>
      <c r="DP532" s="222">
        <f t="shared" si="1227"/>
        <v>0</v>
      </c>
      <c r="DQ532" s="222">
        <f t="shared" si="1228"/>
        <v>0</v>
      </c>
      <c r="DR532" s="222">
        <f t="shared" si="1229"/>
        <v>0</v>
      </c>
      <c r="DS532" s="222">
        <f t="shared" si="1230"/>
        <v>0</v>
      </c>
      <c r="DT532" s="222">
        <f t="shared" si="1231"/>
        <v>0</v>
      </c>
      <c r="DU532" s="222">
        <f t="shared" si="1232"/>
        <v>0</v>
      </c>
      <c r="DV532" s="222">
        <f t="shared" si="1233"/>
        <v>0</v>
      </c>
      <c r="DW532" s="222">
        <f t="shared" si="1234"/>
        <v>0</v>
      </c>
      <c r="DX532" s="222">
        <f t="shared" si="1235"/>
        <v>0</v>
      </c>
      <c r="DY532" s="222">
        <f t="shared" si="1236"/>
        <v>0</v>
      </c>
      <c r="DZ532" s="222">
        <f t="shared" si="1237"/>
        <v>0</v>
      </c>
      <c r="EA532" s="222">
        <f t="shared" si="1238"/>
        <v>0</v>
      </c>
      <c r="EB532" s="222">
        <f t="shared" si="1239"/>
        <v>0</v>
      </c>
      <c r="EC532" s="222">
        <f t="shared" si="1240"/>
        <v>0</v>
      </c>
      <c r="ED532" s="222">
        <f t="shared" si="1241"/>
        <v>0</v>
      </c>
      <c r="EE532" s="222">
        <f t="shared" si="1242"/>
        <v>0</v>
      </c>
      <c r="EF532" s="222">
        <f t="shared" si="1243"/>
        <v>0</v>
      </c>
      <c r="EG532" s="222">
        <f t="shared" si="1244"/>
        <v>0</v>
      </c>
      <c r="EH532" s="222">
        <f t="shared" si="1245"/>
        <v>0</v>
      </c>
      <c r="EI532" s="222">
        <f t="shared" si="1246"/>
        <v>0</v>
      </c>
      <c r="EJ532" s="222">
        <f t="shared" si="1247"/>
        <v>0</v>
      </c>
      <c r="EK532" s="222">
        <f t="shared" si="1248"/>
        <v>0</v>
      </c>
      <c r="EL532" s="222">
        <f t="shared" si="1249"/>
        <v>0</v>
      </c>
      <c r="EM532" s="222">
        <f t="shared" si="1250"/>
        <v>0</v>
      </c>
      <c r="EN532" s="222">
        <f t="shared" si="1251"/>
        <v>0</v>
      </c>
      <c r="EO532" s="222">
        <f t="shared" si="1252"/>
        <v>0</v>
      </c>
      <c r="EP532" s="222">
        <f t="shared" si="1253"/>
        <v>0</v>
      </c>
      <c r="EQ532" s="222">
        <f t="shared" si="1254"/>
        <v>0</v>
      </c>
      <c r="ER532" s="222">
        <f t="shared" si="1255"/>
        <v>0</v>
      </c>
      <c r="ES532" s="222">
        <f t="shared" si="1256"/>
        <v>0</v>
      </c>
      <c r="ET532" s="222">
        <f t="shared" si="1257"/>
        <v>0</v>
      </c>
      <c r="EU532" s="222">
        <f t="shared" si="1258"/>
        <v>0</v>
      </c>
      <c r="EV532" s="222">
        <f t="shared" si="1259"/>
        <v>0</v>
      </c>
      <c r="EW532" s="222">
        <f t="shared" si="1260"/>
        <v>0</v>
      </c>
      <c r="EX532" s="222">
        <f t="shared" si="1261"/>
        <v>0</v>
      </c>
      <c r="EY532" s="222">
        <f t="shared" si="1262"/>
        <v>0</v>
      </c>
      <c r="EZ532" s="222">
        <f t="shared" si="1263"/>
        <v>0</v>
      </c>
      <c r="FA532" s="222">
        <f t="shared" si="1264"/>
        <v>0</v>
      </c>
      <c r="FB532" s="222">
        <f t="shared" si="1265"/>
        <v>0</v>
      </c>
      <c r="FC532" s="222">
        <f t="shared" si="1266"/>
        <v>0</v>
      </c>
      <c r="FD532" s="222">
        <f t="shared" si="1267"/>
        <v>0</v>
      </c>
      <c r="FE532" s="222">
        <f t="shared" si="1268"/>
        <v>0</v>
      </c>
      <c r="FF532" s="222">
        <f t="shared" si="1269"/>
        <v>0</v>
      </c>
      <c r="FG532" s="222">
        <f t="shared" si="1270"/>
        <v>0</v>
      </c>
      <c r="FH532" s="222">
        <f t="shared" si="1271"/>
        <v>0</v>
      </c>
      <c r="FI532" s="222">
        <f t="shared" si="1272"/>
        <v>0</v>
      </c>
      <c r="FJ532" s="222">
        <f t="shared" si="1273"/>
        <v>0</v>
      </c>
      <c r="FK532" s="222">
        <f t="shared" si="1274"/>
        <v>0</v>
      </c>
      <c r="FL532" s="222">
        <f t="shared" si="1275"/>
        <v>0</v>
      </c>
      <c r="FM532" s="222">
        <f t="shared" si="1276"/>
        <v>0</v>
      </c>
      <c r="FN532" s="222">
        <f t="shared" si="1277"/>
        <v>0</v>
      </c>
      <c r="FO532" s="222">
        <f t="shared" si="1278"/>
        <v>0</v>
      </c>
      <c r="FP532" s="222">
        <f t="shared" si="1279"/>
        <v>0</v>
      </c>
      <c r="FQ532" s="222">
        <f t="shared" si="1280"/>
        <v>0</v>
      </c>
      <c r="FR532" s="222">
        <f t="shared" si="1281"/>
        <v>0</v>
      </c>
      <c r="FS532" s="222">
        <f t="shared" si="1282"/>
        <v>0</v>
      </c>
      <c r="FT532" s="222">
        <f t="shared" si="1283"/>
        <v>0</v>
      </c>
      <c r="FU532" s="222">
        <f t="shared" si="1284"/>
        <v>0</v>
      </c>
      <c r="FV532" s="222">
        <f t="shared" si="1285"/>
        <v>0</v>
      </c>
      <c r="FW532" s="222">
        <f t="shared" si="1286"/>
        <v>0</v>
      </c>
      <c r="FX532" s="222">
        <f t="shared" si="1287"/>
        <v>0</v>
      </c>
      <c r="FY532" s="222">
        <f t="shared" si="1288"/>
        <v>0</v>
      </c>
      <c r="FZ532" s="222">
        <f t="shared" si="1289"/>
        <v>0</v>
      </c>
      <c r="GA532" s="222">
        <f t="shared" si="1290"/>
        <v>0</v>
      </c>
      <c r="GB532" s="222">
        <f t="shared" si="1291"/>
        <v>0</v>
      </c>
      <c r="GC532" s="222">
        <f t="shared" si="1292"/>
        <v>0</v>
      </c>
      <c r="GD532" s="222">
        <f t="shared" si="1293"/>
        <v>0</v>
      </c>
      <c r="GE532" s="222">
        <f t="shared" si="1294"/>
        <v>0</v>
      </c>
      <c r="GF532" s="222">
        <f t="shared" si="1295"/>
        <v>0</v>
      </c>
      <c r="GG532" s="222">
        <f t="shared" si="1296"/>
        <v>0</v>
      </c>
      <c r="GH532" s="222">
        <f t="shared" si="1297"/>
        <v>0</v>
      </c>
      <c r="GI532" s="222">
        <f t="shared" si="1298"/>
        <v>0</v>
      </c>
      <c r="GJ532" s="222">
        <f t="shared" si="1299"/>
        <v>0</v>
      </c>
      <c r="GK532" s="222">
        <f t="shared" si="1300"/>
        <v>0</v>
      </c>
      <c r="GL532" s="222">
        <f t="shared" si="1301"/>
        <v>0</v>
      </c>
      <c r="GM532" s="222">
        <f t="shared" si="1302"/>
        <v>0</v>
      </c>
      <c r="GN532" s="222">
        <f t="shared" si="1303"/>
        <v>0</v>
      </c>
      <c r="GO532" s="222">
        <f t="shared" si="1304"/>
        <v>0</v>
      </c>
      <c r="GP532" s="222">
        <f t="shared" si="1305"/>
        <v>0</v>
      </c>
      <c r="GQ532" s="222">
        <f t="shared" si="1306"/>
        <v>0</v>
      </c>
      <c r="GR532" s="222">
        <f t="shared" si="1307"/>
        <v>0</v>
      </c>
      <c r="GS532" s="222">
        <f t="shared" si="1308"/>
        <v>0</v>
      </c>
      <c r="GT532" s="222">
        <f t="shared" si="1309"/>
        <v>0</v>
      </c>
      <c r="GU532" s="222">
        <f t="shared" si="1310"/>
        <v>0</v>
      </c>
      <c r="GV532" s="222">
        <f t="shared" si="1311"/>
        <v>0</v>
      </c>
      <c r="GW532" s="222">
        <f t="shared" si="1312"/>
        <v>0</v>
      </c>
      <c r="GX532" s="222">
        <f t="shared" si="1313"/>
        <v>0</v>
      </c>
      <c r="GY532" s="222">
        <f t="shared" si="1314"/>
        <v>0</v>
      </c>
      <c r="GZ532" s="222">
        <f t="shared" si="1315"/>
        <v>0</v>
      </c>
      <c r="HA532" s="222">
        <f t="shared" si="1316"/>
        <v>0</v>
      </c>
      <c r="HB532" s="222">
        <f t="shared" si="1317"/>
        <v>0</v>
      </c>
      <c r="HC532" s="222">
        <f t="shared" si="1318"/>
        <v>0</v>
      </c>
      <c r="HD532" s="222">
        <f t="shared" si="1319"/>
        <v>0</v>
      </c>
      <c r="HE532" s="222">
        <f t="shared" si="1320"/>
        <v>0</v>
      </c>
      <c r="HF532" s="222">
        <f t="shared" si="1321"/>
        <v>0</v>
      </c>
      <c r="HG532" s="222">
        <f t="shared" si="1322"/>
        <v>0</v>
      </c>
      <c r="HH532" s="222">
        <f t="shared" si="1323"/>
        <v>0</v>
      </c>
      <c r="HI532" s="222">
        <f t="shared" si="1324"/>
        <v>0</v>
      </c>
      <c r="HJ532" s="222">
        <f t="shared" si="1325"/>
        <v>0</v>
      </c>
      <c r="HK532" s="222">
        <f t="shared" si="1326"/>
        <v>0</v>
      </c>
      <c r="HL532" s="222">
        <f t="shared" si="1327"/>
        <v>0</v>
      </c>
      <c r="HM532" s="222">
        <f t="shared" si="1328"/>
        <v>0</v>
      </c>
      <c r="HN532" s="222">
        <f t="shared" si="1329"/>
        <v>0</v>
      </c>
      <c r="HO532" s="222">
        <f t="shared" si="1330"/>
        <v>0</v>
      </c>
      <c r="HP532" s="222">
        <f t="shared" si="1331"/>
        <v>0</v>
      </c>
      <c r="HQ532" s="222">
        <f t="shared" si="1332"/>
        <v>0</v>
      </c>
      <c r="HR532" s="222">
        <f t="shared" si="1333"/>
        <v>0</v>
      </c>
      <c r="HS532" s="222">
        <f t="shared" si="1334"/>
        <v>0</v>
      </c>
      <c r="HT532" s="222">
        <f t="shared" si="1335"/>
        <v>0</v>
      </c>
      <c r="HU532" s="222">
        <f t="shared" si="1336"/>
        <v>0</v>
      </c>
      <c r="HV532" s="222">
        <f t="shared" si="1337"/>
        <v>0</v>
      </c>
      <c r="HW532" s="222">
        <f t="shared" si="1338"/>
        <v>0</v>
      </c>
      <c r="HX532" s="222">
        <f t="shared" si="1339"/>
        <v>0</v>
      </c>
      <c r="HY532" s="222">
        <f t="shared" si="1340"/>
        <v>0</v>
      </c>
      <c r="HZ532" s="222">
        <f t="shared" si="1341"/>
        <v>0</v>
      </c>
      <c r="IA532" s="222">
        <f t="shared" si="1342"/>
        <v>0</v>
      </c>
      <c r="IB532" s="222">
        <f t="shared" si="1343"/>
        <v>0</v>
      </c>
      <c r="IC532" s="222">
        <f t="shared" si="1344"/>
        <v>0</v>
      </c>
      <c r="ID532" s="222">
        <f t="shared" si="1345"/>
        <v>0</v>
      </c>
      <c r="IE532" s="222">
        <f t="shared" si="1346"/>
        <v>0</v>
      </c>
      <c r="IF532" s="222">
        <f t="shared" si="1347"/>
        <v>0</v>
      </c>
      <c r="IG532" s="222">
        <f t="shared" si="1348"/>
        <v>0</v>
      </c>
      <c r="IH532" s="222">
        <f t="shared" si="1349"/>
        <v>0</v>
      </c>
      <c r="II532" s="222">
        <f t="shared" si="1350"/>
        <v>0</v>
      </c>
      <c r="IJ532" s="222">
        <f t="shared" si="1351"/>
        <v>0</v>
      </c>
      <c r="IK532" s="222">
        <f t="shared" si="1352"/>
        <v>0</v>
      </c>
      <c r="IL532" s="222">
        <f t="shared" si="1353"/>
        <v>0</v>
      </c>
      <c r="IM532" s="222">
        <f t="shared" si="1354"/>
        <v>0</v>
      </c>
      <c r="IN532" s="222">
        <f t="shared" si="1355"/>
        <v>0</v>
      </c>
      <c r="IO532" s="222">
        <f t="shared" si="1356"/>
        <v>0</v>
      </c>
      <c r="IP532" s="222">
        <f t="shared" si="1357"/>
        <v>0</v>
      </c>
      <c r="IQ532" s="222">
        <f t="shared" si="1358"/>
        <v>0</v>
      </c>
      <c r="IR532" s="222">
        <f t="shared" si="1359"/>
        <v>0</v>
      </c>
      <c r="IS532" s="222">
        <f t="shared" si="1360"/>
        <v>0</v>
      </c>
      <c r="IT532" s="222">
        <f t="shared" si="1361"/>
        <v>0</v>
      </c>
      <c r="IU532" s="222">
        <f t="shared" si="1362"/>
        <v>0</v>
      </c>
      <c r="IV532" s="222">
        <f t="shared" si="1363"/>
        <v>0</v>
      </c>
      <c r="IW532" s="222">
        <f t="shared" si="1364"/>
        <v>0</v>
      </c>
      <c r="IX532" s="222">
        <f t="shared" si="1365"/>
        <v>0</v>
      </c>
      <c r="IY532" s="222">
        <f t="shared" si="1366"/>
        <v>0</v>
      </c>
      <c r="IZ532" s="222">
        <f t="shared" si="1367"/>
        <v>0</v>
      </c>
      <c r="JA532" s="222">
        <f t="shared" si="1368"/>
        <v>0</v>
      </c>
      <c r="JB532" s="222">
        <f t="shared" si="1369"/>
        <v>0</v>
      </c>
    </row>
    <row r="533" spans="2:262">
      <c r="B533" s="230">
        <v>172</v>
      </c>
      <c r="C533" s="229">
        <f t="shared" si="1370"/>
        <v>3.3593750000000026E-3</v>
      </c>
      <c r="D533" s="226">
        <f t="shared" ca="1" si="1113"/>
        <v>71.935006049009814</v>
      </c>
      <c r="E533" s="225">
        <f ca="1">FV361</f>
        <v>-6.4993950990188107E-2</v>
      </c>
      <c r="F533" s="224">
        <v>172</v>
      </c>
      <c r="G533" s="222">
        <f t="shared" si="1114"/>
        <v>0</v>
      </c>
      <c r="H533" s="222">
        <f t="shared" si="1115"/>
        <v>0</v>
      </c>
      <c r="I533" s="222">
        <f t="shared" si="1116"/>
        <v>0</v>
      </c>
      <c r="J533" s="222">
        <f t="shared" si="1117"/>
        <v>0</v>
      </c>
      <c r="K533" s="222">
        <f t="shared" si="1118"/>
        <v>0</v>
      </c>
      <c r="L533" s="222">
        <f t="shared" si="1119"/>
        <v>0</v>
      </c>
      <c r="M533" s="222">
        <f t="shared" si="1120"/>
        <v>0</v>
      </c>
      <c r="N533" s="222">
        <f t="shared" si="1121"/>
        <v>0</v>
      </c>
      <c r="O533" s="222">
        <f t="shared" si="1122"/>
        <v>0</v>
      </c>
      <c r="P533" s="222">
        <f t="shared" si="1123"/>
        <v>0</v>
      </c>
      <c r="Q533" s="222">
        <f t="shared" si="1124"/>
        <v>0</v>
      </c>
      <c r="R533" s="222">
        <f t="shared" si="1125"/>
        <v>0</v>
      </c>
      <c r="S533" s="222">
        <f t="shared" si="1126"/>
        <v>0</v>
      </c>
      <c r="T533" s="222">
        <f t="shared" si="1127"/>
        <v>0</v>
      </c>
      <c r="U533" s="222">
        <f t="shared" si="1128"/>
        <v>0</v>
      </c>
      <c r="V533" s="222">
        <f t="shared" si="1129"/>
        <v>0</v>
      </c>
      <c r="W533" s="222">
        <f t="shared" si="1130"/>
        <v>0</v>
      </c>
      <c r="X533" s="222">
        <f t="shared" si="1131"/>
        <v>0</v>
      </c>
      <c r="Y533" s="222">
        <f t="shared" si="1132"/>
        <v>0</v>
      </c>
      <c r="Z533" s="222">
        <f t="shared" si="1133"/>
        <v>0</v>
      </c>
      <c r="AA533" s="222">
        <f t="shared" si="1134"/>
        <v>0</v>
      </c>
      <c r="AB533" s="222">
        <f t="shared" si="1135"/>
        <v>0</v>
      </c>
      <c r="AC533" s="222">
        <f t="shared" si="1136"/>
        <v>0</v>
      </c>
      <c r="AD533" s="222">
        <f t="shared" si="1137"/>
        <v>0</v>
      </c>
      <c r="AE533" s="222">
        <f t="shared" si="1138"/>
        <v>0</v>
      </c>
      <c r="AF533" s="222">
        <f t="shared" si="1139"/>
        <v>0</v>
      </c>
      <c r="AG533" s="222">
        <f t="shared" si="1140"/>
        <v>0</v>
      </c>
      <c r="AH533" s="222">
        <f t="shared" si="1141"/>
        <v>0</v>
      </c>
      <c r="AI533" s="222">
        <f t="shared" si="1142"/>
        <v>0</v>
      </c>
      <c r="AJ533" s="222">
        <f t="shared" si="1143"/>
        <v>0</v>
      </c>
      <c r="AK533" s="222">
        <f t="shared" si="1144"/>
        <v>0</v>
      </c>
      <c r="AL533" s="222">
        <f t="shared" si="1145"/>
        <v>0</v>
      </c>
      <c r="AM533" s="222">
        <f t="shared" si="1146"/>
        <v>0</v>
      </c>
      <c r="AN533" s="222">
        <f t="shared" si="1147"/>
        <v>0</v>
      </c>
      <c r="AO533" s="222">
        <f t="shared" si="1148"/>
        <v>0</v>
      </c>
      <c r="AP533" s="222">
        <f t="shared" si="1149"/>
        <v>0</v>
      </c>
      <c r="AQ533" s="222">
        <f t="shared" si="1150"/>
        <v>0</v>
      </c>
      <c r="AR533" s="222">
        <f t="shared" si="1151"/>
        <v>0</v>
      </c>
      <c r="AS533" s="222">
        <f t="shared" si="1152"/>
        <v>0</v>
      </c>
      <c r="AT533" s="222">
        <f t="shared" si="1153"/>
        <v>0</v>
      </c>
      <c r="AU533" s="222">
        <f t="shared" si="1154"/>
        <v>0</v>
      </c>
      <c r="AV533" s="222">
        <f t="shared" si="1155"/>
        <v>0</v>
      </c>
      <c r="AW533" s="222">
        <f t="shared" si="1156"/>
        <v>0</v>
      </c>
      <c r="AX533" s="222">
        <f t="shared" si="1157"/>
        <v>0</v>
      </c>
      <c r="AY533" s="222">
        <f t="shared" si="1158"/>
        <v>0</v>
      </c>
      <c r="AZ533" s="222">
        <f t="shared" si="1159"/>
        <v>0</v>
      </c>
      <c r="BA533" s="222">
        <f t="shared" si="1160"/>
        <v>0</v>
      </c>
      <c r="BB533" s="222">
        <f t="shared" si="1161"/>
        <v>0</v>
      </c>
      <c r="BC533" s="222">
        <f t="shared" si="1162"/>
        <v>0</v>
      </c>
      <c r="BD533" s="222">
        <f t="shared" si="1163"/>
        <v>0</v>
      </c>
      <c r="BE533" s="222">
        <f t="shared" si="1164"/>
        <v>0</v>
      </c>
      <c r="BF533" s="222">
        <f t="shared" si="1165"/>
        <v>0</v>
      </c>
      <c r="BG533" s="222">
        <f t="shared" si="1166"/>
        <v>0</v>
      </c>
      <c r="BH533" s="222">
        <f t="shared" si="1167"/>
        <v>0</v>
      </c>
      <c r="BI533" s="222">
        <f t="shared" si="1168"/>
        <v>0</v>
      </c>
      <c r="BJ533" s="222">
        <f t="shared" si="1169"/>
        <v>0</v>
      </c>
      <c r="BK533" s="222">
        <f t="shared" si="1170"/>
        <v>0</v>
      </c>
      <c r="BL533" s="222">
        <f t="shared" si="1171"/>
        <v>0</v>
      </c>
      <c r="BM533" s="222">
        <f t="shared" si="1172"/>
        <v>0</v>
      </c>
      <c r="BN533" s="222">
        <f t="shared" si="1173"/>
        <v>0</v>
      </c>
      <c r="BO533" s="222">
        <f t="shared" si="1174"/>
        <v>0</v>
      </c>
      <c r="BP533" s="222">
        <f t="shared" si="1175"/>
        <v>0</v>
      </c>
      <c r="BQ533" s="222">
        <f t="shared" si="1176"/>
        <v>0</v>
      </c>
      <c r="BR533" s="222">
        <f t="shared" si="1177"/>
        <v>0</v>
      </c>
      <c r="BS533" s="222">
        <f t="shared" si="1178"/>
        <v>0</v>
      </c>
      <c r="BT533" s="222">
        <f t="shared" si="1179"/>
        <v>0</v>
      </c>
      <c r="BU533" s="222">
        <f t="shared" si="1180"/>
        <v>0</v>
      </c>
      <c r="BV533" s="222">
        <f t="shared" si="1181"/>
        <v>0</v>
      </c>
      <c r="BW533" s="222">
        <f t="shared" si="1182"/>
        <v>0</v>
      </c>
      <c r="BX533" s="222">
        <f t="shared" si="1183"/>
        <v>0</v>
      </c>
      <c r="BY533" s="222">
        <f t="shared" si="1184"/>
        <v>0</v>
      </c>
      <c r="BZ533" s="222">
        <f t="shared" si="1185"/>
        <v>0</v>
      </c>
      <c r="CA533" s="222">
        <f t="shared" si="1186"/>
        <v>0</v>
      </c>
      <c r="CB533" s="222">
        <f t="shared" si="1187"/>
        <v>0</v>
      </c>
      <c r="CC533" s="222">
        <f t="shared" si="1188"/>
        <v>0</v>
      </c>
      <c r="CD533" s="222">
        <f t="shared" si="1189"/>
        <v>0</v>
      </c>
      <c r="CE533" s="222">
        <f t="shared" si="1190"/>
        <v>0</v>
      </c>
      <c r="CF533" s="222">
        <f t="shared" si="1191"/>
        <v>0</v>
      </c>
      <c r="CG533" s="222">
        <f t="shared" si="1192"/>
        <v>0</v>
      </c>
      <c r="CH533" s="222">
        <f t="shared" si="1193"/>
        <v>0</v>
      </c>
      <c r="CI533" s="222">
        <f t="shared" si="1194"/>
        <v>0</v>
      </c>
      <c r="CJ533" s="222">
        <f t="shared" si="1195"/>
        <v>0</v>
      </c>
      <c r="CK533" s="222">
        <f t="shared" si="1196"/>
        <v>0</v>
      </c>
      <c r="CL533" s="222">
        <f t="shared" si="1197"/>
        <v>0</v>
      </c>
      <c r="CM533" s="222">
        <f t="shared" si="1198"/>
        <v>0</v>
      </c>
      <c r="CN533" s="222">
        <f t="shared" si="1199"/>
        <v>0</v>
      </c>
      <c r="CO533" s="222">
        <f t="shared" si="1200"/>
        <v>0</v>
      </c>
      <c r="CP533" s="222">
        <f t="shared" si="1201"/>
        <v>0</v>
      </c>
      <c r="CQ533" s="222">
        <f t="shared" si="1202"/>
        <v>0</v>
      </c>
      <c r="CR533" s="222">
        <f t="shared" si="1203"/>
        <v>0</v>
      </c>
      <c r="CS533" s="222">
        <f t="shared" si="1204"/>
        <v>0</v>
      </c>
      <c r="CT533" s="222">
        <f t="shared" si="1205"/>
        <v>0</v>
      </c>
      <c r="CU533" s="222">
        <f t="shared" si="1206"/>
        <v>0</v>
      </c>
      <c r="CV533" s="222">
        <f t="shared" si="1207"/>
        <v>0</v>
      </c>
      <c r="CW533" s="222">
        <f t="shared" si="1208"/>
        <v>0</v>
      </c>
      <c r="CX533" s="222">
        <f t="shared" si="1209"/>
        <v>0</v>
      </c>
      <c r="CY533" s="222">
        <f t="shared" si="1210"/>
        <v>0</v>
      </c>
      <c r="CZ533" s="222">
        <f t="shared" si="1211"/>
        <v>0</v>
      </c>
      <c r="DA533" s="222">
        <f t="shared" si="1212"/>
        <v>0</v>
      </c>
      <c r="DB533" s="222">
        <f t="shared" si="1213"/>
        <v>0</v>
      </c>
      <c r="DC533" s="222">
        <f t="shared" si="1214"/>
        <v>0</v>
      </c>
      <c r="DD533" s="222">
        <f t="shared" si="1215"/>
        <v>0</v>
      </c>
      <c r="DE533" s="222">
        <f t="shared" si="1216"/>
        <v>0</v>
      </c>
      <c r="DF533" s="222">
        <f t="shared" si="1217"/>
        <v>0</v>
      </c>
      <c r="DG533" s="222">
        <f t="shared" si="1218"/>
        <v>0</v>
      </c>
      <c r="DH533" s="222">
        <f t="shared" si="1219"/>
        <v>0</v>
      </c>
      <c r="DI533" s="222">
        <f t="shared" si="1220"/>
        <v>0</v>
      </c>
      <c r="DJ533" s="222">
        <f t="shared" si="1221"/>
        <v>0</v>
      </c>
      <c r="DK533" s="222">
        <f t="shared" si="1222"/>
        <v>0</v>
      </c>
      <c r="DL533" s="222">
        <f t="shared" si="1223"/>
        <v>0</v>
      </c>
      <c r="DM533" s="222">
        <f t="shared" si="1224"/>
        <v>0</v>
      </c>
      <c r="DN533" s="222">
        <f t="shared" si="1225"/>
        <v>0</v>
      </c>
      <c r="DO533" s="222">
        <f t="shared" si="1226"/>
        <v>0</v>
      </c>
      <c r="DP533" s="222">
        <f t="shared" si="1227"/>
        <v>0</v>
      </c>
      <c r="DQ533" s="222">
        <f t="shared" si="1228"/>
        <v>0</v>
      </c>
      <c r="DR533" s="222">
        <f t="shared" si="1229"/>
        <v>0</v>
      </c>
      <c r="DS533" s="222">
        <f t="shared" si="1230"/>
        <v>0</v>
      </c>
      <c r="DT533" s="222">
        <f t="shared" si="1231"/>
        <v>0</v>
      </c>
      <c r="DU533" s="222">
        <f t="shared" si="1232"/>
        <v>0</v>
      </c>
      <c r="DV533" s="222">
        <f t="shared" si="1233"/>
        <v>0</v>
      </c>
      <c r="DW533" s="222">
        <f t="shared" si="1234"/>
        <v>0</v>
      </c>
      <c r="DX533" s="222">
        <f t="shared" si="1235"/>
        <v>0</v>
      </c>
      <c r="DY533" s="222">
        <f t="shared" si="1236"/>
        <v>0</v>
      </c>
      <c r="DZ533" s="222">
        <f t="shared" si="1237"/>
        <v>0</v>
      </c>
      <c r="EA533" s="222">
        <f t="shared" si="1238"/>
        <v>0</v>
      </c>
      <c r="EB533" s="222">
        <f t="shared" si="1239"/>
        <v>0</v>
      </c>
      <c r="EC533" s="222">
        <f t="shared" si="1240"/>
        <v>0</v>
      </c>
      <c r="ED533" s="222">
        <f t="shared" si="1241"/>
        <v>0</v>
      </c>
      <c r="EE533" s="222">
        <f t="shared" si="1242"/>
        <v>0</v>
      </c>
      <c r="EF533" s="222">
        <f t="shared" si="1243"/>
        <v>0</v>
      </c>
      <c r="EG533" s="222">
        <f t="shared" si="1244"/>
        <v>0</v>
      </c>
      <c r="EH533" s="222">
        <f t="shared" si="1245"/>
        <v>0</v>
      </c>
      <c r="EI533" s="222">
        <f t="shared" si="1246"/>
        <v>0</v>
      </c>
      <c r="EJ533" s="222">
        <f t="shared" si="1247"/>
        <v>0</v>
      </c>
      <c r="EK533" s="222">
        <f t="shared" si="1248"/>
        <v>0</v>
      </c>
      <c r="EL533" s="222">
        <f t="shared" si="1249"/>
        <v>0</v>
      </c>
      <c r="EM533" s="222">
        <f t="shared" si="1250"/>
        <v>0</v>
      </c>
      <c r="EN533" s="222">
        <f t="shared" si="1251"/>
        <v>0</v>
      </c>
      <c r="EO533" s="222">
        <f t="shared" si="1252"/>
        <v>0</v>
      </c>
      <c r="EP533" s="222">
        <f t="shared" si="1253"/>
        <v>0</v>
      </c>
      <c r="EQ533" s="222">
        <f t="shared" si="1254"/>
        <v>0</v>
      </c>
      <c r="ER533" s="222">
        <f t="shared" si="1255"/>
        <v>0</v>
      </c>
      <c r="ES533" s="222">
        <f t="shared" si="1256"/>
        <v>0</v>
      </c>
      <c r="ET533" s="222">
        <f t="shared" si="1257"/>
        <v>0</v>
      </c>
      <c r="EU533" s="222">
        <f t="shared" si="1258"/>
        <v>0</v>
      </c>
      <c r="EV533" s="222">
        <f t="shared" si="1259"/>
        <v>0</v>
      </c>
      <c r="EW533" s="222">
        <f t="shared" si="1260"/>
        <v>0</v>
      </c>
      <c r="EX533" s="222">
        <f t="shared" si="1261"/>
        <v>0</v>
      </c>
      <c r="EY533" s="222">
        <f t="shared" si="1262"/>
        <v>0</v>
      </c>
      <c r="EZ533" s="222">
        <f t="shared" si="1263"/>
        <v>0</v>
      </c>
      <c r="FA533" s="222">
        <f t="shared" si="1264"/>
        <v>0</v>
      </c>
      <c r="FB533" s="222">
        <f t="shared" si="1265"/>
        <v>0</v>
      </c>
      <c r="FC533" s="222">
        <f t="shared" si="1266"/>
        <v>0</v>
      </c>
      <c r="FD533" s="222">
        <f t="shared" si="1267"/>
        <v>0</v>
      </c>
      <c r="FE533" s="222">
        <f t="shared" si="1268"/>
        <v>0</v>
      </c>
      <c r="FF533" s="222">
        <f t="shared" si="1269"/>
        <v>0</v>
      </c>
      <c r="FG533" s="222">
        <f t="shared" si="1270"/>
        <v>0</v>
      </c>
      <c r="FH533" s="222">
        <f t="shared" si="1271"/>
        <v>0</v>
      </c>
      <c r="FI533" s="222">
        <f t="shared" si="1272"/>
        <v>0</v>
      </c>
      <c r="FJ533" s="222">
        <f t="shared" si="1273"/>
        <v>0</v>
      </c>
      <c r="FK533" s="222">
        <f t="shared" si="1274"/>
        <v>0</v>
      </c>
      <c r="FL533" s="222">
        <f t="shared" si="1275"/>
        <v>0</v>
      </c>
      <c r="FM533" s="222">
        <f t="shared" si="1276"/>
        <v>0</v>
      </c>
      <c r="FN533" s="222">
        <f t="shared" si="1277"/>
        <v>0</v>
      </c>
      <c r="FO533" s="222">
        <f t="shared" si="1278"/>
        <v>0</v>
      </c>
      <c r="FP533" s="222">
        <f t="shared" si="1279"/>
        <v>0</v>
      </c>
      <c r="FQ533" s="222">
        <f t="shared" si="1280"/>
        <v>0</v>
      </c>
      <c r="FR533" s="222">
        <f t="shared" si="1281"/>
        <v>0</v>
      </c>
      <c r="FS533" s="222">
        <f t="shared" si="1282"/>
        <v>0</v>
      </c>
      <c r="FT533" s="222">
        <f t="shared" si="1283"/>
        <v>0</v>
      </c>
      <c r="FU533" s="222">
        <f t="shared" si="1284"/>
        <v>0</v>
      </c>
      <c r="FV533" s="222">
        <f t="shared" si="1285"/>
        <v>0</v>
      </c>
      <c r="FW533" s="222">
        <f t="shared" si="1286"/>
        <v>0</v>
      </c>
      <c r="FX533" s="222">
        <f t="shared" si="1287"/>
        <v>0</v>
      </c>
      <c r="FY533" s="222">
        <f t="shared" si="1288"/>
        <v>0</v>
      </c>
      <c r="FZ533" s="222">
        <f t="shared" si="1289"/>
        <v>0</v>
      </c>
      <c r="GA533" s="222">
        <f t="shared" si="1290"/>
        <v>0</v>
      </c>
      <c r="GB533" s="222">
        <f t="shared" si="1291"/>
        <v>0</v>
      </c>
      <c r="GC533" s="222">
        <f t="shared" si="1292"/>
        <v>0</v>
      </c>
      <c r="GD533" s="222">
        <f t="shared" si="1293"/>
        <v>0</v>
      </c>
      <c r="GE533" s="222">
        <f t="shared" si="1294"/>
        <v>0</v>
      </c>
      <c r="GF533" s="222">
        <f t="shared" si="1295"/>
        <v>0</v>
      </c>
      <c r="GG533" s="222">
        <f t="shared" si="1296"/>
        <v>0</v>
      </c>
      <c r="GH533" s="222">
        <f t="shared" si="1297"/>
        <v>0</v>
      </c>
      <c r="GI533" s="222">
        <f t="shared" si="1298"/>
        <v>0</v>
      </c>
      <c r="GJ533" s="222">
        <f t="shared" si="1299"/>
        <v>0</v>
      </c>
      <c r="GK533" s="222">
        <f t="shared" si="1300"/>
        <v>0</v>
      </c>
      <c r="GL533" s="222">
        <f t="shared" si="1301"/>
        <v>0</v>
      </c>
      <c r="GM533" s="222">
        <f t="shared" si="1302"/>
        <v>0</v>
      </c>
      <c r="GN533" s="222">
        <f t="shared" si="1303"/>
        <v>0</v>
      </c>
      <c r="GO533" s="222">
        <f t="shared" si="1304"/>
        <v>0</v>
      </c>
      <c r="GP533" s="222">
        <f t="shared" si="1305"/>
        <v>0</v>
      </c>
      <c r="GQ533" s="222">
        <f t="shared" si="1306"/>
        <v>0</v>
      </c>
      <c r="GR533" s="222">
        <f t="shared" si="1307"/>
        <v>0</v>
      </c>
      <c r="GS533" s="222">
        <f t="shared" si="1308"/>
        <v>0</v>
      </c>
      <c r="GT533" s="222">
        <f t="shared" si="1309"/>
        <v>0</v>
      </c>
      <c r="GU533" s="222">
        <f t="shared" si="1310"/>
        <v>0</v>
      </c>
      <c r="GV533" s="222">
        <f t="shared" si="1311"/>
        <v>0</v>
      </c>
      <c r="GW533" s="222">
        <f t="shared" si="1312"/>
        <v>0</v>
      </c>
      <c r="GX533" s="222">
        <f t="shared" si="1313"/>
        <v>0</v>
      </c>
      <c r="GY533" s="222">
        <f t="shared" si="1314"/>
        <v>0</v>
      </c>
      <c r="GZ533" s="222">
        <f t="shared" si="1315"/>
        <v>0</v>
      </c>
      <c r="HA533" s="222">
        <f t="shared" si="1316"/>
        <v>0</v>
      </c>
      <c r="HB533" s="222">
        <f t="shared" si="1317"/>
        <v>0</v>
      </c>
      <c r="HC533" s="222">
        <f t="shared" si="1318"/>
        <v>0</v>
      </c>
      <c r="HD533" s="222">
        <f t="shared" si="1319"/>
        <v>0</v>
      </c>
      <c r="HE533" s="222">
        <f t="shared" si="1320"/>
        <v>0</v>
      </c>
      <c r="HF533" s="222">
        <f t="shared" si="1321"/>
        <v>0</v>
      </c>
      <c r="HG533" s="222">
        <f t="shared" si="1322"/>
        <v>0</v>
      </c>
      <c r="HH533" s="222">
        <f t="shared" si="1323"/>
        <v>0</v>
      </c>
      <c r="HI533" s="222">
        <f t="shared" si="1324"/>
        <v>0</v>
      </c>
      <c r="HJ533" s="222">
        <f t="shared" si="1325"/>
        <v>0</v>
      </c>
      <c r="HK533" s="222">
        <f t="shared" si="1326"/>
        <v>0</v>
      </c>
      <c r="HL533" s="222">
        <f t="shared" si="1327"/>
        <v>0</v>
      </c>
      <c r="HM533" s="222">
        <f t="shared" si="1328"/>
        <v>0</v>
      </c>
      <c r="HN533" s="222">
        <f t="shared" si="1329"/>
        <v>0</v>
      </c>
      <c r="HO533" s="222">
        <f t="shared" si="1330"/>
        <v>0</v>
      </c>
      <c r="HP533" s="222">
        <f t="shared" si="1331"/>
        <v>0</v>
      </c>
      <c r="HQ533" s="222">
        <f t="shared" si="1332"/>
        <v>0</v>
      </c>
      <c r="HR533" s="222">
        <f t="shared" si="1333"/>
        <v>0</v>
      </c>
      <c r="HS533" s="222">
        <f t="shared" si="1334"/>
        <v>0</v>
      </c>
      <c r="HT533" s="222">
        <f t="shared" si="1335"/>
        <v>0</v>
      </c>
      <c r="HU533" s="222">
        <f t="shared" si="1336"/>
        <v>0</v>
      </c>
      <c r="HV533" s="222">
        <f t="shared" si="1337"/>
        <v>0</v>
      </c>
      <c r="HW533" s="222">
        <f t="shared" si="1338"/>
        <v>0</v>
      </c>
      <c r="HX533" s="222">
        <f t="shared" si="1339"/>
        <v>0</v>
      </c>
      <c r="HY533" s="222">
        <f t="shared" si="1340"/>
        <v>0</v>
      </c>
      <c r="HZ533" s="222">
        <f t="shared" si="1341"/>
        <v>0</v>
      </c>
      <c r="IA533" s="222">
        <f t="shared" si="1342"/>
        <v>0</v>
      </c>
      <c r="IB533" s="222">
        <f t="shared" si="1343"/>
        <v>0</v>
      </c>
      <c r="IC533" s="222">
        <f t="shared" si="1344"/>
        <v>0</v>
      </c>
      <c r="ID533" s="222">
        <f t="shared" si="1345"/>
        <v>0</v>
      </c>
      <c r="IE533" s="222">
        <f t="shared" si="1346"/>
        <v>0</v>
      </c>
      <c r="IF533" s="222">
        <f t="shared" si="1347"/>
        <v>0</v>
      </c>
      <c r="IG533" s="222">
        <f t="shared" si="1348"/>
        <v>0</v>
      </c>
      <c r="IH533" s="222">
        <f t="shared" si="1349"/>
        <v>0</v>
      </c>
      <c r="II533" s="222">
        <f t="shared" si="1350"/>
        <v>0</v>
      </c>
      <c r="IJ533" s="222">
        <f t="shared" si="1351"/>
        <v>0</v>
      </c>
      <c r="IK533" s="222">
        <f t="shared" si="1352"/>
        <v>0</v>
      </c>
      <c r="IL533" s="222">
        <f t="shared" si="1353"/>
        <v>0</v>
      </c>
      <c r="IM533" s="222">
        <f t="shared" si="1354"/>
        <v>0</v>
      </c>
      <c r="IN533" s="222">
        <f t="shared" si="1355"/>
        <v>0</v>
      </c>
      <c r="IO533" s="222">
        <f t="shared" si="1356"/>
        <v>0</v>
      </c>
      <c r="IP533" s="222">
        <f t="shared" si="1357"/>
        <v>0</v>
      </c>
      <c r="IQ533" s="222">
        <f t="shared" si="1358"/>
        <v>0</v>
      </c>
      <c r="IR533" s="222">
        <f t="shared" si="1359"/>
        <v>0</v>
      </c>
      <c r="IS533" s="222">
        <f t="shared" si="1360"/>
        <v>0</v>
      </c>
      <c r="IT533" s="222">
        <f t="shared" si="1361"/>
        <v>0</v>
      </c>
      <c r="IU533" s="222">
        <f t="shared" si="1362"/>
        <v>0</v>
      </c>
      <c r="IV533" s="222">
        <f t="shared" si="1363"/>
        <v>0</v>
      </c>
      <c r="IW533" s="222">
        <f t="shared" si="1364"/>
        <v>0</v>
      </c>
      <c r="IX533" s="222">
        <f t="shared" si="1365"/>
        <v>0</v>
      </c>
      <c r="IY533" s="222">
        <f t="shared" si="1366"/>
        <v>0</v>
      </c>
      <c r="IZ533" s="222">
        <f t="shared" si="1367"/>
        <v>0</v>
      </c>
      <c r="JA533" s="222">
        <f t="shared" si="1368"/>
        <v>0</v>
      </c>
      <c r="JB533" s="222">
        <f t="shared" si="1369"/>
        <v>0</v>
      </c>
    </row>
    <row r="534" spans="2:262">
      <c r="B534" s="230">
        <v>173</v>
      </c>
      <c r="C534" s="229">
        <f t="shared" si="1370"/>
        <v>3.3789062500000026E-3</v>
      </c>
      <c r="D534" s="226">
        <f t="shared" ca="1" si="1113"/>
        <v>71.937458829918768</v>
      </c>
      <c r="E534" s="225">
        <f ca="1">FW361</f>
        <v>-6.2541170081238051E-2</v>
      </c>
      <c r="F534" s="224">
        <v>173</v>
      </c>
      <c r="G534" s="222">
        <f t="shared" si="1114"/>
        <v>0</v>
      </c>
      <c r="H534" s="222">
        <f t="shared" si="1115"/>
        <v>0</v>
      </c>
      <c r="I534" s="222">
        <f t="shared" si="1116"/>
        <v>0</v>
      </c>
      <c r="J534" s="222">
        <f t="shared" si="1117"/>
        <v>0</v>
      </c>
      <c r="K534" s="222">
        <f t="shared" si="1118"/>
        <v>0</v>
      </c>
      <c r="L534" s="222">
        <f t="shared" si="1119"/>
        <v>0</v>
      </c>
      <c r="M534" s="222">
        <f t="shared" si="1120"/>
        <v>0</v>
      </c>
      <c r="N534" s="222">
        <f t="shared" si="1121"/>
        <v>0</v>
      </c>
      <c r="O534" s="222">
        <f t="shared" si="1122"/>
        <v>0</v>
      </c>
      <c r="P534" s="222">
        <f t="shared" si="1123"/>
        <v>0</v>
      </c>
      <c r="Q534" s="222">
        <f t="shared" si="1124"/>
        <v>0</v>
      </c>
      <c r="R534" s="222">
        <f t="shared" si="1125"/>
        <v>0</v>
      </c>
      <c r="S534" s="222">
        <f t="shared" si="1126"/>
        <v>0</v>
      </c>
      <c r="T534" s="222">
        <f t="shared" si="1127"/>
        <v>0</v>
      </c>
      <c r="U534" s="222">
        <f t="shared" si="1128"/>
        <v>0</v>
      </c>
      <c r="V534" s="222">
        <f t="shared" si="1129"/>
        <v>0</v>
      </c>
      <c r="W534" s="222">
        <f t="shared" si="1130"/>
        <v>0</v>
      </c>
      <c r="X534" s="222">
        <f t="shared" si="1131"/>
        <v>0</v>
      </c>
      <c r="Y534" s="222">
        <f t="shared" si="1132"/>
        <v>0</v>
      </c>
      <c r="Z534" s="222">
        <f t="shared" si="1133"/>
        <v>0</v>
      </c>
      <c r="AA534" s="222">
        <f t="shared" si="1134"/>
        <v>0</v>
      </c>
      <c r="AB534" s="222">
        <f t="shared" si="1135"/>
        <v>0</v>
      </c>
      <c r="AC534" s="222">
        <f t="shared" si="1136"/>
        <v>0</v>
      </c>
      <c r="AD534" s="222">
        <f t="shared" si="1137"/>
        <v>0</v>
      </c>
      <c r="AE534" s="222">
        <f t="shared" si="1138"/>
        <v>0</v>
      </c>
      <c r="AF534" s="222">
        <f t="shared" si="1139"/>
        <v>0</v>
      </c>
      <c r="AG534" s="222">
        <f t="shared" si="1140"/>
        <v>0</v>
      </c>
      <c r="AH534" s="222">
        <f t="shared" si="1141"/>
        <v>0</v>
      </c>
      <c r="AI534" s="222">
        <f t="shared" si="1142"/>
        <v>0</v>
      </c>
      <c r="AJ534" s="222">
        <f t="shared" si="1143"/>
        <v>0</v>
      </c>
      <c r="AK534" s="222">
        <f t="shared" si="1144"/>
        <v>0</v>
      </c>
      <c r="AL534" s="222">
        <f t="shared" si="1145"/>
        <v>0</v>
      </c>
      <c r="AM534" s="222">
        <f t="shared" si="1146"/>
        <v>0</v>
      </c>
      <c r="AN534" s="222">
        <f t="shared" si="1147"/>
        <v>0</v>
      </c>
      <c r="AO534" s="222">
        <f t="shared" si="1148"/>
        <v>0</v>
      </c>
      <c r="AP534" s="222">
        <f t="shared" si="1149"/>
        <v>0</v>
      </c>
      <c r="AQ534" s="222">
        <f t="shared" si="1150"/>
        <v>0</v>
      </c>
      <c r="AR534" s="222">
        <f t="shared" si="1151"/>
        <v>0</v>
      </c>
      <c r="AS534" s="222">
        <f t="shared" si="1152"/>
        <v>0</v>
      </c>
      <c r="AT534" s="222">
        <f t="shared" si="1153"/>
        <v>0</v>
      </c>
      <c r="AU534" s="222">
        <f t="shared" si="1154"/>
        <v>0</v>
      </c>
      <c r="AV534" s="222">
        <f t="shared" si="1155"/>
        <v>0</v>
      </c>
      <c r="AW534" s="222">
        <f t="shared" si="1156"/>
        <v>0</v>
      </c>
      <c r="AX534" s="222">
        <f t="shared" si="1157"/>
        <v>0</v>
      </c>
      <c r="AY534" s="222">
        <f t="shared" si="1158"/>
        <v>0</v>
      </c>
      <c r="AZ534" s="222">
        <f t="shared" si="1159"/>
        <v>0</v>
      </c>
      <c r="BA534" s="222">
        <f t="shared" si="1160"/>
        <v>0</v>
      </c>
      <c r="BB534" s="222">
        <f t="shared" si="1161"/>
        <v>0</v>
      </c>
      <c r="BC534" s="222">
        <f t="shared" si="1162"/>
        <v>0</v>
      </c>
      <c r="BD534" s="222">
        <f t="shared" si="1163"/>
        <v>0</v>
      </c>
      <c r="BE534" s="222">
        <f t="shared" si="1164"/>
        <v>0</v>
      </c>
      <c r="BF534" s="222">
        <f t="shared" si="1165"/>
        <v>0</v>
      </c>
      <c r="BG534" s="222">
        <f t="shared" si="1166"/>
        <v>0</v>
      </c>
      <c r="BH534" s="222">
        <f t="shared" si="1167"/>
        <v>0</v>
      </c>
      <c r="BI534" s="222">
        <f t="shared" si="1168"/>
        <v>0</v>
      </c>
      <c r="BJ534" s="222">
        <f t="shared" si="1169"/>
        <v>0</v>
      </c>
      <c r="BK534" s="222">
        <f t="shared" si="1170"/>
        <v>0</v>
      </c>
      <c r="BL534" s="222">
        <f t="shared" si="1171"/>
        <v>0</v>
      </c>
      <c r="BM534" s="222">
        <f t="shared" si="1172"/>
        <v>0</v>
      </c>
      <c r="BN534" s="222">
        <f t="shared" si="1173"/>
        <v>0</v>
      </c>
      <c r="BO534" s="222">
        <f t="shared" si="1174"/>
        <v>0</v>
      </c>
      <c r="BP534" s="222">
        <f t="shared" si="1175"/>
        <v>0</v>
      </c>
      <c r="BQ534" s="222">
        <f t="shared" si="1176"/>
        <v>0</v>
      </c>
      <c r="BR534" s="222">
        <f t="shared" si="1177"/>
        <v>0</v>
      </c>
      <c r="BS534" s="222">
        <f t="shared" si="1178"/>
        <v>0</v>
      </c>
      <c r="BT534" s="222">
        <f t="shared" si="1179"/>
        <v>0</v>
      </c>
      <c r="BU534" s="222">
        <f t="shared" si="1180"/>
        <v>0</v>
      </c>
      <c r="BV534" s="222">
        <f t="shared" si="1181"/>
        <v>0</v>
      </c>
      <c r="BW534" s="222">
        <f t="shared" si="1182"/>
        <v>0</v>
      </c>
      <c r="BX534" s="222">
        <f t="shared" si="1183"/>
        <v>0</v>
      </c>
      <c r="BY534" s="222">
        <f t="shared" si="1184"/>
        <v>0</v>
      </c>
      <c r="BZ534" s="222">
        <f t="shared" si="1185"/>
        <v>0</v>
      </c>
      <c r="CA534" s="222">
        <f t="shared" si="1186"/>
        <v>0</v>
      </c>
      <c r="CB534" s="222">
        <f t="shared" si="1187"/>
        <v>0</v>
      </c>
      <c r="CC534" s="222">
        <f t="shared" si="1188"/>
        <v>0</v>
      </c>
      <c r="CD534" s="222">
        <f t="shared" si="1189"/>
        <v>0</v>
      </c>
      <c r="CE534" s="222">
        <f t="shared" si="1190"/>
        <v>0</v>
      </c>
      <c r="CF534" s="222">
        <f t="shared" si="1191"/>
        <v>0</v>
      </c>
      <c r="CG534" s="222">
        <f t="shared" si="1192"/>
        <v>0</v>
      </c>
      <c r="CH534" s="222">
        <f t="shared" si="1193"/>
        <v>0</v>
      </c>
      <c r="CI534" s="222">
        <f t="shared" si="1194"/>
        <v>0</v>
      </c>
      <c r="CJ534" s="222">
        <f t="shared" si="1195"/>
        <v>0</v>
      </c>
      <c r="CK534" s="222">
        <f t="shared" si="1196"/>
        <v>0</v>
      </c>
      <c r="CL534" s="222">
        <f t="shared" si="1197"/>
        <v>0</v>
      </c>
      <c r="CM534" s="222">
        <f t="shared" si="1198"/>
        <v>0</v>
      </c>
      <c r="CN534" s="222">
        <f t="shared" si="1199"/>
        <v>0</v>
      </c>
      <c r="CO534" s="222">
        <f t="shared" si="1200"/>
        <v>0</v>
      </c>
      <c r="CP534" s="222">
        <f t="shared" si="1201"/>
        <v>0</v>
      </c>
      <c r="CQ534" s="222">
        <f t="shared" si="1202"/>
        <v>0</v>
      </c>
      <c r="CR534" s="222">
        <f t="shared" si="1203"/>
        <v>0</v>
      </c>
      <c r="CS534" s="222">
        <f t="shared" si="1204"/>
        <v>0</v>
      </c>
      <c r="CT534" s="222">
        <f t="shared" si="1205"/>
        <v>0</v>
      </c>
      <c r="CU534" s="222">
        <f t="shared" si="1206"/>
        <v>0</v>
      </c>
      <c r="CV534" s="222">
        <f t="shared" si="1207"/>
        <v>0</v>
      </c>
      <c r="CW534" s="222">
        <f t="shared" si="1208"/>
        <v>0</v>
      </c>
      <c r="CX534" s="222">
        <f t="shared" si="1209"/>
        <v>0</v>
      </c>
      <c r="CY534" s="222">
        <f t="shared" si="1210"/>
        <v>0</v>
      </c>
      <c r="CZ534" s="222">
        <f t="shared" si="1211"/>
        <v>0</v>
      </c>
      <c r="DA534" s="222">
        <f t="shared" si="1212"/>
        <v>0</v>
      </c>
      <c r="DB534" s="222">
        <f t="shared" si="1213"/>
        <v>0</v>
      </c>
      <c r="DC534" s="222">
        <f t="shared" si="1214"/>
        <v>0</v>
      </c>
      <c r="DD534" s="222">
        <f t="shared" si="1215"/>
        <v>0</v>
      </c>
      <c r="DE534" s="222">
        <f t="shared" si="1216"/>
        <v>0</v>
      </c>
      <c r="DF534" s="222">
        <f t="shared" si="1217"/>
        <v>0</v>
      </c>
      <c r="DG534" s="222">
        <f t="shared" si="1218"/>
        <v>0</v>
      </c>
      <c r="DH534" s="222">
        <f t="shared" si="1219"/>
        <v>0</v>
      </c>
      <c r="DI534" s="222">
        <f t="shared" si="1220"/>
        <v>0</v>
      </c>
      <c r="DJ534" s="222">
        <f t="shared" si="1221"/>
        <v>0</v>
      </c>
      <c r="DK534" s="222">
        <f t="shared" si="1222"/>
        <v>0</v>
      </c>
      <c r="DL534" s="222">
        <f t="shared" si="1223"/>
        <v>0</v>
      </c>
      <c r="DM534" s="222">
        <f t="shared" si="1224"/>
        <v>0</v>
      </c>
      <c r="DN534" s="222">
        <f t="shared" si="1225"/>
        <v>0</v>
      </c>
      <c r="DO534" s="222">
        <f t="shared" si="1226"/>
        <v>0</v>
      </c>
      <c r="DP534" s="222">
        <f t="shared" si="1227"/>
        <v>0</v>
      </c>
      <c r="DQ534" s="222">
        <f t="shared" si="1228"/>
        <v>0</v>
      </c>
      <c r="DR534" s="222">
        <f t="shared" si="1229"/>
        <v>0</v>
      </c>
      <c r="DS534" s="222">
        <f t="shared" si="1230"/>
        <v>0</v>
      </c>
      <c r="DT534" s="222">
        <f t="shared" si="1231"/>
        <v>0</v>
      </c>
      <c r="DU534" s="222">
        <f t="shared" si="1232"/>
        <v>0</v>
      </c>
      <c r="DV534" s="222">
        <f t="shared" si="1233"/>
        <v>0</v>
      </c>
      <c r="DW534" s="222">
        <f t="shared" si="1234"/>
        <v>0</v>
      </c>
      <c r="DX534" s="222">
        <f t="shared" si="1235"/>
        <v>0</v>
      </c>
      <c r="DY534" s="222">
        <f t="shared" si="1236"/>
        <v>0</v>
      </c>
      <c r="DZ534" s="222">
        <f t="shared" si="1237"/>
        <v>0</v>
      </c>
      <c r="EA534" s="222">
        <f t="shared" si="1238"/>
        <v>0</v>
      </c>
      <c r="EB534" s="222">
        <f t="shared" si="1239"/>
        <v>0</v>
      </c>
      <c r="EC534" s="222">
        <f t="shared" si="1240"/>
        <v>0</v>
      </c>
      <c r="ED534" s="222">
        <f t="shared" si="1241"/>
        <v>0</v>
      </c>
      <c r="EE534" s="222">
        <f t="shared" si="1242"/>
        <v>0</v>
      </c>
      <c r="EF534" s="222">
        <f t="shared" si="1243"/>
        <v>0</v>
      </c>
      <c r="EG534" s="222">
        <f t="shared" si="1244"/>
        <v>0</v>
      </c>
      <c r="EH534" s="222">
        <f t="shared" si="1245"/>
        <v>0</v>
      </c>
      <c r="EI534" s="222">
        <f t="shared" si="1246"/>
        <v>0</v>
      </c>
      <c r="EJ534" s="222">
        <f t="shared" si="1247"/>
        <v>0</v>
      </c>
      <c r="EK534" s="222">
        <f t="shared" si="1248"/>
        <v>0</v>
      </c>
      <c r="EL534" s="222">
        <f t="shared" si="1249"/>
        <v>0</v>
      </c>
      <c r="EM534" s="222">
        <f t="shared" si="1250"/>
        <v>0</v>
      </c>
      <c r="EN534" s="222">
        <f t="shared" si="1251"/>
        <v>0</v>
      </c>
      <c r="EO534" s="222">
        <f t="shared" si="1252"/>
        <v>0</v>
      </c>
      <c r="EP534" s="222">
        <f t="shared" si="1253"/>
        <v>0</v>
      </c>
      <c r="EQ534" s="222">
        <f t="shared" si="1254"/>
        <v>0</v>
      </c>
      <c r="ER534" s="222">
        <f t="shared" si="1255"/>
        <v>0</v>
      </c>
      <c r="ES534" s="222">
        <f t="shared" si="1256"/>
        <v>0</v>
      </c>
      <c r="ET534" s="222">
        <f t="shared" si="1257"/>
        <v>0</v>
      </c>
      <c r="EU534" s="222">
        <f t="shared" si="1258"/>
        <v>0</v>
      </c>
      <c r="EV534" s="222">
        <f t="shared" si="1259"/>
        <v>0</v>
      </c>
      <c r="EW534" s="222">
        <f t="shared" si="1260"/>
        <v>0</v>
      </c>
      <c r="EX534" s="222">
        <f t="shared" si="1261"/>
        <v>0</v>
      </c>
      <c r="EY534" s="222">
        <f t="shared" si="1262"/>
        <v>0</v>
      </c>
      <c r="EZ534" s="222">
        <f t="shared" si="1263"/>
        <v>0</v>
      </c>
      <c r="FA534" s="222">
        <f t="shared" si="1264"/>
        <v>0</v>
      </c>
      <c r="FB534" s="222">
        <f t="shared" si="1265"/>
        <v>0</v>
      </c>
      <c r="FC534" s="222">
        <f t="shared" si="1266"/>
        <v>0</v>
      </c>
      <c r="FD534" s="222">
        <f t="shared" si="1267"/>
        <v>0</v>
      </c>
      <c r="FE534" s="222">
        <f t="shared" si="1268"/>
        <v>0</v>
      </c>
      <c r="FF534" s="222">
        <f t="shared" si="1269"/>
        <v>0</v>
      </c>
      <c r="FG534" s="222">
        <f t="shared" si="1270"/>
        <v>0</v>
      </c>
      <c r="FH534" s="222">
        <f t="shared" si="1271"/>
        <v>0</v>
      </c>
      <c r="FI534" s="222">
        <f t="shared" si="1272"/>
        <v>0</v>
      </c>
      <c r="FJ534" s="222">
        <f t="shared" si="1273"/>
        <v>0</v>
      </c>
      <c r="FK534" s="222">
        <f t="shared" si="1274"/>
        <v>0</v>
      </c>
      <c r="FL534" s="222">
        <f t="shared" si="1275"/>
        <v>0</v>
      </c>
      <c r="FM534" s="222">
        <f t="shared" si="1276"/>
        <v>0</v>
      </c>
      <c r="FN534" s="222">
        <f t="shared" si="1277"/>
        <v>0</v>
      </c>
      <c r="FO534" s="222">
        <f t="shared" si="1278"/>
        <v>0</v>
      </c>
      <c r="FP534" s="222">
        <f t="shared" si="1279"/>
        <v>0</v>
      </c>
      <c r="FQ534" s="222">
        <f t="shared" si="1280"/>
        <v>0</v>
      </c>
      <c r="FR534" s="222">
        <f t="shared" si="1281"/>
        <v>0</v>
      </c>
      <c r="FS534" s="222">
        <f t="shared" si="1282"/>
        <v>0</v>
      </c>
      <c r="FT534" s="222">
        <f t="shared" si="1283"/>
        <v>0</v>
      </c>
      <c r="FU534" s="222">
        <f t="shared" si="1284"/>
        <v>0</v>
      </c>
      <c r="FV534" s="222">
        <f t="shared" si="1285"/>
        <v>0</v>
      </c>
      <c r="FW534" s="222">
        <f t="shared" si="1286"/>
        <v>0</v>
      </c>
      <c r="FX534" s="222">
        <f t="shared" si="1287"/>
        <v>0</v>
      </c>
      <c r="FY534" s="222">
        <f t="shared" si="1288"/>
        <v>0</v>
      </c>
      <c r="FZ534" s="222">
        <f t="shared" si="1289"/>
        <v>0</v>
      </c>
      <c r="GA534" s="222">
        <f t="shared" si="1290"/>
        <v>0</v>
      </c>
      <c r="GB534" s="222">
        <f t="shared" si="1291"/>
        <v>0</v>
      </c>
      <c r="GC534" s="222">
        <f t="shared" si="1292"/>
        <v>0</v>
      </c>
      <c r="GD534" s="222">
        <f t="shared" si="1293"/>
        <v>0</v>
      </c>
      <c r="GE534" s="222">
        <f t="shared" si="1294"/>
        <v>0</v>
      </c>
      <c r="GF534" s="222">
        <f t="shared" si="1295"/>
        <v>0</v>
      </c>
      <c r="GG534" s="222">
        <f t="shared" si="1296"/>
        <v>0</v>
      </c>
      <c r="GH534" s="222">
        <f t="shared" si="1297"/>
        <v>0</v>
      </c>
      <c r="GI534" s="222">
        <f t="shared" si="1298"/>
        <v>0</v>
      </c>
      <c r="GJ534" s="222">
        <f t="shared" si="1299"/>
        <v>0</v>
      </c>
      <c r="GK534" s="222">
        <f t="shared" si="1300"/>
        <v>0</v>
      </c>
      <c r="GL534" s="222">
        <f t="shared" si="1301"/>
        <v>0</v>
      </c>
      <c r="GM534" s="222">
        <f t="shared" si="1302"/>
        <v>0</v>
      </c>
      <c r="GN534" s="222">
        <f t="shared" si="1303"/>
        <v>0</v>
      </c>
      <c r="GO534" s="222">
        <f t="shared" si="1304"/>
        <v>0</v>
      </c>
      <c r="GP534" s="222">
        <f t="shared" si="1305"/>
        <v>0</v>
      </c>
      <c r="GQ534" s="222">
        <f t="shared" si="1306"/>
        <v>0</v>
      </c>
      <c r="GR534" s="222">
        <f t="shared" si="1307"/>
        <v>0</v>
      </c>
      <c r="GS534" s="222">
        <f t="shared" si="1308"/>
        <v>0</v>
      </c>
      <c r="GT534" s="222">
        <f t="shared" si="1309"/>
        <v>0</v>
      </c>
      <c r="GU534" s="222">
        <f t="shared" si="1310"/>
        <v>0</v>
      </c>
      <c r="GV534" s="222">
        <f t="shared" si="1311"/>
        <v>0</v>
      </c>
      <c r="GW534" s="222">
        <f t="shared" si="1312"/>
        <v>0</v>
      </c>
      <c r="GX534" s="222">
        <f t="shared" si="1313"/>
        <v>0</v>
      </c>
      <c r="GY534" s="222">
        <f t="shared" si="1314"/>
        <v>0</v>
      </c>
      <c r="GZ534" s="222">
        <f t="shared" si="1315"/>
        <v>0</v>
      </c>
      <c r="HA534" s="222">
        <f t="shared" si="1316"/>
        <v>0</v>
      </c>
      <c r="HB534" s="222">
        <f t="shared" si="1317"/>
        <v>0</v>
      </c>
      <c r="HC534" s="222">
        <f t="shared" si="1318"/>
        <v>0</v>
      </c>
      <c r="HD534" s="222">
        <f t="shared" si="1319"/>
        <v>0</v>
      </c>
      <c r="HE534" s="222">
        <f t="shared" si="1320"/>
        <v>0</v>
      </c>
      <c r="HF534" s="222">
        <f t="shared" si="1321"/>
        <v>0</v>
      </c>
      <c r="HG534" s="222">
        <f t="shared" si="1322"/>
        <v>0</v>
      </c>
      <c r="HH534" s="222">
        <f t="shared" si="1323"/>
        <v>0</v>
      </c>
      <c r="HI534" s="222">
        <f t="shared" si="1324"/>
        <v>0</v>
      </c>
      <c r="HJ534" s="222">
        <f t="shared" si="1325"/>
        <v>0</v>
      </c>
      <c r="HK534" s="222">
        <f t="shared" si="1326"/>
        <v>0</v>
      </c>
      <c r="HL534" s="222">
        <f t="shared" si="1327"/>
        <v>0</v>
      </c>
      <c r="HM534" s="222">
        <f t="shared" si="1328"/>
        <v>0</v>
      </c>
      <c r="HN534" s="222">
        <f t="shared" si="1329"/>
        <v>0</v>
      </c>
      <c r="HO534" s="222">
        <f t="shared" si="1330"/>
        <v>0</v>
      </c>
      <c r="HP534" s="222">
        <f t="shared" si="1331"/>
        <v>0</v>
      </c>
      <c r="HQ534" s="222">
        <f t="shared" si="1332"/>
        <v>0</v>
      </c>
      <c r="HR534" s="222">
        <f t="shared" si="1333"/>
        <v>0</v>
      </c>
      <c r="HS534" s="222">
        <f t="shared" si="1334"/>
        <v>0</v>
      </c>
      <c r="HT534" s="222">
        <f t="shared" si="1335"/>
        <v>0</v>
      </c>
      <c r="HU534" s="222">
        <f t="shared" si="1336"/>
        <v>0</v>
      </c>
      <c r="HV534" s="222">
        <f t="shared" si="1337"/>
        <v>0</v>
      </c>
      <c r="HW534" s="222">
        <f t="shared" si="1338"/>
        <v>0</v>
      </c>
      <c r="HX534" s="222">
        <f t="shared" si="1339"/>
        <v>0</v>
      </c>
      <c r="HY534" s="222">
        <f t="shared" si="1340"/>
        <v>0</v>
      </c>
      <c r="HZ534" s="222">
        <f t="shared" si="1341"/>
        <v>0</v>
      </c>
      <c r="IA534" s="222">
        <f t="shared" si="1342"/>
        <v>0</v>
      </c>
      <c r="IB534" s="222">
        <f t="shared" si="1343"/>
        <v>0</v>
      </c>
      <c r="IC534" s="222">
        <f t="shared" si="1344"/>
        <v>0</v>
      </c>
      <c r="ID534" s="222">
        <f t="shared" si="1345"/>
        <v>0</v>
      </c>
      <c r="IE534" s="222">
        <f t="shared" si="1346"/>
        <v>0</v>
      </c>
      <c r="IF534" s="222">
        <f t="shared" si="1347"/>
        <v>0</v>
      </c>
      <c r="IG534" s="222">
        <f t="shared" si="1348"/>
        <v>0</v>
      </c>
      <c r="IH534" s="222">
        <f t="shared" si="1349"/>
        <v>0</v>
      </c>
      <c r="II534" s="222">
        <f t="shared" si="1350"/>
        <v>0</v>
      </c>
      <c r="IJ534" s="222">
        <f t="shared" si="1351"/>
        <v>0</v>
      </c>
      <c r="IK534" s="222">
        <f t="shared" si="1352"/>
        <v>0</v>
      </c>
      <c r="IL534" s="222">
        <f t="shared" si="1353"/>
        <v>0</v>
      </c>
      <c r="IM534" s="222">
        <f t="shared" si="1354"/>
        <v>0</v>
      </c>
      <c r="IN534" s="222">
        <f t="shared" si="1355"/>
        <v>0</v>
      </c>
      <c r="IO534" s="222">
        <f t="shared" si="1356"/>
        <v>0</v>
      </c>
      <c r="IP534" s="222">
        <f t="shared" si="1357"/>
        <v>0</v>
      </c>
      <c r="IQ534" s="222">
        <f t="shared" si="1358"/>
        <v>0</v>
      </c>
      <c r="IR534" s="222">
        <f t="shared" si="1359"/>
        <v>0</v>
      </c>
      <c r="IS534" s="222">
        <f t="shared" si="1360"/>
        <v>0</v>
      </c>
      <c r="IT534" s="222">
        <f t="shared" si="1361"/>
        <v>0</v>
      </c>
      <c r="IU534" s="222">
        <f t="shared" si="1362"/>
        <v>0</v>
      </c>
      <c r="IV534" s="222">
        <f t="shared" si="1363"/>
        <v>0</v>
      </c>
      <c r="IW534" s="222">
        <f t="shared" si="1364"/>
        <v>0</v>
      </c>
      <c r="IX534" s="222">
        <f t="shared" si="1365"/>
        <v>0</v>
      </c>
      <c r="IY534" s="222">
        <f t="shared" si="1366"/>
        <v>0</v>
      </c>
      <c r="IZ534" s="222">
        <f t="shared" si="1367"/>
        <v>0</v>
      </c>
      <c r="JA534" s="222">
        <f t="shared" si="1368"/>
        <v>0</v>
      </c>
      <c r="JB534" s="222">
        <f t="shared" si="1369"/>
        <v>0</v>
      </c>
    </row>
    <row r="535" spans="2:262">
      <c r="B535" s="230">
        <v>174</v>
      </c>
      <c r="C535" s="229">
        <f t="shared" si="1370"/>
        <v>3.3984375000000026E-3</v>
      </c>
      <c r="D535" s="226">
        <f t="shared" ca="1" si="1113"/>
        <v>71.934931273652921</v>
      </c>
      <c r="E535" s="225">
        <f ca="1">FX361</f>
        <v>-6.5068726347079303E-2</v>
      </c>
      <c r="F535" s="224">
        <v>174</v>
      </c>
      <c r="G535" s="222">
        <f t="shared" si="1114"/>
        <v>0</v>
      </c>
      <c r="H535" s="222">
        <f t="shared" si="1115"/>
        <v>0</v>
      </c>
      <c r="I535" s="222">
        <f t="shared" si="1116"/>
        <v>0</v>
      </c>
      <c r="J535" s="222">
        <f t="shared" si="1117"/>
        <v>0</v>
      </c>
      <c r="K535" s="222">
        <f t="shared" si="1118"/>
        <v>0</v>
      </c>
      <c r="L535" s="222">
        <f t="shared" si="1119"/>
        <v>0</v>
      </c>
      <c r="M535" s="222">
        <f t="shared" si="1120"/>
        <v>0</v>
      </c>
      <c r="N535" s="222">
        <f t="shared" si="1121"/>
        <v>0</v>
      </c>
      <c r="O535" s="222">
        <f t="shared" si="1122"/>
        <v>0</v>
      </c>
      <c r="P535" s="222">
        <f t="shared" si="1123"/>
        <v>0</v>
      </c>
      <c r="Q535" s="222">
        <f t="shared" si="1124"/>
        <v>0</v>
      </c>
      <c r="R535" s="222">
        <f t="shared" si="1125"/>
        <v>0</v>
      </c>
      <c r="S535" s="222">
        <f t="shared" si="1126"/>
        <v>0</v>
      </c>
      <c r="T535" s="222">
        <f t="shared" si="1127"/>
        <v>0</v>
      </c>
      <c r="U535" s="222">
        <f t="shared" si="1128"/>
        <v>0</v>
      </c>
      <c r="V535" s="222">
        <f t="shared" si="1129"/>
        <v>0</v>
      </c>
      <c r="W535" s="222">
        <f t="shared" si="1130"/>
        <v>0</v>
      </c>
      <c r="X535" s="222">
        <f t="shared" si="1131"/>
        <v>0</v>
      </c>
      <c r="Y535" s="222">
        <f t="shared" si="1132"/>
        <v>0</v>
      </c>
      <c r="Z535" s="222">
        <f t="shared" si="1133"/>
        <v>0</v>
      </c>
      <c r="AA535" s="222">
        <f t="shared" si="1134"/>
        <v>0</v>
      </c>
      <c r="AB535" s="222">
        <f t="shared" si="1135"/>
        <v>0</v>
      </c>
      <c r="AC535" s="222">
        <f t="shared" si="1136"/>
        <v>0</v>
      </c>
      <c r="AD535" s="222">
        <f t="shared" si="1137"/>
        <v>0</v>
      </c>
      <c r="AE535" s="222">
        <f t="shared" si="1138"/>
        <v>0</v>
      </c>
      <c r="AF535" s="222">
        <f t="shared" si="1139"/>
        <v>0</v>
      </c>
      <c r="AG535" s="222">
        <f t="shared" si="1140"/>
        <v>0</v>
      </c>
      <c r="AH535" s="222">
        <f t="shared" si="1141"/>
        <v>0</v>
      </c>
      <c r="AI535" s="222">
        <f t="shared" si="1142"/>
        <v>0</v>
      </c>
      <c r="AJ535" s="222">
        <f t="shared" si="1143"/>
        <v>0</v>
      </c>
      <c r="AK535" s="222">
        <f t="shared" si="1144"/>
        <v>0</v>
      </c>
      <c r="AL535" s="222">
        <f t="shared" si="1145"/>
        <v>0</v>
      </c>
      <c r="AM535" s="222">
        <f t="shared" si="1146"/>
        <v>0</v>
      </c>
      <c r="AN535" s="222">
        <f t="shared" si="1147"/>
        <v>0</v>
      </c>
      <c r="AO535" s="222">
        <f t="shared" si="1148"/>
        <v>0</v>
      </c>
      <c r="AP535" s="222">
        <f t="shared" si="1149"/>
        <v>0</v>
      </c>
      <c r="AQ535" s="222">
        <f t="shared" si="1150"/>
        <v>0</v>
      </c>
      <c r="AR535" s="222">
        <f t="shared" si="1151"/>
        <v>0</v>
      </c>
      <c r="AS535" s="222">
        <f t="shared" si="1152"/>
        <v>0</v>
      </c>
      <c r="AT535" s="222">
        <f t="shared" si="1153"/>
        <v>0</v>
      </c>
      <c r="AU535" s="222">
        <f t="shared" si="1154"/>
        <v>0</v>
      </c>
      <c r="AV535" s="222">
        <f t="shared" si="1155"/>
        <v>0</v>
      </c>
      <c r="AW535" s="222">
        <f t="shared" si="1156"/>
        <v>0</v>
      </c>
      <c r="AX535" s="222">
        <f t="shared" si="1157"/>
        <v>0</v>
      </c>
      <c r="AY535" s="222">
        <f t="shared" si="1158"/>
        <v>0</v>
      </c>
      <c r="AZ535" s="222">
        <f t="shared" si="1159"/>
        <v>0</v>
      </c>
      <c r="BA535" s="222">
        <f t="shared" si="1160"/>
        <v>0</v>
      </c>
      <c r="BB535" s="222">
        <f t="shared" si="1161"/>
        <v>0</v>
      </c>
      <c r="BC535" s="222">
        <f t="shared" si="1162"/>
        <v>0</v>
      </c>
      <c r="BD535" s="222">
        <f t="shared" si="1163"/>
        <v>0</v>
      </c>
      <c r="BE535" s="222">
        <f t="shared" si="1164"/>
        <v>0</v>
      </c>
      <c r="BF535" s="222">
        <f t="shared" si="1165"/>
        <v>0</v>
      </c>
      <c r="BG535" s="222">
        <f t="shared" si="1166"/>
        <v>0</v>
      </c>
      <c r="BH535" s="222">
        <f t="shared" si="1167"/>
        <v>0</v>
      </c>
      <c r="BI535" s="222">
        <f t="shared" si="1168"/>
        <v>0</v>
      </c>
      <c r="BJ535" s="222">
        <f t="shared" si="1169"/>
        <v>0</v>
      </c>
      <c r="BK535" s="222">
        <f t="shared" si="1170"/>
        <v>0</v>
      </c>
      <c r="BL535" s="222">
        <f t="shared" si="1171"/>
        <v>0</v>
      </c>
      <c r="BM535" s="222">
        <f t="shared" si="1172"/>
        <v>0</v>
      </c>
      <c r="BN535" s="222">
        <f t="shared" si="1173"/>
        <v>0</v>
      </c>
      <c r="BO535" s="222">
        <f t="shared" si="1174"/>
        <v>0</v>
      </c>
      <c r="BP535" s="222">
        <f t="shared" si="1175"/>
        <v>0</v>
      </c>
      <c r="BQ535" s="222">
        <f t="shared" si="1176"/>
        <v>0</v>
      </c>
      <c r="BR535" s="222">
        <f t="shared" si="1177"/>
        <v>0</v>
      </c>
      <c r="BS535" s="222">
        <f t="shared" si="1178"/>
        <v>0</v>
      </c>
      <c r="BT535" s="222">
        <f t="shared" si="1179"/>
        <v>0</v>
      </c>
      <c r="BU535" s="222">
        <f t="shared" si="1180"/>
        <v>0</v>
      </c>
      <c r="BV535" s="222">
        <f t="shared" si="1181"/>
        <v>0</v>
      </c>
      <c r="BW535" s="222">
        <f t="shared" si="1182"/>
        <v>0</v>
      </c>
      <c r="BX535" s="222">
        <f t="shared" si="1183"/>
        <v>0</v>
      </c>
      <c r="BY535" s="222">
        <f t="shared" si="1184"/>
        <v>0</v>
      </c>
      <c r="BZ535" s="222">
        <f t="shared" si="1185"/>
        <v>0</v>
      </c>
      <c r="CA535" s="222">
        <f t="shared" si="1186"/>
        <v>0</v>
      </c>
      <c r="CB535" s="222">
        <f t="shared" si="1187"/>
        <v>0</v>
      </c>
      <c r="CC535" s="222">
        <f t="shared" si="1188"/>
        <v>0</v>
      </c>
      <c r="CD535" s="222">
        <f t="shared" si="1189"/>
        <v>0</v>
      </c>
      <c r="CE535" s="222">
        <f t="shared" si="1190"/>
        <v>0</v>
      </c>
      <c r="CF535" s="222">
        <f t="shared" si="1191"/>
        <v>0</v>
      </c>
      <c r="CG535" s="222">
        <f t="shared" si="1192"/>
        <v>0</v>
      </c>
      <c r="CH535" s="222">
        <f t="shared" si="1193"/>
        <v>0</v>
      </c>
      <c r="CI535" s="222">
        <f t="shared" si="1194"/>
        <v>0</v>
      </c>
      <c r="CJ535" s="222">
        <f t="shared" si="1195"/>
        <v>0</v>
      </c>
      <c r="CK535" s="222">
        <f t="shared" si="1196"/>
        <v>0</v>
      </c>
      <c r="CL535" s="222">
        <f t="shared" si="1197"/>
        <v>0</v>
      </c>
      <c r="CM535" s="222">
        <f t="shared" si="1198"/>
        <v>0</v>
      </c>
      <c r="CN535" s="222">
        <f t="shared" si="1199"/>
        <v>0</v>
      </c>
      <c r="CO535" s="222">
        <f t="shared" si="1200"/>
        <v>0</v>
      </c>
      <c r="CP535" s="222">
        <f t="shared" si="1201"/>
        <v>0</v>
      </c>
      <c r="CQ535" s="222">
        <f t="shared" si="1202"/>
        <v>0</v>
      </c>
      <c r="CR535" s="222">
        <f t="shared" si="1203"/>
        <v>0</v>
      </c>
      <c r="CS535" s="222">
        <f t="shared" si="1204"/>
        <v>0</v>
      </c>
      <c r="CT535" s="222">
        <f t="shared" si="1205"/>
        <v>0</v>
      </c>
      <c r="CU535" s="222">
        <f t="shared" si="1206"/>
        <v>0</v>
      </c>
      <c r="CV535" s="222">
        <f t="shared" si="1207"/>
        <v>0</v>
      </c>
      <c r="CW535" s="222">
        <f t="shared" si="1208"/>
        <v>0</v>
      </c>
      <c r="CX535" s="222">
        <f t="shared" si="1209"/>
        <v>0</v>
      </c>
      <c r="CY535" s="222">
        <f t="shared" si="1210"/>
        <v>0</v>
      </c>
      <c r="CZ535" s="222">
        <f t="shared" si="1211"/>
        <v>0</v>
      </c>
      <c r="DA535" s="222">
        <f t="shared" si="1212"/>
        <v>0</v>
      </c>
      <c r="DB535" s="222">
        <f t="shared" si="1213"/>
        <v>0</v>
      </c>
      <c r="DC535" s="222">
        <f t="shared" si="1214"/>
        <v>0</v>
      </c>
      <c r="DD535" s="222">
        <f t="shared" si="1215"/>
        <v>0</v>
      </c>
      <c r="DE535" s="222">
        <f t="shared" si="1216"/>
        <v>0</v>
      </c>
      <c r="DF535" s="222">
        <f t="shared" si="1217"/>
        <v>0</v>
      </c>
      <c r="DG535" s="222">
        <f t="shared" si="1218"/>
        <v>0</v>
      </c>
      <c r="DH535" s="222">
        <f t="shared" si="1219"/>
        <v>0</v>
      </c>
      <c r="DI535" s="222">
        <f t="shared" si="1220"/>
        <v>0</v>
      </c>
      <c r="DJ535" s="222">
        <f t="shared" si="1221"/>
        <v>0</v>
      </c>
      <c r="DK535" s="222">
        <f t="shared" si="1222"/>
        <v>0</v>
      </c>
      <c r="DL535" s="222">
        <f t="shared" si="1223"/>
        <v>0</v>
      </c>
      <c r="DM535" s="222">
        <f t="shared" si="1224"/>
        <v>0</v>
      </c>
      <c r="DN535" s="222">
        <f t="shared" si="1225"/>
        <v>0</v>
      </c>
      <c r="DO535" s="222">
        <f t="shared" si="1226"/>
        <v>0</v>
      </c>
      <c r="DP535" s="222">
        <f t="shared" si="1227"/>
        <v>0</v>
      </c>
      <c r="DQ535" s="222">
        <f t="shared" si="1228"/>
        <v>0</v>
      </c>
      <c r="DR535" s="222">
        <f t="shared" si="1229"/>
        <v>0</v>
      </c>
      <c r="DS535" s="222">
        <f t="shared" si="1230"/>
        <v>0</v>
      </c>
      <c r="DT535" s="222">
        <f t="shared" si="1231"/>
        <v>0</v>
      </c>
      <c r="DU535" s="222">
        <f t="shared" si="1232"/>
        <v>0</v>
      </c>
      <c r="DV535" s="222">
        <f t="shared" si="1233"/>
        <v>0</v>
      </c>
      <c r="DW535" s="222">
        <f t="shared" si="1234"/>
        <v>0</v>
      </c>
      <c r="DX535" s="222">
        <f t="shared" si="1235"/>
        <v>0</v>
      </c>
      <c r="DY535" s="222">
        <f t="shared" si="1236"/>
        <v>0</v>
      </c>
      <c r="DZ535" s="222">
        <f t="shared" si="1237"/>
        <v>0</v>
      </c>
      <c r="EA535" s="222">
        <f t="shared" si="1238"/>
        <v>0</v>
      </c>
      <c r="EB535" s="222">
        <f t="shared" si="1239"/>
        <v>0</v>
      </c>
      <c r="EC535" s="222">
        <f t="shared" si="1240"/>
        <v>0</v>
      </c>
      <c r="ED535" s="222">
        <f t="shared" si="1241"/>
        <v>0</v>
      </c>
      <c r="EE535" s="222">
        <f t="shared" si="1242"/>
        <v>0</v>
      </c>
      <c r="EF535" s="222">
        <f t="shared" si="1243"/>
        <v>0</v>
      </c>
      <c r="EG535" s="222">
        <f t="shared" si="1244"/>
        <v>0</v>
      </c>
      <c r="EH535" s="222">
        <f t="shared" si="1245"/>
        <v>0</v>
      </c>
      <c r="EI535" s="222">
        <f t="shared" si="1246"/>
        <v>0</v>
      </c>
      <c r="EJ535" s="222">
        <f t="shared" si="1247"/>
        <v>0</v>
      </c>
      <c r="EK535" s="222">
        <f t="shared" si="1248"/>
        <v>0</v>
      </c>
      <c r="EL535" s="222">
        <f t="shared" si="1249"/>
        <v>0</v>
      </c>
      <c r="EM535" s="222">
        <f t="shared" si="1250"/>
        <v>0</v>
      </c>
      <c r="EN535" s="222">
        <f t="shared" si="1251"/>
        <v>0</v>
      </c>
      <c r="EO535" s="222">
        <f t="shared" si="1252"/>
        <v>0</v>
      </c>
      <c r="EP535" s="222">
        <f t="shared" si="1253"/>
        <v>0</v>
      </c>
      <c r="EQ535" s="222">
        <f t="shared" si="1254"/>
        <v>0</v>
      </c>
      <c r="ER535" s="222">
        <f t="shared" si="1255"/>
        <v>0</v>
      </c>
      <c r="ES535" s="222">
        <f t="shared" si="1256"/>
        <v>0</v>
      </c>
      <c r="ET535" s="222">
        <f t="shared" si="1257"/>
        <v>0</v>
      </c>
      <c r="EU535" s="222">
        <f t="shared" si="1258"/>
        <v>0</v>
      </c>
      <c r="EV535" s="222">
        <f t="shared" si="1259"/>
        <v>0</v>
      </c>
      <c r="EW535" s="222">
        <f t="shared" si="1260"/>
        <v>0</v>
      </c>
      <c r="EX535" s="222">
        <f t="shared" si="1261"/>
        <v>0</v>
      </c>
      <c r="EY535" s="222">
        <f t="shared" si="1262"/>
        <v>0</v>
      </c>
      <c r="EZ535" s="222">
        <f t="shared" si="1263"/>
        <v>0</v>
      </c>
      <c r="FA535" s="222">
        <f t="shared" si="1264"/>
        <v>0</v>
      </c>
      <c r="FB535" s="222">
        <f t="shared" si="1265"/>
        <v>0</v>
      </c>
      <c r="FC535" s="222">
        <f t="shared" si="1266"/>
        <v>0</v>
      </c>
      <c r="FD535" s="222">
        <f t="shared" si="1267"/>
        <v>0</v>
      </c>
      <c r="FE535" s="222">
        <f t="shared" si="1268"/>
        <v>0</v>
      </c>
      <c r="FF535" s="222">
        <f t="shared" si="1269"/>
        <v>0</v>
      </c>
      <c r="FG535" s="222">
        <f t="shared" si="1270"/>
        <v>0</v>
      </c>
      <c r="FH535" s="222">
        <f t="shared" si="1271"/>
        <v>0</v>
      </c>
      <c r="FI535" s="222">
        <f t="shared" si="1272"/>
        <v>0</v>
      </c>
      <c r="FJ535" s="222">
        <f t="shared" si="1273"/>
        <v>0</v>
      </c>
      <c r="FK535" s="222">
        <f t="shared" si="1274"/>
        <v>0</v>
      </c>
      <c r="FL535" s="222">
        <f t="shared" si="1275"/>
        <v>0</v>
      </c>
      <c r="FM535" s="222">
        <f t="shared" si="1276"/>
        <v>0</v>
      </c>
      <c r="FN535" s="222">
        <f t="shared" si="1277"/>
        <v>0</v>
      </c>
      <c r="FO535" s="222">
        <f t="shared" si="1278"/>
        <v>0</v>
      </c>
      <c r="FP535" s="222">
        <f t="shared" si="1279"/>
        <v>0</v>
      </c>
      <c r="FQ535" s="222">
        <f t="shared" si="1280"/>
        <v>0</v>
      </c>
      <c r="FR535" s="222">
        <f t="shared" si="1281"/>
        <v>0</v>
      </c>
      <c r="FS535" s="222">
        <f t="shared" si="1282"/>
        <v>0</v>
      </c>
      <c r="FT535" s="222">
        <f t="shared" si="1283"/>
        <v>0</v>
      </c>
      <c r="FU535" s="222">
        <f t="shared" si="1284"/>
        <v>0</v>
      </c>
      <c r="FV535" s="222">
        <f t="shared" si="1285"/>
        <v>0</v>
      </c>
      <c r="FW535" s="222">
        <f t="shared" si="1286"/>
        <v>0</v>
      </c>
      <c r="FX535" s="222">
        <f t="shared" si="1287"/>
        <v>0</v>
      </c>
      <c r="FY535" s="222">
        <f t="shared" si="1288"/>
        <v>0</v>
      </c>
      <c r="FZ535" s="222">
        <f t="shared" si="1289"/>
        <v>0</v>
      </c>
      <c r="GA535" s="222">
        <f t="shared" si="1290"/>
        <v>0</v>
      </c>
      <c r="GB535" s="222">
        <f t="shared" si="1291"/>
        <v>0</v>
      </c>
      <c r="GC535" s="222">
        <f t="shared" si="1292"/>
        <v>0</v>
      </c>
      <c r="GD535" s="222">
        <f t="shared" si="1293"/>
        <v>0</v>
      </c>
      <c r="GE535" s="222">
        <f t="shared" si="1294"/>
        <v>0</v>
      </c>
      <c r="GF535" s="222">
        <f t="shared" si="1295"/>
        <v>0</v>
      </c>
      <c r="GG535" s="222">
        <f t="shared" si="1296"/>
        <v>0</v>
      </c>
      <c r="GH535" s="222">
        <f t="shared" si="1297"/>
        <v>0</v>
      </c>
      <c r="GI535" s="222">
        <f t="shared" si="1298"/>
        <v>0</v>
      </c>
      <c r="GJ535" s="222">
        <f t="shared" si="1299"/>
        <v>0</v>
      </c>
      <c r="GK535" s="222">
        <f t="shared" si="1300"/>
        <v>0</v>
      </c>
      <c r="GL535" s="222">
        <f t="shared" si="1301"/>
        <v>0</v>
      </c>
      <c r="GM535" s="222">
        <f t="shared" si="1302"/>
        <v>0</v>
      </c>
      <c r="GN535" s="222">
        <f t="shared" si="1303"/>
        <v>0</v>
      </c>
      <c r="GO535" s="222">
        <f t="shared" si="1304"/>
        <v>0</v>
      </c>
      <c r="GP535" s="222">
        <f t="shared" si="1305"/>
        <v>0</v>
      </c>
      <c r="GQ535" s="222">
        <f t="shared" si="1306"/>
        <v>0</v>
      </c>
      <c r="GR535" s="222">
        <f t="shared" si="1307"/>
        <v>0</v>
      </c>
      <c r="GS535" s="222">
        <f t="shared" si="1308"/>
        <v>0</v>
      </c>
      <c r="GT535" s="222">
        <f t="shared" si="1309"/>
        <v>0</v>
      </c>
      <c r="GU535" s="222">
        <f t="shared" si="1310"/>
        <v>0</v>
      </c>
      <c r="GV535" s="222">
        <f t="shared" si="1311"/>
        <v>0</v>
      </c>
      <c r="GW535" s="222">
        <f t="shared" si="1312"/>
        <v>0</v>
      </c>
      <c r="GX535" s="222">
        <f t="shared" si="1313"/>
        <v>0</v>
      </c>
      <c r="GY535" s="222">
        <f t="shared" si="1314"/>
        <v>0</v>
      </c>
      <c r="GZ535" s="222">
        <f t="shared" si="1315"/>
        <v>0</v>
      </c>
      <c r="HA535" s="222">
        <f t="shared" si="1316"/>
        <v>0</v>
      </c>
      <c r="HB535" s="222">
        <f t="shared" si="1317"/>
        <v>0</v>
      </c>
      <c r="HC535" s="222">
        <f t="shared" si="1318"/>
        <v>0</v>
      </c>
      <c r="HD535" s="222">
        <f t="shared" si="1319"/>
        <v>0</v>
      </c>
      <c r="HE535" s="222">
        <f t="shared" si="1320"/>
        <v>0</v>
      </c>
      <c r="HF535" s="222">
        <f t="shared" si="1321"/>
        <v>0</v>
      </c>
      <c r="HG535" s="222">
        <f t="shared" si="1322"/>
        <v>0</v>
      </c>
      <c r="HH535" s="222">
        <f t="shared" si="1323"/>
        <v>0</v>
      </c>
      <c r="HI535" s="222">
        <f t="shared" si="1324"/>
        <v>0</v>
      </c>
      <c r="HJ535" s="222">
        <f t="shared" si="1325"/>
        <v>0</v>
      </c>
      <c r="HK535" s="222">
        <f t="shared" si="1326"/>
        <v>0</v>
      </c>
      <c r="HL535" s="222">
        <f t="shared" si="1327"/>
        <v>0</v>
      </c>
      <c r="HM535" s="222">
        <f t="shared" si="1328"/>
        <v>0</v>
      </c>
      <c r="HN535" s="222">
        <f t="shared" si="1329"/>
        <v>0</v>
      </c>
      <c r="HO535" s="222">
        <f t="shared" si="1330"/>
        <v>0</v>
      </c>
      <c r="HP535" s="222">
        <f t="shared" si="1331"/>
        <v>0</v>
      </c>
      <c r="HQ535" s="222">
        <f t="shared" si="1332"/>
        <v>0</v>
      </c>
      <c r="HR535" s="222">
        <f t="shared" si="1333"/>
        <v>0</v>
      </c>
      <c r="HS535" s="222">
        <f t="shared" si="1334"/>
        <v>0</v>
      </c>
      <c r="HT535" s="222">
        <f t="shared" si="1335"/>
        <v>0</v>
      </c>
      <c r="HU535" s="222">
        <f t="shared" si="1336"/>
        <v>0</v>
      </c>
      <c r="HV535" s="222">
        <f t="shared" si="1337"/>
        <v>0</v>
      </c>
      <c r="HW535" s="222">
        <f t="shared" si="1338"/>
        <v>0</v>
      </c>
      <c r="HX535" s="222">
        <f t="shared" si="1339"/>
        <v>0</v>
      </c>
      <c r="HY535" s="222">
        <f t="shared" si="1340"/>
        <v>0</v>
      </c>
      <c r="HZ535" s="222">
        <f t="shared" si="1341"/>
        <v>0</v>
      </c>
      <c r="IA535" s="222">
        <f t="shared" si="1342"/>
        <v>0</v>
      </c>
      <c r="IB535" s="222">
        <f t="shared" si="1343"/>
        <v>0</v>
      </c>
      <c r="IC535" s="222">
        <f t="shared" si="1344"/>
        <v>0</v>
      </c>
      <c r="ID535" s="222">
        <f t="shared" si="1345"/>
        <v>0</v>
      </c>
      <c r="IE535" s="222">
        <f t="shared" si="1346"/>
        <v>0</v>
      </c>
      <c r="IF535" s="222">
        <f t="shared" si="1347"/>
        <v>0</v>
      </c>
      <c r="IG535" s="222">
        <f t="shared" si="1348"/>
        <v>0</v>
      </c>
      <c r="IH535" s="222">
        <f t="shared" si="1349"/>
        <v>0</v>
      </c>
      <c r="II535" s="222">
        <f t="shared" si="1350"/>
        <v>0</v>
      </c>
      <c r="IJ535" s="222">
        <f t="shared" si="1351"/>
        <v>0</v>
      </c>
      <c r="IK535" s="222">
        <f t="shared" si="1352"/>
        <v>0</v>
      </c>
      <c r="IL535" s="222">
        <f t="shared" si="1353"/>
        <v>0</v>
      </c>
      <c r="IM535" s="222">
        <f t="shared" si="1354"/>
        <v>0</v>
      </c>
      <c r="IN535" s="222">
        <f t="shared" si="1355"/>
        <v>0</v>
      </c>
      <c r="IO535" s="222">
        <f t="shared" si="1356"/>
        <v>0</v>
      </c>
      <c r="IP535" s="222">
        <f t="shared" si="1357"/>
        <v>0</v>
      </c>
      <c r="IQ535" s="222">
        <f t="shared" si="1358"/>
        <v>0</v>
      </c>
      <c r="IR535" s="222">
        <f t="shared" si="1359"/>
        <v>0</v>
      </c>
      <c r="IS535" s="222">
        <f t="shared" si="1360"/>
        <v>0</v>
      </c>
      <c r="IT535" s="222">
        <f t="shared" si="1361"/>
        <v>0</v>
      </c>
      <c r="IU535" s="222">
        <f t="shared" si="1362"/>
        <v>0</v>
      </c>
      <c r="IV535" s="222">
        <f t="shared" si="1363"/>
        <v>0</v>
      </c>
      <c r="IW535" s="222">
        <f t="shared" si="1364"/>
        <v>0</v>
      </c>
      <c r="IX535" s="222">
        <f t="shared" si="1365"/>
        <v>0</v>
      </c>
      <c r="IY535" s="222">
        <f t="shared" si="1366"/>
        <v>0</v>
      </c>
      <c r="IZ535" s="222">
        <f t="shared" si="1367"/>
        <v>0</v>
      </c>
      <c r="JA535" s="222">
        <f t="shared" si="1368"/>
        <v>0</v>
      </c>
      <c r="JB535" s="222">
        <f t="shared" si="1369"/>
        <v>0</v>
      </c>
    </row>
    <row r="536" spans="2:262">
      <c r="B536" s="230">
        <v>175</v>
      </c>
      <c r="C536" s="229">
        <f t="shared" si="1370"/>
        <v>3.4179687500000026E-3</v>
      </c>
      <c r="D536" s="226">
        <f t="shared" ca="1" si="1113"/>
        <v>71.935120944513983</v>
      </c>
      <c r="E536" s="225">
        <f ca="1">FY361</f>
        <v>-6.4879055486022769E-2</v>
      </c>
      <c r="F536" s="224">
        <v>175</v>
      </c>
      <c r="G536" s="222">
        <f t="shared" si="1114"/>
        <v>0</v>
      </c>
      <c r="H536" s="222">
        <f t="shared" si="1115"/>
        <v>0</v>
      </c>
      <c r="I536" s="222">
        <f t="shared" si="1116"/>
        <v>0</v>
      </c>
      <c r="J536" s="222">
        <f t="shared" si="1117"/>
        <v>0</v>
      </c>
      <c r="K536" s="222">
        <f t="shared" si="1118"/>
        <v>0</v>
      </c>
      <c r="L536" s="222">
        <f t="shared" si="1119"/>
        <v>0</v>
      </c>
      <c r="M536" s="222">
        <f t="shared" si="1120"/>
        <v>0</v>
      </c>
      <c r="N536" s="222">
        <f t="shared" si="1121"/>
        <v>0</v>
      </c>
      <c r="O536" s="222">
        <f t="shared" si="1122"/>
        <v>0</v>
      </c>
      <c r="P536" s="222">
        <f t="shared" si="1123"/>
        <v>0</v>
      </c>
      <c r="Q536" s="222">
        <f t="shared" si="1124"/>
        <v>0</v>
      </c>
      <c r="R536" s="222">
        <f t="shared" si="1125"/>
        <v>0</v>
      </c>
      <c r="S536" s="222">
        <f t="shared" si="1126"/>
        <v>0</v>
      </c>
      <c r="T536" s="222">
        <f t="shared" si="1127"/>
        <v>0</v>
      </c>
      <c r="U536" s="222">
        <f t="shared" si="1128"/>
        <v>0</v>
      </c>
      <c r="V536" s="222">
        <f t="shared" si="1129"/>
        <v>0</v>
      </c>
      <c r="W536" s="222">
        <f t="shared" si="1130"/>
        <v>0</v>
      </c>
      <c r="X536" s="222">
        <f t="shared" si="1131"/>
        <v>0</v>
      </c>
      <c r="Y536" s="222">
        <f t="shared" si="1132"/>
        <v>0</v>
      </c>
      <c r="Z536" s="222">
        <f t="shared" si="1133"/>
        <v>0</v>
      </c>
      <c r="AA536" s="222">
        <f t="shared" si="1134"/>
        <v>0</v>
      </c>
      <c r="AB536" s="222">
        <f t="shared" si="1135"/>
        <v>0</v>
      </c>
      <c r="AC536" s="222">
        <f t="shared" si="1136"/>
        <v>0</v>
      </c>
      <c r="AD536" s="222">
        <f t="shared" si="1137"/>
        <v>0</v>
      </c>
      <c r="AE536" s="222">
        <f t="shared" si="1138"/>
        <v>0</v>
      </c>
      <c r="AF536" s="222">
        <f t="shared" si="1139"/>
        <v>0</v>
      </c>
      <c r="AG536" s="222">
        <f t="shared" si="1140"/>
        <v>0</v>
      </c>
      <c r="AH536" s="222">
        <f t="shared" si="1141"/>
        <v>0</v>
      </c>
      <c r="AI536" s="222">
        <f t="shared" si="1142"/>
        <v>0</v>
      </c>
      <c r="AJ536" s="222">
        <f t="shared" si="1143"/>
        <v>0</v>
      </c>
      <c r="AK536" s="222">
        <f t="shared" si="1144"/>
        <v>0</v>
      </c>
      <c r="AL536" s="222">
        <f t="shared" si="1145"/>
        <v>0</v>
      </c>
      <c r="AM536" s="222">
        <f t="shared" si="1146"/>
        <v>0</v>
      </c>
      <c r="AN536" s="222">
        <f t="shared" si="1147"/>
        <v>0</v>
      </c>
      <c r="AO536" s="222">
        <f t="shared" si="1148"/>
        <v>0</v>
      </c>
      <c r="AP536" s="222">
        <f t="shared" si="1149"/>
        <v>0</v>
      </c>
      <c r="AQ536" s="222">
        <f t="shared" si="1150"/>
        <v>0</v>
      </c>
      <c r="AR536" s="222">
        <f t="shared" si="1151"/>
        <v>0</v>
      </c>
      <c r="AS536" s="222">
        <f t="shared" si="1152"/>
        <v>0</v>
      </c>
      <c r="AT536" s="222">
        <f t="shared" si="1153"/>
        <v>0</v>
      </c>
      <c r="AU536" s="222">
        <f t="shared" si="1154"/>
        <v>0</v>
      </c>
      <c r="AV536" s="222">
        <f t="shared" si="1155"/>
        <v>0</v>
      </c>
      <c r="AW536" s="222">
        <f t="shared" si="1156"/>
        <v>0</v>
      </c>
      <c r="AX536" s="222">
        <f t="shared" si="1157"/>
        <v>0</v>
      </c>
      <c r="AY536" s="222">
        <f t="shared" si="1158"/>
        <v>0</v>
      </c>
      <c r="AZ536" s="222">
        <f t="shared" si="1159"/>
        <v>0</v>
      </c>
      <c r="BA536" s="222">
        <f t="shared" si="1160"/>
        <v>0</v>
      </c>
      <c r="BB536" s="222">
        <f t="shared" si="1161"/>
        <v>0</v>
      </c>
      <c r="BC536" s="222">
        <f t="shared" si="1162"/>
        <v>0</v>
      </c>
      <c r="BD536" s="222">
        <f t="shared" si="1163"/>
        <v>0</v>
      </c>
      <c r="BE536" s="222">
        <f t="shared" si="1164"/>
        <v>0</v>
      </c>
      <c r="BF536" s="222">
        <f t="shared" si="1165"/>
        <v>0</v>
      </c>
      <c r="BG536" s="222">
        <f t="shared" si="1166"/>
        <v>0</v>
      </c>
      <c r="BH536" s="222">
        <f t="shared" si="1167"/>
        <v>0</v>
      </c>
      <c r="BI536" s="222">
        <f t="shared" si="1168"/>
        <v>0</v>
      </c>
      <c r="BJ536" s="222">
        <f t="shared" si="1169"/>
        <v>0</v>
      </c>
      <c r="BK536" s="222">
        <f t="shared" si="1170"/>
        <v>0</v>
      </c>
      <c r="BL536" s="222">
        <f t="shared" si="1171"/>
        <v>0</v>
      </c>
      <c r="BM536" s="222">
        <f t="shared" si="1172"/>
        <v>0</v>
      </c>
      <c r="BN536" s="222">
        <f t="shared" si="1173"/>
        <v>0</v>
      </c>
      <c r="BO536" s="222">
        <f t="shared" si="1174"/>
        <v>0</v>
      </c>
      <c r="BP536" s="222">
        <f t="shared" si="1175"/>
        <v>0</v>
      </c>
      <c r="BQ536" s="222">
        <f t="shared" si="1176"/>
        <v>0</v>
      </c>
      <c r="BR536" s="222">
        <f t="shared" si="1177"/>
        <v>0</v>
      </c>
      <c r="BS536" s="222">
        <f t="shared" si="1178"/>
        <v>0</v>
      </c>
      <c r="BT536" s="222">
        <f t="shared" si="1179"/>
        <v>0</v>
      </c>
      <c r="BU536" s="222">
        <f t="shared" si="1180"/>
        <v>0</v>
      </c>
      <c r="BV536" s="222">
        <f t="shared" si="1181"/>
        <v>0</v>
      </c>
      <c r="BW536" s="222">
        <f t="shared" si="1182"/>
        <v>0</v>
      </c>
      <c r="BX536" s="222">
        <f t="shared" si="1183"/>
        <v>0</v>
      </c>
      <c r="BY536" s="222">
        <f t="shared" si="1184"/>
        <v>0</v>
      </c>
      <c r="BZ536" s="222">
        <f t="shared" si="1185"/>
        <v>0</v>
      </c>
      <c r="CA536" s="222">
        <f t="shared" si="1186"/>
        <v>0</v>
      </c>
      <c r="CB536" s="222">
        <f t="shared" si="1187"/>
        <v>0</v>
      </c>
      <c r="CC536" s="222">
        <f t="shared" si="1188"/>
        <v>0</v>
      </c>
      <c r="CD536" s="222">
        <f t="shared" si="1189"/>
        <v>0</v>
      </c>
      <c r="CE536" s="222">
        <f t="shared" si="1190"/>
        <v>0</v>
      </c>
      <c r="CF536" s="222">
        <f t="shared" si="1191"/>
        <v>0</v>
      </c>
      <c r="CG536" s="222">
        <f t="shared" si="1192"/>
        <v>0</v>
      </c>
      <c r="CH536" s="222">
        <f t="shared" si="1193"/>
        <v>0</v>
      </c>
      <c r="CI536" s="222">
        <f t="shared" si="1194"/>
        <v>0</v>
      </c>
      <c r="CJ536" s="222">
        <f t="shared" si="1195"/>
        <v>0</v>
      </c>
      <c r="CK536" s="222">
        <f t="shared" si="1196"/>
        <v>0</v>
      </c>
      <c r="CL536" s="222">
        <f t="shared" si="1197"/>
        <v>0</v>
      </c>
      <c r="CM536" s="222">
        <f t="shared" si="1198"/>
        <v>0</v>
      </c>
      <c r="CN536" s="222">
        <f t="shared" si="1199"/>
        <v>0</v>
      </c>
      <c r="CO536" s="222">
        <f t="shared" si="1200"/>
        <v>0</v>
      </c>
      <c r="CP536" s="222">
        <f t="shared" si="1201"/>
        <v>0</v>
      </c>
      <c r="CQ536" s="222">
        <f t="shared" si="1202"/>
        <v>0</v>
      </c>
      <c r="CR536" s="222">
        <f t="shared" si="1203"/>
        <v>0</v>
      </c>
      <c r="CS536" s="222">
        <f t="shared" si="1204"/>
        <v>0</v>
      </c>
      <c r="CT536" s="222">
        <f t="shared" si="1205"/>
        <v>0</v>
      </c>
      <c r="CU536" s="222">
        <f t="shared" si="1206"/>
        <v>0</v>
      </c>
      <c r="CV536" s="222">
        <f t="shared" si="1207"/>
        <v>0</v>
      </c>
      <c r="CW536" s="222">
        <f t="shared" si="1208"/>
        <v>0</v>
      </c>
      <c r="CX536" s="222">
        <f t="shared" si="1209"/>
        <v>0</v>
      </c>
      <c r="CY536" s="222">
        <f t="shared" si="1210"/>
        <v>0</v>
      </c>
      <c r="CZ536" s="222">
        <f t="shared" si="1211"/>
        <v>0</v>
      </c>
      <c r="DA536" s="222">
        <f t="shared" si="1212"/>
        <v>0</v>
      </c>
      <c r="DB536" s="222">
        <f t="shared" si="1213"/>
        <v>0</v>
      </c>
      <c r="DC536" s="222">
        <f t="shared" si="1214"/>
        <v>0</v>
      </c>
      <c r="DD536" s="222">
        <f t="shared" si="1215"/>
        <v>0</v>
      </c>
      <c r="DE536" s="222">
        <f t="shared" si="1216"/>
        <v>0</v>
      </c>
      <c r="DF536" s="222">
        <f t="shared" si="1217"/>
        <v>0</v>
      </c>
      <c r="DG536" s="222">
        <f t="shared" si="1218"/>
        <v>0</v>
      </c>
      <c r="DH536" s="222">
        <f t="shared" si="1219"/>
        <v>0</v>
      </c>
      <c r="DI536" s="222">
        <f t="shared" si="1220"/>
        <v>0</v>
      </c>
      <c r="DJ536" s="222">
        <f t="shared" si="1221"/>
        <v>0</v>
      </c>
      <c r="DK536" s="222">
        <f t="shared" si="1222"/>
        <v>0</v>
      </c>
      <c r="DL536" s="222">
        <f t="shared" si="1223"/>
        <v>0</v>
      </c>
      <c r="DM536" s="222">
        <f t="shared" si="1224"/>
        <v>0</v>
      </c>
      <c r="DN536" s="222">
        <f t="shared" si="1225"/>
        <v>0</v>
      </c>
      <c r="DO536" s="222">
        <f t="shared" si="1226"/>
        <v>0</v>
      </c>
      <c r="DP536" s="222">
        <f t="shared" si="1227"/>
        <v>0</v>
      </c>
      <c r="DQ536" s="222">
        <f t="shared" si="1228"/>
        <v>0</v>
      </c>
      <c r="DR536" s="222">
        <f t="shared" si="1229"/>
        <v>0</v>
      </c>
      <c r="DS536" s="222">
        <f t="shared" si="1230"/>
        <v>0</v>
      </c>
      <c r="DT536" s="222">
        <f t="shared" si="1231"/>
        <v>0</v>
      </c>
      <c r="DU536" s="222">
        <f t="shared" si="1232"/>
        <v>0</v>
      </c>
      <c r="DV536" s="222">
        <f t="shared" si="1233"/>
        <v>0</v>
      </c>
      <c r="DW536" s="222">
        <f t="shared" si="1234"/>
        <v>0</v>
      </c>
      <c r="DX536" s="222">
        <f t="shared" si="1235"/>
        <v>0</v>
      </c>
      <c r="DY536" s="222">
        <f t="shared" si="1236"/>
        <v>0</v>
      </c>
      <c r="DZ536" s="222">
        <f t="shared" si="1237"/>
        <v>0</v>
      </c>
      <c r="EA536" s="222">
        <f t="shared" si="1238"/>
        <v>0</v>
      </c>
      <c r="EB536" s="222">
        <f t="shared" si="1239"/>
        <v>0</v>
      </c>
      <c r="EC536" s="222">
        <f t="shared" si="1240"/>
        <v>0</v>
      </c>
      <c r="ED536" s="222">
        <f t="shared" si="1241"/>
        <v>0</v>
      </c>
      <c r="EE536" s="222">
        <f t="shared" si="1242"/>
        <v>0</v>
      </c>
      <c r="EF536" s="222">
        <f t="shared" si="1243"/>
        <v>0</v>
      </c>
      <c r="EG536" s="222">
        <f t="shared" si="1244"/>
        <v>0</v>
      </c>
      <c r="EH536" s="222">
        <f t="shared" si="1245"/>
        <v>0</v>
      </c>
      <c r="EI536" s="222">
        <f t="shared" si="1246"/>
        <v>0</v>
      </c>
      <c r="EJ536" s="222">
        <f t="shared" si="1247"/>
        <v>0</v>
      </c>
      <c r="EK536" s="222">
        <f t="shared" si="1248"/>
        <v>0</v>
      </c>
      <c r="EL536" s="222">
        <f t="shared" si="1249"/>
        <v>0</v>
      </c>
      <c r="EM536" s="222">
        <f t="shared" si="1250"/>
        <v>0</v>
      </c>
      <c r="EN536" s="222">
        <f t="shared" si="1251"/>
        <v>0</v>
      </c>
      <c r="EO536" s="222">
        <f t="shared" si="1252"/>
        <v>0</v>
      </c>
      <c r="EP536" s="222">
        <f t="shared" si="1253"/>
        <v>0</v>
      </c>
      <c r="EQ536" s="222">
        <f t="shared" si="1254"/>
        <v>0</v>
      </c>
      <c r="ER536" s="222">
        <f t="shared" si="1255"/>
        <v>0</v>
      </c>
      <c r="ES536" s="222">
        <f t="shared" si="1256"/>
        <v>0</v>
      </c>
      <c r="ET536" s="222">
        <f t="shared" si="1257"/>
        <v>0</v>
      </c>
      <c r="EU536" s="222">
        <f t="shared" si="1258"/>
        <v>0</v>
      </c>
      <c r="EV536" s="222">
        <f t="shared" si="1259"/>
        <v>0</v>
      </c>
      <c r="EW536" s="222">
        <f t="shared" si="1260"/>
        <v>0</v>
      </c>
      <c r="EX536" s="222">
        <f t="shared" si="1261"/>
        <v>0</v>
      </c>
      <c r="EY536" s="222">
        <f t="shared" si="1262"/>
        <v>0</v>
      </c>
      <c r="EZ536" s="222">
        <f t="shared" si="1263"/>
        <v>0</v>
      </c>
      <c r="FA536" s="222">
        <f t="shared" si="1264"/>
        <v>0</v>
      </c>
      <c r="FB536" s="222">
        <f t="shared" si="1265"/>
        <v>0</v>
      </c>
      <c r="FC536" s="222">
        <f t="shared" si="1266"/>
        <v>0</v>
      </c>
      <c r="FD536" s="222">
        <f t="shared" si="1267"/>
        <v>0</v>
      </c>
      <c r="FE536" s="222">
        <f t="shared" si="1268"/>
        <v>0</v>
      </c>
      <c r="FF536" s="222">
        <f t="shared" si="1269"/>
        <v>0</v>
      </c>
      <c r="FG536" s="222">
        <f t="shared" si="1270"/>
        <v>0</v>
      </c>
      <c r="FH536" s="222">
        <f t="shared" si="1271"/>
        <v>0</v>
      </c>
      <c r="FI536" s="222">
        <f t="shared" si="1272"/>
        <v>0</v>
      </c>
      <c r="FJ536" s="222">
        <f t="shared" si="1273"/>
        <v>0</v>
      </c>
      <c r="FK536" s="222">
        <f t="shared" si="1274"/>
        <v>0</v>
      </c>
      <c r="FL536" s="222">
        <f t="shared" si="1275"/>
        <v>0</v>
      </c>
      <c r="FM536" s="222">
        <f t="shared" si="1276"/>
        <v>0</v>
      </c>
      <c r="FN536" s="222">
        <f t="shared" si="1277"/>
        <v>0</v>
      </c>
      <c r="FO536" s="222">
        <f t="shared" si="1278"/>
        <v>0</v>
      </c>
      <c r="FP536" s="222">
        <f t="shared" si="1279"/>
        <v>0</v>
      </c>
      <c r="FQ536" s="222">
        <f t="shared" si="1280"/>
        <v>0</v>
      </c>
      <c r="FR536" s="222">
        <f t="shared" si="1281"/>
        <v>0</v>
      </c>
      <c r="FS536" s="222">
        <f t="shared" si="1282"/>
        <v>0</v>
      </c>
      <c r="FT536" s="222">
        <f t="shared" si="1283"/>
        <v>0</v>
      </c>
      <c r="FU536" s="222">
        <f t="shared" si="1284"/>
        <v>0</v>
      </c>
      <c r="FV536" s="222">
        <f t="shared" si="1285"/>
        <v>0</v>
      </c>
      <c r="FW536" s="222">
        <f t="shared" si="1286"/>
        <v>0</v>
      </c>
      <c r="FX536" s="222">
        <f t="shared" si="1287"/>
        <v>0</v>
      </c>
      <c r="FY536" s="222">
        <f t="shared" si="1288"/>
        <v>0</v>
      </c>
      <c r="FZ536" s="222">
        <f t="shared" si="1289"/>
        <v>0</v>
      </c>
      <c r="GA536" s="222">
        <f t="shared" si="1290"/>
        <v>0</v>
      </c>
      <c r="GB536" s="222">
        <f t="shared" si="1291"/>
        <v>0</v>
      </c>
      <c r="GC536" s="222">
        <f t="shared" si="1292"/>
        <v>0</v>
      </c>
      <c r="GD536" s="222">
        <f t="shared" si="1293"/>
        <v>0</v>
      </c>
      <c r="GE536" s="222">
        <f t="shared" si="1294"/>
        <v>0</v>
      </c>
      <c r="GF536" s="222">
        <f t="shared" si="1295"/>
        <v>0</v>
      </c>
      <c r="GG536" s="222">
        <f t="shared" si="1296"/>
        <v>0</v>
      </c>
      <c r="GH536" s="222">
        <f t="shared" si="1297"/>
        <v>0</v>
      </c>
      <c r="GI536" s="222">
        <f t="shared" si="1298"/>
        <v>0</v>
      </c>
      <c r="GJ536" s="222">
        <f t="shared" si="1299"/>
        <v>0</v>
      </c>
      <c r="GK536" s="222">
        <f t="shared" si="1300"/>
        <v>0</v>
      </c>
      <c r="GL536" s="222">
        <f t="shared" si="1301"/>
        <v>0</v>
      </c>
      <c r="GM536" s="222">
        <f t="shared" si="1302"/>
        <v>0</v>
      </c>
      <c r="GN536" s="222">
        <f t="shared" si="1303"/>
        <v>0</v>
      </c>
      <c r="GO536" s="222">
        <f t="shared" si="1304"/>
        <v>0</v>
      </c>
      <c r="GP536" s="222">
        <f t="shared" si="1305"/>
        <v>0</v>
      </c>
      <c r="GQ536" s="222">
        <f t="shared" si="1306"/>
        <v>0</v>
      </c>
      <c r="GR536" s="222">
        <f t="shared" si="1307"/>
        <v>0</v>
      </c>
      <c r="GS536" s="222">
        <f t="shared" si="1308"/>
        <v>0</v>
      </c>
      <c r="GT536" s="222">
        <f t="shared" si="1309"/>
        <v>0</v>
      </c>
      <c r="GU536" s="222">
        <f t="shared" si="1310"/>
        <v>0</v>
      </c>
      <c r="GV536" s="222">
        <f t="shared" si="1311"/>
        <v>0</v>
      </c>
      <c r="GW536" s="222">
        <f t="shared" si="1312"/>
        <v>0</v>
      </c>
      <c r="GX536" s="222">
        <f t="shared" si="1313"/>
        <v>0</v>
      </c>
      <c r="GY536" s="222">
        <f t="shared" si="1314"/>
        <v>0</v>
      </c>
      <c r="GZ536" s="222">
        <f t="shared" si="1315"/>
        <v>0</v>
      </c>
      <c r="HA536" s="222">
        <f t="shared" si="1316"/>
        <v>0</v>
      </c>
      <c r="HB536" s="222">
        <f t="shared" si="1317"/>
        <v>0</v>
      </c>
      <c r="HC536" s="222">
        <f t="shared" si="1318"/>
        <v>0</v>
      </c>
      <c r="HD536" s="222">
        <f t="shared" si="1319"/>
        <v>0</v>
      </c>
      <c r="HE536" s="222">
        <f t="shared" si="1320"/>
        <v>0</v>
      </c>
      <c r="HF536" s="222">
        <f t="shared" si="1321"/>
        <v>0</v>
      </c>
      <c r="HG536" s="222">
        <f t="shared" si="1322"/>
        <v>0</v>
      </c>
      <c r="HH536" s="222">
        <f t="shared" si="1323"/>
        <v>0</v>
      </c>
      <c r="HI536" s="222">
        <f t="shared" si="1324"/>
        <v>0</v>
      </c>
      <c r="HJ536" s="222">
        <f t="shared" si="1325"/>
        <v>0</v>
      </c>
      <c r="HK536" s="222">
        <f t="shared" si="1326"/>
        <v>0</v>
      </c>
      <c r="HL536" s="222">
        <f t="shared" si="1327"/>
        <v>0</v>
      </c>
      <c r="HM536" s="222">
        <f t="shared" si="1328"/>
        <v>0</v>
      </c>
      <c r="HN536" s="222">
        <f t="shared" si="1329"/>
        <v>0</v>
      </c>
      <c r="HO536" s="222">
        <f t="shared" si="1330"/>
        <v>0</v>
      </c>
      <c r="HP536" s="222">
        <f t="shared" si="1331"/>
        <v>0</v>
      </c>
      <c r="HQ536" s="222">
        <f t="shared" si="1332"/>
        <v>0</v>
      </c>
      <c r="HR536" s="222">
        <f t="shared" si="1333"/>
        <v>0</v>
      </c>
      <c r="HS536" s="222">
        <f t="shared" si="1334"/>
        <v>0</v>
      </c>
      <c r="HT536" s="222">
        <f t="shared" si="1335"/>
        <v>0</v>
      </c>
      <c r="HU536" s="222">
        <f t="shared" si="1336"/>
        <v>0</v>
      </c>
      <c r="HV536" s="222">
        <f t="shared" si="1337"/>
        <v>0</v>
      </c>
      <c r="HW536" s="222">
        <f t="shared" si="1338"/>
        <v>0</v>
      </c>
      <c r="HX536" s="222">
        <f t="shared" si="1339"/>
        <v>0</v>
      </c>
      <c r="HY536" s="222">
        <f t="shared" si="1340"/>
        <v>0</v>
      </c>
      <c r="HZ536" s="222">
        <f t="shared" si="1341"/>
        <v>0</v>
      </c>
      <c r="IA536" s="222">
        <f t="shared" si="1342"/>
        <v>0</v>
      </c>
      <c r="IB536" s="222">
        <f t="shared" si="1343"/>
        <v>0</v>
      </c>
      <c r="IC536" s="222">
        <f t="shared" si="1344"/>
        <v>0</v>
      </c>
      <c r="ID536" s="222">
        <f t="shared" si="1345"/>
        <v>0</v>
      </c>
      <c r="IE536" s="222">
        <f t="shared" si="1346"/>
        <v>0</v>
      </c>
      <c r="IF536" s="222">
        <f t="shared" si="1347"/>
        <v>0</v>
      </c>
      <c r="IG536" s="222">
        <f t="shared" si="1348"/>
        <v>0</v>
      </c>
      <c r="IH536" s="222">
        <f t="shared" si="1349"/>
        <v>0</v>
      </c>
      <c r="II536" s="222">
        <f t="shared" si="1350"/>
        <v>0</v>
      </c>
      <c r="IJ536" s="222">
        <f t="shared" si="1351"/>
        <v>0</v>
      </c>
      <c r="IK536" s="222">
        <f t="shared" si="1352"/>
        <v>0</v>
      </c>
      <c r="IL536" s="222">
        <f t="shared" si="1353"/>
        <v>0</v>
      </c>
      <c r="IM536" s="222">
        <f t="shared" si="1354"/>
        <v>0</v>
      </c>
      <c r="IN536" s="222">
        <f t="shared" si="1355"/>
        <v>0</v>
      </c>
      <c r="IO536" s="222">
        <f t="shared" si="1356"/>
        <v>0</v>
      </c>
      <c r="IP536" s="222">
        <f t="shared" si="1357"/>
        <v>0</v>
      </c>
      <c r="IQ536" s="222">
        <f t="shared" si="1358"/>
        <v>0</v>
      </c>
      <c r="IR536" s="222">
        <f t="shared" si="1359"/>
        <v>0</v>
      </c>
      <c r="IS536" s="222">
        <f t="shared" si="1360"/>
        <v>0</v>
      </c>
      <c r="IT536" s="222">
        <f t="shared" si="1361"/>
        <v>0</v>
      </c>
      <c r="IU536" s="222">
        <f t="shared" si="1362"/>
        <v>0</v>
      </c>
      <c r="IV536" s="222">
        <f t="shared" si="1363"/>
        <v>0</v>
      </c>
      <c r="IW536" s="222">
        <f t="shared" si="1364"/>
        <v>0</v>
      </c>
      <c r="IX536" s="222">
        <f t="shared" si="1365"/>
        <v>0</v>
      </c>
      <c r="IY536" s="222">
        <f t="shared" si="1366"/>
        <v>0</v>
      </c>
      <c r="IZ536" s="222">
        <f t="shared" si="1367"/>
        <v>0</v>
      </c>
      <c r="JA536" s="222">
        <f t="shared" si="1368"/>
        <v>0</v>
      </c>
      <c r="JB536" s="222">
        <f t="shared" si="1369"/>
        <v>0</v>
      </c>
    </row>
    <row r="537" spans="2:262">
      <c r="B537" s="230">
        <v>176</v>
      </c>
      <c r="C537" s="229">
        <f t="shared" si="1370"/>
        <v>3.4375000000000026E-3</v>
      </c>
      <c r="D537" s="226">
        <f t="shared" ca="1" si="1113"/>
        <v>71.933415201510186</v>
      </c>
      <c r="E537" s="225">
        <f ca="1">FZ361</f>
        <v>-6.658479848981011E-2</v>
      </c>
      <c r="F537" s="224">
        <v>176</v>
      </c>
      <c r="G537" s="222">
        <f t="shared" si="1114"/>
        <v>0</v>
      </c>
      <c r="H537" s="222">
        <f t="shared" si="1115"/>
        <v>0</v>
      </c>
      <c r="I537" s="222">
        <f t="shared" si="1116"/>
        <v>0</v>
      </c>
      <c r="J537" s="222">
        <f t="shared" si="1117"/>
        <v>0</v>
      </c>
      <c r="K537" s="222">
        <f t="shared" si="1118"/>
        <v>0</v>
      </c>
      <c r="L537" s="222">
        <f t="shared" si="1119"/>
        <v>0</v>
      </c>
      <c r="M537" s="222">
        <f t="shared" si="1120"/>
        <v>0</v>
      </c>
      <c r="N537" s="222">
        <f t="shared" si="1121"/>
        <v>0</v>
      </c>
      <c r="O537" s="222">
        <f t="shared" si="1122"/>
        <v>0</v>
      </c>
      <c r="P537" s="222">
        <f t="shared" si="1123"/>
        <v>0</v>
      </c>
      <c r="Q537" s="222">
        <f t="shared" si="1124"/>
        <v>0</v>
      </c>
      <c r="R537" s="222">
        <f t="shared" si="1125"/>
        <v>0</v>
      </c>
      <c r="S537" s="222">
        <f t="shared" si="1126"/>
        <v>0</v>
      </c>
      <c r="T537" s="222">
        <f t="shared" si="1127"/>
        <v>0</v>
      </c>
      <c r="U537" s="222">
        <f t="shared" si="1128"/>
        <v>0</v>
      </c>
      <c r="V537" s="222">
        <f t="shared" si="1129"/>
        <v>0</v>
      </c>
      <c r="W537" s="222">
        <f t="shared" si="1130"/>
        <v>0</v>
      </c>
      <c r="X537" s="222">
        <f t="shared" si="1131"/>
        <v>0</v>
      </c>
      <c r="Y537" s="222">
        <f t="shared" si="1132"/>
        <v>0</v>
      </c>
      <c r="Z537" s="222">
        <f t="shared" si="1133"/>
        <v>0</v>
      </c>
      <c r="AA537" s="222">
        <f t="shared" si="1134"/>
        <v>0</v>
      </c>
      <c r="AB537" s="222">
        <f t="shared" si="1135"/>
        <v>0</v>
      </c>
      <c r="AC537" s="222">
        <f t="shared" si="1136"/>
        <v>0</v>
      </c>
      <c r="AD537" s="222">
        <f t="shared" si="1137"/>
        <v>0</v>
      </c>
      <c r="AE537" s="222">
        <f t="shared" si="1138"/>
        <v>0</v>
      </c>
      <c r="AF537" s="222">
        <f t="shared" si="1139"/>
        <v>0</v>
      </c>
      <c r="AG537" s="222">
        <f t="shared" si="1140"/>
        <v>0</v>
      </c>
      <c r="AH537" s="222">
        <f t="shared" si="1141"/>
        <v>0</v>
      </c>
      <c r="AI537" s="222">
        <f t="shared" si="1142"/>
        <v>0</v>
      </c>
      <c r="AJ537" s="222">
        <f t="shared" si="1143"/>
        <v>0</v>
      </c>
      <c r="AK537" s="222">
        <f t="shared" si="1144"/>
        <v>0</v>
      </c>
      <c r="AL537" s="222">
        <f t="shared" si="1145"/>
        <v>0</v>
      </c>
      <c r="AM537" s="222">
        <f t="shared" si="1146"/>
        <v>0</v>
      </c>
      <c r="AN537" s="222">
        <f t="shared" si="1147"/>
        <v>0</v>
      </c>
      <c r="AO537" s="222">
        <f t="shared" si="1148"/>
        <v>0</v>
      </c>
      <c r="AP537" s="222">
        <f t="shared" si="1149"/>
        <v>0</v>
      </c>
      <c r="AQ537" s="222">
        <f t="shared" si="1150"/>
        <v>0</v>
      </c>
      <c r="AR537" s="222">
        <f t="shared" si="1151"/>
        <v>0</v>
      </c>
      <c r="AS537" s="222">
        <f t="shared" si="1152"/>
        <v>0</v>
      </c>
      <c r="AT537" s="222">
        <f t="shared" si="1153"/>
        <v>0</v>
      </c>
      <c r="AU537" s="222">
        <f t="shared" si="1154"/>
        <v>0</v>
      </c>
      <c r="AV537" s="222">
        <f t="shared" si="1155"/>
        <v>0</v>
      </c>
      <c r="AW537" s="222">
        <f t="shared" si="1156"/>
        <v>0</v>
      </c>
      <c r="AX537" s="222">
        <f t="shared" si="1157"/>
        <v>0</v>
      </c>
      <c r="AY537" s="222">
        <f t="shared" si="1158"/>
        <v>0</v>
      </c>
      <c r="AZ537" s="222">
        <f t="shared" si="1159"/>
        <v>0</v>
      </c>
      <c r="BA537" s="222">
        <f t="shared" si="1160"/>
        <v>0</v>
      </c>
      <c r="BB537" s="222">
        <f t="shared" si="1161"/>
        <v>0</v>
      </c>
      <c r="BC537" s="222">
        <f t="shared" si="1162"/>
        <v>0</v>
      </c>
      <c r="BD537" s="222">
        <f t="shared" si="1163"/>
        <v>0</v>
      </c>
      <c r="BE537" s="222">
        <f t="shared" si="1164"/>
        <v>0</v>
      </c>
      <c r="BF537" s="222">
        <f t="shared" si="1165"/>
        <v>0</v>
      </c>
      <c r="BG537" s="222">
        <f t="shared" si="1166"/>
        <v>0</v>
      </c>
      <c r="BH537" s="222">
        <f t="shared" si="1167"/>
        <v>0</v>
      </c>
      <c r="BI537" s="222">
        <f t="shared" si="1168"/>
        <v>0</v>
      </c>
      <c r="BJ537" s="222">
        <f t="shared" si="1169"/>
        <v>0</v>
      </c>
      <c r="BK537" s="222">
        <f t="shared" si="1170"/>
        <v>0</v>
      </c>
      <c r="BL537" s="222">
        <f t="shared" si="1171"/>
        <v>0</v>
      </c>
      <c r="BM537" s="222">
        <f t="shared" si="1172"/>
        <v>0</v>
      </c>
      <c r="BN537" s="222">
        <f t="shared" si="1173"/>
        <v>0</v>
      </c>
      <c r="BO537" s="222">
        <f t="shared" si="1174"/>
        <v>0</v>
      </c>
      <c r="BP537" s="222">
        <f t="shared" si="1175"/>
        <v>0</v>
      </c>
      <c r="BQ537" s="222">
        <f t="shared" si="1176"/>
        <v>0</v>
      </c>
      <c r="BR537" s="222">
        <f t="shared" si="1177"/>
        <v>0</v>
      </c>
      <c r="BS537" s="222">
        <f t="shared" si="1178"/>
        <v>0</v>
      </c>
      <c r="BT537" s="222">
        <f t="shared" si="1179"/>
        <v>0</v>
      </c>
      <c r="BU537" s="222">
        <f t="shared" si="1180"/>
        <v>0</v>
      </c>
      <c r="BV537" s="222">
        <f t="shared" si="1181"/>
        <v>0</v>
      </c>
      <c r="BW537" s="222">
        <f t="shared" si="1182"/>
        <v>0</v>
      </c>
      <c r="BX537" s="222">
        <f t="shared" si="1183"/>
        <v>0</v>
      </c>
      <c r="BY537" s="222">
        <f t="shared" si="1184"/>
        <v>0</v>
      </c>
      <c r="BZ537" s="222">
        <f t="shared" si="1185"/>
        <v>0</v>
      </c>
      <c r="CA537" s="222">
        <f t="shared" si="1186"/>
        <v>0</v>
      </c>
      <c r="CB537" s="222">
        <f t="shared" si="1187"/>
        <v>0</v>
      </c>
      <c r="CC537" s="222">
        <f t="shared" si="1188"/>
        <v>0</v>
      </c>
      <c r="CD537" s="222">
        <f t="shared" si="1189"/>
        <v>0</v>
      </c>
      <c r="CE537" s="222">
        <f t="shared" si="1190"/>
        <v>0</v>
      </c>
      <c r="CF537" s="222">
        <f t="shared" si="1191"/>
        <v>0</v>
      </c>
      <c r="CG537" s="222">
        <f t="shared" si="1192"/>
        <v>0</v>
      </c>
      <c r="CH537" s="222">
        <f t="shared" si="1193"/>
        <v>0</v>
      </c>
      <c r="CI537" s="222">
        <f t="shared" si="1194"/>
        <v>0</v>
      </c>
      <c r="CJ537" s="222">
        <f t="shared" si="1195"/>
        <v>0</v>
      </c>
      <c r="CK537" s="222">
        <f t="shared" si="1196"/>
        <v>0</v>
      </c>
      <c r="CL537" s="222">
        <f t="shared" si="1197"/>
        <v>0</v>
      </c>
      <c r="CM537" s="222">
        <f t="shared" si="1198"/>
        <v>0</v>
      </c>
      <c r="CN537" s="222">
        <f t="shared" si="1199"/>
        <v>0</v>
      </c>
      <c r="CO537" s="222">
        <f t="shared" si="1200"/>
        <v>0</v>
      </c>
      <c r="CP537" s="222">
        <f t="shared" si="1201"/>
        <v>0</v>
      </c>
      <c r="CQ537" s="222">
        <f t="shared" si="1202"/>
        <v>0</v>
      </c>
      <c r="CR537" s="222">
        <f t="shared" si="1203"/>
        <v>0</v>
      </c>
      <c r="CS537" s="222">
        <f t="shared" si="1204"/>
        <v>0</v>
      </c>
      <c r="CT537" s="222">
        <f t="shared" si="1205"/>
        <v>0</v>
      </c>
      <c r="CU537" s="222">
        <f t="shared" si="1206"/>
        <v>0</v>
      </c>
      <c r="CV537" s="222">
        <f t="shared" si="1207"/>
        <v>0</v>
      </c>
      <c r="CW537" s="222">
        <f t="shared" si="1208"/>
        <v>0</v>
      </c>
      <c r="CX537" s="222">
        <f t="shared" si="1209"/>
        <v>0</v>
      </c>
      <c r="CY537" s="222">
        <f t="shared" si="1210"/>
        <v>0</v>
      </c>
      <c r="CZ537" s="222">
        <f t="shared" si="1211"/>
        <v>0</v>
      </c>
      <c r="DA537" s="222">
        <f t="shared" si="1212"/>
        <v>0</v>
      </c>
      <c r="DB537" s="222">
        <f t="shared" si="1213"/>
        <v>0</v>
      </c>
      <c r="DC537" s="222">
        <f t="shared" si="1214"/>
        <v>0</v>
      </c>
      <c r="DD537" s="222">
        <f t="shared" si="1215"/>
        <v>0</v>
      </c>
      <c r="DE537" s="222">
        <f t="shared" si="1216"/>
        <v>0</v>
      </c>
      <c r="DF537" s="222">
        <f t="shared" si="1217"/>
        <v>0</v>
      </c>
      <c r="DG537" s="222">
        <f t="shared" si="1218"/>
        <v>0</v>
      </c>
      <c r="DH537" s="222">
        <f t="shared" si="1219"/>
        <v>0</v>
      </c>
      <c r="DI537" s="222">
        <f t="shared" si="1220"/>
        <v>0</v>
      </c>
      <c r="DJ537" s="222">
        <f t="shared" si="1221"/>
        <v>0</v>
      </c>
      <c r="DK537" s="222">
        <f t="shared" si="1222"/>
        <v>0</v>
      </c>
      <c r="DL537" s="222">
        <f t="shared" si="1223"/>
        <v>0</v>
      </c>
      <c r="DM537" s="222">
        <f t="shared" si="1224"/>
        <v>0</v>
      </c>
      <c r="DN537" s="222">
        <f t="shared" si="1225"/>
        <v>0</v>
      </c>
      <c r="DO537" s="222">
        <f t="shared" si="1226"/>
        <v>0</v>
      </c>
      <c r="DP537" s="222">
        <f t="shared" si="1227"/>
        <v>0</v>
      </c>
      <c r="DQ537" s="222">
        <f t="shared" si="1228"/>
        <v>0</v>
      </c>
      <c r="DR537" s="222">
        <f t="shared" si="1229"/>
        <v>0</v>
      </c>
      <c r="DS537" s="222">
        <f t="shared" si="1230"/>
        <v>0</v>
      </c>
      <c r="DT537" s="222">
        <f t="shared" si="1231"/>
        <v>0</v>
      </c>
      <c r="DU537" s="222">
        <f t="shared" si="1232"/>
        <v>0</v>
      </c>
      <c r="DV537" s="222">
        <f t="shared" si="1233"/>
        <v>0</v>
      </c>
      <c r="DW537" s="222">
        <f t="shared" si="1234"/>
        <v>0</v>
      </c>
      <c r="DX537" s="222">
        <f t="shared" si="1235"/>
        <v>0</v>
      </c>
      <c r="DY537" s="222">
        <f t="shared" si="1236"/>
        <v>0</v>
      </c>
      <c r="DZ537" s="222">
        <f t="shared" si="1237"/>
        <v>0</v>
      </c>
      <c r="EA537" s="222">
        <f t="shared" si="1238"/>
        <v>0</v>
      </c>
      <c r="EB537" s="222">
        <f t="shared" si="1239"/>
        <v>0</v>
      </c>
      <c r="EC537" s="222">
        <f t="shared" si="1240"/>
        <v>0</v>
      </c>
      <c r="ED537" s="222">
        <f t="shared" si="1241"/>
        <v>0</v>
      </c>
      <c r="EE537" s="222">
        <f t="shared" si="1242"/>
        <v>0</v>
      </c>
      <c r="EF537" s="222">
        <f t="shared" si="1243"/>
        <v>0</v>
      </c>
      <c r="EG537" s="222">
        <f t="shared" si="1244"/>
        <v>0</v>
      </c>
      <c r="EH537" s="222">
        <f t="shared" si="1245"/>
        <v>0</v>
      </c>
      <c r="EI537" s="222">
        <f t="shared" si="1246"/>
        <v>0</v>
      </c>
      <c r="EJ537" s="222">
        <f t="shared" si="1247"/>
        <v>0</v>
      </c>
      <c r="EK537" s="222">
        <f t="shared" si="1248"/>
        <v>0</v>
      </c>
      <c r="EL537" s="222">
        <f t="shared" si="1249"/>
        <v>0</v>
      </c>
      <c r="EM537" s="222">
        <f t="shared" si="1250"/>
        <v>0</v>
      </c>
      <c r="EN537" s="222">
        <f t="shared" si="1251"/>
        <v>0</v>
      </c>
      <c r="EO537" s="222">
        <f t="shared" si="1252"/>
        <v>0</v>
      </c>
      <c r="EP537" s="222">
        <f t="shared" si="1253"/>
        <v>0</v>
      </c>
      <c r="EQ537" s="222">
        <f t="shared" si="1254"/>
        <v>0</v>
      </c>
      <c r="ER537" s="222">
        <f t="shared" si="1255"/>
        <v>0</v>
      </c>
      <c r="ES537" s="222">
        <f t="shared" si="1256"/>
        <v>0</v>
      </c>
      <c r="ET537" s="222">
        <f t="shared" si="1257"/>
        <v>0</v>
      </c>
      <c r="EU537" s="222">
        <f t="shared" si="1258"/>
        <v>0</v>
      </c>
      <c r="EV537" s="222">
        <f t="shared" si="1259"/>
        <v>0</v>
      </c>
      <c r="EW537" s="222">
        <f t="shared" si="1260"/>
        <v>0</v>
      </c>
      <c r="EX537" s="222">
        <f t="shared" si="1261"/>
        <v>0</v>
      </c>
      <c r="EY537" s="222">
        <f t="shared" si="1262"/>
        <v>0</v>
      </c>
      <c r="EZ537" s="222">
        <f t="shared" si="1263"/>
        <v>0</v>
      </c>
      <c r="FA537" s="222">
        <f t="shared" si="1264"/>
        <v>0</v>
      </c>
      <c r="FB537" s="222">
        <f t="shared" si="1265"/>
        <v>0</v>
      </c>
      <c r="FC537" s="222">
        <f t="shared" si="1266"/>
        <v>0</v>
      </c>
      <c r="FD537" s="222">
        <f t="shared" si="1267"/>
        <v>0</v>
      </c>
      <c r="FE537" s="222">
        <f t="shared" si="1268"/>
        <v>0</v>
      </c>
      <c r="FF537" s="222">
        <f t="shared" si="1269"/>
        <v>0</v>
      </c>
      <c r="FG537" s="222">
        <f t="shared" si="1270"/>
        <v>0</v>
      </c>
      <c r="FH537" s="222">
        <f t="shared" si="1271"/>
        <v>0</v>
      </c>
      <c r="FI537" s="222">
        <f t="shared" si="1272"/>
        <v>0</v>
      </c>
      <c r="FJ537" s="222">
        <f t="shared" si="1273"/>
        <v>0</v>
      </c>
      <c r="FK537" s="222">
        <f t="shared" si="1274"/>
        <v>0</v>
      </c>
      <c r="FL537" s="222">
        <f t="shared" si="1275"/>
        <v>0</v>
      </c>
      <c r="FM537" s="222">
        <f t="shared" si="1276"/>
        <v>0</v>
      </c>
      <c r="FN537" s="222">
        <f t="shared" si="1277"/>
        <v>0</v>
      </c>
      <c r="FO537" s="222">
        <f t="shared" si="1278"/>
        <v>0</v>
      </c>
      <c r="FP537" s="222">
        <f t="shared" si="1279"/>
        <v>0</v>
      </c>
      <c r="FQ537" s="222">
        <f t="shared" si="1280"/>
        <v>0</v>
      </c>
      <c r="FR537" s="222">
        <f t="shared" si="1281"/>
        <v>0</v>
      </c>
      <c r="FS537" s="222">
        <f t="shared" si="1282"/>
        <v>0</v>
      </c>
      <c r="FT537" s="222">
        <f t="shared" si="1283"/>
        <v>0</v>
      </c>
      <c r="FU537" s="222">
        <f t="shared" si="1284"/>
        <v>0</v>
      </c>
      <c r="FV537" s="222">
        <f t="shared" si="1285"/>
        <v>0</v>
      </c>
      <c r="FW537" s="222">
        <f t="shared" si="1286"/>
        <v>0</v>
      </c>
      <c r="FX537" s="222">
        <f t="shared" si="1287"/>
        <v>0</v>
      </c>
      <c r="FY537" s="222">
        <f t="shared" si="1288"/>
        <v>0</v>
      </c>
      <c r="FZ537" s="222">
        <f t="shared" si="1289"/>
        <v>0</v>
      </c>
      <c r="GA537" s="222">
        <f t="shared" si="1290"/>
        <v>0</v>
      </c>
      <c r="GB537" s="222">
        <f t="shared" si="1291"/>
        <v>0</v>
      </c>
      <c r="GC537" s="222">
        <f t="shared" si="1292"/>
        <v>0</v>
      </c>
      <c r="GD537" s="222">
        <f t="shared" si="1293"/>
        <v>0</v>
      </c>
      <c r="GE537" s="222">
        <f t="shared" si="1294"/>
        <v>0</v>
      </c>
      <c r="GF537" s="222">
        <f t="shared" si="1295"/>
        <v>0</v>
      </c>
      <c r="GG537" s="222">
        <f t="shared" si="1296"/>
        <v>0</v>
      </c>
      <c r="GH537" s="222">
        <f t="shared" si="1297"/>
        <v>0</v>
      </c>
      <c r="GI537" s="222">
        <f t="shared" si="1298"/>
        <v>0</v>
      </c>
      <c r="GJ537" s="222">
        <f t="shared" si="1299"/>
        <v>0</v>
      </c>
      <c r="GK537" s="222">
        <f t="shared" si="1300"/>
        <v>0</v>
      </c>
      <c r="GL537" s="222">
        <f t="shared" si="1301"/>
        <v>0</v>
      </c>
      <c r="GM537" s="222">
        <f t="shared" si="1302"/>
        <v>0</v>
      </c>
      <c r="GN537" s="222">
        <f t="shared" si="1303"/>
        <v>0</v>
      </c>
      <c r="GO537" s="222">
        <f t="shared" si="1304"/>
        <v>0</v>
      </c>
      <c r="GP537" s="222">
        <f t="shared" si="1305"/>
        <v>0</v>
      </c>
      <c r="GQ537" s="222">
        <f t="shared" si="1306"/>
        <v>0</v>
      </c>
      <c r="GR537" s="222">
        <f t="shared" si="1307"/>
        <v>0</v>
      </c>
      <c r="GS537" s="222">
        <f t="shared" si="1308"/>
        <v>0</v>
      </c>
      <c r="GT537" s="222">
        <f t="shared" si="1309"/>
        <v>0</v>
      </c>
      <c r="GU537" s="222">
        <f t="shared" si="1310"/>
        <v>0</v>
      </c>
      <c r="GV537" s="222">
        <f t="shared" si="1311"/>
        <v>0</v>
      </c>
      <c r="GW537" s="222">
        <f t="shared" si="1312"/>
        <v>0</v>
      </c>
      <c r="GX537" s="222">
        <f t="shared" si="1313"/>
        <v>0</v>
      </c>
      <c r="GY537" s="222">
        <f t="shared" si="1314"/>
        <v>0</v>
      </c>
      <c r="GZ537" s="222">
        <f t="shared" si="1315"/>
        <v>0</v>
      </c>
      <c r="HA537" s="222">
        <f t="shared" si="1316"/>
        <v>0</v>
      </c>
      <c r="HB537" s="222">
        <f t="shared" si="1317"/>
        <v>0</v>
      </c>
      <c r="HC537" s="222">
        <f t="shared" si="1318"/>
        <v>0</v>
      </c>
      <c r="HD537" s="222">
        <f t="shared" si="1319"/>
        <v>0</v>
      </c>
      <c r="HE537" s="222">
        <f t="shared" si="1320"/>
        <v>0</v>
      </c>
      <c r="HF537" s="222">
        <f t="shared" si="1321"/>
        <v>0</v>
      </c>
      <c r="HG537" s="222">
        <f t="shared" si="1322"/>
        <v>0</v>
      </c>
      <c r="HH537" s="222">
        <f t="shared" si="1323"/>
        <v>0</v>
      </c>
      <c r="HI537" s="222">
        <f t="shared" si="1324"/>
        <v>0</v>
      </c>
      <c r="HJ537" s="222">
        <f t="shared" si="1325"/>
        <v>0</v>
      </c>
      <c r="HK537" s="222">
        <f t="shared" si="1326"/>
        <v>0</v>
      </c>
      <c r="HL537" s="222">
        <f t="shared" si="1327"/>
        <v>0</v>
      </c>
      <c r="HM537" s="222">
        <f t="shared" si="1328"/>
        <v>0</v>
      </c>
      <c r="HN537" s="222">
        <f t="shared" si="1329"/>
        <v>0</v>
      </c>
      <c r="HO537" s="222">
        <f t="shared" si="1330"/>
        <v>0</v>
      </c>
      <c r="HP537" s="222">
        <f t="shared" si="1331"/>
        <v>0</v>
      </c>
      <c r="HQ537" s="222">
        <f t="shared" si="1332"/>
        <v>0</v>
      </c>
      <c r="HR537" s="222">
        <f t="shared" si="1333"/>
        <v>0</v>
      </c>
      <c r="HS537" s="222">
        <f t="shared" si="1334"/>
        <v>0</v>
      </c>
      <c r="HT537" s="222">
        <f t="shared" si="1335"/>
        <v>0</v>
      </c>
      <c r="HU537" s="222">
        <f t="shared" si="1336"/>
        <v>0</v>
      </c>
      <c r="HV537" s="222">
        <f t="shared" si="1337"/>
        <v>0</v>
      </c>
      <c r="HW537" s="222">
        <f t="shared" si="1338"/>
        <v>0</v>
      </c>
      <c r="HX537" s="222">
        <f t="shared" si="1339"/>
        <v>0</v>
      </c>
      <c r="HY537" s="222">
        <f t="shared" si="1340"/>
        <v>0</v>
      </c>
      <c r="HZ537" s="222">
        <f t="shared" si="1341"/>
        <v>0</v>
      </c>
      <c r="IA537" s="222">
        <f t="shared" si="1342"/>
        <v>0</v>
      </c>
      <c r="IB537" s="222">
        <f t="shared" si="1343"/>
        <v>0</v>
      </c>
      <c r="IC537" s="222">
        <f t="shared" si="1344"/>
        <v>0</v>
      </c>
      <c r="ID537" s="222">
        <f t="shared" si="1345"/>
        <v>0</v>
      </c>
      <c r="IE537" s="222">
        <f t="shared" si="1346"/>
        <v>0</v>
      </c>
      <c r="IF537" s="222">
        <f t="shared" si="1347"/>
        <v>0</v>
      </c>
      <c r="IG537" s="222">
        <f t="shared" si="1348"/>
        <v>0</v>
      </c>
      <c r="IH537" s="222">
        <f t="shared" si="1349"/>
        <v>0</v>
      </c>
      <c r="II537" s="222">
        <f t="shared" si="1350"/>
        <v>0</v>
      </c>
      <c r="IJ537" s="222">
        <f t="shared" si="1351"/>
        <v>0</v>
      </c>
      <c r="IK537" s="222">
        <f t="shared" si="1352"/>
        <v>0</v>
      </c>
      <c r="IL537" s="222">
        <f t="shared" si="1353"/>
        <v>0</v>
      </c>
      <c r="IM537" s="222">
        <f t="shared" si="1354"/>
        <v>0</v>
      </c>
      <c r="IN537" s="222">
        <f t="shared" si="1355"/>
        <v>0</v>
      </c>
      <c r="IO537" s="222">
        <f t="shared" si="1356"/>
        <v>0</v>
      </c>
      <c r="IP537" s="222">
        <f t="shared" si="1357"/>
        <v>0</v>
      </c>
      <c r="IQ537" s="222">
        <f t="shared" si="1358"/>
        <v>0</v>
      </c>
      <c r="IR537" s="222">
        <f t="shared" si="1359"/>
        <v>0</v>
      </c>
      <c r="IS537" s="222">
        <f t="shared" si="1360"/>
        <v>0</v>
      </c>
      <c r="IT537" s="222">
        <f t="shared" si="1361"/>
        <v>0</v>
      </c>
      <c r="IU537" s="222">
        <f t="shared" si="1362"/>
        <v>0</v>
      </c>
      <c r="IV537" s="222">
        <f t="shared" si="1363"/>
        <v>0</v>
      </c>
      <c r="IW537" s="222">
        <f t="shared" si="1364"/>
        <v>0</v>
      </c>
      <c r="IX537" s="222">
        <f t="shared" si="1365"/>
        <v>0</v>
      </c>
      <c r="IY537" s="222">
        <f t="shared" si="1366"/>
        <v>0</v>
      </c>
      <c r="IZ537" s="222">
        <f t="shared" si="1367"/>
        <v>0</v>
      </c>
      <c r="JA537" s="222">
        <f t="shared" si="1368"/>
        <v>0</v>
      </c>
      <c r="JB537" s="222">
        <f t="shared" si="1369"/>
        <v>0</v>
      </c>
    </row>
    <row r="538" spans="2:262">
      <c r="B538" s="230">
        <v>177</v>
      </c>
      <c r="C538" s="229">
        <f t="shared" si="1370"/>
        <v>3.4570312500000026E-3</v>
      </c>
      <c r="D538" s="226">
        <f t="shared" ca="1" si="1113"/>
        <v>71.934533442411592</v>
      </c>
      <c r="E538" s="225">
        <f ca="1">GA361</f>
        <v>-6.5466557588405458E-2</v>
      </c>
      <c r="F538" s="224">
        <v>177</v>
      </c>
      <c r="G538" s="222">
        <f t="shared" si="1114"/>
        <v>0</v>
      </c>
      <c r="H538" s="222">
        <f t="shared" si="1115"/>
        <v>0</v>
      </c>
      <c r="I538" s="222">
        <f t="shared" si="1116"/>
        <v>0</v>
      </c>
      <c r="J538" s="222">
        <f t="shared" si="1117"/>
        <v>0</v>
      </c>
      <c r="K538" s="222">
        <f t="shared" si="1118"/>
        <v>0</v>
      </c>
      <c r="L538" s="222">
        <f t="shared" si="1119"/>
        <v>0</v>
      </c>
      <c r="M538" s="222">
        <f t="shared" si="1120"/>
        <v>0</v>
      </c>
      <c r="N538" s="222">
        <f t="shared" si="1121"/>
        <v>0</v>
      </c>
      <c r="O538" s="222">
        <f t="shared" si="1122"/>
        <v>0</v>
      </c>
      <c r="P538" s="222">
        <f t="shared" si="1123"/>
        <v>0</v>
      </c>
      <c r="Q538" s="222">
        <f t="shared" si="1124"/>
        <v>0</v>
      </c>
      <c r="R538" s="222">
        <f t="shared" si="1125"/>
        <v>0</v>
      </c>
      <c r="S538" s="222">
        <f t="shared" si="1126"/>
        <v>0</v>
      </c>
      <c r="T538" s="222">
        <f t="shared" si="1127"/>
        <v>0</v>
      </c>
      <c r="U538" s="222">
        <f t="shared" si="1128"/>
        <v>0</v>
      </c>
      <c r="V538" s="222">
        <f t="shared" si="1129"/>
        <v>0</v>
      </c>
      <c r="W538" s="222">
        <f t="shared" si="1130"/>
        <v>0</v>
      </c>
      <c r="X538" s="222">
        <f t="shared" si="1131"/>
        <v>0</v>
      </c>
      <c r="Y538" s="222">
        <f t="shared" si="1132"/>
        <v>0</v>
      </c>
      <c r="Z538" s="222">
        <f t="shared" si="1133"/>
        <v>0</v>
      </c>
      <c r="AA538" s="222">
        <f t="shared" si="1134"/>
        <v>0</v>
      </c>
      <c r="AB538" s="222">
        <f t="shared" si="1135"/>
        <v>0</v>
      </c>
      <c r="AC538" s="222">
        <f t="shared" si="1136"/>
        <v>0</v>
      </c>
      <c r="AD538" s="222">
        <f t="shared" si="1137"/>
        <v>0</v>
      </c>
      <c r="AE538" s="222">
        <f t="shared" si="1138"/>
        <v>0</v>
      </c>
      <c r="AF538" s="222">
        <f t="shared" si="1139"/>
        <v>0</v>
      </c>
      <c r="AG538" s="222">
        <f t="shared" si="1140"/>
        <v>0</v>
      </c>
      <c r="AH538" s="222">
        <f t="shared" si="1141"/>
        <v>0</v>
      </c>
      <c r="AI538" s="222">
        <f t="shared" si="1142"/>
        <v>0</v>
      </c>
      <c r="AJ538" s="222">
        <f t="shared" si="1143"/>
        <v>0</v>
      </c>
      <c r="AK538" s="222">
        <f t="shared" si="1144"/>
        <v>0</v>
      </c>
      <c r="AL538" s="222">
        <f t="shared" si="1145"/>
        <v>0</v>
      </c>
      <c r="AM538" s="222">
        <f t="shared" si="1146"/>
        <v>0</v>
      </c>
      <c r="AN538" s="222">
        <f t="shared" si="1147"/>
        <v>0</v>
      </c>
      <c r="AO538" s="222">
        <f t="shared" si="1148"/>
        <v>0</v>
      </c>
      <c r="AP538" s="222">
        <f t="shared" si="1149"/>
        <v>0</v>
      </c>
      <c r="AQ538" s="222">
        <f t="shared" si="1150"/>
        <v>0</v>
      </c>
      <c r="AR538" s="222">
        <f t="shared" si="1151"/>
        <v>0</v>
      </c>
      <c r="AS538" s="222">
        <f t="shared" si="1152"/>
        <v>0</v>
      </c>
      <c r="AT538" s="222">
        <f t="shared" si="1153"/>
        <v>0</v>
      </c>
      <c r="AU538" s="222">
        <f t="shared" si="1154"/>
        <v>0</v>
      </c>
      <c r="AV538" s="222">
        <f t="shared" si="1155"/>
        <v>0</v>
      </c>
      <c r="AW538" s="222">
        <f t="shared" si="1156"/>
        <v>0</v>
      </c>
      <c r="AX538" s="222">
        <f t="shared" si="1157"/>
        <v>0</v>
      </c>
      <c r="AY538" s="222">
        <f t="shared" si="1158"/>
        <v>0</v>
      </c>
      <c r="AZ538" s="222">
        <f t="shared" si="1159"/>
        <v>0</v>
      </c>
      <c r="BA538" s="222">
        <f t="shared" si="1160"/>
        <v>0</v>
      </c>
      <c r="BB538" s="222">
        <f t="shared" si="1161"/>
        <v>0</v>
      </c>
      <c r="BC538" s="222">
        <f t="shared" si="1162"/>
        <v>0</v>
      </c>
      <c r="BD538" s="222">
        <f t="shared" si="1163"/>
        <v>0</v>
      </c>
      <c r="BE538" s="222">
        <f t="shared" si="1164"/>
        <v>0</v>
      </c>
      <c r="BF538" s="222">
        <f t="shared" si="1165"/>
        <v>0</v>
      </c>
      <c r="BG538" s="222">
        <f t="shared" si="1166"/>
        <v>0</v>
      </c>
      <c r="BH538" s="222">
        <f t="shared" si="1167"/>
        <v>0</v>
      </c>
      <c r="BI538" s="222">
        <f t="shared" si="1168"/>
        <v>0</v>
      </c>
      <c r="BJ538" s="222">
        <f t="shared" si="1169"/>
        <v>0</v>
      </c>
      <c r="BK538" s="222">
        <f t="shared" si="1170"/>
        <v>0</v>
      </c>
      <c r="BL538" s="222">
        <f t="shared" si="1171"/>
        <v>0</v>
      </c>
      <c r="BM538" s="222">
        <f t="shared" si="1172"/>
        <v>0</v>
      </c>
      <c r="BN538" s="222">
        <f t="shared" si="1173"/>
        <v>0</v>
      </c>
      <c r="BO538" s="222">
        <f t="shared" si="1174"/>
        <v>0</v>
      </c>
      <c r="BP538" s="222">
        <f t="shared" si="1175"/>
        <v>0</v>
      </c>
      <c r="BQ538" s="222">
        <f t="shared" si="1176"/>
        <v>0</v>
      </c>
      <c r="BR538" s="222">
        <f t="shared" si="1177"/>
        <v>0</v>
      </c>
      <c r="BS538" s="222">
        <f t="shared" si="1178"/>
        <v>0</v>
      </c>
      <c r="BT538" s="222">
        <f t="shared" si="1179"/>
        <v>0</v>
      </c>
      <c r="BU538" s="222">
        <f t="shared" si="1180"/>
        <v>0</v>
      </c>
      <c r="BV538" s="222">
        <f t="shared" si="1181"/>
        <v>0</v>
      </c>
      <c r="BW538" s="222">
        <f t="shared" si="1182"/>
        <v>0</v>
      </c>
      <c r="BX538" s="222">
        <f t="shared" si="1183"/>
        <v>0</v>
      </c>
      <c r="BY538" s="222">
        <f t="shared" si="1184"/>
        <v>0</v>
      </c>
      <c r="BZ538" s="222">
        <f t="shared" si="1185"/>
        <v>0</v>
      </c>
      <c r="CA538" s="222">
        <f t="shared" si="1186"/>
        <v>0</v>
      </c>
      <c r="CB538" s="222">
        <f t="shared" si="1187"/>
        <v>0</v>
      </c>
      <c r="CC538" s="222">
        <f t="shared" si="1188"/>
        <v>0</v>
      </c>
      <c r="CD538" s="222">
        <f t="shared" si="1189"/>
        <v>0</v>
      </c>
      <c r="CE538" s="222">
        <f t="shared" si="1190"/>
        <v>0</v>
      </c>
      <c r="CF538" s="222">
        <f t="shared" si="1191"/>
        <v>0</v>
      </c>
      <c r="CG538" s="222">
        <f t="shared" si="1192"/>
        <v>0</v>
      </c>
      <c r="CH538" s="222">
        <f t="shared" si="1193"/>
        <v>0</v>
      </c>
      <c r="CI538" s="222">
        <f t="shared" si="1194"/>
        <v>0</v>
      </c>
      <c r="CJ538" s="222">
        <f t="shared" si="1195"/>
        <v>0</v>
      </c>
      <c r="CK538" s="222">
        <f t="shared" si="1196"/>
        <v>0</v>
      </c>
      <c r="CL538" s="222">
        <f t="shared" si="1197"/>
        <v>0</v>
      </c>
      <c r="CM538" s="222">
        <f t="shared" si="1198"/>
        <v>0</v>
      </c>
      <c r="CN538" s="222">
        <f t="shared" si="1199"/>
        <v>0</v>
      </c>
      <c r="CO538" s="222">
        <f t="shared" si="1200"/>
        <v>0</v>
      </c>
      <c r="CP538" s="222">
        <f t="shared" si="1201"/>
        <v>0</v>
      </c>
      <c r="CQ538" s="222">
        <f t="shared" si="1202"/>
        <v>0</v>
      </c>
      <c r="CR538" s="222">
        <f t="shared" si="1203"/>
        <v>0</v>
      </c>
      <c r="CS538" s="222">
        <f t="shared" si="1204"/>
        <v>0</v>
      </c>
      <c r="CT538" s="222">
        <f t="shared" si="1205"/>
        <v>0</v>
      </c>
      <c r="CU538" s="222">
        <f t="shared" si="1206"/>
        <v>0</v>
      </c>
      <c r="CV538" s="222">
        <f t="shared" si="1207"/>
        <v>0</v>
      </c>
      <c r="CW538" s="222">
        <f t="shared" si="1208"/>
        <v>0</v>
      </c>
      <c r="CX538" s="222">
        <f t="shared" si="1209"/>
        <v>0</v>
      </c>
      <c r="CY538" s="222">
        <f t="shared" si="1210"/>
        <v>0</v>
      </c>
      <c r="CZ538" s="222">
        <f t="shared" si="1211"/>
        <v>0</v>
      </c>
      <c r="DA538" s="222">
        <f t="shared" si="1212"/>
        <v>0</v>
      </c>
      <c r="DB538" s="222">
        <f t="shared" si="1213"/>
        <v>0</v>
      </c>
      <c r="DC538" s="222">
        <f t="shared" si="1214"/>
        <v>0</v>
      </c>
      <c r="DD538" s="222">
        <f t="shared" si="1215"/>
        <v>0</v>
      </c>
      <c r="DE538" s="222">
        <f t="shared" si="1216"/>
        <v>0</v>
      </c>
      <c r="DF538" s="222">
        <f t="shared" si="1217"/>
        <v>0</v>
      </c>
      <c r="DG538" s="222">
        <f t="shared" si="1218"/>
        <v>0</v>
      </c>
      <c r="DH538" s="222">
        <f t="shared" si="1219"/>
        <v>0</v>
      </c>
      <c r="DI538" s="222">
        <f t="shared" si="1220"/>
        <v>0</v>
      </c>
      <c r="DJ538" s="222">
        <f t="shared" si="1221"/>
        <v>0</v>
      </c>
      <c r="DK538" s="222">
        <f t="shared" si="1222"/>
        <v>0</v>
      </c>
      <c r="DL538" s="222">
        <f t="shared" si="1223"/>
        <v>0</v>
      </c>
      <c r="DM538" s="222">
        <f t="shared" si="1224"/>
        <v>0</v>
      </c>
      <c r="DN538" s="222">
        <f t="shared" si="1225"/>
        <v>0</v>
      </c>
      <c r="DO538" s="222">
        <f t="shared" si="1226"/>
        <v>0</v>
      </c>
      <c r="DP538" s="222">
        <f t="shared" si="1227"/>
        <v>0</v>
      </c>
      <c r="DQ538" s="222">
        <f t="shared" si="1228"/>
        <v>0</v>
      </c>
      <c r="DR538" s="222">
        <f t="shared" si="1229"/>
        <v>0</v>
      </c>
      <c r="DS538" s="222">
        <f t="shared" si="1230"/>
        <v>0</v>
      </c>
      <c r="DT538" s="222">
        <f t="shared" si="1231"/>
        <v>0</v>
      </c>
      <c r="DU538" s="222">
        <f t="shared" si="1232"/>
        <v>0</v>
      </c>
      <c r="DV538" s="222">
        <f t="shared" si="1233"/>
        <v>0</v>
      </c>
      <c r="DW538" s="222">
        <f t="shared" si="1234"/>
        <v>0</v>
      </c>
      <c r="DX538" s="222">
        <f t="shared" si="1235"/>
        <v>0</v>
      </c>
      <c r="DY538" s="222">
        <f t="shared" si="1236"/>
        <v>0</v>
      </c>
      <c r="DZ538" s="222">
        <f t="shared" si="1237"/>
        <v>0</v>
      </c>
      <c r="EA538" s="222">
        <f t="shared" si="1238"/>
        <v>0</v>
      </c>
      <c r="EB538" s="222">
        <f t="shared" si="1239"/>
        <v>0</v>
      </c>
      <c r="EC538" s="222">
        <f t="shared" si="1240"/>
        <v>0</v>
      </c>
      <c r="ED538" s="222">
        <f t="shared" si="1241"/>
        <v>0</v>
      </c>
      <c r="EE538" s="222">
        <f t="shared" si="1242"/>
        <v>0</v>
      </c>
      <c r="EF538" s="222">
        <f t="shared" si="1243"/>
        <v>0</v>
      </c>
      <c r="EG538" s="222">
        <f t="shared" si="1244"/>
        <v>0</v>
      </c>
      <c r="EH538" s="222">
        <f t="shared" si="1245"/>
        <v>0</v>
      </c>
      <c r="EI538" s="222">
        <f t="shared" si="1246"/>
        <v>0</v>
      </c>
      <c r="EJ538" s="222">
        <f t="shared" si="1247"/>
        <v>0</v>
      </c>
      <c r="EK538" s="222">
        <f t="shared" si="1248"/>
        <v>0</v>
      </c>
      <c r="EL538" s="222">
        <f t="shared" si="1249"/>
        <v>0</v>
      </c>
      <c r="EM538" s="222">
        <f t="shared" si="1250"/>
        <v>0</v>
      </c>
      <c r="EN538" s="222">
        <f t="shared" si="1251"/>
        <v>0</v>
      </c>
      <c r="EO538" s="222">
        <f t="shared" si="1252"/>
        <v>0</v>
      </c>
      <c r="EP538" s="222">
        <f t="shared" si="1253"/>
        <v>0</v>
      </c>
      <c r="EQ538" s="222">
        <f t="shared" si="1254"/>
        <v>0</v>
      </c>
      <c r="ER538" s="222">
        <f t="shared" si="1255"/>
        <v>0</v>
      </c>
      <c r="ES538" s="222">
        <f t="shared" si="1256"/>
        <v>0</v>
      </c>
      <c r="ET538" s="222">
        <f t="shared" si="1257"/>
        <v>0</v>
      </c>
      <c r="EU538" s="222">
        <f t="shared" si="1258"/>
        <v>0</v>
      </c>
      <c r="EV538" s="222">
        <f t="shared" si="1259"/>
        <v>0</v>
      </c>
      <c r="EW538" s="222">
        <f t="shared" si="1260"/>
        <v>0</v>
      </c>
      <c r="EX538" s="222">
        <f t="shared" si="1261"/>
        <v>0</v>
      </c>
      <c r="EY538" s="222">
        <f t="shared" si="1262"/>
        <v>0</v>
      </c>
      <c r="EZ538" s="222">
        <f t="shared" si="1263"/>
        <v>0</v>
      </c>
      <c r="FA538" s="222">
        <f t="shared" si="1264"/>
        <v>0</v>
      </c>
      <c r="FB538" s="222">
        <f t="shared" si="1265"/>
        <v>0</v>
      </c>
      <c r="FC538" s="222">
        <f t="shared" si="1266"/>
        <v>0</v>
      </c>
      <c r="FD538" s="222">
        <f t="shared" si="1267"/>
        <v>0</v>
      </c>
      <c r="FE538" s="222">
        <f t="shared" si="1268"/>
        <v>0</v>
      </c>
      <c r="FF538" s="222">
        <f t="shared" si="1269"/>
        <v>0</v>
      </c>
      <c r="FG538" s="222">
        <f t="shared" si="1270"/>
        <v>0</v>
      </c>
      <c r="FH538" s="222">
        <f t="shared" si="1271"/>
        <v>0</v>
      </c>
      <c r="FI538" s="222">
        <f t="shared" si="1272"/>
        <v>0</v>
      </c>
      <c r="FJ538" s="222">
        <f t="shared" si="1273"/>
        <v>0</v>
      </c>
      <c r="FK538" s="222">
        <f t="shared" si="1274"/>
        <v>0</v>
      </c>
      <c r="FL538" s="222">
        <f t="shared" si="1275"/>
        <v>0</v>
      </c>
      <c r="FM538" s="222">
        <f t="shared" si="1276"/>
        <v>0</v>
      </c>
      <c r="FN538" s="222">
        <f t="shared" si="1277"/>
        <v>0</v>
      </c>
      <c r="FO538" s="222">
        <f t="shared" si="1278"/>
        <v>0</v>
      </c>
      <c r="FP538" s="222">
        <f t="shared" si="1279"/>
        <v>0</v>
      </c>
      <c r="FQ538" s="222">
        <f t="shared" si="1280"/>
        <v>0</v>
      </c>
      <c r="FR538" s="222">
        <f t="shared" si="1281"/>
        <v>0</v>
      </c>
      <c r="FS538" s="222">
        <f t="shared" si="1282"/>
        <v>0</v>
      </c>
      <c r="FT538" s="222">
        <f t="shared" si="1283"/>
        <v>0</v>
      </c>
      <c r="FU538" s="222">
        <f t="shared" si="1284"/>
        <v>0</v>
      </c>
      <c r="FV538" s="222">
        <f t="shared" si="1285"/>
        <v>0</v>
      </c>
      <c r="FW538" s="222">
        <f t="shared" si="1286"/>
        <v>0</v>
      </c>
      <c r="FX538" s="222">
        <f t="shared" si="1287"/>
        <v>0</v>
      </c>
      <c r="FY538" s="222">
        <f t="shared" si="1288"/>
        <v>0</v>
      </c>
      <c r="FZ538" s="222">
        <f t="shared" si="1289"/>
        <v>0</v>
      </c>
      <c r="GA538" s="222">
        <f t="shared" si="1290"/>
        <v>0</v>
      </c>
      <c r="GB538" s="222">
        <f t="shared" si="1291"/>
        <v>0</v>
      </c>
      <c r="GC538" s="222">
        <f t="shared" si="1292"/>
        <v>0</v>
      </c>
      <c r="GD538" s="222">
        <f t="shared" si="1293"/>
        <v>0</v>
      </c>
      <c r="GE538" s="222">
        <f t="shared" si="1294"/>
        <v>0</v>
      </c>
      <c r="GF538" s="222">
        <f t="shared" si="1295"/>
        <v>0</v>
      </c>
      <c r="GG538" s="222">
        <f t="shared" si="1296"/>
        <v>0</v>
      </c>
      <c r="GH538" s="222">
        <f t="shared" si="1297"/>
        <v>0</v>
      </c>
      <c r="GI538" s="222">
        <f t="shared" si="1298"/>
        <v>0</v>
      </c>
      <c r="GJ538" s="222">
        <f t="shared" si="1299"/>
        <v>0</v>
      </c>
      <c r="GK538" s="222">
        <f t="shared" si="1300"/>
        <v>0</v>
      </c>
      <c r="GL538" s="222">
        <f t="shared" si="1301"/>
        <v>0</v>
      </c>
      <c r="GM538" s="222">
        <f t="shared" si="1302"/>
        <v>0</v>
      </c>
      <c r="GN538" s="222">
        <f t="shared" si="1303"/>
        <v>0</v>
      </c>
      <c r="GO538" s="222">
        <f t="shared" si="1304"/>
        <v>0</v>
      </c>
      <c r="GP538" s="222">
        <f t="shared" si="1305"/>
        <v>0</v>
      </c>
      <c r="GQ538" s="222">
        <f t="shared" si="1306"/>
        <v>0</v>
      </c>
      <c r="GR538" s="222">
        <f t="shared" si="1307"/>
        <v>0</v>
      </c>
      <c r="GS538" s="222">
        <f t="shared" si="1308"/>
        <v>0</v>
      </c>
      <c r="GT538" s="222">
        <f t="shared" si="1309"/>
        <v>0</v>
      </c>
      <c r="GU538" s="222">
        <f t="shared" si="1310"/>
        <v>0</v>
      </c>
      <c r="GV538" s="222">
        <f t="shared" si="1311"/>
        <v>0</v>
      </c>
      <c r="GW538" s="222">
        <f t="shared" si="1312"/>
        <v>0</v>
      </c>
      <c r="GX538" s="222">
        <f t="shared" si="1313"/>
        <v>0</v>
      </c>
      <c r="GY538" s="222">
        <f t="shared" si="1314"/>
        <v>0</v>
      </c>
      <c r="GZ538" s="222">
        <f t="shared" si="1315"/>
        <v>0</v>
      </c>
      <c r="HA538" s="222">
        <f t="shared" si="1316"/>
        <v>0</v>
      </c>
      <c r="HB538" s="222">
        <f t="shared" si="1317"/>
        <v>0</v>
      </c>
      <c r="HC538" s="222">
        <f t="shared" si="1318"/>
        <v>0</v>
      </c>
      <c r="HD538" s="222">
        <f t="shared" si="1319"/>
        <v>0</v>
      </c>
      <c r="HE538" s="222">
        <f t="shared" si="1320"/>
        <v>0</v>
      </c>
      <c r="HF538" s="222">
        <f t="shared" si="1321"/>
        <v>0</v>
      </c>
      <c r="HG538" s="222">
        <f t="shared" si="1322"/>
        <v>0</v>
      </c>
      <c r="HH538" s="222">
        <f t="shared" si="1323"/>
        <v>0</v>
      </c>
      <c r="HI538" s="222">
        <f t="shared" si="1324"/>
        <v>0</v>
      </c>
      <c r="HJ538" s="222">
        <f t="shared" si="1325"/>
        <v>0</v>
      </c>
      <c r="HK538" s="222">
        <f t="shared" si="1326"/>
        <v>0</v>
      </c>
      <c r="HL538" s="222">
        <f t="shared" si="1327"/>
        <v>0</v>
      </c>
      <c r="HM538" s="222">
        <f t="shared" si="1328"/>
        <v>0</v>
      </c>
      <c r="HN538" s="222">
        <f t="shared" si="1329"/>
        <v>0</v>
      </c>
      <c r="HO538" s="222">
        <f t="shared" si="1330"/>
        <v>0</v>
      </c>
      <c r="HP538" s="222">
        <f t="shared" si="1331"/>
        <v>0</v>
      </c>
      <c r="HQ538" s="222">
        <f t="shared" si="1332"/>
        <v>0</v>
      </c>
      <c r="HR538" s="222">
        <f t="shared" si="1333"/>
        <v>0</v>
      </c>
      <c r="HS538" s="222">
        <f t="shared" si="1334"/>
        <v>0</v>
      </c>
      <c r="HT538" s="222">
        <f t="shared" si="1335"/>
        <v>0</v>
      </c>
      <c r="HU538" s="222">
        <f t="shared" si="1336"/>
        <v>0</v>
      </c>
      <c r="HV538" s="222">
        <f t="shared" si="1337"/>
        <v>0</v>
      </c>
      <c r="HW538" s="222">
        <f t="shared" si="1338"/>
        <v>0</v>
      </c>
      <c r="HX538" s="222">
        <f t="shared" si="1339"/>
        <v>0</v>
      </c>
      <c r="HY538" s="222">
        <f t="shared" si="1340"/>
        <v>0</v>
      </c>
      <c r="HZ538" s="222">
        <f t="shared" si="1341"/>
        <v>0</v>
      </c>
      <c r="IA538" s="222">
        <f t="shared" si="1342"/>
        <v>0</v>
      </c>
      <c r="IB538" s="222">
        <f t="shared" si="1343"/>
        <v>0</v>
      </c>
      <c r="IC538" s="222">
        <f t="shared" si="1344"/>
        <v>0</v>
      </c>
      <c r="ID538" s="222">
        <f t="shared" si="1345"/>
        <v>0</v>
      </c>
      <c r="IE538" s="222">
        <f t="shared" si="1346"/>
        <v>0</v>
      </c>
      <c r="IF538" s="222">
        <f t="shared" si="1347"/>
        <v>0</v>
      </c>
      <c r="IG538" s="222">
        <f t="shared" si="1348"/>
        <v>0</v>
      </c>
      <c r="IH538" s="222">
        <f t="shared" si="1349"/>
        <v>0</v>
      </c>
      <c r="II538" s="222">
        <f t="shared" si="1350"/>
        <v>0</v>
      </c>
      <c r="IJ538" s="222">
        <f t="shared" si="1351"/>
        <v>0</v>
      </c>
      <c r="IK538" s="222">
        <f t="shared" si="1352"/>
        <v>0</v>
      </c>
      <c r="IL538" s="222">
        <f t="shared" si="1353"/>
        <v>0</v>
      </c>
      <c r="IM538" s="222">
        <f t="shared" si="1354"/>
        <v>0</v>
      </c>
      <c r="IN538" s="222">
        <f t="shared" si="1355"/>
        <v>0</v>
      </c>
      <c r="IO538" s="222">
        <f t="shared" si="1356"/>
        <v>0</v>
      </c>
      <c r="IP538" s="222">
        <f t="shared" si="1357"/>
        <v>0</v>
      </c>
      <c r="IQ538" s="222">
        <f t="shared" si="1358"/>
        <v>0</v>
      </c>
      <c r="IR538" s="222">
        <f t="shared" si="1359"/>
        <v>0</v>
      </c>
      <c r="IS538" s="222">
        <f t="shared" si="1360"/>
        <v>0</v>
      </c>
      <c r="IT538" s="222">
        <f t="shared" si="1361"/>
        <v>0</v>
      </c>
      <c r="IU538" s="222">
        <f t="shared" si="1362"/>
        <v>0</v>
      </c>
      <c r="IV538" s="222">
        <f t="shared" si="1363"/>
        <v>0</v>
      </c>
      <c r="IW538" s="222">
        <f t="shared" si="1364"/>
        <v>0</v>
      </c>
      <c r="IX538" s="222">
        <f t="shared" si="1365"/>
        <v>0</v>
      </c>
      <c r="IY538" s="222">
        <f t="shared" si="1366"/>
        <v>0</v>
      </c>
      <c r="IZ538" s="222">
        <f t="shared" si="1367"/>
        <v>0</v>
      </c>
      <c r="JA538" s="222">
        <f t="shared" si="1368"/>
        <v>0</v>
      </c>
      <c r="JB538" s="222">
        <f t="shared" si="1369"/>
        <v>0</v>
      </c>
    </row>
    <row r="539" spans="2:262">
      <c r="B539" s="230">
        <v>178</v>
      </c>
      <c r="C539" s="229">
        <f t="shared" si="1370"/>
        <v>3.4765625000000027E-3</v>
      </c>
      <c r="D539" s="226">
        <f t="shared" ca="1" si="1113"/>
        <v>71.936114357578717</v>
      </c>
      <c r="E539" s="225">
        <f ca="1">GB361</f>
        <v>-6.3885642421286068E-2</v>
      </c>
      <c r="F539" s="224">
        <v>178</v>
      </c>
      <c r="G539" s="222">
        <f t="shared" si="1114"/>
        <v>0</v>
      </c>
      <c r="H539" s="222">
        <f t="shared" si="1115"/>
        <v>0</v>
      </c>
      <c r="I539" s="222">
        <f t="shared" si="1116"/>
        <v>0</v>
      </c>
      <c r="J539" s="222">
        <f t="shared" si="1117"/>
        <v>0</v>
      </c>
      <c r="K539" s="222">
        <f t="shared" si="1118"/>
        <v>0</v>
      </c>
      <c r="L539" s="222">
        <f t="shared" si="1119"/>
        <v>0</v>
      </c>
      <c r="M539" s="222">
        <f t="shared" si="1120"/>
        <v>0</v>
      </c>
      <c r="N539" s="222">
        <f t="shared" si="1121"/>
        <v>0</v>
      </c>
      <c r="O539" s="222">
        <f t="shared" si="1122"/>
        <v>0</v>
      </c>
      <c r="P539" s="222">
        <f t="shared" si="1123"/>
        <v>0</v>
      </c>
      <c r="Q539" s="222">
        <f t="shared" si="1124"/>
        <v>0</v>
      </c>
      <c r="R539" s="222">
        <f t="shared" si="1125"/>
        <v>0</v>
      </c>
      <c r="S539" s="222">
        <f t="shared" si="1126"/>
        <v>0</v>
      </c>
      <c r="T539" s="222">
        <f t="shared" si="1127"/>
        <v>0</v>
      </c>
      <c r="U539" s="222">
        <f t="shared" si="1128"/>
        <v>0</v>
      </c>
      <c r="V539" s="222">
        <f t="shared" si="1129"/>
        <v>0</v>
      </c>
      <c r="W539" s="222">
        <f t="shared" si="1130"/>
        <v>0</v>
      </c>
      <c r="X539" s="222">
        <f t="shared" si="1131"/>
        <v>0</v>
      </c>
      <c r="Y539" s="222">
        <f t="shared" si="1132"/>
        <v>0</v>
      </c>
      <c r="Z539" s="222">
        <f t="shared" si="1133"/>
        <v>0</v>
      </c>
      <c r="AA539" s="222">
        <f t="shared" si="1134"/>
        <v>0</v>
      </c>
      <c r="AB539" s="222">
        <f t="shared" si="1135"/>
        <v>0</v>
      </c>
      <c r="AC539" s="222">
        <f t="shared" si="1136"/>
        <v>0</v>
      </c>
      <c r="AD539" s="222">
        <f t="shared" si="1137"/>
        <v>0</v>
      </c>
      <c r="AE539" s="222">
        <f t="shared" si="1138"/>
        <v>0</v>
      </c>
      <c r="AF539" s="222">
        <f t="shared" si="1139"/>
        <v>0</v>
      </c>
      <c r="AG539" s="222">
        <f t="shared" si="1140"/>
        <v>0</v>
      </c>
      <c r="AH539" s="222">
        <f t="shared" si="1141"/>
        <v>0</v>
      </c>
      <c r="AI539" s="222">
        <f t="shared" si="1142"/>
        <v>0</v>
      </c>
      <c r="AJ539" s="222">
        <f t="shared" si="1143"/>
        <v>0</v>
      </c>
      <c r="AK539" s="222">
        <f t="shared" si="1144"/>
        <v>0</v>
      </c>
      <c r="AL539" s="222">
        <f t="shared" si="1145"/>
        <v>0</v>
      </c>
      <c r="AM539" s="222">
        <f t="shared" si="1146"/>
        <v>0</v>
      </c>
      <c r="AN539" s="222">
        <f t="shared" si="1147"/>
        <v>0</v>
      </c>
      <c r="AO539" s="222">
        <f t="shared" si="1148"/>
        <v>0</v>
      </c>
      <c r="AP539" s="222">
        <f t="shared" si="1149"/>
        <v>0</v>
      </c>
      <c r="AQ539" s="222">
        <f t="shared" si="1150"/>
        <v>0</v>
      </c>
      <c r="AR539" s="222">
        <f t="shared" si="1151"/>
        <v>0</v>
      </c>
      <c r="AS539" s="222">
        <f t="shared" si="1152"/>
        <v>0</v>
      </c>
      <c r="AT539" s="222">
        <f t="shared" si="1153"/>
        <v>0</v>
      </c>
      <c r="AU539" s="222">
        <f t="shared" si="1154"/>
        <v>0</v>
      </c>
      <c r="AV539" s="222">
        <f t="shared" si="1155"/>
        <v>0</v>
      </c>
      <c r="AW539" s="222">
        <f t="shared" si="1156"/>
        <v>0</v>
      </c>
      <c r="AX539" s="222">
        <f t="shared" si="1157"/>
        <v>0</v>
      </c>
      <c r="AY539" s="222">
        <f t="shared" si="1158"/>
        <v>0</v>
      </c>
      <c r="AZ539" s="222">
        <f t="shared" si="1159"/>
        <v>0</v>
      </c>
      <c r="BA539" s="222">
        <f t="shared" si="1160"/>
        <v>0</v>
      </c>
      <c r="BB539" s="222">
        <f t="shared" si="1161"/>
        <v>0</v>
      </c>
      <c r="BC539" s="222">
        <f t="shared" si="1162"/>
        <v>0</v>
      </c>
      <c r="BD539" s="222">
        <f t="shared" si="1163"/>
        <v>0</v>
      </c>
      <c r="BE539" s="222">
        <f t="shared" si="1164"/>
        <v>0</v>
      </c>
      <c r="BF539" s="222">
        <f t="shared" si="1165"/>
        <v>0</v>
      </c>
      <c r="BG539" s="222">
        <f t="shared" si="1166"/>
        <v>0</v>
      </c>
      <c r="BH539" s="222">
        <f t="shared" si="1167"/>
        <v>0</v>
      </c>
      <c r="BI539" s="222">
        <f t="shared" si="1168"/>
        <v>0</v>
      </c>
      <c r="BJ539" s="222">
        <f t="shared" si="1169"/>
        <v>0</v>
      </c>
      <c r="BK539" s="222">
        <f t="shared" si="1170"/>
        <v>0</v>
      </c>
      <c r="BL539" s="222">
        <f t="shared" si="1171"/>
        <v>0</v>
      </c>
      <c r="BM539" s="222">
        <f t="shared" si="1172"/>
        <v>0</v>
      </c>
      <c r="BN539" s="222">
        <f t="shared" si="1173"/>
        <v>0</v>
      </c>
      <c r="BO539" s="222">
        <f t="shared" si="1174"/>
        <v>0</v>
      </c>
      <c r="BP539" s="222">
        <f t="shared" si="1175"/>
        <v>0</v>
      </c>
      <c r="BQ539" s="222">
        <f t="shared" si="1176"/>
        <v>0</v>
      </c>
      <c r="BR539" s="222">
        <f t="shared" si="1177"/>
        <v>0</v>
      </c>
      <c r="BS539" s="222">
        <f t="shared" si="1178"/>
        <v>0</v>
      </c>
      <c r="BT539" s="222">
        <f t="shared" si="1179"/>
        <v>0</v>
      </c>
      <c r="BU539" s="222">
        <f t="shared" si="1180"/>
        <v>0</v>
      </c>
      <c r="BV539" s="222">
        <f t="shared" si="1181"/>
        <v>0</v>
      </c>
      <c r="BW539" s="222">
        <f t="shared" si="1182"/>
        <v>0</v>
      </c>
      <c r="BX539" s="222">
        <f t="shared" si="1183"/>
        <v>0</v>
      </c>
      <c r="BY539" s="222">
        <f t="shared" si="1184"/>
        <v>0</v>
      </c>
      <c r="BZ539" s="222">
        <f t="shared" si="1185"/>
        <v>0</v>
      </c>
      <c r="CA539" s="222">
        <f t="shared" si="1186"/>
        <v>0</v>
      </c>
      <c r="CB539" s="222">
        <f t="shared" si="1187"/>
        <v>0</v>
      </c>
      <c r="CC539" s="222">
        <f t="shared" si="1188"/>
        <v>0</v>
      </c>
      <c r="CD539" s="222">
        <f t="shared" si="1189"/>
        <v>0</v>
      </c>
      <c r="CE539" s="222">
        <f t="shared" si="1190"/>
        <v>0</v>
      </c>
      <c r="CF539" s="222">
        <f t="shared" si="1191"/>
        <v>0</v>
      </c>
      <c r="CG539" s="222">
        <f t="shared" si="1192"/>
        <v>0</v>
      </c>
      <c r="CH539" s="222">
        <f t="shared" si="1193"/>
        <v>0</v>
      </c>
      <c r="CI539" s="222">
        <f t="shared" si="1194"/>
        <v>0</v>
      </c>
      <c r="CJ539" s="222">
        <f t="shared" si="1195"/>
        <v>0</v>
      </c>
      <c r="CK539" s="222">
        <f t="shared" si="1196"/>
        <v>0</v>
      </c>
      <c r="CL539" s="222">
        <f t="shared" si="1197"/>
        <v>0</v>
      </c>
      <c r="CM539" s="222">
        <f t="shared" si="1198"/>
        <v>0</v>
      </c>
      <c r="CN539" s="222">
        <f t="shared" si="1199"/>
        <v>0</v>
      </c>
      <c r="CO539" s="222">
        <f t="shared" si="1200"/>
        <v>0</v>
      </c>
      <c r="CP539" s="222">
        <f t="shared" si="1201"/>
        <v>0</v>
      </c>
      <c r="CQ539" s="222">
        <f t="shared" si="1202"/>
        <v>0</v>
      </c>
      <c r="CR539" s="222">
        <f t="shared" si="1203"/>
        <v>0</v>
      </c>
      <c r="CS539" s="222">
        <f t="shared" si="1204"/>
        <v>0</v>
      </c>
      <c r="CT539" s="222">
        <f t="shared" si="1205"/>
        <v>0</v>
      </c>
      <c r="CU539" s="222">
        <f t="shared" si="1206"/>
        <v>0</v>
      </c>
      <c r="CV539" s="222">
        <f t="shared" si="1207"/>
        <v>0</v>
      </c>
      <c r="CW539" s="222">
        <f t="shared" si="1208"/>
        <v>0</v>
      </c>
      <c r="CX539" s="222">
        <f t="shared" si="1209"/>
        <v>0</v>
      </c>
      <c r="CY539" s="222">
        <f t="shared" si="1210"/>
        <v>0</v>
      </c>
      <c r="CZ539" s="222">
        <f t="shared" si="1211"/>
        <v>0</v>
      </c>
      <c r="DA539" s="222">
        <f t="shared" si="1212"/>
        <v>0</v>
      </c>
      <c r="DB539" s="222">
        <f t="shared" si="1213"/>
        <v>0</v>
      </c>
      <c r="DC539" s="222">
        <f t="shared" si="1214"/>
        <v>0</v>
      </c>
      <c r="DD539" s="222">
        <f t="shared" si="1215"/>
        <v>0</v>
      </c>
      <c r="DE539" s="222">
        <f t="shared" si="1216"/>
        <v>0</v>
      </c>
      <c r="DF539" s="222">
        <f t="shared" si="1217"/>
        <v>0</v>
      </c>
      <c r="DG539" s="222">
        <f t="shared" si="1218"/>
        <v>0</v>
      </c>
      <c r="DH539" s="222">
        <f t="shared" si="1219"/>
        <v>0</v>
      </c>
      <c r="DI539" s="222">
        <f t="shared" si="1220"/>
        <v>0</v>
      </c>
      <c r="DJ539" s="222">
        <f t="shared" si="1221"/>
        <v>0</v>
      </c>
      <c r="DK539" s="222">
        <f t="shared" si="1222"/>
        <v>0</v>
      </c>
      <c r="DL539" s="222">
        <f t="shared" si="1223"/>
        <v>0</v>
      </c>
      <c r="DM539" s="222">
        <f t="shared" si="1224"/>
        <v>0</v>
      </c>
      <c r="DN539" s="222">
        <f t="shared" si="1225"/>
        <v>0</v>
      </c>
      <c r="DO539" s="222">
        <f t="shared" si="1226"/>
        <v>0</v>
      </c>
      <c r="DP539" s="222">
        <f t="shared" si="1227"/>
        <v>0</v>
      </c>
      <c r="DQ539" s="222">
        <f t="shared" si="1228"/>
        <v>0</v>
      </c>
      <c r="DR539" s="222">
        <f t="shared" si="1229"/>
        <v>0</v>
      </c>
      <c r="DS539" s="222">
        <f t="shared" si="1230"/>
        <v>0</v>
      </c>
      <c r="DT539" s="222">
        <f t="shared" si="1231"/>
        <v>0</v>
      </c>
      <c r="DU539" s="222">
        <f t="shared" si="1232"/>
        <v>0</v>
      </c>
      <c r="DV539" s="222">
        <f t="shared" si="1233"/>
        <v>0</v>
      </c>
      <c r="DW539" s="222">
        <f t="shared" si="1234"/>
        <v>0</v>
      </c>
      <c r="DX539" s="222">
        <f t="shared" si="1235"/>
        <v>0</v>
      </c>
      <c r="DY539" s="222">
        <f t="shared" si="1236"/>
        <v>0</v>
      </c>
      <c r="DZ539" s="222">
        <f t="shared" si="1237"/>
        <v>0</v>
      </c>
      <c r="EA539" s="222">
        <f t="shared" si="1238"/>
        <v>0</v>
      </c>
      <c r="EB539" s="222">
        <f t="shared" si="1239"/>
        <v>0</v>
      </c>
      <c r="EC539" s="222">
        <f t="shared" si="1240"/>
        <v>0</v>
      </c>
      <c r="ED539" s="222">
        <f t="shared" si="1241"/>
        <v>0</v>
      </c>
      <c r="EE539" s="222">
        <f t="shared" si="1242"/>
        <v>0</v>
      </c>
      <c r="EF539" s="222">
        <f t="shared" si="1243"/>
        <v>0</v>
      </c>
      <c r="EG539" s="222">
        <f t="shared" si="1244"/>
        <v>0</v>
      </c>
      <c r="EH539" s="222">
        <f t="shared" si="1245"/>
        <v>0</v>
      </c>
      <c r="EI539" s="222">
        <f t="shared" si="1246"/>
        <v>0</v>
      </c>
      <c r="EJ539" s="222">
        <f t="shared" si="1247"/>
        <v>0</v>
      </c>
      <c r="EK539" s="222">
        <f t="shared" si="1248"/>
        <v>0</v>
      </c>
      <c r="EL539" s="222">
        <f t="shared" si="1249"/>
        <v>0</v>
      </c>
      <c r="EM539" s="222">
        <f t="shared" si="1250"/>
        <v>0</v>
      </c>
      <c r="EN539" s="222">
        <f t="shared" si="1251"/>
        <v>0</v>
      </c>
      <c r="EO539" s="222">
        <f t="shared" si="1252"/>
        <v>0</v>
      </c>
      <c r="EP539" s="222">
        <f t="shared" si="1253"/>
        <v>0</v>
      </c>
      <c r="EQ539" s="222">
        <f t="shared" si="1254"/>
        <v>0</v>
      </c>
      <c r="ER539" s="222">
        <f t="shared" si="1255"/>
        <v>0</v>
      </c>
      <c r="ES539" s="222">
        <f t="shared" si="1256"/>
        <v>0</v>
      </c>
      <c r="ET539" s="222">
        <f t="shared" si="1257"/>
        <v>0</v>
      </c>
      <c r="EU539" s="222">
        <f t="shared" si="1258"/>
        <v>0</v>
      </c>
      <c r="EV539" s="222">
        <f t="shared" si="1259"/>
        <v>0</v>
      </c>
      <c r="EW539" s="222">
        <f t="shared" si="1260"/>
        <v>0</v>
      </c>
      <c r="EX539" s="222">
        <f t="shared" si="1261"/>
        <v>0</v>
      </c>
      <c r="EY539" s="222">
        <f t="shared" si="1262"/>
        <v>0</v>
      </c>
      <c r="EZ539" s="222">
        <f t="shared" si="1263"/>
        <v>0</v>
      </c>
      <c r="FA539" s="222">
        <f t="shared" si="1264"/>
        <v>0</v>
      </c>
      <c r="FB539" s="222">
        <f t="shared" si="1265"/>
        <v>0</v>
      </c>
      <c r="FC539" s="222">
        <f t="shared" si="1266"/>
        <v>0</v>
      </c>
      <c r="FD539" s="222">
        <f t="shared" si="1267"/>
        <v>0</v>
      </c>
      <c r="FE539" s="222">
        <f t="shared" si="1268"/>
        <v>0</v>
      </c>
      <c r="FF539" s="222">
        <f t="shared" si="1269"/>
        <v>0</v>
      </c>
      <c r="FG539" s="222">
        <f t="shared" si="1270"/>
        <v>0</v>
      </c>
      <c r="FH539" s="222">
        <f t="shared" si="1271"/>
        <v>0</v>
      </c>
      <c r="FI539" s="222">
        <f t="shared" si="1272"/>
        <v>0</v>
      </c>
      <c r="FJ539" s="222">
        <f t="shared" si="1273"/>
        <v>0</v>
      </c>
      <c r="FK539" s="222">
        <f t="shared" si="1274"/>
        <v>0</v>
      </c>
      <c r="FL539" s="222">
        <f t="shared" si="1275"/>
        <v>0</v>
      </c>
      <c r="FM539" s="222">
        <f t="shared" si="1276"/>
        <v>0</v>
      </c>
      <c r="FN539" s="222">
        <f t="shared" si="1277"/>
        <v>0</v>
      </c>
      <c r="FO539" s="222">
        <f t="shared" si="1278"/>
        <v>0</v>
      </c>
      <c r="FP539" s="222">
        <f t="shared" si="1279"/>
        <v>0</v>
      </c>
      <c r="FQ539" s="222">
        <f t="shared" si="1280"/>
        <v>0</v>
      </c>
      <c r="FR539" s="222">
        <f t="shared" si="1281"/>
        <v>0</v>
      </c>
      <c r="FS539" s="222">
        <f t="shared" si="1282"/>
        <v>0</v>
      </c>
      <c r="FT539" s="222">
        <f t="shared" si="1283"/>
        <v>0</v>
      </c>
      <c r="FU539" s="222">
        <f t="shared" si="1284"/>
        <v>0</v>
      </c>
      <c r="FV539" s="222">
        <f t="shared" si="1285"/>
        <v>0</v>
      </c>
      <c r="FW539" s="222">
        <f t="shared" si="1286"/>
        <v>0</v>
      </c>
      <c r="FX539" s="222">
        <f t="shared" si="1287"/>
        <v>0</v>
      </c>
      <c r="FY539" s="222">
        <f t="shared" si="1288"/>
        <v>0</v>
      </c>
      <c r="FZ539" s="222">
        <f t="shared" si="1289"/>
        <v>0</v>
      </c>
      <c r="GA539" s="222">
        <f t="shared" si="1290"/>
        <v>0</v>
      </c>
      <c r="GB539" s="222">
        <f t="shared" si="1291"/>
        <v>0</v>
      </c>
      <c r="GC539" s="222">
        <f t="shared" si="1292"/>
        <v>0</v>
      </c>
      <c r="GD539" s="222">
        <f t="shared" si="1293"/>
        <v>0</v>
      </c>
      <c r="GE539" s="222">
        <f t="shared" si="1294"/>
        <v>0</v>
      </c>
      <c r="GF539" s="222">
        <f t="shared" si="1295"/>
        <v>0</v>
      </c>
      <c r="GG539" s="222">
        <f t="shared" si="1296"/>
        <v>0</v>
      </c>
      <c r="GH539" s="222">
        <f t="shared" si="1297"/>
        <v>0</v>
      </c>
      <c r="GI539" s="222">
        <f t="shared" si="1298"/>
        <v>0</v>
      </c>
      <c r="GJ539" s="222">
        <f t="shared" si="1299"/>
        <v>0</v>
      </c>
      <c r="GK539" s="222">
        <f t="shared" si="1300"/>
        <v>0</v>
      </c>
      <c r="GL539" s="222">
        <f t="shared" si="1301"/>
        <v>0</v>
      </c>
      <c r="GM539" s="222">
        <f t="shared" si="1302"/>
        <v>0</v>
      </c>
      <c r="GN539" s="222">
        <f t="shared" si="1303"/>
        <v>0</v>
      </c>
      <c r="GO539" s="222">
        <f t="shared" si="1304"/>
        <v>0</v>
      </c>
      <c r="GP539" s="222">
        <f t="shared" si="1305"/>
        <v>0</v>
      </c>
      <c r="GQ539" s="222">
        <f t="shared" si="1306"/>
        <v>0</v>
      </c>
      <c r="GR539" s="222">
        <f t="shared" si="1307"/>
        <v>0</v>
      </c>
      <c r="GS539" s="222">
        <f t="shared" si="1308"/>
        <v>0</v>
      </c>
      <c r="GT539" s="222">
        <f t="shared" si="1309"/>
        <v>0</v>
      </c>
      <c r="GU539" s="222">
        <f t="shared" si="1310"/>
        <v>0</v>
      </c>
      <c r="GV539" s="222">
        <f t="shared" si="1311"/>
        <v>0</v>
      </c>
      <c r="GW539" s="222">
        <f t="shared" si="1312"/>
        <v>0</v>
      </c>
      <c r="GX539" s="222">
        <f t="shared" si="1313"/>
        <v>0</v>
      </c>
      <c r="GY539" s="222">
        <f t="shared" si="1314"/>
        <v>0</v>
      </c>
      <c r="GZ539" s="222">
        <f t="shared" si="1315"/>
        <v>0</v>
      </c>
      <c r="HA539" s="222">
        <f t="shared" si="1316"/>
        <v>0</v>
      </c>
      <c r="HB539" s="222">
        <f t="shared" si="1317"/>
        <v>0</v>
      </c>
      <c r="HC539" s="222">
        <f t="shared" si="1318"/>
        <v>0</v>
      </c>
      <c r="HD539" s="222">
        <f t="shared" si="1319"/>
        <v>0</v>
      </c>
      <c r="HE539" s="222">
        <f t="shared" si="1320"/>
        <v>0</v>
      </c>
      <c r="HF539" s="222">
        <f t="shared" si="1321"/>
        <v>0</v>
      </c>
      <c r="HG539" s="222">
        <f t="shared" si="1322"/>
        <v>0</v>
      </c>
      <c r="HH539" s="222">
        <f t="shared" si="1323"/>
        <v>0</v>
      </c>
      <c r="HI539" s="222">
        <f t="shared" si="1324"/>
        <v>0</v>
      </c>
      <c r="HJ539" s="222">
        <f t="shared" si="1325"/>
        <v>0</v>
      </c>
      <c r="HK539" s="222">
        <f t="shared" si="1326"/>
        <v>0</v>
      </c>
      <c r="HL539" s="222">
        <f t="shared" si="1327"/>
        <v>0</v>
      </c>
      <c r="HM539" s="222">
        <f t="shared" si="1328"/>
        <v>0</v>
      </c>
      <c r="HN539" s="222">
        <f t="shared" si="1329"/>
        <v>0</v>
      </c>
      <c r="HO539" s="222">
        <f t="shared" si="1330"/>
        <v>0</v>
      </c>
      <c r="HP539" s="222">
        <f t="shared" si="1331"/>
        <v>0</v>
      </c>
      <c r="HQ539" s="222">
        <f t="shared" si="1332"/>
        <v>0</v>
      </c>
      <c r="HR539" s="222">
        <f t="shared" si="1333"/>
        <v>0</v>
      </c>
      <c r="HS539" s="222">
        <f t="shared" si="1334"/>
        <v>0</v>
      </c>
      <c r="HT539" s="222">
        <f t="shared" si="1335"/>
        <v>0</v>
      </c>
      <c r="HU539" s="222">
        <f t="shared" si="1336"/>
        <v>0</v>
      </c>
      <c r="HV539" s="222">
        <f t="shared" si="1337"/>
        <v>0</v>
      </c>
      <c r="HW539" s="222">
        <f t="shared" si="1338"/>
        <v>0</v>
      </c>
      <c r="HX539" s="222">
        <f t="shared" si="1339"/>
        <v>0</v>
      </c>
      <c r="HY539" s="222">
        <f t="shared" si="1340"/>
        <v>0</v>
      </c>
      <c r="HZ539" s="222">
        <f t="shared" si="1341"/>
        <v>0</v>
      </c>
      <c r="IA539" s="222">
        <f t="shared" si="1342"/>
        <v>0</v>
      </c>
      <c r="IB539" s="222">
        <f t="shared" si="1343"/>
        <v>0</v>
      </c>
      <c r="IC539" s="222">
        <f t="shared" si="1344"/>
        <v>0</v>
      </c>
      <c r="ID539" s="222">
        <f t="shared" si="1345"/>
        <v>0</v>
      </c>
      <c r="IE539" s="222">
        <f t="shared" si="1346"/>
        <v>0</v>
      </c>
      <c r="IF539" s="222">
        <f t="shared" si="1347"/>
        <v>0</v>
      </c>
      <c r="IG539" s="222">
        <f t="shared" si="1348"/>
        <v>0</v>
      </c>
      <c r="IH539" s="222">
        <f t="shared" si="1349"/>
        <v>0</v>
      </c>
      <c r="II539" s="222">
        <f t="shared" si="1350"/>
        <v>0</v>
      </c>
      <c r="IJ539" s="222">
        <f t="shared" si="1351"/>
        <v>0</v>
      </c>
      <c r="IK539" s="222">
        <f t="shared" si="1352"/>
        <v>0</v>
      </c>
      <c r="IL539" s="222">
        <f t="shared" si="1353"/>
        <v>0</v>
      </c>
      <c r="IM539" s="222">
        <f t="shared" si="1354"/>
        <v>0</v>
      </c>
      <c r="IN539" s="222">
        <f t="shared" si="1355"/>
        <v>0</v>
      </c>
      <c r="IO539" s="222">
        <f t="shared" si="1356"/>
        <v>0</v>
      </c>
      <c r="IP539" s="222">
        <f t="shared" si="1357"/>
        <v>0</v>
      </c>
      <c r="IQ539" s="222">
        <f t="shared" si="1358"/>
        <v>0</v>
      </c>
      <c r="IR539" s="222">
        <f t="shared" si="1359"/>
        <v>0</v>
      </c>
      <c r="IS539" s="222">
        <f t="shared" si="1360"/>
        <v>0</v>
      </c>
      <c r="IT539" s="222">
        <f t="shared" si="1361"/>
        <v>0</v>
      </c>
      <c r="IU539" s="222">
        <f t="shared" si="1362"/>
        <v>0</v>
      </c>
      <c r="IV539" s="222">
        <f t="shared" si="1363"/>
        <v>0</v>
      </c>
      <c r="IW539" s="222">
        <f t="shared" si="1364"/>
        <v>0</v>
      </c>
      <c r="IX539" s="222">
        <f t="shared" si="1365"/>
        <v>0</v>
      </c>
      <c r="IY539" s="222">
        <f t="shared" si="1366"/>
        <v>0</v>
      </c>
      <c r="IZ539" s="222">
        <f t="shared" si="1367"/>
        <v>0</v>
      </c>
      <c r="JA539" s="222">
        <f t="shared" si="1368"/>
        <v>0</v>
      </c>
      <c r="JB539" s="222">
        <f t="shared" si="1369"/>
        <v>0</v>
      </c>
    </row>
    <row r="540" spans="2:262">
      <c r="B540" s="230">
        <v>179</v>
      </c>
      <c r="C540" s="229">
        <f t="shared" si="1370"/>
        <v>3.4960937500000027E-3</v>
      </c>
      <c r="D540" s="226">
        <f t="shared" ca="1" si="1113"/>
        <v>71.938552030637936</v>
      </c>
      <c r="E540" s="225">
        <f ca="1">GC361</f>
        <v>-6.1447969362066319E-2</v>
      </c>
      <c r="F540" s="224">
        <v>179</v>
      </c>
      <c r="G540" s="222">
        <f t="shared" si="1114"/>
        <v>0</v>
      </c>
      <c r="H540" s="222">
        <f t="shared" si="1115"/>
        <v>0</v>
      </c>
      <c r="I540" s="222">
        <f t="shared" si="1116"/>
        <v>0</v>
      </c>
      <c r="J540" s="222">
        <f t="shared" si="1117"/>
        <v>0</v>
      </c>
      <c r="K540" s="222">
        <f t="shared" si="1118"/>
        <v>0</v>
      </c>
      <c r="L540" s="222">
        <f t="shared" si="1119"/>
        <v>0</v>
      </c>
      <c r="M540" s="222">
        <f t="shared" si="1120"/>
        <v>0</v>
      </c>
      <c r="N540" s="222">
        <f t="shared" si="1121"/>
        <v>0</v>
      </c>
      <c r="O540" s="222">
        <f t="shared" si="1122"/>
        <v>0</v>
      </c>
      <c r="P540" s="222">
        <f t="shared" si="1123"/>
        <v>0</v>
      </c>
      <c r="Q540" s="222">
        <f t="shared" si="1124"/>
        <v>0</v>
      </c>
      <c r="R540" s="222">
        <f t="shared" si="1125"/>
        <v>0</v>
      </c>
      <c r="S540" s="222">
        <f t="shared" si="1126"/>
        <v>0</v>
      </c>
      <c r="T540" s="222">
        <f t="shared" si="1127"/>
        <v>0</v>
      </c>
      <c r="U540" s="222">
        <f t="shared" si="1128"/>
        <v>0</v>
      </c>
      <c r="V540" s="222">
        <f t="shared" si="1129"/>
        <v>0</v>
      </c>
      <c r="W540" s="222">
        <f t="shared" si="1130"/>
        <v>0</v>
      </c>
      <c r="X540" s="222">
        <f t="shared" si="1131"/>
        <v>0</v>
      </c>
      <c r="Y540" s="222">
        <f t="shared" si="1132"/>
        <v>0</v>
      </c>
      <c r="Z540" s="222">
        <f t="shared" si="1133"/>
        <v>0</v>
      </c>
      <c r="AA540" s="222">
        <f t="shared" si="1134"/>
        <v>0</v>
      </c>
      <c r="AB540" s="222">
        <f t="shared" si="1135"/>
        <v>0</v>
      </c>
      <c r="AC540" s="222">
        <f t="shared" si="1136"/>
        <v>0</v>
      </c>
      <c r="AD540" s="222">
        <f t="shared" si="1137"/>
        <v>0</v>
      </c>
      <c r="AE540" s="222">
        <f t="shared" si="1138"/>
        <v>0</v>
      </c>
      <c r="AF540" s="222">
        <f t="shared" si="1139"/>
        <v>0</v>
      </c>
      <c r="AG540" s="222">
        <f t="shared" si="1140"/>
        <v>0</v>
      </c>
      <c r="AH540" s="222">
        <f t="shared" si="1141"/>
        <v>0</v>
      </c>
      <c r="AI540" s="222">
        <f t="shared" si="1142"/>
        <v>0</v>
      </c>
      <c r="AJ540" s="222">
        <f t="shared" si="1143"/>
        <v>0</v>
      </c>
      <c r="AK540" s="222">
        <f t="shared" si="1144"/>
        <v>0</v>
      </c>
      <c r="AL540" s="222">
        <f t="shared" si="1145"/>
        <v>0</v>
      </c>
      <c r="AM540" s="222">
        <f t="shared" si="1146"/>
        <v>0</v>
      </c>
      <c r="AN540" s="222">
        <f t="shared" si="1147"/>
        <v>0</v>
      </c>
      <c r="AO540" s="222">
        <f t="shared" si="1148"/>
        <v>0</v>
      </c>
      <c r="AP540" s="222">
        <f t="shared" si="1149"/>
        <v>0</v>
      </c>
      <c r="AQ540" s="222">
        <f t="shared" si="1150"/>
        <v>0</v>
      </c>
      <c r="AR540" s="222">
        <f t="shared" si="1151"/>
        <v>0</v>
      </c>
      <c r="AS540" s="222">
        <f t="shared" si="1152"/>
        <v>0</v>
      </c>
      <c r="AT540" s="222">
        <f t="shared" si="1153"/>
        <v>0</v>
      </c>
      <c r="AU540" s="222">
        <f t="shared" si="1154"/>
        <v>0</v>
      </c>
      <c r="AV540" s="222">
        <f t="shared" si="1155"/>
        <v>0</v>
      </c>
      <c r="AW540" s="222">
        <f t="shared" si="1156"/>
        <v>0</v>
      </c>
      <c r="AX540" s="222">
        <f t="shared" si="1157"/>
        <v>0</v>
      </c>
      <c r="AY540" s="222">
        <f t="shared" si="1158"/>
        <v>0</v>
      </c>
      <c r="AZ540" s="222">
        <f t="shared" si="1159"/>
        <v>0</v>
      </c>
      <c r="BA540" s="222">
        <f t="shared" si="1160"/>
        <v>0</v>
      </c>
      <c r="BB540" s="222">
        <f t="shared" si="1161"/>
        <v>0</v>
      </c>
      <c r="BC540" s="222">
        <f t="shared" si="1162"/>
        <v>0</v>
      </c>
      <c r="BD540" s="222">
        <f t="shared" si="1163"/>
        <v>0</v>
      </c>
      <c r="BE540" s="222">
        <f t="shared" si="1164"/>
        <v>0</v>
      </c>
      <c r="BF540" s="222">
        <f t="shared" si="1165"/>
        <v>0</v>
      </c>
      <c r="BG540" s="222">
        <f t="shared" si="1166"/>
        <v>0</v>
      </c>
      <c r="BH540" s="222">
        <f t="shared" si="1167"/>
        <v>0</v>
      </c>
      <c r="BI540" s="222">
        <f t="shared" si="1168"/>
        <v>0</v>
      </c>
      <c r="BJ540" s="222">
        <f t="shared" si="1169"/>
        <v>0</v>
      </c>
      <c r="BK540" s="222">
        <f t="shared" si="1170"/>
        <v>0</v>
      </c>
      <c r="BL540" s="222">
        <f t="shared" si="1171"/>
        <v>0</v>
      </c>
      <c r="BM540" s="222">
        <f t="shared" si="1172"/>
        <v>0</v>
      </c>
      <c r="BN540" s="222">
        <f t="shared" si="1173"/>
        <v>0</v>
      </c>
      <c r="BO540" s="222">
        <f t="shared" si="1174"/>
        <v>0</v>
      </c>
      <c r="BP540" s="222">
        <f t="shared" si="1175"/>
        <v>0</v>
      </c>
      <c r="BQ540" s="222">
        <f t="shared" si="1176"/>
        <v>0</v>
      </c>
      <c r="BR540" s="222">
        <f t="shared" si="1177"/>
        <v>0</v>
      </c>
      <c r="BS540" s="222">
        <f t="shared" si="1178"/>
        <v>0</v>
      </c>
      <c r="BT540" s="222">
        <f t="shared" si="1179"/>
        <v>0</v>
      </c>
      <c r="BU540" s="222">
        <f t="shared" si="1180"/>
        <v>0</v>
      </c>
      <c r="BV540" s="222">
        <f t="shared" si="1181"/>
        <v>0</v>
      </c>
      <c r="BW540" s="222">
        <f t="shared" si="1182"/>
        <v>0</v>
      </c>
      <c r="BX540" s="222">
        <f t="shared" si="1183"/>
        <v>0</v>
      </c>
      <c r="BY540" s="222">
        <f t="shared" si="1184"/>
        <v>0</v>
      </c>
      <c r="BZ540" s="222">
        <f t="shared" si="1185"/>
        <v>0</v>
      </c>
      <c r="CA540" s="222">
        <f t="shared" si="1186"/>
        <v>0</v>
      </c>
      <c r="CB540" s="222">
        <f t="shared" si="1187"/>
        <v>0</v>
      </c>
      <c r="CC540" s="222">
        <f t="shared" si="1188"/>
        <v>0</v>
      </c>
      <c r="CD540" s="222">
        <f t="shared" si="1189"/>
        <v>0</v>
      </c>
      <c r="CE540" s="222">
        <f t="shared" si="1190"/>
        <v>0</v>
      </c>
      <c r="CF540" s="222">
        <f t="shared" si="1191"/>
        <v>0</v>
      </c>
      <c r="CG540" s="222">
        <f t="shared" si="1192"/>
        <v>0</v>
      </c>
      <c r="CH540" s="222">
        <f t="shared" si="1193"/>
        <v>0</v>
      </c>
      <c r="CI540" s="222">
        <f t="shared" si="1194"/>
        <v>0</v>
      </c>
      <c r="CJ540" s="222">
        <f t="shared" si="1195"/>
        <v>0</v>
      </c>
      <c r="CK540" s="222">
        <f t="shared" si="1196"/>
        <v>0</v>
      </c>
      <c r="CL540" s="222">
        <f t="shared" si="1197"/>
        <v>0</v>
      </c>
      <c r="CM540" s="222">
        <f t="shared" si="1198"/>
        <v>0</v>
      </c>
      <c r="CN540" s="222">
        <f t="shared" si="1199"/>
        <v>0</v>
      </c>
      <c r="CO540" s="222">
        <f t="shared" si="1200"/>
        <v>0</v>
      </c>
      <c r="CP540" s="222">
        <f t="shared" si="1201"/>
        <v>0</v>
      </c>
      <c r="CQ540" s="222">
        <f t="shared" si="1202"/>
        <v>0</v>
      </c>
      <c r="CR540" s="222">
        <f t="shared" si="1203"/>
        <v>0</v>
      </c>
      <c r="CS540" s="222">
        <f t="shared" si="1204"/>
        <v>0</v>
      </c>
      <c r="CT540" s="222">
        <f t="shared" si="1205"/>
        <v>0</v>
      </c>
      <c r="CU540" s="222">
        <f t="shared" si="1206"/>
        <v>0</v>
      </c>
      <c r="CV540" s="222">
        <f t="shared" si="1207"/>
        <v>0</v>
      </c>
      <c r="CW540" s="222">
        <f t="shared" si="1208"/>
        <v>0</v>
      </c>
      <c r="CX540" s="222">
        <f t="shared" si="1209"/>
        <v>0</v>
      </c>
      <c r="CY540" s="222">
        <f t="shared" si="1210"/>
        <v>0</v>
      </c>
      <c r="CZ540" s="222">
        <f t="shared" si="1211"/>
        <v>0</v>
      </c>
      <c r="DA540" s="222">
        <f t="shared" si="1212"/>
        <v>0</v>
      </c>
      <c r="DB540" s="222">
        <f t="shared" si="1213"/>
        <v>0</v>
      </c>
      <c r="DC540" s="222">
        <f t="shared" si="1214"/>
        <v>0</v>
      </c>
      <c r="DD540" s="222">
        <f t="shared" si="1215"/>
        <v>0</v>
      </c>
      <c r="DE540" s="222">
        <f t="shared" si="1216"/>
        <v>0</v>
      </c>
      <c r="DF540" s="222">
        <f t="shared" si="1217"/>
        <v>0</v>
      </c>
      <c r="DG540" s="222">
        <f t="shared" si="1218"/>
        <v>0</v>
      </c>
      <c r="DH540" s="222">
        <f t="shared" si="1219"/>
        <v>0</v>
      </c>
      <c r="DI540" s="222">
        <f t="shared" si="1220"/>
        <v>0</v>
      </c>
      <c r="DJ540" s="222">
        <f t="shared" si="1221"/>
        <v>0</v>
      </c>
      <c r="DK540" s="222">
        <f t="shared" si="1222"/>
        <v>0</v>
      </c>
      <c r="DL540" s="222">
        <f t="shared" si="1223"/>
        <v>0</v>
      </c>
      <c r="DM540" s="222">
        <f t="shared" si="1224"/>
        <v>0</v>
      </c>
      <c r="DN540" s="222">
        <f t="shared" si="1225"/>
        <v>0</v>
      </c>
      <c r="DO540" s="222">
        <f t="shared" si="1226"/>
        <v>0</v>
      </c>
      <c r="DP540" s="222">
        <f t="shared" si="1227"/>
        <v>0</v>
      </c>
      <c r="DQ540" s="222">
        <f t="shared" si="1228"/>
        <v>0</v>
      </c>
      <c r="DR540" s="222">
        <f t="shared" si="1229"/>
        <v>0</v>
      </c>
      <c r="DS540" s="222">
        <f t="shared" si="1230"/>
        <v>0</v>
      </c>
      <c r="DT540" s="222">
        <f t="shared" si="1231"/>
        <v>0</v>
      </c>
      <c r="DU540" s="222">
        <f t="shared" si="1232"/>
        <v>0</v>
      </c>
      <c r="DV540" s="222">
        <f t="shared" si="1233"/>
        <v>0</v>
      </c>
      <c r="DW540" s="222">
        <f t="shared" si="1234"/>
        <v>0</v>
      </c>
      <c r="DX540" s="222">
        <f t="shared" si="1235"/>
        <v>0</v>
      </c>
      <c r="DY540" s="222">
        <f t="shared" si="1236"/>
        <v>0</v>
      </c>
      <c r="DZ540" s="222">
        <f t="shared" si="1237"/>
        <v>0</v>
      </c>
      <c r="EA540" s="222">
        <f t="shared" si="1238"/>
        <v>0</v>
      </c>
      <c r="EB540" s="222">
        <f t="shared" si="1239"/>
        <v>0</v>
      </c>
      <c r="EC540" s="222">
        <f t="shared" si="1240"/>
        <v>0</v>
      </c>
      <c r="ED540" s="222">
        <f t="shared" si="1241"/>
        <v>0</v>
      </c>
      <c r="EE540" s="222">
        <f t="shared" si="1242"/>
        <v>0</v>
      </c>
      <c r="EF540" s="222">
        <f t="shared" si="1243"/>
        <v>0</v>
      </c>
      <c r="EG540" s="222">
        <f t="shared" si="1244"/>
        <v>0</v>
      </c>
      <c r="EH540" s="222">
        <f t="shared" si="1245"/>
        <v>0</v>
      </c>
      <c r="EI540" s="222">
        <f t="shared" si="1246"/>
        <v>0</v>
      </c>
      <c r="EJ540" s="222">
        <f t="shared" si="1247"/>
        <v>0</v>
      </c>
      <c r="EK540" s="222">
        <f t="shared" si="1248"/>
        <v>0</v>
      </c>
      <c r="EL540" s="222">
        <f t="shared" si="1249"/>
        <v>0</v>
      </c>
      <c r="EM540" s="222">
        <f t="shared" si="1250"/>
        <v>0</v>
      </c>
      <c r="EN540" s="222">
        <f t="shared" si="1251"/>
        <v>0</v>
      </c>
      <c r="EO540" s="222">
        <f t="shared" si="1252"/>
        <v>0</v>
      </c>
      <c r="EP540" s="222">
        <f t="shared" si="1253"/>
        <v>0</v>
      </c>
      <c r="EQ540" s="222">
        <f t="shared" si="1254"/>
        <v>0</v>
      </c>
      <c r="ER540" s="222">
        <f t="shared" si="1255"/>
        <v>0</v>
      </c>
      <c r="ES540" s="222">
        <f t="shared" si="1256"/>
        <v>0</v>
      </c>
      <c r="ET540" s="222">
        <f t="shared" si="1257"/>
        <v>0</v>
      </c>
      <c r="EU540" s="222">
        <f t="shared" si="1258"/>
        <v>0</v>
      </c>
      <c r="EV540" s="222">
        <f t="shared" si="1259"/>
        <v>0</v>
      </c>
      <c r="EW540" s="222">
        <f t="shared" si="1260"/>
        <v>0</v>
      </c>
      <c r="EX540" s="222">
        <f t="shared" si="1261"/>
        <v>0</v>
      </c>
      <c r="EY540" s="222">
        <f t="shared" si="1262"/>
        <v>0</v>
      </c>
      <c r="EZ540" s="222">
        <f t="shared" si="1263"/>
        <v>0</v>
      </c>
      <c r="FA540" s="222">
        <f t="shared" si="1264"/>
        <v>0</v>
      </c>
      <c r="FB540" s="222">
        <f t="shared" si="1265"/>
        <v>0</v>
      </c>
      <c r="FC540" s="222">
        <f t="shared" si="1266"/>
        <v>0</v>
      </c>
      <c r="FD540" s="222">
        <f t="shared" si="1267"/>
        <v>0</v>
      </c>
      <c r="FE540" s="222">
        <f t="shared" si="1268"/>
        <v>0</v>
      </c>
      <c r="FF540" s="222">
        <f t="shared" si="1269"/>
        <v>0</v>
      </c>
      <c r="FG540" s="222">
        <f t="shared" si="1270"/>
        <v>0</v>
      </c>
      <c r="FH540" s="222">
        <f t="shared" si="1271"/>
        <v>0</v>
      </c>
      <c r="FI540" s="222">
        <f t="shared" si="1272"/>
        <v>0</v>
      </c>
      <c r="FJ540" s="222">
        <f t="shared" si="1273"/>
        <v>0</v>
      </c>
      <c r="FK540" s="222">
        <f t="shared" si="1274"/>
        <v>0</v>
      </c>
      <c r="FL540" s="222">
        <f t="shared" si="1275"/>
        <v>0</v>
      </c>
      <c r="FM540" s="222">
        <f t="shared" si="1276"/>
        <v>0</v>
      </c>
      <c r="FN540" s="222">
        <f t="shared" si="1277"/>
        <v>0</v>
      </c>
      <c r="FO540" s="222">
        <f t="shared" si="1278"/>
        <v>0</v>
      </c>
      <c r="FP540" s="222">
        <f t="shared" si="1279"/>
        <v>0</v>
      </c>
      <c r="FQ540" s="222">
        <f t="shared" si="1280"/>
        <v>0</v>
      </c>
      <c r="FR540" s="222">
        <f t="shared" si="1281"/>
        <v>0</v>
      </c>
      <c r="FS540" s="222">
        <f t="shared" si="1282"/>
        <v>0</v>
      </c>
      <c r="FT540" s="222">
        <f t="shared" si="1283"/>
        <v>0</v>
      </c>
      <c r="FU540" s="222">
        <f t="shared" si="1284"/>
        <v>0</v>
      </c>
      <c r="FV540" s="222">
        <f t="shared" si="1285"/>
        <v>0</v>
      </c>
      <c r="FW540" s="222">
        <f t="shared" si="1286"/>
        <v>0</v>
      </c>
      <c r="FX540" s="222">
        <f t="shared" si="1287"/>
        <v>0</v>
      </c>
      <c r="FY540" s="222">
        <f t="shared" si="1288"/>
        <v>0</v>
      </c>
      <c r="FZ540" s="222">
        <f t="shared" si="1289"/>
        <v>0</v>
      </c>
      <c r="GA540" s="222">
        <f t="shared" si="1290"/>
        <v>0</v>
      </c>
      <c r="GB540" s="222">
        <f t="shared" si="1291"/>
        <v>0</v>
      </c>
      <c r="GC540" s="222">
        <f t="shared" si="1292"/>
        <v>0</v>
      </c>
      <c r="GD540" s="222">
        <f t="shared" si="1293"/>
        <v>0</v>
      </c>
      <c r="GE540" s="222">
        <f t="shared" si="1294"/>
        <v>0</v>
      </c>
      <c r="GF540" s="222">
        <f t="shared" si="1295"/>
        <v>0</v>
      </c>
      <c r="GG540" s="222">
        <f t="shared" si="1296"/>
        <v>0</v>
      </c>
      <c r="GH540" s="222">
        <f t="shared" si="1297"/>
        <v>0</v>
      </c>
      <c r="GI540" s="222">
        <f t="shared" si="1298"/>
        <v>0</v>
      </c>
      <c r="GJ540" s="222">
        <f t="shared" si="1299"/>
        <v>0</v>
      </c>
      <c r="GK540" s="222">
        <f t="shared" si="1300"/>
        <v>0</v>
      </c>
      <c r="GL540" s="222">
        <f t="shared" si="1301"/>
        <v>0</v>
      </c>
      <c r="GM540" s="222">
        <f t="shared" si="1302"/>
        <v>0</v>
      </c>
      <c r="GN540" s="222">
        <f t="shared" si="1303"/>
        <v>0</v>
      </c>
      <c r="GO540" s="222">
        <f t="shared" si="1304"/>
        <v>0</v>
      </c>
      <c r="GP540" s="222">
        <f t="shared" si="1305"/>
        <v>0</v>
      </c>
      <c r="GQ540" s="222">
        <f t="shared" si="1306"/>
        <v>0</v>
      </c>
      <c r="GR540" s="222">
        <f t="shared" si="1307"/>
        <v>0</v>
      </c>
      <c r="GS540" s="222">
        <f t="shared" si="1308"/>
        <v>0</v>
      </c>
      <c r="GT540" s="222">
        <f t="shared" si="1309"/>
        <v>0</v>
      </c>
      <c r="GU540" s="222">
        <f t="shared" si="1310"/>
        <v>0</v>
      </c>
      <c r="GV540" s="222">
        <f t="shared" si="1311"/>
        <v>0</v>
      </c>
      <c r="GW540" s="222">
        <f t="shared" si="1312"/>
        <v>0</v>
      </c>
      <c r="GX540" s="222">
        <f t="shared" si="1313"/>
        <v>0</v>
      </c>
      <c r="GY540" s="222">
        <f t="shared" si="1314"/>
        <v>0</v>
      </c>
      <c r="GZ540" s="222">
        <f t="shared" si="1315"/>
        <v>0</v>
      </c>
      <c r="HA540" s="222">
        <f t="shared" si="1316"/>
        <v>0</v>
      </c>
      <c r="HB540" s="222">
        <f t="shared" si="1317"/>
        <v>0</v>
      </c>
      <c r="HC540" s="222">
        <f t="shared" si="1318"/>
        <v>0</v>
      </c>
      <c r="HD540" s="222">
        <f t="shared" si="1319"/>
        <v>0</v>
      </c>
      <c r="HE540" s="222">
        <f t="shared" si="1320"/>
        <v>0</v>
      </c>
      <c r="HF540" s="222">
        <f t="shared" si="1321"/>
        <v>0</v>
      </c>
      <c r="HG540" s="222">
        <f t="shared" si="1322"/>
        <v>0</v>
      </c>
      <c r="HH540" s="222">
        <f t="shared" si="1323"/>
        <v>0</v>
      </c>
      <c r="HI540" s="222">
        <f t="shared" si="1324"/>
        <v>0</v>
      </c>
      <c r="HJ540" s="222">
        <f t="shared" si="1325"/>
        <v>0</v>
      </c>
      <c r="HK540" s="222">
        <f t="shared" si="1326"/>
        <v>0</v>
      </c>
      <c r="HL540" s="222">
        <f t="shared" si="1327"/>
        <v>0</v>
      </c>
      <c r="HM540" s="222">
        <f t="shared" si="1328"/>
        <v>0</v>
      </c>
      <c r="HN540" s="222">
        <f t="shared" si="1329"/>
        <v>0</v>
      </c>
      <c r="HO540" s="222">
        <f t="shared" si="1330"/>
        <v>0</v>
      </c>
      <c r="HP540" s="222">
        <f t="shared" si="1331"/>
        <v>0</v>
      </c>
      <c r="HQ540" s="222">
        <f t="shared" si="1332"/>
        <v>0</v>
      </c>
      <c r="HR540" s="222">
        <f t="shared" si="1333"/>
        <v>0</v>
      </c>
      <c r="HS540" s="222">
        <f t="shared" si="1334"/>
        <v>0</v>
      </c>
      <c r="HT540" s="222">
        <f t="shared" si="1335"/>
        <v>0</v>
      </c>
      <c r="HU540" s="222">
        <f t="shared" si="1336"/>
        <v>0</v>
      </c>
      <c r="HV540" s="222">
        <f t="shared" si="1337"/>
        <v>0</v>
      </c>
      <c r="HW540" s="222">
        <f t="shared" si="1338"/>
        <v>0</v>
      </c>
      <c r="HX540" s="222">
        <f t="shared" si="1339"/>
        <v>0</v>
      </c>
      <c r="HY540" s="222">
        <f t="shared" si="1340"/>
        <v>0</v>
      </c>
      <c r="HZ540" s="222">
        <f t="shared" si="1341"/>
        <v>0</v>
      </c>
      <c r="IA540" s="222">
        <f t="shared" si="1342"/>
        <v>0</v>
      </c>
      <c r="IB540" s="222">
        <f t="shared" si="1343"/>
        <v>0</v>
      </c>
      <c r="IC540" s="222">
        <f t="shared" si="1344"/>
        <v>0</v>
      </c>
      <c r="ID540" s="222">
        <f t="shared" si="1345"/>
        <v>0</v>
      </c>
      <c r="IE540" s="222">
        <f t="shared" si="1346"/>
        <v>0</v>
      </c>
      <c r="IF540" s="222">
        <f t="shared" si="1347"/>
        <v>0</v>
      </c>
      <c r="IG540" s="222">
        <f t="shared" si="1348"/>
        <v>0</v>
      </c>
      <c r="IH540" s="222">
        <f t="shared" si="1349"/>
        <v>0</v>
      </c>
      <c r="II540" s="222">
        <f t="shared" si="1350"/>
        <v>0</v>
      </c>
      <c r="IJ540" s="222">
        <f t="shared" si="1351"/>
        <v>0</v>
      </c>
      <c r="IK540" s="222">
        <f t="shared" si="1352"/>
        <v>0</v>
      </c>
      <c r="IL540" s="222">
        <f t="shared" si="1353"/>
        <v>0</v>
      </c>
      <c r="IM540" s="222">
        <f t="shared" si="1354"/>
        <v>0</v>
      </c>
      <c r="IN540" s="222">
        <f t="shared" si="1355"/>
        <v>0</v>
      </c>
      <c r="IO540" s="222">
        <f t="shared" si="1356"/>
        <v>0</v>
      </c>
      <c r="IP540" s="222">
        <f t="shared" si="1357"/>
        <v>0</v>
      </c>
      <c r="IQ540" s="222">
        <f t="shared" si="1358"/>
        <v>0</v>
      </c>
      <c r="IR540" s="222">
        <f t="shared" si="1359"/>
        <v>0</v>
      </c>
      <c r="IS540" s="222">
        <f t="shared" si="1360"/>
        <v>0</v>
      </c>
      <c r="IT540" s="222">
        <f t="shared" si="1361"/>
        <v>0</v>
      </c>
      <c r="IU540" s="222">
        <f t="shared" si="1362"/>
        <v>0</v>
      </c>
      <c r="IV540" s="222">
        <f t="shared" si="1363"/>
        <v>0</v>
      </c>
      <c r="IW540" s="222">
        <f t="shared" si="1364"/>
        <v>0</v>
      </c>
      <c r="IX540" s="222">
        <f t="shared" si="1365"/>
        <v>0</v>
      </c>
      <c r="IY540" s="222">
        <f t="shared" si="1366"/>
        <v>0</v>
      </c>
      <c r="IZ540" s="222">
        <f t="shared" si="1367"/>
        <v>0</v>
      </c>
      <c r="JA540" s="222">
        <f t="shared" si="1368"/>
        <v>0</v>
      </c>
      <c r="JB540" s="222">
        <f t="shared" si="1369"/>
        <v>0</v>
      </c>
    </row>
    <row r="541" spans="2:262">
      <c r="B541" s="230">
        <v>180</v>
      </c>
      <c r="C541" s="229">
        <f t="shared" si="1370"/>
        <v>3.5156250000000027E-3</v>
      </c>
      <c r="D541" s="226">
        <f t="shared" ca="1" si="1113"/>
        <v>71.941497645874961</v>
      </c>
      <c r="E541" s="225">
        <f ca="1">GD361</f>
        <v>-5.850235412504088E-2</v>
      </c>
      <c r="F541" s="224">
        <v>180</v>
      </c>
      <c r="G541" s="222">
        <f t="shared" si="1114"/>
        <v>0</v>
      </c>
      <c r="H541" s="222">
        <f t="shared" si="1115"/>
        <v>0</v>
      </c>
      <c r="I541" s="222">
        <f t="shared" si="1116"/>
        <v>0</v>
      </c>
      <c r="J541" s="222">
        <f t="shared" si="1117"/>
        <v>0</v>
      </c>
      <c r="K541" s="222">
        <f t="shared" si="1118"/>
        <v>0</v>
      </c>
      <c r="L541" s="222">
        <f t="shared" si="1119"/>
        <v>0</v>
      </c>
      <c r="M541" s="222">
        <f t="shared" si="1120"/>
        <v>0</v>
      </c>
      <c r="N541" s="222">
        <f t="shared" si="1121"/>
        <v>0</v>
      </c>
      <c r="O541" s="222">
        <f t="shared" si="1122"/>
        <v>0</v>
      </c>
      <c r="P541" s="222">
        <f t="shared" si="1123"/>
        <v>0</v>
      </c>
      <c r="Q541" s="222">
        <f t="shared" si="1124"/>
        <v>0</v>
      </c>
      <c r="R541" s="222">
        <f t="shared" si="1125"/>
        <v>0</v>
      </c>
      <c r="S541" s="222">
        <f t="shared" si="1126"/>
        <v>0</v>
      </c>
      <c r="T541" s="222">
        <f t="shared" si="1127"/>
        <v>0</v>
      </c>
      <c r="U541" s="222">
        <f t="shared" si="1128"/>
        <v>0</v>
      </c>
      <c r="V541" s="222">
        <f t="shared" si="1129"/>
        <v>0</v>
      </c>
      <c r="W541" s="222">
        <f t="shared" si="1130"/>
        <v>0</v>
      </c>
      <c r="X541" s="222">
        <f t="shared" si="1131"/>
        <v>0</v>
      </c>
      <c r="Y541" s="222">
        <f t="shared" si="1132"/>
        <v>0</v>
      </c>
      <c r="Z541" s="222">
        <f t="shared" si="1133"/>
        <v>0</v>
      </c>
      <c r="AA541" s="222">
        <f t="shared" si="1134"/>
        <v>0</v>
      </c>
      <c r="AB541" s="222">
        <f t="shared" si="1135"/>
        <v>0</v>
      </c>
      <c r="AC541" s="222">
        <f t="shared" si="1136"/>
        <v>0</v>
      </c>
      <c r="AD541" s="222">
        <f t="shared" si="1137"/>
        <v>0</v>
      </c>
      <c r="AE541" s="222">
        <f t="shared" si="1138"/>
        <v>0</v>
      </c>
      <c r="AF541" s="222">
        <f t="shared" si="1139"/>
        <v>0</v>
      </c>
      <c r="AG541" s="222">
        <f t="shared" si="1140"/>
        <v>0</v>
      </c>
      <c r="AH541" s="222">
        <f t="shared" si="1141"/>
        <v>0</v>
      </c>
      <c r="AI541" s="222">
        <f t="shared" si="1142"/>
        <v>0</v>
      </c>
      <c r="AJ541" s="222">
        <f t="shared" si="1143"/>
        <v>0</v>
      </c>
      <c r="AK541" s="222">
        <f t="shared" si="1144"/>
        <v>0</v>
      </c>
      <c r="AL541" s="222">
        <f t="shared" si="1145"/>
        <v>0</v>
      </c>
      <c r="AM541" s="222">
        <f t="shared" si="1146"/>
        <v>0</v>
      </c>
      <c r="AN541" s="222">
        <f t="shared" si="1147"/>
        <v>0</v>
      </c>
      <c r="AO541" s="222">
        <f t="shared" si="1148"/>
        <v>0</v>
      </c>
      <c r="AP541" s="222">
        <f t="shared" si="1149"/>
        <v>0</v>
      </c>
      <c r="AQ541" s="222">
        <f t="shared" si="1150"/>
        <v>0</v>
      </c>
      <c r="AR541" s="222">
        <f t="shared" si="1151"/>
        <v>0</v>
      </c>
      <c r="AS541" s="222">
        <f t="shared" si="1152"/>
        <v>0</v>
      </c>
      <c r="AT541" s="222">
        <f t="shared" si="1153"/>
        <v>0</v>
      </c>
      <c r="AU541" s="222">
        <f t="shared" si="1154"/>
        <v>0</v>
      </c>
      <c r="AV541" s="222">
        <f t="shared" si="1155"/>
        <v>0</v>
      </c>
      <c r="AW541" s="222">
        <f t="shared" si="1156"/>
        <v>0</v>
      </c>
      <c r="AX541" s="222">
        <f t="shared" si="1157"/>
        <v>0</v>
      </c>
      <c r="AY541" s="222">
        <f t="shared" si="1158"/>
        <v>0</v>
      </c>
      <c r="AZ541" s="222">
        <f t="shared" si="1159"/>
        <v>0</v>
      </c>
      <c r="BA541" s="222">
        <f t="shared" si="1160"/>
        <v>0</v>
      </c>
      <c r="BB541" s="222">
        <f t="shared" si="1161"/>
        <v>0</v>
      </c>
      <c r="BC541" s="222">
        <f t="shared" si="1162"/>
        <v>0</v>
      </c>
      <c r="BD541" s="222">
        <f t="shared" si="1163"/>
        <v>0</v>
      </c>
      <c r="BE541" s="222">
        <f t="shared" si="1164"/>
        <v>0</v>
      </c>
      <c r="BF541" s="222">
        <f t="shared" si="1165"/>
        <v>0</v>
      </c>
      <c r="BG541" s="222">
        <f t="shared" si="1166"/>
        <v>0</v>
      </c>
      <c r="BH541" s="222">
        <f t="shared" si="1167"/>
        <v>0</v>
      </c>
      <c r="BI541" s="222">
        <f t="shared" si="1168"/>
        <v>0</v>
      </c>
      <c r="BJ541" s="222">
        <f t="shared" si="1169"/>
        <v>0</v>
      </c>
      <c r="BK541" s="222">
        <f t="shared" si="1170"/>
        <v>0</v>
      </c>
      <c r="BL541" s="222">
        <f t="shared" si="1171"/>
        <v>0</v>
      </c>
      <c r="BM541" s="222">
        <f t="shared" si="1172"/>
        <v>0</v>
      </c>
      <c r="BN541" s="222">
        <f t="shared" si="1173"/>
        <v>0</v>
      </c>
      <c r="BO541" s="222">
        <f t="shared" si="1174"/>
        <v>0</v>
      </c>
      <c r="BP541" s="222">
        <f t="shared" si="1175"/>
        <v>0</v>
      </c>
      <c r="BQ541" s="222">
        <f t="shared" si="1176"/>
        <v>0</v>
      </c>
      <c r="BR541" s="222">
        <f t="shared" si="1177"/>
        <v>0</v>
      </c>
      <c r="BS541" s="222">
        <f t="shared" si="1178"/>
        <v>0</v>
      </c>
      <c r="BT541" s="222">
        <f t="shared" si="1179"/>
        <v>0</v>
      </c>
      <c r="BU541" s="222">
        <f t="shared" si="1180"/>
        <v>0</v>
      </c>
      <c r="BV541" s="222">
        <f t="shared" si="1181"/>
        <v>0</v>
      </c>
      <c r="BW541" s="222">
        <f t="shared" si="1182"/>
        <v>0</v>
      </c>
      <c r="BX541" s="222">
        <f t="shared" si="1183"/>
        <v>0</v>
      </c>
      <c r="BY541" s="222">
        <f t="shared" si="1184"/>
        <v>0</v>
      </c>
      <c r="BZ541" s="222">
        <f t="shared" si="1185"/>
        <v>0</v>
      </c>
      <c r="CA541" s="222">
        <f t="shared" si="1186"/>
        <v>0</v>
      </c>
      <c r="CB541" s="222">
        <f t="shared" si="1187"/>
        <v>0</v>
      </c>
      <c r="CC541" s="222">
        <f t="shared" si="1188"/>
        <v>0</v>
      </c>
      <c r="CD541" s="222">
        <f t="shared" si="1189"/>
        <v>0</v>
      </c>
      <c r="CE541" s="222">
        <f t="shared" si="1190"/>
        <v>0</v>
      </c>
      <c r="CF541" s="222">
        <f t="shared" si="1191"/>
        <v>0</v>
      </c>
      <c r="CG541" s="222">
        <f t="shared" si="1192"/>
        <v>0</v>
      </c>
      <c r="CH541" s="222">
        <f t="shared" si="1193"/>
        <v>0</v>
      </c>
      <c r="CI541" s="222">
        <f t="shared" si="1194"/>
        <v>0</v>
      </c>
      <c r="CJ541" s="222">
        <f t="shared" si="1195"/>
        <v>0</v>
      </c>
      <c r="CK541" s="222">
        <f t="shared" si="1196"/>
        <v>0</v>
      </c>
      <c r="CL541" s="222">
        <f t="shared" si="1197"/>
        <v>0</v>
      </c>
      <c r="CM541" s="222">
        <f t="shared" si="1198"/>
        <v>0</v>
      </c>
      <c r="CN541" s="222">
        <f t="shared" si="1199"/>
        <v>0</v>
      </c>
      <c r="CO541" s="222">
        <f t="shared" si="1200"/>
        <v>0</v>
      </c>
      <c r="CP541" s="222">
        <f t="shared" si="1201"/>
        <v>0</v>
      </c>
      <c r="CQ541" s="222">
        <f t="shared" si="1202"/>
        <v>0</v>
      </c>
      <c r="CR541" s="222">
        <f t="shared" si="1203"/>
        <v>0</v>
      </c>
      <c r="CS541" s="222">
        <f t="shared" si="1204"/>
        <v>0</v>
      </c>
      <c r="CT541" s="222">
        <f t="shared" si="1205"/>
        <v>0</v>
      </c>
      <c r="CU541" s="222">
        <f t="shared" si="1206"/>
        <v>0</v>
      </c>
      <c r="CV541" s="222">
        <f t="shared" si="1207"/>
        <v>0</v>
      </c>
      <c r="CW541" s="222">
        <f t="shared" si="1208"/>
        <v>0</v>
      </c>
      <c r="CX541" s="222">
        <f t="shared" si="1209"/>
        <v>0</v>
      </c>
      <c r="CY541" s="222">
        <f t="shared" si="1210"/>
        <v>0</v>
      </c>
      <c r="CZ541" s="222">
        <f t="shared" si="1211"/>
        <v>0</v>
      </c>
      <c r="DA541" s="222">
        <f t="shared" si="1212"/>
        <v>0</v>
      </c>
      <c r="DB541" s="222">
        <f t="shared" si="1213"/>
        <v>0</v>
      </c>
      <c r="DC541" s="222">
        <f t="shared" si="1214"/>
        <v>0</v>
      </c>
      <c r="DD541" s="222">
        <f t="shared" si="1215"/>
        <v>0</v>
      </c>
      <c r="DE541" s="222">
        <f t="shared" si="1216"/>
        <v>0</v>
      </c>
      <c r="DF541" s="222">
        <f t="shared" si="1217"/>
        <v>0</v>
      </c>
      <c r="DG541" s="222">
        <f t="shared" si="1218"/>
        <v>0</v>
      </c>
      <c r="DH541" s="222">
        <f t="shared" si="1219"/>
        <v>0</v>
      </c>
      <c r="DI541" s="222">
        <f t="shared" si="1220"/>
        <v>0</v>
      </c>
      <c r="DJ541" s="222">
        <f t="shared" si="1221"/>
        <v>0</v>
      </c>
      <c r="DK541" s="222">
        <f t="shared" si="1222"/>
        <v>0</v>
      </c>
      <c r="DL541" s="222">
        <f t="shared" si="1223"/>
        <v>0</v>
      </c>
      <c r="DM541" s="222">
        <f t="shared" si="1224"/>
        <v>0</v>
      </c>
      <c r="DN541" s="222">
        <f t="shared" si="1225"/>
        <v>0</v>
      </c>
      <c r="DO541" s="222">
        <f t="shared" si="1226"/>
        <v>0</v>
      </c>
      <c r="DP541" s="222">
        <f t="shared" si="1227"/>
        <v>0</v>
      </c>
      <c r="DQ541" s="222">
        <f t="shared" si="1228"/>
        <v>0</v>
      </c>
      <c r="DR541" s="222">
        <f t="shared" si="1229"/>
        <v>0</v>
      </c>
      <c r="DS541" s="222">
        <f t="shared" si="1230"/>
        <v>0</v>
      </c>
      <c r="DT541" s="222">
        <f t="shared" si="1231"/>
        <v>0</v>
      </c>
      <c r="DU541" s="222">
        <f t="shared" si="1232"/>
        <v>0</v>
      </c>
      <c r="DV541" s="222">
        <f t="shared" si="1233"/>
        <v>0</v>
      </c>
      <c r="DW541" s="222">
        <f t="shared" si="1234"/>
        <v>0</v>
      </c>
      <c r="DX541" s="222">
        <f t="shared" si="1235"/>
        <v>0</v>
      </c>
      <c r="DY541" s="222">
        <f t="shared" si="1236"/>
        <v>0</v>
      </c>
      <c r="DZ541" s="222">
        <f t="shared" si="1237"/>
        <v>0</v>
      </c>
      <c r="EA541" s="222">
        <f t="shared" si="1238"/>
        <v>0</v>
      </c>
      <c r="EB541" s="222">
        <f t="shared" si="1239"/>
        <v>0</v>
      </c>
      <c r="EC541" s="222">
        <f t="shared" si="1240"/>
        <v>0</v>
      </c>
      <c r="ED541" s="222">
        <f t="shared" si="1241"/>
        <v>0</v>
      </c>
      <c r="EE541" s="222">
        <f t="shared" si="1242"/>
        <v>0</v>
      </c>
      <c r="EF541" s="222">
        <f t="shared" si="1243"/>
        <v>0</v>
      </c>
      <c r="EG541" s="222">
        <f t="shared" si="1244"/>
        <v>0</v>
      </c>
      <c r="EH541" s="222">
        <f t="shared" si="1245"/>
        <v>0</v>
      </c>
      <c r="EI541" s="222">
        <f t="shared" si="1246"/>
        <v>0</v>
      </c>
      <c r="EJ541" s="222">
        <f t="shared" si="1247"/>
        <v>0</v>
      </c>
      <c r="EK541" s="222">
        <f t="shared" si="1248"/>
        <v>0</v>
      </c>
      <c r="EL541" s="222">
        <f t="shared" si="1249"/>
        <v>0</v>
      </c>
      <c r="EM541" s="222">
        <f t="shared" si="1250"/>
        <v>0</v>
      </c>
      <c r="EN541" s="222">
        <f t="shared" si="1251"/>
        <v>0</v>
      </c>
      <c r="EO541" s="222">
        <f t="shared" si="1252"/>
        <v>0</v>
      </c>
      <c r="EP541" s="222">
        <f t="shared" si="1253"/>
        <v>0</v>
      </c>
      <c r="EQ541" s="222">
        <f t="shared" si="1254"/>
        <v>0</v>
      </c>
      <c r="ER541" s="222">
        <f t="shared" si="1255"/>
        <v>0</v>
      </c>
      <c r="ES541" s="222">
        <f t="shared" si="1256"/>
        <v>0</v>
      </c>
      <c r="ET541" s="222">
        <f t="shared" si="1257"/>
        <v>0</v>
      </c>
      <c r="EU541" s="222">
        <f t="shared" si="1258"/>
        <v>0</v>
      </c>
      <c r="EV541" s="222">
        <f t="shared" si="1259"/>
        <v>0</v>
      </c>
      <c r="EW541" s="222">
        <f t="shared" si="1260"/>
        <v>0</v>
      </c>
      <c r="EX541" s="222">
        <f t="shared" si="1261"/>
        <v>0</v>
      </c>
      <c r="EY541" s="222">
        <f t="shared" si="1262"/>
        <v>0</v>
      </c>
      <c r="EZ541" s="222">
        <f t="shared" si="1263"/>
        <v>0</v>
      </c>
      <c r="FA541" s="222">
        <f t="shared" si="1264"/>
        <v>0</v>
      </c>
      <c r="FB541" s="222">
        <f t="shared" si="1265"/>
        <v>0</v>
      </c>
      <c r="FC541" s="222">
        <f t="shared" si="1266"/>
        <v>0</v>
      </c>
      <c r="FD541" s="222">
        <f t="shared" si="1267"/>
        <v>0</v>
      </c>
      <c r="FE541" s="222">
        <f t="shared" si="1268"/>
        <v>0</v>
      </c>
      <c r="FF541" s="222">
        <f t="shared" si="1269"/>
        <v>0</v>
      </c>
      <c r="FG541" s="222">
        <f t="shared" si="1270"/>
        <v>0</v>
      </c>
      <c r="FH541" s="222">
        <f t="shared" si="1271"/>
        <v>0</v>
      </c>
      <c r="FI541" s="222">
        <f t="shared" si="1272"/>
        <v>0</v>
      </c>
      <c r="FJ541" s="222">
        <f t="shared" si="1273"/>
        <v>0</v>
      </c>
      <c r="FK541" s="222">
        <f t="shared" si="1274"/>
        <v>0</v>
      </c>
      <c r="FL541" s="222">
        <f t="shared" si="1275"/>
        <v>0</v>
      </c>
      <c r="FM541" s="222">
        <f t="shared" si="1276"/>
        <v>0</v>
      </c>
      <c r="FN541" s="222">
        <f t="shared" si="1277"/>
        <v>0</v>
      </c>
      <c r="FO541" s="222">
        <f t="shared" si="1278"/>
        <v>0</v>
      </c>
      <c r="FP541" s="222">
        <f t="shared" si="1279"/>
        <v>0</v>
      </c>
      <c r="FQ541" s="222">
        <f t="shared" si="1280"/>
        <v>0</v>
      </c>
      <c r="FR541" s="222">
        <f t="shared" si="1281"/>
        <v>0</v>
      </c>
      <c r="FS541" s="222">
        <f t="shared" si="1282"/>
        <v>0</v>
      </c>
      <c r="FT541" s="222">
        <f t="shared" si="1283"/>
        <v>0</v>
      </c>
      <c r="FU541" s="222">
        <f t="shared" si="1284"/>
        <v>0</v>
      </c>
      <c r="FV541" s="222">
        <f t="shared" si="1285"/>
        <v>0</v>
      </c>
      <c r="FW541" s="222">
        <f t="shared" si="1286"/>
        <v>0</v>
      </c>
      <c r="FX541" s="222">
        <f t="shared" si="1287"/>
        <v>0</v>
      </c>
      <c r="FY541" s="222">
        <f t="shared" si="1288"/>
        <v>0</v>
      </c>
      <c r="FZ541" s="222">
        <f t="shared" si="1289"/>
        <v>0</v>
      </c>
      <c r="GA541" s="222">
        <f t="shared" si="1290"/>
        <v>0</v>
      </c>
      <c r="GB541" s="222">
        <f t="shared" si="1291"/>
        <v>0</v>
      </c>
      <c r="GC541" s="222">
        <f t="shared" si="1292"/>
        <v>0</v>
      </c>
      <c r="GD541" s="222">
        <f t="shared" si="1293"/>
        <v>0</v>
      </c>
      <c r="GE541" s="222">
        <f t="shared" si="1294"/>
        <v>0</v>
      </c>
      <c r="GF541" s="222">
        <f t="shared" si="1295"/>
        <v>0</v>
      </c>
      <c r="GG541" s="222">
        <f t="shared" si="1296"/>
        <v>0</v>
      </c>
      <c r="GH541" s="222">
        <f t="shared" si="1297"/>
        <v>0</v>
      </c>
      <c r="GI541" s="222">
        <f t="shared" si="1298"/>
        <v>0</v>
      </c>
      <c r="GJ541" s="222">
        <f t="shared" si="1299"/>
        <v>0</v>
      </c>
      <c r="GK541" s="222">
        <f t="shared" si="1300"/>
        <v>0</v>
      </c>
      <c r="GL541" s="222">
        <f t="shared" si="1301"/>
        <v>0</v>
      </c>
      <c r="GM541" s="222">
        <f t="shared" si="1302"/>
        <v>0</v>
      </c>
      <c r="GN541" s="222">
        <f t="shared" si="1303"/>
        <v>0</v>
      </c>
      <c r="GO541" s="222">
        <f t="shared" si="1304"/>
        <v>0</v>
      </c>
      <c r="GP541" s="222">
        <f t="shared" si="1305"/>
        <v>0</v>
      </c>
      <c r="GQ541" s="222">
        <f t="shared" si="1306"/>
        <v>0</v>
      </c>
      <c r="GR541" s="222">
        <f t="shared" si="1307"/>
        <v>0</v>
      </c>
      <c r="GS541" s="222">
        <f t="shared" si="1308"/>
        <v>0</v>
      </c>
      <c r="GT541" s="222">
        <f t="shared" si="1309"/>
        <v>0</v>
      </c>
      <c r="GU541" s="222">
        <f t="shared" si="1310"/>
        <v>0</v>
      </c>
      <c r="GV541" s="222">
        <f t="shared" si="1311"/>
        <v>0</v>
      </c>
      <c r="GW541" s="222">
        <f t="shared" si="1312"/>
        <v>0</v>
      </c>
      <c r="GX541" s="222">
        <f t="shared" si="1313"/>
        <v>0</v>
      </c>
      <c r="GY541" s="222">
        <f t="shared" si="1314"/>
        <v>0</v>
      </c>
      <c r="GZ541" s="222">
        <f t="shared" si="1315"/>
        <v>0</v>
      </c>
      <c r="HA541" s="222">
        <f t="shared" si="1316"/>
        <v>0</v>
      </c>
      <c r="HB541" s="222">
        <f t="shared" si="1317"/>
        <v>0</v>
      </c>
      <c r="HC541" s="222">
        <f t="shared" si="1318"/>
        <v>0</v>
      </c>
      <c r="HD541" s="222">
        <f t="shared" si="1319"/>
        <v>0</v>
      </c>
      <c r="HE541" s="222">
        <f t="shared" si="1320"/>
        <v>0</v>
      </c>
      <c r="HF541" s="222">
        <f t="shared" si="1321"/>
        <v>0</v>
      </c>
      <c r="HG541" s="222">
        <f t="shared" si="1322"/>
        <v>0</v>
      </c>
      <c r="HH541" s="222">
        <f t="shared" si="1323"/>
        <v>0</v>
      </c>
      <c r="HI541" s="222">
        <f t="shared" si="1324"/>
        <v>0</v>
      </c>
      <c r="HJ541" s="222">
        <f t="shared" si="1325"/>
        <v>0</v>
      </c>
      <c r="HK541" s="222">
        <f t="shared" si="1326"/>
        <v>0</v>
      </c>
      <c r="HL541" s="222">
        <f t="shared" si="1327"/>
        <v>0</v>
      </c>
      <c r="HM541" s="222">
        <f t="shared" si="1328"/>
        <v>0</v>
      </c>
      <c r="HN541" s="222">
        <f t="shared" si="1329"/>
        <v>0</v>
      </c>
      <c r="HO541" s="222">
        <f t="shared" si="1330"/>
        <v>0</v>
      </c>
      <c r="HP541" s="222">
        <f t="shared" si="1331"/>
        <v>0</v>
      </c>
      <c r="HQ541" s="222">
        <f t="shared" si="1332"/>
        <v>0</v>
      </c>
      <c r="HR541" s="222">
        <f t="shared" si="1333"/>
        <v>0</v>
      </c>
      <c r="HS541" s="222">
        <f t="shared" si="1334"/>
        <v>0</v>
      </c>
      <c r="HT541" s="222">
        <f t="shared" si="1335"/>
        <v>0</v>
      </c>
      <c r="HU541" s="222">
        <f t="shared" si="1336"/>
        <v>0</v>
      </c>
      <c r="HV541" s="222">
        <f t="shared" si="1337"/>
        <v>0</v>
      </c>
      <c r="HW541" s="222">
        <f t="shared" si="1338"/>
        <v>0</v>
      </c>
      <c r="HX541" s="222">
        <f t="shared" si="1339"/>
        <v>0</v>
      </c>
      <c r="HY541" s="222">
        <f t="shared" si="1340"/>
        <v>0</v>
      </c>
      <c r="HZ541" s="222">
        <f t="shared" si="1341"/>
        <v>0</v>
      </c>
      <c r="IA541" s="222">
        <f t="shared" si="1342"/>
        <v>0</v>
      </c>
      <c r="IB541" s="222">
        <f t="shared" si="1343"/>
        <v>0</v>
      </c>
      <c r="IC541" s="222">
        <f t="shared" si="1344"/>
        <v>0</v>
      </c>
      <c r="ID541" s="222">
        <f t="shared" si="1345"/>
        <v>0</v>
      </c>
      <c r="IE541" s="222">
        <f t="shared" si="1346"/>
        <v>0</v>
      </c>
      <c r="IF541" s="222">
        <f t="shared" si="1347"/>
        <v>0</v>
      </c>
      <c r="IG541" s="222">
        <f t="shared" si="1348"/>
        <v>0</v>
      </c>
      <c r="IH541" s="222">
        <f t="shared" si="1349"/>
        <v>0</v>
      </c>
      <c r="II541" s="222">
        <f t="shared" si="1350"/>
        <v>0</v>
      </c>
      <c r="IJ541" s="222">
        <f t="shared" si="1351"/>
        <v>0</v>
      </c>
      <c r="IK541" s="222">
        <f t="shared" si="1352"/>
        <v>0</v>
      </c>
      <c r="IL541" s="222">
        <f t="shared" si="1353"/>
        <v>0</v>
      </c>
      <c r="IM541" s="222">
        <f t="shared" si="1354"/>
        <v>0</v>
      </c>
      <c r="IN541" s="222">
        <f t="shared" si="1355"/>
        <v>0</v>
      </c>
      <c r="IO541" s="222">
        <f t="shared" si="1356"/>
        <v>0</v>
      </c>
      <c r="IP541" s="222">
        <f t="shared" si="1357"/>
        <v>0</v>
      </c>
      <c r="IQ541" s="222">
        <f t="shared" si="1358"/>
        <v>0</v>
      </c>
      <c r="IR541" s="222">
        <f t="shared" si="1359"/>
        <v>0</v>
      </c>
      <c r="IS541" s="222">
        <f t="shared" si="1360"/>
        <v>0</v>
      </c>
      <c r="IT541" s="222">
        <f t="shared" si="1361"/>
        <v>0</v>
      </c>
      <c r="IU541" s="222">
        <f t="shared" si="1362"/>
        <v>0</v>
      </c>
      <c r="IV541" s="222">
        <f t="shared" si="1363"/>
        <v>0</v>
      </c>
      <c r="IW541" s="222">
        <f t="shared" si="1364"/>
        <v>0</v>
      </c>
      <c r="IX541" s="222">
        <f t="shared" si="1365"/>
        <v>0</v>
      </c>
      <c r="IY541" s="222">
        <f t="shared" si="1366"/>
        <v>0</v>
      </c>
      <c r="IZ541" s="222">
        <f t="shared" si="1367"/>
        <v>0</v>
      </c>
      <c r="JA541" s="222">
        <f t="shared" si="1368"/>
        <v>0</v>
      </c>
      <c r="JB541" s="222">
        <f t="shared" si="1369"/>
        <v>0</v>
      </c>
    </row>
    <row r="542" spans="2:262">
      <c r="B542" s="230">
        <v>181</v>
      </c>
      <c r="C542" s="229">
        <f t="shared" si="1370"/>
        <v>3.5351562500000027E-3</v>
      </c>
      <c r="D542" s="226">
        <f t="shared" ca="1" si="1113"/>
        <v>71.942193469580516</v>
      </c>
      <c r="E542" s="225">
        <f ca="1">GE361</f>
        <v>-5.7806530419479474E-2</v>
      </c>
      <c r="F542" s="224">
        <v>181</v>
      </c>
      <c r="G542" s="222">
        <f t="shared" si="1114"/>
        <v>0</v>
      </c>
      <c r="H542" s="222">
        <f t="shared" si="1115"/>
        <v>0</v>
      </c>
      <c r="I542" s="222">
        <f t="shared" si="1116"/>
        <v>0</v>
      </c>
      <c r="J542" s="222">
        <f t="shared" si="1117"/>
        <v>0</v>
      </c>
      <c r="K542" s="222">
        <f t="shared" si="1118"/>
        <v>0</v>
      </c>
      <c r="L542" s="222">
        <f t="shared" si="1119"/>
        <v>0</v>
      </c>
      <c r="M542" s="222">
        <f t="shared" si="1120"/>
        <v>0</v>
      </c>
      <c r="N542" s="222">
        <f t="shared" si="1121"/>
        <v>0</v>
      </c>
      <c r="O542" s="222">
        <f t="shared" si="1122"/>
        <v>0</v>
      </c>
      <c r="P542" s="222">
        <f t="shared" si="1123"/>
        <v>0</v>
      </c>
      <c r="Q542" s="222">
        <f t="shared" si="1124"/>
        <v>0</v>
      </c>
      <c r="R542" s="222">
        <f t="shared" si="1125"/>
        <v>0</v>
      </c>
      <c r="S542" s="222">
        <f t="shared" si="1126"/>
        <v>0</v>
      </c>
      <c r="T542" s="222">
        <f t="shared" si="1127"/>
        <v>0</v>
      </c>
      <c r="U542" s="222">
        <f t="shared" si="1128"/>
        <v>0</v>
      </c>
      <c r="V542" s="222">
        <f t="shared" si="1129"/>
        <v>0</v>
      </c>
      <c r="W542" s="222">
        <f t="shared" si="1130"/>
        <v>0</v>
      </c>
      <c r="X542" s="222">
        <f t="shared" si="1131"/>
        <v>0</v>
      </c>
      <c r="Y542" s="222">
        <f t="shared" si="1132"/>
        <v>0</v>
      </c>
      <c r="Z542" s="222">
        <f t="shared" si="1133"/>
        <v>0</v>
      </c>
      <c r="AA542" s="222">
        <f t="shared" si="1134"/>
        <v>0</v>
      </c>
      <c r="AB542" s="222">
        <f t="shared" si="1135"/>
        <v>0</v>
      </c>
      <c r="AC542" s="222">
        <f t="shared" si="1136"/>
        <v>0</v>
      </c>
      <c r="AD542" s="222">
        <f t="shared" si="1137"/>
        <v>0</v>
      </c>
      <c r="AE542" s="222">
        <f t="shared" si="1138"/>
        <v>0</v>
      </c>
      <c r="AF542" s="222">
        <f t="shared" si="1139"/>
        <v>0</v>
      </c>
      <c r="AG542" s="222">
        <f t="shared" si="1140"/>
        <v>0</v>
      </c>
      <c r="AH542" s="222">
        <f t="shared" si="1141"/>
        <v>0</v>
      </c>
      <c r="AI542" s="222">
        <f t="shared" si="1142"/>
        <v>0</v>
      </c>
      <c r="AJ542" s="222">
        <f t="shared" si="1143"/>
        <v>0</v>
      </c>
      <c r="AK542" s="222">
        <f t="shared" si="1144"/>
        <v>0</v>
      </c>
      <c r="AL542" s="222">
        <f t="shared" si="1145"/>
        <v>0</v>
      </c>
      <c r="AM542" s="222">
        <f t="shared" si="1146"/>
        <v>0</v>
      </c>
      <c r="AN542" s="222">
        <f t="shared" si="1147"/>
        <v>0</v>
      </c>
      <c r="AO542" s="222">
        <f t="shared" si="1148"/>
        <v>0</v>
      </c>
      <c r="AP542" s="222">
        <f t="shared" si="1149"/>
        <v>0</v>
      </c>
      <c r="AQ542" s="222">
        <f t="shared" si="1150"/>
        <v>0</v>
      </c>
      <c r="AR542" s="222">
        <f t="shared" si="1151"/>
        <v>0</v>
      </c>
      <c r="AS542" s="222">
        <f t="shared" si="1152"/>
        <v>0</v>
      </c>
      <c r="AT542" s="222">
        <f t="shared" si="1153"/>
        <v>0</v>
      </c>
      <c r="AU542" s="222">
        <f t="shared" si="1154"/>
        <v>0</v>
      </c>
      <c r="AV542" s="222">
        <f t="shared" si="1155"/>
        <v>0</v>
      </c>
      <c r="AW542" s="222">
        <f t="shared" si="1156"/>
        <v>0</v>
      </c>
      <c r="AX542" s="222">
        <f t="shared" si="1157"/>
        <v>0</v>
      </c>
      <c r="AY542" s="222">
        <f t="shared" si="1158"/>
        <v>0</v>
      </c>
      <c r="AZ542" s="222">
        <f t="shared" si="1159"/>
        <v>0</v>
      </c>
      <c r="BA542" s="222">
        <f t="shared" si="1160"/>
        <v>0</v>
      </c>
      <c r="BB542" s="222">
        <f t="shared" si="1161"/>
        <v>0</v>
      </c>
      <c r="BC542" s="222">
        <f t="shared" si="1162"/>
        <v>0</v>
      </c>
      <c r="BD542" s="222">
        <f t="shared" si="1163"/>
        <v>0</v>
      </c>
      <c r="BE542" s="222">
        <f t="shared" si="1164"/>
        <v>0</v>
      </c>
      <c r="BF542" s="222">
        <f t="shared" si="1165"/>
        <v>0</v>
      </c>
      <c r="BG542" s="222">
        <f t="shared" si="1166"/>
        <v>0</v>
      </c>
      <c r="BH542" s="222">
        <f t="shared" si="1167"/>
        <v>0</v>
      </c>
      <c r="BI542" s="222">
        <f t="shared" si="1168"/>
        <v>0</v>
      </c>
      <c r="BJ542" s="222">
        <f t="shared" si="1169"/>
        <v>0</v>
      </c>
      <c r="BK542" s="222">
        <f t="shared" si="1170"/>
        <v>0</v>
      </c>
      <c r="BL542" s="222">
        <f t="shared" si="1171"/>
        <v>0</v>
      </c>
      <c r="BM542" s="222">
        <f t="shared" si="1172"/>
        <v>0</v>
      </c>
      <c r="BN542" s="222">
        <f t="shared" si="1173"/>
        <v>0</v>
      </c>
      <c r="BO542" s="222">
        <f t="shared" si="1174"/>
        <v>0</v>
      </c>
      <c r="BP542" s="222">
        <f t="shared" si="1175"/>
        <v>0</v>
      </c>
      <c r="BQ542" s="222">
        <f t="shared" si="1176"/>
        <v>0</v>
      </c>
      <c r="BR542" s="222">
        <f t="shared" si="1177"/>
        <v>0</v>
      </c>
      <c r="BS542" s="222">
        <f t="shared" si="1178"/>
        <v>0</v>
      </c>
      <c r="BT542" s="222">
        <f t="shared" si="1179"/>
        <v>0</v>
      </c>
      <c r="BU542" s="222">
        <f t="shared" si="1180"/>
        <v>0</v>
      </c>
      <c r="BV542" s="222">
        <f t="shared" si="1181"/>
        <v>0</v>
      </c>
      <c r="BW542" s="222">
        <f t="shared" si="1182"/>
        <v>0</v>
      </c>
      <c r="BX542" s="222">
        <f t="shared" si="1183"/>
        <v>0</v>
      </c>
      <c r="BY542" s="222">
        <f t="shared" si="1184"/>
        <v>0</v>
      </c>
      <c r="BZ542" s="222">
        <f t="shared" si="1185"/>
        <v>0</v>
      </c>
      <c r="CA542" s="222">
        <f t="shared" si="1186"/>
        <v>0</v>
      </c>
      <c r="CB542" s="222">
        <f t="shared" si="1187"/>
        <v>0</v>
      </c>
      <c r="CC542" s="222">
        <f t="shared" si="1188"/>
        <v>0</v>
      </c>
      <c r="CD542" s="222">
        <f t="shared" si="1189"/>
        <v>0</v>
      </c>
      <c r="CE542" s="222">
        <f t="shared" si="1190"/>
        <v>0</v>
      </c>
      <c r="CF542" s="222">
        <f t="shared" si="1191"/>
        <v>0</v>
      </c>
      <c r="CG542" s="222">
        <f t="shared" si="1192"/>
        <v>0</v>
      </c>
      <c r="CH542" s="222">
        <f t="shared" si="1193"/>
        <v>0</v>
      </c>
      <c r="CI542" s="222">
        <f t="shared" si="1194"/>
        <v>0</v>
      </c>
      <c r="CJ542" s="222">
        <f t="shared" si="1195"/>
        <v>0</v>
      </c>
      <c r="CK542" s="222">
        <f t="shared" si="1196"/>
        <v>0</v>
      </c>
      <c r="CL542" s="222">
        <f t="shared" si="1197"/>
        <v>0</v>
      </c>
      <c r="CM542" s="222">
        <f t="shared" si="1198"/>
        <v>0</v>
      </c>
      <c r="CN542" s="222">
        <f t="shared" si="1199"/>
        <v>0</v>
      </c>
      <c r="CO542" s="222">
        <f t="shared" si="1200"/>
        <v>0</v>
      </c>
      <c r="CP542" s="222">
        <f t="shared" si="1201"/>
        <v>0</v>
      </c>
      <c r="CQ542" s="222">
        <f t="shared" si="1202"/>
        <v>0</v>
      </c>
      <c r="CR542" s="222">
        <f t="shared" si="1203"/>
        <v>0</v>
      </c>
      <c r="CS542" s="222">
        <f t="shared" si="1204"/>
        <v>0</v>
      </c>
      <c r="CT542" s="222">
        <f t="shared" si="1205"/>
        <v>0</v>
      </c>
      <c r="CU542" s="222">
        <f t="shared" si="1206"/>
        <v>0</v>
      </c>
      <c r="CV542" s="222">
        <f t="shared" si="1207"/>
        <v>0</v>
      </c>
      <c r="CW542" s="222">
        <f t="shared" si="1208"/>
        <v>0</v>
      </c>
      <c r="CX542" s="222">
        <f t="shared" si="1209"/>
        <v>0</v>
      </c>
      <c r="CY542" s="222">
        <f t="shared" si="1210"/>
        <v>0</v>
      </c>
      <c r="CZ542" s="222">
        <f t="shared" si="1211"/>
        <v>0</v>
      </c>
      <c r="DA542" s="222">
        <f t="shared" si="1212"/>
        <v>0</v>
      </c>
      <c r="DB542" s="222">
        <f t="shared" si="1213"/>
        <v>0</v>
      </c>
      <c r="DC542" s="222">
        <f t="shared" si="1214"/>
        <v>0</v>
      </c>
      <c r="DD542" s="222">
        <f t="shared" si="1215"/>
        <v>0</v>
      </c>
      <c r="DE542" s="222">
        <f t="shared" si="1216"/>
        <v>0</v>
      </c>
      <c r="DF542" s="222">
        <f t="shared" si="1217"/>
        <v>0</v>
      </c>
      <c r="DG542" s="222">
        <f t="shared" si="1218"/>
        <v>0</v>
      </c>
      <c r="DH542" s="222">
        <f t="shared" si="1219"/>
        <v>0</v>
      </c>
      <c r="DI542" s="222">
        <f t="shared" si="1220"/>
        <v>0</v>
      </c>
      <c r="DJ542" s="222">
        <f t="shared" si="1221"/>
        <v>0</v>
      </c>
      <c r="DK542" s="222">
        <f t="shared" si="1222"/>
        <v>0</v>
      </c>
      <c r="DL542" s="222">
        <f t="shared" si="1223"/>
        <v>0</v>
      </c>
      <c r="DM542" s="222">
        <f t="shared" si="1224"/>
        <v>0</v>
      </c>
      <c r="DN542" s="222">
        <f t="shared" si="1225"/>
        <v>0</v>
      </c>
      <c r="DO542" s="222">
        <f t="shared" si="1226"/>
        <v>0</v>
      </c>
      <c r="DP542" s="222">
        <f t="shared" si="1227"/>
        <v>0</v>
      </c>
      <c r="DQ542" s="222">
        <f t="shared" si="1228"/>
        <v>0</v>
      </c>
      <c r="DR542" s="222">
        <f t="shared" si="1229"/>
        <v>0</v>
      </c>
      <c r="DS542" s="222">
        <f t="shared" si="1230"/>
        <v>0</v>
      </c>
      <c r="DT542" s="222">
        <f t="shared" si="1231"/>
        <v>0</v>
      </c>
      <c r="DU542" s="222">
        <f t="shared" si="1232"/>
        <v>0</v>
      </c>
      <c r="DV542" s="222">
        <f t="shared" si="1233"/>
        <v>0</v>
      </c>
      <c r="DW542" s="222">
        <f t="shared" si="1234"/>
        <v>0</v>
      </c>
      <c r="DX542" s="222">
        <f t="shared" si="1235"/>
        <v>0</v>
      </c>
      <c r="DY542" s="222">
        <f t="shared" si="1236"/>
        <v>0</v>
      </c>
      <c r="DZ542" s="222">
        <f t="shared" si="1237"/>
        <v>0</v>
      </c>
      <c r="EA542" s="222">
        <f t="shared" si="1238"/>
        <v>0</v>
      </c>
      <c r="EB542" s="222">
        <f t="shared" si="1239"/>
        <v>0</v>
      </c>
      <c r="EC542" s="222">
        <f t="shared" si="1240"/>
        <v>0</v>
      </c>
      <c r="ED542" s="222">
        <f t="shared" si="1241"/>
        <v>0</v>
      </c>
      <c r="EE542" s="222">
        <f t="shared" si="1242"/>
        <v>0</v>
      </c>
      <c r="EF542" s="222">
        <f t="shared" si="1243"/>
        <v>0</v>
      </c>
      <c r="EG542" s="222">
        <f t="shared" si="1244"/>
        <v>0</v>
      </c>
      <c r="EH542" s="222">
        <f t="shared" si="1245"/>
        <v>0</v>
      </c>
      <c r="EI542" s="222">
        <f t="shared" si="1246"/>
        <v>0</v>
      </c>
      <c r="EJ542" s="222">
        <f t="shared" si="1247"/>
        <v>0</v>
      </c>
      <c r="EK542" s="222">
        <f t="shared" si="1248"/>
        <v>0</v>
      </c>
      <c r="EL542" s="222">
        <f t="shared" si="1249"/>
        <v>0</v>
      </c>
      <c r="EM542" s="222">
        <f t="shared" si="1250"/>
        <v>0</v>
      </c>
      <c r="EN542" s="222">
        <f t="shared" si="1251"/>
        <v>0</v>
      </c>
      <c r="EO542" s="222">
        <f t="shared" si="1252"/>
        <v>0</v>
      </c>
      <c r="EP542" s="222">
        <f t="shared" si="1253"/>
        <v>0</v>
      </c>
      <c r="EQ542" s="222">
        <f t="shared" si="1254"/>
        <v>0</v>
      </c>
      <c r="ER542" s="222">
        <f t="shared" si="1255"/>
        <v>0</v>
      </c>
      <c r="ES542" s="222">
        <f t="shared" si="1256"/>
        <v>0</v>
      </c>
      <c r="ET542" s="222">
        <f t="shared" si="1257"/>
        <v>0</v>
      </c>
      <c r="EU542" s="222">
        <f t="shared" si="1258"/>
        <v>0</v>
      </c>
      <c r="EV542" s="222">
        <f t="shared" si="1259"/>
        <v>0</v>
      </c>
      <c r="EW542" s="222">
        <f t="shared" si="1260"/>
        <v>0</v>
      </c>
      <c r="EX542" s="222">
        <f t="shared" si="1261"/>
        <v>0</v>
      </c>
      <c r="EY542" s="222">
        <f t="shared" si="1262"/>
        <v>0</v>
      </c>
      <c r="EZ542" s="222">
        <f t="shared" si="1263"/>
        <v>0</v>
      </c>
      <c r="FA542" s="222">
        <f t="shared" si="1264"/>
        <v>0</v>
      </c>
      <c r="FB542" s="222">
        <f t="shared" si="1265"/>
        <v>0</v>
      </c>
      <c r="FC542" s="222">
        <f t="shared" si="1266"/>
        <v>0</v>
      </c>
      <c r="FD542" s="222">
        <f t="shared" si="1267"/>
        <v>0</v>
      </c>
      <c r="FE542" s="222">
        <f t="shared" si="1268"/>
        <v>0</v>
      </c>
      <c r="FF542" s="222">
        <f t="shared" si="1269"/>
        <v>0</v>
      </c>
      <c r="FG542" s="222">
        <f t="shared" si="1270"/>
        <v>0</v>
      </c>
      <c r="FH542" s="222">
        <f t="shared" si="1271"/>
        <v>0</v>
      </c>
      <c r="FI542" s="222">
        <f t="shared" si="1272"/>
        <v>0</v>
      </c>
      <c r="FJ542" s="222">
        <f t="shared" si="1273"/>
        <v>0</v>
      </c>
      <c r="FK542" s="222">
        <f t="shared" si="1274"/>
        <v>0</v>
      </c>
      <c r="FL542" s="222">
        <f t="shared" si="1275"/>
        <v>0</v>
      </c>
      <c r="FM542" s="222">
        <f t="shared" si="1276"/>
        <v>0</v>
      </c>
      <c r="FN542" s="222">
        <f t="shared" si="1277"/>
        <v>0</v>
      </c>
      <c r="FO542" s="222">
        <f t="shared" si="1278"/>
        <v>0</v>
      </c>
      <c r="FP542" s="222">
        <f t="shared" si="1279"/>
        <v>0</v>
      </c>
      <c r="FQ542" s="222">
        <f t="shared" si="1280"/>
        <v>0</v>
      </c>
      <c r="FR542" s="222">
        <f t="shared" si="1281"/>
        <v>0</v>
      </c>
      <c r="FS542" s="222">
        <f t="shared" si="1282"/>
        <v>0</v>
      </c>
      <c r="FT542" s="222">
        <f t="shared" si="1283"/>
        <v>0</v>
      </c>
      <c r="FU542" s="222">
        <f t="shared" si="1284"/>
        <v>0</v>
      </c>
      <c r="FV542" s="222">
        <f t="shared" si="1285"/>
        <v>0</v>
      </c>
      <c r="FW542" s="222">
        <f t="shared" si="1286"/>
        <v>0</v>
      </c>
      <c r="FX542" s="222">
        <f t="shared" si="1287"/>
        <v>0</v>
      </c>
      <c r="FY542" s="222">
        <f t="shared" si="1288"/>
        <v>0</v>
      </c>
      <c r="FZ542" s="222">
        <f t="shared" si="1289"/>
        <v>0</v>
      </c>
      <c r="GA542" s="222">
        <f t="shared" si="1290"/>
        <v>0</v>
      </c>
      <c r="GB542" s="222">
        <f t="shared" si="1291"/>
        <v>0</v>
      </c>
      <c r="GC542" s="222">
        <f t="shared" si="1292"/>
        <v>0</v>
      </c>
      <c r="GD542" s="222">
        <f t="shared" si="1293"/>
        <v>0</v>
      </c>
      <c r="GE542" s="222">
        <f t="shared" si="1294"/>
        <v>0</v>
      </c>
      <c r="GF542" s="222">
        <f t="shared" si="1295"/>
        <v>0</v>
      </c>
      <c r="GG542" s="222">
        <f t="shared" si="1296"/>
        <v>0</v>
      </c>
      <c r="GH542" s="222">
        <f t="shared" si="1297"/>
        <v>0</v>
      </c>
      <c r="GI542" s="222">
        <f t="shared" si="1298"/>
        <v>0</v>
      </c>
      <c r="GJ542" s="222">
        <f t="shared" si="1299"/>
        <v>0</v>
      </c>
      <c r="GK542" s="222">
        <f t="shared" si="1300"/>
        <v>0</v>
      </c>
      <c r="GL542" s="222">
        <f t="shared" si="1301"/>
        <v>0</v>
      </c>
      <c r="GM542" s="222">
        <f t="shared" si="1302"/>
        <v>0</v>
      </c>
      <c r="GN542" s="222">
        <f t="shared" si="1303"/>
        <v>0</v>
      </c>
      <c r="GO542" s="222">
        <f t="shared" si="1304"/>
        <v>0</v>
      </c>
      <c r="GP542" s="222">
        <f t="shared" si="1305"/>
        <v>0</v>
      </c>
      <c r="GQ542" s="222">
        <f t="shared" si="1306"/>
        <v>0</v>
      </c>
      <c r="GR542" s="222">
        <f t="shared" si="1307"/>
        <v>0</v>
      </c>
      <c r="GS542" s="222">
        <f t="shared" si="1308"/>
        <v>0</v>
      </c>
      <c r="GT542" s="222">
        <f t="shared" si="1309"/>
        <v>0</v>
      </c>
      <c r="GU542" s="222">
        <f t="shared" si="1310"/>
        <v>0</v>
      </c>
      <c r="GV542" s="222">
        <f t="shared" si="1311"/>
        <v>0</v>
      </c>
      <c r="GW542" s="222">
        <f t="shared" si="1312"/>
        <v>0</v>
      </c>
      <c r="GX542" s="222">
        <f t="shared" si="1313"/>
        <v>0</v>
      </c>
      <c r="GY542" s="222">
        <f t="shared" si="1314"/>
        <v>0</v>
      </c>
      <c r="GZ542" s="222">
        <f t="shared" si="1315"/>
        <v>0</v>
      </c>
      <c r="HA542" s="222">
        <f t="shared" si="1316"/>
        <v>0</v>
      </c>
      <c r="HB542" s="222">
        <f t="shared" si="1317"/>
        <v>0</v>
      </c>
      <c r="HC542" s="222">
        <f t="shared" si="1318"/>
        <v>0</v>
      </c>
      <c r="HD542" s="222">
        <f t="shared" si="1319"/>
        <v>0</v>
      </c>
      <c r="HE542" s="222">
        <f t="shared" si="1320"/>
        <v>0</v>
      </c>
      <c r="HF542" s="222">
        <f t="shared" si="1321"/>
        <v>0</v>
      </c>
      <c r="HG542" s="222">
        <f t="shared" si="1322"/>
        <v>0</v>
      </c>
      <c r="HH542" s="222">
        <f t="shared" si="1323"/>
        <v>0</v>
      </c>
      <c r="HI542" s="222">
        <f t="shared" si="1324"/>
        <v>0</v>
      </c>
      <c r="HJ542" s="222">
        <f t="shared" si="1325"/>
        <v>0</v>
      </c>
      <c r="HK542" s="222">
        <f t="shared" si="1326"/>
        <v>0</v>
      </c>
      <c r="HL542" s="222">
        <f t="shared" si="1327"/>
        <v>0</v>
      </c>
      <c r="HM542" s="222">
        <f t="shared" si="1328"/>
        <v>0</v>
      </c>
      <c r="HN542" s="222">
        <f t="shared" si="1329"/>
        <v>0</v>
      </c>
      <c r="HO542" s="222">
        <f t="shared" si="1330"/>
        <v>0</v>
      </c>
      <c r="HP542" s="222">
        <f t="shared" si="1331"/>
        <v>0</v>
      </c>
      <c r="HQ542" s="222">
        <f t="shared" si="1332"/>
        <v>0</v>
      </c>
      <c r="HR542" s="222">
        <f t="shared" si="1333"/>
        <v>0</v>
      </c>
      <c r="HS542" s="222">
        <f t="shared" si="1334"/>
        <v>0</v>
      </c>
      <c r="HT542" s="222">
        <f t="shared" si="1335"/>
        <v>0</v>
      </c>
      <c r="HU542" s="222">
        <f t="shared" si="1336"/>
        <v>0</v>
      </c>
      <c r="HV542" s="222">
        <f t="shared" si="1337"/>
        <v>0</v>
      </c>
      <c r="HW542" s="222">
        <f t="shared" si="1338"/>
        <v>0</v>
      </c>
      <c r="HX542" s="222">
        <f t="shared" si="1339"/>
        <v>0</v>
      </c>
      <c r="HY542" s="222">
        <f t="shared" si="1340"/>
        <v>0</v>
      </c>
      <c r="HZ542" s="222">
        <f t="shared" si="1341"/>
        <v>0</v>
      </c>
      <c r="IA542" s="222">
        <f t="shared" si="1342"/>
        <v>0</v>
      </c>
      <c r="IB542" s="222">
        <f t="shared" si="1343"/>
        <v>0</v>
      </c>
      <c r="IC542" s="222">
        <f t="shared" si="1344"/>
        <v>0</v>
      </c>
      <c r="ID542" s="222">
        <f t="shared" si="1345"/>
        <v>0</v>
      </c>
      <c r="IE542" s="222">
        <f t="shared" si="1346"/>
        <v>0</v>
      </c>
      <c r="IF542" s="222">
        <f t="shared" si="1347"/>
        <v>0</v>
      </c>
      <c r="IG542" s="222">
        <f t="shared" si="1348"/>
        <v>0</v>
      </c>
      <c r="IH542" s="222">
        <f t="shared" si="1349"/>
        <v>0</v>
      </c>
      <c r="II542" s="222">
        <f t="shared" si="1350"/>
        <v>0</v>
      </c>
      <c r="IJ542" s="222">
        <f t="shared" si="1351"/>
        <v>0</v>
      </c>
      <c r="IK542" s="222">
        <f t="shared" si="1352"/>
        <v>0</v>
      </c>
      <c r="IL542" s="222">
        <f t="shared" si="1353"/>
        <v>0</v>
      </c>
      <c r="IM542" s="222">
        <f t="shared" si="1354"/>
        <v>0</v>
      </c>
      <c r="IN542" s="222">
        <f t="shared" si="1355"/>
        <v>0</v>
      </c>
      <c r="IO542" s="222">
        <f t="shared" si="1356"/>
        <v>0</v>
      </c>
      <c r="IP542" s="222">
        <f t="shared" si="1357"/>
        <v>0</v>
      </c>
      <c r="IQ542" s="222">
        <f t="shared" si="1358"/>
        <v>0</v>
      </c>
      <c r="IR542" s="222">
        <f t="shared" si="1359"/>
        <v>0</v>
      </c>
      <c r="IS542" s="222">
        <f t="shared" si="1360"/>
        <v>0</v>
      </c>
      <c r="IT542" s="222">
        <f t="shared" si="1361"/>
        <v>0</v>
      </c>
      <c r="IU542" s="222">
        <f t="shared" si="1362"/>
        <v>0</v>
      </c>
      <c r="IV542" s="222">
        <f t="shared" si="1363"/>
        <v>0</v>
      </c>
      <c r="IW542" s="222">
        <f t="shared" si="1364"/>
        <v>0</v>
      </c>
      <c r="IX542" s="222">
        <f t="shared" si="1365"/>
        <v>0</v>
      </c>
      <c r="IY542" s="222">
        <f t="shared" si="1366"/>
        <v>0</v>
      </c>
      <c r="IZ542" s="222">
        <f t="shared" si="1367"/>
        <v>0</v>
      </c>
      <c r="JA542" s="222">
        <f t="shared" si="1368"/>
        <v>0</v>
      </c>
      <c r="JB542" s="222">
        <f t="shared" si="1369"/>
        <v>0</v>
      </c>
    </row>
    <row r="543" spans="2:262">
      <c r="B543" s="230">
        <v>182</v>
      </c>
      <c r="C543" s="229">
        <f t="shared" si="1370"/>
        <v>3.5546875000000027E-3</v>
      </c>
      <c r="D543" s="226">
        <f t="shared" ca="1" si="1113"/>
        <v>71.943396584225695</v>
      </c>
      <c r="E543" s="225">
        <f ca="1">GF361</f>
        <v>-5.6603415774309079E-2</v>
      </c>
      <c r="F543" s="224">
        <v>182</v>
      </c>
      <c r="G543" s="222">
        <f t="shared" si="1114"/>
        <v>0</v>
      </c>
      <c r="H543" s="222">
        <f t="shared" si="1115"/>
        <v>0</v>
      </c>
      <c r="I543" s="222">
        <f t="shared" si="1116"/>
        <v>0</v>
      </c>
      <c r="J543" s="222">
        <f t="shared" si="1117"/>
        <v>0</v>
      </c>
      <c r="K543" s="222">
        <f t="shared" si="1118"/>
        <v>0</v>
      </c>
      <c r="L543" s="222">
        <f t="shared" si="1119"/>
        <v>0</v>
      </c>
      <c r="M543" s="222">
        <f t="shared" si="1120"/>
        <v>0</v>
      </c>
      <c r="N543" s="222">
        <f t="shared" si="1121"/>
        <v>0</v>
      </c>
      <c r="O543" s="222">
        <f t="shared" si="1122"/>
        <v>0</v>
      </c>
      <c r="P543" s="222">
        <f t="shared" si="1123"/>
        <v>0</v>
      </c>
      <c r="Q543" s="222">
        <f t="shared" si="1124"/>
        <v>0</v>
      </c>
      <c r="R543" s="222">
        <f t="shared" si="1125"/>
        <v>0</v>
      </c>
      <c r="S543" s="222">
        <f t="shared" si="1126"/>
        <v>0</v>
      </c>
      <c r="T543" s="222">
        <f t="shared" si="1127"/>
        <v>0</v>
      </c>
      <c r="U543" s="222">
        <f t="shared" si="1128"/>
        <v>0</v>
      </c>
      <c r="V543" s="222">
        <f t="shared" si="1129"/>
        <v>0</v>
      </c>
      <c r="W543" s="222">
        <f t="shared" si="1130"/>
        <v>0</v>
      </c>
      <c r="X543" s="222">
        <f t="shared" si="1131"/>
        <v>0</v>
      </c>
      <c r="Y543" s="222">
        <f t="shared" si="1132"/>
        <v>0</v>
      </c>
      <c r="Z543" s="222">
        <f t="shared" si="1133"/>
        <v>0</v>
      </c>
      <c r="AA543" s="222">
        <f t="shared" si="1134"/>
        <v>0</v>
      </c>
      <c r="AB543" s="222">
        <f t="shared" si="1135"/>
        <v>0</v>
      </c>
      <c r="AC543" s="222">
        <f t="shared" si="1136"/>
        <v>0</v>
      </c>
      <c r="AD543" s="222">
        <f t="shared" si="1137"/>
        <v>0</v>
      </c>
      <c r="AE543" s="222">
        <f t="shared" si="1138"/>
        <v>0</v>
      </c>
      <c r="AF543" s="222">
        <f t="shared" si="1139"/>
        <v>0</v>
      </c>
      <c r="AG543" s="222">
        <f t="shared" si="1140"/>
        <v>0</v>
      </c>
      <c r="AH543" s="222">
        <f t="shared" si="1141"/>
        <v>0</v>
      </c>
      <c r="AI543" s="222">
        <f t="shared" si="1142"/>
        <v>0</v>
      </c>
      <c r="AJ543" s="222">
        <f t="shared" si="1143"/>
        <v>0</v>
      </c>
      <c r="AK543" s="222">
        <f t="shared" si="1144"/>
        <v>0</v>
      </c>
      <c r="AL543" s="222">
        <f t="shared" si="1145"/>
        <v>0</v>
      </c>
      <c r="AM543" s="222">
        <f t="shared" si="1146"/>
        <v>0</v>
      </c>
      <c r="AN543" s="222">
        <f t="shared" si="1147"/>
        <v>0</v>
      </c>
      <c r="AO543" s="222">
        <f t="shared" si="1148"/>
        <v>0</v>
      </c>
      <c r="AP543" s="222">
        <f t="shared" si="1149"/>
        <v>0</v>
      </c>
      <c r="AQ543" s="222">
        <f t="shared" si="1150"/>
        <v>0</v>
      </c>
      <c r="AR543" s="222">
        <f t="shared" si="1151"/>
        <v>0</v>
      </c>
      <c r="AS543" s="222">
        <f t="shared" si="1152"/>
        <v>0</v>
      </c>
      <c r="AT543" s="222">
        <f t="shared" si="1153"/>
        <v>0</v>
      </c>
      <c r="AU543" s="222">
        <f t="shared" si="1154"/>
        <v>0</v>
      </c>
      <c r="AV543" s="222">
        <f t="shared" si="1155"/>
        <v>0</v>
      </c>
      <c r="AW543" s="222">
        <f t="shared" si="1156"/>
        <v>0</v>
      </c>
      <c r="AX543" s="222">
        <f t="shared" si="1157"/>
        <v>0</v>
      </c>
      <c r="AY543" s="222">
        <f t="shared" si="1158"/>
        <v>0</v>
      </c>
      <c r="AZ543" s="222">
        <f t="shared" si="1159"/>
        <v>0</v>
      </c>
      <c r="BA543" s="222">
        <f t="shared" si="1160"/>
        <v>0</v>
      </c>
      <c r="BB543" s="222">
        <f t="shared" si="1161"/>
        <v>0</v>
      </c>
      <c r="BC543" s="222">
        <f t="shared" si="1162"/>
        <v>0</v>
      </c>
      <c r="BD543" s="222">
        <f t="shared" si="1163"/>
        <v>0</v>
      </c>
      <c r="BE543" s="222">
        <f t="shared" si="1164"/>
        <v>0</v>
      </c>
      <c r="BF543" s="222">
        <f t="shared" si="1165"/>
        <v>0</v>
      </c>
      <c r="BG543" s="222">
        <f t="shared" si="1166"/>
        <v>0</v>
      </c>
      <c r="BH543" s="222">
        <f t="shared" si="1167"/>
        <v>0</v>
      </c>
      <c r="BI543" s="222">
        <f t="shared" si="1168"/>
        <v>0</v>
      </c>
      <c r="BJ543" s="222">
        <f t="shared" si="1169"/>
        <v>0</v>
      </c>
      <c r="BK543" s="222">
        <f t="shared" si="1170"/>
        <v>0</v>
      </c>
      <c r="BL543" s="222">
        <f t="shared" si="1171"/>
        <v>0</v>
      </c>
      <c r="BM543" s="222">
        <f t="shared" si="1172"/>
        <v>0</v>
      </c>
      <c r="BN543" s="222">
        <f t="shared" si="1173"/>
        <v>0</v>
      </c>
      <c r="BO543" s="222">
        <f t="shared" si="1174"/>
        <v>0</v>
      </c>
      <c r="BP543" s="222">
        <f t="shared" si="1175"/>
        <v>0</v>
      </c>
      <c r="BQ543" s="222">
        <f t="shared" si="1176"/>
        <v>0</v>
      </c>
      <c r="BR543" s="222">
        <f t="shared" si="1177"/>
        <v>0</v>
      </c>
      <c r="BS543" s="222">
        <f t="shared" si="1178"/>
        <v>0</v>
      </c>
      <c r="BT543" s="222">
        <f t="shared" si="1179"/>
        <v>0</v>
      </c>
      <c r="BU543" s="222">
        <f t="shared" si="1180"/>
        <v>0</v>
      </c>
      <c r="BV543" s="222">
        <f t="shared" si="1181"/>
        <v>0</v>
      </c>
      <c r="BW543" s="222">
        <f t="shared" si="1182"/>
        <v>0</v>
      </c>
      <c r="BX543" s="222">
        <f t="shared" si="1183"/>
        <v>0</v>
      </c>
      <c r="BY543" s="222">
        <f t="shared" si="1184"/>
        <v>0</v>
      </c>
      <c r="BZ543" s="222">
        <f t="shared" si="1185"/>
        <v>0</v>
      </c>
      <c r="CA543" s="222">
        <f t="shared" si="1186"/>
        <v>0</v>
      </c>
      <c r="CB543" s="222">
        <f t="shared" si="1187"/>
        <v>0</v>
      </c>
      <c r="CC543" s="222">
        <f t="shared" si="1188"/>
        <v>0</v>
      </c>
      <c r="CD543" s="222">
        <f t="shared" si="1189"/>
        <v>0</v>
      </c>
      <c r="CE543" s="222">
        <f t="shared" si="1190"/>
        <v>0</v>
      </c>
      <c r="CF543" s="222">
        <f t="shared" si="1191"/>
        <v>0</v>
      </c>
      <c r="CG543" s="222">
        <f t="shared" si="1192"/>
        <v>0</v>
      </c>
      <c r="CH543" s="222">
        <f t="shared" si="1193"/>
        <v>0</v>
      </c>
      <c r="CI543" s="222">
        <f t="shared" si="1194"/>
        <v>0</v>
      </c>
      <c r="CJ543" s="222">
        <f t="shared" si="1195"/>
        <v>0</v>
      </c>
      <c r="CK543" s="222">
        <f t="shared" si="1196"/>
        <v>0</v>
      </c>
      <c r="CL543" s="222">
        <f t="shared" si="1197"/>
        <v>0</v>
      </c>
      <c r="CM543" s="222">
        <f t="shared" si="1198"/>
        <v>0</v>
      </c>
      <c r="CN543" s="222">
        <f t="shared" si="1199"/>
        <v>0</v>
      </c>
      <c r="CO543" s="222">
        <f t="shared" si="1200"/>
        <v>0</v>
      </c>
      <c r="CP543" s="222">
        <f t="shared" si="1201"/>
        <v>0</v>
      </c>
      <c r="CQ543" s="222">
        <f t="shared" si="1202"/>
        <v>0</v>
      </c>
      <c r="CR543" s="222">
        <f t="shared" si="1203"/>
        <v>0</v>
      </c>
      <c r="CS543" s="222">
        <f t="shared" si="1204"/>
        <v>0</v>
      </c>
      <c r="CT543" s="222">
        <f t="shared" si="1205"/>
        <v>0</v>
      </c>
      <c r="CU543" s="222">
        <f t="shared" si="1206"/>
        <v>0</v>
      </c>
      <c r="CV543" s="222">
        <f t="shared" si="1207"/>
        <v>0</v>
      </c>
      <c r="CW543" s="222">
        <f t="shared" si="1208"/>
        <v>0</v>
      </c>
      <c r="CX543" s="222">
        <f t="shared" si="1209"/>
        <v>0</v>
      </c>
      <c r="CY543" s="222">
        <f t="shared" si="1210"/>
        <v>0</v>
      </c>
      <c r="CZ543" s="222">
        <f t="shared" si="1211"/>
        <v>0</v>
      </c>
      <c r="DA543" s="222">
        <f t="shared" si="1212"/>
        <v>0</v>
      </c>
      <c r="DB543" s="222">
        <f t="shared" si="1213"/>
        <v>0</v>
      </c>
      <c r="DC543" s="222">
        <f t="shared" si="1214"/>
        <v>0</v>
      </c>
      <c r="DD543" s="222">
        <f t="shared" si="1215"/>
        <v>0</v>
      </c>
      <c r="DE543" s="222">
        <f t="shared" si="1216"/>
        <v>0</v>
      </c>
      <c r="DF543" s="222">
        <f t="shared" si="1217"/>
        <v>0</v>
      </c>
      <c r="DG543" s="222">
        <f t="shared" si="1218"/>
        <v>0</v>
      </c>
      <c r="DH543" s="222">
        <f t="shared" si="1219"/>
        <v>0</v>
      </c>
      <c r="DI543" s="222">
        <f t="shared" si="1220"/>
        <v>0</v>
      </c>
      <c r="DJ543" s="222">
        <f t="shared" si="1221"/>
        <v>0</v>
      </c>
      <c r="DK543" s="222">
        <f t="shared" si="1222"/>
        <v>0</v>
      </c>
      <c r="DL543" s="222">
        <f t="shared" si="1223"/>
        <v>0</v>
      </c>
      <c r="DM543" s="222">
        <f t="shared" si="1224"/>
        <v>0</v>
      </c>
      <c r="DN543" s="222">
        <f t="shared" si="1225"/>
        <v>0</v>
      </c>
      <c r="DO543" s="222">
        <f t="shared" si="1226"/>
        <v>0</v>
      </c>
      <c r="DP543" s="222">
        <f t="shared" si="1227"/>
        <v>0</v>
      </c>
      <c r="DQ543" s="222">
        <f t="shared" si="1228"/>
        <v>0</v>
      </c>
      <c r="DR543" s="222">
        <f t="shared" si="1229"/>
        <v>0</v>
      </c>
      <c r="DS543" s="222">
        <f t="shared" si="1230"/>
        <v>0</v>
      </c>
      <c r="DT543" s="222">
        <f t="shared" si="1231"/>
        <v>0</v>
      </c>
      <c r="DU543" s="222">
        <f t="shared" si="1232"/>
        <v>0</v>
      </c>
      <c r="DV543" s="222">
        <f t="shared" si="1233"/>
        <v>0</v>
      </c>
      <c r="DW543" s="222">
        <f t="shared" si="1234"/>
        <v>0</v>
      </c>
      <c r="DX543" s="222">
        <f t="shared" si="1235"/>
        <v>0</v>
      </c>
      <c r="DY543" s="222">
        <f t="shared" si="1236"/>
        <v>0</v>
      </c>
      <c r="DZ543" s="222">
        <f t="shared" si="1237"/>
        <v>0</v>
      </c>
      <c r="EA543" s="222">
        <f t="shared" si="1238"/>
        <v>0</v>
      </c>
      <c r="EB543" s="222">
        <f t="shared" si="1239"/>
        <v>0</v>
      </c>
      <c r="EC543" s="222">
        <f t="shared" si="1240"/>
        <v>0</v>
      </c>
      <c r="ED543" s="222">
        <f t="shared" si="1241"/>
        <v>0</v>
      </c>
      <c r="EE543" s="222">
        <f t="shared" si="1242"/>
        <v>0</v>
      </c>
      <c r="EF543" s="222">
        <f t="shared" si="1243"/>
        <v>0</v>
      </c>
      <c r="EG543" s="222">
        <f t="shared" si="1244"/>
        <v>0</v>
      </c>
      <c r="EH543" s="222">
        <f t="shared" si="1245"/>
        <v>0</v>
      </c>
      <c r="EI543" s="222">
        <f t="shared" si="1246"/>
        <v>0</v>
      </c>
      <c r="EJ543" s="222">
        <f t="shared" si="1247"/>
        <v>0</v>
      </c>
      <c r="EK543" s="222">
        <f t="shared" si="1248"/>
        <v>0</v>
      </c>
      <c r="EL543" s="222">
        <f t="shared" si="1249"/>
        <v>0</v>
      </c>
      <c r="EM543" s="222">
        <f t="shared" si="1250"/>
        <v>0</v>
      </c>
      <c r="EN543" s="222">
        <f t="shared" si="1251"/>
        <v>0</v>
      </c>
      <c r="EO543" s="222">
        <f t="shared" si="1252"/>
        <v>0</v>
      </c>
      <c r="EP543" s="222">
        <f t="shared" si="1253"/>
        <v>0</v>
      </c>
      <c r="EQ543" s="222">
        <f t="shared" si="1254"/>
        <v>0</v>
      </c>
      <c r="ER543" s="222">
        <f t="shared" si="1255"/>
        <v>0</v>
      </c>
      <c r="ES543" s="222">
        <f t="shared" si="1256"/>
        <v>0</v>
      </c>
      <c r="ET543" s="222">
        <f t="shared" si="1257"/>
        <v>0</v>
      </c>
      <c r="EU543" s="222">
        <f t="shared" si="1258"/>
        <v>0</v>
      </c>
      <c r="EV543" s="222">
        <f t="shared" si="1259"/>
        <v>0</v>
      </c>
      <c r="EW543" s="222">
        <f t="shared" si="1260"/>
        <v>0</v>
      </c>
      <c r="EX543" s="222">
        <f t="shared" si="1261"/>
        <v>0</v>
      </c>
      <c r="EY543" s="222">
        <f t="shared" si="1262"/>
        <v>0</v>
      </c>
      <c r="EZ543" s="222">
        <f t="shared" si="1263"/>
        <v>0</v>
      </c>
      <c r="FA543" s="222">
        <f t="shared" si="1264"/>
        <v>0</v>
      </c>
      <c r="FB543" s="222">
        <f t="shared" si="1265"/>
        <v>0</v>
      </c>
      <c r="FC543" s="222">
        <f t="shared" si="1266"/>
        <v>0</v>
      </c>
      <c r="FD543" s="222">
        <f t="shared" si="1267"/>
        <v>0</v>
      </c>
      <c r="FE543" s="222">
        <f t="shared" si="1268"/>
        <v>0</v>
      </c>
      <c r="FF543" s="222">
        <f t="shared" si="1269"/>
        <v>0</v>
      </c>
      <c r="FG543" s="222">
        <f t="shared" si="1270"/>
        <v>0</v>
      </c>
      <c r="FH543" s="222">
        <f t="shared" si="1271"/>
        <v>0</v>
      </c>
      <c r="FI543" s="222">
        <f t="shared" si="1272"/>
        <v>0</v>
      </c>
      <c r="FJ543" s="222">
        <f t="shared" si="1273"/>
        <v>0</v>
      </c>
      <c r="FK543" s="222">
        <f t="shared" si="1274"/>
        <v>0</v>
      </c>
      <c r="FL543" s="222">
        <f t="shared" si="1275"/>
        <v>0</v>
      </c>
      <c r="FM543" s="222">
        <f t="shared" si="1276"/>
        <v>0</v>
      </c>
      <c r="FN543" s="222">
        <f t="shared" si="1277"/>
        <v>0</v>
      </c>
      <c r="FO543" s="222">
        <f t="shared" si="1278"/>
        <v>0</v>
      </c>
      <c r="FP543" s="222">
        <f t="shared" si="1279"/>
        <v>0</v>
      </c>
      <c r="FQ543" s="222">
        <f t="shared" si="1280"/>
        <v>0</v>
      </c>
      <c r="FR543" s="222">
        <f t="shared" si="1281"/>
        <v>0</v>
      </c>
      <c r="FS543" s="222">
        <f t="shared" si="1282"/>
        <v>0</v>
      </c>
      <c r="FT543" s="222">
        <f t="shared" si="1283"/>
        <v>0</v>
      </c>
      <c r="FU543" s="222">
        <f t="shared" si="1284"/>
        <v>0</v>
      </c>
      <c r="FV543" s="222">
        <f t="shared" si="1285"/>
        <v>0</v>
      </c>
      <c r="FW543" s="222">
        <f t="shared" si="1286"/>
        <v>0</v>
      </c>
      <c r="FX543" s="222">
        <f t="shared" si="1287"/>
        <v>0</v>
      </c>
      <c r="FY543" s="222">
        <f t="shared" si="1288"/>
        <v>0</v>
      </c>
      <c r="FZ543" s="222">
        <f t="shared" si="1289"/>
        <v>0</v>
      </c>
      <c r="GA543" s="222">
        <f t="shared" si="1290"/>
        <v>0</v>
      </c>
      <c r="GB543" s="222">
        <f t="shared" si="1291"/>
        <v>0</v>
      </c>
      <c r="GC543" s="222">
        <f t="shared" si="1292"/>
        <v>0</v>
      </c>
      <c r="GD543" s="222">
        <f t="shared" si="1293"/>
        <v>0</v>
      </c>
      <c r="GE543" s="222">
        <f t="shared" si="1294"/>
        <v>0</v>
      </c>
      <c r="GF543" s="222">
        <f t="shared" si="1295"/>
        <v>0</v>
      </c>
      <c r="GG543" s="222">
        <f t="shared" si="1296"/>
        <v>0</v>
      </c>
      <c r="GH543" s="222">
        <f t="shared" si="1297"/>
        <v>0</v>
      </c>
      <c r="GI543" s="222">
        <f t="shared" si="1298"/>
        <v>0</v>
      </c>
      <c r="GJ543" s="222">
        <f t="shared" si="1299"/>
        <v>0</v>
      </c>
      <c r="GK543" s="222">
        <f t="shared" si="1300"/>
        <v>0</v>
      </c>
      <c r="GL543" s="222">
        <f t="shared" si="1301"/>
        <v>0</v>
      </c>
      <c r="GM543" s="222">
        <f t="shared" si="1302"/>
        <v>0</v>
      </c>
      <c r="GN543" s="222">
        <f t="shared" si="1303"/>
        <v>0</v>
      </c>
      <c r="GO543" s="222">
        <f t="shared" si="1304"/>
        <v>0</v>
      </c>
      <c r="GP543" s="222">
        <f t="shared" si="1305"/>
        <v>0</v>
      </c>
      <c r="GQ543" s="222">
        <f t="shared" si="1306"/>
        <v>0</v>
      </c>
      <c r="GR543" s="222">
        <f t="shared" si="1307"/>
        <v>0</v>
      </c>
      <c r="GS543" s="222">
        <f t="shared" si="1308"/>
        <v>0</v>
      </c>
      <c r="GT543" s="222">
        <f t="shared" si="1309"/>
        <v>0</v>
      </c>
      <c r="GU543" s="222">
        <f t="shared" si="1310"/>
        <v>0</v>
      </c>
      <c r="GV543" s="222">
        <f t="shared" si="1311"/>
        <v>0</v>
      </c>
      <c r="GW543" s="222">
        <f t="shared" si="1312"/>
        <v>0</v>
      </c>
      <c r="GX543" s="222">
        <f t="shared" si="1313"/>
        <v>0</v>
      </c>
      <c r="GY543" s="222">
        <f t="shared" si="1314"/>
        <v>0</v>
      </c>
      <c r="GZ543" s="222">
        <f t="shared" si="1315"/>
        <v>0</v>
      </c>
      <c r="HA543" s="222">
        <f t="shared" si="1316"/>
        <v>0</v>
      </c>
      <c r="HB543" s="222">
        <f t="shared" si="1317"/>
        <v>0</v>
      </c>
      <c r="HC543" s="222">
        <f t="shared" si="1318"/>
        <v>0</v>
      </c>
      <c r="HD543" s="222">
        <f t="shared" si="1319"/>
        <v>0</v>
      </c>
      <c r="HE543" s="222">
        <f t="shared" si="1320"/>
        <v>0</v>
      </c>
      <c r="HF543" s="222">
        <f t="shared" si="1321"/>
        <v>0</v>
      </c>
      <c r="HG543" s="222">
        <f t="shared" si="1322"/>
        <v>0</v>
      </c>
      <c r="HH543" s="222">
        <f t="shared" si="1323"/>
        <v>0</v>
      </c>
      <c r="HI543" s="222">
        <f t="shared" si="1324"/>
        <v>0</v>
      </c>
      <c r="HJ543" s="222">
        <f t="shared" si="1325"/>
        <v>0</v>
      </c>
      <c r="HK543" s="222">
        <f t="shared" si="1326"/>
        <v>0</v>
      </c>
      <c r="HL543" s="222">
        <f t="shared" si="1327"/>
        <v>0</v>
      </c>
      <c r="HM543" s="222">
        <f t="shared" si="1328"/>
        <v>0</v>
      </c>
      <c r="HN543" s="222">
        <f t="shared" si="1329"/>
        <v>0</v>
      </c>
      <c r="HO543" s="222">
        <f t="shared" si="1330"/>
        <v>0</v>
      </c>
      <c r="HP543" s="222">
        <f t="shared" si="1331"/>
        <v>0</v>
      </c>
      <c r="HQ543" s="222">
        <f t="shared" si="1332"/>
        <v>0</v>
      </c>
      <c r="HR543" s="222">
        <f t="shared" si="1333"/>
        <v>0</v>
      </c>
      <c r="HS543" s="222">
        <f t="shared" si="1334"/>
        <v>0</v>
      </c>
      <c r="HT543" s="222">
        <f t="shared" si="1335"/>
        <v>0</v>
      </c>
      <c r="HU543" s="222">
        <f t="shared" si="1336"/>
        <v>0</v>
      </c>
      <c r="HV543" s="222">
        <f t="shared" si="1337"/>
        <v>0</v>
      </c>
      <c r="HW543" s="222">
        <f t="shared" si="1338"/>
        <v>0</v>
      </c>
      <c r="HX543" s="222">
        <f t="shared" si="1339"/>
        <v>0</v>
      </c>
      <c r="HY543" s="222">
        <f t="shared" si="1340"/>
        <v>0</v>
      </c>
      <c r="HZ543" s="222">
        <f t="shared" si="1341"/>
        <v>0</v>
      </c>
      <c r="IA543" s="222">
        <f t="shared" si="1342"/>
        <v>0</v>
      </c>
      <c r="IB543" s="222">
        <f t="shared" si="1343"/>
        <v>0</v>
      </c>
      <c r="IC543" s="222">
        <f t="shared" si="1344"/>
        <v>0</v>
      </c>
      <c r="ID543" s="222">
        <f t="shared" si="1345"/>
        <v>0</v>
      </c>
      <c r="IE543" s="222">
        <f t="shared" si="1346"/>
        <v>0</v>
      </c>
      <c r="IF543" s="222">
        <f t="shared" si="1347"/>
        <v>0</v>
      </c>
      <c r="IG543" s="222">
        <f t="shared" si="1348"/>
        <v>0</v>
      </c>
      <c r="IH543" s="222">
        <f t="shared" si="1349"/>
        <v>0</v>
      </c>
      <c r="II543" s="222">
        <f t="shared" si="1350"/>
        <v>0</v>
      </c>
      <c r="IJ543" s="222">
        <f t="shared" si="1351"/>
        <v>0</v>
      </c>
      <c r="IK543" s="222">
        <f t="shared" si="1352"/>
        <v>0</v>
      </c>
      <c r="IL543" s="222">
        <f t="shared" si="1353"/>
        <v>0</v>
      </c>
      <c r="IM543" s="222">
        <f t="shared" si="1354"/>
        <v>0</v>
      </c>
      <c r="IN543" s="222">
        <f t="shared" si="1355"/>
        <v>0</v>
      </c>
      <c r="IO543" s="222">
        <f t="shared" si="1356"/>
        <v>0</v>
      </c>
      <c r="IP543" s="222">
        <f t="shared" si="1357"/>
        <v>0</v>
      </c>
      <c r="IQ543" s="222">
        <f t="shared" si="1358"/>
        <v>0</v>
      </c>
      <c r="IR543" s="222">
        <f t="shared" si="1359"/>
        <v>0</v>
      </c>
      <c r="IS543" s="222">
        <f t="shared" si="1360"/>
        <v>0</v>
      </c>
      <c r="IT543" s="222">
        <f t="shared" si="1361"/>
        <v>0</v>
      </c>
      <c r="IU543" s="222">
        <f t="shared" si="1362"/>
        <v>0</v>
      </c>
      <c r="IV543" s="222">
        <f t="shared" si="1363"/>
        <v>0</v>
      </c>
      <c r="IW543" s="222">
        <f t="shared" si="1364"/>
        <v>0</v>
      </c>
      <c r="IX543" s="222">
        <f t="shared" si="1365"/>
        <v>0</v>
      </c>
      <c r="IY543" s="222">
        <f t="shared" si="1366"/>
        <v>0</v>
      </c>
      <c r="IZ543" s="222">
        <f t="shared" si="1367"/>
        <v>0</v>
      </c>
      <c r="JA543" s="222">
        <f t="shared" si="1368"/>
        <v>0</v>
      </c>
      <c r="JB543" s="222">
        <f t="shared" si="1369"/>
        <v>0</v>
      </c>
    </row>
    <row r="544" spans="2:262">
      <c r="B544" s="230">
        <v>183</v>
      </c>
      <c r="C544" s="229">
        <f t="shared" si="1370"/>
        <v>3.5742187500000027E-3</v>
      </c>
      <c r="D544" s="226">
        <f t="shared" ca="1" si="1113"/>
        <v>71.941241633075791</v>
      </c>
      <c r="E544" s="225">
        <f ca="1">GG361</f>
        <v>-5.875836692420288E-2</v>
      </c>
      <c r="F544" s="224">
        <v>183</v>
      </c>
      <c r="G544" s="222">
        <f t="shared" si="1114"/>
        <v>0</v>
      </c>
      <c r="H544" s="222">
        <f t="shared" si="1115"/>
        <v>0</v>
      </c>
      <c r="I544" s="222">
        <f t="shared" si="1116"/>
        <v>0</v>
      </c>
      <c r="J544" s="222">
        <f t="shared" si="1117"/>
        <v>0</v>
      </c>
      <c r="K544" s="222">
        <f t="shared" si="1118"/>
        <v>0</v>
      </c>
      <c r="L544" s="222">
        <f t="shared" si="1119"/>
        <v>0</v>
      </c>
      <c r="M544" s="222">
        <f t="shared" si="1120"/>
        <v>0</v>
      </c>
      <c r="N544" s="222">
        <f t="shared" si="1121"/>
        <v>0</v>
      </c>
      <c r="O544" s="222">
        <f t="shared" si="1122"/>
        <v>0</v>
      </c>
      <c r="P544" s="222">
        <f t="shared" si="1123"/>
        <v>0</v>
      </c>
      <c r="Q544" s="222">
        <f t="shared" si="1124"/>
        <v>0</v>
      </c>
      <c r="R544" s="222">
        <f t="shared" si="1125"/>
        <v>0</v>
      </c>
      <c r="S544" s="222">
        <f t="shared" si="1126"/>
        <v>0</v>
      </c>
      <c r="T544" s="222">
        <f t="shared" si="1127"/>
        <v>0</v>
      </c>
      <c r="U544" s="222">
        <f t="shared" si="1128"/>
        <v>0</v>
      </c>
      <c r="V544" s="222">
        <f t="shared" si="1129"/>
        <v>0</v>
      </c>
      <c r="W544" s="222">
        <f t="shared" si="1130"/>
        <v>0</v>
      </c>
      <c r="X544" s="222">
        <f t="shared" si="1131"/>
        <v>0</v>
      </c>
      <c r="Y544" s="222">
        <f t="shared" si="1132"/>
        <v>0</v>
      </c>
      <c r="Z544" s="222">
        <f t="shared" si="1133"/>
        <v>0</v>
      </c>
      <c r="AA544" s="222">
        <f t="shared" si="1134"/>
        <v>0</v>
      </c>
      <c r="AB544" s="222">
        <f t="shared" si="1135"/>
        <v>0</v>
      </c>
      <c r="AC544" s="222">
        <f t="shared" si="1136"/>
        <v>0</v>
      </c>
      <c r="AD544" s="222">
        <f t="shared" si="1137"/>
        <v>0</v>
      </c>
      <c r="AE544" s="222">
        <f t="shared" si="1138"/>
        <v>0</v>
      </c>
      <c r="AF544" s="222">
        <f t="shared" si="1139"/>
        <v>0</v>
      </c>
      <c r="AG544" s="222">
        <f t="shared" si="1140"/>
        <v>0</v>
      </c>
      <c r="AH544" s="222">
        <f t="shared" si="1141"/>
        <v>0</v>
      </c>
      <c r="AI544" s="222">
        <f t="shared" si="1142"/>
        <v>0</v>
      </c>
      <c r="AJ544" s="222">
        <f t="shared" si="1143"/>
        <v>0</v>
      </c>
      <c r="AK544" s="222">
        <f t="shared" si="1144"/>
        <v>0</v>
      </c>
      <c r="AL544" s="222">
        <f t="shared" si="1145"/>
        <v>0</v>
      </c>
      <c r="AM544" s="222">
        <f t="shared" si="1146"/>
        <v>0</v>
      </c>
      <c r="AN544" s="222">
        <f t="shared" si="1147"/>
        <v>0</v>
      </c>
      <c r="AO544" s="222">
        <f t="shared" si="1148"/>
        <v>0</v>
      </c>
      <c r="AP544" s="222">
        <f t="shared" si="1149"/>
        <v>0</v>
      </c>
      <c r="AQ544" s="222">
        <f t="shared" si="1150"/>
        <v>0</v>
      </c>
      <c r="AR544" s="222">
        <f t="shared" si="1151"/>
        <v>0</v>
      </c>
      <c r="AS544" s="222">
        <f t="shared" si="1152"/>
        <v>0</v>
      </c>
      <c r="AT544" s="222">
        <f t="shared" si="1153"/>
        <v>0</v>
      </c>
      <c r="AU544" s="222">
        <f t="shared" si="1154"/>
        <v>0</v>
      </c>
      <c r="AV544" s="222">
        <f t="shared" si="1155"/>
        <v>0</v>
      </c>
      <c r="AW544" s="222">
        <f t="shared" si="1156"/>
        <v>0</v>
      </c>
      <c r="AX544" s="222">
        <f t="shared" si="1157"/>
        <v>0</v>
      </c>
      <c r="AY544" s="222">
        <f t="shared" si="1158"/>
        <v>0</v>
      </c>
      <c r="AZ544" s="222">
        <f t="shared" si="1159"/>
        <v>0</v>
      </c>
      <c r="BA544" s="222">
        <f t="shared" si="1160"/>
        <v>0</v>
      </c>
      <c r="BB544" s="222">
        <f t="shared" si="1161"/>
        <v>0</v>
      </c>
      <c r="BC544" s="222">
        <f t="shared" si="1162"/>
        <v>0</v>
      </c>
      <c r="BD544" s="222">
        <f t="shared" si="1163"/>
        <v>0</v>
      </c>
      <c r="BE544" s="222">
        <f t="shared" si="1164"/>
        <v>0</v>
      </c>
      <c r="BF544" s="222">
        <f t="shared" si="1165"/>
        <v>0</v>
      </c>
      <c r="BG544" s="222">
        <f t="shared" si="1166"/>
        <v>0</v>
      </c>
      <c r="BH544" s="222">
        <f t="shared" si="1167"/>
        <v>0</v>
      </c>
      <c r="BI544" s="222">
        <f t="shared" si="1168"/>
        <v>0</v>
      </c>
      <c r="BJ544" s="222">
        <f t="shared" si="1169"/>
        <v>0</v>
      </c>
      <c r="BK544" s="222">
        <f t="shared" si="1170"/>
        <v>0</v>
      </c>
      <c r="BL544" s="222">
        <f t="shared" si="1171"/>
        <v>0</v>
      </c>
      <c r="BM544" s="222">
        <f t="shared" si="1172"/>
        <v>0</v>
      </c>
      <c r="BN544" s="222">
        <f t="shared" si="1173"/>
        <v>0</v>
      </c>
      <c r="BO544" s="222">
        <f t="shared" si="1174"/>
        <v>0</v>
      </c>
      <c r="BP544" s="222">
        <f t="shared" si="1175"/>
        <v>0</v>
      </c>
      <c r="BQ544" s="222">
        <f t="shared" si="1176"/>
        <v>0</v>
      </c>
      <c r="BR544" s="222">
        <f t="shared" si="1177"/>
        <v>0</v>
      </c>
      <c r="BS544" s="222">
        <f t="shared" si="1178"/>
        <v>0</v>
      </c>
      <c r="BT544" s="222">
        <f t="shared" si="1179"/>
        <v>0</v>
      </c>
      <c r="BU544" s="222">
        <f t="shared" si="1180"/>
        <v>0</v>
      </c>
      <c r="BV544" s="222">
        <f t="shared" si="1181"/>
        <v>0</v>
      </c>
      <c r="BW544" s="222">
        <f t="shared" si="1182"/>
        <v>0</v>
      </c>
      <c r="BX544" s="222">
        <f t="shared" si="1183"/>
        <v>0</v>
      </c>
      <c r="BY544" s="222">
        <f t="shared" si="1184"/>
        <v>0</v>
      </c>
      <c r="BZ544" s="222">
        <f t="shared" si="1185"/>
        <v>0</v>
      </c>
      <c r="CA544" s="222">
        <f t="shared" si="1186"/>
        <v>0</v>
      </c>
      <c r="CB544" s="222">
        <f t="shared" si="1187"/>
        <v>0</v>
      </c>
      <c r="CC544" s="222">
        <f t="shared" si="1188"/>
        <v>0</v>
      </c>
      <c r="CD544" s="222">
        <f t="shared" si="1189"/>
        <v>0</v>
      </c>
      <c r="CE544" s="222">
        <f t="shared" si="1190"/>
        <v>0</v>
      </c>
      <c r="CF544" s="222">
        <f t="shared" si="1191"/>
        <v>0</v>
      </c>
      <c r="CG544" s="222">
        <f t="shared" si="1192"/>
        <v>0</v>
      </c>
      <c r="CH544" s="222">
        <f t="shared" si="1193"/>
        <v>0</v>
      </c>
      <c r="CI544" s="222">
        <f t="shared" si="1194"/>
        <v>0</v>
      </c>
      <c r="CJ544" s="222">
        <f t="shared" si="1195"/>
        <v>0</v>
      </c>
      <c r="CK544" s="222">
        <f t="shared" si="1196"/>
        <v>0</v>
      </c>
      <c r="CL544" s="222">
        <f t="shared" si="1197"/>
        <v>0</v>
      </c>
      <c r="CM544" s="222">
        <f t="shared" si="1198"/>
        <v>0</v>
      </c>
      <c r="CN544" s="222">
        <f t="shared" si="1199"/>
        <v>0</v>
      </c>
      <c r="CO544" s="222">
        <f t="shared" si="1200"/>
        <v>0</v>
      </c>
      <c r="CP544" s="222">
        <f t="shared" si="1201"/>
        <v>0</v>
      </c>
      <c r="CQ544" s="222">
        <f t="shared" si="1202"/>
        <v>0</v>
      </c>
      <c r="CR544" s="222">
        <f t="shared" si="1203"/>
        <v>0</v>
      </c>
      <c r="CS544" s="222">
        <f t="shared" si="1204"/>
        <v>0</v>
      </c>
      <c r="CT544" s="222">
        <f t="shared" si="1205"/>
        <v>0</v>
      </c>
      <c r="CU544" s="222">
        <f t="shared" si="1206"/>
        <v>0</v>
      </c>
      <c r="CV544" s="222">
        <f t="shared" si="1207"/>
        <v>0</v>
      </c>
      <c r="CW544" s="222">
        <f t="shared" si="1208"/>
        <v>0</v>
      </c>
      <c r="CX544" s="222">
        <f t="shared" si="1209"/>
        <v>0</v>
      </c>
      <c r="CY544" s="222">
        <f t="shared" si="1210"/>
        <v>0</v>
      </c>
      <c r="CZ544" s="222">
        <f t="shared" si="1211"/>
        <v>0</v>
      </c>
      <c r="DA544" s="222">
        <f t="shared" si="1212"/>
        <v>0</v>
      </c>
      <c r="DB544" s="222">
        <f t="shared" si="1213"/>
        <v>0</v>
      </c>
      <c r="DC544" s="222">
        <f t="shared" si="1214"/>
        <v>0</v>
      </c>
      <c r="DD544" s="222">
        <f t="shared" si="1215"/>
        <v>0</v>
      </c>
      <c r="DE544" s="222">
        <f t="shared" si="1216"/>
        <v>0</v>
      </c>
      <c r="DF544" s="222">
        <f t="shared" si="1217"/>
        <v>0</v>
      </c>
      <c r="DG544" s="222">
        <f t="shared" si="1218"/>
        <v>0</v>
      </c>
      <c r="DH544" s="222">
        <f t="shared" si="1219"/>
        <v>0</v>
      </c>
      <c r="DI544" s="222">
        <f t="shared" si="1220"/>
        <v>0</v>
      </c>
      <c r="DJ544" s="222">
        <f t="shared" si="1221"/>
        <v>0</v>
      </c>
      <c r="DK544" s="222">
        <f t="shared" si="1222"/>
        <v>0</v>
      </c>
      <c r="DL544" s="222">
        <f t="shared" si="1223"/>
        <v>0</v>
      </c>
      <c r="DM544" s="222">
        <f t="shared" si="1224"/>
        <v>0</v>
      </c>
      <c r="DN544" s="222">
        <f t="shared" si="1225"/>
        <v>0</v>
      </c>
      <c r="DO544" s="222">
        <f t="shared" si="1226"/>
        <v>0</v>
      </c>
      <c r="DP544" s="222">
        <f t="shared" si="1227"/>
        <v>0</v>
      </c>
      <c r="DQ544" s="222">
        <f t="shared" si="1228"/>
        <v>0</v>
      </c>
      <c r="DR544" s="222">
        <f t="shared" si="1229"/>
        <v>0</v>
      </c>
      <c r="DS544" s="222">
        <f t="shared" si="1230"/>
        <v>0</v>
      </c>
      <c r="DT544" s="222">
        <f t="shared" si="1231"/>
        <v>0</v>
      </c>
      <c r="DU544" s="222">
        <f t="shared" si="1232"/>
        <v>0</v>
      </c>
      <c r="DV544" s="222">
        <f t="shared" si="1233"/>
        <v>0</v>
      </c>
      <c r="DW544" s="222">
        <f t="shared" si="1234"/>
        <v>0</v>
      </c>
      <c r="DX544" s="222">
        <f t="shared" si="1235"/>
        <v>0</v>
      </c>
      <c r="DY544" s="222">
        <f t="shared" si="1236"/>
        <v>0</v>
      </c>
      <c r="DZ544" s="222">
        <f t="shared" si="1237"/>
        <v>0</v>
      </c>
      <c r="EA544" s="222">
        <f t="shared" si="1238"/>
        <v>0</v>
      </c>
      <c r="EB544" s="222">
        <f t="shared" si="1239"/>
        <v>0</v>
      </c>
      <c r="EC544" s="222">
        <f t="shared" si="1240"/>
        <v>0</v>
      </c>
      <c r="ED544" s="222">
        <f t="shared" si="1241"/>
        <v>0</v>
      </c>
      <c r="EE544" s="222">
        <f t="shared" si="1242"/>
        <v>0</v>
      </c>
      <c r="EF544" s="222">
        <f t="shared" si="1243"/>
        <v>0</v>
      </c>
      <c r="EG544" s="222">
        <f t="shared" si="1244"/>
        <v>0</v>
      </c>
      <c r="EH544" s="222">
        <f t="shared" si="1245"/>
        <v>0</v>
      </c>
      <c r="EI544" s="222">
        <f t="shared" si="1246"/>
        <v>0</v>
      </c>
      <c r="EJ544" s="222">
        <f t="shared" si="1247"/>
        <v>0</v>
      </c>
      <c r="EK544" s="222">
        <f t="shared" si="1248"/>
        <v>0</v>
      </c>
      <c r="EL544" s="222">
        <f t="shared" si="1249"/>
        <v>0</v>
      </c>
      <c r="EM544" s="222">
        <f t="shared" si="1250"/>
        <v>0</v>
      </c>
      <c r="EN544" s="222">
        <f t="shared" si="1251"/>
        <v>0</v>
      </c>
      <c r="EO544" s="222">
        <f t="shared" si="1252"/>
        <v>0</v>
      </c>
      <c r="EP544" s="222">
        <f t="shared" si="1253"/>
        <v>0</v>
      </c>
      <c r="EQ544" s="222">
        <f t="shared" si="1254"/>
        <v>0</v>
      </c>
      <c r="ER544" s="222">
        <f t="shared" si="1255"/>
        <v>0</v>
      </c>
      <c r="ES544" s="222">
        <f t="shared" si="1256"/>
        <v>0</v>
      </c>
      <c r="ET544" s="222">
        <f t="shared" si="1257"/>
        <v>0</v>
      </c>
      <c r="EU544" s="222">
        <f t="shared" si="1258"/>
        <v>0</v>
      </c>
      <c r="EV544" s="222">
        <f t="shared" si="1259"/>
        <v>0</v>
      </c>
      <c r="EW544" s="222">
        <f t="shared" si="1260"/>
        <v>0</v>
      </c>
      <c r="EX544" s="222">
        <f t="shared" si="1261"/>
        <v>0</v>
      </c>
      <c r="EY544" s="222">
        <f t="shared" si="1262"/>
        <v>0</v>
      </c>
      <c r="EZ544" s="222">
        <f t="shared" si="1263"/>
        <v>0</v>
      </c>
      <c r="FA544" s="222">
        <f t="shared" si="1264"/>
        <v>0</v>
      </c>
      <c r="FB544" s="222">
        <f t="shared" si="1265"/>
        <v>0</v>
      </c>
      <c r="FC544" s="222">
        <f t="shared" si="1266"/>
        <v>0</v>
      </c>
      <c r="FD544" s="222">
        <f t="shared" si="1267"/>
        <v>0</v>
      </c>
      <c r="FE544" s="222">
        <f t="shared" si="1268"/>
        <v>0</v>
      </c>
      <c r="FF544" s="222">
        <f t="shared" si="1269"/>
        <v>0</v>
      </c>
      <c r="FG544" s="222">
        <f t="shared" si="1270"/>
        <v>0</v>
      </c>
      <c r="FH544" s="222">
        <f t="shared" si="1271"/>
        <v>0</v>
      </c>
      <c r="FI544" s="222">
        <f t="shared" si="1272"/>
        <v>0</v>
      </c>
      <c r="FJ544" s="222">
        <f t="shared" si="1273"/>
        <v>0</v>
      </c>
      <c r="FK544" s="222">
        <f t="shared" si="1274"/>
        <v>0</v>
      </c>
      <c r="FL544" s="222">
        <f t="shared" si="1275"/>
        <v>0</v>
      </c>
      <c r="FM544" s="222">
        <f t="shared" si="1276"/>
        <v>0</v>
      </c>
      <c r="FN544" s="222">
        <f t="shared" si="1277"/>
        <v>0</v>
      </c>
      <c r="FO544" s="222">
        <f t="shared" si="1278"/>
        <v>0</v>
      </c>
      <c r="FP544" s="222">
        <f t="shared" si="1279"/>
        <v>0</v>
      </c>
      <c r="FQ544" s="222">
        <f t="shared" si="1280"/>
        <v>0</v>
      </c>
      <c r="FR544" s="222">
        <f t="shared" si="1281"/>
        <v>0</v>
      </c>
      <c r="FS544" s="222">
        <f t="shared" si="1282"/>
        <v>0</v>
      </c>
      <c r="FT544" s="222">
        <f t="shared" si="1283"/>
        <v>0</v>
      </c>
      <c r="FU544" s="222">
        <f t="shared" si="1284"/>
        <v>0</v>
      </c>
      <c r="FV544" s="222">
        <f t="shared" si="1285"/>
        <v>0</v>
      </c>
      <c r="FW544" s="222">
        <f t="shared" si="1286"/>
        <v>0</v>
      </c>
      <c r="FX544" s="222">
        <f t="shared" si="1287"/>
        <v>0</v>
      </c>
      <c r="FY544" s="222">
        <f t="shared" si="1288"/>
        <v>0</v>
      </c>
      <c r="FZ544" s="222">
        <f t="shared" si="1289"/>
        <v>0</v>
      </c>
      <c r="GA544" s="222">
        <f t="shared" si="1290"/>
        <v>0</v>
      </c>
      <c r="GB544" s="222">
        <f t="shared" si="1291"/>
        <v>0</v>
      </c>
      <c r="GC544" s="222">
        <f t="shared" si="1292"/>
        <v>0</v>
      </c>
      <c r="GD544" s="222">
        <f t="shared" si="1293"/>
        <v>0</v>
      </c>
      <c r="GE544" s="222">
        <f t="shared" si="1294"/>
        <v>0</v>
      </c>
      <c r="GF544" s="222">
        <f t="shared" si="1295"/>
        <v>0</v>
      </c>
      <c r="GG544" s="222">
        <f t="shared" si="1296"/>
        <v>0</v>
      </c>
      <c r="GH544" s="222">
        <f t="shared" si="1297"/>
        <v>0</v>
      </c>
      <c r="GI544" s="222">
        <f t="shared" si="1298"/>
        <v>0</v>
      </c>
      <c r="GJ544" s="222">
        <f t="shared" si="1299"/>
        <v>0</v>
      </c>
      <c r="GK544" s="222">
        <f t="shared" si="1300"/>
        <v>0</v>
      </c>
      <c r="GL544" s="222">
        <f t="shared" si="1301"/>
        <v>0</v>
      </c>
      <c r="GM544" s="222">
        <f t="shared" si="1302"/>
        <v>0</v>
      </c>
      <c r="GN544" s="222">
        <f t="shared" si="1303"/>
        <v>0</v>
      </c>
      <c r="GO544" s="222">
        <f t="shared" si="1304"/>
        <v>0</v>
      </c>
      <c r="GP544" s="222">
        <f t="shared" si="1305"/>
        <v>0</v>
      </c>
      <c r="GQ544" s="222">
        <f t="shared" si="1306"/>
        <v>0</v>
      </c>
      <c r="GR544" s="222">
        <f t="shared" si="1307"/>
        <v>0</v>
      </c>
      <c r="GS544" s="222">
        <f t="shared" si="1308"/>
        <v>0</v>
      </c>
      <c r="GT544" s="222">
        <f t="shared" si="1309"/>
        <v>0</v>
      </c>
      <c r="GU544" s="222">
        <f t="shared" si="1310"/>
        <v>0</v>
      </c>
      <c r="GV544" s="222">
        <f t="shared" si="1311"/>
        <v>0</v>
      </c>
      <c r="GW544" s="222">
        <f t="shared" si="1312"/>
        <v>0</v>
      </c>
      <c r="GX544" s="222">
        <f t="shared" si="1313"/>
        <v>0</v>
      </c>
      <c r="GY544" s="222">
        <f t="shared" si="1314"/>
        <v>0</v>
      </c>
      <c r="GZ544" s="222">
        <f t="shared" si="1315"/>
        <v>0</v>
      </c>
      <c r="HA544" s="222">
        <f t="shared" si="1316"/>
        <v>0</v>
      </c>
      <c r="HB544" s="222">
        <f t="shared" si="1317"/>
        <v>0</v>
      </c>
      <c r="HC544" s="222">
        <f t="shared" si="1318"/>
        <v>0</v>
      </c>
      <c r="HD544" s="222">
        <f t="shared" si="1319"/>
        <v>0</v>
      </c>
      <c r="HE544" s="222">
        <f t="shared" si="1320"/>
        <v>0</v>
      </c>
      <c r="HF544" s="222">
        <f t="shared" si="1321"/>
        <v>0</v>
      </c>
      <c r="HG544" s="222">
        <f t="shared" si="1322"/>
        <v>0</v>
      </c>
      <c r="HH544" s="222">
        <f t="shared" si="1323"/>
        <v>0</v>
      </c>
      <c r="HI544" s="222">
        <f t="shared" si="1324"/>
        <v>0</v>
      </c>
      <c r="HJ544" s="222">
        <f t="shared" si="1325"/>
        <v>0</v>
      </c>
      <c r="HK544" s="222">
        <f t="shared" si="1326"/>
        <v>0</v>
      </c>
      <c r="HL544" s="222">
        <f t="shared" si="1327"/>
        <v>0</v>
      </c>
      <c r="HM544" s="222">
        <f t="shared" si="1328"/>
        <v>0</v>
      </c>
      <c r="HN544" s="222">
        <f t="shared" si="1329"/>
        <v>0</v>
      </c>
      <c r="HO544" s="222">
        <f t="shared" si="1330"/>
        <v>0</v>
      </c>
      <c r="HP544" s="222">
        <f t="shared" si="1331"/>
        <v>0</v>
      </c>
      <c r="HQ544" s="222">
        <f t="shared" si="1332"/>
        <v>0</v>
      </c>
      <c r="HR544" s="222">
        <f t="shared" si="1333"/>
        <v>0</v>
      </c>
      <c r="HS544" s="222">
        <f t="shared" si="1334"/>
        <v>0</v>
      </c>
      <c r="HT544" s="222">
        <f t="shared" si="1335"/>
        <v>0</v>
      </c>
      <c r="HU544" s="222">
        <f t="shared" si="1336"/>
        <v>0</v>
      </c>
      <c r="HV544" s="222">
        <f t="shared" si="1337"/>
        <v>0</v>
      </c>
      <c r="HW544" s="222">
        <f t="shared" si="1338"/>
        <v>0</v>
      </c>
      <c r="HX544" s="222">
        <f t="shared" si="1339"/>
        <v>0</v>
      </c>
      <c r="HY544" s="222">
        <f t="shared" si="1340"/>
        <v>0</v>
      </c>
      <c r="HZ544" s="222">
        <f t="shared" si="1341"/>
        <v>0</v>
      </c>
      <c r="IA544" s="222">
        <f t="shared" si="1342"/>
        <v>0</v>
      </c>
      <c r="IB544" s="222">
        <f t="shared" si="1343"/>
        <v>0</v>
      </c>
      <c r="IC544" s="222">
        <f t="shared" si="1344"/>
        <v>0</v>
      </c>
      <c r="ID544" s="222">
        <f t="shared" si="1345"/>
        <v>0</v>
      </c>
      <c r="IE544" s="222">
        <f t="shared" si="1346"/>
        <v>0</v>
      </c>
      <c r="IF544" s="222">
        <f t="shared" si="1347"/>
        <v>0</v>
      </c>
      <c r="IG544" s="222">
        <f t="shared" si="1348"/>
        <v>0</v>
      </c>
      <c r="IH544" s="222">
        <f t="shared" si="1349"/>
        <v>0</v>
      </c>
      <c r="II544" s="222">
        <f t="shared" si="1350"/>
        <v>0</v>
      </c>
      <c r="IJ544" s="222">
        <f t="shared" si="1351"/>
        <v>0</v>
      </c>
      <c r="IK544" s="222">
        <f t="shared" si="1352"/>
        <v>0</v>
      </c>
      <c r="IL544" s="222">
        <f t="shared" si="1353"/>
        <v>0</v>
      </c>
      <c r="IM544" s="222">
        <f t="shared" si="1354"/>
        <v>0</v>
      </c>
      <c r="IN544" s="222">
        <f t="shared" si="1355"/>
        <v>0</v>
      </c>
      <c r="IO544" s="222">
        <f t="shared" si="1356"/>
        <v>0</v>
      </c>
      <c r="IP544" s="222">
        <f t="shared" si="1357"/>
        <v>0</v>
      </c>
      <c r="IQ544" s="222">
        <f t="shared" si="1358"/>
        <v>0</v>
      </c>
      <c r="IR544" s="222">
        <f t="shared" si="1359"/>
        <v>0</v>
      </c>
      <c r="IS544" s="222">
        <f t="shared" si="1360"/>
        <v>0</v>
      </c>
      <c r="IT544" s="222">
        <f t="shared" si="1361"/>
        <v>0</v>
      </c>
      <c r="IU544" s="222">
        <f t="shared" si="1362"/>
        <v>0</v>
      </c>
      <c r="IV544" s="222">
        <f t="shared" si="1363"/>
        <v>0</v>
      </c>
      <c r="IW544" s="222">
        <f t="shared" si="1364"/>
        <v>0</v>
      </c>
      <c r="IX544" s="222">
        <f t="shared" si="1365"/>
        <v>0</v>
      </c>
      <c r="IY544" s="222">
        <f t="shared" si="1366"/>
        <v>0</v>
      </c>
      <c r="IZ544" s="222">
        <f t="shared" si="1367"/>
        <v>0</v>
      </c>
      <c r="JA544" s="222">
        <f t="shared" si="1368"/>
        <v>0</v>
      </c>
      <c r="JB544" s="222">
        <f t="shared" si="1369"/>
        <v>0</v>
      </c>
    </row>
    <row r="545" spans="2:262">
      <c r="B545" s="230">
        <v>184</v>
      </c>
      <c r="C545" s="229">
        <f t="shared" si="1370"/>
        <v>3.5937500000000028E-3</v>
      </c>
      <c r="D545" s="226">
        <f t="shared" ca="1" si="1113"/>
        <v>71.941508355607226</v>
      </c>
      <c r="E545" s="225">
        <f ca="1">GH361</f>
        <v>-5.849164439277884E-2</v>
      </c>
      <c r="F545" s="224">
        <v>184</v>
      </c>
      <c r="G545" s="222">
        <f t="shared" si="1114"/>
        <v>0</v>
      </c>
      <c r="H545" s="222">
        <f t="shared" si="1115"/>
        <v>0</v>
      </c>
      <c r="I545" s="222">
        <f t="shared" si="1116"/>
        <v>0</v>
      </c>
      <c r="J545" s="222">
        <f t="shared" si="1117"/>
        <v>0</v>
      </c>
      <c r="K545" s="222">
        <f t="shared" si="1118"/>
        <v>0</v>
      </c>
      <c r="L545" s="222">
        <f t="shared" si="1119"/>
        <v>0</v>
      </c>
      <c r="M545" s="222">
        <f t="shared" si="1120"/>
        <v>0</v>
      </c>
      <c r="N545" s="222">
        <f t="shared" si="1121"/>
        <v>0</v>
      </c>
      <c r="O545" s="222">
        <f t="shared" si="1122"/>
        <v>0</v>
      </c>
      <c r="P545" s="222">
        <f t="shared" si="1123"/>
        <v>0</v>
      </c>
      <c r="Q545" s="222">
        <f t="shared" si="1124"/>
        <v>0</v>
      </c>
      <c r="R545" s="222">
        <f t="shared" si="1125"/>
        <v>0</v>
      </c>
      <c r="S545" s="222">
        <f t="shared" si="1126"/>
        <v>0</v>
      </c>
      <c r="T545" s="222">
        <f t="shared" si="1127"/>
        <v>0</v>
      </c>
      <c r="U545" s="222">
        <f t="shared" si="1128"/>
        <v>0</v>
      </c>
      <c r="V545" s="222">
        <f t="shared" si="1129"/>
        <v>0</v>
      </c>
      <c r="W545" s="222">
        <f t="shared" si="1130"/>
        <v>0</v>
      </c>
      <c r="X545" s="222">
        <f t="shared" si="1131"/>
        <v>0</v>
      </c>
      <c r="Y545" s="222">
        <f t="shared" si="1132"/>
        <v>0</v>
      </c>
      <c r="Z545" s="222">
        <f t="shared" si="1133"/>
        <v>0</v>
      </c>
      <c r="AA545" s="222">
        <f t="shared" si="1134"/>
        <v>0</v>
      </c>
      <c r="AB545" s="222">
        <f t="shared" si="1135"/>
        <v>0</v>
      </c>
      <c r="AC545" s="222">
        <f t="shared" si="1136"/>
        <v>0</v>
      </c>
      <c r="AD545" s="222">
        <f t="shared" si="1137"/>
        <v>0</v>
      </c>
      <c r="AE545" s="222">
        <f t="shared" si="1138"/>
        <v>0</v>
      </c>
      <c r="AF545" s="222">
        <f t="shared" si="1139"/>
        <v>0</v>
      </c>
      <c r="AG545" s="222">
        <f t="shared" si="1140"/>
        <v>0</v>
      </c>
      <c r="AH545" s="222">
        <f t="shared" si="1141"/>
        <v>0</v>
      </c>
      <c r="AI545" s="222">
        <f t="shared" si="1142"/>
        <v>0</v>
      </c>
      <c r="AJ545" s="222">
        <f t="shared" si="1143"/>
        <v>0</v>
      </c>
      <c r="AK545" s="222">
        <f t="shared" si="1144"/>
        <v>0</v>
      </c>
      <c r="AL545" s="222">
        <f t="shared" si="1145"/>
        <v>0</v>
      </c>
      <c r="AM545" s="222">
        <f t="shared" si="1146"/>
        <v>0</v>
      </c>
      <c r="AN545" s="222">
        <f t="shared" si="1147"/>
        <v>0</v>
      </c>
      <c r="AO545" s="222">
        <f t="shared" si="1148"/>
        <v>0</v>
      </c>
      <c r="AP545" s="222">
        <f t="shared" si="1149"/>
        <v>0</v>
      </c>
      <c r="AQ545" s="222">
        <f t="shared" si="1150"/>
        <v>0</v>
      </c>
      <c r="AR545" s="222">
        <f t="shared" si="1151"/>
        <v>0</v>
      </c>
      <c r="AS545" s="222">
        <f t="shared" si="1152"/>
        <v>0</v>
      </c>
      <c r="AT545" s="222">
        <f t="shared" si="1153"/>
        <v>0</v>
      </c>
      <c r="AU545" s="222">
        <f t="shared" si="1154"/>
        <v>0</v>
      </c>
      <c r="AV545" s="222">
        <f t="shared" si="1155"/>
        <v>0</v>
      </c>
      <c r="AW545" s="222">
        <f t="shared" si="1156"/>
        <v>0</v>
      </c>
      <c r="AX545" s="222">
        <f t="shared" si="1157"/>
        <v>0</v>
      </c>
      <c r="AY545" s="222">
        <f t="shared" si="1158"/>
        <v>0</v>
      </c>
      <c r="AZ545" s="222">
        <f t="shared" si="1159"/>
        <v>0</v>
      </c>
      <c r="BA545" s="222">
        <f t="shared" si="1160"/>
        <v>0</v>
      </c>
      <c r="BB545" s="222">
        <f t="shared" si="1161"/>
        <v>0</v>
      </c>
      <c r="BC545" s="222">
        <f t="shared" si="1162"/>
        <v>0</v>
      </c>
      <c r="BD545" s="222">
        <f t="shared" si="1163"/>
        <v>0</v>
      </c>
      <c r="BE545" s="222">
        <f t="shared" si="1164"/>
        <v>0</v>
      </c>
      <c r="BF545" s="222">
        <f t="shared" si="1165"/>
        <v>0</v>
      </c>
      <c r="BG545" s="222">
        <f t="shared" si="1166"/>
        <v>0</v>
      </c>
      <c r="BH545" s="222">
        <f t="shared" si="1167"/>
        <v>0</v>
      </c>
      <c r="BI545" s="222">
        <f t="shared" si="1168"/>
        <v>0</v>
      </c>
      <c r="BJ545" s="222">
        <f t="shared" si="1169"/>
        <v>0</v>
      </c>
      <c r="BK545" s="222">
        <f t="shared" si="1170"/>
        <v>0</v>
      </c>
      <c r="BL545" s="222">
        <f t="shared" si="1171"/>
        <v>0</v>
      </c>
      <c r="BM545" s="222">
        <f t="shared" si="1172"/>
        <v>0</v>
      </c>
      <c r="BN545" s="222">
        <f t="shared" si="1173"/>
        <v>0</v>
      </c>
      <c r="BO545" s="222">
        <f t="shared" si="1174"/>
        <v>0</v>
      </c>
      <c r="BP545" s="222">
        <f t="shared" si="1175"/>
        <v>0</v>
      </c>
      <c r="BQ545" s="222">
        <f t="shared" si="1176"/>
        <v>0</v>
      </c>
      <c r="BR545" s="222">
        <f t="shared" si="1177"/>
        <v>0</v>
      </c>
      <c r="BS545" s="222">
        <f t="shared" si="1178"/>
        <v>0</v>
      </c>
      <c r="BT545" s="222">
        <f t="shared" si="1179"/>
        <v>0</v>
      </c>
      <c r="BU545" s="222">
        <f t="shared" si="1180"/>
        <v>0</v>
      </c>
      <c r="BV545" s="222">
        <f t="shared" si="1181"/>
        <v>0</v>
      </c>
      <c r="BW545" s="222">
        <f t="shared" si="1182"/>
        <v>0</v>
      </c>
      <c r="BX545" s="222">
        <f t="shared" si="1183"/>
        <v>0</v>
      </c>
      <c r="BY545" s="222">
        <f t="shared" si="1184"/>
        <v>0</v>
      </c>
      <c r="BZ545" s="222">
        <f t="shared" si="1185"/>
        <v>0</v>
      </c>
      <c r="CA545" s="222">
        <f t="shared" si="1186"/>
        <v>0</v>
      </c>
      <c r="CB545" s="222">
        <f t="shared" si="1187"/>
        <v>0</v>
      </c>
      <c r="CC545" s="222">
        <f t="shared" si="1188"/>
        <v>0</v>
      </c>
      <c r="CD545" s="222">
        <f t="shared" si="1189"/>
        <v>0</v>
      </c>
      <c r="CE545" s="222">
        <f t="shared" si="1190"/>
        <v>0</v>
      </c>
      <c r="CF545" s="222">
        <f t="shared" si="1191"/>
        <v>0</v>
      </c>
      <c r="CG545" s="222">
        <f t="shared" si="1192"/>
        <v>0</v>
      </c>
      <c r="CH545" s="222">
        <f t="shared" si="1193"/>
        <v>0</v>
      </c>
      <c r="CI545" s="222">
        <f t="shared" si="1194"/>
        <v>0</v>
      </c>
      <c r="CJ545" s="222">
        <f t="shared" si="1195"/>
        <v>0</v>
      </c>
      <c r="CK545" s="222">
        <f t="shared" si="1196"/>
        <v>0</v>
      </c>
      <c r="CL545" s="222">
        <f t="shared" si="1197"/>
        <v>0</v>
      </c>
      <c r="CM545" s="222">
        <f t="shared" si="1198"/>
        <v>0</v>
      </c>
      <c r="CN545" s="222">
        <f t="shared" si="1199"/>
        <v>0</v>
      </c>
      <c r="CO545" s="222">
        <f t="shared" si="1200"/>
        <v>0</v>
      </c>
      <c r="CP545" s="222">
        <f t="shared" si="1201"/>
        <v>0</v>
      </c>
      <c r="CQ545" s="222">
        <f t="shared" si="1202"/>
        <v>0</v>
      </c>
      <c r="CR545" s="222">
        <f t="shared" si="1203"/>
        <v>0</v>
      </c>
      <c r="CS545" s="222">
        <f t="shared" si="1204"/>
        <v>0</v>
      </c>
      <c r="CT545" s="222">
        <f t="shared" si="1205"/>
        <v>0</v>
      </c>
      <c r="CU545" s="222">
        <f t="shared" si="1206"/>
        <v>0</v>
      </c>
      <c r="CV545" s="222">
        <f t="shared" si="1207"/>
        <v>0</v>
      </c>
      <c r="CW545" s="222">
        <f t="shared" si="1208"/>
        <v>0</v>
      </c>
      <c r="CX545" s="222">
        <f t="shared" si="1209"/>
        <v>0</v>
      </c>
      <c r="CY545" s="222">
        <f t="shared" si="1210"/>
        <v>0</v>
      </c>
      <c r="CZ545" s="222">
        <f t="shared" si="1211"/>
        <v>0</v>
      </c>
      <c r="DA545" s="222">
        <f t="shared" si="1212"/>
        <v>0</v>
      </c>
      <c r="DB545" s="222">
        <f t="shared" si="1213"/>
        <v>0</v>
      </c>
      <c r="DC545" s="222">
        <f t="shared" si="1214"/>
        <v>0</v>
      </c>
      <c r="DD545" s="222">
        <f t="shared" si="1215"/>
        <v>0</v>
      </c>
      <c r="DE545" s="222">
        <f t="shared" si="1216"/>
        <v>0</v>
      </c>
      <c r="DF545" s="222">
        <f t="shared" si="1217"/>
        <v>0</v>
      </c>
      <c r="DG545" s="222">
        <f t="shared" si="1218"/>
        <v>0</v>
      </c>
      <c r="DH545" s="222">
        <f t="shared" si="1219"/>
        <v>0</v>
      </c>
      <c r="DI545" s="222">
        <f t="shared" si="1220"/>
        <v>0</v>
      </c>
      <c r="DJ545" s="222">
        <f t="shared" si="1221"/>
        <v>0</v>
      </c>
      <c r="DK545" s="222">
        <f t="shared" si="1222"/>
        <v>0</v>
      </c>
      <c r="DL545" s="222">
        <f t="shared" si="1223"/>
        <v>0</v>
      </c>
      <c r="DM545" s="222">
        <f t="shared" si="1224"/>
        <v>0</v>
      </c>
      <c r="DN545" s="222">
        <f t="shared" si="1225"/>
        <v>0</v>
      </c>
      <c r="DO545" s="222">
        <f t="shared" si="1226"/>
        <v>0</v>
      </c>
      <c r="DP545" s="222">
        <f t="shared" si="1227"/>
        <v>0</v>
      </c>
      <c r="DQ545" s="222">
        <f t="shared" si="1228"/>
        <v>0</v>
      </c>
      <c r="DR545" s="222">
        <f t="shared" si="1229"/>
        <v>0</v>
      </c>
      <c r="DS545" s="222">
        <f t="shared" si="1230"/>
        <v>0</v>
      </c>
      <c r="DT545" s="222">
        <f t="shared" si="1231"/>
        <v>0</v>
      </c>
      <c r="DU545" s="222">
        <f t="shared" si="1232"/>
        <v>0</v>
      </c>
      <c r="DV545" s="222">
        <f t="shared" si="1233"/>
        <v>0</v>
      </c>
      <c r="DW545" s="222">
        <f t="shared" si="1234"/>
        <v>0</v>
      </c>
      <c r="DX545" s="222">
        <f t="shared" si="1235"/>
        <v>0</v>
      </c>
      <c r="DY545" s="222">
        <f t="shared" si="1236"/>
        <v>0</v>
      </c>
      <c r="DZ545" s="222">
        <f t="shared" si="1237"/>
        <v>0</v>
      </c>
      <c r="EA545" s="222">
        <f t="shared" si="1238"/>
        <v>0</v>
      </c>
      <c r="EB545" s="222">
        <f t="shared" si="1239"/>
        <v>0</v>
      </c>
      <c r="EC545" s="222">
        <f t="shared" si="1240"/>
        <v>0</v>
      </c>
      <c r="ED545" s="222">
        <f t="shared" si="1241"/>
        <v>0</v>
      </c>
      <c r="EE545" s="222">
        <f t="shared" si="1242"/>
        <v>0</v>
      </c>
      <c r="EF545" s="222">
        <f t="shared" si="1243"/>
        <v>0</v>
      </c>
      <c r="EG545" s="222">
        <f t="shared" si="1244"/>
        <v>0</v>
      </c>
      <c r="EH545" s="222">
        <f t="shared" si="1245"/>
        <v>0</v>
      </c>
      <c r="EI545" s="222">
        <f t="shared" si="1246"/>
        <v>0</v>
      </c>
      <c r="EJ545" s="222">
        <f t="shared" si="1247"/>
        <v>0</v>
      </c>
      <c r="EK545" s="222">
        <f t="shared" si="1248"/>
        <v>0</v>
      </c>
      <c r="EL545" s="222">
        <f t="shared" si="1249"/>
        <v>0</v>
      </c>
      <c r="EM545" s="222">
        <f t="shared" si="1250"/>
        <v>0</v>
      </c>
      <c r="EN545" s="222">
        <f t="shared" si="1251"/>
        <v>0</v>
      </c>
      <c r="EO545" s="222">
        <f t="shared" si="1252"/>
        <v>0</v>
      </c>
      <c r="EP545" s="222">
        <f t="shared" si="1253"/>
        <v>0</v>
      </c>
      <c r="EQ545" s="222">
        <f t="shared" si="1254"/>
        <v>0</v>
      </c>
      <c r="ER545" s="222">
        <f t="shared" si="1255"/>
        <v>0</v>
      </c>
      <c r="ES545" s="222">
        <f t="shared" si="1256"/>
        <v>0</v>
      </c>
      <c r="ET545" s="222">
        <f t="shared" si="1257"/>
        <v>0</v>
      </c>
      <c r="EU545" s="222">
        <f t="shared" si="1258"/>
        <v>0</v>
      </c>
      <c r="EV545" s="222">
        <f t="shared" si="1259"/>
        <v>0</v>
      </c>
      <c r="EW545" s="222">
        <f t="shared" si="1260"/>
        <v>0</v>
      </c>
      <c r="EX545" s="222">
        <f t="shared" si="1261"/>
        <v>0</v>
      </c>
      <c r="EY545" s="222">
        <f t="shared" si="1262"/>
        <v>0</v>
      </c>
      <c r="EZ545" s="222">
        <f t="shared" si="1263"/>
        <v>0</v>
      </c>
      <c r="FA545" s="222">
        <f t="shared" si="1264"/>
        <v>0</v>
      </c>
      <c r="FB545" s="222">
        <f t="shared" si="1265"/>
        <v>0</v>
      </c>
      <c r="FC545" s="222">
        <f t="shared" si="1266"/>
        <v>0</v>
      </c>
      <c r="FD545" s="222">
        <f t="shared" si="1267"/>
        <v>0</v>
      </c>
      <c r="FE545" s="222">
        <f t="shared" si="1268"/>
        <v>0</v>
      </c>
      <c r="FF545" s="222">
        <f t="shared" si="1269"/>
        <v>0</v>
      </c>
      <c r="FG545" s="222">
        <f t="shared" si="1270"/>
        <v>0</v>
      </c>
      <c r="FH545" s="222">
        <f t="shared" si="1271"/>
        <v>0</v>
      </c>
      <c r="FI545" s="222">
        <f t="shared" si="1272"/>
        <v>0</v>
      </c>
      <c r="FJ545" s="222">
        <f t="shared" si="1273"/>
        <v>0</v>
      </c>
      <c r="FK545" s="222">
        <f t="shared" si="1274"/>
        <v>0</v>
      </c>
      <c r="FL545" s="222">
        <f t="shared" si="1275"/>
        <v>0</v>
      </c>
      <c r="FM545" s="222">
        <f t="shared" si="1276"/>
        <v>0</v>
      </c>
      <c r="FN545" s="222">
        <f t="shared" si="1277"/>
        <v>0</v>
      </c>
      <c r="FO545" s="222">
        <f t="shared" si="1278"/>
        <v>0</v>
      </c>
      <c r="FP545" s="222">
        <f t="shared" si="1279"/>
        <v>0</v>
      </c>
      <c r="FQ545" s="222">
        <f t="shared" si="1280"/>
        <v>0</v>
      </c>
      <c r="FR545" s="222">
        <f t="shared" si="1281"/>
        <v>0</v>
      </c>
      <c r="FS545" s="222">
        <f t="shared" si="1282"/>
        <v>0</v>
      </c>
      <c r="FT545" s="222">
        <f t="shared" si="1283"/>
        <v>0</v>
      </c>
      <c r="FU545" s="222">
        <f t="shared" si="1284"/>
        <v>0</v>
      </c>
      <c r="FV545" s="222">
        <f t="shared" si="1285"/>
        <v>0</v>
      </c>
      <c r="FW545" s="222">
        <f t="shared" si="1286"/>
        <v>0</v>
      </c>
      <c r="FX545" s="222">
        <f t="shared" si="1287"/>
        <v>0</v>
      </c>
      <c r="FY545" s="222">
        <f t="shared" si="1288"/>
        <v>0</v>
      </c>
      <c r="FZ545" s="222">
        <f t="shared" si="1289"/>
        <v>0</v>
      </c>
      <c r="GA545" s="222">
        <f t="shared" si="1290"/>
        <v>0</v>
      </c>
      <c r="GB545" s="222">
        <f t="shared" si="1291"/>
        <v>0</v>
      </c>
      <c r="GC545" s="222">
        <f t="shared" si="1292"/>
        <v>0</v>
      </c>
      <c r="GD545" s="222">
        <f t="shared" si="1293"/>
        <v>0</v>
      </c>
      <c r="GE545" s="222">
        <f t="shared" si="1294"/>
        <v>0</v>
      </c>
      <c r="GF545" s="222">
        <f t="shared" si="1295"/>
        <v>0</v>
      </c>
      <c r="GG545" s="222">
        <f t="shared" si="1296"/>
        <v>0</v>
      </c>
      <c r="GH545" s="222">
        <f t="shared" si="1297"/>
        <v>0</v>
      </c>
      <c r="GI545" s="222">
        <f t="shared" si="1298"/>
        <v>0</v>
      </c>
      <c r="GJ545" s="222">
        <f t="shared" si="1299"/>
        <v>0</v>
      </c>
      <c r="GK545" s="222">
        <f t="shared" si="1300"/>
        <v>0</v>
      </c>
      <c r="GL545" s="222">
        <f t="shared" si="1301"/>
        <v>0</v>
      </c>
      <c r="GM545" s="222">
        <f t="shared" si="1302"/>
        <v>0</v>
      </c>
      <c r="GN545" s="222">
        <f t="shared" si="1303"/>
        <v>0</v>
      </c>
      <c r="GO545" s="222">
        <f t="shared" si="1304"/>
        <v>0</v>
      </c>
      <c r="GP545" s="222">
        <f t="shared" si="1305"/>
        <v>0</v>
      </c>
      <c r="GQ545" s="222">
        <f t="shared" si="1306"/>
        <v>0</v>
      </c>
      <c r="GR545" s="222">
        <f t="shared" si="1307"/>
        <v>0</v>
      </c>
      <c r="GS545" s="222">
        <f t="shared" si="1308"/>
        <v>0</v>
      </c>
      <c r="GT545" s="222">
        <f t="shared" si="1309"/>
        <v>0</v>
      </c>
      <c r="GU545" s="222">
        <f t="shared" si="1310"/>
        <v>0</v>
      </c>
      <c r="GV545" s="222">
        <f t="shared" si="1311"/>
        <v>0</v>
      </c>
      <c r="GW545" s="222">
        <f t="shared" si="1312"/>
        <v>0</v>
      </c>
      <c r="GX545" s="222">
        <f t="shared" si="1313"/>
        <v>0</v>
      </c>
      <c r="GY545" s="222">
        <f t="shared" si="1314"/>
        <v>0</v>
      </c>
      <c r="GZ545" s="222">
        <f t="shared" si="1315"/>
        <v>0</v>
      </c>
      <c r="HA545" s="222">
        <f t="shared" si="1316"/>
        <v>0</v>
      </c>
      <c r="HB545" s="222">
        <f t="shared" si="1317"/>
        <v>0</v>
      </c>
      <c r="HC545" s="222">
        <f t="shared" si="1318"/>
        <v>0</v>
      </c>
      <c r="HD545" s="222">
        <f t="shared" si="1319"/>
        <v>0</v>
      </c>
      <c r="HE545" s="222">
        <f t="shared" si="1320"/>
        <v>0</v>
      </c>
      <c r="HF545" s="222">
        <f t="shared" si="1321"/>
        <v>0</v>
      </c>
      <c r="HG545" s="222">
        <f t="shared" si="1322"/>
        <v>0</v>
      </c>
      <c r="HH545" s="222">
        <f t="shared" si="1323"/>
        <v>0</v>
      </c>
      <c r="HI545" s="222">
        <f t="shared" si="1324"/>
        <v>0</v>
      </c>
      <c r="HJ545" s="222">
        <f t="shared" si="1325"/>
        <v>0</v>
      </c>
      <c r="HK545" s="222">
        <f t="shared" si="1326"/>
        <v>0</v>
      </c>
      <c r="HL545" s="222">
        <f t="shared" si="1327"/>
        <v>0</v>
      </c>
      <c r="HM545" s="222">
        <f t="shared" si="1328"/>
        <v>0</v>
      </c>
      <c r="HN545" s="222">
        <f t="shared" si="1329"/>
        <v>0</v>
      </c>
      <c r="HO545" s="222">
        <f t="shared" si="1330"/>
        <v>0</v>
      </c>
      <c r="HP545" s="222">
        <f t="shared" si="1331"/>
        <v>0</v>
      </c>
      <c r="HQ545" s="222">
        <f t="shared" si="1332"/>
        <v>0</v>
      </c>
      <c r="HR545" s="222">
        <f t="shared" si="1333"/>
        <v>0</v>
      </c>
      <c r="HS545" s="222">
        <f t="shared" si="1334"/>
        <v>0</v>
      </c>
      <c r="HT545" s="222">
        <f t="shared" si="1335"/>
        <v>0</v>
      </c>
      <c r="HU545" s="222">
        <f t="shared" si="1336"/>
        <v>0</v>
      </c>
      <c r="HV545" s="222">
        <f t="shared" si="1337"/>
        <v>0</v>
      </c>
      <c r="HW545" s="222">
        <f t="shared" si="1338"/>
        <v>0</v>
      </c>
      <c r="HX545" s="222">
        <f t="shared" si="1339"/>
        <v>0</v>
      </c>
      <c r="HY545" s="222">
        <f t="shared" si="1340"/>
        <v>0</v>
      </c>
      <c r="HZ545" s="222">
        <f t="shared" si="1341"/>
        <v>0</v>
      </c>
      <c r="IA545" s="222">
        <f t="shared" si="1342"/>
        <v>0</v>
      </c>
      <c r="IB545" s="222">
        <f t="shared" si="1343"/>
        <v>0</v>
      </c>
      <c r="IC545" s="222">
        <f t="shared" si="1344"/>
        <v>0</v>
      </c>
      <c r="ID545" s="222">
        <f t="shared" si="1345"/>
        <v>0</v>
      </c>
      <c r="IE545" s="222">
        <f t="shared" si="1346"/>
        <v>0</v>
      </c>
      <c r="IF545" s="222">
        <f t="shared" si="1347"/>
        <v>0</v>
      </c>
      <c r="IG545" s="222">
        <f t="shared" si="1348"/>
        <v>0</v>
      </c>
      <c r="IH545" s="222">
        <f t="shared" si="1349"/>
        <v>0</v>
      </c>
      <c r="II545" s="222">
        <f t="shared" si="1350"/>
        <v>0</v>
      </c>
      <c r="IJ545" s="222">
        <f t="shared" si="1351"/>
        <v>0</v>
      </c>
      <c r="IK545" s="222">
        <f t="shared" si="1352"/>
        <v>0</v>
      </c>
      <c r="IL545" s="222">
        <f t="shared" si="1353"/>
        <v>0</v>
      </c>
      <c r="IM545" s="222">
        <f t="shared" si="1354"/>
        <v>0</v>
      </c>
      <c r="IN545" s="222">
        <f t="shared" si="1355"/>
        <v>0</v>
      </c>
      <c r="IO545" s="222">
        <f t="shared" si="1356"/>
        <v>0</v>
      </c>
      <c r="IP545" s="222">
        <f t="shared" si="1357"/>
        <v>0</v>
      </c>
      <c r="IQ545" s="222">
        <f t="shared" si="1358"/>
        <v>0</v>
      </c>
      <c r="IR545" s="222">
        <f t="shared" si="1359"/>
        <v>0</v>
      </c>
      <c r="IS545" s="222">
        <f t="shared" si="1360"/>
        <v>0</v>
      </c>
      <c r="IT545" s="222">
        <f t="shared" si="1361"/>
        <v>0</v>
      </c>
      <c r="IU545" s="222">
        <f t="shared" si="1362"/>
        <v>0</v>
      </c>
      <c r="IV545" s="222">
        <f t="shared" si="1363"/>
        <v>0</v>
      </c>
      <c r="IW545" s="222">
        <f t="shared" si="1364"/>
        <v>0</v>
      </c>
      <c r="IX545" s="222">
        <f t="shared" si="1365"/>
        <v>0</v>
      </c>
      <c r="IY545" s="222">
        <f t="shared" si="1366"/>
        <v>0</v>
      </c>
      <c r="IZ545" s="222">
        <f t="shared" si="1367"/>
        <v>0</v>
      </c>
      <c r="JA545" s="222">
        <f t="shared" si="1368"/>
        <v>0</v>
      </c>
      <c r="JB545" s="222">
        <f t="shared" si="1369"/>
        <v>0</v>
      </c>
    </row>
    <row r="546" spans="2:262">
      <c r="B546" s="230">
        <v>185</v>
      </c>
      <c r="C546" s="229">
        <f t="shared" si="1370"/>
        <v>3.6132812500000028E-3</v>
      </c>
      <c r="D546" s="226">
        <f t="shared" ca="1" si="1113"/>
        <v>71.939551425389681</v>
      </c>
      <c r="E546" s="225">
        <f ca="1">GI361</f>
        <v>-6.0448574610323789E-2</v>
      </c>
      <c r="F546" s="224">
        <v>185</v>
      </c>
      <c r="G546" s="222">
        <f t="shared" si="1114"/>
        <v>0</v>
      </c>
      <c r="H546" s="222">
        <f t="shared" si="1115"/>
        <v>0</v>
      </c>
      <c r="I546" s="222">
        <f t="shared" si="1116"/>
        <v>0</v>
      </c>
      <c r="J546" s="222">
        <f t="shared" si="1117"/>
        <v>0</v>
      </c>
      <c r="K546" s="222">
        <f t="shared" si="1118"/>
        <v>0</v>
      </c>
      <c r="L546" s="222">
        <f t="shared" si="1119"/>
        <v>0</v>
      </c>
      <c r="M546" s="222">
        <f t="shared" si="1120"/>
        <v>0</v>
      </c>
      <c r="N546" s="222">
        <f t="shared" si="1121"/>
        <v>0</v>
      </c>
      <c r="O546" s="222">
        <f t="shared" si="1122"/>
        <v>0</v>
      </c>
      <c r="P546" s="222">
        <f t="shared" si="1123"/>
        <v>0</v>
      </c>
      <c r="Q546" s="222">
        <f t="shared" si="1124"/>
        <v>0</v>
      </c>
      <c r="R546" s="222">
        <f t="shared" si="1125"/>
        <v>0</v>
      </c>
      <c r="S546" s="222">
        <f t="shared" si="1126"/>
        <v>0</v>
      </c>
      <c r="T546" s="222">
        <f t="shared" si="1127"/>
        <v>0</v>
      </c>
      <c r="U546" s="222">
        <f t="shared" si="1128"/>
        <v>0</v>
      </c>
      <c r="V546" s="222">
        <f t="shared" si="1129"/>
        <v>0</v>
      </c>
      <c r="W546" s="222">
        <f t="shared" si="1130"/>
        <v>0</v>
      </c>
      <c r="X546" s="222">
        <f t="shared" si="1131"/>
        <v>0</v>
      </c>
      <c r="Y546" s="222">
        <f t="shared" si="1132"/>
        <v>0</v>
      </c>
      <c r="Z546" s="222">
        <f t="shared" si="1133"/>
        <v>0</v>
      </c>
      <c r="AA546" s="222">
        <f t="shared" si="1134"/>
        <v>0</v>
      </c>
      <c r="AB546" s="222">
        <f t="shared" si="1135"/>
        <v>0</v>
      </c>
      <c r="AC546" s="222">
        <f t="shared" si="1136"/>
        <v>0</v>
      </c>
      <c r="AD546" s="222">
        <f t="shared" si="1137"/>
        <v>0</v>
      </c>
      <c r="AE546" s="222">
        <f t="shared" si="1138"/>
        <v>0</v>
      </c>
      <c r="AF546" s="222">
        <f t="shared" si="1139"/>
        <v>0</v>
      </c>
      <c r="AG546" s="222">
        <f t="shared" si="1140"/>
        <v>0</v>
      </c>
      <c r="AH546" s="222">
        <f t="shared" si="1141"/>
        <v>0</v>
      </c>
      <c r="AI546" s="222">
        <f t="shared" si="1142"/>
        <v>0</v>
      </c>
      <c r="AJ546" s="222">
        <f t="shared" si="1143"/>
        <v>0</v>
      </c>
      <c r="AK546" s="222">
        <f t="shared" si="1144"/>
        <v>0</v>
      </c>
      <c r="AL546" s="222">
        <f t="shared" si="1145"/>
        <v>0</v>
      </c>
      <c r="AM546" s="222">
        <f t="shared" si="1146"/>
        <v>0</v>
      </c>
      <c r="AN546" s="222">
        <f t="shared" si="1147"/>
        <v>0</v>
      </c>
      <c r="AO546" s="222">
        <f t="shared" si="1148"/>
        <v>0</v>
      </c>
      <c r="AP546" s="222">
        <f t="shared" si="1149"/>
        <v>0</v>
      </c>
      <c r="AQ546" s="222">
        <f t="shared" si="1150"/>
        <v>0</v>
      </c>
      <c r="AR546" s="222">
        <f t="shared" si="1151"/>
        <v>0</v>
      </c>
      <c r="AS546" s="222">
        <f t="shared" si="1152"/>
        <v>0</v>
      </c>
      <c r="AT546" s="222">
        <f t="shared" si="1153"/>
        <v>0</v>
      </c>
      <c r="AU546" s="222">
        <f t="shared" si="1154"/>
        <v>0</v>
      </c>
      <c r="AV546" s="222">
        <f t="shared" si="1155"/>
        <v>0</v>
      </c>
      <c r="AW546" s="222">
        <f t="shared" si="1156"/>
        <v>0</v>
      </c>
      <c r="AX546" s="222">
        <f t="shared" si="1157"/>
        <v>0</v>
      </c>
      <c r="AY546" s="222">
        <f t="shared" si="1158"/>
        <v>0</v>
      </c>
      <c r="AZ546" s="222">
        <f t="shared" si="1159"/>
        <v>0</v>
      </c>
      <c r="BA546" s="222">
        <f t="shared" si="1160"/>
        <v>0</v>
      </c>
      <c r="BB546" s="222">
        <f t="shared" si="1161"/>
        <v>0</v>
      </c>
      <c r="BC546" s="222">
        <f t="shared" si="1162"/>
        <v>0</v>
      </c>
      <c r="BD546" s="222">
        <f t="shared" si="1163"/>
        <v>0</v>
      </c>
      <c r="BE546" s="222">
        <f t="shared" si="1164"/>
        <v>0</v>
      </c>
      <c r="BF546" s="222">
        <f t="shared" si="1165"/>
        <v>0</v>
      </c>
      <c r="BG546" s="222">
        <f t="shared" si="1166"/>
        <v>0</v>
      </c>
      <c r="BH546" s="222">
        <f t="shared" si="1167"/>
        <v>0</v>
      </c>
      <c r="BI546" s="222">
        <f t="shared" si="1168"/>
        <v>0</v>
      </c>
      <c r="BJ546" s="222">
        <f t="shared" si="1169"/>
        <v>0</v>
      </c>
      <c r="BK546" s="222">
        <f t="shared" si="1170"/>
        <v>0</v>
      </c>
      <c r="BL546" s="222">
        <f t="shared" si="1171"/>
        <v>0</v>
      </c>
      <c r="BM546" s="222">
        <f t="shared" si="1172"/>
        <v>0</v>
      </c>
      <c r="BN546" s="222">
        <f t="shared" si="1173"/>
        <v>0</v>
      </c>
      <c r="BO546" s="222">
        <f t="shared" si="1174"/>
        <v>0</v>
      </c>
      <c r="BP546" s="222">
        <f t="shared" si="1175"/>
        <v>0</v>
      </c>
      <c r="BQ546" s="222">
        <f t="shared" si="1176"/>
        <v>0</v>
      </c>
      <c r="BR546" s="222">
        <f t="shared" si="1177"/>
        <v>0</v>
      </c>
      <c r="BS546" s="222">
        <f t="shared" si="1178"/>
        <v>0</v>
      </c>
      <c r="BT546" s="222">
        <f t="shared" si="1179"/>
        <v>0</v>
      </c>
      <c r="BU546" s="222">
        <f t="shared" si="1180"/>
        <v>0</v>
      </c>
      <c r="BV546" s="222">
        <f t="shared" si="1181"/>
        <v>0</v>
      </c>
      <c r="BW546" s="222">
        <f t="shared" si="1182"/>
        <v>0</v>
      </c>
      <c r="BX546" s="222">
        <f t="shared" si="1183"/>
        <v>0</v>
      </c>
      <c r="BY546" s="222">
        <f t="shared" si="1184"/>
        <v>0</v>
      </c>
      <c r="BZ546" s="222">
        <f t="shared" si="1185"/>
        <v>0</v>
      </c>
      <c r="CA546" s="222">
        <f t="shared" si="1186"/>
        <v>0</v>
      </c>
      <c r="CB546" s="222">
        <f t="shared" si="1187"/>
        <v>0</v>
      </c>
      <c r="CC546" s="222">
        <f t="shared" si="1188"/>
        <v>0</v>
      </c>
      <c r="CD546" s="222">
        <f t="shared" si="1189"/>
        <v>0</v>
      </c>
      <c r="CE546" s="222">
        <f t="shared" si="1190"/>
        <v>0</v>
      </c>
      <c r="CF546" s="222">
        <f t="shared" si="1191"/>
        <v>0</v>
      </c>
      <c r="CG546" s="222">
        <f t="shared" si="1192"/>
        <v>0</v>
      </c>
      <c r="CH546" s="222">
        <f t="shared" si="1193"/>
        <v>0</v>
      </c>
      <c r="CI546" s="222">
        <f t="shared" si="1194"/>
        <v>0</v>
      </c>
      <c r="CJ546" s="222">
        <f t="shared" si="1195"/>
        <v>0</v>
      </c>
      <c r="CK546" s="222">
        <f t="shared" si="1196"/>
        <v>0</v>
      </c>
      <c r="CL546" s="222">
        <f t="shared" si="1197"/>
        <v>0</v>
      </c>
      <c r="CM546" s="222">
        <f t="shared" si="1198"/>
        <v>0</v>
      </c>
      <c r="CN546" s="222">
        <f t="shared" si="1199"/>
        <v>0</v>
      </c>
      <c r="CO546" s="222">
        <f t="shared" si="1200"/>
        <v>0</v>
      </c>
      <c r="CP546" s="222">
        <f t="shared" si="1201"/>
        <v>0</v>
      </c>
      <c r="CQ546" s="222">
        <f t="shared" si="1202"/>
        <v>0</v>
      </c>
      <c r="CR546" s="222">
        <f t="shared" si="1203"/>
        <v>0</v>
      </c>
      <c r="CS546" s="222">
        <f t="shared" si="1204"/>
        <v>0</v>
      </c>
      <c r="CT546" s="222">
        <f t="shared" si="1205"/>
        <v>0</v>
      </c>
      <c r="CU546" s="222">
        <f t="shared" si="1206"/>
        <v>0</v>
      </c>
      <c r="CV546" s="222">
        <f t="shared" si="1207"/>
        <v>0</v>
      </c>
      <c r="CW546" s="222">
        <f t="shared" si="1208"/>
        <v>0</v>
      </c>
      <c r="CX546" s="222">
        <f t="shared" si="1209"/>
        <v>0</v>
      </c>
      <c r="CY546" s="222">
        <f t="shared" si="1210"/>
        <v>0</v>
      </c>
      <c r="CZ546" s="222">
        <f t="shared" si="1211"/>
        <v>0</v>
      </c>
      <c r="DA546" s="222">
        <f t="shared" si="1212"/>
        <v>0</v>
      </c>
      <c r="DB546" s="222">
        <f t="shared" si="1213"/>
        <v>0</v>
      </c>
      <c r="DC546" s="222">
        <f t="shared" si="1214"/>
        <v>0</v>
      </c>
      <c r="DD546" s="222">
        <f t="shared" si="1215"/>
        <v>0</v>
      </c>
      <c r="DE546" s="222">
        <f t="shared" si="1216"/>
        <v>0</v>
      </c>
      <c r="DF546" s="222">
        <f t="shared" si="1217"/>
        <v>0</v>
      </c>
      <c r="DG546" s="222">
        <f t="shared" si="1218"/>
        <v>0</v>
      </c>
      <c r="DH546" s="222">
        <f t="shared" si="1219"/>
        <v>0</v>
      </c>
      <c r="DI546" s="222">
        <f t="shared" si="1220"/>
        <v>0</v>
      </c>
      <c r="DJ546" s="222">
        <f t="shared" si="1221"/>
        <v>0</v>
      </c>
      <c r="DK546" s="222">
        <f t="shared" si="1222"/>
        <v>0</v>
      </c>
      <c r="DL546" s="222">
        <f t="shared" si="1223"/>
        <v>0</v>
      </c>
      <c r="DM546" s="222">
        <f t="shared" si="1224"/>
        <v>0</v>
      </c>
      <c r="DN546" s="222">
        <f t="shared" si="1225"/>
        <v>0</v>
      </c>
      <c r="DO546" s="222">
        <f t="shared" si="1226"/>
        <v>0</v>
      </c>
      <c r="DP546" s="222">
        <f t="shared" si="1227"/>
        <v>0</v>
      </c>
      <c r="DQ546" s="222">
        <f t="shared" si="1228"/>
        <v>0</v>
      </c>
      <c r="DR546" s="222">
        <f t="shared" si="1229"/>
        <v>0</v>
      </c>
      <c r="DS546" s="222">
        <f t="shared" si="1230"/>
        <v>0</v>
      </c>
      <c r="DT546" s="222">
        <f t="shared" si="1231"/>
        <v>0</v>
      </c>
      <c r="DU546" s="222">
        <f t="shared" si="1232"/>
        <v>0</v>
      </c>
      <c r="DV546" s="222">
        <f t="shared" si="1233"/>
        <v>0</v>
      </c>
      <c r="DW546" s="222">
        <f t="shared" si="1234"/>
        <v>0</v>
      </c>
      <c r="DX546" s="222">
        <f t="shared" si="1235"/>
        <v>0</v>
      </c>
      <c r="DY546" s="222">
        <f t="shared" si="1236"/>
        <v>0</v>
      </c>
      <c r="DZ546" s="222">
        <f t="shared" si="1237"/>
        <v>0</v>
      </c>
      <c r="EA546" s="222">
        <f t="shared" si="1238"/>
        <v>0</v>
      </c>
      <c r="EB546" s="222">
        <f t="shared" si="1239"/>
        <v>0</v>
      </c>
      <c r="EC546" s="222">
        <f t="shared" si="1240"/>
        <v>0</v>
      </c>
      <c r="ED546" s="222">
        <f t="shared" si="1241"/>
        <v>0</v>
      </c>
      <c r="EE546" s="222">
        <f t="shared" si="1242"/>
        <v>0</v>
      </c>
      <c r="EF546" s="222">
        <f t="shared" si="1243"/>
        <v>0</v>
      </c>
      <c r="EG546" s="222">
        <f t="shared" si="1244"/>
        <v>0</v>
      </c>
      <c r="EH546" s="222">
        <f t="shared" si="1245"/>
        <v>0</v>
      </c>
      <c r="EI546" s="222">
        <f t="shared" si="1246"/>
        <v>0</v>
      </c>
      <c r="EJ546" s="222">
        <f t="shared" si="1247"/>
        <v>0</v>
      </c>
      <c r="EK546" s="222">
        <f t="shared" si="1248"/>
        <v>0</v>
      </c>
      <c r="EL546" s="222">
        <f t="shared" si="1249"/>
        <v>0</v>
      </c>
      <c r="EM546" s="222">
        <f t="shared" si="1250"/>
        <v>0</v>
      </c>
      <c r="EN546" s="222">
        <f t="shared" si="1251"/>
        <v>0</v>
      </c>
      <c r="EO546" s="222">
        <f t="shared" si="1252"/>
        <v>0</v>
      </c>
      <c r="EP546" s="222">
        <f t="shared" si="1253"/>
        <v>0</v>
      </c>
      <c r="EQ546" s="222">
        <f t="shared" si="1254"/>
        <v>0</v>
      </c>
      <c r="ER546" s="222">
        <f t="shared" si="1255"/>
        <v>0</v>
      </c>
      <c r="ES546" s="222">
        <f t="shared" si="1256"/>
        <v>0</v>
      </c>
      <c r="ET546" s="222">
        <f t="shared" si="1257"/>
        <v>0</v>
      </c>
      <c r="EU546" s="222">
        <f t="shared" si="1258"/>
        <v>0</v>
      </c>
      <c r="EV546" s="222">
        <f t="shared" si="1259"/>
        <v>0</v>
      </c>
      <c r="EW546" s="222">
        <f t="shared" si="1260"/>
        <v>0</v>
      </c>
      <c r="EX546" s="222">
        <f t="shared" si="1261"/>
        <v>0</v>
      </c>
      <c r="EY546" s="222">
        <f t="shared" si="1262"/>
        <v>0</v>
      </c>
      <c r="EZ546" s="222">
        <f t="shared" si="1263"/>
        <v>0</v>
      </c>
      <c r="FA546" s="222">
        <f t="shared" si="1264"/>
        <v>0</v>
      </c>
      <c r="FB546" s="222">
        <f t="shared" si="1265"/>
        <v>0</v>
      </c>
      <c r="FC546" s="222">
        <f t="shared" si="1266"/>
        <v>0</v>
      </c>
      <c r="FD546" s="222">
        <f t="shared" si="1267"/>
        <v>0</v>
      </c>
      <c r="FE546" s="222">
        <f t="shared" si="1268"/>
        <v>0</v>
      </c>
      <c r="FF546" s="222">
        <f t="shared" si="1269"/>
        <v>0</v>
      </c>
      <c r="FG546" s="222">
        <f t="shared" si="1270"/>
        <v>0</v>
      </c>
      <c r="FH546" s="222">
        <f t="shared" si="1271"/>
        <v>0</v>
      </c>
      <c r="FI546" s="222">
        <f t="shared" si="1272"/>
        <v>0</v>
      </c>
      <c r="FJ546" s="222">
        <f t="shared" si="1273"/>
        <v>0</v>
      </c>
      <c r="FK546" s="222">
        <f t="shared" si="1274"/>
        <v>0</v>
      </c>
      <c r="FL546" s="222">
        <f t="shared" si="1275"/>
        <v>0</v>
      </c>
      <c r="FM546" s="222">
        <f t="shared" si="1276"/>
        <v>0</v>
      </c>
      <c r="FN546" s="222">
        <f t="shared" si="1277"/>
        <v>0</v>
      </c>
      <c r="FO546" s="222">
        <f t="shared" si="1278"/>
        <v>0</v>
      </c>
      <c r="FP546" s="222">
        <f t="shared" si="1279"/>
        <v>0</v>
      </c>
      <c r="FQ546" s="222">
        <f t="shared" si="1280"/>
        <v>0</v>
      </c>
      <c r="FR546" s="222">
        <f t="shared" si="1281"/>
        <v>0</v>
      </c>
      <c r="FS546" s="222">
        <f t="shared" si="1282"/>
        <v>0</v>
      </c>
      <c r="FT546" s="222">
        <f t="shared" si="1283"/>
        <v>0</v>
      </c>
      <c r="FU546" s="222">
        <f t="shared" si="1284"/>
        <v>0</v>
      </c>
      <c r="FV546" s="222">
        <f t="shared" si="1285"/>
        <v>0</v>
      </c>
      <c r="FW546" s="222">
        <f t="shared" si="1286"/>
        <v>0</v>
      </c>
      <c r="FX546" s="222">
        <f t="shared" si="1287"/>
        <v>0</v>
      </c>
      <c r="FY546" s="222">
        <f t="shared" si="1288"/>
        <v>0</v>
      </c>
      <c r="FZ546" s="222">
        <f t="shared" si="1289"/>
        <v>0</v>
      </c>
      <c r="GA546" s="222">
        <f t="shared" si="1290"/>
        <v>0</v>
      </c>
      <c r="GB546" s="222">
        <f t="shared" si="1291"/>
        <v>0</v>
      </c>
      <c r="GC546" s="222">
        <f t="shared" si="1292"/>
        <v>0</v>
      </c>
      <c r="GD546" s="222">
        <f t="shared" si="1293"/>
        <v>0</v>
      </c>
      <c r="GE546" s="222">
        <f t="shared" si="1294"/>
        <v>0</v>
      </c>
      <c r="GF546" s="222">
        <f t="shared" si="1295"/>
        <v>0</v>
      </c>
      <c r="GG546" s="222">
        <f t="shared" si="1296"/>
        <v>0</v>
      </c>
      <c r="GH546" s="222">
        <f t="shared" si="1297"/>
        <v>0</v>
      </c>
      <c r="GI546" s="222">
        <f t="shared" si="1298"/>
        <v>0</v>
      </c>
      <c r="GJ546" s="222">
        <f t="shared" si="1299"/>
        <v>0</v>
      </c>
      <c r="GK546" s="222">
        <f t="shared" si="1300"/>
        <v>0</v>
      </c>
      <c r="GL546" s="222">
        <f t="shared" si="1301"/>
        <v>0</v>
      </c>
      <c r="GM546" s="222">
        <f t="shared" si="1302"/>
        <v>0</v>
      </c>
      <c r="GN546" s="222">
        <f t="shared" si="1303"/>
        <v>0</v>
      </c>
      <c r="GO546" s="222">
        <f t="shared" si="1304"/>
        <v>0</v>
      </c>
      <c r="GP546" s="222">
        <f t="shared" si="1305"/>
        <v>0</v>
      </c>
      <c r="GQ546" s="222">
        <f t="shared" si="1306"/>
        <v>0</v>
      </c>
      <c r="GR546" s="222">
        <f t="shared" si="1307"/>
        <v>0</v>
      </c>
      <c r="GS546" s="222">
        <f t="shared" si="1308"/>
        <v>0</v>
      </c>
      <c r="GT546" s="222">
        <f t="shared" si="1309"/>
        <v>0</v>
      </c>
      <c r="GU546" s="222">
        <f t="shared" si="1310"/>
        <v>0</v>
      </c>
      <c r="GV546" s="222">
        <f t="shared" si="1311"/>
        <v>0</v>
      </c>
      <c r="GW546" s="222">
        <f t="shared" si="1312"/>
        <v>0</v>
      </c>
      <c r="GX546" s="222">
        <f t="shared" si="1313"/>
        <v>0</v>
      </c>
      <c r="GY546" s="222">
        <f t="shared" si="1314"/>
        <v>0</v>
      </c>
      <c r="GZ546" s="222">
        <f t="shared" si="1315"/>
        <v>0</v>
      </c>
      <c r="HA546" s="222">
        <f t="shared" si="1316"/>
        <v>0</v>
      </c>
      <c r="HB546" s="222">
        <f t="shared" si="1317"/>
        <v>0</v>
      </c>
      <c r="HC546" s="222">
        <f t="shared" si="1318"/>
        <v>0</v>
      </c>
      <c r="HD546" s="222">
        <f t="shared" si="1319"/>
        <v>0</v>
      </c>
      <c r="HE546" s="222">
        <f t="shared" si="1320"/>
        <v>0</v>
      </c>
      <c r="HF546" s="222">
        <f t="shared" si="1321"/>
        <v>0</v>
      </c>
      <c r="HG546" s="222">
        <f t="shared" si="1322"/>
        <v>0</v>
      </c>
      <c r="HH546" s="222">
        <f t="shared" si="1323"/>
        <v>0</v>
      </c>
      <c r="HI546" s="222">
        <f t="shared" si="1324"/>
        <v>0</v>
      </c>
      <c r="HJ546" s="222">
        <f t="shared" si="1325"/>
        <v>0</v>
      </c>
      <c r="HK546" s="222">
        <f t="shared" si="1326"/>
        <v>0</v>
      </c>
      <c r="HL546" s="222">
        <f t="shared" si="1327"/>
        <v>0</v>
      </c>
      <c r="HM546" s="222">
        <f t="shared" si="1328"/>
        <v>0</v>
      </c>
      <c r="HN546" s="222">
        <f t="shared" si="1329"/>
        <v>0</v>
      </c>
      <c r="HO546" s="222">
        <f t="shared" si="1330"/>
        <v>0</v>
      </c>
      <c r="HP546" s="222">
        <f t="shared" si="1331"/>
        <v>0</v>
      </c>
      <c r="HQ546" s="222">
        <f t="shared" si="1332"/>
        <v>0</v>
      </c>
      <c r="HR546" s="222">
        <f t="shared" si="1333"/>
        <v>0</v>
      </c>
      <c r="HS546" s="222">
        <f t="shared" si="1334"/>
        <v>0</v>
      </c>
      <c r="HT546" s="222">
        <f t="shared" si="1335"/>
        <v>0</v>
      </c>
      <c r="HU546" s="222">
        <f t="shared" si="1336"/>
        <v>0</v>
      </c>
      <c r="HV546" s="222">
        <f t="shared" si="1337"/>
        <v>0</v>
      </c>
      <c r="HW546" s="222">
        <f t="shared" si="1338"/>
        <v>0</v>
      </c>
      <c r="HX546" s="222">
        <f t="shared" si="1339"/>
        <v>0</v>
      </c>
      <c r="HY546" s="222">
        <f t="shared" si="1340"/>
        <v>0</v>
      </c>
      <c r="HZ546" s="222">
        <f t="shared" si="1341"/>
        <v>0</v>
      </c>
      <c r="IA546" s="222">
        <f t="shared" si="1342"/>
        <v>0</v>
      </c>
      <c r="IB546" s="222">
        <f t="shared" si="1343"/>
        <v>0</v>
      </c>
      <c r="IC546" s="222">
        <f t="shared" si="1344"/>
        <v>0</v>
      </c>
      <c r="ID546" s="222">
        <f t="shared" si="1345"/>
        <v>0</v>
      </c>
      <c r="IE546" s="222">
        <f t="shared" si="1346"/>
        <v>0</v>
      </c>
      <c r="IF546" s="222">
        <f t="shared" si="1347"/>
        <v>0</v>
      </c>
      <c r="IG546" s="222">
        <f t="shared" si="1348"/>
        <v>0</v>
      </c>
      <c r="IH546" s="222">
        <f t="shared" si="1349"/>
        <v>0</v>
      </c>
      <c r="II546" s="222">
        <f t="shared" si="1350"/>
        <v>0</v>
      </c>
      <c r="IJ546" s="222">
        <f t="shared" si="1351"/>
        <v>0</v>
      </c>
      <c r="IK546" s="222">
        <f t="shared" si="1352"/>
        <v>0</v>
      </c>
      <c r="IL546" s="222">
        <f t="shared" si="1353"/>
        <v>0</v>
      </c>
      <c r="IM546" s="222">
        <f t="shared" si="1354"/>
        <v>0</v>
      </c>
      <c r="IN546" s="222">
        <f t="shared" si="1355"/>
        <v>0</v>
      </c>
      <c r="IO546" s="222">
        <f t="shared" si="1356"/>
        <v>0</v>
      </c>
      <c r="IP546" s="222">
        <f t="shared" si="1357"/>
        <v>0</v>
      </c>
      <c r="IQ546" s="222">
        <f t="shared" si="1358"/>
        <v>0</v>
      </c>
      <c r="IR546" s="222">
        <f t="shared" si="1359"/>
        <v>0</v>
      </c>
      <c r="IS546" s="222">
        <f t="shared" si="1360"/>
        <v>0</v>
      </c>
      <c r="IT546" s="222">
        <f t="shared" si="1361"/>
        <v>0</v>
      </c>
      <c r="IU546" s="222">
        <f t="shared" si="1362"/>
        <v>0</v>
      </c>
      <c r="IV546" s="222">
        <f t="shared" si="1363"/>
        <v>0</v>
      </c>
      <c r="IW546" s="222">
        <f t="shared" si="1364"/>
        <v>0</v>
      </c>
      <c r="IX546" s="222">
        <f t="shared" si="1365"/>
        <v>0</v>
      </c>
      <c r="IY546" s="222">
        <f t="shared" si="1366"/>
        <v>0</v>
      </c>
      <c r="IZ546" s="222">
        <f t="shared" si="1367"/>
        <v>0</v>
      </c>
      <c r="JA546" s="222">
        <f t="shared" si="1368"/>
        <v>0</v>
      </c>
      <c r="JB546" s="222">
        <f t="shared" si="1369"/>
        <v>0</v>
      </c>
    </row>
    <row r="547" spans="2:262">
      <c r="B547" s="230">
        <v>186</v>
      </c>
      <c r="C547" s="229">
        <f t="shared" si="1370"/>
        <v>3.6328125000000028E-3</v>
      </c>
      <c r="D547" s="226">
        <f t="shared" ca="1" si="1113"/>
        <v>71.941951766307028</v>
      </c>
      <c r="E547" s="225">
        <f ca="1">GJ361</f>
        <v>-5.8048233692967043E-2</v>
      </c>
      <c r="F547" s="224">
        <v>186</v>
      </c>
      <c r="G547" s="222">
        <f t="shared" si="1114"/>
        <v>0</v>
      </c>
      <c r="H547" s="222">
        <f t="shared" si="1115"/>
        <v>0</v>
      </c>
      <c r="I547" s="222">
        <f t="shared" si="1116"/>
        <v>0</v>
      </c>
      <c r="J547" s="222">
        <f t="shared" si="1117"/>
        <v>0</v>
      </c>
      <c r="K547" s="222">
        <f t="shared" si="1118"/>
        <v>0</v>
      </c>
      <c r="L547" s="222">
        <f t="shared" si="1119"/>
        <v>0</v>
      </c>
      <c r="M547" s="222">
        <f t="shared" si="1120"/>
        <v>0</v>
      </c>
      <c r="N547" s="222">
        <f t="shared" si="1121"/>
        <v>0</v>
      </c>
      <c r="O547" s="222">
        <f t="shared" si="1122"/>
        <v>0</v>
      </c>
      <c r="P547" s="222">
        <f t="shared" si="1123"/>
        <v>0</v>
      </c>
      <c r="Q547" s="222">
        <f t="shared" si="1124"/>
        <v>0</v>
      </c>
      <c r="R547" s="222">
        <f t="shared" si="1125"/>
        <v>0</v>
      </c>
      <c r="S547" s="222">
        <f t="shared" si="1126"/>
        <v>0</v>
      </c>
      <c r="T547" s="222">
        <f t="shared" si="1127"/>
        <v>0</v>
      </c>
      <c r="U547" s="222">
        <f t="shared" si="1128"/>
        <v>0</v>
      </c>
      <c r="V547" s="222">
        <f t="shared" si="1129"/>
        <v>0</v>
      </c>
      <c r="W547" s="222">
        <f t="shared" si="1130"/>
        <v>0</v>
      </c>
      <c r="X547" s="222">
        <f t="shared" si="1131"/>
        <v>0</v>
      </c>
      <c r="Y547" s="222">
        <f t="shared" si="1132"/>
        <v>0</v>
      </c>
      <c r="Z547" s="222">
        <f t="shared" si="1133"/>
        <v>0</v>
      </c>
      <c r="AA547" s="222">
        <f t="shared" si="1134"/>
        <v>0</v>
      </c>
      <c r="AB547" s="222">
        <f t="shared" si="1135"/>
        <v>0</v>
      </c>
      <c r="AC547" s="222">
        <f t="shared" si="1136"/>
        <v>0</v>
      </c>
      <c r="AD547" s="222">
        <f t="shared" si="1137"/>
        <v>0</v>
      </c>
      <c r="AE547" s="222">
        <f t="shared" si="1138"/>
        <v>0</v>
      </c>
      <c r="AF547" s="222">
        <f t="shared" si="1139"/>
        <v>0</v>
      </c>
      <c r="AG547" s="222">
        <f t="shared" si="1140"/>
        <v>0</v>
      </c>
      <c r="AH547" s="222">
        <f t="shared" si="1141"/>
        <v>0</v>
      </c>
      <c r="AI547" s="222">
        <f t="shared" si="1142"/>
        <v>0</v>
      </c>
      <c r="AJ547" s="222">
        <f t="shared" si="1143"/>
        <v>0</v>
      </c>
      <c r="AK547" s="222">
        <f t="shared" si="1144"/>
        <v>0</v>
      </c>
      <c r="AL547" s="222">
        <f t="shared" si="1145"/>
        <v>0</v>
      </c>
      <c r="AM547" s="222">
        <f t="shared" si="1146"/>
        <v>0</v>
      </c>
      <c r="AN547" s="222">
        <f t="shared" si="1147"/>
        <v>0</v>
      </c>
      <c r="AO547" s="222">
        <f t="shared" si="1148"/>
        <v>0</v>
      </c>
      <c r="AP547" s="222">
        <f t="shared" si="1149"/>
        <v>0</v>
      </c>
      <c r="AQ547" s="222">
        <f t="shared" si="1150"/>
        <v>0</v>
      </c>
      <c r="AR547" s="222">
        <f t="shared" si="1151"/>
        <v>0</v>
      </c>
      <c r="AS547" s="222">
        <f t="shared" si="1152"/>
        <v>0</v>
      </c>
      <c r="AT547" s="222">
        <f t="shared" si="1153"/>
        <v>0</v>
      </c>
      <c r="AU547" s="222">
        <f t="shared" si="1154"/>
        <v>0</v>
      </c>
      <c r="AV547" s="222">
        <f t="shared" si="1155"/>
        <v>0</v>
      </c>
      <c r="AW547" s="222">
        <f t="shared" si="1156"/>
        <v>0</v>
      </c>
      <c r="AX547" s="222">
        <f t="shared" si="1157"/>
        <v>0</v>
      </c>
      <c r="AY547" s="222">
        <f t="shared" si="1158"/>
        <v>0</v>
      </c>
      <c r="AZ547" s="222">
        <f t="shared" si="1159"/>
        <v>0</v>
      </c>
      <c r="BA547" s="222">
        <f t="shared" si="1160"/>
        <v>0</v>
      </c>
      <c r="BB547" s="222">
        <f t="shared" si="1161"/>
        <v>0</v>
      </c>
      <c r="BC547" s="222">
        <f t="shared" si="1162"/>
        <v>0</v>
      </c>
      <c r="BD547" s="222">
        <f t="shared" si="1163"/>
        <v>0</v>
      </c>
      <c r="BE547" s="222">
        <f t="shared" si="1164"/>
        <v>0</v>
      </c>
      <c r="BF547" s="222">
        <f t="shared" si="1165"/>
        <v>0</v>
      </c>
      <c r="BG547" s="222">
        <f t="shared" si="1166"/>
        <v>0</v>
      </c>
      <c r="BH547" s="222">
        <f t="shared" si="1167"/>
        <v>0</v>
      </c>
      <c r="BI547" s="222">
        <f t="shared" si="1168"/>
        <v>0</v>
      </c>
      <c r="BJ547" s="222">
        <f t="shared" si="1169"/>
        <v>0</v>
      </c>
      <c r="BK547" s="222">
        <f t="shared" si="1170"/>
        <v>0</v>
      </c>
      <c r="BL547" s="222">
        <f t="shared" si="1171"/>
        <v>0</v>
      </c>
      <c r="BM547" s="222">
        <f t="shared" si="1172"/>
        <v>0</v>
      </c>
      <c r="BN547" s="222">
        <f t="shared" si="1173"/>
        <v>0</v>
      </c>
      <c r="BO547" s="222">
        <f t="shared" si="1174"/>
        <v>0</v>
      </c>
      <c r="BP547" s="222">
        <f t="shared" si="1175"/>
        <v>0</v>
      </c>
      <c r="BQ547" s="222">
        <f t="shared" si="1176"/>
        <v>0</v>
      </c>
      <c r="BR547" s="222">
        <f t="shared" si="1177"/>
        <v>0</v>
      </c>
      <c r="BS547" s="222">
        <f t="shared" si="1178"/>
        <v>0</v>
      </c>
      <c r="BT547" s="222">
        <f t="shared" si="1179"/>
        <v>0</v>
      </c>
      <c r="BU547" s="222">
        <f t="shared" si="1180"/>
        <v>0</v>
      </c>
      <c r="BV547" s="222">
        <f t="shared" si="1181"/>
        <v>0</v>
      </c>
      <c r="BW547" s="222">
        <f t="shared" si="1182"/>
        <v>0</v>
      </c>
      <c r="BX547" s="222">
        <f t="shared" si="1183"/>
        <v>0</v>
      </c>
      <c r="BY547" s="222">
        <f t="shared" si="1184"/>
        <v>0</v>
      </c>
      <c r="BZ547" s="222">
        <f t="shared" si="1185"/>
        <v>0</v>
      </c>
      <c r="CA547" s="222">
        <f t="shared" si="1186"/>
        <v>0</v>
      </c>
      <c r="CB547" s="222">
        <f t="shared" si="1187"/>
        <v>0</v>
      </c>
      <c r="CC547" s="222">
        <f t="shared" si="1188"/>
        <v>0</v>
      </c>
      <c r="CD547" s="222">
        <f t="shared" si="1189"/>
        <v>0</v>
      </c>
      <c r="CE547" s="222">
        <f t="shared" si="1190"/>
        <v>0</v>
      </c>
      <c r="CF547" s="222">
        <f t="shared" si="1191"/>
        <v>0</v>
      </c>
      <c r="CG547" s="222">
        <f t="shared" si="1192"/>
        <v>0</v>
      </c>
      <c r="CH547" s="222">
        <f t="shared" si="1193"/>
        <v>0</v>
      </c>
      <c r="CI547" s="222">
        <f t="shared" si="1194"/>
        <v>0</v>
      </c>
      <c r="CJ547" s="222">
        <f t="shared" si="1195"/>
        <v>0</v>
      </c>
      <c r="CK547" s="222">
        <f t="shared" si="1196"/>
        <v>0</v>
      </c>
      <c r="CL547" s="222">
        <f t="shared" si="1197"/>
        <v>0</v>
      </c>
      <c r="CM547" s="222">
        <f t="shared" si="1198"/>
        <v>0</v>
      </c>
      <c r="CN547" s="222">
        <f t="shared" si="1199"/>
        <v>0</v>
      </c>
      <c r="CO547" s="222">
        <f t="shared" si="1200"/>
        <v>0</v>
      </c>
      <c r="CP547" s="222">
        <f t="shared" si="1201"/>
        <v>0</v>
      </c>
      <c r="CQ547" s="222">
        <f t="shared" si="1202"/>
        <v>0</v>
      </c>
      <c r="CR547" s="222">
        <f t="shared" si="1203"/>
        <v>0</v>
      </c>
      <c r="CS547" s="222">
        <f t="shared" si="1204"/>
        <v>0</v>
      </c>
      <c r="CT547" s="222">
        <f t="shared" si="1205"/>
        <v>0</v>
      </c>
      <c r="CU547" s="222">
        <f t="shared" si="1206"/>
        <v>0</v>
      </c>
      <c r="CV547" s="222">
        <f t="shared" si="1207"/>
        <v>0</v>
      </c>
      <c r="CW547" s="222">
        <f t="shared" si="1208"/>
        <v>0</v>
      </c>
      <c r="CX547" s="222">
        <f t="shared" si="1209"/>
        <v>0</v>
      </c>
      <c r="CY547" s="222">
        <f t="shared" si="1210"/>
        <v>0</v>
      </c>
      <c r="CZ547" s="222">
        <f t="shared" si="1211"/>
        <v>0</v>
      </c>
      <c r="DA547" s="222">
        <f t="shared" si="1212"/>
        <v>0</v>
      </c>
      <c r="DB547" s="222">
        <f t="shared" si="1213"/>
        <v>0</v>
      </c>
      <c r="DC547" s="222">
        <f t="shared" si="1214"/>
        <v>0</v>
      </c>
      <c r="DD547" s="222">
        <f t="shared" si="1215"/>
        <v>0</v>
      </c>
      <c r="DE547" s="222">
        <f t="shared" si="1216"/>
        <v>0</v>
      </c>
      <c r="DF547" s="222">
        <f t="shared" si="1217"/>
        <v>0</v>
      </c>
      <c r="DG547" s="222">
        <f t="shared" si="1218"/>
        <v>0</v>
      </c>
      <c r="DH547" s="222">
        <f t="shared" si="1219"/>
        <v>0</v>
      </c>
      <c r="DI547" s="222">
        <f t="shared" si="1220"/>
        <v>0</v>
      </c>
      <c r="DJ547" s="222">
        <f t="shared" si="1221"/>
        <v>0</v>
      </c>
      <c r="DK547" s="222">
        <f t="shared" si="1222"/>
        <v>0</v>
      </c>
      <c r="DL547" s="222">
        <f t="shared" si="1223"/>
        <v>0</v>
      </c>
      <c r="DM547" s="222">
        <f t="shared" si="1224"/>
        <v>0</v>
      </c>
      <c r="DN547" s="222">
        <f t="shared" si="1225"/>
        <v>0</v>
      </c>
      <c r="DO547" s="222">
        <f t="shared" si="1226"/>
        <v>0</v>
      </c>
      <c r="DP547" s="222">
        <f t="shared" si="1227"/>
        <v>0</v>
      </c>
      <c r="DQ547" s="222">
        <f t="shared" si="1228"/>
        <v>0</v>
      </c>
      <c r="DR547" s="222">
        <f t="shared" si="1229"/>
        <v>0</v>
      </c>
      <c r="DS547" s="222">
        <f t="shared" si="1230"/>
        <v>0</v>
      </c>
      <c r="DT547" s="222">
        <f t="shared" si="1231"/>
        <v>0</v>
      </c>
      <c r="DU547" s="222">
        <f t="shared" si="1232"/>
        <v>0</v>
      </c>
      <c r="DV547" s="222">
        <f t="shared" si="1233"/>
        <v>0</v>
      </c>
      <c r="DW547" s="222">
        <f t="shared" si="1234"/>
        <v>0</v>
      </c>
      <c r="DX547" s="222">
        <f t="shared" si="1235"/>
        <v>0</v>
      </c>
      <c r="DY547" s="222">
        <f t="shared" si="1236"/>
        <v>0</v>
      </c>
      <c r="DZ547" s="222">
        <f t="shared" si="1237"/>
        <v>0</v>
      </c>
      <c r="EA547" s="222">
        <f t="shared" si="1238"/>
        <v>0</v>
      </c>
      <c r="EB547" s="222">
        <f t="shared" si="1239"/>
        <v>0</v>
      </c>
      <c r="EC547" s="222">
        <f t="shared" si="1240"/>
        <v>0</v>
      </c>
      <c r="ED547" s="222">
        <f t="shared" si="1241"/>
        <v>0</v>
      </c>
      <c r="EE547" s="222">
        <f t="shared" si="1242"/>
        <v>0</v>
      </c>
      <c r="EF547" s="222">
        <f t="shared" si="1243"/>
        <v>0</v>
      </c>
      <c r="EG547" s="222">
        <f t="shared" si="1244"/>
        <v>0</v>
      </c>
      <c r="EH547" s="222">
        <f t="shared" si="1245"/>
        <v>0</v>
      </c>
      <c r="EI547" s="222">
        <f t="shared" si="1246"/>
        <v>0</v>
      </c>
      <c r="EJ547" s="222">
        <f t="shared" si="1247"/>
        <v>0</v>
      </c>
      <c r="EK547" s="222">
        <f t="shared" si="1248"/>
        <v>0</v>
      </c>
      <c r="EL547" s="222">
        <f t="shared" si="1249"/>
        <v>0</v>
      </c>
      <c r="EM547" s="222">
        <f t="shared" si="1250"/>
        <v>0</v>
      </c>
      <c r="EN547" s="222">
        <f t="shared" si="1251"/>
        <v>0</v>
      </c>
      <c r="EO547" s="222">
        <f t="shared" si="1252"/>
        <v>0</v>
      </c>
      <c r="EP547" s="222">
        <f t="shared" si="1253"/>
        <v>0</v>
      </c>
      <c r="EQ547" s="222">
        <f t="shared" si="1254"/>
        <v>0</v>
      </c>
      <c r="ER547" s="222">
        <f t="shared" si="1255"/>
        <v>0</v>
      </c>
      <c r="ES547" s="222">
        <f t="shared" si="1256"/>
        <v>0</v>
      </c>
      <c r="ET547" s="222">
        <f t="shared" si="1257"/>
        <v>0</v>
      </c>
      <c r="EU547" s="222">
        <f t="shared" si="1258"/>
        <v>0</v>
      </c>
      <c r="EV547" s="222">
        <f t="shared" si="1259"/>
        <v>0</v>
      </c>
      <c r="EW547" s="222">
        <f t="shared" si="1260"/>
        <v>0</v>
      </c>
      <c r="EX547" s="222">
        <f t="shared" si="1261"/>
        <v>0</v>
      </c>
      <c r="EY547" s="222">
        <f t="shared" si="1262"/>
        <v>0</v>
      </c>
      <c r="EZ547" s="222">
        <f t="shared" si="1263"/>
        <v>0</v>
      </c>
      <c r="FA547" s="222">
        <f t="shared" si="1264"/>
        <v>0</v>
      </c>
      <c r="FB547" s="222">
        <f t="shared" si="1265"/>
        <v>0</v>
      </c>
      <c r="FC547" s="222">
        <f t="shared" si="1266"/>
        <v>0</v>
      </c>
      <c r="FD547" s="222">
        <f t="shared" si="1267"/>
        <v>0</v>
      </c>
      <c r="FE547" s="222">
        <f t="shared" si="1268"/>
        <v>0</v>
      </c>
      <c r="FF547" s="222">
        <f t="shared" si="1269"/>
        <v>0</v>
      </c>
      <c r="FG547" s="222">
        <f t="shared" si="1270"/>
        <v>0</v>
      </c>
      <c r="FH547" s="222">
        <f t="shared" si="1271"/>
        <v>0</v>
      </c>
      <c r="FI547" s="222">
        <f t="shared" si="1272"/>
        <v>0</v>
      </c>
      <c r="FJ547" s="222">
        <f t="shared" si="1273"/>
        <v>0</v>
      </c>
      <c r="FK547" s="222">
        <f t="shared" si="1274"/>
        <v>0</v>
      </c>
      <c r="FL547" s="222">
        <f t="shared" si="1275"/>
        <v>0</v>
      </c>
      <c r="FM547" s="222">
        <f t="shared" si="1276"/>
        <v>0</v>
      </c>
      <c r="FN547" s="222">
        <f t="shared" si="1277"/>
        <v>0</v>
      </c>
      <c r="FO547" s="222">
        <f t="shared" si="1278"/>
        <v>0</v>
      </c>
      <c r="FP547" s="222">
        <f t="shared" si="1279"/>
        <v>0</v>
      </c>
      <c r="FQ547" s="222">
        <f t="shared" si="1280"/>
        <v>0</v>
      </c>
      <c r="FR547" s="222">
        <f t="shared" si="1281"/>
        <v>0</v>
      </c>
      <c r="FS547" s="222">
        <f t="shared" si="1282"/>
        <v>0</v>
      </c>
      <c r="FT547" s="222">
        <f t="shared" si="1283"/>
        <v>0</v>
      </c>
      <c r="FU547" s="222">
        <f t="shared" si="1284"/>
        <v>0</v>
      </c>
      <c r="FV547" s="222">
        <f t="shared" si="1285"/>
        <v>0</v>
      </c>
      <c r="FW547" s="222">
        <f t="shared" si="1286"/>
        <v>0</v>
      </c>
      <c r="FX547" s="222">
        <f t="shared" si="1287"/>
        <v>0</v>
      </c>
      <c r="FY547" s="222">
        <f t="shared" si="1288"/>
        <v>0</v>
      </c>
      <c r="FZ547" s="222">
        <f t="shared" si="1289"/>
        <v>0</v>
      </c>
      <c r="GA547" s="222">
        <f t="shared" si="1290"/>
        <v>0</v>
      </c>
      <c r="GB547" s="222">
        <f t="shared" si="1291"/>
        <v>0</v>
      </c>
      <c r="GC547" s="222">
        <f t="shared" si="1292"/>
        <v>0</v>
      </c>
      <c r="GD547" s="222">
        <f t="shared" si="1293"/>
        <v>0</v>
      </c>
      <c r="GE547" s="222">
        <f t="shared" si="1294"/>
        <v>0</v>
      </c>
      <c r="GF547" s="222">
        <f t="shared" si="1295"/>
        <v>0</v>
      </c>
      <c r="GG547" s="222">
        <f t="shared" si="1296"/>
        <v>0</v>
      </c>
      <c r="GH547" s="222">
        <f t="shared" si="1297"/>
        <v>0</v>
      </c>
      <c r="GI547" s="222">
        <f t="shared" si="1298"/>
        <v>0</v>
      </c>
      <c r="GJ547" s="222">
        <f t="shared" si="1299"/>
        <v>0</v>
      </c>
      <c r="GK547" s="222">
        <f t="shared" si="1300"/>
        <v>0</v>
      </c>
      <c r="GL547" s="222">
        <f t="shared" si="1301"/>
        <v>0</v>
      </c>
      <c r="GM547" s="222">
        <f t="shared" si="1302"/>
        <v>0</v>
      </c>
      <c r="GN547" s="222">
        <f t="shared" si="1303"/>
        <v>0</v>
      </c>
      <c r="GO547" s="222">
        <f t="shared" si="1304"/>
        <v>0</v>
      </c>
      <c r="GP547" s="222">
        <f t="shared" si="1305"/>
        <v>0</v>
      </c>
      <c r="GQ547" s="222">
        <f t="shared" si="1306"/>
        <v>0</v>
      </c>
      <c r="GR547" s="222">
        <f t="shared" si="1307"/>
        <v>0</v>
      </c>
      <c r="GS547" s="222">
        <f t="shared" si="1308"/>
        <v>0</v>
      </c>
      <c r="GT547" s="222">
        <f t="shared" si="1309"/>
        <v>0</v>
      </c>
      <c r="GU547" s="222">
        <f t="shared" si="1310"/>
        <v>0</v>
      </c>
      <c r="GV547" s="222">
        <f t="shared" si="1311"/>
        <v>0</v>
      </c>
      <c r="GW547" s="222">
        <f t="shared" si="1312"/>
        <v>0</v>
      </c>
      <c r="GX547" s="222">
        <f t="shared" si="1313"/>
        <v>0</v>
      </c>
      <c r="GY547" s="222">
        <f t="shared" si="1314"/>
        <v>0</v>
      </c>
      <c r="GZ547" s="222">
        <f t="shared" si="1315"/>
        <v>0</v>
      </c>
      <c r="HA547" s="222">
        <f t="shared" si="1316"/>
        <v>0</v>
      </c>
      <c r="HB547" s="222">
        <f t="shared" si="1317"/>
        <v>0</v>
      </c>
      <c r="HC547" s="222">
        <f t="shared" si="1318"/>
        <v>0</v>
      </c>
      <c r="HD547" s="222">
        <f t="shared" si="1319"/>
        <v>0</v>
      </c>
      <c r="HE547" s="222">
        <f t="shared" si="1320"/>
        <v>0</v>
      </c>
      <c r="HF547" s="222">
        <f t="shared" si="1321"/>
        <v>0</v>
      </c>
      <c r="HG547" s="222">
        <f t="shared" si="1322"/>
        <v>0</v>
      </c>
      <c r="HH547" s="222">
        <f t="shared" si="1323"/>
        <v>0</v>
      </c>
      <c r="HI547" s="222">
        <f t="shared" si="1324"/>
        <v>0</v>
      </c>
      <c r="HJ547" s="222">
        <f t="shared" si="1325"/>
        <v>0</v>
      </c>
      <c r="HK547" s="222">
        <f t="shared" si="1326"/>
        <v>0</v>
      </c>
      <c r="HL547" s="222">
        <f t="shared" si="1327"/>
        <v>0</v>
      </c>
      <c r="HM547" s="222">
        <f t="shared" si="1328"/>
        <v>0</v>
      </c>
      <c r="HN547" s="222">
        <f t="shared" si="1329"/>
        <v>0</v>
      </c>
      <c r="HO547" s="222">
        <f t="shared" si="1330"/>
        <v>0</v>
      </c>
      <c r="HP547" s="222">
        <f t="shared" si="1331"/>
        <v>0</v>
      </c>
      <c r="HQ547" s="222">
        <f t="shared" si="1332"/>
        <v>0</v>
      </c>
      <c r="HR547" s="222">
        <f t="shared" si="1333"/>
        <v>0</v>
      </c>
      <c r="HS547" s="222">
        <f t="shared" si="1334"/>
        <v>0</v>
      </c>
      <c r="HT547" s="222">
        <f t="shared" si="1335"/>
        <v>0</v>
      </c>
      <c r="HU547" s="222">
        <f t="shared" si="1336"/>
        <v>0</v>
      </c>
      <c r="HV547" s="222">
        <f t="shared" si="1337"/>
        <v>0</v>
      </c>
      <c r="HW547" s="222">
        <f t="shared" si="1338"/>
        <v>0</v>
      </c>
      <c r="HX547" s="222">
        <f t="shared" si="1339"/>
        <v>0</v>
      </c>
      <c r="HY547" s="222">
        <f t="shared" si="1340"/>
        <v>0</v>
      </c>
      <c r="HZ547" s="222">
        <f t="shared" si="1341"/>
        <v>0</v>
      </c>
      <c r="IA547" s="222">
        <f t="shared" si="1342"/>
        <v>0</v>
      </c>
      <c r="IB547" s="222">
        <f t="shared" si="1343"/>
        <v>0</v>
      </c>
      <c r="IC547" s="222">
        <f t="shared" si="1344"/>
        <v>0</v>
      </c>
      <c r="ID547" s="222">
        <f t="shared" si="1345"/>
        <v>0</v>
      </c>
      <c r="IE547" s="222">
        <f t="shared" si="1346"/>
        <v>0</v>
      </c>
      <c r="IF547" s="222">
        <f t="shared" si="1347"/>
        <v>0</v>
      </c>
      <c r="IG547" s="222">
        <f t="shared" si="1348"/>
        <v>0</v>
      </c>
      <c r="IH547" s="222">
        <f t="shared" si="1349"/>
        <v>0</v>
      </c>
      <c r="II547" s="222">
        <f t="shared" si="1350"/>
        <v>0</v>
      </c>
      <c r="IJ547" s="222">
        <f t="shared" si="1351"/>
        <v>0</v>
      </c>
      <c r="IK547" s="222">
        <f t="shared" si="1352"/>
        <v>0</v>
      </c>
      <c r="IL547" s="222">
        <f t="shared" si="1353"/>
        <v>0</v>
      </c>
      <c r="IM547" s="222">
        <f t="shared" si="1354"/>
        <v>0</v>
      </c>
      <c r="IN547" s="222">
        <f t="shared" si="1355"/>
        <v>0</v>
      </c>
      <c r="IO547" s="222">
        <f t="shared" si="1356"/>
        <v>0</v>
      </c>
      <c r="IP547" s="222">
        <f t="shared" si="1357"/>
        <v>0</v>
      </c>
      <c r="IQ547" s="222">
        <f t="shared" si="1358"/>
        <v>0</v>
      </c>
      <c r="IR547" s="222">
        <f t="shared" si="1359"/>
        <v>0</v>
      </c>
      <c r="IS547" s="222">
        <f t="shared" si="1360"/>
        <v>0</v>
      </c>
      <c r="IT547" s="222">
        <f t="shared" si="1361"/>
        <v>0</v>
      </c>
      <c r="IU547" s="222">
        <f t="shared" si="1362"/>
        <v>0</v>
      </c>
      <c r="IV547" s="222">
        <f t="shared" si="1363"/>
        <v>0</v>
      </c>
      <c r="IW547" s="222">
        <f t="shared" si="1364"/>
        <v>0</v>
      </c>
      <c r="IX547" s="222">
        <f t="shared" si="1365"/>
        <v>0</v>
      </c>
      <c r="IY547" s="222">
        <f t="shared" si="1366"/>
        <v>0</v>
      </c>
      <c r="IZ547" s="222">
        <f t="shared" si="1367"/>
        <v>0</v>
      </c>
      <c r="JA547" s="222">
        <f t="shared" si="1368"/>
        <v>0</v>
      </c>
      <c r="JB547" s="222">
        <f t="shared" si="1369"/>
        <v>0</v>
      </c>
    </row>
    <row r="548" spans="2:262">
      <c r="B548" s="230">
        <v>187</v>
      </c>
      <c r="C548" s="229">
        <f t="shared" si="1370"/>
        <v>3.6523437500000028E-3</v>
      </c>
      <c r="D548" s="226">
        <f t="shared" ca="1" si="1113"/>
        <v>71.942660757525402</v>
      </c>
      <c r="E548" s="225">
        <f ca="1">GK361</f>
        <v>-5.7339242474596999E-2</v>
      </c>
      <c r="F548" s="224">
        <v>187</v>
      </c>
      <c r="G548" s="222">
        <f t="shared" si="1114"/>
        <v>0</v>
      </c>
      <c r="H548" s="222">
        <f t="shared" si="1115"/>
        <v>0</v>
      </c>
      <c r="I548" s="222">
        <f t="shared" si="1116"/>
        <v>0</v>
      </c>
      <c r="J548" s="222">
        <f t="shared" si="1117"/>
        <v>0</v>
      </c>
      <c r="K548" s="222">
        <f t="shared" si="1118"/>
        <v>0</v>
      </c>
      <c r="L548" s="222">
        <f t="shared" si="1119"/>
        <v>0</v>
      </c>
      <c r="M548" s="222">
        <f t="shared" si="1120"/>
        <v>0</v>
      </c>
      <c r="N548" s="222">
        <f t="shared" si="1121"/>
        <v>0</v>
      </c>
      <c r="O548" s="222">
        <f t="shared" si="1122"/>
        <v>0</v>
      </c>
      <c r="P548" s="222">
        <f t="shared" si="1123"/>
        <v>0</v>
      </c>
      <c r="Q548" s="222">
        <f t="shared" si="1124"/>
        <v>0</v>
      </c>
      <c r="R548" s="222">
        <f t="shared" si="1125"/>
        <v>0</v>
      </c>
      <c r="S548" s="222">
        <f t="shared" si="1126"/>
        <v>0</v>
      </c>
      <c r="T548" s="222">
        <f t="shared" si="1127"/>
        <v>0</v>
      </c>
      <c r="U548" s="222">
        <f t="shared" si="1128"/>
        <v>0</v>
      </c>
      <c r="V548" s="222">
        <f t="shared" si="1129"/>
        <v>0</v>
      </c>
      <c r="W548" s="222">
        <f t="shared" si="1130"/>
        <v>0</v>
      </c>
      <c r="X548" s="222">
        <f t="shared" si="1131"/>
        <v>0</v>
      </c>
      <c r="Y548" s="222">
        <f t="shared" si="1132"/>
        <v>0</v>
      </c>
      <c r="Z548" s="222">
        <f t="shared" si="1133"/>
        <v>0</v>
      </c>
      <c r="AA548" s="222">
        <f t="shared" si="1134"/>
        <v>0</v>
      </c>
      <c r="AB548" s="222">
        <f t="shared" si="1135"/>
        <v>0</v>
      </c>
      <c r="AC548" s="222">
        <f t="shared" si="1136"/>
        <v>0</v>
      </c>
      <c r="AD548" s="222">
        <f t="shared" si="1137"/>
        <v>0</v>
      </c>
      <c r="AE548" s="222">
        <f t="shared" si="1138"/>
        <v>0</v>
      </c>
      <c r="AF548" s="222">
        <f t="shared" si="1139"/>
        <v>0</v>
      </c>
      <c r="AG548" s="222">
        <f t="shared" si="1140"/>
        <v>0</v>
      </c>
      <c r="AH548" s="222">
        <f t="shared" si="1141"/>
        <v>0</v>
      </c>
      <c r="AI548" s="222">
        <f t="shared" si="1142"/>
        <v>0</v>
      </c>
      <c r="AJ548" s="222">
        <f t="shared" si="1143"/>
        <v>0</v>
      </c>
      <c r="AK548" s="222">
        <f t="shared" si="1144"/>
        <v>0</v>
      </c>
      <c r="AL548" s="222">
        <f t="shared" si="1145"/>
        <v>0</v>
      </c>
      <c r="AM548" s="222">
        <f t="shared" si="1146"/>
        <v>0</v>
      </c>
      <c r="AN548" s="222">
        <f t="shared" si="1147"/>
        <v>0</v>
      </c>
      <c r="AO548" s="222">
        <f t="shared" si="1148"/>
        <v>0</v>
      </c>
      <c r="AP548" s="222">
        <f t="shared" si="1149"/>
        <v>0</v>
      </c>
      <c r="AQ548" s="222">
        <f t="shared" si="1150"/>
        <v>0</v>
      </c>
      <c r="AR548" s="222">
        <f t="shared" si="1151"/>
        <v>0</v>
      </c>
      <c r="AS548" s="222">
        <f t="shared" si="1152"/>
        <v>0</v>
      </c>
      <c r="AT548" s="222">
        <f t="shared" si="1153"/>
        <v>0</v>
      </c>
      <c r="AU548" s="222">
        <f t="shared" si="1154"/>
        <v>0</v>
      </c>
      <c r="AV548" s="222">
        <f t="shared" si="1155"/>
        <v>0</v>
      </c>
      <c r="AW548" s="222">
        <f t="shared" si="1156"/>
        <v>0</v>
      </c>
      <c r="AX548" s="222">
        <f t="shared" si="1157"/>
        <v>0</v>
      </c>
      <c r="AY548" s="222">
        <f t="shared" si="1158"/>
        <v>0</v>
      </c>
      <c r="AZ548" s="222">
        <f t="shared" si="1159"/>
        <v>0</v>
      </c>
      <c r="BA548" s="222">
        <f t="shared" si="1160"/>
        <v>0</v>
      </c>
      <c r="BB548" s="222">
        <f t="shared" si="1161"/>
        <v>0</v>
      </c>
      <c r="BC548" s="222">
        <f t="shared" si="1162"/>
        <v>0</v>
      </c>
      <c r="BD548" s="222">
        <f t="shared" si="1163"/>
        <v>0</v>
      </c>
      <c r="BE548" s="222">
        <f t="shared" si="1164"/>
        <v>0</v>
      </c>
      <c r="BF548" s="222">
        <f t="shared" si="1165"/>
        <v>0</v>
      </c>
      <c r="BG548" s="222">
        <f t="shared" si="1166"/>
        <v>0</v>
      </c>
      <c r="BH548" s="222">
        <f t="shared" si="1167"/>
        <v>0</v>
      </c>
      <c r="BI548" s="222">
        <f t="shared" si="1168"/>
        <v>0</v>
      </c>
      <c r="BJ548" s="222">
        <f t="shared" si="1169"/>
        <v>0</v>
      </c>
      <c r="BK548" s="222">
        <f t="shared" si="1170"/>
        <v>0</v>
      </c>
      <c r="BL548" s="222">
        <f t="shared" si="1171"/>
        <v>0</v>
      </c>
      <c r="BM548" s="222">
        <f t="shared" si="1172"/>
        <v>0</v>
      </c>
      <c r="BN548" s="222">
        <f t="shared" si="1173"/>
        <v>0</v>
      </c>
      <c r="BO548" s="222">
        <f t="shared" si="1174"/>
        <v>0</v>
      </c>
      <c r="BP548" s="222">
        <f t="shared" si="1175"/>
        <v>0</v>
      </c>
      <c r="BQ548" s="222">
        <f t="shared" si="1176"/>
        <v>0</v>
      </c>
      <c r="BR548" s="222">
        <f t="shared" si="1177"/>
        <v>0</v>
      </c>
      <c r="BS548" s="222">
        <f t="shared" si="1178"/>
        <v>0</v>
      </c>
      <c r="BT548" s="222">
        <f t="shared" si="1179"/>
        <v>0</v>
      </c>
      <c r="BU548" s="222">
        <f t="shared" si="1180"/>
        <v>0</v>
      </c>
      <c r="BV548" s="222">
        <f t="shared" si="1181"/>
        <v>0</v>
      </c>
      <c r="BW548" s="222">
        <f t="shared" si="1182"/>
        <v>0</v>
      </c>
      <c r="BX548" s="222">
        <f t="shared" si="1183"/>
        <v>0</v>
      </c>
      <c r="BY548" s="222">
        <f t="shared" si="1184"/>
        <v>0</v>
      </c>
      <c r="BZ548" s="222">
        <f t="shared" si="1185"/>
        <v>0</v>
      </c>
      <c r="CA548" s="222">
        <f t="shared" si="1186"/>
        <v>0</v>
      </c>
      <c r="CB548" s="222">
        <f t="shared" si="1187"/>
        <v>0</v>
      </c>
      <c r="CC548" s="222">
        <f t="shared" si="1188"/>
        <v>0</v>
      </c>
      <c r="CD548" s="222">
        <f t="shared" si="1189"/>
        <v>0</v>
      </c>
      <c r="CE548" s="222">
        <f t="shared" si="1190"/>
        <v>0</v>
      </c>
      <c r="CF548" s="222">
        <f t="shared" si="1191"/>
        <v>0</v>
      </c>
      <c r="CG548" s="222">
        <f t="shared" si="1192"/>
        <v>0</v>
      </c>
      <c r="CH548" s="222">
        <f t="shared" si="1193"/>
        <v>0</v>
      </c>
      <c r="CI548" s="222">
        <f t="shared" si="1194"/>
        <v>0</v>
      </c>
      <c r="CJ548" s="222">
        <f t="shared" si="1195"/>
        <v>0</v>
      </c>
      <c r="CK548" s="222">
        <f t="shared" si="1196"/>
        <v>0</v>
      </c>
      <c r="CL548" s="222">
        <f t="shared" si="1197"/>
        <v>0</v>
      </c>
      <c r="CM548" s="222">
        <f t="shared" si="1198"/>
        <v>0</v>
      </c>
      <c r="CN548" s="222">
        <f t="shared" si="1199"/>
        <v>0</v>
      </c>
      <c r="CO548" s="222">
        <f t="shared" si="1200"/>
        <v>0</v>
      </c>
      <c r="CP548" s="222">
        <f t="shared" si="1201"/>
        <v>0</v>
      </c>
      <c r="CQ548" s="222">
        <f t="shared" si="1202"/>
        <v>0</v>
      </c>
      <c r="CR548" s="222">
        <f t="shared" si="1203"/>
        <v>0</v>
      </c>
      <c r="CS548" s="222">
        <f t="shared" si="1204"/>
        <v>0</v>
      </c>
      <c r="CT548" s="222">
        <f t="shared" si="1205"/>
        <v>0</v>
      </c>
      <c r="CU548" s="222">
        <f t="shared" si="1206"/>
        <v>0</v>
      </c>
      <c r="CV548" s="222">
        <f t="shared" si="1207"/>
        <v>0</v>
      </c>
      <c r="CW548" s="222">
        <f t="shared" si="1208"/>
        <v>0</v>
      </c>
      <c r="CX548" s="222">
        <f t="shared" si="1209"/>
        <v>0</v>
      </c>
      <c r="CY548" s="222">
        <f t="shared" si="1210"/>
        <v>0</v>
      </c>
      <c r="CZ548" s="222">
        <f t="shared" si="1211"/>
        <v>0</v>
      </c>
      <c r="DA548" s="222">
        <f t="shared" si="1212"/>
        <v>0</v>
      </c>
      <c r="DB548" s="222">
        <f t="shared" si="1213"/>
        <v>0</v>
      </c>
      <c r="DC548" s="222">
        <f t="shared" si="1214"/>
        <v>0</v>
      </c>
      <c r="DD548" s="222">
        <f t="shared" si="1215"/>
        <v>0</v>
      </c>
      <c r="DE548" s="222">
        <f t="shared" si="1216"/>
        <v>0</v>
      </c>
      <c r="DF548" s="222">
        <f t="shared" si="1217"/>
        <v>0</v>
      </c>
      <c r="DG548" s="222">
        <f t="shared" si="1218"/>
        <v>0</v>
      </c>
      <c r="DH548" s="222">
        <f t="shared" si="1219"/>
        <v>0</v>
      </c>
      <c r="DI548" s="222">
        <f t="shared" si="1220"/>
        <v>0</v>
      </c>
      <c r="DJ548" s="222">
        <f t="shared" si="1221"/>
        <v>0</v>
      </c>
      <c r="DK548" s="222">
        <f t="shared" si="1222"/>
        <v>0</v>
      </c>
      <c r="DL548" s="222">
        <f t="shared" si="1223"/>
        <v>0</v>
      </c>
      <c r="DM548" s="222">
        <f t="shared" si="1224"/>
        <v>0</v>
      </c>
      <c r="DN548" s="222">
        <f t="shared" si="1225"/>
        <v>0</v>
      </c>
      <c r="DO548" s="222">
        <f t="shared" si="1226"/>
        <v>0</v>
      </c>
      <c r="DP548" s="222">
        <f t="shared" si="1227"/>
        <v>0</v>
      </c>
      <c r="DQ548" s="222">
        <f t="shared" si="1228"/>
        <v>0</v>
      </c>
      <c r="DR548" s="222">
        <f t="shared" si="1229"/>
        <v>0</v>
      </c>
      <c r="DS548" s="222">
        <f t="shared" si="1230"/>
        <v>0</v>
      </c>
      <c r="DT548" s="222">
        <f t="shared" si="1231"/>
        <v>0</v>
      </c>
      <c r="DU548" s="222">
        <f t="shared" si="1232"/>
        <v>0</v>
      </c>
      <c r="DV548" s="222">
        <f t="shared" si="1233"/>
        <v>0</v>
      </c>
      <c r="DW548" s="222">
        <f t="shared" si="1234"/>
        <v>0</v>
      </c>
      <c r="DX548" s="222">
        <f t="shared" si="1235"/>
        <v>0</v>
      </c>
      <c r="DY548" s="222">
        <f t="shared" si="1236"/>
        <v>0</v>
      </c>
      <c r="DZ548" s="222">
        <f t="shared" si="1237"/>
        <v>0</v>
      </c>
      <c r="EA548" s="222">
        <f t="shared" si="1238"/>
        <v>0</v>
      </c>
      <c r="EB548" s="222">
        <f t="shared" si="1239"/>
        <v>0</v>
      </c>
      <c r="EC548" s="222">
        <f t="shared" si="1240"/>
        <v>0</v>
      </c>
      <c r="ED548" s="222">
        <f t="shared" si="1241"/>
        <v>0</v>
      </c>
      <c r="EE548" s="222">
        <f t="shared" si="1242"/>
        <v>0</v>
      </c>
      <c r="EF548" s="222">
        <f t="shared" si="1243"/>
        <v>0</v>
      </c>
      <c r="EG548" s="222">
        <f t="shared" si="1244"/>
        <v>0</v>
      </c>
      <c r="EH548" s="222">
        <f t="shared" si="1245"/>
        <v>0</v>
      </c>
      <c r="EI548" s="222">
        <f t="shared" si="1246"/>
        <v>0</v>
      </c>
      <c r="EJ548" s="222">
        <f t="shared" si="1247"/>
        <v>0</v>
      </c>
      <c r="EK548" s="222">
        <f t="shared" si="1248"/>
        <v>0</v>
      </c>
      <c r="EL548" s="222">
        <f t="shared" si="1249"/>
        <v>0</v>
      </c>
      <c r="EM548" s="222">
        <f t="shared" si="1250"/>
        <v>0</v>
      </c>
      <c r="EN548" s="222">
        <f t="shared" si="1251"/>
        <v>0</v>
      </c>
      <c r="EO548" s="222">
        <f t="shared" si="1252"/>
        <v>0</v>
      </c>
      <c r="EP548" s="222">
        <f t="shared" si="1253"/>
        <v>0</v>
      </c>
      <c r="EQ548" s="222">
        <f t="shared" si="1254"/>
        <v>0</v>
      </c>
      <c r="ER548" s="222">
        <f t="shared" si="1255"/>
        <v>0</v>
      </c>
      <c r="ES548" s="222">
        <f t="shared" si="1256"/>
        <v>0</v>
      </c>
      <c r="ET548" s="222">
        <f t="shared" si="1257"/>
        <v>0</v>
      </c>
      <c r="EU548" s="222">
        <f t="shared" si="1258"/>
        <v>0</v>
      </c>
      <c r="EV548" s="222">
        <f t="shared" si="1259"/>
        <v>0</v>
      </c>
      <c r="EW548" s="222">
        <f t="shared" si="1260"/>
        <v>0</v>
      </c>
      <c r="EX548" s="222">
        <f t="shared" si="1261"/>
        <v>0</v>
      </c>
      <c r="EY548" s="222">
        <f t="shared" si="1262"/>
        <v>0</v>
      </c>
      <c r="EZ548" s="222">
        <f t="shared" si="1263"/>
        <v>0</v>
      </c>
      <c r="FA548" s="222">
        <f t="shared" si="1264"/>
        <v>0</v>
      </c>
      <c r="FB548" s="222">
        <f t="shared" si="1265"/>
        <v>0</v>
      </c>
      <c r="FC548" s="222">
        <f t="shared" si="1266"/>
        <v>0</v>
      </c>
      <c r="FD548" s="222">
        <f t="shared" si="1267"/>
        <v>0</v>
      </c>
      <c r="FE548" s="222">
        <f t="shared" si="1268"/>
        <v>0</v>
      </c>
      <c r="FF548" s="222">
        <f t="shared" si="1269"/>
        <v>0</v>
      </c>
      <c r="FG548" s="222">
        <f t="shared" si="1270"/>
        <v>0</v>
      </c>
      <c r="FH548" s="222">
        <f t="shared" si="1271"/>
        <v>0</v>
      </c>
      <c r="FI548" s="222">
        <f t="shared" si="1272"/>
        <v>0</v>
      </c>
      <c r="FJ548" s="222">
        <f t="shared" si="1273"/>
        <v>0</v>
      </c>
      <c r="FK548" s="222">
        <f t="shared" si="1274"/>
        <v>0</v>
      </c>
      <c r="FL548" s="222">
        <f t="shared" si="1275"/>
        <v>0</v>
      </c>
      <c r="FM548" s="222">
        <f t="shared" si="1276"/>
        <v>0</v>
      </c>
      <c r="FN548" s="222">
        <f t="shared" si="1277"/>
        <v>0</v>
      </c>
      <c r="FO548" s="222">
        <f t="shared" si="1278"/>
        <v>0</v>
      </c>
      <c r="FP548" s="222">
        <f t="shared" si="1279"/>
        <v>0</v>
      </c>
      <c r="FQ548" s="222">
        <f t="shared" si="1280"/>
        <v>0</v>
      </c>
      <c r="FR548" s="222">
        <f t="shared" si="1281"/>
        <v>0</v>
      </c>
      <c r="FS548" s="222">
        <f t="shared" si="1282"/>
        <v>0</v>
      </c>
      <c r="FT548" s="222">
        <f t="shared" si="1283"/>
        <v>0</v>
      </c>
      <c r="FU548" s="222">
        <f t="shared" si="1284"/>
        <v>0</v>
      </c>
      <c r="FV548" s="222">
        <f t="shared" si="1285"/>
        <v>0</v>
      </c>
      <c r="FW548" s="222">
        <f t="shared" si="1286"/>
        <v>0</v>
      </c>
      <c r="FX548" s="222">
        <f t="shared" si="1287"/>
        <v>0</v>
      </c>
      <c r="FY548" s="222">
        <f t="shared" si="1288"/>
        <v>0</v>
      </c>
      <c r="FZ548" s="222">
        <f t="shared" si="1289"/>
        <v>0</v>
      </c>
      <c r="GA548" s="222">
        <f t="shared" si="1290"/>
        <v>0</v>
      </c>
      <c r="GB548" s="222">
        <f t="shared" si="1291"/>
        <v>0</v>
      </c>
      <c r="GC548" s="222">
        <f t="shared" si="1292"/>
        <v>0</v>
      </c>
      <c r="GD548" s="222">
        <f t="shared" si="1293"/>
        <v>0</v>
      </c>
      <c r="GE548" s="222">
        <f t="shared" si="1294"/>
        <v>0</v>
      </c>
      <c r="GF548" s="222">
        <f t="shared" si="1295"/>
        <v>0</v>
      </c>
      <c r="GG548" s="222">
        <f t="shared" si="1296"/>
        <v>0</v>
      </c>
      <c r="GH548" s="222">
        <f t="shared" si="1297"/>
        <v>0</v>
      </c>
      <c r="GI548" s="222">
        <f t="shared" si="1298"/>
        <v>0</v>
      </c>
      <c r="GJ548" s="222">
        <f t="shared" si="1299"/>
        <v>0</v>
      </c>
      <c r="GK548" s="222">
        <f t="shared" si="1300"/>
        <v>0</v>
      </c>
      <c r="GL548" s="222">
        <f t="shared" si="1301"/>
        <v>0</v>
      </c>
      <c r="GM548" s="222">
        <f t="shared" si="1302"/>
        <v>0</v>
      </c>
      <c r="GN548" s="222">
        <f t="shared" si="1303"/>
        <v>0</v>
      </c>
      <c r="GO548" s="222">
        <f t="shared" si="1304"/>
        <v>0</v>
      </c>
      <c r="GP548" s="222">
        <f t="shared" si="1305"/>
        <v>0</v>
      </c>
      <c r="GQ548" s="222">
        <f t="shared" si="1306"/>
        <v>0</v>
      </c>
      <c r="GR548" s="222">
        <f t="shared" si="1307"/>
        <v>0</v>
      </c>
      <c r="GS548" s="222">
        <f t="shared" si="1308"/>
        <v>0</v>
      </c>
      <c r="GT548" s="222">
        <f t="shared" si="1309"/>
        <v>0</v>
      </c>
      <c r="GU548" s="222">
        <f t="shared" si="1310"/>
        <v>0</v>
      </c>
      <c r="GV548" s="222">
        <f t="shared" si="1311"/>
        <v>0</v>
      </c>
      <c r="GW548" s="222">
        <f t="shared" si="1312"/>
        <v>0</v>
      </c>
      <c r="GX548" s="222">
        <f t="shared" si="1313"/>
        <v>0</v>
      </c>
      <c r="GY548" s="222">
        <f t="shared" si="1314"/>
        <v>0</v>
      </c>
      <c r="GZ548" s="222">
        <f t="shared" si="1315"/>
        <v>0</v>
      </c>
      <c r="HA548" s="222">
        <f t="shared" si="1316"/>
        <v>0</v>
      </c>
      <c r="HB548" s="222">
        <f t="shared" si="1317"/>
        <v>0</v>
      </c>
      <c r="HC548" s="222">
        <f t="shared" si="1318"/>
        <v>0</v>
      </c>
      <c r="HD548" s="222">
        <f t="shared" si="1319"/>
        <v>0</v>
      </c>
      <c r="HE548" s="222">
        <f t="shared" si="1320"/>
        <v>0</v>
      </c>
      <c r="HF548" s="222">
        <f t="shared" si="1321"/>
        <v>0</v>
      </c>
      <c r="HG548" s="222">
        <f t="shared" si="1322"/>
        <v>0</v>
      </c>
      <c r="HH548" s="222">
        <f t="shared" si="1323"/>
        <v>0</v>
      </c>
      <c r="HI548" s="222">
        <f t="shared" si="1324"/>
        <v>0</v>
      </c>
      <c r="HJ548" s="222">
        <f t="shared" si="1325"/>
        <v>0</v>
      </c>
      <c r="HK548" s="222">
        <f t="shared" si="1326"/>
        <v>0</v>
      </c>
      <c r="HL548" s="222">
        <f t="shared" si="1327"/>
        <v>0</v>
      </c>
      <c r="HM548" s="222">
        <f t="shared" si="1328"/>
        <v>0</v>
      </c>
      <c r="HN548" s="222">
        <f t="shared" si="1329"/>
        <v>0</v>
      </c>
      <c r="HO548" s="222">
        <f t="shared" si="1330"/>
        <v>0</v>
      </c>
      <c r="HP548" s="222">
        <f t="shared" si="1331"/>
        <v>0</v>
      </c>
      <c r="HQ548" s="222">
        <f t="shared" si="1332"/>
        <v>0</v>
      </c>
      <c r="HR548" s="222">
        <f t="shared" si="1333"/>
        <v>0</v>
      </c>
      <c r="HS548" s="222">
        <f t="shared" si="1334"/>
        <v>0</v>
      </c>
      <c r="HT548" s="222">
        <f t="shared" si="1335"/>
        <v>0</v>
      </c>
      <c r="HU548" s="222">
        <f t="shared" si="1336"/>
        <v>0</v>
      </c>
      <c r="HV548" s="222">
        <f t="shared" si="1337"/>
        <v>0</v>
      </c>
      <c r="HW548" s="222">
        <f t="shared" si="1338"/>
        <v>0</v>
      </c>
      <c r="HX548" s="222">
        <f t="shared" si="1339"/>
        <v>0</v>
      </c>
      <c r="HY548" s="222">
        <f t="shared" si="1340"/>
        <v>0</v>
      </c>
      <c r="HZ548" s="222">
        <f t="shared" si="1341"/>
        <v>0</v>
      </c>
      <c r="IA548" s="222">
        <f t="shared" si="1342"/>
        <v>0</v>
      </c>
      <c r="IB548" s="222">
        <f t="shared" si="1343"/>
        <v>0</v>
      </c>
      <c r="IC548" s="222">
        <f t="shared" si="1344"/>
        <v>0</v>
      </c>
      <c r="ID548" s="222">
        <f t="shared" si="1345"/>
        <v>0</v>
      </c>
      <c r="IE548" s="222">
        <f t="shared" si="1346"/>
        <v>0</v>
      </c>
      <c r="IF548" s="222">
        <f t="shared" si="1347"/>
        <v>0</v>
      </c>
      <c r="IG548" s="222">
        <f t="shared" si="1348"/>
        <v>0</v>
      </c>
      <c r="IH548" s="222">
        <f t="shared" si="1349"/>
        <v>0</v>
      </c>
      <c r="II548" s="222">
        <f t="shared" si="1350"/>
        <v>0</v>
      </c>
      <c r="IJ548" s="222">
        <f t="shared" si="1351"/>
        <v>0</v>
      </c>
      <c r="IK548" s="222">
        <f t="shared" si="1352"/>
        <v>0</v>
      </c>
      <c r="IL548" s="222">
        <f t="shared" si="1353"/>
        <v>0</v>
      </c>
      <c r="IM548" s="222">
        <f t="shared" si="1354"/>
        <v>0</v>
      </c>
      <c r="IN548" s="222">
        <f t="shared" si="1355"/>
        <v>0</v>
      </c>
      <c r="IO548" s="222">
        <f t="shared" si="1356"/>
        <v>0</v>
      </c>
      <c r="IP548" s="222">
        <f t="shared" si="1357"/>
        <v>0</v>
      </c>
      <c r="IQ548" s="222">
        <f t="shared" si="1358"/>
        <v>0</v>
      </c>
      <c r="IR548" s="222">
        <f t="shared" si="1359"/>
        <v>0</v>
      </c>
      <c r="IS548" s="222">
        <f t="shared" si="1360"/>
        <v>0</v>
      </c>
      <c r="IT548" s="222">
        <f t="shared" si="1361"/>
        <v>0</v>
      </c>
      <c r="IU548" s="222">
        <f t="shared" si="1362"/>
        <v>0</v>
      </c>
      <c r="IV548" s="222">
        <f t="shared" si="1363"/>
        <v>0</v>
      </c>
      <c r="IW548" s="222">
        <f t="shared" si="1364"/>
        <v>0</v>
      </c>
      <c r="IX548" s="222">
        <f t="shared" si="1365"/>
        <v>0</v>
      </c>
      <c r="IY548" s="222">
        <f t="shared" si="1366"/>
        <v>0</v>
      </c>
      <c r="IZ548" s="222">
        <f t="shared" si="1367"/>
        <v>0</v>
      </c>
      <c r="JA548" s="222">
        <f t="shared" si="1368"/>
        <v>0</v>
      </c>
      <c r="JB548" s="222">
        <f t="shared" si="1369"/>
        <v>0</v>
      </c>
    </row>
    <row r="549" spans="2:262">
      <c r="B549" s="230">
        <v>188</v>
      </c>
      <c r="C549" s="229">
        <f t="shared" si="1370"/>
        <v>3.6718750000000028E-3</v>
      </c>
      <c r="D549" s="226">
        <f t="shared" ca="1" si="1113"/>
        <v>71.946977681183398</v>
      </c>
      <c r="E549" s="225">
        <f ca="1">GL361</f>
        <v>-5.3022318816601521E-2</v>
      </c>
      <c r="F549" s="224">
        <v>188</v>
      </c>
      <c r="G549" s="222">
        <f t="shared" si="1114"/>
        <v>0</v>
      </c>
      <c r="H549" s="222">
        <f t="shared" si="1115"/>
        <v>0</v>
      </c>
      <c r="I549" s="222">
        <f t="shared" si="1116"/>
        <v>0</v>
      </c>
      <c r="J549" s="222">
        <f t="shared" si="1117"/>
        <v>0</v>
      </c>
      <c r="K549" s="222">
        <f t="shared" si="1118"/>
        <v>0</v>
      </c>
      <c r="L549" s="222">
        <f t="shared" si="1119"/>
        <v>0</v>
      </c>
      <c r="M549" s="222">
        <f t="shared" si="1120"/>
        <v>0</v>
      </c>
      <c r="N549" s="222">
        <f t="shared" si="1121"/>
        <v>0</v>
      </c>
      <c r="O549" s="222">
        <f t="shared" si="1122"/>
        <v>0</v>
      </c>
      <c r="P549" s="222">
        <f t="shared" si="1123"/>
        <v>0</v>
      </c>
      <c r="Q549" s="222">
        <f t="shared" si="1124"/>
        <v>0</v>
      </c>
      <c r="R549" s="222">
        <f t="shared" si="1125"/>
        <v>0</v>
      </c>
      <c r="S549" s="222">
        <f t="shared" si="1126"/>
        <v>0</v>
      </c>
      <c r="T549" s="222">
        <f t="shared" si="1127"/>
        <v>0</v>
      </c>
      <c r="U549" s="222">
        <f t="shared" si="1128"/>
        <v>0</v>
      </c>
      <c r="V549" s="222">
        <f t="shared" si="1129"/>
        <v>0</v>
      </c>
      <c r="W549" s="222">
        <f t="shared" si="1130"/>
        <v>0</v>
      </c>
      <c r="X549" s="222">
        <f t="shared" si="1131"/>
        <v>0</v>
      </c>
      <c r="Y549" s="222">
        <f t="shared" si="1132"/>
        <v>0</v>
      </c>
      <c r="Z549" s="222">
        <f t="shared" si="1133"/>
        <v>0</v>
      </c>
      <c r="AA549" s="222">
        <f t="shared" si="1134"/>
        <v>0</v>
      </c>
      <c r="AB549" s="222">
        <f t="shared" si="1135"/>
        <v>0</v>
      </c>
      <c r="AC549" s="222">
        <f t="shared" si="1136"/>
        <v>0</v>
      </c>
      <c r="AD549" s="222">
        <f t="shared" si="1137"/>
        <v>0</v>
      </c>
      <c r="AE549" s="222">
        <f t="shared" si="1138"/>
        <v>0</v>
      </c>
      <c r="AF549" s="222">
        <f t="shared" si="1139"/>
        <v>0</v>
      </c>
      <c r="AG549" s="222">
        <f t="shared" si="1140"/>
        <v>0</v>
      </c>
      <c r="AH549" s="222">
        <f t="shared" si="1141"/>
        <v>0</v>
      </c>
      <c r="AI549" s="222">
        <f t="shared" si="1142"/>
        <v>0</v>
      </c>
      <c r="AJ549" s="222">
        <f t="shared" si="1143"/>
        <v>0</v>
      </c>
      <c r="AK549" s="222">
        <f t="shared" si="1144"/>
        <v>0</v>
      </c>
      <c r="AL549" s="222">
        <f t="shared" si="1145"/>
        <v>0</v>
      </c>
      <c r="AM549" s="222">
        <f t="shared" si="1146"/>
        <v>0</v>
      </c>
      <c r="AN549" s="222">
        <f t="shared" si="1147"/>
        <v>0</v>
      </c>
      <c r="AO549" s="222">
        <f t="shared" si="1148"/>
        <v>0</v>
      </c>
      <c r="AP549" s="222">
        <f t="shared" si="1149"/>
        <v>0</v>
      </c>
      <c r="AQ549" s="222">
        <f t="shared" si="1150"/>
        <v>0</v>
      </c>
      <c r="AR549" s="222">
        <f t="shared" si="1151"/>
        <v>0</v>
      </c>
      <c r="AS549" s="222">
        <f t="shared" si="1152"/>
        <v>0</v>
      </c>
      <c r="AT549" s="222">
        <f t="shared" si="1153"/>
        <v>0</v>
      </c>
      <c r="AU549" s="222">
        <f t="shared" si="1154"/>
        <v>0</v>
      </c>
      <c r="AV549" s="222">
        <f t="shared" si="1155"/>
        <v>0</v>
      </c>
      <c r="AW549" s="222">
        <f t="shared" si="1156"/>
        <v>0</v>
      </c>
      <c r="AX549" s="222">
        <f t="shared" si="1157"/>
        <v>0</v>
      </c>
      <c r="AY549" s="222">
        <f t="shared" si="1158"/>
        <v>0</v>
      </c>
      <c r="AZ549" s="222">
        <f t="shared" si="1159"/>
        <v>0</v>
      </c>
      <c r="BA549" s="222">
        <f t="shared" si="1160"/>
        <v>0</v>
      </c>
      <c r="BB549" s="222">
        <f t="shared" si="1161"/>
        <v>0</v>
      </c>
      <c r="BC549" s="222">
        <f t="shared" si="1162"/>
        <v>0</v>
      </c>
      <c r="BD549" s="222">
        <f t="shared" si="1163"/>
        <v>0</v>
      </c>
      <c r="BE549" s="222">
        <f t="shared" si="1164"/>
        <v>0</v>
      </c>
      <c r="BF549" s="222">
        <f t="shared" si="1165"/>
        <v>0</v>
      </c>
      <c r="BG549" s="222">
        <f t="shared" si="1166"/>
        <v>0</v>
      </c>
      <c r="BH549" s="222">
        <f t="shared" si="1167"/>
        <v>0</v>
      </c>
      <c r="BI549" s="222">
        <f t="shared" si="1168"/>
        <v>0</v>
      </c>
      <c r="BJ549" s="222">
        <f t="shared" si="1169"/>
        <v>0</v>
      </c>
      <c r="BK549" s="222">
        <f t="shared" si="1170"/>
        <v>0</v>
      </c>
      <c r="BL549" s="222">
        <f t="shared" si="1171"/>
        <v>0</v>
      </c>
      <c r="BM549" s="222">
        <f t="shared" si="1172"/>
        <v>0</v>
      </c>
      <c r="BN549" s="222">
        <f t="shared" si="1173"/>
        <v>0</v>
      </c>
      <c r="BO549" s="222">
        <f t="shared" si="1174"/>
        <v>0</v>
      </c>
      <c r="BP549" s="222">
        <f t="shared" si="1175"/>
        <v>0</v>
      </c>
      <c r="BQ549" s="222">
        <f t="shared" si="1176"/>
        <v>0</v>
      </c>
      <c r="BR549" s="222">
        <f t="shared" si="1177"/>
        <v>0</v>
      </c>
      <c r="BS549" s="222">
        <f t="shared" si="1178"/>
        <v>0</v>
      </c>
      <c r="BT549" s="222">
        <f t="shared" si="1179"/>
        <v>0</v>
      </c>
      <c r="BU549" s="222">
        <f t="shared" si="1180"/>
        <v>0</v>
      </c>
      <c r="BV549" s="222">
        <f t="shared" si="1181"/>
        <v>0</v>
      </c>
      <c r="BW549" s="222">
        <f t="shared" si="1182"/>
        <v>0</v>
      </c>
      <c r="BX549" s="222">
        <f t="shared" si="1183"/>
        <v>0</v>
      </c>
      <c r="BY549" s="222">
        <f t="shared" si="1184"/>
        <v>0</v>
      </c>
      <c r="BZ549" s="222">
        <f t="shared" si="1185"/>
        <v>0</v>
      </c>
      <c r="CA549" s="222">
        <f t="shared" si="1186"/>
        <v>0</v>
      </c>
      <c r="CB549" s="222">
        <f t="shared" si="1187"/>
        <v>0</v>
      </c>
      <c r="CC549" s="222">
        <f t="shared" si="1188"/>
        <v>0</v>
      </c>
      <c r="CD549" s="222">
        <f t="shared" si="1189"/>
        <v>0</v>
      </c>
      <c r="CE549" s="222">
        <f t="shared" si="1190"/>
        <v>0</v>
      </c>
      <c r="CF549" s="222">
        <f t="shared" si="1191"/>
        <v>0</v>
      </c>
      <c r="CG549" s="222">
        <f t="shared" si="1192"/>
        <v>0</v>
      </c>
      <c r="CH549" s="222">
        <f t="shared" si="1193"/>
        <v>0</v>
      </c>
      <c r="CI549" s="222">
        <f t="shared" si="1194"/>
        <v>0</v>
      </c>
      <c r="CJ549" s="222">
        <f t="shared" si="1195"/>
        <v>0</v>
      </c>
      <c r="CK549" s="222">
        <f t="shared" si="1196"/>
        <v>0</v>
      </c>
      <c r="CL549" s="222">
        <f t="shared" si="1197"/>
        <v>0</v>
      </c>
      <c r="CM549" s="222">
        <f t="shared" si="1198"/>
        <v>0</v>
      </c>
      <c r="CN549" s="222">
        <f t="shared" si="1199"/>
        <v>0</v>
      </c>
      <c r="CO549" s="222">
        <f t="shared" si="1200"/>
        <v>0</v>
      </c>
      <c r="CP549" s="222">
        <f t="shared" si="1201"/>
        <v>0</v>
      </c>
      <c r="CQ549" s="222">
        <f t="shared" si="1202"/>
        <v>0</v>
      </c>
      <c r="CR549" s="222">
        <f t="shared" si="1203"/>
        <v>0</v>
      </c>
      <c r="CS549" s="222">
        <f t="shared" si="1204"/>
        <v>0</v>
      </c>
      <c r="CT549" s="222">
        <f t="shared" si="1205"/>
        <v>0</v>
      </c>
      <c r="CU549" s="222">
        <f t="shared" si="1206"/>
        <v>0</v>
      </c>
      <c r="CV549" s="222">
        <f t="shared" si="1207"/>
        <v>0</v>
      </c>
      <c r="CW549" s="222">
        <f t="shared" si="1208"/>
        <v>0</v>
      </c>
      <c r="CX549" s="222">
        <f t="shared" si="1209"/>
        <v>0</v>
      </c>
      <c r="CY549" s="222">
        <f t="shared" si="1210"/>
        <v>0</v>
      </c>
      <c r="CZ549" s="222">
        <f t="shared" si="1211"/>
        <v>0</v>
      </c>
      <c r="DA549" s="222">
        <f t="shared" si="1212"/>
        <v>0</v>
      </c>
      <c r="DB549" s="222">
        <f t="shared" si="1213"/>
        <v>0</v>
      </c>
      <c r="DC549" s="222">
        <f t="shared" si="1214"/>
        <v>0</v>
      </c>
      <c r="DD549" s="222">
        <f t="shared" si="1215"/>
        <v>0</v>
      </c>
      <c r="DE549" s="222">
        <f t="shared" si="1216"/>
        <v>0</v>
      </c>
      <c r="DF549" s="222">
        <f t="shared" si="1217"/>
        <v>0</v>
      </c>
      <c r="DG549" s="222">
        <f t="shared" si="1218"/>
        <v>0</v>
      </c>
      <c r="DH549" s="222">
        <f t="shared" si="1219"/>
        <v>0</v>
      </c>
      <c r="DI549" s="222">
        <f t="shared" si="1220"/>
        <v>0</v>
      </c>
      <c r="DJ549" s="222">
        <f t="shared" si="1221"/>
        <v>0</v>
      </c>
      <c r="DK549" s="222">
        <f t="shared" si="1222"/>
        <v>0</v>
      </c>
      <c r="DL549" s="222">
        <f t="shared" si="1223"/>
        <v>0</v>
      </c>
      <c r="DM549" s="222">
        <f t="shared" si="1224"/>
        <v>0</v>
      </c>
      <c r="DN549" s="222">
        <f t="shared" si="1225"/>
        <v>0</v>
      </c>
      <c r="DO549" s="222">
        <f t="shared" si="1226"/>
        <v>0</v>
      </c>
      <c r="DP549" s="222">
        <f t="shared" si="1227"/>
        <v>0</v>
      </c>
      <c r="DQ549" s="222">
        <f t="shared" si="1228"/>
        <v>0</v>
      </c>
      <c r="DR549" s="222">
        <f t="shared" si="1229"/>
        <v>0</v>
      </c>
      <c r="DS549" s="222">
        <f t="shared" si="1230"/>
        <v>0</v>
      </c>
      <c r="DT549" s="222">
        <f t="shared" si="1231"/>
        <v>0</v>
      </c>
      <c r="DU549" s="222">
        <f t="shared" si="1232"/>
        <v>0</v>
      </c>
      <c r="DV549" s="222">
        <f t="shared" si="1233"/>
        <v>0</v>
      </c>
      <c r="DW549" s="222">
        <f t="shared" si="1234"/>
        <v>0</v>
      </c>
      <c r="DX549" s="222">
        <f t="shared" si="1235"/>
        <v>0</v>
      </c>
      <c r="DY549" s="222">
        <f t="shared" si="1236"/>
        <v>0</v>
      </c>
      <c r="DZ549" s="222">
        <f t="shared" si="1237"/>
        <v>0</v>
      </c>
      <c r="EA549" s="222">
        <f t="shared" si="1238"/>
        <v>0</v>
      </c>
      <c r="EB549" s="222">
        <f t="shared" si="1239"/>
        <v>0</v>
      </c>
      <c r="EC549" s="222">
        <f t="shared" si="1240"/>
        <v>0</v>
      </c>
      <c r="ED549" s="222">
        <f t="shared" si="1241"/>
        <v>0</v>
      </c>
      <c r="EE549" s="222">
        <f t="shared" si="1242"/>
        <v>0</v>
      </c>
      <c r="EF549" s="222">
        <f t="shared" si="1243"/>
        <v>0</v>
      </c>
      <c r="EG549" s="222">
        <f t="shared" si="1244"/>
        <v>0</v>
      </c>
      <c r="EH549" s="222">
        <f t="shared" si="1245"/>
        <v>0</v>
      </c>
      <c r="EI549" s="222">
        <f t="shared" si="1246"/>
        <v>0</v>
      </c>
      <c r="EJ549" s="222">
        <f t="shared" si="1247"/>
        <v>0</v>
      </c>
      <c r="EK549" s="222">
        <f t="shared" si="1248"/>
        <v>0</v>
      </c>
      <c r="EL549" s="222">
        <f t="shared" si="1249"/>
        <v>0</v>
      </c>
      <c r="EM549" s="222">
        <f t="shared" si="1250"/>
        <v>0</v>
      </c>
      <c r="EN549" s="222">
        <f t="shared" si="1251"/>
        <v>0</v>
      </c>
      <c r="EO549" s="222">
        <f t="shared" si="1252"/>
        <v>0</v>
      </c>
      <c r="EP549" s="222">
        <f t="shared" si="1253"/>
        <v>0</v>
      </c>
      <c r="EQ549" s="222">
        <f t="shared" si="1254"/>
        <v>0</v>
      </c>
      <c r="ER549" s="222">
        <f t="shared" si="1255"/>
        <v>0</v>
      </c>
      <c r="ES549" s="222">
        <f t="shared" si="1256"/>
        <v>0</v>
      </c>
      <c r="ET549" s="222">
        <f t="shared" si="1257"/>
        <v>0</v>
      </c>
      <c r="EU549" s="222">
        <f t="shared" si="1258"/>
        <v>0</v>
      </c>
      <c r="EV549" s="222">
        <f t="shared" si="1259"/>
        <v>0</v>
      </c>
      <c r="EW549" s="222">
        <f t="shared" si="1260"/>
        <v>0</v>
      </c>
      <c r="EX549" s="222">
        <f t="shared" si="1261"/>
        <v>0</v>
      </c>
      <c r="EY549" s="222">
        <f t="shared" si="1262"/>
        <v>0</v>
      </c>
      <c r="EZ549" s="222">
        <f t="shared" si="1263"/>
        <v>0</v>
      </c>
      <c r="FA549" s="222">
        <f t="shared" si="1264"/>
        <v>0</v>
      </c>
      <c r="FB549" s="222">
        <f t="shared" si="1265"/>
        <v>0</v>
      </c>
      <c r="FC549" s="222">
        <f t="shared" si="1266"/>
        <v>0</v>
      </c>
      <c r="FD549" s="222">
        <f t="shared" si="1267"/>
        <v>0</v>
      </c>
      <c r="FE549" s="222">
        <f t="shared" si="1268"/>
        <v>0</v>
      </c>
      <c r="FF549" s="222">
        <f t="shared" si="1269"/>
        <v>0</v>
      </c>
      <c r="FG549" s="222">
        <f t="shared" si="1270"/>
        <v>0</v>
      </c>
      <c r="FH549" s="222">
        <f t="shared" si="1271"/>
        <v>0</v>
      </c>
      <c r="FI549" s="222">
        <f t="shared" si="1272"/>
        <v>0</v>
      </c>
      <c r="FJ549" s="222">
        <f t="shared" si="1273"/>
        <v>0</v>
      </c>
      <c r="FK549" s="222">
        <f t="shared" si="1274"/>
        <v>0</v>
      </c>
      <c r="FL549" s="222">
        <f t="shared" si="1275"/>
        <v>0</v>
      </c>
      <c r="FM549" s="222">
        <f t="shared" si="1276"/>
        <v>0</v>
      </c>
      <c r="FN549" s="222">
        <f t="shared" si="1277"/>
        <v>0</v>
      </c>
      <c r="FO549" s="222">
        <f t="shared" si="1278"/>
        <v>0</v>
      </c>
      <c r="FP549" s="222">
        <f t="shared" si="1279"/>
        <v>0</v>
      </c>
      <c r="FQ549" s="222">
        <f t="shared" si="1280"/>
        <v>0</v>
      </c>
      <c r="FR549" s="222">
        <f t="shared" si="1281"/>
        <v>0</v>
      </c>
      <c r="FS549" s="222">
        <f t="shared" si="1282"/>
        <v>0</v>
      </c>
      <c r="FT549" s="222">
        <f t="shared" si="1283"/>
        <v>0</v>
      </c>
      <c r="FU549" s="222">
        <f t="shared" si="1284"/>
        <v>0</v>
      </c>
      <c r="FV549" s="222">
        <f t="shared" si="1285"/>
        <v>0</v>
      </c>
      <c r="FW549" s="222">
        <f t="shared" si="1286"/>
        <v>0</v>
      </c>
      <c r="FX549" s="222">
        <f t="shared" si="1287"/>
        <v>0</v>
      </c>
      <c r="FY549" s="222">
        <f t="shared" si="1288"/>
        <v>0</v>
      </c>
      <c r="FZ549" s="222">
        <f t="shared" si="1289"/>
        <v>0</v>
      </c>
      <c r="GA549" s="222">
        <f t="shared" si="1290"/>
        <v>0</v>
      </c>
      <c r="GB549" s="222">
        <f t="shared" si="1291"/>
        <v>0</v>
      </c>
      <c r="GC549" s="222">
        <f t="shared" si="1292"/>
        <v>0</v>
      </c>
      <c r="GD549" s="222">
        <f t="shared" si="1293"/>
        <v>0</v>
      </c>
      <c r="GE549" s="222">
        <f t="shared" si="1294"/>
        <v>0</v>
      </c>
      <c r="GF549" s="222">
        <f t="shared" si="1295"/>
        <v>0</v>
      </c>
      <c r="GG549" s="222">
        <f t="shared" si="1296"/>
        <v>0</v>
      </c>
      <c r="GH549" s="222">
        <f t="shared" si="1297"/>
        <v>0</v>
      </c>
      <c r="GI549" s="222">
        <f t="shared" si="1298"/>
        <v>0</v>
      </c>
      <c r="GJ549" s="222">
        <f t="shared" si="1299"/>
        <v>0</v>
      </c>
      <c r="GK549" s="222">
        <f t="shared" si="1300"/>
        <v>0</v>
      </c>
      <c r="GL549" s="222">
        <f t="shared" si="1301"/>
        <v>0</v>
      </c>
      <c r="GM549" s="222">
        <f t="shared" si="1302"/>
        <v>0</v>
      </c>
      <c r="GN549" s="222">
        <f t="shared" si="1303"/>
        <v>0</v>
      </c>
      <c r="GO549" s="222">
        <f t="shared" si="1304"/>
        <v>0</v>
      </c>
      <c r="GP549" s="222">
        <f t="shared" si="1305"/>
        <v>0</v>
      </c>
      <c r="GQ549" s="222">
        <f t="shared" si="1306"/>
        <v>0</v>
      </c>
      <c r="GR549" s="222">
        <f t="shared" si="1307"/>
        <v>0</v>
      </c>
      <c r="GS549" s="222">
        <f t="shared" si="1308"/>
        <v>0</v>
      </c>
      <c r="GT549" s="222">
        <f t="shared" si="1309"/>
        <v>0</v>
      </c>
      <c r="GU549" s="222">
        <f t="shared" si="1310"/>
        <v>0</v>
      </c>
      <c r="GV549" s="222">
        <f t="shared" si="1311"/>
        <v>0</v>
      </c>
      <c r="GW549" s="222">
        <f t="shared" si="1312"/>
        <v>0</v>
      </c>
      <c r="GX549" s="222">
        <f t="shared" si="1313"/>
        <v>0</v>
      </c>
      <c r="GY549" s="222">
        <f t="shared" si="1314"/>
        <v>0</v>
      </c>
      <c r="GZ549" s="222">
        <f t="shared" si="1315"/>
        <v>0</v>
      </c>
      <c r="HA549" s="222">
        <f t="shared" si="1316"/>
        <v>0</v>
      </c>
      <c r="HB549" s="222">
        <f t="shared" si="1317"/>
        <v>0</v>
      </c>
      <c r="HC549" s="222">
        <f t="shared" si="1318"/>
        <v>0</v>
      </c>
      <c r="HD549" s="222">
        <f t="shared" si="1319"/>
        <v>0</v>
      </c>
      <c r="HE549" s="222">
        <f t="shared" si="1320"/>
        <v>0</v>
      </c>
      <c r="HF549" s="222">
        <f t="shared" si="1321"/>
        <v>0</v>
      </c>
      <c r="HG549" s="222">
        <f t="shared" si="1322"/>
        <v>0</v>
      </c>
      <c r="HH549" s="222">
        <f t="shared" si="1323"/>
        <v>0</v>
      </c>
      <c r="HI549" s="222">
        <f t="shared" si="1324"/>
        <v>0</v>
      </c>
      <c r="HJ549" s="222">
        <f t="shared" si="1325"/>
        <v>0</v>
      </c>
      <c r="HK549" s="222">
        <f t="shared" si="1326"/>
        <v>0</v>
      </c>
      <c r="HL549" s="222">
        <f t="shared" si="1327"/>
        <v>0</v>
      </c>
      <c r="HM549" s="222">
        <f t="shared" si="1328"/>
        <v>0</v>
      </c>
      <c r="HN549" s="222">
        <f t="shared" si="1329"/>
        <v>0</v>
      </c>
      <c r="HO549" s="222">
        <f t="shared" si="1330"/>
        <v>0</v>
      </c>
      <c r="HP549" s="222">
        <f t="shared" si="1331"/>
        <v>0</v>
      </c>
      <c r="HQ549" s="222">
        <f t="shared" si="1332"/>
        <v>0</v>
      </c>
      <c r="HR549" s="222">
        <f t="shared" si="1333"/>
        <v>0</v>
      </c>
      <c r="HS549" s="222">
        <f t="shared" si="1334"/>
        <v>0</v>
      </c>
      <c r="HT549" s="222">
        <f t="shared" si="1335"/>
        <v>0</v>
      </c>
      <c r="HU549" s="222">
        <f t="shared" si="1336"/>
        <v>0</v>
      </c>
      <c r="HV549" s="222">
        <f t="shared" si="1337"/>
        <v>0</v>
      </c>
      <c r="HW549" s="222">
        <f t="shared" si="1338"/>
        <v>0</v>
      </c>
      <c r="HX549" s="222">
        <f t="shared" si="1339"/>
        <v>0</v>
      </c>
      <c r="HY549" s="222">
        <f t="shared" si="1340"/>
        <v>0</v>
      </c>
      <c r="HZ549" s="222">
        <f t="shared" si="1341"/>
        <v>0</v>
      </c>
      <c r="IA549" s="222">
        <f t="shared" si="1342"/>
        <v>0</v>
      </c>
      <c r="IB549" s="222">
        <f t="shared" si="1343"/>
        <v>0</v>
      </c>
      <c r="IC549" s="222">
        <f t="shared" si="1344"/>
        <v>0</v>
      </c>
      <c r="ID549" s="222">
        <f t="shared" si="1345"/>
        <v>0</v>
      </c>
      <c r="IE549" s="222">
        <f t="shared" si="1346"/>
        <v>0</v>
      </c>
      <c r="IF549" s="222">
        <f t="shared" si="1347"/>
        <v>0</v>
      </c>
      <c r="IG549" s="222">
        <f t="shared" si="1348"/>
        <v>0</v>
      </c>
      <c r="IH549" s="222">
        <f t="shared" si="1349"/>
        <v>0</v>
      </c>
      <c r="II549" s="222">
        <f t="shared" si="1350"/>
        <v>0</v>
      </c>
      <c r="IJ549" s="222">
        <f t="shared" si="1351"/>
        <v>0</v>
      </c>
      <c r="IK549" s="222">
        <f t="shared" si="1352"/>
        <v>0</v>
      </c>
      <c r="IL549" s="222">
        <f t="shared" si="1353"/>
        <v>0</v>
      </c>
      <c r="IM549" s="222">
        <f t="shared" si="1354"/>
        <v>0</v>
      </c>
      <c r="IN549" s="222">
        <f t="shared" si="1355"/>
        <v>0</v>
      </c>
      <c r="IO549" s="222">
        <f t="shared" si="1356"/>
        <v>0</v>
      </c>
      <c r="IP549" s="222">
        <f t="shared" si="1357"/>
        <v>0</v>
      </c>
      <c r="IQ549" s="222">
        <f t="shared" si="1358"/>
        <v>0</v>
      </c>
      <c r="IR549" s="222">
        <f t="shared" si="1359"/>
        <v>0</v>
      </c>
      <c r="IS549" s="222">
        <f t="shared" si="1360"/>
        <v>0</v>
      </c>
      <c r="IT549" s="222">
        <f t="shared" si="1361"/>
        <v>0</v>
      </c>
      <c r="IU549" s="222">
        <f t="shared" si="1362"/>
        <v>0</v>
      </c>
      <c r="IV549" s="222">
        <f t="shared" si="1363"/>
        <v>0</v>
      </c>
      <c r="IW549" s="222">
        <f t="shared" si="1364"/>
        <v>0</v>
      </c>
      <c r="IX549" s="222">
        <f t="shared" si="1365"/>
        <v>0</v>
      </c>
      <c r="IY549" s="222">
        <f t="shared" si="1366"/>
        <v>0</v>
      </c>
      <c r="IZ549" s="222">
        <f t="shared" si="1367"/>
        <v>0</v>
      </c>
      <c r="JA549" s="222">
        <f t="shared" si="1368"/>
        <v>0</v>
      </c>
      <c r="JB549" s="222">
        <f t="shared" si="1369"/>
        <v>0</v>
      </c>
    </row>
    <row r="550" spans="2:262">
      <c r="B550" s="230">
        <v>189</v>
      </c>
      <c r="C550" s="229">
        <f t="shared" si="1370"/>
        <v>3.6914062500000028E-3</v>
      </c>
      <c r="D550" s="226">
        <f t="shared" ca="1" si="1113"/>
        <v>71.949054140035955</v>
      </c>
      <c r="E550" s="225">
        <f ca="1">GM361</f>
        <v>-5.0945859964046228E-2</v>
      </c>
      <c r="F550" s="224">
        <v>189</v>
      </c>
      <c r="G550" s="222">
        <f t="shared" si="1114"/>
        <v>0</v>
      </c>
      <c r="H550" s="222">
        <f t="shared" si="1115"/>
        <v>0</v>
      </c>
      <c r="I550" s="222">
        <f t="shared" si="1116"/>
        <v>0</v>
      </c>
      <c r="J550" s="222">
        <f t="shared" si="1117"/>
        <v>0</v>
      </c>
      <c r="K550" s="222">
        <f t="shared" si="1118"/>
        <v>0</v>
      </c>
      <c r="L550" s="222">
        <f t="shared" si="1119"/>
        <v>0</v>
      </c>
      <c r="M550" s="222">
        <f t="shared" si="1120"/>
        <v>0</v>
      </c>
      <c r="N550" s="222">
        <f t="shared" si="1121"/>
        <v>0</v>
      </c>
      <c r="O550" s="222">
        <f t="shared" si="1122"/>
        <v>0</v>
      </c>
      <c r="P550" s="222">
        <f t="shared" si="1123"/>
        <v>0</v>
      </c>
      <c r="Q550" s="222">
        <f t="shared" si="1124"/>
        <v>0</v>
      </c>
      <c r="R550" s="222">
        <f t="shared" si="1125"/>
        <v>0</v>
      </c>
      <c r="S550" s="222">
        <f t="shared" si="1126"/>
        <v>0</v>
      </c>
      <c r="T550" s="222">
        <f t="shared" si="1127"/>
        <v>0</v>
      </c>
      <c r="U550" s="222">
        <f t="shared" si="1128"/>
        <v>0</v>
      </c>
      <c r="V550" s="222">
        <f t="shared" si="1129"/>
        <v>0</v>
      </c>
      <c r="W550" s="222">
        <f t="shared" si="1130"/>
        <v>0</v>
      </c>
      <c r="X550" s="222">
        <f t="shared" si="1131"/>
        <v>0</v>
      </c>
      <c r="Y550" s="222">
        <f t="shared" si="1132"/>
        <v>0</v>
      </c>
      <c r="Z550" s="222">
        <f t="shared" si="1133"/>
        <v>0</v>
      </c>
      <c r="AA550" s="222">
        <f t="shared" si="1134"/>
        <v>0</v>
      </c>
      <c r="AB550" s="222">
        <f t="shared" si="1135"/>
        <v>0</v>
      </c>
      <c r="AC550" s="222">
        <f t="shared" si="1136"/>
        <v>0</v>
      </c>
      <c r="AD550" s="222">
        <f t="shared" si="1137"/>
        <v>0</v>
      </c>
      <c r="AE550" s="222">
        <f t="shared" si="1138"/>
        <v>0</v>
      </c>
      <c r="AF550" s="222">
        <f t="shared" si="1139"/>
        <v>0</v>
      </c>
      <c r="AG550" s="222">
        <f t="shared" si="1140"/>
        <v>0</v>
      </c>
      <c r="AH550" s="222">
        <f t="shared" si="1141"/>
        <v>0</v>
      </c>
      <c r="AI550" s="222">
        <f t="shared" si="1142"/>
        <v>0</v>
      </c>
      <c r="AJ550" s="222">
        <f t="shared" si="1143"/>
        <v>0</v>
      </c>
      <c r="AK550" s="222">
        <f t="shared" si="1144"/>
        <v>0</v>
      </c>
      <c r="AL550" s="222">
        <f t="shared" si="1145"/>
        <v>0</v>
      </c>
      <c r="AM550" s="222">
        <f t="shared" si="1146"/>
        <v>0</v>
      </c>
      <c r="AN550" s="222">
        <f t="shared" si="1147"/>
        <v>0</v>
      </c>
      <c r="AO550" s="222">
        <f t="shared" si="1148"/>
        <v>0</v>
      </c>
      <c r="AP550" s="222">
        <f t="shared" si="1149"/>
        <v>0</v>
      </c>
      <c r="AQ550" s="222">
        <f t="shared" si="1150"/>
        <v>0</v>
      </c>
      <c r="AR550" s="222">
        <f t="shared" si="1151"/>
        <v>0</v>
      </c>
      <c r="AS550" s="222">
        <f t="shared" si="1152"/>
        <v>0</v>
      </c>
      <c r="AT550" s="222">
        <f t="shared" si="1153"/>
        <v>0</v>
      </c>
      <c r="AU550" s="222">
        <f t="shared" si="1154"/>
        <v>0</v>
      </c>
      <c r="AV550" s="222">
        <f t="shared" si="1155"/>
        <v>0</v>
      </c>
      <c r="AW550" s="222">
        <f t="shared" si="1156"/>
        <v>0</v>
      </c>
      <c r="AX550" s="222">
        <f t="shared" si="1157"/>
        <v>0</v>
      </c>
      <c r="AY550" s="222">
        <f t="shared" si="1158"/>
        <v>0</v>
      </c>
      <c r="AZ550" s="222">
        <f t="shared" si="1159"/>
        <v>0</v>
      </c>
      <c r="BA550" s="222">
        <f t="shared" si="1160"/>
        <v>0</v>
      </c>
      <c r="BB550" s="222">
        <f t="shared" si="1161"/>
        <v>0</v>
      </c>
      <c r="BC550" s="222">
        <f t="shared" si="1162"/>
        <v>0</v>
      </c>
      <c r="BD550" s="222">
        <f t="shared" si="1163"/>
        <v>0</v>
      </c>
      <c r="BE550" s="222">
        <f t="shared" si="1164"/>
        <v>0</v>
      </c>
      <c r="BF550" s="222">
        <f t="shared" si="1165"/>
        <v>0</v>
      </c>
      <c r="BG550" s="222">
        <f t="shared" si="1166"/>
        <v>0</v>
      </c>
      <c r="BH550" s="222">
        <f t="shared" si="1167"/>
        <v>0</v>
      </c>
      <c r="BI550" s="222">
        <f t="shared" si="1168"/>
        <v>0</v>
      </c>
      <c r="BJ550" s="222">
        <f t="shared" si="1169"/>
        <v>0</v>
      </c>
      <c r="BK550" s="222">
        <f t="shared" si="1170"/>
        <v>0</v>
      </c>
      <c r="BL550" s="222">
        <f t="shared" si="1171"/>
        <v>0</v>
      </c>
      <c r="BM550" s="222">
        <f t="shared" si="1172"/>
        <v>0</v>
      </c>
      <c r="BN550" s="222">
        <f t="shared" si="1173"/>
        <v>0</v>
      </c>
      <c r="BO550" s="222">
        <f t="shared" si="1174"/>
        <v>0</v>
      </c>
      <c r="BP550" s="222">
        <f t="shared" si="1175"/>
        <v>0</v>
      </c>
      <c r="BQ550" s="222">
        <f t="shared" si="1176"/>
        <v>0</v>
      </c>
      <c r="BR550" s="222">
        <f t="shared" si="1177"/>
        <v>0</v>
      </c>
      <c r="BS550" s="222">
        <f t="shared" si="1178"/>
        <v>0</v>
      </c>
      <c r="BT550" s="222">
        <f t="shared" si="1179"/>
        <v>0</v>
      </c>
      <c r="BU550" s="222">
        <f t="shared" si="1180"/>
        <v>0</v>
      </c>
      <c r="BV550" s="222">
        <f t="shared" si="1181"/>
        <v>0</v>
      </c>
      <c r="BW550" s="222">
        <f t="shared" si="1182"/>
        <v>0</v>
      </c>
      <c r="BX550" s="222">
        <f t="shared" si="1183"/>
        <v>0</v>
      </c>
      <c r="BY550" s="222">
        <f t="shared" si="1184"/>
        <v>0</v>
      </c>
      <c r="BZ550" s="222">
        <f t="shared" si="1185"/>
        <v>0</v>
      </c>
      <c r="CA550" s="222">
        <f t="shared" si="1186"/>
        <v>0</v>
      </c>
      <c r="CB550" s="222">
        <f t="shared" si="1187"/>
        <v>0</v>
      </c>
      <c r="CC550" s="222">
        <f t="shared" si="1188"/>
        <v>0</v>
      </c>
      <c r="CD550" s="222">
        <f t="shared" si="1189"/>
        <v>0</v>
      </c>
      <c r="CE550" s="222">
        <f t="shared" si="1190"/>
        <v>0</v>
      </c>
      <c r="CF550" s="222">
        <f t="shared" si="1191"/>
        <v>0</v>
      </c>
      <c r="CG550" s="222">
        <f t="shared" si="1192"/>
        <v>0</v>
      </c>
      <c r="CH550" s="222">
        <f t="shared" si="1193"/>
        <v>0</v>
      </c>
      <c r="CI550" s="222">
        <f t="shared" si="1194"/>
        <v>0</v>
      </c>
      <c r="CJ550" s="222">
        <f t="shared" si="1195"/>
        <v>0</v>
      </c>
      <c r="CK550" s="222">
        <f t="shared" si="1196"/>
        <v>0</v>
      </c>
      <c r="CL550" s="222">
        <f t="shared" si="1197"/>
        <v>0</v>
      </c>
      <c r="CM550" s="222">
        <f t="shared" si="1198"/>
        <v>0</v>
      </c>
      <c r="CN550" s="222">
        <f t="shared" si="1199"/>
        <v>0</v>
      </c>
      <c r="CO550" s="222">
        <f t="shared" si="1200"/>
        <v>0</v>
      </c>
      <c r="CP550" s="222">
        <f t="shared" si="1201"/>
        <v>0</v>
      </c>
      <c r="CQ550" s="222">
        <f t="shared" si="1202"/>
        <v>0</v>
      </c>
      <c r="CR550" s="222">
        <f t="shared" si="1203"/>
        <v>0</v>
      </c>
      <c r="CS550" s="222">
        <f t="shared" si="1204"/>
        <v>0</v>
      </c>
      <c r="CT550" s="222">
        <f t="shared" si="1205"/>
        <v>0</v>
      </c>
      <c r="CU550" s="222">
        <f t="shared" si="1206"/>
        <v>0</v>
      </c>
      <c r="CV550" s="222">
        <f t="shared" si="1207"/>
        <v>0</v>
      </c>
      <c r="CW550" s="222">
        <f t="shared" si="1208"/>
        <v>0</v>
      </c>
      <c r="CX550" s="222">
        <f t="shared" si="1209"/>
        <v>0</v>
      </c>
      <c r="CY550" s="222">
        <f t="shared" si="1210"/>
        <v>0</v>
      </c>
      <c r="CZ550" s="222">
        <f t="shared" si="1211"/>
        <v>0</v>
      </c>
      <c r="DA550" s="222">
        <f t="shared" si="1212"/>
        <v>0</v>
      </c>
      <c r="DB550" s="222">
        <f t="shared" si="1213"/>
        <v>0</v>
      </c>
      <c r="DC550" s="222">
        <f t="shared" si="1214"/>
        <v>0</v>
      </c>
      <c r="DD550" s="222">
        <f t="shared" si="1215"/>
        <v>0</v>
      </c>
      <c r="DE550" s="222">
        <f t="shared" si="1216"/>
        <v>0</v>
      </c>
      <c r="DF550" s="222">
        <f t="shared" si="1217"/>
        <v>0</v>
      </c>
      <c r="DG550" s="222">
        <f t="shared" si="1218"/>
        <v>0</v>
      </c>
      <c r="DH550" s="222">
        <f t="shared" si="1219"/>
        <v>0</v>
      </c>
      <c r="DI550" s="222">
        <f t="shared" si="1220"/>
        <v>0</v>
      </c>
      <c r="DJ550" s="222">
        <f t="shared" si="1221"/>
        <v>0</v>
      </c>
      <c r="DK550" s="222">
        <f t="shared" si="1222"/>
        <v>0</v>
      </c>
      <c r="DL550" s="222">
        <f t="shared" si="1223"/>
        <v>0</v>
      </c>
      <c r="DM550" s="222">
        <f t="shared" si="1224"/>
        <v>0</v>
      </c>
      <c r="DN550" s="222">
        <f t="shared" si="1225"/>
        <v>0</v>
      </c>
      <c r="DO550" s="222">
        <f t="shared" si="1226"/>
        <v>0</v>
      </c>
      <c r="DP550" s="222">
        <f t="shared" si="1227"/>
        <v>0</v>
      </c>
      <c r="DQ550" s="222">
        <f t="shared" si="1228"/>
        <v>0</v>
      </c>
      <c r="DR550" s="222">
        <f t="shared" si="1229"/>
        <v>0</v>
      </c>
      <c r="DS550" s="222">
        <f t="shared" si="1230"/>
        <v>0</v>
      </c>
      <c r="DT550" s="222">
        <f t="shared" si="1231"/>
        <v>0</v>
      </c>
      <c r="DU550" s="222">
        <f t="shared" si="1232"/>
        <v>0</v>
      </c>
      <c r="DV550" s="222">
        <f t="shared" si="1233"/>
        <v>0</v>
      </c>
      <c r="DW550" s="222">
        <f t="shared" si="1234"/>
        <v>0</v>
      </c>
      <c r="DX550" s="222">
        <f t="shared" si="1235"/>
        <v>0</v>
      </c>
      <c r="DY550" s="222">
        <f t="shared" si="1236"/>
        <v>0</v>
      </c>
      <c r="DZ550" s="222">
        <f t="shared" si="1237"/>
        <v>0</v>
      </c>
      <c r="EA550" s="222">
        <f t="shared" si="1238"/>
        <v>0</v>
      </c>
      <c r="EB550" s="222">
        <f t="shared" si="1239"/>
        <v>0</v>
      </c>
      <c r="EC550" s="222">
        <f t="shared" si="1240"/>
        <v>0</v>
      </c>
      <c r="ED550" s="222">
        <f t="shared" si="1241"/>
        <v>0</v>
      </c>
      <c r="EE550" s="222">
        <f t="shared" si="1242"/>
        <v>0</v>
      </c>
      <c r="EF550" s="222">
        <f t="shared" si="1243"/>
        <v>0</v>
      </c>
      <c r="EG550" s="222">
        <f t="shared" si="1244"/>
        <v>0</v>
      </c>
      <c r="EH550" s="222">
        <f t="shared" si="1245"/>
        <v>0</v>
      </c>
      <c r="EI550" s="222">
        <f t="shared" si="1246"/>
        <v>0</v>
      </c>
      <c r="EJ550" s="222">
        <f t="shared" si="1247"/>
        <v>0</v>
      </c>
      <c r="EK550" s="222">
        <f t="shared" si="1248"/>
        <v>0</v>
      </c>
      <c r="EL550" s="222">
        <f t="shared" si="1249"/>
        <v>0</v>
      </c>
      <c r="EM550" s="222">
        <f t="shared" si="1250"/>
        <v>0</v>
      </c>
      <c r="EN550" s="222">
        <f t="shared" si="1251"/>
        <v>0</v>
      </c>
      <c r="EO550" s="222">
        <f t="shared" si="1252"/>
        <v>0</v>
      </c>
      <c r="EP550" s="222">
        <f t="shared" si="1253"/>
        <v>0</v>
      </c>
      <c r="EQ550" s="222">
        <f t="shared" si="1254"/>
        <v>0</v>
      </c>
      <c r="ER550" s="222">
        <f t="shared" si="1255"/>
        <v>0</v>
      </c>
      <c r="ES550" s="222">
        <f t="shared" si="1256"/>
        <v>0</v>
      </c>
      <c r="ET550" s="222">
        <f t="shared" si="1257"/>
        <v>0</v>
      </c>
      <c r="EU550" s="222">
        <f t="shared" si="1258"/>
        <v>0</v>
      </c>
      <c r="EV550" s="222">
        <f t="shared" si="1259"/>
        <v>0</v>
      </c>
      <c r="EW550" s="222">
        <f t="shared" si="1260"/>
        <v>0</v>
      </c>
      <c r="EX550" s="222">
        <f t="shared" si="1261"/>
        <v>0</v>
      </c>
      <c r="EY550" s="222">
        <f t="shared" si="1262"/>
        <v>0</v>
      </c>
      <c r="EZ550" s="222">
        <f t="shared" si="1263"/>
        <v>0</v>
      </c>
      <c r="FA550" s="222">
        <f t="shared" si="1264"/>
        <v>0</v>
      </c>
      <c r="FB550" s="222">
        <f t="shared" si="1265"/>
        <v>0</v>
      </c>
      <c r="FC550" s="222">
        <f t="shared" si="1266"/>
        <v>0</v>
      </c>
      <c r="FD550" s="222">
        <f t="shared" si="1267"/>
        <v>0</v>
      </c>
      <c r="FE550" s="222">
        <f t="shared" si="1268"/>
        <v>0</v>
      </c>
      <c r="FF550" s="222">
        <f t="shared" si="1269"/>
        <v>0</v>
      </c>
      <c r="FG550" s="222">
        <f t="shared" si="1270"/>
        <v>0</v>
      </c>
      <c r="FH550" s="222">
        <f t="shared" si="1271"/>
        <v>0</v>
      </c>
      <c r="FI550" s="222">
        <f t="shared" si="1272"/>
        <v>0</v>
      </c>
      <c r="FJ550" s="222">
        <f t="shared" si="1273"/>
        <v>0</v>
      </c>
      <c r="FK550" s="222">
        <f t="shared" si="1274"/>
        <v>0</v>
      </c>
      <c r="FL550" s="222">
        <f t="shared" si="1275"/>
        <v>0</v>
      </c>
      <c r="FM550" s="222">
        <f t="shared" si="1276"/>
        <v>0</v>
      </c>
      <c r="FN550" s="222">
        <f t="shared" si="1277"/>
        <v>0</v>
      </c>
      <c r="FO550" s="222">
        <f t="shared" si="1278"/>
        <v>0</v>
      </c>
      <c r="FP550" s="222">
        <f t="shared" si="1279"/>
        <v>0</v>
      </c>
      <c r="FQ550" s="222">
        <f t="shared" si="1280"/>
        <v>0</v>
      </c>
      <c r="FR550" s="222">
        <f t="shared" si="1281"/>
        <v>0</v>
      </c>
      <c r="FS550" s="222">
        <f t="shared" si="1282"/>
        <v>0</v>
      </c>
      <c r="FT550" s="222">
        <f t="shared" si="1283"/>
        <v>0</v>
      </c>
      <c r="FU550" s="222">
        <f t="shared" si="1284"/>
        <v>0</v>
      </c>
      <c r="FV550" s="222">
        <f t="shared" si="1285"/>
        <v>0</v>
      </c>
      <c r="FW550" s="222">
        <f t="shared" si="1286"/>
        <v>0</v>
      </c>
      <c r="FX550" s="222">
        <f t="shared" si="1287"/>
        <v>0</v>
      </c>
      <c r="FY550" s="222">
        <f t="shared" si="1288"/>
        <v>0</v>
      </c>
      <c r="FZ550" s="222">
        <f t="shared" si="1289"/>
        <v>0</v>
      </c>
      <c r="GA550" s="222">
        <f t="shared" si="1290"/>
        <v>0</v>
      </c>
      <c r="GB550" s="222">
        <f t="shared" si="1291"/>
        <v>0</v>
      </c>
      <c r="GC550" s="222">
        <f t="shared" si="1292"/>
        <v>0</v>
      </c>
      <c r="GD550" s="222">
        <f t="shared" si="1293"/>
        <v>0</v>
      </c>
      <c r="GE550" s="222">
        <f t="shared" si="1294"/>
        <v>0</v>
      </c>
      <c r="GF550" s="222">
        <f t="shared" si="1295"/>
        <v>0</v>
      </c>
      <c r="GG550" s="222">
        <f t="shared" si="1296"/>
        <v>0</v>
      </c>
      <c r="GH550" s="222">
        <f t="shared" si="1297"/>
        <v>0</v>
      </c>
      <c r="GI550" s="222">
        <f t="shared" si="1298"/>
        <v>0</v>
      </c>
      <c r="GJ550" s="222">
        <f t="shared" si="1299"/>
        <v>0</v>
      </c>
      <c r="GK550" s="222">
        <f t="shared" si="1300"/>
        <v>0</v>
      </c>
      <c r="GL550" s="222">
        <f t="shared" si="1301"/>
        <v>0</v>
      </c>
      <c r="GM550" s="222">
        <f t="shared" si="1302"/>
        <v>0</v>
      </c>
      <c r="GN550" s="222">
        <f t="shared" si="1303"/>
        <v>0</v>
      </c>
      <c r="GO550" s="222">
        <f t="shared" si="1304"/>
        <v>0</v>
      </c>
      <c r="GP550" s="222">
        <f t="shared" si="1305"/>
        <v>0</v>
      </c>
      <c r="GQ550" s="222">
        <f t="shared" si="1306"/>
        <v>0</v>
      </c>
      <c r="GR550" s="222">
        <f t="shared" si="1307"/>
        <v>0</v>
      </c>
      <c r="GS550" s="222">
        <f t="shared" si="1308"/>
        <v>0</v>
      </c>
      <c r="GT550" s="222">
        <f t="shared" si="1309"/>
        <v>0</v>
      </c>
      <c r="GU550" s="222">
        <f t="shared" si="1310"/>
        <v>0</v>
      </c>
      <c r="GV550" s="222">
        <f t="shared" si="1311"/>
        <v>0</v>
      </c>
      <c r="GW550" s="222">
        <f t="shared" si="1312"/>
        <v>0</v>
      </c>
      <c r="GX550" s="222">
        <f t="shared" si="1313"/>
        <v>0</v>
      </c>
      <c r="GY550" s="222">
        <f t="shared" si="1314"/>
        <v>0</v>
      </c>
      <c r="GZ550" s="222">
        <f t="shared" si="1315"/>
        <v>0</v>
      </c>
      <c r="HA550" s="222">
        <f t="shared" si="1316"/>
        <v>0</v>
      </c>
      <c r="HB550" s="222">
        <f t="shared" si="1317"/>
        <v>0</v>
      </c>
      <c r="HC550" s="222">
        <f t="shared" si="1318"/>
        <v>0</v>
      </c>
      <c r="HD550" s="222">
        <f t="shared" si="1319"/>
        <v>0</v>
      </c>
      <c r="HE550" s="222">
        <f t="shared" si="1320"/>
        <v>0</v>
      </c>
      <c r="HF550" s="222">
        <f t="shared" si="1321"/>
        <v>0</v>
      </c>
      <c r="HG550" s="222">
        <f t="shared" si="1322"/>
        <v>0</v>
      </c>
      <c r="HH550" s="222">
        <f t="shared" si="1323"/>
        <v>0</v>
      </c>
      <c r="HI550" s="222">
        <f t="shared" si="1324"/>
        <v>0</v>
      </c>
      <c r="HJ550" s="222">
        <f t="shared" si="1325"/>
        <v>0</v>
      </c>
      <c r="HK550" s="222">
        <f t="shared" si="1326"/>
        <v>0</v>
      </c>
      <c r="HL550" s="222">
        <f t="shared" si="1327"/>
        <v>0</v>
      </c>
      <c r="HM550" s="222">
        <f t="shared" si="1328"/>
        <v>0</v>
      </c>
      <c r="HN550" s="222">
        <f t="shared" si="1329"/>
        <v>0</v>
      </c>
      <c r="HO550" s="222">
        <f t="shared" si="1330"/>
        <v>0</v>
      </c>
      <c r="HP550" s="222">
        <f t="shared" si="1331"/>
        <v>0</v>
      </c>
      <c r="HQ550" s="222">
        <f t="shared" si="1332"/>
        <v>0</v>
      </c>
      <c r="HR550" s="222">
        <f t="shared" si="1333"/>
        <v>0</v>
      </c>
      <c r="HS550" s="222">
        <f t="shared" si="1334"/>
        <v>0</v>
      </c>
      <c r="HT550" s="222">
        <f t="shared" si="1335"/>
        <v>0</v>
      </c>
      <c r="HU550" s="222">
        <f t="shared" si="1336"/>
        <v>0</v>
      </c>
      <c r="HV550" s="222">
        <f t="shared" si="1337"/>
        <v>0</v>
      </c>
      <c r="HW550" s="222">
        <f t="shared" si="1338"/>
        <v>0</v>
      </c>
      <c r="HX550" s="222">
        <f t="shared" si="1339"/>
        <v>0</v>
      </c>
      <c r="HY550" s="222">
        <f t="shared" si="1340"/>
        <v>0</v>
      </c>
      <c r="HZ550" s="222">
        <f t="shared" si="1341"/>
        <v>0</v>
      </c>
      <c r="IA550" s="222">
        <f t="shared" si="1342"/>
        <v>0</v>
      </c>
      <c r="IB550" s="222">
        <f t="shared" si="1343"/>
        <v>0</v>
      </c>
      <c r="IC550" s="222">
        <f t="shared" si="1344"/>
        <v>0</v>
      </c>
      <c r="ID550" s="222">
        <f t="shared" si="1345"/>
        <v>0</v>
      </c>
      <c r="IE550" s="222">
        <f t="shared" si="1346"/>
        <v>0</v>
      </c>
      <c r="IF550" s="222">
        <f t="shared" si="1347"/>
        <v>0</v>
      </c>
      <c r="IG550" s="222">
        <f t="shared" si="1348"/>
        <v>0</v>
      </c>
      <c r="IH550" s="222">
        <f t="shared" si="1349"/>
        <v>0</v>
      </c>
      <c r="II550" s="222">
        <f t="shared" si="1350"/>
        <v>0</v>
      </c>
      <c r="IJ550" s="222">
        <f t="shared" si="1351"/>
        <v>0</v>
      </c>
      <c r="IK550" s="222">
        <f t="shared" si="1352"/>
        <v>0</v>
      </c>
      <c r="IL550" s="222">
        <f t="shared" si="1353"/>
        <v>0</v>
      </c>
      <c r="IM550" s="222">
        <f t="shared" si="1354"/>
        <v>0</v>
      </c>
      <c r="IN550" s="222">
        <f t="shared" si="1355"/>
        <v>0</v>
      </c>
      <c r="IO550" s="222">
        <f t="shared" si="1356"/>
        <v>0</v>
      </c>
      <c r="IP550" s="222">
        <f t="shared" si="1357"/>
        <v>0</v>
      </c>
      <c r="IQ550" s="222">
        <f t="shared" si="1358"/>
        <v>0</v>
      </c>
      <c r="IR550" s="222">
        <f t="shared" si="1359"/>
        <v>0</v>
      </c>
      <c r="IS550" s="222">
        <f t="shared" si="1360"/>
        <v>0</v>
      </c>
      <c r="IT550" s="222">
        <f t="shared" si="1361"/>
        <v>0</v>
      </c>
      <c r="IU550" s="222">
        <f t="shared" si="1362"/>
        <v>0</v>
      </c>
      <c r="IV550" s="222">
        <f t="shared" si="1363"/>
        <v>0</v>
      </c>
      <c r="IW550" s="222">
        <f t="shared" si="1364"/>
        <v>0</v>
      </c>
      <c r="IX550" s="222">
        <f t="shared" si="1365"/>
        <v>0</v>
      </c>
      <c r="IY550" s="222">
        <f t="shared" si="1366"/>
        <v>0</v>
      </c>
      <c r="IZ550" s="222">
        <f t="shared" si="1367"/>
        <v>0</v>
      </c>
      <c r="JA550" s="222">
        <f t="shared" si="1368"/>
        <v>0</v>
      </c>
      <c r="JB550" s="222">
        <f t="shared" si="1369"/>
        <v>0</v>
      </c>
    </row>
    <row r="551" spans="2:262">
      <c r="B551" s="230">
        <v>190</v>
      </c>
      <c r="C551" s="229">
        <f t="shared" si="1370"/>
        <v>3.7109375000000029E-3</v>
      </c>
      <c r="D551" s="226">
        <f t="shared" ca="1" si="1113"/>
        <v>71.951535190668309</v>
      </c>
      <c r="E551" s="225">
        <f ca="1">GN361</f>
        <v>-4.8464809331694073E-2</v>
      </c>
      <c r="F551" s="224">
        <v>190</v>
      </c>
      <c r="G551" s="222">
        <f t="shared" si="1114"/>
        <v>0</v>
      </c>
      <c r="H551" s="222">
        <f t="shared" si="1115"/>
        <v>0</v>
      </c>
      <c r="I551" s="222">
        <f t="shared" si="1116"/>
        <v>0</v>
      </c>
      <c r="J551" s="222">
        <f t="shared" si="1117"/>
        <v>0</v>
      </c>
      <c r="K551" s="222">
        <f t="shared" si="1118"/>
        <v>0</v>
      </c>
      <c r="L551" s="222">
        <f t="shared" si="1119"/>
        <v>0</v>
      </c>
      <c r="M551" s="222">
        <f t="shared" si="1120"/>
        <v>0</v>
      </c>
      <c r="N551" s="222">
        <f t="shared" si="1121"/>
        <v>0</v>
      </c>
      <c r="O551" s="222">
        <f t="shared" si="1122"/>
        <v>0</v>
      </c>
      <c r="P551" s="222">
        <f t="shared" si="1123"/>
        <v>0</v>
      </c>
      <c r="Q551" s="222">
        <f t="shared" si="1124"/>
        <v>0</v>
      </c>
      <c r="R551" s="222">
        <f t="shared" si="1125"/>
        <v>0</v>
      </c>
      <c r="S551" s="222">
        <f t="shared" si="1126"/>
        <v>0</v>
      </c>
      <c r="T551" s="222">
        <f t="shared" si="1127"/>
        <v>0</v>
      </c>
      <c r="U551" s="222">
        <f t="shared" si="1128"/>
        <v>0</v>
      </c>
      <c r="V551" s="222">
        <f t="shared" si="1129"/>
        <v>0</v>
      </c>
      <c r="W551" s="222">
        <f t="shared" si="1130"/>
        <v>0</v>
      </c>
      <c r="X551" s="222">
        <f t="shared" si="1131"/>
        <v>0</v>
      </c>
      <c r="Y551" s="222">
        <f t="shared" si="1132"/>
        <v>0</v>
      </c>
      <c r="Z551" s="222">
        <f t="shared" si="1133"/>
        <v>0</v>
      </c>
      <c r="AA551" s="222">
        <f t="shared" si="1134"/>
        <v>0</v>
      </c>
      <c r="AB551" s="222">
        <f t="shared" si="1135"/>
        <v>0</v>
      </c>
      <c r="AC551" s="222">
        <f t="shared" si="1136"/>
        <v>0</v>
      </c>
      <c r="AD551" s="222">
        <f t="shared" si="1137"/>
        <v>0</v>
      </c>
      <c r="AE551" s="222">
        <f t="shared" si="1138"/>
        <v>0</v>
      </c>
      <c r="AF551" s="222">
        <f t="shared" si="1139"/>
        <v>0</v>
      </c>
      <c r="AG551" s="222">
        <f t="shared" si="1140"/>
        <v>0</v>
      </c>
      <c r="AH551" s="222">
        <f t="shared" si="1141"/>
        <v>0</v>
      </c>
      <c r="AI551" s="222">
        <f t="shared" si="1142"/>
        <v>0</v>
      </c>
      <c r="AJ551" s="222">
        <f t="shared" si="1143"/>
        <v>0</v>
      </c>
      <c r="AK551" s="222">
        <f t="shared" si="1144"/>
        <v>0</v>
      </c>
      <c r="AL551" s="222">
        <f t="shared" si="1145"/>
        <v>0</v>
      </c>
      <c r="AM551" s="222">
        <f t="shared" si="1146"/>
        <v>0</v>
      </c>
      <c r="AN551" s="222">
        <f t="shared" si="1147"/>
        <v>0</v>
      </c>
      <c r="AO551" s="222">
        <f t="shared" si="1148"/>
        <v>0</v>
      </c>
      <c r="AP551" s="222">
        <f t="shared" si="1149"/>
        <v>0</v>
      </c>
      <c r="AQ551" s="222">
        <f t="shared" si="1150"/>
        <v>0</v>
      </c>
      <c r="AR551" s="222">
        <f t="shared" si="1151"/>
        <v>0</v>
      </c>
      <c r="AS551" s="222">
        <f t="shared" si="1152"/>
        <v>0</v>
      </c>
      <c r="AT551" s="222">
        <f t="shared" si="1153"/>
        <v>0</v>
      </c>
      <c r="AU551" s="222">
        <f t="shared" si="1154"/>
        <v>0</v>
      </c>
      <c r="AV551" s="222">
        <f t="shared" si="1155"/>
        <v>0</v>
      </c>
      <c r="AW551" s="222">
        <f t="shared" si="1156"/>
        <v>0</v>
      </c>
      <c r="AX551" s="222">
        <f t="shared" si="1157"/>
        <v>0</v>
      </c>
      <c r="AY551" s="222">
        <f t="shared" si="1158"/>
        <v>0</v>
      </c>
      <c r="AZ551" s="222">
        <f t="shared" si="1159"/>
        <v>0</v>
      </c>
      <c r="BA551" s="222">
        <f t="shared" si="1160"/>
        <v>0</v>
      </c>
      <c r="BB551" s="222">
        <f t="shared" si="1161"/>
        <v>0</v>
      </c>
      <c r="BC551" s="222">
        <f t="shared" si="1162"/>
        <v>0</v>
      </c>
      <c r="BD551" s="222">
        <f t="shared" si="1163"/>
        <v>0</v>
      </c>
      <c r="BE551" s="222">
        <f t="shared" si="1164"/>
        <v>0</v>
      </c>
      <c r="BF551" s="222">
        <f t="shared" si="1165"/>
        <v>0</v>
      </c>
      <c r="BG551" s="222">
        <f t="shared" si="1166"/>
        <v>0</v>
      </c>
      <c r="BH551" s="222">
        <f t="shared" si="1167"/>
        <v>0</v>
      </c>
      <c r="BI551" s="222">
        <f t="shared" si="1168"/>
        <v>0</v>
      </c>
      <c r="BJ551" s="222">
        <f t="shared" si="1169"/>
        <v>0</v>
      </c>
      <c r="BK551" s="222">
        <f t="shared" si="1170"/>
        <v>0</v>
      </c>
      <c r="BL551" s="222">
        <f t="shared" si="1171"/>
        <v>0</v>
      </c>
      <c r="BM551" s="222">
        <f t="shared" si="1172"/>
        <v>0</v>
      </c>
      <c r="BN551" s="222">
        <f t="shared" si="1173"/>
        <v>0</v>
      </c>
      <c r="BO551" s="222">
        <f t="shared" si="1174"/>
        <v>0</v>
      </c>
      <c r="BP551" s="222">
        <f t="shared" si="1175"/>
        <v>0</v>
      </c>
      <c r="BQ551" s="222">
        <f t="shared" si="1176"/>
        <v>0</v>
      </c>
      <c r="BR551" s="222">
        <f t="shared" si="1177"/>
        <v>0</v>
      </c>
      <c r="BS551" s="222">
        <f t="shared" si="1178"/>
        <v>0</v>
      </c>
      <c r="BT551" s="222">
        <f t="shared" si="1179"/>
        <v>0</v>
      </c>
      <c r="BU551" s="222">
        <f t="shared" si="1180"/>
        <v>0</v>
      </c>
      <c r="BV551" s="222">
        <f t="shared" si="1181"/>
        <v>0</v>
      </c>
      <c r="BW551" s="222">
        <f t="shared" si="1182"/>
        <v>0</v>
      </c>
      <c r="BX551" s="222">
        <f t="shared" si="1183"/>
        <v>0</v>
      </c>
      <c r="BY551" s="222">
        <f t="shared" si="1184"/>
        <v>0</v>
      </c>
      <c r="BZ551" s="222">
        <f t="shared" si="1185"/>
        <v>0</v>
      </c>
      <c r="CA551" s="222">
        <f t="shared" si="1186"/>
        <v>0</v>
      </c>
      <c r="CB551" s="222">
        <f t="shared" si="1187"/>
        <v>0</v>
      </c>
      <c r="CC551" s="222">
        <f t="shared" si="1188"/>
        <v>0</v>
      </c>
      <c r="CD551" s="222">
        <f t="shared" si="1189"/>
        <v>0</v>
      </c>
      <c r="CE551" s="222">
        <f t="shared" si="1190"/>
        <v>0</v>
      </c>
      <c r="CF551" s="222">
        <f t="shared" si="1191"/>
        <v>0</v>
      </c>
      <c r="CG551" s="222">
        <f t="shared" si="1192"/>
        <v>0</v>
      </c>
      <c r="CH551" s="222">
        <f t="shared" si="1193"/>
        <v>0</v>
      </c>
      <c r="CI551" s="222">
        <f t="shared" si="1194"/>
        <v>0</v>
      </c>
      <c r="CJ551" s="222">
        <f t="shared" si="1195"/>
        <v>0</v>
      </c>
      <c r="CK551" s="222">
        <f t="shared" si="1196"/>
        <v>0</v>
      </c>
      <c r="CL551" s="222">
        <f t="shared" si="1197"/>
        <v>0</v>
      </c>
      <c r="CM551" s="222">
        <f t="shared" si="1198"/>
        <v>0</v>
      </c>
      <c r="CN551" s="222">
        <f t="shared" si="1199"/>
        <v>0</v>
      </c>
      <c r="CO551" s="222">
        <f t="shared" si="1200"/>
        <v>0</v>
      </c>
      <c r="CP551" s="222">
        <f t="shared" si="1201"/>
        <v>0</v>
      </c>
      <c r="CQ551" s="222">
        <f t="shared" si="1202"/>
        <v>0</v>
      </c>
      <c r="CR551" s="222">
        <f t="shared" si="1203"/>
        <v>0</v>
      </c>
      <c r="CS551" s="222">
        <f t="shared" si="1204"/>
        <v>0</v>
      </c>
      <c r="CT551" s="222">
        <f t="shared" si="1205"/>
        <v>0</v>
      </c>
      <c r="CU551" s="222">
        <f t="shared" si="1206"/>
        <v>0</v>
      </c>
      <c r="CV551" s="222">
        <f t="shared" si="1207"/>
        <v>0</v>
      </c>
      <c r="CW551" s="222">
        <f t="shared" si="1208"/>
        <v>0</v>
      </c>
      <c r="CX551" s="222">
        <f t="shared" si="1209"/>
        <v>0</v>
      </c>
      <c r="CY551" s="222">
        <f t="shared" si="1210"/>
        <v>0</v>
      </c>
      <c r="CZ551" s="222">
        <f t="shared" si="1211"/>
        <v>0</v>
      </c>
      <c r="DA551" s="222">
        <f t="shared" si="1212"/>
        <v>0</v>
      </c>
      <c r="DB551" s="222">
        <f t="shared" si="1213"/>
        <v>0</v>
      </c>
      <c r="DC551" s="222">
        <f t="shared" si="1214"/>
        <v>0</v>
      </c>
      <c r="DD551" s="222">
        <f t="shared" si="1215"/>
        <v>0</v>
      </c>
      <c r="DE551" s="222">
        <f t="shared" si="1216"/>
        <v>0</v>
      </c>
      <c r="DF551" s="222">
        <f t="shared" si="1217"/>
        <v>0</v>
      </c>
      <c r="DG551" s="222">
        <f t="shared" si="1218"/>
        <v>0</v>
      </c>
      <c r="DH551" s="222">
        <f t="shared" si="1219"/>
        <v>0</v>
      </c>
      <c r="DI551" s="222">
        <f t="shared" si="1220"/>
        <v>0</v>
      </c>
      <c r="DJ551" s="222">
        <f t="shared" si="1221"/>
        <v>0</v>
      </c>
      <c r="DK551" s="222">
        <f t="shared" si="1222"/>
        <v>0</v>
      </c>
      <c r="DL551" s="222">
        <f t="shared" si="1223"/>
        <v>0</v>
      </c>
      <c r="DM551" s="222">
        <f t="shared" si="1224"/>
        <v>0</v>
      </c>
      <c r="DN551" s="222">
        <f t="shared" si="1225"/>
        <v>0</v>
      </c>
      <c r="DO551" s="222">
        <f t="shared" si="1226"/>
        <v>0</v>
      </c>
      <c r="DP551" s="222">
        <f t="shared" si="1227"/>
        <v>0</v>
      </c>
      <c r="DQ551" s="222">
        <f t="shared" si="1228"/>
        <v>0</v>
      </c>
      <c r="DR551" s="222">
        <f t="shared" si="1229"/>
        <v>0</v>
      </c>
      <c r="DS551" s="222">
        <f t="shared" si="1230"/>
        <v>0</v>
      </c>
      <c r="DT551" s="222">
        <f t="shared" si="1231"/>
        <v>0</v>
      </c>
      <c r="DU551" s="222">
        <f t="shared" si="1232"/>
        <v>0</v>
      </c>
      <c r="DV551" s="222">
        <f t="shared" si="1233"/>
        <v>0</v>
      </c>
      <c r="DW551" s="222">
        <f t="shared" si="1234"/>
        <v>0</v>
      </c>
      <c r="DX551" s="222">
        <f t="shared" si="1235"/>
        <v>0</v>
      </c>
      <c r="DY551" s="222">
        <f t="shared" si="1236"/>
        <v>0</v>
      </c>
      <c r="DZ551" s="222">
        <f t="shared" si="1237"/>
        <v>0</v>
      </c>
      <c r="EA551" s="222">
        <f t="shared" si="1238"/>
        <v>0</v>
      </c>
      <c r="EB551" s="222">
        <f t="shared" si="1239"/>
        <v>0</v>
      </c>
      <c r="EC551" s="222">
        <f t="shared" si="1240"/>
        <v>0</v>
      </c>
      <c r="ED551" s="222">
        <f t="shared" si="1241"/>
        <v>0</v>
      </c>
      <c r="EE551" s="222">
        <f t="shared" si="1242"/>
        <v>0</v>
      </c>
      <c r="EF551" s="222">
        <f t="shared" si="1243"/>
        <v>0</v>
      </c>
      <c r="EG551" s="222">
        <f t="shared" si="1244"/>
        <v>0</v>
      </c>
      <c r="EH551" s="222">
        <f t="shared" si="1245"/>
        <v>0</v>
      </c>
      <c r="EI551" s="222">
        <f t="shared" si="1246"/>
        <v>0</v>
      </c>
      <c r="EJ551" s="222">
        <f t="shared" si="1247"/>
        <v>0</v>
      </c>
      <c r="EK551" s="222">
        <f t="shared" si="1248"/>
        <v>0</v>
      </c>
      <c r="EL551" s="222">
        <f t="shared" si="1249"/>
        <v>0</v>
      </c>
      <c r="EM551" s="222">
        <f t="shared" si="1250"/>
        <v>0</v>
      </c>
      <c r="EN551" s="222">
        <f t="shared" si="1251"/>
        <v>0</v>
      </c>
      <c r="EO551" s="222">
        <f t="shared" si="1252"/>
        <v>0</v>
      </c>
      <c r="EP551" s="222">
        <f t="shared" si="1253"/>
        <v>0</v>
      </c>
      <c r="EQ551" s="222">
        <f t="shared" si="1254"/>
        <v>0</v>
      </c>
      <c r="ER551" s="222">
        <f t="shared" si="1255"/>
        <v>0</v>
      </c>
      <c r="ES551" s="222">
        <f t="shared" si="1256"/>
        <v>0</v>
      </c>
      <c r="ET551" s="222">
        <f t="shared" si="1257"/>
        <v>0</v>
      </c>
      <c r="EU551" s="222">
        <f t="shared" si="1258"/>
        <v>0</v>
      </c>
      <c r="EV551" s="222">
        <f t="shared" si="1259"/>
        <v>0</v>
      </c>
      <c r="EW551" s="222">
        <f t="shared" si="1260"/>
        <v>0</v>
      </c>
      <c r="EX551" s="222">
        <f t="shared" si="1261"/>
        <v>0</v>
      </c>
      <c r="EY551" s="222">
        <f t="shared" si="1262"/>
        <v>0</v>
      </c>
      <c r="EZ551" s="222">
        <f t="shared" si="1263"/>
        <v>0</v>
      </c>
      <c r="FA551" s="222">
        <f t="shared" si="1264"/>
        <v>0</v>
      </c>
      <c r="FB551" s="222">
        <f t="shared" si="1265"/>
        <v>0</v>
      </c>
      <c r="FC551" s="222">
        <f t="shared" si="1266"/>
        <v>0</v>
      </c>
      <c r="FD551" s="222">
        <f t="shared" si="1267"/>
        <v>0</v>
      </c>
      <c r="FE551" s="222">
        <f t="shared" si="1268"/>
        <v>0</v>
      </c>
      <c r="FF551" s="222">
        <f t="shared" si="1269"/>
        <v>0</v>
      </c>
      <c r="FG551" s="222">
        <f t="shared" si="1270"/>
        <v>0</v>
      </c>
      <c r="FH551" s="222">
        <f t="shared" si="1271"/>
        <v>0</v>
      </c>
      <c r="FI551" s="222">
        <f t="shared" si="1272"/>
        <v>0</v>
      </c>
      <c r="FJ551" s="222">
        <f t="shared" si="1273"/>
        <v>0</v>
      </c>
      <c r="FK551" s="222">
        <f t="shared" si="1274"/>
        <v>0</v>
      </c>
      <c r="FL551" s="222">
        <f t="shared" si="1275"/>
        <v>0</v>
      </c>
      <c r="FM551" s="222">
        <f t="shared" si="1276"/>
        <v>0</v>
      </c>
      <c r="FN551" s="222">
        <f t="shared" si="1277"/>
        <v>0</v>
      </c>
      <c r="FO551" s="222">
        <f t="shared" si="1278"/>
        <v>0</v>
      </c>
      <c r="FP551" s="222">
        <f t="shared" si="1279"/>
        <v>0</v>
      </c>
      <c r="FQ551" s="222">
        <f t="shared" si="1280"/>
        <v>0</v>
      </c>
      <c r="FR551" s="222">
        <f t="shared" si="1281"/>
        <v>0</v>
      </c>
      <c r="FS551" s="222">
        <f t="shared" si="1282"/>
        <v>0</v>
      </c>
      <c r="FT551" s="222">
        <f t="shared" si="1283"/>
        <v>0</v>
      </c>
      <c r="FU551" s="222">
        <f t="shared" si="1284"/>
        <v>0</v>
      </c>
      <c r="FV551" s="222">
        <f t="shared" si="1285"/>
        <v>0</v>
      </c>
      <c r="FW551" s="222">
        <f t="shared" si="1286"/>
        <v>0</v>
      </c>
      <c r="FX551" s="222">
        <f t="shared" si="1287"/>
        <v>0</v>
      </c>
      <c r="FY551" s="222">
        <f t="shared" si="1288"/>
        <v>0</v>
      </c>
      <c r="FZ551" s="222">
        <f t="shared" si="1289"/>
        <v>0</v>
      </c>
      <c r="GA551" s="222">
        <f t="shared" si="1290"/>
        <v>0</v>
      </c>
      <c r="GB551" s="222">
        <f t="shared" si="1291"/>
        <v>0</v>
      </c>
      <c r="GC551" s="222">
        <f t="shared" si="1292"/>
        <v>0</v>
      </c>
      <c r="GD551" s="222">
        <f t="shared" si="1293"/>
        <v>0</v>
      </c>
      <c r="GE551" s="222">
        <f t="shared" si="1294"/>
        <v>0</v>
      </c>
      <c r="GF551" s="222">
        <f t="shared" si="1295"/>
        <v>0</v>
      </c>
      <c r="GG551" s="222">
        <f t="shared" si="1296"/>
        <v>0</v>
      </c>
      <c r="GH551" s="222">
        <f t="shared" si="1297"/>
        <v>0</v>
      </c>
      <c r="GI551" s="222">
        <f t="shared" si="1298"/>
        <v>0</v>
      </c>
      <c r="GJ551" s="222">
        <f t="shared" si="1299"/>
        <v>0</v>
      </c>
      <c r="GK551" s="222">
        <f t="shared" si="1300"/>
        <v>0</v>
      </c>
      <c r="GL551" s="222">
        <f t="shared" si="1301"/>
        <v>0</v>
      </c>
      <c r="GM551" s="222">
        <f t="shared" si="1302"/>
        <v>0</v>
      </c>
      <c r="GN551" s="222">
        <f t="shared" si="1303"/>
        <v>0</v>
      </c>
      <c r="GO551" s="222">
        <f t="shared" si="1304"/>
        <v>0</v>
      </c>
      <c r="GP551" s="222">
        <f t="shared" si="1305"/>
        <v>0</v>
      </c>
      <c r="GQ551" s="222">
        <f t="shared" si="1306"/>
        <v>0</v>
      </c>
      <c r="GR551" s="222">
        <f t="shared" si="1307"/>
        <v>0</v>
      </c>
      <c r="GS551" s="222">
        <f t="shared" si="1308"/>
        <v>0</v>
      </c>
      <c r="GT551" s="222">
        <f t="shared" si="1309"/>
        <v>0</v>
      </c>
      <c r="GU551" s="222">
        <f t="shared" si="1310"/>
        <v>0</v>
      </c>
      <c r="GV551" s="222">
        <f t="shared" si="1311"/>
        <v>0</v>
      </c>
      <c r="GW551" s="222">
        <f t="shared" si="1312"/>
        <v>0</v>
      </c>
      <c r="GX551" s="222">
        <f t="shared" si="1313"/>
        <v>0</v>
      </c>
      <c r="GY551" s="222">
        <f t="shared" si="1314"/>
        <v>0</v>
      </c>
      <c r="GZ551" s="222">
        <f t="shared" si="1315"/>
        <v>0</v>
      </c>
      <c r="HA551" s="222">
        <f t="shared" si="1316"/>
        <v>0</v>
      </c>
      <c r="HB551" s="222">
        <f t="shared" si="1317"/>
        <v>0</v>
      </c>
      <c r="HC551" s="222">
        <f t="shared" si="1318"/>
        <v>0</v>
      </c>
      <c r="HD551" s="222">
        <f t="shared" si="1319"/>
        <v>0</v>
      </c>
      <c r="HE551" s="222">
        <f t="shared" si="1320"/>
        <v>0</v>
      </c>
      <c r="HF551" s="222">
        <f t="shared" si="1321"/>
        <v>0</v>
      </c>
      <c r="HG551" s="222">
        <f t="shared" si="1322"/>
        <v>0</v>
      </c>
      <c r="HH551" s="222">
        <f t="shared" si="1323"/>
        <v>0</v>
      </c>
      <c r="HI551" s="222">
        <f t="shared" si="1324"/>
        <v>0</v>
      </c>
      <c r="HJ551" s="222">
        <f t="shared" si="1325"/>
        <v>0</v>
      </c>
      <c r="HK551" s="222">
        <f t="shared" si="1326"/>
        <v>0</v>
      </c>
      <c r="HL551" s="222">
        <f t="shared" si="1327"/>
        <v>0</v>
      </c>
      <c r="HM551" s="222">
        <f t="shared" si="1328"/>
        <v>0</v>
      </c>
      <c r="HN551" s="222">
        <f t="shared" si="1329"/>
        <v>0</v>
      </c>
      <c r="HO551" s="222">
        <f t="shared" si="1330"/>
        <v>0</v>
      </c>
      <c r="HP551" s="222">
        <f t="shared" si="1331"/>
        <v>0</v>
      </c>
      <c r="HQ551" s="222">
        <f t="shared" si="1332"/>
        <v>0</v>
      </c>
      <c r="HR551" s="222">
        <f t="shared" si="1333"/>
        <v>0</v>
      </c>
      <c r="HS551" s="222">
        <f t="shared" si="1334"/>
        <v>0</v>
      </c>
      <c r="HT551" s="222">
        <f t="shared" si="1335"/>
        <v>0</v>
      </c>
      <c r="HU551" s="222">
        <f t="shared" si="1336"/>
        <v>0</v>
      </c>
      <c r="HV551" s="222">
        <f t="shared" si="1337"/>
        <v>0</v>
      </c>
      <c r="HW551" s="222">
        <f t="shared" si="1338"/>
        <v>0</v>
      </c>
      <c r="HX551" s="222">
        <f t="shared" si="1339"/>
        <v>0</v>
      </c>
      <c r="HY551" s="222">
        <f t="shared" si="1340"/>
        <v>0</v>
      </c>
      <c r="HZ551" s="222">
        <f t="shared" si="1341"/>
        <v>0</v>
      </c>
      <c r="IA551" s="222">
        <f t="shared" si="1342"/>
        <v>0</v>
      </c>
      <c r="IB551" s="222">
        <f t="shared" si="1343"/>
        <v>0</v>
      </c>
      <c r="IC551" s="222">
        <f t="shared" si="1344"/>
        <v>0</v>
      </c>
      <c r="ID551" s="222">
        <f t="shared" si="1345"/>
        <v>0</v>
      </c>
      <c r="IE551" s="222">
        <f t="shared" si="1346"/>
        <v>0</v>
      </c>
      <c r="IF551" s="222">
        <f t="shared" si="1347"/>
        <v>0</v>
      </c>
      <c r="IG551" s="222">
        <f t="shared" si="1348"/>
        <v>0</v>
      </c>
      <c r="IH551" s="222">
        <f t="shared" si="1349"/>
        <v>0</v>
      </c>
      <c r="II551" s="222">
        <f t="shared" si="1350"/>
        <v>0</v>
      </c>
      <c r="IJ551" s="222">
        <f t="shared" si="1351"/>
        <v>0</v>
      </c>
      <c r="IK551" s="222">
        <f t="shared" si="1352"/>
        <v>0</v>
      </c>
      <c r="IL551" s="222">
        <f t="shared" si="1353"/>
        <v>0</v>
      </c>
      <c r="IM551" s="222">
        <f t="shared" si="1354"/>
        <v>0</v>
      </c>
      <c r="IN551" s="222">
        <f t="shared" si="1355"/>
        <v>0</v>
      </c>
      <c r="IO551" s="222">
        <f t="shared" si="1356"/>
        <v>0</v>
      </c>
      <c r="IP551" s="222">
        <f t="shared" si="1357"/>
        <v>0</v>
      </c>
      <c r="IQ551" s="222">
        <f t="shared" si="1358"/>
        <v>0</v>
      </c>
      <c r="IR551" s="222">
        <f t="shared" si="1359"/>
        <v>0</v>
      </c>
      <c r="IS551" s="222">
        <f t="shared" si="1360"/>
        <v>0</v>
      </c>
      <c r="IT551" s="222">
        <f t="shared" si="1361"/>
        <v>0</v>
      </c>
      <c r="IU551" s="222">
        <f t="shared" si="1362"/>
        <v>0</v>
      </c>
      <c r="IV551" s="222">
        <f t="shared" si="1363"/>
        <v>0</v>
      </c>
      <c r="IW551" s="222">
        <f t="shared" si="1364"/>
        <v>0</v>
      </c>
      <c r="IX551" s="222">
        <f t="shared" si="1365"/>
        <v>0</v>
      </c>
      <c r="IY551" s="222">
        <f t="shared" si="1366"/>
        <v>0</v>
      </c>
      <c r="IZ551" s="222">
        <f t="shared" si="1367"/>
        <v>0</v>
      </c>
      <c r="JA551" s="222">
        <f t="shared" si="1368"/>
        <v>0</v>
      </c>
      <c r="JB551" s="222">
        <f t="shared" si="1369"/>
        <v>0</v>
      </c>
    </row>
    <row r="552" spans="2:262">
      <c r="B552" s="230">
        <v>191</v>
      </c>
      <c r="C552" s="229">
        <f t="shared" si="1370"/>
        <v>3.7304687500000029E-3</v>
      </c>
      <c r="D552" s="226">
        <f t="shared" ca="1" si="1113"/>
        <v>71.961180725075721</v>
      </c>
      <c r="E552" s="225">
        <f ca="1">GO361</f>
        <v>-3.8819274924276587E-2</v>
      </c>
      <c r="F552" s="224">
        <v>191</v>
      </c>
      <c r="G552" s="222">
        <f t="shared" si="1114"/>
        <v>0</v>
      </c>
      <c r="H552" s="222">
        <f t="shared" si="1115"/>
        <v>0</v>
      </c>
      <c r="I552" s="222">
        <f t="shared" si="1116"/>
        <v>0</v>
      </c>
      <c r="J552" s="222">
        <f t="shared" si="1117"/>
        <v>0</v>
      </c>
      <c r="K552" s="222">
        <f t="shared" si="1118"/>
        <v>0</v>
      </c>
      <c r="L552" s="222">
        <f t="shared" si="1119"/>
        <v>0</v>
      </c>
      <c r="M552" s="222">
        <f t="shared" si="1120"/>
        <v>0</v>
      </c>
      <c r="N552" s="222">
        <f t="shared" si="1121"/>
        <v>0</v>
      </c>
      <c r="O552" s="222">
        <f t="shared" si="1122"/>
        <v>0</v>
      </c>
      <c r="P552" s="222">
        <f t="shared" si="1123"/>
        <v>0</v>
      </c>
      <c r="Q552" s="222">
        <f t="shared" si="1124"/>
        <v>0</v>
      </c>
      <c r="R552" s="222">
        <f t="shared" si="1125"/>
        <v>0</v>
      </c>
      <c r="S552" s="222">
        <f t="shared" si="1126"/>
        <v>0</v>
      </c>
      <c r="T552" s="222">
        <f t="shared" si="1127"/>
        <v>0</v>
      </c>
      <c r="U552" s="222">
        <f t="shared" si="1128"/>
        <v>0</v>
      </c>
      <c r="V552" s="222">
        <f t="shared" si="1129"/>
        <v>0</v>
      </c>
      <c r="W552" s="222">
        <f t="shared" si="1130"/>
        <v>0</v>
      </c>
      <c r="X552" s="222">
        <f t="shared" si="1131"/>
        <v>0</v>
      </c>
      <c r="Y552" s="222">
        <f t="shared" si="1132"/>
        <v>0</v>
      </c>
      <c r="Z552" s="222">
        <f t="shared" si="1133"/>
        <v>0</v>
      </c>
      <c r="AA552" s="222">
        <f t="shared" si="1134"/>
        <v>0</v>
      </c>
      <c r="AB552" s="222">
        <f t="shared" si="1135"/>
        <v>0</v>
      </c>
      <c r="AC552" s="222">
        <f t="shared" si="1136"/>
        <v>0</v>
      </c>
      <c r="AD552" s="222">
        <f t="shared" si="1137"/>
        <v>0</v>
      </c>
      <c r="AE552" s="222">
        <f t="shared" si="1138"/>
        <v>0</v>
      </c>
      <c r="AF552" s="222">
        <f t="shared" si="1139"/>
        <v>0</v>
      </c>
      <c r="AG552" s="222">
        <f t="shared" si="1140"/>
        <v>0</v>
      </c>
      <c r="AH552" s="222">
        <f t="shared" si="1141"/>
        <v>0</v>
      </c>
      <c r="AI552" s="222">
        <f t="shared" si="1142"/>
        <v>0</v>
      </c>
      <c r="AJ552" s="222">
        <f t="shared" si="1143"/>
        <v>0</v>
      </c>
      <c r="AK552" s="222">
        <f t="shared" si="1144"/>
        <v>0</v>
      </c>
      <c r="AL552" s="222">
        <f t="shared" si="1145"/>
        <v>0</v>
      </c>
      <c r="AM552" s="222">
        <f t="shared" si="1146"/>
        <v>0</v>
      </c>
      <c r="AN552" s="222">
        <f t="shared" si="1147"/>
        <v>0</v>
      </c>
      <c r="AO552" s="222">
        <f t="shared" si="1148"/>
        <v>0</v>
      </c>
      <c r="AP552" s="222">
        <f t="shared" si="1149"/>
        <v>0</v>
      </c>
      <c r="AQ552" s="222">
        <f t="shared" si="1150"/>
        <v>0</v>
      </c>
      <c r="AR552" s="222">
        <f t="shared" si="1151"/>
        <v>0</v>
      </c>
      <c r="AS552" s="222">
        <f t="shared" si="1152"/>
        <v>0</v>
      </c>
      <c r="AT552" s="222">
        <f t="shared" si="1153"/>
        <v>0</v>
      </c>
      <c r="AU552" s="222">
        <f t="shared" si="1154"/>
        <v>0</v>
      </c>
      <c r="AV552" s="222">
        <f t="shared" si="1155"/>
        <v>0</v>
      </c>
      <c r="AW552" s="222">
        <f t="shared" si="1156"/>
        <v>0</v>
      </c>
      <c r="AX552" s="222">
        <f t="shared" si="1157"/>
        <v>0</v>
      </c>
      <c r="AY552" s="222">
        <f t="shared" si="1158"/>
        <v>0</v>
      </c>
      <c r="AZ552" s="222">
        <f t="shared" si="1159"/>
        <v>0</v>
      </c>
      <c r="BA552" s="222">
        <f t="shared" si="1160"/>
        <v>0</v>
      </c>
      <c r="BB552" s="222">
        <f t="shared" si="1161"/>
        <v>0</v>
      </c>
      <c r="BC552" s="222">
        <f t="shared" si="1162"/>
        <v>0</v>
      </c>
      <c r="BD552" s="222">
        <f t="shared" si="1163"/>
        <v>0</v>
      </c>
      <c r="BE552" s="222">
        <f t="shared" si="1164"/>
        <v>0</v>
      </c>
      <c r="BF552" s="222">
        <f t="shared" si="1165"/>
        <v>0</v>
      </c>
      <c r="BG552" s="222">
        <f t="shared" si="1166"/>
        <v>0</v>
      </c>
      <c r="BH552" s="222">
        <f t="shared" si="1167"/>
        <v>0</v>
      </c>
      <c r="BI552" s="222">
        <f t="shared" si="1168"/>
        <v>0</v>
      </c>
      <c r="BJ552" s="222">
        <f t="shared" si="1169"/>
        <v>0</v>
      </c>
      <c r="BK552" s="222">
        <f t="shared" si="1170"/>
        <v>0</v>
      </c>
      <c r="BL552" s="222">
        <f t="shared" si="1171"/>
        <v>0</v>
      </c>
      <c r="BM552" s="222">
        <f t="shared" si="1172"/>
        <v>0</v>
      </c>
      <c r="BN552" s="222">
        <f t="shared" si="1173"/>
        <v>0</v>
      </c>
      <c r="BO552" s="222">
        <f t="shared" si="1174"/>
        <v>0</v>
      </c>
      <c r="BP552" s="222">
        <f t="shared" si="1175"/>
        <v>0</v>
      </c>
      <c r="BQ552" s="222">
        <f t="shared" si="1176"/>
        <v>0</v>
      </c>
      <c r="BR552" s="222">
        <f t="shared" si="1177"/>
        <v>0</v>
      </c>
      <c r="BS552" s="222">
        <f t="shared" si="1178"/>
        <v>0</v>
      </c>
      <c r="BT552" s="222">
        <f t="shared" si="1179"/>
        <v>0</v>
      </c>
      <c r="BU552" s="222">
        <f t="shared" si="1180"/>
        <v>0</v>
      </c>
      <c r="BV552" s="222">
        <f t="shared" si="1181"/>
        <v>0</v>
      </c>
      <c r="BW552" s="222">
        <f t="shared" si="1182"/>
        <v>0</v>
      </c>
      <c r="BX552" s="222">
        <f t="shared" si="1183"/>
        <v>0</v>
      </c>
      <c r="BY552" s="222">
        <f t="shared" si="1184"/>
        <v>0</v>
      </c>
      <c r="BZ552" s="222">
        <f t="shared" si="1185"/>
        <v>0</v>
      </c>
      <c r="CA552" s="222">
        <f t="shared" si="1186"/>
        <v>0</v>
      </c>
      <c r="CB552" s="222">
        <f t="shared" si="1187"/>
        <v>0</v>
      </c>
      <c r="CC552" s="222">
        <f t="shared" si="1188"/>
        <v>0</v>
      </c>
      <c r="CD552" s="222">
        <f t="shared" si="1189"/>
        <v>0</v>
      </c>
      <c r="CE552" s="222">
        <f t="shared" si="1190"/>
        <v>0</v>
      </c>
      <c r="CF552" s="222">
        <f t="shared" si="1191"/>
        <v>0</v>
      </c>
      <c r="CG552" s="222">
        <f t="shared" si="1192"/>
        <v>0</v>
      </c>
      <c r="CH552" s="222">
        <f t="shared" si="1193"/>
        <v>0</v>
      </c>
      <c r="CI552" s="222">
        <f t="shared" si="1194"/>
        <v>0</v>
      </c>
      <c r="CJ552" s="222">
        <f t="shared" si="1195"/>
        <v>0</v>
      </c>
      <c r="CK552" s="222">
        <f t="shared" si="1196"/>
        <v>0</v>
      </c>
      <c r="CL552" s="222">
        <f t="shared" si="1197"/>
        <v>0</v>
      </c>
      <c r="CM552" s="222">
        <f t="shared" si="1198"/>
        <v>0</v>
      </c>
      <c r="CN552" s="222">
        <f t="shared" si="1199"/>
        <v>0</v>
      </c>
      <c r="CO552" s="222">
        <f t="shared" si="1200"/>
        <v>0</v>
      </c>
      <c r="CP552" s="222">
        <f t="shared" si="1201"/>
        <v>0</v>
      </c>
      <c r="CQ552" s="222">
        <f t="shared" si="1202"/>
        <v>0</v>
      </c>
      <c r="CR552" s="222">
        <f t="shared" si="1203"/>
        <v>0</v>
      </c>
      <c r="CS552" s="222">
        <f t="shared" si="1204"/>
        <v>0</v>
      </c>
      <c r="CT552" s="222">
        <f t="shared" si="1205"/>
        <v>0</v>
      </c>
      <c r="CU552" s="222">
        <f t="shared" si="1206"/>
        <v>0</v>
      </c>
      <c r="CV552" s="222">
        <f t="shared" si="1207"/>
        <v>0</v>
      </c>
      <c r="CW552" s="222">
        <f t="shared" si="1208"/>
        <v>0</v>
      </c>
      <c r="CX552" s="222">
        <f t="shared" si="1209"/>
        <v>0</v>
      </c>
      <c r="CY552" s="222">
        <f t="shared" si="1210"/>
        <v>0</v>
      </c>
      <c r="CZ552" s="222">
        <f t="shared" si="1211"/>
        <v>0</v>
      </c>
      <c r="DA552" s="222">
        <f t="shared" si="1212"/>
        <v>0</v>
      </c>
      <c r="DB552" s="222">
        <f t="shared" si="1213"/>
        <v>0</v>
      </c>
      <c r="DC552" s="222">
        <f t="shared" si="1214"/>
        <v>0</v>
      </c>
      <c r="DD552" s="222">
        <f t="shared" si="1215"/>
        <v>0</v>
      </c>
      <c r="DE552" s="222">
        <f t="shared" si="1216"/>
        <v>0</v>
      </c>
      <c r="DF552" s="222">
        <f t="shared" si="1217"/>
        <v>0</v>
      </c>
      <c r="DG552" s="222">
        <f t="shared" si="1218"/>
        <v>0</v>
      </c>
      <c r="DH552" s="222">
        <f t="shared" si="1219"/>
        <v>0</v>
      </c>
      <c r="DI552" s="222">
        <f t="shared" si="1220"/>
        <v>0</v>
      </c>
      <c r="DJ552" s="222">
        <f t="shared" si="1221"/>
        <v>0</v>
      </c>
      <c r="DK552" s="222">
        <f t="shared" si="1222"/>
        <v>0</v>
      </c>
      <c r="DL552" s="222">
        <f t="shared" si="1223"/>
        <v>0</v>
      </c>
      <c r="DM552" s="222">
        <f t="shared" si="1224"/>
        <v>0</v>
      </c>
      <c r="DN552" s="222">
        <f t="shared" si="1225"/>
        <v>0</v>
      </c>
      <c r="DO552" s="222">
        <f t="shared" si="1226"/>
        <v>0</v>
      </c>
      <c r="DP552" s="222">
        <f t="shared" si="1227"/>
        <v>0</v>
      </c>
      <c r="DQ552" s="222">
        <f t="shared" si="1228"/>
        <v>0</v>
      </c>
      <c r="DR552" s="222">
        <f t="shared" si="1229"/>
        <v>0</v>
      </c>
      <c r="DS552" s="222">
        <f t="shared" si="1230"/>
        <v>0</v>
      </c>
      <c r="DT552" s="222">
        <f t="shared" si="1231"/>
        <v>0</v>
      </c>
      <c r="DU552" s="222">
        <f t="shared" si="1232"/>
        <v>0</v>
      </c>
      <c r="DV552" s="222">
        <f t="shared" si="1233"/>
        <v>0</v>
      </c>
      <c r="DW552" s="222">
        <f t="shared" si="1234"/>
        <v>0</v>
      </c>
      <c r="DX552" s="222">
        <f t="shared" si="1235"/>
        <v>0</v>
      </c>
      <c r="DY552" s="222">
        <f t="shared" si="1236"/>
        <v>0</v>
      </c>
      <c r="DZ552" s="222">
        <f t="shared" si="1237"/>
        <v>0</v>
      </c>
      <c r="EA552" s="222">
        <f t="shared" si="1238"/>
        <v>0</v>
      </c>
      <c r="EB552" s="222">
        <f t="shared" si="1239"/>
        <v>0</v>
      </c>
      <c r="EC552" s="222">
        <f t="shared" si="1240"/>
        <v>0</v>
      </c>
      <c r="ED552" s="222">
        <f t="shared" si="1241"/>
        <v>0</v>
      </c>
      <c r="EE552" s="222">
        <f t="shared" si="1242"/>
        <v>0</v>
      </c>
      <c r="EF552" s="222">
        <f t="shared" si="1243"/>
        <v>0</v>
      </c>
      <c r="EG552" s="222">
        <f t="shared" si="1244"/>
        <v>0</v>
      </c>
      <c r="EH552" s="222">
        <f t="shared" si="1245"/>
        <v>0</v>
      </c>
      <c r="EI552" s="222">
        <f t="shared" si="1246"/>
        <v>0</v>
      </c>
      <c r="EJ552" s="222">
        <f t="shared" si="1247"/>
        <v>0</v>
      </c>
      <c r="EK552" s="222">
        <f t="shared" si="1248"/>
        <v>0</v>
      </c>
      <c r="EL552" s="222">
        <f t="shared" si="1249"/>
        <v>0</v>
      </c>
      <c r="EM552" s="222">
        <f t="shared" si="1250"/>
        <v>0</v>
      </c>
      <c r="EN552" s="222">
        <f t="shared" si="1251"/>
        <v>0</v>
      </c>
      <c r="EO552" s="222">
        <f t="shared" si="1252"/>
        <v>0</v>
      </c>
      <c r="EP552" s="222">
        <f t="shared" si="1253"/>
        <v>0</v>
      </c>
      <c r="EQ552" s="222">
        <f t="shared" si="1254"/>
        <v>0</v>
      </c>
      <c r="ER552" s="222">
        <f t="shared" si="1255"/>
        <v>0</v>
      </c>
      <c r="ES552" s="222">
        <f t="shared" si="1256"/>
        <v>0</v>
      </c>
      <c r="ET552" s="222">
        <f t="shared" si="1257"/>
        <v>0</v>
      </c>
      <c r="EU552" s="222">
        <f t="shared" si="1258"/>
        <v>0</v>
      </c>
      <c r="EV552" s="222">
        <f t="shared" si="1259"/>
        <v>0</v>
      </c>
      <c r="EW552" s="222">
        <f t="shared" si="1260"/>
        <v>0</v>
      </c>
      <c r="EX552" s="222">
        <f t="shared" si="1261"/>
        <v>0</v>
      </c>
      <c r="EY552" s="222">
        <f t="shared" si="1262"/>
        <v>0</v>
      </c>
      <c r="EZ552" s="222">
        <f t="shared" si="1263"/>
        <v>0</v>
      </c>
      <c r="FA552" s="222">
        <f t="shared" si="1264"/>
        <v>0</v>
      </c>
      <c r="FB552" s="222">
        <f t="shared" si="1265"/>
        <v>0</v>
      </c>
      <c r="FC552" s="222">
        <f t="shared" si="1266"/>
        <v>0</v>
      </c>
      <c r="FD552" s="222">
        <f t="shared" si="1267"/>
        <v>0</v>
      </c>
      <c r="FE552" s="222">
        <f t="shared" si="1268"/>
        <v>0</v>
      </c>
      <c r="FF552" s="222">
        <f t="shared" si="1269"/>
        <v>0</v>
      </c>
      <c r="FG552" s="222">
        <f t="shared" si="1270"/>
        <v>0</v>
      </c>
      <c r="FH552" s="222">
        <f t="shared" si="1271"/>
        <v>0</v>
      </c>
      <c r="FI552" s="222">
        <f t="shared" si="1272"/>
        <v>0</v>
      </c>
      <c r="FJ552" s="222">
        <f t="shared" si="1273"/>
        <v>0</v>
      </c>
      <c r="FK552" s="222">
        <f t="shared" si="1274"/>
        <v>0</v>
      </c>
      <c r="FL552" s="222">
        <f t="shared" si="1275"/>
        <v>0</v>
      </c>
      <c r="FM552" s="222">
        <f t="shared" si="1276"/>
        <v>0</v>
      </c>
      <c r="FN552" s="222">
        <f t="shared" si="1277"/>
        <v>0</v>
      </c>
      <c r="FO552" s="222">
        <f t="shared" si="1278"/>
        <v>0</v>
      </c>
      <c r="FP552" s="222">
        <f t="shared" si="1279"/>
        <v>0</v>
      </c>
      <c r="FQ552" s="222">
        <f t="shared" si="1280"/>
        <v>0</v>
      </c>
      <c r="FR552" s="222">
        <f t="shared" si="1281"/>
        <v>0</v>
      </c>
      <c r="FS552" s="222">
        <f t="shared" si="1282"/>
        <v>0</v>
      </c>
      <c r="FT552" s="222">
        <f t="shared" si="1283"/>
        <v>0</v>
      </c>
      <c r="FU552" s="222">
        <f t="shared" si="1284"/>
        <v>0</v>
      </c>
      <c r="FV552" s="222">
        <f t="shared" si="1285"/>
        <v>0</v>
      </c>
      <c r="FW552" s="222">
        <f t="shared" si="1286"/>
        <v>0</v>
      </c>
      <c r="FX552" s="222">
        <f t="shared" si="1287"/>
        <v>0</v>
      </c>
      <c r="FY552" s="222">
        <f t="shared" si="1288"/>
        <v>0</v>
      </c>
      <c r="FZ552" s="222">
        <f t="shared" si="1289"/>
        <v>0</v>
      </c>
      <c r="GA552" s="222">
        <f t="shared" si="1290"/>
        <v>0</v>
      </c>
      <c r="GB552" s="222">
        <f t="shared" si="1291"/>
        <v>0</v>
      </c>
      <c r="GC552" s="222">
        <f t="shared" si="1292"/>
        <v>0</v>
      </c>
      <c r="GD552" s="222">
        <f t="shared" si="1293"/>
        <v>0</v>
      </c>
      <c r="GE552" s="222">
        <f t="shared" si="1294"/>
        <v>0</v>
      </c>
      <c r="GF552" s="222">
        <f t="shared" si="1295"/>
        <v>0</v>
      </c>
      <c r="GG552" s="222">
        <f t="shared" si="1296"/>
        <v>0</v>
      </c>
      <c r="GH552" s="222">
        <f t="shared" si="1297"/>
        <v>0</v>
      </c>
      <c r="GI552" s="222">
        <f t="shared" si="1298"/>
        <v>0</v>
      </c>
      <c r="GJ552" s="222">
        <f t="shared" si="1299"/>
        <v>0</v>
      </c>
      <c r="GK552" s="222">
        <f t="shared" si="1300"/>
        <v>0</v>
      </c>
      <c r="GL552" s="222">
        <f t="shared" si="1301"/>
        <v>0</v>
      </c>
      <c r="GM552" s="222">
        <f t="shared" si="1302"/>
        <v>0</v>
      </c>
      <c r="GN552" s="222">
        <f t="shared" si="1303"/>
        <v>0</v>
      </c>
      <c r="GO552" s="222">
        <f t="shared" si="1304"/>
        <v>0</v>
      </c>
      <c r="GP552" s="222">
        <f t="shared" si="1305"/>
        <v>0</v>
      </c>
      <c r="GQ552" s="222">
        <f t="shared" si="1306"/>
        <v>0</v>
      </c>
      <c r="GR552" s="222">
        <f t="shared" si="1307"/>
        <v>0</v>
      </c>
      <c r="GS552" s="222">
        <f t="shared" si="1308"/>
        <v>0</v>
      </c>
      <c r="GT552" s="222">
        <f t="shared" si="1309"/>
        <v>0</v>
      </c>
      <c r="GU552" s="222">
        <f t="shared" si="1310"/>
        <v>0</v>
      </c>
      <c r="GV552" s="222">
        <f t="shared" si="1311"/>
        <v>0</v>
      </c>
      <c r="GW552" s="222">
        <f t="shared" si="1312"/>
        <v>0</v>
      </c>
      <c r="GX552" s="222">
        <f t="shared" si="1313"/>
        <v>0</v>
      </c>
      <c r="GY552" s="222">
        <f t="shared" si="1314"/>
        <v>0</v>
      </c>
      <c r="GZ552" s="222">
        <f t="shared" si="1315"/>
        <v>0</v>
      </c>
      <c r="HA552" s="222">
        <f t="shared" si="1316"/>
        <v>0</v>
      </c>
      <c r="HB552" s="222">
        <f t="shared" si="1317"/>
        <v>0</v>
      </c>
      <c r="HC552" s="222">
        <f t="shared" si="1318"/>
        <v>0</v>
      </c>
      <c r="HD552" s="222">
        <f t="shared" si="1319"/>
        <v>0</v>
      </c>
      <c r="HE552" s="222">
        <f t="shared" si="1320"/>
        <v>0</v>
      </c>
      <c r="HF552" s="222">
        <f t="shared" si="1321"/>
        <v>0</v>
      </c>
      <c r="HG552" s="222">
        <f t="shared" si="1322"/>
        <v>0</v>
      </c>
      <c r="HH552" s="222">
        <f t="shared" si="1323"/>
        <v>0</v>
      </c>
      <c r="HI552" s="222">
        <f t="shared" si="1324"/>
        <v>0</v>
      </c>
      <c r="HJ552" s="222">
        <f t="shared" si="1325"/>
        <v>0</v>
      </c>
      <c r="HK552" s="222">
        <f t="shared" si="1326"/>
        <v>0</v>
      </c>
      <c r="HL552" s="222">
        <f t="shared" si="1327"/>
        <v>0</v>
      </c>
      <c r="HM552" s="222">
        <f t="shared" si="1328"/>
        <v>0</v>
      </c>
      <c r="HN552" s="222">
        <f t="shared" si="1329"/>
        <v>0</v>
      </c>
      <c r="HO552" s="222">
        <f t="shared" si="1330"/>
        <v>0</v>
      </c>
      <c r="HP552" s="222">
        <f t="shared" si="1331"/>
        <v>0</v>
      </c>
      <c r="HQ552" s="222">
        <f t="shared" si="1332"/>
        <v>0</v>
      </c>
      <c r="HR552" s="222">
        <f t="shared" si="1333"/>
        <v>0</v>
      </c>
      <c r="HS552" s="222">
        <f t="shared" si="1334"/>
        <v>0</v>
      </c>
      <c r="HT552" s="222">
        <f t="shared" si="1335"/>
        <v>0</v>
      </c>
      <c r="HU552" s="222">
        <f t="shared" si="1336"/>
        <v>0</v>
      </c>
      <c r="HV552" s="222">
        <f t="shared" si="1337"/>
        <v>0</v>
      </c>
      <c r="HW552" s="222">
        <f t="shared" si="1338"/>
        <v>0</v>
      </c>
      <c r="HX552" s="222">
        <f t="shared" si="1339"/>
        <v>0</v>
      </c>
      <c r="HY552" s="222">
        <f t="shared" si="1340"/>
        <v>0</v>
      </c>
      <c r="HZ552" s="222">
        <f t="shared" si="1341"/>
        <v>0</v>
      </c>
      <c r="IA552" s="222">
        <f t="shared" si="1342"/>
        <v>0</v>
      </c>
      <c r="IB552" s="222">
        <f t="shared" si="1343"/>
        <v>0</v>
      </c>
      <c r="IC552" s="222">
        <f t="shared" si="1344"/>
        <v>0</v>
      </c>
      <c r="ID552" s="222">
        <f t="shared" si="1345"/>
        <v>0</v>
      </c>
      <c r="IE552" s="222">
        <f t="shared" si="1346"/>
        <v>0</v>
      </c>
      <c r="IF552" s="222">
        <f t="shared" si="1347"/>
        <v>0</v>
      </c>
      <c r="IG552" s="222">
        <f t="shared" si="1348"/>
        <v>0</v>
      </c>
      <c r="IH552" s="222">
        <f t="shared" si="1349"/>
        <v>0</v>
      </c>
      <c r="II552" s="222">
        <f t="shared" si="1350"/>
        <v>0</v>
      </c>
      <c r="IJ552" s="222">
        <f t="shared" si="1351"/>
        <v>0</v>
      </c>
      <c r="IK552" s="222">
        <f t="shared" si="1352"/>
        <v>0</v>
      </c>
      <c r="IL552" s="222">
        <f t="shared" si="1353"/>
        <v>0</v>
      </c>
      <c r="IM552" s="222">
        <f t="shared" si="1354"/>
        <v>0</v>
      </c>
      <c r="IN552" s="222">
        <f t="shared" si="1355"/>
        <v>0</v>
      </c>
      <c r="IO552" s="222">
        <f t="shared" si="1356"/>
        <v>0</v>
      </c>
      <c r="IP552" s="222">
        <f t="shared" si="1357"/>
        <v>0</v>
      </c>
      <c r="IQ552" s="222">
        <f t="shared" si="1358"/>
        <v>0</v>
      </c>
      <c r="IR552" s="222">
        <f t="shared" si="1359"/>
        <v>0</v>
      </c>
      <c r="IS552" s="222">
        <f t="shared" si="1360"/>
        <v>0</v>
      </c>
      <c r="IT552" s="222">
        <f t="shared" si="1361"/>
        <v>0</v>
      </c>
      <c r="IU552" s="222">
        <f t="shared" si="1362"/>
        <v>0</v>
      </c>
      <c r="IV552" s="222">
        <f t="shared" si="1363"/>
        <v>0</v>
      </c>
      <c r="IW552" s="222">
        <f t="shared" si="1364"/>
        <v>0</v>
      </c>
      <c r="IX552" s="222">
        <f t="shared" si="1365"/>
        <v>0</v>
      </c>
      <c r="IY552" s="222">
        <f t="shared" si="1366"/>
        <v>0</v>
      </c>
      <c r="IZ552" s="222">
        <f t="shared" si="1367"/>
        <v>0</v>
      </c>
      <c r="JA552" s="222">
        <f t="shared" si="1368"/>
        <v>0</v>
      </c>
      <c r="JB552" s="222">
        <f t="shared" si="1369"/>
        <v>0</v>
      </c>
    </row>
    <row r="553" spans="2:262">
      <c r="B553" s="230">
        <v>192</v>
      </c>
      <c r="C553" s="229">
        <f t="shared" si="1370"/>
        <v>3.7500000000000029E-3</v>
      </c>
      <c r="D553" s="226">
        <f t="shared" ca="1" si="1113"/>
        <v>72.034746008085961</v>
      </c>
      <c r="E553" s="225">
        <f ca="1">GP361</f>
        <v>3.4746008085953538E-2</v>
      </c>
      <c r="F553" s="224">
        <v>192</v>
      </c>
      <c r="G553" s="222">
        <f t="shared" si="1114"/>
        <v>0</v>
      </c>
      <c r="H553" s="222">
        <f t="shared" si="1115"/>
        <v>0</v>
      </c>
      <c r="I553" s="222">
        <f t="shared" si="1116"/>
        <v>0</v>
      </c>
      <c r="J553" s="222">
        <f t="shared" si="1117"/>
        <v>0</v>
      </c>
      <c r="K553" s="222">
        <f t="shared" si="1118"/>
        <v>0</v>
      </c>
      <c r="L553" s="222">
        <f t="shared" si="1119"/>
        <v>0</v>
      </c>
      <c r="M553" s="222">
        <f t="shared" si="1120"/>
        <v>0</v>
      </c>
      <c r="N553" s="222">
        <f t="shared" si="1121"/>
        <v>0</v>
      </c>
      <c r="O553" s="222">
        <f t="shared" si="1122"/>
        <v>0</v>
      </c>
      <c r="P553" s="222">
        <f t="shared" si="1123"/>
        <v>0</v>
      </c>
      <c r="Q553" s="222">
        <f t="shared" si="1124"/>
        <v>0</v>
      </c>
      <c r="R553" s="222">
        <f t="shared" si="1125"/>
        <v>0</v>
      </c>
      <c r="S553" s="222">
        <f t="shared" si="1126"/>
        <v>0</v>
      </c>
      <c r="T553" s="222">
        <f t="shared" si="1127"/>
        <v>0</v>
      </c>
      <c r="U553" s="222">
        <f t="shared" si="1128"/>
        <v>0</v>
      </c>
      <c r="V553" s="222">
        <f t="shared" si="1129"/>
        <v>0</v>
      </c>
      <c r="W553" s="222">
        <f t="shared" si="1130"/>
        <v>0</v>
      </c>
      <c r="X553" s="222">
        <f t="shared" si="1131"/>
        <v>0</v>
      </c>
      <c r="Y553" s="222">
        <f t="shared" si="1132"/>
        <v>0</v>
      </c>
      <c r="Z553" s="222">
        <f t="shared" si="1133"/>
        <v>0</v>
      </c>
      <c r="AA553" s="222">
        <f t="shared" si="1134"/>
        <v>0</v>
      </c>
      <c r="AB553" s="222">
        <f t="shared" si="1135"/>
        <v>0</v>
      </c>
      <c r="AC553" s="222">
        <f t="shared" si="1136"/>
        <v>0</v>
      </c>
      <c r="AD553" s="222">
        <f t="shared" si="1137"/>
        <v>0</v>
      </c>
      <c r="AE553" s="222">
        <f t="shared" si="1138"/>
        <v>0</v>
      </c>
      <c r="AF553" s="222">
        <f t="shared" si="1139"/>
        <v>0</v>
      </c>
      <c r="AG553" s="222">
        <f t="shared" si="1140"/>
        <v>0</v>
      </c>
      <c r="AH553" s="222">
        <f t="shared" si="1141"/>
        <v>0</v>
      </c>
      <c r="AI553" s="222">
        <f t="shared" si="1142"/>
        <v>0</v>
      </c>
      <c r="AJ553" s="222">
        <f t="shared" si="1143"/>
        <v>0</v>
      </c>
      <c r="AK553" s="222">
        <f t="shared" si="1144"/>
        <v>0</v>
      </c>
      <c r="AL553" s="222">
        <f t="shared" si="1145"/>
        <v>0</v>
      </c>
      <c r="AM553" s="222">
        <f t="shared" si="1146"/>
        <v>0</v>
      </c>
      <c r="AN553" s="222">
        <f t="shared" si="1147"/>
        <v>0</v>
      </c>
      <c r="AO553" s="222">
        <f t="shared" si="1148"/>
        <v>0</v>
      </c>
      <c r="AP553" s="222">
        <f t="shared" si="1149"/>
        <v>0</v>
      </c>
      <c r="AQ553" s="222">
        <f t="shared" si="1150"/>
        <v>0</v>
      </c>
      <c r="AR553" s="222">
        <f t="shared" si="1151"/>
        <v>0</v>
      </c>
      <c r="AS553" s="222">
        <f t="shared" si="1152"/>
        <v>0</v>
      </c>
      <c r="AT553" s="222">
        <f t="shared" si="1153"/>
        <v>0</v>
      </c>
      <c r="AU553" s="222">
        <f t="shared" si="1154"/>
        <v>0</v>
      </c>
      <c r="AV553" s="222">
        <f t="shared" si="1155"/>
        <v>0</v>
      </c>
      <c r="AW553" s="222">
        <f t="shared" si="1156"/>
        <v>0</v>
      </c>
      <c r="AX553" s="222">
        <f t="shared" si="1157"/>
        <v>0</v>
      </c>
      <c r="AY553" s="222">
        <f t="shared" si="1158"/>
        <v>0</v>
      </c>
      <c r="AZ553" s="222">
        <f t="shared" si="1159"/>
        <v>0</v>
      </c>
      <c r="BA553" s="222">
        <f t="shared" si="1160"/>
        <v>0</v>
      </c>
      <c r="BB553" s="222">
        <f t="shared" si="1161"/>
        <v>0</v>
      </c>
      <c r="BC553" s="222">
        <f t="shared" si="1162"/>
        <v>0</v>
      </c>
      <c r="BD553" s="222">
        <f t="shared" si="1163"/>
        <v>0</v>
      </c>
      <c r="BE553" s="222">
        <f t="shared" si="1164"/>
        <v>0</v>
      </c>
      <c r="BF553" s="222">
        <f t="shared" si="1165"/>
        <v>0</v>
      </c>
      <c r="BG553" s="222">
        <f t="shared" si="1166"/>
        <v>0</v>
      </c>
      <c r="BH553" s="222">
        <f t="shared" si="1167"/>
        <v>0</v>
      </c>
      <c r="BI553" s="222">
        <f t="shared" si="1168"/>
        <v>0</v>
      </c>
      <c r="BJ553" s="222">
        <f t="shared" si="1169"/>
        <v>0</v>
      </c>
      <c r="BK553" s="222">
        <f t="shared" si="1170"/>
        <v>0</v>
      </c>
      <c r="BL553" s="222">
        <f t="shared" si="1171"/>
        <v>0</v>
      </c>
      <c r="BM553" s="222">
        <f t="shared" si="1172"/>
        <v>0</v>
      </c>
      <c r="BN553" s="222">
        <f t="shared" si="1173"/>
        <v>0</v>
      </c>
      <c r="BO553" s="222">
        <f t="shared" si="1174"/>
        <v>0</v>
      </c>
      <c r="BP553" s="222">
        <f t="shared" si="1175"/>
        <v>0</v>
      </c>
      <c r="BQ553" s="222">
        <f t="shared" si="1176"/>
        <v>0</v>
      </c>
      <c r="BR553" s="222">
        <f t="shared" si="1177"/>
        <v>0</v>
      </c>
      <c r="BS553" s="222">
        <f t="shared" si="1178"/>
        <v>0</v>
      </c>
      <c r="BT553" s="222">
        <f t="shared" si="1179"/>
        <v>0</v>
      </c>
      <c r="BU553" s="222">
        <f t="shared" si="1180"/>
        <v>0</v>
      </c>
      <c r="BV553" s="222">
        <f t="shared" si="1181"/>
        <v>0</v>
      </c>
      <c r="BW553" s="222">
        <f t="shared" si="1182"/>
        <v>0</v>
      </c>
      <c r="BX553" s="222">
        <f t="shared" si="1183"/>
        <v>0</v>
      </c>
      <c r="BY553" s="222">
        <f t="shared" si="1184"/>
        <v>0</v>
      </c>
      <c r="BZ553" s="222">
        <f t="shared" si="1185"/>
        <v>0</v>
      </c>
      <c r="CA553" s="222">
        <f t="shared" si="1186"/>
        <v>0</v>
      </c>
      <c r="CB553" s="222">
        <f t="shared" si="1187"/>
        <v>0</v>
      </c>
      <c r="CC553" s="222">
        <f t="shared" si="1188"/>
        <v>0</v>
      </c>
      <c r="CD553" s="222">
        <f t="shared" si="1189"/>
        <v>0</v>
      </c>
      <c r="CE553" s="222">
        <f t="shared" si="1190"/>
        <v>0</v>
      </c>
      <c r="CF553" s="222">
        <f t="shared" si="1191"/>
        <v>0</v>
      </c>
      <c r="CG553" s="222">
        <f t="shared" si="1192"/>
        <v>0</v>
      </c>
      <c r="CH553" s="222">
        <f t="shared" si="1193"/>
        <v>0</v>
      </c>
      <c r="CI553" s="222">
        <f t="shared" si="1194"/>
        <v>0</v>
      </c>
      <c r="CJ553" s="222">
        <f t="shared" si="1195"/>
        <v>0</v>
      </c>
      <c r="CK553" s="222">
        <f t="shared" si="1196"/>
        <v>0</v>
      </c>
      <c r="CL553" s="222">
        <f t="shared" si="1197"/>
        <v>0</v>
      </c>
      <c r="CM553" s="222">
        <f t="shared" si="1198"/>
        <v>0</v>
      </c>
      <c r="CN553" s="222">
        <f t="shared" si="1199"/>
        <v>0</v>
      </c>
      <c r="CO553" s="222">
        <f t="shared" si="1200"/>
        <v>0</v>
      </c>
      <c r="CP553" s="222">
        <f t="shared" si="1201"/>
        <v>0</v>
      </c>
      <c r="CQ553" s="222">
        <f t="shared" si="1202"/>
        <v>0</v>
      </c>
      <c r="CR553" s="222">
        <f t="shared" si="1203"/>
        <v>0</v>
      </c>
      <c r="CS553" s="222">
        <f t="shared" si="1204"/>
        <v>0</v>
      </c>
      <c r="CT553" s="222">
        <f t="shared" si="1205"/>
        <v>0</v>
      </c>
      <c r="CU553" s="222">
        <f t="shared" si="1206"/>
        <v>0</v>
      </c>
      <c r="CV553" s="222">
        <f t="shared" si="1207"/>
        <v>0</v>
      </c>
      <c r="CW553" s="222">
        <f t="shared" si="1208"/>
        <v>0</v>
      </c>
      <c r="CX553" s="222">
        <f t="shared" si="1209"/>
        <v>0</v>
      </c>
      <c r="CY553" s="222">
        <f t="shared" si="1210"/>
        <v>0</v>
      </c>
      <c r="CZ553" s="222">
        <f t="shared" si="1211"/>
        <v>0</v>
      </c>
      <c r="DA553" s="222">
        <f t="shared" si="1212"/>
        <v>0</v>
      </c>
      <c r="DB553" s="222">
        <f t="shared" si="1213"/>
        <v>0</v>
      </c>
      <c r="DC553" s="222">
        <f t="shared" si="1214"/>
        <v>0</v>
      </c>
      <c r="DD553" s="222">
        <f t="shared" si="1215"/>
        <v>0</v>
      </c>
      <c r="DE553" s="222">
        <f t="shared" si="1216"/>
        <v>0</v>
      </c>
      <c r="DF553" s="222">
        <f t="shared" si="1217"/>
        <v>0</v>
      </c>
      <c r="DG553" s="222">
        <f t="shared" si="1218"/>
        <v>0</v>
      </c>
      <c r="DH553" s="222">
        <f t="shared" si="1219"/>
        <v>0</v>
      </c>
      <c r="DI553" s="222">
        <f t="shared" si="1220"/>
        <v>0</v>
      </c>
      <c r="DJ553" s="222">
        <f t="shared" si="1221"/>
        <v>0</v>
      </c>
      <c r="DK553" s="222">
        <f t="shared" si="1222"/>
        <v>0</v>
      </c>
      <c r="DL553" s="222">
        <f t="shared" si="1223"/>
        <v>0</v>
      </c>
      <c r="DM553" s="222">
        <f t="shared" si="1224"/>
        <v>0</v>
      </c>
      <c r="DN553" s="222">
        <f t="shared" si="1225"/>
        <v>0</v>
      </c>
      <c r="DO553" s="222">
        <f t="shared" si="1226"/>
        <v>0</v>
      </c>
      <c r="DP553" s="222">
        <f t="shared" si="1227"/>
        <v>0</v>
      </c>
      <c r="DQ553" s="222">
        <f t="shared" si="1228"/>
        <v>0</v>
      </c>
      <c r="DR553" s="222">
        <f t="shared" si="1229"/>
        <v>0</v>
      </c>
      <c r="DS553" s="222">
        <f t="shared" si="1230"/>
        <v>0</v>
      </c>
      <c r="DT553" s="222">
        <f t="shared" si="1231"/>
        <v>0</v>
      </c>
      <c r="DU553" s="222">
        <f t="shared" si="1232"/>
        <v>0</v>
      </c>
      <c r="DV553" s="222">
        <f t="shared" si="1233"/>
        <v>0</v>
      </c>
      <c r="DW553" s="222">
        <f t="shared" si="1234"/>
        <v>0</v>
      </c>
      <c r="DX553" s="222">
        <f t="shared" si="1235"/>
        <v>0</v>
      </c>
      <c r="DY553" s="222">
        <f t="shared" si="1236"/>
        <v>0</v>
      </c>
      <c r="DZ553" s="222">
        <f t="shared" si="1237"/>
        <v>0</v>
      </c>
      <c r="EA553" s="222">
        <f t="shared" si="1238"/>
        <v>0</v>
      </c>
      <c r="EB553" s="222">
        <f t="shared" si="1239"/>
        <v>0</v>
      </c>
      <c r="EC553" s="222">
        <f t="shared" si="1240"/>
        <v>0</v>
      </c>
      <c r="ED553" s="222">
        <f t="shared" si="1241"/>
        <v>0</v>
      </c>
      <c r="EE553" s="222">
        <f t="shared" si="1242"/>
        <v>0</v>
      </c>
      <c r="EF553" s="222">
        <f t="shared" si="1243"/>
        <v>0</v>
      </c>
      <c r="EG553" s="222">
        <f t="shared" si="1244"/>
        <v>0</v>
      </c>
      <c r="EH553" s="222">
        <f t="shared" si="1245"/>
        <v>0</v>
      </c>
      <c r="EI553" s="222">
        <f t="shared" si="1246"/>
        <v>0</v>
      </c>
      <c r="EJ553" s="222">
        <f t="shared" si="1247"/>
        <v>0</v>
      </c>
      <c r="EK553" s="222">
        <f t="shared" si="1248"/>
        <v>0</v>
      </c>
      <c r="EL553" s="222">
        <f t="shared" si="1249"/>
        <v>0</v>
      </c>
      <c r="EM553" s="222">
        <f t="shared" si="1250"/>
        <v>0</v>
      </c>
      <c r="EN553" s="222">
        <f t="shared" si="1251"/>
        <v>0</v>
      </c>
      <c r="EO553" s="222">
        <f t="shared" si="1252"/>
        <v>0</v>
      </c>
      <c r="EP553" s="222">
        <f t="shared" si="1253"/>
        <v>0</v>
      </c>
      <c r="EQ553" s="222">
        <f t="shared" si="1254"/>
        <v>0</v>
      </c>
      <c r="ER553" s="222">
        <f t="shared" si="1255"/>
        <v>0</v>
      </c>
      <c r="ES553" s="222">
        <f t="shared" si="1256"/>
        <v>0</v>
      </c>
      <c r="ET553" s="222">
        <f t="shared" si="1257"/>
        <v>0</v>
      </c>
      <c r="EU553" s="222">
        <f t="shared" si="1258"/>
        <v>0</v>
      </c>
      <c r="EV553" s="222">
        <f t="shared" si="1259"/>
        <v>0</v>
      </c>
      <c r="EW553" s="222">
        <f t="shared" si="1260"/>
        <v>0</v>
      </c>
      <c r="EX553" s="222">
        <f t="shared" si="1261"/>
        <v>0</v>
      </c>
      <c r="EY553" s="222">
        <f t="shared" si="1262"/>
        <v>0</v>
      </c>
      <c r="EZ553" s="222">
        <f t="shared" si="1263"/>
        <v>0</v>
      </c>
      <c r="FA553" s="222">
        <f t="shared" si="1264"/>
        <v>0</v>
      </c>
      <c r="FB553" s="222">
        <f t="shared" si="1265"/>
        <v>0</v>
      </c>
      <c r="FC553" s="222">
        <f t="shared" si="1266"/>
        <v>0</v>
      </c>
      <c r="FD553" s="222">
        <f t="shared" si="1267"/>
        <v>0</v>
      </c>
      <c r="FE553" s="222">
        <f t="shared" si="1268"/>
        <v>0</v>
      </c>
      <c r="FF553" s="222">
        <f t="shared" si="1269"/>
        <v>0</v>
      </c>
      <c r="FG553" s="222">
        <f t="shared" si="1270"/>
        <v>0</v>
      </c>
      <c r="FH553" s="222">
        <f t="shared" si="1271"/>
        <v>0</v>
      </c>
      <c r="FI553" s="222">
        <f t="shared" si="1272"/>
        <v>0</v>
      </c>
      <c r="FJ553" s="222">
        <f t="shared" si="1273"/>
        <v>0</v>
      </c>
      <c r="FK553" s="222">
        <f t="shared" si="1274"/>
        <v>0</v>
      </c>
      <c r="FL553" s="222">
        <f t="shared" si="1275"/>
        <v>0</v>
      </c>
      <c r="FM553" s="222">
        <f t="shared" si="1276"/>
        <v>0</v>
      </c>
      <c r="FN553" s="222">
        <f t="shared" si="1277"/>
        <v>0</v>
      </c>
      <c r="FO553" s="222">
        <f t="shared" si="1278"/>
        <v>0</v>
      </c>
      <c r="FP553" s="222">
        <f t="shared" si="1279"/>
        <v>0</v>
      </c>
      <c r="FQ553" s="222">
        <f t="shared" si="1280"/>
        <v>0</v>
      </c>
      <c r="FR553" s="222">
        <f t="shared" si="1281"/>
        <v>0</v>
      </c>
      <c r="FS553" s="222">
        <f t="shared" si="1282"/>
        <v>0</v>
      </c>
      <c r="FT553" s="222">
        <f t="shared" si="1283"/>
        <v>0</v>
      </c>
      <c r="FU553" s="222">
        <f t="shared" si="1284"/>
        <v>0</v>
      </c>
      <c r="FV553" s="222">
        <f t="shared" si="1285"/>
        <v>0</v>
      </c>
      <c r="FW553" s="222">
        <f t="shared" si="1286"/>
        <v>0</v>
      </c>
      <c r="FX553" s="222">
        <f t="shared" si="1287"/>
        <v>0</v>
      </c>
      <c r="FY553" s="222">
        <f t="shared" si="1288"/>
        <v>0</v>
      </c>
      <c r="FZ553" s="222">
        <f t="shared" si="1289"/>
        <v>0</v>
      </c>
      <c r="GA553" s="222">
        <f t="shared" si="1290"/>
        <v>0</v>
      </c>
      <c r="GB553" s="222">
        <f t="shared" si="1291"/>
        <v>0</v>
      </c>
      <c r="GC553" s="222">
        <f t="shared" si="1292"/>
        <v>0</v>
      </c>
      <c r="GD553" s="222">
        <f t="shared" si="1293"/>
        <v>0</v>
      </c>
      <c r="GE553" s="222">
        <f t="shared" si="1294"/>
        <v>0</v>
      </c>
      <c r="GF553" s="222">
        <f t="shared" si="1295"/>
        <v>0</v>
      </c>
      <c r="GG553" s="222">
        <f t="shared" si="1296"/>
        <v>0</v>
      </c>
      <c r="GH553" s="222">
        <f t="shared" si="1297"/>
        <v>0</v>
      </c>
      <c r="GI553" s="222">
        <f t="shared" si="1298"/>
        <v>0</v>
      </c>
      <c r="GJ553" s="222">
        <f t="shared" si="1299"/>
        <v>0</v>
      </c>
      <c r="GK553" s="222">
        <f t="shared" si="1300"/>
        <v>0</v>
      </c>
      <c r="GL553" s="222">
        <f t="shared" si="1301"/>
        <v>0</v>
      </c>
      <c r="GM553" s="222">
        <f t="shared" si="1302"/>
        <v>0</v>
      </c>
      <c r="GN553" s="222">
        <f t="shared" si="1303"/>
        <v>0</v>
      </c>
      <c r="GO553" s="222">
        <f t="shared" si="1304"/>
        <v>0</v>
      </c>
      <c r="GP553" s="222">
        <f t="shared" si="1305"/>
        <v>0</v>
      </c>
      <c r="GQ553" s="222">
        <f t="shared" si="1306"/>
        <v>0</v>
      </c>
      <c r="GR553" s="222">
        <f t="shared" si="1307"/>
        <v>0</v>
      </c>
      <c r="GS553" s="222">
        <f t="shared" si="1308"/>
        <v>0</v>
      </c>
      <c r="GT553" s="222">
        <f t="shared" si="1309"/>
        <v>0</v>
      </c>
      <c r="GU553" s="222">
        <f t="shared" si="1310"/>
        <v>0</v>
      </c>
      <c r="GV553" s="222">
        <f t="shared" si="1311"/>
        <v>0</v>
      </c>
      <c r="GW553" s="222">
        <f t="shared" si="1312"/>
        <v>0</v>
      </c>
      <c r="GX553" s="222">
        <f t="shared" si="1313"/>
        <v>0</v>
      </c>
      <c r="GY553" s="222">
        <f t="shared" si="1314"/>
        <v>0</v>
      </c>
      <c r="GZ553" s="222">
        <f t="shared" si="1315"/>
        <v>0</v>
      </c>
      <c r="HA553" s="222">
        <f t="shared" si="1316"/>
        <v>0</v>
      </c>
      <c r="HB553" s="222">
        <f t="shared" si="1317"/>
        <v>0</v>
      </c>
      <c r="HC553" s="222">
        <f t="shared" si="1318"/>
        <v>0</v>
      </c>
      <c r="HD553" s="222">
        <f t="shared" si="1319"/>
        <v>0</v>
      </c>
      <c r="HE553" s="222">
        <f t="shared" si="1320"/>
        <v>0</v>
      </c>
      <c r="HF553" s="222">
        <f t="shared" si="1321"/>
        <v>0</v>
      </c>
      <c r="HG553" s="222">
        <f t="shared" si="1322"/>
        <v>0</v>
      </c>
      <c r="HH553" s="222">
        <f t="shared" si="1323"/>
        <v>0</v>
      </c>
      <c r="HI553" s="222">
        <f t="shared" si="1324"/>
        <v>0</v>
      </c>
      <c r="HJ553" s="222">
        <f t="shared" si="1325"/>
        <v>0</v>
      </c>
      <c r="HK553" s="222">
        <f t="shared" si="1326"/>
        <v>0</v>
      </c>
      <c r="HL553" s="222">
        <f t="shared" si="1327"/>
        <v>0</v>
      </c>
      <c r="HM553" s="222">
        <f t="shared" si="1328"/>
        <v>0</v>
      </c>
      <c r="HN553" s="222">
        <f t="shared" si="1329"/>
        <v>0</v>
      </c>
      <c r="HO553" s="222">
        <f t="shared" si="1330"/>
        <v>0</v>
      </c>
      <c r="HP553" s="222">
        <f t="shared" si="1331"/>
        <v>0</v>
      </c>
      <c r="HQ553" s="222">
        <f t="shared" si="1332"/>
        <v>0</v>
      </c>
      <c r="HR553" s="222">
        <f t="shared" si="1333"/>
        <v>0</v>
      </c>
      <c r="HS553" s="222">
        <f t="shared" si="1334"/>
        <v>0</v>
      </c>
      <c r="HT553" s="222">
        <f t="shared" si="1335"/>
        <v>0</v>
      </c>
      <c r="HU553" s="222">
        <f t="shared" si="1336"/>
        <v>0</v>
      </c>
      <c r="HV553" s="222">
        <f t="shared" si="1337"/>
        <v>0</v>
      </c>
      <c r="HW553" s="222">
        <f t="shared" si="1338"/>
        <v>0</v>
      </c>
      <c r="HX553" s="222">
        <f t="shared" si="1339"/>
        <v>0</v>
      </c>
      <c r="HY553" s="222">
        <f t="shared" si="1340"/>
        <v>0</v>
      </c>
      <c r="HZ553" s="222">
        <f t="shared" si="1341"/>
        <v>0</v>
      </c>
      <c r="IA553" s="222">
        <f t="shared" si="1342"/>
        <v>0</v>
      </c>
      <c r="IB553" s="222">
        <f t="shared" si="1343"/>
        <v>0</v>
      </c>
      <c r="IC553" s="222">
        <f t="shared" si="1344"/>
        <v>0</v>
      </c>
      <c r="ID553" s="222">
        <f t="shared" si="1345"/>
        <v>0</v>
      </c>
      <c r="IE553" s="222">
        <f t="shared" si="1346"/>
        <v>0</v>
      </c>
      <c r="IF553" s="222">
        <f t="shared" si="1347"/>
        <v>0</v>
      </c>
      <c r="IG553" s="222">
        <f t="shared" si="1348"/>
        <v>0</v>
      </c>
      <c r="IH553" s="222">
        <f t="shared" si="1349"/>
        <v>0</v>
      </c>
      <c r="II553" s="222">
        <f t="shared" si="1350"/>
        <v>0</v>
      </c>
      <c r="IJ553" s="222">
        <f t="shared" si="1351"/>
        <v>0</v>
      </c>
      <c r="IK553" s="222">
        <f t="shared" si="1352"/>
        <v>0</v>
      </c>
      <c r="IL553" s="222">
        <f t="shared" si="1353"/>
        <v>0</v>
      </c>
      <c r="IM553" s="222">
        <f t="shared" si="1354"/>
        <v>0</v>
      </c>
      <c r="IN553" s="222">
        <f t="shared" si="1355"/>
        <v>0</v>
      </c>
      <c r="IO553" s="222">
        <f t="shared" si="1356"/>
        <v>0</v>
      </c>
      <c r="IP553" s="222">
        <f t="shared" si="1357"/>
        <v>0</v>
      </c>
      <c r="IQ553" s="222">
        <f t="shared" si="1358"/>
        <v>0</v>
      </c>
      <c r="IR553" s="222">
        <f t="shared" si="1359"/>
        <v>0</v>
      </c>
      <c r="IS553" s="222">
        <f t="shared" si="1360"/>
        <v>0</v>
      </c>
      <c r="IT553" s="222">
        <f t="shared" si="1361"/>
        <v>0</v>
      </c>
      <c r="IU553" s="222">
        <f t="shared" si="1362"/>
        <v>0</v>
      </c>
      <c r="IV553" s="222">
        <f t="shared" si="1363"/>
        <v>0</v>
      </c>
      <c r="IW553" s="222">
        <f t="shared" si="1364"/>
        <v>0</v>
      </c>
      <c r="IX553" s="222">
        <f t="shared" si="1365"/>
        <v>0</v>
      </c>
      <c r="IY553" s="222">
        <f t="shared" si="1366"/>
        <v>0</v>
      </c>
      <c r="IZ553" s="222">
        <f t="shared" si="1367"/>
        <v>0</v>
      </c>
      <c r="JA553" s="222">
        <f t="shared" si="1368"/>
        <v>0</v>
      </c>
      <c r="JB553" s="222">
        <f t="shared" si="1369"/>
        <v>0</v>
      </c>
    </row>
    <row r="554" spans="2:262">
      <c r="B554" s="230">
        <v>193</v>
      </c>
      <c r="C554" s="229">
        <f t="shared" si="1370"/>
        <v>3.7695312500000029E-3</v>
      </c>
      <c r="D554" s="226">
        <f t="shared" ref="D554:D617" ca="1" si="1371">Vo_set2+E554</f>
        <v>72.092092888904787</v>
      </c>
      <c r="E554" s="225">
        <f ca="1">GQ361</f>
        <v>9.2092888904793516E-2</v>
      </c>
      <c r="F554" s="224">
        <v>193</v>
      </c>
      <c r="G554" s="222">
        <f t="shared" ref="G554:G616" si="1372">2*IMREAL(K293)*COS(2*PI()*B293*1/Nt_load2)-2*IMAGINARY(K293)*SIN(2*PI()*B293*1/Nt_load2)</f>
        <v>0</v>
      </c>
      <c r="H554" s="222">
        <f t="shared" ref="H554:H616" si="1373">2*IMREAL(K293)*COS(2*PI()*B293*2/Nt_load2)-2*IMAGINARY(K293)*SIN(2*PI()*B293*2/Nt_load2)</f>
        <v>0</v>
      </c>
      <c r="I554" s="222">
        <f t="shared" ref="I554:I616" si="1374">2*IMREAL(K293)*COS(2*PI()*B293*3/Nt_load2)-2*IMAGINARY(K293)*SIN(2*PI()*B293*3/Nt_load2)</f>
        <v>0</v>
      </c>
      <c r="J554" s="222">
        <f t="shared" ref="J554:J616" si="1375">2*IMREAL(K293)*COS(2*PI()*B293*4/Nt_load2)-2*IMAGINARY(K293)*SIN(2*PI()*B293*4/Nt_load2)</f>
        <v>0</v>
      </c>
      <c r="K554" s="222">
        <f t="shared" ref="K554:K616" si="1376">2*IMREAL(K293)*COS(2*PI()*B293*5/Nt_load2)-2*IMAGINARY(K293)*SIN(2*PI()*B293*5/Nt_load2)</f>
        <v>0</v>
      </c>
      <c r="L554" s="222">
        <f t="shared" ref="L554:L616" si="1377">2*IMREAL(K293)*COS(2*PI()*B293*6/Nt_load2)-2*IMAGINARY(K293)*SIN(2*PI()*B293*6/Nt_load2)</f>
        <v>0</v>
      </c>
      <c r="M554" s="222">
        <f t="shared" ref="M554:M616" si="1378">2*IMREAL(K293)*COS(2*PI()*B293*7/Nt_load2)-2*IMAGINARY(K293)*SIN(2*PI()*B293*7/Nt_load2)</f>
        <v>0</v>
      </c>
      <c r="N554" s="222">
        <f t="shared" ref="N554:N616" si="1379">2*IMREAL(K293)*COS(2*PI()*B293*8/Nt_load2)-2*IMAGINARY(K293)*SIN(2*PI()*B293*8/Nt_load2)</f>
        <v>0</v>
      </c>
      <c r="O554" s="222">
        <f t="shared" ref="O554:O616" si="1380">2*IMREAL(K293)*COS(2*PI()*B293*9/Nt_load2)-2*IMAGINARY(K293)*SIN(2*PI()*B293*9/Nt_load2)</f>
        <v>0</v>
      </c>
      <c r="P554" s="222">
        <f t="shared" ref="P554:P616" si="1381">2*IMREAL(K293)*COS(2*PI()*B293*10/Nt_load2)-2*IMAGINARY(K293)*SIN(2*PI()*B293*10/Nt_load2)</f>
        <v>0</v>
      </c>
      <c r="Q554" s="222">
        <f t="shared" ref="Q554:Q616" si="1382">2*IMREAL(K293)*COS(2*PI()*B293*11/Nt_load2)-2*IMAGINARY(K293)*SIN(2*PI()*B293*11/Nt_load2)</f>
        <v>0</v>
      </c>
      <c r="R554" s="222">
        <f t="shared" ref="R554:R616" si="1383">2*IMREAL(K293)*COS(2*PI()*B293*12/Nt_load2)-2*IMAGINARY(K293)*SIN(2*PI()*B293*12/Nt_load2)</f>
        <v>0</v>
      </c>
      <c r="S554" s="222">
        <f t="shared" ref="S554:S616" si="1384">2*IMREAL(K293)*COS(2*PI()*B293*13/Nt_load2)-2*IMAGINARY(K293)*SIN(2*PI()*B293*13/Nt_load2)</f>
        <v>0</v>
      </c>
      <c r="T554" s="222">
        <f t="shared" ref="T554:T616" si="1385">2*IMREAL(K293)*COS(2*PI()*B293*14/Nt_load2)-2*IMAGINARY(K293)*SIN(2*PI()*B293*14/Nt_load2)</f>
        <v>0</v>
      </c>
      <c r="U554" s="222">
        <f t="shared" ref="U554:U616" si="1386">2*IMREAL(K293)*COS(2*PI()*B293*15/Nt_load2)-2*IMAGINARY(K293)*SIN(2*PI()*B293*15/Nt_load2)</f>
        <v>0</v>
      </c>
      <c r="V554" s="222">
        <f t="shared" ref="V554:V616" si="1387">2*IMREAL(K293)*COS(2*PI()*B293*16/Nt_load2)-2*IMAGINARY(K293)*SIN(2*PI()*B293*16/Nt_load2)</f>
        <v>0</v>
      </c>
      <c r="W554" s="222">
        <f t="shared" ref="W554:W616" si="1388">2*IMREAL(K293)*COS(2*PI()*B293*17/Nt_load2)-2*IMAGINARY(K293)*SIN(2*PI()*B293*17/Nt_load2)</f>
        <v>0</v>
      </c>
      <c r="X554" s="222">
        <f t="shared" ref="X554:X616" si="1389">2*IMREAL(K293)*COS(2*PI()*B293*18/Nt_load2)-2*IMAGINARY(K293)*SIN(2*PI()*B293*18/Nt_load2)</f>
        <v>0</v>
      </c>
      <c r="Y554" s="222">
        <f t="shared" ref="Y554:Y616" si="1390">2*IMREAL(K293)*COS(2*PI()*B293*19/Nt_load2)-2*IMAGINARY(K293)*SIN(2*PI()*B293*19/Nt_load2)</f>
        <v>0</v>
      </c>
      <c r="Z554" s="222">
        <f t="shared" ref="Z554:Z616" si="1391">2*IMREAL(K293)*COS(2*PI()*B293*20/Nt_load2)-2*IMAGINARY(K293)*SIN(2*PI()*B293*20/Nt_load2)</f>
        <v>0</v>
      </c>
      <c r="AA554" s="222">
        <f t="shared" ref="AA554:AA616" si="1392">2*IMREAL(K293)*COS(2*PI()*B293*21/Nt_load2)-2*IMAGINARY(K293)*SIN(2*PI()*B293*21/Nt_load2)</f>
        <v>0</v>
      </c>
      <c r="AB554" s="222">
        <f t="shared" ref="AB554:AB616" si="1393">2*IMREAL(K293)*COS(2*PI()*B293*22/Nt_load2)-2*IMAGINARY(K293)*SIN(2*PI()*B293*22/Nt_load2)</f>
        <v>0</v>
      </c>
      <c r="AC554" s="222">
        <f t="shared" ref="AC554:AC616" si="1394">2*IMREAL(K293)*COS(2*PI()*B293*23/Nt_load2)-2*IMAGINARY(K293)*SIN(2*PI()*B293*23/Nt_load2)</f>
        <v>0</v>
      </c>
      <c r="AD554" s="222">
        <f t="shared" ref="AD554:AD616" si="1395">2*IMREAL(K293)*COS(2*PI()*B293*24/Nt_load2)-2*IMAGINARY(K293)*SIN(2*PI()*B293*24/Nt_load2)</f>
        <v>0</v>
      </c>
      <c r="AE554" s="222">
        <f t="shared" ref="AE554:AE616" si="1396">2*IMREAL(K293)*COS(2*PI()*B293*25/Nt_load2)-2*IMAGINARY(K293)*SIN(2*PI()*B293*25/Nt_load2)</f>
        <v>0</v>
      </c>
      <c r="AF554" s="222">
        <f t="shared" ref="AF554:AF616" si="1397">2*IMREAL(K293)*COS(2*PI()*B293*26/Nt_load2)-2*IMAGINARY(K293)*SIN(2*PI()*B293*26/Nt_load2)</f>
        <v>0</v>
      </c>
      <c r="AG554" s="222">
        <f t="shared" ref="AG554:AG616" si="1398">2*IMREAL(K293)*COS(2*PI()*B293*27/Nt_load2)-2*IMAGINARY(K293)*SIN(2*PI()*B293*27/Nt_load2)</f>
        <v>0</v>
      </c>
      <c r="AH554" s="222">
        <f t="shared" ref="AH554:AH616" si="1399">2*IMREAL(K293)*COS(2*PI()*B293*28/Nt_load2)-2*IMAGINARY(K293)*SIN(2*PI()*B293*28/Nt_load2)</f>
        <v>0</v>
      </c>
      <c r="AI554" s="222">
        <f t="shared" ref="AI554:AI616" si="1400">2*IMREAL(K293)*COS(2*PI()*B293*29/Nt_load2)-2*IMAGINARY(K293)*SIN(2*PI()*B293*29/Nt_load2)</f>
        <v>0</v>
      </c>
      <c r="AJ554" s="222">
        <f t="shared" ref="AJ554:AJ616" si="1401">2*IMREAL(K293)*COS(2*PI()*B293*30/Nt_load2)-2*IMAGINARY(K293)*SIN(2*PI()*B293*30/Nt_load2)</f>
        <v>0</v>
      </c>
      <c r="AK554" s="222">
        <f t="shared" ref="AK554:AK616" si="1402">2*IMREAL(K293)*COS(2*PI()*B293*31/Nt_load2)-2*IMAGINARY(K293)*SIN(2*PI()*B293*31/Nt_load2)</f>
        <v>0</v>
      </c>
      <c r="AL554" s="222">
        <f t="shared" ref="AL554:AL616" si="1403">2*IMREAL(K293)*COS(2*PI()*B293*32/Nt_load2)-2*IMAGINARY(K293)*SIN(2*PI()*B293*32/Nt_load2)</f>
        <v>0</v>
      </c>
      <c r="AM554" s="222">
        <f t="shared" ref="AM554:AM616" si="1404">2*IMREAL(K293)*COS(2*PI()*B293*33/Nt_load2)-2*IMAGINARY(K293)*SIN(2*PI()*B293*33/Nt_load2)</f>
        <v>0</v>
      </c>
      <c r="AN554" s="222">
        <f t="shared" ref="AN554:AN616" si="1405">2*IMREAL(K293)*COS(2*PI()*B293*34/Nt_load2)-2*IMAGINARY(K293)*SIN(2*PI()*B293*34/Nt_load2)</f>
        <v>0</v>
      </c>
      <c r="AO554" s="222">
        <f t="shared" ref="AO554:AO616" si="1406">2*IMREAL(K293)*COS(2*PI()*B293*35/Nt_load2)-2*IMAGINARY(K293)*SIN(2*PI()*B293*35/Nt_load2)</f>
        <v>0</v>
      </c>
      <c r="AP554" s="222">
        <f t="shared" ref="AP554:AP616" si="1407">2*IMREAL(K293)*COS(2*PI()*B293*36/Nt_load2)-2*IMAGINARY(K293)*SIN(2*PI()*B293*36/Nt_load2)</f>
        <v>0</v>
      </c>
      <c r="AQ554" s="222">
        <f t="shared" ref="AQ554:AQ616" si="1408">2*IMREAL(K293)*COS(2*PI()*B293*37/Nt_load2)-2*IMAGINARY(K293)*SIN(2*PI()*B293*37/Nt_load2)</f>
        <v>0</v>
      </c>
      <c r="AR554" s="222">
        <f t="shared" ref="AR554:AR616" si="1409">2*IMREAL(K293)*COS(2*PI()*B293*38/Nt_load2)-2*IMAGINARY(K293)*SIN(2*PI()*B293*38/Nt_load2)</f>
        <v>0</v>
      </c>
      <c r="AS554" s="222">
        <f t="shared" ref="AS554:AS616" si="1410">2*IMREAL(K293)*COS(2*PI()*B293*39/Nt_load2)-2*IMAGINARY(K293)*SIN(2*PI()*B293*39/Nt_load2)</f>
        <v>0</v>
      </c>
      <c r="AT554" s="222">
        <f t="shared" ref="AT554:AT616" si="1411">2*IMREAL(K293)*COS(2*PI()*B293*40/Nt_load2)-2*IMAGINARY(K293)*SIN(2*PI()*B293*40/Nt_load2)</f>
        <v>0</v>
      </c>
      <c r="AU554" s="222">
        <f t="shared" ref="AU554:AU616" si="1412">2*IMREAL(K293)*COS(2*PI()*B293*41/Nt_load2)-2*IMAGINARY(K293)*SIN(2*PI()*B293*41/Nt_load2)</f>
        <v>0</v>
      </c>
      <c r="AV554" s="222">
        <f t="shared" ref="AV554:AV616" si="1413">2*IMREAL(K293)*COS(2*PI()*B293*42/Nt_load2)-2*IMAGINARY(K293)*SIN(2*PI()*B293*42/Nt_load2)</f>
        <v>0</v>
      </c>
      <c r="AW554" s="222">
        <f t="shared" ref="AW554:AW616" si="1414">2*IMREAL(K293)*COS(2*PI()*B293*43/Nt_load2)-2*IMAGINARY(K293)*SIN(2*PI()*B293*43/Nt_load2)</f>
        <v>0</v>
      </c>
      <c r="AX554" s="222">
        <f t="shared" ref="AX554:AX616" si="1415">2*IMREAL(K293)*COS(2*PI()*B293*44/Nt_load2)-2*IMAGINARY(K293)*SIN(2*PI()*B293*44/Nt_load2)</f>
        <v>0</v>
      </c>
      <c r="AY554" s="222">
        <f t="shared" ref="AY554:AY616" si="1416">2*IMREAL(K293)*COS(2*PI()*B293*45/Nt_load2)-2*IMAGINARY(K293)*SIN(2*PI()*B293*45/Nt_load2)</f>
        <v>0</v>
      </c>
      <c r="AZ554" s="222">
        <f t="shared" ref="AZ554:AZ616" si="1417">2*IMREAL(K293)*COS(2*PI()*B293*46/Nt_load2)-2*IMAGINARY(K293)*SIN(2*PI()*B293*46/Nt_load2)</f>
        <v>0</v>
      </c>
      <c r="BA554" s="222">
        <f t="shared" ref="BA554:BA616" si="1418">2*IMREAL(K293)*COS(2*PI()*B293*47/Nt_load2)-2*IMAGINARY(K293)*SIN(2*PI()*B293*47/Nt_load2)</f>
        <v>0</v>
      </c>
      <c r="BB554" s="222">
        <f t="shared" ref="BB554:BB616" si="1419">2*IMREAL(K293)*COS(2*PI()*B293*48/Nt_load2)-2*IMAGINARY(K293)*SIN(2*PI()*B293*48/Nt_load2)</f>
        <v>0</v>
      </c>
      <c r="BC554" s="222">
        <f t="shared" ref="BC554:BC616" si="1420">2*IMREAL(K293)*COS(2*PI()*B293*49/Nt_load2)-2*IMAGINARY(K293)*SIN(2*PI()*B293*49/Nt_load2)</f>
        <v>0</v>
      </c>
      <c r="BD554" s="222">
        <f t="shared" ref="BD554:BD616" si="1421">2*IMREAL(K293)*COS(2*PI()*B293*50/Nt_load2)-2*IMAGINARY(K293)*SIN(2*PI()*B293*50/Nt_load2)</f>
        <v>0</v>
      </c>
      <c r="BE554" s="222">
        <f t="shared" ref="BE554:BE616" si="1422">2*IMREAL(K293)*COS(2*PI()*B293*51/Nt_load2)-2*IMAGINARY(K293)*SIN(2*PI()*B293*51/Nt_load2)</f>
        <v>0</v>
      </c>
      <c r="BF554" s="222">
        <f t="shared" ref="BF554:BF616" si="1423">2*IMREAL(K293)*COS(2*PI()*B293*52/Nt_load2)-2*IMAGINARY(K293)*SIN(2*PI()*B293*52/Nt_load2)</f>
        <v>0</v>
      </c>
      <c r="BG554" s="222">
        <f t="shared" ref="BG554:BG616" si="1424">2*IMREAL(K293)*COS(2*PI()*B293*53/Nt_load2)-2*IMAGINARY(K293)*SIN(2*PI()*B293*53/Nt_load2)</f>
        <v>0</v>
      </c>
      <c r="BH554" s="222">
        <f t="shared" ref="BH554:BH616" si="1425">2*IMREAL(K293)*COS(2*PI()*B293*54/Nt_load2)-2*IMAGINARY(K293)*SIN(2*PI()*B293*54/Nt_load2)</f>
        <v>0</v>
      </c>
      <c r="BI554" s="222">
        <f t="shared" ref="BI554:BI616" si="1426">2*IMREAL(K293)*COS(2*PI()*B293*55/Nt_load2)-2*IMAGINARY(K293)*SIN(2*PI()*B293*55/Nt_load2)</f>
        <v>0</v>
      </c>
      <c r="BJ554" s="222">
        <f t="shared" ref="BJ554:BJ616" si="1427">2*IMREAL(K293)*COS(2*PI()*B293*56/Nt_load2)-2*IMAGINARY(K293)*SIN(2*PI()*B293*56/Nt_load2)</f>
        <v>0</v>
      </c>
      <c r="BK554" s="222">
        <f t="shared" ref="BK554:BK616" si="1428">2*IMREAL(K293)*COS(2*PI()*B293*57/Nt_load2)-2*IMAGINARY(K293)*SIN(2*PI()*B293*57/Nt_load2)</f>
        <v>0</v>
      </c>
      <c r="BL554" s="222">
        <f t="shared" ref="BL554:BL616" si="1429">2*IMREAL(K293)*COS(2*PI()*B293*58/Nt_load2)-2*IMAGINARY(K293)*SIN(2*PI()*B293*58/Nt_load2)</f>
        <v>0</v>
      </c>
      <c r="BM554" s="222">
        <f t="shared" ref="BM554:BM616" si="1430">2*IMREAL(K293)*COS(2*PI()*B293*59/Nt_load2)-2*IMAGINARY(K293)*SIN(2*PI()*B293*59/Nt_load2)</f>
        <v>0</v>
      </c>
      <c r="BN554" s="222">
        <f t="shared" ref="BN554:BN616" si="1431">2*IMREAL(K293)*COS(2*PI()*B293*60/Nt_load2)-2*IMAGINARY(K293)*SIN(2*PI()*B293*60/Nt_load2)</f>
        <v>0</v>
      </c>
      <c r="BO554" s="222">
        <f t="shared" ref="BO554:BO616" si="1432">2*IMREAL(K293)*COS(2*PI()*B293*61/Nt_load2)-2*IMAGINARY(K293)*SIN(2*PI()*B293*61/Nt_load2)</f>
        <v>0</v>
      </c>
      <c r="BP554" s="222">
        <f t="shared" ref="BP554:BP616" si="1433">2*IMREAL(K293)*COS(2*PI()*B293*62/Nt_load2)-2*IMAGINARY(K293)*SIN(2*PI()*B293*62/Nt_load2)</f>
        <v>0</v>
      </c>
      <c r="BQ554" s="222">
        <f t="shared" ref="BQ554:BQ616" si="1434">2*IMREAL(K293)*COS(2*PI()*B293*63/Nt_load2)-2*IMAGINARY(K293)*SIN(2*PI()*B293*63/Nt_load2)</f>
        <v>0</v>
      </c>
      <c r="BR554" s="222">
        <f t="shared" ref="BR554:BR616" si="1435">2*IMREAL(K293)*COS(2*PI()*B293*64/Nt_load2)-2*IMAGINARY(K293)*SIN(2*PI()*B293*64/Nt_load2)</f>
        <v>0</v>
      </c>
      <c r="BS554" s="222">
        <f t="shared" ref="BS554:BS616" si="1436">2*IMREAL(K293)*COS(2*PI()*B293*65/Nt_load2)-2*IMAGINARY(K293)*SIN(2*PI()*B293*65/Nt_load2)</f>
        <v>0</v>
      </c>
      <c r="BT554" s="222">
        <f t="shared" ref="BT554:BT616" si="1437">2*IMREAL(K293)*COS(2*PI()*B293*66/Nt_load2)-2*IMAGINARY(K293)*SIN(2*PI()*B293*66/Nt_load2)</f>
        <v>0</v>
      </c>
      <c r="BU554" s="222">
        <f t="shared" ref="BU554:BU616" si="1438">2*IMREAL(K293)*COS(2*PI()*B293*67/Nt_load2)-2*IMAGINARY(K293)*SIN(2*PI()*B293*67/Nt_load2)</f>
        <v>0</v>
      </c>
      <c r="BV554" s="222">
        <f t="shared" ref="BV554:BV616" si="1439">2*IMREAL(K293)*COS(2*PI()*B293*68/Nt_load2)-2*IMAGINARY(K293)*SIN(2*PI()*B293*68/Nt_load2)</f>
        <v>0</v>
      </c>
      <c r="BW554" s="222">
        <f t="shared" ref="BW554:BW616" si="1440">2*IMREAL(K293)*COS(2*PI()*B293*69/Nt_load2)-2*IMAGINARY(K293)*SIN(2*PI()*B293*69/Nt_load2)</f>
        <v>0</v>
      </c>
      <c r="BX554" s="222">
        <f t="shared" ref="BX554:BX616" si="1441">2*IMREAL(K293)*COS(2*PI()*B293*70/Nt_load2)-2*IMAGINARY(K293)*SIN(2*PI()*B293*70/Nt_load2)</f>
        <v>0</v>
      </c>
      <c r="BY554" s="222">
        <f t="shared" ref="BY554:BY616" si="1442">2*IMREAL(K293)*COS(2*PI()*B293*71/Nt_load2)-2*IMAGINARY(K293)*SIN(2*PI()*B293*71/Nt_load2)</f>
        <v>0</v>
      </c>
      <c r="BZ554" s="222">
        <f t="shared" ref="BZ554:BZ616" si="1443">2*IMREAL(K293)*COS(2*PI()*B293*72/Nt_load2)-2*IMAGINARY(K293)*SIN(2*PI()*B293*72/Nt_load2)</f>
        <v>0</v>
      </c>
      <c r="CA554" s="222">
        <f t="shared" ref="CA554:CA616" si="1444">2*IMREAL(K293)*COS(2*PI()*B293*73/Nt_load2)-2*IMAGINARY(K293)*SIN(2*PI()*B293*73/Nt_load2)</f>
        <v>0</v>
      </c>
      <c r="CB554" s="222">
        <f t="shared" ref="CB554:CB616" si="1445">2*IMREAL(K293)*COS(2*PI()*B293*74/Nt_load2)-2*IMAGINARY(K293)*SIN(2*PI()*B293*74/Nt_load2)</f>
        <v>0</v>
      </c>
      <c r="CC554" s="222">
        <f t="shared" ref="CC554:CC616" si="1446">2*IMREAL(K293)*COS(2*PI()*B293*75/Nt_load2)-2*IMAGINARY(K293)*SIN(2*PI()*B293*75/Nt_load2)</f>
        <v>0</v>
      </c>
      <c r="CD554" s="222">
        <f t="shared" ref="CD554:CD616" si="1447">2*IMREAL(K293)*COS(2*PI()*B293*76/Nt_load2)-2*IMAGINARY(K293)*SIN(2*PI()*B293*76/Nt_load2)</f>
        <v>0</v>
      </c>
      <c r="CE554" s="222">
        <f t="shared" ref="CE554:CE616" si="1448">2*IMREAL(K293)*COS(2*PI()*B293*77/Nt_load2)-2*IMAGINARY(K293)*SIN(2*PI()*B293*77/Nt_load2)</f>
        <v>0</v>
      </c>
      <c r="CF554" s="222">
        <f t="shared" ref="CF554:CF616" si="1449">2*IMREAL(K293)*COS(2*PI()*B293*78/Nt_load2)-2*IMAGINARY(K293)*SIN(2*PI()*B293*78/Nt_load2)</f>
        <v>0</v>
      </c>
      <c r="CG554" s="222">
        <f t="shared" ref="CG554:CG616" si="1450">2*IMREAL(K293)*COS(2*PI()*B293*79/Nt_load2)-2*IMAGINARY(K293)*SIN(2*PI()*B293*79/Nt_load2)</f>
        <v>0</v>
      </c>
      <c r="CH554" s="222">
        <f t="shared" ref="CH554:CH616" si="1451">2*IMREAL(K293)*COS(2*PI()*B293*80/Nt_load2)-2*IMAGINARY(K293)*SIN(2*PI()*B293*80/Nt_load2)</f>
        <v>0</v>
      </c>
      <c r="CI554" s="222">
        <f t="shared" ref="CI554:CI616" si="1452">2*IMREAL(K293)*COS(2*PI()*B293*81/Nt_load2)-2*IMAGINARY(K293)*SIN(2*PI()*B293*81/Nt_load2)</f>
        <v>0</v>
      </c>
      <c r="CJ554" s="222">
        <f t="shared" ref="CJ554:CJ616" si="1453">2*IMREAL(K293)*COS(2*PI()*B293*82/Nt_load2)-2*IMAGINARY(K293)*SIN(2*PI()*B293*82/Nt_load2)</f>
        <v>0</v>
      </c>
      <c r="CK554" s="222">
        <f t="shared" ref="CK554:CK616" si="1454">2*IMREAL(K293)*COS(2*PI()*B293*83/Nt_load2)-2*IMAGINARY(K293)*SIN(2*PI()*B293*83/Nt_load2)</f>
        <v>0</v>
      </c>
      <c r="CL554" s="222">
        <f t="shared" ref="CL554:CL616" si="1455">2*IMREAL(K293)*COS(2*PI()*B293*84/Nt_load2)-2*IMAGINARY(K293)*SIN(2*PI()*B293*84/Nt_load2)</f>
        <v>0</v>
      </c>
      <c r="CM554" s="222">
        <f t="shared" ref="CM554:CM616" si="1456">2*IMREAL(K293)*COS(2*PI()*B293*85/Nt_load2)-2*IMAGINARY(K293)*SIN(2*PI()*B293*85/Nt_load2)</f>
        <v>0</v>
      </c>
      <c r="CN554" s="222">
        <f t="shared" ref="CN554:CN616" si="1457">2*IMREAL(K293)*COS(2*PI()*B293*86/Nt_load2)-2*IMAGINARY(K293)*SIN(2*PI()*B293*86/Nt_load2)</f>
        <v>0</v>
      </c>
      <c r="CO554" s="222">
        <f t="shared" ref="CO554:CO616" si="1458">2*IMREAL(K293)*COS(2*PI()*B293*87/Nt_load2)-2*IMAGINARY(K293)*SIN(2*PI()*B293*87/Nt_load2)</f>
        <v>0</v>
      </c>
      <c r="CP554" s="222">
        <f t="shared" ref="CP554:CP616" si="1459">2*IMREAL(K293)*COS(2*PI()*B293*88/Nt_load2)-2*IMAGINARY(K293)*SIN(2*PI()*B293*88/Nt_load2)</f>
        <v>0</v>
      </c>
      <c r="CQ554" s="222">
        <f t="shared" ref="CQ554:CQ616" si="1460">2*IMREAL(K293)*COS(2*PI()*B293*89/Nt_load2)-2*IMAGINARY(K293)*SIN(2*PI()*B293*89/Nt_load2)</f>
        <v>0</v>
      </c>
      <c r="CR554" s="222">
        <f t="shared" ref="CR554:CR616" si="1461">2*IMREAL(K293)*COS(2*PI()*B293*90/Nt_load2)-2*IMAGINARY(K293)*SIN(2*PI()*B293*90/Nt_load2)</f>
        <v>0</v>
      </c>
      <c r="CS554" s="222">
        <f t="shared" ref="CS554:CS616" si="1462">2*IMREAL(K293)*COS(2*PI()*B293*91/Nt_load2)-2*IMAGINARY(K293)*SIN(2*PI()*B293*91/Nt_load2)</f>
        <v>0</v>
      </c>
      <c r="CT554" s="222">
        <f t="shared" ref="CT554:CT616" si="1463">2*IMREAL(K293)*COS(2*PI()*B293*92/Nt_load2)-2*IMAGINARY(K293)*SIN(2*PI()*B293*92/Nt_load2)</f>
        <v>0</v>
      </c>
      <c r="CU554" s="222">
        <f t="shared" ref="CU554:CU616" si="1464">2*IMREAL(K293)*COS(2*PI()*B293*93/Nt_load2)-2*IMAGINARY(K293)*SIN(2*PI()*B293*93/Nt_load2)</f>
        <v>0</v>
      </c>
      <c r="CV554" s="222">
        <f t="shared" ref="CV554:CV616" si="1465">2*IMREAL(K293)*COS(2*PI()*B293*94/Nt_load2)-2*IMAGINARY(K293)*SIN(2*PI()*B293*94/Nt_load2)</f>
        <v>0</v>
      </c>
      <c r="CW554" s="222">
        <f t="shared" ref="CW554:CW616" si="1466">2*IMREAL(K293)*COS(2*PI()*B293*95/Nt_load2)-2*IMAGINARY(K293)*SIN(2*PI()*B293*95/Nt_load2)</f>
        <v>0</v>
      </c>
      <c r="CX554" s="222">
        <f t="shared" ref="CX554:CX616" si="1467">2*IMREAL(K293)*COS(2*PI()*B293*96/Nt_load2)-2*IMAGINARY(K293)*SIN(2*PI()*B293*96/Nt_load2)</f>
        <v>0</v>
      </c>
      <c r="CY554" s="222">
        <f t="shared" ref="CY554:CY616" si="1468">2*IMREAL(K293)*COS(2*PI()*B293*97/Nt_load2)-2*IMAGINARY(K293)*SIN(2*PI()*B293*97/Nt_load2)</f>
        <v>0</v>
      </c>
      <c r="CZ554" s="222">
        <f t="shared" ref="CZ554:CZ616" si="1469">2*IMREAL(K293)*COS(2*PI()*B293*98/Nt_load2)-2*IMAGINARY(K293)*SIN(2*PI()*B293*98/Nt_load2)</f>
        <v>0</v>
      </c>
      <c r="DA554" s="222">
        <f t="shared" ref="DA554:DA616" si="1470">2*IMREAL(K293)*COS(2*PI()*B293*99/Nt_load2)-2*IMAGINARY(K293)*SIN(2*PI()*B293*99/Nt_load2)</f>
        <v>0</v>
      </c>
      <c r="DB554" s="222">
        <f t="shared" ref="DB554:DB616" si="1471">2*IMREAL(K293)*COS(2*PI()*B293*100/Nt_load2)-2*IMAGINARY(K293)*SIN(2*PI()*B293*100/Nt_load2)</f>
        <v>0</v>
      </c>
      <c r="DC554" s="222">
        <f t="shared" ref="DC554:DC616" si="1472">2*IMREAL(K293)*COS(2*PI()*B293*101/Nt_load2)-2*IMAGINARY(K293)*SIN(2*PI()*B293*101/Nt_load2)</f>
        <v>0</v>
      </c>
      <c r="DD554" s="222">
        <f t="shared" ref="DD554:DD616" si="1473">2*IMREAL(K293)*COS(2*PI()*B293*102/Nt_load2)-2*IMAGINARY(K293)*SIN(2*PI()*B293*102/Nt_load2)</f>
        <v>0</v>
      </c>
      <c r="DE554" s="222">
        <f t="shared" ref="DE554:DE616" si="1474">2*IMREAL(K293)*COS(2*PI()*B293*103/Nt_load2)-2*IMAGINARY(K293)*SIN(2*PI()*B293*103/Nt_load2)</f>
        <v>0</v>
      </c>
      <c r="DF554" s="222">
        <f t="shared" ref="DF554:DF616" si="1475">2*IMREAL(K293)*COS(2*PI()*B293*104/Nt_load2)-2*IMAGINARY(K293)*SIN(2*PI()*B293*104/Nt_load2)</f>
        <v>0</v>
      </c>
      <c r="DG554" s="222">
        <f t="shared" ref="DG554:DG616" si="1476">2*IMREAL(K293)*COS(2*PI()*B293*105/Nt_load2)-2*IMAGINARY(K293)*SIN(2*PI()*B293*105/Nt_load2)</f>
        <v>0</v>
      </c>
      <c r="DH554" s="222">
        <f t="shared" ref="DH554:DH616" si="1477">2*IMREAL(K293)*COS(2*PI()*B293*106/Nt_load2)-2*IMAGINARY(K293)*SIN(2*PI()*B293*106/Nt_load2)</f>
        <v>0</v>
      </c>
      <c r="DI554" s="222">
        <f t="shared" ref="DI554:DI616" si="1478">2*IMREAL(K293)*COS(2*PI()*B293*107/Nt_load2)-2*IMAGINARY(K293)*SIN(2*PI()*B293*107/Nt_load2)</f>
        <v>0</v>
      </c>
      <c r="DJ554" s="222">
        <f t="shared" ref="DJ554:DJ616" si="1479">2*IMREAL(K293)*COS(2*PI()*B293*108/Nt_load2)-2*IMAGINARY(K293)*SIN(2*PI()*B293*108/Nt_load2)</f>
        <v>0</v>
      </c>
      <c r="DK554" s="222">
        <f t="shared" ref="DK554:DK616" si="1480">2*IMREAL(K293)*COS(2*PI()*B293*109/Nt_load2)-2*IMAGINARY(K293)*SIN(2*PI()*B293*109/Nt_load2)</f>
        <v>0</v>
      </c>
      <c r="DL554" s="222">
        <f t="shared" ref="DL554:DL616" si="1481">2*IMREAL(K293)*COS(2*PI()*B293*110/Nt_load2)-2*IMAGINARY(K293)*SIN(2*PI()*B293*110/Nt_load2)</f>
        <v>0</v>
      </c>
      <c r="DM554" s="222">
        <f t="shared" ref="DM554:DM616" si="1482">2*IMREAL(K293)*COS(2*PI()*B293*111/Nt_load2)-2*IMAGINARY(K293)*SIN(2*PI()*B293*111/Nt_load2)</f>
        <v>0</v>
      </c>
      <c r="DN554" s="222">
        <f t="shared" ref="DN554:DN616" si="1483">2*IMREAL(K293)*COS(2*PI()*B293*112/Nt_load2)-2*IMAGINARY(K293)*SIN(2*PI()*B293*112/Nt_load2)</f>
        <v>0</v>
      </c>
      <c r="DO554" s="222">
        <f t="shared" ref="DO554:DO616" si="1484">2*IMREAL(K293)*COS(2*PI()*B293*113/Nt_load2)-2*IMAGINARY(K293)*SIN(2*PI()*B293*113/Nt_load2)</f>
        <v>0</v>
      </c>
      <c r="DP554" s="222">
        <f t="shared" ref="DP554:DP616" si="1485">2*IMREAL(K293)*COS(2*PI()*B293*114/Nt_load2)-2*IMAGINARY(K293)*SIN(2*PI()*B293*114/Nt_load2)</f>
        <v>0</v>
      </c>
      <c r="DQ554" s="222">
        <f t="shared" ref="DQ554:DQ616" si="1486">2*IMREAL(K293)*COS(2*PI()*B293*115/Nt_load2)-2*IMAGINARY(K293)*SIN(2*PI()*B293*115/Nt_load2)</f>
        <v>0</v>
      </c>
      <c r="DR554" s="222">
        <f t="shared" ref="DR554:DR616" si="1487">2*IMREAL(K293)*COS(2*PI()*B293*116/Nt_load2)-2*IMAGINARY(K293)*SIN(2*PI()*B293*116/Nt_load2)</f>
        <v>0</v>
      </c>
      <c r="DS554" s="222">
        <f t="shared" ref="DS554:DS616" si="1488">2*IMREAL(K293)*COS(2*PI()*B293*117/Nt_load2)-2*IMAGINARY(K293)*SIN(2*PI()*B293*117/Nt_load2)</f>
        <v>0</v>
      </c>
      <c r="DT554" s="222">
        <f t="shared" ref="DT554:DT616" si="1489">2*IMREAL(K293)*COS(2*PI()*B293*118/Nt_load2)-2*IMAGINARY(K293)*SIN(2*PI()*B293*118/Nt_load2)</f>
        <v>0</v>
      </c>
      <c r="DU554" s="222">
        <f t="shared" ref="DU554:DU616" si="1490">2*IMREAL(K293)*COS(2*PI()*B293*119/Nt_load2)-2*IMAGINARY(K293)*SIN(2*PI()*B293*119/Nt_load2)</f>
        <v>0</v>
      </c>
      <c r="DV554" s="222">
        <f t="shared" ref="DV554:DV616" si="1491">2*IMREAL(K293)*COS(2*PI()*B293*120/Nt_load2)-2*IMAGINARY(K293)*SIN(2*PI()*B293*120/Nt_load2)</f>
        <v>0</v>
      </c>
      <c r="DW554" s="222">
        <f t="shared" ref="DW554:DW616" si="1492">2*IMREAL(K293)*COS(2*PI()*B293*121/Nt_load2)-2*IMAGINARY(K293)*SIN(2*PI()*B293*121/Nt_load2)</f>
        <v>0</v>
      </c>
      <c r="DX554" s="222">
        <f t="shared" ref="DX554:DX616" si="1493">2*IMREAL(K293)*COS(2*PI()*B293*122/Nt_load2)-2*IMAGINARY(K293)*SIN(2*PI()*B293*122/Nt_load2)</f>
        <v>0</v>
      </c>
      <c r="DY554" s="222">
        <f t="shared" ref="DY554:DY616" si="1494">2*IMREAL(K293)*COS(2*PI()*B293*123/Nt_load2)-2*IMAGINARY(K293)*SIN(2*PI()*B293*123/Nt_load2)</f>
        <v>0</v>
      </c>
      <c r="DZ554" s="222">
        <f t="shared" ref="DZ554:DZ616" si="1495">2*IMREAL(K293)*COS(2*PI()*B293*124/Nt_load2)-2*IMAGINARY(K293)*SIN(2*PI()*B293*124/Nt_load2)</f>
        <v>0</v>
      </c>
      <c r="EA554" s="222">
        <f t="shared" ref="EA554:EA616" si="1496">2*IMREAL(K293)*COS(2*PI()*B293*125/Nt_load2)-2*IMAGINARY(K293)*SIN(2*PI()*B293*125/Nt_load2)</f>
        <v>0</v>
      </c>
      <c r="EB554" s="222">
        <f t="shared" ref="EB554:EB616" si="1497">2*IMREAL(K293)*COS(2*PI()*B293*126/Nt_load2)-2*IMAGINARY(K293)*SIN(2*PI()*B293*126/Nt_load2)</f>
        <v>0</v>
      </c>
      <c r="EC554" s="222">
        <f t="shared" ref="EC554:EC616" si="1498">2*IMREAL(K293)*COS(2*PI()*B293*127/Nt_load2)-2*IMAGINARY(K293)*SIN(2*PI()*B293*127/Nt_load2)</f>
        <v>0</v>
      </c>
      <c r="ED554" s="222">
        <f t="shared" ref="ED554:ED616" si="1499">2*IMREAL(K293)*COS(2*PI()*B293*128/Nt_load2)-2*IMAGINARY(K293)*SIN(2*PI()*B293*128/Nt_load2)</f>
        <v>0</v>
      </c>
      <c r="EE554" s="222">
        <f t="shared" ref="EE554:EE616" si="1500">2*IMREAL(K293)*COS(2*PI()*B293*129/Nt_load2)-2*IMAGINARY(K293)*SIN(2*PI()*B293*129/Nt_load2)</f>
        <v>0</v>
      </c>
      <c r="EF554" s="222">
        <f t="shared" ref="EF554:EF616" si="1501">2*IMREAL(K293)*COS(2*PI()*B293*130/Nt_load2)-2*IMAGINARY(K293)*SIN(2*PI()*B293*130/Nt_load2)</f>
        <v>0</v>
      </c>
      <c r="EG554" s="222">
        <f t="shared" ref="EG554:EG616" si="1502">2*IMREAL(K293)*COS(2*PI()*B293*131/Nt_load2)-2*IMAGINARY(K293)*SIN(2*PI()*B293*131/Nt_load2)</f>
        <v>0</v>
      </c>
      <c r="EH554" s="222">
        <f t="shared" ref="EH554:EH616" si="1503">2*IMREAL(K293)*COS(2*PI()*B293*132/Nt_load2)-2*IMAGINARY(K293)*SIN(2*PI()*B293*132/Nt_load2)</f>
        <v>0</v>
      </c>
      <c r="EI554" s="222">
        <f t="shared" ref="EI554:EI616" si="1504">2*IMREAL(K293)*COS(2*PI()*B293*133/Nt_load2)-2*IMAGINARY(K293)*SIN(2*PI()*B293*133/Nt_load2)</f>
        <v>0</v>
      </c>
      <c r="EJ554" s="222">
        <f t="shared" ref="EJ554:EJ616" si="1505">2*IMREAL(K293)*COS(2*PI()*B293*134/Nt_load2)-2*IMAGINARY(K293)*SIN(2*PI()*B293*134/Nt_load2)</f>
        <v>0</v>
      </c>
      <c r="EK554" s="222">
        <f t="shared" ref="EK554:EK616" si="1506">2*IMREAL(K293)*COS(2*PI()*B293*135/Nt_load2)-2*IMAGINARY(K293)*SIN(2*PI()*B293*135/Nt_load2)</f>
        <v>0</v>
      </c>
      <c r="EL554" s="222">
        <f t="shared" ref="EL554:EL616" si="1507">2*IMREAL(K293)*COS(2*PI()*B293*136/Nt_load2)-2*IMAGINARY(K293)*SIN(2*PI()*B293*136/Nt_load2)</f>
        <v>0</v>
      </c>
      <c r="EM554" s="222">
        <f t="shared" ref="EM554:EM616" si="1508">2*IMREAL(K293)*COS(2*PI()*B293*137/Nt_load2)-2*IMAGINARY(K293)*SIN(2*PI()*B293*137/Nt_load2)</f>
        <v>0</v>
      </c>
      <c r="EN554" s="222">
        <f t="shared" ref="EN554:EN616" si="1509">2*IMREAL(K293)*COS(2*PI()*B293*138/Nt_load2)-2*IMAGINARY(K293)*SIN(2*PI()*B293*138/Nt_load2)</f>
        <v>0</v>
      </c>
      <c r="EO554" s="222">
        <f t="shared" ref="EO554:EO616" si="1510">2*IMREAL(K293)*COS(2*PI()*B293*139/Nt_load2)-2*IMAGINARY(K293)*SIN(2*PI()*B293*139/Nt_load2)</f>
        <v>0</v>
      </c>
      <c r="EP554" s="222">
        <f t="shared" ref="EP554:EP616" si="1511">2*IMREAL(K293)*COS(2*PI()*B293*140/Nt_load2)-2*IMAGINARY(K293)*SIN(2*PI()*B293*140/Nt_load2)</f>
        <v>0</v>
      </c>
      <c r="EQ554" s="222">
        <f t="shared" ref="EQ554:EQ616" si="1512">2*IMREAL(K293)*COS(2*PI()*B293*141/Nt_load2)-2*IMAGINARY(K293)*SIN(2*PI()*B293*141/Nt_load2)</f>
        <v>0</v>
      </c>
      <c r="ER554" s="222">
        <f t="shared" ref="ER554:ER616" si="1513">2*IMREAL(K293)*COS(2*PI()*B293*142/Nt_load2)-2*IMAGINARY(K293)*SIN(2*PI()*B293*142/Nt_load2)</f>
        <v>0</v>
      </c>
      <c r="ES554" s="222">
        <f t="shared" ref="ES554:ES616" si="1514">2*IMREAL(K293)*COS(2*PI()*B293*143/Nt_load2)-2*IMAGINARY(K293)*SIN(2*PI()*B293*143/Nt_load2)</f>
        <v>0</v>
      </c>
      <c r="ET554" s="222">
        <f t="shared" ref="ET554:ET616" si="1515">2*IMREAL(K293)*COS(2*PI()*B293*144/Nt_load2)-2*IMAGINARY(K293)*SIN(2*PI()*B293*144/Nt_load2)</f>
        <v>0</v>
      </c>
      <c r="EU554" s="222">
        <f t="shared" ref="EU554:EU616" si="1516">2*IMREAL(K293)*COS(2*PI()*B293*145/Nt_load2)-2*IMAGINARY(K293)*SIN(2*PI()*B293*145/Nt_load2)</f>
        <v>0</v>
      </c>
      <c r="EV554" s="222">
        <f t="shared" ref="EV554:EV616" si="1517">2*IMREAL(K293)*COS(2*PI()*B293*146/Nt_load2)-2*IMAGINARY(K293)*SIN(2*PI()*B293*146/Nt_load2)</f>
        <v>0</v>
      </c>
      <c r="EW554" s="222">
        <f t="shared" ref="EW554:EW616" si="1518">2*IMREAL(K293)*COS(2*PI()*B293*147/Nt_load2)-2*IMAGINARY(K293)*SIN(2*PI()*B293*147/Nt_load2)</f>
        <v>0</v>
      </c>
      <c r="EX554" s="222">
        <f t="shared" ref="EX554:EX616" si="1519">2*IMREAL(K293)*COS(2*PI()*B293*148/Nt_load2)-2*IMAGINARY(K293)*SIN(2*PI()*B293*148/Nt_load2)</f>
        <v>0</v>
      </c>
      <c r="EY554" s="222">
        <f t="shared" ref="EY554:EY616" si="1520">2*IMREAL(K293)*COS(2*PI()*B293*149/Nt_load2)-2*IMAGINARY(K293)*SIN(2*PI()*B293*149/Nt_load2)</f>
        <v>0</v>
      </c>
      <c r="EZ554" s="222">
        <f t="shared" ref="EZ554:EZ616" si="1521">2*IMREAL(K293)*COS(2*PI()*B293*150/Nt_load2)-2*IMAGINARY(K293)*SIN(2*PI()*B293*150/Nt_load2)</f>
        <v>0</v>
      </c>
      <c r="FA554" s="222">
        <f t="shared" ref="FA554:FA616" si="1522">2*IMREAL(K293)*COS(2*PI()*B293*151/Nt_load2)-2*IMAGINARY(K293)*SIN(2*PI()*B293*151/Nt_load2)</f>
        <v>0</v>
      </c>
      <c r="FB554" s="222">
        <f t="shared" ref="FB554:FB616" si="1523">2*IMREAL(K293)*COS(2*PI()*B293*152/Nt_load2)-2*IMAGINARY(K293)*SIN(2*PI()*B293*152/Nt_load2)</f>
        <v>0</v>
      </c>
      <c r="FC554" s="222">
        <f t="shared" ref="FC554:FC616" si="1524">2*IMREAL(K293)*COS(2*PI()*B293*153/Nt_load2)-2*IMAGINARY(K293)*SIN(2*PI()*B293*153/Nt_load2)</f>
        <v>0</v>
      </c>
      <c r="FD554" s="222">
        <f t="shared" ref="FD554:FD616" si="1525">2*IMREAL(K293)*COS(2*PI()*B293*154/Nt_load2)-2*IMAGINARY(K293)*SIN(2*PI()*B293*154/Nt_load2)</f>
        <v>0</v>
      </c>
      <c r="FE554" s="222">
        <f t="shared" ref="FE554:FE616" si="1526">2*IMREAL(K293)*COS(2*PI()*B293*155/Nt_load2)-2*IMAGINARY(K293)*SIN(2*PI()*B293*155/Nt_load2)</f>
        <v>0</v>
      </c>
      <c r="FF554" s="222">
        <f t="shared" ref="FF554:FF616" si="1527">2*IMREAL(K293)*COS(2*PI()*B293*156/Nt_load2)-2*IMAGINARY(K293)*SIN(2*PI()*B293*156/Nt_load2)</f>
        <v>0</v>
      </c>
      <c r="FG554" s="222">
        <f t="shared" ref="FG554:FG616" si="1528">2*IMREAL(K293)*COS(2*PI()*B293*157/Nt_load2)-2*IMAGINARY(K293)*SIN(2*PI()*B293*157/Nt_load2)</f>
        <v>0</v>
      </c>
      <c r="FH554" s="222">
        <f t="shared" ref="FH554:FH616" si="1529">2*IMREAL(K293)*COS(2*PI()*B293*158/Nt_load2)-2*IMAGINARY(K293)*SIN(2*PI()*B293*158/Nt_load2)</f>
        <v>0</v>
      </c>
      <c r="FI554" s="222">
        <f t="shared" ref="FI554:FI616" si="1530">2*IMREAL(K293)*COS(2*PI()*B293*159/Nt_load2)-2*IMAGINARY(K293)*SIN(2*PI()*B293*159/Nt_load2)</f>
        <v>0</v>
      </c>
      <c r="FJ554" s="222">
        <f t="shared" ref="FJ554:FJ616" si="1531">2*IMREAL(K293)*COS(2*PI()*B293*160/Nt_load2)-2*IMAGINARY(K293)*SIN(2*PI()*B293*160/Nt_load2)</f>
        <v>0</v>
      </c>
      <c r="FK554" s="222">
        <f t="shared" ref="FK554:FK616" si="1532">2*IMREAL(K293)*COS(2*PI()*B293*161/Nt_load2)-2*IMAGINARY(K293)*SIN(2*PI()*B293*161/Nt_load2)</f>
        <v>0</v>
      </c>
      <c r="FL554" s="222">
        <f t="shared" ref="FL554:FL616" si="1533">2*IMREAL(K293)*COS(2*PI()*B293*162/Nt_load2)-2*IMAGINARY(K293)*SIN(2*PI()*B293*162/Nt_load2)</f>
        <v>0</v>
      </c>
      <c r="FM554" s="222">
        <f t="shared" ref="FM554:FM616" si="1534">2*IMREAL(K293)*COS(2*PI()*B293*163/Nt_load2)-2*IMAGINARY(K293)*SIN(2*PI()*B293*163/Nt_load2)</f>
        <v>0</v>
      </c>
      <c r="FN554" s="222">
        <f t="shared" ref="FN554:FN616" si="1535">2*IMREAL(K293)*COS(2*PI()*B293*164/Nt_load2)-2*IMAGINARY(K293)*SIN(2*PI()*B293*164/Nt_load2)</f>
        <v>0</v>
      </c>
      <c r="FO554" s="222">
        <f t="shared" ref="FO554:FO616" si="1536">2*IMREAL(K293)*COS(2*PI()*B293*165/Nt_load2)-2*IMAGINARY(K293)*SIN(2*PI()*B293*165/Nt_load2)</f>
        <v>0</v>
      </c>
      <c r="FP554" s="222">
        <f t="shared" ref="FP554:FP616" si="1537">2*IMREAL(K293)*COS(2*PI()*B293*166/Nt_load2)-2*IMAGINARY(K293)*SIN(2*PI()*B293*166/Nt_load2)</f>
        <v>0</v>
      </c>
      <c r="FQ554" s="222">
        <f t="shared" ref="FQ554:FQ616" si="1538">2*IMREAL(K293)*COS(2*PI()*B293*167/Nt_load2)-2*IMAGINARY(K293)*SIN(2*PI()*B293*167/Nt_load2)</f>
        <v>0</v>
      </c>
      <c r="FR554" s="222">
        <f t="shared" ref="FR554:FR616" si="1539">2*IMREAL(K293)*COS(2*PI()*B293*168/Nt_load2)-2*IMAGINARY(K293)*SIN(2*PI()*B293*168/Nt_load2)</f>
        <v>0</v>
      </c>
      <c r="FS554" s="222">
        <f t="shared" ref="FS554:FS616" si="1540">2*IMREAL(K293)*COS(2*PI()*B293*169/Nt_load2)-2*IMAGINARY(K293)*SIN(2*PI()*B293*169/Nt_load2)</f>
        <v>0</v>
      </c>
      <c r="FT554" s="222">
        <f t="shared" ref="FT554:FT616" si="1541">2*IMREAL(K293)*COS(2*PI()*B293*170/Nt_load2)-2*IMAGINARY(K293)*SIN(2*PI()*B293*170/Nt_load2)</f>
        <v>0</v>
      </c>
      <c r="FU554" s="222">
        <f t="shared" ref="FU554:FU616" si="1542">2*IMREAL(K293)*COS(2*PI()*B293*171/Nt_load2)-2*IMAGINARY(K293)*SIN(2*PI()*B293*171/Nt_load2)</f>
        <v>0</v>
      </c>
      <c r="FV554" s="222">
        <f t="shared" ref="FV554:FV616" si="1543">2*IMREAL(K293)*COS(2*PI()*B293*172/Nt_load2)-2*IMAGINARY(K293)*SIN(2*PI()*B293*172/Nt_load2)</f>
        <v>0</v>
      </c>
      <c r="FW554" s="222">
        <f t="shared" ref="FW554:FW616" si="1544">2*IMREAL(K293)*COS(2*PI()*B293*173/Nt_load2)-2*IMAGINARY(K293)*SIN(2*PI()*B293*173/Nt_load2)</f>
        <v>0</v>
      </c>
      <c r="FX554" s="222">
        <f t="shared" ref="FX554:FX616" si="1545">2*IMREAL(K293)*COS(2*PI()*B293*174/Nt_load2)-2*IMAGINARY(K293)*SIN(2*PI()*B293*174/Nt_load2)</f>
        <v>0</v>
      </c>
      <c r="FY554" s="222">
        <f t="shared" ref="FY554:FY616" si="1546">2*IMREAL(K293)*COS(2*PI()*B293*175/Nt_load2)-2*IMAGINARY(K293)*SIN(2*PI()*B293*175/Nt_load2)</f>
        <v>0</v>
      </c>
      <c r="FZ554" s="222">
        <f t="shared" ref="FZ554:FZ616" si="1547">2*IMREAL(K293)*COS(2*PI()*B293*176/Nt_load2)-2*IMAGINARY(K293)*SIN(2*PI()*B293*176/Nt_load2)</f>
        <v>0</v>
      </c>
      <c r="GA554" s="222">
        <f t="shared" ref="GA554:GA616" si="1548">2*IMREAL(K293)*COS(2*PI()*B293*177/Nt_load2)-2*IMAGINARY(K293)*SIN(2*PI()*B293*177/Nt_load2)</f>
        <v>0</v>
      </c>
      <c r="GB554" s="222">
        <f t="shared" ref="GB554:GB616" si="1549">2*IMREAL(K293)*COS(2*PI()*B293*178/Nt_load2)-2*IMAGINARY(K293)*SIN(2*PI()*B293*178/Nt_load2)</f>
        <v>0</v>
      </c>
      <c r="GC554" s="222">
        <f t="shared" ref="GC554:GC616" si="1550">2*IMREAL(K293)*COS(2*PI()*B293*179/Nt_load2)-2*IMAGINARY(K293)*SIN(2*PI()*B293*179/Nt_load2)</f>
        <v>0</v>
      </c>
      <c r="GD554" s="222">
        <f t="shared" ref="GD554:GD616" si="1551">2*IMREAL(K293)*COS(2*PI()*B293*180/Nt_load2)-2*IMAGINARY(K293)*SIN(2*PI()*B293*180/Nt_load2)</f>
        <v>0</v>
      </c>
      <c r="GE554" s="222">
        <f t="shared" ref="GE554:GE616" si="1552">2*IMREAL(K293)*COS(2*PI()*B293*181/Nt_load2)-2*IMAGINARY(K293)*SIN(2*PI()*B293*181/Nt_load2)</f>
        <v>0</v>
      </c>
      <c r="GF554" s="222">
        <f t="shared" ref="GF554:GF616" si="1553">2*IMREAL(K293)*COS(2*PI()*B293*182/Nt_load2)-2*IMAGINARY(K293)*SIN(2*PI()*B293*182/Nt_load2)</f>
        <v>0</v>
      </c>
      <c r="GG554" s="222">
        <f t="shared" ref="GG554:GG616" si="1554">2*IMREAL(K293)*COS(2*PI()*B293*183/Nt_load2)-2*IMAGINARY(K293)*SIN(2*PI()*B293*183/Nt_load2)</f>
        <v>0</v>
      </c>
      <c r="GH554" s="222">
        <f t="shared" ref="GH554:GH616" si="1555">2*IMREAL(K293)*COS(2*PI()*B293*184/Nt_load2)-2*IMAGINARY(K293)*SIN(2*PI()*B293*184/Nt_load2)</f>
        <v>0</v>
      </c>
      <c r="GI554" s="222">
        <f t="shared" ref="GI554:GI616" si="1556">2*IMREAL(K293)*COS(2*PI()*B293*185/Nt_load2)-2*IMAGINARY(K293)*SIN(2*PI()*B293*185/Nt_load2)</f>
        <v>0</v>
      </c>
      <c r="GJ554" s="222">
        <f t="shared" ref="GJ554:GJ616" si="1557">2*IMREAL(K293)*COS(2*PI()*B293*186/Nt_load2)-2*IMAGINARY(K293)*SIN(2*PI()*B293*186/Nt_load2)</f>
        <v>0</v>
      </c>
      <c r="GK554" s="222">
        <f t="shared" ref="GK554:GK616" si="1558">2*IMREAL(K293)*COS(2*PI()*B293*187/Nt_load2)-2*IMAGINARY(K293)*SIN(2*PI()*B293*187/Nt_load2)</f>
        <v>0</v>
      </c>
      <c r="GL554" s="222">
        <f t="shared" ref="GL554:GL616" si="1559">2*IMREAL(K293)*COS(2*PI()*B293*188/Nt_load2)-2*IMAGINARY(K293)*SIN(2*PI()*B293*188/Nt_load2)</f>
        <v>0</v>
      </c>
      <c r="GM554" s="222">
        <f t="shared" ref="GM554:GM616" si="1560">2*IMREAL(K293)*COS(2*PI()*B293*189/Nt_load2)-2*IMAGINARY(K293)*SIN(2*PI()*B293*189/Nt_load2)</f>
        <v>0</v>
      </c>
      <c r="GN554" s="222">
        <f t="shared" ref="GN554:GN616" si="1561">2*IMREAL(K293)*COS(2*PI()*B293*190/Nt_load2)-2*IMAGINARY(K293)*SIN(2*PI()*B293*190/Nt_load2)</f>
        <v>0</v>
      </c>
      <c r="GO554" s="222">
        <f t="shared" ref="GO554:GO616" si="1562">2*IMREAL(K293)*COS(2*PI()*B293*191/Nt_load2)-2*IMAGINARY(K293)*SIN(2*PI()*B293*191/Nt_load2)</f>
        <v>0</v>
      </c>
      <c r="GP554" s="222">
        <f t="shared" ref="GP554:GP616" si="1563">2*IMREAL(K293)*COS(2*PI()*B293*192/Nt_load2)-2*IMAGINARY(K293)*SIN(2*PI()*B293*192/Nt_load2)</f>
        <v>0</v>
      </c>
      <c r="GQ554" s="222">
        <f t="shared" ref="GQ554:GQ616" si="1564">2*IMREAL(K293)*COS(2*PI()*B293*193/Nt_load2)-2*IMAGINARY(K293)*SIN(2*PI()*B293*193/Nt_load2)</f>
        <v>0</v>
      </c>
      <c r="GR554" s="222">
        <f t="shared" ref="GR554:GR616" si="1565">2*IMREAL(K293)*COS(2*PI()*B293*194/Nt_load2)-2*IMAGINARY(K293)*SIN(2*PI()*B293*194/Nt_load2)</f>
        <v>0</v>
      </c>
      <c r="GS554" s="222">
        <f t="shared" ref="GS554:GS616" si="1566">2*IMREAL(K293)*COS(2*PI()*B293*195/Nt_load2)-2*IMAGINARY(K293)*SIN(2*PI()*B293*195/Nt_load2)</f>
        <v>0</v>
      </c>
      <c r="GT554" s="222">
        <f t="shared" ref="GT554:GT616" si="1567">2*IMREAL(K293)*COS(2*PI()*B293*196/Nt_load2)-2*IMAGINARY(K293)*SIN(2*PI()*B293*196/Nt_load2)</f>
        <v>0</v>
      </c>
      <c r="GU554" s="222">
        <f t="shared" ref="GU554:GU616" si="1568">2*IMREAL(K293)*COS(2*PI()*B293*197/Nt_load2)-2*IMAGINARY(K293)*SIN(2*PI()*B293*197/Nt_load2)</f>
        <v>0</v>
      </c>
      <c r="GV554" s="222">
        <f t="shared" ref="GV554:GV616" si="1569">2*IMREAL(K293)*COS(2*PI()*B293*198/Nt_load2)-2*IMAGINARY(K293)*SIN(2*PI()*B293*198/Nt_load2)</f>
        <v>0</v>
      </c>
      <c r="GW554" s="222">
        <f t="shared" ref="GW554:GW616" si="1570">2*IMREAL(K293)*COS(2*PI()*B293*199/Nt_load2)-2*IMAGINARY(K293)*SIN(2*PI()*B293*199/Nt_load2)</f>
        <v>0</v>
      </c>
      <c r="GX554" s="222">
        <f t="shared" ref="GX554:GX616" si="1571">2*IMREAL(K293)*COS(2*PI()*B293*200/Nt_load2)-2*IMAGINARY(K293)*SIN(2*PI()*B293*200/Nt_load2)</f>
        <v>0</v>
      </c>
      <c r="GY554" s="222">
        <f t="shared" ref="GY554:GY616" si="1572">2*IMREAL(K293)*COS(2*PI()*B293*201/Nt_load2)-2*IMAGINARY(K293)*SIN(2*PI()*B293*201/Nt_load2)</f>
        <v>0</v>
      </c>
      <c r="GZ554" s="222">
        <f t="shared" ref="GZ554:GZ616" si="1573">2*IMREAL(K293)*COS(2*PI()*B293*202/Nt_load2)-2*IMAGINARY(K293)*SIN(2*PI()*B293*202/Nt_load2)</f>
        <v>0</v>
      </c>
      <c r="HA554" s="222">
        <f t="shared" ref="HA554:HA616" si="1574">2*IMREAL(K293)*COS(2*PI()*B293*203/Nt_load2)-2*IMAGINARY(K293)*SIN(2*PI()*B293*203/Nt_load2)</f>
        <v>0</v>
      </c>
      <c r="HB554" s="222">
        <f t="shared" ref="HB554:HB616" si="1575">2*IMREAL(K293)*COS(2*PI()*B293*204/Nt_load2)-2*IMAGINARY(K293)*SIN(2*PI()*B293*204/Nt_load2)</f>
        <v>0</v>
      </c>
      <c r="HC554" s="222">
        <f t="shared" ref="HC554:HC616" si="1576">2*IMREAL(K293)*COS(2*PI()*B293*205/Nt_load2)-2*IMAGINARY(K293)*SIN(2*PI()*B293*205/Nt_load2)</f>
        <v>0</v>
      </c>
      <c r="HD554" s="222">
        <f t="shared" ref="HD554:HD616" si="1577">2*IMREAL(K293)*COS(2*PI()*B293*206/Nt_load2)-2*IMAGINARY(K293)*SIN(2*PI()*B293*206/Nt_load2)</f>
        <v>0</v>
      </c>
      <c r="HE554" s="222">
        <f t="shared" ref="HE554:HE616" si="1578">2*IMREAL(K293)*COS(2*PI()*B293*207/Nt_load2)-2*IMAGINARY(K293)*SIN(2*PI()*B293*207/Nt_load2)</f>
        <v>0</v>
      </c>
      <c r="HF554" s="222">
        <f t="shared" ref="HF554:HF616" si="1579">2*IMREAL(K293)*COS(2*PI()*B293*208/Nt_load2)-2*IMAGINARY(K293)*SIN(2*PI()*B293*208/Nt_load2)</f>
        <v>0</v>
      </c>
      <c r="HG554" s="222">
        <f t="shared" ref="HG554:HG616" si="1580">2*IMREAL(K293)*COS(2*PI()*B293*209/Nt_load2)-2*IMAGINARY(K293)*SIN(2*PI()*B293*209/Nt_load2)</f>
        <v>0</v>
      </c>
      <c r="HH554" s="222">
        <f t="shared" ref="HH554:HH616" si="1581">2*IMREAL(K293)*COS(2*PI()*B293*210/Nt_load2)-2*IMAGINARY(K293)*SIN(2*PI()*B293*210/Nt_load2)</f>
        <v>0</v>
      </c>
      <c r="HI554" s="222">
        <f t="shared" ref="HI554:HI616" si="1582">2*IMREAL(K293)*COS(2*PI()*B293*211/Nt_load2)-2*IMAGINARY(K293)*SIN(2*PI()*B293*211/Nt_load2)</f>
        <v>0</v>
      </c>
      <c r="HJ554" s="222">
        <f t="shared" ref="HJ554:HJ616" si="1583">2*IMREAL(K293)*COS(2*PI()*B293*212/Nt_load2)-2*IMAGINARY(K293)*SIN(2*PI()*B293*212/Nt_load2)</f>
        <v>0</v>
      </c>
      <c r="HK554" s="222">
        <f t="shared" ref="HK554:HK616" si="1584">2*IMREAL(K293)*COS(2*PI()*B293*213/Nt_load2)-2*IMAGINARY(K293)*SIN(2*PI()*B293*213/Nt_load2)</f>
        <v>0</v>
      </c>
      <c r="HL554" s="222">
        <f t="shared" ref="HL554:HL616" si="1585">2*IMREAL(K293)*COS(2*PI()*B293*214/Nt_load2)-2*IMAGINARY(K293)*SIN(2*PI()*B293*214/Nt_load2)</f>
        <v>0</v>
      </c>
      <c r="HM554" s="222">
        <f t="shared" ref="HM554:HM616" si="1586">2*IMREAL(K293)*COS(2*PI()*B293*215/Nt_load2)-2*IMAGINARY(K293)*SIN(2*PI()*B293*215/Nt_load2)</f>
        <v>0</v>
      </c>
      <c r="HN554" s="222">
        <f t="shared" ref="HN554:HN616" si="1587">2*IMREAL(K293)*COS(2*PI()*B293*216/Nt_load2)-2*IMAGINARY(K293)*SIN(2*PI()*B293*216/Nt_load2)</f>
        <v>0</v>
      </c>
      <c r="HO554" s="222">
        <f t="shared" ref="HO554:HO616" si="1588">2*IMREAL(K293)*COS(2*PI()*B293*217/Nt_load2)-2*IMAGINARY(K293)*SIN(2*PI()*B293*217/Nt_load2)</f>
        <v>0</v>
      </c>
      <c r="HP554" s="222">
        <f t="shared" ref="HP554:HP616" si="1589">2*IMREAL(K293)*COS(2*PI()*B293*218/Nt_load2)-2*IMAGINARY(K293)*SIN(2*PI()*B293*218/Nt_load2)</f>
        <v>0</v>
      </c>
      <c r="HQ554" s="222">
        <f t="shared" ref="HQ554:HQ616" si="1590">2*IMREAL(K293)*COS(2*PI()*B293*219/Nt_load2)-2*IMAGINARY(K293)*SIN(2*PI()*B293*219/Nt_load2)</f>
        <v>0</v>
      </c>
      <c r="HR554" s="222">
        <f t="shared" ref="HR554:HR616" si="1591">2*IMREAL(K293)*COS(2*PI()*B293*220/Nt_load2)-2*IMAGINARY(K293)*SIN(2*PI()*B293*220/Nt_load2)</f>
        <v>0</v>
      </c>
      <c r="HS554" s="222">
        <f t="shared" ref="HS554:HS616" si="1592">2*IMREAL(K293)*COS(2*PI()*B293*221/Nt_load2)-2*IMAGINARY(K293)*SIN(2*PI()*B293*221/Nt_load2)</f>
        <v>0</v>
      </c>
      <c r="HT554" s="222">
        <f t="shared" ref="HT554:HT616" si="1593">2*IMREAL(K293)*COS(2*PI()*B293*222/Nt_load2)-2*IMAGINARY(K293)*SIN(2*PI()*B293*222/Nt_load2)</f>
        <v>0</v>
      </c>
      <c r="HU554" s="222">
        <f t="shared" ref="HU554:HU616" si="1594">2*IMREAL(K293)*COS(2*PI()*B293*223/Nt_load2)-2*IMAGINARY(K293)*SIN(2*PI()*B293*223/Nt_load2)</f>
        <v>0</v>
      </c>
      <c r="HV554" s="222">
        <f t="shared" ref="HV554:HV616" si="1595">2*IMREAL(K293)*COS(2*PI()*B293*224/Nt_load2)-2*IMAGINARY(K293)*SIN(2*PI()*B293*224/Nt_load2)</f>
        <v>0</v>
      </c>
      <c r="HW554" s="222">
        <f t="shared" ref="HW554:HW616" si="1596">2*IMREAL(K293)*COS(2*PI()*B293*225/Nt_load2)-2*IMAGINARY(K293)*SIN(2*PI()*B293*225/Nt_load2)</f>
        <v>0</v>
      </c>
      <c r="HX554" s="222">
        <f t="shared" ref="HX554:HX616" si="1597">2*IMREAL(K293)*COS(2*PI()*B293*226/Nt_load2)-2*IMAGINARY(K293)*SIN(2*PI()*B293*226/Nt_load2)</f>
        <v>0</v>
      </c>
      <c r="HY554" s="222">
        <f t="shared" ref="HY554:HY616" si="1598">2*IMREAL(K293)*COS(2*PI()*B293*227/Nt_load2)-2*IMAGINARY(K293)*SIN(2*PI()*B293*227/Nt_load2)</f>
        <v>0</v>
      </c>
      <c r="HZ554" s="222">
        <f t="shared" ref="HZ554:HZ616" si="1599">2*IMREAL(K293)*COS(2*PI()*B293*228/Nt_load2)-2*IMAGINARY(K293)*SIN(2*PI()*B293*228/Nt_load2)</f>
        <v>0</v>
      </c>
      <c r="IA554" s="222">
        <f t="shared" ref="IA554:IA616" si="1600">2*IMREAL(K293)*COS(2*PI()*B293*229/Nt_load2)-2*IMAGINARY(K293)*SIN(2*PI()*B293*229/Nt_load2)</f>
        <v>0</v>
      </c>
      <c r="IB554" s="222">
        <f t="shared" ref="IB554:IB616" si="1601">2*IMREAL(K293)*COS(2*PI()*B293*230/Nt_load2)-2*IMAGINARY(K293)*SIN(2*PI()*B293*230/Nt_load2)</f>
        <v>0</v>
      </c>
      <c r="IC554" s="222">
        <f t="shared" ref="IC554:IC616" si="1602">2*IMREAL(K293)*COS(2*PI()*B293*231/Nt_load2)-2*IMAGINARY(K293)*SIN(2*PI()*B293*231/Nt_load2)</f>
        <v>0</v>
      </c>
      <c r="ID554" s="222">
        <f t="shared" ref="ID554:ID616" si="1603">2*IMREAL(K293)*COS(2*PI()*B293*232/Nt_load2)-2*IMAGINARY(K293)*SIN(2*PI()*B293*232/Nt_load2)</f>
        <v>0</v>
      </c>
      <c r="IE554" s="222">
        <f t="shared" ref="IE554:IE616" si="1604">2*IMREAL(K293)*COS(2*PI()*B293*233/Nt_load2)-2*IMAGINARY(K293)*SIN(2*PI()*B293*223/Nt_load2)</f>
        <v>0</v>
      </c>
      <c r="IF554" s="222">
        <f t="shared" ref="IF554:IF616" si="1605">2*IMREAL(K293)*COS(2*PI()*B293*234/Nt_load2)-2*IMAGINARY(K293)*SIN(2*PI()*B293*234/Nt_load2)</f>
        <v>0</v>
      </c>
      <c r="IG554" s="222">
        <f t="shared" ref="IG554:IG616" si="1606">2*IMREAL(K293)*COS(2*PI()*B293*235/Nt_load2)-2*IMAGINARY(K293)*SIN(2*PI()*B293*235/Nt_load2)</f>
        <v>0</v>
      </c>
      <c r="IH554" s="222">
        <f t="shared" ref="IH554:IH616" si="1607">2*IMREAL(K293)*COS(2*PI()*B293*236/Nt_load2)-2*IMAGINARY(K293)*SIN(2*PI()*B293*236/Nt_load2)</f>
        <v>0</v>
      </c>
      <c r="II554" s="222">
        <f t="shared" ref="II554:II616" si="1608">2*IMREAL(K293)*COS(2*PI()*B293*237/Nt_load2)-2*IMAGINARY(K293)*SIN(2*PI()*B293*237/Nt_load2)</f>
        <v>0</v>
      </c>
      <c r="IJ554" s="222">
        <f t="shared" ref="IJ554:IJ616" si="1609">2*IMREAL(K293)*COS(2*PI()*B293*238/Nt_load2)-2*IMAGINARY(K293)*SIN(2*PI()*B293*238/Nt_load2)</f>
        <v>0</v>
      </c>
      <c r="IK554" s="222">
        <f t="shared" ref="IK554:IK616" si="1610">2*IMREAL(K293)*COS(2*PI()*B293*239/Nt_load2)-2*IMAGINARY(K293)*SIN(2*PI()*B293*239/Nt_load2)</f>
        <v>0</v>
      </c>
      <c r="IL554" s="222">
        <f t="shared" ref="IL554:IL616" si="1611">2*IMREAL(K293)*COS(2*PI()*B293*240/Nt_load2)-2*IMAGINARY(K293)*SIN(2*PI()*B293*240/Nt_load2)</f>
        <v>0</v>
      </c>
      <c r="IM554" s="222">
        <f t="shared" ref="IM554:IM616" si="1612">2*IMREAL(K293)*COS(2*PI()*B293*241/Nt_load2)-2*IMAGINARY(K293)*SIN(2*PI()*B293*241/Nt_load2)</f>
        <v>0</v>
      </c>
      <c r="IN554" s="222">
        <f t="shared" ref="IN554:IN616" si="1613">2*IMREAL(K293)*COS(2*PI()*B293*242/Nt_load2)-2*IMAGINARY(K293)*SIN(2*PI()*B293*242/Nt_load2)</f>
        <v>0</v>
      </c>
      <c r="IO554" s="222">
        <f t="shared" ref="IO554:IO616" si="1614">2*IMREAL(K293)*COS(2*PI()*B293*243/Nt_load2)-2*IMAGINARY(K293)*SIN(2*PI()*B293*243/Nt_load2)</f>
        <v>0</v>
      </c>
      <c r="IP554" s="222">
        <f t="shared" ref="IP554:IP616" si="1615">2*IMREAL(K293)*COS(2*PI()*B293*244/Nt_load2)-2*IMAGINARY(K293)*SIN(2*PI()*B293*244/Nt_load2)</f>
        <v>0</v>
      </c>
      <c r="IQ554" s="222">
        <f t="shared" ref="IQ554:IQ616" si="1616">2*IMREAL(K293)*COS(2*PI()*B293*245/Nt_load2)-2*IMAGINARY(K293)*SIN(2*PI()*B293*245/Nt_load2)</f>
        <v>0</v>
      </c>
      <c r="IR554" s="222">
        <f t="shared" ref="IR554:IR616" si="1617">2*IMREAL(K293)*COS(2*PI()*B293*246/Nt_load2)-2*IMAGINARY(K293)*SIN(2*PI()*B293*246/Nt_load2)</f>
        <v>0</v>
      </c>
      <c r="IS554" s="222">
        <f t="shared" ref="IS554:IS616" si="1618">2*IMREAL(K293)*COS(2*PI()*B293*247/Nt_load2)-2*IMAGINARY(K293)*SIN(2*PI()*B293*247/Nt_load2)</f>
        <v>0</v>
      </c>
      <c r="IT554" s="222">
        <f t="shared" ref="IT554:IT616" si="1619">2*IMREAL(K293)*COS(2*PI()*B293*248/Nt_load2)-2*IMAGINARY(K293)*SIN(2*PI()*B293*248/Nt_load2)</f>
        <v>0</v>
      </c>
      <c r="IU554" s="222">
        <f t="shared" ref="IU554:IU616" si="1620">2*IMREAL(K293)*COS(2*PI()*B293*249/Nt_load2)-2*IMAGINARY(K293)*SIN(2*PI()*B293*249/Nt_load2)</f>
        <v>0</v>
      </c>
      <c r="IV554" s="222">
        <f t="shared" ref="IV554:IV616" si="1621">2*IMREAL(K293)*COS(2*PI()*B293*250/Nt_load2)-2*IMAGINARY(K293)*SIN(2*PI()*B293*250/Nt_load2)</f>
        <v>0</v>
      </c>
      <c r="IW554" s="222">
        <f t="shared" ref="IW554:IW616" si="1622">2*IMREAL(K293)*COS(2*PI()*B293*251/Nt_load2)-2*IMAGINARY(K293)*SIN(2*PI()*B293*251/Nt_load2)</f>
        <v>0</v>
      </c>
      <c r="IX554" s="222">
        <f t="shared" ref="IX554:IX616" si="1623">2*IMREAL(K293)*COS(2*PI()*B293*252/Nt_load2)-2*IMAGINARY(K293)*SIN(2*PI()*B293*252/Nt_load2)</f>
        <v>0</v>
      </c>
      <c r="IY554" s="222">
        <f t="shared" ref="IY554:IY616" si="1624">2*IMREAL(K293)*COS(2*PI()*B293*253/Nt_load2)-2*IMAGINARY(K293)*SIN(2*PI()*B293*253/Nt_load2)</f>
        <v>0</v>
      </c>
      <c r="IZ554" s="222">
        <f t="shared" ref="IZ554:IZ616" si="1625">2*IMREAL(K293)*COS(2*PI()*B293*254/Nt_load2)-2*IMAGINARY(K293)*SIN(2*PI()*B293*254/Nt_load2)</f>
        <v>0</v>
      </c>
      <c r="JA554" s="222">
        <f t="shared" ref="JA554:JA616" si="1626">2*IMREAL(K293)*COS(2*PI()*B293*255/Nt_load2)-2*IMAGINARY(K293)*SIN(2*PI()*B293*255/Nt_load2)</f>
        <v>0</v>
      </c>
      <c r="JB554" s="222">
        <f t="shared" ref="JB554:JB616" si="1627">2*IMREAL(K293)*COS(2*PI()*B293*256/Nt_load2)-2*IMAGINARY(K293)*SIN(2*PI()*B293*256/Nt_load2)</f>
        <v>0</v>
      </c>
    </row>
    <row r="555" spans="2:262">
      <c r="B555" s="230">
        <v>194</v>
      </c>
      <c r="C555" s="229">
        <f t="shared" ref="C555:C617" si="1628">C554+Div_Nt_load2</f>
        <v>3.7890625000000029E-3</v>
      </c>
      <c r="D555" s="226">
        <f t="shared" ca="1" si="1371"/>
        <v>72.108725958526293</v>
      </c>
      <c r="E555" s="225">
        <f ca="1">GR361</f>
        <v>0.10872595852628579</v>
      </c>
      <c r="F555" s="224">
        <v>194</v>
      </c>
      <c r="G555" s="222">
        <f t="shared" si="1372"/>
        <v>0</v>
      </c>
      <c r="H555" s="222">
        <f t="shared" si="1373"/>
        <v>0</v>
      </c>
      <c r="I555" s="222">
        <f t="shared" si="1374"/>
        <v>0</v>
      </c>
      <c r="J555" s="222">
        <f t="shared" si="1375"/>
        <v>0</v>
      </c>
      <c r="K555" s="222">
        <f t="shared" si="1376"/>
        <v>0</v>
      </c>
      <c r="L555" s="222">
        <f t="shared" si="1377"/>
        <v>0</v>
      </c>
      <c r="M555" s="222">
        <f t="shared" si="1378"/>
        <v>0</v>
      </c>
      <c r="N555" s="222">
        <f t="shared" si="1379"/>
        <v>0</v>
      </c>
      <c r="O555" s="222">
        <f t="shared" si="1380"/>
        <v>0</v>
      </c>
      <c r="P555" s="222">
        <f t="shared" si="1381"/>
        <v>0</v>
      </c>
      <c r="Q555" s="222">
        <f t="shared" si="1382"/>
        <v>0</v>
      </c>
      <c r="R555" s="222">
        <f t="shared" si="1383"/>
        <v>0</v>
      </c>
      <c r="S555" s="222">
        <f t="shared" si="1384"/>
        <v>0</v>
      </c>
      <c r="T555" s="222">
        <f t="shared" si="1385"/>
        <v>0</v>
      </c>
      <c r="U555" s="222">
        <f t="shared" si="1386"/>
        <v>0</v>
      </c>
      <c r="V555" s="222">
        <f t="shared" si="1387"/>
        <v>0</v>
      </c>
      <c r="W555" s="222">
        <f t="shared" si="1388"/>
        <v>0</v>
      </c>
      <c r="X555" s="222">
        <f t="shared" si="1389"/>
        <v>0</v>
      </c>
      <c r="Y555" s="222">
        <f t="shared" si="1390"/>
        <v>0</v>
      </c>
      <c r="Z555" s="222">
        <f t="shared" si="1391"/>
        <v>0</v>
      </c>
      <c r="AA555" s="222">
        <f t="shared" si="1392"/>
        <v>0</v>
      </c>
      <c r="AB555" s="222">
        <f t="shared" si="1393"/>
        <v>0</v>
      </c>
      <c r="AC555" s="222">
        <f t="shared" si="1394"/>
        <v>0</v>
      </c>
      <c r="AD555" s="222">
        <f t="shared" si="1395"/>
        <v>0</v>
      </c>
      <c r="AE555" s="222">
        <f t="shared" si="1396"/>
        <v>0</v>
      </c>
      <c r="AF555" s="222">
        <f t="shared" si="1397"/>
        <v>0</v>
      </c>
      <c r="AG555" s="222">
        <f t="shared" si="1398"/>
        <v>0</v>
      </c>
      <c r="AH555" s="222">
        <f t="shared" si="1399"/>
        <v>0</v>
      </c>
      <c r="AI555" s="222">
        <f t="shared" si="1400"/>
        <v>0</v>
      </c>
      <c r="AJ555" s="222">
        <f t="shared" si="1401"/>
        <v>0</v>
      </c>
      <c r="AK555" s="222">
        <f t="shared" si="1402"/>
        <v>0</v>
      </c>
      <c r="AL555" s="222">
        <f t="shared" si="1403"/>
        <v>0</v>
      </c>
      <c r="AM555" s="222">
        <f t="shared" si="1404"/>
        <v>0</v>
      </c>
      <c r="AN555" s="222">
        <f t="shared" si="1405"/>
        <v>0</v>
      </c>
      <c r="AO555" s="222">
        <f t="shared" si="1406"/>
        <v>0</v>
      </c>
      <c r="AP555" s="222">
        <f t="shared" si="1407"/>
        <v>0</v>
      </c>
      <c r="AQ555" s="222">
        <f t="shared" si="1408"/>
        <v>0</v>
      </c>
      <c r="AR555" s="222">
        <f t="shared" si="1409"/>
        <v>0</v>
      </c>
      <c r="AS555" s="222">
        <f t="shared" si="1410"/>
        <v>0</v>
      </c>
      <c r="AT555" s="222">
        <f t="shared" si="1411"/>
        <v>0</v>
      </c>
      <c r="AU555" s="222">
        <f t="shared" si="1412"/>
        <v>0</v>
      </c>
      <c r="AV555" s="222">
        <f t="shared" si="1413"/>
        <v>0</v>
      </c>
      <c r="AW555" s="222">
        <f t="shared" si="1414"/>
        <v>0</v>
      </c>
      <c r="AX555" s="222">
        <f t="shared" si="1415"/>
        <v>0</v>
      </c>
      <c r="AY555" s="222">
        <f t="shared" si="1416"/>
        <v>0</v>
      </c>
      <c r="AZ555" s="222">
        <f t="shared" si="1417"/>
        <v>0</v>
      </c>
      <c r="BA555" s="222">
        <f t="shared" si="1418"/>
        <v>0</v>
      </c>
      <c r="BB555" s="222">
        <f t="shared" si="1419"/>
        <v>0</v>
      </c>
      <c r="BC555" s="222">
        <f t="shared" si="1420"/>
        <v>0</v>
      </c>
      <c r="BD555" s="222">
        <f t="shared" si="1421"/>
        <v>0</v>
      </c>
      <c r="BE555" s="222">
        <f t="shared" si="1422"/>
        <v>0</v>
      </c>
      <c r="BF555" s="222">
        <f t="shared" si="1423"/>
        <v>0</v>
      </c>
      <c r="BG555" s="222">
        <f t="shared" si="1424"/>
        <v>0</v>
      </c>
      <c r="BH555" s="222">
        <f t="shared" si="1425"/>
        <v>0</v>
      </c>
      <c r="BI555" s="222">
        <f t="shared" si="1426"/>
        <v>0</v>
      </c>
      <c r="BJ555" s="222">
        <f t="shared" si="1427"/>
        <v>0</v>
      </c>
      <c r="BK555" s="222">
        <f t="shared" si="1428"/>
        <v>0</v>
      </c>
      <c r="BL555" s="222">
        <f t="shared" si="1429"/>
        <v>0</v>
      </c>
      <c r="BM555" s="222">
        <f t="shared" si="1430"/>
        <v>0</v>
      </c>
      <c r="BN555" s="222">
        <f t="shared" si="1431"/>
        <v>0</v>
      </c>
      <c r="BO555" s="222">
        <f t="shared" si="1432"/>
        <v>0</v>
      </c>
      <c r="BP555" s="222">
        <f t="shared" si="1433"/>
        <v>0</v>
      </c>
      <c r="BQ555" s="222">
        <f t="shared" si="1434"/>
        <v>0</v>
      </c>
      <c r="BR555" s="222">
        <f t="shared" si="1435"/>
        <v>0</v>
      </c>
      <c r="BS555" s="222">
        <f t="shared" si="1436"/>
        <v>0</v>
      </c>
      <c r="BT555" s="222">
        <f t="shared" si="1437"/>
        <v>0</v>
      </c>
      <c r="BU555" s="222">
        <f t="shared" si="1438"/>
        <v>0</v>
      </c>
      <c r="BV555" s="222">
        <f t="shared" si="1439"/>
        <v>0</v>
      </c>
      <c r="BW555" s="222">
        <f t="shared" si="1440"/>
        <v>0</v>
      </c>
      <c r="BX555" s="222">
        <f t="shared" si="1441"/>
        <v>0</v>
      </c>
      <c r="BY555" s="222">
        <f t="shared" si="1442"/>
        <v>0</v>
      </c>
      <c r="BZ555" s="222">
        <f t="shared" si="1443"/>
        <v>0</v>
      </c>
      <c r="CA555" s="222">
        <f t="shared" si="1444"/>
        <v>0</v>
      </c>
      <c r="CB555" s="222">
        <f t="shared" si="1445"/>
        <v>0</v>
      </c>
      <c r="CC555" s="222">
        <f t="shared" si="1446"/>
        <v>0</v>
      </c>
      <c r="CD555" s="222">
        <f t="shared" si="1447"/>
        <v>0</v>
      </c>
      <c r="CE555" s="222">
        <f t="shared" si="1448"/>
        <v>0</v>
      </c>
      <c r="CF555" s="222">
        <f t="shared" si="1449"/>
        <v>0</v>
      </c>
      <c r="CG555" s="222">
        <f t="shared" si="1450"/>
        <v>0</v>
      </c>
      <c r="CH555" s="222">
        <f t="shared" si="1451"/>
        <v>0</v>
      </c>
      <c r="CI555" s="222">
        <f t="shared" si="1452"/>
        <v>0</v>
      </c>
      <c r="CJ555" s="222">
        <f t="shared" si="1453"/>
        <v>0</v>
      </c>
      <c r="CK555" s="222">
        <f t="shared" si="1454"/>
        <v>0</v>
      </c>
      <c r="CL555" s="222">
        <f t="shared" si="1455"/>
        <v>0</v>
      </c>
      <c r="CM555" s="222">
        <f t="shared" si="1456"/>
        <v>0</v>
      </c>
      <c r="CN555" s="222">
        <f t="shared" si="1457"/>
        <v>0</v>
      </c>
      <c r="CO555" s="222">
        <f t="shared" si="1458"/>
        <v>0</v>
      </c>
      <c r="CP555" s="222">
        <f t="shared" si="1459"/>
        <v>0</v>
      </c>
      <c r="CQ555" s="222">
        <f t="shared" si="1460"/>
        <v>0</v>
      </c>
      <c r="CR555" s="222">
        <f t="shared" si="1461"/>
        <v>0</v>
      </c>
      <c r="CS555" s="222">
        <f t="shared" si="1462"/>
        <v>0</v>
      </c>
      <c r="CT555" s="222">
        <f t="shared" si="1463"/>
        <v>0</v>
      </c>
      <c r="CU555" s="222">
        <f t="shared" si="1464"/>
        <v>0</v>
      </c>
      <c r="CV555" s="222">
        <f t="shared" si="1465"/>
        <v>0</v>
      </c>
      <c r="CW555" s="222">
        <f t="shared" si="1466"/>
        <v>0</v>
      </c>
      <c r="CX555" s="222">
        <f t="shared" si="1467"/>
        <v>0</v>
      </c>
      <c r="CY555" s="222">
        <f t="shared" si="1468"/>
        <v>0</v>
      </c>
      <c r="CZ555" s="222">
        <f t="shared" si="1469"/>
        <v>0</v>
      </c>
      <c r="DA555" s="222">
        <f t="shared" si="1470"/>
        <v>0</v>
      </c>
      <c r="DB555" s="222">
        <f t="shared" si="1471"/>
        <v>0</v>
      </c>
      <c r="DC555" s="222">
        <f t="shared" si="1472"/>
        <v>0</v>
      </c>
      <c r="DD555" s="222">
        <f t="shared" si="1473"/>
        <v>0</v>
      </c>
      <c r="DE555" s="222">
        <f t="shared" si="1474"/>
        <v>0</v>
      </c>
      <c r="DF555" s="222">
        <f t="shared" si="1475"/>
        <v>0</v>
      </c>
      <c r="DG555" s="222">
        <f t="shared" si="1476"/>
        <v>0</v>
      </c>
      <c r="DH555" s="222">
        <f t="shared" si="1477"/>
        <v>0</v>
      </c>
      <c r="DI555" s="222">
        <f t="shared" si="1478"/>
        <v>0</v>
      </c>
      <c r="DJ555" s="222">
        <f t="shared" si="1479"/>
        <v>0</v>
      </c>
      <c r="DK555" s="222">
        <f t="shared" si="1480"/>
        <v>0</v>
      </c>
      <c r="DL555" s="222">
        <f t="shared" si="1481"/>
        <v>0</v>
      </c>
      <c r="DM555" s="222">
        <f t="shared" si="1482"/>
        <v>0</v>
      </c>
      <c r="DN555" s="222">
        <f t="shared" si="1483"/>
        <v>0</v>
      </c>
      <c r="DO555" s="222">
        <f t="shared" si="1484"/>
        <v>0</v>
      </c>
      <c r="DP555" s="222">
        <f t="shared" si="1485"/>
        <v>0</v>
      </c>
      <c r="DQ555" s="222">
        <f t="shared" si="1486"/>
        <v>0</v>
      </c>
      <c r="DR555" s="222">
        <f t="shared" si="1487"/>
        <v>0</v>
      </c>
      <c r="DS555" s="222">
        <f t="shared" si="1488"/>
        <v>0</v>
      </c>
      <c r="DT555" s="222">
        <f t="shared" si="1489"/>
        <v>0</v>
      </c>
      <c r="DU555" s="222">
        <f t="shared" si="1490"/>
        <v>0</v>
      </c>
      <c r="DV555" s="222">
        <f t="shared" si="1491"/>
        <v>0</v>
      </c>
      <c r="DW555" s="222">
        <f t="shared" si="1492"/>
        <v>0</v>
      </c>
      <c r="DX555" s="222">
        <f t="shared" si="1493"/>
        <v>0</v>
      </c>
      <c r="DY555" s="222">
        <f t="shared" si="1494"/>
        <v>0</v>
      </c>
      <c r="DZ555" s="222">
        <f t="shared" si="1495"/>
        <v>0</v>
      </c>
      <c r="EA555" s="222">
        <f t="shared" si="1496"/>
        <v>0</v>
      </c>
      <c r="EB555" s="222">
        <f t="shared" si="1497"/>
        <v>0</v>
      </c>
      <c r="EC555" s="222">
        <f t="shared" si="1498"/>
        <v>0</v>
      </c>
      <c r="ED555" s="222">
        <f t="shared" si="1499"/>
        <v>0</v>
      </c>
      <c r="EE555" s="222">
        <f t="shared" si="1500"/>
        <v>0</v>
      </c>
      <c r="EF555" s="222">
        <f t="shared" si="1501"/>
        <v>0</v>
      </c>
      <c r="EG555" s="222">
        <f t="shared" si="1502"/>
        <v>0</v>
      </c>
      <c r="EH555" s="222">
        <f t="shared" si="1503"/>
        <v>0</v>
      </c>
      <c r="EI555" s="222">
        <f t="shared" si="1504"/>
        <v>0</v>
      </c>
      <c r="EJ555" s="222">
        <f t="shared" si="1505"/>
        <v>0</v>
      </c>
      <c r="EK555" s="222">
        <f t="shared" si="1506"/>
        <v>0</v>
      </c>
      <c r="EL555" s="222">
        <f t="shared" si="1507"/>
        <v>0</v>
      </c>
      <c r="EM555" s="222">
        <f t="shared" si="1508"/>
        <v>0</v>
      </c>
      <c r="EN555" s="222">
        <f t="shared" si="1509"/>
        <v>0</v>
      </c>
      <c r="EO555" s="222">
        <f t="shared" si="1510"/>
        <v>0</v>
      </c>
      <c r="EP555" s="222">
        <f t="shared" si="1511"/>
        <v>0</v>
      </c>
      <c r="EQ555" s="222">
        <f t="shared" si="1512"/>
        <v>0</v>
      </c>
      <c r="ER555" s="222">
        <f t="shared" si="1513"/>
        <v>0</v>
      </c>
      <c r="ES555" s="222">
        <f t="shared" si="1514"/>
        <v>0</v>
      </c>
      <c r="ET555" s="222">
        <f t="shared" si="1515"/>
        <v>0</v>
      </c>
      <c r="EU555" s="222">
        <f t="shared" si="1516"/>
        <v>0</v>
      </c>
      <c r="EV555" s="222">
        <f t="shared" si="1517"/>
        <v>0</v>
      </c>
      <c r="EW555" s="222">
        <f t="shared" si="1518"/>
        <v>0</v>
      </c>
      <c r="EX555" s="222">
        <f t="shared" si="1519"/>
        <v>0</v>
      </c>
      <c r="EY555" s="222">
        <f t="shared" si="1520"/>
        <v>0</v>
      </c>
      <c r="EZ555" s="222">
        <f t="shared" si="1521"/>
        <v>0</v>
      </c>
      <c r="FA555" s="222">
        <f t="shared" si="1522"/>
        <v>0</v>
      </c>
      <c r="FB555" s="222">
        <f t="shared" si="1523"/>
        <v>0</v>
      </c>
      <c r="FC555" s="222">
        <f t="shared" si="1524"/>
        <v>0</v>
      </c>
      <c r="FD555" s="222">
        <f t="shared" si="1525"/>
        <v>0</v>
      </c>
      <c r="FE555" s="222">
        <f t="shared" si="1526"/>
        <v>0</v>
      </c>
      <c r="FF555" s="222">
        <f t="shared" si="1527"/>
        <v>0</v>
      </c>
      <c r="FG555" s="222">
        <f t="shared" si="1528"/>
        <v>0</v>
      </c>
      <c r="FH555" s="222">
        <f t="shared" si="1529"/>
        <v>0</v>
      </c>
      <c r="FI555" s="222">
        <f t="shared" si="1530"/>
        <v>0</v>
      </c>
      <c r="FJ555" s="222">
        <f t="shared" si="1531"/>
        <v>0</v>
      </c>
      <c r="FK555" s="222">
        <f t="shared" si="1532"/>
        <v>0</v>
      </c>
      <c r="FL555" s="222">
        <f t="shared" si="1533"/>
        <v>0</v>
      </c>
      <c r="FM555" s="222">
        <f t="shared" si="1534"/>
        <v>0</v>
      </c>
      <c r="FN555" s="222">
        <f t="shared" si="1535"/>
        <v>0</v>
      </c>
      <c r="FO555" s="222">
        <f t="shared" si="1536"/>
        <v>0</v>
      </c>
      <c r="FP555" s="222">
        <f t="shared" si="1537"/>
        <v>0</v>
      </c>
      <c r="FQ555" s="222">
        <f t="shared" si="1538"/>
        <v>0</v>
      </c>
      <c r="FR555" s="222">
        <f t="shared" si="1539"/>
        <v>0</v>
      </c>
      <c r="FS555" s="222">
        <f t="shared" si="1540"/>
        <v>0</v>
      </c>
      <c r="FT555" s="222">
        <f t="shared" si="1541"/>
        <v>0</v>
      </c>
      <c r="FU555" s="222">
        <f t="shared" si="1542"/>
        <v>0</v>
      </c>
      <c r="FV555" s="222">
        <f t="shared" si="1543"/>
        <v>0</v>
      </c>
      <c r="FW555" s="222">
        <f t="shared" si="1544"/>
        <v>0</v>
      </c>
      <c r="FX555" s="222">
        <f t="shared" si="1545"/>
        <v>0</v>
      </c>
      <c r="FY555" s="222">
        <f t="shared" si="1546"/>
        <v>0</v>
      </c>
      <c r="FZ555" s="222">
        <f t="shared" si="1547"/>
        <v>0</v>
      </c>
      <c r="GA555" s="222">
        <f t="shared" si="1548"/>
        <v>0</v>
      </c>
      <c r="GB555" s="222">
        <f t="shared" si="1549"/>
        <v>0</v>
      </c>
      <c r="GC555" s="222">
        <f t="shared" si="1550"/>
        <v>0</v>
      </c>
      <c r="GD555" s="222">
        <f t="shared" si="1551"/>
        <v>0</v>
      </c>
      <c r="GE555" s="222">
        <f t="shared" si="1552"/>
        <v>0</v>
      </c>
      <c r="GF555" s="222">
        <f t="shared" si="1553"/>
        <v>0</v>
      </c>
      <c r="GG555" s="222">
        <f t="shared" si="1554"/>
        <v>0</v>
      </c>
      <c r="GH555" s="222">
        <f t="shared" si="1555"/>
        <v>0</v>
      </c>
      <c r="GI555" s="222">
        <f t="shared" si="1556"/>
        <v>0</v>
      </c>
      <c r="GJ555" s="222">
        <f t="shared" si="1557"/>
        <v>0</v>
      </c>
      <c r="GK555" s="222">
        <f t="shared" si="1558"/>
        <v>0</v>
      </c>
      <c r="GL555" s="222">
        <f t="shared" si="1559"/>
        <v>0</v>
      </c>
      <c r="GM555" s="222">
        <f t="shared" si="1560"/>
        <v>0</v>
      </c>
      <c r="GN555" s="222">
        <f t="shared" si="1561"/>
        <v>0</v>
      </c>
      <c r="GO555" s="222">
        <f t="shared" si="1562"/>
        <v>0</v>
      </c>
      <c r="GP555" s="222">
        <f t="shared" si="1563"/>
        <v>0</v>
      </c>
      <c r="GQ555" s="222">
        <f t="shared" si="1564"/>
        <v>0</v>
      </c>
      <c r="GR555" s="222">
        <f t="shared" si="1565"/>
        <v>0</v>
      </c>
      <c r="GS555" s="222">
        <f t="shared" si="1566"/>
        <v>0</v>
      </c>
      <c r="GT555" s="222">
        <f t="shared" si="1567"/>
        <v>0</v>
      </c>
      <c r="GU555" s="222">
        <f t="shared" si="1568"/>
        <v>0</v>
      </c>
      <c r="GV555" s="222">
        <f t="shared" si="1569"/>
        <v>0</v>
      </c>
      <c r="GW555" s="222">
        <f t="shared" si="1570"/>
        <v>0</v>
      </c>
      <c r="GX555" s="222">
        <f t="shared" si="1571"/>
        <v>0</v>
      </c>
      <c r="GY555" s="222">
        <f t="shared" si="1572"/>
        <v>0</v>
      </c>
      <c r="GZ555" s="222">
        <f t="shared" si="1573"/>
        <v>0</v>
      </c>
      <c r="HA555" s="222">
        <f t="shared" si="1574"/>
        <v>0</v>
      </c>
      <c r="HB555" s="222">
        <f t="shared" si="1575"/>
        <v>0</v>
      </c>
      <c r="HC555" s="222">
        <f t="shared" si="1576"/>
        <v>0</v>
      </c>
      <c r="HD555" s="222">
        <f t="shared" si="1577"/>
        <v>0</v>
      </c>
      <c r="HE555" s="222">
        <f t="shared" si="1578"/>
        <v>0</v>
      </c>
      <c r="HF555" s="222">
        <f t="shared" si="1579"/>
        <v>0</v>
      </c>
      <c r="HG555" s="222">
        <f t="shared" si="1580"/>
        <v>0</v>
      </c>
      <c r="HH555" s="222">
        <f t="shared" si="1581"/>
        <v>0</v>
      </c>
      <c r="HI555" s="222">
        <f t="shared" si="1582"/>
        <v>0</v>
      </c>
      <c r="HJ555" s="222">
        <f t="shared" si="1583"/>
        <v>0</v>
      </c>
      <c r="HK555" s="222">
        <f t="shared" si="1584"/>
        <v>0</v>
      </c>
      <c r="HL555" s="222">
        <f t="shared" si="1585"/>
        <v>0</v>
      </c>
      <c r="HM555" s="222">
        <f t="shared" si="1586"/>
        <v>0</v>
      </c>
      <c r="HN555" s="222">
        <f t="shared" si="1587"/>
        <v>0</v>
      </c>
      <c r="HO555" s="222">
        <f t="shared" si="1588"/>
        <v>0</v>
      </c>
      <c r="HP555" s="222">
        <f t="shared" si="1589"/>
        <v>0</v>
      </c>
      <c r="HQ555" s="222">
        <f t="shared" si="1590"/>
        <v>0</v>
      </c>
      <c r="HR555" s="222">
        <f t="shared" si="1591"/>
        <v>0</v>
      </c>
      <c r="HS555" s="222">
        <f t="shared" si="1592"/>
        <v>0</v>
      </c>
      <c r="HT555" s="222">
        <f t="shared" si="1593"/>
        <v>0</v>
      </c>
      <c r="HU555" s="222">
        <f t="shared" si="1594"/>
        <v>0</v>
      </c>
      <c r="HV555" s="222">
        <f t="shared" si="1595"/>
        <v>0</v>
      </c>
      <c r="HW555" s="222">
        <f t="shared" si="1596"/>
        <v>0</v>
      </c>
      <c r="HX555" s="222">
        <f t="shared" si="1597"/>
        <v>0</v>
      </c>
      <c r="HY555" s="222">
        <f t="shared" si="1598"/>
        <v>0</v>
      </c>
      <c r="HZ555" s="222">
        <f t="shared" si="1599"/>
        <v>0</v>
      </c>
      <c r="IA555" s="222">
        <f t="shared" si="1600"/>
        <v>0</v>
      </c>
      <c r="IB555" s="222">
        <f t="shared" si="1601"/>
        <v>0</v>
      </c>
      <c r="IC555" s="222">
        <f t="shared" si="1602"/>
        <v>0</v>
      </c>
      <c r="ID555" s="222">
        <f t="shared" si="1603"/>
        <v>0</v>
      </c>
      <c r="IE555" s="222">
        <f t="shared" si="1604"/>
        <v>0</v>
      </c>
      <c r="IF555" s="222">
        <f t="shared" si="1605"/>
        <v>0</v>
      </c>
      <c r="IG555" s="222">
        <f t="shared" si="1606"/>
        <v>0</v>
      </c>
      <c r="IH555" s="222">
        <f t="shared" si="1607"/>
        <v>0</v>
      </c>
      <c r="II555" s="222">
        <f t="shared" si="1608"/>
        <v>0</v>
      </c>
      <c r="IJ555" s="222">
        <f t="shared" si="1609"/>
        <v>0</v>
      </c>
      <c r="IK555" s="222">
        <f t="shared" si="1610"/>
        <v>0</v>
      </c>
      <c r="IL555" s="222">
        <f t="shared" si="1611"/>
        <v>0</v>
      </c>
      <c r="IM555" s="222">
        <f t="shared" si="1612"/>
        <v>0</v>
      </c>
      <c r="IN555" s="222">
        <f t="shared" si="1613"/>
        <v>0</v>
      </c>
      <c r="IO555" s="222">
        <f t="shared" si="1614"/>
        <v>0</v>
      </c>
      <c r="IP555" s="222">
        <f t="shared" si="1615"/>
        <v>0</v>
      </c>
      <c r="IQ555" s="222">
        <f t="shared" si="1616"/>
        <v>0</v>
      </c>
      <c r="IR555" s="222">
        <f t="shared" si="1617"/>
        <v>0</v>
      </c>
      <c r="IS555" s="222">
        <f t="shared" si="1618"/>
        <v>0</v>
      </c>
      <c r="IT555" s="222">
        <f t="shared" si="1619"/>
        <v>0</v>
      </c>
      <c r="IU555" s="222">
        <f t="shared" si="1620"/>
        <v>0</v>
      </c>
      <c r="IV555" s="222">
        <f t="shared" si="1621"/>
        <v>0</v>
      </c>
      <c r="IW555" s="222">
        <f t="shared" si="1622"/>
        <v>0</v>
      </c>
      <c r="IX555" s="222">
        <f t="shared" si="1623"/>
        <v>0</v>
      </c>
      <c r="IY555" s="222">
        <f t="shared" si="1624"/>
        <v>0</v>
      </c>
      <c r="IZ555" s="222">
        <f t="shared" si="1625"/>
        <v>0</v>
      </c>
      <c r="JA555" s="222">
        <f t="shared" si="1626"/>
        <v>0</v>
      </c>
      <c r="JB555" s="222">
        <f t="shared" si="1627"/>
        <v>0</v>
      </c>
    </row>
    <row r="556" spans="2:262">
      <c r="B556" s="230">
        <v>195</v>
      </c>
      <c r="C556" s="229">
        <f t="shared" si="1628"/>
        <v>3.8085937500000029E-3</v>
      </c>
      <c r="D556" s="226">
        <f t="shared" ca="1" si="1371"/>
        <v>72.130377669533615</v>
      </c>
      <c r="E556" s="225">
        <f ca="1">GS361</f>
        <v>0.1303776695336186</v>
      </c>
      <c r="F556" s="224">
        <v>195</v>
      </c>
      <c r="G556" s="222">
        <f t="shared" si="1372"/>
        <v>0</v>
      </c>
      <c r="H556" s="222">
        <f t="shared" si="1373"/>
        <v>0</v>
      </c>
      <c r="I556" s="222">
        <f t="shared" si="1374"/>
        <v>0</v>
      </c>
      <c r="J556" s="222">
        <f t="shared" si="1375"/>
        <v>0</v>
      </c>
      <c r="K556" s="222">
        <f t="shared" si="1376"/>
        <v>0</v>
      </c>
      <c r="L556" s="222">
        <f t="shared" si="1377"/>
        <v>0</v>
      </c>
      <c r="M556" s="222">
        <f t="shared" si="1378"/>
        <v>0</v>
      </c>
      <c r="N556" s="222">
        <f t="shared" si="1379"/>
        <v>0</v>
      </c>
      <c r="O556" s="222">
        <f t="shared" si="1380"/>
        <v>0</v>
      </c>
      <c r="P556" s="222">
        <f t="shared" si="1381"/>
        <v>0</v>
      </c>
      <c r="Q556" s="222">
        <f t="shared" si="1382"/>
        <v>0</v>
      </c>
      <c r="R556" s="222">
        <f t="shared" si="1383"/>
        <v>0</v>
      </c>
      <c r="S556" s="222">
        <f t="shared" si="1384"/>
        <v>0</v>
      </c>
      <c r="T556" s="222">
        <f t="shared" si="1385"/>
        <v>0</v>
      </c>
      <c r="U556" s="222">
        <f t="shared" si="1386"/>
        <v>0</v>
      </c>
      <c r="V556" s="222">
        <f t="shared" si="1387"/>
        <v>0</v>
      </c>
      <c r="W556" s="222">
        <f t="shared" si="1388"/>
        <v>0</v>
      </c>
      <c r="X556" s="222">
        <f t="shared" si="1389"/>
        <v>0</v>
      </c>
      <c r="Y556" s="222">
        <f t="shared" si="1390"/>
        <v>0</v>
      </c>
      <c r="Z556" s="222">
        <f t="shared" si="1391"/>
        <v>0</v>
      </c>
      <c r="AA556" s="222">
        <f t="shared" si="1392"/>
        <v>0</v>
      </c>
      <c r="AB556" s="222">
        <f t="shared" si="1393"/>
        <v>0</v>
      </c>
      <c r="AC556" s="222">
        <f t="shared" si="1394"/>
        <v>0</v>
      </c>
      <c r="AD556" s="222">
        <f t="shared" si="1395"/>
        <v>0</v>
      </c>
      <c r="AE556" s="222">
        <f t="shared" si="1396"/>
        <v>0</v>
      </c>
      <c r="AF556" s="222">
        <f t="shared" si="1397"/>
        <v>0</v>
      </c>
      <c r="AG556" s="222">
        <f t="shared" si="1398"/>
        <v>0</v>
      </c>
      <c r="AH556" s="222">
        <f t="shared" si="1399"/>
        <v>0</v>
      </c>
      <c r="AI556" s="222">
        <f t="shared" si="1400"/>
        <v>0</v>
      </c>
      <c r="AJ556" s="222">
        <f t="shared" si="1401"/>
        <v>0</v>
      </c>
      <c r="AK556" s="222">
        <f t="shared" si="1402"/>
        <v>0</v>
      </c>
      <c r="AL556" s="222">
        <f t="shared" si="1403"/>
        <v>0</v>
      </c>
      <c r="AM556" s="222">
        <f t="shared" si="1404"/>
        <v>0</v>
      </c>
      <c r="AN556" s="222">
        <f t="shared" si="1405"/>
        <v>0</v>
      </c>
      <c r="AO556" s="222">
        <f t="shared" si="1406"/>
        <v>0</v>
      </c>
      <c r="AP556" s="222">
        <f t="shared" si="1407"/>
        <v>0</v>
      </c>
      <c r="AQ556" s="222">
        <f t="shared" si="1408"/>
        <v>0</v>
      </c>
      <c r="AR556" s="222">
        <f t="shared" si="1409"/>
        <v>0</v>
      </c>
      <c r="AS556" s="222">
        <f t="shared" si="1410"/>
        <v>0</v>
      </c>
      <c r="AT556" s="222">
        <f t="shared" si="1411"/>
        <v>0</v>
      </c>
      <c r="AU556" s="222">
        <f t="shared" si="1412"/>
        <v>0</v>
      </c>
      <c r="AV556" s="222">
        <f t="shared" si="1413"/>
        <v>0</v>
      </c>
      <c r="AW556" s="222">
        <f t="shared" si="1414"/>
        <v>0</v>
      </c>
      <c r="AX556" s="222">
        <f t="shared" si="1415"/>
        <v>0</v>
      </c>
      <c r="AY556" s="222">
        <f t="shared" si="1416"/>
        <v>0</v>
      </c>
      <c r="AZ556" s="222">
        <f t="shared" si="1417"/>
        <v>0</v>
      </c>
      <c r="BA556" s="222">
        <f t="shared" si="1418"/>
        <v>0</v>
      </c>
      <c r="BB556" s="222">
        <f t="shared" si="1419"/>
        <v>0</v>
      </c>
      <c r="BC556" s="222">
        <f t="shared" si="1420"/>
        <v>0</v>
      </c>
      <c r="BD556" s="222">
        <f t="shared" si="1421"/>
        <v>0</v>
      </c>
      <c r="BE556" s="222">
        <f t="shared" si="1422"/>
        <v>0</v>
      </c>
      <c r="BF556" s="222">
        <f t="shared" si="1423"/>
        <v>0</v>
      </c>
      <c r="BG556" s="222">
        <f t="shared" si="1424"/>
        <v>0</v>
      </c>
      <c r="BH556" s="222">
        <f t="shared" si="1425"/>
        <v>0</v>
      </c>
      <c r="BI556" s="222">
        <f t="shared" si="1426"/>
        <v>0</v>
      </c>
      <c r="BJ556" s="222">
        <f t="shared" si="1427"/>
        <v>0</v>
      </c>
      <c r="BK556" s="222">
        <f t="shared" si="1428"/>
        <v>0</v>
      </c>
      <c r="BL556" s="222">
        <f t="shared" si="1429"/>
        <v>0</v>
      </c>
      <c r="BM556" s="222">
        <f t="shared" si="1430"/>
        <v>0</v>
      </c>
      <c r="BN556" s="222">
        <f t="shared" si="1431"/>
        <v>0</v>
      </c>
      <c r="BO556" s="222">
        <f t="shared" si="1432"/>
        <v>0</v>
      </c>
      <c r="BP556" s="222">
        <f t="shared" si="1433"/>
        <v>0</v>
      </c>
      <c r="BQ556" s="222">
        <f t="shared" si="1434"/>
        <v>0</v>
      </c>
      <c r="BR556" s="222">
        <f t="shared" si="1435"/>
        <v>0</v>
      </c>
      <c r="BS556" s="222">
        <f t="shared" si="1436"/>
        <v>0</v>
      </c>
      <c r="BT556" s="222">
        <f t="shared" si="1437"/>
        <v>0</v>
      </c>
      <c r="BU556" s="222">
        <f t="shared" si="1438"/>
        <v>0</v>
      </c>
      <c r="BV556" s="222">
        <f t="shared" si="1439"/>
        <v>0</v>
      </c>
      <c r="BW556" s="222">
        <f t="shared" si="1440"/>
        <v>0</v>
      </c>
      <c r="BX556" s="222">
        <f t="shared" si="1441"/>
        <v>0</v>
      </c>
      <c r="BY556" s="222">
        <f t="shared" si="1442"/>
        <v>0</v>
      </c>
      <c r="BZ556" s="222">
        <f t="shared" si="1443"/>
        <v>0</v>
      </c>
      <c r="CA556" s="222">
        <f t="shared" si="1444"/>
        <v>0</v>
      </c>
      <c r="CB556" s="222">
        <f t="shared" si="1445"/>
        <v>0</v>
      </c>
      <c r="CC556" s="222">
        <f t="shared" si="1446"/>
        <v>0</v>
      </c>
      <c r="CD556" s="222">
        <f t="shared" si="1447"/>
        <v>0</v>
      </c>
      <c r="CE556" s="222">
        <f t="shared" si="1448"/>
        <v>0</v>
      </c>
      <c r="CF556" s="222">
        <f t="shared" si="1449"/>
        <v>0</v>
      </c>
      <c r="CG556" s="222">
        <f t="shared" si="1450"/>
        <v>0</v>
      </c>
      <c r="CH556" s="222">
        <f t="shared" si="1451"/>
        <v>0</v>
      </c>
      <c r="CI556" s="222">
        <f t="shared" si="1452"/>
        <v>0</v>
      </c>
      <c r="CJ556" s="222">
        <f t="shared" si="1453"/>
        <v>0</v>
      </c>
      <c r="CK556" s="222">
        <f t="shared" si="1454"/>
        <v>0</v>
      </c>
      <c r="CL556" s="222">
        <f t="shared" si="1455"/>
        <v>0</v>
      </c>
      <c r="CM556" s="222">
        <f t="shared" si="1456"/>
        <v>0</v>
      </c>
      <c r="CN556" s="222">
        <f t="shared" si="1457"/>
        <v>0</v>
      </c>
      <c r="CO556" s="222">
        <f t="shared" si="1458"/>
        <v>0</v>
      </c>
      <c r="CP556" s="222">
        <f t="shared" si="1459"/>
        <v>0</v>
      </c>
      <c r="CQ556" s="222">
        <f t="shared" si="1460"/>
        <v>0</v>
      </c>
      <c r="CR556" s="222">
        <f t="shared" si="1461"/>
        <v>0</v>
      </c>
      <c r="CS556" s="222">
        <f t="shared" si="1462"/>
        <v>0</v>
      </c>
      <c r="CT556" s="222">
        <f t="shared" si="1463"/>
        <v>0</v>
      </c>
      <c r="CU556" s="222">
        <f t="shared" si="1464"/>
        <v>0</v>
      </c>
      <c r="CV556" s="222">
        <f t="shared" si="1465"/>
        <v>0</v>
      </c>
      <c r="CW556" s="222">
        <f t="shared" si="1466"/>
        <v>0</v>
      </c>
      <c r="CX556" s="222">
        <f t="shared" si="1467"/>
        <v>0</v>
      </c>
      <c r="CY556" s="222">
        <f t="shared" si="1468"/>
        <v>0</v>
      </c>
      <c r="CZ556" s="222">
        <f t="shared" si="1469"/>
        <v>0</v>
      </c>
      <c r="DA556" s="222">
        <f t="shared" si="1470"/>
        <v>0</v>
      </c>
      <c r="DB556" s="222">
        <f t="shared" si="1471"/>
        <v>0</v>
      </c>
      <c r="DC556" s="222">
        <f t="shared" si="1472"/>
        <v>0</v>
      </c>
      <c r="DD556" s="222">
        <f t="shared" si="1473"/>
        <v>0</v>
      </c>
      <c r="DE556" s="222">
        <f t="shared" si="1474"/>
        <v>0</v>
      </c>
      <c r="DF556" s="222">
        <f t="shared" si="1475"/>
        <v>0</v>
      </c>
      <c r="DG556" s="222">
        <f t="shared" si="1476"/>
        <v>0</v>
      </c>
      <c r="DH556" s="222">
        <f t="shared" si="1477"/>
        <v>0</v>
      </c>
      <c r="DI556" s="222">
        <f t="shared" si="1478"/>
        <v>0</v>
      </c>
      <c r="DJ556" s="222">
        <f t="shared" si="1479"/>
        <v>0</v>
      </c>
      <c r="DK556" s="222">
        <f t="shared" si="1480"/>
        <v>0</v>
      </c>
      <c r="DL556" s="222">
        <f t="shared" si="1481"/>
        <v>0</v>
      </c>
      <c r="DM556" s="222">
        <f t="shared" si="1482"/>
        <v>0</v>
      </c>
      <c r="DN556" s="222">
        <f t="shared" si="1483"/>
        <v>0</v>
      </c>
      <c r="DO556" s="222">
        <f t="shared" si="1484"/>
        <v>0</v>
      </c>
      <c r="DP556" s="222">
        <f t="shared" si="1485"/>
        <v>0</v>
      </c>
      <c r="DQ556" s="222">
        <f t="shared" si="1486"/>
        <v>0</v>
      </c>
      <c r="DR556" s="222">
        <f t="shared" si="1487"/>
        <v>0</v>
      </c>
      <c r="DS556" s="222">
        <f t="shared" si="1488"/>
        <v>0</v>
      </c>
      <c r="DT556" s="222">
        <f t="shared" si="1489"/>
        <v>0</v>
      </c>
      <c r="DU556" s="222">
        <f t="shared" si="1490"/>
        <v>0</v>
      </c>
      <c r="DV556" s="222">
        <f t="shared" si="1491"/>
        <v>0</v>
      </c>
      <c r="DW556" s="222">
        <f t="shared" si="1492"/>
        <v>0</v>
      </c>
      <c r="DX556" s="222">
        <f t="shared" si="1493"/>
        <v>0</v>
      </c>
      <c r="DY556" s="222">
        <f t="shared" si="1494"/>
        <v>0</v>
      </c>
      <c r="DZ556" s="222">
        <f t="shared" si="1495"/>
        <v>0</v>
      </c>
      <c r="EA556" s="222">
        <f t="shared" si="1496"/>
        <v>0</v>
      </c>
      <c r="EB556" s="222">
        <f t="shared" si="1497"/>
        <v>0</v>
      </c>
      <c r="EC556" s="222">
        <f t="shared" si="1498"/>
        <v>0</v>
      </c>
      <c r="ED556" s="222">
        <f t="shared" si="1499"/>
        <v>0</v>
      </c>
      <c r="EE556" s="222">
        <f t="shared" si="1500"/>
        <v>0</v>
      </c>
      <c r="EF556" s="222">
        <f t="shared" si="1501"/>
        <v>0</v>
      </c>
      <c r="EG556" s="222">
        <f t="shared" si="1502"/>
        <v>0</v>
      </c>
      <c r="EH556" s="222">
        <f t="shared" si="1503"/>
        <v>0</v>
      </c>
      <c r="EI556" s="222">
        <f t="shared" si="1504"/>
        <v>0</v>
      </c>
      <c r="EJ556" s="222">
        <f t="shared" si="1505"/>
        <v>0</v>
      </c>
      <c r="EK556" s="222">
        <f t="shared" si="1506"/>
        <v>0</v>
      </c>
      <c r="EL556" s="222">
        <f t="shared" si="1507"/>
        <v>0</v>
      </c>
      <c r="EM556" s="222">
        <f t="shared" si="1508"/>
        <v>0</v>
      </c>
      <c r="EN556" s="222">
        <f t="shared" si="1509"/>
        <v>0</v>
      </c>
      <c r="EO556" s="222">
        <f t="shared" si="1510"/>
        <v>0</v>
      </c>
      <c r="EP556" s="222">
        <f t="shared" si="1511"/>
        <v>0</v>
      </c>
      <c r="EQ556" s="222">
        <f t="shared" si="1512"/>
        <v>0</v>
      </c>
      <c r="ER556" s="222">
        <f t="shared" si="1513"/>
        <v>0</v>
      </c>
      <c r="ES556" s="222">
        <f t="shared" si="1514"/>
        <v>0</v>
      </c>
      <c r="ET556" s="222">
        <f t="shared" si="1515"/>
        <v>0</v>
      </c>
      <c r="EU556" s="222">
        <f t="shared" si="1516"/>
        <v>0</v>
      </c>
      <c r="EV556" s="222">
        <f t="shared" si="1517"/>
        <v>0</v>
      </c>
      <c r="EW556" s="222">
        <f t="shared" si="1518"/>
        <v>0</v>
      </c>
      <c r="EX556" s="222">
        <f t="shared" si="1519"/>
        <v>0</v>
      </c>
      <c r="EY556" s="222">
        <f t="shared" si="1520"/>
        <v>0</v>
      </c>
      <c r="EZ556" s="222">
        <f t="shared" si="1521"/>
        <v>0</v>
      </c>
      <c r="FA556" s="222">
        <f t="shared" si="1522"/>
        <v>0</v>
      </c>
      <c r="FB556" s="222">
        <f t="shared" si="1523"/>
        <v>0</v>
      </c>
      <c r="FC556" s="222">
        <f t="shared" si="1524"/>
        <v>0</v>
      </c>
      <c r="FD556" s="222">
        <f t="shared" si="1525"/>
        <v>0</v>
      </c>
      <c r="FE556" s="222">
        <f t="shared" si="1526"/>
        <v>0</v>
      </c>
      <c r="FF556" s="222">
        <f t="shared" si="1527"/>
        <v>0</v>
      </c>
      <c r="FG556" s="222">
        <f t="shared" si="1528"/>
        <v>0</v>
      </c>
      <c r="FH556" s="222">
        <f t="shared" si="1529"/>
        <v>0</v>
      </c>
      <c r="FI556" s="222">
        <f t="shared" si="1530"/>
        <v>0</v>
      </c>
      <c r="FJ556" s="222">
        <f t="shared" si="1531"/>
        <v>0</v>
      </c>
      <c r="FK556" s="222">
        <f t="shared" si="1532"/>
        <v>0</v>
      </c>
      <c r="FL556" s="222">
        <f t="shared" si="1533"/>
        <v>0</v>
      </c>
      <c r="FM556" s="222">
        <f t="shared" si="1534"/>
        <v>0</v>
      </c>
      <c r="FN556" s="222">
        <f t="shared" si="1535"/>
        <v>0</v>
      </c>
      <c r="FO556" s="222">
        <f t="shared" si="1536"/>
        <v>0</v>
      </c>
      <c r="FP556" s="222">
        <f t="shared" si="1537"/>
        <v>0</v>
      </c>
      <c r="FQ556" s="222">
        <f t="shared" si="1538"/>
        <v>0</v>
      </c>
      <c r="FR556" s="222">
        <f t="shared" si="1539"/>
        <v>0</v>
      </c>
      <c r="FS556" s="222">
        <f t="shared" si="1540"/>
        <v>0</v>
      </c>
      <c r="FT556" s="222">
        <f t="shared" si="1541"/>
        <v>0</v>
      </c>
      <c r="FU556" s="222">
        <f t="shared" si="1542"/>
        <v>0</v>
      </c>
      <c r="FV556" s="222">
        <f t="shared" si="1543"/>
        <v>0</v>
      </c>
      <c r="FW556" s="222">
        <f t="shared" si="1544"/>
        <v>0</v>
      </c>
      <c r="FX556" s="222">
        <f t="shared" si="1545"/>
        <v>0</v>
      </c>
      <c r="FY556" s="222">
        <f t="shared" si="1546"/>
        <v>0</v>
      </c>
      <c r="FZ556" s="222">
        <f t="shared" si="1547"/>
        <v>0</v>
      </c>
      <c r="GA556" s="222">
        <f t="shared" si="1548"/>
        <v>0</v>
      </c>
      <c r="GB556" s="222">
        <f t="shared" si="1549"/>
        <v>0</v>
      </c>
      <c r="GC556" s="222">
        <f t="shared" si="1550"/>
        <v>0</v>
      </c>
      <c r="GD556" s="222">
        <f t="shared" si="1551"/>
        <v>0</v>
      </c>
      <c r="GE556" s="222">
        <f t="shared" si="1552"/>
        <v>0</v>
      </c>
      <c r="GF556" s="222">
        <f t="shared" si="1553"/>
        <v>0</v>
      </c>
      <c r="GG556" s="222">
        <f t="shared" si="1554"/>
        <v>0</v>
      </c>
      <c r="GH556" s="222">
        <f t="shared" si="1555"/>
        <v>0</v>
      </c>
      <c r="GI556" s="222">
        <f t="shared" si="1556"/>
        <v>0</v>
      </c>
      <c r="GJ556" s="222">
        <f t="shared" si="1557"/>
        <v>0</v>
      </c>
      <c r="GK556" s="222">
        <f t="shared" si="1558"/>
        <v>0</v>
      </c>
      <c r="GL556" s="222">
        <f t="shared" si="1559"/>
        <v>0</v>
      </c>
      <c r="GM556" s="222">
        <f t="shared" si="1560"/>
        <v>0</v>
      </c>
      <c r="GN556" s="222">
        <f t="shared" si="1561"/>
        <v>0</v>
      </c>
      <c r="GO556" s="222">
        <f t="shared" si="1562"/>
        <v>0</v>
      </c>
      <c r="GP556" s="222">
        <f t="shared" si="1563"/>
        <v>0</v>
      </c>
      <c r="GQ556" s="222">
        <f t="shared" si="1564"/>
        <v>0</v>
      </c>
      <c r="GR556" s="222">
        <f t="shared" si="1565"/>
        <v>0</v>
      </c>
      <c r="GS556" s="222">
        <f t="shared" si="1566"/>
        <v>0</v>
      </c>
      <c r="GT556" s="222">
        <f t="shared" si="1567"/>
        <v>0</v>
      </c>
      <c r="GU556" s="222">
        <f t="shared" si="1568"/>
        <v>0</v>
      </c>
      <c r="GV556" s="222">
        <f t="shared" si="1569"/>
        <v>0</v>
      </c>
      <c r="GW556" s="222">
        <f t="shared" si="1570"/>
        <v>0</v>
      </c>
      <c r="GX556" s="222">
        <f t="shared" si="1571"/>
        <v>0</v>
      </c>
      <c r="GY556" s="222">
        <f t="shared" si="1572"/>
        <v>0</v>
      </c>
      <c r="GZ556" s="222">
        <f t="shared" si="1573"/>
        <v>0</v>
      </c>
      <c r="HA556" s="222">
        <f t="shared" si="1574"/>
        <v>0</v>
      </c>
      <c r="HB556" s="222">
        <f t="shared" si="1575"/>
        <v>0</v>
      </c>
      <c r="HC556" s="222">
        <f t="shared" si="1576"/>
        <v>0</v>
      </c>
      <c r="HD556" s="222">
        <f t="shared" si="1577"/>
        <v>0</v>
      </c>
      <c r="HE556" s="222">
        <f t="shared" si="1578"/>
        <v>0</v>
      </c>
      <c r="HF556" s="222">
        <f t="shared" si="1579"/>
        <v>0</v>
      </c>
      <c r="HG556" s="222">
        <f t="shared" si="1580"/>
        <v>0</v>
      </c>
      <c r="HH556" s="222">
        <f t="shared" si="1581"/>
        <v>0</v>
      </c>
      <c r="HI556" s="222">
        <f t="shared" si="1582"/>
        <v>0</v>
      </c>
      <c r="HJ556" s="222">
        <f t="shared" si="1583"/>
        <v>0</v>
      </c>
      <c r="HK556" s="222">
        <f t="shared" si="1584"/>
        <v>0</v>
      </c>
      <c r="HL556" s="222">
        <f t="shared" si="1585"/>
        <v>0</v>
      </c>
      <c r="HM556" s="222">
        <f t="shared" si="1586"/>
        <v>0</v>
      </c>
      <c r="HN556" s="222">
        <f t="shared" si="1587"/>
        <v>0</v>
      </c>
      <c r="HO556" s="222">
        <f t="shared" si="1588"/>
        <v>0</v>
      </c>
      <c r="HP556" s="222">
        <f t="shared" si="1589"/>
        <v>0</v>
      </c>
      <c r="HQ556" s="222">
        <f t="shared" si="1590"/>
        <v>0</v>
      </c>
      <c r="HR556" s="222">
        <f t="shared" si="1591"/>
        <v>0</v>
      </c>
      <c r="HS556" s="222">
        <f t="shared" si="1592"/>
        <v>0</v>
      </c>
      <c r="HT556" s="222">
        <f t="shared" si="1593"/>
        <v>0</v>
      </c>
      <c r="HU556" s="222">
        <f t="shared" si="1594"/>
        <v>0</v>
      </c>
      <c r="HV556" s="222">
        <f t="shared" si="1595"/>
        <v>0</v>
      </c>
      <c r="HW556" s="222">
        <f t="shared" si="1596"/>
        <v>0</v>
      </c>
      <c r="HX556" s="222">
        <f t="shared" si="1597"/>
        <v>0</v>
      </c>
      <c r="HY556" s="222">
        <f t="shared" si="1598"/>
        <v>0</v>
      </c>
      <c r="HZ556" s="222">
        <f t="shared" si="1599"/>
        <v>0</v>
      </c>
      <c r="IA556" s="222">
        <f t="shared" si="1600"/>
        <v>0</v>
      </c>
      <c r="IB556" s="222">
        <f t="shared" si="1601"/>
        <v>0</v>
      </c>
      <c r="IC556" s="222">
        <f t="shared" si="1602"/>
        <v>0</v>
      </c>
      <c r="ID556" s="222">
        <f t="shared" si="1603"/>
        <v>0</v>
      </c>
      <c r="IE556" s="222">
        <f t="shared" si="1604"/>
        <v>0</v>
      </c>
      <c r="IF556" s="222">
        <f t="shared" si="1605"/>
        <v>0</v>
      </c>
      <c r="IG556" s="222">
        <f t="shared" si="1606"/>
        <v>0</v>
      </c>
      <c r="IH556" s="222">
        <f t="shared" si="1607"/>
        <v>0</v>
      </c>
      <c r="II556" s="222">
        <f t="shared" si="1608"/>
        <v>0</v>
      </c>
      <c r="IJ556" s="222">
        <f t="shared" si="1609"/>
        <v>0</v>
      </c>
      <c r="IK556" s="222">
        <f t="shared" si="1610"/>
        <v>0</v>
      </c>
      <c r="IL556" s="222">
        <f t="shared" si="1611"/>
        <v>0</v>
      </c>
      <c r="IM556" s="222">
        <f t="shared" si="1612"/>
        <v>0</v>
      </c>
      <c r="IN556" s="222">
        <f t="shared" si="1613"/>
        <v>0</v>
      </c>
      <c r="IO556" s="222">
        <f t="shared" si="1614"/>
        <v>0</v>
      </c>
      <c r="IP556" s="222">
        <f t="shared" si="1615"/>
        <v>0</v>
      </c>
      <c r="IQ556" s="222">
        <f t="shared" si="1616"/>
        <v>0</v>
      </c>
      <c r="IR556" s="222">
        <f t="shared" si="1617"/>
        <v>0</v>
      </c>
      <c r="IS556" s="222">
        <f t="shared" si="1618"/>
        <v>0</v>
      </c>
      <c r="IT556" s="222">
        <f t="shared" si="1619"/>
        <v>0</v>
      </c>
      <c r="IU556" s="222">
        <f t="shared" si="1620"/>
        <v>0</v>
      </c>
      <c r="IV556" s="222">
        <f t="shared" si="1621"/>
        <v>0</v>
      </c>
      <c r="IW556" s="222">
        <f t="shared" si="1622"/>
        <v>0</v>
      </c>
      <c r="IX556" s="222">
        <f t="shared" si="1623"/>
        <v>0</v>
      </c>
      <c r="IY556" s="222">
        <f t="shared" si="1624"/>
        <v>0</v>
      </c>
      <c r="IZ556" s="222">
        <f t="shared" si="1625"/>
        <v>0</v>
      </c>
      <c r="JA556" s="222">
        <f t="shared" si="1626"/>
        <v>0</v>
      </c>
      <c r="JB556" s="222">
        <f t="shared" si="1627"/>
        <v>0</v>
      </c>
    </row>
    <row r="557" spans="2:262">
      <c r="B557" s="230">
        <v>196</v>
      </c>
      <c r="C557" s="229">
        <f t="shared" si="1628"/>
        <v>3.828125000000003E-3</v>
      </c>
      <c r="D557" s="226">
        <f t="shared" ca="1" si="1371"/>
        <v>72.143421931525495</v>
      </c>
      <c r="E557" s="225">
        <f ca="1">GT361</f>
        <v>0.14342193152548816</v>
      </c>
      <c r="F557" s="224">
        <v>196</v>
      </c>
      <c r="G557" s="222">
        <f t="shared" si="1372"/>
        <v>0</v>
      </c>
      <c r="H557" s="222">
        <f t="shared" si="1373"/>
        <v>0</v>
      </c>
      <c r="I557" s="222">
        <f t="shared" si="1374"/>
        <v>0</v>
      </c>
      <c r="J557" s="222">
        <f t="shared" si="1375"/>
        <v>0</v>
      </c>
      <c r="K557" s="222">
        <f t="shared" si="1376"/>
        <v>0</v>
      </c>
      <c r="L557" s="222">
        <f t="shared" si="1377"/>
        <v>0</v>
      </c>
      <c r="M557" s="222">
        <f t="shared" si="1378"/>
        <v>0</v>
      </c>
      <c r="N557" s="222">
        <f t="shared" si="1379"/>
        <v>0</v>
      </c>
      <c r="O557" s="222">
        <f t="shared" si="1380"/>
        <v>0</v>
      </c>
      <c r="P557" s="222">
        <f t="shared" si="1381"/>
        <v>0</v>
      </c>
      <c r="Q557" s="222">
        <f t="shared" si="1382"/>
        <v>0</v>
      </c>
      <c r="R557" s="222">
        <f t="shared" si="1383"/>
        <v>0</v>
      </c>
      <c r="S557" s="222">
        <f t="shared" si="1384"/>
        <v>0</v>
      </c>
      <c r="T557" s="222">
        <f t="shared" si="1385"/>
        <v>0</v>
      </c>
      <c r="U557" s="222">
        <f t="shared" si="1386"/>
        <v>0</v>
      </c>
      <c r="V557" s="222">
        <f t="shared" si="1387"/>
        <v>0</v>
      </c>
      <c r="W557" s="222">
        <f t="shared" si="1388"/>
        <v>0</v>
      </c>
      <c r="X557" s="222">
        <f t="shared" si="1389"/>
        <v>0</v>
      </c>
      <c r="Y557" s="222">
        <f t="shared" si="1390"/>
        <v>0</v>
      </c>
      <c r="Z557" s="222">
        <f t="shared" si="1391"/>
        <v>0</v>
      </c>
      <c r="AA557" s="222">
        <f t="shared" si="1392"/>
        <v>0</v>
      </c>
      <c r="AB557" s="222">
        <f t="shared" si="1393"/>
        <v>0</v>
      </c>
      <c r="AC557" s="222">
        <f t="shared" si="1394"/>
        <v>0</v>
      </c>
      <c r="AD557" s="222">
        <f t="shared" si="1395"/>
        <v>0</v>
      </c>
      <c r="AE557" s="222">
        <f t="shared" si="1396"/>
        <v>0</v>
      </c>
      <c r="AF557" s="222">
        <f t="shared" si="1397"/>
        <v>0</v>
      </c>
      <c r="AG557" s="222">
        <f t="shared" si="1398"/>
        <v>0</v>
      </c>
      <c r="AH557" s="222">
        <f t="shared" si="1399"/>
        <v>0</v>
      </c>
      <c r="AI557" s="222">
        <f t="shared" si="1400"/>
        <v>0</v>
      </c>
      <c r="AJ557" s="222">
        <f t="shared" si="1401"/>
        <v>0</v>
      </c>
      <c r="AK557" s="222">
        <f t="shared" si="1402"/>
        <v>0</v>
      </c>
      <c r="AL557" s="222">
        <f t="shared" si="1403"/>
        <v>0</v>
      </c>
      <c r="AM557" s="222">
        <f t="shared" si="1404"/>
        <v>0</v>
      </c>
      <c r="AN557" s="222">
        <f t="shared" si="1405"/>
        <v>0</v>
      </c>
      <c r="AO557" s="222">
        <f t="shared" si="1406"/>
        <v>0</v>
      </c>
      <c r="AP557" s="222">
        <f t="shared" si="1407"/>
        <v>0</v>
      </c>
      <c r="AQ557" s="222">
        <f t="shared" si="1408"/>
        <v>0</v>
      </c>
      <c r="AR557" s="222">
        <f t="shared" si="1409"/>
        <v>0</v>
      </c>
      <c r="AS557" s="222">
        <f t="shared" si="1410"/>
        <v>0</v>
      </c>
      <c r="AT557" s="222">
        <f t="shared" si="1411"/>
        <v>0</v>
      </c>
      <c r="AU557" s="222">
        <f t="shared" si="1412"/>
        <v>0</v>
      </c>
      <c r="AV557" s="222">
        <f t="shared" si="1413"/>
        <v>0</v>
      </c>
      <c r="AW557" s="222">
        <f t="shared" si="1414"/>
        <v>0</v>
      </c>
      <c r="AX557" s="222">
        <f t="shared" si="1415"/>
        <v>0</v>
      </c>
      <c r="AY557" s="222">
        <f t="shared" si="1416"/>
        <v>0</v>
      </c>
      <c r="AZ557" s="222">
        <f t="shared" si="1417"/>
        <v>0</v>
      </c>
      <c r="BA557" s="222">
        <f t="shared" si="1418"/>
        <v>0</v>
      </c>
      <c r="BB557" s="222">
        <f t="shared" si="1419"/>
        <v>0</v>
      </c>
      <c r="BC557" s="222">
        <f t="shared" si="1420"/>
        <v>0</v>
      </c>
      <c r="BD557" s="222">
        <f t="shared" si="1421"/>
        <v>0</v>
      </c>
      <c r="BE557" s="222">
        <f t="shared" si="1422"/>
        <v>0</v>
      </c>
      <c r="BF557" s="222">
        <f t="shared" si="1423"/>
        <v>0</v>
      </c>
      <c r="BG557" s="222">
        <f t="shared" si="1424"/>
        <v>0</v>
      </c>
      <c r="BH557" s="222">
        <f t="shared" si="1425"/>
        <v>0</v>
      </c>
      <c r="BI557" s="222">
        <f t="shared" si="1426"/>
        <v>0</v>
      </c>
      <c r="BJ557" s="222">
        <f t="shared" si="1427"/>
        <v>0</v>
      </c>
      <c r="BK557" s="222">
        <f t="shared" si="1428"/>
        <v>0</v>
      </c>
      <c r="BL557" s="222">
        <f t="shared" si="1429"/>
        <v>0</v>
      </c>
      <c r="BM557" s="222">
        <f t="shared" si="1430"/>
        <v>0</v>
      </c>
      <c r="BN557" s="222">
        <f t="shared" si="1431"/>
        <v>0</v>
      </c>
      <c r="BO557" s="222">
        <f t="shared" si="1432"/>
        <v>0</v>
      </c>
      <c r="BP557" s="222">
        <f t="shared" si="1433"/>
        <v>0</v>
      </c>
      <c r="BQ557" s="222">
        <f t="shared" si="1434"/>
        <v>0</v>
      </c>
      <c r="BR557" s="222">
        <f t="shared" si="1435"/>
        <v>0</v>
      </c>
      <c r="BS557" s="222">
        <f t="shared" si="1436"/>
        <v>0</v>
      </c>
      <c r="BT557" s="222">
        <f t="shared" si="1437"/>
        <v>0</v>
      </c>
      <c r="BU557" s="222">
        <f t="shared" si="1438"/>
        <v>0</v>
      </c>
      <c r="BV557" s="222">
        <f t="shared" si="1439"/>
        <v>0</v>
      </c>
      <c r="BW557" s="222">
        <f t="shared" si="1440"/>
        <v>0</v>
      </c>
      <c r="BX557" s="222">
        <f t="shared" si="1441"/>
        <v>0</v>
      </c>
      <c r="BY557" s="222">
        <f t="shared" si="1442"/>
        <v>0</v>
      </c>
      <c r="BZ557" s="222">
        <f t="shared" si="1443"/>
        <v>0</v>
      </c>
      <c r="CA557" s="222">
        <f t="shared" si="1444"/>
        <v>0</v>
      </c>
      <c r="CB557" s="222">
        <f t="shared" si="1445"/>
        <v>0</v>
      </c>
      <c r="CC557" s="222">
        <f t="shared" si="1446"/>
        <v>0</v>
      </c>
      <c r="CD557" s="222">
        <f t="shared" si="1447"/>
        <v>0</v>
      </c>
      <c r="CE557" s="222">
        <f t="shared" si="1448"/>
        <v>0</v>
      </c>
      <c r="CF557" s="222">
        <f t="shared" si="1449"/>
        <v>0</v>
      </c>
      <c r="CG557" s="222">
        <f t="shared" si="1450"/>
        <v>0</v>
      </c>
      <c r="CH557" s="222">
        <f t="shared" si="1451"/>
        <v>0</v>
      </c>
      <c r="CI557" s="222">
        <f t="shared" si="1452"/>
        <v>0</v>
      </c>
      <c r="CJ557" s="222">
        <f t="shared" si="1453"/>
        <v>0</v>
      </c>
      <c r="CK557" s="222">
        <f t="shared" si="1454"/>
        <v>0</v>
      </c>
      <c r="CL557" s="222">
        <f t="shared" si="1455"/>
        <v>0</v>
      </c>
      <c r="CM557" s="222">
        <f t="shared" si="1456"/>
        <v>0</v>
      </c>
      <c r="CN557" s="222">
        <f t="shared" si="1457"/>
        <v>0</v>
      </c>
      <c r="CO557" s="222">
        <f t="shared" si="1458"/>
        <v>0</v>
      </c>
      <c r="CP557" s="222">
        <f t="shared" si="1459"/>
        <v>0</v>
      </c>
      <c r="CQ557" s="222">
        <f t="shared" si="1460"/>
        <v>0</v>
      </c>
      <c r="CR557" s="222">
        <f t="shared" si="1461"/>
        <v>0</v>
      </c>
      <c r="CS557" s="222">
        <f t="shared" si="1462"/>
        <v>0</v>
      </c>
      <c r="CT557" s="222">
        <f t="shared" si="1463"/>
        <v>0</v>
      </c>
      <c r="CU557" s="222">
        <f t="shared" si="1464"/>
        <v>0</v>
      </c>
      <c r="CV557" s="222">
        <f t="shared" si="1465"/>
        <v>0</v>
      </c>
      <c r="CW557" s="222">
        <f t="shared" si="1466"/>
        <v>0</v>
      </c>
      <c r="CX557" s="222">
        <f t="shared" si="1467"/>
        <v>0</v>
      </c>
      <c r="CY557" s="222">
        <f t="shared" si="1468"/>
        <v>0</v>
      </c>
      <c r="CZ557" s="222">
        <f t="shared" si="1469"/>
        <v>0</v>
      </c>
      <c r="DA557" s="222">
        <f t="shared" si="1470"/>
        <v>0</v>
      </c>
      <c r="DB557" s="222">
        <f t="shared" si="1471"/>
        <v>0</v>
      </c>
      <c r="DC557" s="222">
        <f t="shared" si="1472"/>
        <v>0</v>
      </c>
      <c r="DD557" s="222">
        <f t="shared" si="1473"/>
        <v>0</v>
      </c>
      <c r="DE557" s="222">
        <f t="shared" si="1474"/>
        <v>0</v>
      </c>
      <c r="DF557" s="222">
        <f t="shared" si="1475"/>
        <v>0</v>
      </c>
      <c r="DG557" s="222">
        <f t="shared" si="1476"/>
        <v>0</v>
      </c>
      <c r="DH557" s="222">
        <f t="shared" si="1477"/>
        <v>0</v>
      </c>
      <c r="DI557" s="222">
        <f t="shared" si="1478"/>
        <v>0</v>
      </c>
      <c r="DJ557" s="222">
        <f t="shared" si="1479"/>
        <v>0</v>
      </c>
      <c r="DK557" s="222">
        <f t="shared" si="1480"/>
        <v>0</v>
      </c>
      <c r="DL557" s="222">
        <f t="shared" si="1481"/>
        <v>0</v>
      </c>
      <c r="DM557" s="222">
        <f t="shared" si="1482"/>
        <v>0</v>
      </c>
      <c r="DN557" s="222">
        <f t="shared" si="1483"/>
        <v>0</v>
      </c>
      <c r="DO557" s="222">
        <f t="shared" si="1484"/>
        <v>0</v>
      </c>
      <c r="DP557" s="222">
        <f t="shared" si="1485"/>
        <v>0</v>
      </c>
      <c r="DQ557" s="222">
        <f t="shared" si="1486"/>
        <v>0</v>
      </c>
      <c r="DR557" s="222">
        <f t="shared" si="1487"/>
        <v>0</v>
      </c>
      <c r="DS557" s="222">
        <f t="shared" si="1488"/>
        <v>0</v>
      </c>
      <c r="DT557" s="222">
        <f t="shared" si="1489"/>
        <v>0</v>
      </c>
      <c r="DU557" s="222">
        <f t="shared" si="1490"/>
        <v>0</v>
      </c>
      <c r="DV557" s="222">
        <f t="shared" si="1491"/>
        <v>0</v>
      </c>
      <c r="DW557" s="222">
        <f t="shared" si="1492"/>
        <v>0</v>
      </c>
      <c r="DX557" s="222">
        <f t="shared" si="1493"/>
        <v>0</v>
      </c>
      <c r="DY557" s="222">
        <f t="shared" si="1494"/>
        <v>0</v>
      </c>
      <c r="DZ557" s="222">
        <f t="shared" si="1495"/>
        <v>0</v>
      </c>
      <c r="EA557" s="222">
        <f t="shared" si="1496"/>
        <v>0</v>
      </c>
      <c r="EB557" s="222">
        <f t="shared" si="1497"/>
        <v>0</v>
      </c>
      <c r="EC557" s="222">
        <f t="shared" si="1498"/>
        <v>0</v>
      </c>
      <c r="ED557" s="222">
        <f t="shared" si="1499"/>
        <v>0</v>
      </c>
      <c r="EE557" s="222">
        <f t="shared" si="1500"/>
        <v>0</v>
      </c>
      <c r="EF557" s="222">
        <f t="shared" si="1501"/>
        <v>0</v>
      </c>
      <c r="EG557" s="222">
        <f t="shared" si="1502"/>
        <v>0</v>
      </c>
      <c r="EH557" s="222">
        <f t="shared" si="1503"/>
        <v>0</v>
      </c>
      <c r="EI557" s="222">
        <f t="shared" si="1504"/>
        <v>0</v>
      </c>
      <c r="EJ557" s="222">
        <f t="shared" si="1505"/>
        <v>0</v>
      </c>
      <c r="EK557" s="222">
        <f t="shared" si="1506"/>
        <v>0</v>
      </c>
      <c r="EL557" s="222">
        <f t="shared" si="1507"/>
        <v>0</v>
      </c>
      <c r="EM557" s="222">
        <f t="shared" si="1508"/>
        <v>0</v>
      </c>
      <c r="EN557" s="222">
        <f t="shared" si="1509"/>
        <v>0</v>
      </c>
      <c r="EO557" s="222">
        <f t="shared" si="1510"/>
        <v>0</v>
      </c>
      <c r="EP557" s="222">
        <f t="shared" si="1511"/>
        <v>0</v>
      </c>
      <c r="EQ557" s="222">
        <f t="shared" si="1512"/>
        <v>0</v>
      </c>
      <c r="ER557" s="222">
        <f t="shared" si="1513"/>
        <v>0</v>
      </c>
      <c r="ES557" s="222">
        <f t="shared" si="1514"/>
        <v>0</v>
      </c>
      <c r="ET557" s="222">
        <f t="shared" si="1515"/>
        <v>0</v>
      </c>
      <c r="EU557" s="222">
        <f t="shared" si="1516"/>
        <v>0</v>
      </c>
      <c r="EV557" s="222">
        <f t="shared" si="1517"/>
        <v>0</v>
      </c>
      <c r="EW557" s="222">
        <f t="shared" si="1518"/>
        <v>0</v>
      </c>
      <c r="EX557" s="222">
        <f t="shared" si="1519"/>
        <v>0</v>
      </c>
      <c r="EY557" s="222">
        <f t="shared" si="1520"/>
        <v>0</v>
      </c>
      <c r="EZ557" s="222">
        <f t="shared" si="1521"/>
        <v>0</v>
      </c>
      <c r="FA557" s="222">
        <f t="shared" si="1522"/>
        <v>0</v>
      </c>
      <c r="FB557" s="222">
        <f t="shared" si="1523"/>
        <v>0</v>
      </c>
      <c r="FC557" s="222">
        <f t="shared" si="1524"/>
        <v>0</v>
      </c>
      <c r="FD557" s="222">
        <f t="shared" si="1525"/>
        <v>0</v>
      </c>
      <c r="FE557" s="222">
        <f t="shared" si="1526"/>
        <v>0</v>
      </c>
      <c r="FF557" s="222">
        <f t="shared" si="1527"/>
        <v>0</v>
      </c>
      <c r="FG557" s="222">
        <f t="shared" si="1528"/>
        <v>0</v>
      </c>
      <c r="FH557" s="222">
        <f t="shared" si="1529"/>
        <v>0</v>
      </c>
      <c r="FI557" s="222">
        <f t="shared" si="1530"/>
        <v>0</v>
      </c>
      <c r="FJ557" s="222">
        <f t="shared" si="1531"/>
        <v>0</v>
      </c>
      <c r="FK557" s="222">
        <f t="shared" si="1532"/>
        <v>0</v>
      </c>
      <c r="FL557" s="222">
        <f t="shared" si="1533"/>
        <v>0</v>
      </c>
      <c r="FM557" s="222">
        <f t="shared" si="1534"/>
        <v>0</v>
      </c>
      <c r="FN557" s="222">
        <f t="shared" si="1535"/>
        <v>0</v>
      </c>
      <c r="FO557" s="222">
        <f t="shared" si="1536"/>
        <v>0</v>
      </c>
      <c r="FP557" s="222">
        <f t="shared" si="1537"/>
        <v>0</v>
      </c>
      <c r="FQ557" s="222">
        <f t="shared" si="1538"/>
        <v>0</v>
      </c>
      <c r="FR557" s="222">
        <f t="shared" si="1539"/>
        <v>0</v>
      </c>
      <c r="FS557" s="222">
        <f t="shared" si="1540"/>
        <v>0</v>
      </c>
      <c r="FT557" s="222">
        <f t="shared" si="1541"/>
        <v>0</v>
      </c>
      <c r="FU557" s="222">
        <f t="shared" si="1542"/>
        <v>0</v>
      </c>
      <c r="FV557" s="222">
        <f t="shared" si="1543"/>
        <v>0</v>
      </c>
      <c r="FW557" s="222">
        <f t="shared" si="1544"/>
        <v>0</v>
      </c>
      <c r="FX557" s="222">
        <f t="shared" si="1545"/>
        <v>0</v>
      </c>
      <c r="FY557" s="222">
        <f t="shared" si="1546"/>
        <v>0</v>
      </c>
      <c r="FZ557" s="222">
        <f t="shared" si="1547"/>
        <v>0</v>
      </c>
      <c r="GA557" s="222">
        <f t="shared" si="1548"/>
        <v>0</v>
      </c>
      <c r="GB557" s="222">
        <f t="shared" si="1549"/>
        <v>0</v>
      </c>
      <c r="GC557" s="222">
        <f t="shared" si="1550"/>
        <v>0</v>
      </c>
      <c r="GD557" s="222">
        <f t="shared" si="1551"/>
        <v>0</v>
      </c>
      <c r="GE557" s="222">
        <f t="shared" si="1552"/>
        <v>0</v>
      </c>
      <c r="GF557" s="222">
        <f t="shared" si="1553"/>
        <v>0</v>
      </c>
      <c r="GG557" s="222">
        <f t="shared" si="1554"/>
        <v>0</v>
      </c>
      <c r="GH557" s="222">
        <f t="shared" si="1555"/>
        <v>0</v>
      </c>
      <c r="GI557" s="222">
        <f t="shared" si="1556"/>
        <v>0</v>
      </c>
      <c r="GJ557" s="222">
        <f t="shared" si="1557"/>
        <v>0</v>
      </c>
      <c r="GK557" s="222">
        <f t="shared" si="1558"/>
        <v>0</v>
      </c>
      <c r="GL557" s="222">
        <f t="shared" si="1559"/>
        <v>0</v>
      </c>
      <c r="GM557" s="222">
        <f t="shared" si="1560"/>
        <v>0</v>
      </c>
      <c r="GN557" s="222">
        <f t="shared" si="1561"/>
        <v>0</v>
      </c>
      <c r="GO557" s="222">
        <f t="shared" si="1562"/>
        <v>0</v>
      </c>
      <c r="GP557" s="222">
        <f t="shared" si="1563"/>
        <v>0</v>
      </c>
      <c r="GQ557" s="222">
        <f t="shared" si="1564"/>
        <v>0</v>
      </c>
      <c r="GR557" s="222">
        <f t="shared" si="1565"/>
        <v>0</v>
      </c>
      <c r="GS557" s="222">
        <f t="shared" si="1566"/>
        <v>0</v>
      </c>
      <c r="GT557" s="222">
        <f t="shared" si="1567"/>
        <v>0</v>
      </c>
      <c r="GU557" s="222">
        <f t="shared" si="1568"/>
        <v>0</v>
      </c>
      <c r="GV557" s="222">
        <f t="shared" si="1569"/>
        <v>0</v>
      </c>
      <c r="GW557" s="222">
        <f t="shared" si="1570"/>
        <v>0</v>
      </c>
      <c r="GX557" s="222">
        <f t="shared" si="1571"/>
        <v>0</v>
      </c>
      <c r="GY557" s="222">
        <f t="shared" si="1572"/>
        <v>0</v>
      </c>
      <c r="GZ557" s="222">
        <f t="shared" si="1573"/>
        <v>0</v>
      </c>
      <c r="HA557" s="222">
        <f t="shared" si="1574"/>
        <v>0</v>
      </c>
      <c r="HB557" s="222">
        <f t="shared" si="1575"/>
        <v>0</v>
      </c>
      <c r="HC557" s="222">
        <f t="shared" si="1576"/>
        <v>0</v>
      </c>
      <c r="HD557" s="222">
        <f t="shared" si="1577"/>
        <v>0</v>
      </c>
      <c r="HE557" s="222">
        <f t="shared" si="1578"/>
        <v>0</v>
      </c>
      <c r="HF557" s="222">
        <f t="shared" si="1579"/>
        <v>0</v>
      </c>
      <c r="HG557" s="222">
        <f t="shared" si="1580"/>
        <v>0</v>
      </c>
      <c r="HH557" s="222">
        <f t="shared" si="1581"/>
        <v>0</v>
      </c>
      <c r="HI557" s="222">
        <f t="shared" si="1582"/>
        <v>0</v>
      </c>
      <c r="HJ557" s="222">
        <f t="shared" si="1583"/>
        <v>0</v>
      </c>
      <c r="HK557" s="222">
        <f t="shared" si="1584"/>
        <v>0</v>
      </c>
      <c r="HL557" s="222">
        <f t="shared" si="1585"/>
        <v>0</v>
      </c>
      <c r="HM557" s="222">
        <f t="shared" si="1586"/>
        <v>0</v>
      </c>
      <c r="HN557" s="222">
        <f t="shared" si="1587"/>
        <v>0</v>
      </c>
      <c r="HO557" s="222">
        <f t="shared" si="1588"/>
        <v>0</v>
      </c>
      <c r="HP557" s="222">
        <f t="shared" si="1589"/>
        <v>0</v>
      </c>
      <c r="HQ557" s="222">
        <f t="shared" si="1590"/>
        <v>0</v>
      </c>
      <c r="HR557" s="222">
        <f t="shared" si="1591"/>
        <v>0</v>
      </c>
      <c r="HS557" s="222">
        <f t="shared" si="1592"/>
        <v>0</v>
      </c>
      <c r="HT557" s="222">
        <f t="shared" si="1593"/>
        <v>0</v>
      </c>
      <c r="HU557" s="222">
        <f t="shared" si="1594"/>
        <v>0</v>
      </c>
      <c r="HV557" s="222">
        <f t="shared" si="1595"/>
        <v>0</v>
      </c>
      <c r="HW557" s="222">
        <f t="shared" si="1596"/>
        <v>0</v>
      </c>
      <c r="HX557" s="222">
        <f t="shared" si="1597"/>
        <v>0</v>
      </c>
      <c r="HY557" s="222">
        <f t="shared" si="1598"/>
        <v>0</v>
      </c>
      <c r="HZ557" s="222">
        <f t="shared" si="1599"/>
        <v>0</v>
      </c>
      <c r="IA557" s="222">
        <f t="shared" si="1600"/>
        <v>0</v>
      </c>
      <c r="IB557" s="222">
        <f t="shared" si="1601"/>
        <v>0</v>
      </c>
      <c r="IC557" s="222">
        <f t="shared" si="1602"/>
        <v>0</v>
      </c>
      <c r="ID557" s="222">
        <f t="shared" si="1603"/>
        <v>0</v>
      </c>
      <c r="IE557" s="222">
        <f t="shared" si="1604"/>
        <v>0</v>
      </c>
      <c r="IF557" s="222">
        <f t="shared" si="1605"/>
        <v>0</v>
      </c>
      <c r="IG557" s="222">
        <f t="shared" si="1606"/>
        <v>0</v>
      </c>
      <c r="IH557" s="222">
        <f t="shared" si="1607"/>
        <v>0</v>
      </c>
      <c r="II557" s="222">
        <f t="shared" si="1608"/>
        <v>0</v>
      </c>
      <c r="IJ557" s="222">
        <f t="shared" si="1609"/>
        <v>0</v>
      </c>
      <c r="IK557" s="222">
        <f t="shared" si="1610"/>
        <v>0</v>
      </c>
      <c r="IL557" s="222">
        <f t="shared" si="1611"/>
        <v>0</v>
      </c>
      <c r="IM557" s="222">
        <f t="shared" si="1612"/>
        <v>0</v>
      </c>
      <c r="IN557" s="222">
        <f t="shared" si="1613"/>
        <v>0</v>
      </c>
      <c r="IO557" s="222">
        <f t="shared" si="1614"/>
        <v>0</v>
      </c>
      <c r="IP557" s="222">
        <f t="shared" si="1615"/>
        <v>0</v>
      </c>
      <c r="IQ557" s="222">
        <f t="shared" si="1616"/>
        <v>0</v>
      </c>
      <c r="IR557" s="222">
        <f t="shared" si="1617"/>
        <v>0</v>
      </c>
      <c r="IS557" s="222">
        <f t="shared" si="1618"/>
        <v>0</v>
      </c>
      <c r="IT557" s="222">
        <f t="shared" si="1619"/>
        <v>0</v>
      </c>
      <c r="IU557" s="222">
        <f t="shared" si="1620"/>
        <v>0</v>
      </c>
      <c r="IV557" s="222">
        <f t="shared" si="1621"/>
        <v>0</v>
      </c>
      <c r="IW557" s="222">
        <f t="shared" si="1622"/>
        <v>0</v>
      </c>
      <c r="IX557" s="222">
        <f t="shared" si="1623"/>
        <v>0</v>
      </c>
      <c r="IY557" s="222">
        <f t="shared" si="1624"/>
        <v>0</v>
      </c>
      <c r="IZ557" s="222">
        <f t="shared" si="1625"/>
        <v>0</v>
      </c>
      <c r="JA557" s="222">
        <f t="shared" si="1626"/>
        <v>0</v>
      </c>
      <c r="JB557" s="222">
        <f t="shared" si="1627"/>
        <v>0</v>
      </c>
    </row>
    <row r="558" spans="2:262">
      <c r="B558" s="230">
        <v>197</v>
      </c>
      <c r="C558" s="229">
        <f t="shared" si="1628"/>
        <v>3.847656250000003E-3</v>
      </c>
      <c r="D558" s="226">
        <f t="shared" ca="1" si="1371"/>
        <v>72.156008550234262</v>
      </c>
      <c r="E558" s="225">
        <f ca="1">GU361</f>
        <v>0.15600855023426391</v>
      </c>
      <c r="F558" s="224">
        <v>197</v>
      </c>
      <c r="G558" s="222">
        <f t="shared" si="1372"/>
        <v>0</v>
      </c>
      <c r="H558" s="222">
        <f t="shared" si="1373"/>
        <v>0</v>
      </c>
      <c r="I558" s="222">
        <f t="shared" si="1374"/>
        <v>0</v>
      </c>
      <c r="J558" s="222">
        <f t="shared" si="1375"/>
        <v>0</v>
      </c>
      <c r="K558" s="222">
        <f t="shared" si="1376"/>
        <v>0</v>
      </c>
      <c r="L558" s="222">
        <f t="shared" si="1377"/>
        <v>0</v>
      </c>
      <c r="M558" s="222">
        <f t="shared" si="1378"/>
        <v>0</v>
      </c>
      <c r="N558" s="222">
        <f t="shared" si="1379"/>
        <v>0</v>
      </c>
      <c r="O558" s="222">
        <f t="shared" si="1380"/>
        <v>0</v>
      </c>
      <c r="P558" s="222">
        <f t="shared" si="1381"/>
        <v>0</v>
      </c>
      <c r="Q558" s="222">
        <f t="shared" si="1382"/>
        <v>0</v>
      </c>
      <c r="R558" s="222">
        <f t="shared" si="1383"/>
        <v>0</v>
      </c>
      <c r="S558" s="222">
        <f t="shared" si="1384"/>
        <v>0</v>
      </c>
      <c r="T558" s="222">
        <f t="shared" si="1385"/>
        <v>0</v>
      </c>
      <c r="U558" s="222">
        <f t="shared" si="1386"/>
        <v>0</v>
      </c>
      <c r="V558" s="222">
        <f t="shared" si="1387"/>
        <v>0</v>
      </c>
      <c r="W558" s="222">
        <f t="shared" si="1388"/>
        <v>0</v>
      </c>
      <c r="X558" s="222">
        <f t="shared" si="1389"/>
        <v>0</v>
      </c>
      <c r="Y558" s="222">
        <f t="shared" si="1390"/>
        <v>0</v>
      </c>
      <c r="Z558" s="222">
        <f t="shared" si="1391"/>
        <v>0</v>
      </c>
      <c r="AA558" s="222">
        <f t="shared" si="1392"/>
        <v>0</v>
      </c>
      <c r="AB558" s="222">
        <f t="shared" si="1393"/>
        <v>0</v>
      </c>
      <c r="AC558" s="222">
        <f t="shared" si="1394"/>
        <v>0</v>
      </c>
      <c r="AD558" s="222">
        <f t="shared" si="1395"/>
        <v>0</v>
      </c>
      <c r="AE558" s="222">
        <f t="shared" si="1396"/>
        <v>0</v>
      </c>
      <c r="AF558" s="222">
        <f t="shared" si="1397"/>
        <v>0</v>
      </c>
      <c r="AG558" s="222">
        <f t="shared" si="1398"/>
        <v>0</v>
      </c>
      <c r="AH558" s="222">
        <f t="shared" si="1399"/>
        <v>0</v>
      </c>
      <c r="AI558" s="222">
        <f t="shared" si="1400"/>
        <v>0</v>
      </c>
      <c r="AJ558" s="222">
        <f t="shared" si="1401"/>
        <v>0</v>
      </c>
      <c r="AK558" s="222">
        <f t="shared" si="1402"/>
        <v>0</v>
      </c>
      <c r="AL558" s="222">
        <f t="shared" si="1403"/>
        <v>0</v>
      </c>
      <c r="AM558" s="222">
        <f t="shared" si="1404"/>
        <v>0</v>
      </c>
      <c r="AN558" s="222">
        <f t="shared" si="1405"/>
        <v>0</v>
      </c>
      <c r="AO558" s="222">
        <f t="shared" si="1406"/>
        <v>0</v>
      </c>
      <c r="AP558" s="222">
        <f t="shared" si="1407"/>
        <v>0</v>
      </c>
      <c r="AQ558" s="222">
        <f t="shared" si="1408"/>
        <v>0</v>
      </c>
      <c r="AR558" s="222">
        <f t="shared" si="1409"/>
        <v>0</v>
      </c>
      <c r="AS558" s="222">
        <f t="shared" si="1410"/>
        <v>0</v>
      </c>
      <c r="AT558" s="222">
        <f t="shared" si="1411"/>
        <v>0</v>
      </c>
      <c r="AU558" s="222">
        <f t="shared" si="1412"/>
        <v>0</v>
      </c>
      <c r="AV558" s="222">
        <f t="shared" si="1413"/>
        <v>0</v>
      </c>
      <c r="AW558" s="222">
        <f t="shared" si="1414"/>
        <v>0</v>
      </c>
      <c r="AX558" s="222">
        <f t="shared" si="1415"/>
        <v>0</v>
      </c>
      <c r="AY558" s="222">
        <f t="shared" si="1416"/>
        <v>0</v>
      </c>
      <c r="AZ558" s="222">
        <f t="shared" si="1417"/>
        <v>0</v>
      </c>
      <c r="BA558" s="222">
        <f t="shared" si="1418"/>
        <v>0</v>
      </c>
      <c r="BB558" s="222">
        <f t="shared" si="1419"/>
        <v>0</v>
      </c>
      <c r="BC558" s="222">
        <f t="shared" si="1420"/>
        <v>0</v>
      </c>
      <c r="BD558" s="222">
        <f t="shared" si="1421"/>
        <v>0</v>
      </c>
      <c r="BE558" s="222">
        <f t="shared" si="1422"/>
        <v>0</v>
      </c>
      <c r="BF558" s="222">
        <f t="shared" si="1423"/>
        <v>0</v>
      </c>
      <c r="BG558" s="222">
        <f t="shared" si="1424"/>
        <v>0</v>
      </c>
      <c r="BH558" s="222">
        <f t="shared" si="1425"/>
        <v>0</v>
      </c>
      <c r="BI558" s="222">
        <f t="shared" si="1426"/>
        <v>0</v>
      </c>
      <c r="BJ558" s="222">
        <f t="shared" si="1427"/>
        <v>0</v>
      </c>
      <c r="BK558" s="222">
        <f t="shared" si="1428"/>
        <v>0</v>
      </c>
      <c r="BL558" s="222">
        <f t="shared" si="1429"/>
        <v>0</v>
      </c>
      <c r="BM558" s="222">
        <f t="shared" si="1430"/>
        <v>0</v>
      </c>
      <c r="BN558" s="222">
        <f t="shared" si="1431"/>
        <v>0</v>
      </c>
      <c r="BO558" s="222">
        <f t="shared" si="1432"/>
        <v>0</v>
      </c>
      <c r="BP558" s="222">
        <f t="shared" si="1433"/>
        <v>0</v>
      </c>
      <c r="BQ558" s="222">
        <f t="shared" si="1434"/>
        <v>0</v>
      </c>
      <c r="BR558" s="222">
        <f t="shared" si="1435"/>
        <v>0</v>
      </c>
      <c r="BS558" s="222">
        <f t="shared" si="1436"/>
        <v>0</v>
      </c>
      <c r="BT558" s="222">
        <f t="shared" si="1437"/>
        <v>0</v>
      </c>
      <c r="BU558" s="222">
        <f t="shared" si="1438"/>
        <v>0</v>
      </c>
      <c r="BV558" s="222">
        <f t="shared" si="1439"/>
        <v>0</v>
      </c>
      <c r="BW558" s="222">
        <f t="shared" si="1440"/>
        <v>0</v>
      </c>
      <c r="BX558" s="222">
        <f t="shared" si="1441"/>
        <v>0</v>
      </c>
      <c r="BY558" s="222">
        <f t="shared" si="1442"/>
        <v>0</v>
      </c>
      <c r="BZ558" s="222">
        <f t="shared" si="1443"/>
        <v>0</v>
      </c>
      <c r="CA558" s="222">
        <f t="shared" si="1444"/>
        <v>0</v>
      </c>
      <c r="CB558" s="222">
        <f t="shared" si="1445"/>
        <v>0</v>
      </c>
      <c r="CC558" s="222">
        <f t="shared" si="1446"/>
        <v>0</v>
      </c>
      <c r="CD558" s="222">
        <f t="shared" si="1447"/>
        <v>0</v>
      </c>
      <c r="CE558" s="222">
        <f t="shared" si="1448"/>
        <v>0</v>
      </c>
      <c r="CF558" s="222">
        <f t="shared" si="1449"/>
        <v>0</v>
      </c>
      <c r="CG558" s="222">
        <f t="shared" si="1450"/>
        <v>0</v>
      </c>
      <c r="CH558" s="222">
        <f t="shared" si="1451"/>
        <v>0</v>
      </c>
      <c r="CI558" s="222">
        <f t="shared" si="1452"/>
        <v>0</v>
      </c>
      <c r="CJ558" s="222">
        <f t="shared" si="1453"/>
        <v>0</v>
      </c>
      <c r="CK558" s="222">
        <f t="shared" si="1454"/>
        <v>0</v>
      </c>
      <c r="CL558" s="222">
        <f t="shared" si="1455"/>
        <v>0</v>
      </c>
      <c r="CM558" s="222">
        <f t="shared" si="1456"/>
        <v>0</v>
      </c>
      <c r="CN558" s="222">
        <f t="shared" si="1457"/>
        <v>0</v>
      </c>
      <c r="CO558" s="222">
        <f t="shared" si="1458"/>
        <v>0</v>
      </c>
      <c r="CP558" s="222">
        <f t="shared" si="1459"/>
        <v>0</v>
      </c>
      <c r="CQ558" s="222">
        <f t="shared" si="1460"/>
        <v>0</v>
      </c>
      <c r="CR558" s="222">
        <f t="shared" si="1461"/>
        <v>0</v>
      </c>
      <c r="CS558" s="222">
        <f t="shared" si="1462"/>
        <v>0</v>
      </c>
      <c r="CT558" s="222">
        <f t="shared" si="1463"/>
        <v>0</v>
      </c>
      <c r="CU558" s="222">
        <f t="shared" si="1464"/>
        <v>0</v>
      </c>
      <c r="CV558" s="222">
        <f t="shared" si="1465"/>
        <v>0</v>
      </c>
      <c r="CW558" s="222">
        <f t="shared" si="1466"/>
        <v>0</v>
      </c>
      <c r="CX558" s="222">
        <f t="shared" si="1467"/>
        <v>0</v>
      </c>
      <c r="CY558" s="222">
        <f t="shared" si="1468"/>
        <v>0</v>
      </c>
      <c r="CZ558" s="222">
        <f t="shared" si="1469"/>
        <v>0</v>
      </c>
      <c r="DA558" s="222">
        <f t="shared" si="1470"/>
        <v>0</v>
      </c>
      <c r="DB558" s="222">
        <f t="shared" si="1471"/>
        <v>0</v>
      </c>
      <c r="DC558" s="222">
        <f t="shared" si="1472"/>
        <v>0</v>
      </c>
      <c r="DD558" s="222">
        <f t="shared" si="1473"/>
        <v>0</v>
      </c>
      <c r="DE558" s="222">
        <f t="shared" si="1474"/>
        <v>0</v>
      </c>
      <c r="DF558" s="222">
        <f t="shared" si="1475"/>
        <v>0</v>
      </c>
      <c r="DG558" s="222">
        <f t="shared" si="1476"/>
        <v>0</v>
      </c>
      <c r="DH558" s="222">
        <f t="shared" si="1477"/>
        <v>0</v>
      </c>
      <c r="DI558" s="222">
        <f t="shared" si="1478"/>
        <v>0</v>
      </c>
      <c r="DJ558" s="222">
        <f t="shared" si="1479"/>
        <v>0</v>
      </c>
      <c r="DK558" s="222">
        <f t="shared" si="1480"/>
        <v>0</v>
      </c>
      <c r="DL558" s="222">
        <f t="shared" si="1481"/>
        <v>0</v>
      </c>
      <c r="DM558" s="222">
        <f t="shared" si="1482"/>
        <v>0</v>
      </c>
      <c r="DN558" s="222">
        <f t="shared" si="1483"/>
        <v>0</v>
      </c>
      <c r="DO558" s="222">
        <f t="shared" si="1484"/>
        <v>0</v>
      </c>
      <c r="DP558" s="222">
        <f t="shared" si="1485"/>
        <v>0</v>
      </c>
      <c r="DQ558" s="222">
        <f t="shared" si="1486"/>
        <v>0</v>
      </c>
      <c r="DR558" s="222">
        <f t="shared" si="1487"/>
        <v>0</v>
      </c>
      <c r="DS558" s="222">
        <f t="shared" si="1488"/>
        <v>0</v>
      </c>
      <c r="DT558" s="222">
        <f t="shared" si="1489"/>
        <v>0</v>
      </c>
      <c r="DU558" s="222">
        <f t="shared" si="1490"/>
        <v>0</v>
      </c>
      <c r="DV558" s="222">
        <f t="shared" si="1491"/>
        <v>0</v>
      </c>
      <c r="DW558" s="222">
        <f t="shared" si="1492"/>
        <v>0</v>
      </c>
      <c r="DX558" s="222">
        <f t="shared" si="1493"/>
        <v>0</v>
      </c>
      <c r="DY558" s="222">
        <f t="shared" si="1494"/>
        <v>0</v>
      </c>
      <c r="DZ558" s="222">
        <f t="shared" si="1495"/>
        <v>0</v>
      </c>
      <c r="EA558" s="222">
        <f t="shared" si="1496"/>
        <v>0</v>
      </c>
      <c r="EB558" s="222">
        <f t="shared" si="1497"/>
        <v>0</v>
      </c>
      <c r="EC558" s="222">
        <f t="shared" si="1498"/>
        <v>0</v>
      </c>
      <c r="ED558" s="222">
        <f t="shared" si="1499"/>
        <v>0</v>
      </c>
      <c r="EE558" s="222">
        <f t="shared" si="1500"/>
        <v>0</v>
      </c>
      <c r="EF558" s="222">
        <f t="shared" si="1501"/>
        <v>0</v>
      </c>
      <c r="EG558" s="222">
        <f t="shared" si="1502"/>
        <v>0</v>
      </c>
      <c r="EH558" s="222">
        <f t="shared" si="1503"/>
        <v>0</v>
      </c>
      <c r="EI558" s="222">
        <f t="shared" si="1504"/>
        <v>0</v>
      </c>
      <c r="EJ558" s="222">
        <f t="shared" si="1505"/>
        <v>0</v>
      </c>
      <c r="EK558" s="222">
        <f t="shared" si="1506"/>
        <v>0</v>
      </c>
      <c r="EL558" s="222">
        <f t="shared" si="1507"/>
        <v>0</v>
      </c>
      <c r="EM558" s="222">
        <f t="shared" si="1508"/>
        <v>0</v>
      </c>
      <c r="EN558" s="222">
        <f t="shared" si="1509"/>
        <v>0</v>
      </c>
      <c r="EO558" s="222">
        <f t="shared" si="1510"/>
        <v>0</v>
      </c>
      <c r="EP558" s="222">
        <f t="shared" si="1511"/>
        <v>0</v>
      </c>
      <c r="EQ558" s="222">
        <f t="shared" si="1512"/>
        <v>0</v>
      </c>
      <c r="ER558" s="222">
        <f t="shared" si="1513"/>
        <v>0</v>
      </c>
      <c r="ES558" s="222">
        <f t="shared" si="1514"/>
        <v>0</v>
      </c>
      <c r="ET558" s="222">
        <f t="shared" si="1515"/>
        <v>0</v>
      </c>
      <c r="EU558" s="222">
        <f t="shared" si="1516"/>
        <v>0</v>
      </c>
      <c r="EV558" s="222">
        <f t="shared" si="1517"/>
        <v>0</v>
      </c>
      <c r="EW558" s="222">
        <f t="shared" si="1518"/>
        <v>0</v>
      </c>
      <c r="EX558" s="222">
        <f t="shared" si="1519"/>
        <v>0</v>
      </c>
      <c r="EY558" s="222">
        <f t="shared" si="1520"/>
        <v>0</v>
      </c>
      <c r="EZ558" s="222">
        <f t="shared" si="1521"/>
        <v>0</v>
      </c>
      <c r="FA558" s="222">
        <f t="shared" si="1522"/>
        <v>0</v>
      </c>
      <c r="FB558" s="222">
        <f t="shared" si="1523"/>
        <v>0</v>
      </c>
      <c r="FC558" s="222">
        <f t="shared" si="1524"/>
        <v>0</v>
      </c>
      <c r="FD558" s="222">
        <f t="shared" si="1525"/>
        <v>0</v>
      </c>
      <c r="FE558" s="222">
        <f t="shared" si="1526"/>
        <v>0</v>
      </c>
      <c r="FF558" s="222">
        <f t="shared" si="1527"/>
        <v>0</v>
      </c>
      <c r="FG558" s="222">
        <f t="shared" si="1528"/>
        <v>0</v>
      </c>
      <c r="FH558" s="222">
        <f t="shared" si="1529"/>
        <v>0</v>
      </c>
      <c r="FI558" s="222">
        <f t="shared" si="1530"/>
        <v>0</v>
      </c>
      <c r="FJ558" s="222">
        <f t="shared" si="1531"/>
        <v>0</v>
      </c>
      <c r="FK558" s="222">
        <f t="shared" si="1532"/>
        <v>0</v>
      </c>
      <c r="FL558" s="222">
        <f t="shared" si="1533"/>
        <v>0</v>
      </c>
      <c r="FM558" s="222">
        <f t="shared" si="1534"/>
        <v>0</v>
      </c>
      <c r="FN558" s="222">
        <f t="shared" si="1535"/>
        <v>0</v>
      </c>
      <c r="FO558" s="222">
        <f t="shared" si="1536"/>
        <v>0</v>
      </c>
      <c r="FP558" s="222">
        <f t="shared" si="1537"/>
        <v>0</v>
      </c>
      <c r="FQ558" s="222">
        <f t="shared" si="1538"/>
        <v>0</v>
      </c>
      <c r="FR558" s="222">
        <f t="shared" si="1539"/>
        <v>0</v>
      </c>
      <c r="FS558" s="222">
        <f t="shared" si="1540"/>
        <v>0</v>
      </c>
      <c r="FT558" s="222">
        <f t="shared" si="1541"/>
        <v>0</v>
      </c>
      <c r="FU558" s="222">
        <f t="shared" si="1542"/>
        <v>0</v>
      </c>
      <c r="FV558" s="222">
        <f t="shared" si="1543"/>
        <v>0</v>
      </c>
      <c r="FW558" s="222">
        <f t="shared" si="1544"/>
        <v>0</v>
      </c>
      <c r="FX558" s="222">
        <f t="shared" si="1545"/>
        <v>0</v>
      </c>
      <c r="FY558" s="222">
        <f t="shared" si="1546"/>
        <v>0</v>
      </c>
      <c r="FZ558" s="222">
        <f t="shared" si="1547"/>
        <v>0</v>
      </c>
      <c r="GA558" s="222">
        <f t="shared" si="1548"/>
        <v>0</v>
      </c>
      <c r="GB558" s="222">
        <f t="shared" si="1549"/>
        <v>0</v>
      </c>
      <c r="GC558" s="222">
        <f t="shared" si="1550"/>
        <v>0</v>
      </c>
      <c r="GD558" s="222">
        <f t="shared" si="1551"/>
        <v>0</v>
      </c>
      <c r="GE558" s="222">
        <f t="shared" si="1552"/>
        <v>0</v>
      </c>
      <c r="GF558" s="222">
        <f t="shared" si="1553"/>
        <v>0</v>
      </c>
      <c r="GG558" s="222">
        <f t="shared" si="1554"/>
        <v>0</v>
      </c>
      <c r="GH558" s="222">
        <f t="shared" si="1555"/>
        <v>0</v>
      </c>
      <c r="GI558" s="222">
        <f t="shared" si="1556"/>
        <v>0</v>
      </c>
      <c r="GJ558" s="222">
        <f t="shared" si="1557"/>
        <v>0</v>
      </c>
      <c r="GK558" s="222">
        <f t="shared" si="1558"/>
        <v>0</v>
      </c>
      <c r="GL558" s="222">
        <f t="shared" si="1559"/>
        <v>0</v>
      </c>
      <c r="GM558" s="222">
        <f t="shared" si="1560"/>
        <v>0</v>
      </c>
      <c r="GN558" s="222">
        <f t="shared" si="1561"/>
        <v>0</v>
      </c>
      <c r="GO558" s="222">
        <f t="shared" si="1562"/>
        <v>0</v>
      </c>
      <c r="GP558" s="222">
        <f t="shared" si="1563"/>
        <v>0</v>
      </c>
      <c r="GQ558" s="222">
        <f t="shared" si="1564"/>
        <v>0</v>
      </c>
      <c r="GR558" s="222">
        <f t="shared" si="1565"/>
        <v>0</v>
      </c>
      <c r="GS558" s="222">
        <f t="shared" si="1566"/>
        <v>0</v>
      </c>
      <c r="GT558" s="222">
        <f t="shared" si="1567"/>
        <v>0</v>
      </c>
      <c r="GU558" s="222">
        <f t="shared" si="1568"/>
        <v>0</v>
      </c>
      <c r="GV558" s="222">
        <f t="shared" si="1569"/>
        <v>0</v>
      </c>
      <c r="GW558" s="222">
        <f t="shared" si="1570"/>
        <v>0</v>
      </c>
      <c r="GX558" s="222">
        <f t="shared" si="1571"/>
        <v>0</v>
      </c>
      <c r="GY558" s="222">
        <f t="shared" si="1572"/>
        <v>0</v>
      </c>
      <c r="GZ558" s="222">
        <f t="shared" si="1573"/>
        <v>0</v>
      </c>
      <c r="HA558" s="222">
        <f t="shared" si="1574"/>
        <v>0</v>
      </c>
      <c r="HB558" s="222">
        <f t="shared" si="1575"/>
        <v>0</v>
      </c>
      <c r="HC558" s="222">
        <f t="shared" si="1576"/>
        <v>0</v>
      </c>
      <c r="HD558" s="222">
        <f t="shared" si="1577"/>
        <v>0</v>
      </c>
      <c r="HE558" s="222">
        <f t="shared" si="1578"/>
        <v>0</v>
      </c>
      <c r="HF558" s="222">
        <f t="shared" si="1579"/>
        <v>0</v>
      </c>
      <c r="HG558" s="222">
        <f t="shared" si="1580"/>
        <v>0</v>
      </c>
      <c r="HH558" s="222">
        <f t="shared" si="1581"/>
        <v>0</v>
      </c>
      <c r="HI558" s="222">
        <f t="shared" si="1582"/>
        <v>0</v>
      </c>
      <c r="HJ558" s="222">
        <f t="shared" si="1583"/>
        <v>0</v>
      </c>
      <c r="HK558" s="222">
        <f t="shared" si="1584"/>
        <v>0</v>
      </c>
      <c r="HL558" s="222">
        <f t="shared" si="1585"/>
        <v>0</v>
      </c>
      <c r="HM558" s="222">
        <f t="shared" si="1586"/>
        <v>0</v>
      </c>
      <c r="HN558" s="222">
        <f t="shared" si="1587"/>
        <v>0</v>
      </c>
      <c r="HO558" s="222">
        <f t="shared" si="1588"/>
        <v>0</v>
      </c>
      <c r="HP558" s="222">
        <f t="shared" si="1589"/>
        <v>0</v>
      </c>
      <c r="HQ558" s="222">
        <f t="shared" si="1590"/>
        <v>0</v>
      </c>
      <c r="HR558" s="222">
        <f t="shared" si="1591"/>
        <v>0</v>
      </c>
      <c r="HS558" s="222">
        <f t="shared" si="1592"/>
        <v>0</v>
      </c>
      <c r="HT558" s="222">
        <f t="shared" si="1593"/>
        <v>0</v>
      </c>
      <c r="HU558" s="222">
        <f t="shared" si="1594"/>
        <v>0</v>
      </c>
      <c r="HV558" s="222">
        <f t="shared" si="1595"/>
        <v>0</v>
      </c>
      <c r="HW558" s="222">
        <f t="shared" si="1596"/>
        <v>0</v>
      </c>
      <c r="HX558" s="222">
        <f t="shared" si="1597"/>
        <v>0</v>
      </c>
      <c r="HY558" s="222">
        <f t="shared" si="1598"/>
        <v>0</v>
      </c>
      <c r="HZ558" s="222">
        <f t="shared" si="1599"/>
        <v>0</v>
      </c>
      <c r="IA558" s="222">
        <f t="shared" si="1600"/>
        <v>0</v>
      </c>
      <c r="IB558" s="222">
        <f t="shared" si="1601"/>
        <v>0</v>
      </c>
      <c r="IC558" s="222">
        <f t="shared" si="1602"/>
        <v>0</v>
      </c>
      <c r="ID558" s="222">
        <f t="shared" si="1603"/>
        <v>0</v>
      </c>
      <c r="IE558" s="222">
        <f t="shared" si="1604"/>
        <v>0</v>
      </c>
      <c r="IF558" s="222">
        <f t="shared" si="1605"/>
        <v>0</v>
      </c>
      <c r="IG558" s="222">
        <f t="shared" si="1606"/>
        <v>0</v>
      </c>
      <c r="IH558" s="222">
        <f t="shared" si="1607"/>
        <v>0</v>
      </c>
      <c r="II558" s="222">
        <f t="shared" si="1608"/>
        <v>0</v>
      </c>
      <c r="IJ558" s="222">
        <f t="shared" si="1609"/>
        <v>0</v>
      </c>
      <c r="IK558" s="222">
        <f t="shared" si="1610"/>
        <v>0</v>
      </c>
      <c r="IL558" s="222">
        <f t="shared" si="1611"/>
        <v>0</v>
      </c>
      <c r="IM558" s="222">
        <f t="shared" si="1612"/>
        <v>0</v>
      </c>
      <c r="IN558" s="222">
        <f t="shared" si="1613"/>
        <v>0</v>
      </c>
      <c r="IO558" s="222">
        <f t="shared" si="1614"/>
        <v>0</v>
      </c>
      <c r="IP558" s="222">
        <f t="shared" si="1615"/>
        <v>0</v>
      </c>
      <c r="IQ558" s="222">
        <f t="shared" si="1616"/>
        <v>0</v>
      </c>
      <c r="IR558" s="222">
        <f t="shared" si="1617"/>
        <v>0</v>
      </c>
      <c r="IS558" s="222">
        <f t="shared" si="1618"/>
        <v>0</v>
      </c>
      <c r="IT558" s="222">
        <f t="shared" si="1619"/>
        <v>0</v>
      </c>
      <c r="IU558" s="222">
        <f t="shared" si="1620"/>
        <v>0</v>
      </c>
      <c r="IV558" s="222">
        <f t="shared" si="1621"/>
        <v>0</v>
      </c>
      <c r="IW558" s="222">
        <f t="shared" si="1622"/>
        <v>0</v>
      </c>
      <c r="IX558" s="222">
        <f t="shared" si="1623"/>
        <v>0</v>
      </c>
      <c r="IY558" s="222">
        <f t="shared" si="1624"/>
        <v>0</v>
      </c>
      <c r="IZ558" s="222">
        <f t="shared" si="1625"/>
        <v>0</v>
      </c>
      <c r="JA558" s="222">
        <f t="shared" si="1626"/>
        <v>0</v>
      </c>
      <c r="JB558" s="222">
        <f t="shared" si="1627"/>
        <v>0</v>
      </c>
    </row>
    <row r="559" spans="2:262">
      <c r="B559" s="230">
        <v>198</v>
      </c>
      <c r="C559" s="229">
        <f t="shared" si="1628"/>
        <v>3.867187500000003E-3</v>
      </c>
      <c r="D559" s="226">
        <f t="shared" ca="1" si="1371"/>
        <v>72.163998598965335</v>
      </c>
      <c r="E559" s="225">
        <f ca="1">GV361</f>
        <v>0.16399859896532912</v>
      </c>
      <c r="F559" s="224">
        <v>198</v>
      </c>
      <c r="G559" s="222">
        <f t="shared" si="1372"/>
        <v>0</v>
      </c>
      <c r="H559" s="222">
        <f t="shared" si="1373"/>
        <v>0</v>
      </c>
      <c r="I559" s="222">
        <f t="shared" si="1374"/>
        <v>0</v>
      </c>
      <c r="J559" s="222">
        <f t="shared" si="1375"/>
        <v>0</v>
      </c>
      <c r="K559" s="222">
        <f t="shared" si="1376"/>
        <v>0</v>
      </c>
      <c r="L559" s="222">
        <f t="shared" si="1377"/>
        <v>0</v>
      </c>
      <c r="M559" s="222">
        <f t="shared" si="1378"/>
        <v>0</v>
      </c>
      <c r="N559" s="222">
        <f t="shared" si="1379"/>
        <v>0</v>
      </c>
      <c r="O559" s="222">
        <f t="shared" si="1380"/>
        <v>0</v>
      </c>
      <c r="P559" s="222">
        <f t="shared" si="1381"/>
        <v>0</v>
      </c>
      <c r="Q559" s="222">
        <f t="shared" si="1382"/>
        <v>0</v>
      </c>
      <c r="R559" s="222">
        <f t="shared" si="1383"/>
        <v>0</v>
      </c>
      <c r="S559" s="222">
        <f t="shared" si="1384"/>
        <v>0</v>
      </c>
      <c r="T559" s="222">
        <f t="shared" si="1385"/>
        <v>0</v>
      </c>
      <c r="U559" s="222">
        <f t="shared" si="1386"/>
        <v>0</v>
      </c>
      <c r="V559" s="222">
        <f t="shared" si="1387"/>
        <v>0</v>
      </c>
      <c r="W559" s="222">
        <f t="shared" si="1388"/>
        <v>0</v>
      </c>
      <c r="X559" s="222">
        <f t="shared" si="1389"/>
        <v>0</v>
      </c>
      <c r="Y559" s="222">
        <f t="shared" si="1390"/>
        <v>0</v>
      </c>
      <c r="Z559" s="222">
        <f t="shared" si="1391"/>
        <v>0</v>
      </c>
      <c r="AA559" s="222">
        <f t="shared" si="1392"/>
        <v>0</v>
      </c>
      <c r="AB559" s="222">
        <f t="shared" si="1393"/>
        <v>0</v>
      </c>
      <c r="AC559" s="222">
        <f t="shared" si="1394"/>
        <v>0</v>
      </c>
      <c r="AD559" s="222">
        <f t="shared" si="1395"/>
        <v>0</v>
      </c>
      <c r="AE559" s="222">
        <f t="shared" si="1396"/>
        <v>0</v>
      </c>
      <c r="AF559" s="222">
        <f t="shared" si="1397"/>
        <v>0</v>
      </c>
      <c r="AG559" s="222">
        <f t="shared" si="1398"/>
        <v>0</v>
      </c>
      <c r="AH559" s="222">
        <f t="shared" si="1399"/>
        <v>0</v>
      </c>
      <c r="AI559" s="222">
        <f t="shared" si="1400"/>
        <v>0</v>
      </c>
      <c r="AJ559" s="222">
        <f t="shared" si="1401"/>
        <v>0</v>
      </c>
      <c r="AK559" s="222">
        <f t="shared" si="1402"/>
        <v>0</v>
      </c>
      <c r="AL559" s="222">
        <f t="shared" si="1403"/>
        <v>0</v>
      </c>
      <c r="AM559" s="222">
        <f t="shared" si="1404"/>
        <v>0</v>
      </c>
      <c r="AN559" s="222">
        <f t="shared" si="1405"/>
        <v>0</v>
      </c>
      <c r="AO559" s="222">
        <f t="shared" si="1406"/>
        <v>0</v>
      </c>
      <c r="AP559" s="222">
        <f t="shared" si="1407"/>
        <v>0</v>
      </c>
      <c r="AQ559" s="222">
        <f t="shared" si="1408"/>
        <v>0</v>
      </c>
      <c r="AR559" s="222">
        <f t="shared" si="1409"/>
        <v>0</v>
      </c>
      <c r="AS559" s="222">
        <f t="shared" si="1410"/>
        <v>0</v>
      </c>
      <c r="AT559" s="222">
        <f t="shared" si="1411"/>
        <v>0</v>
      </c>
      <c r="AU559" s="222">
        <f t="shared" si="1412"/>
        <v>0</v>
      </c>
      <c r="AV559" s="222">
        <f t="shared" si="1413"/>
        <v>0</v>
      </c>
      <c r="AW559" s="222">
        <f t="shared" si="1414"/>
        <v>0</v>
      </c>
      <c r="AX559" s="222">
        <f t="shared" si="1415"/>
        <v>0</v>
      </c>
      <c r="AY559" s="222">
        <f t="shared" si="1416"/>
        <v>0</v>
      </c>
      <c r="AZ559" s="222">
        <f t="shared" si="1417"/>
        <v>0</v>
      </c>
      <c r="BA559" s="222">
        <f t="shared" si="1418"/>
        <v>0</v>
      </c>
      <c r="BB559" s="222">
        <f t="shared" si="1419"/>
        <v>0</v>
      </c>
      <c r="BC559" s="222">
        <f t="shared" si="1420"/>
        <v>0</v>
      </c>
      <c r="BD559" s="222">
        <f t="shared" si="1421"/>
        <v>0</v>
      </c>
      <c r="BE559" s="222">
        <f t="shared" si="1422"/>
        <v>0</v>
      </c>
      <c r="BF559" s="222">
        <f t="shared" si="1423"/>
        <v>0</v>
      </c>
      <c r="BG559" s="222">
        <f t="shared" si="1424"/>
        <v>0</v>
      </c>
      <c r="BH559" s="222">
        <f t="shared" si="1425"/>
        <v>0</v>
      </c>
      <c r="BI559" s="222">
        <f t="shared" si="1426"/>
        <v>0</v>
      </c>
      <c r="BJ559" s="222">
        <f t="shared" si="1427"/>
        <v>0</v>
      </c>
      <c r="BK559" s="222">
        <f t="shared" si="1428"/>
        <v>0</v>
      </c>
      <c r="BL559" s="222">
        <f t="shared" si="1429"/>
        <v>0</v>
      </c>
      <c r="BM559" s="222">
        <f t="shared" si="1430"/>
        <v>0</v>
      </c>
      <c r="BN559" s="222">
        <f t="shared" si="1431"/>
        <v>0</v>
      </c>
      <c r="BO559" s="222">
        <f t="shared" si="1432"/>
        <v>0</v>
      </c>
      <c r="BP559" s="222">
        <f t="shared" si="1433"/>
        <v>0</v>
      </c>
      <c r="BQ559" s="222">
        <f t="shared" si="1434"/>
        <v>0</v>
      </c>
      <c r="BR559" s="222">
        <f t="shared" si="1435"/>
        <v>0</v>
      </c>
      <c r="BS559" s="222">
        <f t="shared" si="1436"/>
        <v>0</v>
      </c>
      <c r="BT559" s="222">
        <f t="shared" si="1437"/>
        <v>0</v>
      </c>
      <c r="BU559" s="222">
        <f t="shared" si="1438"/>
        <v>0</v>
      </c>
      <c r="BV559" s="222">
        <f t="shared" si="1439"/>
        <v>0</v>
      </c>
      <c r="BW559" s="222">
        <f t="shared" si="1440"/>
        <v>0</v>
      </c>
      <c r="BX559" s="222">
        <f t="shared" si="1441"/>
        <v>0</v>
      </c>
      <c r="BY559" s="222">
        <f t="shared" si="1442"/>
        <v>0</v>
      </c>
      <c r="BZ559" s="222">
        <f t="shared" si="1443"/>
        <v>0</v>
      </c>
      <c r="CA559" s="222">
        <f t="shared" si="1444"/>
        <v>0</v>
      </c>
      <c r="CB559" s="222">
        <f t="shared" si="1445"/>
        <v>0</v>
      </c>
      <c r="CC559" s="222">
        <f t="shared" si="1446"/>
        <v>0</v>
      </c>
      <c r="CD559" s="222">
        <f t="shared" si="1447"/>
        <v>0</v>
      </c>
      <c r="CE559" s="222">
        <f t="shared" si="1448"/>
        <v>0</v>
      </c>
      <c r="CF559" s="222">
        <f t="shared" si="1449"/>
        <v>0</v>
      </c>
      <c r="CG559" s="222">
        <f t="shared" si="1450"/>
        <v>0</v>
      </c>
      <c r="CH559" s="222">
        <f t="shared" si="1451"/>
        <v>0</v>
      </c>
      <c r="CI559" s="222">
        <f t="shared" si="1452"/>
        <v>0</v>
      </c>
      <c r="CJ559" s="222">
        <f t="shared" si="1453"/>
        <v>0</v>
      </c>
      <c r="CK559" s="222">
        <f t="shared" si="1454"/>
        <v>0</v>
      </c>
      <c r="CL559" s="222">
        <f t="shared" si="1455"/>
        <v>0</v>
      </c>
      <c r="CM559" s="222">
        <f t="shared" si="1456"/>
        <v>0</v>
      </c>
      <c r="CN559" s="222">
        <f t="shared" si="1457"/>
        <v>0</v>
      </c>
      <c r="CO559" s="222">
        <f t="shared" si="1458"/>
        <v>0</v>
      </c>
      <c r="CP559" s="222">
        <f t="shared" si="1459"/>
        <v>0</v>
      </c>
      <c r="CQ559" s="222">
        <f t="shared" si="1460"/>
        <v>0</v>
      </c>
      <c r="CR559" s="222">
        <f t="shared" si="1461"/>
        <v>0</v>
      </c>
      <c r="CS559" s="222">
        <f t="shared" si="1462"/>
        <v>0</v>
      </c>
      <c r="CT559" s="222">
        <f t="shared" si="1463"/>
        <v>0</v>
      </c>
      <c r="CU559" s="222">
        <f t="shared" si="1464"/>
        <v>0</v>
      </c>
      <c r="CV559" s="222">
        <f t="shared" si="1465"/>
        <v>0</v>
      </c>
      <c r="CW559" s="222">
        <f t="shared" si="1466"/>
        <v>0</v>
      </c>
      <c r="CX559" s="222">
        <f t="shared" si="1467"/>
        <v>0</v>
      </c>
      <c r="CY559" s="222">
        <f t="shared" si="1468"/>
        <v>0</v>
      </c>
      <c r="CZ559" s="222">
        <f t="shared" si="1469"/>
        <v>0</v>
      </c>
      <c r="DA559" s="222">
        <f t="shared" si="1470"/>
        <v>0</v>
      </c>
      <c r="DB559" s="222">
        <f t="shared" si="1471"/>
        <v>0</v>
      </c>
      <c r="DC559" s="222">
        <f t="shared" si="1472"/>
        <v>0</v>
      </c>
      <c r="DD559" s="222">
        <f t="shared" si="1473"/>
        <v>0</v>
      </c>
      <c r="DE559" s="222">
        <f t="shared" si="1474"/>
        <v>0</v>
      </c>
      <c r="DF559" s="222">
        <f t="shared" si="1475"/>
        <v>0</v>
      </c>
      <c r="DG559" s="222">
        <f t="shared" si="1476"/>
        <v>0</v>
      </c>
      <c r="DH559" s="222">
        <f t="shared" si="1477"/>
        <v>0</v>
      </c>
      <c r="DI559" s="222">
        <f t="shared" si="1478"/>
        <v>0</v>
      </c>
      <c r="DJ559" s="222">
        <f t="shared" si="1479"/>
        <v>0</v>
      </c>
      <c r="DK559" s="222">
        <f t="shared" si="1480"/>
        <v>0</v>
      </c>
      <c r="DL559" s="222">
        <f t="shared" si="1481"/>
        <v>0</v>
      </c>
      <c r="DM559" s="222">
        <f t="shared" si="1482"/>
        <v>0</v>
      </c>
      <c r="DN559" s="222">
        <f t="shared" si="1483"/>
        <v>0</v>
      </c>
      <c r="DO559" s="222">
        <f t="shared" si="1484"/>
        <v>0</v>
      </c>
      <c r="DP559" s="222">
        <f t="shared" si="1485"/>
        <v>0</v>
      </c>
      <c r="DQ559" s="222">
        <f t="shared" si="1486"/>
        <v>0</v>
      </c>
      <c r="DR559" s="222">
        <f t="shared" si="1487"/>
        <v>0</v>
      </c>
      <c r="DS559" s="222">
        <f t="shared" si="1488"/>
        <v>0</v>
      </c>
      <c r="DT559" s="222">
        <f t="shared" si="1489"/>
        <v>0</v>
      </c>
      <c r="DU559" s="222">
        <f t="shared" si="1490"/>
        <v>0</v>
      </c>
      <c r="DV559" s="222">
        <f t="shared" si="1491"/>
        <v>0</v>
      </c>
      <c r="DW559" s="222">
        <f t="shared" si="1492"/>
        <v>0</v>
      </c>
      <c r="DX559" s="222">
        <f t="shared" si="1493"/>
        <v>0</v>
      </c>
      <c r="DY559" s="222">
        <f t="shared" si="1494"/>
        <v>0</v>
      </c>
      <c r="DZ559" s="222">
        <f t="shared" si="1495"/>
        <v>0</v>
      </c>
      <c r="EA559" s="222">
        <f t="shared" si="1496"/>
        <v>0</v>
      </c>
      <c r="EB559" s="222">
        <f t="shared" si="1497"/>
        <v>0</v>
      </c>
      <c r="EC559" s="222">
        <f t="shared" si="1498"/>
        <v>0</v>
      </c>
      <c r="ED559" s="222">
        <f t="shared" si="1499"/>
        <v>0</v>
      </c>
      <c r="EE559" s="222">
        <f t="shared" si="1500"/>
        <v>0</v>
      </c>
      <c r="EF559" s="222">
        <f t="shared" si="1501"/>
        <v>0</v>
      </c>
      <c r="EG559" s="222">
        <f t="shared" si="1502"/>
        <v>0</v>
      </c>
      <c r="EH559" s="222">
        <f t="shared" si="1503"/>
        <v>0</v>
      </c>
      <c r="EI559" s="222">
        <f t="shared" si="1504"/>
        <v>0</v>
      </c>
      <c r="EJ559" s="222">
        <f t="shared" si="1505"/>
        <v>0</v>
      </c>
      <c r="EK559" s="222">
        <f t="shared" si="1506"/>
        <v>0</v>
      </c>
      <c r="EL559" s="222">
        <f t="shared" si="1507"/>
        <v>0</v>
      </c>
      <c r="EM559" s="222">
        <f t="shared" si="1508"/>
        <v>0</v>
      </c>
      <c r="EN559" s="222">
        <f t="shared" si="1509"/>
        <v>0</v>
      </c>
      <c r="EO559" s="222">
        <f t="shared" si="1510"/>
        <v>0</v>
      </c>
      <c r="EP559" s="222">
        <f t="shared" si="1511"/>
        <v>0</v>
      </c>
      <c r="EQ559" s="222">
        <f t="shared" si="1512"/>
        <v>0</v>
      </c>
      <c r="ER559" s="222">
        <f t="shared" si="1513"/>
        <v>0</v>
      </c>
      <c r="ES559" s="222">
        <f t="shared" si="1514"/>
        <v>0</v>
      </c>
      <c r="ET559" s="222">
        <f t="shared" si="1515"/>
        <v>0</v>
      </c>
      <c r="EU559" s="222">
        <f t="shared" si="1516"/>
        <v>0</v>
      </c>
      <c r="EV559" s="222">
        <f t="shared" si="1517"/>
        <v>0</v>
      </c>
      <c r="EW559" s="222">
        <f t="shared" si="1518"/>
        <v>0</v>
      </c>
      <c r="EX559" s="222">
        <f t="shared" si="1519"/>
        <v>0</v>
      </c>
      <c r="EY559" s="222">
        <f t="shared" si="1520"/>
        <v>0</v>
      </c>
      <c r="EZ559" s="222">
        <f t="shared" si="1521"/>
        <v>0</v>
      </c>
      <c r="FA559" s="222">
        <f t="shared" si="1522"/>
        <v>0</v>
      </c>
      <c r="FB559" s="222">
        <f t="shared" si="1523"/>
        <v>0</v>
      </c>
      <c r="FC559" s="222">
        <f t="shared" si="1524"/>
        <v>0</v>
      </c>
      <c r="FD559" s="222">
        <f t="shared" si="1525"/>
        <v>0</v>
      </c>
      <c r="FE559" s="222">
        <f t="shared" si="1526"/>
        <v>0</v>
      </c>
      <c r="FF559" s="222">
        <f t="shared" si="1527"/>
        <v>0</v>
      </c>
      <c r="FG559" s="222">
        <f t="shared" si="1528"/>
        <v>0</v>
      </c>
      <c r="FH559" s="222">
        <f t="shared" si="1529"/>
        <v>0</v>
      </c>
      <c r="FI559" s="222">
        <f t="shared" si="1530"/>
        <v>0</v>
      </c>
      <c r="FJ559" s="222">
        <f t="shared" si="1531"/>
        <v>0</v>
      </c>
      <c r="FK559" s="222">
        <f t="shared" si="1532"/>
        <v>0</v>
      </c>
      <c r="FL559" s="222">
        <f t="shared" si="1533"/>
        <v>0</v>
      </c>
      <c r="FM559" s="222">
        <f t="shared" si="1534"/>
        <v>0</v>
      </c>
      <c r="FN559" s="222">
        <f t="shared" si="1535"/>
        <v>0</v>
      </c>
      <c r="FO559" s="222">
        <f t="shared" si="1536"/>
        <v>0</v>
      </c>
      <c r="FP559" s="222">
        <f t="shared" si="1537"/>
        <v>0</v>
      </c>
      <c r="FQ559" s="222">
        <f t="shared" si="1538"/>
        <v>0</v>
      </c>
      <c r="FR559" s="222">
        <f t="shared" si="1539"/>
        <v>0</v>
      </c>
      <c r="FS559" s="222">
        <f t="shared" si="1540"/>
        <v>0</v>
      </c>
      <c r="FT559" s="222">
        <f t="shared" si="1541"/>
        <v>0</v>
      </c>
      <c r="FU559" s="222">
        <f t="shared" si="1542"/>
        <v>0</v>
      </c>
      <c r="FV559" s="222">
        <f t="shared" si="1543"/>
        <v>0</v>
      </c>
      <c r="FW559" s="222">
        <f t="shared" si="1544"/>
        <v>0</v>
      </c>
      <c r="FX559" s="222">
        <f t="shared" si="1545"/>
        <v>0</v>
      </c>
      <c r="FY559" s="222">
        <f t="shared" si="1546"/>
        <v>0</v>
      </c>
      <c r="FZ559" s="222">
        <f t="shared" si="1547"/>
        <v>0</v>
      </c>
      <c r="GA559" s="222">
        <f t="shared" si="1548"/>
        <v>0</v>
      </c>
      <c r="GB559" s="222">
        <f t="shared" si="1549"/>
        <v>0</v>
      </c>
      <c r="GC559" s="222">
        <f t="shared" si="1550"/>
        <v>0</v>
      </c>
      <c r="GD559" s="222">
        <f t="shared" si="1551"/>
        <v>0</v>
      </c>
      <c r="GE559" s="222">
        <f t="shared" si="1552"/>
        <v>0</v>
      </c>
      <c r="GF559" s="222">
        <f t="shared" si="1553"/>
        <v>0</v>
      </c>
      <c r="GG559" s="222">
        <f t="shared" si="1554"/>
        <v>0</v>
      </c>
      <c r="GH559" s="222">
        <f t="shared" si="1555"/>
        <v>0</v>
      </c>
      <c r="GI559" s="222">
        <f t="shared" si="1556"/>
        <v>0</v>
      </c>
      <c r="GJ559" s="222">
        <f t="shared" si="1557"/>
        <v>0</v>
      </c>
      <c r="GK559" s="222">
        <f t="shared" si="1558"/>
        <v>0</v>
      </c>
      <c r="GL559" s="222">
        <f t="shared" si="1559"/>
        <v>0</v>
      </c>
      <c r="GM559" s="222">
        <f t="shared" si="1560"/>
        <v>0</v>
      </c>
      <c r="GN559" s="222">
        <f t="shared" si="1561"/>
        <v>0</v>
      </c>
      <c r="GO559" s="222">
        <f t="shared" si="1562"/>
        <v>0</v>
      </c>
      <c r="GP559" s="222">
        <f t="shared" si="1563"/>
        <v>0</v>
      </c>
      <c r="GQ559" s="222">
        <f t="shared" si="1564"/>
        <v>0</v>
      </c>
      <c r="GR559" s="222">
        <f t="shared" si="1565"/>
        <v>0</v>
      </c>
      <c r="GS559" s="222">
        <f t="shared" si="1566"/>
        <v>0</v>
      </c>
      <c r="GT559" s="222">
        <f t="shared" si="1567"/>
        <v>0</v>
      </c>
      <c r="GU559" s="222">
        <f t="shared" si="1568"/>
        <v>0</v>
      </c>
      <c r="GV559" s="222">
        <f t="shared" si="1569"/>
        <v>0</v>
      </c>
      <c r="GW559" s="222">
        <f t="shared" si="1570"/>
        <v>0</v>
      </c>
      <c r="GX559" s="222">
        <f t="shared" si="1571"/>
        <v>0</v>
      </c>
      <c r="GY559" s="222">
        <f t="shared" si="1572"/>
        <v>0</v>
      </c>
      <c r="GZ559" s="222">
        <f t="shared" si="1573"/>
        <v>0</v>
      </c>
      <c r="HA559" s="222">
        <f t="shared" si="1574"/>
        <v>0</v>
      </c>
      <c r="HB559" s="222">
        <f t="shared" si="1575"/>
        <v>0</v>
      </c>
      <c r="HC559" s="222">
        <f t="shared" si="1576"/>
        <v>0</v>
      </c>
      <c r="HD559" s="222">
        <f t="shared" si="1577"/>
        <v>0</v>
      </c>
      <c r="HE559" s="222">
        <f t="shared" si="1578"/>
        <v>0</v>
      </c>
      <c r="HF559" s="222">
        <f t="shared" si="1579"/>
        <v>0</v>
      </c>
      <c r="HG559" s="222">
        <f t="shared" si="1580"/>
        <v>0</v>
      </c>
      <c r="HH559" s="222">
        <f t="shared" si="1581"/>
        <v>0</v>
      </c>
      <c r="HI559" s="222">
        <f t="shared" si="1582"/>
        <v>0</v>
      </c>
      <c r="HJ559" s="222">
        <f t="shared" si="1583"/>
        <v>0</v>
      </c>
      <c r="HK559" s="222">
        <f t="shared" si="1584"/>
        <v>0</v>
      </c>
      <c r="HL559" s="222">
        <f t="shared" si="1585"/>
        <v>0</v>
      </c>
      <c r="HM559" s="222">
        <f t="shared" si="1586"/>
        <v>0</v>
      </c>
      <c r="HN559" s="222">
        <f t="shared" si="1587"/>
        <v>0</v>
      </c>
      <c r="HO559" s="222">
        <f t="shared" si="1588"/>
        <v>0</v>
      </c>
      <c r="HP559" s="222">
        <f t="shared" si="1589"/>
        <v>0</v>
      </c>
      <c r="HQ559" s="222">
        <f t="shared" si="1590"/>
        <v>0</v>
      </c>
      <c r="HR559" s="222">
        <f t="shared" si="1591"/>
        <v>0</v>
      </c>
      <c r="HS559" s="222">
        <f t="shared" si="1592"/>
        <v>0</v>
      </c>
      <c r="HT559" s="222">
        <f t="shared" si="1593"/>
        <v>0</v>
      </c>
      <c r="HU559" s="222">
        <f t="shared" si="1594"/>
        <v>0</v>
      </c>
      <c r="HV559" s="222">
        <f t="shared" si="1595"/>
        <v>0</v>
      </c>
      <c r="HW559" s="222">
        <f t="shared" si="1596"/>
        <v>0</v>
      </c>
      <c r="HX559" s="222">
        <f t="shared" si="1597"/>
        <v>0</v>
      </c>
      <c r="HY559" s="222">
        <f t="shared" si="1598"/>
        <v>0</v>
      </c>
      <c r="HZ559" s="222">
        <f t="shared" si="1599"/>
        <v>0</v>
      </c>
      <c r="IA559" s="222">
        <f t="shared" si="1600"/>
        <v>0</v>
      </c>
      <c r="IB559" s="222">
        <f t="shared" si="1601"/>
        <v>0</v>
      </c>
      <c r="IC559" s="222">
        <f t="shared" si="1602"/>
        <v>0</v>
      </c>
      <c r="ID559" s="222">
        <f t="shared" si="1603"/>
        <v>0</v>
      </c>
      <c r="IE559" s="222">
        <f t="shared" si="1604"/>
        <v>0</v>
      </c>
      <c r="IF559" s="222">
        <f t="shared" si="1605"/>
        <v>0</v>
      </c>
      <c r="IG559" s="222">
        <f t="shared" si="1606"/>
        <v>0</v>
      </c>
      <c r="IH559" s="222">
        <f t="shared" si="1607"/>
        <v>0</v>
      </c>
      <c r="II559" s="222">
        <f t="shared" si="1608"/>
        <v>0</v>
      </c>
      <c r="IJ559" s="222">
        <f t="shared" si="1609"/>
        <v>0</v>
      </c>
      <c r="IK559" s="222">
        <f t="shared" si="1610"/>
        <v>0</v>
      </c>
      <c r="IL559" s="222">
        <f t="shared" si="1611"/>
        <v>0</v>
      </c>
      <c r="IM559" s="222">
        <f t="shared" si="1612"/>
        <v>0</v>
      </c>
      <c r="IN559" s="222">
        <f t="shared" si="1613"/>
        <v>0</v>
      </c>
      <c r="IO559" s="222">
        <f t="shared" si="1614"/>
        <v>0</v>
      </c>
      <c r="IP559" s="222">
        <f t="shared" si="1615"/>
        <v>0</v>
      </c>
      <c r="IQ559" s="222">
        <f t="shared" si="1616"/>
        <v>0</v>
      </c>
      <c r="IR559" s="222">
        <f t="shared" si="1617"/>
        <v>0</v>
      </c>
      <c r="IS559" s="222">
        <f t="shared" si="1618"/>
        <v>0</v>
      </c>
      <c r="IT559" s="222">
        <f t="shared" si="1619"/>
        <v>0</v>
      </c>
      <c r="IU559" s="222">
        <f t="shared" si="1620"/>
        <v>0</v>
      </c>
      <c r="IV559" s="222">
        <f t="shared" si="1621"/>
        <v>0</v>
      </c>
      <c r="IW559" s="222">
        <f t="shared" si="1622"/>
        <v>0</v>
      </c>
      <c r="IX559" s="222">
        <f t="shared" si="1623"/>
        <v>0</v>
      </c>
      <c r="IY559" s="222">
        <f t="shared" si="1624"/>
        <v>0</v>
      </c>
      <c r="IZ559" s="222">
        <f t="shared" si="1625"/>
        <v>0</v>
      </c>
      <c r="JA559" s="222">
        <f t="shared" si="1626"/>
        <v>0</v>
      </c>
      <c r="JB559" s="222">
        <f t="shared" si="1627"/>
        <v>0</v>
      </c>
    </row>
    <row r="560" spans="2:262">
      <c r="B560" s="230">
        <v>199</v>
      </c>
      <c r="C560" s="229">
        <f t="shared" si="1628"/>
        <v>3.886718750000003E-3</v>
      </c>
      <c r="D560" s="226">
        <f t="shared" ca="1" si="1371"/>
        <v>72.169916031999307</v>
      </c>
      <c r="E560" s="225">
        <f ca="1">GW361</f>
        <v>0.16991603199931019</v>
      </c>
      <c r="F560" s="224">
        <v>199</v>
      </c>
      <c r="G560" s="222">
        <f t="shared" si="1372"/>
        <v>0</v>
      </c>
      <c r="H560" s="222">
        <f t="shared" si="1373"/>
        <v>0</v>
      </c>
      <c r="I560" s="222">
        <f t="shared" si="1374"/>
        <v>0</v>
      </c>
      <c r="J560" s="222">
        <f t="shared" si="1375"/>
        <v>0</v>
      </c>
      <c r="K560" s="222">
        <f t="shared" si="1376"/>
        <v>0</v>
      </c>
      <c r="L560" s="222">
        <f t="shared" si="1377"/>
        <v>0</v>
      </c>
      <c r="M560" s="222">
        <f t="shared" si="1378"/>
        <v>0</v>
      </c>
      <c r="N560" s="222">
        <f t="shared" si="1379"/>
        <v>0</v>
      </c>
      <c r="O560" s="222">
        <f t="shared" si="1380"/>
        <v>0</v>
      </c>
      <c r="P560" s="222">
        <f t="shared" si="1381"/>
        <v>0</v>
      </c>
      <c r="Q560" s="222">
        <f t="shared" si="1382"/>
        <v>0</v>
      </c>
      <c r="R560" s="222">
        <f t="shared" si="1383"/>
        <v>0</v>
      </c>
      <c r="S560" s="222">
        <f t="shared" si="1384"/>
        <v>0</v>
      </c>
      <c r="T560" s="222">
        <f t="shared" si="1385"/>
        <v>0</v>
      </c>
      <c r="U560" s="222">
        <f t="shared" si="1386"/>
        <v>0</v>
      </c>
      <c r="V560" s="222">
        <f t="shared" si="1387"/>
        <v>0</v>
      </c>
      <c r="W560" s="222">
        <f t="shared" si="1388"/>
        <v>0</v>
      </c>
      <c r="X560" s="222">
        <f t="shared" si="1389"/>
        <v>0</v>
      </c>
      <c r="Y560" s="222">
        <f t="shared" si="1390"/>
        <v>0</v>
      </c>
      <c r="Z560" s="222">
        <f t="shared" si="1391"/>
        <v>0</v>
      </c>
      <c r="AA560" s="222">
        <f t="shared" si="1392"/>
        <v>0</v>
      </c>
      <c r="AB560" s="222">
        <f t="shared" si="1393"/>
        <v>0</v>
      </c>
      <c r="AC560" s="222">
        <f t="shared" si="1394"/>
        <v>0</v>
      </c>
      <c r="AD560" s="222">
        <f t="shared" si="1395"/>
        <v>0</v>
      </c>
      <c r="AE560" s="222">
        <f t="shared" si="1396"/>
        <v>0</v>
      </c>
      <c r="AF560" s="222">
        <f t="shared" si="1397"/>
        <v>0</v>
      </c>
      <c r="AG560" s="222">
        <f t="shared" si="1398"/>
        <v>0</v>
      </c>
      <c r="AH560" s="222">
        <f t="shared" si="1399"/>
        <v>0</v>
      </c>
      <c r="AI560" s="222">
        <f t="shared" si="1400"/>
        <v>0</v>
      </c>
      <c r="AJ560" s="222">
        <f t="shared" si="1401"/>
        <v>0</v>
      </c>
      <c r="AK560" s="222">
        <f t="shared" si="1402"/>
        <v>0</v>
      </c>
      <c r="AL560" s="222">
        <f t="shared" si="1403"/>
        <v>0</v>
      </c>
      <c r="AM560" s="222">
        <f t="shared" si="1404"/>
        <v>0</v>
      </c>
      <c r="AN560" s="222">
        <f t="shared" si="1405"/>
        <v>0</v>
      </c>
      <c r="AO560" s="222">
        <f t="shared" si="1406"/>
        <v>0</v>
      </c>
      <c r="AP560" s="222">
        <f t="shared" si="1407"/>
        <v>0</v>
      </c>
      <c r="AQ560" s="222">
        <f t="shared" si="1408"/>
        <v>0</v>
      </c>
      <c r="AR560" s="222">
        <f t="shared" si="1409"/>
        <v>0</v>
      </c>
      <c r="AS560" s="222">
        <f t="shared" si="1410"/>
        <v>0</v>
      </c>
      <c r="AT560" s="222">
        <f t="shared" si="1411"/>
        <v>0</v>
      </c>
      <c r="AU560" s="222">
        <f t="shared" si="1412"/>
        <v>0</v>
      </c>
      <c r="AV560" s="222">
        <f t="shared" si="1413"/>
        <v>0</v>
      </c>
      <c r="AW560" s="222">
        <f t="shared" si="1414"/>
        <v>0</v>
      </c>
      <c r="AX560" s="222">
        <f t="shared" si="1415"/>
        <v>0</v>
      </c>
      <c r="AY560" s="222">
        <f t="shared" si="1416"/>
        <v>0</v>
      </c>
      <c r="AZ560" s="222">
        <f t="shared" si="1417"/>
        <v>0</v>
      </c>
      <c r="BA560" s="222">
        <f t="shared" si="1418"/>
        <v>0</v>
      </c>
      <c r="BB560" s="222">
        <f t="shared" si="1419"/>
        <v>0</v>
      </c>
      <c r="BC560" s="222">
        <f t="shared" si="1420"/>
        <v>0</v>
      </c>
      <c r="BD560" s="222">
        <f t="shared" si="1421"/>
        <v>0</v>
      </c>
      <c r="BE560" s="222">
        <f t="shared" si="1422"/>
        <v>0</v>
      </c>
      <c r="BF560" s="222">
        <f t="shared" si="1423"/>
        <v>0</v>
      </c>
      <c r="BG560" s="222">
        <f t="shared" si="1424"/>
        <v>0</v>
      </c>
      <c r="BH560" s="222">
        <f t="shared" si="1425"/>
        <v>0</v>
      </c>
      <c r="BI560" s="222">
        <f t="shared" si="1426"/>
        <v>0</v>
      </c>
      <c r="BJ560" s="222">
        <f t="shared" si="1427"/>
        <v>0</v>
      </c>
      <c r="BK560" s="222">
        <f t="shared" si="1428"/>
        <v>0</v>
      </c>
      <c r="BL560" s="222">
        <f t="shared" si="1429"/>
        <v>0</v>
      </c>
      <c r="BM560" s="222">
        <f t="shared" si="1430"/>
        <v>0</v>
      </c>
      <c r="BN560" s="222">
        <f t="shared" si="1431"/>
        <v>0</v>
      </c>
      <c r="BO560" s="222">
        <f t="shared" si="1432"/>
        <v>0</v>
      </c>
      <c r="BP560" s="222">
        <f t="shared" si="1433"/>
        <v>0</v>
      </c>
      <c r="BQ560" s="222">
        <f t="shared" si="1434"/>
        <v>0</v>
      </c>
      <c r="BR560" s="222">
        <f t="shared" si="1435"/>
        <v>0</v>
      </c>
      <c r="BS560" s="222">
        <f t="shared" si="1436"/>
        <v>0</v>
      </c>
      <c r="BT560" s="222">
        <f t="shared" si="1437"/>
        <v>0</v>
      </c>
      <c r="BU560" s="222">
        <f t="shared" si="1438"/>
        <v>0</v>
      </c>
      <c r="BV560" s="222">
        <f t="shared" si="1439"/>
        <v>0</v>
      </c>
      <c r="BW560" s="222">
        <f t="shared" si="1440"/>
        <v>0</v>
      </c>
      <c r="BX560" s="222">
        <f t="shared" si="1441"/>
        <v>0</v>
      </c>
      <c r="BY560" s="222">
        <f t="shared" si="1442"/>
        <v>0</v>
      </c>
      <c r="BZ560" s="222">
        <f t="shared" si="1443"/>
        <v>0</v>
      </c>
      <c r="CA560" s="222">
        <f t="shared" si="1444"/>
        <v>0</v>
      </c>
      <c r="CB560" s="222">
        <f t="shared" si="1445"/>
        <v>0</v>
      </c>
      <c r="CC560" s="222">
        <f t="shared" si="1446"/>
        <v>0</v>
      </c>
      <c r="CD560" s="222">
        <f t="shared" si="1447"/>
        <v>0</v>
      </c>
      <c r="CE560" s="222">
        <f t="shared" si="1448"/>
        <v>0</v>
      </c>
      <c r="CF560" s="222">
        <f t="shared" si="1449"/>
        <v>0</v>
      </c>
      <c r="CG560" s="222">
        <f t="shared" si="1450"/>
        <v>0</v>
      </c>
      <c r="CH560" s="222">
        <f t="shared" si="1451"/>
        <v>0</v>
      </c>
      <c r="CI560" s="222">
        <f t="shared" si="1452"/>
        <v>0</v>
      </c>
      <c r="CJ560" s="222">
        <f t="shared" si="1453"/>
        <v>0</v>
      </c>
      <c r="CK560" s="222">
        <f t="shared" si="1454"/>
        <v>0</v>
      </c>
      <c r="CL560" s="222">
        <f t="shared" si="1455"/>
        <v>0</v>
      </c>
      <c r="CM560" s="222">
        <f t="shared" si="1456"/>
        <v>0</v>
      </c>
      <c r="CN560" s="222">
        <f t="shared" si="1457"/>
        <v>0</v>
      </c>
      <c r="CO560" s="222">
        <f t="shared" si="1458"/>
        <v>0</v>
      </c>
      <c r="CP560" s="222">
        <f t="shared" si="1459"/>
        <v>0</v>
      </c>
      <c r="CQ560" s="222">
        <f t="shared" si="1460"/>
        <v>0</v>
      </c>
      <c r="CR560" s="222">
        <f t="shared" si="1461"/>
        <v>0</v>
      </c>
      <c r="CS560" s="222">
        <f t="shared" si="1462"/>
        <v>0</v>
      </c>
      <c r="CT560" s="222">
        <f t="shared" si="1463"/>
        <v>0</v>
      </c>
      <c r="CU560" s="222">
        <f t="shared" si="1464"/>
        <v>0</v>
      </c>
      <c r="CV560" s="222">
        <f t="shared" si="1465"/>
        <v>0</v>
      </c>
      <c r="CW560" s="222">
        <f t="shared" si="1466"/>
        <v>0</v>
      </c>
      <c r="CX560" s="222">
        <f t="shared" si="1467"/>
        <v>0</v>
      </c>
      <c r="CY560" s="222">
        <f t="shared" si="1468"/>
        <v>0</v>
      </c>
      <c r="CZ560" s="222">
        <f t="shared" si="1469"/>
        <v>0</v>
      </c>
      <c r="DA560" s="222">
        <f t="shared" si="1470"/>
        <v>0</v>
      </c>
      <c r="DB560" s="222">
        <f t="shared" si="1471"/>
        <v>0</v>
      </c>
      <c r="DC560" s="222">
        <f t="shared" si="1472"/>
        <v>0</v>
      </c>
      <c r="DD560" s="222">
        <f t="shared" si="1473"/>
        <v>0</v>
      </c>
      <c r="DE560" s="222">
        <f t="shared" si="1474"/>
        <v>0</v>
      </c>
      <c r="DF560" s="222">
        <f t="shared" si="1475"/>
        <v>0</v>
      </c>
      <c r="DG560" s="222">
        <f t="shared" si="1476"/>
        <v>0</v>
      </c>
      <c r="DH560" s="222">
        <f t="shared" si="1477"/>
        <v>0</v>
      </c>
      <c r="DI560" s="222">
        <f t="shared" si="1478"/>
        <v>0</v>
      </c>
      <c r="DJ560" s="222">
        <f t="shared" si="1479"/>
        <v>0</v>
      </c>
      <c r="DK560" s="222">
        <f t="shared" si="1480"/>
        <v>0</v>
      </c>
      <c r="DL560" s="222">
        <f t="shared" si="1481"/>
        <v>0</v>
      </c>
      <c r="DM560" s="222">
        <f t="shared" si="1482"/>
        <v>0</v>
      </c>
      <c r="DN560" s="222">
        <f t="shared" si="1483"/>
        <v>0</v>
      </c>
      <c r="DO560" s="222">
        <f t="shared" si="1484"/>
        <v>0</v>
      </c>
      <c r="DP560" s="222">
        <f t="shared" si="1485"/>
        <v>0</v>
      </c>
      <c r="DQ560" s="222">
        <f t="shared" si="1486"/>
        <v>0</v>
      </c>
      <c r="DR560" s="222">
        <f t="shared" si="1487"/>
        <v>0</v>
      </c>
      <c r="DS560" s="222">
        <f t="shared" si="1488"/>
        <v>0</v>
      </c>
      <c r="DT560" s="222">
        <f t="shared" si="1489"/>
        <v>0</v>
      </c>
      <c r="DU560" s="222">
        <f t="shared" si="1490"/>
        <v>0</v>
      </c>
      <c r="DV560" s="222">
        <f t="shared" si="1491"/>
        <v>0</v>
      </c>
      <c r="DW560" s="222">
        <f t="shared" si="1492"/>
        <v>0</v>
      </c>
      <c r="DX560" s="222">
        <f t="shared" si="1493"/>
        <v>0</v>
      </c>
      <c r="DY560" s="222">
        <f t="shared" si="1494"/>
        <v>0</v>
      </c>
      <c r="DZ560" s="222">
        <f t="shared" si="1495"/>
        <v>0</v>
      </c>
      <c r="EA560" s="222">
        <f t="shared" si="1496"/>
        <v>0</v>
      </c>
      <c r="EB560" s="222">
        <f t="shared" si="1497"/>
        <v>0</v>
      </c>
      <c r="EC560" s="222">
        <f t="shared" si="1498"/>
        <v>0</v>
      </c>
      <c r="ED560" s="222">
        <f t="shared" si="1499"/>
        <v>0</v>
      </c>
      <c r="EE560" s="222">
        <f t="shared" si="1500"/>
        <v>0</v>
      </c>
      <c r="EF560" s="222">
        <f t="shared" si="1501"/>
        <v>0</v>
      </c>
      <c r="EG560" s="222">
        <f t="shared" si="1502"/>
        <v>0</v>
      </c>
      <c r="EH560" s="222">
        <f t="shared" si="1503"/>
        <v>0</v>
      </c>
      <c r="EI560" s="222">
        <f t="shared" si="1504"/>
        <v>0</v>
      </c>
      <c r="EJ560" s="222">
        <f t="shared" si="1505"/>
        <v>0</v>
      </c>
      <c r="EK560" s="222">
        <f t="shared" si="1506"/>
        <v>0</v>
      </c>
      <c r="EL560" s="222">
        <f t="shared" si="1507"/>
        <v>0</v>
      </c>
      <c r="EM560" s="222">
        <f t="shared" si="1508"/>
        <v>0</v>
      </c>
      <c r="EN560" s="222">
        <f t="shared" si="1509"/>
        <v>0</v>
      </c>
      <c r="EO560" s="222">
        <f t="shared" si="1510"/>
        <v>0</v>
      </c>
      <c r="EP560" s="222">
        <f t="shared" si="1511"/>
        <v>0</v>
      </c>
      <c r="EQ560" s="222">
        <f t="shared" si="1512"/>
        <v>0</v>
      </c>
      <c r="ER560" s="222">
        <f t="shared" si="1513"/>
        <v>0</v>
      </c>
      <c r="ES560" s="222">
        <f t="shared" si="1514"/>
        <v>0</v>
      </c>
      <c r="ET560" s="222">
        <f t="shared" si="1515"/>
        <v>0</v>
      </c>
      <c r="EU560" s="222">
        <f t="shared" si="1516"/>
        <v>0</v>
      </c>
      <c r="EV560" s="222">
        <f t="shared" si="1517"/>
        <v>0</v>
      </c>
      <c r="EW560" s="222">
        <f t="shared" si="1518"/>
        <v>0</v>
      </c>
      <c r="EX560" s="222">
        <f t="shared" si="1519"/>
        <v>0</v>
      </c>
      <c r="EY560" s="222">
        <f t="shared" si="1520"/>
        <v>0</v>
      </c>
      <c r="EZ560" s="222">
        <f t="shared" si="1521"/>
        <v>0</v>
      </c>
      <c r="FA560" s="222">
        <f t="shared" si="1522"/>
        <v>0</v>
      </c>
      <c r="FB560" s="222">
        <f t="shared" si="1523"/>
        <v>0</v>
      </c>
      <c r="FC560" s="222">
        <f t="shared" si="1524"/>
        <v>0</v>
      </c>
      <c r="FD560" s="222">
        <f t="shared" si="1525"/>
        <v>0</v>
      </c>
      <c r="FE560" s="222">
        <f t="shared" si="1526"/>
        <v>0</v>
      </c>
      <c r="FF560" s="222">
        <f t="shared" si="1527"/>
        <v>0</v>
      </c>
      <c r="FG560" s="222">
        <f t="shared" si="1528"/>
        <v>0</v>
      </c>
      <c r="FH560" s="222">
        <f t="shared" si="1529"/>
        <v>0</v>
      </c>
      <c r="FI560" s="222">
        <f t="shared" si="1530"/>
        <v>0</v>
      </c>
      <c r="FJ560" s="222">
        <f t="shared" si="1531"/>
        <v>0</v>
      </c>
      <c r="FK560" s="222">
        <f t="shared" si="1532"/>
        <v>0</v>
      </c>
      <c r="FL560" s="222">
        <f t="shared" si="1533"/>
        <v>0</v>
      </c>
      <c r="FM560" s="222">
        <f t="shared" si="1534"/>
        <v>0</v>
      </c>
      <c r="FN560" s="222">
        <f t="shared" si="1535"/>
        <v>0</v>
      </c>
      <c r="FO560" s="222">
        <f t="shared" si="1536"/>
        <v>0</v>
      </c>
      <c r="FP560" s="222">
        <f t="shared" si="1537"/>
        <v>0</v>
      </c>
      <c r="FQ560" s="222">
        <f t="shared" si="1538"/>
        <v>0</v>
      </c>
      <c r="FR560" s="222">
        <f t="shared" si="1539"/>
        <v>0</v>
      </c>
      <c r="FS560" s="222">
        <f t="shared" si="1540"/>
        <v>0</v>
      </c>
      <c r="FT560" s="222">
        <f t="shared" si="1541"/>
        <v>0</v>
      </c>
      <c r="FU560" s="222">
        <f t="shared" si="1542"/>
        <v>0</v>
      </c>
      <c r="FV560" s="222">
        <f t="shared" si="1543"/>
        <v>0</v>
      </c>
      <c r="FW560" s="222">
        <f t="shared" si="1544"/>
        <v>0</v>
      </c>
      <c r="FX560" s="222">
        <f t="shared" si="1545"/>
        <v>0</v>
      </c>
      <c r="FY560" s="222">
        <f t="shared" si="1546"/>
        <v>0</v>
      </c>
      <c r="FZ560" s="222">
        <f t="shared" si="1547"/>
        <v>0</v>
      </c>
      <c r="GA560" s="222">
        <f t="shared" si="1548"/>
        <v>0</v>
      </c>
      <c r="GB560" s="222">
        <f t="shared" si="1549"/>
        <v>0</v>
      </c>
      <c r="GC560" s="222">
        <f t="shared" si="1550"/>
        <v>0</v>
      </c>
      <c r="GD560" s="222">
        <f t="shared" si="1551"/>
        <v>0</v>
      </c>
      <c r="GE560" s="222">
        <f t="shared" si="1552"/>
        <v>0</v>
      </c>
      <c r="GF560" s="222">
        <f t="shared" si="1553"/>
        <v>0</v>
      </c>
      <c r="GG560" s="222">
        <f t="shared" si="1554"/>
        <v>0</v>
      </c>
      <c r="GH560" s="222">
        <f t="shared" si="1555"/>
        <v>0</v>
      </c>
      <c r="GI560" s="222">
        <f t="shared" si="1556"/>
        <v>0</v>
      </c>
      <c r="GJ560" s="222">
        <f t="shared" si="1557"/>
        <v>0</v>
      </c>
      <c r="GK560" s="222">
        <f t="shared" si="1558"/>
        <v>0</v>
      </c>
      <c r="GL560" s="222">
        <f t="shared" si="1559"/>
        <v>0</v>
      </c>
      <c r="GM560" s="222">
        <f t="shared" si="1560"/>
        <v>0</v>
      </c>
      <c r="GN560" s="222">
        <f t="shared" si="1561"/>
        <v>0</v>
      </c>
      <c r="GO560" s="222">
        <f t="shared" si="1562"/>
        <v>0</v>
      </c>
      <c r="GP560" s="222">
        <f t="shared" si="1563"/>
        <v>0</v>
      </c>
      <c r="GQ560" s="222">
        <f t="shared" si="1564"/>
        <v>0</v>
      </c>
      <c r="GR560" s="222">
        <f t="shared" si="1565"/>
        <v>0</v>
      </c>
      <c r="GS560" s="222">
        <f t="shared" si="1566"/>
        <v>0</v>
      </c>
      <c r="GT560" s="222">
        <f t="shared" si="1567"/>
        <v>0</v>
      </c>
      <c r="GU560" s="222">
        <f t="shared" si="1568"/>
        <v>0</v>
      </c>
      <c r="GV560" s="222">
        <f t="shared" si="1569"/>
        <v>0</v>
      </c>
      <c r="GW560" s="222">
        <f t="shared" si="1570"/>
        <v>0</v>
      </c>
      <c r="GX560" s="222">
        <f t="shared" si="1571"/>
        <v>0</v>
      </c>
      <c r="GY560" s="222">
        <f t="shared" si="1572"/>
        <v>0</v>
      </c>
      <c r="GZ560" s="222">
        <f t="shared" si="1573"/>
        <v>0</v>
      </c>
      <c r="HA560" s="222">
        <f t="shared" si="1574"/>
        <v>0</v>
      </c>
      <c r="HB560" s="222">
        <f t="shared" si="1575"/>
        <v>0</v>
      </c>
      <c r="HC560" s="222">
        <f t="shared" si="1576"/>
        <v>0</v>
      </c>
      <c r="HD560" s="222">
        <f t="shared" si="1577"/>
        <v>0</v>
      </c>
      <c r="HE560" s="222">
        <f t="shared" si="1578"/>
        <v>0</v>
      </c>
      <c r="HF560" s="222">
        <f t="shared" si="1579"/>
        <v>0</v>
      </c>
      <c r="HG560" s="222">
        <f t="shared" si="1580"/>
        <v>0</v>
      </c>
      <c r="HH560" s="222">
        <f t="shared" si="1581"/>
        <v>0</v>
      </c>
      <c r="HI560" s="222">
        <f t="shared" si="1582"/>
        <v>0</v>
      </c>
      <c r="HJ560" s="222">
        <f t="shared" si="1583"/>
        <v>0</v>
      </c>
      <c r="HK560" s="222">
        <f t="shared" si="1584"/>
        <v>0</v>
      </c>
      <c r="HL560" s="222">
        <f t="shared" si="1585"/>
        <v>0</v>
      </c>
      <c r="HM560" s="222">
        <f t="shared" si="1586"/>
        <v>0</v>
      </c>
      <c r="HN560" s="222">
        <f t="shared" si="1587"/>
        <v>0</v>
      </c>
      <c r="HO560" s="222">
        <f t="shared" si="1588"/>
        <v>0</v>
      </c>
      <c r="HP560" s="222">
        <f t="shared" si="1589"/>
        <v>0</v>
      </c>
      <c r="HQ560" s="222">
        <f t="shared" si="1590"/>
        <v>0</v>
      </c>
      <c r="HR560" s="222">
        <f t="shared" si="1591"/>
        <v>0</v>
      </c>
      <c r="HS560" s="222">
        <f t="shared" si="1592"/>
        <v>0</v>
      </c>
      <c r="HT560" s="222">
        <f t="shared" si="1593"/>
        <v>0</v>
      </c>
      <c r="HU560" s="222">
        <f t="shared" si="1594"/>
        <v>0</v>
      </c>
      <c r="HV560" s="222">
        <f t="shared" si="1595"/>
        <v>0</v>
      </c>
      <c r="HW560" s="222">
        <f t="shared" si="1596"/>
        <v>0</v>
      </c>
      <c r="HX560" s="222">
        <f t="shared" si="1597"/>
        <v>0</v>
      </c>
      <c r="HY560" s="222">
        <f t="shared" si="1598"/>
        <v>0</v>
      </c>
      <c r="HZ560" s="222">
        <f t="shared" si="1599"/>
        <v>0</v>
      </c>
      <c r="IA560" s="222">
        <f t="shared" si="1600"/>
        <v>0</v>
      </c>
      <c r="IB560" s="222">
        <f t="shared" si="1601"/>
        <v>0</v>
      </c>
      <c r="IC560" s="222">
        <f t="shared" si="1602"/>
        <v>0</v>
      </c>
      <c r="ID560" s="222">
        <f t="shared" si="1603"/>
        <v>0</v>
      </c>
      <c r="IE560" s="222">
        <f t="shared" si="1604"/>
        <v>0</v>
      </c>
      <c r="IF560" s="222">
        <f t="shared" si="1605"/>
        <v>0</v>
      </c>
      <c r="IG560" s="222">
        <f t="shared" si="1606"/>
        <v>0</v>
      </c>
      <c r="IH560" s="222">
        <f t="shared" si="1607"/>
        <v>0</v>
      </c>
      <c r="II560" s="222">
        <f t="shared" si="1608"/>
        <v>0</v>
      </c>
      <c r="IJ560" s="222">
        <f t="shared" si="1609"/>
        <v>0</v>
      </c>
      <c r="IK560" s="222">
        <f t="shared" si="1610"/>
        <v>0</v>
      </c>
      <c r="IL560" s="222">
        <f t="shared" si="1611"/>
        <v>0</v>
      </c>
      <c r="IM560" s="222">
        <f t="shared" si="1612"/>
        <v>0</v>
      </c>
      <c r="IN560" s="222">
        <f t="shared" si="1613"/>
        <v>0</v>
      </c>
      <c r="IO560" s="222">
        <f t="shared" si="1614"/>
        <v>0</v>
      </c>
      <c r="IP560" s="222">
        <f t="shared" si="1615"/>
        <v>0</v>
      </c>
      <c r="IQ560" s="222">
        <f t="shared" si="1616"/>
        <v>0</v>
      </c>
      <c r="IR560" s="222">
        <f t="shared" si="1617"/>
        <v>0</v>
      </c>
      <c r="IS560" s="222">
        <f t="shared" si="1618"/>
        <v>0</v>
      </c>
      <c r="IT560" s="222">
        <f t="shared" si="1619"/>
        <v>0</v>
      </c>
      <c r="IU560" s="222">
        <f t="shared" si="1620"/>
        <v>0</v>
      </c>
      <c r="IV560" s="222">
        <f t="shared" si="1621"/>
        <v>0</v>
      </c>
      <c r="IW560" s="222">
        <f t="shared" si="1622"/>
        <v>0</v>
      </c>
      <c r="IX560" s="222">
        <f t="shared" si="1623"/>
        <v>0</v>
      </c>
      <c r="IY560" s="222">
        <f t="shared" si="1624"/>
        <v>0</v>
      </c>
      <c r="IZ560" s="222">
        <f t="shared" si="1625"/>
        <v>0</v>
      </c>
      <c r="JA560" s="222">
        <f t="shared" si="1626"/>
        <v>0</v>
      </c>
      <c r="JB560" s="222">
        <f t="shared" si="1627"/>
        <v>0</v>
      </c>
    </row>
    <row r="561" spans="2:262">
      <c r="B561" s="230">
        <v>200</v>
      </c>
      <c r="C561" s="229">
        <f t="shared" si="1628"/>
        <v>3.9062500000000026E-3</v>
      </c>
      <c r="D561" s="226">
        <f t="shared" ca="1" si="1371"/>
        <v>72.172267916719946</v>
      </c>
      <c r="E561" s="225">
        <f ca="1">GX361</f>
        <v>0.17226791671994271</v>
      </c>
      <c r="F561" s="224">
        <v>200</v>
      </c>
      <c r="G561" s="222">
        <f t="shared" si="1372"/>
        <v>0</v>
      </c>
      <c r="H561" s="222">
        <f t="shared" si="1373"/>
        <v>0</v>
      </c>
      <c r="I561" s="222">
        <f t="shared" si="1374"/>
        <v>0</v>
      </c>
      <c r="J561" s="222">
        <f t="shared" si="1375"/>
        <v>0</v>
      </c>
      <c r="K561" s="222">
        <f t="shared" si="1376"/>
        <v>0</v>
      </c>
      <c r="L561" s="222">
        <f t="shared" si="1377"/>
        <v>0</v>
      </c>
      <c r="M561" s="222">
        <f t="shared" si="1378"/>
        <v>0</v>
      </c>
      <c r="N561" s="222">
        <f t="shared" si="1379"/>
        <v>0</v>
      </c>
      <c r="O561" s="222">
        <f t="shared" si="1380"/>
        <v>0</v>
      </c>
      <c r="P561" s="222">
        <f t="shared" si="1381"/>
        <v>0</v>
      </c>
      <c r="Q561" s="222">
        <f t="shared" si="1382"/>
        <v>0</v>
      </c>
      <c r="R561" s="222">
        <f t="shared" si="1383"/>
        <v>0</v>
      </c>
      <c r="S561" s="222">
        <f t="shared" si="1384"/>
        <v>0</v>
      </c>
      <c r="T561" s="222">
        <f t="shared" si="1385"/>
        <v>0</v>
      </c>
      <c r="U561" s="222">
        <f t="shared" si="1386"/>
        <v>0</v>
      </c>
      <c r="V561" s="222">
        <f t="shared" si="1387"/>
        <v>0</v>
      </c>
      <c r="W561" s="222">
        <f t="shared" si="1388"/>
        <v>0</v>
      </c>
      <c r="X561" s="222">
        <f t="shared" si="1389"/>
        <v>0</v>
      </c>
      <c r="Y561" s="222">
        <f t="shared" si="1390"/>
        <v>0</v>
      </c>
      <c r="Z561" s="222">
        <f t="shared" si="1391"/>
        <v>0</v>
      </c>
      <c r="AA561" s="222">
        <f t="shared" si="1392"/>
        <v>0</v>
      </c>
      <c r="AB561" s="222">
        <f t="shared" si="1393"/>
        <v>0</v>
      </c>
      <c r="AC561" s="222">
        <f t="shared" si="1394"/>
        <v>0</v>
      </c>
      <c r="AD561" s="222">
        <f t="shared" si="1395"/>
        <v>0</v>
      </c>
      <c r="AE561" s="222">
        <f t="shared" si="1396"/>
        <v>0</v>
      </c>
      <c r="AF561" s="222">
        <f t="shared" si="1397"/>
        <v>0</v>
      </c>
      <c r="AG561" s="222">
        <f t="shared" si="1398"/>
        <v>0</v>
      </c>
      <c r="AH561" s="222">
        <f t="shared" si="1399"/>
        <v>0</v>
      </c>
      <c r="AI561" s="222">
        <f t="shared" si="1400"/>
        <v>0</v>
      </c>
      <c r="AJ561" s="222">
        <f t="shared" si="1401"/>
        <v>0</v>
      </c>
      <c r="AK561" s="222">
        <f t="shared" si="1402"/>
        <v>0</v>
      </c>
      <c r="AL561" s="222">
        <f t="shared" si="1403"/>
        <v>0</v>
      </c>
      <c r="AM561" s="222">
        <f t="shared" si="1404"/>
        <v>0</v>
      </c>
      <c r="AN561" s="222">
        <f t="shared" si="1405"/>
        <v>0</v>
      </c>
      <c r="AO561" s="222">
        <f t="shared" si="1406"/>
        <v>0</v>
      </c>
      <c r="AP561" s="222">
        <f t="shared" si="1407"/>
        <v>0</v>
      </c>
      <c r="AQ561" s="222">
        <f t="shared" si="1408"/>
        <v>0</v>
      </c>
      <c r="AR561" s="222">
        <f t="shared" si="1409"/>
        <v>0</v>
      </c>
      <c r="AS561" s="222">
        <f t="shared" si="1410"/>
        <v>0</v>
      </c>
      <c r="AT561" s="222">
        <f t="shared" si="1411"/>
        <v>0</v>
      </c>
      <c r="AU561" s="222">
        <f t="shared" si="1412"/>
        <v>0</v>
      </c>
      <c r="AV561" s="222">
        <f t="shared" si="1413"/>
        <v>0</v>
      </c>
      <c r="AW561" s="222">
        <f t="shared" si="1414"/>
        <v>0</v>
      </c>
      <c r="AX561" s="222">
        <f t="shared" si="1415"/>
        <v>0</v>
      </c>
      <c r="AY561" s="222">
        <f t="shared" si="1416"/>
        <v>0</v>
      </c>
      <c r="AZ561" s="222">
        <f t="shared" si="1417"/>
        <v>0</v>
      </c>
      <c r="BA561" s="222">
        <f t="shared" si="1418"/>
        <v>0</v>
      </c>
      <c r="BB561" s="222">
        <f t="shared" si="1419"/>
        <v>0</v>
      </c>
      <c r="BC561" s="222">
        <f t="shared" si="1420"/>
        <v>0</v>
      </c>
      <c r="BD561" s="222">
        <f t="shared" si="1421"/>
        <v>0</v>
      </c>
      <c r="BE561" s="222">
        <f t="shared" si="1422"/>
        <v>0</v>
      </c>
      <c r="BF561" s="222">
        <f t="shared" si="1423"/>
        <v>0</v>
      </c>
      <c r="BG561" s="222">
        <f t="shared" si="1424"/>
        <v>0</v>
      </c>
      <c r="BH561" s="222">
        <f t="shared" si="1425"/>
        <v>0</v>
      </c>
      <c r="BI561" s="222">
        <f t="shared" si="1426"/>
        <v>0</v>
      </c>
      <c r="BJ561" s="222">
        <f t="shared" si="1427"/>
        <v>0</v>
      </c>
      <c r="BK561" s="222">
        <f t="shared" si="1428"/>
        <v>0</v>
      </c>
      <c r="BL561" s="222">
        <f t="shared" si="1429"/>
        <v>0</v>
      </c>
      <c r="BM561" s="222">
        <f t="shared" si="1430"/>
        <v>0</v>
      </c>
      <c r="BN561" s="222">
        <f t="shared" si="1431"/>
        <v>0</v>
      </c>
      <c r="BO561" s="222">
        <f t="shared" si="1432"/>
        <v>0</v>
      </c>
      <c r="BP561" s="222">
        <f t="shared" si="1433"/>
        <v>0</v>
      </c>
      <c r="BQ561" s="222">
        <f t="shared" si="1434"/>
        <v>0</v>
      </c>
      <c r="BR561" s="222">
        <f t="shared" si="1435"/>
        <v>0</v>
      </c>
      <c r="BS561" s="222">
        <f t="shared" si="1436"/>
        <v>0</v>
      </c>
      <c r="BT561" s="222">
        <f t="shared" si="1437"/>
        <v>0</v>
      </c>
      <c r="BU561" s="222">
        <f t="shared" si="1438"/>
        <v>0</v>
      </c>
      <c r="BV561" s="222">
        <f t="shared" si="1439"/>
        <v>0</v>
      </c>
      <c r="BW561" s="222">
        <f t="shared" si="1440"/>
        <v>0</v>
      </c>
      <c r="BX561" s="222">
        <f t="shared" si="1441"/>
        <v>0</v>
      </c>
      <c r="BY561" s="222">
        <f t="shared" si="1442"/>
        <v>0</v>
      </c>
      <c r="BZ561" s="222">
        <f t="shared" si="1443"/>
        <v>0</v>
      </c>
      <c r="CA561" s="222">
        <f t="shared" si="1444"/>
        <v>0</v>
      </c>
      <c r="CB561" s="222">
        <f t="shared" si="1445"/>
        <v>0</v>
      </c>
      <c r="CC561" s="222">
        <f t="shared" si="1446"/>
        <v>0</v>
      </c>
      <c r="CD561" s="222">
        <f t="shared" si="1447"/>
        <v>0</v>
      </c>
      <c r="CE561" s="222">
        <f t="shared" si="1448"/>
        <v>0</v>
      </c>
      <c r="CF561" s="222">
        <f t="shared" si="1449"/>
        <v>0</v>
      </c>
      <c r="CG561" s="222">
        <f t="shared" si="1450"/>
        <v>0</v>
      </c>
      <c r="CH561" s="222">
        <f t="shared" si="1451"/>
        <v>0</v>
      </c>
      <c r="CI561" s="222">
        <f t="shared" si="1452"/>
        <v>0</v>
      </c>
      <c r="CJ561" s="222">
        <f t="shared" si="1453"/>
        <v>0</v>
      </c>
      <c r="CK561" s="222">
        <f t="shared" si="1454"/>
        <v>0</v>
      </c>
      <c r="CL561" s="222">
        <f t="shared" si="1455"/>
        <v>0</v>
      </c>
      <c r="CM561" s="222">
        <f t="shared" si="1456"/>
        <v>0</v>
      </c>
      <c r="CN561" s="222">
        <f t="shared" si="1457"/>
        <v>0</v>
      </c>
      <c r="CO561" s="222">
        <f t="shared" si="1458"/>
        <v>0</v>
      </c>
      <c r="CP561" s="222">
        <f t="shared" si="1459"/>
        <v>0</v>
      </c>
      <c r="CQ561" s="222">
        <f t="shared" si="1460"/>
        <v>0</v>
      </c>
      <c r="CR561" s="222">
        <f t="shared" si="1461"/>
        <v>0</v>
      </c>
      <c r="CS561" s="222">
        <f t="shared" si="1462"/>
        <v>0</v>
      </c>
      <c r="CT561" s="222">
        <f t="shared" si="1463"/>
        <v>0</v>
      </c>
      <c r="CU561" s="222">
        <f t="shared" si="1464"/>
        <v>0</v>
      </c>
      <c r="CV561" s="222">
        <f t="shared" si="1465"/>
        <v>0</v>
      </c>
      <c r="CW561" s="222">
        <f t="shared" si="1466"/>
        <v>0</v>
      </c>
      <c r="CX561" s="222">
        <f t="shared" si="1467"/>
        <v>0</v>
      </c>
      <c r="CY561" s="222">
        <f t="shared" si="1468"/>
        <v>0</v>
      </c>
      <c r="CZ561" s="222">
        <f t="shared" si="1469"/>
        <v>0</v>
      </c>
      <c r="DA561" s="222">
        <f t="shared" si="1470"/>
        <v>0</v>
      </c>
      <c r="DB561" s="222">
        <f t="shared" si="1471"/>
        <v>0</v>
      </c>
      <c r="DC561" s="222">
        <f t="shared" si="1472"/>
        <v>0</v>
      </c>
      <c r="DD561" s="222">
        <f t="shared" si="1473"/>
        <v>0</v>
      </c>
      <c r="DE561" s="222">
        <f t="shared" si="1474"/>
        <v>0</v>
      </c>
      <c r="DF561" s="222">
        <f t="shared" si="1475"/>
        <v>0</v>
      </c>
      <c r="DG561" s="222">
        <f t="shared" si="1476"/>
        <v>0</v>
      </c>
      <c r="DH561" s="222">
        <f t="shared" si="1477"/>
        <v>0</v>
      </c>
      <c r="DI561" s="222">
        <f t="shared" si="1478"/>
        <v>0</v>
      </c>
      <c r="DJ561" s="222">
        <f t="shared" si="1479"/>
        <v>0</v>
      </c>
      <c r="DK561" s="222">
        <f t="shared" si="1480"/>
        <v>0</v>
      </c>
      <c r="DL561" s="222">
        <f t="shared" si="1481"/>
        <v>0</v>
      </c>
      <c r="DM561" s="222">
        <f t="shared" si="1482"/>
        <v>0</v>
      </c>
      <c r="DN561" s="222">
        <f t="shared" si="1483"/>
        <v>0</v>
      </c>
      <c r="DO561" s="222">
        <f t="shared" si="1484"/>
        <v>0</v>
      </c>
      <c r="DP561" s="222">
        <f t="shared" si="1485"/>
        <v>0</v>
      </c>
      <c r="DQ561" s="222">
        <f t="shared" si="1486"/>
        <v>0</v>
      </c>
      <c r="DR561" s="222">
        <f t="shared" si="1487"/>
        <v>0</v>
      </c>
      <c r="DS561" s="222">
        <f t="shared" si="1488"/>
        <v>0</v>
      </c>
      <c r="DT561" s="222">
        <f t="shared" si="1489"/>
        <v>0</v>
      </c>
      <c r="DU561" s="222">
        <f t="shared" si="1490"/>
        <v>0</v>
      </c>
      <c r="DV561" s="222">
        <f t="shared" si="1491"/>
        <v>0</v>
      </c>
      <c r="DW561" s="222">
        <f t="shared" si="1492"/>
        <v>0</v>
      </c>
      <c r="DX561" s="222">
        <f t="shared" si="1493"/>
        <v>0</v>
      </c>
      <c r="DY561" s="222">
        <f t="shared" si="1494"/>
        <v>0</v>
      </c>
      <c r="DZ561" s="222">
        <f t="shared" si="1495"/>
        <v>0</v>
      </c>
      <c r="EA561" s="222">
        <f t="shared" si="1496"/>
        <v>0</v>
      </c>
      <c r="EB561" s="222">
        <f t="shared" si="1497"/>
        <v>0</v>
      </c>
      <c r="EC561" s="222">
        <f t="shared" si="1498"/>
        <v>0</v>
      </c>
      <c r="ED561" s="222">
        <f t="shared" si="1499"/>
        <v>0</v>
      </c>
      <c r="EE561" s="222">
        <f t="shared" si="1500"/>
        <v>0</v>
      </c>
      <c r="EF561" s="222">
        <f t="shared" si="1501"/>
        <v>0</v>
      </c>
      <c r="EG561" s="222">
        <f t="shared" si="1502"/>
        <v>0</v>
      </c>
      <c r="EH561" s="222">
        <f t="shared" si="1503"/>
        <v>0</v>
      </c>
      <c r="EI561" s="222">
        <f t="shared" si="1504"/>
        <v>0</v>
      </c>
      <c r="EJ561" s="222">
        <f t="shared" si="1505"/>
        <v>0</v>
      </c>
      <c r="EK561" s="222">
        <f t="shared" si="1506"/>
        <v>0</v>
      </c>
      <c r="EL561" s="222">
        <f t="shared" si="1507"/>
        <v>0</v>
      </c>
      <c r="EM561" s="222">
        <f t="shared" si="1508"/>
        <v>0</v>
      </c>
      <c r="EN561" s="222">
        <f t="shared" si="1509"/>
        <v>0</v>
      </c>
      <c r="EO561" s="222">
        <f t="shared" si="1510"/>
        <v>0</v>
      </c>
      <c r="EP561" s="222">
        <f t="shared" si="1511"/>
        <v>0</v>
      </c>
      <c r="EQ561" s="222">
        <f t="shared" si="1512"/>
        <v>0</v>
      </c>
      <c r="ER561" s="222">
        <f t="shared" si="1513"/>
        <v>0</v>
      </c>
      <c r="ES561" s="222">
        <f t="shared" si="1514"/>
        <v>0</v>
      </c>
      <c r="ET561" s="222">
        <f t="shared" si="1515"/>
        <v>0</v>
      </c>
      <c r="EU561" s="222">
        <f t="shared" si="1516"/>
        <v>0</v>
      </c>
      <c r="EV561" s="222">
        <f t="shared" si="1517"/>
        <v>0</v>
      </c>
      <c r="EW561" s="222">
        <f t="shared" si="1518"/>
        <v>0</v>
      </c>
      <c r="EX561" s="222">
        <f t="shared" si="1519"/>
        <v>0</v>
      </c>
      <c r="EY561" s="222">
        <f t="shared" si="1520"/>
        <v>0</v>
      </c>
      <c r="EZ561" s="222">
        <f t="shared" si="1521"/>
        <v>0</v>
      </c>
      <c r="FA561" s="222">
        <f t="shared" si="1522"/>
        <v>0</v>
      </c>
      <c r="FB561" s="222">
        <f t="shared" si="1523"/>
        <v>0</v>
      </c>
      <c r="FC561" s="222">
        <f t="shared" si="1524"/>
        <v>0</v>
      </c>
      <c r="FD561" s="222">
        <f t="shared" si="1525"/>
        <v>0</v>
      </c>
      <c r="FE561" s="222">
        <f t="shared" si="1526"/>
        <v>0</v>
      </c>
      <c r="FF561" s="222">
        <f t="shared" si="1527"/>
        <v>0</v>
      </c>
      <c r="FG561" s="222">
        <f t="shared" si="1528"/>
        <v>0</v>
      </c>
      <c r="FH561" s="222">
        <f t="shared" si="1529"/>
        <v>0</v>
      </c>
      <c r="FI561" s="222">
        <f t="shared" si="1530"/>
        <v>0</v>
      </c>
      <c r="FJ561" s="222">
        <f t="shared" si="1531"/>
        <v>0</v>
      </c>
      <c r="FK561" s="222">
        <f t="shared" si="1532"/>
        <v>0</v>
      </c>
      <c r="FL561" s="222">
        <f t="shared" si="1533"/>
        <v>0</v>
      </c>
      <c r="FM561" s="222">
        <f t="shared" si="1534"/>
        <v>0</v>
      </c>
      <c r="FN561" s="222">
        <f t="shared" si="1535"/>
        <v>0</v>
      </c>
      <c r="FO561" s="222">
        <f t="shared" si="1536"/>
        <v>0</v>
      </c>
      <c r="FP561" s="222">
        <f t="shared" si="1537"/>
        <v>0</v>
      </c>
      <c r="FQ561" s="222">
        <f t="shared" si="1538"/>
        <v>0</v>
      </c>
      <c r="FR561" s="222">
        <f t="shared" si="1539"/>
        <v>0</v>
      </c>
      <c r="FS561" s="222">
        <f t="shared" si="1540"/>
        <v>0</v>
      </c>
      <c r="FT561" s="222">
        <f t="shared" si="1541"/>
        <v>0</v>
      </c>
      <c r="FU561" s="222">
        <f t="shared" si="1542"/>
        <v>0</v>
      </c>
      <c r="FV561" s="222">
        <f t="shared" si="1543"/>
        <v>0</v>
      </c>
      <c r="FW561" s="222">
        <f t="shared" si="1544"/>
        <v>0</v>
      </c>
      <c r="FX561" s="222">
        <f t="shared" si="1545"/>
        <v>0</v>
      </c>
      <c r="FY561" s="222">
        <f t="shared" si="1546"/>
        <v>0</v>
      </c>
      <c r="FZ561" s="222">
        <f t="shared" si="1547"/>
        <v>0</v>
      </c>
      <c r="GA561" s="222">
        <f t="shared" si="1548"/>
        <v>0</v>
      </c>
      <c r="GB561" s="222">
        <f t="shared" si="1549"/>
        <v>0</v>
      </c>
      <c r="GC561" s="222">
        <f t="shared" si="1550"/>
        <v>0</v>
      </c>
      <c r="GD561" s="222">
        <f t="shared" si="1551"/>
        <v>0</v>
      </c>
      <c r="GE561" s="222">
        <f t="shared" si="1552"/>
        <v>0</v>
      </c>
      <c r="GF561" s="222">
        <f t="shared" si="1553"/>
        <v>0</v>
      </c>
      <c r="GG561" s="222">
        <f t="shared" si="1554"/>
        <v>0</v>
      </c>
      <c r="GH561" s="222">
        <f t="shared" si="1555"/>
        <v>0</v>
      </c>
      <c r="GI561" s="222">
        <f t="shared" si="1556"/>
        <v>0</v>
      </c>
      <c r="GJ561" s="222">
        <f t="shared" si="1557"/>
        <v>0</v>
      </c>
      <c r="GK561" s="222">
        <f t="shared" si="1558"/>
        <v>0</v>
      </c>
      <c r="GL561" s="222">
        <f t="shared" si="1559"/>
        <v>0</v>
      </c>
      <c r="GM561" s="222">
        <f t="shared" si="1560"/>
        <v>0</v>
      </c>
      <c r="GN561" s="222">
        <f t="shared" si="1561"/>
        <v>0</v>
      </c>
      <c r="GO561" s="222">
        <f t="shared" si="1562"/>
        <v>0</v>
      </c>
      <c r="GP561" s="222">
        <f t="shared" si="1563"/>
        <v>0</v>
      </c>
      <c r="GQ561" s="222">
        <f t="shared" si="1564"/>
        <v>0</v>
      </c>
      <c r="GR561" s="222">
        <f t="shared" si="1565"/>
        <v>0</v>
      </c>
      <c r="GS561" s="222">
        <f t="shared" si="1566"/>
        <v>0</v>
      </c>
      <c r="GT561" s="222">
        <f t="shared" si="1567"/>
        <v>0</v>
      </c>
      <c r="GU561" s="222">
        <f t="shared" si="1568"/>
        <v>0</v>
      </c>
      <c r="GV561" s="222">
        <f t="shared" si="1569"/>
        <v>0</v>
      </c>
      <c r="GW561" s="222">
        <f t="shared" si="1570"/>
        <v>0</v>
      </c>
      <c r="GX561" s="222">
        <f t="shared" si="1571"/>
        <v>0</v>
      </c>
      <c r="GY561" s="222">
        <f t="shared" si="1572"/>
        <v>0</v>
      </c>
      <c r="GZ561" s="222">
        <f t="shared" si="1573"/>
        <v>0</v>
      </c>
      <c r="HA561" s="222">
        <f t="shared" si="1574"/>
        <v>0</v>
      </c>
      <c r="HB561" s="222">
        <f t="shared" si="1575"/>
        <v>0</v>
      </c>
      <c r="HC561" s="222">
        <f t="shared" si="1576"/>
        <v>0</v>
      </c>
      <c r="HD561" s="222">
        <f t="shared" si="1577"/>
        <v>0</v>
      </c>
      <c r="HE561" s="222">
        <f t="shared" si="1578"/>
        <v>0</v>
      </c>
      <c r="HF561" s="222">
        <f t="shared" si="1579"/>
        <v>0</v>
      </c>
      <c r="HG561" s="222">
        <f t="shared" si="1580"/>
        <v>0</v>
      </c>
      <c r="HH561" s="222">
        <f t="shared" si="1581"/>
        <v>0</v>
      </c>
      <c r="HI561" s="222">
        <f t="shared" si="1582"/>
        <v>0</v>
      </c>
      <c r="HJ561" s="222">
        <f t="shared" si="1583"/>
        <v>0</v>
      </c>
      <c r="HK561" s="222">
        <f t="shared" si="1584"/>
        <v>0</v>
      </c>
      <c r="HL561" s="222">
        <f t="shared" si="1585"/>
        <v>0</v>
      </c>
      <c r="HM561" s="222">
        <f t="shared" si="1586"/>
        <v>0</v>
      </c>
      <c r="HN561" s="222">
        <f t="shared" si="1587"/>
        <v>0</v>
      </c>
      <c r="HO561" s="222">
        <f t="shared" si="1588"/>
        <v>0</v>
      </c>
      <c r="HP561" s="222">
        <f t="shared" si="1589"/>
        <v>0</v>
      </c>
      <c r="HQ561" s="222">
        <f t="shared" si="1590"/>
        <v>0</v>
      </c>
      <c r="HR561" s="222">
        <f t="shared" si="1591"/>
        <v>0</v>
      </c>
      <c r="HS561" s="222">
        <f t="shared" si="1592"/>
        <v>0</v>
      </c>
      <c r="HT561" s="222">
        <f t="shared" si="1593"/>
        <v>0</v>
      </c>
      <c r="HU561" s="222">
        <f t="shared" si="1594"/>
        <v>0</v>
      </c>
      <c r="HV561" s="222">
        <f t="shared" si="1595"/>
        <v>0</v>
      </c>
      <c r="HW561" s="222">
        <f t="shared" si="1596"/>
        <v>0</v>
      </c>
      <c r="HX561" s="222">
        <f t="shared" si="1597"/>
        <v>0</v>
      </c>
      <c r="HY561" s="222">
        <f t="shared" si="1598"/>
        <v>0</v>
      </c>
      <c r="HZ561" s="222">
        <f t="shared" si="1599"/>
        <v>0</v>
      </c>
      <c r="IA561" s="222">
        <f t="shared" si="1600"/>
        <v>0</v>
      </c>
      <c r="IB561" s="222">
        <f t="shared" si="1601"/>
        <v>0</v>
      </c>
      <c r="IC561" s="222">
        <f t="shared" si="1602"/>
        <v>0</v>
      </c>
      <c r="ID561" s="222">
        <f t="shared" si="1603"/>
        <v>0</v>
      </c>
      <c r="IE561" s="222">
        <f t="shared" si="1604"/>
        <v>0</v>
      </c>
      <c r="IF561" s="222">
        <f t="shared" si="1605"/>
        <v>0</v>
      </c>
      <c r="IG561" s="222">
        <f t="shared" si="1606"/>
        <v>0</v>
      </c>
      <c r="IH561" s="222">
        <f t="shared" si="1607"/>
        <v>0</v>
      </c>
      <c r="II561" s="222">
        <f t="shared" si="1608"/>
        <v>0</v>
      </c>
      <c r="IJ561" s="222">
        <f t="shared" si="1609"/>
        <v>0</v>
      </c>
      <c r="IK561" s="222">
        <f t="shared" si="1610"/>
        <v>0</v>
      </c>
      <c r="IL561" s="222">
        <f t="shared" si="1611"/>
        <v>0</v>
      </c>
      <c r="IM561" s="222">
        <f t="shared" si="1612"/>
        <v>0</v>
      </c>
      <c r="IN561" s="222">
        <f t="shared" si="1613"/>
        <v>0</v>
      </c>
      <c r="IO561" s="222">
        <f t="shared" si="1614"/>
        <v>0</v>
      </c>
      <c r="IP561" s="222">
        <f t="shared" si="1615"/>
        <v>0</v>
      </c>
      <c r="IQ561" s="222">
        <f t="shared" si="1616"/>
        <v>0</v>
      </c>
      <c r="IR561" s="222">
        <f t="shared" si="1617"/>
        <v>0</v>
      </c>
      <c r="IS561" s="222">
        <f t="shared" si="1618"/>
        <v>0</v>
      </c>
      <c r="IT561" s="222">
        <f t="shared" si="1619"/>
        <v>0</v>
      </c>
      <c r="IU561" s="222">
        <f t="shared" si="1620"/>
        <v>0</v>
      </c>
      <c r="IV561" s="222">
        <f t="shared" si="1621"/>
        <v>0</v>
      </c>
      <c r="IW561" s="222">
        <f t="shared" si="1622"/>
        <v>0</v>
      </c>
      <c r="IX561" s="222">
        <f t="shared" si="1623"/>
        <v>0</v>
      </c>
      <c r="IY561" s="222">
        <f t="shared" si="1624"/>
        <v>0</v>
      </c>
      <c r="IZ561" s="222">
        <f t="shared" si="1625"/>
        <v>0</v>
      </c>
      <c r="JA561" s="222">
        <f t="shared" si="1626"/>
        <v>0</v>
      </c>
      <c r="JB561" s="222">
        <f t="shared" si="1627"/>
        <v>0</v>
      </c>
    </row>
    <row r="562" spans="2:262">
      <c r="B562" s="230">
        <v>201</v>
      </c>
      <c r="C562" s="229">
        <f t="shared" si="1628"/>
        <v>3.9257812500000022E-3</v>
      </c>
      <c r="D562" s="226">
        <f t="shared" ca="1" si="1371"/>
        <v>72.173335760825765</v>
      </c>
      <c r="E562" s="225">
        <f ca="1">GY361</f>
        <v>0.1733357608257716</v>
      </c>
      <c r="F562" s="224">
        <v>201</v>
      </c>
      <c r="G562" s="222">
        <f t="shared" si="1372"/>
        <v>0</v>
      </c>
      <c r="H562" s="222">
        <f t="shared" si="1373"/>
        <v>0</v>
      </c>
      <c r="I562" s="222">
        <f t="shared" si="1374"/>
        <v>0</v>
      </c>
      <c r="J562" s="222">
        <f t="shared" si="1375"/>
        <v>0</v>
      </c>
      <c r="K562" s="222">
        <f t="shared" si="1376"/>
        <v>0</v>
      </c>
      <c r="L562" s="222">
        <f t="shared" si="1377"/>
        <v>0</v>
      </c>
      <c r="M562" s="222">
        <f t="shared" si="1378"/>
        <v>0</v>
      </c>
      <c r="N562" s="222">
        <f t="shared" si="1379"/>
        <v>0</v>
      </c>
      <c r="O562" s="222">
        <f t="shared" si="1380"/>
        <v>0</v>
      </c>
      <c r="P562" s="222">
        <f t="shared" si="1381"/>
        <v>0</v>
      </c>
      <c r="Q562" s="222">
        <f t="shared" si="1382"/>
        <v>0</v>
      </c>
      <c r="R562" s="222">
        <f t="shared" si="1383"/>
        <v>0</v>
      </c>
      <c r="S562" s="222">
        <f t="shared" si="1384"/>
        <v>0</v>
      </c>
      <c r="T562" s="222">
        <f t="shared" si="1385"/>
        <v>0</v>
      </c>
      <c r="U562" s="222">
        <f t="shared" si="1386"/>
        <v>0</v>
      </c>
      <c r="V562" s="222">
        <f t="shared" si="1387"/>
        <v>0</v>
      </c>
      <c r="W562" s="222">
        <f t="shared" si="1388"/>
        <v>0</v>
      </c>
      <c r="X562" s="222">
        <f t="shared" si="1389"/>
        <v>0</v>
      </c>
      <c r="Y562" s="222">
        <f t="shared" si="1390"/>
        <v>0</v>
      </c>
      <c r="Z562" s="222">
        <f t="shared" si="1391"/>
        <v>0</v>
      </c>
      <c r="AA562" s="222">
        <f t="shared" si="1392"/>
        <v>0</v>
      </c>
      <c r="AB562" s="222">
        <f t="shared" si="1393"/>
        <v>0</v>
      </c>
      <c r="AC562" s="222">
        <f t="shared" si="1394"/>
        <v>0</v>
      </c>
      <c r="AD562" s="222">
        <f t="shared" si="1395"/>
        <v>0</v>
      </c>
      <c r="AE562" s="222">
        <f t="shared" si="1396"/>
        <v>0</v>
      </c>
      <c r="AF562" s="222">
        <f t="shared" si="1397"/>
        <v>0</v>
      </c>
      <c r="AG562" s="222">
        <f t="shared" si="1398"/>
        <v>0</v>
      </c>
      <c r="AH562" s="222">
        <f t="shared" si="1399"/>
        <v>0</v>
      </c>
      <c r="AI562" s="222">
        <f t="shared" si="1400"/>
        <v>0</v>
      </c>
      <c r="AJ562" s="222">
        <f t="shared" si="1401"/>
        <v>0</v>
      </c>
      <c r="AK562" s="222">
        <f t="shared" si="1402"/>
        <v>0</v>
      </c>
      <c r="AL562" s="222">
        <f t="shared" si="1403"/>
        <v>0</v>
      </c>
      <c r="AM562" s="222">
        <f t="shared" si="1404"/>
        <v>0</v>
      </c>
      <c r="AN562" s="222">
        <f t="shared" si="1405"/>
        <v>0</v>
      </c>
      <c r="AO562" s="222">
        <f t="shared" si="1406"/>
        <v>0</v>
      </c>
      <c r="AP562" s="222">
        <f t="shared" si="1407"/>
        <v>0</v>
      </c>
      <c r="AQ562" s="222">
        <f t="shared" si="1408"/>
        <v>0</v>
      </c>
      <c r="AR562" s="222">
        <f t="shared" si="1409"/>
        <v>0</v>
      </c>
      <c r="AS562" s="222">
        <f t="shared" si="1410"/>
        <v>0</v>
      </c>
      <c r="AT562" s="222">
        <f t="shared" si="1411"/>
        <v>0</v>
      </c>
      <c r="AU562" s="222">
        <f t="shared" si="1412"/>
        <v>0</v>
      </c>
      <c r="AV562" s="222">
        <f t="shared" si="1413"/>
        <v>0</v>
      </c>
      <c r="AW562" s="222">
        <f t="shared" si="1414"/>
        <v>0</v>
      </c>
      <c r="AX562" s="222">
        <f t="shared" si="1415"/>
        <v>0</v>
      </c>
      <c r="AY562" s="222">
        <f t="shared" si="1416"/>
        <v>0</v>
      </c>
      <c r="AZ562" s="222">
        <f t="shared" si="1417"/>
        <v>0</v>
      </c>
      <c r="BA562" s="222">
        <f t="shared" si="1418"/>
        <v>0</v>
      </c>
      <c r="BB562" s="222">
        <f t="shared" si="1419"/>
        <v>0</v>
      </c>
      <c r="BC562" s="222">
        <f t="shared" si="1420"/>
        <v>0</v>
      </c>
      <c r="BD562" s="222">
        <f t="shared" si="1421"/>
        <v>0</v>
      </c>
      <c r="BE562" s="222">
        <f t="shared" si="1422"/>
        <v>0</v>
      </c>
      <c r="BF562" s="222">
        <f t="shared" si="1423"/>
        <v>0</v>
      </c>
      <c r="BG562" s="222">
        <f t="shared" si="1424"/>
        <v>0</v>
      </c>
      <c r="BH562" s="222">
        <f t="shared" si="1425"/>
        <v>0</v>
      </c>
      <c r="BI562" s="222">
        <f t="shared" si="1426"/>
        <v>0</v>
      </c>
      <c r="BJ562" s="222">
        <f t="shared" si="1427"/>
        <v>0</v>
      </c>
      <c r="BK562" s="222">
        <f t="shared" si="1428"/>
        <v>0</v>
      </c>
      <c r="BL562" s="222">
        <f t="shared" si="1429"/>
        <v>0</v>
      </c>
      <c r="BM562" s="222">
        <f t="shared" si="1430"/>
        <v>0</v>
      </c>
      <c r="BN562" s="222">
        <f t="shared" si="1431"/>
        <v>0</v>
      </c>
      <c r="BO562" s="222">
        <f t="shared" si="1432"/>
        <v>0</v>
      </c>
      <c r="BP562" s="222">
        <f t="shared" si="1433"/>
        <v>0</v>
      </c>
      <c r="BQ562" s="222">
        <f t="shared" si="1434"/>
        <v>0</v>
      </c>
      <c r="BR562" s="222">
        <f t="shared" si="1435"/>
        <v>0</v>
      </c>
      <c r="BS562" s="222">
        <f t="shared" si="1436"/>
        <v>0</v>
      </c>
      <c r="BT562" s="222">
        <f t="shared" si="1437"/>
        <v>0</v>
      </c>
      <c r="BU562" s="222">
        <f t="shared" si="1438"/>
        <v>0</v>
      </c>
      <c r="BV562" s="222">
        <f t="shared" si="1439"/>
        <v>0</v>
      </c>
      <c r="BW562" s="222">
        <f t="shared" si="1440"/>
        <v>0</v>
      </c>
      <c r="BX562" s="222">
        <f t="shared" si="1441"/>
        <v>0</v>
      </c>
      <c r="BY562" s="222">
        <f t="shared" si="1442"/>
        <v>0</v>
      </c>
      <c r="BZ562" s="222">
        <f t="shared" si="1443"/>
        <v>0</v>
      </c>
      <c r="CA562" s="222">
        <f t="shared" si="1444"/>
        <v>0</v>
      </c>
      <c r="CB562" s="222">
        <f t="shared" si="1445"/>
        <v>0</v>
      </c>
      <c r="CC562" s="222">
        <f t="shared" si="1446"/>
        <v>0</v>
      </c>
      <c r="CD562" s="222">
        <f t="shared" si="1447"/>
        <v>0</v>
      </c>
      <c r="CE562" s="222">
        <f t="shared" si="1448"/>
        <v>0</v>
      </c>
      <c r="CF562" s="222">
        <f t="shared" si="1449"/>
        <v>0</v>
      </c>
      <c r="CG562" s="222">
        <f t="shared" si="1450"/>
        <v>0</v>
      </c>
      <c r="CH562" s="222">
        <f t="shared" si="1451"/>
        <v>0</v>
      </c>
      <c r="CI562" s="222">
        <f t="shared" si="1452"/>
        <v>0</v>
      </c>
      <c r="CJ562" s="222">
        <f t="shared" si="1453"/>
        <v>0</v>
      </c>
      <c r="CK562" s="222">
        <f t="shared" si="1454"/>
        <v>0</v>
      </c>
      <c r="CL562" s="222">
        <f t="shared" si="1455"/>
        <v>0</v>
      </c>
      <c r="CM562" s="222">
        <f t="shared" si="1456"/>
        <v>0</v>
      </c>
      <c r="CN562" s="222">
        <f t="shared" si="1457"/>
        <v>0</v>
      </c>
      <c r="CO562" s="222">
        <f t="shared" si="1458"/>
        <v>0</v>
      </c>
      <c r="CP562" s="222">
        <f t="shared" si="1459"/>
        <v>0</v>
      </c>
      <c r="CQ562" s="222">
        <f t="shared" si="1460"/>
        <v>0</v>
      </c>
      <c r="CR562" s="222">
        <f t="shared" si="1461"/>
        <v>0</v>
      </c>
      <c r="CS562" s="222">
        <f t="shared" si="1462"/>
        <v>0</v>
      </c>
      <c r="CT562" s="222">
        <f t="shared" si="1463"/>
        <v>0</v>
      </c>
      <c r="CU562" s="222">
        <f t="shared" si="1464"/>
        <v>0</v>
      </c>
      <c r="CV562" s="222">
        <f t="shared" si="1465"/>
        <v>0</v>
      </c>
      <c r="CW562" s="222">
        <f t="shared" si="1466"/>
        <v>0</v>
      </c>
      <c r="CX562" s="222">
        <f t="shared" si="1467"/>
        <v>0</v>
      </c>
      <c r="CY562" s="222">
        <f t="shared" si="1468"/>
        <v>0</v>
      </c>
      <c r="CZ562" s="222">
        <f t="shared" si="1469"/>
        <v>0</v>
      </c>
      <c r="DA562" s="222">
        <f t="shared" si="1470"/>
        <v>0</v>
      </c>
      <c r="DB562" s="222">
        <f t="shared" si="1471"/>
        <v>0</v>
      </c>
      <c r="DC562" s="222">
        <f t="shared" si="1472"/>
        <v>0</v>
      </c>
      <c r="DD562" s="222">
        <f t="shared" si="1473"/>
        <v>0</v>
      </c>
      <c r="DE562" s="222">
        <f t="shared" si="1474"/>
        <v>0</v>
      </c>
      <c r="DF562" s="222">
        <f t="shared" si="1475"/>
        <v>0</v>
      </c>
      <c r="DG562" s="222">
        <f t="shared" si="1476"/>
        <v>0</v>
      </c>
      <c r="DH562" s="222">
        <f t="shared" si="1477"/>
        <v>0</v>
      </c>
      <c r="DI562" s="222">
        <f t="shared" si="1478"/>
        <v>0</v>
      </c>
      <c r="DJ562" s="222">
        <f t="shared" si="1479"/>
        <v>0</v>
      </c>
      <c r="DK562" s="222">
        <f t="shared" si="1480"/>
        <v>0</v>
      </c>
      <c r="DL562" s="222">
        <f t="shared" si="1481"/>
        <v>0</v>
      </c>
      <c r="DM562" s="222">
        <f t="shared" si="1482"/>
        <v>0</v>
      </c>
      <c r="DN562" s="222">
        <f t="shared" si="1483"/>
        <v>0</v>
      </c>
      <c r="DO562" s="222">
        <f t="shared" si="1484"/>
        <v>0</v>
      </c>
      <c r="DP562" s="222">
        <f t="shared" si="1485"/>
        <v>0</v>
      </c>
      <c r="DQ562" s="222">
        <f t="shared" si="1486"/>
        <v>0</v>
      </c>
      <c r="DR562" s="222">
        <f t="shared" si="1487"/>
        <v>0</v>
      </c>
      <c r="DS562" s="222">
        <f t="shared" si="1488"/>
        <v>0</v>
      </c>
      <c r="DT562" s="222">
        <f t="shared" si="1489"/>
        <v>0</v>
      </c>
      <c r="DU562" s="222">
        <f t="shared" si="1490"/>
        <v>0</v>
      </c>
      <c r="DV562" s="222">
        <f t="shared" si="1491"/>
        <v>0</v>
      </c>
      <c r="DW562" s="222">
        <f t="shared" si="1492"/>
        <v>0</v>
      </c>
      <c r="DX562" s="222">
        <f t="shared" si="1493"/>
        <v>0</v>
      </c>
      <c r="DY562" s="222">
        <f t="shared" si="1494"/>
        <v>0</v>
      </c>
      <c r="DZ562" s="222">
        <f t="shared" si="1495"/>
        <v>0</v>
      </c>
      <c r="EA562" s="222">
        <f t="shared" si="1496"/>
        <v>0</v>
      </c>
      <c r="EB562" s="222">
        <f t="shared" si="1497"/>
        <v>0</v>
      </c>
      <c r="EC562" s="222">
        <f t="shared" si="1498"/>
        <v>0</v>
      </c>
      <c r="ED562" s="222">
        <f t="shared" si="1499"/>
        <v>0</v>
      </c>
      <c r="EE562" s="222">
        <f t="shared" si="1500"/>
        <v>0</v>
      </c>
      <c r="EF562" s="222">
        <f t="shared" si="1501"/>
        <v>0</v>
      </c>
      <c r="EG562" s="222">
        <f t="shared" si="1502"/>
        <v>0</v>
      </c>
      <c r="EH562" s="222">
        <f t="shared" si="1503"/>
        <v>0</v>
      </c>
      <c r="EI562" s="222">
        <f t="shared" si="1504"/>
        <v>0</v>
      </c>
      <c r="EJ562" s="222">
        <f t="shared" si="1505"/>
        <v>0</v>
      </c>
      <c r="EK562" s="222">
        <f t="shared" si="1506"/>
        <v>0</v>
      </c>
      <c r="EL562" s="222">
        <f t="shared" si="1507"/>
        <v>0</v>
      </c>
      <c r="EM562" s="222">
        <f t="shared" si="1508"/>
        <v>0</v>
      </c>
      <c r="EN562" s="222">
        <f t="shared" si="1509"/>
        <v>0</v>
      </c>
      <c r="EO562" s="222">
        <f t="shared" si="1510"/>
        <v>0</v>
      </c>
      <c r="EP562" s="222">
        <f t="shared" si="1511"/>
        <v>0</v>
      </c>
      <c r="EQ562" s="222">
        <f t="shared" si="1512"/>
        <v>0</v>
      </c>
      <c r="ER562" s="222">
        <f t="shared" si="1513"/>
        <v>0</v>
      </c>
      <c r="ES562" s="222">
        <f t="shared" si="1514"/>
        <v>0</v>
      </c>
      <c r="ET562" s="222">
        <f t="shared" si="1515"/>
        <v>0</v>
      </c>
      <c r="EU562" s="222">
        <f t="shared" si="1516"/>
        <v>0</v>
      </c>
      <c r="EV562" s="222">
        <f t="shared" si="1517"/>
        <v>0</v>
      </c>
      <c r="EW562" s="222">
        <f t="shared" si="1518"/>
        <v>0</v>
      </c>
      <c r="EX562" s="222">
        <f t="shared" si="1519"/>
        <v>0</v>
      </c>
      <c r="EY562" s="222">
        <f t="shared" si="1520"/>
        <v>0</v>
      </c>
      <c r="EZ562" s="222">
        <f t="shared" si="1521"/>
        <v>0</v>
      </c>
      <c r="FA562" s="222">
        <f t="shared" si="1522"/>
        <v>0</v>
      </c>
      <c r="FB562" s="222">
        <f t="shared" si="1523"/>
        <v>0</v>
      </c>
      <c r="FC562" s="222">
        <f t="shared" si="1524"/>
        <v>0</v>
      </c>
      <c r="FD562" s="222">
        <f t="shared" si="1525"/>
        <v>0</v>
      </c>
      <c r="FE562" s="222">
        <f t="shared" si="1526"/>
        <v>0</v>
      </c>
      <c r="FF562" s="222">
        <f t="shared" si="1527"/>
        <v>0</v>
      </c>
      <c r="FG562" s="222">
        <f t="shared" si="1528"/>
        <v>0</v>
      </c>
      <c r="FH562" s="222">
        <f t="shared" si="1529"/>
        <v>0</v>
      </c>
      <c r="FI562" s="222">
        <f t="shared" si="1530"/>
        <v>0</v>
      </c>
      <c r="FJ562" s="222">
        <f t="shared" si="1531"/>
        <v>0</v>
      </c>
      <c r="FK562" s="222">
        <f t="shared" si="1532"/>
        <v>0</v>
      </c>
      <c r="FL562" s="222">
        <f t="shared" si="1533"/>
        <v>0</v>
      </c>
      <c r="FM562" s="222">
        <f t="shared" si="1534"/>
        <v>0</v>
      </c>
      <c r="FN562" s="222">
        <f t="shared" si="1535"/>
        <v>0</v>
      </c>
      <c r="FO562" s="222">
        <f t="shared" si="1536"/>
        <v>0</v>
      </c>
      <c r="FP562" s="222">
        <f t="shared" si="1537"/>
        <v>0</v>
      </c>
      <c r="FQ562" s="222">
        <f t="shared" si="1538"/>
        <v>0</v>
      </c>
      <c r="FR562" s="222">
        <f t="shared" si="1539"/>
        <v>0</v>
      </c>
      <c r="FS562" s="222">
        <f t="shared" si="1540"/>
        <v>0</v>
      </c>
      <c r="FT562" s="222">
        <f t="shared" si="1541"/>
        <v>0</v>
      </c>
      <c r="FU562" s="222">
        <f t="shared" si="1542"/>
        <v>0</v>
      </c>
      <c r="FV562" s="222">
        <f t="shared" si="1543"/>
        <v>0</v>
      </c>
      <c r="FW562" s="222">
        <f t="shared" si="1544"/>
        <v>0</v>
      </c>
      <c r="FX562" s="222">
        <f t="shared" si="1545"/>
        <v>0</v>
      </c>
      <c r="FY562" s="222">
        <f t="shared" si="1546"/>
        <v>0</v>
      </c>
      <c r="FZ562" s="222">
        <f t="shared" si="1547"/>
        <v>0</v>
      </c>
      <c r="GA562" s="222">
        <f t="shared" si="1548"/>
        <v>0</v>
      </c>
      <c r="GB562" s="222">
        <f t="shared" si="1549"/>
        <v>0</v>
      </c>
      <c r="GC562" s="222">
        <f t="shared" si="1550"/>
        <v>0</v>
      </c>
      <c r="GD562" s="222">
        <f t="shared" si="1551"/>
        <v>0</v>
      </c>
      <c r="GE562" s="222">
        <f t="shared" si="1552"/>
        <v>0</v>
      </c>
      <c r="GF562" s="222">
        <f t="shared" si="1553"/>
        <v>0</v>
      </c>
      <c r="GG562" s="222">
        <f t="shared" si="1554"/>
        <v>0</v>
      </c>
      <c r="GH562" s="222">
        <f t="shared" si="1555"/>
        <v>0</v>
      </c>
      <c r="GI562" s="222">
        <f t="shared" si="1556"/>
        <v>0</v>
      </c>
      <c r="GJ562" s="222">
        <f t="shared" si="1557"/>
        <v>0</v>
      </c>
      <c r="GK562" s="222">
        <f t="shared" si="1558"/>
        <v>0</v>
      </c>
      <c r="GL562" s="222">
        <f t="shared" si="1559"/>
        <v>0</v>
      </c>
      <c r="GM562" s="222">
        <f t="shared" si="1560"/>
        <v>0</v>
      </c>
      <c r="GN562" s="222">
        <f t="shared" si="1561"/>
        <v>0</v>
      </c>
      <c r="GO562" s="222">
        <f t="shared" si="1562"/>
        <v>0</v>
      </c>
      <c r="GP562" s="222">
        <f t="shared" si="1563"/>
        <v>0</v>
      </c>
      <c r="GQ562" s="222">
        <f t="shared" si="1564"/>
        <v>0</v>
      </c>
      <c r="GR562" s="222">
        <f t="shared" si="1565"/>
        <v>0</v>
      </c>
      <c r="GS562" s="222">
        <f t="shared" si="1566"/>
        <v>0</v>
      </c>
      <c r="GT562" s="222">
        <f t="shared" si="1567"/>
        <v>0</v>
      </c>
      <c r="GU562" s="222">
        <f t="shared" si="1568"/>
        <v>0</v>
      </c>
      <c r="GV562" s="222">
        <f t="shared" si="1569"/>
        <v>0</v>
      </c>
      <c r="GW562" s="222">
        <f t="shared" si="1570"/>
        <v>0</v>
      </c>
      <c r="GX562" s="222">
        <f t="shared" si="1571"/>
        <v>0</v>
      </c>
      <c r="GY562" s="222">
        <f t="shared" si="1572"/>
        <v>0</v>
      </c>
      <c r="GZ562" s="222">
        <f t="shared" si="1573"/>
        <v>0</v>
      </c>
      <c r="HA562" s="222">
        <f t="shared" si="1574"/>
        <v>0</v>
      </c>
      <c r="HB562" s="222">
        <f t="shared" si="1575"/>
        <v>0</v>
      </c>
      <c r="HC562" s="222">
        <f t="shared" si="1576"/>
        <v>0</v>
      </c>
      <c r="HD562" s="222">
        <f t="shared" si="1577"/>
        <v>0</v>
      </c>
      <c r="HE562" s="222">
        <f t="shared" si="1578"/>
        <v>0</v>
      </c>
      <c r="HF562" s="222">
        <f t="shared" si="1579"/>
        <v>0</v>
      </c>
      <c r="HG562" s="222">
        <f t="shared" si="1580"/>
        <v>0</v>
      </c>
      <c r="HH562" s="222">
        <f t="shared" si="1581"/>
        <v>0</v>
      </c>
      <c r="HI562" s="222">
        <f t="shared" si="1582"/>
        <v>0</v>
      </c>
      <c r="HJ562" s="222">
        <f t="shared" si="1583"/>
        <v>0</v>
      </c>
      <c r="HK562" s="222">
        <f t="shared" si="1584"/>
        <v>0</v>
      </c>
      <c r="HL562" s="222">
        <f t="shared" si="1585"/>
        <v>0</v>
      </c>
      <c r="HM562" s="222">
        <f t="shared" si="1586"/>
        <v>0</v>
      </c>
      <c r="HN562" s="222">
        <f t="shared" si="1587"/>
        <v>0</v>
      </c>
      <c r="HO562" s="222">
        <f t="shared" si="1588"/>
        <v>0</v>
      </c>
      <c r="HP562" s="222">
        <f t="shared" si="1589"/>
        <v>0</v>
      </c>
      <c r="HQ562" s="222">
        <f t="shared" si="1590"/>
        <v>0</v>
      </c>
      <c r="HR562" s="222">
        <f t="shared" si="1591"/>
        <v>0</v>
      </c>
      <c r="HS562" s="222">
        <f t="shared" si="1592"/>
        <v>0</v>
      </c>
      <c r="HT562" s="222">
        <f t="shared" si="1593"/>
        <v>0</v>
      </c>
      <c r="HU562" s="222">
        <f t="shared" si="1594"/>
        <v>0</v>
      </c>
      <c r="HV562" s="222">
        <f t="shared" si="1595"/>
        <v>0</v>
      </c>
      <c r="HW562" s="222">
        <f t="shared" si="1596"/>
        <v>0</v>
      </c>
      <c r="HX562" s="222">
        <f t="shared" si="1597"/>
        <v>0</v>
      </c>
      <c r="HY562" s="222">
        <f t="shared" si="1598"/>
        <v>0</v>
      </c>
      <c r="HZ562" s="222">
        <f t="shared" si="1599"/>
        <v>0</v>
      </c>
      <c r="IA562" s="222">
        <f t="shared" si="1600"/>
        <v>0</v>
      </c>
      <c r="IB562" s="222">
        <f t="shared" si="1601"/>
        <v>0</v>
      </c>
      <c r="IC562" s="222">
        <f t="shared" si="1602"/>
        <v>0</v>
      </c>
      <c r="ID562" s="222">
        <f t="shared" si="1603"/>
        <v>0</v>
      </c>
      <c r="IE562" s="222">
        <f t="shared" si="1604"/>
        <v>0</v>
      </c>
      <c r="IF562" s="222">
        <f t="shared" si="1605"/>
        <v>0</v>
      </c>
      <c r="IG562" s="222">
        <f t="shared" si="1606"/>
        <v>0</v>
      </c>
      <c r="IH562" s="222">
        <f t="shared" si="1607"/>
        <v>0</v>
      </c>
      <c r="II562" s="222">
        <f t="shared" si="1608"/>
        <v>0</v>
      </c>
      <c r="IJ562" s="222">
        <f t="shared" si="1609"/>
        <v>0</v>
      </c>
      <c r="IK562" s="222">
        <f t="shared" si="1610"/>
        <v>0</v>
      </c>
      <c r="IL562" s="222">
        <f t="shared" si="1611"/>
        <v>0</v>
      </c>
      <c r="IM562" s="222">
        <f t="shared" si="1612"/>
        <v>0</v>
      </c>
      <c r="IN562" s="222">
        <f t="shared" si="1613"/>
        <v>0</v>
      </c>
      <c r="IO562" s="222">
        <f t="shared" si="1614"/>
        <v>0</v>
      </c>
      <c r="IP562" s="222">
        <f t="shared" si="1615"/>
        <v>0</v>
      </c>
      <c r="IQ562" s="222">
        <f t="shared" si="1616"/>
        <v>0</v>
      </c>
      <c r="IR562" s="222">
        <f t="shared" si="1617"/>
        <v>0</v>
      </c>
      <c r="IS562" s="222">
        <f t="shared" si="1618"/>
        <v>0</v>
      </c>
      <c r="IT562" s="222">
        <f t="shared" si="1619"/>
        <v>0</v>
      </c>
      <c r="IU562" s="222">
        <f t="shared" si="1620"/>
        <v>0</v>
      </c>
      <c r="IV562" s="222">
        <f t="shared" si="1621"/>
        <v>0</v>
      </c>
      <c r="IW562" s="222">
        <f t="shared" si="1622"/>
        <v>0</v>
      </c>
      <c r="IX562" s="222">
        <f t="shared" si="1623"/>
        <v>0</v>
      </c>
      <c r="IY562" s="222">
        <f t="shared" si="1624"/>
        <v>0</v>
      </c>
      <c r="IZ562" s="222">
        <f t="shared" si="1625"/>
        <v>0</v>
      </c>
      <c r="JA562" s="222">
        <f t="shared" si="1626"/>
        <v>0</v>
      </c>
      <c r="JB562" s="222">
        <f t="shared" si="1627"/>
        <v>0</v>
      </c>
    </row>
    <row r="563" spans="2:262">
      <c r="B563" s="230">
        <v>202</v>
      </c>
      <c r="C563" s="229">
        <f t="shared" si="1628"/>
        <v>3.9453125000000018E-3</v>
      </c>
      <c r="D563" s="226">
        <f t="shared" ca="1" si="1371"/>
        <v>72.17286083489995</v>
      </c>
      <c r="E563" s="225">
        <f ca="1">GZ361</f>
        <v>0.17286083489994933</v>
      </c>
      <c r="F563" s="224">
        <v>202</v>
      </c>
      <c r="G563" s="222">
        <f t="shared" si="1372"/>
        <v>0</v>
      </c>
      <c r="H563" s="222">
        <f t="shared" si="1373"/>
        <v>0</v>
      </c>
      <c r="I563" s="222">
        <f t="shared" si="1374"/>
        <v>0</v>
      </c>
      <c r="J563" s="222">
        <f t="shared" si="1375"/>
        <v>0</v>
      </c>
      <c r="K563" s="222">
        <f t="shared" si="1376"/>
        <v>0</v>
      </c>
      <c r="L563" s="222">
        <f t="shared" si="1377"/>
        <v>0</v>
      </c>
      <c r="M563" s="222">
        <f t="shared" si="1378"/>
        <v>0</v>
      </c>
      <c r="N563" s="222">
        <f t="shared" si="1379"/>
        <v>0</v>
      </c>
      <c r="O563" s="222">
        <f t="shared" si="1380"/>
        <v>0</v>
      </c>
      <c r="P563" s="222">
        <f t="shared" si="1381"/>
        <v>0</v>
      </c>
      <c r="Q563" s="222">
        <f t="shared" si="1382"/>
        <v>0</v>
      </c>
      <c r="R563" s="222">
        <f t="shared" si="1383"/>
        <v>0</v>
      </c>
      <c r="S563" s="222">
        <f t="shared" si="1384"/>
        <v>0</v>
      </c>
      <c r="T563" s="222">
        <f t="shared" si="1385"/>
        <v>0</v>
      </c>
      <c r="U563" s="222">
        <f t="shared" si="1386"/>
        <v>0</v>
      </c>
      <c r="V563" s="222">
        <f t="shared" si="1387"/>
        <v>0</v>
      </c>
      <c r="W563" s="222">
        <f t="shared" si="1388"/>
        <v>0</v>
      </c>
      <c r="X563" s="222">
        <f t="shared" si="1389"/>
        <v>0</v>
      </c>
      <c r="Y563" s="222">
        <f t="shared" si="1390"/>
        <v>0</v>
      </c>
      <c r="Z563" s="222">
        <f t="shared" si="1391"/>
        <v>0</v>
      </c>
      <c r="AA563" s="222">
        <f t="shared" si="1392"/>
        <v>0</v>
      </c>
      <c r="AB563" s="222">
        <f t="shared" si="1393"/>
        <v>0</v>
      </c>
      <c r="AC563" s="222">
        <f t="shared" si="1394"/>
        <v>0</v>
      </c>
      <c r="AD563" s="222">
        <f t="shared" si="1395"/>
        <v>0</v>
      </c>
      <c r="AE563" s="222">
        <f t="shared" si="1396"/>
        <v>0</v>
      </c>
      <c r="AF563" s="222">
        <f t="shared" si="1397"/>
        <v>0</v>
      </c>
      <c r="AG563" s="222">
        <f t="shared" si="1398"/>
        <v>0</v>
      </c>
      <c r="AH563" s="222">
        <f t="shared" si="1399"/>
        <v>0</v>
      </c>
      <c r="AI563" s="222">
        <f t="shared" si="1400"/>
        <v>0</v>
      </c>
      <c r="AJ563" s="222">
        <f t="shared" si="1401"/>
        <v>0</v>
      </c>
      <c r="AK563" s="222">
        <f t="shared" si="1402"/>
        <v>0</v>
      </c>
      <c r="AL563" s="222">
        <f t="shared" si="1403"/>
        <v>0</v>
      </c>
      <c r="AM563" s="222">
        <f t="shared" si="1404"/>
        <v>0</v>
      </c>
      <c r="AN563" s="222">
        <f t="shared" si="1405"/>
        <v>0</v>
      </c>
      <c r="AO563" s="222">
        <f t="shared" si="1406"/>
        <v>0</v>
      </c>
      <c r="AP563" s="222">
        <f t="shared" si="1407"/>
        <v>0</v>
      </c>
      <c r="AQ563" s="222">
        <f t="shared" si="1408"/>
        <v>0</v>
      </c>
      <c r="AR563" s="222">
        <f t="shared" si="1409"/>
        <v>0</v>
      </c>
      <c r="AS563" s="222">
        <f t="shared" si="1410"/>
        <v>0</v>
      </c>
      <c r="AT563" s="222">
        <f t="shared" si="1411"/>
        <v>0</v>
      </c>
      <c r="AU563" s="222">
        <f t="shared" si="1412"/>
        <v>0</v>
      </c>
      <c r="AV563" s="222">
        <f t="shared" si="1413"/>
        <v>0</v>
      </c>
      <c r="AW563" s="222">
        <f t="shared" si="1414"/>
        <v>0</v>
      </c>
      <c r="AX563" s="222">
        <f t="shared" si="1415"/>
        <v>0</v>
      </c>
      <c r="AY563" s="222">
        <f t="shared" si="1416"/>
        <v>0</v>
      </c>
      <c r="AZ563" s="222">
        <f t="shared" si="1417"/>
        <v>0</v>
      </c>
      <c r="BA563" s="222">
        <f t="shared" si="1418"/>
        <v>0</v>
      </c>
      <c r="BB563" s="222">
        <f t="shared" si="1419"/>
        <v>0</v>
      </c>
      <c r="BC563" s="222">
        <f t="shared" si="1420"/>
        <v>0</v>
      </c>
      <c r="BD563" s="222">
        <f t="shared" si="1421"/>
        <v>0</v>
      </c>
      <c r="BE563" s="222">
        <f t="shared" si="1422"/>
        <v>0</v>
      </c>
      <c r="BF563" s="222">
        <f t="shared" si="1423"/>
        <v>0</v>
      </c>
      <c r="BG563" s="222">
        <f t="shared" si="1424"/>
        <v>0</v>
      </c>
      <c r="BH563" s="222">
        <f t="shared" si="1425"/>
        <v>0</v>
      </c>
      <c r="BI563" s="222">
        <f t="shared" si="1426"/>
        <v>0</v>
      </c>
      <c r="BJ563" s="222">
        <f t="shared" si="1427"/>
        <v>0</v>
      </c>
      <c r="BK563" s="222">
        <f t="shared" si="1428"/>
        <v>0</v>
      </c>
      <c r="BL563" s="222">
        <f t="shared" si="1429"/>
        <v>0</v>
      </c>
      <c r="BM563" s="222">
        <f t="shared" si="1430"/>
        <v>0</v>
      </c>
      <c r="BN563" s="222">
        <f t="shared" si="1431"/>
        <v>0</v>
      </c>
      <c r="BO563" s="222">
        <f t="shared" si="1432"/>
        <v>0</v>
      </c>
      <c r="BP563" s="222">
        <f t="shared" si="1433"/>
        <v>0</v>
      </c>
      <c r="BQ563" s="222">
        <f t="shared" si="1434"/>
        <v>0</v>
      </c>
      <c r="BR563" s="222">
        <f t="shared" si="1435"/>
        <v>0</v>
      </c>
      <c r="BS563" s="222">
        <f t="shared" si="1436"/>
        <v>0</v>
      </c>
      <c r="BT563" s="222">
        <f t="shared" si="1437"/>
        <v>0</v>
      </c>
      <c r="BU563" s="222">
        <f t="shared" si="1438"/>
        <v>0</v>
      </c>
      <c r="BV563" s="222">
        <f t="shared" si="1439"/>
        <v>0</v>
      </c>
      <c r="BW563" s="222">
        <f t="shared" si="1440"/>
        <v>0</v>
      </c>
      <c r="BX563" s="222">
        <f t="shared" si="1441"/>
        <v>0</v>
      </c>
      <c r="BY563" s="222">
        <f t="shared" si="1442"/>
        <v>0</v>
      </c>
      <c r="BZ563" s="222">
        <f t="shared" si="1443"/>
        <v>0</v>
      </c>
      <c r="CA563" s="222">
        <f t="shared" si="1444"/>
        <v>0</v>
      </c>
      <c r="CB563" s="222">
        <f t="shared" si="1445"/>
        <v>0</v>
      </c>
      <c r="CC563" s="222">
        <f t="shared" si="1446"/>
        <v>0</v>
      </c>
      <c r="CD563" s="222">
        <f t="shared" si="1447"/>
        <v>0</v>
      </c>
      <c r="CE563" s="222">
        <f t="shared" si="1448"/>
        <v>0</v>
      </c>
      <c r="CF563" s="222">
        <f t="shared" si="1449"/>
        <v>0</v>
      </c>
      <c r="CG563" s="222">
        <f t="shared" si="1450"/>
        <v>0</v>
      </c>
      <c r="CH563" s="222">
        <f t="shared" si="1451"/>
        <v>0</v>
      </c>
      <c r="CI563" s="222">
        <f t="shared" si="1452"/>
        <v>0</v>
      </c>
      <c r="CJ563" s="222">
        <f t="shared" si="1453"/>
        <v>0</v>
      </c>
      <c r="CK563" s="222">
        <f t="shared" si="1454"/>
        <v>0</v>
      </c>
      <c r="CL563" s="222">
        <f t="shared" si="1455"/>
        <v>0</v>
      </c>
      <c r="CM563" s="222">
        <f t="shared" si="1456"/>
        <v>0</v>
      </c>
      <c r="CN563" s="222">
        <f t="shared" si="1457"/>
        <v>0</v>
      </c>
      <c r="CO563" s="222">
        <f t="shared" si="1458"/>
        <v>0</v>
      </c>
      <c r="CP563" s="222">
        <f t="shared" si="1459"/>
        <v>0</v>
      </c>
      <c r="CQ563" s="222">
        <f t="shared" si="1460"/>
        <v>0</v>
      </c>
      <c r="CR563" s="222">
        <f t="shared" si="1461"/>
        <v>0</v>
      </c>
      <c r="CS563" s="222">
        <f t="shared" si="1462"/>
        <v>0</v>
      </c>
      <c r="CT563" s="222">
        <f t="shared" si="1463"/>
        <v>0</v>
      </c>
      <c r="CU563" s="222">
        <f t="shared" si="1464"/>
        <v>0</v>
      </c>
      <c r="CV563" s="222">
        <f t="shared" si="1465"/>
        <v>0</v>
      </c>
      <c r="CW563" s="222">
        <f t="shared" si="1466"/>
        <v>0</v>
      </c>
      <c r="CX563" s="222">
        <f t="shared" si="1467"/>
        <v>0</v>
      </c>
      <c r="CY563" s="222">
        <f t="shared" si="1468"/>
        <v>0</v>
      </c>
      <c r="CZ563" s="222">
        <f t="shared" si="1469"/>
        <v>0</v>
      </c>
      <c r="DA563" s="222">
        <f t="shared" si="1470"/>
        <v>0</v>
      </c>
      <c r="DB563" s="222">
        <f t="shared" si="1471"/>
        <v>0</v>
      </c>
      <c r="DC563" s="222">
        <f t="shared" si="1472"/>
        <v>0</v>
      </c>
      <c r="DD563" s="222">
        <f t="shared" si="1473"/>
        <v>0</v>
      </c>
      <c r="DE563" s="222">
        <f t="shared" si="1474"/>
        <v>0</v>
      </c>
      <c r="DF563" s="222">
        <f t="shared" si="1475"/>
        <v>0</v>
      </c>
      <c r="DG563" s="222">
        <f t="shared" si="1476"/>
        <v>0</v>
      </c>
      <c r="DH563" s="222">
        <f t="shared" si="1477"/>
        <v>0</v>
      </c>
      <c r="DI563" s="222">
        <f t="shared" si="1478"/>
        <v>0</v>
      </c>
      <c r="DJ563" s="222">
        <f t="shared" si="1479"/>
        <v>0</v>
      </c>
      <c r="DK563" s="222">
        <f t="shared" si="1480"/>
        <v>0</v>
      </c>
      <c r="DL563" s="222">
        <f t="shared" si="1481"/>
        <v>0</v>
      </c>
      <c r="DM563" s="222">
        <f t="shared" si="1482"/>
        <v>0</v>
      </c>
      <c r="DN563" s="222">
        <f t="shared" si="1483"/>
        <v>0</v>
      </c>
      <c r="DO563" s="222">
        <f t="shared" si="1484"/>
        <v>0</v>
      </c>
      <c r="DP563" s="222">
        <f t="shared" si="1485"/>
        <v>0</v>
      </c>
      <c r="DQ563" s="222">
        <f t="shared" si="1486"/>
        <v>0</v>
      </c>
      <c r="DR563" s="222">
        <f t="shared" si="1487"/>
        <v>0</v>
      </c>
      <c r="DS563" s="222">
        <f t="shared" si="1488"/>
        <v>0</v>
      </c>
      <c r="DT563" s="222">
        <f t="shared" si="1489"/>
        <v>0</v>
      </c>
      <c r="DU563" s="222">
        <f t="shared" si="1490"/>
        <v>0</v>
      </c>
      <c r="DV563" s="222">
        <f t="shared" si="1491"/>
        <v>0</v>
      </c>
      <c r="DW563" s="222">
        <f t="shared" si="1492"/>
        <v>0</v>
      </c>
      <c r="DX563" s="222">
        <f t="shared" si="1493"/>
        <v>0</v>
      </c>
      <c r="DY563" s="222">
        <f t="shared" si="1494"/>
        <v>0</v>
      </c>
      <c r="DZ563" s="222">
        <f t="shared" si="1495"/>
        <v>0</v>
      </c>
      <c r="EA563" s="222">
        <f t="shared" si="1496"/>
        <v>0</v>
      </c>
      <c r="EB563" s="222">
        <f t="shared" si="1497"/>
        <v>0</v>
      </c>
      <c r="EC563" s="222">
        <f t="shared" si="1498"/>
        <v>0</v>
      </c>
      <c r="ED563" s="222">
        <f t="shared" si="1499"/>
        <v>0</v>
      </c>
      <c r="EE563" s="222">
        <f t="shared" si="1500"/>
        <v>0</v>
      </c>
      <c r="EF563" s="222">
        <f t="shared" si="1501"/>
        <v>0</v>
      </c>
      <c r="EG563" s="222">
        <f t="shared" si="1502"/>
        <v>0</v>
      </c>
      <c r="EH563" s="222">
        <f t="shared" si="1503"/>
        <v>0</v>
      </c>
      <c r="EI563" s="222">
        <f t="shared" si="1504"/>
        <v>0</v>
      </c>
      <c r="EJ563" s="222">
        <f t="shared" si="1505"/>
        <v>0</v>
      </c>
      <c r="EK563" s="222">
        <f t="shared" si="1506"/>
        <v>0</v>
      </c>
      <c r="EL563" s="222">
        <f t="shared" si="1507"/>
        <v>0</v>
      </c>
      <c r="EM563" s="222">
        <f t="shared" si="1508"/>
        <v>0</v>
      </c>
      <c r="EN563" s="222">
        <f t="shared" si="1509"/>
        <v>0</v>
      </c>
      <c r="EO563" s="222">
        <f t="shared" si="1510"/>
        <v>0</v>
      </c>
      <c r="EP563" s="222">
        <f t="shared" si="1511"/>
        <v>0</v>
      </c>
      <c r="EQ563" s="222">
        <f t="shared" si="1512"/>
        <v>0</v>
      </c>
      <c r="ER563" s="222">
        <f t="shared" si="1513"/>
        <v>0</v>
      </c>
      <c r="ES563" s="222">
        <f t="shared" si="1514"/>
        <v>0</v>
      </c>
      <c r="ET563" s="222">
        <f t="shared" si="1515"/>
        <v>0</v>
      </c>
      <c r="EU563" s="222">
        <f t="shared" si="1516"/>
        <v>0</v>
      </c>
      <c r="EV563" s="222">
        <f t="shared" si="1517"/>
        <v>0</v>
      </c>
      <c r="EW563" s="222">
        <f t="shared" si="1518"/>
        <v>0</v>
      </c>
      <c r="EX563" s="222">
        <f t="shared" si="1519"/>
        <v>0</v>
      </c>
      <c r="EY563" s="222">
        <f t="shared" si="1520"/>
        <v>0</v>
      </c>
      <c r="EZ563" s="222">
        <f t="shared" si="1521"/>
        <v>0</v>
      </c>
      <c r="FA563" s="222">
        <f t="shared" si="1522"/>
        <v>0</v>
      </c>
      <c r="FB563" s="222">
        <f t="shared" si="1523"/>
        <v>0</v>
      </c>
      <c r="FC563" s="222">
        <f t="shared" si="1524"/>
        <v>0</v>
      </c>
      <c r="FD563" s="222">
        <f t="shared" si="1525"/>
        <v>0</v>
      </c>
      <c r="FE563" s="222">
        <f t="shared" si="1526"/>
        <v>0</v>
      </c>
      <c r="FF563" s="222">
        <f t="shared" si="1527"/>
        <v>0</v>
      </c>
      <c r="FG563" s="222">
        <f t="shared" si="1528"/>
        <v>0</v>
      </c>
      <c r="FH563" s="222">
        <f t="shared" si="1529"/>
        <v>0</v>
      </c>
      <c r="FI563" s="222">
        <f t="shared" si="1530"/>
        <v>0</v>
      </c>
      <c r="FJ563" s="222">
        <f t="shared" si="1531"/>
        <v>0</v>
      </c>
      <c r="FK563" s="222">
        <f t="shared" si="1532"/>
        <v>0</v>
      </c>
      <c r="FL563" s="222">
        <f t="shared" si="1533"/>
        <v>0</v>
      </c>
      <c r="FM563" s="222">
        <f t="shared" si="1534"/>
        <v>0</v>
      </c>
      <c r="FN563" s="222">
        <f t="shared" si="1535"/>
        <v>0</v>
      </c>
      <c r="FO563" s="222">
        <f t="shared" si="1536"/>
        <v>0</v>
      </c>
      <c r="FP563" s="222">
        <f t="shared" si="1537"/>
        <v>0</v>
      </c>
      <c r="FQ563" s="222">
        <f t="shared" si="1538"/>
        <v>0</v>
      </c>
      <c r="FR563" s="222">
        <f t="shared" si="1539"/>
        <v>0</v>
      </c>
      <c r="FS563" s="222">
        <f t="shared" si="1540"/>
        <v>0</v>
      </c>
      <c r="FT563" s="222">
        <f t="shared" si="1541"/>
        <v>0</v>
      </c>
      <c r="FU563" s="222">
        <f t="shared" si="1542"/>
        <v>0</v>
      </c>
      <c r="FV563" s="222">
        <f t="shared" si="1543"/>
        <v>0</v>
      </c>
      <c r="FW563" s="222">
        <f t="shared" si="1544"/>
        <v>0</v>
      </c>
      <c r="FX563" s="222">
        <f t="shared" si="1545"/>
        <v>0</v>
      </c>
      <c r="FY563" s="222">
        <f t="shared" si="1546"/>
        <v>0</v>
      </c>
      <c r="FZ563" s="222">
        <f t="shared" si="1547"/>
        <v>0</v>
      </c>
      <c r="GA563" s="222">
        <f t="shared" si="1548"/>
        <v>0</v>
      </c>
      <c r="GB563" s="222">
        <f t="shared" si="1549"/>
        <v>0</v>
      </c>
      <c r="GC563" s="222">
        <f t="shared" si="1550"/>
        <v>0</v>
      </c>
      <c r="GD563" s="222">
        <f t="shared" si="1551"/>
        <v>0</v>
      </c>
      <c r="GE563" s="222">
        <f t="shared" si="1552"/>
        <v>0</v>
      </c>
      <c r="GF563" s="222">
        <f t="shared" si="1553"/>
        <v>0</v>
      </c>
      <c r="GG563" s="222">
        <f t="shared" si="1554"/>
        <v>0</v>
      </c>
      <c r="GH563" s="222">
        <f t="shared" si="1555"/>
        <v>0</v>
      </c>
      <c r="GI563" s="222">
        <f t="shared" si="1556"/>
        <v>0</v>
      </c>
      <c r="GJ563" s="222">
        <f t="shared" si="1557"/>
        <v>0</v>
      </c>
      <c r="GK563" s="222">
        <f t="shared" si="1558"/>
        <v>0</v>
      </c>
      <c r="GL563" s="222">
        <f t="shared" si="1559"/>
        <v>0</v>
      </c>
      <c r="GM563" s="222">
        <f t="shared" si="1560"/>
        <v>0</v>
      </c>
      <c r="GN563" s="222">
        <f t="shared" si="1561"/>
        <v>0</v>
      </c>
      <c r="GO563" s="222">
        <f t="shared" si="1562"/>
        <v>0</v>
      </c>
      <c r="GP563" s="222">
        <f t="shared" si="1563"/>
        <v>0</v>
      </c>
      <c r="GQ563" s="222">
        <f t="shared" si="1564"/>
        <v>0</v>
      </c>
      <c r="GR563" s="222">
        <f t="shared" si="1565"/>
        <v>0</v>
      </c>
      <c r="GS563" s="222">
        <f t="shared" si="1566"/>
        <v>0</v>
      </c>
      <c r="GT563" s="222">
        <f t="shared" si="1567"/>
        <v>0</v>
      </c>
      <c r="GU563" s="222">
        <f t="shared" si="1568"/>
        <v>0</v>
      </c>
      <c r="GV563" s="222">
        <f t="shared" si="1569"/>
        <v>0</v>
      </c>
      <c r="GW563" s="222">
        <f t="shared" si="1570"/>
        <v>0</v>
      </c>
      <c r="GX563" s="222">
        <f t="shared" si="1571"/>
        <v>0</v>
      </c>
      <c r="GY563" s="222">
        <f t="shared" si="1572"/>
        <v>0</v>
      </c>
      <c r="GZ563" s="222">
        <f t="shared" si="1573"/>
        <v>0</v>
      </c>
      <c r="HA563" s="222">
        <f t="shared" si="1574"/>
        <v>0</v>
      </c>
      <c r="HB563" s="222">
        <f t="shared" si="1575"/>
        <v>0</v>
      </c>
      <c r="HC563" s="222">
        <f t="shared" si="1576"/>
        <v>0</v>
      </c>
      <c r="HD563" s="222">
        <f t="shared" si="1577"/>
        <v>0</v>
      </c>
      <c r="HE563" s="222">
        <f t="shared" si="1578"/>
        <v>0</v>
      </c>
      <c r="HF563" s="222">
        <f t="shared" si="1579"/>
        <v>0</v>
      </c>
      <c r="HG563" s="222">
        <f t="shared" si="1580"/>
        <v>0</v>
      </c>
      <c r="HH563" s="222">
        <f t="shared" si="1581"/>
        <v>0</v>
      </c>
      <c r="HI563" s="222">
        <f t="shared" si="1582"/>
        <v>0</v>
      </c>
      <c r="HJ563" s="222">
        <f t="shared" si="1583"/>
        <v>0</v>
      </c>
      <c r="HK563" s="222">
        <f t="shared" si="1584"/>
        <v>0</v>
      </c>
      <c r="HL563" s="222">
        <f t="shared" si="1585"/>
        <v>0</v>
      </c>
      <c r="HM563" s="222">
        <f t="shared" si="1586"/>
        <v>0</v>
      </c>
      <c r="HN563" s="222">
        <f t="shared" si="1587"/>
        <v>0</v>
      </c>
      <c r="HO563" s="222">
        <f t="shared" si="1588"/>
        <v>0</v>
      </c>
      <c r="HP563" s="222">
        <f t="shared" si="1589"/>
        <v>0</v>
      </c>
      <c r="HQ563" s="222">
        <f t="shared" si="1590"/>
        <v>0</v>
      </c>
      <c r="HR563" s="222">
        <f t="shared" si="1591"/>
        <v>0</v>
      </c>
      <c r="HS563" s="222">
        <f t="shared" si="1592"/>
        <v>0</v>
      </c>
      <c r="HT563" s="222">
        <f t="shared" si="1593"/>
        <v>0</v>
      </c>
      <c r="HU563" s="222">
        <f t="shared" si="1594"/>
        <v>0</v>
      </c>
      <c r="HV563" s="222">
        <f t="shared" si="1595"/>
        <v>0</v>
      </c>
      <c r="HW563" s="222">
        <f t="shared" si="1596"/>
        <v>0</v>
      </c>
      <c r="HX563" s="222">
        <f t="shared" si="1597"/>
        <v>0</v>
      </c>
      <c r="HY563" s="222">
        <f t="shared" si="1598"/>
        <v>0</v>
      </c>
      <c r="HZ563" s="222">
        <f t="shared" si="1599"/>
        <v>0</v>
      </c>
      <c r="IA563" s="222">
        <f t="shared" si="1600"/>
        <v>0</v>
      </c>
      <c r="IB563" s="222">
        <f t="shared" si="1601"/>
        <v>0</v>
      </c>
      <c r="IC563" s="222">
        <f t="shared" si="1602"/>
        <v>0</v>
      </c>
      <c r="ID563" s="222">
        <f t="shared" si="1603"/>
        <v>0</v>
      </c>
      <c r="IE563" s="222">
        <f t="shared" si="1604"/>
        <v>0</v>
      </c>
      <c r="IF563" s="222">
        <f t="shared" si="1605"/>
        <v>0</v>
      </c>
      <c r="IG563" s="222">
        <f t="shared" si="1606"/>
        <v>0</v>
      </c>
      <c r="IH563" s="222">
        <f t="shared" si="1607"/>
        <v>0</v>
      </c>
      <c r="II563" s="222">
        <f t="shared" si="1608"/>
        <v>0</v>
      </c>
      <c r="IJ563" s="222">
        <f t="shared" si="1609"/>
        <v>0</v>
      </c>
      <c r="IK563" s="222">
        <f t="shared" si="1610"/>
        <v>0</v>
      </c>
      <c r="IL563" s="222">
        <f t="shared" si="1611"/>
        <v>0</v>
      </c>
      <c r="IM563" s="222">
        <f t="shared" si="1612"/>
        <v>0</v>
      </c>
      <c r="IN563" s="222">
        <f t="shared" si="1613"/>
        <v>0</v>
      </c>
      <c r="IO563" s="222">
        <f t="shared" si="1614"/>
        <v>0</v>
      </c>
      <c r="IP563" s="222">
        <f t="shared" si="1615"/>
        <v>0</v>
      </c>
      <c r="IQ563" s="222">
        <f t="shared" si="1616"/>
        <v>0</v>
      </c>
      <c r="IR563" s="222">
        <f t="shared" si="1617"/>
        <v>0</v>
      </c>
      <c r="IS563" s="222">
        <f t="shared" si="1618"/>
        <v>0</v>
      </c>
      <c r="IT563" s="222">
        <f t="shared" si="1619"/>
        <v>0</v>
      </c>
      <c r="IU563" s="222">
        <f t="shared" si="1620"/>
        <v>0</v>
      </c>
      <c r="IV563" s="222">
        <f t="shared" si="1621"/>
        <v>0</v>
      </c>
      <c r="IW563" s="222">
        <f t="shared" si="1622"/>
        <v>0</v>
      </c>
      <c r="IX563" s="222">
        <f t="shared" si="1623"/>
        <v>0</v>
      </c>
      <c r="IY563" s="222">
        <f t="shared" si="1624"/>
        <v>0</v>
      </c>
      <c r="IZ563" s="222">
        <f t="shared" si="1625"/>
        <v>0</v>
      </c>
      <c r="JA563" s="222">
        <f t="shared" si="1626"/>
        <v>0</v>
      </c>
      <c r="JB563" s="222">
        <f t="shared" si="1627"/>
        <v>0</v>
      </c>
    </row>
    <row r="564" spans="2:262">
      <c r="B564" s="230">
        <v>203</v>
      </c>
      <c r="C564" s="229">
        <f t="shared" si="1628"/>
        <v>3.9648437500000014E-3</v>
      </c>
      <c r="D564" s="226">
        <f t="shared" ca="1" si="1371"/>
        <v>72.173470295296411</v>
      </c>
      <c r="E564" s="225">
        <f ca="1">HA361</f>
        <v>0.17347029529640845</v>
      </c>
      <c r="F564" s="224">
        <v>203</v>
      </c>
      <c r="G564" s="222">
        <f t="shared" si="1372"/>
        <v>0</v>
      </c>
      <c r="H564" s="222">
        <f t="shared" si="1373"/>
        <v>0</v>
      </c>
      <c r="I564" s="222">
        <f t="shared" si="1374"/>
        <v>0</v>
      </c>
      <c r="J564" s="222">
        <f t="shared" si="1375"/>
        <v>0</v>
      </c>
      <c r="K564" s="222">
        <f t="shared" si="1376"/>
        <v>0</v>
      </c>
      <c r="L564" s="222">
        <f t="shared" si="1377"/>
        <v>0</v>
      </c>
      <c r="M564" s="222">
        <f t="shared" si="1378"/>
        <v>0</v>
      </c>
      <c r="N564" s="222">
        <f t="shared" si="1379"/>
        <v>0</v>
      </c>
      <c r="O564" s="222">
        <f t="shared" si="1380"/>
        <v>0</v>
      </c>
      <c r="P564" s="222">
        <f t="shared" si="1381"/>
        <v>0</v>
      </c>
      <c r="Q564" s="222">
        <f t="shared" si="1382"/>
        <v>0</v>
      </c>
      <c r="R564" s="222">
        <f t="shared" si="1383"/>
        <v>0</v>
      </c>
      <c r="S564" s="222">
        <f t="shared" si="1384"/>
        <v>0</v>
      </c>
      <c r="T564" s="222">
        <f t="shared" si="1385"/>
        <v>0</v>
      </c>
      <c r="U564" s="222">
        <f t="shared" si="1386"/>
        <v>0</v>
      </c>
      <c r="V564" s="222">
        <f t="shared" si="1387"/>
        <v>0</v>
      </c>
      <c r="W564" s="222">
        <f t="shared" si="1388"/>
        <v>0</v>
      </c>
      <c r="X564" s="222">
        <f t="shared" si="1389"/>
        <v>0</v>
      </c>
      <c r="Y564" s="222">
        <f t="shared" si="1390"/>
        <v>0</v>
      </c>
      <c r="Z564" s="222">
        <f t="shared" si="1391"/>
        <v>0</v>
      </c>
      <c r="AA564" s="222">
        <f t="shared" si="1392"/>
        <v>0</v>
      </c>
      <c r="AB564" s="222">
        <f t="shared" si="1393"/>
        <v>0</v>
      </c>
      <c r="AC564" s="222">
        <f t="shared" si="1394"/>
        <v>0</v>
      </c>
      <c r="AD564" s="222">
        <f t="shared" si="1395"/>
        <v>0</v>
      </c>
      <c r="AE564" s="222">
        <f t="shared" si="1396"/>
        <v>0</v>
      </c>
      <c r="AF564" s="222">
        <f t="shared" si="1397"/>
        <v>0</v>
      </c>
      <c r="AG564" s="222">
        <f t="shared" si="1398"/>
        <v>0</v>
      </c>
      <c r="AH564" s="222">
        <f t="shared" si="1399"/>
        <v>0</v>
      </c>
      <c r="AI564" s="222">
        <f t="shared" si="1400"/>
        <v>0</v>
      </c>
      <c r="AJ564" s="222">
        <f t="shared" si="1401"/>
        <v>0</v>
      </c>
      <c r="AK564" s="222">
        <f t="shared" si="1402"/>
        <v>0</v>
      </c>
      <c r="AL564" s="222">
        <f t="shared" si="1403"/>
        <v>0</v>
      </c>
      <c r="AM564" s="222">
        <f t="shared" si="1404"/>
        <v>0</v>
      </c>
      <c r="AN564" s="222">
        <f t="shared" si="1405"/>
        <v>0</v>
      </c>
      <c r="AO564" s="222">
        <f t="shared" si="1406"/>
        <v>0</v>
      </c>
      <c r="AP564" s="222">
        <f t="shared" si="1407"/>
        <v>0</v>
      </c>
      <c r="AQ564" s="222">
        <f t="shared" si="1408"/>
        <v>0</v>
      </c>
      <c r="AR564" s="222">
        <f t="shared" si="1409"/>
        <v>0</v>
      </c>
      <c r="AS564" s="222">
        <f t="shared" si="1410"/>
        <v>0</v>
      </c>
      <c r="AT564" s="222">
        <f t="shared" si="1411"/>
        <v>0</v>
      </c>
      <c r="AU564" s="222">
        <f t="shared" si="1412"/>
        <v>0</v>
      </c>
      <c r="AV564" s="222">
        <f t="shared" si="1413"/>
        <v>0</v>
      </c>
      <c r="AW564" s="222">
        <f t="shared" si="1414"/>
        <v>0</v>
      </c>
      <c r="AX564" s="222">
        <f t="shared" si="1415"/>
        <v>0</v>
      </c>
      <c r="AY564" s="222">
        <f t="shared" si="1416"/>
        <v>0</v>
      </c>
      <c r="AZ564" s="222">
        <f t="shared" si="1417"/>
        <v>0</v>
      </c>
      <c r="BA564" s="222">
        <f t="shared" si="1418"/>
        <v>0</v>
      </c>
      <c r="BB564" s="222">
        <f t="shared" si="1419"/>
        <v>0</v>
      </c>
      <c r="BC564" s="222">
        <f t="shared" si="1420"/>
        <v>0</v>
      </c>
      <c r="BD564" s="222">
        <f t="shared" si="1421"/>
        <v>0</v>
      </c>
      <c r="BE564" s="222">
        <f t="shared" si="1422"/>
        <v>0</v>
      </c>
      <c r="BF564" s="222">
        <f t="shared" si="1423"/>
        <v>0</v>
      </c>
      <c r="BG564" s="222">
        <f t="shared" si="1424"/>
        <v>0</v>
      </c>
      <c r="BH564" s="222">
        <f t="shared" si="1425"/>
        <v>0</v>
      </c>
      <c r="BI564" s="222">
        <f t="shared" si="1426"/>
        <v>0</v>
      </c>
      <c r="BJ564" s="222">
        <f t="shared" si="1427"/>
        <v>0</v>
      </c>
      <c r="BK564" s="222">
        <f t="shared" si="1428"/>
        <v>0</v>
      </c>
      <c r="BL564" s="222">
        <f t="shared" si="1429"/>
        <v>0</v>
      </c>
      <c r="BM564" s="222">
        <f t="shared" si="1430"/>
        <v>0</v>
      </c>
      <c r="BN564" s="222">
        <f t="shared" si="1431"/>
        <v>0</v>
      </c>
      <c r="BO564" s="222">
        <f t="shared" si="1432"/>
        <v>0</v>
      </c>
      <c r="BP564" s="222">
        <f t="shared" si="1433"/>
        <v>0</v>
      </c>
      <c r="BQ564" s="222">
        <f t="shared" si="1434"/>
        <v>0</v>
      </c>
      <c r="BR564" s="222">
        <f t="shared" si="1435"/>
        <v>0</v>
      </c>
      <c r="BS564" s="222">
        <f t="shared" si="1436"/>
        <v>0</v>
      </c>
      <c r="BT564" s="222">
        <f t="shared" si="1437"/>
        <v>0</v>
      </c>
      <c r="BU564" s="222">
        <f t="shared" si="1438"/>
        <v>0</v>
      </c>
      <c r="BV564" s="222">
        <f t="shared" si="1439"/>
        <v>0</v>
      </c>
      <c r="BW564" s="222">
        <f t="shared" si="1440"/>
        <v>0</v>
      </c>
      <c r="BX564" s="222">
        <f t="shared" si="1441"/>
        <v>0</v>
      </c>
      <c r="BY564" s="222">
        <f t="shared" si="1442"/>
        <v>0</v>
      </c>
      <c r="BZ564" s="222">
        <f t="shared" si="1443"/>
        <v>0</v>
      </c>
      <c r="CA564" s="222">
        <f t="shared" si="1444"/>
        <v>0</v>
      </c>
      <c r="CB564" s="222">
        <f t="shared" si="1445"/>
        <v>0</v>
      </c>
      <c r="CC564" s="222">
        <f t="shared" si="1446"/>
        <v>0</v>
      </c>
      <c r="CD564" s="222">
        <f t="shared" si="1447"/>
        <v>0</v>
      </c>
      <c r="CE564" s="222">
        <f t="shared" si="1448"/>
        <v>0</v>
      </c>
      <c r="CF564" s="222">
        <f t="shared" si="1449"/>
        <v>0</v>
      </c>
      <c r="CG564" s="222">
        <f t="shared" si="1450"/>
        <v>0</v>
      </c>
      <c r="CH564" s="222">
        <f t="shared" si="1451"/>
        <v>0</v>
      </c>
      <c r="CI564" s="222">
        <f t="shared" si="1452"/>
        <v>0</v>
      </c>
      <c r="CJ564" s="222">
        <f t="shared" si="1453"/>
        <v>0</v>
      </c>
      <c r="CK564" s="222">
        <f t="shared" si="1454"/>
        <v>0</v>
      </c>
      <c r="CL564" s="222">
        <f t="shared" si="1455"/>
        <v>0</v>
      </c>
      <c r="CM564" s="222">
        <f t="shared" si="1456"/>
        <v>0</v>
      </c>
      <c r="CN564" s="222">
        <f t="shared" si="1457"/>
        <v>0</v>
      </c>
      <c r="CO564" s="222">
        <f t="shared" si="1458"/>
        <v>0</v>
      </c>
      <c r="CP564" s="222">
        <f t="shared" si="1459"/>
        <v>0</v>
      </c>
      <c r="CQ564" s="222">
        <f t="shared" si="1460"/>
        <v>0</v>
      </c>
      <c r="CR564" s="222">
        <f t="shared" si="1461"/>
        <v>0</v>
      </c>
      <c r="CS564" s="222">
        <f t="shared" si="1462"/>
        <v>0</v>
      </c>
      <c r="CT564" s="222">
        <f t="shared" si="1463"/>
        <v>0</v>
      </c>
      <c r="CU564" s="222">
        <f t="shared" si="1464"/>
        <v>0</v>
      </c>
      <c r="CV564" s="222">
        <f t="shared" si="1465"/>
        <v>0</v>
      </c>
      <c r="CW564" s="222">
        <f t="shared" si="1466"/>
        <v>0</v>
      </c>
      <c r="CX564" s="222">
        <f t="shared" si="1467"/>
        <v>0</v>
      </c>
      <c r="CY564" s="222">
        <f t="shared" si="1468"/>
        <v>0</v>
      </c>
      <c r="CZ564" s="222">
        <f t="shared" si="1469"/>
        <v>0</v>
      </c>
      <c r="DA564" s="222">
        <f t="shared" si="1470"/>
        <v>0</v>
      </c>
      <c r="DB564" s="222">
        <f t="shared" si="1471"/>
        <v>0</v>
      </c>
      <c r="DC564" s="222">
        <f t="shared" si="1472"/>
        <v>0</v>
      </c>
      <c r="DD564" s="222">
        <f t="shared" si="1473"/>
        <v>0</v>
      </c>
      <c r="DE564" s="222">
        <f t="shared" si="1474"/>
        <v>0</v>
      </c>
      <c r="DF564" s="222">
        <f t="shared" si="1475"/>
        <v>0</v>
      </c>
      <c r="DG564" s="222">
        <f t="shared" si="1476"/>
        <v>0</v>
      </c>
      <c r="DH564" s="222">
        <f t="shared" si="1477"/>
        <v>0</v>
      </c>
      <c r="DI564" s="222">
        <f t="shared" si="1478"/>
        <v>0</v>
      </c>
      <c r="DJ564" s="222">
        <f t="shared" si="1479"/>
        <v>0</v>
      </c>
      <c r="DK564" s="222">
        <f t="shared" si="1480"/>
        <v>0</v>
      </c>
      <c r="DL564" s="222">
        <f t="shared" si="1481"/>
        <v>0</v>
      </c>
      <c r="DM564" s="222">
        <f t="shared" si="1482"/>
        <v>0</v>
      </c>
      <c r="DN564" s="222">
        <f t="shared" si="1483"/>
        <v>0</v>
      </c>
      <c r="DO564" s="222">
        <f t="shared" si="1484"/>
        <v>0</v>
      </c>
      <c r="DP564" s="222">
        <f t="shared" si="1485"/>
        <v>0</v>
      </c>
      <c r="DQ564" s="222">
        <f t="shared" si="1486"/>
        <v>0</v>
      </c>
      <c r="DR564" s="222">
        <f t="shared" si="1487"/>
        <v>0</v>
      </c>
      <c r="DS564" s="222">
        <f t="shared" si="1488"/>
        <v>0</v>
      </c>
      <c r="DT564" s="222">
        <f t="shared" si="1489"/>
        <v>0</v>
      </c>
      <c r="DU564" s="222">
        <f t="shared" si="1490"/>
        <v>0</v>
      </c>
      <c r="DV564" s="222">
        <f t="shared" si="1491"/>
        <v>0</v>
      </c>
      <c r="DW564" s="222">
        <f t="shared" si="1492"/>
        <v>0</v>
      </c>
      <c r="DX564" s="222">
        <f t="shared" si="1493"/>
        <v>0</v>
      </c>
      <c r="DY564" s="222">
        <f t="shared" si="1494"/>
        <v>0</v>
      </c>
      <c r="DZ564" s="222">
        <f t="shared" si="1495"/>
        <v>0</v>
      </c>
      <c r="EA564" s="222">
        <f t="shared" si="1496"/>
        <v>0</v>
      </c>
      <c r="EB564" s="222">
        <f t="shared" si="1497"/>
        <v>0</v>
      </c>
      <c r="EC564" s="222">
        <f t="shared" si="1498"/>
        <v>0</v>
      </c>
      <c r="ED564" s="222">
        <f t="shared" si="1499"/>
        <v>0</v>
      </c>
      <c r="EE564" s="222">
        <f t="shared" si="1500"/>
        <v>0</v>
      </c>
      <c r="EF564" s="222">
        <f t="shared" si="1501"/>
        <v>0</v>
      </c>
      <c r="EG564" s="222">
        <f t="shared" si="1502"/>
        <v>0</v>
      </c>
      <c r="EH564" s="222">
        <f t="shared" si="1503"/>
        <v>0</v>
      </c>
      <c r="EI564" s="222">
        <f t="shared" si="1504"/>
        <v>0</v>
      </c>
      <c r="EJ564" s="222">
        <f t="shared" si="1505"/>
        <v>0</v>
      </c>
      <c r="EK564" s="222">
        <f t="shared" si="1506"/>
        <v>0</v>
      </c>
      <c r="EL564" s="222">
        <f t="shared" si="1507"/>
        <v>0</v>
      </c>
      <c r="EM564" s="222">
        <f t="shared" si="1508"/>
        <v>0</v>
      </c>
      <c r="EN564" s="222">
        <f t="shared" si="1509"/>
        <v>0</v>
      </c>
      <c r="EO564" s="222">
        <f t="shared" si="1510"/>
        <v>0</v>
      </c>
      <c r="EP564" s="222">
        <f t="shared" si="1511"/>
        <v>0</v>
      </c>
      <c r="EQ564" s="222">
        <f t="shared" si="1512"/>
        <v>0</v>
      </c>
      <c r="ER564" s="222">
        <f t="shared" si="1513"/>
        <v>0</v>
      </c>
      <c r="ES564" s="222">
        <f t="shared" si="1514"/>
        <v>0</v>
      </c>
      <c r="ET564" s="222">
        <f t="shared" si="1515"/>
        <v>0</v>
      </c>
      <c r="EU564" s="222">
        <f t="shared" si="1516"/>
        <v>0</v>
      </c>
      <c r="EV564" s="222">
        <f t="shared" si="1517"/>
        <v>0</v>
      </c>
      <c r="EW564" s="222">
        <f t="shared" si="1518"/>
        <v>0</v>
      </c>
      <c r="EX564" s="222">
        <f t="shared" si="1519"/>
        <v>0</v>
      </c>
      <c r="EY564" s="222">
        <f t="shared" si="1520"/>
        <v>0</v>
      </c>
      <c r="EZ564" s="222">
        <f t="shared" si="1521"/>
        <v>0</v>
      </c>
      <c r="FA564" s="222">
        <f t="shared" si="1522"/>
        <v>0</v>
      </c>
      <c r="FB564" s="222">
        <f t="shared" si="1523"/>
        <v>0</v>
      </c>
      <c r="FC564" s="222">
        <f t="shared" si="1524"/>
        <v>0</v>
      </c>
      <c r="FD564" s="222">
        <f t="shared" si="1525"/>
        <v>0</v>
      </c>
      <c r="FE564" s="222">
        <f t="shared" si="1526"/>
        <v>0</v>
      </c>
      <c r="FF564" s="222">
        <f t="shared" si="1527"/>
        <v>0</v>
      </c>
      <c r="FG564" s="222">
        <f t="shared" si="1528"/>
        <v>0</v>
      </c>
      <c r="FH564" s="222">
        <f t="shared" si="1529"/>
        <v>0</v>
      </c>
      <c r="FI564" s="222">
        <f t="shared" si="1530"/>
        <v>0</v>
      </c>
      <c r="FJ564" s="222">
        <f t="shared" si="1531"/>
        <v>0</v>
      </c>
      <c r="FK564" s="222">
        <f t="shared" si="1532"/>
        <v>0</v>
      </c>
      <c r="FL564" s="222">
        <f t="shared" si="1533"/>
        <v>0</v>
      </c>
      <c r="FM564" s="222">
        <f t="shared" si="1534"/>
        <v>0</v>
      </c>
      <c r="FN564" s="222">
        <f t="shared" si="1535"/>
        <v>0</v>
      </c>
      <c r="FO564" s="222">
        <f t="shared" si="1536"/>
        <v>0</v>
      </c>
      <c r="FP564" s="222">
        <f t="shared" si="1537"/>
        <v>0</v>
      </c>
      <c r="FQ564" s="222">
        <f t="shared" si="1538"/>
        <v>0</v>
      </c>
      <c r="FR564" s="222">
        <f t="shared" si="1539"/>
        <v>0</v>
      </c>
      <c r="FS564" s="222">
        <f t="shared" si="1540"/>
        <v>0</v>
      </c>
      <c r="FT564" s="222">
        <f t="shared" si="1541"/>
        <v>0</v>
      </c>
      <c r="FU564" s="222">
        <f t="shared" si="1542"/>
        <v>0</v>
      </c>
      <c r="FV564" s="222">
        <f t="shared" si="1543"/>
        <v>0</v>
      </c>
      <c r="FW564" s="222">
        <f t="shared" si="1544"/>
        <v>0</v>
      </c>
      <c r="FX564" s="222">
        <f t="shared" si="1545"/>
        <v>0</v>
      </c>
      <c r="FY564" s="222">
        <f t="shared" si="1546"/>
        <v>0</v>
      </c>
      <c r="FZ564" s="222">
        <f t="shared" si="1547"/>
        <v>0</v>
      </c>
      <c r="GA564" s="222">
        <f t="shared" si="1548"/>
        <v>0</v>
      </c>
      <c r="GB564" s="222">
        <f t="shared" si="1549"/>
        <v>0</v>
      </c>
      <c r="GC564" s="222">
        <f t="shared" si="1550"/>
        <v>0</v>
      </c>
      <c r="GD564" s="222">
        <f t="shared" si="1551"/>
        <v>0</v>
      </c>
      <c r="GE564" s="222">
        <f t="shared" si="1552"/>
        <v>0</v>
      </c>
      <c r="GF564" s="222">
        <f t="shared" si="1553"/>
        <v>0</v>
      </c>
      <c r="GG564" s="222">
        <f t="shared" si="1554"/>
        <v>0</v>
      </c>
      <c r="GH564" s="222">
        <f t="shared" si="1555"/>
        <v>0</v>
      </c>
      <c r="GI564" s="222">
        <f t="shared" si="1556"/>
        <v>0</v>
      </c>
      <c r="GJ564" s="222">
        <f t="shared" si="1557"/>
        <v>0</v>
      </c>
      <c r="GK564" s="222">
        <f t="shared" si="1558"/>
        <v>0</v>
      </c>
      <c r="GL564" s="222">
        <f t="shared" si="1559"/>
        <v>0</v>
      </c>
      <c r="GM564" s="222">
        <f t="shared" si="1560"/>
        <v>0</v>
      </c>
      <c r="GN564" s="222">
        <f t="shared" si="1561"/>
        <v>0</v>
      </c>
      <c r="GO564" s="222">
        <f t="shared" si="1562"/>
        <v>0</v>
      </c>
      <c r="GP564" s="222">
        <f t="shared" si="1563"/>
        <v>0</v>
      </c>
      <c r="GQ564" s="222">
        <f t="shared" si="1564"/>
        <v>0</v>
      </c>
      <c r="GR564" s="222">
        <f t="shared" si="1565"/>
        <v>0</v>
      </c>
      <c r="GS564" s="222">
        <f t="shared" si="1566"/>
        <v>0</v>
      </c>
      <c r="GT564" s="222">
        <f t="shared" si="1567"/>
        <v>0</v>
      </c>
      <c r="GU564" s="222">
        <f t="shared" si="1568"/>
        <v>0</v>
      </c>
      <c r="GV564" s="222">
        <f t="shared" si="1569"/>
        <v>0</v>
      </c>
      <c r="GW564" s="222">
        <f t="shared" si="1570"/>
        <v>0</v>
      </c>
      <c r="GX564" s="222">
        <f t="shared" si="1571"/>
        <v>0</v>
      </c>
      <c r="GY564" s="222">
        <f t="shared" si="1572"/>
        <v>0</v>
      </c>
      <c r="GZ564" s="222">
        <f t="shared" si="1573"/>
        <v>0</v>
      </c>
      <c r="HA564" s="222">
        <f t="shared" si="1574"/>
        <v>0</v>
      </c>
      <c r="HB564" s="222">
        <f t="shared" si="1575"/>
        <v>0</v>
      </c>
      <c r="HC564" s="222">
        <f t="shared" si="1576"/>
        <v>0</v>
      </c>
      <c r="HD564" s="222">
        <f t="shared" si="1577"/>
        <v>0</v>
      </c>
      <c r="HE564" s="222">
        <f t="shared" si="1578"/>
        <v>0</v>
      </c>
      <c r="HF564" s="222">
        <f t="shared" si="1579"/>
        <v>0</v>
      </c>
      <c r="HG564" s="222">
        <f t="shared" si="1580"/>
        <v>0</v>
      </c>
      <c r="HH564" s="222">
        <f t="shared" si="1581"/>
        <v>0</v>
      </c>
      <c r="HI564" s="222">
        <f t="shared" si="1582"/>
        <v>0</v>
      </c>
      <c r="HJ564" s="222">
        <f t="shared" si="1583"/>
        <v>0</v>
      </c>
      <c r="HK564" s="222">
        <f t="shared" si="1584"/>
        <v>0</v>
      </c>
      <c r="HL564" s="222">
        <f t="shared" si="1585"/>
        <v>0</v>
      </c>
      <c r="HM564" s="222">
        <f t="shared" si="1586"/>
        <v>0</v>
      </c>
      <c r="HN564" s="222">
        <f t="shared" si="1587"/>
        <v>0</v>
      </c>
      <c r="HO564" s="222">
        <f t="shared" si="1588"/>
        <v>0</v>
      </c>
      <c r="HP564" s="222">
        <f t="shared" si="1589"/>
        <v>0</v>
      </c>
      <c r="HQ564" s="222">
        <f t="shared" si="1590"/>
        <v>0</v>
      </c>
      <c r="HR564" s="222">
        <f t="shared" si="1591"/>
        <v>0</v>
      </c>
      <c r="HS564" s="222">
        <f t="shared" si="1592"/>
        <v>0</v>
      </c>
      <c r="HT564" s="222">
        <f t="shared" si="1593"/>
        <v>0</v>
      </c>
      <c r="HU564" s="222">
        <f t="shared" si="1594"/>
        <v>0</v>
      </c>
      <c r="HV564" s="222">
        <f t="shared" si="1595"/>
        <v>0</v>
      </c>
      <c r="HW564" s="222">
        <f t="shared" si="1596"/>
        <v>0</v>
      </c>
      <c r="HX564" s="222">
        <f t="shared" si="1597"/>
        <v>0</v>
      </c>
      <c r="HY564" s="222">
        <f t="shared" si="1598"/>
        <v>0</v>
      </c>
      <c r="HZ564" s="222">
        <f t="shared" si="1599"/>
        <v>0</v>
      </c>
      <c r="IA564" s="222">
        <f t="shared" si="1600"/>
        <v>0</v>
      </c>
      <c r="IB564" s="222">
        <f t="shared" si="1601"/>
        <v>0</v>
      </c>
      <c r="IC564" s="222">
        <f t="shared" si="1602"/>
        <v>0</v>
      </c>
      <c r="ID564" s="222">
        <f t="shared" si="1603"/>
        <v>0</v>
      </c>
      <c r="IE564" s="222">
        <f t="shared" si="1604"/>
        <v>0</v>
      </c>
      <c r="IF564" s="222">
        <f t="shared" si="1605"/>
        <v>0</v>
      </c>
      <c r="IG564" s="222">
        <f t="shared" si="1606"/>
        <v>0</v>
      </c>
      <c r="IH564" s="222">
        <f t="shared" si="1607"/>
        <v>0</v>
      </c>
      <c r="II564" s="222">
        <f t="shared" si="1608"/>
        <v>0</v>
      </c>
      <c r="IJ564" s="222">
        <f t="shared" si="1609"/>
        <v>0</v>
      </c>
      <c r="IK564" s="222">
        <f t="shared" si="1610"/>
        <v>0</v>
      </c>
      <c r="IL564" s="222">
        <f t="shared" si="1611"/>
        <v>0</v>
      </c>
      <c r="IM564" s="222">
        <f t="shared" si="1612"/>
        <v>0</v>
      </c>
      <c r="IN564" s="222">
        <f t="shared" si="1613"/>
        <v>0</v>
      </c>
      <c r="IO564" s="222">
        <f t="shared" si="1614"/>
        <v>0</v>
      </c>
      <c r="IP564" s="222">
        <f t="shared" si="1615"/>
        <v>0</v>
      </c>
      <c r="IQ564" s="222">
        <f t="shared" si="1616"/>
        <v>0</v>
      </c>
      <c r="IR564" s="222">
        <f t="shared" si="1617"/>
        <v>0</v>
      </c>
      <c r="IS564" s="222">
        <f t="shared" si="1618"/>
        <v>0</v>
      </c>
      <c r="IT564" s="222">
        <f t="shared" si="1619"/>
        <v>0</v>
      </c>
      <c r="IU564" s="222">
        <f t="shared" si="1620"/>
        <v>0</v>
      </c>
      <c r="IV564" s="222">
        <f t="shared" si="1621"/>
        <v>0</v>
      </c>
      <c r="IW564" s="222">
        <f t="shared" si="1622"/>
        <v>0</v>
      </c>
      <c r="IX564" s="222">
        <f t="shared" si="1623"/>
        <v>0</v>
      </c>
      <c r="IY564" s="222">
        <f t="shared" si="1624"/>
        <v>0</v>
      </c>
      <c r="IZ564" s="222">
        <f t="shared" si="1625"/>
        <v>0</v>
      </c>
      <c r="JA564" s="222">
        <f t="shared" si="1626"/>
        <v>0</v>
      </c>
      <c r="JB564" s="222">
        <f t="shared" si="1627"/>
        <v>0</v>
      </c>
    </row>
    <row r="565" spans="2:262">
      <c r="B565" s="230">
        <v>204</v>
      </c>
      <c r="C565" s="229">
        <f t="shared" si="1628"/>
        <v>3.9843750000000009E-3</v>
      </c>
      <c r="D565" s="226">
        <f t="shared" ca="1" si="1371"/>
        <v>72.173777688683202</v>
      </c>
      <c r="E565" s="225">
        <f ca="1">HB361</f>
        <v>0.17377768868320154</v>
      </c>
      <c r="F565" s="224">
        <v>204</v>
      </c>
      <c r="G565" s="222">
        <f t="shared" si="1372"/>
        <v>0</v>
      </c>
      <c r="H565" s="222">
        <f t="shared" si="1373"/>
        <v>0</v>
      </c>
      <c r="I565" s="222">
        <f t="shared" si="1374"/>
        <v>0</v>
      </c>
      <c r="J565" s="222">
        <f t="shared" si="1375"/>
        <v>0</v>
      </c>
      <c r="K565" s="222">
        <f t="shared" si="1376"/>
        <v>0</v>
      </c>
      <c r="L565" s="222">
        <f t="shared" si="1377"/>
        <v>0</v>
      </c>
      <c r="M565" s="222">
        <f t="shared" si="1378"/>
        <v>0</v>
      </c>
      <c r="N565" s="222">
        <f t="shared" si="1379"/>
        <v>0</v>
      </c>
      <c r="O565" s="222">
        <f t="shared" si="1380"/>
        <v>0</v>
      </c>
      <c r="P565" s="222">
        <f t="shared" si="1381"/>
        <v>0</v>
      </c>
      <c r="Q565" s="222">
        <f t="shared" si="1382"/>
        <v>0</v>
      </c>
      <c r="R565" s="222">
        <f t="shared" si="1383"/>
        <v>0</v>
      </c>
      <c r="S565" s="222">
        <f t="shared" si="1384"/>
        <v>0</v>
      </c>
      <c r="T565" s="222">
        <f t="shared" si="1385"/>
        <v>0</v>
      </c>
      <c r="U565" s="222">
        <f t="shared" si="1386"/>
        <v>0</v>
      </c>
      <c r="V565" s="222">
        <f t="shared" si="1387"/>
        <v>0</v>
      </c>
      <c r="W565" s="222">
        <f t="shared" si="1388"/>
        <v>0</v>
      </c>
      <c r="X565" s="222">
        <f t="shared" si="1389"/>
        <v>0</v>
      </c>
      <c r="Y565" s="222">
        <f t="shared" si="1390"/>
        <v>0</v>
      </c>
      <c r="Z565" s="222">
        <f t="shared" si="1391"/>
        <v>0</v>
      </c>
      <c r="AA565" s="222">
        <f t="shared" si="1392"/>
        <v>0</v>
      </c>
      <c r="AB565" s="222">
        <f t="shared" si="1393"/>
        <v>0</v>
      </c>
      <c r="AC565" s="222">
        <f t="shared" si="1394"/>
        <v>0</v>
      </c>
      <c r="AD565" s="222">
        <f t="shared" si="1395"/>
        <v>0</v>
      </c>
      <c r="AE565" s="222">
        <f t="shared" si="1396"/>
        <v>0</v>
      </c>
      <c r="AF565" s="222">
        <f t="shared" si="1397"/>
        <v>0</v>
      </c>
      <c r="AG565" s="222">
        <f t="shared" si="1398"/>
        <v>0</v>
      </c>
      <c r="AH565" s="222">
        <f t="shared" si="1399"/>
        <v>0</v>
      </c>
      <c r="AI565" s="222">
        <f t="shared" si="1400"/>
        <v>0</v>
      </c>
      <c r="AJ565" s="222">
        <f t="shared" si="1401"/>
        <v>0</v>
      </c>
      <c r="AK565" s="222">
        <f t="shared" si="1402"/>
        <v>0</v>
      </c>
      <c r="AL565" s="222">
        <f t="shared" si="1403"/>
        <v>0</v>
      </c>
      <c r="AM565" s="222">
        <f t="shared" si="1404"/>
        <v>0</v>
      </c>
      <c r="AN565" s="222">
        <f t="shared" si="1405"/>
        <v>0</v>
      </c>
      <c r="AO565" s="222">
        <f t="shared" si="1406"/>
        <v>0</v>
      </c>
      <c r="AP565" s="222">
        <f t="shared" si="1407"/>
        <v>0</v>
      </c>
      <c r="AQ565" s="222">
        <f t="shared" si="1408"/>
        <v>0</v>
      </c>
      <c r="AR565" s="222">
        <f t="shared" si="1409"/>
        <v>0</v>
      </c>
      <c r="AS565" s="222">
        <f t="shared" si="1410"/>
        <v>0</v>
      </c>
      <c r="AT565" s="222">
        <f t="shared" si="1411"/>
        <v>0</v>
      </c>
      <c r="AU565" s="222">
        <f t="shared" si="1412"/>
        <v>0</v>
      </c>
      <c r="AV565" s="222">
        <f t="shared" si="1413"/>
        <v>0</v>
      </c>
      <c r="AW565" s="222">
        <f t="shared" si="1414"/>
        <v>0</v>
      </c>
      <c r="AX565" s="222">
        <f t="shared" si="1415"/>
        <v>0</v>
      </c>
      <c r="AY565" s="222">
        <f t="shared" si="1416"/>
        <v>0</v>
      </c>
      <c r="AZ565" s="222">
        <f t="shared" si="1417"/>
        <v>0</v>
      </c>
      <c r="BA565" s="222">
        <f t="shared" si="1418"/>
        <v>0</v>
      </c>
      <c r="BB565" s="222">
        <f t="shared" si="1419"/>
        <v>0</v>
      </c>
      <c r="BC565" s="222">
        <f t="shared" si="1420"/>
        <v>0</v>
      </c>
      <c r="BD565" s="222">
        <f t="shared" si="1421"/>
        <v>0</v>
      </c>
      <c r="BE565" s="222">
        <f t="shared" si="1422"/>
        <v>0</v>
      </c>
      <c r="BF565" s="222">
        <f t="shared" si="1423"/>
        <v>0</v>
      </c>
      <c r="BG565" s="222">
        <f t="shared" si="1424"/>
        <v>0</v>
      </c>
      <c r="BH565" s="222">
        <f t="shared" si="1425"/>
        <v>0</v>
      </c>
      <c r="BI565" s="222">
        <f t="shared" si="1426"/>
        <v>0</v>
      </c>
      <c r="BJ565" s="222">
        <f t="shared" si="1427"/>
        <v>0</v>
      </c>
      <c r="BK565" s="222">
        <f t="shared" si="1428"/>
        <v>0</v>
      </c>
      <c r="BL565" s="222">
        <f t="shared" si="1429"/>
        <v>0</v>
      </c>
      <c r="BM565" s="222">
        <f t="shared" si="1430"/>
        <v>0</v>
      </c>
      <c r="BN565" s="222">
        <f t="shared" si="1431"/>
        <v>0</v>
      </c>
      <c r="BO565" s="222">
        <f t="shared" si="1432"/>
        <v>0</v>
      </c>
      <c r="BP565" s="222">
        <f t="shared" si="1433"/>
        <v>0</v>
      </c>
      <c r="BQ565" s="222">
        <f t="shared" si="1434"/>
        <v>0</v>
      </c>
      <c r="BR565" s="222">
        <f t="shared" si="1435"/>
        <v>0</v>
      </c>
      <c r="BS565" s="222">
        <f t="shared" si="1436"/>
        <v>0</v>
      </c>
      <c r="BT565" s="222">
        <f t="shared" si="1437"/>
        <v>0</v>
      </c>
      <c r="BU565" s="222">
        <f t="shared" si="1438"/>
        <v>0</v>
      </c>
      <c r="BV565" s="222">
        <f t="shared" si="1439"/>
        <v>0</v>
      </c>
      <c r="BW565" s="222">
        <f t="shared" si="1440"/>
        <v>0</v>
      </c>
      <c r="BX565" s="222">
        <f t="shared" si="1441"/>
        <v>0</v>
      </c>
      <c r="BY565" s="222">
        <f t="shared" si="1442"/>
        <v>0</v>
      </c>
      <c r="BZ565" s="222">
        <f t="shared" si="1443"/>
        <v>0</v>
      </c>
      <c r="CA565" s="222">
        <f t="shared" si="1444"/>
        <v>0</v>
      </c>
      <c r="CB565" s="222">
        <f t="shared" si="1445"/>
        <v>0</v>
      </c>
      <c r="CC565" s="222">
        <f t="shared" si="1446"/>
        <v>0</v>
      </c>
      <c r="CD565" s="222">
        <f t="shared" si="1447"/>
        <v>0</v>
      </c>
      <c r="CE565" s="222">
        <f t="shared" si="1448"/>
        <v>0</v>
      </c>
      <c r="CF565" s="222">
        <f t="shared" si="1449"/>
        <v>0</v>
      </c>
      <c r="CG565" s="222">
        <f t="shared" si="1450"/>
        <v>0</v>
      </c>
      <c r="CH565" s="222">
        <f t="shared" si="1451"/>
        <v>0</v>
      </c>
      <c r="CI565" s="222">
        <f t="shared" si="1452"/>
        <v>0</v>
      </c>
      <c r="CJ565" s="222">
        <f t="shared" si="1453"/>
        <v>0</v>
      </c>
      <c r="CK565" s="222">
        <f t="shared" si="1454"/>
        <v>0</v>
      </c>
      <c r="CL565" s="222">
        <f t="shared" si="1455"/>
        <v>0</v>
      </c>
      <c r="CM565" s="222">
        <f t="shared" si="1456"/>
        <v>0</v>
      </c>
      <c r="CN565" s="222">
        <f t="shared" si="1457"/>
        <v>0</v>
      </c>
      <c r="CO565" s="222">
        <f t="shared" si="1458"/>
        <v>0</v>
      </c>
      <c r="CP565" s="222">
        <f t="shared" si="1459"/>
        <v>0</v>
      </c>
      <c r="CQ565" s="222">
        <f t="shared" si="1460"/>
        <v>0</v>
      </c>
      <c r="CR565" s="222">
        <f t="shared" si="1461"/>
        <v>0</v>
      </c>
      <c r="CS565" s="222">
        <f t="shared" si="1462"/>
        <v>0</v>
      </c>
      <c r="CT565" s="222">
        <f t="shared" si="1463"/>
        <v>0</v>
      </c>
      <c r="CU565" s="222">
        <f t="shared" si="1464"/>
        <v>0</v>
      </c>
      <c r="CV565" s="222">
        <f t="shared" si="1465"/>
        <v>0</v>
      </c>
      <c r="CW565" s="222">
        <f t="shared" si="1466"/>
        <v>0</v>
      </c>
      <c r="CX565" s="222">
        <f t="shared" si="1467"/>
        <v>0</v>
      </c>
      <c r="CY565" s="222">
        <f t="shared" si="1468"/>
        <v>0</v>
      </c>
      <c r="CZ565" s="222">
        <f t="shared" si="1469"/>
        <v>0</v>
      </c>
      <c r="DA565" s="222">
        <f t="shared" si="1470"/>
        <v>0</v>
      </c>
      <c r="DB565" s="222">
        <f t="shared" si="1471"/>
        <v>0</v>
      </c>
      <c r="DC565" s="222">
        <f t="shared" si="1472"/>
        <v>0</v>
      </c>
      <c r="DD565" s="222">
        <f t="shared" si="1473"/>
        <v>0</v>
      </c>
      <c r="DE565" s="222">
        <f t="shared" si="1474"/>
        <v>0</v>
      </c>
      <c r="DF565" s="222">
        <f t="shared" si="1475"/>
        <v>0</v>
      </c>
      <c r="DG565" s="222">
        <f t="shared" si="1476"/>
        <v>0</v>
      </c>
      <c r="DH565" s="222">
        <f t="shared" si="1477"/>
        <v>0</v>
      </c>
      <c r="DI565" s="222">
        <f t="shared" si="1478"/>
        <v>0</v>
      </c>
      <c r="DJ565" s="222">
        <f t="shared" si="1479"/>
        <v>0</v>
      </c>
      <c r="DK565" s="222">
        <f t="shared" si="1480"/>
        <v>0</v>
      </c>
      <c r="DL565" s="222">
        <f t="shared" si="1481"/>
        <v>0</v>
      </c>
      <c r="DM565" s="222">
        <f t="shared" si="1482"/>
        <v>0</v>
      </c>
      <c r="DN565" s="222">
        <f t="shared" si="1483"/>
        <v>0</v>
      </c>
      <c r="DO565" s="222">
        <f t="shared" si="1484"/>
        <v>0</v>
      </c>
      <c r="DP565" s="222">
        <f t="shared" si="1485"/>
        <v>0</v>
      </c>
      <c r="DQ565" s="222">
        <f t="shared" si="1486"/>
        <v>0</v>
      </c>
      <c r="DR565" s="222">
        <f t="shared" si="1487"/>
        <v>0</v>
      </c>
      <c r="DS565" s="222">
        <f t="shared" si="1488"/>
        <v>0</v>
      </c>
      <c r="DT565" s="222">
        <f t="shared" si="1489"/>
        <v>0</v>
      </c>
      <c r="DU565" s="222">
        <f t="shared" si="1490"/>
        <v>0</v>
      </c>
      <c r="DV565" s="222">
        <f t="shared" si="1491"/>
        <v>0</v>
      </c>
      <c r="DW565" s="222">
        <f t="shared" si="1492"/>
        <v>0</v>
      </c>
      <c r="DX565" s="222">
        <f t="shared" si="1493"/>
        <v>0</v>
      </c>
      <c r="DY565" s="222">
        <f t="shared" si="1494"/>
        <v>0</v>
      </c>
      <c r="DZ565" s="222">
        <f t="shared" si="1495"/>
        <v>0</v>
      </c>
      <c r="EA565" s="222">
        <f t="shared" si="1496"/>
        <v>0</v>
      </c>
      <c r="EB565" s="222">
        <f t="shared" si="1497"/>
        <v>0</v>
      </c>
      <c r="EC565" s="222">
        <f t="shared" si="1498"/>
        <v>0</v>
      </c>
      <c r="ED565" s="222">
        <f t="shared" si="1499"/>
        <v>0</v>
      </c>
      <c r="EE565" s="222">
        <f t="shared" si="1500"/>
        <v>0</v>
      </c>
      <c r="EF565" s="222">
        <f t="shared" si="1501"/>
        <v>0</v>
      </c>
      <c r="EG565" s="222">
        <f t="shared" si="1502"/>
        <v>0</v>
      </c>
      <c r="EH565" s="222">
        <f t="shared" si="1503"/>
        <v>0</v>
      </c>
      <c r="EI565" s="222">
        <f t="shared" si="1504"/>
        <v>0</v>
      </c>
      <c r="EJ565" s="222">
        <f t="shared" si="1505"/>
        <v>0</v>
      </c>
      <c r="EK565" s="222">
        <f t="shared" si="1506"/>
        <v>0</v>
      </c>
      <c r="EL565" s="222">
        <f t="shared" si="1507"/>
        <v>0</v>
      </c>
      <c r="EM565" s="222">
        <f t="shared" si="1508"/>
        <v>0</v>
      </c>
      <c r="EN565" s="222">
        <f t="shared" si="1509"/>
        <v>0</v>
      </c>
      <c r="EO565" s="222">
        <f t="shared" si="1510"/>
        <v>0</v>
      </c>
      <c r="EP565" s="222">
        <f t="shared" si="1511"/>
        <v>0</v>
      </c>
      <c r="EQ565" s="222">
        <f t="shared" si="1512"/>
        <v>0</v>
      </c>
      <c r="ER565" s="222">
        <f t="shared" si="1513"/>
        <v>0</v>
      </c>
      <c r="ES565" s="222">
        <f t="shared" si="1514"/>
        <v>0</v>
      </c>
      <c r="ET565" s="222">
        <f t="shared" si="1515"/>
        <v>0</v>
      </c>
      <c r="EU565" s="222">
        <f t="shared" si="1516"/>
        <v>0</v>
      </c>
      <c r="EV565" s="222">
        <f t="shared" si="1517"/>
        <v>0</v>
      </c>
      <c r="EW565" s="222">
        <f t="shared" si="1518"/>
        <v>0</v>
      </c>
      <c r="EX565" s="222">
        <f t="shared" si="1519"/>
        <v>0</v>
      </c>
      <c r="EY565" s="222">
        <f t="shared" si="1520"/>
        <v>0</v>
      </c>
      <c r="EZ565" s="222">
        <f t="shared" si="1521"/>
        <v>0</v>
      </c>
      <c r="FA565" s="222">
        <f t="shared" si="1522"/>
        <v>0</v>
      </c>
      <c r="FB565" s="222">
        <f t="shared" si="1523"/>
        <v>0</v>
      </c>
      <c r="FC565" s="222">
        <f t="shared" si="1524"/>
        <v>0</v>
      </c>
      <c r="FD565" s="222">
        <f t="shared" si="1525"/>
        <v>0</v>
      </c>
      <c r="FE565" s="222">
        <f t="shared" si="1526"/>
        <v>0</v>
      </c>
      <c r="FF565" s="222">
        <f t="shared" si="1527"/>
        <v>0</v>
      </c>
      <c r="FG565" s="222">
        <f t="shared" si="1528"/>
        <v>0</v>
      </c>
      <c r="FH565" s="222">
        <f t="shared" si="1529"/>
        <v>0</v>
      </c>
      <c r="FI565" s="222">
        <f t="shared" si="1530"/>
        <v>0</v>
      </c>
      <c r="FJ565" s="222">
        <f t="shared" si="1531"/>
        <v>0</v>
      </c>
      <c r="FK565" s="222">
        <f t="shared" si="1532"/>
        <v>0</v>
      </c>
      <c r="FL565" s="222">
        <f t="shared" si="1533"/>
        <v>0</v>
      </c>
      <c r="FM565" s="222">
        <f t="shared" si="1534"/>
        <v>0</v>
      </c>
      <c r="FN565" s="222">
        <f t="shared" si="1535"/>
        <v>0</v>
      </c>
      <c r="FO565" s="222">
        <f t="shared" si="1536"/>
        <v>0</v>
      </c>
      <c r="FP565" s="222">
        <f t="shared" si="1537"/>
        <v>0</v>
      </c>
      <c r="FQ565" s="222">
        <f t="shared" si="1538"/>
        <v>0</v>
      </c>
      <c r="FR565" s="222">
        <f t="shared" si="1539"/>
        <v>0</v>
      </c>
      <c r="FS565" s="222">
        <f t="shared" si="1540"/>
        <v>0</v>
      </c>
      <c r="FT565" s="222">
        <f t="shared" si="1541"/>
        <v>0</v>
      </c>
      <c r="FU565" s="222">
        <f t="shared" si="1542"/>
        <v>0</v>
      </c>
      <c r="FV565" s="222">
        <f t="shared" si="1543"/>
        <v>0</v>
      </c>
      <c r="FW565" s="222">
        <f t="shared" si="1544"/>
        <v>0</v>
      </c>
      <c r="FX565" s="222">
        <f t="shared" si="1545"/>
        <v>0</v>
      </c>
      <c r="FY565" s="222">
        <f t="shared" si="1546"/>
        <v>0</v>
      </c>
      <c r="FZ565" s="222">
        <f t="shared" si="1547"/>
        <v>0</v>
      </c>
      <c r="GA565" s="222">
        <f t="shared" si="1548"/>
        <v>0</v>
      </c>
      <c r="GB565" s="222">
        <f t="shared" si="1549"/>
        <v>0</v>
      </c>
      <c r="GC565" s="222">
        <f t="shared" si="1550"/>
        <v>0</v>
      </c>
      <c r="GD565" s="222">
        <f t="shared" si="1551"/>
        <v>0</v>
      </c>
      <c r="GE565" s="222">
        <f t="shared" si="1552"/>
        <v>0</v>
      </c>
      <c r="GF565" s="222">
        <f t="shared" si="1553"/>
        <v>0</v>
      </c>
      <c r="GG565" s="222">
        <f t="shared" si="1554"/>
        <v>0</v>
      </c>
      <c r="GH565" s="222">
        <f t="shared" si="1555"/>
        <v>0</v>
      </c>
      <c r="GI565" s="222">
        <f t="shared" si="1556"/>
        <v>0</v>
      </c>
      <c r="GJ565" s="222">
        <f t="shared" si="1557"/>
        <v>0</v>
      </c>
      <c r="GK565" s="222">
        <f t="shared" si="1558"/>
        <v>0</v>
      </c>
      <c r="GL565" s="222">
        <f t="shared" si="1559"/>
        <v>0</v>
      </c>
      <c r="GM565" s="222">
        <f t="shared" si="1560"/>
        <v>0</v>
      </c>
      <c r="GN565" s="222">
        <f t="shared" si="1561"/>
        <v>0</v>
      </c>
      <c r="GO565" s="222">
        <f t="shared" si="1562"/>
        <v>0</v>
      </c>
      <c r="GP565" s="222">
        <f t="shared" si="1563"/>
        <v>0</v>
      </c>
      <c r="GQ565" s="222">
        <f t="shared" si="1564"/>
        <v>0</v>
      </c>
      <c r="GR565" s="222">
        <f t="shared" si="1565"/>
        <v>0</v>
      </c>
      <c r="GS565" s="222">
        <f t="shared" si="1566"/>
        <v>0</v>
      </c>
      <c r="GT565" s="222">
        <f t="shared" si="1567"/>
        <v>0</v>
      </c>
      <c r="GU565" s="222">
        <f t="shared" si="1568"/>
        <v>0</v>
      </c>
      <c r="GV565" s="222">
        <f t="shared" si="1569"/>
        <v>0</v>
      </c>
      <c r="GW565" s="222">
        <f t="shared" si="1570"/>
        <v>0</v>
      </c>
      <c r="GX565" s="222">
        <f t="shared" si="1571"/>
        <v>0</v>
      </c>
      <c r="GY565" s="222">
        <f t="shared" si="1572"/>
        <v>0</v>
      </c>
      <c r="GZ565" s="222">
        <f t="shared" si="1573"/>
        <v>0</v>
      </c>
      <c r="HA565" s="222">
        <f t="shared" si="1574"/>
        <v>0</v>
      </c>
      <c r="HB565" s="222">
        <f t="shared" si="1575"/>
        <v>0</v>
      </c>
      <c r="HC565" s="222">
        <f t="shared" si="1576"/>
        <v>0</v>
      </c>
      <c r="HD565" s="222">
        <f t="shared" si="1577"/>
        <v>0</v>
      </c>
      <c r="HE565" s="222">
        <f t="shared" si="1578"/>
        <v>0</v>
      </c>
      <c r="HF565" s="222">
        <f t="shared" si="1579"/>
        <v>0</v>
      </c>
      <c r="HG565" s="222">
        <f t="shared" si="1580"/>
        <v>0</v>
      </c>
      <c r="HH565" s="222">
        <f t="shared" si="1581"/>
        <v>0</v>
      </c>
      <c r="HI565" s="222">
        <f t="shared" si="1582"/>
        <v>0</v>
      </c>
      <c r="HJ565" s="222">
        <f t="shared" si="1583"/>
        <v>0</v>
      </c>
      <c r="HK565" s="222">
        <f t="shared" si="1584"/>
        <v>0</v>
      </c>
      <c r="HL565" s="222">
        <f t="shared" si="1585"/>
        <v>0</v>
      </c>
      <c r="HM565" s="222">
        <f t="shared" si="1586"/>
        <v>0</v>
      </c>
      <c r="HN565" s="222">
        <f t="shared" si="1587"/>
        <v>0</v>
      </c>
      <c r="HO565" s="222">
        <f t="shared" si="1588"/>
        <v>0</v>
      </c>
      <c r="HP565" s="222">
        <f t="shared" si="1589"/>
        <v>0</v>
      </c>
      <c r="HQ565" s="222">
        <f t="shared" si="1590"/>
        <v>0</v>
      </c>
      <c r="HR565" s="222">
        <f t="shared" si="1591"/>
        <v>0</v>
      </c>
      <c r="HS565" s="222">
        <f t="shared" si="1592"/>
        <v>0</v>
      </c>
      <c r="HT565" s="222">
        <f t="shared" si="1593"/>
        <v>0</v>
      </c>
      <c r="HU565" s="222">
        <f t="shared" si="1594"/>
        <v>0</v>
      </c>
      <c r="HV565" s="222">
        <f t="shared" si="1595"/>
        <v>0</v>
      </c>
      <c r="HW565" s="222">
        <f t="shared" si="1596"/>
        <v>0</v>
      </c>
      <c r="HX565" s="222">
        <f t="shared" si="1597"/>
        <v>0</v>
      </c>
      <c r="HY565" s="222">
        <f t="shared" si="1598"/>
        <v>0</v>
      </c>
      <c r="HZ565" s="222">
        <f t="shared" si="1599"/>
        <v>0</v>
      </c>
      <c r="IA565" s="222">
        <f t="shared" si="1600"/>
        <v>0</v>
      </c>
      <c r="IB565" s="222">
        <f t="shared" si="1601"/>
        <v>0</v>
      </c>
      <c r="IC565" s="222">
        <f t="shared" si="1602"/>
        <v>0</v>
      </c>
      <c r="ID565" s="222">
        <f t="shared" si="1603"/>
        <v>0</v>
      </c>
      <c r="IE565" s="222">
        <f t="shared" si="1604"/>
        <v>0</v>
      </c>
      <c r="IF565" s="222">
        <f t="shared" si="1605"/>
        <v>0</v>
      </c>
      <c r="IG565" s="222">
        <f t="shared" si="1606"/>
        <v>0</v>
      </c>
      <c r="IH565" s="222">
        <f t="shared" si="1607"/>
        <v>0</v>
      </c>
      <c r="II565" s="222">
        <f t="shared" si="1608"/>
        <v>0</v>
      </c>
      <c r="IJ565" s="222">
        <f t="shared" si="1609"/>
        <v>0</v>
      </c>
      <c r="IK565" s="222">
        <f t="shared" si="1610"/>
        <v>0</v>
      </c>
      <c r="IL565" s="222">
        <f t="shared" si="1611"/>
        <v>0</v>
      </c>
      <c r="IM565" s="222">
        <f t="shared" si="1612"/>
        <v>0</v>
      </c>
      <c r="IN565" s="222">
        <f t="shared" si="1613"/>
        <v>0</v>
      </c>
      <c r="IO565" s="222">
        <f t="shared" si="1614"/>
        <v>0</v>
      </c>
      <c r="IP565" s="222">
        <f t="shared" si="1615"/>
        <v>0</v>
      </c>
      <c r="IQ565" s="222">
        <f t="shared" si="1616"/>
        <v>0</v>
      </c>
      <c r="IR565" s="222">
        <f t="shared" si="1617"/>
        <v>0</v>
      </c>
      <c r="IS565" s="222">
        <f t="shared" si="1618"/>
        <v>0</v>
      </c>
      <c r="IT565" s="222">
        <f t="shared" si="1619"/>
        <v>0</v>
      </c>
      <c r="IU565" s="222">
        <f t="shared" si="1620"/>
        <v>0</v>
      </c>
      <c r="IV565" s="222">
        <f t="shared" si="1621"/>
        <v>0</v>
      </c>
      <c r="IW565" s="222">
        <f t="shared" si="1622"/>
        <v>0</v>
      </c>
      <c r="IX565" s="222">
        <f t="shared" si="1623"/>
        <v>0</v>
      </c>
      <c r="IY565" s="222">
        <f t="shared" si="1624"/>
        <v>0</v>
      </c>
      <c r="IZ565" s="222">
        <f t="shared" si="1625"/>
        <v>0</v>
      </c>
      <c r="JA565" s="222">
        <f t="shared" si="1626"/>
        <v>0</v>
      </c>
      <c r="JB565" s="222">
        <f t="shared" si="1627"/>
        <v>0</v>
      </c>
    </row>
    <row r="566" spans="2:262">
      <c r="B566" s="230">
        <v>205</v>
      </c>
      <c r="C566" s="229">
        <f t="shared" si="1628"/>
        <v>4.0039062500000005E-3</v>
      </c>
      <c r="D566" s="226">
        <f t="shared" ca="1" si="1371"/>
        <v>72.176149662900997</v>
      </c>
      <c r="E566" s="225">
        <f ca="1">HC361</f>
        <v>0.17614966290099512</v>
      </c>
      <c r="F566" s="224">
        <v>205</v>
      </c>
      <c r="G566" s="222">
        <f t="shared" si="1372"/>
        <v>0</v>
      </c>
      <c r="H566" s="222">
        <f t="shared" si="1373"/>
        <v>0</v>
      </c>
      <c r="I566" s="222">
        <f t="shared" si="1374"/>
        <v>0</v>
      </c>
      <c r="J566" s="222">
        <f t="shared" si="1375"/>
        <v>0</v>
      </c>
      <c r="K566" s="222">
        <f t="shared" si="1376"/>
        <v>0</v>
      </c>
      <c r="L566" s="222">
        <f t="shared" si="1377"/>
        <v>0</v>
      </c>
      <c r="M566" s="222">
        <f t="shared" si="1378"/>
        <v>0</v>
      </c>
      <c r="N566" s="222">
        <f t="shared" si="1379"/>
        <v>0</v>
      </c>
      <c r="O566" s="222">
        <f t="shared" si="1380"/>
        <v>0</v>
      </c>
      <c r="P566" s="222">
        <f t="shared" si="1381"/>
        <v>0</v>
      </c>
      <c r="Q566" s="222">
        <f t="shared" si="1382"/>
        <v>0</v>
      </c>
      <c r="R566" s="222">
        <f t="shared" si="1383"/>
        <v>0</v>
      </c>
      <c r="S566" s="222">
        <f t="shared" si="1384"/>
        <v>0</v>
      </c>
      <c r="T566" s="222">
        <f t="shared" si="1385"/>
        <v>0</v>
      </c>
      <c r="U566" s="222">
        <f t="shared" si="1386"/>
        <v>0</v>
      </c>
      <c r="V566" s="222">
        <f t="shared" si="1387"/>
        <v>0</v>
      </c>
      <c r="W566" s="222">
        <f t="shared" si="1388"/>
        <v>0</v>
      </c>
      <c r="X566" s="222">
        <f t="shared" si="1389"/>
        <v>0</v>
      </c>
      <c r="Y566" s="222">
        <f t="shared" si="1390"/>
        <v>0</v>
      </c>
      <c r="Z566" s="222">
        <f t="shared" si="1391"/>
        <v>0</v>
      </c>
      <c r="AA566" s="222">
        <f t="shared" si="1392"/>
        <v>0</v>
      </c>
      <c r="AB566" s="222">
        <f t="shared" si="1393"/>
        <v>0</v>
      </c>
      <c r="AC566" s="222">
        <f t="shared" si="1394"/>
        <v>0</v>
      </c>
      <c r="AD566" s="222">
        <f t="shared" si="1395"/>
        <v>0</v>
      </c>
      <c r="AE566" s="222">
        <f t="shared" si="1396"/>
        <v>0</v>
      </c>
      <c r="AF566" s="222">
        <f t="shared" si="1397"/>
        <v>0</v>
      </c>
      <c r="AG566" s="222">
        <f t="shared" si="1398"/>
        <v>0</v>
      </c>
      <c r="AH566" s="222">
        <f t="shared" si="1399"/>
        <v>0</v>
      </c>
      <c r="AI566" s="222">
        <f t="shared" si="1400"/>
        <v>0</v>
      </c>
      <c r="AJ566" s="222">
        <f t="shared" si="1401"/>
        <v>0</v>
      </c>
      <c r="AK566" s="222">
        <f t="shared" si="1402"/>
        <v>0</v>
      </c>
      <c r="AL566" s="222">
        <f t="shared" si="1403"/>
        <v>0</v>
      </c>
      <c r="AM566" s="222">
        <f t="shared" si="1404"/>
        <v>0</v>
      </c>
      <c r="AN566" s="222">
        <f t="shared" si="1405"/>
        <v>0</v>
      </c>
      <c r="AO566" s="222">
        <f t="shared" si="1406"/>
        <v>0</v>
      </c>
      <c r="AP566" s="222">
        <f t="shared" si="1407"/>
        <v>0</v>
      </c>
      <c r="AQ566" s="222">
        <f t="shared" si="1408"/>
        <v>0</v>
      </c>
      <c r="AR566" s="222">
        <f t="shared" si="1409"/>
        <v>0</v>
      </c>
      <c r="AS566" s="222">
        <f t="shared" si="1410"/>
        <v>0</v>
      </c>
      <c r="AT566" s="222">
        <f t="shared" si="1411"/>
        <v>0</v>
      </c>
      <c r="AU566" s="222">
        <f t="shared" si="1412"/>
        <v>0</v>
      </c>
      <c r="AV566" s="222">
        <f t="shared" si="1413"/>
        <v>0</v>
      </c>
      <c r="AW566" s="222">
        <f t="shared" si="1414"/>
        <v>0</v>
      </c>
      <c r="AX566" s="222">
        <f t="shared" si="1415"/>
        <v>0</v>
      </c>
      <c r="AY566" s="222">
        <f t="shared" si="1416"/>
        <v>0</v>
      </c>
      <c r="AZ566" s="222">
        <f t="shared" si="1417"/>
        <v>0</v>
      </c>
      <c r="BA566" s="222">
        <f t="shared" si="1418"/>
        <v>0</v>
      </c>
      <c r="BB566" s="222">
        <f t="shared" si="1419"/>
        <v>0</v>
      </c>
      <c r="BC566" s="222">
        <f t="shared" si="1420"/>
        <v>0</v>
      </c>
      <c r="BD566" s="222">
        <f t="shared" si="1421"/>
        <v>0</v>
      </c>
      <c r="BE566" s="222">
        <f t="shared" si="1422"/>
        <v>0</v>
      </c>
      <c r="BF566" s="222">
        <f t="shared" si="1423"/>
        <v>0</v>
      </c>
      <c r="BG566" s="222">
        <f t="shared" si="1424"/>
        <v>0</v>
      </c>
      <c r="BH566" s="222">
        <f t="shared" si="1425"/>
        <v>0</v>
      </c>
      <c r="BI566" s="222">
        <f t="shared" si="1426"/>
        <v>0</v>
      </c>
      <c r="BJ566" s="222">
        <f t="shared" si="1427"/>
        <v>0</v>
      </c>
      <c r="BK566" s="222">
        <f t="shared" si="1428"/>
        <v>0</v>
      </c>
      <c r="BL566" s="222">
        <f t="shared" si="1429"/>
        <v>0</v>
      </c>
      <c r="BM566" s="222">
        <f t="shared" si="1430"/>
        <v>0</v>
      </c>
      <c r="BN566" s="222">
        <f t="shared" si="1431"/>
        <v>0</v>
      </c>
      <c r="BO566" s="222">
        <f t="shared" si="1432"/>
        <v>0</v>
      </c>
      <c r="BP566" s="222">
        <f t="shared" si="1433"/>
        <v>0</v>
      </c>
      <c r="BQ566" s="222">
        <f t="shared" si="1434"/>
        <v>0</v>
      </c>
      <c r="BR566" s="222">
        <f t="shared" si="1435"/>
        <v>0</v>
      </c>
      <c r="BS566" s="222">
        <f t="shared" si="1436"/>
        <v>0</v>
      </c>
      <c r="BT566" s="222">
        <f t="shared" si="1437"/>
        <v>0</v>
      </c>
      <c r="BU566" s="222">
        <f t="shared" si="1438"/>
        <v>0</v>
      </c>
      <c r="BV566" s="222">
        <f t="shared" si="1439"/>
        <v>0</v>
      </c>
      <c r="BW566" s="222">
        <f t="shared" si="1440"/>
        <v>0</v>
      </c>
      <c r="BX566" s="222">
        <f t="shared" si="1441"/>
        <v>0</v>
      </c>
      <c r="BY566" s="222">
        <f t="shared" si="1442"/>
        <v>0</v>
      </c>
      <c r="BZ566" s="222">
        <f t="shared" si="1443"/>
        <v>0</v>
      </c>
      <c r="CA566" s="222">
        <f t="shared" si="1444"/>
        <v>0</v>
      </c>
      <c r="CB566" s="222">
        <f t="shared" si="1445"/>
        <v>0</v>
      </c>
      <c r="CC566" s="222">
        <f t="shared" si="1446"/>
        <v>0</v>
      </c>
      <c r="CD566" s="222">
        <f t="shared" si="1447"/>
        <v>0</v>
      </c>
      <c r="CE566" s="222">
        <f t="shared" si="1448"/>
        <v>0</v>
      </c>
      <c r="CF566" s="222">
        <f t="shared" si="1449"/>
        <v>0</v>
      </c>
      <c r="CG566" s="222">
        <f t="shared" si="1450"/>
        <v>0</v>
      </c>
      <c r="CH566" s="222">
        <f t="shared" si="1451"/>
        <v>0</v>
      </c>
      <c r="CI566" s="222">
        <f t="shared" si="1452"/>
        <v>0</v>
      </c>
      <c r="CJ566" s="222">
        <f t="shared" si="1453"/>
        <v>0</v>
      </c>
      <c r="CK566" s="222">
        <f t="shared" si="1454"/>
        <v>0</v>
      </c>
      <c r="CL566" s="222">
        <f t="shared" si="1455"/>
        <v>0</v>
      </c>
      <c r="CM566" s="222">
        <f t="shared" si="1456"/>
        <v>0</v>
      </c>
      <c r="CN566" s="222">
        <f t="shared" si="1457"/>
        <v>0</v>
      </c>
      <c r="CO566" s="222">
        <f t="shared" si="1458"/>
        <v>0</v>
      </c>
      <c r="CP566" s="222">
        <f t="shared" si="1459"/>
        <v>0</v>
      </c>
      <c r="CQ566" s="222">
        <f t="shared" si="1460"/>
        <v>0</v>
      </c>
      <c r="CR566" s="222">
        <f t="shared" si="1461"/>
        <v>0</v>
      </c>
      <c r="CS566" s="222">
        <f t="shared" si="1462"/>
        <v>0</v>
      </c>
      <c r="CT566" s="222">
        <f t="shared" si="1463"/>
        <v>0</v>
      </c>
      <c r="CU566" s="222">
        <f t="shared" si="1464"/>
        <v>0</v>
      </c>
      <c r="CV566" s="222">
        <f t="shared" si="1465"/>
        <v>0</v>
      </c>
      <c r="CW566" s="222">
        <f t="shared" si="1466"/>
        <v>0</v>
      </c>
      <c r="CX566" s="222">
        <f t="shared" si="1467"/>
        <v>0</v>
      </c>
      <c r="CY566" s="222">
        <f t="shared" si="1468"/>
        <v>0</v>
      </c>
      <c r="CZ566" s="222">
        <f t="shared" si="1469"/>
        <v>0</v>
      </c>
      <c r="DA566" s="222">
        <f t="shared" si="1470"/>
        <v>0</v>
      </c>
      <c r="DB566" s="222">
        <f t="shared" si="1471"/>
        <v>0</v>
      </c>
      <c r="DC566" s="222">
        <f t="shared" si="1472"/>
        <v>0</v>
      </c>
      <c r="DD566" s="222">
        <f t="shared" si="1473"/>
        <v>0</v>
      </c>
      <c r="DE566" s="222">
        <f t="shared" si="1474"/>
        <v>0</v>
      </c>
      <c r="DF566" s="222">
        <f t="shared" si="1475"/>
        <v>0</v>
      </c>
      <c r="DG566" s="222">
        <f t="shared" si="1476"/>
        <v>0</v>
      </c>
      <c r="DH566" s="222">
        <f t="shared" si="1477"/>
        <v>0</v>
      </c>
      <c r="DI566" s="222">
        <f t="shared" si="1478"/>
        <v>0</v>
      </c>
      <c r="DJ566" s="222">
        <f t="shared" si="1479"/>
        <v>0</v>
      </c>
      <c r="DK566" s="222">
        <f t="shared" si="1480"/>
        <v>0</v>
      </c>
      <c r="DL566" s="222">
        <f t="shared" si="1481"/>
        <v>0</v>
      </c>
      <c r="DM566" s="222">
        <f t="shared" si="1482"/>
        <v>0</v>
      </c>
      <c r="DN566" s="222">
        <f t="shared" si="1483"/>
        <v>0</v>
      </c>
      <c r="DO566" s="222">
        <f t="shared" si="1484"/>
        <v>0</v>
      </c>
      <c r="DP566" s="222">
        <f t="shared" si="1485"/>
        <v>0</v>
      </c>
      <c r="DQ566" s="222">
        <f t="shared" si="1486"/>
        <v>0</v>
      </c>
      <c r="DR566" s="222">
        <f t="shared" si="1487"/>
        <v>0</v>
      </c>
      <c r="DS566" s="222">
        <f t="shared" si="1488"/>
        <v>0</v>
      </c>
      <c r="DT566" s="222">
        <f t="shared" si="1489"/>
        <v>0</v>
      </c>
      <c r="DU566" s="222">
        <f t="shared" si="1490"/>
        <v>0</v>
      </c>
      <c r="DV566" s="222">
        <f t="shared" si="1491"/>
        <v>0</v>
      </c>
      <c r="DW566" s="222">
        <f t="shared" si="1492"/>
        <v>0</v>
      </c>
      <c r="DX566" s="222">
        <f t="shared" si="1493"/>
        <v>0</v>
      </c>
      <c r="DY566" s="222">
        <f t="shared" si="1494"/>
        <v>0</v>
      </c>
      <c r="DZ566" s="222">
        <f t="shared" si="1495"/>
        <v>0</v>
      </c>
      <c r="EA566" s="222">
        <f t="shared" si="1496"/>
        <v>0</v>
      </c>
      <c r="EB566" s="222">
        <f t="shared" si="1497"/>
        <v>0</v>
      </c>
      <c r="EC566" s="222">
        <f t="shared" si="1498"/>
        <v>0</v>
      </c>
      <c r="ED566" s="222">
        <f t="shared" si="1499"/>
        <v>0</v>
      </c>
      <c r="EE566" s="222">
        <f t="shared" si="1500"/>
        <v>0</v>
      </c>
      <c r="EF566" s="222">
        <f t="shared" si="1501"/>
        <v>0</v>
      </c>
      <c r="EG566" s="222">
        <f t="shared" si="1502"/>
        <v>0</v>
      </c>
      <c r="EH566" s="222">
        <f t="shared" si="1503"/>
        <v>0</v>
      </c>
      <c r="EI566" s="222">
        <f t="shared" si="1504"/>
        <v>0</v>
      </c>
      <c r="EJ566" s="222">
        <f t="shared" si="1505"/>
        <v>0</v>
      </c>
      <c r="EK566" s="222">
        <f t="shared" si="1506"/>
        <v>0</v>
      </c>
      <c r="EL566" s="222">
        <f t="shared" si="1507"/>
        <v>0</v>
      </c>
      <c r="EM566" s="222">
        <f t="shared" si="1508"/>
        <v>0</v>
      </c>
      <c r="EN566" s="222">
        <f t="shared" si="1509"/>
        <v>0</v>
      </c>
      <c r="EO566" s="222">
        <f t="shared" si="1510"/>
        <v>0</v>
      </c>
      <c r="EP566" s="222">
        <f t="shared" si="1511"/>
        <v>0</v>
      </c>
      <c r="EQ566" s="222">
        <f t="shared" si="1512"/>
        <v>0</v>
      </c>
      <c r="ER566" s="222">
        <f t="shared" si="1513"/>
        <v>0</v>
      </c>
      <c r="ES566" s="222">
        <f t="shared" si="1514"/>
        <v>0</v>
      </c>
      <c r="ET566" s="222">
        <f t="shared" si="1515"/>
        <v>0</v>
      </c>
      <c r="EU566" s="222">
        <f t="shared" si="1516"/>
        <v>0</v>
      </c>
      <c r="EV566" s="222">
        <f t="shared" si="1517"/>
        <v>0</v>
      </c>
      <c r="EW566" s="222">
        <f t="shared" si="1518"/>
        <v>0</v>
      </c>
      <c r="EX566" s="222">
        <f t="shared" si="1519"/>
        <v>0</v>
      </c>
      <c r="EY566" s="222">
        <f t="shared" si="1520"/>
        <v>0</v>
      </c>
      <c r="EZ566" s="222">
        <f t="shared" si="1521"/>
        <v>0</v>
      </c>
      <c r="FA566" s="222">
        <f t="shared" si="1522"/>
        <v>0</v>
      </c>
      <c r="FB566" s="222">
        <f t="shared" si="1523"/>
        <v>0</v>
      </c>
      <c r="FC566" s="222">
        <f t="shared" si="1524"/>
        <v>0</v>
      </c>
      <c r="FD566" s="222">
        <f t="shared" si="1525"/>
        <v>0</v>
      </c>
      <c r="FE566" s="222">
        <f t="shared" si="1526"/>
        <v>0</v>
      </c>
      <c r="FF566" s="222">
        <f t="shared" si="1527"/>
        <v>0</v>
      </c>
      <c r="FG566" s="222">
        <f t="shared" si="1528"/>
        <v>0</v>
      </c>
      <c r="FH566" s="222">
        <f t="shared" si="1529"/>
        <v>0</v>
      </c>
      <c r="FI566" s="222">
        <f t="shared" si="1530"/>
        <v>0</v>
      </c>
      <c r="FJ566" s="222">
        <f t="shared" si="1531"/>
        <v>0</v>
      </c>
      <c r="FK566" s="222">
        <f t="shared" si="1532"/>
        <v>0</v>
      </c>
      <c r="FL566" s="222">
        <f t="shared" si="1533"/>
        <v>0</v>
      </c>
      <c r="FM566" s="222">
        <f t="shared" si="1534"/>
        <v>0</v>
      </c>
      <c r="FN566" s="222">
        <f t="shared" si="1535"/>
        <v>0</v>
      </c>
      <c r="FO566" s="222">
        <f t="shared" si="1536"/>
        <v>0</v>
      </c>
      <c r="FP566" s="222">
        <f t="shared" si="1537"/>
        <v>0</v>
      </c>
      <c r="FQ566" s="222">
        <f t="shared" si="1538"/>
        <v>0</v>
      </c>
      <c r="FR566" s="222">
        <f t="shared" si="1539"/>
        <v>0</v>
      </c>
      <c r="FS566" s="222">
        <f t="shared" si="1540"/>
        <v>0</v>
      </c>
      <c r="FT566" s="222">
        <f t="shared" si="1541"/>
        <v>0</v>
      </c>
      <c r="FU566" s="222">
        <f t="shared" si="1542"/>
        <v>0</v>
      </c>
      <c r="FV566" s="222">
        <f t="shared" si="1543"/>
        <v>0</v>
      </c>
      <c r="FW566" s="222">
        <f t="shared" si="1544"/>
        <v>0</v>
      </c>
      <c r="FX566" s="222">
        <f t="shared" si="1545"/>
        <v>0</v>
      </c>
      <c r="FY566" s="222">
        <f t="shared" si="1546"/>
        <v>0</v>
      </c>
      <c r="FZ566" s="222">
        <f t="shared" si="1547"/>
        <v>0</v>
      </c>
      <c r="GA566" s="222">
        <f t="shared" si="1548"/>
        <v>0</v>
      </c>
      <c r="GB566" s="222">
        <f t="shared" si="1549"/>
        <v>0</v>
      </c>
      <c r="GC566" s="222">
        <f t="shared" si="1550"/>
        <v>0</v>
      </c>
      <c r="GD566" s="222">
        <f t="shared" si="1551"/>
        <v>0</v>
      </c>
      <c r="GE566" s="222">
        <f t="shared" si="1552"/>
        <v>0</v>
      </c>
      <c r="GF566" s="222">
        <f t="shared" si="1553"/>
        <v>0</v>
      </c>
      <c r="GG566" s="222">
        <f t="shared" si="1554"/>
        <v>0</v>
      </c>
      <c r="GH566" s="222">
        <f t="shared" si="1555"/>
        <v>0</v>
      </c>
      <c r="GI566" s="222">
        <f t="shared" si="1556"/>
        <v>0</v>
      </c>
      <c r="GJ566" s="222">
        <f t="shared" si="1557"/>
        <v>0</v>
      </c>
      <c r="GK566" s="222">
        <f t="shared" si="1558"/>
        <v>0</v>
      </c>
      <c r="GL566" s="222">
        <f t="shared" si="1559"/>
        <v>0</v>
      </c>
      <c r="GM566" s="222">
        <f t="shared" si="1560"/>
        <v>0</v>
      </c>
      <c r="GN566" s="222">
        <f t="shared" si="1561"/>
        <v>0</v>
      </c>
      <c r="GO566" s="222">
        <f t="shared" si="1562"/>
        <v>0</v>
      </c>
      <c r="GP566" s="222">
        <f t="shared" si="1563"/>
        <v>0</v>
      </c>
      <c r="GQ566" s="222">
        <f t="shared" si="1564"/>
        <v>0</v>
      </c>
      <c r="GR566" s="222">
        <f t="shared" si="1565"/>
        <v>0</v>
      </c>
      <c r="GS566" s="222">
        <f t="shared" si="1566"/>
        <v>0</v>
      </c>
      <c r="GT566" s="222">
        <f t="shared" si="1567"/>
        <v>0</v>
      </c>
      <c r="GU566" s="222">
        <f t="shared" si="1568"/>
        <v>0</v>
      </c>
      <c r="GV566" s="222">
        <f t="shared" si="1569"/>
        <v>0</v>
      </c>
      <c r="GW566" s="222">
        <f t="shared" si="1570"/>
        <v>0</v>
      </c>
      <c r="GX566" s="222">
        <f t="shared" si="1571"/>
        <v>0</v>
      </c>
      <c r="GY566" s="222">
        <f t="shared" si="1572"/>
        <v>0</v>
      </c>
      <c r="GZ566" s="222">
        <f t="shared" si="1573"/>
        <v>0</v>
      </c>
      <c r="HA566" s="222">
        <f t="shared" si="1574"/>
        <v>0</v>
      </c>
      <c r="HB566" s="222">
        <f t="shared" si="1575"/>
        <v>0</v>
      </c>
      <c r="HC566" s="222">
        <f t="shared" si="1576"/>
        <v>0</v>
      </c>
      <c r="HD566" s="222">
        <f t="shared" si="1577"/>
        <v>0</v>
      </c>
      <c r="HE566" s="222">
        <f t="shared" si="1578"/>
        <v>0</v>
      </c>
      <c r="HF566" s="222">
        <f t="shared" si="1579"/>
        <v>0</v>
      </c>
      <c r="HG566" s="222">
        <f t="shared" si="1580"/>
        <v>0</v>
      </c>
      <c r="HH566" s="222">
        <f t="shared" si="1581"/>
        <v>0</v>
      </c>
      <c r="HI566" s="222">
        <f t="shared" si="1582"/>
        <v>0</v>
      </c>
      <c r="HJ566" s="222">
        <f t="shared" si="1583"/>
        <v>0</v>
      </c>
      <c r="HK566" s="222">
        <f t="shared" si="1584"/>
        <v>0</v>
      </c>
      <c r="HL566" s="222">
        <f t="shared" si="1585"/>
        <v>0</v>
      </c>
      <c r="HM566" s="222">
        <f t="shared" si="1586"/>
        <v>0</v>
      </c>
      <c r="HN566" s="222">
        <f t="shared" si="1587"/>
        <v>0</v>
      </c>
      <c r="HO566" s="222">
        <f t="shared" si="1588"/>
        <v>0</v>
      </c>
      <c r="HP566" s="222">
        <f t="shared" si="1589"/>
        <v>0</v>
      </c>
      <c r="HQ566" s="222">
        <f t="shared" si="1590"/>
        <v>0</v>
      </c>
      <c r="HR566" s="222">
        <f t="shared" si="1591"/>
        <v>0</v>
      </c>
      <c r="HS566" s="222">
        <f t="shared" si="1592"/>
        <v>0</v>
      </c>
      <c r="HT566" s="222">
        <f t="shared" si="1593"/>
        <v>0</v>
      </c>
      <c r="HU566" s="222">
        <f t="shared" si="1594"/>
        <v>0</v>
      </c>
      <c r="HV566" s="222">
        <f t="shared" si="1595"/>
        <v>0</v>
      </c>
      <c r="HW566" s="222">
        <f t="shared" si="1596"/>
        <v>0</v>
      </c>
      <c r="HX566" s="222">
        <f t="shared" si="1597"/>
        <v>0</v>
      </c>
      <c r="HY566" s="222">
        <f t="shared" si="1598"/>
        <v>0</v>
      </c>
      <c r="HZ566" s="222">
        <f t="shared" si="1599"/>
        <v>0</v>
      </c>
      <c r="IA566" s="222">
        <f t="shared" si="1600"/>
        <v>0</v>
      </c>
      <c r="IB566" s="222">
        <f t="shared" si="1601"/>
        <v>0</v>
      </c>
      <c r="IC566" s="222">
        <f t="shared" si="1602"/>
        <v>0</v>
      </c>
      <c r="ID566" s="222">
        <f t="shared" si="1603"/>
        <v>0</v>
      </c>
      <c r="IE566" s="222">
        <f t="shared" si="1604"/>
        <v>0</v>
      </c>
      <c r="IF566" s="222">
        <f t="shared" si="1605"/>
        <v>0</v>
      </c>
      <c r="IG566" s="222">
        <f t="shared" si="1606"/>
        <v>0</v>
      </c>
      <c r="IH566" s="222">
        <f t="shared" si="1607"/>
        <v>0</v>
      </c>
      <c r="II566" s="222">
        <f t="shared" si="1608"/>
        <v>0</v>
      </c>
      <c r="IJ566" s="222">
        <f t="shared" si="1609"/>
        <v>0</v>
      </c>
      <c r="IK566" s="222">
        <f t="shared" si="1610"/>
        <v>0</v>
      </c>
      <c r="IL566" s="222">
        <f t="shared" si="1611"/>
        <v>0</v>
      </c>
      <c r="IM566" s="222">
        <f t="shared" si="1612"/>
        <v>0</v>
      </c>
      <c r="IN566" s="222">
        <f t="shared" si="1613"/>
        <v>0</v>
      </c>
      <c r="IO566" s="222">
        <f t="shared" si="1614"/>
        <v>0</v>
      </c>
      <c r="IP566" s="222">
        <f t="shared" si="1615"/>
        <v>0</v>
      </c>
      <c r="IQ566" s="222">
        <f t="shared" si="1616"/>
        <v>0</v>
      </c>
      <c r="IR566" s="222">
        <f t="shared" si="1617"/>
        <v>0</v>
      </c>
      <c r="IS566" s="222">
        <f t="shared" si="1618"/>
        <v>0</v>
      </c>
      <c r="IT566" s="222">
        <f t="shared" si="1619"/>
        <v>0</v>
      </c>
      <c r="IU566" s="222">
        <f t="shared" si="1620"/>
        <v>0</v>
      </c>
      <c r="IV566" s="222">
        <f t="shared" si="1621"/>
        <v>0</v>
      </c>
      <c r="IW566" s="222">
        <f t="shared" si="1622"/>
        <v>0</v>
      </c>
      <c r="IX566" s="222">
        <f t="shared" si="1623"/>
        <v>0</v>
      </c>
      <c r="IY566" s="222">
        <f t="shared" si="1624"/>
        <v>0</v>
      </c>
      <c r="IZ566" s="222">
        <f t="shared" si="1625"/>
        <v>0</v>
      </c>
      <c r="JA566" s="222">
        <f t="shared" si="1626"/>
        <v>0</v>
      </c>
      <c r="JB566" s="222">
        <f t="shared" si="1627"/>
        <v>0</v>
      </c>
    </row>
    <row r="567" spans="2:262">
      <c r="B567" s="230">
        <v>206</v>
      </c>
      <c r="C567" s="229">
        <f t="shared" si="1628"/>
        <v>4.0234375000000001E-3</v>
      </c>
      <c r="D567" s="226">
        <f t="shared" ca="1" si="1371"/>
        <v>72.176711871230822</v>
      </c>
      <c r="E567" s="225">
        <f ca="1">HD361</f>
        <v>0.17671187123082277</v>
      </c>
      <c r="F567" s="224">
        <v>206</v>
      </c>
      <c r="G567" s="222">
        <f t="shared" si="1372"/>
        <v>0</v>
      </c>
      <c r="H567" s="222">
        <f t="shared" si="1373"/>
        <v>0</v>
      </c>
      <c r="I567" s="222">
        <f t="shared" si="1374"/>
        <v>0</v>
      </c>
      <c r="J567" s="222">
        <f t="shared" si="1375"/>
        <v>0</v>
      </c>
      <c r="K567" s="222">
        <f t="shared" si="1376"/>
        <v>0</v>
      </c>
      <c r="L567" s="222">
        <f t="shared" si="1377"/>
        <v>0</v>
      </c>
      <c r="M567" s="222">
        <f t="shared" si="1378"/>
        <v>0</v>
      </c>
      <c r="N567" s="222">
        <f t="shared" si="1379"/>
        <v>0</v>
      </c>
      <c r="O567" s="222">
        <f t="shared" si="1380"/>
        <v>0</v>
      </c>
      <c r="P567" s="222">
        <f t="shared" si="1381"/>
        <v>0</v>
      </c>
      <c r="Q567" s="222">
        <f t="shared" si="1382"/>
        <v>0</v>
      </c>
      <c r="R567" s="222">
        <f t="shared" si="1383"/>
        <v>0</v>
      </c>
      <c r="S567" s="222">
        <f t="shared" si="1384"/>
        <v>0</v>
      </c>
      <c r="T567" s="222">
        <f t="shared" si="1385"/>
        <v>0</v>
      </c>
      <c r="U567" s="222">
        <f t="shared" si="1386"/>
        <v>0</v>
      </c>
      <c r="V567" s="222">
        <f t="shared" si="1387"/>
        <v>0</v>
      </c>
      <c r="W567" s="222">
        <f t="shared" si="1388"/>
        <v>0</v>
      </c>
      <c r="X567" s="222">
        <f t="shared" si="1389"/>
        <v>0</v>
      </c>
      <c r="Y567" s="222">
        <f t="shared" si="1390"/>
        <v>0</v>
      </c>
      <c r="Z567" s="222">
        <f t="shared" si="1391"/>
        <v>0</v>
      </c>
      <c r="AA567" s="222">
        <f t="shared" si="1392"/>
        <v>0</v>
      </c>
      <c r="AB567" s="222">
        <f t="shared" si="1393"/>
        <v>0</v>
      </c>
      <c r="AC567" s="222">
        <f t="shared" si="1394"/>
        <v>0</v>
      </c>
      <c r="AD567" s="222">
        <f t="shared" si="1395"/>
        <v>0</v>
      </c>
      <c r="AE567" s="222">
        <f t="shared" si="1396"/>
        <v>0</v>
      </c>
      <c r="AF567" s="222">
        <f t="shared" si="1397"/>
        <v>0</v>
      </c>
      <c r="AG567" s="222">
        <f t="shared" si="1398"/>
        <v>0</v>
      </c>
      <c r="AH567" s="222">
        <f t="shared" si="1399"/>
        <v>0</v>
      </c>
      <c r="AI567" s="222">
        <f t="shared" si="1400"/>
        <v>0</v>
      </c>
      <c r="AJ567" s="222">
        <f t="shared" si="1401"/>
        <v>0</v>
      </c>
      <c r="AK567" s="222">
        <f t="shared" si="1402"/>
        <v>0</v>
      </c>
      <c r="AL567" s="222">
        <f t="shared" si="1403"/>
        <v>0</v>
      </c>
      <c r="AM567" s="222">
        <f t="shared" si="1404"/>
        <v>0</v>
      </c>
      <c r="AN567" s="222">
        <f t="shared" si="1405"/>
        <v>0</v>
      </c>
      <c r="AO567" s="222">
        <f t="shared" si="1406"/>
        <v>0</v>
      </c>
      <c r="AP567" s="222">
        <f t="shared" si="1407"/>
        <v>0</v>
      </c>
      <c r="AQ567" s="222">
        <f t="shared" si="1408"/>
        <v>0</v>
      </c>
      <c r="AR567" s="222">
        <f t="shared" si="1409"/>
        <v>0</v>
      </c>
      <c r="AS567" s="222">
        <f t="shared" si="1410"/>
        <v>0</v>
      </c>
      <c r="AT567" s="222">
        <f t="shared" si="1411"/>
        <v>0</v>
      </c>
      <c r="AU567" s="222">
        <f t="shared" si="1412"/>
        <v>0</v>
      </c>
      <c r="AV567" s="222">
        <f t="shared" si="1413"/>
        <v>0</v>
      </c>
      <c r="AW567" s="222">
        <f t="shared" si="1414"/>
        <v>0</v>
      </c>
      <c r="AX567" s="222">
        <f t="shared" si="1415"/>
        <v>0</v>
      </c>
      <c r="AY567" s="222">
        <f t="shared" si="1416"/>
        <v>0</v>
      </c>
      <c r="AZ567" s="222">
        <f t="shared" si="1417"/>
        <v>0</v>
      </c>
      <c r="BA567" s="222">
        <f t="shared" si="1418"/>
        <v>0</v>
      </c>
      <c r="BB567" s="222">
        <f t="shared" si="1419"/>
        <v>0</v>
      </c>
      <c r="BC567" s="222">
        <f t="shared" si="1420"/>
        <v>0</v>
      </c>
      <c r="BD567" s="222">
        <f t="shared" si="1421"/>
        <v>0</v>
      </c>
      <c r="BE567" s="222">
        <f t="shared" si="1422"/>
        <v>0</v>
      </c>
      <c r="BF567" s="222">
        <f t="shared" si="1423"/>
        <v>0</v>
      </c>
      <c r="BG567" s="222">
        <f t="shared" si="1424"/>
        <v>0</v>
      </c>
      <c r="BH567" s="222">
        <f t="shared" si="1425"/>
        <v>0</v>
      </c>
      <c r="BI567" s="222">
        <f t="shared" si="1426"/>
        <v>0</v>
      </c>
      <c r="BJ567" s="222">
        <f t="shared" si="1427"/>
        <v>0</v>
      </c>
      <c r="BK567" s="222">
        <f t="shared" si="1428"/>
        <v>0</v>
      </c>
      <c r="BL567" s="222">
        <f t="shared" si="1429"/>
        <v>0</v>
      </c>
      <c r="BM567" s="222">
        <f t="shared" si="1430"/>
        <v>0</v>
      </c>
      <c r="BN567" s="222">
        <f t="shared" si="1431"/>
        <v>0</v>
      </c>
      <c r="BO567" s="222">
        <f t="shared" si="1432"/>
        <v>0</v>
      </c>
      <c r="BP567" s="222">
        <f t="shared" si="1433"/>
        <v>0</v>
      </c>
      <c r="BQ567" s="222">
        <f t="shared" si="1434"/>
        <v>0</v>
      </c>
      <c r="BR567" s="222">
        <f t="shared" si="1435"/>
        <v>0</v>
      </c>
      <c r="BS567" s="222">
        <f t="shared" si="1436"/>
        <v>0</v>
      </c>
      <c r="BT567" s="222">
        <f t="shared" si="1437"/>
        <v>0</v>
      </c>
      <c r="BU567" s="222">
        <f t="shared" si="1438"/>
        <v>0</v>
      </c>
      <c r="BV567" s="222">
        <f t="shared" si="1439"/>
        <v>0</v>
      </c>
      <c r="BW567" s="222">
        <f t="shared" si="1440"/>
        <v>0</v>
      </c>
      <c r="BX567" s="222">
        <f t="shared" si="1441"/>
        <v>0</v>
      </c>
      <c r="BY567" s="222">
        <f t="shared" si="1442"/>
        <v>0</v>
      </c>
      <c r="BZ567" s="222">
        <f t="shared" si="1443"/>
        <v>0</v>
      </c>
      <c r="CA567" s="222">
        <f t="shared" si="1444"/>
        <v>0</v>
      </c>
      <c r="CB567" s="222">
        <f t="shared" si="1445"/>
        <v>0</v>
      </c>
      <c r="CC567" s="222">
        <f t="shared" si="1446"/>
        <v>0</v>
      </c>
      <c r="CD567" s="222">
        <f t="shared" si="1447"/>
        <v>0</v>
      </c>
      <c r="CE567" s="222">
        <f t="shared" si="1448"/>
        <v>0</v>
      </c>
      <c r="CF567" s="222">
        <f t="shared" si="1449"/>
        <v>0</v>
      </c>
      <c r="CG567" s="222">
        <f t="shared" si="1450"/>
        <v>0</v>
      </c>
      <c r="CH567" s="222">
        <f t="shared" si="1451"/>
        <v>0</v>
      </c>
      <c r="CI567" s="222">
        <f t="shared" si="1452"/>
        <v>0</v>
      </c>
      <c r="CJ567" s="222">
        <f t="shared" si="1453"/>
        <v>0</v>
      </c>
      <c r="CK567" s="222">
        <f t="shared" si="1454"/>
        <v>0</v>
      </c>
      <c r="CL567" s="222">
        <f t="shared" si="1455"/>
        <v>0</v>
      </c>
      <c r="CM567" s="222">
        <f t="shared" si="1456"/>
        <v>0</v>
      </c>
      <c r="CN567" s="222">
        <f t="shared" si="1457"/>
        <v>0</v>
      </c>
      <c r="CO567" s="222">
        <f t="shared" si="1458"/>
        <v>0</v>
      </c>
      <c r="CP567" s="222">
        <f t="shared" si="1459"/>
        <v>0</v>
      </c>
      <c r="CQ567" s="222">
        <f t="shared" si="1460"/>
        <v>0</v>
      </c>
      <c r="CR567" s="222">
        <f t="shared" si="1461"/>
        <v>0</v>
      </c>
      <c r="CS567" s="222">
        <f t="shared" si="1462"/>
        <v>0</v>
      </c>
      <c r="CT567" s="222">
        <f t="shared" si="1463"/>
        <v>0</v>
      </c>
      <c r="CU567" s="222">
        <f t="shared" si="1464"/>
        <v>0</v>
      </c>
      <c r="CV567" s="222">
        <f t="shared" si="1465"/>
        <v>0</v>
      </c>
      <c r="CW567" s="222">
        <f t="shared" si="1466"/>
        <v>0</v>
      </c>
      <c r="CX567" s="222">
        <f t="shared" si="1467"/>
        <v>0</v>
      </c>
      <c r="CY567" s="222">
        <f t="shared" si="1468"/>
        <v>0</v>
      </c>
      <c r="CZ567" s="222">
        <f t="shared" si="1469"/>
        <v>0</v>
      </c>
      <c r="DA567" s="222">
        <f t="shared" si="1470"/>
        <v>0</v>
      </c>
      <c r="DB567" s="222">
        <f t="shared" si="1471"/>
        <v>0</v>
      </c>
      <c r="DC567" s="222">
        <f t="shared" si="1472"/>
        <v>0</v>
      </c>
      <c r="DD567" s="222">
        <f t="shared" si="1473"/>
        <v>0</v>
      </c>
      <c r="DE567" s="222">
        <f t="shared" si="1474"/>
        <v>0</v>
      </c>
      <c r="DF567" s="222">
        <f t="shared" si="1475"/>
        <v>0</v>
      </c>
      <c r="DG567" s="222">
        <f t="shared" si="1476"/>
        <v>0</v>
      </c>
      <c r="DH567" s="222">
        <f t="shared" si="1477"/>
        <v>0</v>
      </c>
      <c r="DI567" s="222">
        <f t="shared" si="1478"/>
        <v>0</v>
      </c>
      <c r="DJ567" s="222">
        <f t="shared" si="1479"/>
        <v>0</v>
      </c>
      <c r="DK567" s="222">
        <f t="shared" si="1480"/>
        <v>0</v>
      </c>
      <c r="DL567" s="222">
        <f t="shared" si="1481"/>
        <v>0</v>
      </c>
      <c r="DM567" s="222">
        <f t="shared" si="1482"/>
        <v>0</v>
      </c>
      <c r="DN567" s="222">
        <f t="shared" si="1483"/>
        <v>0</v>
      </c>
      <c r="DO567" s="222">
        <f t="shared" si="1484"/>
        <v>0</v>
      </c>
      <c r="DP567" s="222">
        <f t="shared" si="1485"/>
        <v>0</v>
      </c>
      <c r="DQ567" s="222">
        <f t="shared" si="1486"/>
        <v>0</v>
      </c>
      <c r="DR567" s="222">
        <f t="shared" si="1487"/>
        <v>0</v>
      </c>
      <c r="DS567" s="222">
        <f t="shared" si="1488"/>
        <v>0</v>
      </c>
      <c r="DT567" s="222">
        <f t="shared" si="1489"/>
        <v>0</v>
      </c>
      <c r="DU567" s="222">
        <f t="shared" si="1490"/>
        <v>0</v>
      </c>
      <c r="DV567" s="222">
        <f t="shared" si="1491"/>
        <v>0</v>
      </c>
      <c r="DW567" s="222">
        <f t="shared" si="1492"/>
        <v>0</v>
      </c>
      <c r="DX567" s="222">
        <f t="shared" si="1493"/>
        <v>0</v>
      </c>
      <c r="DY567" s="222">
        <f t="shared" si="1494"/>
        <v>0</v>
      </c>
      <c r="DZ567" s="222">
        <f t="shared" si="1495"/>
        <v>0</v>
      </c>
      <c r="EA567" s="222">
        <f t="shared" si="1496"/>
        <v>0</v>
      </c>
      <c r="EB567" s="222">
        <f t="shared" si="1497"/>
        <v>0</v>
      </c>
      <c r="EC567" s="222">
        <f t="shared" si="1498"/>
        <v>0</v>
      </c>
      <c r="ED567" s="222">
        <f t="shared" si="1499"/>
        <v>0</v>
      </c>
      <c r="EE567" s="222">
        <f t="shared" si="1500"/>
        <v>0</v>
      </c>
      <c r="EF567" s="222">
        <f t="shared" si="1501"/>
        <v>0</v>
      </c>
      <c r="EG567" s="222">
        <f t="shared" si="1502"/>
        <v>0</v>
      </c>
      <c r="EH567" s="222">
        <f t="shared" si="1503"/>
        <v>0</v>
      </c>
      <c r="EI567" s="222">
        <f t="shared" si="1504"/>
        <v>0</v>
      </c>
      <c r="EJ567" s="222">
        <f t="shared" si="1505"/>
        <v>0</v>
      </c>
      <c r="EK567" s="222">
        <f t="shared" si="1506"/>
        <v>0</v>
      </c>
      <c r="EL567" s="222">
        <f t="shared" si="1507"/>
        <v>0</v>
      </c>
      <c r="EM567" s="222">
        <f t="shared" si="1508"/>
        <v>0</v>
      </c>
      <c r="EN567" s="222">
        <f t="shared" si="1509"/>
        <v>0</v>
      </c>
      <c r="EO567" s="222">
        <f t="shared" si="1510"/>
        <v>0</v>
      </c>
      <c r="EP567" s="222">
        <f t="shared" si="1511"/>
        <v>0</v>
      </c>
      <c r="EQ567" s="222">
        <f t="shared" si="1512"/>
        <v>0</v>
      </c>
      <c r="ER567" s="222">
        <f t="shared" si="1513"/>
        <v>0</v>
      </c>
      <c r="ES567" s="222">
        <f t="shared" si="1514"/>
        <v>0</v>
      </c>
      <c r="ET567" s="222">
        <f t="shared" si="1515"/>
        <v>0</v>
      </c>
      <c r="EU567" s="222">
        <f t="shared" si="1516"/>
        <v>0</v>
      </c>
      <c r="EV567" s="222">
        <f t="shared" si="1517"/>
        <v>0</v>
      </c>
      <c r="EW567" s="222">
        <f t="shared" si="1518"/>
        <v>0</v>
      </c>
      <c r="EX567" s="222">
        <f t="shared" si="1519"/>
        <v>0</v>
      </c>
      <c r="EY567" s="222">
        <f t="shared" si="1520"/>
        <v>0</v>
      </c>
      <c r="EZ567" s="222">
        <f t="shared" si="1521"/>
        <v>0</v>
      </c>
      <c r="FA567" s="222">
        <f t="shared" si="1522"/>
        <v>0</v>
      </c>
      <c r="FB567" s="222">
        <f t="shared" si="1523"/>
        <v>0</v>
      </c>
      <c r="FC567" s="222">
        <f t="shared" si="1524"/>
        <v>0</v>
      </c>
      <c r="FD567" s="222">
        <f t="shared" si="1525"/>
        <v>0</v>
      </c>
      <c r="FE567" s="222">
        <f t="shared" si="1526"/>
        <v>0</v>
      </c>
      <c r="FF567" s="222">
        <f t="shared" si="1527"/>
        <v>0</v>
      </c>
      <c r="FG567" s="222">
        <f t="shared" si="1528"/>
        <v>0</v>
      </c>
      <c r="FH567" s="222">
        <f t="shared" si="1529"/>
        <v>0</v>
      </c>
      <c r="FI567" s="222">
        <f t="shared" si="1530"/>
        <v>0</v>
      </c>
      <c r="FJ567" s="222">
        <f t="shared" si="1531"/>
        <v>0</v>
      </c>
      <c r="FK567" s="222">
        <f t="shared" si="1532"/>
        <v>0</v>
      </c>
      <c r="FL567" s="222">
        <f t="shared" si="1533"/>
        <v>0</v>
      </c>
      <c r="FM567" s="222">
        <f t="shared" si="1534"/>
        <v>0</v>
      </c>
      <c r="FN567" s="222">
        <f t="shared" si="1535"/>
        <v>0</v>
      </c>
      <c r="FO567" s="222">
        <f t="shared" si="1536"/>
        <v>0</v>
      </c>
      <c r="FP567" s="222">
        <f t="shared" si="1537"/>
        <v>0</v>
      </c>
      <c r="FQ567" s="222">
        <f t="shared" si="1538"/>
        <v>0</v>
      </c>
      <c r="FR567" s="222">
        <f t="shared" si="1539"/>
        <v>0</v>
      </c>
      <c r="FS567" s="222">
        <f t="shared" si="1540"/>
        <v>0</v>
      </c>
      <c r="FT567" s="222">
        <f t="shared" si="1541"/>
        <v>0</v>
      </c>
      <c r="FU567" s="222">
        <f t="shared" si="1542"/>
        <v>0</v>
      </c>
      <c r="FV567" s="222">
        <f t="shared" si="1543"/>
        <v>0</v>
      </c>
      <c r="FW567" s="222">
        <f t="shared" si="1544"/>
        <v>0</v>
      </c>
      <c r="FX567" s="222">
        <f t="shared" si="1545"/>
        <v>0</v>
      </c>
      <c r="FY567" s="222">
        <f t="shared" si="1546"/>
        <v>0</v>
      </c>
      <c r="FZ567" s="222">
        <f t="shared" si="1547"/>
        <v>0</v>
      </c>
      <c r="GA567" s="222">
        <f t="shared" si="1548"/>
        <v>0</v>
      </c>
      <c r="GB567" s="222">
        <f t="shared" si="1549"/>
        <v>0</v>
      </c>
      <c r="GC567" s="222">
        <f t="shared" si="1550"/>
        <v>0</v>
      </c>
      <c r="GD567" s="222">
        <f t="shared" si="1551"/>
        <v>0</v>
      </c>
      <c r="GE567" s="222">
        <f t="shared" si="1552"/>
        <v>0</v>
      </c>
      <c r="GF567" s="222">
        <f t="shared" si="1553"/>
        <v>0</v>
      </c>
      <c r="GG567" s="222">
        <f t="shared" si="1554"/>
        <v>0</v>
      </c>
      <c r="GH567" s="222">
        <f t="shared" si="1555"/>
        <v>0</v>
      </c>
      <c r="GI567" s="222">
        <f t="shared" si="1556"/>
        <v>0</v>
      </c>
      <c r="GJ567" s="222">
        <f t="shared" si="1557"/>
        <v>0</v>
      </c>
      <c r="GK567" s="222">
        <f t="shared" si="1558"/>
        <v>0</v>
      </c>
      <c r="GL567" s="222">
        <f t="shared" si="1559"/>
        <v>0</v>
      </c>
      <c r="GM567" s="222">
        <f t="shared" si="1560"/>
        <v>0</v>
      </c>
      <c r="GN567" s="222">
        <f t="shared" si="1561"/>
        <v>0</v>
      </c>
      <c r="GO567" s="222">
        <f t="shared" si="1562"/>
        <v>0</v>
      </c>
      <c r="GP567" s="222">
        <f t="shared" si="1563"/>
        <v>0</v>
      </c>
      <c r="GQ567" s="222">
        <f t="shared" si="1564"/>
        <v>0</v>
      </c>
      <c r="GR567" s="222">
        <f t="shared" si="1565"/>
        <v>0</v>
      </c>
      <c r="GS567" s="222">
        <f t="shared" si="1566"/>
        <v>0</v>
      </c>
      <c r="GT567" s="222">
        <f t="shared" si="1567"/>
        <v>0</v>
      </c>
      <c r="GU567" s="222">
        <f t="shared" si="1568"/>
        <v>0</v>
      </c>
      <c r="GV567" s="222">
        <f t="shared" si="1569"/>
        <v>0</v>
      </c>
      <c r="GW567" s="222">
        <f t="shared" si="1570"/>
        <v>0</v>
      </c>
      <c r="GX567" s="222">
        <f t="shared" si="1571"/>
        <v>0</v>
      </c>
      <c r="GY567" s="222">
        <f t="shared" si="1572"/>
        <v>0</v>
      </c>
      <c r="GZ567" s="222">
        <f t="shared" si="1573"/>
        <v>0</v>
      </c>
      <c r="HA567" s="222">
        <f t="shared" si="1574"/>
        <v>0</v>
      </c>
      <c r="HB567" s="222">
        <f t="shared" si="1575"/>
        <v>0</v>
      </c>
      <c r="HC567" s="222">
        <f t="shared" si="1576"/>
        <v>0</v>
      </c>
      <c r="HD567" s="222">
        <f t="shared" si="1577"/>
        <v>0</v>
      </c>
      <c r="HE567" s="222">
        <f t="shared" si="1578"/>
        <v>0</v>
      </c>
      <c r="HF567" s="222">
        <f t="shared" si="1579"/>
        <v>0</v>
      </c>
      <c r="HG567" s="222">
        <f t="shared" si="1580"/>
        <v>0</v>
      </c>
      <c r="HH567" s="222">
        <f t="shared" si="1581"/>
        <v>0</v>
      </c>
      <c r="HI567" s="222">
        <f t="shared" si="1582"/>
        <v>0</v>
      </c>
      <c r="HJ567" s="222">
        <f t="shared" si="1583"/>
        <v>0</v>
      </c>
      <c r="HK567" s="222">
        <f t="shared" si="1584"/>
        <v>0</v>
      </c>
      <c r="HL567" s="222">
        <f t="shared" si="1585"/>
        <v>0</v>
      </c>
      <c r="HM567" s="222">
        <f t="shared" si="1586"/>
        <v>0</v>
      </c>
      <c r="HN567" s="222">
        <f t="shared" si="1587"/>
        <v>0</v>
      </c>
      <c r="HO567" s="222">
        <f t="shared" si="1588"/>
        <v>0</v>
      </c>
      <c r="HP567" s="222">
        <f t="shared" si="1589"/>
        <v>0</v>
      </c>
      <c r="HQ567" s="222">
        <f t="shared" si="1590"/>
        <v>0</v>
      </c>
      <c r="HR567" s="222">
        <f t="shared" si="1591"/>
        <v>0</v>
      </c>
      <c r="HS567" s="222">
        <f t="shared" si="1592"/>
        <v>0</v>
      </c>
      <c r="HT567" s="222">
        <f t="shared" si="1593"/>
        <v>0</v>
      </c>
      <c r="HU567" s="222">
        <f t="shared" si="1594"/>
        <v>0</v>
      </c>
      <c r="HV567" s="222">
        <f t="shared" si="1595"/>
        <v>0</v>
      </c>
      <c r="HW567" s="222">
        <f t="shared" si="1596"/>
        <v>0</v>
      </c>
      <c r="HX567" s="222">
        <f t="shared" si="1597"/>
        <v>0</v>
      </c>
      <c r="HY567" s="222">
        <f t="shared" si="1598"/>
        <v>0</v>
      </c>
      <c r="HZ567" s="222">
        <f t="shared" si="1599"/>
        <v>0</v>
      </c>
      <c r="IA567" s="222">
        <f t="shared" si="1600"/>
        <v>0</v>
      </c>
      <c r="IB567" s="222">
        <f t="shared" si="1601"/>
        <v>0</v>
      </c>
      <c r="IC567" s="222">
        <f t="shared" si="1602"/>
        <v>0</v>
      </c>
      <c r="ID567" s="222">
        <f t="shared" si="1603"/>
        <v>0</v>
      </c>
      <c r="IE567" s="222">
        <f t="shared" si="1604"/>
        <v>0</v>
      </c>
      <c r="IF567" s="222">
        <f t="shared" si="1605"/>
        <v>0</v>
      </c>
      <c r="IG567" s="222">
        <f t="shared" si="1606"/>
        <v>0</v>
      </c>
      <c r="IH567" s="222">
        <f t="shared" si="1607"/>
        <v>0</v>
      </c>
      <c r="II567" s="222">
        <f t="shared" si="1608"/>
        <v>0</v>
      </c>
      <c r="IJ567" s="222">
        <f t="shared" si="1609"/>
        <v>0</v>
      </c>
      <c r="IK567" s="222">
        <f t="shared" si="1610"/>
        <v>0</v>
      </c>
      <c r="IL567" s="222">
        <f t="shared" si="1611"/>
        <v>0</v>
      </c>
      <c r="IM567" s="222">
        <f t="shared" si="1612"/>
        <v>0</v>
      </c>
      <c r="IN567" s="222">
        <f t="shared" si="1613"/>
        <v>0</v>
      </c>
      <c r="IO567" s="222">
        <f t="shared" si="1614"/>
        <v>0</v>
      </c>
      <c r="IP567" s="222">
        <f t="shared" si="1615"/>
        <v>0</v>
      </c>
      <c r="IQ567" s="222">
        <f t="shared" si="1616"/>
        <v>0</v>
      </c>
      <c r="IR567" s="222">
        <f t="shared" si="1617"/>
        <v>0</v>
      </c>
      <c r="IS567" s="222">
        <f t="shared" si="1618"/>
        <v>0</v>
      </c>
      <c r="IT567" s="222">
        <f t="shared" si="1619"/>
        <v>0</v>
      </c>
      <c r="IU567" s="222">
        <f t="shared" si="1620"/>
        <v>0</v>
      </c>
      <c r="IV567" s="222">
        <f t="shared" si="1621"/>
        <v>0</v>
      </c>
      <c r="IW567" s="222">
        <f t="shared" si="1622"/>
        <v>0</v>
      </c>
      <c r="IX567" s="222">
        <f t="shared" si="1623"/>
        <v>0</v>
      </c>
      <c r="IY567" s="222">
        <f t="shared" si="1624"/>
        <v>0</v>
      </c>
      <c r="IZ567" s="222">
        <f t="shared" si="1625"/>
        <v>0</v>
      </c>
      <c r="JA567" s="222">
        <f t="shared" si="1626"/>
        <v>0</v>
      </c>
      <c r="JB567" s="222">
        <f t="shared" si="1627"/>
        <v>0</v>
      </c>
    </row>
    <row r="568" spans="2:262">
      <c r="B568" s="230">
        <v>207</v>
      </c>
      <c r="C568" s="229">
        <f t="shared" si="1628"/>
        <v>4.0429687499999997E-3</v>
      </c>
      <c r="D568" s="226">
        <f t="shared" ca="1" si="1371"/>
        <v>72.178634432864825</v>
      </c>
      <c r="E568" s="225">
        <f ca="1">HE361</f>
        <v>0.17863443286483183</v>
      </c>
      <c r="F568" s="224">
        <v>207</v>
      </c>
      <c r="G568" s="222">
        <f t="shared" si="1372"/>
        <v>0</v>
      </c>
      <c r="H568" s="222">
        <f t="shared" si="1373"/>
        <v>0</v>
      </c>
      <c r="I568" s="222">
        <f t="shared" si="1374"/>
        <v>0</v>
      </c>
      <c r="J568" s="222">
        <f t="shared" si="1375"/>
        <v>0</v>
      </c>
      <c r="K568" s="222">
        <f t="shared" si="1376"/>
        <v>0</v>
      </c>
      <c r="L568" s="222">
        <f t="shared" si="1377"/>
        <v>0</v>
      </c>
      <c r="M568" s="222">
        <f t="shared" si="1378"/>
        <v>0</v>
      </c>
      <c r="N568" s="222">
        <f t="shared" si="1379"/>
        <v>0</v>
      </c>
      <c r="O568" s="222">
        <f t="shared" si="1380"/>
        <v>0</v>
      </c>
      <c r="P568" s="222">
        <f t="shared" si="1381"/>
        <v>0</v>
      </c>
      <c r="Q568" s="222">
        <f t="shared" si="1382"/>
        <v>0</v>
      </c>
      <c r="R568" s="222">
        <f t="shared" si="1383"/>
        <v>0</v>
      </c>
      <c r="S568" s="222">
        <f t="shared" si="1384"/>
        <v>0</v>
      </c>
      <c r="T568" s="222">
        <f t="shared" si="1385"/>
        <v>0</v>
      </c>
      <c r="U568" s="222">
        <f t="shared" si="1386"/>
        <v>0</v>
      </c>
      <c r="V568" s="222">
        <f t="shared" si="1387"/>
        <v>0</v>
      </c>
      <c r="W568" s="222">
        <f t="shared" si="1388"/>
        <v>0</v>
      </c>
      <c r="X568" s="222">
        <f t="shared" si="1389"/>
        <v>0</v>
      </c>
      <c r="Y568" s="222">
        <f t="shared" si="1390"/>
        <v>0</v>
      </c>
      <c r="Z568" s="222">
        <f t="shared" si="1391"/>
        <v>0</v>
      </c>
      <c r="AA568" s="222">
        <f t="shared" si="1392"/>
        <v>0</v>
      </c>
      <c r="AB568" s="222">
        <f t="shared" si="1393"/>
        <v>0</v>
      </c>
      <c r="AC568" s="222">
        <f t="shared" si="1394"/>
        <v>0</v>
      </c>
      <c r="AD568" s="222">
        <f t="shared" si="1395"/>
        <v>0</v>
      </c>
      <c r="AE568" s="222">
        <f t="shared" si="1396"/>
        <v>0</v>
      </c>
      <c r="AF568" s="222">
        <f t="shared" si="1397"/>
        <v>0</v>
      </c>
      <c r="AG568" s="222">
        <f t="shared" si="1398"/>
        <v>0</v>
      </c>
      <c r="AH568" s="222">
        <f t="shared" si="1399"/>
        <v>0</v>
      </c>
      <c r="AI568" s="222">
        <f t="shared" si="1400"/>
        <v>0</v>
      </c>
      <c r="AJ568" s="222">
        <f t="shared" si="1401"/>
        <v>0</v>
      </c>
      <c r="AK568" s="222">
        <f t="shared" si="1402"/>
        <v>0</v>
      </c>
      <c r="AL568" s="222">
        <f t="shared" si="1403"/>
        <v>0</v>
      </c>
      <c r="AM568" s="222">
        <f t="shared" si="1404"/>
        <v>0</v>
      </c>
      <c r="AN568" s="222">
        <f t="shared" si="1405"/>
        <v>0</v>
      </c>
      <c r="AO568" s="222">
        <f t="shared" si="1406"/>
        <v>0</v>
      </c>
      <c r="AP568" s="222">
        <f t="shared" si="1407"/>
        <v>0</v>
      </c>
      <c r="AQ568" s="222">
        <f t="shared" si="1408"/>
        <v>0</v>
      </c>
      <c r="AR568" s="222">
        <f t="shared" si="1409"/>
        <v>0</v>
      </c>
      <c r="AS568" s="222">
        <f t="shared" si="1410"/>
        <v>0</v>
      </c>
      <c r="AT568" s="222">
        <f t="shared" si="1411"/>
        <v>0</v>
      </c>
      <c r="AU568" s="222">
        <f t="shared" si="1412"/>
        <v>0</v>
      </c>
      <c r="AV568" s="222">
        <f t="shared" si="1413"/>
        <v>0</v>
      </c>
      <c r="AW568" s="222">
        <f t="shared" si="1414"/>
        <v>0</v>
      </c>
      <c r="AX568" s="222">
        <f t="shared" si="1415"/>
        <v>0</v>
      </c>
      <c r="AY568" s="222">
        <f t="shared" si="1416"/>
        <v>0</v>
      </c>
      <c r="AZ568" s="222">
        <f t="shared" si="1417"/>
        <v>0</v>
      </c>
      <c r="BA568" s="222">
        <f t="shared" si="1418"/>
        <v>0</v>
      </c>
      <c r="BB568" s="222">
        <f t="shared" si="1419"/>
        <v>0</v>
      </c>
      <c r="BC568" s="222">
        <f t="shared" si="1420"/>
        <v>0</v>
      </c>
      <c r="BD568" s="222">
        <f t="shared" si="1421"/>
        <v>0</v>
      </c>
      <c r="BE568" s="222">
        <f t="shared" si="1422"/>
        <v>0</v>
      </c>
      <c r="BF568" s="222">
        <f t="shared" si="1423"/>
        <v>0</v>
      </c>
      <c r="BG568" s="222">
        <f t="shared" si="1424"/>
        <v>0</v>
      </c>
      <c r="BH568" s="222">
        <f t="shared" si="1425"/>
        <v>0</v>
      </c>
      <c r="BI568" s="222">
        <f t="shared" si="1426"/>
        <v>0</v>
      </c>
      <c r="BJ568" s="222">
        <f t="shared" si="1427"/>
        <v>0</v>
      </c>
      <c r="BK568" s="222">
        <f t="shared" si="1428"/>
        <v>0</v>
      </c>
      <c r="BL568" s="222">
        <f t="shared" si="1429"/>
        <v>0</v>
      </c>
      <c r="BM568" s="222">
        <f t="shared" si="1430"/>
        <v>0</v>
      </c>
      <c r="BN568" s="222">
        <f t="shared" si="1431"/>
        <v>0</v>
      </c>
      <c r="BO568" s="222">
        <f t="shared" si="1432"/>
        <v>0</v>
      </c>
      <c r="BP568" s="222">
        <f t="shared" si="1433"/>
        <v>0</v>
      </c>
      <c r="BQ568" s="222">
        <f t="shared" si="1434"/>
        <v>0</v>
      </c>
      <c r="BR568" s="222">
        <f t="shared" si="1435"/>
        <v>0</v>
      </c>
      <c r="BS568" s="222">
        <f t="shared" si="1436"/>
        <v>0</v>
      </c>
      <c r="BT568" s="222">
        <f t="shared" si="1437"/>
        <v>0</v>
      </c>
      <c r="BU568" s="222">
        <f t="shared" si="1438"/>
        <v>0</v>
      </c>
      <c r="BV568" s="222">
        <f t="shared" si="1439"/>
        <v>0</v>
      </c>
      <c r="BW568" s="222">
        <f t="shared" si="1440"/>
        <v>0</v>
      </c>
      <c r="BX568" s="222">
        <f t="shared" si="1441"/>
        <v>0</v>
      </c>
      <c r="BY568" s="222">
        <f t="shared" si="1442"/>
        <v>0</v>
      </c>
      <c r="BZ568" s="222">
        <f t="shared" si="1443"/>
        <v>0</v>
      </c>
      <c r="CA568" s="222">
        <f t="shared" si="1444"/>
        <v>0</v>
      </c>
      <c r="CB568" s="222">
        <f t="shared" si="1445"/>
        <v>0</v>
      </c>
      <c r="CC568" s="222">
        <f t="shared" si="1446"/>
        <v>0</v>
      </c>
      <c r="CD568" s="222">
        <f t="shared" si="1447"/>
        <v>0</v>
      </c>
      <c r="CE568" s="222">
        <f t="shared" si="1448"/>
        <v>0</v>
      </c>
      <c r="CF568" s="222">
        <f t="shared" si="1449"/>
        <v>0</v>
      </c>
      <c r="CG568" s="222">
        <f t="shared" si="1450"/>
        <v>0</v>
      </c>
      <c r="CH568" s="222">
        <f t="shared" si="1451"/>
        <v>0</v>
      </c>
      <c r="CI568" s="222">
        <f t="shared" si="1452"/>
        <v>0</v>
      </c>
      <c r="CJ568" s="222">
        <f t="shared" si="1453"/>
        <v>0</v>
      </c>
      <c r="CK568" s="222">
        <f t="shared" si="1454"/>
        <v>0</v>
      </c>
      <c r="CL568" s="222">
        <f t="shared" si="1455"/>
        <v>0</v>
      </c>
      <c r="CM568" s="222">
        <f t="shared" si="1456"/>
        <v>0</v>
      </c>
      <c r="CN568" s="222">
        <f t="shared" si="1457"/>
        <v>0</v>
      </c>
      <c r="CO568" s="222">
        <f t="shared" si="1458"/>
        <v>0</v>
      </c>
      <c r="CP568" s="222">
        <f t="shared" si="1459"/>
        <v>0</v>
      </c>
      <c r="CQ568" s="222">
        <f t="shared" si="1460"/>
        <v>0</v>
      </c>
      <c r="CR568" s="222">
        <f t="shared" si="1461"/>
        <v>0</v>
      </c>
      <c r="CS568" s="222">
        <f t="shared" si="1462"/>
        <v>0</v>
      </c>
      <c r="CT568" s="222">
        <f t="shared" si="1463"/>
        <v>0</v>
      </c>
      <c r="CU568" s="222">
        <f t="shared" si="1464"/>
        <v>0</v>
      </c>
      <c r="CV568" s="222">
        <f t="shared" si="1465"/>
        <v>0</v>
      </c>
      <c r="CW568" s="222">
        <f t="shared" si="1466"/>
        <v>0</v>
      </c>
      <c r="CX568" s="222">
        <f t="shared" si="1467"/>
        <v>0</v>
      </c>
      <c r="CY568" s="222">
        <f t="shared" si="1468"/>
        <v>0</v>
      </c>
      <c r="CZ568" s="222">
        <f t="shared" si="1469"/>
        <v>0</v>
      </c>
      <c r="DA568" s="222">
        <f t="shared" si="1470"/>
        <v>0</v>
      </c>
      <c r="DB568" s="222">
        <f t="shared" si="1471"/>
        <v>0</v>
      </c>
      <c r="DC568" s="222">
        <f t="shared" si="1472"/>
        <v>0</v>
      </c>
      <c r="DD568" s="222">
        <f t="shared" si="1473"/>
        <v>0</v>
      </c>
      <c r="DE568" s="222">
        <f t="shared" si="1474"/>
        <v>0</v>
      </c>
      <c r="DF568" s="222">
        <f t="shared" si="1475"/>
        <v>0</v>
      </c>
      <c r="DG568" s="222">
        <f t="shared" si="1476"/>
        <v>0</v>
      </c>
      <c r="DH568" s="222">
        <f t="shared" si="1477"/>
        <v>0</v>
      </c>
      <c r="DI568" s="222">
        <f t="shared" si="1478"/>
        <v>0</v>
      </c>
      <c r="DJ568" s="222">
        <f t="shared" si="1479"/>
        <v>0</v>
      </c>
      <c r="DK568" s="222">
        <f t="shared" si="1480"/>
        <v>0</v>
      </c>
      <c r="DL568" s="222">
        <f t="shared" si="1481"/>
        <v>0</v>
      </c>
      <c r="DM568" s="222">
        <f t="shared" si="1482"/>
        <v>0</v>
      </c>
      <c r="DN568" s="222">
        <f t="shared" si="1483"/>
        <v>0</v>
      </c>
      <c r="DO568" s="222">
        <f t="shared" si="1484"/>
        <v>0</v>
      </c>
      <c r="DP568" s="222">
        <f t="shared" si="1485"/>
        <v>0</v>
      </c>
      <c r="DQ568" s="222">
        <f t="shared" si="1486"/>
        <v>0</v>
      </c>
      <c r="DR568" s="222">
        <f t="shared" si="1487"/>
        <v>0</v>
      </c>
      <c r="DS568" s="222">
        <f t="shared" si="1488"/>
        <v>0</v>
      </c>
      <c r="DT568" s="222">
        <f t="shared" si="1489"/>
        <v>0</v>
      </c>
      <c r="DU568" s="222">
        <f t="shared" si="1490"/>
        <v>0</v>
      </c>
      <c r="DV568" s="222">
        <f t="shared" si="1491"/>
        <v>0</v>
      </c>
      <c r="DW568" s="222">
        <f t="shared" si="1492"/>
        <v>0</v>
      </c>
      <c r="DX568" s="222">
        <f t="shared" si="1493"/>
        <v>0</v>
      </c>
      <c r="DY568" s="222">
        <f t="shared" si="1494"/>
        <v>0</v>
      </c>
      <c r="DZ568" s="222">
        <f t="shared" si="1495"/>
        <v>0</v>
      </c>
      <c r="EA568" s="222">
        <f t="shared" si="1496"/>
        <v>0</v>
      </c>
      <c r="EB568" s="222">
        <f t="shared" si="1497"/>
        <v>0</v>
      </c>
      <c r="EC568" s="222">
        <f t="shared" si="1498"/>
        <v>0</v>
      </c>
      <c r="ED568" s="222">
        <f t="shared" si="1499"/>
        <v>0</v>
      </c>
      <c r="EE568" s="222">
        <f t="shared" si="1500"/>
        <v>0</v>
      </c>
      <c r="EF568" s="222">
        <f t="shared" si="1501"/>
        <v>0</v>
      </c>
      <c r="EG568" s="222">
        <f t="shared" si="1502"/>
        <v>0</v>
      </c>
      <c r="EH568" s="222">
        <f t="shared" si="1503"/>
        <v>0</v>
      </c>
      <c r="EI568" s="222">
        <f t="shared" si="1504"/>
        <v>0</v>
      </c>
      <c r="EJ568" s="222">
        <f t="shared" si="1505"/>
        <v>0</v>
      </c>
      <c r="EK568" s="222">
        <f t="shared" si="1506"/>
        <v>0</v>
      </c>
      <c r="EL568" s="222">
        <f t="shared" si="1507"/>
        <v>0</v>
      </c>
      <c r="EM568" s="222">
        <f t="shared" si="1508"/>
        <v>0</v>
      </c>
      <c r="EN568" s="222">
        <f t="shared" si="1509"/>
        <v>0</v>
      </c>
      <c r="EO568" s="222">
        <f t="shared" si="1510"/>
        <v>0</v>
      </c>
      <c r="EP568" s="222">
        <f t="shared" si="1511"/>
        <v>0</v>
      </c>
      <c r="EQ568" s="222">
        <f t="shared" si="1512"/>
        <v>0</v>
      </c>
      <c r="ER568" s="222">
        <f t="shared" si="1513"/>
        <v>0</v>
      </c>
      <c r="ES568" s="222">
        <f t="shared" si="1514"/>
        <v>0</v>
      </c>
      <c r="ET568" s="222">
        <f t="shared" si="1515"/>
        <v>0</v>
      </c>
      <c r="EU568" s="222">
        <f t="shared" si="1516"/>
        <v>0</v>
      </c>
      <c r="EV568" s="222">
        <f t="shared" si="1517"/>
        <v>0</v>
      </c>
      <c r="EW568" s="222">
        <f t="shared" si="1518"/>
        <v>0</v>
      </c>
      <c r="EX568" s="222">
        <f t="shared" si="1519"/>
        <v>0</v>
      </c>
      <c r="EY568" s="222">
        <f t="shared" si="1520"/>
        <v>0</v>
      </c>
      <c r="EZ568" s="222">
        <f t="shared" si="1521"/>
        <v>0</v>
      </c>
      <c r="FA568" s="222">
        <f t="shared" si="1522"/>
        <v>0</v>
      </c>
      <c r="FB568" s="222">
        <f t="shared" si="1523"/>
        <v>0</v>
      </c>
      <c r="FC568" s="222">
        <f t="shared" si="1524"/>
        <v>0</v>
      </c>
      <c r="FD568" s="222">
        <f t="shared" si="1525"/>
        <v>0</v>
      </c>
      <c r="FE568" s="222">
        <f t="shared" si="1526"/>
        <v>0</v>
      </c>
      <c r="FF568" s="222">
        <f t="shared" si="1527"/>
        <v>0</v>
      </c>
      <c r="FG568" s="222">
        <f t="shared" si="1528"/>
        <v>0</v>
      </c>
      <c r="FH568" s="222">
        <f t="shared" si="1529"/>
        <v>0</v>
      </c>
      <c r="FI568" s="222">
        <f t="shared" si="1530"/>
        <v>0</v>
      </c>
      <c r="FJ568" s="222">
        <f t="shared" si="1531"/>
        <v>0</v>
      </c>
      <c r="FK568" s="222">
        <f t="shared" si="1532"/>
        <v>0</v>
      </c>
      <c r="FL568" s="222">
        <f t="shared" si="1533"/>
        <v>0</v>
      </c>
      <c r="FM568" s="222">
        <f t="shared" si="1534"/>
        <v>0</v>
      </c>
      <c r="FN568" s="222">
        <f t="shared" si="1535"/>
        <v>0</v>
      </c>
      <c r="FO568" s="222">
        <f t="shared" si="1536"/>
        <v>0</v>
      </c>
      <c r="FP568" s="222">
        <f t="shared" si="1537"/>
        <v>0</v>
      </c>
      <c r="FQ568" s="222">
        <f t="shared" si="1538"/>
        <v>0</v>
      </c>
      <c r="FR568" s="222">
        <f t="shared" si="1539"/>
        <v>0</v>
      </c>
      <c r="FS568" s="222">
        <f t="shared" si="1540"/>
        <v>0</v>
      </c>
      <c r="FT568" s="222">
        <f t="shared" si="1541"/>
        <v>0</v>
      </c>
      <c r="FU568" s="222">
        <f t="shared" si="1542"/>
        <v>0</v>
      </c>
      <c r="FV568" s="222">
        <f t="shared" si="1543"/>
        <v>0</v>
      </c>
      <c r="FW568" s="222">
        <f t="shared" si="1544"/>
        <v>0</v>
      </c>
      <c r="FX568" s="222">
        <f t="shared" si="1545"/>
        <v>0</v>
      </c>
      <c r="FY568" s="222">
        <f t="shared" si="1546"/>
        <v>0</v>
      </c>
      <c r="FZ568" s="222">
        <f t="shared" si="1547"/>
        <v>0</v>
      </c>
      <c r="GA568" s="222">
        <f t="shared" si="1548"/>
        <v>0</v>
      </c>
      <c r="GB568" s="222">
        <f t="shared" si="1549"/>
        <v>0</v>
      </c>
      <c r="GC568" s="222">
        <f t="shared" si="1550"/>
        <v>0</v>
      </c>
      <c r="GD568" s="222">
        <f t="shared" si="1551"/>
        <v>0</v>
      </c>
      <c r="GE568" s="222">
        <f t="shared" si="1552"/>
        <v>0</v>
      </c>
      <c r="GF568" s="222">
        <f t="shared" si="1553"/>
        <v>0</v>
      </c>
      <c r="GG568" s="222">
        <f t="shared" si="1554"/>
        <v>0</v>
      </c>
      <c r="GH568" s="222">
        <f t="shared" si="1555"/>
        <v>0</v>
      </c>
      <c r="GI568" s="222">
        <f t="shared" si="1556"/>
        <v>0</v>
      </c>
      <c r="GJ568" s="222">
        <f t="shared" si="1557"/>
        <v>0</v>
      </c>
      <c r="GK568" s="222">
        <f t="shared" si="1558"/>
        <v>0</v>
      </c>
      <c r="GL568" s="222">
        <f t="shared" si="1559"/>
        <v>0</v>
      </c>
      <c r="GM568" s="222">
        <f t="shared" si="1560"/>
        <v>0</v>
      </c>
      <c r="GN568" s="222">
        <f t="shared" si="1561"/>
        <v>0</v>
      </c>
      <c r="GO568" s="222">
        <f t="shared" si="1562"/>
        <v>0</v>
      </c>
      <c r="GP568" s="222">
        <f t="shared" si="1563"/>
        <v>0</v>
      </c>
      <c r="GQ568" s="222">
        <f t="shared" si="1564"/>
        <v>0</v>
      </c>
      <c r="GR568" s="222">
        <f t="shared" si="1565"/>
        <v>0</v>
      </c>
      <c r="GS568" s="222">
        <f t="shared" si="1566"/>
        <v>0</v>
      </c>
      <c r="GT568" s="222">
        <f t="shared" si="1567"/>
        <v>0</v>
      </c>
      <c r="GU568" s="222">
        <f t="shared" si="1568"/>
        <v>0</v>
      </c>
      <c r="GV568" s="222">
        <f t="shared" si="1569"/>
        <v>0</v>
      </c>
      <c r="GW568" s="222">
        <f t="shared" si="1570"/>
        <v>0</v>
      </c>
      <c r="GX568" s="222">
        <f t="shared" si="1571"/>
        <v>0</v>
      </c>
      <c r="GY568" s="222">
        <f t="shared" si="1572"/>
        <v>0</v>
      </c>
      <c r="GZ568" s="222">
        <f t="shared" si="1573"/>
        <v>0</v>
      </c>
      <c r="HA568" s="222">
        <f t="shared" si="1574"/>
        <v>0</v>
      </c>
      <c r="HB568" s="222">
        <f t="shared" si="1575"/>
        <v>0</v>
      </c>
      <c r="HC568" s="222">
        <f t="shared" si="1576"/>
        <v>0</v>
      </c>
      <c r="HD568" s="222">
        <f t="shared" si="1577"/>
        <v>0</v>
      </c>
      <c r="HE568" s="222">
        <f t="shared" si="1578"/>
        <v>0</v>
      </c>
      <c r="HF568" s="222">
        <f t="shared" si="1579"/>
        <v>0</v>
      </c>
      <c r="HG568" s="222">
        <f t="shared" si="1580"/>
        <v>0</v>
      </c>
      <c r="HH568" s="222">
        <f t="shared" si="1581"/>
        <v>0</v>
      </c>
      <c r="HI568" s="222">
        <f t="shared" si="1582"/>
        <v>0</v>
      </c>
      <c r="HJ568" s="222">
        <f t="shared" si="1583"/>
        <v>0</v>
      </c>
      <c r="HK568" s="222">
        <f t="shared" si="1584"/>
        <v>0</v>
      </c>
      <c r="HL568" s="222">
        <f t="shared" si="1585"/>
        <v>0</v>
      </c>
      <c r="HM568" s="222">
        <f t="shared" si="1586"/>
        <v>0</v>
      </c>
      <c r="HN568" s="222">
        <f t="shared" si="1587"/>
        <v>0</v>
      </c>
      <c r="HO568" s="222">
        <f t="shared" si="1588"/>
        <v>0</v>
      </c>
      <c r="HP568" s="222">
        <f t="shared" si="1589"/>
        <v>0</v>
      </c>
      <c r="HQ568" s="222">
        <f t="shared" si="1590"/>
        <v>0</v>
      </c>
      <c r="HR568" s="222">
        <f t="shared" si="1591"/>
        <v>0</v>
      </c>
      <c r="HS568" s="222">
        <f t="shared" si="1592"/>
        <v>0</v>
      </c>
      <c r="HT568" s="222">
        <f t="shared" si="1593"/>
        <v>0</v>
      </c>
      <c r="HU568" s="222">
        <f t="shared" si="1594"/>
        <v>0</v>
      </c>
      <c r="HV568" s="222">
        <f t="shared" si="1595"/>
        <v>0</v>
      </c>
      <c r="HW568" s="222">
        <f t="shared" si="1596"/>
        <v>0</v>
      </c>
      <c r="HX568" s="222">
        <f t="shared" si="1597"/>
        <v>0</v>
      </c>
      <c r="HY568" s="222">
        <f t="shared" si="1598"/>
        <v>0</v>
      </c>
      <c r="HZ568" s="222">
        <f t="shared" si="1599"/>
        <v>0</v>
      </c>
      <c r="IA568" s="222">
        <f t="shared" si="1600"/>
        <v>0</v>
      </c>
      <c r="IB568" s="222">
        <f t="shared" si="1601"/>
        <v>0</v>
      </c>
      <c r="IC568" s="222">
        <f t="shared" si="1602"/>
        <v>0</v>
      </c>
      <c r="ID568" s="222">
        <f t="shared" si="1603"/>
        <v>0</v>
      </c>
      <c r="IE568" s="222">
        <f t="shared" si="1604"/>
        <v>0</v>
      </c>
      <c r="IF568" s="222">
        <f t="shared" si="1605"/>
        <v>0</v>
      </c>
      <c r="IG568" s="222">
        <f t="shared" si="1606"/>
        <v>0</v>
      </c>
      <c r="IH568" s="222">
        <f t="shared" si="1607"/>
        <v>0</v>
      </c>
      <c r="II568" s="222">
        <f t="shared" si="1608"/>
        <v>0</v>
      </c>
      <c r="IJ568" s="222">
        <f t="shared" si="1609"/>
        <v>0</v>
      </c>
      <c r="IK568" s="222">
        <f t="shared" si="1610"/>
        <v>0</v>
      </c>
      <c r="IL568" s="222">
        <f t="shared" si="1611"/>
        <v>0</v>
      </c>
      <c r="IM568" s="222">
        <f t="shared" si="1612"/>
        <v>0</v>
      </c>
      <c r="IN568" s="222">
        <f t="shared" si="1613"/>
        <v>0</v>
      </c>
      <c r="IO568" s="222">
        <f t="shared" si="1614"/>
        <v>0</v>
      </c>
      <c r="IP568" s="222">
        <f t="shared" si="1615"/>
        <v>0</v>
      </c>
      <c r="IQ568" s="222">
        <f t="shared" si="1616"/>
        <v>0</v>
      </c>
      <c r="IR568" s="222">
        <f t="shared" si="1617"/>
        <v>0</v>
      </c>
      <c r="IS568" s="222">
        <f t="shared" si="1618"/>
        <v>0</v>
      </c>
      <c r="IT568" s="222">
        <f t="shared" si="1619"/>
        <v>0</v>
      </c>
      <c r="IU568" s="222">
        <f t="shared" si="1620"/>
        <v>0</v>
      </c>
      <c r="IV568" s="222">
        <f t="shared" si="1621"/>
        <v>0</v>
      </c>
      <c r="IW568" s="222">
        <f t="shared" si="1622"/>
        <v>0</v>
      </c>
      <c r="IX568" s="222">
        <f t="shared" si="1623"/>
        <v>0</v>
      </c>
      <c r="IY568" s="222">
        <f t="shared" si="1624"/>
        <v>0</v>
      </c>
      <c r="IZ568" s="222">
        <f t="shared" si="1625"/>
        <v>0</v>
      </c>
      <c r="JA568" s="222">
        <f t="shared" si="1626"/>
        <v>0</v>
      </c>
      <c r="JB568" s="222">
        <f t="shared" si="1627"/>
        <v>0</v>
      </c>
    </row>
    <row r="569" spans="2:262">
      <c r="B569" s="230">
        <v>208</v>
      </c>
      <c r="C569" s="229">
        <f t="shared" si="1628"/>
        <v>4.0624999999999993E-3</v>
      </c>
      <c r="D569" s="226">
        <f t="shared" ca="1" si="1371"/>
        <v>72.176354562156561</v>
      </c>
      <c r="E569" s="225">
        <f ca="1">HF361</f>
        <v>0.17635456215656026</v>
      </c>
      <c r="F569" s="224">
        <v>208</v>
      </c>
      <c r="G569" s="222">
        <f t="shared" si="1372"/>
        <v>0</v>
      </c>
      <c r="H569" s="222">
        <f t="shared" si="1373"/>
        <v>0</v>
      </c>
      <c r="I569" s="222">
        <f t="shared" si="1374"/>
        <v>0</v>
      </c>
      <c r="J569" s="222">
        <f t="shared" si="1375"/>
        <v>0</v>
      </c>
      <c r="K569" s="222">
        <f t="shared" si="1376"/>
        <v>0</v>
      </c>
      <c r="L569" s="222">
        <f t="shared" si="1377"/>
        <v>0</v>
      </c>
      <c r="M569" s="222">
        <f t="shared" si="1378"/>
        <v>0</v>
      </c>
      <c r="N569" s="222">
        <f t="shared" si="1379"/>
        <v>0</v>
      </c>
      <c r="O569" s="222">
        <f t="shared" si="1380"/>
        <v>0</v>
      </c>
      <c r="P569" s="222">
        <f t="shared" si="1381"/>
        <v>0</v>
      </c>
      <c r="Q569" s="222">
        <f t="shared" si="1382"/>
        <v>0</v>
      </c>
      <c r="R569" s="222">
        <f t="shared" si="1383"/>
        <v>0</v>
      </c>
      <c r="S569" s="222">
        <f t="shared" si="1384"/>
        <v>0</v>
      </c>
      <c r="T569" s="222">
        <f t="shared" si="1385"/>
        <v>0</v>
      </c>
      <c r="U569" s="222">
        <f t="shared" si="1386"/>
        <v>0</v>
      </c>
      <c r="V569" s="222">
        <f t="shared" si="1387"/>
        <v>0</v>
      </c>
      <c r="W569" s="222">
        <f t="shared" si="1388"/>
        <v>0</v>
      </c>
      <c r="X569" s="222">
        <f t="shared" si="1389"/>
        <v>0</v>
      </c>
      <c r="Y569" s="222">
        <f t="shared" si="1390"/>
        <v>0</v>
      </c>
      <c r="Z569" s="222">
        <f t="shared" si="1391"/>
        <v>0</v>
      </c>
      <c r="AA569" s="222">
        <f t="shared" si="1392"/>
        <v>0</v>
      </c>
      <c r="AB569" s="222">
        <f t="shared" si="1393"/>
        <v>0</v>
      </c>
      <c r="AC569" s="222">
        <f t="shared" si="1394"/>
        <v>0</v>
      </c>
      <c r="AD569" s="222">
        <f t="shared" si="1395"/>
        <v>0</v>
      </c>
      <c r="AE569" s="222">
        <f t="shared" si="1396"/>
        <v>0</v>
      </c>
      <c r="AF569" s="222">
        <f t="shared" si="1397"/>
        <v>0</v>
      </c>
      <c r="AG569" s="222">
        <f t="shared" si="1398"/>
        <v>0</v>
      </c>
      <c r="AH569" s="222">
        <f t="shared" si="1399"/>
        <v>0</v>
      </c>
      <c r="AI569" s="222">
        <f t="shared" si="1400"/>
        <v>0</v>
      </c>
      <c r="AJ569" s="222">
        <f t="shared" si="1401"/>
        <v>0</v>
      </c>
      <c r="AK569" s="222">
        <f t="shared" si="1402"/>
        <v>0</v>
      </c>
      <c r="AL569" s="222">
        <f t="shared" si="1403"/>
        <v>0</v>
      </c>
      <c r="AM569" s="222">
        <f t="shared" si="1404"/>
        <v>0</v>
      </c>
      <c r="AN569" s="222">
        <f t="shared" si="1405"/>
        <v>0</v>
      </c>
      <c r="AO569" s="222">
        <f t="shared" si="1406"/>
        <v>0</v>
      </c>
      <c r="AP569" s="222">
        <f t="shared" si="1407"/>
        <v>0</v>
      </c>
      <c r="AQ569" s="222">
        <f t="shared" si="1408"/>
        <v>0</v>
      </c>
      <c r="AR569" s="222">
        <f t="shared" si="1409"/>
        <v>0</v>
      </c>
      <c r="AS569" s="222">
        <f t="shared" si="1410"/>
        <v>0</v>
      </c>
      <c r="AT569" s="222">
        <f t="shared" si="1411"/>
        <v>0</v>
      </c>
      <c r="AU569" s="222">
        <f t="shared" si="1412"/>
        <v>0</v>
      </c>
      <c r="AV569" s="222">
        <f t="shared" si="1413"/>
        <v>0</v>
      </c>
      <c r="AW569" s="222">
        <f t="shared" si="1414"/>
        <v>0</v>
      </c>
      <c r="AX569" s="222">
        <f t="shared" si="1415"/>
        <v>0</v>
      </c>
      <c r="AY569" s="222">
        <f t="shared" si="1416"/>
        <v>0</v>
      </c>
      <c r="AZ569" s="222">
        <f t="shared" si="1417"/>
        <v>0</v>
      </c>
      <c r="BA569" s="222">
        <f t="shared" si="1418"/>
        <v>0</v>
      </c>
      <c r="BB569" s="222">
        <f t="shared" si="1419"/>
        <v>0</v>
      </c>
      <c r="BC569" s="222">
        <f t="shared" si="1420"/>
        <v>0</v>
      </c>
      <c r="BD569" s="222">
        <f t="shared" si="1421"/>
        <v>0</v>
      </c>
      <c r="BE569" s="222">
        <f t="shared" si="1422"/>
        <v>0</v>
      </c>
      <c r="BF569" s="222">
        <f t="shared" si="1423"/>
        <v>0</v>
      </c>
      <c r="BG569" s="222">
        <f t="shared" si="1424"/>
        <v>0</v>
      </c>
      <c r="BH569" s="222">
        <f t="shared" si="1425"/>
        <v>0</v>
      </c>
      <c r="BI569" s="222">
        <f t="shared" si="1426"/>
        <v>0</v>
      </c>
      <c r="BJ569" s="222">
        <f t="shared" si="1427"/>
        <v>0</v>
      </c>
      <c r="BK569" s="222">
        <f t="shared" si="1428"/>
        <v>0</v>
      </c>
      <c r="BL569" s="222">
        <f t="shared" si="1429"/>
        <v>0</v>
      </c>
      <c r="BM569" s="222">
        <f t="shared" si="1430"/>
        <v>0</v>
      </c>
      <c r="BN569" s="222">
        <f t="shared" si="1431"/>
        <v>0</v>
      </c>
      <c r="BO569" s="222">
        <f t="shared" si="1432"/>
        <v>0</v>
      </c>
      <c r="BP569" s="222">
        <f t="shared" si="1433"/>
        <v>0</v>
      </c>
      <c r="BQ569" s="222">
        <f t="shared" si="1434"/>
        <v>0</v>
      </c>
      <c r="BR569" s="222">
        <f t="shared" si="1435"/>
        <v>0</v>
      </c>
      <c r="BS569" s="222">
        <f t="shared" si="1436"/>
        <v>0</v>
      </c>
      <c r="BT569" s="222">
        <f t="shared" si="1437"/>
        <v>0</v>
      </c>
      <c r="BU569" s="222">
        <f t="shared" si="1438"/>
        <v>0</v>
      </c>
      <c r="BV569" s="222">
        <f t="shared" si="1439"/>
        <v>0</v>
      </c>
      <c r="BW569" s="222">
        <f t="shared" si="1440"/>
        <v>0</v>
      </c>
      <c r="BX569" s="222">
        <f t="shared" si="1441"/>
        <v>0</v>
      </c>
      <c r="BY569" s="222">
        <f t="shared" si="1442"/>
        <v>0</v>
      </c>
      <c r="BZ569" s="222">
        <f t="shared" si="1443"/>
        <v>0</v>
      </c>
      <c r="CA569" s="222">
        <f t="shared" si="1444"/>
        <v>0</v>
      </c>
      <c r="CB569" s="222">
        <f t="shared" si="1445"/>
        <v>0</v>
      </c>
      <c r="CC569" s="222">
        <f t="shared" si="1446"/>
        <v>0</v>
      </c>
      <c r="CD569" s="222">
        <f t="shared" si="1447"/>
        <v>0</v>
      </c>
      <c r="CE569" s="222">
        <f t="shared" si="1448"/>
        <v>0</v>
      </c>
      <c r="CF569" s="222">
        <f t="shared" si="1449"/>
        <v>0</v>
      </c>
      <c r="CG569" s="222">
        <f t="shared" si="1450"/>
        <v>0</v>
      </c>
      <c r="CH569" s="222">
        <f t="shared" si="1451"/>
        <v>0</v>
      </c>
      <c r="CI569" s="222">
        <f t="shared" si="1452"/>
        <v>0</v>
      </c>
      <c r="CJ569" s="222">
        <f t="shared" si="1453"/>
        <v>0</v>
      </c>
      <c r="CK569" s="222">
        <f t="shared" si="1454"/>
        <v>0</v>
      </c>
      <c r="CL569" s="222">
        <f t="shared" si="1455"/>
        <v>0</v>
      </c>
      <c r="CM569" s="222">
        <f t="shared" si="1456"/>
        <v>0</v>
      </c>
      <c r="CN569" s="222">
        <f t="shared" si="1457"/>
        <v>0</v>
      </c>
      <c r="CO569" s="222">
        <f t="shared" si="1458"/>
        <v>0</v>
      </c>
      <c r="CP569" s="222">
        <f t="shared" si="1459"/>
        <v>0</v>
      </c>
      <c r="CQ569" s="222">
        <f t="shared" si="1460"/>
        <v>0</v>
      </c>
      <c r="CR569" s="222">
        <f t="shared" si="1461"/>
        <v>0</v>
      </c>
      <c r="CS569" s="222">
        <f t="shared" si="1462"/>
        <v>0</v>
      </c>
      <c r="CT569" s="222">
        <f t="shared" si="1463"/>
        <v>0</v>
      </c>
      <c r="CU569" s="222">
        <f t="shared" si="1464"/>
        <v>0</v>
      </c>
      <c r="CV569" s="222">
        <f t="shared" si="1465"/>
        <v>0</v>
      </c>
      <c r="CW569" s="222">
        <f t="shared" si="1466"/>
        <v>0</v>
      </c>
      <c r="CX569" s="222">
        <f t="shared" si="1467"/>
        <v>0</v>
      </c>
      <c r="CY569" s="222">
        <f t="shared" si="1468"/>
        <v>0</v>
      </c>
      <c r="CZ569" s="222">
        <f t="shared" si="1469"/>
        <v>0</v>
      </c>
      <c r="DA569" s="222">
        <f t="shared" si="1470"/>
        <v>0</v>
      </c>
      <c r="DB569" s="222">
        <f t="shared" si="1471"/>
        <v>0</v>
      </c>
      <c r="DC569" s="222">
        <f t="shared" si="1472"/>
        <v>0</v>
      </c>
      <c r="DD569" s="222">
        <f t="shared" si="1473"/>
        <v>0</v>
      </c>
      <c r="DE569" s="222">
        <f t="shared" si="1474"/>
        <v>0</v>
      </c>
      <c r="DF569" s="222">
        <f t="shared" si="1475"/>
        <v>0</v>
      </c>
      <c r="DG569" s="222">
        <f t="shared" si="1476"/>
        <v>0</v>
      </c>
      <c r="DH569" s="222">
        <f t="shared" si="1477"/>
        <v>0</v>
      </c>
      <c r="DI569" s="222">
        <f t="shared" si="1478"/>
        <v>0</v>
      </c>
      <c r="DJ569" s="222">
        <f t="shared" si="1479"/>
        <v>0</v>
      </c>
      <c r="DK569" s="222">
        <f t="shared" si="1480"/>
        <v>0</v>
      </c>
      <c r="DL569" s="222">
        <f t="shared" si="1481"/>
        <v>0</v>
      </c>
      <c r="DM569" s="222">
        <f t="shared" si="1482"/>
        <v>0</v>
      </c>
      <c r="DN569" s="222">
        <f t="shared" si="1483"/>
        <v>0</v>
      </c>
      <c r="DO569" s="222">
        <f t="shared" si="1484"/>
        <v>0</v>
      </c>
      <c r="DP569" s="222">
        <f t="shared" si="1485"/>
        <v>0</v>
      </c>
      <c r="DQ569" s="222">
        <f t="shared" si="1486"/>
        <v>0</v>
      </c>
      <c r="DR569" s="222">
        <f t="shared" si="1487"/>
        <v>0</v>
      </c>
      <c r="DS569" s="222">
        <f t="shared" si="1488"/>
        <v>0</v>
      </c>
      <c r="DT569" s="222">
        <f t="shared" si="1489"/>
        <v>0</v>
      </c>
      <c r="DU569" s="222">
        <f t="shared" si="1490"/>
        <v>0</v>
      </c>
      <c r="DV569" s="222">
        <f t="shared" si="1491"/>
        <v>0</v>
      </c>
      <c r="DW569" s="222">
        <f t="shared" si="1492"/>
        <v>0</v>
      </c>
      <c r="DX569" s="222">
        <f t="shared" si="1493"/>
        <v>0</v>
      </c>
      <c r="DY569" s="222">
        <f t="shared" si="1494"/>
        <v>0</v>
      </c>
      <c r="DZ569" s="222">
        <f t="shared" si="1495"/>
        <v>0</v>
      </c>
      <c r="EA569" s="222">
        <f t="shared" si="1496"/>
        <v>0</v>
      </c>
      <c r="EB569" s="222">
        <f t="shared" si="1497"/>
        <v>0</v>
      </c>
      <c r="EC569" s="222">
        <f t="shared" si="1498"/>
        <v>0</v>
      </c>
      <c r="ED569" s="222">
        <f t="shared" si="1499"/>
        <v>0</v>
      </c>
      <c r="EE569" s="222">
        <f t="shared" si="1500"/>
        <v>0</v>
      </c>
      <c r="EF569" s="222">
        <f t="shared" si="1501"/>
        <v>0</v>
      </c>
      <c r="EG569" s="222">
        <f t="shared" si="1502"/>
        <v>0</v>
      </c>
      <c r="EH569" s="222">
        <f t="shared" si="1503"/>
        <v>0</v>
      </c>
      <c r="EI569" s="222">
        <f t="shared" si="1504"/>
        <v>0</v>
      </c>
      <c r="EJ569" s="222">
        <f t="shared" si="1505"/>
        <v>0</v>
      </c>
      <c r="EK569" s="222">
        <f t="shared" si="1506"/>
        <v>0</v>
      </c>
      <c r="EL569" s="222">
        <f t="shared" si="1507"/>
        <v>0</v>
      </c>
      <c r="EM569" s="222">
        <f t="shared" si="1508"/>
        <v>0</v>
      </c>
      <c r="EN569" s="222">
        <f t="shared" si="1509"/>
        <v>0</v>
      </c>
      <c r="EO569" s="222">
        <f t="shared" si="1510"/>
        <v>0</v>
      </c>
      <c r="EP569" s="222">
        <f t="shared" si="1511"/>
        <v>0</v>
      </c>
      <c r="EQ569" s="222">
        <f t="shared" si="1512"/>
        <v>0</v>
      </c>
      <c r="ER569" s="222">
        <f t="shared" si="1513"/>
        <v>0</v>
      </c>
      <c r="ES569" s="222">
        <f t="shared" si="1514"/>
        <v>0</v>
      </c>
      <c r="ET569" s="222">
        <f t="shared" si="1515"/>
        <v>0</v>
      </c>
      <c r="EU569" s="222">
        <f t="shared" si="1516"/>
        <v>0</v>
      </c>
      <c r="EV569" s="222">
        <f t="shared" si="1517"/>
        <v>0</v>
      </c>
      <c r="EW569" s="222">
        <f t="shared" si="1518"/>
        <v>0</v>
      </c>
      <c r="EX569" s="222">
        <f t="shared" si="1519"/>
        <v>0</v>
      </c>
      <c r="EY569" s="222">
        <f t="shared" si="1520"/>
        <v>0</v>
      </c>
      <c r="EZ569" s="222">
        <f t="shared" si="1521"/>
        <v>0</v>
      </c>
      <c r="FA569" s="222">
        <f t="shared" si="1522"/>
        <v>0</v>
      </c>
      <c r="FB569" s="222">
        <f t="shared" si="1523"/>
        <v>0</v>
      </c>
      <c r="FC569" s="222">
        <f t="shared" si="1524"/>
        <v>0</v>
      </c>
      <c r="FD569" s="222">
        <f t="shared" si="1525"/>
        <v>0</v>
      </c>
      <c r="FE569" s="222">
        <f t="shared" si="1526"/>
        <v>0</v>
      </c>
      <c r="FF569" s="222">
        <f t="shared" si="1527"/>
        <v>0</v>
      </c>
      <c r="FG569" s="222">
        <f t="shared" si="1528"/>
        <v>0</v>
      </c>
      <c r="FH569" s="222">
        <f t="shared" si="1529"/>
        <v>0</v>
      </c>
      <c r="FI569" s="222">
        <f t="shared" si="1530"/>
        <v>0</v>
      </c>
      <c r="FJ569" s="222">
        <f t="shared" si="1531"/>
        <v>0</v>
      </c>
      <c r="FK569" s="222">
        <f t="shared" si="1532"/>
        <v>0</v>
      </c>
      <c r="FL569" s="222">
        <f t="shared" si="1533"/>
        <v>0</v>
      </c>
      <c r="FM569" s="222">
        <f t="shared" si="1534"/>
        <v>0</v>
      </c>
      <c r="FN569" s="222">
        <f t="shared" si="1535"/>
        <v>0</v>
      </c>
      <c r="FO569" s="222">
        <f t="shared" si="1536"/>
        <v>0</v>
      </c>
      <c r="FP569" s="222">
        <f t="shared" si="1537"/>
        <v>0</v>
      </c>
      <c r="FQ569" s="222">
        <f t="shared" si="1538"/>
        <v>0</v>
      </c>
      <c r="FR569" s="222">
        <f t="shared" si="1539"/>
        <v>0</v>
      </c>
      <c r="FS569" s="222">
        <f t="shared" si="1540"/>
        <v>0</v>
      </c>
      <c r="FT569" s="222">
        <f t="shared" si="1541"/>
        <v>0</v>
      </c>
      <c r="FU569" s="222">
        <f t="shared" si="1542"/>
        <v>0</v>
      </c>
      <c r="FV569" s="222">
        <f t="shared" si="1543"/>
        <v>0</v>
      </c>
      <c r="FW569" s="222">
        <f t="shared" si="1544"/>
        <v>0</v>
      </c>
      <c r="FX569" s="222">
        <f t="shared" si="1545"/>
        <v>0</v>
      </c>
      <c r="FY569" s="222">
        <f t="shared" si="1546"/>
        <v>0</v>
      </c>
      <c r="FZ569" s="222">
        <f t="shared" si="1547"/>
        <v>0</v>
      </c>
      <c r="GA569" s="222">
        <f t="shared" si="1548"/>
        <v>0</v>
      </c>
      <c r="GB569" s="222">
        <f t="shared" si="1549"/>
        <v>0</v>
      </c>
      <c r="GC569" s="222">
        <f t="shared" si="1550"/>
        <v>0</v>
      </c>
      <c r="GD569" s="222">
        <f t="shared" si="1551"/>
        <v>0</v>
      </c>
      <c r="GE569" s="222">
        <f t="shared" si="1552"/>
        <v>0</v>
      </c>
      <c r="GF569" s="222">
        <f t="shared" si="1553"/>
        <v>0</v>
      </c>
      <c r="GG569" s="222">
        <f t="shared" si="1554"/>
        <v>0</v>
      </c>
      <c r="GH569" s="222">
        <f t="shared" si="1555"/>
        <v>0</v>
      </c>
      <c r="GI569" s="222">
        <f t="shared" si="1556"/>
        <v>0</v>
      </c>
      <c r="GJ569" s="222">
        <f t="shared" si="1557"/>
        <v>0</v>
      </c>
      <c r="GK569" s="222">
        <f t="shared" si="1558"/>
        <v>0</v>
      </c>
      <c r="GL569" s="222">
        <f t="shared" si="1559"/>
        <v>0</v>
      </c>
      <c r="GM569" s="222">
        <f t="shared" si="1560"/>
        <v>0</v>
      </c>
      <c r="GN569" s="222">
        <f t="shared" si="1561"/>
        <v>0</v>
      </c>
      <c r="GO569" s="222">
        <f t="shared" si="1562"/>
        <v>0</v>
      </c>
      <c r="GP569" s="222">
        <f t="shared" si="1563"/>
        <v>0</v>
      </c>
      <c r="GQ569" s="222">
        <f t="shared" si="1564"/>
        <v>0</v>
      </c>
      <c r="GR569" s="222">
        <f t="shared" si="1565"/>
        <v>0</v>
      </c>
      <c r="GS569" s="222">
        <f t="shared" si="1566"/>
        <v>0</v>
      </c>
      <c r="GT569" s="222">
        <f t="shared" si="1567"/>
        <v>0</v>
      </c>
      <c r="GU569" s="222">
        <f t="shared" si="1568"/>
        <v>0</v>
      </c>
      <c r="GV569" s="222">
        <f t="shared" si="1569"/>
        <v>0</v>
      </c>
      <c r="GW569" s="222">
        <f t="shared" si="1570"/>
        <v>0</v>
      </c>
      <c r="GX569" s="222">
        <f t="shared" si="1571"/>
        <v>0</v>
      </c>
      <c r="GY569" s="222">
        <f t="shared" si="1572"/>
        <v>0</v>
      </c>
      <c r="GZ569" s="222">
        <f t="shared" si="1573"/>
        <v>0</v>
      </c>
      <c r="HA569" s="222">
        <f t="shared" si="1574"/>
        <v>0</v>
      </c>
      <c r="HB569" s="222">
        <f t="shared" si="1575"/>
        <v>0</v>
      </c>
      <c r="HC569" s="222">
        <f t="shared" si="1576"/>
        <v>0</v>
      </c>
      <c r="HD569" s="222">
        <f t="shared" si="1577"/>
        <v>0</v>
      </c>
      <c r="HE569" s="222">
        <f t="shared" si="1578"/>
        <v>0</v>
      </c>
      <c r="HF569" s="222">
        <f t="shared" si="1579"/>
        <v>0</v>
      </c>
      <c r="HG569" s="222">
        <f t="shared" si="1580"/>
        <v>0</v>
      </c>
      <c r="HH569" s="222">
        <f t="shared" si="1581"/>
        <v>0</v>
      </c>
      <c r="HI569" s="222">
        <f t="shared" si="1582"/>
        <v>0</v>
      </c>
      <c r="HJ569" s="222">
        <f t="shared" si="1583"/>
        <v>0</v>
      </c>
      <c r="HK569" s="222">
        <f t="shared" si="1584"/>
        <v>0</v>
      </c>
      <c r="HL569" s="222">
        <f t="shared" si="1585"/>
        <v>0</v>
      </c>
      <c r="HM569" s="222">
        <f t="shared" si="1586"/>
        <v>0</v>
      </c>
      <c r="HN569" s="222">
        <f t="shared" si="1587"/>
        <v>0</v>
      </c>
      <c r="HO569" s="222">
        <f t="shared" si="1588"/>
        <v>0</v>
      </c>
      <c r="HP569" s="222">
        <f t="shared" si="1589"/>
        <v>0</v>
      </c>
      <c r="HQ569" s="222">
        <f t="shared" si="1590"/>
        <v>0</v>
      </c>
      <c r="HR569" s="222">
        <f t="shared" si="1591"/>
        <v>0</v>
      </c>
      <c r="HS569" s="222">
        <f t="shared" si="1592"/>
        <v>0</v>
      </c>
      <c r="HT569" s="222">
        <f t="shared" si="1593"/>
        <v>0</v>
      </c>
      <c r="HU569" s="222">
        <f t="shared" si="1594"/>
        <v>0</v>
      </c>
      <c r="HV569" s="222">
        <f t="shared" si="1595"/>
        <v>0</v>
      </c>
      <c r="HW569" s="222">
        <f t="shared" si="1596"/>
        <v>0</v>
      </c>
      <c r="HX569" s="222">
        <f t="shared" si="1597"/>
        <v>0</v>
      </c>
      <c r="HY569" s="222">
        <f t="shared" si="1598"/>
        <v>0</v>
      </c>
      <c r="HZ569" s="222">
        <f t="shared" si="1599"/>
        <v>0</v>
      </c>
      <c r="IA569" s="222">
        <f t="shared" si="1600"/>
        <v>0</v>
      </c>
      <c r="IB569" s="222">
        <f t="shared" si="1601"/>
        <v>0</v>
      </c>
      <c r="IC569" s="222">
        <f t="shared" si="1602"/>
        <v>0</v>
      </c>
      <c r="ID569" s="222">
        <f t="shared" si="1603"/>
        <v>0</v>
      </c>
      <c r="IE569" s="222">
        <f t="shared" si="1604"/>
        <v>0</v>
      </c>
      <c r="IF569" s="222">
        <f t="shared" si="1605"/>
        <v>0</v>
      </c>
      <c r="IG569" s="222">
        <f t="shared" si="1606"/>
        <v>0</v>
      </c>
      <c r="IH569" s="222">
        <f t="shared" si="1607"/>
        <v>0</v>
      </c>
      <c r="II569" s="222">
        <f t="shared" si="1608"/>
        <v>0</v>
      </c>
      <c r="IJ569" s="222">
        <f t="shared" si="1609"/>
        <v>0</v>
      </c>
      <c r="IK569" s="222">
        <f t="shared" si="1610"/>
        <v>0</v>
      </c>
      <c r="IL569" s="222">
        <f t="shared" si="1611"/>
        <v>0</v>
      </c>
      <c r="IM569" s="222">
        <f t="shared" si="1612"/>
        <v>0</v>
      </c>
      <c r="IN569" s="222">
        <f t="shared" si="1613"/>
        <v>0</v>
      </c>
      <c r="IO569" s="222">
        <f t="shared" si="1614"/>
        <v>0</v>
      </c>
      <c r="IP569" s="222">
        <f t="shared" si="1615"/>
        <v>0</v>
      </c>
      <c r="IQ569" s="222">
        <f t="shared" si="1616"/>
        <v>0</v>
      </c>
      <c r="IR569" s="222">
        <f t="shared" si="1617"/>
        <v>0</v>
      </c>
      <c r="IS569" s="222">
        <f t="shared" si="1618"/>
        <v>0</v>
      </c>
      <c r="IT569" s="222">
        <f t="shared" si="1619"/>
        <v>0</v>
      </c>
      <c r="IU569" s="222">
        <f t="shared" si="1620"/>
        <v>0</v>
      </c>
      <c r="IV569" s="222">
        <f t="shared" si="1621"/>
        <v>0</v>
      </c>
      <c r="IW569" s="222">
        <f t="shared" si="1622"/>
        <v>0</v>
      </c>
      <c r="IX569" s="222">
        <f t="shared" si="1623"/>
        <v>0</v>
      </c>
      <c r="IY569" s="222">
        <f t="shared" si="1624"/>
        <v>0</v>
      </c>
      <c r="IZ569" s="222">
        <f t="shared" si="1625"/>
        <v>0</v>
      </c>
      <c r="JA569" s="222">
        <f t="shared" si="1626"/>
        <v>0</v>
      </c>
      <c r="JB569" s="222">
        <f t="shared" si="1627"/>
        <v>0</v>
      </c>
    </row>
    <row r="570" spans="2:262">
      <c r="B570" s="230">
        <v>209</v>
      </c>
      <c r="C570" s="229">
        <f t="shared" si="1628"/>
        <v>4.0820312499999989E-3</v>
      </c>
      <c r="D570" s="226">
        <f t="shared" ca="1" si="1371"/>
        <v>72.175886828409375</v>
      </c>
      <c r="E570" s="225">
        <f ca="1">HG361</f>
        <v>0.17588682840938202</v>
      </c>
      <c r="F570" s="224">
        <v>209</v>
      </c>
      <c r="G570" s="222">
        <f t="shared" si="1372"/>
        <v>0</v>
      </c>
      <c r="H570" s="222">
        <f t="shared" si="1373"/>
        <v>0</v>
      </c>
      <c r="I570" s="222">
        <f t="shared" si="1374"/>
        <v>0</v>
      </c>
      <c r="J570" s="222">
        <f t="shared" si="1375"/>
        <v>0</v>
      </c>
      <c r="K570" s="222">
        <f t="shared" si="1376"/>
        <v>0</v>
      </c>
      <c r="L570" s="222">
        <f t="shared" si="1377"/>
        <v>0</v>
      </c>
      <c r="M570" s="222">
        <f t="shared" si="1378"/>
        <v>0</v>
      </c>
      <c r="N570" s="222">
        <f t="shared" si="1379"/>
        <v>0</v>
      </c>
      <c r="O570" s="222">
        <f t="shared" si="1380"/>
        <v>0</v>
      </c>
      <c r="P570" s="222">
        <f t="shared" si="1381"/>
        <v>0</v>
      </c>
      <c r="Q570" s="222">
        <f t="shared" si="1382"/>
        <v>0</v>
      </c>
      <c r="R570" s="222">
        <f t="shared" si="1383"/>
        <v>0</v>
      </c>
      <c r="S570" s="222">
        <f t="shared" si="1384"/>
        <v>0</v>
      </c>
      <c r="T570" s="222">
        <f t="shared" si="1385"/>
        <v>0</v>
      </c>
      <c r="U570" s="222">
        <f t="shared" si="1386"/>
        <v>0</v>
      </c>
      <c r="V570" s="222">
        <f t="shared" si="1387"/>
        <v>0</v>
      </c>
      <c r="W570" s="222">
        <f t="shared" si="1388"/>
        <v>0</v>
      </c>
      <c r="X570" s="222">
        <f t="shared" si="1389"/>
        <v>0</v>
      </c>
      <c r="Y570" s="222">
        <f t="shared" si="1390"/>
        <v>0</v>
      </c>
      <c r="Z570" s="222">
        <f t="shared" si="1391"/>
        <v>0</v>
      </c>
      <c r="AA570" s="222">
        <f t="shared" si="1392"/>
        <v>0</v>
      </c>
      <c r="AB570" s="222">
        <f t="shared" si="1393"/>
        <v>0</v>
      </c>
      <c r="AC570" s="222">
        <f t="shared" si="1394"/>
        <v>0</v>
      </c>
      <c r="AD570" s="222">
        <f t="shared" si="1395"/>
        <v>0</v>
      </c>
      <c r="AE570" s="222">
        <f t="shared" si="1396"/>
        <v>0</v>
      </c>
      <c r="AF570" s="222">
        <f t="shared" si="1397"/>
        <v>0</v>
      </c>
      <c r="AG570" s="222">
        <f t="shared" si="1398"/>
        <v>0</v>
      </c>
      <c r="AH570" s="222">
        <f t="shared" si="1399"/>
        <v>0</v>
      </c>
      <c r="AI570" s="222">
        <f t="shared" si="1400"/>
        <v>0</v>
      </c>
      <c r="AJ570" s="222">
        <f t="shared" si="1401"/>
        <v>0</v>
      </c>
      <c r="AK570" s="222">
        <f t="shared" si="1402"/>
        <v>0</v>
      </c>
      <c r="AL570" s="222">
        <f t="shared" si="1403"/>
        <v>0</v>
      </c>
      <c r="AM570" s="222">
        <f t="shared" si="1404"/>
        <v>0</v>
      </c>
      <c r="AN570" s="222">
        <f t="shared" si="1405"/>
        <v>0</v>
      </c>
      <c r="AO570" s="222">
        <f t="shared" si="1406"/>
        <v>0</v>
      </c>
      <c r="AP570" s="222">
        <f t="shared" si="1407"/>
        <v>0</v>
      </c>
      <c r="AQ570" s="222">
        <f t="shared" si="1408"/>
        <v>0</v>
      </c>
      <c r="AR570" s="222">
        <f t="shared" si="1409"/>
        <v>0</v>
      </c>
      <c r="AS570" s="222">
        <f t="shared" si="1410"/>
        <v>0</v>
      </c>
      <c r="AT570" s="222">
        <f t="shared" si="1411"/>
        <v>0</v>
      </c>
      <c r="AU570" s="222">
        <f t="shared" si="1412"/>
        <v>0</v>
      </c>
      <c r="AV570" s="222">
        <f t="shared" si="1413"/>
        <v>0</v>
      </c>
      <c r="AW570" s="222">
        <f t="shared" si="1414"/>
        <v>0</v>
      </c>
      <c r="AX570" s="222">
        <f t="shared" si="1415"/>
        <v>0</v>
      </c>
      <c r="AY570" s="222">
        <f t="shared" si="1416"/>
        <v>0</v>
      </c>
      <c r="AZ570" s="222">
        <f t="shared" si="1417"/>
        <v>0</v>
      </c>
      <c r="BA570" s="222">
        <f t="shared" si="1418"/>
        <v>0</v>
      </c>
      <c r="BB570" s="222">
        <f t="shared" si="1419"/>
        <v>0</v>
      </c>
      <c r="BC570" s="222">
        <f t="shared" si="1420"/>
        <v>0</v>
      </c>
      <c r="BD570" s="222">
        <f t="shared" si="1421"/>
        <v>0</v>
      </c>
      <c r="BE570" s="222">
        <f t="shared" si="1422"/>
        <v>0</v>
      </c>
      <c r="BF570" s="222">
        <f t="shared" si="1423"/>
        <v>0</v>
      </c>
      <c r="BG570" s="222">
        <f t="shared" si="1424"/>
        <v>0</v>
      </c>
      <c r="BH570" s="222">
        <f t="shared" si="1425"/>
        <v>0</v>
      </c>
      <c r="BI570" s="222">
        <f t="shared" si="1426"/>
        <v>0</v>
      </c>
      <c r="BJ570" s="222">
        <f t="shared" si="1427"/>
        <v>0</v>
      </c>
      <c r="BK570" s="222">
        <f t="shared" si="1428"/>
        <v>0</v>
      </c>
      <c r="BL570" s="222">
        <f t="shared" si="1429"/>
        <v>0</v>
      </c>
      <c r="BM570" s="222">
        <f t="shared" si="1430"/>
        <v>0</v>
      </c>
      <c r="BN570" s="222">
        <f t="shared" si="1431"/>
        <v>0</v>
      </c>
      <c r="BO570" s="222">
        <f t="shared" si="1432"/>
        <v>0</v>
      </c>
      <c r="BP570" s="222">
        <f t="shared" si="1433"/>
        <v>0</v>
      </c>
      <c r="BQ570" s="222">
        <f t="shared" si="1434"/>
        <v>0</v>
      </c>
      <c r="BR570" s="222">
        <f t="shared" si="1435"/>
        <v>0</v>
      </c>
      <c r="BS570" s="222">
        <f t="shared" si="1436"/>
        <v>0</v>
      </c>
      <c r="BT570" s="222">
        <f t="shared" si="1437"/>
        <v>0</v>
      </c>
      <c r="BU570" s="222">
        <f t="shared" si="1438"/>
        <v>0</v>
      </c>
      <c r="BV570" s="222">
        <f t="shared" si="1439"/>
        <v>0</v>
      </c>
      <c r="BW570" s="222">
        <f t="shared" si="1440"/>
        <v>0</v>
      </c>
      <c r="BX570" s="222">
        <f t="shared" si="1441"/>
        <v>0</v>
      </c>
      <c r="BY570" s="222">
        <f t="shared" si="1442"/>
        <v>0</v>
      </c>
      <c r="BZ570" s="222">
        <f t="shared" si="1443"/>
        <v>0</v>
      </c>
      <c r="CA570" s="222">
        <f t="shared" si="1444"/>
        <v>0</v>
      </c>
      <c r="CB570" s="222">
        <f t="shared" si="1445"/>
        <v>0</v>
      </c>
      <c r="CC570" s="222">
        <f t="shared" si="1446"/>
        <v>0</v>
      </c>
      <c r="CD570" s="222">
        <f t="shared" si="1447"/>
        <v>0</v>
      </c>
      <c r="CE570" s="222">
        <f t="shared" si="1448"/>
        <v>0</v>
      </c>
      <c r="CF570" s="222">
        <f t="shared" si="1449"/>
        <v>0</v>
      </c>
      <c r="CG570" s="222">
        <f t="shared" si="1450"/>
        <v>0</v>
      </c>
      <c r="CH570" s="222">
        <f t="shared" si="1451"/>
        <v>0</v>
      </c>
      <c r="CI570" s="222">
        <f t="shared" si="1452"/>
        <v>0</v>
      </c>
      <c r="CJ570" s="222">
        <f t="shared" si="1453"/>
        <v>0</v>
      </c>
      <c r="CK570" s="222">
        <f t="shared" si="1454"/>
        <v>0</v>
      </c>
      <c r="CL570" s="222">
        <f t="shared" si="1455"/>
        <v>0</v>
      </c>
      <c r="CM570" s="222">
        <f t="shared" si="1456"/>
        <v>0</v>
      </c>
      <c r="CN570" s="222">
        <f t="shared" si="1457"/>
        <v>0</v>
      </c>
      <c r="CO570" s="222">
        <f t="shared" si="1458"/>
        <v>0</v>
      </c>
      <c r="CP570" s="222">
        <f t="shared" si="1459"/>
        <v>0</v>
      </c>
      <c r="CQ570" s="222">
        <f t="shared" si="1460"/>
        <v>0</v>
      </c>
      <c r="CR570" s="222">
        <f t="shared" si="1461"/>
        <v>0</v>
      </c>
      <c r="CS570" s="222">
        <f t="shared" si="1462"/>
        <v>0</v>
      </c>
      <c r="CT570" s="222">
        <f t="shared" si="1463"/>
        <v>0</v>
      </c>
      <c r="CU570" s="222">
        <f t="shared" si="1464"/>
        <v>0</v>
      </c>
      <c r="CV570" s="222">
        <f t="shared" si="1465"/>
        <v>0</v>
      </c>
      <c r="CW570" s="222">
        <f t="shared" si="1466"/>
        <v>0</v>
      </c>
      <c r="CX570" s="222">
        <f t="shared" si="1467"/>
        <v>0</v>
      </c>
      <c r="CY570" s="222">
        <f t="shared" si="1468"/>
        <v>0</v>
      </c>
      <c r="CZ570" s="222">
        <f t="shared" si="1469"/>
        <v>0</v>
      </c>
      <c r="DA570" s="222">
        <f t="shared" si="1470"/>
        <v>0</v>
      </c>
      <c r="DB570" s="222">
        <f t="shared" si="1471"/>
        <v>0</v>
      </c>
      <c r="DC570" s="222">
        <f t="shared" si="1472"/>
        <v>0</v>
      </c>
      <c r="DD570" s="222">
        <f t="shared" si="1473"/>
        <v>0</v>
      </c>
      <c r="DE570" s="222">
        <f t="shared" si="1474"/>
        <v>0</v>
      </c>
      <c r="DF570" s="222">
        <f t="shared" si="1475"/>
        <v>0</v>
      </c>
      <c r="DG570" s="222">
        <f t="shared" si="1476"/>
        <v>0</v>
      </c>
      <c r="DH570" s="222">
        <f t="shared" si="1477"/>
        <v>0</v>
      </c>
      <c r="DI570" s="222">
        <f t="shared" si="1478"/>
        <v>0</v>
      </c>
      <c r="DJ570" s="222">
        <f t="shared" si="1479"/>
        <v>0</v>
      </c>
      <c r="DK570" s="222">
        <f t="shared" si="1480"/>
        <v>0</v>
      </c>
      <c r="DL570" s="222">
        <f t="shared" si="1481"/>
        <v>0</v>
      </c>
      <c r="DM570" s="222">
        <f t="shared" si="1482"/>
        <v>0</v>
      </c>
      <c r="DN570" s="222">
        <f t="shared" si="1483"/>
        <v>0</v>
      </c>
      <c r="DO570" s="222">
        <f t="shared" si="1484"/>
        <v>0</v>
      </c>
      <c r="DP570" s="222">
        <f t="shared" si="1485"/>
        <v>0</v>
      </c>
      <c r="DQ570" s="222">
        <f t="shared" si="1486"/>
        <v>0</v>
      </c>
      <c r="DR570" s="222">
        <f t="shared" si="1487"/>
        <v>0</v>
      </c>
      <c r="DS570" s="222">
        <f t="shared" si="1488"/>
        <v>0</v>
      </c>
      <c r="DT570" s="222">
        <f t="shared" si="1489"/>
        <v>0</v>
      </c>
      <c r="DU570" s="222">
        <f t="shared" si="1490"/>
        <v>0</v>
      </c>
      <c r="DV570" s="222">
        <f t="shared" si="1491"/>
        <v>0</v>
      </c>
      <c r="DW570" s="222">
        <f t="shared" si="1492"/>
        <v>0</v>
      </c>
      <c r="DX570" s="222">
        <f t="shared" si="1493"/>
        <v>0</v>
      </c>
      <c r="DY570" s="222">
        <f t="shared" si="1494"/>
        <v>0</v>
      </c>
      <c r="DZ570" s="222">
        <f t="shared" si="1495"/>
        <v>0</v>
      </c>
      <c r="EA570" s="222">
        <f t="shared" si="1496"/>
        <v>0</v>
      </c>
      <c r="EB570" s="222">
        <f t="shared" si="1497"/>
        <v>0</v>
      </c>
      <c r="EC570" s="222">
        <f t="shared" si="1498"/>
        <v>0</v>
      </c>
      <c r="ED570" s="222">
        <f t="shared" si="1499"/>
        <v>0</v>
      </c>
      <c r="EE570" s="222">
        <f t="shared" si="1500"/>
        <v>0</v>
      </c>
      <c r="EF570" s="222">
        <f t="shared" si="1501"/>
        <v>0</v>
      </c>
      <c r="EG570" s="222">
        <f t="shared" si="1502"/>
        <v>0</v>
      </c>
      <c r="EH570" s="222">
        <f t="shared" si="1503"/>
        <v>0</v>
      </c>
      <c r="EI570" s="222">
        <f t="shared" si="1504"/>
        <v>0</v>
      </c>
      <c r="EJ570" s="222">
        <f t="shared" si="1505"/>
        <v>0</v>
      </c>
      <c r="EK570" s="222">
        <f t="shared" si="1506"/>
        <v>0</v>
      </c>
      <c r="EL570" s="222">
        <f t="shared" si="1507"/>
        <v>0</v>
      </c>
      <c r="EM570" s="222">
        <f t="shared" si="1508"/>
        <v>0</v>
      </c>
      <c r="EN570" s="222">
        <f t="shared" si="1509"/>
        <v>0</v>
      </c>
      <c r="EO570" s="222">
        <f t="shared" si="1510"/>
        <v>0</v>
      </c>
      <c r="EP570" s="222">
        <f t="shared" si="1511"/>
        <v>0</v>
      </c>
      <c r="EQ570" s="222">
        <f t="shared" si="1512"/>
        <v>0</v>
      </c>
      <c r="ER570" s="222">
        <f t="shared" si="1513"/>
        <v>0</v>
      </c>
      <c r="ES570" s="222">
        <f t="shared" si="1514"/>
        <v>0</v>
      </c>
      <c r="ET570" s="222">
        <f t="shared" si="1515"/>
        <v>0</v>
      </c>
      <c r="EU570" s="222">
        <f t="shared" si="1516"/>
        <v>0</v>
      </c>
      <c r="EV570" s="222">
        <f t="shared" si="1517"/>
        <v>0</v>
      </c>
      <c r="EW570" s="222">
        <f t="shared" si="1518"/>
        <v>0</v>
      </c>
      <c r="EX570" s="222">
        <f t="shared" si="1519"/>
        <v>0</v>
      </c>
      <c r="EY570" s="222">
        <f t="shared" si="1520"/>
        <v>0</v>
      </c>
      <c r="EZ570" s="222">
        <f t="shared" si="1521"/>
        <v>0</v>
      </c>
      <c r="FA570" s="222">
        <f t="shared" si="1522"/>
        <v>0</v>
      </c>
      <c r="FB570" s="222">
        <f t="shared" si="1523"/>
        <v>0</v>
      </c>
      <c r="FC570" s="222">
        <f t="shared" si="1524"/>
        <v>0</v>
      </c>
      <c r="FD570" s="222">
        <f t="shared" si="1525"/>
        <v>0</v>
      </c>
      <c r="FE570" s="222">
        <f t="shared" si="1526"/>
        <v>0</v>
      </c>
      <c r="FF570" s="222">
        <f t="shared" si="1527"/>
        <v>0</v>
      </c>
      <c r="FG570" s="222">
        <f t="shared" si="1528"/>
        <v>0</v>
      </c>
      <c r="FH570" s="222">
        <f t="shared" si="1529"/>
        <v>0</v>
      </c>
      <c r="FI570" s="222">
        <f t="shared" si="1530"/>
        <v>0</v>
      </c>
      <c r="FJ570" s="222">
        <f t="shared" si="1531"/>
        <v>0</v>
      </c>
      <c r="FK570" s="222">
        <f t="shared" si="1532"/>
        <v>0</v>
      </c>
      <c r="FL570" s="222">
        <f t="shared" si="1533"/>
        <v>0</v>
      </c>
      <c r="FM570" s="222">
        <f t="shared" si="1534"/>
        <v>0</v>
      </c>
      <c r="FN570" s="222">
        <f t="shared" si="1535"/>
        <v>0</v>
      </c>
      <c r="FO570" s="222">
        <f t="shared" si="1536"/>
        <v>0</v>
      </c>
      <c r="FP570" s="222">
        <f t="shared" si="1537"/>
        <v>0</v>
      </c>
      <c r="FQ570" s="222">
        <f t="shared" si="1538"/>
        <v>0</v>
      </c>
      <c r="FR570" s="222">
        <f t="shared" si="1539"/>
        <v>0</v>
      </c>
      <c r="FS570" s="222">
        <f t="shared" si="1540"/>
        <v>0</v>
      </c>
      <c r="FT570" s="222">
        <f t="shared" si="1541"/>
        <v>0</v>
      </c>
      <c r="FU570" s="222">
        <f t="shared" si="1542"/>
        <v>0</v>
      </c>
      <c r="FV570" s="222">
        <f t="shared" si="1543"/>
        <v>0</v>
      </c>
      <c r="FW570" s="222">
        <f t="shared" si="1544"/>
        <v>0</v>
      </c>
      <c r="FX570" s="222">
        <f t="shared" si="1545"/>
        <v>0</v>
      </c>
      <c r="FY570" s="222">
        <f t="shared" si="1546"/>
        <v>0</v>
      </c>
      <c r="FZ570" s="222">
        <f t="shared" si="1547"/>
        <v>0</v>
      </c>
      <c r="GA570" s="222">
        <f t="shared" si="1548"/>
        <v>0</v>
      </c>
      <c r="GB570" s="222">
        <f t="shared" si="1549"/>
        <v>0</v>
      </c>
      <c r="GC570" s="222">
        <f t="shared" si="1550"/>
        <v>0</v>
      </c>
      <c r="GD570" s="222">
        <f t="shared" si="1551"/>
        <v>0</v>
      </c>
      <c r="GE570" s="222">
        <f t="shared" si="1552"/>
        <v>0</v>
      </c>
      <c r="GF570" s="222">
        <f t="shared" si="1553"/>
        <v>0</v>
      </c>
      <c r="GG570" s="222">
        <f t="shared" si="1554"/>
        <v>0</v>
      </c>
      <c r="GH570" s="222">
        <f t="shared" si="1555"/>
        <v>0</v>
      </c>
      <c r="GI570" s="222">
        <f t="shared" si="1556"/>
        <v>0</v>
      </c>
      <c r="GJ570" s="222">
        <f t="shared" si="1557"/>
        <v>0</v>
      </c>
      <c r="GK570" s="222">
        <f t="shared" si="1558"/>
        <v>0</v>
      </c>
      <c r="GL570" s="222">
        <f t="shared" si="1559"/>
        <v>0</v>
      </c>
      <c r="GM570" s="222">
        <f t="shared" si="1560"/>
        <v>0</v>
      </c>
      <c r="GN570" s="222">
        <f t="shared" si="1561"/>
        <v>0</v>
      </c>
      <c r="GO570" s="222">
        <f t="shared" si="1562"/>
        <v>0</v>
      </c>
      <c r="GP570" s="222">
        <f t="shared" si="1563"/>
        <v>0</v>
      </c>
      <c r="GQ570" s="222">
        <f t="shared" si="1564"/>
        <v>0</v>
      </c>
      <c r="GR570" s="222">
        <f t="shared" si="1565"/>
        <v>0</v>
      </c>
      <c r="GS570" s="222">
        <f t="shared" si="1566"/>
        <v>0</v>
      </c>
      <c r="GT570" s="222">
        <f t="shared" si="1567"/>
        <v>0</v>
      </c>
      <c r="GU570" s="222">
        <f t="shared" si="1568"/>
        <v>0</v>
      </c>
      <c r="GV570" s="222">
        <f t="shared" si="1569"/>
        <v>0</v>
      </c>
      <c r="GW570" s="222">
        <f t="shared" si="1570"/>
        <v>0</v>
      </c>
      <c r="GX570" s="222">
        <f t="shared" si="1571"/>
        <v>0</v>
      </c>
      <c r="GY570" s="222">
        <f t="shared" si="1572"/>
        <v>0</v>
      </c>
      <c r="GZ570" s="222">
        <f t="shared" si="1573"/>
        <v>0</v>
      </c>
      <c r="HA570" s="222">
        <f t="shared" si="1574"/>
        <v>0</v>
      </c>
      <c r="HB570" s="222">
        <f t="shared" si="1575"/>
        <v>0</v>
      </c>
      <c r="HC570" s="222">
        <f t="shared" si="1576"/>
        <v>0</v>
      </c>
      <c r="HD570" s="222">
        <f t="shared" si="1577"/>
        <v>0</v>
      </c>
      <c r="HE570" s="222">
        <f t="shared" si="1578"/>
        <v>0</v>
      </c>
      <c r="HF570" s="222">
        <f t="shared" si="1579"/>
        <v>0</v>
      </c>
      <c r="HG570" s="222">
        <f t="shared" si="1580"/>
        <v>0</v>
      </c>
      <c r="HH570" s="222">
        <f t="shared" si="1581"/>
        <v>0</v>
      </c>
      <c r="HI570" s="222">
        <f t="shared" si="1582"/>
        <v>0</v>
      </c>
      <c r="HJ570" s="222">
        <f t="shared" si="1583"/>
        <v>0</v>
      </c>
      <c r="HK570" s="222">
        <f t="shared" si="1584"/>
        <v>0</v>
      </c>
      <c r="HL570" s="222">
        <f t="shared" si="1585"/>
        <v>0</v>
      </c>
      <c r="HM570" s="222">
        <f t="shared" si="1586"/>
        <v>0</v>
      </c>
      <c r="HN570" s="222">
        <f t="shared" si="1587"/>
        <v>0</v>
      </c>
      <c r="HO570" s="222">
        <f t="shared" si="1588"/>
        <v>0</v>
      </c>
      <c r="HP570" s="222">
        <f t="shared" si="1589"/>
        <v>0</v>
      </c>
      <c r="HQ570" s="222">
        <f t="shared" si="1590"/>
        <v>0</v>
      </c>
      <c r="HR570" s="222">
        <f t="shared" si="1591"/>
        <v>0</v>
      </c>
      <c r="HS570" s="222">
        <f t="shared" si="1592"/>
        <v>0</v>
      </c>
      <c r="HT570" s="222">
        <f t="shared" si="1593"/>
        <v>0</v>
      </c>
      <c r="HU570" s="222">
        <f t="shared" si="1594"/>
        <v>0</v>
      </c>
      <c r="HV570" s="222">
        <f t="shared" si="1595"/>
        <v>0</v>
      </c>
      <c r="HW570" s="222">
        <f t="shared" si="1596"/>
        <v>0</v>
      </c>
      <c r="HX570" s="222">
        <f t="shared" si="1597"/>
        <v>0</v>
      </c>
      <c r="HY570" s="222">
        <f t="shared" si="1598"/>
        <v>0</v>
      </c>
      <c r="HZ570" s="222">
        <f t="shared" si="1599"/>
        <v>0</v>
      </c>
      <c r="IA570" s="222">
        <f t="shared" si="1600"/>
        <v>0</v>
      </c>
      <c r="IB570" s="222">
        <f t="shared" si="1601"/>
        <v>0</v>
      </c>
      <c r="IC570" s="222">
        <f t="shared" si="1602"/>
        <v>0</v>
      </c>
      <c r="ID570" s="222">
        <f t="shared" si="1603"/>
        <v>0</v>
      </c>
      <c r="IE570" s="222">
        <f t="shared" si="1604"/>
        <v>0</v>
      </c>
      <c r="IF570" s="222">
        <f t="shared" si="1605"/>
        <v>0</v>
      </c>
      <c r="IG570" s="222">
        <f t="shared" si="1606"/>
        <v>0</v>
      </c>
      <c r="IH570" s="222">
        <f t="shared" si="1607"/>
        <v>0</v>
      </c>
      <c r="II570" s="222">
        <f t="shared" si="1608"/>
        <v>0</v>
      </c>
      <c r="IJ570" s="222">
        <f t="shared" si="1609"/>
        <v>0</v>
      </c>
      <c r="IK570" s="222">
        <f t="shared" si="1610"/>
        <v>0</v>
      </c>
      <c r="IL570" s="222">
        <f t="shared" si="1611"/>
        <v>0</v>
      </c>
      <c r="IM570" s="222">
        <f t="shared" si="1612"/>
        <v>0</v>
      </c>
      <c r="IN570" s="222">
        <f t="shared" si="1613"/>
        <v>0</v>
      </c>
      <c r="IO570" s="222">
        <f t="shared" si="1614"/>
        <v>0</v>
      </c>
      <c r="IP570" s="222">
        <f t="shared" si="1615"/>
        <v>0</v>
      </c>
      <c r="IQ570" s="222">
        <f t="shared" si="1616"/>
        <v>0</v>
      </c>
      <c r="IR570" s="222">
        <f t="shared" si="1617"/>
        <v>0</v>
      </c>
      <c r="IS570" s="222">
        <f t="shared" si="1618"/>
        <v>0</v>
      </c>
      <c r="IT570" s="222">
        <f t="shared" si="1619"/>
        <v>0</v>
      </c>
      <c r="IU570" s="222">
        <f t="shared" si="1620"/>
        <v>0</v>
      </c>
      <c r="IV570" s="222">
        <f t="shared" si="1621"/>
        <v>0</v>
      </c>
      <c r="IW570" s="222">
        <f t="shared" si="1622"/>
        <v>0</v>
      </c>
      <c r="IX570" s="222">
        <f t="shared" si="1623"/>
        <v>0</v>
      </c>
      <c r="IY570" s="222">
        <f t="shared" si="1624"/>
        <v>0</v>
      </c>
      <c r="IZ570" s="222">
        <f t="shared" si="1625"/>
        <v>0</v>
      </c>
      <c r="JA570" s="222">
        <f t="shared" si="1626"/>
        <v>0</v>
      </c>
      <c r="JB570" s="222">
        <f t="shared" si="1627"/>
        <v>0</v>
      </c>
    </row>
    <row r="571" spans="2:262">
      <c r="B571" s="230">
        <v>210</v>
      </c>
      <c r="C571" s="229">
        <f t="shared" si="1628"/>
        <v>4.1015624999999984E-3</v>
      </c>
      <c r="D571" s="226">
        <f t="shared" ca="1" si="1371"/>
        <v>72.170787076368555</v>
      </c>
      <c r="E571" s="225">
        <f ca="1">HH361</f>
        <v>0.17078707636854817</v>
      </c>
      <c r="F571" s="224">
        <v>210</v>
      </c>
      <c r="G571" s="222">
        <f t="shared" si="1372"/>
        <v>0</v>
      </c>
      <c r="H571" s="222">
        <f t="shared" si="1373"/>
        <v>0</v>
      </c>
      <c r="I571" s="222">
        <f t="shared" si="1374"/>
        <v>0</v>
      </c>
      <c r="J571" s="222">
        <f t="shared" si="1375"/>
        <v>0</v>
      </c>
      <c r="K571" s="222">
        <f t="shared" si="1376"/>
        <v>0</v>
      </c>
      <c r="L571" s="222">
        <f t="shared" si="1377"/>
        <v>0</v>
      </c>
      <c r="M571" s="222">
        <f t="shared" si="1378"/>
        <v>0</v>
      </c>
      <c r="N571" s="222">
        <f t="shared" si="1379"/>
        <v>0</v>
      </c>
      <c r="O571" s="222">
        <f t="shared" si="1380"/>
        <v>0</v>
      </c>
      <c r="P571" s="222">
        <f t="shared" si="1381"/>
        <v>0</v>
      </c>
      <c r="Q571" s="222">
        <f t="shared" si="1382"/>
        <v>0</v>
      </c>
      <c r="R571" s="222">
        <f t="shared" si="1383"/>
        <v>0</v>
      </c>
      <c r="S571" s="222">
        <f t="shared" si="1384"/>
        <v>0</v>
      </c>
      <c r="T571" s="222">
        <f t="shared" si="1385"/>
        <v>0</v>
      </c>
      <c r="U571" s="222">
        <f t="shared" si="1386"/>
        <v>0</v>
      </c>
      <c r="V571" s="222">
        <f t="shared" si="1387"/>
        <v>0</v>
      </c>
      <c r="W571" s="222">
        <f t="shared" si="1388"/>
        <v>0</v>
      </c>
      <c r="X571" s="222">
        <f t="shared" si="1389"/>
        <v>0</v>
      </c>
      <c r="Y571" s="222">
        <f t="shared" si="1390"/>
        <v>0</v>
      </c>
      <c r="Z571" s="222">
        <f t="shared" si="1391"/>
        <v>0</v>
      </c>
      <c r="AA571" s="222">
        <f t="shared" si="1392"/>
        <v>0</v>
      </c>
      <c r="AB571" s="222">
        <f t="shared" si="1393"/>
        <v>0</v>
      </c>
      <c r="AC571" s="222">
        <f t="shared" si="1394"/>
        <v>0</v>
      </c>
      <c r="AD571" s="222">
        <f t="shared" si="1395"/>
        <v>0</v>
      </c>
      <c r="AE571" s="222">
        <f t="shared" si="1396"/>
        <v>0</v>
      </c>
      <c r="AF571" s="222">
        <f t="shared" si="1397"/>
        <v>0</v>
      </c>
      <c r="AG571" s="222">
        <f t="shared" si="1398"/>
        <v>0</v>
      </c>
      <c r="AH571" s="222">
        <f t="shared" si="1399"/>
        <v>0</v>
      </c>
      <c r="AI571" s="222">
        <f t="shared" si="1400"/>
        <v>0</v>
      </c>
      <c r="AJ571" s="222">
        <f t="shared" si="1401"/>
        <v>0</v>
      </c>
      <c r="AK571" s="222">
        <f t="shared" si="1402"/>
        <v>0</v>
      </c>
      <c r="AL571" s="222">
        <f t="shared" si="1403"/>
        <v>0</v>
      </c>
      <c r="AM571" s="222">
        <f t="shared" si="1404"/>
        <v>0</v>
      </c>
      <c r="AN571" s="222">
        <f t="shared" si="1405"/>
        <v>0</v>
      </c>
      <c r="AO571" s="222">
        <f t="shared" si="1406"/>
        <v>0</v>
      </c>
      <c r="AP571" s="222">
        <f t="shared" si="1407"/>
        <v>0</v>
      </c>
      <c r="AQ571" s="222">
        <f t="shared" si="1408"/>
        <v>0</v>
      </c>
      <c r="AR571" s="222">
        <f t="shared" si="1409"/>
        <v>0</v>
      </c>
      <c r="AS571" s="222">
        <f t="shared" si="1410"/>
        <v>0</v>
      </c>
      <c r="AT571" s="222">
        <f t="shared" si="1411"/>
        <v>0</v>
      </c>
      <c r="AU571" s="222">
        <f t="shared" si="1412"/>
        <v>0</v>
      </c>
      <c r="AV571" s="222">
        <f t="shared" si="1413"/>
        <v>0</v>
      </c>
      <c r="AW571" s="222">
        <f t="shared" si="1414"/>
        <v>0</v>
      </c>
      <c r="AX571" s="222">
        <f t="shared" si="1415"/>
        <v>0</v>
      </c>
      <c r="AY571" s="222">
        <f t="shared" si="1416"/>
        <v>0</v>
      </c>
      <c r="AZ571" s="222">
        <f t="shared" si="1417"/>
        <v>0</v>
      </c>
      <c r="BA571" s="222">
        <f t="shared" si="1418"/>
        <v>0</v>
      </c>
      <c r="BB571" s="222">
        <f t="shared" si="1419"/>
        <v>0</v>
      </c>
      <c r="BC571" s="222">
        <f t="shared" si="1420"/>
        <v>0</v>
      </c>
      <c r="BD571" s="222">
        <f t="shared" si="1421"/>
        <v>0</v>
      </c>
      <c r="BE571" s="222">
        <f t="shared" si="1422"/>
        <v>0</v>
      </c>
      <c r="BF571" s="222">
        <f t="shared" si="1423"/>
        <v>0</v>
      </c>
      <c r="BG571" s="222">
        <f t="shared" si="1424"/>
        <v>0</v>
      </c>
      <c r="BH571" s="222">
        <f t="shared" si="1425"/>
        <v>0</v>
      </c>
      <c r="BI571" s="222">
        <f t="shared" si="1426"/>
        <v>0</v>
      </c>
      <c r="BJ571" s="222">
        <f t="shared" si="1427"/>
        <v>0</v>
      </c>
      <c r="BK571" s="222">
        <f t="shared" si="1428"/>
        <v>0</v>
      </c>
      <c r="BL571" s="222">
        <f t="shared" si="1429"/>
        <v>0</v>
      </c>
      <c r="BM571" s="222">
        <f t="shared" si="1430"/>
        <v>0</v>
      </c>
      <c r="BN571" s="222">
        <f t="shared" si="1431"/>
        <v>0</v>
      </c>
      <c r="BO571" s="222">
        <f t="shared" si="1432"/>
        <v>0</v>
      </c>
      <c r="BP571" s="222">
        <f t="shared" si="1433"/>
        <v>0</v>
      </c>
      <c r="BQ571" s="222">
        <f t="shared" si="1434"/>
        <v>0</v>
      </c>
      <c r="BR571" s="222">
        <f t="shared" si="1435"/>
        <v>0</v>
      </c>
      <c r="BS571" s="222">
        <f t="shared" si="1436"/>
        <v>0</v>
      </c>
      <c r="BT571" s="222">
        <f t="shared" si="1437"/>
        <v>0</v>
      </c>
      <c r="BU571" s="222">
        <f t="shared" si="1438"/>
        <v>0</v>
      </c>
      <c r="BV571" s="222">
        <f t="shared" si="1439"/>
        <v>0</v>
      </c>
      <c r="BW571" s="222">
        <f t="shared" si="1440"/>
        <v>0</v>
      </c>
      <c r="BX571" s="222">
        <f t="shared" si="1441"/>
        <v>0</v>
      </c>
      <c r="BY571" s="222">
        <f t="shared" si="1442"/>
        <v>0</v>
      </c>
      <c r="BZ571" s="222">
        <f t="shared" si="1443"/>
        <v>0</v>
      </c>
      <c r="CA571" s="222">
        <f t="shared" si="1444"/>
        <v>0</v>
      </c>
      <c r="CB571" s="222">
        <f t="shared" si="1445"/>
        <v>0</v>
      </c>
      <c r="CC571" s="222">
        <f t="shared" si="1446"/>
        <v>0</v>
      </c>
      <c r="CD571" s="222">
        <f t="shared" si="1447"/>
        <v>0</v>
      </c>
      <c r="CE571" s="222">
        <f t="shared" si="1448"/>
        <v>0</v>
      </c>
      <c r="CF571" s="222">
        <f t="shared" si="1449"/>
        <v>0</v>
      </c>
      <c r="CG571" s="222">
        <f t="shared" si="1450"/>
        <v>0</v>
      </c>
      <c r="CH571" s="222">
        <f t="shared" si="1451"/>
        <v>0</v>
      </c>
      <c r="CI571" s="222">
        <f t="shared" si="1452"/>
        <v>0</v>
      </c>
      <c r="CJ571" s="222">
        <f t="shared" si="1453"/>
        <v>0</v>
      </c>
      <c r="CK571" s="222">
        <f t="shared" si="1454"/>
        <v>0</v>
      </c>
      <c r="CL571" s="222">
        <f t="shared" si="1455"/>
        <v>0</v>
      </c>
      <c r="CM571" s="222">
        <f t="shared" si="1456"/>
        <v>0</v>
      </c>
      <c r="CN571" s="222">
        <f t="shared" si="1457"/>
        <v>0</v>
      </c>
      <c r="CO571" s="222">
        <f t="shared" si="1458"/>
        <v>0</v>
      </c>
      <c r="CP571" s="222">
        <f t="shared" si="1459"/>
        <v>0</v>
      </c>
      <c r="CQ571" s="222">
        <f t="shared" si="1460"/>
        <v>0</v>
      </c>
      <c r="CR571" s="222">
        <f t="shared" si="1461"/>
        <v>0</v>
      </c>
      <c r="CS571" s="222">
        <f t="shared" si="1462"/>
        <v>0</v>
      </c>
      <c r="CT571" s="222">
        <f t="shared" si="1463"/>
        <v>0</v>
      </c>
      <c r="CU571" s="222">
        <f t="shared" si="1464"/>
        <v>0</v>
      </c>
      <c r="CV571" s="222">
        <f t="shared" si="1465"/>
        <v>0</v>
      </c>
      <c r="CW571" s="222">
        <f t="shared" si="1466"/>
        <v>0</v>
      </c>
      <c r="CX571" s="222">
        <f t="shared" si="1467"/>
        <v>0</v>
      </c>
      <c r="CY571" s="222">
        <f t="shared" si="1468"/>
        <v>0</v>
      </c>
      <c r="CZ571" s="222">
        <f t="shared" si="1469"/>
        <v>0</v>
      </c>
      <c r="DA571" s="222">
        <f t="shared" si="1470"/>
        <v>0</v>
      </c>
      <c r="DB571" s="222">
        <f t="shared" si="1471"/>
        <v>0</v>
      </c>
      <c r="DC571" s="222">
        <f t="shared" si="1472"/>
        <v>0</v>
      </c>
      <c r="DD571" s="222">
        <f t="shared" si="1473"/>
        <v>0</v>
      </c>
      <c r="DE571" s="222">
        <f t="shared" si="1474"/>
        <v>0</v>
      </c>
      <c r="DF571" s="222">
        <f t="shared" si="1475"/>
        <v>0</v>
      </c>
      <c r="DG571" s="222">
        <f t="shared" si="1476"/>
        <v>0</v>
      </c>
      <c r="DH571" s="222">
        <f t="shared" si="1477"/>
        <v>0</v>
      </c>
      <c r="DI571" s="222">
        <f t="shared" si="1478"/>
        <v>0</v>
      </c>
      <c r="DJ571" s="222">
        <f t="shared" si="1479"/>
        <v>0</v>
      </c>
      <c r="DK571" s="222">
        <f t="shared" si="1480"/>
        <v>0</v>
      </c>
      <c r="DL571" s="222">
        <f t="shared" si="1481"/>
        <v>0</v>
      </c>
      <c r="DM571" s="222">
        <f t="shared" si="1482"/>
        <v>0</v>
      </c>
      <c r="DN571" s="222">
        <f t="shared" si="1483"/>
        <v>0</v>
      </c>
      <c r="DO571" s="222">
        <f t="shared" si="1484"/>
        <v>0</v>
      </c>
      <c r="DP571" s="222">
        <f t="shared" si="1485"/>
        <v>0</v>
      </c>
      <c r="DQ571" s="222">
        <f t="shared" si="1486"/>
        <v>0</v>
      </c>
      <c r="DR571" s="222">
        <f t="shared" si="1487"/>
        <v>0</v>
      </c>
      <c r="DS571" s="222">
        <f t="shared" si="1488"/>
        <v>0</v>
      </c>
      <c r="DT571" s="222">
        <f t="shared" si="1489"/>
        <v>0</v>
      </c>
      <c r="DU571" s="222">
        <f t="shared" si="1490"/>
        <v>0</v>
      </c>
      <c r="DV571" s="222">
        <f t="shared" si="1491"/>
        <v>0</v>
      </c>
      <c r="DW571" s="222">
        <f t="shared" si="1492"/>
        <v>0</v>
      </c>
      <c r="DX571" s="222">
        <f t="shared" si="1493"/>
        <v>0</v>
      </c>
      <c r="DY571" s="222">
        <f t="shared" si="1494"/>
        <v>0</v>
      </c>
      <c r="DZ571" s="222">
        <f t="shared" si="1495"/>
        <v>0</v>
      </c>
      <c r="EA571" s="222">
        <f t="shared" si="1496"/>
        <v>0</v>
      </c>
      <c r="EB571" s="222">
        <f t="shared" si="1497"/>
        <v>0</v>
      </c>
      <c r="EC571" s="222">
        <f t="shared" si="1498"/>
        <v>0</v>
      </c>
      <c r="ED571" s="222">
        <f t="shared" si="1499"/>
        <v>0</v>
      </c>
      <c r="EE571" s="222">
        <f t="shared" si="1500"/>
        <v>0</v>
      </c>
      <c r="EF571" s="222">
        <f t="shared" si="1501"/>
        <v>0</v>
      </c>
      <c r="EG571" s="222">
        <f t="shared" si="1502"/>
        <v>0</v>
      </c>
      <c r="EH571" s="222">
        <f t="shared" si="1503"/>
        <v>0</v>
      </c>
      <c r="EI571" s="222">
        <f t="shared" si="1504"/>
        <v>0</v>
      </c>
      <c r="EJ571" s="222">
        <f t="shared" si="1505"/>
        <v>0</v>
      </c>
      <c r="EK571" s="222">
        <f t="shared" si="1506"/>
        <v>0</v>
      </c>
      <c r="EL571" s="222">
        <f t="shared" si="1507"/>
        <v>0</v>
      </c>
      <c r="EM571" s="222">
        <f t="shared" si="1508"/>
        <v>0</v>
      </c>
      <c r="EN571" s="222">
        <f t="shared" si="1509"/>
        <v>0</v>
      </c>
      <c r="EO571" s="222">
        <f t="shared" si="1510"/>
        <v>0</v>
      </c>
      <c r="EP571" s="222">
        <f t="shared" si="1511"/>
        <v>0</v>
      </c>
      <c r="EQ571" s="222">
        <f t="shared" si="1512"/>
        <v>0</v>
      </c>
      <c r="ER571" s="222">
        <f t="shared" si="1513"/>
        <v>0</v>
      </c>
      <c r="ES571" s="222">
        <f t="shared" si="1514"/>
        <v>0</v>
      </c>
      <c r="ET571" s="222">
        <f t="shared" si="1515"/>
        <v>0</v>
      </c>
      <c r="EU571" s="222">
        <f t="shared" si="1516"/>
        <v>0</v>
      </c>
      <c r="EV571" s="222">
        <f t="shared" si="1517"/>
        <v>0</v>
      </c>
      <c r="EW571" s="222">
        <f t="shared" si="1518"/>
        <v>0</v>
      </c>
      <c r="EX571" s="222">
        <f t="shared" si="1519"/>
        <v>0</v>
      </c>
      <c r="EY571" s="222">
        <f t="shared" si="1520"/>
        <v>0</v>
      </c>
      <c r="EZ571" s="222">
        <f t="shared" si="1521"/>
        <v>0</v>
      </c>
      <c r="FA571" s="222">
        <f t="shared" si="1522"/>
        <v>0</v>
      </c>
      <c r="FB571" s="222">
        <f t="shared" si="1523"/>
        <v>0</v>
      </c>
      <c r="FC571" s="222">
        <f t="shared" si="1524"/>
        <v>0</v>
      </c>
      <c r="FD571" s="222">
        <f t="shared" si="1525"/>
        <v>0</v>
      </c>
      <c r="FE571" s="222">
        <f t="shared" si="1526"/>
        <v>0</v>
      </c>
      <c r="FF571" s="222">
        <f t="shared" si="1527"/>
        <v>0</v>
      </c>
      <c r="FG571" s="222">
        <f t="shared" si="1528"/>
        <v>0</v>
      </c>
      <c r="FH571" s="222">
        <f t="shared" si="1529"/>
        <v>0</v>
      </c>
      <c r="FI571" s="222">
        <f t="shared" si="1530"/>
        <v>0</v>
      </c>
      <c r="FJ571" s="222">
        <f t="shared" si="1531"/>
        <v>0</v>
      </c>
      <c r="FK571" s="222">
        <f t="shared" si="1532"/>
        <v>0</v>
      </c>
      <c r="FL571" s="222">
        <f t="shared" si="1533"/>
        <v>0</v>
      </c>
      <c r="FM571" s="222">
        <f t="shared" si="1534"/>
        <v>0</v>
      </c>
      <c r="FN571" s="222">
        <f t="shared" si="1535"/>
        <v>0</v>
      </c>
      <c r="FO571" s="222">
        <f t="shared" si="1536"/>
        <v>0</v>
      </c>
      <c r="FP571" s="222">
        <f t="shared" si="1537"/>
        <v>0</v>
      </c>
      <c r="FQ571" s="222">
        <f t="shared" si="1538"/>
        <v>0</v>
      </c>
      <c r="FR571" s="222">
        <f t="shared" si="1539"/>
        <v>0</v>
      </c>
      <c r="FS571" s="222">
        <f t="shared" si="1540"/>
        <v>0</v>
      </c>
      <c r="FT571" s="222">
        <f t="shared" si="1541"/>
        <v>0</v>
      </c>
      <c r="FU571" s="222">
        <f t="shared" si="1542"/>
        <v>0</v>
      </c>
      <c r="FV571" s="222">
        <f t="shared" si="1543"/>
        <v>0</v>
      </c>
      <c r="FW571" s="222">
        <f t="shared" si="1544"/>
        <v>0</v>
      </c>
      <c r="FX571" s="222">
        <f t="shared" si="1545"/>
        <v>0</v>
      </c>
      <c r="FY571" s="222">
        <f t="shared" si="1546"/>
        <v>0</v>
      </c>
      <c r="FZ571" s="222">
        <f t="shared" si="1547"/>
        <v>0</v>
      </c>
      <c r="GA571" s="222">
        <f t="shared" si="1548"/>
        <v>0</v>
      </c>
      <c r="GB571" s="222">
        <f t="shared" si="1549"/>
        <v>0</v>
      </c>
      <c r="GC571" s="222">
        <f t="shared" si="1550"/>
        <v>0</v>
      </c>
      <c r="GD571" s="222">
        <f t="shared" si="1551"/>
        <v>0</v>
      </c>
      <c r="GE571" s="222">
        <f t="shared" si="1552"/>
        <v>0</v>
      </c>
      <c r="GF571" s="222">
        <f t="shared" si="1553"/>
        <v>0</v>
      </c>
      <c r="GG571" s="222">
        <f t="shared" si="1554"/>
        <v>0</v>
      </c>
      <c r="GH571" s="222">
        <f t="shared" si="1555"/>
        <v>0</v>
      </c>
      <c r="GI571" s="222">
        <f t="shared" si="1556"/>
        <v>0</v>
      </c>
      <c r="GJ571" s="222">
        <f t="shared" si="1557"/>
        <v>0</v>
      </c>
      <c r="GK571" s="222">
        <f t="shared" si="1558"/>
        <v>0</v>
      </c>
      <c r="GL571" s="222">
        <f t="shared" si="1559"/>
        <v>0</v>
      </c>
      <c r="GM571" s="222">
        <f t="shared" si="1560"/>
        <v>0</v>
      </c>
      <c r="GN571" s="222">
        <f t="shared" si="1561"/>
        <v>0</v>
      </c>
      <c r="GO571" s="222">
        <f t="shared" si="1562"/>
        <v>0</v>
      </c>
      <c r="GP571" s="222">
        <f t="shared" si="1563"/>
        <v>0</v>
      </c>
      <c r="GQ571" s="222">
        <f t="shared" si="1564"/>
        <v>0</v>
      </c>
      <c r="GR571" s="222">
        <f t="shared" si="1565"/>
        <v>0</v>
      </c>
      <c r="GS571" s="222">
        <f t="shared" si="1566"/>
        <v>0</v>
      </c>
      <c r="GT571" s="222">
        <f t="shared" si="1567"/>
        <v>0</v>
      </c>
      <c r="GU571" s="222">
        <f t="shared" si="1568"/>
        <v>0</v>
      </c>
      <c r="GV571" s="222">
        <f t="shared" si="1569"/>
        <v>0</v>
      </c>
      <c r="GW571" s="222">
        <f t="shared" si="1570"/>
        <v>0</v>
      </c>
      <c r="GX571" s="222">
        <f t="shared" si="1571"/>
        <v>0</v>
      </c>
      <c r="GY571" s="222">
        <f t="shared" si="1572"/>
        <v>0</v>
      </c>
      <c r="GZ571" s="222">
        <f t="shared" si="1573"/>
        <v>0</v>
      </c>
      <c r="HA571" s="222">
        <f t="shared" si="1574"/>
        <v>0</v>
      </c>
      <c r="HB571" s="222">
        <f t="shared" si="1575"/>
        <v>0</v>
      </c>
      <c r="HC571" s="222">
        <f t="shared" si="1576"/>
        <v>0</v>
      </c>
      <c r="HD571" s="222">
        <f t="shared" si="1577"/>
        <v>0</v>
      </c>
      <c r="HE571" s="222">
        <f t="shared" si="1578"/>
        <v>0</v>
      </c>
      <c r="HF571" s="222">
        <f t="shared" si="1579"/>
        <v>0</v>
      </c>
      <c r="HG571" s="222">
        <f t="shared" si="1580"/>
        <v>0</v>
      </c>
      <c r="HH571" s="222">
        <f t="shared" si="1581"/>
        <v>0</v>
      </c>
      <c r="HI571" s="222">
        <f t="shared" si="1582"/>
        <v>0</v>
      </c>
      <c r="HJ571" s="222">
        <f t="shared" si="1583"/>
        <v>0</v>
      </c>
      <c r="HK571" s="222">
        <f t="shared" si="1584"/>
        <v>0</v>
      </c>
      <c r="HL571" s="222">
        <f t="shared" si="1585"/>
        <v>0</v>
      </c>
      <c r="HM571" s="222">
        <f t="shared" si="1586"/>
        <v>0</v>
      </c>
      <c r="HN571" s="222">
        <f t="shared" si="1587"/>
        <v>0</v>
      </c>
      <c r="HO571" s="222">
        <f t="shared" si="1588"/>
        <v>0</v>
      </c>
      <c r="HP571" s="222">
        <f t="shared" si="1589"/>
        <v>0</v>
      </c>
      <c r="HQ571" s="222">
        <f t="shared" si="1590"/>
        <v>0</v>
      </c>
      <c r="HR571" s="222">
        <f t="shared" si="1591"/>
        <v>0</v>
      </c>
      <c r="HS571" s="222">
        <f t="shared" si="1592"/>
        <v>0</v>
      </c>
      <c r="HT571" s="222">
        <f t="shared" si="1593"/>
        <v>0</v>
      </c>
      <c r="HU571" s="222">
        <f t="shared" si="1594"/>
        <v>0</v>
      </c>
      <c r="HV571" s="222">
        <f t="shared" si="1595"/>
        <v>0</v>
      </c>
      <c r="HW571" s="222">
        <f t="shared" si="1596"/>
        <v>0</v>
      </c>
      <c r="HX571" s="222">
        <f t="shared" si="1597"/>
        <v>0</v>
      </c>
      <c r="HY571" s="222">
        <f t="shared" si="1598"/>
        <v>0</v>
      </c>
      <c r="HZ571" s="222">
        <f t="shared" si="1599"/>
        <v>0</v>
      </c>
      <c r="IA571" s="222">
        <f t="shared" si="1600"/>
        <v>0</v>
      </c>
      <c r="IB571" s="222">
        <f t="shared" si="1601"/>
        <v>0</v>
      </c>
      <c r="IC571" s="222">
        <f t="shared" si="1602"/>
        <v>0</v>
      </c>
      <c r="ID571" s="222">
        <f t="shared" si="1603"/>
        <v>0</v>
      </c>
      <c r="IE571" s="222">
        <f t="shared" si="1604"/>
        <v>0</v>
      </c>
      <c r="IF571" s="222">
        <f t="shared" si="1605"/>
        <v>0</v>
      </c>
      <c r="IG571" s="222">
        <f t="shared" si="1606"/>
        <v>0</v>
      </c>
      <c r="IH571" s="222">
        <f t="shared" si="1607"/>
        <v>0</v>
      </c>
      <c r="II571" s="222">
        <f t="shared" si="1608"/>
        <v>0</v>
      </c>
      <c r="IJ571" s="222">
        <f t="shared" si="1609"/>
        <v>0</v>
      </c>
      <c r="IK571" s="222">
        <f t="shared" si="1610"/>
        <v>0</v>
      </c>
      <c r="IL571" s="222">
        <f t="shared" si="1611"/>
        <v>0</v>
      </c>
      <c r="IM571" s="222">
        <f t="shared" si="1612"/>
        <v>0</v>
      </c>
      <c r="IN571" s="222">
        <f t="shared" si="1613"/>
        <v>0</v>
      </c>
      <c r="IO571" s="222">
        <f t="shared" si="1614"/>
        <v>0</v>
      </c>
      <c r="IP571" s="222">
        <f t="shared" si="1615"/>
        <v>0</v>
      </c>
      <c r="IQ571" s="222">
        <f t="shared" si="1616"/>
        <v>0</v>
      </c>
      <c r="IR571" s="222">
        <f t="shared" si="1617"/>
        <v>0</v>
      </c>
      <c r="IS571" s="222">
        <f t="shared" si="1618"/>
        <v>0</v>
      </c>
      <c r="IT571" s="222">
        <f t="shared" si="1619"/>
        <v>0</v>
      </c>
      <c r="IU571" s="222">
        <f t="shared" si="1620"/>
        <v>0</v>
      </c>
      <c r="IV571" s="222">
        <f t="shared" si="1621"/>
        <v>0</v>
      </c>
      <c r="IW571" s="222">
        <f t="shared" si="1622"/>
        <v>0</v>
      </c>
      <c r="IX571" s="222">
        <f t="shared" si="1623"/>
        <v>0</v>
      </c>
      <c r="IY571" s="222">
        <f t="shared" si="1624"/>
        <v>0</v>
      </c>
      <c r="IZ571" s="222">
        <f t="shared" si="1625"/>
        <v>0</v>
      </c>
      <c r="JA571" s="222">
        <f t="shared" si="1626"/>
        <v>0</v>
      </c>
      <c r="JB571" s="222">
        <f t="shared" si="1627"/>
        <v>0</v>
      </c>
    </row>
    <row r="572" spans="2:262">
      <c r="B572" s="230">
        <v>211</v>
      </c>
      <c r="C572" s="229">
        <f t="shared" si="1628"/>
        <v>4.121093749999998E-3</v>
      </c>
      <c r="D572" s="226">
        <f t="shared" ca="1" si="1371"/>
        <v>72.170116275756527</v>
      </c>
      <c r="E572" s="225">
        <f ca="1">HI361</f>
        <v>0.17011627575653113</v>
      </c>
      <c r="F572" s="224">
        <v>211</v>
      </c>
      <c r="G572" s="222">
        <f t="shared" si="1372"/>
        <v>0</v>
      </c>
      <c r="H572" s="222">
        <f t="shared" si="1373"/>
        <v>0</v>
      </c>
      <c r="I572" s="222">
        <f t="shared" si="1374"/>
        <v>0</v>
      </c>
      <c r="J572" s="222">
        <f t="shared" si="1375"/>
        <v>0</v>
      </c>
      <c r="K572" s="222">
        <f t="shared" si="1376"/>
        <v>0</v>
      </c>
      <c r="L572" s="222">
        <f t="shared" si="1377"/>
        <v>0</v>
      </c>
      <c r="M572" s="222">
        <f t="shared" si="1378"/>
        <v>0</v>
      </c>
      <c r="N572" s="222">
        <f t="shared" si="1379"/>
        <v>0</v>
      </c>
      <c r="O572" s="222">
        <f t="shared" si="1380"/>
        <v>0</v>
      </c>
      <c r="P572" s="222">
        <f t="shared" si="1381"/>
        <v>0</v>
      </c>
      <c r="Q572" s="222">
        <f t="shared" si="1382"/>
        <v>0</v>
      </c>
      <c r="R572" s="222">
        <f t="shared" si="1383"/>
        <v>0</v>
      </c>
      <c r="S572" s="222">
        <f t="shared" si="1384"/>
        <v>0</v>
      </c>
      <c r="T572" s="222">
        <f t="shared" si="1385"/>
        <v>0</v>
      </c>
      <c r="U572" s="222">
        <f t="shared" si="1386"/>
        <v>0</v>
      </c>
      <c r="V572" s="222">
        <f t="shared" si="1387"/>
        <v>0</v>
      </c>
      <c r="W572" s="222">
        <f t="shared" si="1388"/>
        <v>0</v>
      </c>
      <c r="X572" s="222">
        <f t="shared" si="1389"/>
        <v>0</v>
      </c>
      <c r="Y572" s="222">
        <f t="shared" si="1390"/>
        <v>0</v>
      </c>
      <c r="Z572" s="222">
        <f t="shared" si="1391"/>
        <v>0</v>
      </c>
      <c r="AA572" s="222">
        <f t="shared" si="1392"/>
        <v>0</v>
      </c>
      <c r="AB572" s="222">
        <f t="shared" si="1393"/>
        <v>0</v>
      </c>
      <c r="AC572" s="222">
        <f t="shared" si="1394"/>
        <v>0</v>
      </c>
      <c r="AD572" s="222">
        <f t="shared" si="1395"/>
        <v>0</v>
      </c>
      <c r="AE572" s="222">
        <f t="shared" si="1396"/>
        <v>0</v>
      </c>
      <c r="AF572" s="222">
        <f t="shared" si="1397"/>
        <v>0</v>
      </c>
      <c r="AG572" s="222">
        <f t="shared" si="1398"/>
        <v>0</v>
      </c>
      <c r="AH572" s="222">
        <f t="shared" si="1399"/>
        <v>0</v>
      </c>
      <c r="AI572" s="222">
        <f t="shared" si="1400"/>
        <v>0</v>
      </c>
      <c r="AJ572" s="222">
        <f t="shared" si="1401"/>
        <v>0</v>
      </c>
      <c r="AK572" s="222">
        <f t="shared" si="1402"/>
        <v>0</v>
      </c>
      <c r="AL572" s="222">
        <f t="shared" si="1403"/>
        <v>0</v>
      </c>
      <c r="AM572" s="222">
        <f t="shared" si="1404"/>
        <v>0</v>
      </c>
      <c r="AN572" s="222">
        <f t="shared" si="1405"/>
        <v>0</v>
      </c>
      <c r="AO572" s="222">
        <f t="shared" si="1406"/>
        <v>0</v>
      </c>
      <c r="AP572" s="222">
        <f t="shared" si="1407"/>
        <v>0</v>
      </c>
      <c r="AQ572" s="222">
        <f t="shared" si="1408"/>
        <v>0</v>
      </c>
      <c r="AR572" s="222">
        <f t="shared" si="1409"/>
        <v>0</v>
      </c>
      <c r="AS572" s="222">
        <f t="shared" si="1410"/>
        <v>0</v>
      </c>
      <c r="AT572" s="222">
        <f t="shared" si="1411"/>
        <v>0</v>
      </c>
      <c r="AU572" s="222">
        <f t="shared" si="1412"/>
        <v>0</v>
      </c>
      <c r="AV572" s="222">
        <f t="shared" si="1413"/>
        <v>0</v>
      </c>
      <c r="AW572" s="222">
        <f t="shared" si="1414"/>
        <v>0</v>
      </c>
      <c r="AX572" s="222">
        <f t="shared" si="1415"/>
        <v>0</v>
      </c>
      <c r="AY572" s="222">
        <f t="shared" si="1416"/>
        <v>0</v>
      </c>
      <c r="AZ572" s="222">
        <f t="shared" si="1417"/>
        <v>0</v>
      </c>
      <c r="BA572" s="222">
        <f t="shared" si="1418"/>
        <v>0</v>
      </c>
      <c r="BB572" s="222">
        <f t="shared" si="1419"/>
        <v>0</v>
      </c>
      <c r="BC572" s="222">
        <f t="shared" si="1420"/>
        <v>0</v>
      </c>
      <c r="BD572" s="222">
        <f t="shared" si="1421"/>
        <v>0</v>
      </c>
      <c r="BE572" s="222">
        <f t="shared" si="1422"/>
        <v>0</v>
      </c>
      <c r="BF572" s="222">
        <f t="shared" si="1423"/>
        <v>0</v>
      </c>
      <c r="BG572" s="222">
        <f t="shared" si="1424"/>
        <v>0</v>
      </c>
      <c r="BH572" s="222">
        <f t="shared" si="1425"/>
        <v>0</v>
      </c>
      <c r="BI572" s="222">
        <f t="shared" si="1426"/>
        <v>0</v>
      </c>
      <c r="BJ572" s="222">
        <f t="shared" si="1427"/>
        <v>0</v>
      </c>
      <c r="BK572" s="222">
        <f t="shared" si="1428"/>
        <v>0</v>
      </c>
      <c r="BL572" s="222">
        <f t="shared" si="1429"/>
        <v>0</v>
      </c>
      <c r="BM572" s="222">
        <f t="shared" si="1430"/>
        <v>0</v>
      </c>
      <c r="BN572" s="222">
        <f t="shared" si="1431"/>
        <v>0</v>
      </c>
      <c r="BO572" s="222">
        <f t="shared" si="1432"/>
        <v>0</v>
      </c>
      <c r="BP572" s="222">
        <f t="shared" si="1433"/>
        <v>0</v>
      </c>
      <c r="BQ572" s="222">
        <f t="shared" si="1434"/>
        <v>0</v>
      </c>
      <c r="BR572" s="222">
        <f t="shared" si="1435"/>
        <v>0</v>
      </c>
      <c r="BS572" s="222">
        <f t="shared" si="1436"/>
        <v>0</v>
      </c>
      <c r="BT572" s="222">
        <f t="shared" si="1437"/>
        <v>0</v>
      </c>
      <c r="BU572" s="222">
        <f t="shared" si="1438"/>
        <v>0</v>
      </c>
      <c r="BV572" s="222">
        <f t="shared" si="1439"/>
        <v>0</v>
      </c>
      <c r="BW572" s="222">
        <f t="shared" si="1440"/>
        <v>0</v>
      </c>
      <c r="BX572" s="222">
        <f t="shared" si="1441"/>
        <v>0</v>
      </c>
      <c r="BY572" s="222">
        <f t="shared" si="1442"/>
        <v>0</v>
      </c>
      <c r="BZ572" s="222">
        <f t="shared" si="1443"/>
        <v>0</v>
      </c>
      <c r="CA572" s="222">
        <f t="shared" si="1444"/>
        <v>0</v>
      </c>
      <c r="CB572" s="222">
        <f t="shared" si="1445"/>
        <v>0</v>
      </c>
      <c r="CC572" s="222">
        <f t="shared" si="1446"/>
        <v>0</v>
      </c>
      <c r="CD572" s="222">
        <f t="shared" si="1447"/>
        <v>0</v>
      </c>
      <c r="CE572" s="222">
        <f t="shared" si="1448"/>
        <v>0</v>
      </c>
      <c r="CF572" s="222">
        <f t="shared" si="1449"/>
        <v>0</v>
      </c>
      <c r="CG572" s="222">
        <f t="shared" si="1450"/>
        <v>0</v>
      </c>
      <c r="CH572" s="222">
        <f t="shared" si="1451"/>
        <v>0</v>
      </c>
      <c r="CI572" s="222">
        <f t="shared" si="1452"/>
        <v>0</v>
      </c>
      <c r="CJ572" s="222">
        <f t="shared" si="1453"/>
        <v>0</v>
      </c>
      <c r="CK572" s="222">
        <f t="shared" si="1454"/>
        <v>0</v>
      </c>
      <c r="CL572" s="222">
        <f t="shared" si="1455"/>
        <v>0</v>
      </c>
      <c r="CM572" s="222">
        <f t="shared" si="1456"/>
        <v>0</v>
      </c>
      <c r="CN572" s="222">
        <f t="shared" si="1457"/>
        <v>0</v>
      </c>
      <c r="CO572" s="222">
        <f t="shared" si="1458"/>
        <v>0</v>
      </c>
      <c r="CP572" s="222">
        <f t="shared" si="1459"/>
        <v>0</v>
      </c>
      <c r="CQ572" s="222">
        <f t="shared" si="1460"/>
        <v>0</v>
      </c>
      <c r="CR572" s="222">
        <f t="shared" si="1461"/>
        <v>0</v>
      </c>
      <c r="CS572" s="222">
        <f t="shared" si="1462"/>
        <v>0</v>
      </c>
      <c r="CT572" s="222">
        <f t="shared" si="1463"/>
        <v>0</v>
      </c>
      <c r="CU572" s="222">
        <f t="shared" si="1464"/>
        <v>0</v>
      </c>
      <c r="CV572" s="222">
        <f t="shared" si="1465"/>
        <v>0</v>
      </c>
      <c r="CW572" s="222">
        <f t="shared" si="1466"/>
        <v>0</v>
      </c>
      <c r="CX572" s="222">
        <f t="shared" si="1467"/>
        <v>0</v>
      </c>
      <c r="CY572" s="222">
        <f t="shared" si="1468"/>
        <v>0</v>
      </c>
      <c r="CZ572" s="222">
        <f t="shared" si="1469"/>
        <v>0</v>
      </c>
      <c r="DA572" s="222">
        <f t="shared" si="1470"/>
        <v>0</v>
      </c>
      <c r="DB572" s="222">
        <f t="shared" si="1471"/>
        <v>0</v>
      </c>
      <c r="DC572" s="222">
        <f t="shared" si="1472"/>
        <v>0</v>
      </c>
      <c r="DD572" s="222">
        <f t="shared" si="1473"/>
        <v>0</v>
      </c>
      <c r="DE572" s="222">
        <f t="shared" si="1474"/>
        <v>0</v>
      </c>
      <c r="DF572" s="222">
        <f t="shared" si="1475"/>
        <v>0</v>
      </c>
      <c r="DG572" s="222">
        <f t="shared" si="1476"/>
        <v>0</v>
      </c>
      <c r="DH572" s="222">
        <f t="shared" si="1477"/>
        <v>0</v>
      </c>
      <c r="DI572" s="222">
        <f t="shared" si="1478"/>
        <v>0</v>
      </c>
      <c r="DJ572" s="222">
        <f t="shared" si="1479"/>
        <v>0</v>
      </c>
      <c r="DK572" s="222">
        <f t="shared" si="1480"/>
        <v>0</v>
      </c>
      <c r="DL572" s="222">
        <f t="shared" si="1481"/>
        <v>0</v>
      </c>
      <c r="DM572" s="222">
        <f t="shared" si="1482"/>
        <v>0</v>
      </c>
      <c r="DN572" s="222">
        <f t="shared" si="1483"/>
        <v>0</v>
      </c>
      <c r="DO572" s="222">
        <f t="shared" si="1484"/>
        <v>0</v>
      </c>
      <c r="DP572" s="222">
        <f t="shared" si="1485"/>
        <v>0</v>
      </c>
      <c r="DQ572" s="222">
        <f t="shared" si="1486"/>
        <v>0</v>
      </c>
      <c r="DR572" s="222">
        <f t="shared" si="1487"/>
        <v>0</v>
      </c>
      <c r="DS572" s="222">
        <f t="shared" si="1488"/>
        <v>0</v>
      </c>
      <c r="DT572" s="222">
        <f t="shared" si="1489"/>
        <v>0</v>
      </c>
      <c r="DU572" s="222">
        <f t="shared" si="1490"/>
        <v>0</v>
      </c>
      <c r="DV572" s="222">
        <f t="shared" si="1491"/>
        <v>0</v>
      </c>
      <c r="DW572" s="222">
        <f t="shared" si="1492"/>
        <v>0</v>
      </c>
      <c r="DX572" s="222">
        <f t="shared" si="1493"/>
        <v>0</v>
      </c>
      <c r="DY572" s="222">
        <f t="shared" si="1494"/>
        <v>0</v>
      </c>
      <c r="DZ572" s="222">
        <f t="shared" si="1495"/>
        <v>0</v>
      </c>
      <c r="EA572" s="222">
        <f t="shared" si="1496"/>
        <v>0</v>
      </c>
      <c r="EB572" s="222">
        <f t="shared" si="1497"/>
        <v>0</v>
      </c>
      <c r="EC572" s="222">
        <f t="shared" si="1498"/>
        <v>0</v>
      </c>
      <c r="ED572" s="222">
        <f t="shared" si="1499"/>
        <v>0</v>
      </c>
      <c r="EE572" s="222">
        <f t="shared" si="1500"/>
        <v>0</v>
      </c>
      <c r="EF572" s="222">
        <f t="shared" si="1501"/>
        <v>0</v>
      </c>
      <c r="EG572" s="222">
        <f t="shared" si="1502"/>
        <v>0</v>
      </c>
      <c r="EH572" s="222">
        <f t="shared" si="1503"/>
        <v>0</v>
      </c>
      <c r="EI572" s="222">
        <f t="shared" si="1504"/>
        <v>0</v>
      </c>
      <c r="EJ572" s="222">
        <f t="shared" si="1505"/>
        <v>0</v>
      </c>
      <c r="EK572" s="222">
        <f t="shared" si="1506"/>
        <v>0</v>
      </c>
      <c r="EL572" s="222">
        <f t="shared" si="1507"/>
        <v>0</v>
      </c>
      <c r="EM572" s="222">
        <f t="shared" si="1508"/>
        <v>0</v>
      </c>
      <c r="EN572" s="222">
        <f t="shared" si="1509"/>
        <v>0</v>
      </c>
      <c r="EO572" s="222">
        <f t="shared" si="1510"/>
        <v>0</v>
      </c>
      <c r="EP572" s="222">
        <f t="shared" si="1511"/>
        <v>0</v>
      </c>
      <c r="EQ572" s="222">
        <f t="shared" si="1512"/>
        <v>0</v>
      </c>
      <c r="ER572" s="222">
        <f t="shared" si="1513"/>
        <v>0</v>
      </c>
      <c r="ES572" s="222">
        <f t="shared" si="1514"/>
        <v>0</v>
      </c>
      <c r="ET572" s="222">
        <f t="shared" si="1515"/>
        <v>0</v>
      </c>
      <c r="EU572" s="222">
        <f t="shared" si="1516"/>
        <v>0</v>
      </c>
      <c r="EV572" s="222">
        <f t="shared" si="1517"/>
        <v>0</v>
      </c>
      <c r="EW572" s="222">
        <f t="shared" si="1518"/>
        <v>0</v>
      </c>
      <c r="EX572" s="222">
        <f t="shared" si="1519"/>
        <v>0</v>
      </c>
      <c r="EY572" s="222">
        <f t="shared" si="1520"/>
        <v>0</v>
      </c>
      <c r="EZ572" s="222">
        <f t="shared" si="1521"/>
        <v>0</v>
      </c>
      <c r="FA572" s="222">
        <f t="shared" si="1522"/>
        <v>0</v>
      </c>
      <c r="FB572" s="222">
        <f t="shared" si="1523"/>
        <v>0</v>
      </c>
      <c r="FC572" s="222">
        <f t="shared" si="1524"/>
        <v>0</v>
      </c>
      <c r="FD572" s="222">
        <f t="shared" si="1525"/>
        <v>0</v>
      </c>
      <c r="FE572" s="222">
        <f t="shared" si="1526"/>
        <v>0</v>
      </c>
      <c r="FF572" s="222">
        <f t="shared" si="1527"/>
        <v>0</v>
      </c>
      <c r="FG572" s="222">
        <f t="shared" si="1528"/>
        <v>0</v>
      </c>
      <c r="FH572" s="222">
        <f t="shared" si="1529"/>
        <v>0</v>
      </c>
      <c r="FI572" s="222">
        <f t="shared" si="1530"/>
        <v>0</v>
      </c>
      <c r="FJ572" s="222">
        <f t="shared" si="1531"/>
        <v>0</v>
      </c>
      <c r="FK572" s="222">
        <f t="shared" si="1532"/>
        <v>0</v>
      </c>
      <c r="FL572" s="222">
        <f t="shared" si="1533"/>
        <v>0</v>
      </c>
      <c r="FM572" s="222">
        <f t="shared" si="1534"/>
        <v>0</v>
      </c>
      <c r="FN572" s="222">
        <f t="shared" si="1535"/>
        <v>0</v>
      </c>
      <c r="FO572" s="222">
        <f t="shared" si="1536"/>
        <v>0</v>
      </c>
      <c r="FP572" s="222">
        <f t="shared" si="1537"/>
        <v>0</v>
      </c>
      <c r="FQ572" s="222">
        <f t="shared" si="1538"/>
        <v>0</v>
      </c>
      <c r="FR572" s="222">
        <f t="shared" si="1539"/>
        <v>0</v>
      </c>
      <c r="FS572" s="222">
        <f t="shared" si="1540"/>
        <v>0</v>
      </c>
      <c r="FT572" s="222">
        <f t="shared" si="1541"/>
        <v>0</v>
      </c>
      <c r="FU572" s="222">
        <f t="shared" si="1542"/>
        <v>0</v>
      </c>
      <c r="FV572" s="222">
        <f t="shared" si="1543"/>
        <v>0</v>
      </c>
      <c r="FW572" s="222">
        <f t="shared" si="1544"/>
        <v>0</v>
      </c>
      <c r="FX572" s="222">
        <f t="shared" si="1545"/>
        <v>0</v>
      </c>
      <c r="FY572" s="222">
        <f t="shared" si="1546"/>
        <v>0</v>
      </c>
      <c r="FZ572" s="222">
        <f t="shared" si="1547"/>
        <v>0</v>
      </c>
      <c r="GA572" s="222">
        <f t="shared" si="1548"/>
        <v>0</v>
      </c>
      <c r="GB572" s="222">
        <f t="shared" si="1549"/>
        <v>0</v>
      </c>
      <c r="GC572" s="222">
        <f t="shared" si="1550"/>
        <v>0</v>
      </c>
      <c r="GD572" s="222">
        <f t="shared" si="1551"/>
        <v>0</v>
      </c>
      <c r="GE572" s="222">
        <f t="shared" si="1552"/>
        <v>0</v>
      </c>
      <c r="GF572" s="222">
        <f t="shared" si="1553"/>
        <v>0</v>
      </c>
      <c r="GG572" s="222">
        <f t="shared" si="1554"/>
        <v>0</v>
      </c>
      <c r="GH572" s="222">
        <f t="shared" si="1555"/>
        <v>0</v>
      </c>
      <c r="GI572" s="222">
        <f t="shared" si="1556"/>
        <v>0</v>
      </c>
      <c r="GJ572" s="222">
        <f t="shared" si="1557"/>
        <v>0</v>
      </c>
      <c r="GK572" s="222">
        <f t="shared" si="1558"/>
        <v>0</v>
      </c>
      <c r="GL572" s="222">
        <f t="shared" si="1559"/>
        <v>0</v>
      </c>
      <c r="GM572" s="222">
        <f t="shared" si="1560"/>
        <v>0</v>
      </c>
      <c r="GN572" s="222">
        <f t="shared" si="1561"/>
        <v>0</v>
      </c>
      <c r="GO572" s="222">
        <f t="shared" si="1562"/>
        <v>0</v>
      </c>
      <c r="GP572" s="222">
        <f t="shared" si="1563"/>
        <v>0</v>
      </c>
      <c r="GQ572" s="222">
        <f t="shared" si="1564"/>
        <v>0</v>
      </c>
      <c r="GR572" s="222">
        <f t="shared" si="1565"/>
        <v>0</v>
      </c>
      <c r="GS572" s="222">
        <f t="shared" si="1566"/>
        <v>0</v>
      </c>
      <c r="GT572" s="222">
        <f t="shared" si="1567"/>
        <v>0</v>
      </c>
      <c r="GU572" s="222">
        <f t="shared" si="1568"/>
        <v>0</v>
      </c>
      <c r="GV572" s="222">
        <f t="shared" si="1569"/>
        <v>0</v>
      </c>
      <c r="GW572" s="222">
        <f t="shared" si="1570"/>
        <v>0</v>
      </c>
      <c r="GX572" s="222">
        <f t="shared" si="1571"/>
        <v>0</v>
      </c>
      <c r="GY572" s="222">
        <f t="shared" si="1572"/>
        <v>0</v>
      </c>
      <c r="GZ572" s="222">
        <f t="shared" si="1573"/>
        <v>0</v>
      </c>
      <c r="HA572" s="222">
        <f t="shared" si="1574"/>
        <v>0</v>
      </c>
      <c r="HB572" s="222">
        <f t="shared" si="1575"/>
        <v>0</v>
      </c>
      <c r="HC572" s="222">
        <f t="shared" si="1576"/>
        <v>0</v>
      </c>
      <c r="HD572" s="222">
        <f t="shared" si="1577"/>
        <v>0</v>
      </c>
      <c r="HE572" s="222">
        <f t="shared" si="1578"/>
        <v>0</v>
      </c>
      <c r="HF572" s="222">
        <f t="shared" si="1579"/>
        <v>0</v>
      </c>
      <c r="HG572" s="222">
        <f t="shared" si="1580"/>
        <v>0</v>
      </c>
      <c r="HH572" s="222">
        <f t="shared" si="1581"/>
        <v>0</v>
      </c>
      <c r="HI572" s="222">
        <f t="shared" si="1582"/>
        <v>0</v>
      </c>
      <c r="HJ572" s="222">
        <f t="shared" si="1583"/>
        <v>0</v>
      </c>
      <c r="HK572" s="222">
        <f t="shared" si="1584"/>
        <v>0</v>
      </c>
      <c r="HL572" s="222">
        <f t="shared" si="1585"/>
        <v>0</v>
      </c>
      <c r="HM572" s="222">
        <f t="shared" si="1586"/>
        <v>0</v>
      </c>
      <c r="HN572" s="222">
        <f t="shared" si="1587"/>
        <v>0</v>
      </c>
      <c r="HO572" s="222">
        <f t="shared" si="1588"/>
        <v>0</v>
      </c>
      <c r="HP572" s="222">
        <f t="shared" si="1589"/>
        <v>0</v>
      </c>
      <c r="HQ572" s="222">
        <f t="shared" si="1590"/>
        <v>0</v>
      </c>
      <c r="HR572" s="222">
        <f t="shared" si="1591"/>
        <v>0</v>
      </c>
      <c r="HS572" s="222">
        <f t="shared" si="1592"/>
        <v>0</v>
      </c>
      <c r="HT572" s="222">
        <f t="shared" si="1593"/>
        <v>0</v>
      </c>
      <c r="HU572" s="222">
        <f t="shared" si="1594"/>
        <v>0</v>
      </c>
      <c r="HV572" s="222">
        <f t="shared" si="1595"/>
        <v>0</v>
      </c>
      <c r="HW572" s="222">
        <f t="shared" si="1596"/>
        <v>0</v>
      </c>
      <c r="HX572" s="222">
        <f t="shared" si="1597"/>
        <v>0</v>
      </c>
      <c r="HY572" s="222">
        <f t="shared" si="1598"/>
        <v>0</v>
      </c>
      <c r="HZ572" s="222">
        <f t="shared" si="1599"/>
        <v>0</v>
      </c>
      <c r="IA572" s="222">
        <f t="shared" si="1600"/>
        <v>0</v>
      </c>
      <c r="IB572" s="222">
        <f t="shared" si="1601"/>
        <v>0</v>
      </c>
      <c r="IC572" s="222">
        <f t="shared" si="1602"/>
        <v>0</v>
      </c>
      <c r="ID572" s="222">
        <f t="shared" si="1603"/>
        <v>0</v>
      </c>
      <c r="IE572" s="222">
        <f t="shared" si="1604"/>
        <v>0</v>
      </c>
      <c r="IF572" s="222">
        <f t="shared" si="1605"/>
        <v>0</v>
      </c>
      <c r="IG572" s="222">
        <f t="shared" si="1606"/>
        <v>0</v>
      </c>
      <c r="IH572" s="222">
        <f t="shared" si="1607"/>
        <v>0</v>
      </c>
      <c r="II572" s="222">
        <f t="shared" si="1608"/>
        <v>0</v>
      </c>
      <c r="IJ572" s="222">
        <f t="shared" si="1609"/>
        <v>0</v>
      </c>
      <c r="IK572" s="222">
        <f t="shared" si="1610"/>
        <v>0</v>
      </c>
      <c r="IL572" s="222">
        <f t="shared" si="1611"/>
        <v>0</v>
      </c>
      <c r="IM572" s="222">
        <f t="shared" si="1612"/>
        <v>0</v>
      </c>
      <c r="IN572" s="222">
        <f t="shared" si="1613"/>
        <v>0</v>
      </c>
      <c r="IO572" s="222">
        <f t="shared" si="1614"/>
        <v>0</v>
      </c>
      <c r="IP572" s="222">
        <f t="shared" si="1615"/>
        <v>0</v>
      </c>
      <c r="IQ572" s="222">
        <f t="shared" si="1616"/>
        <v>0</v>
      </c>
      <c r="IR572" s="222">
        <f t="shared" si="1617"/>
        <v>0</v>
      </c>
      <c r="IS572" s="222">
        <f t="shared" si="1618"/>
        <v>0</v>
      </c>
      <c r="IT572" s="222">
        <f t="shared" si="1619"/>
        <v>0</v>
      </c>
      <c r="IU572" s="222">
        <f t="shared" si="1620"/>
        <v>0</v>
      </c>
      <c r="IV572" s="222">
        <f t="shared" si="1621"/>
        <v>0</v>
      </c>
      <c r="IW572" s="222">
        <f t="shared" si="1622"/>
        <v>0</v>
      </c>
      <c r="IX572" s="222">
        <f t="shared" si="1623"/>
        <v>0</v>
      </c>
      <c r="IY572" s="222">
        <f t="shared" si="1624"/>
        <v>0</v>
      </c>
      <c r="IZ572" s="222">
        <f t="shared" si="1625"/>
        <v>0</v>
      </c>
      <c r="JA572" s="222">
        <f t="shared" si="1626"/>
        <v>0</v>
      </c>
      <c r="JB572" s="222">
        <f t="shared" si="1627"/>
        <v>0</v>
      </c>
    </row>
    <row r="573" spans="2:262">
      <c r="B573" s="230">
        <v>212</v>
      </c>
      <c r="C573" s="229">
        <f t="shared" si="1628"/>
        <v>4.1406249999999976E-3</v>
      </c>
      <c r="D573" s="226">
        <f t="shared" ca="1" si="1371"/>
        <v>72.165624335433478</v>
      </c>
      <c r="E573" s="225">
        <f ca="1">HJ361</f>
        <v>0.16562433543348359</v>
      </c>
      <c r="F573" s="224">
        <v>212</v>
      </c>
      <c r="G573" s="222">
        <f t="shared" si="1372"/>
        <v>0</v>
      </c>
      <c r="H573" s="222">
        <f t="shared" si="1373"/>
        <v>0</v>
      </c>
      <c r="I573" s="222">
        <f t="shared" si="1374"/>
        <v>0</v>
      </c>
      <c r="J573" s="222">
        <f t="shared" si="1375"/>
        <v>0</v>
      </c>
      <c r="K573" s="222">
        <f t="shared" si="1376"/>
        <v>0</v>
      </c>
      <c r="L573" s="222">
        <f t="shared" si="1377"/>
        <v>0</v>
      </c>
      <c r="M573" s="222">
        <f t="shared" si="1378"/>
        <v>0</v>
      </c>
      <c r="N573" s="222">
        <f t="shared" si="1379"/>
        <v>0</v>
      </c>
      <c r="O573" s="222">
        <f t="shared" si="1380"/>
        <v>0</v>
      </c>
      <c r="P573" s="222">
        <f t="shared" si="1381"/>
        <v>0</v>
      </c>
      <c r="Q573" s="222">
        <f t="shared" si="1382"/>
        <v>0</v>
      </c>
      <c r="R573" s="222">
        <f t="shared" si="1383"/>
        <v>0</v>
      </c>
      <c r="S573" s="222">
        <f t="shared" si="1384"/>
        <v>0</v>
      </c>
      <c r="T573" s="222">
        <f t="shared" si="1385"/>
        <v>0</v>
      </c>
      <c r="U573" s="222">
        <f t="shared" si="1386"/>
        <v>0</v>
      </c>
      <c r="V573" s="222">
        <f t="shared" si="1387"/>
        <v>0</v>
      </c>
      <c r="W573" s="222">
        <f t="shared" si="1388"/>
        <v>0</v>
      </c>
      <c r="X573" s="222">
        <f t="shared" si="1389"/>
        <v>0</v>
      </c>
      <c r="Y573" s="222">
        <f t="shared" si="1390"/>
        <v>0</v>
      </c>
      <c r="Z573" s="222">
        <f t="shared" si="1391"/>
        <v>0</v>
      </c>
      <c r="AA573" s="222">
        <f t="shared" si="1392"/>
        <v>0</v>
      </c>
      <c r="AB573" s="222">
        <f t="shared" si="1393"/>
        <v>0</v>
      </c>
      <c r="AC573" s="222">
        <f t="shared" si="1394"/>
        <v>0</v>
      </c>
      <c r="AD573" s="222">
        <f t="shared" si="1395"/>
        <v>0</v>
      </c>
      <c r="AE573" s="222">
        <f t="shared" si="1396"/>
        <v>0</v>
      </c>
      <c r="AF573" s="222">
        <f t="shared" si="1397"/>
        <v>0</v>
      </c>
      <c r="AG573" s="222">
        <f t="shared" si="1398"/>
        <v>0</v>
      </c>
      <c r="AH573" s="222">
        <f t="shared" si="1399"/>
        <v>0</v>
      </c>
      <c r="AI573" s="222">
        <f t="shared" si="1400"/>
        <v>0</v>
      </c>
      <c r="AJ573" s="222">
        <f t="shared" si="1401"/>
        <v>0</v>
      </c>
      <c r="AK573" s="222">
        <f t="shared" si="1402"/>
        <v>0</v>
      </c>
      <c r="AL573" s="222">
        <f t="shared" si="1403"/>
        <v>0</v>
      </c>
      <c r="AM573" s="222">
        <f t="shared" si="1404"/>
        <v>0</v>
      </c>
      <c r="AN573" s="222">
        <f t="shared" si="1405"/>
        <v>0</v>
      </c>
      <c r="AO573" s="222">
        <f t="shared" si="1406"/>
        <v>0</v>
      </c>
      <c r="AP573" s="222">
        <f t="shared" si="1407"/>
        <v>0</v>
      </c>
      <c r="AQ573" s="222">
        <f t="shared" si="1408"/>
        <v>0</v>
      </c>
      <c r="AR573" s="222">
        <f t="shared" si="1409"/>
        <v>0</v>
      </c>
      <c r="AS573" s="222">
        <f t="shared" si="1410"/>
        <v>0</v>
      </c>
      <c r="AT573" s="222">
        <f t="shared" si="1411"/>
        <v>0</v>
      </c>
      <c r="AU573" s="222">
        <f t="shared" si="1412"/>
        <v>0</v>
      </c>
      <c r="AV573" s="222">
        <f t="shared" si="1413"/>
        <v>0</v>
      </c>
      <c r="AW573" s="222">
        <f t="shared" si="1414"/>
        <v>0</v>
      </c>
      <c r="AX573" s="222">
        <f t="shared" si="1415"/>
        <v>0</v>
      </c>
      <c r="AY573" s="222">
        <f t="shared" si="1416"/>
        <v>0</v>
      </c>
      <c r="AZ573" s="222">
        <f t="shared" si="1417"/>
        <v>0</v>
      </c>
      <c r="BA573" s="222">
        <f t="shared" si="1418"/>
        <v>0</v>
      </c>
      <c r="BB573" s="222">
        <f t="shared" si="1419"/>
        <v>0</v>
      </c>
      <c r="BC573" s="222">
        <f t="shared" si="1420"/>
        <v>0</v>
      </c>
      <c r="BD573" s="222">
        <f t="shared" si="1421"/>
        <v>0</v>
      </c>
      <c r="BE573" s="222">
        <f t="shared" si="1422"/>
        <v>0</v>
      </c>
      <c r="BF573" s="222">
        <f t="shared" si="1423"/>
        <v>0</v>
      </c>
      <c r="BG573" s="222">
        <f t="shared" si="1424"/>
        <v>0</v>
      </c>
      <c r="BH573" s="222">
        <f t="shared" si="1425"/>
        <v>0</v>
      </c>
      <c r="BI573" s="222">
        <f t="shared" si="1426"/>
        <v>0</v>
      </c>
      <c r="BJ573" s="222">
        <f t="shared" si="1427"/>
        <v>0</v>
      </c>
      <c r="BK573" s="222">
        <f t="shared" si="1428"/>
        <v>0</v>
      </c>
      <c r="BL573" s="222">
        <f t="shared" si="1429"/>
        <v>0</v>
      </c>
      <c r="BM573" s="222">
        <f t="shared" si="1430"/>
        <v>0</v>
      </c>
      <c r="BN573" s="222">
        <f t="shared" si="1431"/>
        <v>0</v>
      </c>
      <c r="BO573" s="222">
        <f t="shared" si="1432"/>
        <v>0</v>
      </c>
      <c r="BP573" s="222">
        <f t="shared" si="1433"/>
        <v>0</v>
      </c>
      <c r="BQ573" s="222">
        <f t="shared" si="1434"/>
        <v>0</v>
      </c>
      <c r="BR573" s="222">
        <f t="shared" si="1435"/>
        <v>0</v>
      </c>
      <c r="BS573" s="222">
        <f t="shared" si="1436"/>
        <v>0</v>
      </c>
      <c r="BT573" s="222">
        <f t="shared" si="1437"/>
        <v>0</v>
      </c>
      <c r="BU573" s="222">
        <f t="shared" si="1438"/>
        <v>0</v>
      </c>
      <c r="BV573" s="222">
        <f t="shared" si="1439"/>
        <v>0</v>
      </c>
      <c r="BW573" s="222">
        <f t="shared" si="1440"/>
        <v>0</v>
      </c>
      <c r="BX573" s="222">
        <f t="shared" si="1441"/>
        <v>0</v>
      </c>
      <c r="BY573" s="222">
        <f t="shared" si="1442"/>
        <v>0</v>
      </c>
      <c r="BZ573" s="222">
        <f t="shared" si="1443"/>
        <v>0</v>
      </c>
      <c r="CA573" s="222">
        <f t="shared" si="1444"/>
        <v>0</v>
      </c>
      <c r="CB573" s="222">
        <f t="shared" si="1445"/>
        <v>0</v>
      </c>
      <c r="CC573" s="222">
        <f t="shared" si="1446"/>
        <v>0</v>
      </c>
      <c r="CD573" s="222">
        <f t="shared" si="1447"/>
        <v>0</v>
      </c>
      <c r="CE573" s="222">
        <f t="shared" si="1448"/>
        <v>0</v>
      </c>
      <c r="CF573" s="222">
        <f t="shared" si="1449"/>
        <v>0</v>
      </c>
      <c r="CG573" s="222">
        <f t="shared" si="1450"/>
        <v>0</v>
      </c>
      <c r="CH573" s="222">
        <f t="shared" si="1451"/>
        <v>0</v>
      </c>
      <c r="CI573" s="222">
        <f t="shared" si="1452"/>
        <v>0</v>
      </c>
      <c r="CJ573" s="222">
        <f t="shared" si="1453"/>
        <v>0</v>
      </c>
      <c r="CK573" s="222">
        <f t="shared" si="1454"/>
        <v>0</v>
      </c>
      <c r="CL573" s="222">
        <f t="shared" si="1455"/>
        <v>0</v>
      </c>
      <c r="CM573" s="222">
        <f t="shared" si="1456"/>
        <v>0</v>
      </c>
      <c r="CN573" s="222">
        <f t="shared" si="1457"/>
        <v>0</v>
      </c>
      <c r="CO573" s="222">
        <f t="shared" si="1458"/>
        <v>0</v>
      </c>
      <c r="CP573" s="222">
        <f t="shared" si="1459"/>
        <v>0</v>
      </c>
      <c r="CQ573" s="222">
        <f t="shared" si="1460"/>
        <v>0</v>
      </c>
      <c r="CR573" s="222">
        <f t="shared" si="1461"/>
        <v>0</v>
      </c>
      <c r="CS573" s="222">
        <f t="shared" si="1462"/>
        <v>0</v>
      </c>
      <c r="CT573" s="222">
        <f t="shared" si="1463"/>
        <v>0</v>
      </c>
      <c r="CU573" s="222">
        <f t="shared" si="1464"/>
        <v>0</v>
      </c>
      <c r="CV573" s="222">
        <f t="shared" si="1465"/>
        <v>0</v>
      </c>
      <c r="CW573" s="222">
        <f t="shared" si="1466"/>
        <v>0</v>
      </c>
      <c r="CX573" s="222">
        <f t="shared" si="1467"/>
        <v>0</v>
      </c>
      <c r="CY573" s="222">
        <f t="shared" si="1468"/>
        <v>0</v>
      </c>
      <c r="CZ573" s="222">
        <f t="shared" si="1469"/>
        <v>0</v>
      </c>
      <c r="DA573" s="222">
        <f t="shared" si="1470"/>
        <v>0</v>
      </c>
      <c r="DB573" s="222">
        <f t="shared" si="1471"/>
        <v>0</v>
      </c>
      <c r="DC573" s="222">
        <f t="shared" si="1472"/>
        <v>0</v>
      </c>
      <c r="DD573" s="222">
        <f t="shared" si="1473"/>
        <v>0</v>
      </c>
      <c r="DE573" s="222">
        <f t="shared" si="1474"/>
        <v>0</v>
      </c>
      <c r="DF573" s="222">
        <f t="shared" si="1475"/>
        <v>0</v>
      </c>
      <c r="DG573" s="222">
        <f t="shared" si="1476"/>
        <v>0</v>
      </c>
      <c r="DH573" s="222">
        <f t="shared" si="1477"/>
        <v>0</v>
      </c>
      <c r="DI573" s="222">
        <f t="shared" si="1478"/>
        <v>0</v>
      </c>
      <c r="DJ573" s="222">
        <f t="shared" si="1479"/>
        <v>0</v>
      </c>
      <c r="DK573" s="222">
        <f t="shared" si="1480"/>
        <v>0</v>
      </c>
      <c r="DL573" s="222">
        <f t="shared" si="1481"/>
        <v>0</v>
      </c>
      <c r="DM573" s="222">
        <f t="shared" si="1482"/>
        <v>0</v>
      </c>
      <c r="DN573" s="222">
        <f t="shared" si="1483"/>
        <v>0</v>
      </c>
      <c r="DO573" s="222">
        <f t="shared" si="1484"/>
        <v>0</v>
      </c>
      <c r="DP573" s="222">
        <f t="shared" si="1485"/>
        <v>0</v>
      </c>
      <c r="DQ573" s="222">
        <f t="shared" si="1486"/>
        <v>0</v>
      </c>
      <c r="DR573" s="222">
        <f t="shared" si="1487"/>
        <v>0</v>
      </c>
      <c r="DS573" s="222">
        <f t="shared" si="1488"/>
        <v>0</v>
      </c>
      <c r="DT573" s="222">
        <f t="shared" si="1489"/>
        <v>0</v>
      </c>
      <c r="DU573" s="222">
        <f t="shared" si="1490"/>
        <v>0</v>
      </c>
      <c r="DV573" s="222">
        <f t="shared" si="1491"/>
        <v>0</v>
      </c>
      <c r="DW573" s="222">
        <f t="shared" si="1492"/>
        <v>0</v>
      </c>
      <c r="DX573" s="222">
        <f t="shared" si="1493"/>
        <v>0</v>
      </c>
      <c r="DY573" s="222">
        <f t="shared" si="1494"/>
        <v>0</v>
      </c>
      <c r="DZ573" s="222">
        <f t="shared" si="1495"/>
        <v>0</v>
      </c>
      <c r="EA573" s="222">
        <f t="shared" si="1496"/>
        <v>0</v>
      </c>
      <c r="EB573" s="222">
        <f t="shared" si="1497"/>
        <v>0</v>
      </c>
      <c r="EC573" s="222">
        <f t="shared" si="1498"/>
        <v>0</v>
      </c>
      <c r="ED573" s="222">
        <f t="shared" si="1499"/>
        <v>0</v>
      </c>
      <c r="EE573" s="222">
        <f t="shared" si="1500"/>
        <v>0</v>
      </c>
      <c r="EF573" s="222">
        <f t="shared" si="1501"/>
        <v>0</v>
      </c>
      <c r="EG573" s="222">
        <f t="shared" si="1502"/>
        <v>0</v>
      </c>
      <c r="EH573" s="222">
        <f t="shared" si="1503"/>
        <v>0</v>
      </c>
      <c r="EI573" s="222">
        <f t="shared" si="1504"/>
        <v>0</v>
      </c>
      <c r="EJ573" s="222">
        <f t="shared" si="1505"/>
        <v>0</v>
      </c>
      <c r="EK573" s="222">
        <f t="shared" si="1506"/>
        <v>0</v>
      </c>
      <c r="EL573" s="222">
        <f t="shared" si="1507"/>
        <v>0</v>
      </c>
      <c r="EM573" s="222">
        <f t="shared" si="1508"/>
        <v>0</v>
      </c>
      <c r="EN573" s="222">
        <f t="shared" si="1509"/>
        <v>0</v>
      </c>
      <c r="EO573" s="222">
        <f t="shared" si="1510"/>
        <v>0</v>
      </c>
      <c r="EP573" s="222">
        <f t="shared" si="1511"/>
        <v>0</v>
      </c>
      <c r="EQ573" s="222">
        <f t="shared" si="1512"/>
        <v>0</v>
      </c>
      <c r="ER573" s="222">
        <f t="shared" si="1513"/>
        <v>0</v>
      </c>
      <c r="ES573" s="222">
        <f t="shared" si="1514"/>
        <v>0</v>
      </c>
      <c r="ET573" s="222">
        <f t="shared" si="1515"/>
        <v>0</v>
      </c>
      <c r="EU573" s="222">
        <f t="shared" si="1516"/>
        <v>0</v>
      </c>
      <c r="EV573" s="222">
        <f t="shared" si="1517"/>
        <v>0</v>
      </c>
      <c r="EW573" s="222">
        <f t="shared" si="1518"/>
        <v>0</v>
      </c>
      <c r="EX573" s="222">
        <f t="shared" si="1519"/>
        <v>0</v>
      </c>
      <c r="EY573" s="222">
        <f t="shared" si="1520"/>
        <v>0</v>
      </c>
      <c r="EZ573" s="222">
        <f t="shared" si="1521"/>
        <v>0</v>
      </c>
      <c r="FA573" s="222">
        <f t="shared" si="1522"/>
        <v>0</v>
      </c>
      <c r="FB573" s="222">
        <f t="shared" si="1523"/>
        <v>0</v>
      </c>
      <c r="FC573" s="222">
        <f t="shared" si="1524"/>
        <v>0</v>
      </c>
      <c r="FD573" s="222">
        <f t="shared" si="1525"/>
        <v>0</v>
      </c>
      <c r="FE573" s="222">
        <f t="shared" si="1526"/>
        <v>0</v>
      </c>
      <c r="FF573" s="222">
        <f t="shared" si="1527"/>
        <v>0</v>
      </c>
      <c r="FG573" s="222">
        <f t="shared" si="1528"/>
        <v>0</v>
      </c>
      <c r="FH573" s="222">
        <f t="shared" si="1529"/>
        <v>0</v>
      </c>
      <c r="FI573" s="222">
        <f t="shared" si="1530"/>
        <v>0</v>
      </c>
      <c r="FJ573" s="222">
        <f t="shared" si="1531"/>
        <v>0</v>
      </c>
      <c r="FK573" s="222">
        <f t="shared" si="1532"/>
        <v>0</v>
      </c>
      <c r="FL573" s="222">
        <f t="shared" si="1533"/>
        <v>0</v>
      </c>
      <c r="FM573" s="222">
        <f t="shared" si="1534"/>
        <v>0</v>
      </c>
      <c r="FN573" s="222">
        <f t="shared" si="1535"/>
        <v>0</v>
      </c>
      <c r="FO573" s="222">
        <f t="shared" si="1536"/>
        <v>0</v>
      </c>
      <c r="FP573" s="222">
        <f t="shared" si="1537"/>
        <v>0</v>
      </c>
      <c r="FQ573" s="222">
        <f t="shared" si="1538"/>
        <v>0</v>
      </c>
      <c r="FR573" s="222">
        <f t="shared" si="1539"/>
        <v>0</v>
      </c>
      <c r="FS573" s="222">
        <f t="shared" si="1540"/>
        <v>0</v>
      </c>
      <c r="FT573" s="222">
        <f t="shared" si="1541"/>
        <v>0</v>
      </c>
      <c r="FU573" s="222">
        <f t="shared" si="1542"/>
        <v>0</v>
      </c>
      <c r="FV573" s="222">
        <f t="shared" si="1543"/>
        <v>0</v>
      </c>
      <c r="FW573" s="222">
        <f t="shared" si="1544"/>
        <v>0</v>
      </c>
      <c r="FX573" s="222">
        <f t="shared" si="1545"/>
        <v>0</v>
      </c>
      <c r="FY573" s="222">
        <f t="shared" si="1546"/>
        <v>0</v>
      </c>
      <c r="FZ573" s="222">
        <f t="shared" si="1547"/>
        <v>0</v>
      </c>
      <c r="GA573" s="222">
        <f t="shared" si="1548"/>
        <v>0</v>
      </c>
      <c r="GB573" s="222">
        <f t="shared" si="1549"/>
        <v>0</v>
      </c>
      <c r="GC573" s="222">
        <f t="shared" si="1550"/>
        <v>0</v>
      </c>
      <c r="GD573" s="222">
        <f t="shared" si="1551"/>
        <v>0</v>
      </c>
      <c r="GE573" s="222">
        <f t="shared" si="1552"/>
        <v>0</v>
      </c>
      <c r="GF573" s="222">
        <f t="shared" si="1553"/>
        <v>0</v>
      </c>
      <c r="GG573" s="222">
        <f t="shared" si="1554"/>
        <v>0</v>
      </c>
      <c r="GH573" s="222">
        <f t="shared" si="1555"/>
        <v>0</v>
      </c>
      <c r="GI573" s="222">
        <f t="shared" si="1556"/>
        <v>0</v>
      </c>
      <c r="GJ573" s="222">
        <f t="shared" si="1557"/>
        <v>0</v>
      </c>
      <c r="GK573" s="222">
        <f t="shared" si="1558"/>
        <v>0</v>
      </c>
      <c r="GL573" s="222">
        <f t="shared" si="1559"/>
        <v>0</v>
      </c>
      <c r="GM573" s="222">
        <f t="shared" si="1560"/>
        <v>0</v>
      </c>
      <c r="GN573" s="222">
        <f t="shared" si="1561"/>
        <v>0</v>
      </c>
      <c r="GO573" s="222">
        <f t="shared" si="1562"/>
        <v>0</v>
      </c>
      <c r="GP573" s="222">
        <f t="shared" si="1563"/>
        <v>0</v>
      </c>
      <c r="GQ573" s="222">
        <f t="shared" si="1564"/>
        <v>0</v>
      </c>
      <c r="GR573" s="222">
        <f t="shared" si="1565"/>
        <v>0</v>
      </c>
      <c r="GS573" s="222">
        <f t="shared" si="1566"/>
        <v>0</v>
      </c>
      <c r="GT573" s="222">
        <f t="shared" si="1567"/>
        <v>0</v>
      </c>
      <c r="GU573" s="222">
        <f t="shared" si="1568"/>
        <v>0</v>
      </c>
      <c r="GV573" s="222">
        <f t="shared" si="1569"/>
        <v>0</v>
      </c>
      <c r="GW573" s="222">
        <f t="shared" si="1570"/>
        <v>0</v>
      </c>
      <c r="GX573" s="222">
        <f t="shared" si="1571"/>
        <v>0</v>
      </c>
      <c r="GY573" s="222">
        <f t="shared" si="1572"/>
        <v>0</v>
      </c>
      <c r="GZ573" s="222">
        <f t="shared" si="1573"/>
        <v>0</v>
      </c>
      <c r="HA573" s="222">
        <f t="shared" si="1574"/>
        <v>0</v>
      </c>
      <c r="HB573" s="222">
        <f t="shared" si="1575"/>
        <v>0</v>
      </c>
      <c r="HC573" s="222">
        <f t="shared" si="1576"/>
        <v>0</v>
      </c>
      <c r="HD573" s="222">
        <f t="shared" si="1577"/>
        <v>0</v>
      </c>
      <c r="HE573" s="222">
        <f t="shared" si="1578"/>
        <v>0</v>
      </c>
      <c r="HF573" s="222">
        <f t="shared" si="1579"/>
        <v>0</v>
      </c>
      <c r="HG573" s="222">
        <f t="shared" si="1580"/>
        <v>0</v>
      </c>
      <c r="HH573" s="222">
        <f t="shared" si="1581"/>
        <v>0</v>
      </c>
      <c r="HI573" s="222">
        <f t="shared" si="1582"/>
        <v>0</v>
      </c>
      <c r="HJ573" s="222">
        <f t="shared" si="1583"/>
        <v>0</v>
      </c>
      <c r="HK573" s="222">
        <f t="shared" si="1584"/>
        <v>0</v>
      </c>
      <c r="HL573" s="222">
        <f t="shared" si="1585"/>
        <v>0</v>
      </c>
      <c r="HM573" s="222">
        <f t="shared" si="1586"/>
        <v>0</v>
      </c>
      <c r="HN573" s="222">
        <f t="shared" si="1587"/>
        <v>0</v>
      </c>
      <c r="HO573" s="222">
        <f t="shared" si="1588"/>
        <v>0</v>
      </c>
      <c r="HP573" s="222">
        <f t="shared" si="1589"/>
        <v>0</v>
      </c>
      <c r="HQ573" s="222">
        <f t="shared" si="1590"/>
        <v>0</v>
      </c>
      <c r="HR573" s="222">
        <f t="shared" si="1591"/>
        <v>0</v>
      </c>
      <c r="HS573" s="222">
        <f t="shared" si="1592"/>
        <v>0</v>
      </c>
      <c r="HT573" s="222">
        <f t="shared" si="1593"/>
        <v>0</v>
      </c>
      <c r="HU573" s="222">
        <f t="shared" si="1594"/>
        <v>0</v>
      </c>
      <c r="HV573" s="222">
        <f t="shared" si="1595"/>
        <v>0</v>
      </c>
      <c r="HW573" s="222">
        <f t="shared" si="1596"/>
        <v>0</v>
      </c>
      <c r="HX573" s="222">
        <f t="shared" si="1597"/>
        <v>0</v>
      </c>
      <c r="HY573" s="222">
        <f t="shared" si="1598"/>
        <v>0</v>
      </c>
      <c r="HZ573" s="222">
        <f t="shared" si="1599"/>
        <v>0</v>
      </c>
      <c r="IA573" s="222">
        <f t="shared" si="1600"/>
        <v>0</v>
      </c>
      <c r="IB573" s="222">
        <f t="shared" si="1601"/>
        <v>0</v>
      </c>
      <c r="IC573" s="222">
        <f t="shared" si="1602"/>
        <v>0</v>
      </c>
      <c r="ID573" s="222">
        <f t="shared" si="1603"/>
        <v>0</v>
      </c>
      <c r="IE573" s="222">
        <f t="shared" si="1604"/>
        <v>0</v>
      </c>
      <c r="IF573" s="222">
        <f t="shared" si="1605"/>
        <v>0</v>
      </c>
      <c r="IG573" s="222">
        <f t="shared" si="1606"/>
        <v>0</v>
      </c>
      <c r="IH573" s="222">
        <f t="shared" si="1607"/>
        <v>0</v>
      </c>
      <c r="II573" s="222">
        <f t="shared" si="1608"/>
        <v>0</v>
      </c>
      <c r="IJ573" s="222">
        <f t="shared" si="1609"/>
        <v>0</v>
      </c>
      <c r="IK573" s="222">
        <f t="shared" si="1610"/>
        <v>0</v>
      </c>
      <c r="IL573" s="222">
        <f t="shared" si="1611"/>
        <v>0</v>
      </c>
      <c r="IM573" s="222">
        <f t="shared" si="1612"/>
        <v>0</v>
      </c>
      <c r="IN573" s="222">
        <f t="shared" si="1613"/>
        <v>0</v>
      </c>
      <c r="IO573" s="222">
        <f t="shared" si="1614"/>
        <v>0</v>
      </c>
      <c r="IP573" s="222">
        <f t="shared" si="1615"/>
        <v>0</v>
      </c>
      <c r="IQ573" s="222">
        <f t="shared" si="1616"/>
        <v>0</v>
      </c>
      <c r="IR573" s="222">
        <f t="shared" si="1617"/>
        <v>0</v>
      </c>
      <c r="IS573" s="222">
        <f t="shared" si="1618"/>
        <v>0</v>
      </c>
      <c r="IT573" s="222">
        <f t="shared" si="1619"/>
        <v>0</v>
      </c>
      <c r="IU573" s="222">
        <f t="shared" si="1620"/>
        <v>0</v>
      </c>
      <c r="IV573" s="222">
        <f t="shared" si="1621"/>
        <v>0</v>
      </c>
      <c r="IW573" s="222">
        <f t="shared" si="1622"/>
        <v>0</v>
      </c>
      <c r="IX573" s="222">
        <f t="shared" si="1623"/>
        <v>0</v>
      </c>
      <c r="IY573" s="222">
        <f t="shared" si="1624"/>
        <v>0</v>
      </c>
      <c r="IZ573" s="222">
        <f t="shared" si="1625"/>
        <v>0</v>
      </c>
      <c r="JA573" s="222">
        <f t="shared" si="1626"/>
        <v>0</v>
      </c>
      <c r="JB573" s="222">
        <f t="shared" si="1627"/>
        <v>0</v>
      </c>
    </row>
    <row r="574" spans="2:262">
      <c r="B574" s="230">
        <v>213</v>
      </c>
      <c r="C574" s="229">
        <f t="shared" si="1628"/>
        <v>4.1601562499999972E-3</v>
      </c>
      <c r="D574" s="226">
        <f t="shared" ca="1" si="1371"/>
        <v>72.167568875586781</v>
      </c>
      <c r="E574" s="225">
        <f ca="1">HK361</f>
        <v>0.16756887558678607</v>
      </c>
      <c r="F574" s="224">
        <v>213</v>
      </c>
      <c r="G574" s="222">
        <f t="shared" si="1372"/>
        <v>0</v>
      </c>
      <c r="H574" s="222">
        <f t="shared" si="1373"/>
        <v>0</v>
      </c>
      <c r="I574" s="222">
        <f t="shared" si="1374"/>
        <v>0</v>
      </c>
      <c r="J574" s="222">
        <f t="shared" si="1375"/>
        <v>0</v>
      </c>
      <c r="K574" s="222">
        <f t="shared" si="1376"/>
        <v>0</v>
      </c>
      <c r="L574" s="222">
        <f t="shared" si="1377"/>
        <v>0</v>
      </c>
      <c r="M574" s="222">
        <f t="shared" si="1378"/>
        <v>0</v>
      </c>
      <c r="N574" s="222">
        <f t="shared" si="1379"/>
        <v>0</v>
      </c>
      <c r="O574" s="222">
        <f t="shared" si="1380"/>
        <v>0</v>
      </c>
      <c r="P574" s="222">
        <f t="shared" si="1381"/>
        <v>0</v>
      </c>
      <c r="Q574" s="222">
        <f t="shared" si="1382"/>
        <v>0</v>
      </c>
      <c r="R574" s="222">
        <f t="shared" si="1383"/>
        <v>0</v>
      </c>
      <c r="S574" s="222">
        <f t="shared" si="1384"/>
        <v>0</v>
      </c>
      <c r="T574" s="222">
        <f t="shared" si="1385"/>
        <v>0</v>
      </c>
      <c r="U574" s="222">
        <f t="shared" si="1386"/>
        <v>0</v>
      </c>
      <c r="V574" s="222">
        <f t="shared" si="1387"/>
        <v>0</v>
      </c>
      <c r="W574" s="222">
        <f t="shared" si="1388"/>
        <v>0</v>
      </c>
      <c r="X574" s="222">
        <f t="shared" si="1389"/>
        <v>0</v>
      </c>
      <c r="Y574" s="222">
        <f t="shared" si="1390"/>
        <v>0</v>
      </c>
      <c r="Z574" s="222">
        <f t="shared" si="1391"/>
        <v>0</v>
      </c>
      <c r="AA574" s="222">
        <f t="shared" si="1392"/>
        <v>0</v>
      </c>
      <c r="AB574" s="222">
        <f t="shared" si="1393"/>
        <v>0</v>
      </c>
      <c r="AC574" s="222">
        <f t="shared" si="1394"/>
        <v>0</v>
      </c>
      <c r="AD574" s="222">
        <f t="shared" si="1395"/>
        <v>0</v>
      </c>
      <c r="AE574" s="222">
        <f t="shared" si="1396"/>
        <v>0</v>
      </c>
      <c r="AF574" s="222">
        <f t="shared" si="1397"/>
        <v>0</v>
      </c>
      <c r="AG574" s="222">
        <f t="shared" si="1398"/>
        <v>0</v>
      </c>
      <c r="AH574" s="222">
        <f t="shared" si="1399"/>
        <v>0</v>
      </c>
      <c r="AI574" s="222">
        <f t="shared" si="1400"/>
        <v>0</v>
      </c>
      <c r="AJ574" s="222">
        <f t="shared" si="1401"/>
        <v>0</v>
      </c>
      <c r="AK574" s="222">
        <f t="shared" si="1402"/>
        <v>0</v>
      </c>
      <c r="AL574" s="222">
        <f t="shared" si="1403"/>
        <v>0</v>
      </c>
      <c r="AM574" s="222">
        <f t="shared" si="1404"/>
        <v>0</v>
      </c>
      <c r="AN574" s="222">
        <f t="shared" si="1405"/>
        <v>0</v>
      </c>
      <c r="AO574" s="222">
        <f t="shared" si="1406"/>
        <v>0</v>
      </c>
      <c r="AP574" s="222">
        <f t="shared" si="1407"/>
        <v>0</v>
      </c>
      <c r="AQ574" s="222">
        <f t="shared" si="1408"/>
        <v>0</v>
      </c>
      <c r="AR574" s="222">
        <f t="shared" si="1409"/>
        <v>0</v>
      </c>
      <c r="AS574" s="222">
        <f t="shared" si="1410"/>
        <v>0</v>
      </c>
      <c r="AT574" s="222">
        <f t="shared" si="1411"/>
        <v>0</v>
      </c>
      <c r="AU574" s="222">
        <f t="shared" si="1412"/>
        <v>0</v>
      </c>
      <c r="AV574" s="222">
        <f t="shared" si="1413"/>
        <v>0</v>
      </c>
      <c r="AW574" s="222">
        <f t="shared" si="1414"/>
        <v>0</v>
      </c>
      <c r="AX574" s="222">
        <f t="shared" si="1415"/>
        <v>0</v>
      </c>
      <c r="AY574" s="222">
        <f t="shared" si="1416"/>
        <v>0</v>
      </c>
      <c r="AZ574" s="222">
        <f t="shared" si="1417"/>
        <v>0</v>
      </c>
      <c r="BA574" s="222">
        <f t="shared" si="1418"/>
        <v>0</v>
      </c>
      <c r="BB574" s="222">
        <f t="shared" si="1419"/>
        <v>0</v>
      </c>
      <c r="BC574" s="222">
        <f t="shared" si="1420"/>
        <v>0</v>
      </c>
      <c r="BD574" s="222">
        <f t="shared" si="1421"/>
        <v>0</v>
      </c>
      <c r="BE574" s="222">
        <f t="shared" si="1422"/>
        <v>0</v>
      </c>
      <c r="BF574" s="222">
        <f t="shared" si="1423"/>
        <v>0</v>
      </c>
      <c r="BG574" s="222">
        <f t="shared" si="1424"/>
        <v>0</v>
      </c>
      <c r="BH574" s="222">
        <f t="shared" si="1425"/>
        <v>0</v>
      </c>
      <c r="BI574" s="222">
        <f t="shared" si="1426"/>
        <v>0</v>
      </c>
      <c r="BJ574" s="222">
        <f t="shared" si="1427"/>
        <v>0</v>
      </c>
      <c r="BK574" s="222">
        <f t="shared" si="1428"/>
        <v>0</v>
      </c>
      <c r="BL574" s="222">
        <f t="shared" si="1429"/>
        <v>0</v>
      </c>
      <c r="BM574" s="222">
        <f t="shared" si="1430"/>
        <v>0</v>
      </c>
      <c r="BN574" s="222">
        <f t="shared" si="1431"/>
        <v>0</v>
      </c>
      <c r="BO574" s="222">
        <f t="shared" si="1432"/>
        <v>0</v>
      </c>
      <c r="BP574" s="222">
        <f t="shared" si="1433"/>
        <v>0</v>
      </c>
      <c r="BQ574" s="222">
        <f t="shared" si="1434"/>
        <v>0</v>
      </c>
      <c r="BR574" s="222">
        <f t="shared" si="1435"/>
        <v>0</v>
      </c>
      <c r="BS574" s="222">
        <f t="shared" si="1436"/>
        <v>0</v>
      </c>
      <c r="BT574" s="222">
        <f t="shared" si="1437"/>
        <v>0</v>
      </c>
      <c r="BU574" s="222">
        <f t="shared" si="1438"/>
        <v>0</v>
      </c>
      <c r="BV574" s="222">
        <f t="shared" si="1439"/>
        <v>0</v>
      </c>
      <c r="BW574" s="222">
        <f t="shared" si="1440"/>
        <v>0</v>
      </c>
      <c r="BX574" s="222">
        <f t="shared" si="1441"/>
        <v>0</v>
      </c>
      <c r="BY574" s="222">
        <f t="shared" si="1442"/>
        <v>0</v>
      </c>
      <c r="BZ574" s="222">
        <f t="shared" si="1443"/>
        <v>0</v>
      </c>
      <c r="CA574" s="222">
        <f t="shared" si="1444"/>
        <v>0</v>
      </c>
      <c r="CB574" s="222">
        <f t="shared" si="1445"/>
        <v>0</v>
      </c>
      <c r="CC574" s="222">
        <f t="shared" si="1446"/>
        <v>0</v>
      </c>
      <c r="CD574" s="222">
        <f t="shared" si="1447"/>
        <v>0</v>
      </c>
      <c r="CE574" s="222">
        <f t="shared" si="1448"/>
        <v>0</v>
      </c>
      <c r="CF574" s="222">
        <f t="shared" si="1449"/>
        <v>0</v>
      </c>
      <c r="CG574" s="222">
        <f t="shared" si="1450"/>
        <v>0</v>
      </c>
      <c r="CH574" s="222">
        <f t="shared" si="1451"/>
        <v>0</v>
      </c>
      <c r="CI574" s="222">
        <f t="shared" si="1452"/>
        <v>0</v>
      </c>
      <c r="CJ574" s="222">
        <f t="shared" si="1453"/>
        <v>0</v>
      </c>
      <c r="CK574" s="222">
        <f t="shared" si="1454"/>
        <v>0</v>
      </c>
      <c r="CL574" s="222">
        <f t="shared" si="1455"/>
        <v>0</v>
      </c>
      <c r="CM574" s="222">
        <f t="shared" si="1456"/>
        <v>0</v>
      </c>
      <c r="CN574" s="222">
        <f t="shared" si="1457"/>
        <v>0</v>
      </c>
      <c r="CO574" s="222">
        <f t="shared" si="1458"/>
        <v>0</v>
      </c>
      <c r="CP574" s="222">
        <f t="shared" si="1459"/>
        <v>0</v>
      </c>
      <c r="CQ574" s="222">
        <f t="shared" si="1460"/>
        <v>0</v>
      </c>
      <c r="CR574" s="222">
        <f t="shared" si="1461"/>
        <v>0</v>
      </c>
      <c r="CS574" s="222">
        <f t="shared" si="1462"/>
        <v>0</v>
      </c>
      <c r="CT574" s="222">
        <f t="shared" si="1463"/>
        <v>0</v>
      </c>
      <c r="CU574" s="222">
        <f t="shared" si="1464"/>
        <v>0</v>
      </c>
      <c r="CV574" s="222">
        <f t="shared" si="1465"/>
        <v>0</v>
      </c>
      <c r="CW574" s="222">
        <f t="shared" si="1466"/>
        <v>0</v>
      </c>
      <c r="CX574" s="222">
        <f t="shared" si="1467"/>
        <v>0</v>
      </c>
      <c r="CY574" s="222">
        <f t="shared" si="1468"/>
        <v>0</v>
      </c>
      <c r="CZ574" s="222">
        <f t="shared" si="1469"/>
        <v>0</v>
      </c>
      <c r="DA574" s="222">
        <f t="shared" si="1470"/>
        <v>0</v>
      </c>
      <c r="DB574" s="222">
        <f t="shared" si="1471"/>
        <v>0</v>
      </c>
      <c r="DC574" s="222">
        <f t="shared" si="1472"/>
        <v>0</v>
      </c>
      <c r="DD574" s="222">
        <f t="shared" si="1473"/>
        <v>0</v>
      </c>
      <c r="DE574" s="222">
        <f t="shared" si="1474"/>
        <v>0</v>
      </c>
      <c r="DF574" s="222">
        <f t="shared" si="1475"/>
        <v>0</v>
      </c>
      <c r="DG574" s="222">
        <f t="shared" si="1476"/>
        <v>0</v>
      </c>
      <c r="DH574" s="222">
        <f t="shared" si="1477"/>
        <v>0</v>
      </c>
      <c r="DI574" s="222">
        <f t="shared" si="1478"/>
        <v>0</v>
      </c>
      <c r="DJ574" s="222">
        <f t="shared" si="1479"/>
        <v>0</v>
      </c>
      <c r="DK574" s="222">
        <f t="shared" si="1480"/>
        <v>0</v>
      </c>
      <c r="DL574" s="222">
        <f t="shared" si="1481"/>
        <v>0</v>
      </c>
      <c r="DM574" s="222">
        <f t="shared" si="1482"/>
        <v>0</v>
      </c>
      <c r="DN574" s="222">
        <f t="shared" si="1483"/>
        <v>0</v>
      </c>
      <c r="DO574" s="222">
        <f t="shared" si="1484"/>
        <v>0</v>
      </c>
      <c r="DP574" s="222">
        <f t="shared" si="1485"/>
        <v>0</v>
      </c>
      <c r="DQ574" s="222">
        <f t="shared" si="1486"/>
        <v>0</v>
      </c>
      <c r="DR574" s="222">
        <f t="shared" si="1487"/>
        <v>0</v>
      </c>
      <c r="DS574" s="222">
        <f t="shared" si="1488"/>
        <v>0</v>
      </c>
      <c r="DT574" s="222">
        <f t="shared" si="1489"/>
        <v>0</v>
      </c>
      <c r="DU574" s="222">
        <f t="shared" si="1490"/>
        <v>0</v>
      </c>
      <c r="DV574" s="222">
        <f t="shared" si="1491"/>
        <v>0</v>
      </c>
      <c r="DW574" s="222">
        <f t="shared" si="1492"/>
        <v>0</v>
      </c>
      <c r="DX574" s="222">
        <f t="shared" si="1493"/>
        <v>0</v>
      </c>
      <c r="DY574" s="222">
        <f t="shared" si="1494"/>
        <v>0</v>
      </c>
      <c r="DZ574" s="222">
        <f t="shared" si="1495"/>
        <v>0</v>
      </c>
      <c r="EA574" s="222">
        <f t="shared" si="1496"/>
        <v>0</v>
      </c>
      <c r="EB574" s="222">
        <f t="shared" si="1497"/>
        <v>0</v>
      </c>
      <c r="EC574" s="222">
        <f t="shared" si="1498"/>
        <v>0</v>
      </c>
      <c r="ED574" s="222">
        <f t="shared" si="1499"/>
        <v>0</v>
      </c>
      <c r="EE574" s="222">
        <f t="shared" si="1500"/>
        <v>0</v>
      </c>
      <c r="EF574" s="222">
        <f t="shared" si="1501"/>
        <v>0</v>
      </c>
      <c r="EG574" s="222">
        <f t="shared" si="1502"/>
        <v>0</v>
      </c>
      <c r="EH574" s="222">
        <f t="shared" si="1503"/>
        <v>0</v>
      </c>
      <c r="EI574" s="222">
        <f t="shared" si="1504"/>
        <v>0</v>
      </c>
      <c r="EJ574" s="222">
        <f t="shared" si="1505"/>
        <v>0</v>
      </c>
      <c r="EK574" s="222">
        <f t="shared" si="1506"/>
        <v>0</v>
      </c>
      <c r="EL574" s="222">
        <f t="shared" si="1507"/>
        <v>0</v>
      </c>
      <c r="EM574" s="222">
        <f t="shared" si="1508"/>
        <v>0</v>
      </c>
      <c r="EN574" s="222">
        <f t="shared" si="1509"/>
        <v>0</v>
      </c>
      <c r="EO574" s="222">
        <f t="shared" si="1510"/>
        <v>0</v>
      </c>
      <c r="EP574" s="222">
        <f t="shared" si="1511"/>
        <v>0</v>
      </c>
      <c r="EQ574" s="222">
        <f t="shared" si="1512"/>
        <v>0</v>
      </c>
      <c r="ER574" s="222">
        <f t="shared" si="1513"/>
        <v>0</v>
      </c>
      <c r="ES574" s="222">
        <f t="shared" si="1514"/>
        <v>0</v>
      </c>
      <c r="ET574" s="222">
        <f t="shared" si="1515"/>
        <v>0</v>
      </c>
      <c r="EU574" s="222">
        <f t="shared" si="1516"/>
        <v>0</v>
      </c>
      <c r="EV574" s="222">
        <f t="shared" si="1517"/>
        <v>0</v>
      </c>
      <c r="EW574" s="222">
        <f t="shared" si="1518"/>
        <v>0</v>
      </c>
      <c r="EX574" s="222">
        <f t="shared" si="1519"/>
        <v>0</v>
      </c>
      <c r="EY574" s="222">
        <f t="shared" si="1520"/>
        <v>0</v>
      </c>
      <c r="EZ574" s="222">
        <f t="shared" si="1521"/>
        <v>0</v>
      </c>
      <c r="FA574" s="222">
        <f t="shared" si="1522"/>
        <v>0</v>
      </c>
      <c r="FB574" s="222">
        <f t="shared" si="1523"/>
        <v>0</v>
      </c>
      <c r="FC574" s="222">
        <f t="shared" si="1524"/>
        <v>0</v>
      </c>
      <c r="FD574" s="222">
        <f t="shared" si="1525"/>
        <v>0</v>
      </c>
      <c r="FE574" s="222">
        <f t="shared" si="1526"/>
        <v>0</v>
      </c>
      <c r="FF574" s="222">
        <f t="shared" si="1527"/>
        <v>0</v>
      </c>
      <c r="FG574" s="222">
        <f t="shared" si="1528"/>
        <v>0</v>
      </c>
      <c r="FH574" s="222">
        <f t="shared" si="1529"/>
        <v>0</v>
      </c>
      <c r="FI574" s="222">
        <f t="shared" si="1530"/>
        <v>0</v>
      </c>
      <c r="FJ574" s="222">
        <f t="shared" si="1531"/>
        <v>0</v>
      </c>
      <c r="FK574" s="222">
        <f t="shared" si="1532"/>
        <v>0</v>
      </c>
      <c r="FL574" s="222">
        <f t="shared" si="1533"/>
        <v>0</v>
      </c>
      <c r="FM574" s="222">
        <f t="shared" si="1534"/>
        <v>0</v>
      </c>
      <c r="FN574" s="222">
        <f t="shared" si="1535"/>
        <v>0</v>
      </c>
      <c r="FO574" s="222">
        <f t="shared" si="1536"/>
        <v>0</v>
      </c>
      <c r="FP574" s="222">
        <f t="shared" si="1537"/>
        <v>0</v>
      </c>
      <c r="FQ574" s="222">
        <f t="shared" si="1538"/>
        <v>0</v>
      </c>
      <c r="FR574" s="222">
        <f t="shared" si="1539"/>
        <v>0</v>
      </c>
      <c r="FS574" s="222">
        <f t="shared" si="1540"/>
        <v>0</v>
      </c>
      <c r="FT574" s="222">
        <f t="shared" si="1541"/>
        <v>0</v>
      </c>
      <c r="FU574" s="222">
        <f t="shared" si="1542"/>
        <v>0</v>
      </c>
      <c r="FV574" s="222">
        <f t="shared" si="1543"/>
        <v>0</v>
      </c>
      <c r="FW574" s="222">
        <f t="shared" si="1544"/>
        <v>0</v>
      </c>
      <c r="FX574" s="222">
        <f t="shared" si="1545"/>
        <v>0</v>
      </c>
      <c r="FY574" s="222">
        <f t="shared" si="1546"/>
        <v>0</v>
      </c>
      <c r="FZ574" s="222">
        <f t="shared" si="1547"/>
        <v>0</v>
      </c>
      <c r="GA574" s="222">
        <f t="shared" si="1548"/>
        <v>0</v>
      </c>
      <c r="GB574" s="222">
        <f t="shared" si="1549"/>
        <v>0</v>
      </c>
      <c r="GC574" s="222">
        <f t="shared" si="1550"/>
        <v>0</v>
      </c>
      <c r="GD574" s="222">
        <f t="shared" si="1551"/>
        <v>0</v>
      </c>
      <c r="GE574" s="222">
        <f t="shared" si="1552"/>
        <v>0</v>
      </c>
      <c r="GF574" s="222">
        <f t="shared" si="1553"/>
        <v>0</v>
      </c>
      <c r="GG574" s="222">
        <f t="shared" si="1554"/>
        <v>0</v>
      </c>
      <c r="GH574" s="222">
        <f t="shared" si="1555"/>
        <v>0</v>
      </c>
      <c r="GI574" s="222">
        <f t="shared" si="1556"/>
        <v>0</v>
      </c>
      <c r="GJ574" s="222">
        <f t="shared" si="1557"/>
        <v>0</v>
      </c>
      <c r="GK574" s="222">
        <f t="shared" si="1558"/>
        <v>0</v>
      </c>
      <c r="GL574" s="222">
        <f t="shared" si="1559"/>
        <v>0</v>
      </c>
      <c r="GM574" s="222">
        <f t="shared" si="1560"/>
        <v>0</v>
      </c>
      <c r="GN574" s="222">
        <f t="shared" si="1561"/>
        <v>0</v>
      </c>
      <c r="GO574" s="222">
        <f t="shared" si="1562"/>
        <v>0</v>
      </c>
      <c r="GP574" s="222">
        <f t="shared" si="1563"/>
        <v>0</v>
      </c>
      <c r="GQ574" s="222">
        <f t="shared" si="1564"/>
        <v>0</v>
      </c>
      <c r="GR574" s="222">
        <f t="shared" si="1565"/>
        <v>0</v>
      </c>
      <c r="GS574" s="222">
        <f t="shared" si="1566"/>
        <v>0</v>
      </c>
      <c r="GT574" s="222">
        <f t="shared" si="1567"/>
        <v>0</v>
      </c>
      <c r="GU574" s="222">
        <f t="shared" si="1568"/>
        <v>0</v>
      </c>
      <c r="GV574" s="222">
        <f t="shared" si="1569"/>
        <v>0</v>
      </c>
      <c r="GW574" s="222">
        <f t="shared" si="1570"/>
        <v>0</v>
      </c>
      <c r="GX574" s="222">
        <f t="shared" si="1571"/>
        <v>0</v>
      </c>
      <c r="GY574" s="222">
        <f t="shared" si="1572"/>
        <v>0</v>
      </c>
      <c r="GZ574" s="222">
        <f t="shared" si="1573"/>
        <v>0</v>
      </c>
      <c r="HA574" s="222">
        <f t="shared" si="1574"/>
        <v>0</v>
      </c>
      <c r="HB574" s="222">
        <f t="shared" si="1575"/>
        <v>0</v>
      </c>
      <c r="HC574" s="222">
        <f t="shared" si="1576"/>
        <v>0</v>
      </c>
      <c r="HD574" s="222">
        <f t="shared" si="1577"/>
        <v>0</v>
      </c>
      <c r="HE574" s="222">
        <f t="shared" si="1578"/>
        <v>0</v>
      </c>
      <c r="HF574" s="222">
        <f t="shared" si="1579"/>
        <v>0</v>
      </c>
      <c r="HG574" s="222">
        <f t="shared" si="1580"/>
        <v>0</v>
      </c>
      <c r="HH574" s="222">
        <f t="shared" si="1581"/>
        <v>0</v>
      </c>
      <c r="HI574" s="222">
        <f t="shared" si="1582"/>
        <v>0</v>
      </c>
      <c r="HJ574" s="222">
        <f t="shared" si="1583"/>
        <v>0</v>
      </c>
      <c r="HK574" s="222">
        <f t="shared" si="1584"/>
        <v>0</v>
      </c>
      <c r="HL574" s="222">
        <f t="shared" si="1585"/>
        <v>0</v>
      </c>
      <c r="HM574" s="222">
        <f t="shared" si="1586"/>
        <v>0</v>
      </c>
      <c r="HN574" s="222">
        <f t="shared" si="1587"/>
        <v>0</v>
      </c>
      <c r="HO574" s="222">
        <f t="shared" si="1588"/>
        <v>0</v>
      </c>
      <c r="HP574" s="222">
        <f t="shared" si="1589"/>
        <v>0</v>
      </c>
      <c r="HQ574" s="222">
        <f t="shared" si="1590"/>
        <v>0</v>
      </c>
      <c r="HR574" s="222">
        <f t="shared" si="1591"/>
        <v>0</v>
      </c>
      <c r="HS574" s="222">
        <f t="shared" si="1592"/>
        <v>0</v>
      </c>
      <c r="HT574" s="222">
        <f t="shared" si="1593"/>
        <v>0</v>
      </c>
      <c r="HU574" s="222">
        <f t="shared" si="1594"/>
        <v>0</v>
      </c>
      <c r="HV574" s="222">
        <f t="shared" si="1595"/>
        <v>0</v>
      </c>
      <c r="HW574" s="222">
        <f t="shared" si="1596"/>
        <v>0</v>
      </c>
      <c r="HX574" s="222">
        <f t="shared" si="1597"/>
        <v>0</v>
      </c>
      <c r="HY574" s="222">
        <f t="shared" si="1598"/>
        <v>0</v>
      </c>
      <c r="HZ574" s="222">
        <f t="shared" si="1599"/>
        <v>0</v>
      </c>
      <c r="IA574" s="222">
        <f t="shared" si="1600"/>
        <v>0</v>
      </c>
      <c r="IB574" s="222">
        <f t="shared" si="1601"/>
        <v>0</v>
      </c>
      <c r="IC574" s="222">
        <f t="shared" si="1602"/>
        <v>0</v>
      </c>
      <c r="ID574" s="222">
        <f t="shared" si="1603"/>
        <v>0</v>
      </c>
      <c r="IE574" s="222">
        <f t="shared" si="1604"/>
        <v>0</v>
      </c>
      <c r="IF574" s="222">
        <f t="shared" si="1605"/>
        <v>0</v>
      </c>
      <c r="IG574" s="222">
        <f t="shared" si="1606"/>
        <v>0</v>
      </c>
      <c r="IH574" s="222">
        <f t="shared" si="1607"/>
        <v>0</v>
      </c>
      <c r="II574" s="222">
        <f t="shared" si="1608"/>
        <v>0</v>
      </c>
      <c r="IJ574" s="222">
        <f t="shared" si="1609"/>
        <v>0</v>
      </c>
      <c r="IK574" s="222">
        <f t="shared" si="1610"/>
        <v>0</v>
      </c>
      <c r="IL574" s="222">
        <f t="shared" si="1611"/>
        <v>0</v>
      </c>
      <c r="IM574" s="222">
        <f t="shared" si="1612"/>
        <v>0</v>
      </c>
      <c r="IN574" s="222">
        <f t="shared" si="1613"/>
        <v>0</v>
      </c>
      <c r="IO574" s="222">
        <f t="shared" si="1614"/>
        <v>0</v>
      </c>
      <c r="IP574" s="222">
        <f t="shared" si="1615"/>
        <v>0</v>
      </c>
      <c r="IQ574" s="222">
        <f t="shared" si="1616"/>
        <v>0</v>
      </c>
      <c r="IR574" s="222">
        <f t="shared" si="1617"/>
        <v>0</v>
      </c>
      <c r="IS574" s="222">
        <f t="shared" si="1618"/>
        <v>0</v>
      </c>
      <c r="IT574" s="222">
        <f t="shared" si="1619"/>
        <v>0</v>
      </c>
      <c r="IU574" s="222">
        <f t="shared" si="1620"/>
        <v>0</v>
      </c>
      <c r="IV574" s="222">
        <f t="shared" si="1621"/>
        <v>0</v>
      </c>
      <c r="IW574" s="222">
        <f t="shared" si="1622"/>
        <v>0</v>
      </c>
      <c r="IX574" s="222">
        <f t="shared" si="1623"/>
        <v>0</v>
      </c>
      <c r="IY574" s="222">
        <f t="shared" si="1624"/>
        <v>0</v>
      </c>
      <c r="IZ574" s="222">
        <f t="shared" si="1625"/>
        <v>0</v>
      </c>
      <c r="JA574" s="222">
        <f t="shared" si="1626"/>
        <v>0</v>
      </c>
      <c r="JB574" s="222">
        <f t="shared" si="1627"/>
        <v>0</v>
      </c>
    </row>
    <row r="575" spans="2:262">
      <c r="B575" s="230">
        <v>214</v>
      </c>
      <c r="C575" s="229">
        <f t="shared" si="1628"/>
        <v>4.1796874999999968E-3</v>
      </c>
      <c r="D575" s="226">
        <f t="shared" ca="1" si="1371"/>
        <v>72.165030535261238</v>
      </c>
      <c r="E575" s="225">
        <f ca="1">HL361</f>
        <v>0.16503053526123246</v>
      </c>
      <c r="F575" s="224">
        <v>214</v>
      </c>
      <c r="G575" s="222">
        <f t="shared" si="1372"/>
        <v>0</v>
      </c>
      <c r="H575" s="222">
        <f t="shared" si="1373"/>
        <v>0</v>
      </c>
      <c r="I575" s="222">
        <f t="shared" si="1374"/>
        <v>0</v>
      </c>
      <c r="J575" s="222">
        <f t="shared" si="1375"/>
        <v>0</v>
      </c>
      <c r="K575" s="222">
        <f t="shared" si="1376"/>
        <v>0</v>
      </c>
      <c r="L575" s="222">
        <f t="shared" si="1377"/>
        <v>0</v>
      </c>
      <c r="M575" s="222">
        <f t="shared" si="1378"/>
        <v>0</v>
      </c>
      <c r="N575" s="222">
        <f t="shared" si="1379"/>
        <v>0</v>
      </c>
      <c r="O575" s="222">
        <f t="shared" si="1380"/>
        <v>0</v>
      </c>
      <c r="P575" s="222">
        <f t="shared" si="1381"/>
        <v>0</v>
      </c>
      <c r="Q575" s="222">
        <f t="shared" si="1382"/>
        <v>0</v>
      </c>
      <c r="R575" s="222">
        <f t="shared" si="1383"/>
        <v>0</v>
      </c>
      <c r="S575" s="222">
        <f t="shared" si="1384"/>
        <v>0</v>
      </c>
      <c r="T575" s="222">
        <f t="shared" si="1385"/>
        <v>0</v>
      </c>
      <c r="U575" s="222">
        <f t="shared" si="1386"/>
        <v>0</v>
      </c>
      <c r="V575" s="222">
        <f t="shared" si="1387"/>
        <v>0</v>
      </c>
      <c r="W575" s="222">
        <f t="shared" si="1388"/>
        <v>0</v>
      </c>
      <c r="X575" s="222">
        <f t="shared" si="1389"/>
        <v>0</v>
      </c>
      <c r="Y575" s="222">
        <f t="shared" si="1390"/>
        <v>0</v>
      </c>
      <c r="Z575" s="222">
        <f t="shared" si="1391"/>
        <v>0</v>
      </c>
      <c r="AA575" s="222">
        <f t="shared" si="1392"/>
        <v>0</v>
      </c>
      <c r="AB575" s="222">
        <f t="shared" si="1393"/>
        <v>0</v>
      </c>
      <c r="AC575" s="222">
        <f t="shared" si="1394"/>
        <v>0</v>
      </c>
      <c r="AD575" s="222">
        <f t="shared" si="1395"/>
        <v>0</v>
      </c>
      <c r="AE575" s="222">
        <f t="shared" si="1396"/>
        <v>0</v>
      </c>
      <c r="AF575" s="222">
        <f t="shared" si="1397"/>
        <v>0</v>
      </c>
      <c r="AG575" s="222">
        <f t="shared" si="1398"/>
        <v>0</v>
      </c>
      <c r="AH575" s="222">
        <f t="shared" si="1399"/>
        <v>0</v>
      </c>
      <c r="AI575" s="222">
        <f t="shared" si="1400"/>
        <v>0</v>
      </c>
      <c r="AJ575" s="222">
        <f t="shared" si="1401"/>
        <v>0</v>
      </c>
      <c r="AK575" s="222">
        <f t="shared" si="1402"/>
        <v>0</v>
      </c>
      <c r="AL575" s="222">
        <f t="shared" si="1403"/>
        <v>0</v>
      </c>
      <c r="AM575" s="222">
        <f t="shared" si="1404"/>
        <v>0</v>
      </c>
      <c r="AN575" s="222">
        <f t="shared" si="1405"/>
        <v>0</v>
      </c>
      <c r="AO575" s="222">
        <f t="shared" si="1406"/>
        <v>0</v>
      </c>
      <c r="AP575" s="222">
        <f t="shared" si="1407"/>
        <v>0</v>
      </c>
      <c r="AQ575" s="222">
        <f t="shared" si="1408"/>
        <v>0</v>
      </c>
      <c r="AR575" s="222">
        <f t="shared" si="1409"/>
        <v>0</v>
      </c>
      <c r="AS575" s="222">
        <f t="shared" si="1410"/>
        <v>0</v>
      </c>
      <c r="AT575" s="222">
        <f t="shared" si="1411"/>
        <v>0</v>
      </c>
      <c r="AU575" s="222">
        <f t="shared" si="1412"/>
        <v>0</v>
      </c>
      <c r="AV575" s="222">
        <f t="shared" si="1413"/>
        <v>0</v>
      </c>
      <c r="AW575" s="222">
        <f t="shared" si="1414"/>
        <v>0</v>
      </c>
      <c r="AX575" s="222">
        <f t="shared" si="1415"/>
        <v>0</v>
      </c>
      <c r="AY575" s="222">
        <f t="shared" si="1416"/>
        <v>0</v>
      </c>
      <c r="AZ575" s="222">
        <f t="shared" si="1417"/>
        <v>0</v>
      </c>
      <c r="BA575" s="222">
        <f t="shared" si="1418"/>
        <v>0</v>
      </c>
      <c r="BB575" s="222">
        <f t="shared" si="1419"/>
        <v>0</v>
      </c>
      <c r="BC575" s="222">
        <f t="shared" si="1420"/>
        <v>0</v>
      </c>
      <c r="BD575" s="222">
        <f t="shared" si="1421"/>
        <v>0</v>
      </c>
      <c r="BE575" s="222">
        <f t="shared" si="1422"/>
        <v>0</v>
      </c>
      <c r="BF575" s="222">
        <f t="shared" si="1423"/>
        <v>0</v>
      </c>
      <c r="BG575" s="222">
        <f t="shared" si="1424"/>
        <v>0</v>
      </c>
      <c r="BH575" s="222">
        <f t="shared" si="1425"/>
        <v>0</v>
      </c>
      <c r="BI575" s="222">
        <f t="shared" si="1426"/>
        <v>0</v>
      </c>
      <c r="BJ575" s="222">
        <f t="shared" si="1427"/>
        <v>0</v>
      </c>
      <c r="BK575" s="222">
        <f t="shared" si="1428"/>
        <v>0</v>
      </c>
      <c r="BL575" s="222">
        <f t="shared" si="1429"/>
        <v>0</v>
      </c>
      <c r="BM575" s="222">
        <f t="shared" si="1430"/>
        <v>0</v>
      </c>
      <c r="BN575" s="222">
        <f t="shared" si="1431"/>
        <v>0</v>
      </c>
      <c r="BO575" s="222">
        <f t="shared" si="1432"/>
        <v>0</v>
      </c>
      <c r="BP575" s="222">
        <f t="shared" si="1433"/>
        <v>0</v>
      </c>
      <c r="BQ575" s="222">
        <f t="shared" si="1434"/>
        <v>0</v>
      </c>
      <c r="BR575" s="222">
        <f t="shared" si="1435"/>
        <v>0</v>
      </c>
      <c r="BS575" s="222">
        <f t="shared" si="1436"/>
        <v>0</v>
      </c>
      <c r="BT575" s="222">
        <f t="shared" si="1437"/>
        <v>0</v>
      </c>
      <c r="BU575" s="222">
        <f t="shared" si="1438"/>
        <v>0</v>
      </c>
      <c r="BV575" s="222">
        <f t="shared" si="1439"/>
        <v>0</v>
      </c>
      <c r="BW575" s="222">
        <f t="shared" si="1440"/>
        <v>0</v>
      </c>
      <c r="BX575" s="222">
        <f t="shared" si="1441"/>
        <v>0</v>
      </c>
      <c r="BY575" s="222">
        <f t="shared" si="1442"/>
        <v>0</v>
      </c>
      <c r="BZ575" s="222">
        <f t="shared" si="1443"/>
        <v>0</v>
      </c>
      <c r="CA575" s="222">
        <f t="shared" si="1444"/>
        <v>0</v>
      </c>
      <c r="CB575" s="222">
        <f t="shared" si="1445"/>
        <v>0</v>
      </c>
      <c r="CC575" s="222">
        <f t="shared" si="1446"/>
        <v>0</v>
      </c>
      <c r="CD575" s="222">
        <f t="shared" si="1447"/>
        <v>0</v>
      </c>
      <c r="CE575" s="222">
        <f t="shared" si="1448"/>
        <v>0</v>
      </c>
      <c r="CF575" s="222">
        <f t="shared" si="1449"/>
        <v>0</v>
      </c>
      <c r="CG575" s="222">
        <f t="shared" si="1450"/>
        <v>0</v>
      </c>
      <c r="CH575" s="222">
        <f t="shared" si="1451"/>
        <v>0</v>
      </c>
      <c r="CI575" s="222">
        <f t="shared" si="1452"/>
        <v>0</v>
      </c>
      <c r="CJ575" s="222">
        <f t="shared" si="1453"/>
        <v>0</v>
      </c>
      <c r="CK575" s="222">
        <f t="shared" si="1454"/>
        <v>0</v>
      </c>
      <c r="CL575" s="222">
        <f t="shared" si="1455"/>
        <v>0</v>
      </c>
      <c r="CM575" s="222">
        <f t="shared" si="1456"/>
        <v>0</v>
      </c>
      <c r="CN575" s="222">
        <f t="shared" si="1457"/>
        <v>0</v>
      </c>
      <c r="CO575" s="222">
        <f t="shared" si="1458"/>
        <v>0</v>
      </c>
      <c r="CP575" s="222">
        <f t="shared" si="1459"/>
        <v>0</v>
      </c>
      <c r="CQ575" s="222">
        <f t="shared" si="1460"/>
        <v>0</v>
      </c>
      <c r="CR575" s="222">
        <f t="shared" si="1461"/>
        <v>0</v>
      </c>
      <c r="CS575" s="222">
        <f t="shared" si="1462"/>
        <v>0</v>
      </c>
      <c r="CT575" s="222">
        <f t="shared" si="1463"/>
        <v>0</v>
      </c>
      <c r="CU575" s="222">
        <f t="shared" si="1464"/>
        <v>0</v>
      </c>
      <c r="CV575" s="222">
        <f t="shared" si="1465"/>
        <v>0</v>
      </c>
      <c r="CW575" s="222">
        <f t="shared" si="1466"/>
        <v>0</v>
      </c>
      <c r="CX575" s="222">
        <f t="shared" si="1467"/>
        <v>0</v>
      </c>
      <c r="CY575" s="222">
        <f t="shared" si="1468"/>
        <v>0</v>
      </c>
      <c r="CZ575" s="222">
        <f t="shared" si="1469"/>
        <v>0</v>
      </c>
      <c r="DA575" s="222">
        <f t="shared" si="1470"/>
        <v>0</v>
      </c>
      <c r="DB575" s="222">
        <f t="shared" si="1471"/>
        <v>0</v>
      </c>
      <c r="DC575" s="222">
        <f t="shared" si="1472"/>
        <v>0</v>
      </c>
      <c r="DD575" s="222">
        <f t="shared" si="1473"/>
        <v>0</v>
      </c>
      <c r="DE575" s="222">
        <f t="shared" si="1474"/>
        <v>0</v>
      </c>
      <c r="DF575" s="222">
        <f t="shared" si="1475"/>
        <v>0</v>
      </c>
      <c r="DG575" s="222">
        <f t="shared" si="1476"/>
        <v>0</v>
      </c>
      <c r="DH575" s="222">
        <f t="shared" si="1477"/>
        <v>0</v>
      </c>
      <c r="DI575" s="222">
        <f t="shared" si="1478"/>
        <v>0</v>
      </c>
      <c r="DJ575" s="222">
        <f t="shared" si="1479"/>
        <v>0</v>
      </c>
      <c r="DK575" s="222">
        <f t="shared" si="1480"/>
        <v>0</v>
      </c>
      <c r="DL575" s="222">
        <f t="shared" si="1481"/>
        <v>0</v>
      </c>
      <c r="DM575" s="222">
        <f t="shared" si="1482"/>
        <v>0</v>
      </c>
      <c r="DN575" s="222">
        <f t="shared" si="1483"/>
        <v>0</v>
      </c>
      <c r="DO575" s="222">
        <f t="shared" si="1484"/>
        <v>0</v>
      </c>
      <c r="DP575" s="222">
        <f t="shared" si="1485"/>
        <v>0</v>
      </c>
      <c r="DQ575" s="222">
        <f t="shared" si="1486"/>
        <v>0</v>
      </c>
      <c r="DR575" s="222">
        <f t="shared" si="1487"/>
        <v>0</v>
      </c>
      <c r="DS575" s="222">
        <f t="shared" si="1488"/>
        <v>0</v>
      </c>
      <c r="DT575" s="222">
        <f t="shared" si="1489"/>
        <v>0</v>
      </c>
      <c r="DU575" s="222">
        <f t="shared" si="1490"/>
        <v>0</v>
      </c>
      <c r="DV575" s="222">
        <f t="shared" si="1491"/>
        <v>0</v>
      </c>
      <c r="DW575" s="222">
        <f t="shared" si="1492"/>
        <v>0</v>
      </c>
      <c r="DX575" s="222">
        <f t="shared" si="1493"/>
        <v>0</v>
      </c>
      <c r="DY575" s="222">
        <f t="shared" si="1494"/>
        <v>0</v>
      </c>
      <c r="DZ575" s="222">
        <f t="shared" si="1495"/>
        <v>0</v>
      </c>
      <c r="EA575" s="222">
        <f t="shared" si="1496"/>
        <v>0</v>
      </c>
      <c r="EB575" s="222">
        <f t="shared" si="1497"/>
        <v>0</v>
      </c>
      <c r="EC575" s="222">
        <f t="shared" si="1498"/>
        <v>0</v>
      </c>
      <c r="ED575" s="222">
        <f t="shared" si="1499"/>
        <v>0</v>
      </c>
      <c r="EE575" s="222">
        <f t="shared" si="1500"/>
        <v>0</v>
      </c>
      <c r="EF575" s="222">
        <f t="shared" si="1501"/>
        <v>0</v>
      </c>
      <c r="EG575" s="222">
        <f t="shared" si="1502"/>
        <v>0</v>
      </c>
      <c r="EH575" s="222">
        <f t="shared" si="1503"/>
        <v>0</v>
      </c>
      <c r="EI575" s="222">
        <f t="shared" si="1504"/>
        <v>0</v>
      </c>
      <c r="EJ575" s="222">
        <f t="shared" si="1505"/>
        <v>0</v>
      </c>
      <c r="EK575" s="222">
        <f t="shared" si="1506"/>
        <v>0</v>
      </c>
      <c r="EL575" s="222">
        <f t="shared" si="1507"/>
        <v>0</v>
      </c>
      <c r="EM575" s="222">
        <f t="shared" si="1508"/>
        <v>0</v>
      </c>
      <c r="EN575" s="222">
        <f t="shared" si="1509"/>
        <v>0</v>
      </c>
      <c r="EO575" s="222">
        <f t="shared" si="1510"/>
        <v>0</v>
      </c>
      <c r="EP575" s="222">
        <f t="shared" si="1511"/>
        <v>0</v>
      </c>
      <c r="EQ575" s="222">
        <f t="shared" si="1512"/>
        <v>0</v>
      </c>
      <c r="ER575" s="222">
        <f t="shared" si="1513"/>
        <v>0</v>
      </c>
      <c r="ES575" s="222">
        <f t="shared" si="1514"/>
        <v>0</v>
      </c>
      <c r="ET575" s="222">
        <f t="shared" si="1515"/>
        <v>0</v>
      </c>
      <c r="EU575" s="222">
        <f t="shared" si="1516"/>
        <v>0</v>
      </c>
      <c r="EV575" s="222">
        <f t="shared" si="1517"/>
        <v>0</v>
      </c>
      <c r="EW575" s="222">
        <f t="shared" si="1518"/>
        <v>0</v>
      </c>
      <c r="EX575" s="222">
        <f t="shared" si="1519"/>
        <v>0</v>
      </c>
      <c r="EY575" s="222">
        <f t="shared" si="1520"/>
        <v>0</v>
      </c>
      <c r="EZ575" s="222">
        <f t="shared" si="1521"/>
        <v>0</v>
      </c>
      <c r="FA575" s="222">
        <f t="shared" si="1522"/>
        <v>0</v>
      </c>
      <c r="FB575" s="222">
        <f t="shared" si="1523"/>
        <v>0</v>
      </c>
      <c r="FC575" s="222">
        <f t="shared" si="1524"/>
        <v>0</v>
      </c>
      <c r="FD575" s="222">
        <f t="shared" si="1525"/>
        <v>0</v>
      </c>
      <c r="FE575" s="222">
        <f t="shared" si="1526"/>
        <v>0</v>
      </c>
      <c r="FF575" s="222">
        <f t="shared" si="1527"/>
        <v>0</v>
      </c>
      <c r="FG575" s="222">
        <f t="shared" si="1528"/>
        <v>0</v>
      </c>
      <c r="FH575" s="222">
        <f t="shared" si="1529"/>
        <v>0</v>
      </c>
      <c r="FI575" s="222">
        <f t="shared" si="1530"/>
        <v>0</v>
      </c>
      <c r="FJ575" s="222">
        <f t="shared" si="1531"/>
        <v>0</v>
      </c>
      <c r="FK575" s="222">
        <f t="shared" si="1532"/>
        <v>0</v>
      </c>
      <c r="FL575" s="222">
        <f t="shared" si="1533"/>
        <v>0</v>
      </c>
      <c r="FM575" s="222">
        <f t="shared" si="1534"/>
        <v>0</v>
      </c>
      <c r="FN575" s="222">
        <f t="shared" si="1535"/>
        <v>0</v>
      </c>
      <c r="FO575" s="222">
        <f t="shared" si="1536"/>
        <v>0</v>
      </c>
      <c r="FP575" s="222">
        <f t="shared" si="1537"/>
        <v>0</v>
      </c>
      <c r="FQ575" s="222">
        <f t="shared" si="1538"/>
        <v>0</v>
      </c>
      <c r="FR575" s="222">
        <f t="shared" si="1539"/>
        <v>0</v>
      </c>
      <c r="FS575" s="222">
        <f t="shared" si="1540"/>
        <v>0</v>
      </c>
      <c r="FT575" s="222">
        <f t="shared" si="1541"/>
        <v>0</v>
      </c>
      <c r="FU575" s="222">
        <f t="shared" si="1542"/>
        <v>0</v>
      </c>
      <c r="FV575" s="222">
        <f t="shared" si="1543"/>
        <v>0</v>
      </c>
      <c r="FW575" s="222">
        <f t="shared" si="1544"/>
        <v>0</v>
      </c>
      <c r="FX575" s="222">
        <f t="shared" si="1545"/>
        <v>0</v>
      </c>
      <c r="FY575" s="222">
        <f t="shared" si="1546"/>
        <v>0</v>
      </c>
      <c r="FZ575" s="222">
        <f t="shared" si="1547"/>
        <v>0</v>
      </c>
      <c r="GA575" s="222">
        <f t="shared" si="1548"/>
        <v>0</v>
      </c>
      <c r="GB575" s="222">
        <f t="shared" si="1549"/>
        <v>0</v>
      </c>
      <c r="GC575" s="222">
        <f t="shared" si="1550"/>
        <v>0</v>
      </c>
      <c r="GD575" s="222">
        <f t="shared" si="1551"/>
        <v>0</v>
      </c>
      <c r="GE575" s="222">
        <f t="shared" si="1552"/>
        <v>0</v>
      </c>
      <c r="GF575" s="222">
        <f t="shared" si="1553"/>
        <v>0</v>
      </c>
      <c r="GG575" s="222">
        <f t="shared" si="1554"/>
        <v>0</v>
      </c>
      <c r="GH575" s="222">
        <f t="shared" si="1555"/>
        <v>0</v>
      </c>
      <c r="GI575" s="222">
        <f t="shared" si="1556"/>
        <v>0</v>
      </c>
      <c r="GJ575" s="222">
        <f t="shared" si="1557"/>
        <v>0</v>
      </c>
      <c r="GK575" s="222">
        <f t="shared" si="1558"/>
        <v>0</v>
      </c>
      <c r="GL575" s="222">
        <f t="shared" si="1559"/>
        <v>0</v>
      </c>
      <c r="GM575" s="222">
        <f t="shared" si="1560"/>
        <v>0</v>
      </c>
      <c r="GN575" s="222">
        <f t="shared" si="1561"/>
        <v>0</v>
      </c>
      <c r="GO575" s="222">
        <f t="shared" si="1562"/>
        <v>0</v>
      </c>
      <c r="GP575" s="222">
        <f t="shared" si="1563"/>
        <v>0</v>
      </c>
      <c r="GQ575" s="222">
        <f t="shared" si="1564"/>
        <v>0</v>
      </c>
      <c r="GR575" s="222">
        <f t="shared" si="1565"/>
        <v>0</v>
      </c>
      <c r="GS575" s="222">
        <f t="shared" si="1566"/>
        <v>0</v>
      </c>
      <c r="GT575" s="222">
        <f t="shared" si="1567"/>
        <v>0</v>
      </c>
      <c r="GU575" s="222">
        <f t="shared" si="1568"/>
        <v>0</v>
      </c>
      <c r="GV575" s="222">
        <f t="shared" si="1569"/>
        <v>0</v>
      </c>
      <c r="GW575" s="222">
        <f t="shared" si="1570"/>
        <v>0</v>
      </c>
      <c r="GX575" s="222">
        <f t="shared" si="1571"/>
        <v>0</v>
      </c>
      <c r="GY575" s="222">
        <f t="shared" si="1572"/>
        <v>0</v>
      </c>
      <c r="GZ575" s="222">
        <f t="shared" si="1573"/>
        <v>0</v>
      </c>
      <c r="HA575" s="222">
        <f t="shared" si="1574"/>
        <v>0</v>
      </c>
      <c r="HB575" s="222">
        <f t="shared" si="1575"/>
        <v>0</v>
      </c>
      <c r="HC575" s="222">
        <f t="shared" si="1576"/>
        <v>0</v>
      </c>
      <c r="HD575" s="222">
        <f t="shared" si="1577"/>
        <v>0</v>
      </c>
      <c r="HE575" s="222">
        <f t="shared" si="1578"/>
        <v>0</v>
      </c>
      <c r="HF575" s="222">
        <f t="shared" si="1579"/>
        <v>0</v>
      </c>
      <c r="HG575" s="222">
        <f t="shared" si="1580"/>
        <v>0</v>
      </c>
      <c r="HH575" s="222">
        <f t="shared" si="1581"/>
        <v>0</v>
      </c>
      <c r="HI575" s="222">
        <f t="shared" si="1582"/>
        <v>0</v>
      </c>
      <c r="HJ575" s="222">
        <f t="shared" si="1583"/>
        <v>0</v>
      </c>
      <c r="HK575" s="222">
        <f t="shared" si="1584"/>
        <v>0</v>
      </c>
      <c r="HL575" s="222">
        <f t="shared" si="1585"/>
        <v>0</v>
      </c>
      <c r="HM575" s="222">
        <f t="shared" si="1586"/>
        <v>0</v>
      </c>
      <c r="HN575" s="222">
        <f t="shared" si="1587"/>
        <v>0</v>
      </c>
      <c r="HO575" s="222">
        <f t="shared" si="1588"/>
        <v>0</v>
      </c>
      <c r="HP575" s="222">
        <f t="shared" si="1589"/>
        <v>0</v>
      </c>
      <c r="HQ575" s="222">
        <f t="shared" si="1590"/>
        <v>0</v>
      </c>
      <c r="HR575" s="222">
        <f t="shared" si="1591"/>
        <v>0</v>
      </c>
      <c r="HS575" s="222">
        <f t="shared" si="1592"/>
        <v>0</v>
      </c>
      <c r="HT575" s="222">
        <f t="shared" si="1593"/>
        <v>0</v>
      </c>
      <c r="HU575" s="222">
        <f t="shared" si="1594"/>
        <v>0</v>
      </c>
      <c r="HV575" s="222">
        <f t="shared" si="1595"/>
        <v>0</v>
      </c>
      <c r="HW575" s="222">
        <f t="shared" si="1596"/>
        <v>0</v>
      </c>
      <c r="HX575" s="222">
        <f t="shared" si="1597"/>
        <v>0</v>
      </c>
      <c r="HY575" s="222">
        <f t="shared" si="1598"/>
        <v>0</v>
      </c>
      <c r="HZ575" s="222">
        <f t="shared" si="1599"/>
        <v>0</v>
      </c>
      <c r="IA575" s="222">
        <f t="shared" si="1600"/>
        <v>0</v>
      </c>
      <c r="IB575" s="222">
        <f t="shared" si="1601"/>
        <v>0</v>
      </c>
      <c r="IC575" s="222">
        <f t="shared" si="1602"/>
        <v>0</v>
      </c>
      <c r="ID575" s="222">
        <f t="shared" si="1603"/>
        <v>0</v>
      </c>
      <c r="IE575" s="222">
        <f t="shared" si="1604"/>
        <v>0</v>
      </c>
      <c r="IF575" s="222">
        <f t="shared" si="1605"/>
        <v>0</v>
      </c>
      <c r="IG575" s="222">
        <f t="shared" si="1606"/>
        <v>0</v>
      </c>
      <c r="IH575" s="222">
        <f t="shared" si="1607"/>
        <v>0</v>
      </c>
      <c r="II575" s="222">
        <f t="shared" si="1608"/>
        <v>0</v>
      </c>
      <c r="IJ575" s="222">
        <f t="shared" si="1609"/>
        <v>0</v>
      </c>
      <c r="IK575" s="222">
        <f t="shared" si="1610"/>
        <v>0</v>
      </c>
      <c r="IL575" s="222">
        <f t="shared" si="1611"/>
        <v>0</v>
      </c>
      <c r="IM575" s="222">
        <f t="shared" si="1612"/>
        <v>0</v>
      </c>
      <c r="IN575" s="222">
        <f t="shared" si="1613"/>
        <v>0</v>
      </c>
      <c r="IO575" s="222">
        <f t="shared" si="1614"/>
        <v>0</v>
      </c>
      <c r="IP575" s="222">
        <f t="shared" si="1615"/>
        <v>0</v>
      </c>
      <c r="IQ575" s="222">
        <f t="shared" si="1616"/>
        <v>0</v>
      </c>
      <c r="IR575" s="222">
        <f t="shared" si="1617"/>
        <v>0</v>
      </c>
      <c r="IS575" s="222">
        <f t="shared" si="1618"/>
        <v>0</v>
      </c>
      <c r="IT575" s="222">
        <f t="shared" si="1619"/>
        <v>0</v>
      </c>
      <c r="IU575" s="222">
        <f t="shared" si="1620"/>
        <v>0</v>
      </c>
      <c r="IV575" s="222">
        <f t="shared" si="1621"/>
        <v>0</v>
      </c>
      <c r="IW575" s="222">
        <f t="shared" si="1622"/>
        <v>0</v>
      </c>
      <c r="IX575" s="222">
        <f t="shared" si="1623"/>
        <v>0</v>
      </c>
      <c r="IY575" s="222">
        <f t="shared" si="1624"/>
        <v>0</v>
      </c>
      <c r="IZ575" s="222">
        <f t="shared" si="1625"/>
        <v>0</v>
      </c>
      <c r="JA575" s="222">
        <f t="shared" si="1626"/>
        <v>0</v>
      </c>
      <c r="JB575" s="222">
        <f t="shared" si="1627"/>
        <v>0</v>
      </c>
    </row>
    <row r="576" spans="2:262">
      <c r="B576" s="230">
        <v>215</v>
      </c>
      <c r="C576" s="229">
        <f t="shared" si="1628"/>
        <v>4.1992187499999964E-3</v>
      </c>
      <c r="D576" s="226">
        <f t="shared" ca="1" si="1371"/>
        <v>72.168189505918761</v>
      </c>
      <c r="E576" s="225">
        <f ca="1">HM361</f>
        <v>0.16818950591876472</v>
      </c>
      <c r="F576" s="224">
        <v>215</v>
      </c>
      <c r="G576" s="222">
        <f t="shared" si="1372"/>
        <v>0</v>
      </c>
      <c r="H576" s="222">
        <f t="shared" si="1373"/>
        <v>0</v>
      </c>
      <c r="I576" s="222">
        <f t="shared" si="1374"/>
        <v>0</v>
      </c>
      <c r="J576" s="222">
        <f t="shared" si="1375"/>
        <v>0</v>
      </c>
      <c r="K576" s="222">
        <f t="shared" si="1376"/>
        <v>0</v>
      </c>
      <c r="L576" s="222">
        <f t="shared" si="1377"/>
        <v>0</v>
      </c>
      <c r="M576" s="222">
        <f t="shared" si="1378"/>
        <v>0</v>
      </c>
      <c r="N576" s="222">
        <f t="shared" si="1379"/>
        <v>0</v>
      </c>
      <c r="O576" s="222">
        <f t="shared" si="1380"/>
        <v>0</v>
      </c>
      <c r="P576" s="222">
        <f t="shared" si="1381"/>
        <v>0</v>
      </c>
      <c r="Q576" s="222">
        <f t="shared" si="1382"/>
        <v>0</v>
      </c>
      <c r="R576" s="222">
        <f t="shared" si="1383"/>
        <v>0</v>
      </c>
      <c r="S576" s="222">
        <f t="shared" si="1384"/>
        <v>0</v>
      </c>
      <c r="T576" s="222">
        <f t="shared" si="1385"/>
        <v>0</v>
      </c>
      <c r="U576" s="222">
        <f t="shared" si="1386"/>
        <v>0</v>
      </c>
      <c r="V576" s="222">
        <f t="shared" si="1387"/>
        <v>0</v>
      </c>
      <c r="W576" s="222">
        <f t="shared" si="1388"/>
        <v>0</v>
      </c>
      <c r="X576" s="222">
        <f t="shared" si="1389"/>
        <v>0</v>
      </c>
      <c r="Y576" s="222">
        <f t="shared" si="1390"/>
        <v>0</v>
      </c>
      <c r="Z576" s="222">
        <f t="shared" si="1391"/>
        <v>0</v>
      </c>
      <c r="AA576" s="222">
        <f t="shared" si="1392"/>
        <v>0</v>
      </c>
      <c r="AB576" s="222">
        <f t="shared" si="1393"/>
        <v>0</v>
      </c>
      <c r="AC576" s="222">
        <f t="shared" si="1394"/>
        <v>0</v>
      </c>
      <c r="AD576" s="222">
        <f t="shared" si="1395"/>
        <v>0</v>
      </c>
      <c r="AE576" s="222">
        <f t="shared" si="1396"/>
        <v>0</v>
      </c>
      <c r="AF576" s="222">
        <f t="shared" si="1397"/>
        <v>0</v>
      </c>
      <c r="AG576" s="222">
        <f t="shared" si="1398"/>
        <v>0</v>
      </c>
      <c r="AH576" s="222">
        <f t="shared" si="1399"/>
        <v>0</v>
      </c>
      <c r="AI576" s="222">
        <f t="shared" si="1400"/>
        <v>0</v>
      </c>
      <c r="AJ576" s="222">
        <f t="shared" si="1401"/>
        <v>0</v>
      </c>
      <c r="AK576" s="222">
        <f t="shared" si="1402"/>
        <v>0</v>
      </c>
      <c r="AL576" s="222">
        <f t="shared" si="1403"/>
        <v>0</v>
      </c>
      <c r="AM576" s="222">
        <f t="shared" si="1404"/>
        <v>0</v>
      </c>
      <c r="AN576" s="222">
        <f t="shared" si="1405"/>
        <v>0</v>
      </c>
      <c r="AO576" s="222">
        <f t="shared" si="1406"/>
        <v>0</v>
      </c>
      <c r="AP576" s="222">
        <f t="shared" si="1407"/>
        <v>0</v>
      </c>
      <c r="AQ576" s="222">
        <f t="shared" si="1408"/>
        <v>0</v>
      </c>
      <c r="AR576" s="222">
        <f t="shared" si="1409"/>
        <v>0</v>
      </c>
      <c r="AS576" s="222">
        <f t="shared" si="1410"/>
        <v>0</v>
      </c>
      <c r="AT576" s="222">
        <f t="shared" si="1411"/>
        <v>0</v>
      </c>
      <c r="AU576" s="222">
        <f t="shared" si="1412"/>
        <v>0</v>
      </c>
      <c r="AV576" s="222">
        <f t="shared" si="1413"/>
        <v>0</v>
      </c>
      <c r="AW576" s="222">
        <f t="shared" si="1414"/>
        <v>0</v>
      </c>
      <c r="AX576" s="222">
        <f t="shared" si="1415"/>
        <v>0</v>
      </c>
      <c r="AY576" s="222">
        <f t="shared" si="1416"/>
        <v>0</v>
      </c>
      <c r="AZ576" s="222">
        <f t="shared" si="1417"/>
        <v>0</v>
      </c>
      <c r="BA576" s="222">
        <f t="shared" si="1418"/>
        <v>0</v>
      </c>
      <c r="BB576" s="222">
        <f t="shared" si="1419"/>
        <v>0</v>
      </c>
      <c r="BC576" s="222">
        <f t="shared" si="1420"/>
        <v>0</v>
      </c>
      <c r="BD576" s="222">
        <f t="shared" si="1421"/>
        <v>0</v>
      </c>
      <c r="BE576" s="222">
        <f t="shared" si="1422"/>
        <v>0</v>
      </c>
      <c r="BF576" s="222">
        <f t="shared" si="1423"/>
        <v>0</v>
      </c>
      <c r="BG576" s="222">
        <f t="shared" si="1424"/>
        <v>0</v>
      </c>
      <c r="BH576" s="222">
        <f t="shared" si="1425"/>
        <v>0</v>
      </c>
      <c r="BI576" s="222">
        <f t="shared" si="1426"/>
        <v>0</v>
      </c>
      <c r="BJ576" s="222">
        <f t="shared" si="1427"/>
        <v>0</v>
      </c>
      <c r="BK576" s="222">
        <f t="shared" si="1428"/>
        <v>0</v>
      </c>
      <c r="BL576" s="222">
        <f t="shared" si="1429"/>
        <v>0</v>
      </c>
      <c r="BM576" s="222">
        <f t="shared" si="1430"/>
        <v>0</v>
      </c>
      <c r="BN576" s="222">
        <f t="shared" si="1431"/>
        <v>0</v>
      </c>
      <c r="BO576" s="222">
        <f t="shared" si="1432"/>
        <v>0</v>
      </c>
      <c r="BP576" s="222">
        <f t="shared" si="1433"/>
        <v>0</v>
      </c>
      <c r="BQ576" s="222">
        <f t="shared" si="1434"/>
        <v>0</v>
      </c>
      <c r="BR576" s="222">
        <f t="shared" si="1435"/>
        <v>0</v>
      </c>
      <c r="BS576" s="222">
        <f t="shared" si="1436"/>
        <v>0</v>
      </c>
      <c r="BT576" s="222">
        <f t="shared" si="1437"/>
        <v>0</v>
      </c>
      <c r="BU576" s="222">
        <f t="shared" si="1438"/>
        <v>0</v>
      </c>
      <c r="BV576" s="222">
        <f t="shared" si="1439"/>
        <v>0</v>
      </c>
      <c r="BW576" s="222">
        <f t="shared" si="1440"/>
        <v>0</v>
      </c>
      <c r="BX576" s="222">
        <f t="shared" si="1441"/>
        <v>0</v>
      </c>
      <c r="BY576" s="222">
        <f t="shared" si="1442"/>
        <v>0</v>
      </c>
      <c r="BZ576" s="222">
        <f t="shared" si="1443"/>
        <v>0</v>
      </c>
      <c r="CA576" s="222">
        <f t="shared" si="1444"/>
        <v>0</v>
      </c>
      <c r="CB576" s="222">
        <f t="shared" si="1445"/>
        <v>0</v>
      </c>
      <c r="CC576" s="222">
        <f t="shared" si="1446"/>
        <v>0</v>
      </c>
      <c r="CD576" s="222">
        <f t="shared" si="1447"/>
        <v>0</v>
      </c>
      <c r="CE576" s="222">
        <f t="shared" si="1448"/>
        <v>0</v>
      </c>
      <c r="CF576" s="222">
        <f t="shared" si="1449"/>
        <v>0</v>
      </c>
      <c r="CG576" s="222">
        <f t="shared" si="1450"/>
        <v>0</v>
      </c>
      <c r="CH576" s="222">
        <f t="shared" si="1451"/>
        <v>0</v>
      </c>
      <c r="CI576" s="222">
        <f t="shared" si="1452"/>
        <v>0</v>
      </c>
      <c r="CJ576" s="222">
        <f t="shared" si="1453"/>
        <v>0</v>
      </c>
      <c r="CK576" s="222">
        <f t="shared" si="1454"/>
        <v>0</v>
      </c>
      <c r="CL576" s="222">
        <f t="shared" si="1455"/>
        <v>0</v>
      </c>
      <c r="CM576" s="222">
        <f t="shared" si="1456"/>
        <v>0</v>
      </c>
      <c r="CN576" s="222">
        <f t="shared" si="1457"/>
        <v>0</v>
      </c>
      <c r="CO576" s="222">
        <f t="shared" si="1458"/>
        <v>0</v>
      </c>
      <c r="CP576" s="222">
        <f t="shared" si="1459"/>
        <v>0</v>
      </c>
      <c r="CQ576" s="222">
        <f t="shared" si="1460"/>
        <v>0</v>
      </c>
      <c r="CR576" s="222">
        <f t="shared" si="1461"/>
        <v>0</v>
      </c>
      <c r="CS576" s="222">
        <f t="shared" si="1462"/>
        <v>0</v>
      </c>
      <c r="CT576" s="222">
        <f t="shared" si="1463"/>
        <v>0</v>
      </c>
      <c r="CU576" s="222">
        <f t="shared" si="1464"/>
        <v>0</v>
      </c>
      <c r="CV576" s="222">
        <f t="shared" si="1465"/>
        <v>0</v>
      </c>
      <c r="CW576" s="222">
        <f t="shared" si="1466"/>
        <v>0</v>
      </c>
      <c r="CX576" s="222">
        <f t="shared" si="1467"/>
        <v>0</v>
      </c>
      <c r="CY576" s="222">
        <f t="shared" si="1468"/>
        <v>0</v>
      </c>
      <c r="CZ576" s="222">
        <f t="shared" si="1469"/>
        <v>0</v>
      </c>
      <c r="DA576" s="222">
        <f t="shared" si="1470"/>
        <v>0</v>
      </c>
      <c r="DB576" s="222">
        <f t="shared" si="1471"/>
        <v>0</v>
      </c>
      <c r="DC576" s="222">
        <f t="shared" si="1472"/>
        <v>0</v>
      </c>
      <c r="DD576" s="222">
        <f t="shared" si="1473"/>
        <v>0</v>
      </c>
      <c r="DE576" s="222">
        <f t="shared" si="1474"/>
        <v>0</v>
      </c>
      <c r="DF576" s="222">
        <f t="shared" si="1475"/>
        <v>0</v>
      </c>
      <c r="DG576" s="222">
        <f t="shared" si="1476"/>
        <v>0</v>
      </c>
      <c r="DH576" s="222">
        <f t="shared" si="1477"/>
        <v>0</v>
      </c>
      <c r="DI576" s="222">
        <f t="shared" si="1478"/>
        <v>0</v>
      </c>
      <c r="DJ576" s="222">
        <f t="shared" si="1479"/>
        <v>0</v>
      </c>
      <c r="DK576" s="222">
        <f t="shared" si="1480"/>
        <v>0</v>
      </c>
      <c r="DL576" s="222">
        <f t="shared" si="1481"/>
        <v>0</v>
      </c>
      <c r="DM576" s="222">
        <f t="shared" si="1482"/>
        <v>0</v>
      </c>
      <c r="DN576" s="222">
        <f t="shared" si="1483"/>
        <v>0</v>
      </c>
      <c r="DO576" s="222">
        <f t="shared" si="1484"/>
        <v>0</v>
      </c>
      <c r="DP576" s="222">
        <f t="shared" si="1485"/>
        <v>0</v>
      </c>
      <c r="DQ576" s="222">
        <f t="shared" si="1486"/>
        <v>0</v>
      </c>
      <c r="DR576" s="222">
        <f t="shared" si="1487"/>
        <v>0</v>
      </c>
      <c r="DS576" s="222">
        <f t="shared" si="1488"/>
        <v>0</v>
      </c>
      <c r="DT576" s="222">
        <f t="shared" si="1489"/>
        <v>0</v>
      </c>
      <c r="DU576" s="222">
        <f t="shared" si="1490"/>
        <v>0</v>
      </c>
      <c r="DV576" s="222">
        <f t="shared" si="1491"/>
        <v>0</v>
      </c>
      <c r="DW576" s="222">
        <f t="shared" si="1492"/>
        <v>0</v>
      </c>
      <c r="DX576" s="222">
        <f t="shared" si="1493"/>
        <v>0</v>
      </c>
      <c r="DY576" s="222">
        <f t="shared" si="1494"/>
        <v>0</v>
      </c>
      <c r="DZ576" s="222">
        <f t="shared" si="1495"/>
        <v>0</v>
      </c>
      <c r="EA576" s="222">
        <f t="shared" si="1496"/>
        <v>0</v>
      </c>
      <c r="EB576" s="222">
        <f t="shared" si="1497"/>
        <v>0</v>
      </c>
      <c r="EC576" s="222">
        <f t="shared" si="1498"/>
        <v>0</v>
      </c>
      <c r="ED576" s="222">
        <f t="shared" si="1499"/>
        <v>0</v>
      </c>
      <c r="EE576" s="222">
        <f t="shared" si="1500"/>
        <v>0</v>
      </c>
      <c r="EF576" s="222">
        <f t="shared" si="1501"/>
        <v>0</v>
      </c>
      <c r="EG576" s="222">
        <f t="shared" si="1502"/>
        <v>0</v>
      </c>
      <c r="EH576" s="222">
        <f t="shared" si="1503"/>
        <v>0</v>
      </c>
      <c r="EI576" s="222">
        <f t="shared" si="1504"/>
        <v>0</v>
      </c>
      <c r="EJ576" s="222">
        <f t="shared" si="1505"/>
        <v>0</v>
      </c>
      <c r="EK576" s="222">
        <f t="shared" si="1506"/>
        <v>0</v>
      </c>
      <c r="EL576" s="222">
        <f t="shared" si="1507"/>
        <v>0</v>
      </c>
      <c r="EM576" s="222">
        <f t="shared" si="1508"/>
        <v>0</v>
      </c>
      <c r="EN576" s="222">
        <f t="shared" si="1509"/>
        <v>0</v>
      </c>
      <c r="EO576" s="222">
        <f t="shared" si="1510"/>
        <v>0</v>
      </c>
      <c r="EP576" s="222">
        <f t="shared" si="1511"/>
        <v>0</v>
      </c>
      <c r="EQ576" s="222">
        <f t="shared" si="1512"/>
        <v>0</v>
      </c>
      <c r="ER576" s="222">
        <f t="shared" si="1513"/>
        <v>0</v>
      </c>
      <c r="ES576" s="222">
        <f t="shared" si="1514"/>
        <v>0</v>
      </c>
      <c r="ET576" s="222">
        <f t="shared" si="1515"/>
        <v>0</v>
      </c>
      <c r="EU576" s="222">
        <f t="shared" si="1516"/>
        <v>0</v>
      </c>
      <c r="EV576" s="222">
        <f t="shared" si="1517"/>
        <v>0</v>
      </c>
      <c r="EW576" s="222">
        <f t="shared" si="1518"/>
        <v>0</v>
      </c>
      <c r="EX576" s="222">
        <f t="shared" si="1519"/>
        <v>0</v>
      </c>
      <c r="EY576" s="222">
        <f t="shared" si="1520"/>
        <v>0</v>
      </c>
      <c r="EZ576" s="222">
        <f t="shared" si="1521"/>
        <v>0</v>
      </c>
      <c r="FA576" s="222">
        <f t="shared" si="1522"/>
        <v>0</v>
      </c>
      <c r="FB576" s="222">
        <f t="shared" si="1523"/>
        <v>0</v>
      </c>
      <c r="FC576" s="222">
        <f t="shared" si="1524"/>
        <v>0</v>
      </c>
      <c r="FD576" s="222">
        <f t="shared" si="1525"/>
        <v>0</v>
      </c>
      <c r="FE576" s="222">
        <f t="shared" si="1526"/>
        <v>0</v>
      </c>
      <c r="FF576" s="222">
        <f t="shared" si="1527"/>
        <v>0</v>
      </c>
      <c r="FG576" s="222">
        <f t="shared" si="1528"/>
        <v>0</v>
      </c>
      <c r="FH576" s="222">
        <f t="shared" si="1529"/>
        <v>0</v>
      </c>
      <c r="FI576" s="222">
        <f t="shared" si="1530"/>
        <v>0</v>
      </c>
      <c r="FJ576" s="222">
        <f t="shared" si="1531"/>
        <v>0</v>
      </c>
      <c r="FK576" s="222">
        <f t="shared" si="1532"/>
        <v>0</v>
      </c>
      <c r="FL576" s="222">
        <f t="shared" si="1533"/>
        <v>0</v>
      </c>
      <c r="FM576" s="222">
        <f t="shared" si="1534"/>
        <v>0</v>
      </c>
      <c r="FN576" s="222">
        <f t="shared" si="1535"/>
        <v>0</v>
      </c>
      <c r="FO576" s="222">
        <f t="shared" si="1536"/>
        <v>0</v>
      </c>
      <c r="FP576" s="222">
        <f t="shared" si="1537"/>
        <v>0</v>
      </c>
      <c r="FQ576" s="222">
        <f t="shared" si="1538"/>
        <v>0</v>
      </c>
      <c r="FR576" s="222">
        <f t="shared" si="1539"/>
        <v>0</v>
      </c>
      <c r="FS576" s="222">
        <f t="shared" si="1540"/>
        <v>0</v>
      </c>
      <c r="FT576" s="222">
        <f t="shared" si="1541"/>
        <v>0</v>
      </c>
      <c r="FU576" s="222">
        <f t="shared" si="1542"/>
        <v>0</v>
      </c>
      <c r="FV576" s="222">
        <f t="shared" si="1543"/>
        <v>0</v>
      </c>
      <c r="FW576" s="222">
        <f t="shared" si="1544"/>
        <v>0</v>
      </c>
      <c r="FX576" s="222">
        <f t="shared" si="1545"/>
        <v>0</v>
      </c>
      <c r="FY576" s="222">
        <f t="shared" si="1546"/>
        <v>0</v>
      </c>
      <c r="FZ576" s="222">
        <f t="shared" si="1547"/>
        <v>0</v>
      </c>
      <c r="GA576" s="222">
        <f t="shared" si="1548"/>
        <v>0</v>
      </c>
      <c r="GB576" s="222">
        <f t="shared" si="1549"/>
        <v>0</v>
      </c>
      <c r="GC576" s="222">
        <f t="shared" si="1550"/>
        <v>0</v>
      </c>
      <c r="GD576" s="222">
        <f t="shared" si="1551"/>
        <v>0</v>
      </c>
      <c r="GE576" s="222">
        <f t="shared" si="1552"/>
        <v>0</v>
      </c>
      <c r="GF576" s="222">
        <f t="shared" si="1553"/>
        <v>0</v>
      </c>
      <c r="GG576" s="222">
        <f t="shared" si="1554"/>
        <v>0</v>
      </c>
      <c r="GH576" s="222">
        <f t="shared" si="1555"/>
        <v>0</v>
      </c>
      <c r="GI576" s="222">
        <f t="shared" si="1556"/>
        <v>0</v>
      </c>
      <c r="GJ576" s="222">
        <f t="shared" si="1557"/>
        <v>0</v>
      </c>
      <c r="GK576" s="222">
        <f t="shared" si="1558"/>
        <v>0</v>
      </c>
      <c r="GL576" s="222">
        <f t="shared" si="1559"/>
        <v>0</v>
      </c>
      <c r="GM576" s="222">
        <f t="shared" si="1560"/>
        <v>0</v>
      </c>
      <c r="GN576" s="222">
        <f t="shared" si="1561"/>
        <v>0</v>
      </c>
      <c r="GO576" s="222">
        <f t="shared" si="1562"/>
        <v>0</v>
      </c>
      <c r="GP576" s="222">
        <f t="shared" si="1563"/>
        <v>0</v>
      </c>
      <c r="GQ576" s="222">
        <f t="shared" si="1564"/>
        <v>0</v>
      </c>
      <c r="GR576" s="222">
        <f t="shared" si="1565"/>
        <v>0</v>
      </c>
      <c r="GS576" s="222">
        <f t="shared" si="1566"/>
        <v>0</v>
      </c>
      <c r="GT576" s="222">
        <f t="shared" si="1567"/>
        <v>0</v>
      </c>
      <c r="GU576" s="222">
        <f t="shared" si="1568"/>
        <v>0</v>
      </c>
      <c r="GV576" s="222">
        <f t="shared" si="1569"/>
        <v>0</v>
      </c>
      <c r="GW576" s="222">
        <f t="shared" si="1570"/>
        <v>0</v>
      </c>
      <c r="GX576" s="222">
        <f t="shared" si="1571"/>
        <v>0</v>
      </c>
      <c r="GY576" s="222">
        <f t="shared" si="1572"/>
        <v>0</v>
      </c>
      <c r="GZ576" s="222">
        <f t="shared" si="1573"/>
        <v>0</v>
      </c>
      <c r="HA576" s="222">
        <f t="shared" si="1574"/>
        <v>0</v>
      </c>
      <c r="HB576" s="222">
        <f t="shared" si="1575"/>
        <v>0</v>
      </c>
      <c r="HC576" s="222">
        <f t="shared" si="1576"/>
        <v>0</v>
      </c>
      <c r="HD576" s="222">
        <f t="shared" si="1577"/>
        <v>0</v>
      </c>
      <c r="HE576" s="222">
        <f t="shared" si="1578"/>
        <v>0</v>
      </c>
      <c r="HF576" s="222">
        <f t="shared" si="1579"/>
        <v>0</v>
      </c>
      <c r="HG576" s="222">
        <f t="shared" si="1580"/>
        <v>0</v>
      </c>
      <c r="HH576" s="222">
        <f t="shared" si="1581"/>
        <v>0</v>
      </c>
      <c r="HI576" s="222">
        <f t="shared" si="1582"/>
        <v>0</v>
      </c>
      <c r="HJ576" s="222">
        <f t="shared" si="1583"/>
        <v>0</v>
      </c>
      <c r="HK576" s="222">
        <f t="shared" si="1584"/>
        <v>0</v>
      </c>
      <c r="HL576" s="222">
        <f t="shared" si="1585"/>
        <v>0</v>
      </c>
      <c r="HM576" s="222">
        <f t="shared" si="1586"/>
        <v>0</v>
      </c>
      <c r="HN576" s="222">
        <f t="shared" si="1587"/>
        <v>0</v>
      </c>
      <c r="HO576" s="222">
        <f t="shared" si="1588"/>
        <v>0</v>
      </c>
      <c r="HP576" s="222">
        <f t="shared" si="1589"/>
        <v>0</v>
      </c>
      <c r="HQ576" s="222">
        <f t="shared" si="1590"/>
        <v>0</v>
      </c>
      <c r="HR576" s="222">
        <f t="shared" si="1591"/>
        <v>0</v>
      </c>
      <c r="HS576" s="222">
        <f t="shared" si="1592"/>
        <v>0</v>
      </c>
      <c r="HT576" s="222">
        <f t="shared" si="1593"/>
        <v>0</v>
      </c>
      <c r="HU576" s="222">
        <f t="shared" si="1594"/>
        <v>0</v>
      </c>
      <c r="HV576" s="222">
        <f t="shared" si="1595"/>
        <v>0</v>
      </c>
      <c r="HW576" s="222">
        <f t="shared" si="1596"/>
        <v>0</v>
      </c>
      <c r="HX576" s="222">
        <f t="shared" si="1597"/>
        <v>0</v>
      </c>
      <c r="HY576" s="222">
        <f t="shared" si="1598"/>
        <v>0</v>
      </c>
      <c r="HZ576" s="222">
        <f t="shared" si="1599"/>
        <v>0</v>
      </c>
      <c r="IA576" s="222">
        <f t="shared" si="1600"/>
        <v>0</v>
      </c>
      <c r="IB576" s="222">
        <f t="shared" si="1601"/>
        <v>0</v>
      </c>
      <c r="IC576" s="222">
        <f t="shared" si="1602"/>
        <v>0</v>
      </c>
      <c r="ID576" s="222">
        <f t="shared" si="1603"/>
        <v>0</v>
      </c>
      <c r="IE576" s="222">
        <f t="shared" si="1604"/>
        <v>0</v>
      </c>
      <c r="IF576" s="222">
        <f t="shared" si="1605"/>
        <v>0</v>
      </c>
      <c r="IG576" s="222">
        <f t="shared" si="1606"/>
        <v>0</v>
      </c>
      <c r="IH576" s="222">
        <f t="shared" si="1607"/>
        <v>0</v>
      </c>
      <c r="II576" s="222">
        <f t="shared" si="1608"/>
        <v>0</v>
      </c>
      <c r="IJ576" s="222">
        <f t="shared" si="1609"/>
        <v>0</v>
      </c>
      <c r="IK576" s="222">
        <f t="shared" si="1610"/>
        <v>0</v>
      </c>
      <c r="IL576" s="222">
        <f t="shared" si="1611"/>
        <v>0</v>
      </c>
      <c r="IM576" s="222">
        <f t="shared" si="1612"/>
        <v>0</v>
      </c>
      <c r="IN576" s="222">
        <f t="shared" si="1613"/>
        <v>0</v>
      </c>
      <c r="IO576" s="222">
        <f t="shared" si="1614"/>
        <v>0</v>
      </c>
      <c r="IP576" s="222">
        <f t="shared" si="1615"/>
        <v>0</v>
      </c>
      <c r="IQ576" s="222">
        <f t="shared" si="1616"/>
        <v>0</v>
      </c>
      <c r="IR576" s="222">
        <f t="shared" si="1617"/>
        <v>0</v>
      </c>
      <c r="IS576" s="222">
        <f t="shared" si="1618"/>
        <v>0</v>
      </c>
      <c r="IT576" s="222">
        <f t="shared" si="1619"/>
        <v>0</v>
      </c>
      <c r="IU576" s="222">
        <f t="shared" si="1620"/>
        <v>0</v>
      </c>
      <c r="IV576" s="222">
        <f t="shared" si="1621"/>
        <v>0</v>
      </c>
      <c r="IW576" s="222">
        <f t="shared" si="1622"/>
        <v>0</v>
      </c>
      <c r="IX576" s="222">
        <f t="shared" si="1623"/>
        <v>0</v>
      </c>
      <c r="IY576" s="222">
        <f t="shared" si="1624"/>
        <v>0</v>
      </c>
      <c r="IZ576" s="222">
        <f t="shared" si="1625"/>
        <v>0</v>
      </c>
      <c r="JA576" s="222">
        <f t="shared" si="1626"/>
        <v>0</v>
      </c>
      <c r="JB576" s="222">
        <f t="shared" si="1627"/>
        <v>0</v>
      </c>
    </row>
    <row r="577" spans="2:262">
      <c r="B577" s="230">
        <v>216</v>
      </c>
      <c r="C577" s="229">
        <f t="shared" si="1628"/>
        <v>4.2187499999999959E-3</v>
      </c>
      <c r="D577" s="226">
        <f t="shared" ca="1" si="1371"/>
        <v>72.165035662535601</v>
      </c>
      <c r="E577" s="225">
        <f ca="1">HN361</f>
        <v>0.16503566253560004</v>
      </c>
      <c r="F577" s="224">
        <v>216</v>
      </c>
      <c r="G577" s="222">
        <f t="shared" si="1372"/>
        <v>0</v>
      </c>
      <c r="H577" s="222">
        <f t="shared" si="1373"/>
        <v>0</v>
      </c>
      <c r="I577" s="222">
        <f t="shared" si="1374"/>
        <v>0</v>
      </c>
      <c r="J577" s="222">
        <f t="shared" si="1375"/>
        <v>0</v>
      </c>
      <c r="K577" s="222">
        <f t="shared" si="1376"/>
        <v>0</v>
      </c>
      <c r="L577" s="222">
        <f t="shared" si="1377"/>
        <v>0</v>
      </c>
      <c r="M577" s="222">
        <f t="shared" si="1378"/>
        <v>0</v>
      </c>
      <c r="N577" s="222">
        <f t="shared" si="1379"/>
        <v>0</v>
      </c>
      <c r="O577" s="222">
        <f t="shared" si="1380"/>
        <v>0</v>
      </c>
      <c r="P577" s="222">
        <f t="shared" si="1381"/>
        <v>0</v>
      </c>
      <c r="Q577" s="222">
        <f t="shared" si="1382"/>
        <v>0</v>
      </c>
      <c r="R577" s="222">
        <f t="shared" si="1383"/>
        <v>0</v>
      </c>
      <c r="S577" s="222">
        <f t="shared" si="1384"/>
        <v>0</v>
      </c>
      <c r="T577" s="222">
        <f t="shared" si="1385"/>
        <v>0</v>
      </c>
      <c r="U577" s="222">
        <f t="shared" si="1386"/>
        <v>0</v>
      </c>
      <c r="V577" s="222">
        <f t="shared" si="1387"/>
        <v>0</v>
      </c>
      <c r="W577" s="222">
        <f t="shared" si="1388"/>
        <v>0</v>
      </c>
      <c r="X577" s="222">
        <f t="shared" si="1389"/>
        <v>0</v>
      </c>
      <c r="Y577" s="222">
        <f t="shared" si="1390"/>
        <v>0</v>
      </c>
      <c r="Z577" s="222">
        <f t="shared" si="1391"/>
        <v>0</v>
      </c>
      <c r="AA577" s="222">
        <f t="shared" si="1392"/>
        <v>0</v>
      </c>
      <c r="AB577" s="222">
        <f t="shared" si="1393"/>
        <v>0</v>
      </c>
      <c r="AC577" s="222">
        <f t="shared" si="1394"/>
        <v>0</v>
      </c>
      <c r="AD577" s="222">
        <f t="shared" si="1395"/>
        <v>0</v>
      </c>
      <c r="AE577" s="222">
        <f t="shared" si="1396"/>
        <v>0</v>
      </c>
      <c r="AF577" s="222">
        <f t="shared" si="1397"/>
        <v>0</v>
      </c>
      <c r="AG577" s="222">
        <f t="shared" si="1398"/>
        <v>0</v>
      </c>
      <c r="AH577" s="222">
        <f t="shared" si="1399"/>
        <v>0</v>
      </c>
      <c r="AI577" s="222">
        <f t="shared" si="1400"/>
        <v>0</v>
      </c>
      <c r="AJ577" s="222">
        <f t="shared" si="1401"/>
        <v>0</v>
      </c>
      <c r="AK577" s="222">
        <f t="shared" si="1402"/>
        <v>0</v>
      </c>
      <c r="AL577" s="222">
        <f t="shared" si="1403"/>
        <v>0</v>
      </c>
      <c r="AM577" s="222">
        <f t="shared" si="1404"/>
        <v>0</v>
      </c>
      <c r="AN577" s="222">
        <f t="shared" si="1405"/>
        <v>0</v>
      </c>
      <c r="AO577" s="222">
        <f t="shared" si="1406"/>
        <v>0</v>
      </c>
      <c r="AP577" s="222">
        <f t="shared" si="1407"/>
        <v>0</v>
      </c>
      <c r="AQ577" s="222">
        <f t="shared" si="1408"/>
        <v>0</v>
      </c>
      <c r="AR577" s="222">
        <f t="shared" si="1409"/>
        <v>0</v>
      </c>
      <c r="AS577" s="222">
        <f t="shared" si="1410"/>
        <v>0</v>
      </c>
      <c r="AT577" s="222">
        <f t="shared" si="1411"/>
        <v>0</v>
      </c>
      <c r="AU577" s="222">
        <f t="shared" si="1412"/>
        <v>0</v>
      </c>
      <c r="AV577" s="222">
        <f t="shared" si="1413"/>
        <v>0</v>
      </c>
      <c r="AW577" s="222">
        <f t="shared" si="1414"/>
        <v>0</v>
      </c>
      <c r="AX577" s="222">
        <f t="shared" si="1415"/>
        <v>0</v>
      </c>
      <c r="AY577" s="222">
        <f t="shared" si="1416"/>
        <v>0</v>
      </c>
      <c r="AZ577" s="222">
        <f t="shared" si="1417"/>
        <v>0</v>
      </c>
      <c r="BA577" s="222">
        <f t="shared" si="1418"/>
        <v>0</v>
      </c>
      <c r="BB577" s="222">
        <f t="shared" si="1419"/>
        <v>0</v>
      </c>
      <c r="BC577" s="222">
        <f t="shared" si="1420"/>
        <v>0</v>
      </c>
      <c r="BD577" s="222">
        <f t="shared" si="1421"/>
        <v>0</v>
      </c>
      <c r="BE577" s="222">
        <f t="shared" si="1422"/>
        <v>0</v>
      </c>
      <c r="BF577" s="222">
        <f t="shared" si="1423"/>
        <v>0</v>
      </c>
      <c r="BG577" s="222">
        <f t="shared" si="1424"/>
        <v>0</v>
      </c>
      <c r="BH577" s="222">
        <f t="shared" si="1425"/>
        <v>0</v>
      </c>
      <c r="BI577" s="222">
        <f t="shared" si="1426"/>
        <v>0</v>
      </c>
      <c r="BJ577" s="222">
        <f t="shared" si="1427"/>
        <v>0</v>
      </c>
      <c r="BK577" s="222">
        <f t="shared" si="1428"/>
        <v>0</v>
      </c>
      <c r="BL577" s="222">
        <f t="shared" si="1429"/>
        <v>0</v>
      </c>
      <c r="BM577" s="222">
        <f t="shared" si="1430"/>
        <v>0</v>
      </c>
      <c r="BN577" s="222">
        <f t="shared" si="1431"/>
        <v>0</v>
      </c>
      <c r="BO577" s="222">
        <f t="shared" si="1432"/>
        <v>0</v>
      </c>
      <c r="BP577" s="222">
        <f t="shared" si="1433"/>
        <v>0</v>
      </c>
      <c r="BQ577" s="222">
        <f t="shared" si="1434"/>
        <v>0</v>
      </c>
      <c r="BR577" s="222">
        <f t="shared" si="1435"/>
        <v>0</v>
      </c>
      <c r="BS577" s="222">
        <f t="shared" si="1436"/>
        <v>0</v>
      </c>
      <c r="BT577" s="222">
        <f t="shared" si="1437"/>
        <v>0</v>
      </c>
      <c r="BU577" s="222">
        <f t="shared" si="1438"/>
        <v>0</v>
      </c>
      <c r="BV577" s="222">
        <f t="shared" si="1439"/>
        <v>0</v>
      </c>
      <c r="BW577" s="222">
        <f t="shared" si="1440"/>
        <v>0</v>
      </c>
      <c r="BX577" s="222">
        <f t="shared" si="1441"/>
        <v>0</v>
      </c>
      <c r="BY577" s="222">
        <f t="shared" si="1442"/>
        <v>0</v>
      </c>
      <c r="BZ577" s="222">
        <f t="shared" si="1443"/>
        <v>0</v>
      </c>
      <c r="CA577" s="222">
        <f t="shared" si="1444"/>
        <v>0</v>
      </c>
      <c r="CB577" s="222">
        <f t="shared" si="1445"/>
        <v>0</v>
      </c>
      <c r="CC577" s="222">
        <f t="shared" si="1446"/>
        <v>0</v>
      </c>
      <c r="CD577" s="222">
        <f t="shared" si="1447"/>
        <v>0</v>
      </c>
      <c r="CE577" s="222">
        <f t="shared" si="1448"/>
        <v>0</v>
      </c>
      <c r="CF577" s="222">
        <f t="shared" si="1449"/>
        <v>0</v>
      </c>
      <c r="CG577" s="222">
        <f t="shared" si="1450"/>
        <v>0</v>
      </c>
      <c r="CH577" s="222">
        <f t="shared" si="1451"/>
        <v>0</v>
      </c>
      <c r="CI577" s="222">
        <f t="shared" si="1452"/>
        <v>0</v>
      </c>
      <c r="CJ577" s="222">
        <f t="shared" si="1453"/>
        <v>0</v>
      </c>
      <c r="CK577" s="222">
        <f t="shared" si="1454"/>
        <v>0</v>
      </c>
      <c r="CL577" s="222">
        <f t="shared" si="1455"/>
        <v>0</v>
      </c>
      <c r="CM577" s="222">
        <f t="shared" si="1456"/>
        <v>0</v>
      </c>
      <c r="CN577" s="222">
        <f t="shared" si="1457"/>
        <v>0</v>
      </c>
      <c r="CO577" s="222">
        <f t="shared" si="1458"/>
        <v>0</v>
      </c>
      <c r="CP577" s="222">
        <f t="shared" si="1459"/>
        <v>0</v>
      </c>
      <c r="CQ577" s="222">
        <f t="shared" si="1460"/>
        <v>0</v>
      </c>
      <c r="CR577" s="222">
        <f t="shared" si="1461"/>
        <v>0</v>
      </c>
      <c r="CS577" s="222">
        <f t="shared" si="1462"/>
        <v>0</v>
      </c>
      <c r="CT577" s="222">
        <f t="shared" si="1463"/>
        <v>0</v>
      </c>
      <c r="CU577" s="222">
        <f t="shared" si="1464"/>
        <v>0</v>
      </c>
      <c r="CV577" s="222">
        <f t="shared" si="1465"/>
        <v>0</v>
      </c>
      <c r="CW577" s="222">
        <f t="shared" si="1466"/>
        <v>0</v>
      </c>
      <c r="CX577" s="222">
        <f t="shared" si="1467"/>
        <v>0</v>
      </c>
      <c r="CY577" s="222">
        <f t="shared" si="1468"/>
        <v>0</v>
      </c>
      <c r="CZ577" s="222">
        <f t="shared" si="1469"/>
        <v>0</v>
      </c>
      <c r="DA577" s="222">
        <f t="shared" si="1470"/>
        <v>0</v>
      </c>
      <c r="DB577" s="222">
        <f t="shared" si="1471"/>
        <v>0</v>
      </c>
      <c r="DC577" s="222">
        <f t="shared" si="1472"/>
        <v>0</v>
      </c>
      <c r="DD577" s="222">
        <f t="shared" si="1473"/>
        <v>0</v>
      </c>
      <c r="DE577" s="222">
        <f t="shared" si="1474"/>
        <v>0</v>
      </c>
      <c r="DF577" s="222">
        <f t="shared" si="1475"/>
        <v>0</v>
      </c>
      <c r="DG577" s="222">
        <f t="shared" si="1476"/>
        <v>0</v>
      </c>
      <c r="DH577" s="222">
        <f t="shared" si="1477"/>
        <v>0</v>
      </c>
      <c r="DI577" s="222">
        <f t="shared" si="1478"/>
        <v>0</v>
      </c>
      <c r="DJ577" s="222">
        <f t="shared" si="1479"/>
        <v>0</v>
      </c>
      <c r="DK577" s="222">
        <f t="shared" si="1480"/>
        <v>0</v>
      </c>
      <c r="DL577" s="222">
        <f t="shared" si="1481"/>
        <v>0</v>
      </c>
      <c r="DM577" s="222">
        <f t="shared" si="1482"/>
        <v>0</v>
      </c>
      <c r="DN577" s="222">
        <f t="shared" si="1483"/>
        <v>0</v>
      </c>
      <c r="DO577" s="222">
        <f t="shared" si="1484"/>
        <v>0</v>
      </c>
      <c r="DP577" s="222">
        <f t="shared" si="1485"/>
        <v>0</v>
      </c>
      <c r="DQ577" s="222">
        <f t="shared" si="1486"/>
        <v>0</v>
      </c>
      <c r="DR577" s="222">
        <f t="shared" si="1487"/>
        <v>0</v>
      </c>
      <c r="DS577" s="222">
        <f t="shared" si="1488"/>
        <v>0</v>
      </c>
      <c r="DT577" s="222">
        <f t="shared" si="1489"/>
        <v>0</v>
      </c>
      <c r="DU577" s="222">
        <f t="shared" si="1490"/>
        <v>0</v>
      </c>
      <c r="DV577" s="222">
        <f t="shared" si="1491"/>
        <v>0</v>
      </c>
      <c r="DW577" s="222">
        <f t="shared" si="1492"/>
        <v>0</v>
      </c>
      <c r="DX577" s="222">
        <f t="shared" si="1493"/>
        <v>0</v>
      </c>
      <c r="DY577" s="222">
        <f t="shared" si="1494"/>
        <v>0</v>
      </c>
      <c r="DZ577" s="222">
        <f t="shared" si="1495"/>
        <v>0</v>
      </c>
      <c r="EA577" s="222">
        <f t="shared" si="1496"/>
        <v>0</v>
      </c>
      <c r="EB577" s="222">
        <f t="shared" si="1497"/>
        <v>0</v>
      </c>
      <c r="EC577" s="222">
        <f t="shared" si="1498"/>
        <v>0</v>
      </c>
      <c r="ED577" s="222">
        <f t="shared" si="1499"/>
        <v>0</v>
      </c>
      <c r="EE577" s="222">
        <f t="shared" si="1500"/>
        <v>0</v>
      </c>
      <c r="EF577" s="222">
        <f t="shared" si="1501"/>
        <v>0</v>
      </c>
      <c r="EG577" s="222">
        <f t="shared" si="1502"/>
        <v>0</v>
      </c>
      <c r="EH577" s="222">
        <f t="shared" si="1503"/>
        <v>0</v>
      </c>
      <c r="EI577" s="222">
        <f t="shared" si="1504"/>
        <v>0</v>
      </c>
      <c r="EJ577" s="222">
        <f t="shared" si="1505"/>
        <v>0</v>
      </c>
      <c r="EK577" s="222">
        <f t="shared" si="1506"/>
        <v>0</v>
      </c>
      <c r="EL577" s="222">
        <f t="shared" si="1507"/>
        <v>0</v>
      </c>
      <c r="EM577" s="222">
        <f t="shared" si="1508"/>
        <v>0</v>
      </c>
      <c r="EN577" s="222">
        <f t="shared" si="1509"/>
        <v>0</v>
      </c>
      <c r="EO577" s="222">
        <f t="shared" si="1510"/>
        <v>0</v>
      </c>
      <c r="EP577" s="222">
        <f t="shared" si="1511"/>
        <v>0</v>
      </c>
      <c r="EQ577" s="222">
        <f t="shared" si="1512"/>
        <v>0</v>
      </c>
      <c r="ER577" s="222">
        <f t="shared" si="1513"/>
        <v>0</v>
      </c>
      <c r="ES577" s="222">
        <f t="shared" si="1514"/>
        <v>0</v>
      </c>
      <c r="ET577" s="222">
        <f t="shared" si="1515"/>
        <v>0</v>
      </c>
      <c r="EU577" s="222">
        <f t="shared" si="1516"/>
        <v>0</v>
      </c>
      <c r="EV577" s="222">
        <f t="shared" si="1517"/>
        <v>0</v>
      </c>
      <c r="EW577" s="222">
        <f t="shared" si="1518"/>
        <v>0</v>
      </c>
      <c r="EX577" s="222">
        <f t="shared" si="1519"/>
        <v>0</v>
      </c>
      <c r="EY577" s="222">
        <f t="shared" si="1520"/>
        <v>0</v>
      </c>
      <c r="EZ577" s="222">
        <f t="shared" si="1521"/>
        <v>0</v>
      </c>
      <c r="FA577" s="222">
        <f t="shared" si="1522"/>
        <v>0</v>
      </c>
      <c r="FB577" s="222">
        <f t="shared" si="1523"/>
        <v>0</v>
      </c>
      <c r="FC577" s="222">
        <f t="shared" si="1524"/>
        <v>0</v>
      </c>
      <c r="FD577" s="222">
        <f t="shared" si="1525"/>
        <v>0</v>
      </c>
      <c r="FE577" s="222">
        <f t="shared" si="1526"/>
        <v>0</v>
      </c>
      <c r="FF577" s="222">
        <f t="shared" si="1527"/>
        <v>0</v>
      </c>
      <c r="FG577" s="222">
        <f t="shared" si="1528"/>
        <v>0</v>
      </c>
      <c r="FH577" s="222">
        <f t="shared" si="1529"/>
        <v>0</v>
      </c>
      <c r="FI577" s="222">
        <f t="shared" si="1530"/>
        <v>0</v>
      </c>
      <c r="FJ577" s="222">
        <f t="shared" si="1531"/>
        <v>0</v>
      </c>
      <c r="FK577" s="222">
        <f t="shared" si="1532"/>
        <v>0</v>
      </c>
      <c r="FL577" s="222">
        <f t="shared" si="1533"/>
        <v>0</v>
      </c>
      <c r="FM577" s="222">
        <f t="shared" si="1534"/>
        <v>0</v>
      </c>
      <c r="FN577" s="222">
        <f t="shared" si="1535"/>
        <v>0</v>
      </c>
      <c r="FO577" s="222">
        <f t="shared" si="1536"/>
        <v>0</v>
      </c>
      <c r="FP577" s="222">
        <f t="shared" si="1537"/>
        <v>0</v>
      </c>
      <c r="FQ577" s="222">
        <f t="shared" si="1538"/>
        <v>0</v>
      </c>
      <c r="FR577" s="222">
        <f t="shared" si="1539"/>
        <v>0</v>
      </c>
      <c r="FS577" s="222">
        <f t="shared" si="1540"/>
        <v>0</v>
      </c>
      <c r="FT577" s="222">
        <f t="shared" si="1541"/>
        <v>0</v>
      </c>
      <c r="FU577" s="222">
        <f t="shared" si="1542"/>
        <v>0</v>
      </c>
      <c r="FV577" s="222">
        <f t="shared" si="1543"/>
        <v>0</v>
      </c>
      <c r="FW577" s="222">
        <f t="shared" si="1544"/>
        <v>0</v>
      </c>
      <c r="FX577" s="222">
        <f t="shared" si="1545"/>
        <v>0</v>
      </c>
      <c r="FY577" s="222">
        <f t="shared" si="1546"/>
        <v>0</v>
      </c>
      <c r="FZ577" s="222">
        <f t="shared" si="1547"/>
        <v>0</v>
      </c>
      <c r="GA577" s="222">
        <f t="shared" si="1548"/>
        <v>0</v>
      </c>
      <c r="GB577" s="222">
        <f t="shared" si="1549"/>
        <v>0</v>
      </c>
      <c r="GC577" s="222">
        <f t="shared" si="1550"/>
        <v>0</v>
      </c>
      <c r="GD577" s="222">
        <f t="shared" si="1551"/>
        <v>0</v>
      </c>
      <c r="GE577" s="222">
        <f t="shared" si="1552"/>
        <v>0</v>
      </c>
      <c r="GF577" s="222">
        <f t="shared" si="1553"/>
        <v>0</v>
      </c>
      <c r="GG577" s="222">
        <f t="shared" si="1554"/>
        <v>0</v>
      </c>
      <c r="GH577" s="222">
        <f t="shared" si="1555"/>
        <v>0</v>
      </c>
      <c r="GI577" s="222">
        <f t="shared" si="1556"/>
        <v>0</v>
      </c>
      <c r="GJ577" s="222">
        <f t="shared" si="1557"/>
        <v>0</v>
      </c>
      <c r="GK577" s="222">
        <f t="shared" si="1558"/>
        <v>0</v>
      </c>
      <c r="GL577" s="222">
        <f t="shared" si="1559"/>
        <v>0</v>
      </c>
      <c r="GM577" s="222">
        <f t="shared" si="1560"/>
        <v>0</v>
      </c>
      <c r="GN577" s="222">
        <f t="shared" si="1561"/>
        <v>0</v>
      </c>
      <c r="GO577" s="222">
        <f t="shared" si="1562"/>
        <v>0</v>
      </c>
      <c r="GP577" s="222">
        <f t="shared" si="1563"/>
        <v>0</v>
      </c>
      <c r="GQ577" s="222">
        <f t="shared" si="1564"/>
        <v>0</v>
      </c>
      <c r="GR577" s="222">
        <f t="shared" si="1565"/>
        <v>0</v>
      </c>
      <c r="GS577" s="222">
        <f t="shared" si="1566"/>
        <v>0</v>
      </c>
      <c r="GT577" s="222">
        <f t="shared" si="1567"/>
        <v>0</v>
      </c>
      <c r="GU577" s="222">
        <f t="shared" si="1568"/>
        <v>0</v>
      </c>
      <c r="GV577" s="222">
        <f t="shared" si="1569"/>
        <v>0</v>
      </c>
      <c r="GW577" s="222">
        <f t="shared" si="1570"/>
        <v>0</v>
      </c>
      <c r="GX577" s="222">
        <f t="shared" si="1571"/>
        <v>0</v>
      </c>
      <c r="GY577" s="222">
        <f t="shared" si="1572"/>
        <v>0</v>
      </c>
      <c r="GZ577" s="222">
        <f t="shared" si="1573"/>
        <v>0</v>
      </c>
      <c r="HA577" s="222">
        <f t="shared" si="1574"/>
        <v>0</v>
      </c>
      <c r="HB577" s="222">
        <f t="shared" si="1575"/>
        <v>0</v>
      </c>
      <c r="HC577" s="222">
        <f t="shared" si="1576"/>
        <v>0</v>
      </c>
      <c r="HD577" s="222">
        <f t="shared" si="1577"/>
        <v>0</v>
      </c>
      <c r="HE577" s="222">
        <f t="shared" si="1578"/>
        <v>0</v>
      </c>
      <c r="HF577" s="222">
        <f t="shared" si="1579"/>
        <v>0</v>
      </c>
      <c r="HG577" s="222">
        <f t="shared" si="1580"/>
        <v>0</v>
      </c>
      <c r="HH577" s="222">
        <f t="shared" si="1581"/>
        <v>0</v>
      </c>
      <c r="HI577" s="222">
        <f t="shared" si="1582"/>
        <v>0</v>
      </c>
      <c r="HJ577" s="222">
        <f t="shared" si="1583"/>
        <v>0</v>
      </c>
      <c r="HK577" s="222">
        <f t="shared" si="1584"/>
        <v>0</v>
      </c>
      <c r="HL577" s="222">
        <f t="shared" si="1585"/>
        <v>0</v>
      </c>
      <c r="HM577" s="222">
        <f t="shared" si="1586"/>
        <v>0</v>
      </c>
      <c r="HN577" s="222">
        <f t="shared" si="1587"/>
        <v>0</v>
      </c>
      <c r="HO577" s="222">
        <f t="shared" si="1588"/>
        <v>0</v>
      </c>
      <c r="HP577" s="222">
        <f t="shared" si="1589"/>
        <v>0</v>
      </c>
      <c r="HQ577" s="222">
        <f t="shared" si="1590"/>
        <v>0</v>
      </c>
      <c r="HR577" s="222">
        <f t="shared" si="1591"/>
        <v>0</v>
      </c>
      <c r="HS577" s="222">
        <f t="shared" si="1592"/>
        <v>0</v>
      </c>
      <c r="HT577" s="222">
        <f t="shared" si="1593"/>
        <v>0</v>
      </c>
      <c r="HU577" s="222">
        <f t="shared" si="1594"/>
        <v>0</v>
      </c>
      <c r="HV577" s="222">
        <f t="shared" si="1595"/>
        <v>0</v>
      </c>
      <c r="HW577" s="222">
        <f t="shared" si="1596"/>
        <v>0</v>
      </c>
      <c r="HX577" s="222">
        <f t="shared" si="1597"/>
        <v>0</v>
      </c>
      <c r="HY577" s="222">
        <f t="shared" si="1598"/>
        <v>0</v>
      </c>
      <c r="HZ577" s="222">
        <f t="shared" si="1599"/>
        <v>0</v>
      </c>
      <c r="IA577" s="222">
        <f t="shared" si="1600"/>
        <v>0</v>
      </c>
      <c r="IB577" s="222">
        <f t="shared" si="1601"/>
        <v>0</v>
      </c>
      <c r="IC577" s="222">
        <f t="shared" si="1602"/>
        <v>0</v>
      </c>
      <c r="ID577" s="222">
        <f t="shared" si="1603"/>
        <v>0</v>
      </c>
      <c r="IE577" s="222">
        <f t="shared" si="1604"/>
        <v>0</v>
      </c>
      <c r="IF577" s="222">
        <f t="shared" si="1605"/>
        <v>0</v>
      </c>
      <c r="IG577" s="222">
        <f t="shared" si="1606"/>
        <v>0</v>
      </c>
      <c r="IH577" s="222">
        <f t="shared" si="1607"/>
        <v>0</v>
      </c>
      <c r="II577" s="222">
        <f t="shared" si="1608"/>
        <v>0</v>
      </c>
      <c r="IJ577" s="222">
        <f t="shared" si="1609"/>
        <v>0</v>
      </c>
      <c r="IK577" s="222">
        <f t="shared" si="1610"/>
        <v>0</v>
      </c>
      <c r="IL577" s="222">
        <f t="shared" si="1611"/>
        <v>0</v>
      </c>
      <c r="IM577" s="222">
        <f t="shared" si="1612"/>
        <v>0</v>
      </c>
      <c r="IN577" s="222">
        <f t="shared" si="1613"/>
        <v>0</v>
      </c>
      <c r="IO577" s="222">
        <f t="shared" si="1614"/>
        <v>0</v>
      </c>
      <c r="IP577" s="222">
        <f t="shared" si="1615"/>
        <v>0</v>
      </c>
      <c r="IQ577" s="222">
        <f t="shared" si="1616"/>
        <v>0</v>
      </c>
      <c r="IR577" s="222">
        <f t="shared" si="1617"/>
        <v>0</v>
      </c>
      <c r="IS577" s="222">
        <f t="shared" si="1618"/>
        <v>0</v>
      </c>
      <c r="IT577" s="222">
        <f t="shared" si="1619"/>
        <v>0</v>
      </c>
      <c r="IU577" s="222">
        <f t="shared" si="1620"/>
        <v>0</v>
      </c>
      <c r="IV577" s="222">
        <f t="shared" si="1621"/>
        <v>0</v>
      </c>
      <c r="IW577" s="222">
        <f t="shared" si="1622"/>
        <v>0</v>
      </c>
      <c r="IX577" s="222">
        <f t="shared" si="1623"/>
        <v>0</v>
      </c>
      <c r="IY577" s="222">
        <f t="shared" si="1624"/>
        <v>0</v>
      </c>
      <c r="IZ577" s="222">
        <f t="shared" si="1625"/>
        <v>0</v>
      </c>
      <c r="JA577" s="222">
        <f t="shared" si="1626"/>
        <v>0</v>
      </c>
      <c r="JB577" s="222">
        <f t="shared" si="1627"/>
        <v>0</v>
      </c>
    </row>
    <row r="578" spans="2:262">
      <c r="B578" s="230">
        <v>217</v>
      </c>
      <c r="C578" s="229">
        <f t="shared" si="1628"/>
        <v>4.2382812499999955E-3</v>
      </c>
      <c r="D578" s="226">
        <f t="shared" ca="1" si="1371"/>
        <v>72.165896552750624</v>
      </c>
      <c r="E578" s="225">
        <f ca="1">HO361</f>
        <v>0.16589655275062146</v>
      </c>
      <c r="F578" s="224">
        <v>217</v>
      </c>
      <c r="G578" s="222">
        <f t="shared" si="1372"/>
        <v>0</v>
      </c>
      <c r="H578" s="222">
        <f t="shared" si="1373"/>
        <v>0</v>
      </c>
      <c r="I578" s="222">
        <f t="shared" si="1374"/>
        <v>0</v>
      </c>
      <c r="J578" s="222">
        <f t="shared" si="1375"/>
        <v>0</v>
      </c>
      <c r="K578" s="222">
        <f t="shared" si="1376"/>
        <v>0</v>
      </c>
      <c r="L578" s="222">
        <f t="shared" si="1377"/>
        <v>0</v>
      </c>
      <c r="M578" s="222">
        <f t="shared" si="1378"/>
        <v>0</v>
      </c>
      <c r="N578" s="222">
        <f t="shared" si="1379"/>
        <v>0</v>
      </c>
      <c r="O578" s="222">
        <f t="shared" si="1380"/>
        <v>0</v>
      </c>
      <c r="P578" s="222">
        <f t="shared" si="1381"/>
        <v>0</v>
      </c>
      <c r="Q578" s="222">
        <f t="shared" si="1382"/>
        <v>0</v>
      </c>
      <c r="R578" s="222">
        <f t="shared" si="1383"/>
        <v>0</v>
      </c>
      <c r="S578" s="222">
        <f t="shared" si="1384"/>
        <v>0</v>
      </c>
      <c r="T578" s="222">
        <f t="shared" si="1385"/>
        <v>0</v>
      </c>
      <c r="U578" s="222">
        <f t="shared" si="1386"/>
        <v>0</v>
      </c>
      <c r="V578" s="222">
        <f t="shared" si="1387"/>
        <v>0</v>
      </c>
      <c r="W578" s="222">
        <f t="shared" si="1388"/>
        <v>0</v>
      </c>
      <c r="X578" s="222">
        <f t="shared" si="1389"/>
        <v>0</v>
      </c>
      <c r="Y578" s="222">
        <f t="shared" si="1390"/>
        <v>0</v>
      </c>
      <c r="Z578" s="222">
        <f t="shared" si="1391"/>
        <v>0</v>
      </c>
      <c r="AA578" s="222">
        <f t="shared" si="1392"/>
        <v>0</v>
      </c>
      <c r="AB578" s="222">
        <f t="shared" si="1393"/>
        <v>0</v>
      </c>
      <c r="AC578" s="222">
        <f t="shared" si="1394"/>
        <v>0</v>
      </c>
      <c r="AD578" s="222">
        <f t="shared" si="1395"/>
        <v>0</v>
      </c>
      <c r="AE578" s="222">
        <f t="shared" si="1396"/>
        <v>0</v>
      </c>
      <c r="AF578" s="222">
        <f t="shared" si="1397"/>
        <v>0</v>
      </c>
      <c r="AG578" s="222">
        <f t="shared" si="1398"/>
        <v>0</v>
      </c>
      <c r="AH578" s="222">
        <f t="shared" si="1399"/>
        <v>0</v>
      </c>
      <c r="AI578" s="222">
        <f t="shared" si="1400"/>
        <v>0</v>
      </c>
      <c r="AJ578" s="222">
        <f t="shared" si="1401"/>
        <v>0</v>
      </c>
      <c r="AK578" s="222">
        <f t="shared" si="1402"/>
        <v>0</v>
      </c>
      <c r="AL578" s="222">
        <f t="shared" si="1403"/>
        <v>0</v>
      </c>
      <c r="AM578" s="222">
        <f t="shared" si="1404"/>
        <v>0</v>
      </c>
      <c r="AN578" s="222">
        <f t="shared" si="1405"/>
        <v>0</v>
      </c>
      <c r="AO578" s="222">
        <f t="shared" si="1406"/>
        <v>0</v>
      </c>
      <c r="AP578" s="222">
        <f t="shared" si="1407"/>
        <v>0</v>
      </c>
      <c r="AQ578" s="222">
        <f t="shared" si="1408"/>
        <v>0</v>
      </c>
      <c r="AR578" s="222">
        <f t="shared" si="1409"/>
        <v>0</v>
      </c>
      <c r="AS578" s="222">
        <f t="shared" si="1410"/>
        <v>0</v>
      </c>
      <c r="AT578" s="222">
        <f t="shared" si="1411"/>
        <v>0</v>
      </c>
      <c r="AU578" s="222">
        <f t="shared" si="1412"/>
        <v>0</v>
      </c>
      <c r="AV578" s="222">
        <f t="shared" si="1413"/>
        <v>0</v>
      </c>
      <c r="AW578" s="222">
        <f t="shared" si="1414"/>
        <v>0</v>
      </c>
      <c r="AX578" s="222">
        <f t="shared" si="1415"/>
        <v>0</v>
      </c>
      <c r="AY578" s="222">
        <f t="shared" si="1416"/>
        <v>0</v>
      </c>
      <c r="AZ578" s="222">
        <f t="shared" si="1417"/>
        <v>0</v>
      </c>
      <c r="BA578" s="222">
        <f t="shared" si="1418"/>
        <v>0</v>
      </c>
      <c r="BB578" s="222">
        <f t="shared" si="1419"/>
        <v>0</v>
      </c>
      <c r="BC578" s="222">
        <f t="shared" si="1420"/>
        <v>0</v>
      </c>
      <c r="BD578" s="222">
        <f t="shared" si="1421"/>
        <v>0</v>
      </c>
      <c r="BE578" s="222">
        <f t="shared" si="1422"/>
        <v>0</v>
      </c>
      <c r="BF578" s="222">
        <f t="shared" si="1423"/>
        <v>0</v>
      </c>
      <c r="BG578" s="222">
        <f t="shared" si="1424"/>
        <v>0</v>
      </c>
      <c r="BH578" s="222">
        <f t="shared" si="1425"/>
        <v>0</v>
      </c>
      <c r="BI578" s="222">
        <f t="shared" si="1426"/>
        <v>0</v>
      </c>
      <c r="BJ578" s="222">
        <f t="shared" si="1427"/>
        <v>0</v>
      </c>
      <c r="BK578" s="222">
        <f t="shared" si="1428"/>
        <v>0</v>
      </c>
      <c r="BL578" s="222">
        <f t="shared" si="1429"/>
        <v>0</v>
      </c>
      <c r="BM578" s="222">
        <f t="shared" si="1430"/>
        <v>0</v>
      </c>
      <c r="BN578" s="222">
        <f t="shared" si="1431"/>
        <v>0</v>
      </c>
      <c r="BO578" s="222">
        <f t="shared" si="1432"/>
        <v>0</v>
      </c>
      <c r="BP578" s="222">
        <f t="shared" si="1433"/>
        <v>0</v>
      </c>
      <c r="BQ578" s="222">
        <f t="shared" si="1434"/>
        <v>0</v>
      </c>
      <c r="BR578" s="222">
        <f t="shared" si="1435"/>
        <v>0</v>
      </c>
      <c r="BS578" s="222">
        <f t="shared" si="1436"/>
        <v>0</v>
      </c>
      <c r="BT578" s="222">
        <f t="shared" si="1437"/>
        <v>0</v>
      </c>
      <c r="BU578" s="222">
        <f t="shared" si="1438"/>
        <v>0</v>
      </c>
      <c r="BV578" s="222">
        <f t="shared" si="1439"/>
        <v>0</v>
      </c>
      <c r="BW578" s="222">
        <f t="shared" si="1440"/>
        <v>0</v>
      </c>
      <c r="BX578" s="222">
        <f t="shared" si="1441"/>
        <v>0</v>
      </c>
      <c r="BY578" s="222">
        <f t="shared" si="1442"/>
        <v>0</v>
      </c>
      <c r="BZ578" s="222">
        <f t="shared" si="1443"/>
        <v>0</v>
      </c>
      <c r="CA578" s="222">
        <f t="shared" si="1444"/>
        <v>0</v>
      </c>
      <c r="CB578" s="222">
        <f t="shared" si="1445"/>
        <v>0</v>
      </c>
      <c r="CC578" s="222">
        <f t="shared" si="1446"/>
        <v>0</v>
      </c>
      <c r="CD578" s="222">
        <f t="shared" si="1447"/>
        <v>0</v>
      </c>
      <c r="CE578" s="222">
        <f t="shared" si="1448"/>
        <v>0</v>
      </c>
      <c r="CF578" s="222">
        <f t="shared" si="1449"/>
        <v>0</v>
      </c>
      <c r="CG578" s="222">
        <f t="shared" si="1450"/>
        <v>0</v>
      </c>
      <c r="CH578" s="222">
        <f t="shared" si="1451"/>
        <v>0</v>
      </c>
      <c r="CI578" s="222">
        <f t="shared" si="1452"/>
        <v>0</v>
      </c>
      <c r="CJ578" s="222">
        <f t="shared" si="1453"/>
        <v>0</v>
      </c>
      <c r="CK578" s="222">
        <f t="shared" si="1454"/>
        <v>0</v>
      </c>
      <c r="CL578" s="222">
        <f t="shared" si="1455"/>
        <v>0</v>
      </c>
      <c r="CM578" s="222">
        <f t="shared" si="1456"/>
        <v>0</v>
      </c>
      <c r="CN578" s="222">
        <f t="shared" si="1457"/>
        <v>0</v>
      </c>
      <c r="CO578" s="222">
        <f t="shared" si="1458"/>
        <v>0</v>
      </c>
      <c r="CP578" s="222">
        <f t="shared" si="1459"/>
        <v>0</v>
      </c>
      <c r="CQ578" s="222">
        <f t="shared" si="1460"/>
        <v>0</v>
      </c>
      <c r="CR578" s="222">
        <f t="shared" si="1461"/>
        <v>0</v>
      </c>
      <c r="CS578" s="222">
        <f t="shared" si="1462"/>
        <v>0</v>
      </c>
      <c r="CT578" s="222">
        <f t="shared" si="1463"/>
        <v>0</v>
      </c>
      <c r="CU578" s="222">
        <f t="shared" si="1464"/>
        <v>0</v>
      </c>
      <c r="CV578" s="222">
        <f t="shared" si="1465"/>
        <v>0</v>
      </c>
      <c r="CW578" s="222">
        <f t="shared" si="1466"/>
        <v>0</v>
      </c>
      <c r="CX578" s="222">
        <f t="shared" si="1467"/>
        <v>0</v>
      </c>
      <c r="CY578" s="222">
        <f t="shared" si="1468"/>
        <v>0</v>
      </c>
      <c r="CZ578" s="222">
        <f t="shared" si="1469"/>
        <v>0</v>
      </c>
      <c r="DA578" s="222">
        <f t="shared" si="1470"/>
        <v>0</v>
      </c>
      <c r="DB578" s="222">
        <f t="shared" si="1471"/>
        <v>0</v>
      </c>
      <c r="DC578" s="222">
        <f t="shared" si="1472"/>
        <v>0</v>
      </c>
      <c r="DD578" s="222">
        <f t="shared" si="1473"/>
        <v>0</v>
      </c>
      <c r="DE578" s="222">
        <f t="shared" si="1474"/>
        <v>0</v>
      </c>
      <c r="DF578" s="222">
        <f t="shared" si="1475"/>
        <v>0</v>
      </c>
      <c r="DG578" s="222">
        <f t="shared" si="1476"/>
        <v>0</v>
      </c>
      <c r="DH578" s="222">
        <f t="shared" si="1477"/>
        <v>0</v>
      </c>
      <c r="DI578" s="222">
        <f t="shared" si="1478"/>
        <v>0</v>
      </c>
      <c r="DJ578" s="222">
        <f t="shared" si="1479"/>
        <v>0</v>
      </c>
      <c r="DK578" s="222">
        <f t="shared" si="1480"/>
        <v>0</v>
      </c>
      <c r="DL578" s="222">
        <f t="shared" si="1481"/>
        <v>0</v>
      </c>
      <c r="DM578" s="222">
        <f t="shared" si="1482"/>
        <v>0</v>
      </c>
      <c r="DN578" s="222">
        <f t="shared" si="1483"/>
        <v>0</v>
      </c>
      <c r="DO578" s="222">
        <f t="shared" si="1484"/>
        <v>0</v>
      </c>
      <c r="DP578" s="222">
        <f t="shared" si="1485"/>
        <v>0</v>
      </c>
      <c r="DQ578" s="222">
        <f t="shared" si="1486"/>
        <v>0</v>
      </c>
      <c r="DR578" s="222">
        <f t="shared" si="1487"/>
        <v>0</v>
      </c>
      <c r="DS578" s="222">
        <f t="shared" si="1488"/>
        <v>0</v>
      </c>
      <c r="DT578" s="222">
        <f t="shared" si="1489"/>
        <v>0</v>
      </c>
      <c r="DU578" s="222">
        <f t="shared" si="1490"/>
        <v>0</v>
      </c>
      <c r="DV578" s="222">
        <f t="shared" si="1491"/>
        <v>0</v>
      </c>
      <c r="DW578" s="222">
        <f t="shared" si="1492"/>
        <v>0</v>
      </c>
      <c r="DX578" s="222">
        <f t="shared" si="1493"/>
        <v>0</v>
      </c>
      <c r="DY578" s="222">
        <f t="shared" si="1494"/>
        <v>0</v>
      </c>
      <c r="DZ578" s="222">
        <f t="shared" si="1495"/>
        <v>0</v>
      </c>
      <c r="EA578" s="222">
        <f t="shared" si="1496"/>
        <v>0</v>
      </c>
      <c r="EB578" s="222">
        <f t="shared" si="1497"/>
        <v>0</v>
      </c>
      <c r="EC578" s="222">
        <f t="shared" si="1498"/>
        <v>0</v>
      </c>
      <c r="ED578" s="222">
        <f t="shared" si="1499"/>
        <v>0</v>
      </c>
      <c r="EE578" s="222">
        <f t="shared" si="1500"/>
        <v>0</v>
      </c>
      <c r="EF578" s="222">
        <f t="shared" si="1501"/>
        <v>0</v>
      </c>
      <c r="EG578" s="222">
        <f t="shared" si="1502"/>
        <v>0</v>
      </c>
      <c r="EH578" s="222">
        <f t="shared" si="1503"/>
        <v>0</v>
      </c>
      <c r="EI578" s="222">
        <f t="shared" si="1504"/>
        <v>0</v>
      </c>
      <c r="EJ578" s="222">
        <f t="shared" si="1505"/>
        <v>0</v>
      </c>
      <c r="EK578" s="222">
        <f t="shared" si="1506"/>
        <v>0</v>
      </c>
      <c r="EL578" s="222">
        <f t="shared" si="1507"/>
        <v>0</v>
      </c>
      <c r="EM578" s="222">
        <f t="shared" si="1508"/>
        <v>0</v>
      </c>
      <c r="EN578" s="222">
        <f t="shared" si="1509"/>
        <v>0</v>
      </c>
      <c r="EO578" s="222">
        <f t="shared" si="1510"/>
        <v>0</v>
      </c>
      <c r="EP578" s="222">
        <f t="shared" si="1511"/>
        <v>0</v>
      </c>
      <c r="EQ578" s="222">
        <f t="shared" si="1512"/>
        <v>0</v>
      </c>
      <c r="ER578" s="222">
        <f t="shared" si="1513"/>
        <v>0</v>
      </c>
      <c r="ES578" s="222">
        <f t="shared" si="1514"/>
        <v>0</v>
      </c>
      <c r="ET578" s="222">
        <f t="shared" si="1515"/>
        <v>0</v>
      </c>
      <c r="EU578" s="222">
        <f t="shared" si="1516"/>
        <v>0</v>
      </c>
      <c r="EV578" s="222">
        <f t="shared" si="1517"/>
        <v>0</v>
      </c>
      <c r="EW578" s="222">
        <f t="shared" si="1518"/>
        <v>0</v>
      </c>
      <c r="EX578" s="222">
        <f t="shared" si="1519"/>
        <v>0</v>
      </c>
      <c r="EY578" s="222">
        <f t="shared" si="1520"/>
        <v>0</v>
      </c>
      <c r="EZ578" s="222">
        <f t="shared" si="1521"/>
        <v>0</v>
      </c>
      <c r="FA578" s="222">
        <f t="shared" si="1522"/>
        <v>0</v>
      </c>
      <c r="FB578" s="222">
        <f t="shared" si="1523"/>
        <v>0</v>
      </c>
      <c r="FC578" s="222">
        <f t="shared" si="1524"/>
        <v>0</v>
      </c>
      <c r="FD578" s="222">
        <f t="shared" si="1525"/>
        <v>0</v>
      </c>
      <c r="FE578" s="222">
        <f t="shared" si="1526"/>
        <v>0</v>
      </c>
      <c r="FF578" s="222">
        <f t="shared" si="1527"/>
        <v>0</v>
      </c>
      <c r="FG578" s="222">
        <f t="shared" si="1528"/>
        <v>0</v>
      </c>
      <c r="FH578" s="222">
        <f t="shared" si="1529"/>
        <v>0</v>
      </c>
      <c r="FI578" s="222">
        <f t="shared" si="1530"/>
        <v>0</v>
      </c>
      <c r="FJ578" s="222">
        <f t="shared" si="1531"/>
        <v>0</v>
      </c>
      <c r="FK578" s="222">
        <f t="shared" si="1532"/>
        <v>0</v>
      </c>
      <c r="FL578" s="222">
        <f t="shared" si="1533"/>
        <v>0</v>
      </c>
      <c r="FM578" s="222">
        <f t="shared" si="1534"/>
        <v>0</v>
      </c>
      <c r="FN578" s="222">
        <f t="shared" si="1535"/>
        <v>0</v>
      </c>
      <c r="FO578" s="222">
        <f t="shared" si="1536"/>
        <v>0</v>
      </c>
      <c r="FP578" s="222">
        <f t="shared" si="1537"/>
        <v>0</v>
      </c>
      <c r="FQ578" s="222">
        <f t="shared" si="1538"/>
        <v>0</v>
      </c>
      <c r="FR578" s="222">
        <f t="shared" si="1539"/>
        <v>0</v>
      </c>
      <c r="FS578" s="222">
        <f t="shared" si="1540"/>
        <v>0</v>
      </c>
      <c r="FT578" s="222">
        <f t="shared" si="1541"/>
        <v>0</v>
      </c>
      <c r="FU578" s="222">
        <f t="shared" si="1542"/>
        <v>0</v>
      </c>
      <c r="FV578" s="222">
        <f t="shared" si="1543"/>
        <v>0</v>
      </c>
      <c r="FW578" s="222">
        <f t="shared" si="1544"/>
        <v>0</v>
      </c>
      <c r="FX578" s="222">
        <f t="shared" si="1545"/>
        <v>0</v>
      </c>
      <c r="FY578" s="222">
        <f t="shared" si="1546"/>
        <v>0</v>
      </c>
      <c r="FZ578" s="222">
        <f t="shared" si="1547"/>
        <v>0</v>
      </c>
      <c r="GA578" s="222">
        <f t="shared" si="1548"/>
        <v>0</v>
      </c>
      <c r="GB578" s="222">
        <f t="shared" si="1549"/>
        <v>0</v>
      </c>
      <c r="GC578" s="222">
        <f t="shared" si="1550"/>
        <v>0</v>
      </c>
      <c r="GD578" s="222">
        <f t="shared" si="1551"/>
        <v>0</v>
      </c>
      <c r="GE578" s="222">
        <f t="shared" si="1552"/>
        <v>0</v>
      </c>
      <c r="GF578" s="222">
        <f t="shared" si="1553"/>
        <v>0</v>
      </c>
      <c r="GG578" s="222">
        <f t="shared" si="1554"/>
        <v>0</v>
      </c>
      <c r="GH578" s="222">
        <f t="shared" si="1555"/>
        <v>0</v>
      </c>
      <c r="GI578" s="222">
        <f t="shared" si="1556"/>
        <v>0</v>
      </c>
      <c r="GJ578" s="222">
        <f t="shared" si="1557"/>
        <v>0</v>
      </c>
      <c r="GK578" s="222">
        <f t="shared" si="1558"/>
        <v>0</v>
      </c>
      <c r="GL578" s="222">
        <f t="shared" si="1559"/>
        <v>0</v>
      </c>
      <c r="GM578" s="222">
        <f t="shared" si="1560"/>
        <v>0</v>
      </c>
      <c r="GN578" s="222">
        <f t="shared" si="1561"/>
        <v>0</v>
      </c>
      <c r="GO578" s="222">
        <f t="shared" si="1562"/>
        <v>0</v>
      </c>
      <c r="GP578" s="222">
        <f t="shared" si="1563"/>
        <v>0</v>
      </c>
      <c r="GQ578" s="222">
        <f t="shared" si="1564"/>
        <v>0</v>
      </c>
      <c r="GR578" s="222">
        <f t="shared" si="1565"/>
        <v>0</v>
      </c>
      <c r="GS578" s="222">
        <f t="shared" si="1566"/>
        <v>0</v>
      </c>
      <c r="GT578" s="222">
        <f t="shared" si="1567"/>
        <v>0</v>
      </c>
      <c r="GU578" s="222">
        <f t="shared" si="1568"/>
        <v>0</v>
      </c>
      <c r="GV578" s="222">
        <f t="shared" si="1569"/>
        <v>0</v>
      </c>
      <c r="GW578" s="222">
        <f t="shared" si="1570"/>
        <v>0</v>
      </c>
      <c r="GX578" s="222">
        <f t="shared" si="1571"/>
        <v>0</v>
      </c>
      <c r="GY578" s="222">
        <f t="shared" si="1572"/>
        <v>0</v>
      </c>
      <c r="GZ578" s="222">
        <f t="shared" si="1573"/>
        <v>0</v>
      </c>
      <c r="HA578" s="222">
        <f t="shared" si="1574"/>
        <v>0</v>
      </c>
      <c r="HB578" s="222">
        <f t="shared" si="1575"/>
        <v>0</v>
      </c>
      <c r="HC578" s="222">
        <f t="shared" si="1576"/>
        <v>0</v>
      </c>
      <c r="HD578" s="222">
        <f t="shared" si="1577"/>
        <v>0</v>
      </c>
      <c r="HE578" s="222">
        <f t="shared" si="1578"/>
        <v>0</v>
      </c>
      <c r="HF578" s="222">
        <f t="shared" si="1579"/>
        <v>0</v>
      </c>
      <c r="HG578" s="222">
        <f t="shared" si="1580"/>
        <v>0</v>
      </c>
      <c r="HH578" s="222">
        <f t="shared" si="1581"/>
        <v>0</v>
      </c>
      <c r="HI578" s="222">
        <f t="shared" si="1582"/>
        <v>0</v>
      </c>
      <c r="HJ578" s="222">
        <f t="shared" si="1583"/>
        <v>0</v>
      </c>
      <c r="HK578" s="222">
        <f t="shared" si="1584"/>
        <v>0</v>
      </c>
      <c r="HL578" s="222">
        <f t="shared" si="1585"/>
        <v>0</v>
      </c>
      <c r="HM578" s="222">
        <f t="shared" si="1586"/>
        <v>0</v>
      </c>
      <c r="HN578" s="222">
        <f t="shared" si="1587"/>
        <v>0</v>
      </c>
      <c r="HO578" s="222">
        <f t="shared" si="1588"/>
        <v>0</v>
      </c>
      <c r="HP578" s="222">
        <f t="shared" si="1589"/>
        <v>0</v>
      </c>
      <c r="HQ578" s="222">
        <f t="shared" si="1590"/>
        <v>0</v>
      </c>
      <c r="HR578" s="222">
        <f t="shared" si="1591"/>
        <v>0</v>
      </c>
      <c r="HS578" s="222">
        <f t="shared" si="1592"/>
        <v>0</v>
      </c>
      <c r="HT578" s="222">
        <f t="shared" si="1593"/>
        <v>0</v>
      </c>
      <c r="HU578" s="222">
        <f t="shared" si="1594"/>
        <v>0</v>
      </c>
      <c r="HV578" s="222">
        <f t="shared" si="1595"/>
        <v>0</v>
      </c>
      <c r="HW578" s="222">
        <f t="shared" si="1596"/>
        <v>0</v>
      </c>
      <c r="HX578" s="222">
        <f t="shared" si="1597"/>
        <v>0</v>
      </c>
      <c r="HY578" s="222">
        <f t="shared" si="1598"/>
        <v>0</v>
      </c>
      <c r="HZ578" s="222">
        <f t="shared" si="1599"/>
        <v>0</v>
      </c>
      <c r="IA578" s="222">
        <f t="shared" si="1600"/>
        <v>0</v>
      </c>
      <c r="IB578" s="222">
        <f t="shared" si="1601"/>
        <v>0</v>
      </c>
      <c r="IC578" s="222">
        <f t="shared" si="1602"/>
        <v>0</v>
      </c>
      <c r="ID578" s="222">
        <f t="shared" si="1603"/>
        <v>0</v>
      </c>
      <c r="IE578" s="222">
        <f t="shared" si="1604"/>
        <v>0</v>
      </c>
      <c r="IF578" s="222">
        <f t="shared" si="1605"/>
        <v>0</v>
      </c>
      <c r="IG578" s="222">
        <f t="shared" si="1606"/>
        <v>0</v>
      </c>
      <c r="IH578" s="222">
        <f t="shared" si="1607"/>
        <v>0</v>
      </c>
      <c r="II578" s="222">
        <f t="shared" si="1608"/>
        <v>0</v>
      </c>
      <c r="IJ578" s="222">
        <f t="shared" si="1609"/>
        <v>0</v>
      </c>
      <c r="IK578" s="222">
        <f t="shared" si="1610"/>
        <v>0</v>
      </c>
      <c r="IL578" s="222">
        <f t="shared" si="1611"/>
        <v>0</v>
      </c>
      <c r="IM578" s="222">
        <f t="shared" si="1612"/>
        <v>0</v>
      </c>
      <c r="IN578" s="222">
        <f t="shared" si="1613"/>
        <v>0</v>
      </c>
      <c r="IO578" s="222">
        <f t="shared" si="1614"/>
        <v>0</v>
      </c>
      <c r="IP578" s="222">
        <f t="shared" si="1615"/>
        <v>0</v>
      </c>
      <c r="IQ578" s="222">
        <f t="shared" si="1616"/>
        <v>0</v>
      </c>
      <c r="IR578" s="222">
        <f t="shared" si="1617"/>
        <v>0</v>
      </c>
      <c r="IS578" s="222">
        <f t="shared" si="1618"/>
        <v>0</v>
      </c>
      <c r="IT578" s="222">
        <f t="shared" si="1619"/>
        <v>0</v>
      </c>
      <c r="IU578" s="222">
        <f t="shared" si="1620"/>
        <v>0</v>
      </c>
      <c r="IV578" s="222">
        <f t="shared" si="1621"/>
        <v>0</v>
      </c>
      <c r="IW578" s="222">
        <f t="shared" si="1622"/>
        <v>0</v>
      </c>
      <c r="IX578" s="222">
        <f t="shared" si="1623"/>
        <v>0</v>
      </c>
      <c r="IY578" s="222">
        <f t="shared" si="1624"/>
        <v>0</v>
      </c>
      <c r="IZ578" s="222">
        <f t="shared" si="1625"/>
        <v>0</v>
      </c>
      <c r="JA578" s="222">
        <f t="shared" si="1626"/>
        <v>0</v>
      </c>
      <c r="JB578" s="222">
        <f t="shared" si="1627"/>
        <v>0</v>
      </c>
    </row>
    <row r="579" spans="2:262">
      <c r="B579" s="230">
        <v>218</v>
      </c>
      <c r="C579" s="229">
        <f t="shared" si="1628"/>
        <v>4.2578124999999951E-3</v>
      </c>
      <c r="D579" s="226">
        <f t="shared" ca="1" si="1371"/>
        <v>72.160605815526239</v>
      </c>
      <c r="E579" s="225">
        <f ca="1">HP361</f>
        <v>0.16060581552623795</v>
      </c>
      <c r="F579" s="224">
        <v>218</v>
      </c>
      <c r="G579" s="222">
        <f t="shared" si="1372"/>
        <v>0</v>
      </c>
      <c r="H579" s="222">
        <f t="shared" si="1373"/>
        <v>0</v>
      </c>
      <c r="I579" s="222">
        <f t="shared" si="1374"/>
        <v>0</v>
      </c>
      <c r="J579" s="222">
        <f t="shared" si="1375"/>
        <v>0</v>
      </c>
      <c r="K579" s="222">
        <f t="shared" si="1376"/>
        <v>0</v>
      </c>
      <c r="L579" s="222">
        <f t="shared" si="1377"/>
        <v>0</v>
      </c>
      <c r="M579" s="222">
        <f t="shared" si="1378"/>
        <v>0</v>
      </c>
      <c r="N579" s="222">
        <f t="shared" si="1379"/>
        <v>0</v>
      </c>
      <c r="O579" s="222">
        <f t="shared" si="1380"/>
        <v>0</v>
      </c>
      <c r="P579" s="222">
        <f t="shared" si="1381"/>
        <v>0</v>
      </c>
      <c r="Q579" s="222">
        <f t="shared" si="1382"/>
        <v>0</v>
      </c>
      <c r="R579" s="222">
        <f t="shared" si="1383"/>
        <v>0</v>
      </c>
      <c r="S579" s="222">
        <f t="shared" si="1384"/>
        <v>0</v>
      </c>
      <c r="T579" s="222">
        <f t="shared" si="1385"/>
        <v>0</v>
      </c>
      <c r="U579" s="222">
        <f t="shared" si="1386"/>
        <v>0</v>
      </c>
      <c r="V579" s="222">
        <f t="shared" si="1387"/>
        <v>0</v>
      </c>
      <c r="W579" s="222">
        <f t="shared" si="1388"/>
        <v>0</v>
      </c>
      <c r="X579" s="222">
        <f t="shared" si="1389"/>
        <v>0</v>
      </c>
      <c r="Y579" s="222">
        <f t="shared" si="1390"/>
        <v>0</v>
      </c>
      <c r="Z579" s="222">
        <f t="shared" si="1391"/>
        <v>0</v>
      </c>
      <c r="AA579" s="222">
        <f t="shared" si="1392"/>
        <v>0</v>
      </c>
      <c r="AB579" s="222">
        <f t="shared" si="1393"/>
        <v>0</v>
      </c>
      <c r="AC579" s="222">
        <f t="shared" si="1394"/>
        <v>0</v>
      </c>
      <c r="AD579" s="222">
        <f t="shared" si="1395"/>
        <v>0</v>
      </c>
      <c r="AE579" s="222">
        <f t="shared" si="1396"/>
        <v>0</v>
      </c>
      <c r="AF579" s="222">
        <f t="shared" si="1397"/>
        <v>0</v>
      </c>
      <c r="AG579" s="222">
        <f t="shared" si="1398"/>
        <v>0</v>
      </c>
      <c r="AH579" s="222">
        <f t="shared" si="1399"/>
        <v>0</v>
      </c>
      <c r="AI579" s="222">
        <f t="shared" si="1400"/>
        <v>0</v>
      </c>
      <c r="AJ579" s="222">
        <f t="shared" si="1401"/>
        <v>0</v>
      </c>
      <c r="AK579" s="222">
        <f t="shared" si="1402"/>
        <v>0</v>
      </c>
      <c r="AL579" s="222">
        <f t="shared" si="1403"/>
        <v>0</v>
      </c>
      <c r="AM579" s="222">
        <f t="shared" si="1404"/>
        <v>0</v>
      </c>
      <c r="AN579" s="222">
        <f t="shared" si="1405"/>
        <v>0</v>
      </c>
      <c r="AO579" s="222">
        <f t="shared" si="1406"/>
        <v>0</v>
      </c>
      <c r="AP579" s="222">
        <f t="shared" si="1407"/>
        <v>0</v>
      </c>
      <c r="AQ579" s="222">
        <f t="shared" si="1408"/>
        <v>0</v>
      </c>
      <c r="AR579" s="222">
        <f t="shared" si="1409"/>
        <v>0</v>
      </c>
      <c r="AS579" s="222">
        <f t="shared" si="1410"/>
        <v>0</v>
      </c>
      <c r="AT579" s="222">
        <f t="shared" si="1411"/>
        <v>0</v>
      </c>
      <c r="AU579" s="222">
        <f t="shared" si="1412"/>
        <v>0</v>
      </c>
      <c r="AV579" s="222">
        <f t="shared" si="1413"/>
        <v>0</v>
      </c>
      <c r="AW579" s="222">
        <f t="shared" si="1414"/>
        <v>0</v>
      </c>
      <c r="AX579" s="222">
        <f t="shared" si="1415"/>
        <v>0</v>
      </c>
      <c r="AY579" s="222">
        <f t="shared" si="1416"/>
        <v>0</v>
      </c>
      <c r="AZ579" s="222">
        <f t="shared" si="1417"/>
        <v>0</v>
      </c>
      <c r="BA579" s="222">
        <f t="shared" si="1418"/>
        <v>0</v>
      </c>
      <c r="BB579" s="222">
        <f t="shared" si="1419"/>
        <v>0</v>
      </c>
      <c r="BC579" s="222">
        <f t="shared" si="1420"/>
        <v>0</v>
      </c>
      <c r="BD579" s="222">
        <f t="shared" si="1421"/>
        <v>0</v>
      </c>
      <c r="BE579" s="222">
        <f t="shared" si="1422"/>
        <v>0</v>
      </c>
      <c r="BF579" s="222">
        <f t="shared" si="1423"/>
        <v>0</v>
      </c>
      <c r="BG579" s="222">
        <f t="shared" si="1424"/>
        <v>0</v>
      </c>
      <c r="BH579" s="222">
        <f t="shared" si="1425"/>
        <v>0</v>
      </c>
      <c r="BI579" s="222">
        <f t="shared" si="1426"/>
        <v>0</v>
      </c>
      <c r="BJ579" s="222">
        <f t="shared" si="1427"/>
        <v>0</v>
      </c>
      <c r="BK579" s="222">
        <f t="shared" si="1428"/>
        <v>0</v>
      </c>
      <c r="BL579" s="222">
        <f t="shared" si="1429"/>
        <v>0</v>
      </c>
      <c r="BM579" s="222">
        <f t="shared" si="1430"/>
        <v>0</v>
      </c>
      <c r="BN579" s="222">
        <f t="shared" si="1431"/>
        <v>0</v>
      </c>
      <c r="BO579" s="222">
        <f t="shared" si="1432"/>
        <v>0</v>
      </c>
      <c r="BP579" s="222">
        <f t="shared" si="1433"/>
        <v>0</v>
      </c>
      <c r="BQ579" s="222">
        <f t="shared" si="1434"/>
        <v>0</v>
      </c>
      <c r="BR579" s="222">
        <f t="shared" si="1435"/>
        <v>0</v>
      </c>
      <c r="BS579" s="222">
        <f t="shared" si="1436"/>
        <v>0</v>
      </c>
      <c r="BT579" s="222">
        <f t="shared" si="1437"/>
        <v>0</v>
      </c>
      <c r="BU579" s="222">
        <f t="shared" si="1438"/>
        <v>0</v>
      </c>
      <c r="BV579" s="222">
        <f t="shared" si="1439"/>
        <v>0</v>
      </c>
      <c r="BW579" s="222">
        <f t="shared" si="1440"/>
        <v>0</v>
      </c>
      <c r="BX579" s="222">
        <f t="shared" si="1441"/>
        <v>0</v>
      </c>
      <c r="BY579" s="222">
        <f t="shared" si="1442"/>
        <v>0</v>
      </c>
      <c r="BZ579" s="222">
        <f t="shared" si="1443"/>
        <v>0</v>
      </c>
      <c r="CA579" s="222">
        <f t="shared" si="1444"/>
        <v>0</v>
      </c>
      <c r="CB579" s="222">
        <f t="shared" si="1445"/>
        <v>0</v>
      </c>
      <c r="CC579" s="222">
        <f t="shared" si="1446"/>
        <v>0</v>
      </c>
      <c r="CD579" s="222">
        <f t="shared" si="1447"/>
        <v>0</v>
      </c>
      <c r="CE579" s="222">
        <f t="shared" si="1448"/>
        <v>0</v>
      </c>
      <c r="CF579" s="222">
        <f t="shared" si="1449"/>
        <v>0</v>
      </c>
      <c r="CG579" s="222">
        <f t="shared" si="1450"/>
        <v>0</v>
      </c>
      <c r="CH579" s="222">
        <f t="shared" si="1451"/>
        <v>0</v>
      </c>
      <c r="CI579" s="222">
        <f t="shared" si="1452"/>
        <v>0</v>
      </c>
      <c r="CJ579" s="222">
        <f t="shared" si="1453"/>
        <v>0</v>
      </c>
      <c r="CK579" s="222">
        <f t="shared" si="1454"/>
        <v>0</v>
      </c>
      <c r="CL579" s="222">
        <f t="shared" si="1455"/>
        <v>0</v>
      </c>
      <c r="CM579" s="222">
        <f t="shared" si="1456"/>
        <v>0</v>
      </c>
      <c r="CN579" s="222">
        <f t="shared" si="1457"/>
        <v>0</v>
      </c>
      <c r="CO579" s="222">
        <f t="shared" si="1458"/>
        <v>0</v>
      </c>
      <c r="CP579" s="222">
        <f t="shared" si="1459"/>
        <v>0</v>
      </c>
      <c r="CQ579" s="222">
        <f t="shared" si="1460"/>
        <v>0</v>
      </c>
      <c r="CR579" s="222">
        <f t="shared" si="1461"/>
        <v>0</v>
      </c>
      <c r="CS579" s="222">
        <f t="shared" si="1462"/>
        <v>0</v>
      </c>
      <c r="CT579" s="222">
        <f t="shared" si="1463"/>
        <v>0</v>
      </c>
      <c r="CU579" s="222">
        <f t="shared" si="1464"/>
        <v>0</v>
      </c>
      <c r="CV579" s="222">
        <f t="shared" si="1465"/>
        <v>0</v>
      </c>
      <c r="CW579" s="222">
        <f t="shared" si="1466"/>
        <v>0</v>
      </c>
      <c r="CX579" s="222">
        <f t="shared" si="1467"/>
        <v>0</v>
      </c>
      <c r="CY579" s="222">
        <f t="shared" si="1468"/>
        <v>0</v>
      </c>
      <c r="CZ579" s="222">
        <f t="shared" si="1469"/>
        <v>0</v>
      </c>
      <c r="DA579" s="222">
        <f t="shared" si="1470"/>
        <v>0</v>
      </c>
      <c r="DB579" s="222">
        <f t="shared" si="1471"/>
        <v>0</v>
      </c>
      <c r="DC579" s="222">
        <f t="shared" si="1472"/>
        <v>0</v>
      </c>
      <c r="DD579" s="222">
        <f t="shared" si="1473"/>
        <v>0</v>
      </c>
      <c r="DE579" s="222">
        <f t="shared" si="1474"/>
        <v>0</v>
      </c>
      <c r="DF579" s="222">
        <f t="shared" si="1475"/>
        <v>0</v>
      </c>
      <c r="DG579" s="222">
        <f t="shared" si="1476"/>
        <v>0</v>
      </c>
      <c r="DH579" s="222">
        <f t="shared" si="1477"/>
        <v>0</v>
      </c>
      <c r="DI579" s="222">
        <f t="shared" si="1478"/>
        <v>0</v>
      </c>
      <c r="DJ579" s="222">
        <f t="shared" si="1479"/>
        <v>0</v>
      </c>
      <c r="DK579" s="222">
        <f t="shared" si="1480"/>
        <v>0</v>
      </c>
      <c r="DL579" s="222">
        <f t="shared" si="1481"/>
        <v>0</v>
      </c>
      <c r="DM579" s="222">
        <f t="shared" si="1482"/>
        <v>0</v>
      </c>
      <c r="DN579" s="222">
        <f t="shared" si="1483"/>
        <v>0</v>
      </c>
      <c r="DO579" s="222">
        <f t="shared" si="1484"/>
        <v>0</v>
      </c>
      <c r="DP579" s="222">
        <f t="shared" si="1485"/>
        <v>0</v>
      </c>
      <c r="DQ579" s="222">
        <f t="shared" si="1486"/>
        <v>0</v>
      </c>
      <c r="DR579" s="222">
        <f t="shared" si="1487"/>
        <v>0</v>
      </c>
      <c r="DS579" s="222">
        <f t="shared" si="1488"/>
        <v>0</v>
      </c>
      <c r="DT579" s="222">
        <f t="shared" si="1489"/>
        <v>0</v>
      </c>
      <c r="DU579" s="222">
        <f t="shared" si="1490"/>
        <v>0</v>
      </c>
      <c r="DV579" s="222">
        <f t="shared" si="1491"/>
        <v>0</v>
      </c>
      <c r="DW579" s="222">
        <f t="shared" si="1492"/>
        <v>0</v>
      </c>
      <c r="DX579" s="222">
        <f t="shared" si="1493"/>
        <v>0</v>
      </c>
      <c r="DY579" s="222">
        <f t="shared" si="1494"/>
        <v>0</v>
      </c>
      <c r="DZ579" s="222">
        <f t="shared" si="1495"/>
        <v>0</v>
      </c>
      <c r="EA579" s="222">
        <f t="shared" si="1496"/>
        <v>0</v>
      </c>
      <c r="EB579" s="222">
        <f t="shared" si="1497"/>
        <v>0</v>
      </c>
      <c r="EC579" s="222">
        <f t="shared" si="1498"/>
        <v>0</v>
      </c>
      <c r="ED579" s="222">
        <f t="shared" si="1499"/>
        <v>0</v>
      </c>
      <c r="EE579" s="222">
        <f t="shared" si="1500"/>
        <v>0</v>
      </c>
      <c r="EF579" s="222">
        <f t="shared" si="1501"/>
        <v>0</v>
      </c>
      <c r="EG579" s="222">
        <f t="shared" si="1502"/>
        <v>0</v>
      </c>
      <c r="EH579" s="222">
        <f t="shared" si="1503"/>
        <v>0</v>
      </c>
      <c r="EI579" s="222">
        <f t="shared" si="1504"/>
        <v>0</v>
      </c>
      <c r="EJ579" s="222">
        <f t="shared" si="1505"/>
        <v>0</v>
      </c>
      <c r="EK579" s="222">
        <f t="shared" si="1506"/>
        <v>0</v>
      </c>
      <c r="EL579" s="222">
        <f t="shared" si="1507"/>
        <v>0</v>
      </c>
      <c r="EM579" s="222">
        <f t="shared" si="1508"/>
        <v>0</v>
      </c>
      <c r="EN579" s="222">
        <f t="shared" si="1509"/>
        <v>0</v>
      </c>
      <c r="EO579" s="222">
        <f t="shared" si="1510"/>
        <v>0</v>
      </c>
      <c r="EP579" s="222">
        <f t="shared" si="1511"/>
        <v>0</v>
      </c>
      <c r="EQ579" s="222">
        <f t="shared" si="1512"/>
        <v>0</v>
      </c>
      <c r="ER579" s="222">
        <f t="shared" si="1513"/>
        <v>0</v>
      </c>
      <c r="ES579" s="222">
        <f t="shared" si="1514"/>
        <v>0</v>
      </c>
      <c r="ET579" s="222">
        <f t="shared" si="1515"/>
        <v>0</v>
      </c>
      <c r="EU579" s="222">
        <f t="shared" si="1516"/>
        <v>0</v>
      </c>
      <c r="EV579" s="222">
        <f t="shared" si="1517"/>
        <v>0</v>
      </c>
      <c r="EW579" s="222">
        <f t="shared" si="1518"/>
        <v>0</v>
      </c>
      <c r="EX579" s="222">
        <f t="shared" si="1519"/>
        <v>0</v>
      </c>
      <c r="EY579" s="222">
        <f t="shared" si="1520"/>
        <v>0</v>
      </c>
      <c r="EZ579" s="222">
        <f t="shared" si="1521"/>
        <v>0</v>
      </c>
      <c r="FA579" s="222">
        <f t="shared" si="1522"/>
        <v>0</v>
      </c>
      <c r="FB579" s="222">
        <f t="shared" si="1523"/>
        <v>0</v>
      </c>
      <c r="FC579" s="222">
        <f t="shared" si="1524"/>
        <v>0</v>
      </c>
      <c r="FD579" s="222">
        <f t="shared" si="1525"/>
        <v>0</v>
      </c>
      <c r="FE579" s="222">
        <f t="shared" si="1526"/>
        <v>0</v>
      </c>
      <c r="FF579" s="222">
        <f t="shared" si="1527"/>
        <v>0</v>
      </c>
      <c r="FG579" s="222">
        <f t="shared" si="1528"/>
        <v>0</v>
      </c>
      <c r="FH579" s="222">
        <f t="shared" si="1529"/>
        <v>0</v>
      </c>
      <c r="FI579" s="222">
        <f t="shared" si="1530"/>
        <v>0</v>
      </c>
      <c r="FJ579" s="222">
        <f t="shared" si="1531"/>
        <v>0</v>
      </c>
      <c r="FK579" s="222">
        <f t="shared" si="1532"/>
        <v>0</v>
      </c>
      <c r="FL579" s="222">
        <f t="shared" si="1533"/>
        <v>0</v>
      </c>
      <c r="FM579" s="222">
        <f t="shared" si="1534"/>
        <v>0</v>
      </c>
      <c r="FN579" s="222">
        <f t="shared" si="1535"/>
        <v>0</v>
      </c>
      <c r="FO579" s="222">
        <f t="shared" si="1536"/>
        <v>0</v>
      </c>
      <c r="FP579" s="222">
        <f t="shared" si="1537"/>
        <v>0</v>
      </c>
      <c r="FQ579" s="222">
        <f t="shared" si="1538"/>
        <v>0</v>
      </c>
      <c r="FR579" s="222">
        <f t="shared" si="1539"/>
        <v>0</v>
      </c>
      <c r="FS579" s="222">
        <f t="shared" si="1540"/>
        <v>0</v>
      </c>
      <c r="FT579" s="222">
        <f t="shared" si="1541"/>
        <v>0</v>
      </c>
      <c r="FU579" s="222">
        <f t="shared" si="1542"/>
        <v>0</v>
      </c>
      <c r="FV579" s="222">
        <f t="shared" si="1543"/>
        <v>0</v>
      </c>
      <c r="FW579" s="222">
        <f t="shared" si="1544"/>
        <v>0</v>
      </c>
      <c r="FX579" s="222">
        <f t="shared" si="1545"/>
        <v>0</v>
      </c>
      <c r="FY579" s="222">
        <f t="shared" si="1546"/>
        <v>0</v>
      </c>
      <c r="FZ579" s="222">
        <f t="shared" si="1547"/>
        <v>0</v>
      </c>
      <c r="GA579" s="222">
        <f t="shared" si="1548"/>
        <v>0</v>
      </c>
      <c r="GB579" s="222">
        <f t="shared" si="1549"/>
        <v>0</v>
      </c>
      <c r="GC579" s="222">
        <f t="shared" si="1550"/>
        <v>0</v>
      </c>
      <c r="GD579" s="222">
        <f t="shared" si="1551"/>
        <v>0</v>
      </c>
      <c r="GE579" s="222">
        <f t="shared" si="1552"/>
        <v>0</v>
      </c>
      <c r="GF579" s="222">
        <f t="shared" si="1553"/>
        <v>0</v>
      </c>
      <c r="GG579" s="222">
        <f t="shared" si="1554"/>
        <v>0</v>
      </c>
      <c r="GH579" s="222">
        <f t="shared" si="1555"/>
        <v>0</v>
      </c>
      <c r="GI579" s="222">
        <f t="shared" si="1556"/>
        <v>0</v>
      </c>
      <c r="GJ579" s="222">
        <f t="shared" si="1557"/>
        <v>0</v>
      </c>
      <c r="GK579" s="222">
        <f t="shared" si="1558"/>
        <v>0</v>
      </c>
      <c r="GL579" s="222">
        <f t="shared" si="1559"/>
        <v>0</v>
      </c>
      <c r="GM579" s="222">
        <f t="shared" si="1560"/>
        <v>0</v>
      </c>
      <c r="GN579" s="222">
        <f t="shared" si="1561"/>
        <v>0</v>
      </c>
      <c r="GO579" s="222">
        <f t="shared" si="1562"/>
        <v>0</v>
      </c>
      <c r="GP579" s="222">
        <f t="shared" si="1563"/>
        <v>0</v>
      </c>
      <c r="GQ579" s="222">
        <f t="shared" si="1564"/>
        <v>0</v>
      </c>
      <c r="GR579" s="222">
        <f t="shared" si="1565"/>
        <v>0</v>
      </c>
      <c r="GS579" s="222">
        <f t="shared" si="1566"/>
        <v>0</v>
      </c>
      <c r="GT579" s="222">
        <f t="shared" si="1567"/>
        <v>0</v>
      </c>
      <c r="GU579" s="222">
        <f t="shared" si="1568"/>
        <v>0</v>
      </c>
      <c r="GV579" s="222">
        <f t="shared" si="1569"/>
        <v>0</v>
      </c>
      <c r="GW579" s="222">
        <f t="shared" si="1570"/>
        <v>0</v>
      </c>
      <c r="GX579" s="222">
        <f t="shared" si="1571"/>
        <v>0</v>
      </c>
      <c r="GY579" s="222">
        <f t="shared" si="1572"/>
        <v>0</v>
      </c>
      <c r="GZ579" s="222">
        <f t="shared" si="1573"/>
        <v>0</v>
      </c>
      <c r="HA579" s="222">
        <f t="shared" si="1574"/>
        <v>0</v>
      </c>
      <c r="HB579" s="222">
        <f t="shared" si="1575"/>
        <v>0</v>
      </c>
      <c r="HC579" s="222">
        <f t="shared" si="1576"/>
        <v>0</v>
      </c>
      <c r="HD579" s="222">
        <f t="shared" si="1577"/>
        <v>0</v>
      </c>
      <c r="HE579" s="222">
        <f t="shared" si="1578"/>
        <v>0</v>
      </c>
      <c r="HF579" s="222">
        <f t="shared" si="1579"/>
        <v>0</v>
      </c>
      <c r="HG579" s="222">
        <f t="shared" si="1580"/>
        <v>0</v>
      </c>
      <c r="HH579" s="222">
        <f t="shared" si="1581"/>
        <v>0</v>
      </c>
      <c r="HI579" s="222">
        <f t="shared" si="1582"/>
        <v>0</v>
      </c>
      <c r="HJ579" s="222">
        <f t="shared" si="1583"/>
        <v>0</v>
      </c>
      <c r="HK579" s="222">
        <f t="shared" si="1584"/>
        <v>0</v>
      </c>
      <c r="HL579" s="222">
        <f t="shared" si="1585"/>
        <v>0</v>
      </c>
      <c r="HM579" s="222">
        <f t="shared" si="1586"/>
        <v>0</v>
      </c>
      <c r="HN579" s="222">
        <f t="shared" si="1587"/>
        <v>0</v>
      </c>
      <c r="HO579" s="222">
        <f t="shared" si="1588"/>
        <v>0</v>
      </c>
      <c r="HP579" s="222">
        <f t="shared" si="1589"/>
        <v>0</v>
      </c>
      <c r="HQ579" s="222">
        <f t="shared" si="1590"/>
        <v>0</v>
      </c>
      <c r="HR579" s="222">
        <f t="shared" si="1591"/>
        <v>0</v>
      </c>
      <c r="HS579" s="222">
        <f t="shared" si="1592"/>
        <v>0</v>
      </c>
      <c r="HT579" s="222">
        <f t="shared" si="1593"/>
        <v>0</v>
      </c>
      <c r="HU579" s="222">
        <f t="shared" si="1594"/>
        <v>0</v>
      </c>
      <c r="HV579" s="222">
        <f t="shared" si="1595"/>
        <v>0</v>
      </c>
      <c r="HW579" s="222">
        <f t="shared" si="1596"/>
        <v>0</v>
      </c>
      <c r="HX579" s="222">
        <f t="shared" si="1597"/>
        <v>0</v>
      </c>
      <c r="HY579" s="222">
        <f t="shared" si="1598"/>
        <v>0</v>
      </c>
      <c r="HZ579" s="222">
        <f t="shared" si="1599"/>
        <v>0</v>
      </c>
      <c r="IA579" s="222">
        <f t="shared" si="1600"/>
        <v>0</v>
      </c>
      <c r="IB579" s="222">
        <f t="shared" si="1601"/>
        <v>0</v>
      </c>
      <c r="IC579" s="222">
        <f t="shared" si="1602"/>
        <v>0</v>
      </c>
      <c r="ID579" s="222">
        <f t="shared" si="1603"/>
        <v>0</v>
      </c>
      <c r="IE579" s="222">
        <f t="shared" si="1604"/>
        <v>0</v>
      </c>
      <c r="IF579" s="222">
        <f t="shared" si="1605"/>
        <v>0</v>
      </c>
      <c r="IG579" s="222">
        <f t="shared" si="1606"/>
        <v>0</v>
      </c>
      <c r="IH579" s="222">
        <f t="shared" si="1607"/>
        <v>0</v>
      </c>
      <c r="II579" s="222">
        <f t="shared" si="1608"/>
        <v>0</v>
      </c>
      <c r="IJ579" s="222">
        <f t="shared" si="1609"/>
        <v>0</v>
      </c>
      <c r="IK579" s="222">
        <f t="shared" si="1610"/>
        <v>0</v>
      </c>
      <c r="IL579" s="222">
        <f t="shared" si="1611"/>
        <v>0</v>
      </c>
      <c r="IM579" s="222">
        <f t="shared" si="1612"/>
        <v>0</v>
      </c>
      <c r="IN579" s="222">
        <f t="shared" si="1613"/>
        <v>0</v>
      </c>
      <c r="IO579" s="222">
        <f t="shared" si="1614"/>
        <v>0</v>
      </c>
      <c r="IP579" s="222">
        <f t="shared" si="1615"/>
        <v>0</v>
      </c>
      <c r="IQ579" s="222">
        <f t="shared" si="1616"/>
        <v>0</v>
      </c>
      <c r="IR579" s="222">
        <f t="shared" si="1617"/>
        <v>0</v>
      </c>
      <c r="IS579" s="222">
        <f t="shared" si="1618"/>
        <v>0</v>
      </c>
      <c r="IT579" s="222">
        <f t="shared" si="1619"/>
        <v>0</v>
      </c>
      <c r="IU579" s="222">
        <f t="shared" si="1620"/>
        <v>0</v>
      </c>
      <c r="IV579" s="222">
        <f t="shared" si="1621"/>
        <v>0</v>
      </c>
      <c r="IW579" s="222">
        <f t="shared" si="1622"/>
        <v>0</v>
      </c>
      <c r="IX579" s="222">
        <f t="shared" si="1623"/>
        <v>0</v>
      </c>
      <c r="IY579" s="222">
        <f t="shared" si="1624"/>
        <v>0</v>
      </c>
      <c r="IZ579" s="222">
        <f t="shared" si="1625"/>
        <v>0</v>
      </c>
      <c r="JA579" s="222">
        <f t="shared" si="1626"/>
        <v>0</v>
      </c>
      <c r="JB579" s="222">
        <f t="shared" si="1627"/>
        <v>0</v>
      </c>
    </row>
    <row r="580" spans="2:262">
      <c r="B580" s="230">
        <v>219</v>
      </c>
      <c r="C580" s="229">
        <f t="shared" si="1628"/>
        <v>4.2773437499999947E-3</v>
      </c>
      <c r="D580" s="226">
        <f t="shared" ca="1" si="1371"/>
        <v>72.159070059725977</v>
      </c>
      <c r="E580" s="225">
        <f ca="1">HQ361</f>
        <v>0.15907005972597954</v>
      </c>
      <c r="F580" s="224">
        <v>219</v>
      </c>
      <c r="G580" s="222">
        <f t="shared" si="1372"/>
        <v>0</v>
      </c>
      <c r="H580" s="222">
        <f t="shared" si="1373"/>
        <v>0</v>
      </c>
      <c r="I580" s="222">
        <f t="shared" si="1374"/>
        <v>0</v>
      </c>
      <c r="J580" s="222">
        <f t="shared" si="1375"/>
        <v>0</v>
      </c>
      <c r="K580" s="222">
        <f t="shared" si="1376"/>
        <v>0</v>
      </c>
      <c r="L580" s="222">
        <f t="shared" si="1377"/>
        <v>0</v>
      </c>
      <c r="M580" s="222">
        <f t="shared" si="1378"/>
        <v>0</v>
      </c>
      <c r="N580" s="222">
        <f t="shared" si="1379"/>
        <v>0</v>
      </c>
      <c r="O580" s="222">
        <f t="shared" si="1380"/>
        <v>0</v>
      </c>
      <c r="P580" s="222">
        <f t="shared" si="1381"/>
        <v>0</v>
      </c>
      <c r="Q580" s="222">
        <f t="shared" si="1382"/>
        <v>0</v>
      </c>
      <c r="R580" s="222">
        <f t="shared" si="1383"/>
        <v>0</v>
      </c>
      <c r="S580" s="222">
        <f t="shared" si="1384"/>
        <v>0</v>
      </c>
      <c r="T580" s="222">
        <f t="shared" si="1385"/>
        <v>0</v>
      </c>
      <c r="U580" s="222">
        <f t="shared" si="1386"/>
        <v>0</v>
      </c>
      <c r="V580" s="222">
        <f t="shared" si="1387"/>
        <v>0</v>
      </c>
      <c r="W580" s="222">
        <f t="shared" si="1388"/>
        <v>0</v>
      </c>
      <c r="X580" s="222">
        <f t="shared" si="1389"/>
        <v>0</v>
      </c>
      <c r="Y580" s="222">
        <f t="shared" si="1390"/>
        <v>0</v>
      </c>
      <c r="Z580" s="222">
        <f t="shared" si="1391"/>
        <v>0</v>
      </c>
      <c r="AA580" s="222">
        <f t="shared" si="1392"/>
        <v>0</v>
      </c>
      <c r="AB580" s="222">
        <f t="shared" si="1393"/>
        <v>0</v>
      </c>
      <c r="AC580" s="222">
        <f t="shared" si="1394"/>
        <v>0</v>
      </c>
      <c r="AD580" s="222">
        <f t="shared" si="1395"/>
        <v>0</v>
      </c>
      <c r="AE580" s="222">
        <f t="shared" si="1396"/>
        <v>0</v>
      </c>
      <c r="AF580" s="222">
        <f t="shared" si="1397"/>
        <v>0</v>
      </c>
      <c r="AG580" s="222">
        <f t="shared" si="1398"/>
        <v>0</v>
      </c>
      <c r="AH580" s="222">
        <f t="shared" si="1399"/>
        <v>0</v>
      </c>
      <c r="AI580" s="222">
        <f t="shared" si="1400"/>
        <v>0</v>
      </c>
      <c r="AJ580" s="222">
        <f t="shared" si="1401"/>
        <v>0</v>
      </c>
      <c r="AK580" s="222">
        <f t="shared" si="1402"/>
        <v>0</v>
      </c>
      <c r="AL580" s="222">
        <f t="shared" si="1403"/>
        <v>0</v>
      </c>
      <c r="AM580" s="222">
        <f t="shared" si="1404"/>
        <v>0</v>
      </c>
      <c r="AN580" s="222">
        <f t="shared" si="1405"/>
        <v>0</v>
      </c>
      <c r="AO580" s="222">
        <f t="shared" si="1406"/>
        <v>0</v>
      </c>
      <c r="AP580" s="222">
        <f t="shared" si="1407"/>
        <v>0</v>
      </c>
      <c r="AQ580" s="222">
        <f t="shared" si="1408"/>
        <v>0</v>
      </c>
      <c r="AR580" s="222">
        <f t="shared" si="1409"/>
        <v>0</v>
      </c>
      <c r="AS580" s="222">
        <f t="shared" si="1410"/>
        <v>0</v>
      </c>
      <c r="AT580" s="222">
        <f t="shared" si="1411"/>
        <v>0</v>
      </c>
      <c r="AU580" s="222">
        <f t="shared" si="1412"/>
        <v>0</v>
      </c>
      <c r="AV580" s="222">
        <f t="shared" si="1413"/>
        <v>0</v>
      </c>
      <c r="AW580" s="222">
        <f t="shared" si="1414"/>
        <v>0</v>
      </c>
      <c r="AX580" s="222">
        <f t="shared" si="1415"/>
        <v>0</v>
      </c>
      <c r="AY580" s="222">
        <f t="shared" si="1416"/>
        <v>0</v>
      </c>
      <c r="AZ580" s="222">
        <f t="shared" si="1417"/>
        <v>0</v>
      </c>
      <c r="BA580" s="222">
        <f t="shared" si="1418"/>
        <v>0</v>
      </c>
      <c r="BB580" s="222">
        <f t="shared" si="1419"/>
        <v>0</v>
      </c>
      <c r="BC580" s="222">
        <f t="shared" si="1420"/>
        <v>0</v>
      </c>
      <c r="BD580" s="222">
        <f t="shared" si="1421"/>
        <v>0</v>
      </c>
      <c r="BE580" s="222">
        <f t="shared" si="1422"/>
        <v>0</v>
      </c>
      <c r="BF580" s="222">
        <f t="shared" si="1423"/>
        <v>0</v>
      </c>
      <c r="BG580" s="222">
        <f t="shared" si="1424"/>
        <v>0</v>
      </c>
      <c r="BH580" s="222">
        <f t="shared" si="1425"/>
        <v>0</v>
      </c>
      <c r="BI580" s="222">
        <f t="shared" si="1426"/>
        <v>0</v>
      </c>
      <c r="BJ580" s="222">
        <f t="shared" si="1427"/>
        <v>0</v>
      </c>
      <c r="BK580" s="222">
        <f t="shared" si="1428"/>
        <v>0</v>
      </c>
      <c r="BL580" s="222">
        <f t="shared" si="1429"/>
        <v>0</v>
      </c>
      <c r="BM580" s="222">
        <f t="shared" si="1430"/>
        <v>0</v>
      </c>
      <c r="BN580" s="222">
        <f t="shared" si="1431"/>
        <v>0</v>
      </c>
      <c r="BO580" s="222">
        <f t="shared" si="1432"/>
        <v>0</v>
      </c>
      <c r="BP580" s="222">
        <f t="shared" si="1433"/>
        <v>0</v>
      </c>
      <c r="BQ580" s="222">
        <f t="shared" si="1434"/>
        <v>0</v>
      </c>
      <c r="BR580" s="222">
        <f t="shared" si="1435"/>
        <v>0</v>
      </c>
      <c r="BS580" s="222">
        <f t="shared" si="1436"/>
        <v>0</v>
      </c>
      <c r="BT580" s="222">
        <f t="shared" si="1437"/>
        <v>0</v>
      </c>
      <c r="BU580" s="222">
        <f t="shared" si="1438"/>
        <v>0</v>
      </c>
      <c r="BV580" s="222">
        <f t="shared" si="1439"/>
        <v>0</v>
      </c>
      <c r="BW580" s="222">
        <f t="shared" si="1440"/>
        <v>0</v>
      </c>
      <c r="BX580" s="222">
        <f t="shared" si="1441"/>
        <v>0</v>
      </c>
      <c r="BY580" s="222">
        <f t="shared" si="1442"/>
        <v>0</v>
      </c>
      <c r="BZ580" s="222">
        <f t="shared" si="1443"/>
        <v>0</v>
      </c>
      <c r="CA580" s="222">
        <f t="shared" si="1444"/>
        <v>0</v>
      </c>
      <c r="CB580" s="222">
        <f t="shared" si="1445"/>
        <v>0</v>
      </c>
      <c r="CC580" s="222">
        <f t="shared" si="1446"/>
        <v>0</v>
      </c>
      <c r="CD580" s="222">
        <f t="shared" si="1447"/>
        <v>0</v>
      </c>
      <c r="CE580" s="222">
        <f t="shared" si="1448"/>
        <v>0</v>
      </c>
      <c r="CF580" s="222">
        <f t="shared" si="1449"/>
        <v>0</v>
      </c>
      <c r="CG580" s="222">
        <f t="shared" si="1450"/>
        <v>0</v>
      </c>
      <c r="CH580" s="222">
        <f t="shared" si="1451"/>
        <v>0</v>
      </c>
      <c r="CI580" s="222">
        <f t="shared" si="1452"/>
        <v>0</v>
      </c>
      <c r="CJ580" s="222">
        <f t="shared" si="1453"/>
        <v>0</v>
      </c>
      <c r="CK580" s="222">
        <f t="shared" si="1454"/>
        <v>0</v>
      </c>
      <c r="CL580" s="222">
        <f t="shared" si="1455"/>
        <v>0</v>
      </c>
      <c r="CM580" s="222">
        <f t="shared" si="1456"/>
        <v>0</v>
      </c>
      <c r="CN580" s="222">
        <f t="shared" si="1457"/>
        <v>0</v>
      </c>
      <c r="CO580" s="222">
        <f t="shared" si="1458"/>
        <v>0</v>
      </c>
      <c r="CP580" s="222">
        <f t="shared" si="1459"/>
        <v>0</v>
      </c>
      <c r="CQ580" s="222">
        <f t="shared" si="1460"/>
        <v>0</v>
      </c>
      <c r="CR580" s="222">
        <f t="shared" si="1461"/>
        <v>0</v>
      </c>
      <c r="CS580" s="222">
        <f t="shared" si="1462"/>
        <v>0</v>
      </c>
      <c r="CT580" s="222">
        <f t="shared" si="1463"/>
        <v>0</v>
      </c>
      <c r="CU580" s="222">
        <f t="shared" si="1464"/>
        <v>0</v>
      </c>
      <c r="CV580" s="222">
        <f t="shared" si="1465"/>
        <v>0</v>
      </c>
      <c r="CW580" s="222">
        <f t="shared" si="1466"/>
        <v>0</v>
      </c>
      <c r="CX580" s="222">
        <f t="shared" si="1467"/>
        <v>0</v>
      </c>
      <c r="CY580" s="222">
        <f t="shared" si="1468"/>
        <v>0</v>
      </c>
      <c r="CZ580" s="222">
        <f t="shared" si="1469"/>
        <v>0</v>
      </c>
      <c r="DA580" s="222">
        <f t="shared" si="1470"/>
        <v>0</v>
      </c>
      <c r="DB580" s="222">
        <f t="shared" si="1471"/>
        <v>0</v>
      </c>
      <c r="DC580" s="222">
        <f t="shared" si="1472"/>
        <v>0</v>
      </c>
      <c r="DD580" s="222">
        <f t="shared" si="1473"/>
        <v>0</v>
      </c>
      <c r="DE580" s="222">
        <f t="shared" si="1474"/>
        <v>0</v>
      </c>
      <c r="DF580" s="222">
        <f t="shared" si="1475"/>
        <v>0</v>
      </c>
      <c r="DG580" s="222">
        <f t="shared" si="1476"/>
        <v>0</v>
      </c>
      <c r="DH580" s="222">
        <f t="shared" si="1477"/>
        <v>0</v>
      </c>
      <c r="DI580" s="222">
        <f t="shared" si="1478"/>
        <v>0</v>
      </c>
      <c r="DJ580" s="222">
        <f t="shared" si="1479"/>
        <v>0</v>
      </c>
      <c r="DK580" s="222">
        <f t="shared" si="1480"/>
        <v>0</v>
      </c>
      <c r="DL580" s="222">
        <f t="shared" si="1481"/>
        <v>0</v>
      </c>
      <c r="DM580" s="222">
        <f t="shared" si="1482"/>
        <v>0</v>
      </c>
      <c r="DN580" s="222">
        <f t="shared" si="1483"/>
        <v>0</v>
      </c>
      <c r="DO580" s="222">
        <f t="shared" si="1484"/>
        <v>0</v>
      </c>
      <c r="DP580" s="222">
        <f t="shared" si="1485"/>
        <v>0</v>
      </c>
      <c r="DQ580" s="222">
        <f t="shared" si="1486"/>
        <v>0</v>
      </c>
      <c r="DR580" s="222">
        <f t="shared" si="1487"/>
        <v>0</v>
      </c>
      <c r="DS580" s="222">
        <f t="shared" si="1488"/>
        <v>0</v>
      </c>
      <c r="DT580" s="222">
        <f t="shared" si="1489"/>
        <v>0</v>
      </c>
      <c r="DU580" s="222">
        <f t="shared" si="1490"/>
        <v>0</v>
      </c>
      <c r="DV580" s="222">
        <f t="shared" si="1491"/>
        <v>0</v>
      </c>
      <c r="DW580" s="222">
        <f t="shared" si="1492"/>
        <v>0</v>
      </c>
      <c r="DX580" s="222">
        <f t="shared" si="1493"/>
        <v>0</v>
      </c>
      <c r="DY580" s="222">
        <f t="shared" si="1494"/>
        <v>0</v>
      </c>
      <c r="DZ580" s="222">
        <f t="shared" si="1495"/>
        <v>0</v>
      </c>
      <c r="EA580" s="222">
        <f t="shared" si="1496"/>
        <v>0</v>
      </c>
      <c r="EB580" s="222">
        <f t="shared" si="1497"/>
        <v>0</v>
      </c>
      <c r="EC580" s="222">
        <f t="shared" si="1498"/>
        <v>0</v>
      </c>
      <c r="ED580" s="222">
        <f t="shared" si="1499"/>
        <v>0</v>
      </c>
      <c r="EE580" s="222">
        <f t="shared" si="1500"/>
        <v>0</v>
      </c>
      <c r="EF580" s="222">
        <f t="shared" si="1501"/>
        <v>0</v>
      </c>
      <c r="EG580" s="222">
        <f t="shared" si="1502"/>
        <v>0</v>
      </c>
      <c r="EH580" s="222">
        <f t="shared" si="1503"/>
        <v>0</v>
      </c>
      <c r="EI580" s="222">
        <f t="shared" si="1504"/>
        <v>0</v>
      </c>
      <c r="EJ580" s="222">
        <f t="shared" si="1505"/>
        <v>0</v>
      </c>
      <c r="EK580" s="222">
        <f t="shared" si="1506"/>
        <v>0</v>
      </c>
      <c r="EL580" s="222">
        <f t="shared" si="1507"/>
        <v>0</v>
      </c>
      <c r="EM580" s="222">
        <f t="shared" si="1508"/>
        <v>0</v>
      </c>
      <c r="EN580" s="222">
        <f t="shared" si="1509"/>
        <v>0</v>
      </c>
      <c r="EO580" s="222">
        <f t="shared" si="1510"/>
        <v>0</v>
      </c>
      <c r="EP580" s="222">
        <f t="shared" si="1511"/>
        <v>0</v>
      </c>
      <c r="EQ580" s="222">
        <f t="shared" si="1512"/>
        <v>0</v>
      </c>
      <c r="ER580" s="222">
        <f t="shared" si="1513"/>
        <v>0</v>
      </c>
      <c r="ES580" s="222">
        <f t="shared" si="1514"/>
        <v>0</v>
      </c>
      <c r="ET580" s="222">
        <f t="shared" si="1515"/>
        <v>0</v>
      </c>
      <c r="EU580" s="222">
        <f t="shared" si="1516"/>
        <v>0</v>
      </c>
      <c r="EV580" s="222">
        <f t="shared" si="1517"/>
        <v>0</v>
      </c>
      <c r="EW580" s="222">
        <f t="shared" si="1518"/>
        <v>0</v>
      </c>
      <c r="EX580" s="222">
        <f t="shared" si="1519"/>
        <v>0</v>
      </c>
      <c r="EY580" s="222">
        <f t="shared" si="1520"/>
        <v>0</v>
      </c>
      <c r="EZ580" s="222">
        <f t="shared" si="1521"/>
        <v>0</v>
      </c>
      <c r="FA580" s="222">
        <f t="shared" si="1522"/>
        <v>0</v>
      </c>
      <c r="FB580" s="222">
        <f t="shared" si="1523"/>
        <v>0</v>
      </c>
      <c r="FC580" s="222">
        <f t="shared" si="1524"/>
        <v>0</v>
      </c>
      <c r="FD580" s="222">
        <f t="shared" si="1525"/>
        <v>0</v>
      </c>
      <c r="FE580" s="222">
        <f t="shared" si="1526"/>
        <v>0</v>
      </c>
      <c r="FF580" s="222">
        <f t="shared" si="1527"/>
        <v>0</v>
      </c>
      <c r="FG580" s="222">
        <f t="shared" si="1528"/>
        <v>0</v>
      </c>
      <c r="FH580" s="222">
        <f t="shared" si="1529"/>
        <v>0</v>
      </c>
      <c r="FI580" s="222">
        <f t="shared" si="1530"/>
        <v>0</v>
      </c>
      <c r="FJ580" s="222">
        <f t="shared" si="1531"/>
        <v>0</v>
      </c>
      <c r="FK580" s="222">
        <f t="shared" si="1532"/>
        <v>0</v>
      </c>
      <c r="FL580" s="222">
        <f t="shared" si="1533"/>
        <v>0</v>
      </c>
      <c r="FM580" s="222">
        <f t="shared" si="1534"/>
        <v>0</v>
      </c>
      <c r="FN580" s="222">
        <f t="shared" si="1535"/>
        <v>0</v>
      </c>
      <c r="FO580" s="222">
        <f t="shared" si="1536"/>
        <v>0</v>
      </c>
      <c r="FP580" s="222">
        <f t="shared" si="1537"/>
        <v>0</v>
      </c>
      <c r="FQ580" s="222">
        <f t="shared" si="1538"/>
        <v>0</v>
      </c>
      <c r="FR580" s="222">
        <f t="shared" si="1539"/>
        <v>0</v>
      </c>
      <c r="FS580" s="222">
        <f t="shared" si="1540"/>
        <v>0</v>
      </c>
      <c r="FT580" s="222">
        <f t="shared" si="1541"/>
        <v>0</v>
      </c>
      <c r="FU580" s="222">
        <f t="shared" si="1542"/>
        <v>0</v>
      </c>
      <c r="FV580" s="222">
        <f t="shared" si="1543"/>
        <v>0</v>
      </c>
      <c r="FW580" s="222">
        <f t="shared" si="1544"/>
        <v>0</v>
      </c>
      <c r="FX580" s="222">
        <f t="shared" si="1545"/>
        <v>0</v>
      </c>
      <c r="FY580" s="222">
        <f t="shared" si="1546"/>
        <v>0</v>
      </c>
      <c r="FZ580" s="222">
        <f t="shared" si="1547"/>
        <v>0</v>
      </c>
      <c r="GA580" s="222">
        <f t="shared" si="1548"/>
        <v>0</v>
      </c>
      <c r="GB580" s="222">
        <f t="shared" si="1549"/>
        <v>0</v>
      </c>
      <c r="GC580" s="222">
        <f t="shared" si="1550"/>
        <v>0</v>
      </c>
      <c r="GD580" s="222">
        <f t="shared" si="1551"/>
        <v>0</v>
      </c>
      <c r="GE580" s="222">
        <f t="shared" si="1552"/>
        <v>0</v>
      </c>
      <c r="GF580" s="222">
        <f t="shared" si="1553"/>
        <v>0</v>
      </c>
      <c r="GG580" s="222">
        <f t="shared" si="1554"/>
        <v>0</v>
      </c>
      <c r="GH580" s="222">
        <f t="shared" si="1555"/>
        <v>0</v>
      </c>
      <c r="GI580" s="222">
        <f t="shared" si="1556"/>
        <v>0</v>
      </c>
      <c r="GJ580" s="222">
        <f t="shared" si="1557"/>
        <v>0</v>
      </c>
      <c r="GK580" s="222">
        <f t="shared" si="1558"/>
        <v>0</v>
      </c>
      <c r="GL580" s="222">
        <f t="shared" si="1559"/>
        <v>0</v>
      </c>
      <c r="GM580" s="222">
        <f t="shared" si="1560"/>
        <v>0</v>
      </c>
      <c r="GN580" s="222">
        <f t="shared" si="1561"/>
        <v>0</v>
      </c>
      <c r="GO580" s="222">
        <f t="shared" si="1562"/>
        <v>0</v>
      </c>
      <c r="GP580" s="222">
        <f t="shared" si="1563"/>
        <v>0</v>
      </c>
      <c r="GQ580" s="222">
        <f t="shared" si="1564"/>
        <v>0</v>
      </c>
      <c r="GR580" s="222">
        <f t="shared" si="1565"/>
        <v>0</v>
      </c>
      <c r="GS580" s="222">
        <f t="shared" si="1566"/>
        <v>0</v>
      </c>
      <c r="GT580" s="222">
        <f t="shared" si="1567"/>
        <v>0</v>
      </c>
      <c r="GU580" s="222">
        <f t="shared" si="1568"/>
        <v>0</v>
      </c>
      <c r="GV580" s="222">
        <f t="shared" si="1569"/>
        <v>0</v>
      </c>
      <c r="GW580" s="222">
        <f t="shared" si="1570"/>
        <v>0</v>
      </c>
      <c r="GX580" s="222">
        <f t="shared" si="1571"/>
        <v>0</v>
      </c>
      <c r="GY580" s="222">
        <f t="shared" si="1572"/>
        <v>0</v>
      </c>
      <c r="GZ580" s="222">
        <f t="shared" si="1573"/>
        <v>0</v>
      </c>
      <c r="HA580" s="222">
        <f t="shared" si="1574"/>
        <v>0</v>
      </c>
      <c r="HB580" s="222">
        <f t="shared" si="1575"/>
        <v>0</v>
      </c>
      <c r="HC580" s="222">
        <f t="shared" si="1576"/>
        <v>0</v>
      </c>
      <c r="HD580" s="222">
        <f t="shared" si="1577"/>
        <v>0</v>
      </c>
      <c r="HE580" s="222">
        <f t="shared" si="1578"/>
        <v>0</v>
      </c>
      <c r="HF580" s="222">
        <f t="shared" si="1579"/>
        <v>0</v>
      </c>
      <c r="HG580" s="222">
        <f t="shared" si="1580"/>
        <v>0</v>
      </c>
      <c r="HH580" s="222">
        <f t="shared" si="1581"/>
        <v>0</v>
      </c>
      <c r="HI580" s="222">
        <f t="shared" si="1582"/>
        <v>0</v>
      </c>
      <c r="HJ580" s="222">
        <f t="shared" si="1583"/>
        <v>0</v>
      </c>
      <c r="HK580" s="222">
        <f t="shared" si="1584"/>
        <v>0</v>
      </c>
      <c r="HL580" s="222">
        <f t="shared" si="1585"/>
        <v>0</v>
      </c>
      <c r="HM580" s="222">
        <f t="shared" si="1586"/>
        <v>0</v>
      </c>
      <c r="HN580" s="222">
        <f t="shared" si="1587"/>
        <v>0</v>
      </c>
      <c r="HO580" s="222">
        <f t="shared" si="1588"/>
        <v>0</v>
      </c>
      <c r="HP580" s="222">
        <f t="shared" si="1589"/>
        <v>0</v>
      </c>
      <c r="HQ580" s="222">
        <f t="shared" si="1590"/>
        <v>0</v>
      </c>
      <c r="HR580" s="222">
        <f t="shared" si="1591"/>
        <v>0</v>
      </c>
      <c r="HS580" s="222">
        <f t="shared" si="1592"/>
        <v>0</v>
      </c>
      <c r="HT580" s="222">
        <f t="shared" si="1593"/>
        <v>0</v>
      </c>
      <c r="HU580" s="222">
        <f t="shared" si="1594"/>
        <v>0</v>
      </c>
      <c r="HV580" s="222">
        <f t="shared" si="1595"/>
        <v>0</v>
      </c>
      <c r="HW580" s="222">
        <f t="shared" si="1596"/>
        <v>0</v>
      </c>
      <c r="HX580" s="222">
        <f t="shared" si="1597"/>
        <v>0</v>
      </c>
      <c r="HY580" s="222">
        <f t="shared" si="1598"/>
        <v>0</v>
      </c>
      <c r="HZ580" s="222">
        <f t="shared" si="1599"/>
        <v>0</v>
      </c>
      <c r="IA580" s="222">
        <f t="shared" si="1600"/>
        <v>0</v>
      </c>
      <c r="IB580" s="222">
        <f t="shared" si="1601"/>
        <v>0</v>
      </c>
      <c r="IC580" s="222">
        <f t="shared" si="1602"/>
        <v>0</v>
      </c>
      <c r="ID580" s="222">
        <f t="shared" si="1603"/>
        <v>0</v>
      </c>
      <c r="IE580" s="222">
        <f t="shared" si="1604"/>
        <v>0</v>
      </c>
      <c r="IF580" s="222">
        <f t="shared" si="1605"/>
        <v>0</v>
      </c>
      <c r="IG580" s="222">
        <f t="shared" si="1606"/>
        <v>0</v>
      </c>
      <c r="IH580" s="222">
        <f t="shared" si="1607"/>
        <v>0</v>
      </c>
      <c r="II580" s="222">
        <f t="shared" si="1608"/>
        <v>0</v>
      </c>
      <c r="IJ580" s="222">
        <f t="shared" si="1609"/>
        <v>0</v>
      </c>
      <c r="IK580" s="222">
        <f t="shared" si="1610"/>
        <v>0</v>
      </c>
      <c r="IL580" s="222">
        <f t="shared" si="1611"/>
        <v>0</v>
      </c>
      <c r="IM580" s="222">
        <f t="shared" si="1612"/>
        <v>0</v>
      </c>
      <c r="IN580" s="222">
        <f t="shared" si="1613"/>
        <v>0</v>
      </c>
      <c r="IO580" s="222">
        <f t="shared" si="1614"/>
        <v>0</v>
      </c>
      <c r="IP580" s="222">
        <f t="shared" si="1615"/>
        <v>0</v>
      </c>
      <c r="IQ580" s="222">
        <f t="shared" si="1616"/>
        <v>0</v>
      </c>
      <c r="IR580" s="222">
        <f t="shared" si="1617"/>
        <v>0</v>
      </c>
      <c r="IS580" s="222">
        <f t="shared" si="1618"/>
        <v>0</v>
      </c>
      <c r="IT580" s="222">
        <f t="shared" si="1619"/>
        <v>0</v>
      </c>
      <c r="IU580" s="222">
        <f t="shared" si="1620"/>
        <v>0</v>
      </c>
      <c r="IV580" s="222">
        <f t="shared" si="1621"/>
        <v>0</v>
      </c>
      <c r="IW580" s="222">
        <f t="shared" si="1622"/>
        <v>0</v>
      </c>
      <c r="IX580" s="222">
        <f t="shared" si="1623"/>
        <v>0</v>
      </c>
      <c r="IY580" s="222">
        <f t="shared" si="1624"/>
        <v>0</v>
      </c>
      <c r="IZ580" s="222">
        <f t="shared" si="1625"/>
        <v>0</v>
      </c>
      <c r="JA580" s="222">
        <f t="shared" si="1626"/>
        <v>0</v>
      </c>
      <c r="JB580" s="222">
        <f t="shared" si="1627"/>
        <v>0</v>
      </c>
    </row>
    <row r="581" spans="2:262">
      <c r="B581" s="230">
        <v>220</v>
      </c>
      <c r="C581" s="229">
        <f t="shared" si="1628"/>
        <v>4.2968749999999943E-3</v>
      </c>
      <c r="D581" s="226">
        <f t="shared" ca="1" si="1371"/>
        <v>72.15442301085271</v>
      </c>
      <c r="E581" s="225">
        <f ca="1">HR361</f>
        <v>0.15442301085271132</v>
      </c>
      <c r="F581" s="224">
        <v>220</v>
      </c>
      <c r="G581" s="222">
        <f t="shared" si="1372"/>
        <v>0</v>
      </c>
      <c r="H581" s="222">
        <f t="shared" si="1373"/>
        <v>0</v>
      </c>
      <c r="I581" s="222">
        <f t="shared" si="1374"/>
        <v>0</v>
      </c>
      <c r="J581" s="222">
        <f t="shared" si="1375"/>
        <v>0</v>
      </c>
      <c r="K581" s="222">
        <f t="shared" si="1376"/>
        <v>0</v>
      </c>
      <c r="L581" s="222">
        <f t="shared" si="1377"/>
        <v>0</v>
      </c>
      <c r="M581" s="222">
        <f t="shared" si="1378"/>
        <v>0</v>
      </c>
      <c r="N581" s="222">
        <f t="shared" si="1379"/>
        <v>0</v>
      </c>
      <c r="O581" s="222">
        <f t="shared" si="1380"/>
        <v>0</v>
      </c>
      <c r="P581" s="222">
        <f t="shared" si="1381"/>
        <v>0</v>
      </c>
      <c r="Q581" s="222">
        <f t="shared" si="1382"/>
        <v>0</v>
      </c>
      <c r="R581" s="222">
        <f t="shared" si="1383"/>
        <v>0</v>
      </c>
      <c r="S581" s="222">
        <f t="shared" si="1384"/>
        <v>0</v>
      </c>
      <c r="T581" s="222">
        <f t="shared" si="1385"/>
        <v>0</v>
      </c>
      <c r="U581" s="222">
        <f t="shared" si="1386"/>
        <v>0</v>
      </c>
      <c r="V581" s="222">
        <f t="shared" si="1387"/>
        <v>0</v>
      </c>
      <c r="W581" s="222">
        <f t="shared" si="1388"/>
        <v>0</v>
      </c>
      <c r="X581" s="222">
        <f t="shared" si="1389"/>
        <v>0</v>
      </c>
      <c r="Y581" s="222">
        <f t="shared" si="1390"/>
        <v>0</v>
      </c>
      <c r="Z581" s="222">
        <f t="shared" si="1391"/>
        <v>0</v>
      </c>
      <c r="AA581" s="222">
        <f t="shared" si="1392"/>
        <v>0</v>
      </c>
      <c r="AB581" s="222">
        <f t="shared" si="1393"/>
        <v>0</v>
      </c>
      <c r="AC581" s="222">
        <f t="shared" si="1394"/>
        <v>0</v>
      </c>
      <c r="AD581" s="222">
        <f t="shared" si="1395"/>
        <v>0</v>
      </c>
      <c r="AE581" s="222">
        <f t="shared" si="1396"/>
        <v>0</v>
      </c>
      <c r="AF581" s="222">
        <f t="shared" si="1397"/>
        <v>0</v>
      </c>
      <c r="AG581" s="222">
        <f t="shared" si="1398"/>
        <v>0</v>
      </c>
      <c r="AH581" s="222">
        <f t="shared" si="1399"/>
        <v>0</v>
      </c>
      <c r="AI581" s="222">
        <f t="shared" si="1400"/>
        <v>0</v>
      </c>
      <c r="AJ581" s="222">
        <f t="shared" si="1401"/>
        <v>0</v>
      </c>
      <c r="AK581" s="222">
        <f t="shared" si="1402"/>
        <v>0</v>
      </c>
      <c r="AL581" s="222">
        <f t="shared" si="1403"/>
        <v>0</v>
      </c>
      <c r="AM581" s="222">
        <f t="shared" si="1404"/>
        <v>0</v>
      </c>
      <c r="AN581" s="222">
        <f t="shared" si="1405"/>
        <v>0</v>
      </c>
      <c r="AO581" s="222">
        <f t="shared" si="1406"/>
        <v>0</v>
      </c>
      <c r="AP581" s="222">
        <f t="shared" si="1407"/>
        <v>0</v>
      </c>
      <c r="AQ581" s="222">
        <f t="shared" si="1408"/>
        <v>0</v>
      </c>
      <c r="AR581" s="222">
        <f t="shared" si="1409"/>
        <v>0</v>
      </c>
      <c r="AS581" s="222">
        <f t="shared" si="1410"/>
        <v>0</v>
      </c>
      <c r="AT581" s="222">
        <f t="shared" si="1411"/>
        <v>0</v>
      </c>
      <c r="AU581" s="222">
        <f t="shared" si="1412"/>
        <v>0</v>
      </c>
      <c r="AV581" s="222">
        <f t="shared" si="1413"/>
        <v>0</v>
      </c>
      <c r="AW581" s="222">
        <f t="shared" si="1414"/>
        <v>0</v>
      </c>
      <c r="AX581" s="222">
        <f t="shared" si="1415"/>
        <v>0</v>
      </c>
      <c r="AY581" s="222">
        <f t="shared" si="1416"/>
        <v>0</v>
      </c>
      <c r="AZ581" s="222">
        <f t="shared" si="1417"/>
        <v>0</v>
      </c>
      <c r="BA581" s="222">
        <f t="shared" si="1418"/>
        <v>0</v>
      </c>
      <c r="BB581" s="222">
        <f t="shared" si="1419"/>
        <v>0</v>
      </c>
      <c r="BC581" s="222">
        <f t="shared" si="1420"/>
        <v>0</v>
      </c>
      <c r="BD581" s="222">
        <f t="shared" si="1421"/>
        <v>0</v>
      </c>
      <c r="BE581" s="222">
        <f t="shared" si="1422"/>
        <v>0</v>
      </c>
      <c r="BF581" s="222">
        <f t="shared" si="1423"/>
        <v>0</v>
      </c>
      <c r="BG581" s="222">
        <f t="shared" si="1424"/>
        <v>0</v>
      </c>
      <c r="BH581" s="222">
        <f t="shared" si="1425"/>
        <v>0</v>
      </c>
      <c r="BI581" s="222">
        <f t="shared" si="1426"/>
        <v>0</v>
      </c>
      <c r="BJ581" s="222">
        <f t="shared" si="1427"/>
        <v>0</v>
      </c>
      <c r="BK581" s="222">
        <f t="shared" si="1428"/>
        <v>0</v>
      </c>
      <c r="BL581" s="222">
        <f t="shared" si="1429"/>
        <v>0</v>
      </c>
      <c r="BM581" s="222">
        <f t="shared" si="1430"/>
        <v>0</v>
      </c>
      <c r="BN581" s="222">
        <f t="shared" si="1431"/>
        <v>0</v>
      </c>
      <c r="BO581" s="222">
        <f t="shared" si="1432"/>
        <v>0</v>
      </c>
      <c r="BP581" s="222">
        <f t="shared" si="1433"/>
        <v>0</v>
      </c>
      <c r="BQ581" s="222">
        <f t="shared" si="1434"/>
        <v>0</v>
      </c>
      <c r="BR581" s="222">
        <f t="shared" si="1435"/>
        <v>0</v>
      </c>
      <c r="BS581" s="222">
        <f t="shared" si="1436"/>
        <v>0</v>
      </c>
      <c r="BT581" s="222">
        <f t="shared" si="1437"/>
        <v>0</v>
      </c>
      <c r="BU581" s="222">
        <f t="shared" si="1438"/>
        <v>0</v>
      </c>
      <c r="BV581" s="222">
        <f t="shared" si="1439"/>
        <v>0</v>
      </c>
      <c r="BW581" s="222">
        <f t="shared" si="1440"/>
        <v>0</v>
      </c>
      <c r="BX581" s="222">
        <f t="shared" si="1441"/>
        <v>0</v>
      </c>
      <c r="BY581" s="222">
        <f t="shared" si="1442"/>
        <v>0</v>
      </c>
      <c r="BZ581" s="222">
        <f t="shared" si="1443"/>
        <v>0</v>
      </c>
      <c r="CA581" s="222">
        <f t="shared" si="1444"/>
        <v>0</v>
      </c>
      <c r="CB581" s="222">
        <f t="shared" si="1445"/>
        <v>0</v>
      </c>
      <c r="CC581" s="222">
        <f t="shared" si="1446"/>
        <v>0</v>
      </c>
      <c r="CD581" s="222">
        <f t="shared" si="1447"/>
        <v>0</v>
      </c>
      <c r="CE581" s="222">
        <f t="shared" si="1448"/>
        <v>0</v>
      </c>
      <c r="CF581" s="222">
        <f t="shared" si="1449"/>
        <v>0</v>
      </c>
      <c r="CG581" s="222">
        <f t="shared" si="1450"/>
        <v>0</v>
      </c>
      <c r="CH581" s="222">
        <f t="shared" si="1451"/>
        <v>0</v>
      </c>
      <c r="CI581" s="222">
        <f t="shared" si="1452"/>
        <v>0</v>
      </c>
      <c r="CJ581" s="222">
        <f t="shared" si="1453"/>
        <v>0</v>
      </c>
      <c r="CK581" s="222">
        <f t="shared" si="1454"/>
        <v>0</v>
      </c>
      <c r="CL581" s="222">
        <f t="shared" si="1455"/>
        <v>0</v>
      </c>
      <c r="CM581" s="222">
        <f t="shared" si="1456"/>
        <v>0</v>
      </c>
      <c r="CN581" s="222">
        <f t="shared" si="1457"/>
        <v>0</v>
      </c>
      <c r="CO581" s="222">
        <f t="shared" si="1458"/>
        <v>0</v>
      </c>
      <c r="CP581" s="222">
        <f t="shared" si="1459"/>
        <v>0</v>
      </c>
      <c r="CQ581" s="222">
        <f t="shared" si="1460"/>
        <v>0</v>
      </c>
      <c r="CR581" s="222">
        <f t="shared" si="1461"/>
        <v>0</v>
      </c>
      <c r="CS581" s="222">
        <f t="shared" si="1462"/>
        <v>0</v>
      </c>
      <c r="CT581" s="222">
        <f t="shared" si="1463"/>
        <v>0</v>
      </c>
      <c r="CU581" s="222">
        <f t="shared" si="1464"/>
        <v>0</v>
      </c>
      <c r="CV581" s="222">
        <f t="shared" si="1465"/>
        <v>0</v>
      </c>
      <c r="CW581" s="222">
        <f t="shared" si="1466"/>
        <v>0</v>
      </c>
      <c r="CX581" s="222">
        <f t="shared" si="1467"/>
        <v>0</v>
      </c>
      <c r="CY581" s="222">
        <f t="shared" si="1468"/>
        <v>0</v>
      </c>
      <c r="CZ581" s="222">
        <f t="shared" si="1469"/>
        <v>0</v>
      </c>
      <c r="DA581" s="222">
        <f t="shared" si="1470"/>
        <v>0</v>
      </c>
      <c r="DB581" s="222">
        <f t="shared" si="1471"/>
        <v>0</v>
      </c>
      <c r="DC581" s="222">
        <f t="shared" si="1472"/>
        <v>0</v>
      </c>
      <c r="DD581" s="222">
        <f t="shared" si="1473"/>
        <v>0</v>
      </c>
      <c r="DE581" s="222">
        <f t="shared" si="1474"/>
        <v>0</v>
      </c>
      <c r="DF581" s="222">
        <f t="shared" si="1475"/>
        <v>0</v>
      </c>
      <c r="DG581" s="222">
        <f t="shared" si="1476"/>
        <v>0</v>
      </c>
      <c r="DH581" s="222">
        <f t="shared" si="1477"/>
        <v>0</v>
      </c>
      <c r="DI581" s="222">
        <f t="shared" si="1478"/>
        <v>0</v>
      </c>
      <c r="DJ581" s="222">
        <f t="shared" si="1479"/>
        <v>0</v>
      </c>
      <c r="DK581" s="222">
        <f t="shared" si="1480"/>
        <v>0</v>
      </c>
      <c r="DL581" s="222">
        <f t="shared" si="1481"/>
        <v>0</v>
      </c>
      <c r="DM581" s="222">
        <f t="shared" si="1482"/>
        <v>0</v>
      </c>
      <c r="DN581" s="222">
        <f t="shared" si="1483"/>
        <v>0</v>
      </c>
      <c r="DO581" s="222">
        <f t="shared" si="1484"/>
        <v>0</v>
      </c>
      <c r="DP581" s="222">
        <f t="shared" si="1485"/>
        <v>0</v>
      </c>
      <c r="DQ581" s="222">
        <f t="shared" si="1486"/>
        <v>0</v>
      </c>
      <c r="DR581" s="222">
        <f t="shared" si="1487"/>
        <v>0</v>
      </c>
      <c r="DS581" s="222">
        <f t="shared" si="1488"/>
        <v>0</v>
      </c>
      <c r="DT581" s="222">
        <f t="shared" si="1489"/>
        <v>0</v>
      </c>
      <c r="DU581" s="222">
        <f t="shared" si="1490"/>
        <v>0</v>
      </c>
      <c r="DV581" s="222">
        <f t="shared" si="1491"/>
        <v>0</v>
      </c>
      <c r="DW581" s="222">
        <f t="shared" si="1492"/>
        <v>0</v>
      </c>
      <c r="DX581" s="222">
        <f t="shared" si="1493"/>
        <v>0</v>
      </c>
      <c r="DY581" s="222">
        <f t="shared" si="1494"/>
        <v>0</v>
      </c>
      <c r="DZ581" s="222">
        <f t="shared" si="1495"/>
        <v>0</v>
      </c>
      <c r="EA581" s="222">
        <f t="shared" si="1496"/>
        <v>0</v>
      </c>
      <c r="EB581" s="222">
        <f t="shared" si="1497"/>
        <v>0</v>
      </c>
      <c r="EC581" s="222">
        <f t="shared" si="1498"/>
        <v>0</v>
      </c>
      <c r="ED581" s="222">
        <f t="shared" si="1499"/>
        <v>0</v>
      </c>
      <c r="EE581" s="222">
        <f t="shared" si="1500"/>
        <v>0</v>
      </c>
      <c r="EF581" s="222">
        <f t="shared" si="1501"/>
        <v>0</v>
      </c>
      <c r="EG581" s="222">
        <f t="shared" si="1502"/>
        <v>0</v>
      </c>
      <c r="EH581" s="222">
        <f t="shared" si="1503"/>
        <v>0</v>
      </c>
      <c r="EI581" s="222">
        <f t="shared" si="1504"/>
        <v>0</v>
      </c>
      <c r="EJ581" s="222">
        <f t="shared" si="1505"/>
        <v>0</v>
      </c>
      <c r="EK581" s="222">
        <f t="shared" si="1506"/>
        <v>0</v>
      </c>
      <c r="EL581" s="222">
        <f t="shared" si="1507"/>
        <v>0</v>
      </c>
      <c r="EM581" s="222">
        <f t="shared" si="1508"/>
        <v>0</v>
      </c>
      <c r="EN581" s="222">
        <f t="shared" si="1509"/>
        <v>0</v>
      </c>
      <c r="EO581" s="222">
        <f t="shared" si="1510"/>
        <v>0</v>
      </c>
      <c r="EP581" s="222">
        <f t="shared" si="1511"/>
        <v>0</v>
      </c>
      <c r="EQ581" s="222">
        <f t="shared" si="1512"/>
        <v>0</v>
      </c>
      <c r="ER581" s="222">
        <f t="shared" si="1513"/>
        <v>0</v>
      </c>
      <c r="ES581" s="222">
        <f t="shared" si="1514"/>
        <v>0</v>
      </c>
      <c r="ET581" s="222">
        <f t="shared" si="1515"/>
        <v>0</v>
      </c>
      <c r="EU581" s="222">
        <f t="shared" si="1516"/>
        <v>0</v>
      </c>
      <c r="EV581" s="222">
        <f t="shared" si="1517"/>
        <v>0</v>
      </c>
      <c r="EW581" s="222">
        <f t="shared" si="1518"/>
        <v>0</v>
      </c>
      <c r="EX581" s="222">
        <f t="shared" si="1519"/>
        <v>0</v>
      </c>
      <c r="EY581" s="222">
        <f t="shared" si="1520"/>
        <v>0</v>
      </c>
      <c r="EZ581" s="222">
        <f t="shared" si="1521"/>
        <v>0</v>
      </c>
      <c r="FA581" s="222">
        <f t="shared" si="1522"/>
        <v>0</v>
      </c>
      <c r="FB581" s="222">
        <f t="shared" si="1523"/>
        <v>0</v>
      </c>
      <c r="FC581" s="222">
        <f t="shared" si="1524"/>
        <v>0</v>
      </c>
      <c r="FD581" s="222">
        <f t="shared" si="1525"/>
        <v>0</v>
      </c>
      <c r="FE581" s="222">
        <f t="shared" si="1526"/>
        <v>0</v>
      </c>
      <c r="FF581" s="222">
        <f t="shared" si="1527"/>
        <v>0</v>
      </c>
      <c r="FG581" s="222">
        <f t="shared" si="1528"/>
        <v>0</v>
      </c>
      <c r="FH581" s="222">
        <f t="shared" si="1529"/>
        <v>0</v>
      </c>
      <c r="FI581" s="222">
        <f t="shared" si="1530"/>
        <v>0</v>
      </c>
      <c r="FJ581" s="222">
        <f t="shared" si="1531"/>
        <v>0</v>
      </c>
      <c r="FK581" s="222">
        <f t="shared" si="1532"/>
        <v>0</v>
      </c>
      <c r="FL581" s="222">
        <f t="shared" si="1533"/>
        <v>0</v>
      </c>
      <c r="FM581" s="222">
        <f t="shared" si="1534"/>
        <v>0</v>
      </c>
      <c r="FN581" s="222">
        <f t="shared" si="1535"/>
        <v>0</v>
      </c>
      <c r="FO581" s="222">
        <f t="shared" si="1536"/>
        <v>0</v>
      </c>
      <c r="FP581" s="222">
        <f t="shared" si="1537"/>
        <v>0</v>
      </c>
      <c r="FQ581" s="222">
        <f t="shared" si="1538"/>
        <v>0</v>
      </c>
      <c r="FR581" s="222">
        <f t="shared" si="1539"/>
        <v>0</v>
      </c>
      <c r="FS581" s="222">
        <f t="shared" si="1540"/>
        <v>0</v>
      </c>
      <c r="FT581" s="222">
        <f t="shared" si="1541"/>
        <v>0</v>
      </c>
      <c r="FU581" s="222">
        <f t="shared" si="1542"/>
        <v>0</v>
      </c>
      <c r="FV581" s="222">
        <f t="shared" si="1543"/>
        <v>0</v>
      </c>
      <c r="FW581" s="222">
        <f t="shared" si="1544"/>
        <v>0</v>
      </c>
      <c r="FX581" s="222">
        <f t="shared" si="1545"/>
        <v>0</v>
      </c>
      <c r="FY581" s="222">
        <f t="shared" si="1546"/>
        <v>0</v>
      </c>
      <c r="FZ581" s="222">
        <f t="shared" si="1547"/>
        <v>0</v>
      </c>
      <c r="GA581" s="222">
        <f t="shared" si="1548"/>
        <v>0</v>
      </c>
      <c r="GB581" s="222">
        <f t="shared" si="1549"/>
        <v>0</v>
      </c>
      <c r="GC581" s="222">
        <f t="shared" si="1550"/>
        <v>0</v>
      </c>
      <c r="GD581" s="222">
        <f t="shared" si="1551"/>
        <v>0</v>
      </c>
      <c r="GE581" s="222">
        <f t="shared" si="1552"/>
        <v>0</v>
      </c>
      <c r="GF581" s="222">
        <f t="shared" si="1553"/>
        <v>0</v>
      </c>
      <c r="GG581" s="222">
        <f t="shared" si="1554"/>
        <v>0</v>
      </c>
      <c r="GH581" s="222">
        <f t="shared" si="1555"/>
        <v>0</v>
      </c>
      <c r="GI581" s="222">
        <f t="shared" si="1556"/>
        <v>0</v>
      </c>
      <c r="GJ581" s="222">
        <f t="shared" si="1557"/>
        <v>0</v>
      </c>
      <c r="GK581" s="222">
        <f t="shared" si="1558"/>
        <v>0</v>
      </c>
      <c r="GL581" s="222">
        <f t="shared" si="1559"/>
        <v>0</v>
      </c>
      <c r="GM581" s="222">
        <f t="shared" si="1560"/>
        <v>0</v>
      </c>
      <c r="GN581" s="222">
        <f t="shared" si="1561"/>
        <v>0</v>
      </c>
      <c r="GO581" s="222">
        <f t="shared" si="1562"/>
        <v>0</v>
      </c>
      <c r="GP581" s="222">
        <f t="shared" si="1563"/>
        <v>0</v>
      </c>
      <c r="GQ581" s="222">
        <f t="shared" si="1564"/>
        <v>0</v>
      </c>
      <c r="GR581" s="222">
        <f t="shared" si="1565"/>
        <v>0</v>
      </c>
      <c r="GS581" s="222">
        <f t="shared" si="1566"/>
        <v>0</v>
      </c>
      <c r="GT581" s="222">
        <f t="shared" si="1567"/>
        <v>0</v>
      </c>
      <c r="GU581" s="222">
        <f t="shared" si="1568"/>
        <v>0</v>
      </c>
      <c r="GV581" s="222">
        <f t="shared" si="1569"/>
        <v>0</v>
      </c>
      <c r="GW581" s="222">
        <f t="shared" si="1570"/>
        <v>0</v>
      </c>
      <c r="GX581" s="222">
        <f t="shared" si="1571"/>
        <v>0</v>
      </c>
      <c r="GY581" s="222">
        <f t="shared" si="1572"/>
        <v>0</v>
      </c>
      <c r="GZ581" s="222">
        <f t="shared" si="1573"/>
        <v>0</v>
      </c>
      <c r="HA581" s="222">
        <f t="shared" si="1574"/>
        <v>0</v>
      </c>
      <c r="HB581" s="222">
        <f t="shared" si="1575"/>
        <v>0</v>
      </c>
      <c r="HC581" s="222">
        <f t="shared" si="1576"/>
        <v>0</v>
      </c>
      <c r="HD581" s="222">
        <f t="shared" si="1577"/>
        <v>0</v>
      </c>
      <c r="HE581" s="222">
        <f t="shared" si="1578"/>
        <v>0</v>
      </c>
      <c r="HF581" s="222">
        <f t="shared" si="1579"/>
        <v>0</v>
      </c>
      <c r="HG581" s="222">
        <f t="shared" si="1580"/>
        <v>0</v>
      </c>
      <c r="HH581" s="222">
        <f t="shared" si="1581"/>
        <v>0</v>
      </c>
      <c r="HI581" s="222">
        <f t="shared" si="1582"/>
        <v>0</v>
      </c>
      <c r="HJ581" s="222">
        <f t="shared" si="1583"/>
        <v>0</v>
      </c>
      <c r="HK581" s="222">
        <f t="shared" si="1584"/>
        <v>0</v>
      </c>
      <c r="HL581" s="222">
        <f t="shared" si="1585"/>
        <v>0</v>
      </c>
      <c r="HM581" s="222">
        <f t="shared" si="1586"/>
        <v>0</v>
      </c>
      <c r="HN581" s="222">
        <f t="shared" si="1587"/>
        <v>0</v>
      </c>
      <c r="HO581" s="222">
        <f t="shared" si="1588"/>
        <v>0</v>
      </c>
      <c r="HP581" s="222">
        <f t="shared" si="1589"/>
        <v>0</v>
      </c>
      <c r="HQ581" s="222">
        <f t="shared" si="1590"/>
        <v>0</v>
      </c>
      <c r="HR581" s="222">
        <f t="shared" si="1591"/>
        <v>0</v>
      </c>
      <c r="HS581" s="222">
        <f t="shared" si="1592"/>
        <v>0</v>
      </c>
      <c r="HT581" s="222">
        <f t="shared" si="1593"/>
        <v>0</v>
      </c>
      <c r="HU581" s="222">
        <f t="shared" si="1594"/>
        <v>0</v>
      </c>
      <c r="HV581" s="222">
        <f t="shared" si="1595"/>
        <v>0</v>
      </c>
      <c r="HW581" s="222">
        <f t="shared" si="1596"/>
        <v>0</v>
      </c>
      <c r="HX581" s="222">
        <f t="shared" si="1597"/>
        <v>0</v>
      </c>
      <c r="HY581" s="222">
        <f t="shared" si="1598"/>
        <v>0</v>
      </c>
      <c r="HZ581" s="222">
        <f t="shared" si="1599"/>
        <v>0</v>
      </c>
      <c r="IA581" s="222">
        <f t="shared" si="1600"/>
        <v>0</v>
      </c>
      <c r="IB581" s="222">
        <f t="shared" si="1601"/>
        <v>0</v>
      </c>
      <c r="IC581" s="222">
        <f t="shared" si="1602"/>
        <v>0</v>
      </c>
      <c r="ID581" s="222">
        <f t="shared" si="1603"/>
        <v>0</v>
      </c>
      <c r="IE581" s="222">
        <f t="shared" si="1604"/>
        <v>0</v>
      </c>
      <c r="IF581" s="222">
        <f t="shared" si="1605"/>
        <v>0</v>
      </c>
      <c r="IG581" s="222">
        <f t="shared" si="1606"/>
        <v>0</v>
      </c>
      <c r="IH581" s="222">
        <f t="shared" si="1607"/>
        <v>0</v>
      </c>
      <c r="II581" s="222">
        <f t="shared" si="1608"/>
        <v>0</v>
      </c>
      <c r="IJ581" s="222">
        <f t="shared" si="1609"/>
        <v>0</v>
      </c>
      <c r="IK581" s="222">
        <f t="shared" si="1610"/>
        <v>0</v>
      </c>
      <c r="IL581" s="222">
        <f t="shared" si="1611"/>
        <v>0</v>
      </c>
      <c r="IM581" s="222">
        <f t="shared" si="1612"/>
        <v>0</v>
      </c>
      <c r="IN581" s="222">
        <f t="shared" si="1613"/>
        <v>0</v>
      </c>
      <c r="IO581" s="222">
        <f t="shared" si="1614"/>
        <v>0</v>
      </c>
      <c r="IP581" s="222">
        <f t="shared" si="1615"/>
        <v>0</v>
      </c>
      <c r="IQ581" s="222">
        <f t="shared" si="1616"/>
        <v>0</v>
      </c>
      <c r="IR581" s="222">
        <f t="shared" si="1617"/>
        <v>0</v>
      </c>
      <c r="IS581" s="222">
        <f t="shared" si="1618"/>
        <v>0</v>
      </c>
      <c r="IT581" s="222">
        <f t="shared" si="1619"/>
        <v>0</v>
      </c>
      <c r="IU581" s="222">
        <f t="shared" si="1620"/>
        <v>0</v>
      </c>
      <c r="IV581" s="222">
        <f t="shared" si="1621"/>
        <v>0</v>
      </c>
      <c r="IW581" s="222">
        <f t="shared" si="1622"/>
        <v>0</v>
      </c>
      <c r="IX581" s="222">
        <f t="shared" si="1623"/>
        <v>0</v>
      </c>
      <c r="IY581" s="222">
        <f t="shared" si="1624"/>
        <v>0</v>
      </c>
      <c r="IZ581" s="222">
        <f t="shared" si="1625"/>
        <v>0</v>
      </c>
      <c r="JA581" s="222">
        <f t="shared" si="1626"/>
        <v>0</v>
      </c>
      <c r="JB581" s="222">
        <f t="shared" si="1627"/>
        <v>0</v>
      </c>
    </row>
    <row r="582" spans="2:262">
      <c r="B582" s="230">
        <v>221</v>
      </c>
      <c r="C582" s="229">
        <f t="shared" si="1628"/>
        <v>4.3164062499999939E-3</v>
      </c>
      <c r="D582" s="226">
        <f t="shared" ca="1" si="1371"/>
        <v>72.153405245845306</v>
      </c>
      <c r="E582" s="225">
        <f ca="1">HS361</f>
        <v>0.15340524584530812</v>
      </c>
      <c r="F582" s="224">
        <v>221</v>
      </c>
      <c r="G582" s="222">
        <f t="shared" si="1372"/>
        <v>0</v>
      </c>
      <c r="H582" s="222">
        <f t="shared" si="1373"/>
        <v>0</v>
      </c>
      <c r="I582" s="222">
        <f t="shared" si="1374"/>
        <v>0</v>
      </c>
      <c r="J582" s="222">
        <f t="shared" si="1375"/>
        <v>0</v>
      </c>
      <c r="K582" s="222">
        <f t="shared" si="1376"/>
        <v>0</v>
      </c>
      <c r="L582" s="222">
        <f t="shared" si="1377"/>
        <v>0</v>
      </c>
      <c r="M582" s="222">
        <f t="shared" si="1378"/>
        <v>0</v>
      </c>
      <c r="N582" s="222">
        <f t="shared" si="1379"/>
        <v>0</v>
      </c>
      <c r="O582" s="222">
        <f t="shared" si="1380"/>
        <v>0</v>
      </c>
      <c r="P582" s="222">
        <f t="shared" si="1381"/>
        <v>0</v>
      </c>
      <c r="Q582" s="222">
        <f t="shared" si="1382"/>
        <v>0</v>
      </c>
      <c r="R582" s="222">
        <f t="shared" si="1383"/>
        <v>0</v>
      </c>
      <c r="S582" s="222">
        <f t="shared" si="1384"/>
        <v>0</v>
      </c>
      <c r="T582" s="222">
        <f t="shared" si="1385"/>
        <v>0</v>
      </c>
      <c r="U582" s="222">
        <f t="shared" si="1386"/>
        <v>0</v>
      </c>
      <c r="V582" s="222">
        <f t="shared" si="1387"/>
        <v>0</v>
      </c>
      <c r="W582" s="222">
        <f t="shared" si="1388"/>
        <v>0</v>
      </c>
      <c r="X582" s="222">
        <f t="shared" si="1389"/>
        <v>0</v>
      </c>
      <c r="Y582" s="222">
        <f t="shared" si="1390"/>
        <v>0</v>
      </c>
      <c r="Z582" s="222">
        <f t="shared" si="1391"/>
        <v>0</v>
      </c>
      <c r="AA582" s="222">
        <f t="shared" si="1392"/>
        <v>0</v>
      </c>
      <c r="AB582" s="222">
        <f t="shared" si="1393"/>
        <v>0</v>
      </c>
      <c r="AC582" s="222">
        <f t="shared" si="1394"/>
        <v>0</v>
      </c>
      <c r="AD582" s="222">
        <f t="shared" si="1395"/>
        <v>0</v>
      </c>
      <c r="AE582" s="222">
        <f t="shared" si="1396"/>
        <v>0</v>
      </c>
      <c r="AF582" s="222">
        <f t="shared" si="1397"/>
        <v>0</v>
      </c>
      <c r="AG582" s="222">
        <f t="shared" si="1398"/>
        <v>0</v>
      </c>
      <c r="AH582" s="222">
        <f t="shared" si="1399"/>
        <v>0</v>
      </c>
      <c r="AI582" s="222">
        <f t="shared" si="1400"/>
        <v>0</v>
      </c>
      <c r="AJ582" s="222">
        <f t="shared" si="1401"/>
        <v>0</v>
      </c>
      <c r="AK582" s="222">
        <f t="shared" si="1402"/>
        <v>0</v>
      </c>
      <c r="AL582" s="222">
        <f t="shared" si="1403"/>
        <v>0</v>
      </c>
      <c r="AM582" s="222">
        <f t="shared" si="1404"/>
        <v>0</v>
      </c>
      <c r="AN582" s="222">
        <f t="shared" si="1405"/>
        <v>0</v>
      </c>
      <c r="AO582" s="222">
        <f t="shared" si="1406"/>
        <v>0</v>
      </c>
      <c r="AP582" s="222">
        <f t="shared" si="1407"/>
        <v>0</v>
      </c>
      <c r="AQ582" s="222">
        <f t="shared" si="1408"/>
        <v>0</v>
      </c>
      <c r="AR582" s="222">
        <f t="shared" si="1409"/>
        <v>0</v>
      </c>
      <c r="AS582" s="222">
        <f t="shared" si="1410"/>
        <v>0</v>
      </c>
      <c r="AT582" s="222">
        <f t="shared" si="1411"/>
        <v>0</v>
      </c>
      <c r="AU582" s="222">
        <f t="shared" si="1412"/>
        <v>0</v>
      </c>
      <c r="AV582" s="222">
        <f t="shared" si="1413"/>
        <v>0</v>
      </c>
      <c r="AW582" s="222">
        <f t="shared" si="1414"/>
        <v>0</v>
      </c>
      <c r="AX582" s="222">
        <f t="shared" si="1415"/>
        <v>0</v>
      </c>
      <c r="AY582" s="222">
        <f t="shared" si="1416"/>
        <v>0</v>
      </c>
      <c r="AZ582" s="222">
        <f t="shared" si="1417"/>
        <v>0</v>
      </c>
      <c r="BA582" s="222">
        <f t="shared" si="1418"/>
        <v>0</v>
      </c>
      <c r="BB582" s="222">
        <f t="shared" si="1419"/>
        <v>0</v>
      </c>
      <c r="BC582" s="222">
        <f t="shared" si="1420"/>
        <v>0</v>
      </c>
      <c r="BD582" s="222">
        <f t="shared" si="1421"/>
        <v>0</v>
      </c>
      <c r="BE582" s="222">
        <f t="shared" si="1422"/>
        <v>0</v>
      </c>
      <c r="BF582" s="222">
        <f t="shared" si="1423"/>
        <v>0</v>
      </c>
      <c r="BG582" s="222">
        <f t="shared" si="1424"/>
        <v>0</v>
      </c>
      <c r="BH582" s="222">
        <f t="shared" si="1425"/>
        <v>0</v>
      </c>
      <c r="BI582" s="222">
        <f t="shared" si="1426"/>
        <v>0</v>
      </c>
      <c r="BJ582" s="222">
        <f t="shared" si="1427"/>
        <v>0</v>
      </c>
      <c r="BK582" s="222">
        <f t="shared" si="1428"/>
        <v>0</v>
      </c>
      <c r="BL582" s="222">
        <f t="shared" si="1429"/>
        <v>0</v>
      </c>
      <c r="BM582" s="222">
        <f t="shared" si="1430"/>
        <v>0</v>
      </c>
      <c r="BN582" s="222">
        <f t="shared" si="1431"/>
        <v>0</v>
      </c>
      <c r="BO582" s="222">
        <f t="shared" si="1432"/>
        <v>0</v>
      </c>
      <c r="BP582" s="222">
        <f t="shared" si="1433"/>
        <v>0</v>
      </c>
      <c r="BQ582" s="222">
        <f t="shared" si="1434"/>
        <v>0</v>
      </c>
      <c r="BR582" s="222">
        <f t="shared" si="1435"/>
        <v>0</v>
      </c>
      <c r="BS582" s="222">
        <f t="shared" si="1436"/>
        <v>0</v>
      </c>
      <c r="BT582" s="222">
        <f t="shared" si="1437"/>
        <v>0</v>
      </c>
      <c r="BU582" s="222">
        <f t="shared" si="1438"/>
        <v>0</v>
      </c>
      <c r="BV582" s="222">
        <f t="shared" si="1439"/>
        <v>0</v>
      </c>
      <c r="BW582" s="222">
        <f t="shared" si="1440"/>
        <v>0</v>
      </c>
      <c r="BX582" s="222">
        <f t="shared" si="1441"/>
        <v>0</v>
      </c>
      <c r="BY582" s="222">
        <f t="shared" si="1442"/>
        <v>0</v>
      </c>
      <c r="BZ582" s="222">
        <f t="shared" si="1443"/>
        <v>0</v>
      </c>
      <c r="CA582" s="222">
        <f t="shared" si="1444"/>
        <v>0</v>
      </c>
      <c r="CB582" s="222">
        <f t="shared" si="1445"/>
        <v>0</v>
      </c>
      <c r="CC582" s="222">
        <f t="shared" si="1446"/>
        <v>0</v>
      </c>
      <c r="CD582" s="222">
        <f t="shared" si="1447"/>
        <v>0</v>
      </c>
      <c r="CE582" s="222">
        <f t="shared" si="1448"/>
        <v>0</v>
      </c>
      <c r="CF582" s="222">
        <f t="shared" si="1449"/>
        <v>0</v>
      </c>
      <c r="CG582" s="222">
        <f t="shared" si="1450"/>
        <v>0</v>
      </c>
      <c r="CH582" s="222">
        <f t="shared" si="1451"/>
        <v>0</v>
      </c>
      <c r="CI582" s="222">
        <f t="shared" si="1452"/>
        <v>0</v>
      </c>
      <c r="CJ582" s="222">
        <f t="shared" si="1453"/>
        <v>0</v>
      </c>
      <c r="CK582" s="222">
        <f t="shared" si="1454"/>
        <v>0</v>
      </c>
      <c r="CL582" s="222">
        <f t="shared" si="1455"/>
        <v>0</v>
      </c>
      <c r="CM582" s="222">
        <f t="shared" si="1456"/>
        <v>0</v>
      </c>
      <c r="CN582" s="222">
        <f t="shared" si="1457"/>
        <v>0</v>
      </c>
      <c r="CO582" s="222">
        <f t="shared" si="1458"/>
        <v>0</v>
      </c>
      <c r="CP582" s="222">
        <f t="shared" si="1459"/>
        <v>0</v>
      </c>
      <c r="CQ582" s="222">
        <f t="shared" si="1460"/>
        <v>0</v>
      </c>
      <c r="CR582" s="222">
        <f t="shared" si="1461"/>
        <v>0</v>
      </c>
      <c r="CS582" s="222">
        <f t="shared" si="1462"/>
        <v>0</v>
      </c>
      <c r="CT582" s="222">
        <f t="shared" si="1463"/>
        <v>0</v>
      </c>
      <c r="CU582" s="222">
        <f t="shared" si="1464"/>
        <v>0</v>
      </c>
      <c r="CV582" s="222">
        <f t="shared" si="1465"/>
        <v>0</v>
      </c>
      <c r="CW582" s="222">
        <f t="shared" si="1466"/>
        <v>0</v>
      </c>
      <c r="CX582" s="222">
        <f t="shared" si="1467"/>
        <v>0</v>
      </c>
      <c r="CY582" s="222">
        <f t="shared" si="1468"/>
        <v>0</v>
      </c>
      <c r="CZ582" s="222">
        <f t="shared" si="1469"/>
        <v>0</v>
      </c>
      <c r="DA582" s="222">
        <f t="shared" si="1470"/>
        <v>0</v>
      </c>
      <c r="DB582" s="222">
        <f t="shared" si="1471"/>
        <v>0</v>
      </c>
      <c r="DC582" s="222">
        <f t="shared" si="1472"/>
        <v>0</v>
      </c>
      <c r="DD582" s="222">
        <f t="shared" si="1473"/>
        <v>0</v>
      </c>
      <c r="DE582" s="222">
        <f t="shared" si="1474"/>
        <v>0</v>
      </c>
      <c r="DF582" s="222">
        <f t="shared" si="1475"/>
        <v>0</v>
      </c>
      <c r="DG582" s="222">
        <f t="shared" si="1476"/>
        <v>0</v>
      </c>
      <c r="DH582" s="222">
        <f t="shared" si="1477"/>
        <v>0</v>
      </c>
      <c r="DI582" s="222">
        <f t="shared" si="1478"/>
        <v>0</v>
      </c>
      <c r="DJ582" s="222">
        <f t="shared" si="1479"/>
        <v>0</v>
      </c>
      <c r="DK582" s="222">
        <f t="shared" si="1480"/>
        <v>0</v>
      </c>
      <c r="DL582" s="222">
        <f t="shared" si="1481"/>
        <v>0</v>
      </c>
      <c r="DM582" s="222">
        <f t="shared" si="1482"/>
        <v>0</v>
      </c>
      <c r="DN582" s="222">
        <f t="shared" si="1483"/>
        <v>0</v>
      </c>
      <c r="DO582" s="222">
        <f t="shared" si="1484"/>
        <v>0</v>
      </c>
      <c r="DP582" s="222">
        <f t="shared" si="1485"/>
        <v>0</v>
      </c>
      <c r="DQ582" s="222">
        <f t="shared" si="1486"/>
        <v>0</v>
      </c>
      <c r="DR582" s="222">
        <f t="shared" si="1487"/>
        <v>0</v>
      </c>
      <c r="DS582" s="222">
        <f t="shared" si="1488"/>
        <v>0</v>
      </c>
      <c r="DT582" s="222">
        <f t="shared" si="1489"/>
        <v>0</v>
      </c>
      <c r="DU582" s="222">
        <f t="shared" si="1490"/>
        <v>0</v>
      </c>
      <c r="DV582" s="222">
        <f t="shared" si="1491"/>
        <v>0</v>
      </c>
      <c r="DW582" s="222">
        <f t="shared" si="1492"/>
        <v>0</v>
      </c>
      <c r="DX582" s="222">
        <f t="shared" si="1493"/>
        <v>0</v>
      </c>
      <c r="DY582" s="222">
        <f t="shared" si="1494"/>
        <v>0</v>
      </c>
      <c r="DZ582" s="222">
        <f t="shared" si="1495"/>
        <v>0</v>
      </c>
      <c r="EA582" s="222">
        <f t="shared" si="1496"/>
        <v>0</v>
      </c>
      <c r="EB582" s="222">
        <f t="shared" si="1497"/>
        <v>0</v>
      </c>
      <c r="EC582" s="222">
        <f t="shared" si="1498"/>
        <v>0</v>
      </c>
      <c r="ED582" s="222">
        <f t="shared" si="1499"/>
        <v>0</v>
      </c>
      <c r="EE582" s="222">
        <f t="shared" si="1500"/>
        <v>0</v>
      </c>
      <c r="EF582" s="222">
        <f t="shared" si="1501"/>
        <v>0</v>
      </c>
      <c r="EG582" s="222">
        <f t="shared" si="1502"/>
        <v>0</v>
      </c>
      <c r="EH582" s="222">
        <f t="shared" si="1503"/>
        <v>0</v>
      </c>
      <c r="EI582" s="222">
        <f t="shared" si="1504"/>
        <v>0</v>
      </c>
      <c r="EJ582" s="222">
        <f t="shared" si="1505"/>
        <v>0</v>
      </c>
      <c r="EK582" s="222">
        <f t="shared" si="1506"/>
        <v>0</v>
      </c>
      <c r="EL582" s="222">
        <f t="shared" si="1507"/>
        <v>0</v>
      </c>
      <c r="EM582" s="222">
        <f t="shared" si="1508"/>
        <v>0</v>
      </c>
      <c r="EN582" s="222">
        <f t="shared" si="1509"/>
        <v>0</v>
      </c>
      <c r="EO582" s="222">
        <f t="shared" si="1510"/>
        <v>0</v>
      </c>
      <c r="EP582" s="222">
        <f t="shared" si="1511"/>
        <v>0</v>
      </c>
      <c r="EQ582" s="222">
        <f t="shared" si="1512"/>
        <v>0</v>
      </c>
      <c r="ER582" s="222">
        <f t="shared" si="1513"/>
        <v>0</v>
      </c>
      <c r="ES582" s="222">
        <f t="shared" si="1514"/>
        <v>0</v>
      </c>
      <c r="ET582" s="222">
        <f t="shared" si="1515"/>
        <v>0</v>
      </c>
      <c r="EU582" s="222">
        <f t="shared" si="1516"/>
        <v>0</v>
      </c>
      <c r="EV582" s="222">
        <f t="shared" si="1517"/>
        <v>0</v>
      </c>
      <c r="EW582" s="222">
        <f t="shared" si="1518"/>
        <v>0</v>
      </c>
      <c r="EX582" s="222">
        <f t="shared" si="1519"/>
        <v>0</v>
      </c>
      <c r="EY582" s="222">
        <f t="shared" si="1520"/>
        <v>0</v>
      </c>
      <c r="EZ582" s="222">
        <f t="shared" si="1521"/>
        <v>0</v>
      </c>
      <c r="FA582" s="222">
        <f t="shared" si="1522"/>
        <v>0</v>
      </c>
      <c r="FB582" s="222">
        <f t="shared" si="1523"/>
        <v>0</v>
      </c>
      <c r="FC582" s="222">
        <f t="shared" si="1524"/>
        <v>0</v>
      </c>
      <c r="FD582" s="222">
        <f t="shared" si="1525"/>
        <v>0</v>
      </c>
      <c r="FE582" s="222">
        <f t="shared" si="1526"/>
        <v>0</v>
      </c>
      <c r="FF582" s="222">
        <f t="shared" si="1527"/>
        <v>0</v>
      </c>
      <c r="FG582" s="222">
        <f t="shared" si="1528"/>
        <v>0</v>
      </c>
      <c r="FH582" s="222">
        <f t="shared" si="1529"/>
        <v>0</v>
      </c>
      <c r="FI582" s="222">
        <f t="shared" si="1530"/>
        <v>0</v>
      </c>
      <c r="FJ582" s="222">
        <f t="shared" si="1531"/>
        <v>0</v>
      </c>
      <c r="FK582" s="222">
        <f t="shared" si="1532"/>
        <v>0</v>
      </c>
      <c r="FL582" s="222">
        <f t="shared" si="1533"/>
        <v>0</v>
      </c>
      <c r="FM582" s="222">
        <f t="shared" si="1534"/>
        <v>0</v>
      </c>
      <c r="FN582" s="222">
        <f t="shared" si="1535"/>
        <v>0</v>
      </c>
      <c r="FO582" s="222">
        <f t="shared" si="1536"/>
        <v>0</v>
      </c>
      <c r="FP582" s="222">
        <f t="shared" si="1537"/>
        <v>0</v>
      </c>
      <c r="FQ582" s="222">
        <f t="shared" si="1538"/>
        <v>0</v>
      </c>
      <c r="FR582" s="222">
        <f t="shared" si="1539"/>
        <v>0</v>
      </c>
      <c r="FS582" s="222">
        <f t="shared" si="1540"/>
        <v>0</v>
      </c>
      <c r="FT582" s="222">
        <f t="shared" si="1541"/>
        <v>0</v>
      </c>
      <c r="FU582" s="222">
        <f t="shared" si="1542"/>
        <v>0</v>
      </c>
      <c r="FV582" s="222">
        <f t="shared" si="1543"/>
        <v>0</v>
      </c>
      <c r="FW582" s="222">
        <f t="shared" si="1544"/>
        <v>0</v>
      </c>
      <c r="FX582" s="222">
        <f t="shared" si="1545"/>
        <v>0</v>
      </c>
      <c r="FY582" s="222">
        <f t="shared" si="1546"/>
        <v>0</v>
      </c>
      <c r="FZ582" s="222">
        <f t="shared" si="1547"/>
        <v>0</v>
      </c>
      <c r="GA582" s="222">
        <f t="shared" si="1548"/>
        <v>0</v>
      </c>
      <c r="GB582" s="222">
        <f t="shared" si="1549"/>
        <v>0</v>
      </c>
      <c r="GC582" s="222">
        <f t="shared" si="1550"/>
        <v>0</v>
      </c>
      <c r="GD582" s="222">
        <f t="shared" si="1551"/>
        <v>0</v>
      </c>
      <c r="GE582" s="222">
        <f t="shared" si="1552"/>
        <v>0</v>
      </c>
      <c r="GF582" s="222">
        <f t="shared" si="1553"/>
        <v>0</v>
      </c>
      <c r="GG582" s="222">
        <f t="shared" si="1554"/>
        <v>0</v>
      </c>
      <c r="GH582" s="222">
        <f t="shared" si="1555"/>
        <v>0</v>
      </c>
      <c r="GI582" s="222">
        <f t="shared" si="1556"/>
        <v>0</v>
      </c>
      <c r="GJ582" s="222">
        <f t="shared" si="1557"/>
        <v>0</v>
      </c>
      <c r="GK582" s="222">
        <f t="shared" si="1558"/>
        <v>0</v>
      </c>
      <c r="GL582" s="222">
        <f t="shared" si="1559"/>
        <v>0</v>
      </c>
      <c r="GM582" s="222">
        <f t="shared" si="1560"/>
        <v>0</v>
      </c>
      <c r="GN582" s="222">
        <f t="shared" si="1561"/>
        <v>0</v>
      </c>
      <c r="GO582" s="222">
        <f t="shared" si="1562"/>
        <v>0</v>
      </c>
      <c r="GP582" s="222">
        <f t="shared" si="1563"/>
        <v>0</v>
      </c>
      <c r="GQ582" s="222">
        <f t="shared" si="1564"/>
        <v>0</v>
      </c>
      <c r="GR582" s="222">
        <f t="shared" si="1565"/>
        <v>0</v>
      </c>
      <c r="GS582" s="222">
        <f t="shared" si="1566"/>
        <v>0</v>
      </c>
      <c r="GT582" s="222">
        <f t="shared" si="1567"/>
        <v>0</v>
      </c>
      <c r="GU582" s="222">
        <f t="shared" si="1568"/>
        <v>0</v>
      </c>
      <c r="GV582" s="222">
        <f t="shared" si="1569"/>
        <v>0</v>
      </c>
      <c r="GW582" s="222">
        <f t="shared" si="1570"/>
        <v>0</v>
      </c>
      <c r="GX582" s="222">
        <f t="shared" si="1571"/>
        <v>0</v>
      </c>
      <c r="GY582" s="222">
        <f t="shared" si="1572"/>
        <v>0</v>
      </c>
      <c r="GZ582" s="222">
        <f t="shared" si="1573"/>
        <v>0</v>
      </c>
      <c r="HA582" s="222">
        <f t="shared" si="1574"/>
        <v>0</v>
      </c>
      <c r="HB582" s="222">
        <f t="shared" si="1575"/>
        <v>0</v>
      </c>
      <c r="HC582" s="222">
        <f t="shared" si="1576"/>
        <v>0</v>
      </c>
      <c r="HD582" s="222">
        <f t="shared" si="1577"/>
        <v>0</v>
      </c>
      <c r="HE582" s="222">
        <f t="shared" si="1578"/>
        <v>0</v>
      </c>
      <c r="HF582" s="222">
        <f t="shared" si="1579"/>
        <v>0</v>
      </c>
      <c r="HG582" s="222">
        <f t="shared" si="1580"/>
        <v>0</v>
      </c>
      <c r="HH582" s="222">
        <f t="shared" si="1581"/>
        <v>0</v>
      </c>
      <c r="HI582" s="222">
        <f t="shared" si="1582"/>
        <v>0</v>
      </c>
      <c r="HJ582" s="222">
        <f t="shared" si="1583"/>
        <v>0</v>
      </c>
      <c r="HK582" s="222">
        <f t="shared" si="1584"/>
        <v>0</v>
      </c>
      <c r="HL582" s="222">
        <f t="shared" si="1585"/>
        <v>0</v>
      </c>
      <c r="HM582" s="222">
        <f t="shared" si="1586"/>
        <v>0</v>
      </c>
      <c r="HN582" s="222">
        <f t="shared" si="1587"/>
        <v>0</v>
      </c>
      <c r="HO582" s="222">
        <f t="shared" si="1588"/>
        <v>0</v>
      </c>
      <c r="HP582" s="222">
        <f t="shared" si="1589"/>
        <v>0</v>
      </c>
      <c r="HQ582" s="222">
        <f t="shared" si="1590"/>
        <v>0</v>
      </c>
      <c r="HR582" s="222">
        <f t="shared" si="1591"/>
        <v>0</v>
      </c>
      <c r="HS582" s="222">
        <f t="shared" si="1592"/>
        <v>0</v>
      </c>
      <c r="HT582" s="222">
        <f t="shared" si="1593"/>
        <v>0</v>
      </c>
      <c r="HU582" s="222">
        <f t="shared" si="1594"/>
        <v>0</v>
      </c>
      <c r="HV582" s="222">
        <f t="shared" si="1595"/>
        <v>0</v>
      </c>
      <c r="HW582" s="222">
        <f t="shared" si="1596"/>
        <v>0</v>
      </c>
      <c r="HX582" s="222">
        <f t="shared" si="1597"/>
        <v>0</v>
      </c>
      <c r="HY582" s="222">
        <f t="shared" si="1598"/>
        <v>0</v>
      </c>
      <c r="HZ582" s="222">
        <f t="shared" si="1599"/>
        <v>0</v>
      </c>
      <c r="IA582" s="222">
        <f t="shared" si="1600"/>
        <v>0</v>
      </c>
      <c r="IB582" s="222">
        <f t="shared" si="1601"/>
        <v>0</v>
      </c>
      <c r="IC582" s="222">
        <f t="shared" si="1602"/>
        <v>0</v>
      </c>
      <c r="ID582" s="222">
        <f t="shared" si="1603"/>
        <v>0</v>
      </c>
      <c r="IE582" s="222">
        <f t="shared" si="1604"/>
        <v>0</v>
      </c>
      <c r="IF582" s="222">
        <f t="shared" si="1605"/>
        <v>0</v>
      </c>
      <c r="IG582" s="222">
        <f t="shared" si="1606"/>
        <v>0</v>
      </c>
      <c r="IH582" s="222">
        <f t="shared" si="1607"/>
        <v>0</v>
      </c>
      <c r="II582" s="222">
        <f t="shared" si="1608"/>
        <v>0</v>
      </c>
      <c r="IJ582" s="222">
        <f t="shared" si="1609"/>
        <v>0</v>
      </c>
      <c r="IK582" s="222">
        <f t="shared" si="1610"/>
        <v>0</v>
      </c>
      <c r="IL582" s="222">
        <f t="shared" si="1611"/>
        <v>0</v>
      </c>
      <c r="IM582" s="222">
        <f t="shared" si="1612"/>
        <v>0</v>
      </c>
      <c r="IN582" s="222">
        <f t="shared" si="1613"/>
        <v>0</v>
      </c>
      <c r="IO582" s="222">
        <f t="shared" si="1614"/>
        <v>0</v>
      </c>
      <c r="IP582" s="222">
        <f t="shared" si="1615"/>
        <v>0</v>
      </c>
      <c r="IQ582" s="222">
        <f t="shared" si="1616"/>
        <v>0</v>
      </c>
      <c r="IR582" s="222">
        <f t="shared" si="1617"/>
        <v>0</v>
      </c>
      <c r="IS582" s="222">
        <f t="shared" si="1618"/>
        <v>0</v>
      </c>
      <c r="IT582" s="222">
        <f t="shared" si="1619"/>
        <v>0</v>
      </c>
      <c r="IU582" s="222">
        <f t="shared" si="1620"/>
        <v>0</v>
      </c>
      <c r="IV582" s="222">
        <f t="shared" si="1621"/>
        <v>0</v>
      </c>
      <c r="IW582" s="222">
        <f t="shared" si="1622"/>
        <v>0</v>
      </c>
      <c r="IX582" s="222">
        <f t="shared" si="1623"/>
        <v>0</v>
      </c>
      <c r="IY582" s="222">
        <f t="shared" si="1624"/>
        <v>0</v>
      </c>
      <c r="IZ582" s="222">
        <f t="shared" si="1625"/>
        <v>0</v>
      </c>
      <c r="JA582" s="222">
        <f t="shared" si="1626"/>
        <v>0</v>
      </c>
      <c r="JB582" s="222">
        <f t="shared" si="1627"/>
        <v>0</v>
      </c>
    </row>
    <row r="583" spans="2:262">
      <c r="B583" s="230">
        <v>222</v>
      </c>
      <c r="C583" s="229">
        <f t="shared" si="1628"/>
        <v>4.3359374999999934E-3</v>
      </c>
      <c r="D583" s="226">
        <f t="shared" ca="1" si="1371"/>
        <v>72.15240110168024</v>
      </c>
      <c r="E583" s="225">
        <f ca="1">HT361</f>
        <v>0.15240110168023349</v>
      </c>
      <c r="F583" s="224">
        <v>222</v>
      </c>
      <c r="G583" s="222">
        <f t="shared" si="1372"/>
        <v>0</v>
      </c>
      <c r="H583" s="222">
        <f t="shared" si="1373"/>
        <v>0</v>
      </c>
      <c r="I583" s="222">
        <f t="shared" si="1374"/>
        <v>0</v>
      </c>
      <c r="J583" s="222">
        <f t="shared" si="1375"/>
        <v>0</v>
      </c>
      <c r="K583" s="222">
        <f t="shared" si="1376"/>
        <v>0</v>
      </c>
      <c r="L583" s="222">
        <f t="shared" si="1377"/>
        <v>0</v>
      </c>
      <c r="M583" s="222">
        <f t="shared" si="1378"/>
        <v>0</v>
      </c>
      <c r="N583" s="222">
        <f t="shared" si="1379"/>
        <v>0</v>
      </c>
      <c r="O583" s="222">
        <f t="shared" si="1380"/>
        <v>0</v>
      </c>
      <c r="P583" s="222">
        <f t="shared" si="1381"/>
        <v>0</v>
      </c>
      <c r="Q583" s="222">
        <f t="shared" si="1382"/>
        <v>0</v>
      </c>
      <c r="R583" s="222">
        <f t="shared" si="1383"/>
        <v>0</v>
      </c>
      <c r="S583" s="222">
        <f t="shared" si="1384"/>
        <v>0</v>
      </c>
      <c r="T583" s="222">
        <f t="shared" si="1385"/>
        <v>0</v>
      </c>
      <c r="U583" s="222">
        <f t="shared" si="1386"/>
        <v>0</v>
      </c>
      <c r="V583" s="222">
        <f t="shared" si="1387"/>
        <v>0</v>
      </c>
      <c r="W583" s="222">
        <f t="shared" si="1388"/>
        <v>0</v>
      </c>
      <c r="X583" s="222">
        <f t="shared" si="1389"/>
        <v>0</v>
      </c>
      <c r="Y583" s="222">
        <f t="shared" si="1390"/>
        <v>0</v>
      </c>
      <c r="Z583" s="222">
        <f t="shared" si="1391"/>
        <v>0</v>
      </c>
      <c r="AA583" s="222">
        <f t="shared" si="1392"/>
        <v>0</v>
      </c>
      <c r="AB583" s="222">
        <f t="shared" si="1393"/>
        <v>0</v>
      </c>
      <c r="AC583" s="222">
        <f t="shared" si="1394"/>
        <v>0</v>
      </c>
      <c r="AD583" s="222">
        <f t="shared" si="1395"/>
        <v>0</v>
      </c>
      <c r="AE583" s="222">
        <f t="shared" si="1396"/>
        <v>0</v>
      </c>
      <c r="AF583" s="222">
        <f t="shared" si="1397"/>
        <v>0</v>
      </c>
      <c r="AG583" s="222">
        <f t="shared" si="1398"/>
        <v>0</v>
      </c>
      <c r="AH583" s="222">
        <f t="shared" si="1399"/>
        <v>0</v>
      </c>
      <c r="AI583" s="222">
        <f t="shared" si="1400"/>
        <v>0</v>
      </c>
      <c r="AJ583" s="222">
        <f t="shared" si="1401"/>
        <v>0</v>
      </c>
      <c r="AK583" s="222">
        <f t="shared" si="1402"/>
        <v>0</v>
      </c>
      <c r="AL583" s="222">
        <f t="shared" si="1403"/>
        <v>0</v>
      </c>
      <c r="AM583" s="222">
        <f t="shared" si="1404"/>
        <v>0</v>
      </c>
      <c r="AN583" s="222">
        <f t="shared" si="1405"/>
        <v>0</v>
      </c>
      <c r="AO583" s="222">
        <f t="shared" si="1406"/>
        <v>0</v>
      </c>
      <c r="AP583" s="222">
        <f t="shared" si="1407"/>
        <v>0</v>
      </c>
      <c r="AQ583" s="222">
        <f t="shared" si="1408"/>
        <v>0</v>
      </c>
      <c r="AR583" s="222">
        <f t="shared" si="1409"/>
        <v>0</v>
      </c>
      <c r="AS583" s="222">
        <f t="shared" si="1410"/>
        <v>0</v>
      </c>
      <c r="AT583" s="222">
        <f t="shared" si="1411"/>
        <v>0</v>
      </c>
      <c r="AU583" s="222">
        <f t="shared" si="1412"/>
        <v>0</v>
      </c>
      <c r="AV583" s="222">
        <f t="shared" si="1413"/>
        <v>0</v>
      </c>
      <c r="AW583" s="222">
        <f t="shared" si="1414"/>
        <v>0</v>
      </c>
      <c r="AX583" s="222">
        <f t="shared" si="1415"/>
        <v>0</v>
      </c>
      <c r="AY583" s="222">
        <f t="shared" si="1416"/>
        <v>0</v>
      </c>
      <c r="AZ583" s="222">
        <f t="shared" si="1417"/>
        <v>0</v>
      </c>
      <c r="BA583" s="222">
        <f t="shared" si="1418"/>
        <v>0</v>
      </c>
      <c r="BB583" s="222">
        <f t="shared" si="1419"/>
        <v>0</v>
      </c>
      <c r="BC583" s="222">
        <f t="shared" si="1420"/>
        <v>0</v>
      </c>
      <c r="BD583" s="222">
        <f t="shared" si="1421"/>
        <v>0</v>
      </c>
      <c r="BE583" s="222">
        <f t="shared" si="1422"/>
        <v>0</v>
      </c>
      <c r="BF583" s="222">
        <f t="shared" si="1423"/>
        <v>0</v>
      </c>
      <c r="BG583" s="222">
        <f t="shared" si="1424"/>
        <v>0</v>
      </c>
      <c r="BH583" s="222">
        <f t="shared" si="1425"/>
        <v>0</v>
      </c>
      <c r="BI583" s="222">
        <f t="shared" si="1426"/>
        <v>0</v>
      </c>
      <c r="BJ583" s="222">
        <f t="shared" si="1427"/>
        <v>0</v>
      </c>
      <c r="BK583" s="222">
        <f t="shared" si="1428"/>
        <v>0</v>
      </c>
      <c r="BL583" s="222">
        <f t="shared" si="1429"/>
        <v>0</v>
      </c>
      <c r="BM583" s="222">
        <f t="shared" si="1430"/>
        <v>0</v>
      </c>
      <c r="BN583" s="222">
        <f t="shared" si="1431"/>
        <v>0</v>
      </c>
      <c r="BO583" s="222">
        <f t="shared" si="1432"/>
        <v>0</v>
      </c>
      <c r="BP583" s="222">
        <f t="shared" si="1433"/>
        <v>0</v>
      </c>
      <c r="BQ583" s="222">
        <f t="shared" si="1434"/>
        <v>0</v>
      </c>
      <c r="BR583" s="222">
        <f t="shared" si="1435"/>
        <v>0</v>
      </c>
      <c r="BS583" s="222">
        <f t="shared" si="1436"/>
        <v>0</v>
      </c>
      <c r="BT583" s="222">
        <f t="shared" si="1437"/>
        <v>0</v>
      </c>
      <c r="BU583" s="222">
        <f t="shared" si="1438"/>
        <v>0</v>
      </c>
      <c r="BV583" s="222">
        <f t="shared" si="1439"/>
        <v>0</v>
      </c>
      <c r="BW583" s="222">
        <f t="shared" si="1440"/>
        <v>0</v>
      </c>
      <c r="BX583" s="222">
        <f t="shared" si="1441"/>
        <v>0</v>
      </c>
      <c r="BY583" s="222">
        <f t="shared" si="1442"/>
        <v>0</v>
      </c>
      <c r="BZ583" s="222">
        <f t="shared" si="1443"/>
        <v>0</v>
      </c>
      <c r="CA583" s="222">
        <f t="shared" si="1444"/>
        <v>0</v>
      </c>
      <c r="CB583" s="222">
        <f t="shared" si="1445"/>
        <v>0</v>
      </c>
      <c r="CC583" s="222">
        <f t="shared" si="1446"/>
        <v>0</v>
      </c>
      <c r="CD583" s="222">
        <f t="shared" si="1447"/>
        <v>0</v>
      </c>
      <c r="CE583" s="222">
        <f t="shared" si="1448"/>
        <v>0</v>
      </c>
      <c r="CF583" s="222">
        <f t="shared" si="1449"/>
        <v>0</v>
      </c>
      <c r="CG583" s="222">
        <f t="shared" si="1450"/>
        <v>0</v>
      </c>
      <c r="CH583" s="222">
        <f t="shared" si="1451"/>
        <v>0</v>
      </c>
      <c r="CI583" s="222">
        <f t="shared" si="1452"/>
        <v>0</v>
      </c>
      <c r="CJ583" s="222">
        <f t="shared" si="1453"/>
        <v>0</v>
      </c>
      <c r="CK583" s="222">
        <f t="shared" si="1454"/>
        <v>0</v>
      </c>
      <c r="CL583" s="222">
        <f t="shared" si="1455"/>
        <v>0</v>
      </c>
      <c r="CM583" s="222">
        <f t="shared" si="1456"/>
        <v>0</v>
      </c>
      <c r="CN583" s="222">
        <f t="shared" si="1457"/>
        <v>0</v>
      </c>
      <c r="CO583" s="222">
        <f t="shared" si="1458"/>
        <v>0</v>
      </c>
      <c r="CP583" s="222">
        <f t="shared" si="1459"/>
        <v>0</v>
      </c>
      <c r="CQ583" s="222">
        <f t="shared" si="1460"/>
        <v>0</v>
      </c>
      <c r="CR583" s="222">
        <f t="shared" si="1461"/>
        <v>0</v>
      </c>
      <c r="CS583" s="222">
        <f t="shared" si="1462"/>
        <v>0</v>
      </c>
      <c r="CT583" s="222">
        <f t="shared" si="1463"/>
        <v>0</v>
      </c>
      <c r="CU583" s="222">
        <f t="shared" si="1464"/>
        <v>0</v>
      </c>
      <c r="CV583" s="222">
        <f t="shared" si="1465"/>
        <v>0</v>
      </c>
      <c r="CW583" s="222">
        <f t="shared" si="1466"/>
        <v>0</v>
      </c>
      <c r="CX583" s="222">
        <f t="shared" si="1467"/>
        <v>0</v>
      </c>
      <c r="CY583" s="222">
        <f t="shared" si="1468"/>
        <v>0</v>
      </c>
      <c r="CZ583" s="222">
        <f t="shared" si="1469"/>
        <v>0</v>
      </c>
      <c r="DA583" s="222">
        <f t="shared" si="1470"/>
        <v>0</v>
      </c>
      <c r="DB583" s="222">
        <f t="shared" si="1471"/>
        <v>0</v>
      </c>
      <c r="DC583" s="222">
        <f t="shared" si="1472"/>
        <v>0</v>
      </c>
      <c r="DD583" s="222">
        <f t="shared" si="1473"/>
        <v>0</v>
      </c>
      <c r="DE583" s="222">
        <f t="shared" si="1474"/>
        <v>0</v>
      </c>
      <c r="DF583" s="222">
        <f t="shared" si="1475"/>
        <v>0</v>
      </c>
      <c r="DG583" s="222">
        <f t="shared" si="1476"/>
        <v>0</v>
      </c>
      <c r="DH583" s="222">
        <f t="shared" si="1477"/>
        <v>0</v>
      </c>
      <c r="DI583" s="222">
        <f t="shared" si="1478"/>
        <v>0</v>
      </c>
      <c r="DJ583" s="222">
        <f t="shared" si="1479"/>
        <v>0</v>
      </c>
      <c r="DK583" s="222">
        <f t="shared" si="1480"/>
        <v>0</v>
      </c>
      <c r="DL583" s="222">
        <f t="shared" si="1481"/>
        <v>0</v>
      </c>
      <c r="DM583" s="222">
        <f t="shared" si="1482"/>
        <v>0</v>
      </c>
      <c r="DN583" s="222">
        <f t="shared" si="1483"/>
        <v>0</v>
      </c>
      <c r="DO583" s="222">
        <f t="shared" si="1484"/>
        <v>0</v>
      </c>
      <c r="DP583" s="222">
        <f t="shared" si="1485"/>
        <v>0</v>
      </c>
      <c r="DQ583" s="222">
        <f t="shared" si="1486"/>
        <v>0</v>
      </c>
      <c r="DR583" s="222">
        <f t="shared" si="1487"/>
        <v>0</v>
      </c>
      <c r="DS583" s="222">
        <f t="shared" si="1488"/>
        <v>0</v>
      </c>
      <c r="DT583" s="222">
        <f t="shared" si="1489"/>
        <v>0</v>
      </c>
      <c r="DU583" s="222">
        <f t="shared" si="1490"/>
        <v>0</v>
      </c>
      <c r="DV583" s="222">
        <f t="shared" si="1491"/>
        <v>0</v>
      </c>
      <c r="DW583" s="222">
        <f t="shared" si="1492"/>
        <v>0</v>
      </c>
      <c r="DX583" s="222">
        <f t="shared" si="1493"/>
        <v>0</v>
      </c>
      <c r="DY583" s="222">
        <f t="shared" si="1494"/>
        <v>0</v>
      </c>
      <c r="DZ583" s="222">
        <f t="shared" si="1495"/>
        <v>0</v>
      </c>
      <c r="EA583" s="222">
        <f t="shared" si="1496"/>
        <v>0</v>
      </c>
      <c r="EB583" s="222">
        <f t="shared" si="1497"/>
        <v>0</v>
      </c>
      <c r="EC583" s="222">
        <f t="shared" si="1498"/>
        <v>0</v>
      </c>
      <c r="ED583" s="222">
        <f t="shared" si="1499"/>
        <v>0</v>
      </c>
      <c r="EE583" s="222">
        <f t="shared" si="1500"/>
        <v>0</v>
      </c>
      <c r="EF583" s="222">
        <f t="shared" si="1501"/>
        <v>0</v>
      </c>
      <c r="EG583" s="222">
        <f t="shared" si="1502"/>
        <v>0</v>
      </c>
      <c r="EH583" s="222">
        <f t="shared" si="1503"/>
        <v>0</v>
      </c>
      <c r="EI583" s="222">
        <f t="shared" si="1504"/>
        <v>0</v>
      </c>
      <c r="EJ583" s="222">
        <f t="shared" si="1505"/>
        <v>0</v>
      </c>
      <c r="EK583" s="222">
        <f t="shared" si="1506"/>
        <v>0</v>
      </c>
      <c r="EL583" s="222">
        <f t="shared" si="1507"/>
        <v>0</v>
      </c>
      <c r="EM583" s="222">
        <f t="shared" si="1508"/>
        <v>0</v>
      </c>
      <c r="EN583" s="222">
        <f t="shared" si="1509"/>
        <v>0</v>
      </c>
      <c r="EO583" s="222">
        <f t="shared" si="1510"/>
        <v>0</v>
      </c>
      <c r="EP583" s="222">
        <f t="shared" si="1511"/>
        <v>0</v>
      </c>
      <c r="EQ583" s="222">
        <f t="shared" si="1512"/>
        <v>0</v>
      </c>
      <c r="ER583" s="222">
        <f t="shared" si="1513"/>
        <v>0</v>
      </c>
      <c r="ES583" s="222">
        <f t="shared" si="1514"/>
        <v>0</v>
      </c>
      <c r="ET583" s="222">
        <f t="shared" si="1515"/>
        <v>0</v>
      </c>
      <c r="EU583" s="222">
        <f t="shared" si="1516"/>
        <v>0</v>
      </c>
      <c r="EV583" s="222">
        <f t="shared" si="1517"/>
        <v>0</v>
      </c>
      <c r="EW583" s="222">
        <f t="shared" si="1518"/>
        <v>0</v>
      </c>
      <c r="EX583" s="222">
        <f t="shared" si="1519"/>
        <v>0</v>
      </c>
      <c r="EY583" s="222">
        <f t="shared" si="1520"/>
        <v>0</v>
      </c>
      <c r="EZ583" s="222">
        <f t="shared" si="1521"/>
        <v>0</v>
      </c>
      <c r="FA583" s="222">
        <f t="shared" si="1522"/>
        <v>0</v>
      </c>
      <c r="FB583" s="222">
        <f t="shared" si="1523"/>
        <v>0</v>
      </c>
      <c r="FC583" s="222">
        <f t="shared" si="1524"/>
        <v>0</v>
      </c>
      <c r="FD583" s="222">
        <f t="shared" si="1525"/>
        <v>0</v>
      </c>
      <c r="FE583" s="222">
        <f t="shared" si="1526"/>
        <v>0</v>
      </c>
      <c r="FF583" s="222">
        <f t="shared" si="1527"/>
        <v>0</v>
      </c>
      <c r="FG583" s="222">
        <f t="shared" si="1528"/>
        <v>0</v>
      </c>
      <c r="FH583" s="222">
        <f t="shared" si="1529"/>
        <v>0</v>
      </c>
      <c r="FI583" s="222">
        <f t="shared" si="1530"/>
        <v>0</v>
      </c>
      <c r="FJ583" s="222">
        <f t="shared" si="1531"/>
        <v>0</v>
      </c>
      <c r="FK583" s="222">
        <f t="shared" si="1532"/>
        <v>0</v>
      </c>
      <c r="FL583" s="222">
        <f t="shared" si="1533"/>
        <v>0</v>
      </c>
      <c r="FM583" s="222">
        <f t="shared" si="1534"/>
        <v>0</v>
      </c>
      <c r="FN583" s="222">
        <f t="shared" si="1535"/>
        <v>0</v>
      </c>
      <c r="FO583" s="222">
        <f t="shared" si="1536"/>
        <v>0</v>
      </c>
      <c r="FP583" s="222">
        <f t="shared" si="1537"/>
        <v>0</v>
      </c>
      <c r="FQ583" s="222">
        <f t="shared" si="1538"/>
        <v>0</v>
      </c>
      <c r="FR583" s="222">
        <f t="shared" si="1539"/>
        <v>0</v>
      </c>
      <c r="FS583" s="222">
        <f t="shared" si="1540"/>
        <v>0</v>
      </c>
      <c r="FT583" s="222">
        <f t="shared" si="1541"/>
        <v>0</v>
      </c>
      <c r="FU583" s="222">
        <f t="shared" si="1542"/>
        <v>0</v>
      </c>
      <c r="FV583" s="222">
        <f t="shared" si="1543"/>
        <v>0</v>
      </c>
      <c r="FW583" s="222">
        <f t="shared" si="1544"/>
        <v>0</v>
      </c>
      <c r="FX583" s="222">
        <f t="shared" si="1545"/>
        <v>0</v>
      </c>
      <c r="FY583" s="222">
        <f t="shared" si="1546"/>
        <v>0</v>
      </c>
      <c r="FZ583" s="222">
        <f t="shared" si="1547"/>
        <v>0</v>
      </c>
      <c r="GA583" s="222">
        <f t="shared" si="1548"/>
        <v>0</v>
      </c>
      <c r="GB583" s="222">
        <f t="shared" si="1549"/>
        <v>0</v>
      </c>
      <c r="GC583" s="222">
        <f t="shared" si="1550"/>
        <v>0</v>
      </c>
      <c r="GD583" s="222">
        <f t="shared" si="1551"/>
        <v>0</v>
      </c>
      <c r="GE583" s="222">
        <f t="shared" si="1552"/>
        <v>0</v>
      </c>
      <c r="GF583" s="222">
        <f t="shared" si="1553"/>
        <v>0</v>
      </c>
      <c r="GG583" s="222">
        <f t="shared" si="1554"/>
        <v>0</v>
      </c>
      <c r="GH583" s="222">
        <f t="shared" si="1555"/>
        <v>0</v>
      </c>
      <c r="GI583" s="222">
        <f t="shared" si="1556"/>
        <v>0</v>
      </c>
      <c r="GJ583" s="222">
        <f t="shared" si="1557"/>
        <v>0</v>
      </c>
      <c r="GK583" s="222">
        <f t="shared" si="1558"/>
        <v>0</v>
      </c>
      <c r="GL583" s="222">
        <f t="shared" si="1559"/>
        <v>0</v>
      </c>
      <c r="GM583" s="222">
        <f t="shared" si="1560"/>
        <v>0</v>
      </c>
      <c r="GN583" s="222">
        <f t="shared" si="1561"/>
        <v>0</v>
      </c>
      <c r="GO583" s="222">
        <f t="shared" si="1562"/>
        <v>0</v>
      </c>
      <c r="GP583" s="222">
        <f t="shared" si="1563"/>
        <v>0</v>
      </c>
      <c r="GQ583" s="222">
        <f t="shared" si="1564"/>
        <v>0</v>
      </c>
      <c r="GR583" s="222">
        <f t="shared" si="1565"/>
        <v>0</v>
      </c>
      <c r="GS583" s="222">
        <f t="shared" si="1566"/>
        <v>0</v>
      </c>
      <c r="GT583" s="222">
        <f t="shared" si="1567"/>
        <v>0</v>
      </c>
      <c r="GU583" s="222">
        <f t="shared" si="1568"/>
        <v>0</v>
      </c>
      <c r="GV583" s="222">
        <f t="shared" si="1569"/>
        <v>0</v>
      </c>
      <c r="GW583" s="222">
        <f t="shared" si="1570"/>
        <v>0</v>
      </c>
      <c r="GX583" s="222">
        <f t="shared" si="1571"/>
        <v>0</v>
      </c>
      <c r="GY583" s="222">
        <f t="shared" si="1572"/>
        <v>0</v>
      </c>
      <c r="GZ583" s="222">
        <f t="shared" si="1573"/>
        <v>0</v>
      </c>
      <c r="HA583" s="222">
        <f t="shared" si="1574"/>
        <v>0</v>
      </c>
      <c r="HB583" s="222">
        <f t="shared" si="1575"/>
        <v>0</v>
      </c>
      <c r="HC583" s="222">
        <f t="shared" si="1576"/>
        <v>0</v>
      </c>
      <c r="HD583" s="222">
        <f t="shared" si="1577"/>
        <v>0</v>
      </c>
      <c r="HE583" s="222">
        <f t="shared" si="1578"/>
        <v>0</v>
      </c>
      <c r="HF583" s="222">
        <f t="shared" si="1579"/>
        <v>0</v>
      </c>
      <c r="HG583" s="222">
        <f t="shared" si="1580"/>
        <v>0</v>
      </c>
      <c r="HH583" s="222">
        <f t="shared" si="1581"/>
        <v>0</v>
      </c>
      <c r="HI583" s="222">
        <f t="shared" si="1582"/>
        <v>0</v>
      </c>
      <c r="HJ583" s="222">
        <f t="shared" si="1583"/>
        <v>0</v>
      </c>
      <c r="HK583" s="222">
        <f t="shared" si="1584"/>
        <v>0</v>
      </c>
      <c r="HL583" s="222">
        <f t="shared" si="1585"/>
        <v>0</v>
      </c>
      <c r="HM583" s="222">
        <f t="shared" si="1586"/>
        <v>0</v>
      </c>
      <c r="HN583" s="222">
        <f t="shared" si="1587"/>
        <v>0</v>
      </c>
      <c r="HO583" s="222">
        <f t="shared" si="1588"/>
        <v>0</v>
      </c>
      <c r="HP583" s="222">
        <f t="shared" si="1589"/>
        <v>0</v>
      </c>
      <c r="HQ583" s="222">
        <f t="shared" si="1590"/>
        <v>0</v>
      </c>
      <c r="HR583" s="222">
        <f t="shared" si="1591"/>
        <v>0</v>
      </c>
      <c r="HS583" s="222">
        <f t="shared" si="1592"/>
        <v>0</v>
      </c>
      <c r="HT583" s="222">
        <f t="shared" si="1593"/>
        <v>0</v>
      </c>
      <c r="HU583" s="222">
        <f t="shared" si="1594"/>
        <v>0</v>
      </c>
      <c r="HV583" s="222">
        <f t="shared" si="1595"/>
        <v>0</v>
      </c>
      <c r="HW583" s="222">
        <f t="shared" si="1596"/>
        <v>0</v>
      </c>
      <c r="HX583" s="222">
        <f t="shared" si="1597"/>
        <v>0</v>
      </c>
      <c r="HY583" s="222">
        <f t="shared" si="1598"/>
        <v>0</v>
      </c>
      <c r="HZ583" s="222">
        <f t="shared" si="1599"/>
        <v>0</v>
      </c>
      <c r="IA583" s="222">
        <f t="shared" si="1600"/>
        <v>0</v>
      </c>
      <c r="IB583" s="222">
        <f t="shared" si="1601"/>
        <v>0</v>
      </c>
      <c r="IC583" s="222">
        <f t="shared" si="1602"/>
        <v>0</v>
      </c>
      <c r="ID583" s="222">
        <f t="shared" si="1603"/>
        <v>0</v>
      </c>
      <c r="IE583" s="222">
        <f t="shared" si="1604"/>
        <v>0</v>
      </c>
      <c r="IF583" s="222">
        <f t="shared" si="1605"/>
        <v>0</v>
      </c>
      <c r="IG583" s="222">
        <f t="shared" si="1606"/>
        <v>0</v>
      </c>
      <c r="IH583" s="222">
        <f t="shared" si="1607"/>
        <v>0</v>
      </c>
      <c r="II583" s="222">
        <f t="shared" si="1608"/>
        <v>0</v>
      </c>
      <c r="IJ583" s="222">
        <f t="shared" si="1609"/>
        <v>0</v>
      </c>
      <c r="IK583" s="222">
        <f t="shared" si="1610"/>
        <v>0</v>
      </c>
      <c r="IL583" s="222">
        <f t="shared" si="1611"/>
        <v>0</v>
      </c>
      <c r="IM583" s="222">
        <f t="shared" si="1612"/>
        <v>0</v>
      </c>
      <c r="IN583" s="222">
        <f t="shared" si="1613"/>
        <v>0</v>
      </c>
      <c r="IO583" s="222">
        <f t="shared" si="1614"/>
        <v>0</v>
      </c>
      <c r="IP583" s="222">
        <f t="shared" si="1615"/>
        <v>0</v>
      </c>
      <c r="IQ583" s="222">
        <f t="shared" si="1616"/>
        <v>0</v>
      </c>
      <c r="IR583" s="222">
        <f t="shared" si="1617"/>
        <v>0</v>
      </c>
      <c r="IS583" s="222">
        <f t="shared" si="1618"/>
        <v>0</v>
      </c>
      <c r="IT583" s="222">
        <f t="shared" si="1619"/>
        <v>0</v>
      </c>
      <c r="IU583" s="222">
        <f t="shared" si="1620"/>
        <v>0</v>
      </c>
      <c r="IV583" s="222">
        <f t="shared" si="1621"/>
        <v>0</v>
      </c>
      <c r="IW583" s="222">
        <f t="shared" si="1622"/>
        <v>0</v>
      </c>
      <c r="IX583" s="222">
        <f t="shared" si="1623"/>
        <v>0</v>
      </c>
      <c r="IY583" s="222">
        <f t="shared" si="1624"/>
        <v>0</v>
      </c>
      <c r="IZ583" s="222">
        <f t="shared" si="1625"/>
        <v>0</v>
      </c>
      <c r="JA583" s="222">
        <f t="shared" si="1626"/>
        <v>0</v>
      </c>
      <c r="JB583" s="222">
        <f t="shared" si="1627"/>
        <v>0</v>
      </c>
    </row>
    <row r="584" spans="2:262">
      <c r="B584" s="230">
        <v>223</v>
      </c>
      <c r="C584" s="229">
        <f t="shared" si="1628"/>
        <v>4.355468749999993E-3</v>
      </c>
      <c r="D584" s="226">
        <f t="shared" ca="1" si="1371"/>
        <v>72.152295817736984</v>
      </c>
      <c r="E584" s="225">
        <f ca="1">HU361</f>
        <v>0.15229581773698839</v>
      </c>
      <c r="F584" s="224">
        <v>223</v>
      </c>
      <c r="G584" s="222">
        <f t="shared" si="1372"/>
        <v>0</v>
      </c>
      <c r="H584" s="222">
        <f t="shared" si="1373"/>
        <v>0</v>
      </c>
      <c r="I584" s="222">
        <f t="shared" si="1374"/>
        <v>0</v>
      </c>
      <c r="J584" s="222">
        <f t="shared" si="1375"/>
        <v>0</v>
      </c>
      <c r="K584" s="222">
        <f t="shared" si="1376"/>
        <v>0</v>
      </c>
      <c r="L584" s="222">
        <f t="shared" si="1377"/>
        <v>0</v>
      </c>
      <c r="M584" s="222">
        <f t="shared" si="1378"/>
        <v>0</v>
      </c>
      <c r="N584" s="222">
        <f t="shared" si="1379"/>
        <v>0</v>
      </c>
      <c r="O584" s="222">
        <f t="shared" si="1380"/>
        <v>0</v>
      </c>
      <c r="P584" s="222">
        <f t="shared" si="1381"/>
        <v>0</v>
      </c>
      <c r="Q584" s="222">
        <f t="shared" si="1382"/>
        <v>0</v>
      </c>
      <c r="R584" s="222">
        <f t="shared" si="1383"/>
        <v>0</v>
      </c>
      <c r="S584" s="222">
        <f t="shared" si="1384"/>
        <v>0</v>
      </c>
      <c r="T584" s="222">
        <f t="shared" si="1385"/>
        <v>0</v>
      </c>
      <c r="U584" s="222">
        <f t="shared" si="1386"/>
        <v>0</v>
      </c>
      <c r="V584" s="222">
        <f t="shared" si="1387"/>
        <v>0</v>
      </c>
      <c r="W584" s="222">
        <f t="shared" si="1388"/>
        <v>0</v>
      </c>
      <c r="X584" s="222">
        <f t="shared" si="1389"/>
        <v>0</v>
      </c>
      <c r="Y584" s="222">
        <f t="shared" si="1390"/>
        <v>0</v>
      </c>
      <c r="Z584" s="222">
        <f t="shared" si="1391"/>
        <v>0</v>
      </c>
      <c r="AA584" s="222">
        <f t="shared" si="1392"/>
        <v>0</v>
      </c>
      <c r="AB584" s="222">
        <f t="shared" si="1393"/>
        <v>0</v>
      </c>
      <c r="AC584" s="222">
        <f t="shared" si="1394"/>
        <v>0</v>
      </c>
      <c r="AD584" s="222">
        <f t="shared" si="1395"/>
        <v>0</v>
      </c>
      <c r="AE584" s="222">
        <f t="shared" si="1396"/>
        <v>0</v>
      </c>
      <c r="AF584" s="222">
        <f t="shared" si="1397"/>
        <v>0</v>
      </c>
      <c r="AG584" s="222">
        <f t="shared" si="1398"/>
        <v>0</v>
      </c>
      <c r="AH584" s="222">
        <f t="shared" si="1399"/>
        <v>0</v>
      </c>
      <c r="AI584" s="222">
        <f t="shared" si="1400"/>
        <v>0</v>
      </c>
      <c r="AJ584" s="222">
        <f t="shared" si="1401"/>
        <v>0</v>
      </c>
      <c r="AK584" s="222">
        <f t="shared" si="1402"/>
        <v>0</v>
      </c>
      <c r="AL584" s="222">
        <f t="shared" si="1403"/>
        <v>0</v>
      </c>
      <c r="AM584" s="222">
        <f t="shared" si="1404"/>
        <v>0</v>
      </c>
      <c r="AN584" s="222">
        <f t="shared" si="1405"/>
        <v>0</v>
      </c>
      <c r="AO584" s="222">
        <f t="shared" si="1406"/>
        <v>0</v>
      </c>
      <c r="AP584" s="222">
        <f t="shared" si="1407"/>
        <v>0</v>
      </c>
      <c r="AQ584" s="222">
        <f t="shared" si="1408"/>
        <v>0</v>
      </c>
      <c r="AR584" s="222">
        <f t="shared" si="1409"/>
        <v>0</v>
      </c>
      <c r="AS584" s="222">
        <f t="shared" si="1410"/>
        <v>0</v>
      </c>
      <c r="AT584" s="222">
        <f t="shared" si="1411"/>
        <v>0</v>
      </c>
      <c r="AU584" s="222">
        <f t="shared" si="1412"/>
        <v>0</v>
      </c>
      <c r="AV584" s="222">
        <f t="shared" si="1413"/>
        <v>0</v>
      </c>
      <c r="AW584" s="222">
        <f t="shared" si="1414"/>
        <v>0</v>
      </c>
      <c r="AX584" s="222">
        <f t="shared" si="1415"/>
        <v>0</v>
      </c>
      <c r="AY584" s="222">
        <f t="shared" si="1416"/>
        <v>0</v>
      </c>
      <c r="AZ584" s="222">
        <f t="shared" si="1417"/>
        <v>0</v>
      </c>
      <c r="BA584" s="222">
        <f t="shared" si="1418"/>
        <v>0</v>
      </c>
      <c r="BB584" s="222">
        <f t="shared" si="1419"/>
        <v>0</v>
      </c>
      <c r="BC584" s="222">
        <f t="shared" si="1420"/>
        <v>0</v>
      </c>
      <c r="BD584" s="222">
        <f t="shared" si="1421"/>
        <v>0</v>
      </c>
      <c r="BE584" s="222">
        <f t="shared" si="1422"/>
        <v>0</v>
      </c>
      <c r="BF584" s="222">
        <f t="shared" si="1423"/>
        <v>0</v>
      </c>
      <c r="BG584" s="222">
        <f t="shared" si="1424"/>
        <v>0</v>
      </c>
      <c r="BH584" s="222">
        <f t="shared" si="1425"/>
        <v>0</v>
      </c>
      <c r="BI584" s="222">
        <f t="shared" si="1426"/>
        <v>0</v>
      </c>
      <c r="BJ584" s="222">
        <f t="shared" si="1427"/>
        <v>0</v>
      </c>
      <c r="BK584" s="222">
        <f t="shared" si="1428"/>
        <v>0</v>
      </c>
      <c r="BL584" s="222">
        <f t="shared" si="1429"/>
        <v>0</v>
      </c>
      <c r="BM584" s="222">
        <f t="shared" si="1430"/>
        <v>0</v>
      </c>
      <c r="BN584" s="222">
        <f t="shared" si="1431"/>
        <v>0</v>
      </c>
      <c r="BO584" s="222">
        <f t="shared" si="1432"/>
        <v>0</v>
      </c>
      <c r="BP584" s="222">
        <f t="shared" si="1433"/>
        <v>0</v>
      </c>
      <c r="BQ584" s="222">
        <f t="shared" si="1434"/>
        <v>0</v>
      </c>
      <c r="BR584" s="222">
        <f t="shared" si="1435"/>
        <v>0</v>
      </c>
      <c r="BS584" s="222">
        <f t="shared" si="1436"/>
        <v>0</v>
      </c>
      <c r="BT584" s="222">
        <f t="shared" si="1437"/>
        <v>0</v>
      </c>
      <c r="BU584" s="222">
        <f t="shared" si="1438"/>
        <v>0</v>
      </c>
      <c r="BV584" s="222">
        <f t="shared" si="1439"/>
        <v>0</v>
      </c>
      <c r="BW584" s="222">
        <f t="shared" si="1440"/>
        <v>0</v>
      </c>
      <c r="BX584" s="222">
        <f t="shared" si="1441"/>
        <v>0</v>
      </c>
      <c r="BY584" s="222">
        <f t="shared" si="1442"/>
        <v>0</v>
      </c>
      <c r="BZ584" s="222">
        <f t="shared" si="1443"/>
        <v>0</v>
      </c>
      <c r="CA584" s="222">
        <f t="shared" si="1444"/>
        <v>0</v>
      </c>
      <c r="CB584" s="222">
        <f t="shared" si="1445"/>
        <v>0</v>
      </c>
      <c r="CC584" s="222">
        <f t="shared" si="1446"/>
        <v>0</v>
      </c>
      <c r="CD584" s="222">
        <f t="shared" si="1447"/>
        <v>0</v>
      </c>
      <c r="CE584" s="222">
        <f t="shared" si="1448"/>
        <v>0</v>
      </c>
      <c r="CF584" s="222">
        <f t="shared" si="1449"/>
        <v>0</v>
      </c>
      <c r="CG584" s="222">
        <f t="shared" si="1450"/>
        <v>0</v>
      </c>
      <c r="CH584" s="222">
        <f t="shared" si="1451"/>
        <v>0</v>
      </c>
      <c r="CI584" s="222">
        <f t="shared" si="1452"/>
        <v>0</v>
      </c>
      <c r="CJ584" s="222">
        <f t="shared" si="1453"/>
        <v>0</v>
      </c>
      <c r="CK584" s="222">
        <f t="shared" si="1454"/>
        <v>0</v>
      </c>
      <c r="CL584" s="222">
        <f t="shared" si="1455"/>
        <v>0</v>
      </c>
      <c r="CM584" s="222">
        <f t="shared" si="1456"/>
        <v>0</v>
      </c>
      <c r="CN584" s="222">
        <f t="shared" si="1457"/>
        <v>0</v>
      </c>
      <c r="CO584" s="222">
        <f t="shared" si="1458"/>
        <v>0</v>
      </c>
      <c r="CP584" s="222">
        <f t="shared" si="1459"/>
        <v>0</v>
      </c>
      <c r="CQ584" s="222">
        <f t="shared" si="1460"/>
        <v>0</v>
      </c>
      <c r="CR584" s="222">
        <f t="shared" si="1461"/>
        <v>0</v>
      </c>
      <c r="CS584" s="222">
        <f t="shared" si="1462"/>
        <v>0</v>
      </c>
      <c r="CT584" s="222">
        <f t="shared" si="1463"/>
        <v>0</v>
      </c>
      <c r="CU584" s="222">
        <f t="shared" si="1464"/>
        <v>0</v>
      </c>
      <c r="CV584" s="222">
        <f t="shared" si="1465"/>
        <v>0</v>
      </c>
      <c r="CW584" s="222">
        <f t="shared" si="1466"/>
        <v>0</v>
      </c>
      <c r="CX584" s="222">
        <f t="shared" si="1467"/>
        <v>0</v>
      </c>
      <c r="CY584" s="222">
        <f t="shared" si="1468"/>
        <v>0</v>
      </c>
      <c r="CZ584" s="222">
        <f t="shared" si="1469"/>
        <v>0</v>
      </c>
      <c r="DA584" s="222">
        <f t="shared" si="1470"/>
        <v>0</v>
      </c>
      <c r="DB584" s="222">
        <f t="shared" si="1471"/>
        <v>0</v>
      </c>
      <c r="DC584" s="222">
        <f t="shared" si="1472"/>
        <v>0</v>
      </c>
      <c r="DD584" s="222">
        <f t="shared" si="1473"/>
        <v>0</v>
      </c>
      <c r="DE584" s="222">
        <f t="shared" si="1474"/>
        <v>0</v>
      </c>
      <c r="DF584" s="222">
        <f t="shared" si="1475"/>
        <v>0</v>
      </c>
      <c r="DG584" s="222">
        <f t="shared" si="1476"/>
        <v>0</v>
      </c>
      <c r="DH584" s="222">
        <f t="shared" si="1477"/>
        <v>0</v>
      </c>
      <c r="DI584" s="222">
        <f t="shared" si="1478"/>
        <v>0</v>
      </c>
      <c r="DJ584" s="222">
        <f t="shared" si="1479"/>
        <v>0</v>
      </c>
      <c r="DK584" s="222">
        <f t="shared" si="1480"/>
        <v>0</v>
      </c>
      <c r="DL584" s="222">
        <f t="shared" si="1481"/>
        <v>0</v>
      </c>
      <c r="DM584" s="222">
        <f t="shared" si="1482"/>
        <v>0</v>
      </c>
      <c r="DN584" s="222">
        <f t="shared" si="1483"/>
        <v>0</v>
      </c>
      <c r="DO584" s="222">
        <f t="shared" si="1484"/>
        <v>0</v>
      </c>
      <c r="DP584" s="222">
        <f t="shared" si="1485"/>
        <v>0</v>
      </c>
      <c r="DQ584" s="222">
        <f t="shared" si="1486"/>
        <v>0</v>
      </c>
      <c r="DR584" s="222">
        <f t="shared" si="1487"/>
        <v>0</v>
      </c>
      <c r="DS584" s="222">
        <f t="shared" si="1488"/>
        <v>0</v>
      </c>
      <c r="DT584" s="222">
        <f t="shared" si="1489"/>
        <v>0</v>
      </c>
      <c r="DU584" s="222">
        <f t="shared" si="1490"/>
        <v>0</v>
      </c>
      <c r="DV584" s="222">
        <f t="shared" si="1491"/>
        <v>0</v>
      </c>
      <c r="DW584" s="222">
        <f t="shared" si="1492"/>
        <v>0</v>
      </c>
      <c r="DX584" s="222">
        <f t="shared" si="1493"/>
        <v>0</v>
      </c>
      <c r="DY584" s="222">
        <f t="shared" si="1494"/>
        <v>0</v>
      </c>
      <c r="DZ584" s="222">
        <f t="shared" si="1495"/>
        <v>0</v>
      </c>
      <c r="EA584" s="222">
        <f t="shared" si="1496"/>
        <v>0</v>
      </c>
      <c r="EB584" s="222">
        <f t="shared" si="1497"/>
        <v>0</v>
      </c>
      <c r="EC584" s="222">
        <f t="shared" si="1498"/>
        <v>0</v>
      </c>
      <c r="ED584" s="222">
        <f t="shared" si="1499"/>
        <v>0</v>
      </c>
      <c r="EE584" s="222">
        <f t="shared" si="1500"/>
        <v>0</v>
      </c>
      <c r="EF584" s="222">
        <f t="shared" si="1501"/>
        <v>0</v>
      </c>
      <c r="EG584" s="222">
        <f t="shared" si="1502"/>
        <v>0</v>
      </c>
      <c r="EH584" s="222">
        <f t="shared" si="1503"/>
        <v>0</v>
      </c>
      <c r="EI584" s="222">
        <f t="shared" si="1504"/>
        <v>0</v>
      </c>
      <c r="EJ584" s="222">
        <f t="shared" si="1505"/>
        <v>0</v>
      </c>
      <c r="EK584" s="222">
        <f t="shared" si="1506"/>
        <v>0</v>
      </c>
      <c r="EL584" s="222">
        <f t="shared" si="1507"/>
        <v>0</v>
      </c>
      <c r="EM584" s="222">
        <f t="shared" si="1508"/>
        <v>0</v>
      </c>
      <c r="EN584" s="222">
        <f t="shared" si="1509"/>
        <v>0</v>
      </c>
      <c r="EO584" s="222">
        <f t="shared" si="1510"/>
        <v>0</v>
      </c>
      <c r="EP584" s="222">
        <f t="shared" si="1511"/>
        <v>0</v>
      </c>
      <c r="EQ584" s="222">
        <f t="shared" si="1512"/>
        <v>0</v>
      </c>
      <c r="ER584" s="222">
        <f t="shared" si="1513"/>
        <v>0</v>
      </c>
      <c r="ES584" s="222">
        <f t="shared" si="1514"/>
        <v>0</v>
      </c>
      <c r="ET584" s="222">
        <f t="shared" si="1515"/>
        <v>0</v>
      </c>
      <c r="EU584" s="222">
        <f t="shared" si="1516"/>
        <v>0</v>
      </c>
      <c r="EV584" s="222">
        <f t="shared" si="1517"/>
        <v>0</v>
      </c>
      <c r="EW584" s="222">
        <f t="shared" si="1518"/>
        <v>0</v>
      </c>
      <c r="EX584" s="222">
        <f t="shared" si="1519"/>
        <v>0</v>
      </c>
      <c r="EY584" s="222">
        <f t="shared" si="1520"/>
        <v>0</v>
      </c>
      <c r="EZ584" s="222">
        <f t="shared" si="1521"/>
        <v>0</v>
      </c>
      <c r="FA584" s="222">
        <f t="shared" si="1522"/>
        <v>0</v>
      </c>
      <c r="FB584" s="222">
        <f t="shared" si="1523"/>
        <v>0</v>
      </c>
      <c r="FC584" s="222">
        <f t="shared" si="1524"/>
        <v>0</v>
      </c>
      <c r="FD584" s="222">
        <f t="shared" si="1525"/>
        <v>0</v>
      </c>
      <c r="FE584" s="222">
        <f t="shared" si="1526"/>
        <v>0</v>
      </c>
      <c r="FF584" s="222">
        <f t="shared" si="1527"/>
        <v>0</v>
      </c>
      <c r="FG584" s="222">
        <f t="shared" si="1528"/>
        <v>0</v>
      </c>
      <c r="FH584" s="222">
        <f t="shared" si="1529"/>
        <v>0</v>
      </c>
      <c r="FI584" s="222">
        <f t="shared" si="1530"/>
        <v>0</v>
      </c>
      <c r="FJ584" s="222">
        <f t="shared" si="1531"/>
        <v>0</v>
      </c>
      <c r="FK584" s="222">
        <f t="shared" si="1532"/>
        <v>0</v>
      </c>
      <c r="FL584" s="222">
        <f t="shared" si="1533"/>
        <v>0</v>
      </c>
      <c r="FM584" s="222">
        <f t="shared" si="1534"/>
        <v>0</v>
      </c>
      <c r="FN584" s="222">
        <f t="shared" si="1535"/>
        <v>0</v>
      </c>
      <c r="FO584" s="222">
        <f t="shared" si="1536"/>
        <v>0</v>
      </c>
      <c r="FP584" s="222">
        <f t="shared" si="1537"/>
        <v>0</v>
      </c>
      <c r="FQ584" s="222">
        <f t="shared" si="1538"/>
        <v>0</v>
      </c>
      <c r="FR584" s="222">
        <f t="shared" si="1539"/>
        <v>0</v>
      </c>
      <c r="FS584" s="222">
        <f t="shared" si="1540"/>
        <v>0</v>
      </c>
      <c r="FT584" s="222">
        <f t="shared" si="1541"/>
        <v>0</v>
      </c>
      <c r="FU584" s="222">
        <f t="shared" si="1542"/>
        <v>0</v>
      </c>
      <c r="FV584" s="222">
        <f t="shared" si="1543"/>
        <v>0</v>
      </c>
      <c r="FW584" s="222">
        <f t="shared" si="1544"/>
        <v>0</v>
      </c>
      <c r="FX584" s="222">
        <f t="shared" si="1545"/>
        <v>0</v>
      </c>
      <c r="FY584" s="222">
        <f t="shared" si="1546"/>
        <v>0</v>
      </c>
      <c r="FZ584" s="222">
        <f t="shared" si="1547"/>
        <v>0</v>
      </c>
      <c r="GA584" s="222">
        <f t="shared" si="1548"/>
        <v>0</v>
      </c>
      <c r="GB584" s="222">
        <f t="shared" si="1549"/>
        <v>0</v>
      </c>
      <c r="GC584" s="222">
        <f t="shared" si="1550"/>
        <v>0</v>
      </c>
      <c r="GD584" s="222">
        <f t="shared" si="1551"/>
        <v>0</v>
      </c>
      <c r="GE584" s="222">
        <f t="shared" si="1552"/>
        <v>0</v>
      </c>
      <c r="GF584" s="222">
        <f t="shared" si="1553"/>
        <v>0</v>
      </c>
      <c r="GG584" s="222">
        <f t="shared" si="1554"/>
        <v>0</v>
      </c>
      <c r="GH584" s="222">
        <f t="shared" si="1555"/>
        <v>0</v>
      </c>
      <c r="GI584" s="222">
        <f t="shared" si="1556"/>
        <v>0</v>
      </c>
      <c r="GJ584" s="222">
        <f t="shared" si="1557"/>
        <v>0</v>
      </c>
      <c r="GK584" s="222">
        <f t="shared" si="1558"/>
        <v>0</v>
      </c>
      <c r="GL584" s="222">
        <f t="shared" si="1559"/>
        <v>0</v>
      </c>
      <c r="GM584" s="222">
        <f t="shared" si="1560"/>
        <v>0</v>
      </c>
      <c r="GN584" s="222">
        <f t="shared" si="1561"/>
        <v>0</v>
      </c>
      <c r="GO584" s="222">
        <f t="shared" si="1562"/>
        <v>0</v>
      </c>
      <c r="GP584" s="222">
        <f t="shared" si="1563"/>
        <v>0</v>
      </c>
      <c r="GQ584" s="222">
        <f t="shared" si="1564"/>
        <v>0</v>
      </c>
      <c r="GR584" s="222">
        <f t="shared" si="1565"/>
        <v>0</v>
      </c>
      <c r="GS584" s="222">
        <f t="shared" si="1566"/>
        <v>0</v>
      </c>
      <c r="GT584" s="222">
        <f t="shared" si="1567"/>
        <v>0</v>
      </c>
      <c r="GU584" s="222">
        <f t="shared" si="1568"/>
        <v>0</v>
      </c>
      <c r="GV584" s="222">
        <f t="shared" si="1569"/>
        <v>0</v>
      </c>
      <c r="GW584" s="222">
        <f t="shared" si="1570"/>
        <v>0</v>
      </c>
      <c r="GX584" s="222">
        <f t="shared" si="1571"/>
        <v>0</v>
      </c>
      <c r="GY584" s="222">
        <f t="shared" si="1572"/>
        <v>0</v>
      </c>
      <c r="GZ584" s="222">
        <f t="shared" si="1573"/>
        <v>0</v>
      </c>
      <c r="HA584" s="222">
        <f t="shared" si="1574"/>
        <v>0</v>
      </c>
      <c r="HB584" s="222">
        <f t="shared" si="1575"/>
        <v>0</v>
      </c>
      <c r="HC584" s="222">
        <f t="shared" si="1576"/>
        <v>0</v>
      </c>
      <c r="HD584" s="222">
        <f t="shared" si="1577"/>
        <v>0</v>
      </c>
      <c r="HE584" s="222">
        <f t="shared" si="1578"/>
        <v>0</v>
      </c>
      <c r="HF584" s="222">
        <f t="shared" si="1579"/>
        <v>0</v>
      </c>
      <c r="HG584" s="222">
        <f t="shared" si="1580"/>
        <v>0</v>
      </c>
      <c r="HH584" s="222">
        <f t="shared" si="1581"/>
        <v>0</v>
      </c>
      <c r="HI584" s="222">
        <f t="shared" si="1582"/>
        <v>0</v>
      </c>
      <c r="HJ584" s="222">
        <f t="shared" si="1583"/>
        <v>0</v>
      </c>
      <c r="HK584" s="222">
        <f t="shared" si="1584"/>
        <v>0</v>
      </c>
      <c r="HL584" s="222">
        <f t="shared" si="1585"/>
        <v>0</v>
      </c>
      <c r="HM584" s="222">
        <f t="shared" si="1586"/>
        <v>0</v>
      </c>
      <c r="HN584" s="222">
        <f t="shared" si="1587"/>
        <v>0</v>
      </c>
      <c r="HO584" s="222">
        <f t="shared" si="1588"/>
        <v>0</v>
      </c>
      <c r="HP584" s="222">
        <f t="shared" si="1589"/>
        <v>0</v>
      </c>
      <c r="HQ584" s="222">
        <f t="shared" si="1590"/>
        <v>0</v>
      </c>
      <c r="HR584" s="222">
        <f t="shared" si="1591"/>
        <v>0</v>
      </c>
      <c r="HS584" s="222">
        <f t="shared" si="1592"/>
        <v>0</v>
      </c>
      <c r="HT584" s="222">
        <f t="shared" si="1593"/>
        <v>0</v>
      </c>
      <c r="HU584" s="222">
        <f t="shared" si="1594"/>
        <v>0</v>
      </c>
      <c r="HV584" s="222">
        <f t="shared" si="1595"/>
        <v>0</v>
      </c>
      <c r="HW584" s="222">
        <f t="shared" si="1596"/>
        <v>0</v>
      </c>
      <c r="HX584" s="222">
        <f t="shared" si="1597"/>
        <v>0</v>
      </c>
      <c r="HY584" s="222">
        <f t="shared" si="1598"/>
        <v>0</v>
      </c>
      <c r="HZ584" s="222">
        <f t="shared" si="1599"/>
        <v>0</v>
      </c>
      <c r="IA584" s="222">
        <f t="shared" si="1600"/>
        <v>0</v>
      </c>
      <c r="IB584" s="222">
        <f t="shared" si="1601"/>
        <v>0</v>
      </c>
      <c r="IC584" s="222">
        <f t="shared" si="1602"/>
        <v>0</v>
      </c>
      <c r="ID584" s="222">
        <f t="shared" si="1603"/>
        <v>0</v>
      </c>
      <c r="IE584" s="222">
        <f t="shared" si="1604"/>
        <v>0</v>
      </c>
      <c r="IF584" s="222">
        <f t="shared" si="1605"/>
        <v>0</v>
      </c>
      <c r="IG584" s="222">
        <f t="shared" si="1606"/>
        <v>0</v>
      </c>
      <c r="IH584" s="222">
        <f t="shared" si="1607"/>
        <v>0</v>
      </c>
      <c r="II584" s="222">
        <f t="shared" si="1608"/>
        <v>0</v>
      </c>
      <c r="IJ584" s="222">
        <f t="shared" si="1609"/>
        <v>0</v>
      </c>
      <c r="IK584" s="222">
        <f t="shared" si="1610"/>
        <v>0</v>
      </c>
      <c r="IL584" s="222">
        <f t="shared" si="1611"/>
        <v>0</v>
      </c>
      <c r="IM584" s="222">
        <f t="shared" si="1612"/>
        <v>0</v>
      </c>
      <c r="IN584" s="222">
        <f t="shared" si="1613"/>
        <v>0</v>
      </c>
      <c r="IO584" s="222">
        <f t="shared" si="1614"/>
        <v>0</v>
      </c>
      <c r="IP584" s="222">
        <f t="shared" si="1615"/>
        <v>0</v>
      </c>
      <c r="IQ584" s="222">
        <f t="shared" si="1616"/>
        <v>0</v>
      </c>
      <c r="IR584" s="222">
        <f t="shared" si="1617"/>
        <v>0</v>
      </c>
      <c r="IS584" s="222">
        <f t="shared" si="1618"/>
        <v>0</v>
      </c>
      <c r="IT584" s="222">
        <f t="shared" si="1619"/>
        <v>0</v>
      </c>
      <c r="IU584" s="222">
        <f t="shared" si="1620"/>
        <v>0</v>
      </c>
      <c r="IV584" s="222">
        <f t="shared" si="1621"/>
        <v>0</v>
      </c>
      <c r="IW584" s="222">
        <f t="shared" si="1622"/>
        <v>0</v>
      </c>
      <c r="IX584" s="222">
        <f t="shared" si="1623"/>
        <v>0</v>
      </c>
      <c r="IY584" s="222">
        <f t="shared" si="1624"/>
        <v>0</v>
      </c>
      <c r="IZ584" s="222">
        <f t="shared" si="1625"/>
        <v>0</v>
      </c>
      <c r="JA584" s="222">
        <f t="shared" si="1626"/>
        <v>0</v>
      </c>
      <c r="JB584" s="222">
        <f t="shared" si="1627"/>
        <v>0</v>
      </c>
    </row>
    <row r="585" spans="2:262">
      <c r="B585" s="230">
        <v>224</v>
      </c>
      <c r="C585" s="229">
        <f t="shared" si="1628"/>
        <v>4.3749999999999926E-3</v>
      </c>
      <c r="D585" s="226">
        <f t="shared" ca="1" si="1371"/>
        <v>72.153597497485435</v>
      </c>
      <c r="E585" s="225">
        <f ca="1">HV361</f>
        <v>0.15359749748542867</v>
      </c>
      <c r="F585" s="224">
        <v>224</v>
      </c>
      <c r="G585" s="222">
        <f t="shared" si="1372"/>
        <v>0</v>
      </c>
      <c r="H585" s="222">
        <f t="shared" si="1373"/>
        <v>0</v>
      </c>
      <c r="I585" s="222">
        <f t="shared" si="1374"/>
        <v>0</v>
      </c>
      <c r="J585" s="222">
        <f t="shared" si="1375"/>
        <v>0</v>
      </c>
      <c r="K585" s="222">
        <f t="shared" si="1376"/>
        <v>0</v>
      </c>
      <c r="L585" s="222">
        <f t="shared" si="1377"/>
        <v>0</v>
      </c>
      <c r="M585" s="222">
        <f t="shared" si="1378"/>
        <v>0</v>
      </c>
      <c r="N585" s="222">
        <f t="shared" si="1379"/>
        <v>0</v>
      </c>
      <c r="O585" s="222">
        <f t="shared" si="1380"/>
        <v>0</v>
      </c>
      <c r="P585" s="222">
        <f t="shared" si="1381"/>
        <v>0</v>
      </c>
      <c r="Q585" s="222">
        <f t="shared" si="1382"/>
        <v>0</v>
      </c>
      <c r="R585" s="222">
        <f t="shared" si="1383"/>
        <v>0</v>
      </c>
      <c r="S585" s="222">
        <f t="shared" si="1384"/>
        <v>0</v>
      </c>
      <c r="T585" s="222">
        <f t="shared" si="1385"/>
        <v>0</v>
      </c>
      <c r="U585" s="222">
        <f t="shared" si="1386"/>
        <v>0</v>
      </c>
      <c r="V585" s="222">
        <f t="shared" si="1387"/>
        <v>0</v>
      </c>
      <c r="W585" s="222">
        <f t="shared" si="1388"/>
        <v>0</v>
      </c>
      <c r="X585" s="222">
        <f t="shared" si="1389"/>
        <v>0</v>
      </c>
      <c r="Y585" s="222">
        <f t="shared" si="1390"/>
        <v>0</v>
      </c>
      <c r="Z585" s="222">
        <f t="shared" si="1391"/>
        <v>0</v>
      </c>
      <c r="AA585" s="222">
        <f t="shared" si="1392"/>
        <v>0</v>
      </c>
      <c r="AB585" s="222">
        <f t="shared" si="1393"/>
        <v>0</v>
      </c>
      <c r="AC585" s="222">
        <f t="shared" si="1394"/>
        <v>0</v>
      </c>
      <c r="AD585" s="222">
        <f t="shared" si="1395"/>
        <v>0</v>
      </c>
      <c r="AE585" s="222">
        <f t="shared" si="1396"/>
        <v>0</v>
      </c>
      <c r="AF585" s="222">
        <f t="shared" si="1397"/>
        <v>0</v>
      </c>
      <c r="AG585" s="222">
        <f t="shared" si="1398"/>
        <v>0</v>
      </c>
      <c r="AH585" s="222">
        <f t="shared" si="1399"/>
        <v>0</v>
      </c>
      <c r="AI585" s="222">
        <f t="shared" si="1400"/>
        <v>0</v>
      </c>
      <c r="AJ585" s="222">
        <f t="shared" si="1401"/>
        <v>0</v>
      </c>
      <c r="AK585" s="222">
        <f t="shared" si="1402"/>
        <v>0</v>
      </c>
      <c r="AL585" s="222">
        <f t="shared" si="1403"/>
        <v>0</v>
      </c>
      <c r="AM585" s="222">
        <f t="shared" si="1404"/>
        <v>0</v>
      </c>
      <c r="AN585" s="222">
        <f t="shared" si="1405"/>
        <v>0</v>
      </c>
      <c r="AO585" s="222">
        <f t="shared" si="1406"/>
        <v>0</v>
      </c>
      <c r="AP585" s="222">
        <f t="shared" si="1407"/>
        <v>0</v>
      </c>
      <c r="AQ585" s="222">
        <f t="shared" si="1408"/>
        <v>0</v>
      </c>
      <c r="AR585" s="222">
        <f t="shared" si="1409"/>
        <v>0</v>
      </c>
      <c r="AS585" s="222">
        <f t="shared" si="1410"/>
        <v>0</v>
      </c>
      <c r="AT585" s="222">
        <f t="shared" si="1411"/>
        <v>0</v>
      </c>
      <c r="AU585" s="222">
        <f t="shared" si="1412"/>
        <v>0</v>
      </c>
      <c r="AV585" s="222">
        <f t="shared" si="1413"/>
        <v>0</v>
      </c>
      <c r="AW585" s="222">
        <f t="shared" si="1414"/>
        <v>0</v>
      </c>
      <c r="AX585" s="222">
        <f t="shared" si="1415"/>
        <v>0</v>
      </c>
      <c r="AY585" s="222">
        <f t="shared" si="1416"/>
        <v>0</v>
      </c>
      <c r="AZ585" s="222">
        <f t="shared" si="1417"/>
        <v>0</v>
      </c>
      <c r="BA585" s="222">
        <f t="shared" si="1418"/>
        <v>0</v>
      </c>
      <c r="BB585" s="222">
        <f t="shared" si="1419"/>
        <v>0</v>
      </c>
      <c r="BC585" s="222">
        <f t="shared" si="1420"/>
        <v>0</v>
      </c>
      <c r="BD585" s="222">
        <f t="shared" si="1421"/>
        <v>0</v>
      </c>
      <c r="BE585" s="222">
        <f t="shared" si="1422"/>
        <v>0</v>
      </c>
      <c r="BF585" s="222">
        <f t="shared" si="1423"/>
        <v>0</v>
      </c>
      <c r="BG585" s="222">
        <f t="shared" si="1424"/>
        <v>0</v>
      </c>
      <c r="BH585" s="222">
        <f t="shared" si="1425"/>
        <v>0</v>
      </c>
      <c r="BI585" s="222">
        <f t="shared" si="1426"/>
        <v>0</v>
      </c>
      <c r="BJ585" s="222">
        <f t="shared" si="1427"/>
        <v>0</v>
      </c>
      <c r="BK585" s="222">
        <f t="shared" si="1428"/>
        <v>0</v>
      </c>
      <c r="BL585" s="222">
        <f t="shared" si="1429"/>
        <v>0</v>
      </c>
      <c r="BM585" s="222">
        <f t="shared" si="1430"/>
        <v>0</v>
      </c>
      <c r="BN585" s="222">
        <f t="shared" si="1431"/>
        <v>0</v>
      </c>
      <c r="BO585" s="222">
        <f t="shared" si="1432"/>
        <v>0</v>
      </c>
      <c r="BP585" s="222">
        <f t="shared" si="1433"/>
        <v>0</v>
      </c>
      <c r="BQ585" s="222">
        <f t="shared" si="1434"/>
        <v>0</v>
      </c>
      <c r="BR585" s="222">
        <f t="shared" si="1435"/>
        <v>0</v>
      </c>
      <c r="BS585" s="222">
        <f t="shared" si="1436"/>
        <v>0</v>
      </c>
      <c r="BT585" s="222">
        <f t="shared" si="1437"/>
        <v>0</v>
      </c>
      <c r="BU585" s="222">
        <f t="shared" si="1438"/>
        <v>0</v>
      </c>
      <c r="BV585" s="222">
        <f t="shared" si="1439"/>
        <v>0</v>
      </c>
      <c r="BW585" s="222">
        <f t="shared" si="1440"/>
        <v>0</v>
      </c>
      <c r="BX585" s="222">
        <f t="shared" si="1441"/>
        <v>0</v>
      </c>
      <c r="BY585" s="222">
        <f t="shared" si="1442"/>
        <v>0</v>
      </c>
      <c r="BZ585" s="222">
        <f t="shared" si="1443"/>
        <v>0</v>
      </c>
      <c r="CA585" s="222">
        <f t="shared" si="1444"/>
        <v>0</v>
      </c>
      <c r="CB585" s="222">
        <f t="shared" si="1445"/>
        <v>0</v>
      </c>
      <c r="CC585" s="222">
        <f t="shared" si="1446"/>
        <v>0</v>
      </c>
      <c r="CD585" s="222">
        <f t="shared" si="1447"/>
        <v>0</v>
      </c>
      <c r="CE585" s="222">
        <f t="shared" si="1448"/>
        <v>0</v>
      </c>
      <c r="CF585" s="222">
        <f t="shared" si="1449"/>
        <v>0</v>
      </c>
      <c r="CG585" s="222">
        <f t="shared" si="1450"/>
        <v>0</v>
      </c>
      <c r="CH585" s="222">
        <f t="shared" si="1451"/>
        <v>0</v>
      </c>
      <c r="CI585" s="222">
        <f t="shared" si="1452"/>
        <v>0</v>
      </c>
      <c r="CJ585" s="222">
        <f t="shared" si="1453"/>
        <v>0</v>
      </c>
      <c r="CK585" s="222">
        <f t="shared" si="1454"/>
        <v>0</v>
      </c>
      <c r="CL585" s="222">
        <f t="shared" si="1455"/>
        <v>0</v>
      </c>
      <c r="CM585" s="222">
        <f t="shared" si="1456"/>
        <v>0</v>
      </c>
      <c r="CN585" s="222">
        <f t="shared" si="1457"/>
        <v>0</v>
      </c>
      <c r="CO585" s="222">
        <f t="shared" si="1458"/>
        <v>0</v>
      </c>
      <c r="CP585" s="222">
        <f t="shared" si="1459"/>
        <v>0</v>
      </c>
      <c r="CQ585" s="222">
        <f t="shared" si="1460"/>
        <v>0</v>
      </c>
      <c r="CR585" s="222">
        <f t="shared" si="1461"/>
        <v>0</v>
      </c>
      <c r="CS585" s="222">
        <f t="shared" si="1462"/>
        <v>0</v>
      </c>
      <c r="CT585" s="222">
        <f t="shared" si="1463"/>
        <v>0</v>
      </c>
      <c r="CU585" s="222">
        <f t="shared" si="1464"/>
        <v>0</v>
      </c>
      <c r="CV585" s="222">
        <f t="shared" si="1465"/>
        <v>0</v>
      </c>
      <c r="CW585" s="222">
        <f t="shared" si="1466"/>
        <v>0</v>
      </c>
      <c r="CX585" s="222">
        <f t="shared" si="1467"/>
        <v>0</v>
      </c>
      <c r="CY585" s="222">
        <f t="shared" si="1468"/>
        <v>0</v>
      </c>
      <c r="CZ585" s="222">
        <f t="shared" si="1469"/>
        <v>0</v>
      </c>
      <c r="DA585" s="222">
        <f t="shared" si="1470"/>
        <v>0</v>
      </c>
      <c r="DB585" s="222">
        <f t="shared" si="1471"/>
        <v>0</v>
      </c>
      <c r="DC585" s="222">
        <f t="shared" si="1472"/>
        <v>0</v>
      </c>
      <c r="DD585" s="222">
        <f t="shared" si="1473"/>
        <v>0</v>
      </c>
      <c r="DE585" s="222">
        <f t="shared" si="1474"/>
        <v>0</v>
      </c>
      <c r="DF585" s="222">
        <f t="shared" si="1475"/>
        <v>0</v>
      </c>
      <c r="DG585" s="222">
        <f t="shared" si="1476"/>
        <v>0</v>
      </c>
      <c r="DH585" s="222">
        <f t="shared" si="1477"/>
        <v>0</v>
      </c>
      <c r="DI585" s="222">
        <f t="shared" si="1478"/>
        <v>0</v>
      </c>
      <c r="DJ585" s="222">
        <f t="shared" si="1479"/>
        <v>0</v>
      </c>
      <c r="DK585" s="222">
        <f t="shared" si="1480"/>
        <v>0</v>
      </c>
      <c r="DL585" s="222">
        <f t="shared" si="1481"/>
        <v>0</v>
      </c>
      <c r="DM585" s="222">
        <f t="shared" si="1482"/>
        <v>0</v>
      </c>
      <c r="DN585" s="222">
        <f t="shared" si="1483"/>
        <v>0</v>
      </c>
      <c r="DO585" s="222">
        <f t="shared" si="1484"/>
        <v>0</v>
      </c>
      <c r="DP585" s="222">
        <f t="shared" si="1485"/>
        <v>0</v>
      </c>
      <c r="DQ585" s="222">
        <f t="shared" si="1486"/>
        <v>0</v>
      </c>
      <c r="DR585" s="222">
        <f t="shared" si="1487"/>
        <v>0</v>
      </c>
      <c r="DS585" s="222">
        <f t="shared" si="1488"/>
        <v>0</v>
      </c>
      <c r="DT585" s="222">
        <f t="shared" si="1489"/>
        <v>0</v>
      </c>
      <c r="DU585" s="222">
        <f t="shared" si="1490"/>
        <v>0</v>
      </c>
      <c r="DV585" s="222">
        <f t="shared" si="1491"/>
        <v>0</v>
      </c>
      <c r="DW585" s="222">
        <f t="shared" si="1492"/>
        <v>0</v>
      </c>
      <c r="DX585" s="222">
        <f t="shared" si="1493"/>
        <v>0</v>
      </c>
      <c r="DY585" s="222">
        <f t="shared" si="1494"/>
        <v>0</v>
      </c>
      <c r="DZ585" s="222">
        <f t="shared" si="1495"/>
        <v>0</v>
      </c>
      <c r="EA585" s="222">
        <f t="shared" si="1496"/>
        <v>0</v>
      </c>
      <c r="EB585" s="222">
        <f t="shared" si="1497"/>
        <v>0</v>
      </c>
      <c r="EC585" s="222">
        <f t="shared" si="1498"/>
        <v>0</v>
      </c>
      <c r="ED585" s="222">
        <f t="shared" si="1499"/>
        <v>0</v>
      </c>
      <c r="EE585" s="222">
        <f t="shared" si="1500"/>
        <v>0</v>
      </c>
      <c r="EF585" s="222">
        <f t="shared" si="1501"/>
        <v>0</v>
      </c>
      <c r="EG585" s="222">
        <f t="shared" si="1502"/>
        <v>0</v>
      </c>
      <c r="EH585" s="222">
        <f t="shared" si="1503"/>
        <v>0</v>
      </c>
      <c r="EI585" s="222">
        <f t="shared" si="1504"/>
        <v>0</v>
      </c>
      <c r="EJ585" s="222">
        <f t="shared" si="1505"/>
        <v>0</v>
      </c>
      <c r="EK585" s="222">
        <f t="shared" si="1506"/>
        <v>0</v>
      </c>
      <c r="EL585" s="222">
        <f t="shared" si="1507"/>
        <v>0</v>
      </c>
      <c r="EM585" s="222">
        <f t="shared" si="1508"/>
        <v>0</v>
      </c>
      <c r="EN585" s="222">
        <f t="shared" si="1509"/>
        <v>0</v>
      </c>
      <c r="EO585" s="222">
        <f t="shared" si="1510"/>
        <v>0</v>
      </c>
      <c r="EP585" s="222">
        <f t="shared" si="1511"/>
        <v>0</v>
      </c>
      <c r="EQ585" s="222">
        <f t="shared" si="1512"/>
        <v>0</v>
      </c>
      <c r="ER585" s="222">
        <f t="shared" si="1513"/>
        <v>0</v>
      </c>
      <c r="ES585" s="222">
        <f t="shared" si="1514"/>
        <v>0</v>
      </c>
      <c r="ET585" s="222">
        <f t="shared" si="1515"/>
        <v>0</v>
      </c>
      <c r="EU585" s="222">
        <f t="shared" si="1516"/>
        <v>0</v>
      </c>
      <c r="EV585" s="222">
        <f t="shared" si="1517"/>
        <v>0</v>
      </c>
      <c r="EW585" s="222">
        <f t="shared" si="1518"/>
        <v>0</v>
      </c>
      <c r="EX585" s="222">
        <f t="shared" si="1519"/>
        <v>0</v>
      </c>
      <c r="EY585" s="222">
        <f t="shared" si="1520"/>
        <v>0</v>
      </c>
      <c r="EZ585" s="222">
        <f t="shared" si="1521"/>
        <v>0</v>
      </c>
      <c r="FA585" s="222">
        <f t="shared" si="1522"/>
        <v>0</v>
      </c>
      <c r="FB585" s="222">
        <f t="shared" si="1523"/>
        <v>0</v>
      </c>
      <c r="FC585" s="222">
        <f t="shared" si="1524"/>
        <v>0</v>
      </c>
      <c r="FD585" s="222">
        <f t="shared" si="1525"/>
        <v>0</v>
      </c>
      <c r="FE585" s="222">
        <f t="shared" si="1526"/>
        <v>0</v>
      </c>
      <c r="FF585" s="222">
        <f t="shared" si="1527"/>
        <v>0</v>
      </c>
      <c r="FG585" s="222">
        <f t="shared" si="1528"/>
        <v>0</v>
      </c>
      <c r="FH585" s="222">
        <f t="shared" si="1529"/>
        <v>0</v>
      </c>
      <c r="FI585" s="222">
        <f t="shared" si="1530"/>
        <v>0</v>
      </c>
      <c r="FJ585" s="222">
        <f t="shared" si="1531"/>
        <v>0</v>
      </c>
      <c r="FK585" s="222">
        <f t="shared" si="1532"/>
        <v>0</v>
      </c>
      <c r="FL585" s="222">
        <f t="shared" si="1533"/>
        <v>0</v>
      </c>
      <c r="FM585" s="222">
        <f t="shared" si="1534"/>
        <v>0</v>
      </c>
      <c r="FN585" s="222">
        <f t="shared" si="1535"/>
        <v>0</v>
      </c>
      <c r="FO585" s="222">
        <f t="shared" si="1536"/>
        <v>0</v>
      </c>
      <c r="FP585" s="222">
        <f t="shared" si="1537"/>
        <v>0</v>
      </c>
      <c r="FQ585" s="222">
        <f t="shared" si="1538"/>
        <v>0</v>
      </c>
      <c r="FR585" s="222">
        <f t="shared" si="1539"/>
        <v>0</v>
      </c>
      <c r="FS585" s="222">
        <f t="shared" si="1540"/>
        <v>0</v>
      </c>
      <c r="FT585" s="222">
        <f t="shared" si="1541"/>
        <v>0</v>
      </c>
      <c r="FU585" s="222">
        <f t="shared" si="1542"/>
        <v>0</v>
      </c>
      <c r="FV585" s="222">
        <f t="shared" si="1543"/>
        <v>0</v>
      </c>
      <c r="FW585" s="222">
        <f t="shared" si="1544"/>
        <v>0</v>
      </c>
      <c r="FX585" s="222">
        <f t="shared" si="1545"/>
        <v>0</v>
      </c>
      <c r="FY585" s="222">
        <f t="shared" si="1546"/>
        <v>0</v>
      </c>
      <c r="FZ585" s="222">
        <f t="shared" si="1547"/>
        <v>0</v>
      </c>
      <c r="GA585" s="222">
        <f t="shared" si="1548"/>
        <v>0</v>
      </c>
      <c r="GB585" s="222">
        <f t="shared" si="1549"/>
        <v>0</v>
      </c>
      <c r="GC585" s="222">
        <f t="shared" si="1550"/>
        <v>0</v>
      </c>
      <c r="GD585" s="222">
        <f t="shared" si="1551"/>
        <v>0</v>
      </c>
      <c r="GE585" s="222">
        <f t="shared" si="1552"/>
        <v>0</v>
      </c>
      <c r="GF585" s="222">
        <f t="shared" si="1553"/>
        <v>0</v>
      </c>
      <c r="GG585" s="222">
        <f t="shared" si="1554"/>
        <v>0</v>
      </c>
      <c r="GH585" s="222">
        <f t="shared" si="1555"/>
        <v>0</v>
      </c>
      <c r="GI585" s="222">
        <f t="shared" si="1556"/>
        <v>0</v>
      </c>
      <c r="GJ585" s="222">
        <f t="shared" si="1557"/>
        <v>0</v>
      </c>
      <c r="GK585" s="222">
        <f t="shared" si="1558"/>
        <v>0</v>
      </c>
      <c r="GL585" s="222">
        <f t="shared" si="1559"/>
        <v>0</v>
      </c>
      <c r="GM585" s="222">
        <f t="shared" si="1560"/>
        <v>0</v>
      </c>
      <c r="GN585" s="222">
        <f t="shared" si="1561"/>
        <v>0</v>
      </c>
      <c r="GO585" s="222">
        <f t="shared" si="1562"/>
        <v>0</v>
      </c>
      <c r="GP585" s="222">
        <f t="shared" si="1563"/>
        <v>0</v>
      </c>
      <c r="GQ585" s="222">
        <f t="shared" si="1564"/>
        <v>0</v>
      </c>
      <c r="GR585" s="222">
        <f t="shared" si="1565"/>
        <v>0</v>
      </c>
      <c r="GS585" s="222">
        <f t="shared" si="1566"/>
        <v>0</v>
      </c>
      <c r="GT585" s="222">
        <f t="shared" si="1567"/>
        <v>0</v>
      </c>
      <c r="GU585" s="222">
        <f t="shared" si="1568"/>
        <v>0</v>
      </c>
      <c r="GV585" s="222">
        <f t="shared" si="1569"/>
        <v>0</v>
      </c>
      <c r="GW585" s="222">
        <f t="shared" si="1570"/>
        <v>0</v>
      </c>
      <c r="GX585" s="222">
        <f t="shared" si="1571"/>
        <v>0</v>
      </c>
      <c r="GY585" s="222">
        <f t="shared" si="1572"/>
        <v>0</v>
      </c>
      <c r="GZ585" s="222">
        <f t="shared" si="1573"/>
        <v>0</v>
      </c>
      <c r="HA585" s="222">
        <f t="shared" si="1574"/>
        <v>0</v>
      </c>
      <c r="HB585" s="222">
        <f t="shared" si="1575"/>
        <v>0</v>
      </c>
      <c r="HC585" s="222">
        <f t="shared" si="1576"/>
        <v>0</v>
      </c>
      <c r="HD585" s="222">
        <f t="shared" si="1577"/>
        <v>0</v>
      </c>
      <c r="HE585" s="222">
        <f t="shared" si="1578"/>
        <v>0</v>
      </c>
      <c r="HF585" s="222">
        <f t="shared" si="1579"/>
        <v>0</v>
      </c>
      <c r="HG585" s="222">
        <f t="shared" si="1580"/>
        <v>0</v>
      </c>
      <c r="HH585" s="222">
        <f t="shared" si="1581"/>
        <v>0</v>
      </c>
      <c r="HI585" s="222">
        <f t="shared" si="1582"/>
        <v>0</v>
      </c>
      <c r="HJ585" s="222">
        <f t="shared" si="1583"/>
        <v>0</v>
      </c>
      <c r="HK585" s="222">
        <f t="shared" si="1584"/>
        <v>0</v>
      </c>
      <c r="HL585" s="222">
        <f t="shared" si="1585"/>
        <v>0</v>
      </c>
      <c r="HM585" s="222">
        <f t="shared" si="1586"/>
        <v>0</v>
      </c>
      <c r="HN585" s="222">
        <f t="shared" si="1587"/>
        <v>0</v>
      </c>
      <c r="HO585" s="222">
        <f t="shared" si="1588"/>
        <v>0</v>
      </c>
      <c r="HP585" s="222">
        <f t="shared" si="1589"/>
        <v>0</v>
      </c>
      <c r="HQ585" s="222">
        <f t="shared" si="1590"/>
        <v>0</v>
      </c>
      <c r="HR585" s="222">
        <f t="shared" si="1591"/>
        <v>0</v>
      </c>
      <c r="HS585" s="222">
        <f t="shared" si="1592"/>
        <v>0</v>
      </c>
      <c r="HT585" s="222">
        <f t="shared" si="1593"/>
        <v>0</v>
      </c>
      <c r="HU585" s="222">
        <f t="shared" si="1594"/>
        <v>0</v>
      </c>
      <c r="HV585" s="222">
        <f t="shared" si="1595"/>
        <v>0</v>
      </c>
      <c r="HW585" s="222">
        <f t="shared" si="1596"/>
        <v>0</v>
      </c>
      <c r="HX585" s="222">
        <f t="shared" si="1597"/>
        <v>0</v>
      </c>
      <c r="HY585" s="222">
        <f t="shared" si="1598"/>
        <v>0</v>
      </c>
      <c r="HZ585" s="222">
        <f t="shared" si="1599"/>
        <v>0</v>
      </c>
      <c r="IA585" s="222">
        <f t="shared" si="1600"/>
        <v>0</v>
      </c>
      <c r="IB585" s="222">
        <f t="shared" si="1601"/>
        <v>0</v>
      </c>
      <c r="IC585" s="222">
        <f t="shared" si="1602"/>
        <v>0</v>
      </c>
      <c r="ID585" s="222">
        <f t="shared" si="1603"/>
        <v>0</v>
      </c>
      <c r="IE585" s="222">
        <f t="shared" si="1604"/>
        <v>0</v>
      </c>
      <c r="IF585" s="222">
        <f t="shared" si="1605"/>
        <v>0</v>
      </c>
      <c r="IG585" s="222">
        <f t="shared" si="1606"/>
        <v>0</v>
      </c>
      <c r="IH585" s="222">
        <f t="shared" si="1607"/>
        <v>0</v>
      </c>
      <c r="II585" s="222">
        <f t="shared" si="1608"/>
        <v>0</v>
      </c>
      <c r="IJ585" s="222">
        <f t="shared" si="1609"/>
        <v>0</v>
      </c>
      <c r="IK585" s="222">
        <f t="shared" si="1610"/>
        <v>0</v>
      </c>
      <c r="IL585" s="222">
        <f t="shared" si="1611"/>
        <v>0</v>
      </c>
      <c r="IM585" s="222">
        <f t="shared" si="1612"/>
        <v>0</v>
      </c>
      <c r="IN585" s="222">
        <f t="shared" si="1613"/>
        <v>0</v>
      </c>
      <c r="IO585" s="222">
        <f t="shared" si="1614"/>
        <v>0</v>
      </c>
      <c r="IP585" s="222">
        <f t="shared" si="1615"/>
        <v>0</v>
      </c>
      <c r="IQ585" s="222">
        <f t="shared" si="1616"/>
        <v>0</v>
      </c>
      <c r="IR585" s="222">
        <f t="shared" si="1617"/>
        <v>0</v>
      </c>
      <c r="IS585" s="222">
        <f t="shared" si="1618"/>
        <v>0</v>
      </c>
      <c r="IT585" s="222">
        <f t="shared" si="1619"/>
        <v>0</v>
      </c>
      <c r="IU585" s="222">
        <f t="shared" si="1620"/>
        <v>0</v>
      </c>
      <c r="IV585" s="222">
        <f t="shared" si="1621"/>
        <v>0</v>
      </c>
      <c r="IW585" s="222">
        <f t="shared" si="1622"/>
        <v>0</v>
      </c>
      <c r="IX585" s="222">
        <f t="shared" si="1623"/>
        <v>0</v>
      </c>
      <c r="IY585" s="222">
        <f t="shared" si="1624"/>
        <v>0</v>
      </c>
      <c r="IZ585" s="222">
        <f t="shared" si="1625"/>
        <v>0</v>
      </c>
      <c r="JA585" s="222">
        <f t="shared" si="1626"/>
        <v>0</v>
      </c>
      <c r="JB585" s="222">
        <f t="shared" si="1627"/>
        <v>0</v>
      </c>
    </row>
    <row r="586" spans="2:262">
      <c r="B586" s="230">
        <v>225</v>
      </c>
      <c r="C586" s="229">
        <f t="shared" si="1628"/>
        <v>4.3945312499999922E-3</v>
      </c>
      <c r="D586" s="226">
        <f t="shared" ca="1" si="1371"/>
        <v>72.15117669545161</v>
      </c>
      <c r="E586" s="225">
        <f ca="1">HW361</f>
        <v>0.15117669545161605</v>
      </c>
      <c r="F586" s="224">
        <v>225</v>
      </c>
      <c r="G586" s="222">
        <f t="shared" si="1372"/>
        <v>0</v>
      </c>
      <c r="H586" s="222">
        <f t="shared" si="1373"/>
        <v>0</v>
      </c>
      <c r="I586" s="222">
        <f t="shared" si="1374"/>
        <v>0</v>
      </c>
      <c r="J586" s="222">
        <f t="shared" si="1375"/>
        <v>0</v>
      </c>
      <c r="K586" s="222">
        <f t="shared" si="1376"/>
        <v>0</v>
      </c>
      <c r="L586" s="222">
        <f t="shared" si="1377"/>
        <v>0</v>
      </c>
      <c r="M586" s="222">
        <f t="shared" si="1378"/>
        <v>0</v>
      </c>
      <c r="N586" s="222">
        <f t="shared" si="1379"/>
        <v>0</v>
      </c>
      <c r="O586" s="222">
        <f t="shared" si="1380"/>
        <v>0</v>
      </c>
      <c r="P586" s="222">
        <f t="shared" si="1381"/>
        <v>0</v>
      </c>
      <c r="Q586" s="222">
        <f t="shared" si="1382"/>
        <v>0</v>
      </c>
      <c r="R586" s="222">
        <f t="shared" si="1383"/>
        <v>0</v>
      </c>
      <c r="S586" s="222">
        <f t="shared" si="1384"/>
        <v>0</v>
      </c>
      <c r="T586" s="222">
        <f t="shared" si="1385"/>
        <v>0</v>
      </c>
      <c r="U586" s="222">
        <f t="shared" si="1386"/>
        <v>0</v>
      </c>
      <c r="V586" s="222">
        <f t="shared" si="1387"/>
        <v>0</v>
      </c>
      <c r="W586" s="222">
        <f t="shared" si="1388"/>
        <v>0</v>
      </c>
      <c r="X586" s="222">
        <f t="shared" si="1389"/>
        <v>0</v>
      </c>
      <c r="Y586" s="222">
        <f t="shared" si="1390"/>
        <v>0</v>
      </c>
      <c r="Z586" s="222">
        <f t="shared" si="1391"/>
        <v>0</v>
      </c>
      <c r="AA586" s="222">
        <f t="shared" si="1392"/>
        <v>0</v>
      </c>
      <c r="AB586" s="222">
        <f t="shared" si="1393"/>
        <v>0</v>
      </c>
      <c r="AC586" s="222">
        <f t="shared" si="1394"/>
        <v>0</v>
      </c>
      <c r="AD586" s="222">
        <f t="shared" si="1395"/>
        <v>0</v>
      </c>
      <c r="AE586" s="222">
        <f t="shared" si="1396"/>
        <v>0</v>
      </c>
      <c r="AF586" s="222">
        <f t="shared" si="1397"/>
        <v>0</v>
      </c>
      <c r="AG586" s="222">
        <f t="shared" si="1398"/>
        <v>0</v>
      </c>
      <c r="AH586" s="222">
        <f t="shared" si="1399"/>
        <v>0</v>
      </c>
      <c r="AI586" s="222">
        <f t="shared" si="1400"/>
        <v>0</v>
      </c>
      <c r="AJ586" s="222">
        <f t="shared" si="1401"/>
        <v>0</v>
      </c>
      <c r="AK586" s="222">
        <f t="shared" si="1402"/>
        <v>0</v>
      </c>
      <c r="AL586" s="222">
        <f t="shared" si="1403"/>
        <v>0</v>
      </c>
      <c r="AM586" s="222">
        <f t="shared" si="1404"/>
        <v>0</v>
      </c>
      <c r="AN586" s="222">
        <f t="shared" si="1405"/>
        <v>0</v>
      </c>
      <c r="AO586" s="222">
        <f t="shared" si="1406"/>
        <v>0</v>
      </c>
      <c r="AP586" s="222">
        <f t="shared" si="1407"/>
        <v>0</v>
      </c>
      <c r="AQ586" s="222">
        <f t="shared" si="1408"/>
        <v>0</v>
      </c>
      <c r="AR586" s="222">
        <f t="shared" si="1409"/>
        <v>0</v>
      </c>
      <c r="AS586" s="222">
        <f t="shared" si="1410"/>
        <v>0</v>
      </c>
      <c r="AT586" s="222">
        <f t="shared" si="1411"/>
        <v>0</v>
      </c>
      <c r="AU586" s="222">
        <f t="shared" si="1412"/>
        <v>0</v>
      </c>
      <c r="AV586" s="222">
        <f t="shared" si="1413"/>
        <v>0</v>
      </c>
      <c r="AW586" s="222">
        <f t="shared" si="1414"/>
        <v>0</v>
      </c>
      <c r="AX586" s="222">
        <f t="shared" si="1415"/>
        <v>0</v>
      </c>
      <c r="AY586" s="222">
        <f t="shared" si="1416"/>
        <v>0</v>
      </c>
      <c r="AZ586" s="222">
        <f t="shared" si="1417"/>
        <v>0</v>
      </c>
      <c r="BA586" s="222">
        <f t="shared" si="1418"/>
        <v>0</v>
      </c>
      <c r="BB586" s="222">
        <f t="shared" si="1419"/>
        <v>0</v>
      </c>
      <c r="BC586" s="222">
        <f t="shared" si="1420"/>
        <v>0</v>
      </c>
      <c r="BD586" s="222">
        <f t="shared" si="1421"/>
        <v>0</v>
      </c>
      <c r="BE586" s="222">
        <f t="shared" si="1422"/>
        <v>0</v>
      </c>
      <c r="BF586" s="222">
        <f t="shared" si="1423"/>
        <v>0</v>
      </c>
      <c r="BG586" s="222">
        <f t="shared" si="1424"/>
        <v>0</v>
      </c>
      <c r="BH586" s="222">
        <f t="shared" si="1425"/>
        <v>0</v>
      </c>
      <c r="BI586" s="222">
        <f t="shared" si="1426"/>
        <v>0</v>
      </c>
      <c r="BJ586" s="222">
        <f t="shared" si="1427"/>
        <v>0</v>
      </c>
      <c r="BK586" s="222">
        <f t="shared" si="1428"/>
        <v>0</v>
      </c>
      <c r="BL586" s="222">
        <f t="shared" si="1429"/>
        <v>0</v>
      </c>
      <c r="BM586" s="222">
        <f t="shared" si="1430"/>
        <v>0</v>
      </c>
      <c r="BN586" s="222">
        <f t="shared" si="1431"/>
        <v>0</v>
      </c>
      <c r="BO586" s="222">
        <f t="shared" si="1432"/>
        <v>0</v>
      </c>
      <c r="BP586" s="222">
        <f t="shared" si="1433"/>
        <v>0</v>
      </c>
      <c r="BQ586" s="222">
        <f t="shared" si="1434"/>
        <v>0</v>
      </c>
      <c r="BR586" s="222">
        <f t="shared" si="1435"/>
        <v>0</v>
      </c>
      <c r="BS586" s="222">
        <f t="shared" si="1436"/>
        <v>0</v>
      </c>
      <c r="BT586" s="222">
        <f t="shared" si="1437"/>
        <v>0</v>
      </c>
      <c r="BU586" s="222">
        <f t="shared" si="1438"/>
        <v>0</v>
      </c>
      <c r="BV586" s="222">
        <f t="shared" si="1439"/>
        <v>0</v>
      </c>
      <c r="BW586" s="222">
        <f t="shared" si="1440"/>
        <v>0</v>
      </c>
      <c r="BX586" s="222">
        <f t="shared" si="1441"/>
        <v>0</v>
      </c>
      <c r="BY586" s="222">
        <f t="shared" si="1442"/>
        <v>0</v>
      </c>
      <c r="BZ586" s="222">
        <f t="shared" si="1443"/>
        <v>0</v>
      </c>
      <c r="CA586" s="222">
        <f t="shared" si="1444"/>
        <v>0</v>
      </c>
      <c r="CB586" s="222">
        <f t="shared" si="1445"/>
        <v>0</v>
      </c>
      <c r="CC586" s="222">
        <f t="shared" si="1446"/>
        <v>0</v>
      </c>
      <c r="CD586" s="222">
        <f t="shared" si="1447"/>
        <v>0</v>
      </c>
      <c r="CE586" s="222">
        <f t="shared" si="1448"/>
        <v>0</v>
      </c>
      <c r="CF586" s="222">
        <f t="shared" si="1449"/>
        <v>0</v>
      </c>
      <c r="CG586" s="222">
        <f t="shared" si="1450"/>
        <v>0</v>
      </c>
      <c r="CH586" s="222">
        <f t="shared" si="1451"/>
        <v>0</v>
      </c>
      <c r="CI586" s="222">
        <f t="shared" si="1452"/>
        <v>0</v>
      </c>
      <c r="CJ586" s="222">
        <f t="shared" si="1453"/>
        <v>0</v>
      </c>
      <c r="CK586" s="222">
        <f t="shared" si="1454"/>
        <v>0</v>
      </c>
      <c r="CL586" s="222">
        <f t="shared" si="1455"/>
        <v>0</v>
      </c>
      <c r="CM586" s="222">
        <f t="shared" si="1456"/>
        <v>0</v>
      </c>
      <c r="CN586" s="222">
        <f t="shared" si="1457"/>
        <v>0</v>
      </c>
      <c r="CO586" s="222">
        <f t="shared" si="1458"/>
        <v>0</v>
      </c>
      <c r="CP586" s="222">
        <f t="shared" si="1459"/>
        <v>0</v>
      </c>
      <c r="CQ586" s="222">
        <f t="shared" si="1460"/>
        <v>0</v>
      </c>
      <c r="CR586" s="222">
        <f t="shared" si="1461"/>
        <v>0</v>
      </c>
      <c r="CS586" s="222">
        <f t="shared" si="1462"/>
        <v>0</v>
      </c>
      <c r="CT586" s="222">
        <f t="shared" si="1463"/>
        <v>0</v>
      </c>
      <c r="CU586" s="222">
        <f t="shared" si="1464"/>
        <v>0</v>
      </c>
      <c r="CV586" s="222">
        <f t="shared" si="1465"/>
        <v>0</v>
      </c>
      <c r="CW586" s="222">
        <f t="shared" si="1466"/>
        <v>0</v>
      </c>
      <c r="CX586" s="222">
        <f t="shared" si="1467"/>
        <v>0</v>
      </c>
      <c r="CY586" s="222">
        <f t="shared" si="1468"/>
        <v>0</v>
      </c>
      <c r="CZ586" s="222">
        <f t="shared" si="1469"/>
        <v>0</v>
      </c>
      <c r="DA586" s="222">
        <f t="shared" si="1470"/>
        <v>0</v>
      </c>
      <c r="DB586" s="222">
        <f t="shared" si="1471"/>
        <v>0</v>
      </c>
      <c r="DC586" s="222">
        <f t="shared" si="1472"/>
        <v>0</v>
      </c>
      <c r="DD586" s="222">
        <f t="shared" si="1473"/>
        <v>0</v>
      </c>
      <c r="DE586" s="222">
        <f t="shared" si="1474"/>
        <v>0</v>
      </c>
      <c r="DF586" s="222">
        <f t="shared" si="1475"/>
        <v>0</v>
      </c>
      <c r="DG586" s="222">
        <f t="shared" si="1476"/>
        <v>0</v>
      </c>
      <c r="DH586" s="222">
        <f t="shared" si="1477"/>
        <v>0</v>
      </c>
      <c r="DI586" s="222">
        <f t="shared" si="1478"/>
        <v>0</v>
      </c>
      <c r="DJ586" s="222">
        <f t="shared" si="1479"/>
        <v>0</v>
      </c>
      <c r="DK586" s="222">
        <f t="shared" si="1480"/>
        <v>0</v>
      </c>
      <c r="DL586" s="222">
        <f t="shared" si="1481"/>
        <v>0</v>
      </c>
      <c r="DM586" s="222">
        <f t="shared" si="1482"/>
        <v>0</v>
      </c>
      <c r="DN586" s="222">
        <f t="shared" si="1483"/>
        <v>0</v>
      </c>
      <c r="DO586" s="222">
        <f t="shared" si="1484"/>
        <v>0</v>
      </c>
      <c r="DP586" s="222">
        <f t="shared" si="1485"/>
        <v>0</v>
      </c>
      <c r="DQ586" s="222">
        <f t="shared" si="1486"/>
        <v>0</v>
      </c>
      <c r="DR586" s="222">
        <f t="shared" si="1487"/>
        <v>0</v>
      </c>
      <c r="DS586" s="222">
        <f t="shared" si="1488"/>
        <v>0</v>
      </c>
      <c r="DT586" s="222">
        <f t="shared" si="1489"/>
        <v>0</v>
      </c>
      <c r="DU586" s="222">
        <f t="shared" si="1490"/>
        <v>0</v>
      </c>
      <c r="DV586" s="222">
        <f t="shared" si="1491"/>
        <v>0</v>
      </c>
      <c r="DW586" s="222">
        <f t="shared" si="1492"/>
        <v>0</v>
      </c>
      <c r="DX586" s="222">
        <f t="shared" si="1493"/>
        <v>0</v>
      </c>
      <c r="DY586" s="222">
        <f t="shared" si="1494"/>
        <v>0</v>
      </c>
      <c r="DZ586" s="222">
        <f t="shared" si="1495"/>
        <v>0</v>
      </c>
      <c r="EA586" s="222">
        <f t="shared" si="1496"/>
        <v>0</v>
      </c>
      <c r="EB586" s="222">
        <f t="shared" si="1497"/>
        <v>0</v>
      </c>
      <c r="EC586" s="222">
        <f t="shared" si="1498"/>
        <v>0</v>
      </c>
      <c r="ED586" s="222">
        <f t="shared" si="1499"/>
        <v>0</v>
      </c>
      <c r="EE586" s="222">
        <f t="shared" si="1500"/>
        <v>0</v>
      </c>
      <c r="EF586" s="222">
        <f t="shared" si="1501"/>
        <v>0</v>
      </c>
      <c r="EG586" s="222">
        <f t="shared" si="1502"/>
        <v>0</v>
      </c>
      <c r="EH586" s="222">
        <f t="shared" si="1503"/>
        <v>0</v>
      </c>
      <c r="EI586" s="222">
        <f t="shared" si="1504"/>
        <v>0</v>
      </c>
      <c r="EJ586" s="222">
        <f t="shared" si="1505"/>
        <v>0</v>
      </c>
      <c r="EK586" s="222">
        <f t="shared" si="1506"/>
        <v>0</v>
      </c>
      <c r="EL586" s="222">
        <f t="shared" si="1507"/>
        <v>0</v>
      </c>
      <c r="EM586" s="222">
        <f t="shared" si="1508"/>
        <v>0</v>
      </c>
      <c r="EN586" s="222">
        <f t="shared" si="1509"/>
        <v>0</v>
      </c>
      <c r="EO586" s="222">
        <f t="shared" si="1510"/>
        <v>0</v>
      </c>
      <c r="EP586" s="222">
        <f t="shared" si="1511"/>
        <v>0</v>
      </c>
      <c r="EQ586" s="222">
        <f t="shared" si="1512"/>
        <v>0</v>
      </c>
      <c r="ER586" s="222">
        <f t="shared" si="1513"/>
        <v>0</v>
      </c>
      <c r="ES586" s="222">
        <f t="shared" si="1514"/>
        <v>0</v>
      </c>
      <c r="ET586" s="222">
        <f t="shared" si="1515"/>
        <v>0</v>
      </c>
      <c r="EU586" s="222">
        <f t="shared" si="1516"/>
        <v>0</v>
      </c>
      <c r="EV586" s="222">
        <f t="shared" si="1517"/>
        <v>0</v>
      </c>
      <c r="EW586" s="222">
        <f t="shared" si="1518"/>
        <v>0</v>
      </c>
      <c r="EX586" s="222">
        <f t="shared" si="1519"/>
        <v>0</v>
      </c>
      <c r="EY586" s="222">
        <f t="shared" si="1520"/>
        <v>0</v>
      </c>
      <c r="EZ586" s="222">
        <f t="shared" si="1521"/>
        <v>0</v>
      </c>
      <c r="FA586" s="222">
        <f t="shared" si="1522"/>
        <v>0</v>
      </c>
      <c r="FB586" s="222">
        <f t="shared" si="1523"/>
        <v>0</v>
      </c>
      <c r="FC586" s="222">
        <f t="shared" si="1524"/>
        <v>0</v>
      </c>
      <c r="FD586" s="222">
        <f t="shared" si="1525"/>
        <v>0</v>
      </c>
      <c r="FE586" s="222">
        <f t="shared" si="1526"/>
        <v>0</v>
      </c>
      <c r="FF586" s="222">
        <f t="shared" si="1527"/>
        <v>0</v>
      </c>
      <c r="FG586" s="222">
        <f t="shared" si="1528"/>
        <v>0</v>
      </c>
      <c r="FH586" s="222">
        <f t="shared" si="1529"/>
        <v>0</v>
      </c>
      <c r="FI586" s="222">
        <f t="shared" si="1530"/>
        <v>0</v>
      </c>
      <c r="FJ586" s="222">
        <f t="shared" si="1531"/>
        <v>0</v>
      </c>
      <c r="FK586" s="222">
        <f t="shared" si="1532"/>
        <v>0</v>
      </c>
      <c r="FL586" s="222">
        <f t="shared" si="1533"/>
        <v>0</v>
      </c>
      <c r="FM586" s="222">
        <f t="shared" si="1534"/>
        <v>0</v>
      </c>
      <c r="FN586" s="222">
        <f t="shared" si="1535"/>
        <v>0</v>
      </c>
      <c r="FO586" s="222">
        <f t="shared" si="1536"/>
        <v>0</v>
      </c>
      <c r="FP586" s="222">
        <f t="shared" si="1537"/>
        <v>0</v>
      </c>
      <c r="FQ586" s="222">
        <f t="shared" si="1538"/>
        <v>0</v>
      </c>
      <c r="FR586" s="222">
        <f t="shared" si="1539"/>
        <v>0</v>
      </c>
      <c r="FS586" s="222">
        <f t="shared" si="1540"/>
        <v>0</v>
      </c>
      <c r="FT586" s="222">
        <f t="shared" si="1541"/>
        <v>0</v>
      </c>
      <c r="FU586" s="222">
        <f t="shared" si="1542"/>
        <v>0</v>
      </c>
      <c r="FV586" s="222">
        <f t="shared" si="1543"/>
        <v>0</v>
      </c>
      <c r="FW586" s="222">
        <f t="shared" si="1544"/>
        <v>0</v>
      </c>
      <c r="FX586" s="222">
        <f t="shared" si="1545"/>
        <v>0</v>
      </c>
      <c r="FY586" s="222">
        <f t="shared" si="1546"/>
        <v>0</v>
      </c>
      <c r="FZ586" s="222">
        <f t="shared" si="1547"/>
        <v>0</v>
      </c>
      <c r="GA586" s="222">
        <f t="shared" si="1548"/>
        <v>0</v>
      </c>
      <c r="GB586" s="222">
        <f t="shared" si="1549"/>
        <v>0</v>
      </c>
      <c r="GC586" s="222">
        <f t="shared" si="1550"/>
        <v>0</v>
      </c>
      <c r="GD586" s="222">
        <f t="shared" si="1551"/>
        <v>0</v>
      </c>
      <c r="GE586" s="222">
        <f t="shared" si="1552"/>
        <v>0</v>
      </c>
      <c r="GF586" s="222">
        <f t="shared" si="1553"/>
        <v>0</v>
      </c>
      <c r="GG586" s="222">
        <f t="shared" si="1554"/>
        <v>0</v>
      </c>
      <c r="GH586" s="222">
        <f t="shared" si="1555"/>
        <v>0</v>
      </c>
      <c r="GI586" s="222">
        <f t="shared" si="1556"/>
        <v>0</v>
      </c>
      <c r="GJ586" s="222">
        <f t="shared" si="1557"/>
        <v>0</v>
      </c>
      <c r="GK586" s="222">
        <f t="shared" si="1558"/>
        <v>0</v>
      </c>
      <c r="GL586" s="222">
        <f t="shared" si="1559"/>
        <v>0</v>
      </c>
      <c r="GM586" s="222">
        <f t="shared" si="1560"/>
        <v>0</v>
      </c>
      <c r="GN586" s="222">
        <f t="shared" si="1561"/>
        <v>0</v>
      </c>
      <c r="GO586" s="222">
        <f t="shared" si="1562"/>
        <v>0</v>
      </c>
      <c r="GP586" s="222">
        <f t="shared" si="1563"/>
        <v>0</v>
      </c>
      <c r="GQ586" s="222">
        <f t="shared" si="1564"/>
        <v>0</v>
      </c>
      <c r="GR586" s="222">
        <f t="shared" si="1565"/>
        <v>0</v>
      </c>
      <c r="GS586" s="222">
        <f t="shared" si="1566"/>
        <v>0</v>
      </c>
      <c r="GT586" s="222">
        <f t="shared" si="1567"/>
        <v>0</v>
      </c>
      <c r="GU586" s="222">
        <f t="shared" si="1568"/>
        <v>0</v>
      </c>
      <c r="GV586" s="222">
        <f t="shared" si="1569"/>
        <v>0</v>
      </c>
      <c r="GW586" s="222">
        <f t="shared" si="1570"/>
        <v>0</v>
      </c>
      <c r="GX586" s="222">
        <f t="shared" si="1571"/>
        <v>0</v>
      </c>
      <c r="GY586" s="222">
        <f t="shared" si="1572"/>
        <v>0</v>
      </c>
      <c r="GZ586" s="222">
        <f t="shared" si="1573"/>
        <v>0</v>
      </c>
      <c r="HA586" s="222">
        <f t="shared" si="1574"/>
        <v>0</v>
      </c>
      <c r="HB586" s="222">
        <f t="shared" si="1575"/>
        <v>0</v>
      </c>
      <c r="HC586" s="222">
        <f t="shared" si="1576"/>
        <v>0</v>
      </c>
      <c r="HD586" s="222">
        <f t="shared" si="1577"/>
        <v>0</v>
      </c>
      <c r="HE586" s="222">
        <f t="shared" si="1578"/>
        <v>0</v>
      </c>
      <c r="HF586" s="222">
        <f t="shared" si="1579"/>
        <v>0</v>
      </c>
      <c r="HG586" s="222">
        <f t="shared" si="1580"/>
        <v>0</v>
      </c>
      <c r="HH586" s="222">
        <f t="shared" si="1581"/>
        <v>0</v>
      </c>
      <c r="HI586" s="222">
        <f t="shared" si="1582"/>
        <v>0</v>
      </c>
      <c r="HJ586" s="222">
        <f t="shared" si="1583"/>
        <v>0</v>
      </c>
      <c r="HK586" s="222">
        <f t="shared" si="1584"/>
        <v>0</v>
      </c>
      <c r="HL586" s="222">
        <f t="shared" si="1585"/>
        <v>0</v>
      </c>
      <c r="HM586" s="222">
        <f t="shared" si="1586"/>
        <v>0</v>
      </c>
      <c r="HN586" s="222">
        <f t="shared" si="1587"/>
        <v>0</v>
      </c>
      <c r="HO586" s="222">
        <f t="shared" si="1588"/>
        <v>0</v>
      </c>
      <c r="HP586" s="222">
        <f t="shared" si="1589"/>
        <v>0</v>
      </c>
      <c r="HQ586" s="222">
        <f t="shared" si="1590"/>
        <v>0</v>
      </c>
      <c r="HR586" s="222">
        <f t="shared" si="1591"/>
        <v>0</v>
      </c>
      <c r="HS586" s="222">
        <f t="shared" si="1592"/>
        <v>0</v>
      </c>
      <c r="HT586" s="222">
        <f t="shared" si="1593"/>
        <v>0</v>
      </c>
      <c r="HU586" s="222">
        <f t="shared" si="1594"/>
        <v>0</v>
      </c>
      <c r="HV586" s="222">
        <f t="shared" si="1595"/>
        <v>0</v>
      </c>
      <c r="HW586" s="222">
        <f t="shared" si="1596"/>
        <v>0</v>
      </c>
      <c r="HX586" s="222">
        <f t="shared" si="1597"/>
        <v>0</v>
      </c>
      <c r="HY586" s="222">
        <f t="shared" si="1598"/>
        <v>0</v>
      </c>
      <c r="HZ586" s="222">
        <f t="shared" si="1599"/>
        <v>0</v>
      </c>
      <c r="IA586" s="222">
        <f t="shared" si="1600"/>
        <v>0</v>
      </c>
      <c r="IB586" s="222">
        <f t="shared" si="1601"/>
        <v>0</v>
      </c>
      <c r="IC586" s="222">
        <f t="shared" si="1602"/>
        <v>0</v>
      </c>
      <c r="ID586" s="222">
        <f t="shared" si="1603"/>
        <v>0</v>
      </c>
      <c r="IE586" s="222">
        <f t="shared" si="1604"/>
        <v>0</v>
      </c>
      <c r="IF586" s="222">
        <f t="shared" si="1605"/>
        <v>0</v>
      </c>
      <c r="IG586" s="222">
        <f t="shared" si="1606"/>
        <v>0</v>
      </c>
      <c r="IH586" s="222">
        <f t="shared" si="1607"/>
        <v>0</v>
      </c>
      <c r="II586" s="222">
        <f t="shared" si="1608"/>
        <v>0</v>
      </c>
      <c r="IJ586" s="222">
        <f t="shared" si="1609"/>
        <v>0</v>
      </c>
      <c r="IK586" s="222">
        <f t="shared" si="1610"/>
        <v>0</v>
      </c>
      <c r="IL586" s="222">
        <f t="shared" si="1611"/>
        <v>0</v>
      </c>
      <c r="IM586" s="222">
        <f t="shared" si="1612"/>
        <v>0</v>
      </c>
      <c r="IN586" s="222">
        <f t="shared" si="1613"/>
        <v>0</v>
      </c>
      <c r="IO586" s="222">
        <f t="shared" si="1614"/>
        <v>0</v>
      </c>
      <c r="IP586" s="222">
        <f t="shared" si="1615"/>
        <v>0</v>
      </c>
      <c r="IQ586" s="222">
        <f t="shared" si="1616"/>
        <v>0</v>
      </c>
      <c r="IR586" s="222">
        <f t="shared" si="1617"/>
        <v>0</v>
      </c>
      <c r="IS586" s="222">
        <f t="shared" si="1618"/>
        <v>0</v>
      </c>
      <c r="IT586" s="222">
        <f t="shared" si="1619"/>
        <v>0</v>
      </c>
      <c r="IU586" s="222">
        <f t="shared" si="1620"/>
        <v>0</v>
      </c>
      <c r="IV586" s="222">
        <f t="shared" si="1621"/>
        <v>0</v>
      </c>
      <c r="IW586" s="222">
        <f t="shared" si="1622"/>
        <v>0</v>
      </c>
      <c r="IX586" s="222">
        <f t="shared" si="1623"/>
        <v>0</v>
      </c>
      <c r="IY586" s="222">
        <f t="shared" si="1624"/>
        <v>0</v>
      </c>
      <c r="IZ586" s="222">
        <f t="shared" si="1625"/>
        <v>0</v>
      </c>
      <c r="JA586" s="222">
        <f t="shared" si="1626"/>
        <v>0</v>
      </c>
      <c r="JB586" s="222">
        <f t="shared" si="1627"/>
        <v>0</v>
      </c>
    </row>
    <row r="587" spans="2:262">
      <c r="B587" s="230">
        <v>226</v>
      </c>
      <c r="C587" s="229">
        <f t="shared" si="1628"/>
        <v>4.4140624999999918E-3</v>
      </c>
      <c r="D587" s="226">
        <f t="shared" ca="1" si="1371"/>
        <v>72.151748088554868</v>
      </c>
      <c r="E587" s="225">
        <f ca="1">HX361</f>
        <v>0.15174808855487407</v>
      </c>
      <c r="F587" s="224">
        <v>226</v>
      </c>
      <c r="G587" s="222">
        <f t="shared" si="1372"/>
        <v>0</v>
      </c>
      <c r="H587" s="222">
        <f t="shared" si="1373"/>
        <v>0</v>
      </c>
      <c r="I587" s="222">
        <f t="shared" si="1374"/>
        <v>0</v>
      </c>
      <c r="J587" s="222">
        <f t="shared" si="1375"/>
        <v>0</v>
      </c>
      <c r="K587" s="222">
        <f t="shared" si="1376"/>
        <v>0</v>
      </c>
      <c r="L587" s="222">
        <f t="shared" si="1377"/>
        <v>0</v>
      </c>
      <c r="M587" s="222">
        <f t="shared" si="1378"/>
        <v>0</v>
      </c>
      <c r="N587" s="222">
        <f t="shared" si="1379"/>
        <v>0</v>
      </c>
      <c r="O587" s="222">
        <f t="shared" si="1380"/>
        <v>0</v>
      </c>
      <c r="P587" s="222">
        <f t="shared" si="1381"/>
        <v>0</v>
      </c>
      <c r="Q587" s="222">
        <f t="shared" si="1382"/>
        <v>0</v>
      </c>
      <c r="R587" s="222">
        <f t="shared" si="1383"/>
        <v>0</v>
      </c>
      <c r="S587" s="222">
        <f t="shared" si="1384"/>
        <v>0</v>
      </c>
      <c r="T587" s="222">
        <f t="shared" si="1385"/>
        <v>0</v>
      </c>
      <c r="U587" s="222">
        <f t="shared" si="1386"/>
        <v>0</v>
      </c>
      <c r="V587" s="222">
        <f t="shared" si="1387"/>
        <v>0</v>
      </c>
      <c r="W587" s="222">
        <f t="shared" si="1388"/>
        <v>0</v>
      </c>
      <c r="X587" s="222">
        <f t="shared" si="1389"/>
        <v>0</v>
      </c>
      <c r="Y587" s="222">
        <f t="shared" si="1390"/>
        <v>0</v>
      </c>
      <c r="Z587" s="222">
        <f t="shared" si="1391"/>
        <v>0</v>
      </c>
      <c r="AA587" s="222">
        <f t="shared" si="1392"/>
        <v>0</v>
      </c>
      <c r="AB587" s="222">
        <f t="shared" si="1393"/>
        <v>0</v>
      </c>
      <c r="AC587" s="222">
        <f t="shared" si="1394"/>
        <v>0</v>
      </c>
      <c r="AD587" s="222">
        <f t="shared" si="1395"/>
        <v>0</v>
      </c>
      <c r="AE587" s="222">
        <f t="shared" si="1396"/>
        <v>0</v>
      </c>
      <c r="AF587" s="222">
        <f t="shared" si="1397"/>
        <v>0</v>
      </c>
      <c r="AG587" s="222">
        <f t="shared" si="1398"/>
        <v>0</v>
      </c>
      <c r="AH587" s="222">
        <f t="shared" si="1399"/>
        <v>0</v>
      </c>
      <c r="AI587" s="222">
        <f t="shared" si="1400"/>
        <v>0</v>
      </c>
      <c r="AJ587" s="222">
        <f t="shared" si="1401"/>
        <v>0</v>
      </c>
      <c r="AK587" s="222">
        <f t="shared" si="1402"/>
        <v>0</v>
      </c>
      <c r="AL587" s="222">
        <f t="shared" si="1403"/>
        <v>0</v>
      </c>
      <c r="AM587" s="222">
        <f t="shared" si="1404"/>
        <v>0</v>
      </c>
      <c r="AN587" s="222">
        <f t="shared" si="1405"/>
        <v>0</v>
      </c>
      <c r="AO587" s="222">
        <f t="shared" si="1406"/>
        <v>0</v>
      </c>
      <c r="AP587" s="222">
        <f t="shared" si="1407"/>
        <v>0</v>
      </c>
      <c r="AQ587" s="222">
        <f t="shared" si="1408"/>
        <v>0</v>
      </c>
      <c r="AR587" s="222">
        <f t="shared" si="1409"/>
        <v>0</v>
      </c>
      <c r="AS587" s="222">
        <f t="shared" si="1410"/>
        <v>0</v>
      </c>
      <c r="AT587" s="222">
        <f t="shared" si="1411"/>
        <v>0</v>
      </c>
      <c r="AU587" s="222">
        <f t="shared" si="1412"/>
        <v>0</v>
      </c>
      <c r="AV587" s="222">
        <f t="shared" si="1413"/>
        <v>0</v>
      </c>
      <c r="AW587" s="222">
        <f t="shared" si="1414"/>
        <v>0</v>
      </c>
      <c r="AX587" s="222">
        <f t="shared" si="1415"/>
        <v>0</v>
      </c>
      <c r="AY587" s="222">
        <f t="shared" si="1416"/>
        <v>0</v>
      </c>
      <c r="AZ587" s="222">
        <f t="shared" si="1417"/>
        <v>0</v>
      </c>
      <c r="BA587" s="222">
        <f t="shared" si="1418"/>
        <v>0</v>
      </c>
      <c r="BB587" s="222">
        <f t="shared" si="1419"/>
        <v>0</v>
      </c>
      <c r="BC587" s="222">
        <f t="shared" si="1420"/>
        <v>0</v>
      </c>
      <c r="BD587" s="222">
        <f t="shared" si="1421"/>
        <v>0</v>
      </c>
      <c r="BE587" s="222">
        <f t="shared" si="1422"/>
        <v>0</v>
      </c>
      <c r="BF587" s="222">
        <f t="shared" si="1423"/>
        <v>0</v>
      </c>
      <c r="BG587" s="222">
        <f t="shared" si="1424"/>
        <v>0</v>
      </c>
      <c r="BH587" s="222">
        <f t="shared" si="1425"/>
        <v>0</v>
      </c>
      <c r="BI587" s="222">
        <f t="shared" si="1426"/>
        <v>0</v>
      </c>
      <c r="BJ587" s="222">
        <f t="shared" si="1427"/>
        <v>0</v>
      </c>
      <c r="BK587" s="222">
        <f t="shared" si="1428"/>
        <v>0</v>
      </c>
      <c r="BL587" s="222">
        <f t="shared" si="1429"/>
        <v>0</v>
      </c>
      <c r="BM587" s="222">
        <f t="shared" si="1430"/>
        <v>0</v>
      </c>
      <c r="BN587" s="222">
        <f t="shared" si="1431"/>
        <v>0</v>
      </c>
      <c r="BO587" s="222">
        <f t="shared" si="1432"/>
        <v>0</v>
      </c>
      <c r="BP587" s="222">
        <f t="shared" si="1433"/>
        <v>0</v>
      </c>
      <c r="BQ587" s="222">
        <f t="shared" si="1434"/>
        <v>0</v>
      </c>
      <c r="BR587" s="222">
        <f t="shared" si="1435"/>
        <v>0</v>
      </c>
      <c r="BS587" s="222">
        <f t="shared" si="1436"/>
        <v>0</v>
      </c>
      <c r="BT587" s="222">
        <f t="shared" si="1437"/>
        <v>0</v>
      </c>
      <c r="BU587" s="222">
        <f t="shared" si="1438"/>
        <v>0</v>
      </c>
      <c r="BV587" s="222">
        <f t="shared" si="1439"/>
        <v>0</v>
      </c>
      <c r="BW587" s="222">
        <f t="shared" si="1440"/>
        <v>0</v>
      </c>
      <c r="BX587" s="222">
        <f t="shared" si="1441"/>
        <v>0</v>
      </c>
      <c r="BY587" s="222">
        <f t="shared" si="1442"/>
        <v>0</v>
      </c>
      <c r="BZ587" s="222">
        <f t="shared" si="1443"/>
        <v>0</v>
      </c>
      <c r="CA587" s="222">
        <f t="shared" si="1444"/>
        <v>0</v>
      </c>
      <c r="CB587" s="222">
        <f t="shared" si="1445"/>
        <v>0</v>
      </c>
      <c r="CC587" s="222">
        <f t="shared" si="1446"/>
        <v>0</v>
      </c>
      <c r="CD587" s="222">
        <f t="shared" si="1447"/>
        <v>0</v>
      </c>
      <c r="CE587" s="222">
        <f t="shared" si="1448"/>
        <v>0</v>
      </c>
      <c r="CF587" s="222">
        <f t="shared" si="1449"/>
        <v>0</v>
      </c>
      <c r="CG587" s="222">
        <f t="shared" si="1450"/>
        <v>0</v>
      </c>
      <c r="CH587" s="222">
        <f t="shared" si="1451"/>
        <v>0</v>
      </c>
      <c r="CI587" s="222">
        <f t="shared" si="1452"/>
        <v>0</v>
      </c>
      <c r="CJ587" s="222">
        <f t="shared" si="1453"/>
        <v>0</v>
      </c>
      <c r="CK587" s="222">
        <f t="shared" si="1454"/>
        <v>0</v>
      </c>
      <c r="CL587" s="222">
        <f t="shared" si="1455"/>
        <v>0</v>
      </c>
      <c r="CM587" s="222">
        <f t="shared" si="1456"/>
        <v>0</v>
      </c>
      <c r="CN587" s="222">
        <f t="shared" si="1457"/>
        <v>0</v>
      </c>
      <c r="CO587" s="222">
        <f t="shared" si="1458"/>
        <v>0</v>
      </c>
      <c r="CP587" s="222">
        <f t="shared" si="1459"/>
        <v>0</v>
      </c>
      <c r="CQ587" s="222">
        <f t="shared" si="1460"/>
        <v>0</v>
      </c>
      <c r="CR587" s="222">
        <f t="shared" si="1461"/>
        <v>0</v>
      </c>
      <c r="CS587" s="222">
        <f t="shared" si="1462"/>
        <v>0</v>
      </c>
      <c r="CT587" s="222">
        <f t="shared" si="1463"/>
        <v>0</v>
      </c>
      <c r="CU587" s="222">
        <f t="shared" si="1464"/>
        <v>0</v>
      </c>
      <c r="CV587" s="222">
        <f t="shared" si="1465"/>
        <v>0</v>
      </c>
      <c r="CW587" s="222">
        <f t="shared" si="1466"/>
        <v>0</v>
      </c>
      <c r="CX587" s="222">
        <f t="shared" si="1467"/>
        <v>0</v>
      </c>
      <c r="CY587" s="222">
        <f t="shared" si="1468"/>
        <v>0</v>
      </c>
      <c r="CZ587" s="222">
        <f t="shared" si="1469"/>
        <v>0</v>
      </c>
      <c r="DA587" s="222">
        <f t="shared" si="1470"/>
        <v>0</v>
      </c>
      <c r="DB587" s="222">
        <f t="shared" si="1471"/>
        <v>0</v>
      </c>
      <c r="DC587" s="222">
        <f t="shared" si="1472"/>
        <v>0</v>
      </c>
      <c r="DD587" s="222">
        <f t="shared" si="1473"/>
        <v>0</v>
      </c>
      <c r="DE587" s="222">
        <f t="shared" si="1474"/>
        <v>0</v>
      </c>
      <c r="DF587" s="222">
        <f t="shared" si="1475"/>
        <v>0</v>
      </c>
      <c r="DG587" s="222">
        <f t="shared" si="1476"/>
        <v>0</v>
      </c>
      <c r="DH587" s="222">
        <f t="shared" si="1477"/>
        <v>0</v>
      </c>
      <c r="DI587" s="222">
        <f t="shared" si="1478"/>
        <v>0</v>
      </c>
      <c r="DJ587" s="222">
        <f t="shared" si="1479"/>
        <v>0</v>
      </c>
      <c r="DK587" s="222">
        <f t="shared" si="1480"/>
        <v>0</v>
      </c>
      <c r="DL587" s="222">
        <f t="shared" si="1481"/>
        <v>0</v>
      </c>
      <c r="DM587" s="222">
        <f t="shared" si="1482"/>
        <v>0</v>
      </c>
      <c r="DN587" s="222">
        <f t="shared" si="1483"/>
        <v>0</v>
      </c>
      <c r="DO587" s="222">
        <f t="shared" si="1484"/>
        <v>0</v>
      </c>
      <c r="DP587" s="222">
        <f t="shared" si="1485"/>
        <v>0</v>
      </c>
      <c r="DQ587" s="222">
        <f t="shared" si="1486"/>
        <v>0</v>
      </c>
      <c r="DR587" s="222">
        <f t="shared" si="1487"/>
        <v>0</v>
      </c>
      <c r="DS587" s="222">
        <f t="shared" si="1488"/>
        <v>0</v>
      </c>
      <c r="DT587" s="222">
        <f t="shared" si="1489"/>
        <v>0</v>
      </c>
      <c r="DU587" s="222">
        <f t="shared" si="1490"/>
        <v>0</v>
      </c>
      <c r="DV587" s="222">
        <f t="shared" si="1491"/>
        <v>0</v>
      </c>
      <c r="DW587" s="222">
        <f t="shared" si="1492"/>
        <v>0</v>
      </c>
      <c r="DX587" s="222">
        <f t="shared" si="1493"/>
        <v>0</v>
      </c>
      <c r="DY587" s="222">
        <f t="shared" si="1494"/>
        <v>0</v>
      </c>
      <c r="DZ587" s="222">
        <f t="shared" si="1495"/>
        <v>0</v>
      </c>
      <c r="EA587" s="222">
        <f t="shared" si="1496"/>
        <v>0</v>
      </c>
      <c r="EB587" s="222">
        <f t="shared" si="1497"/>
        <v>0</v>
      </c>
      <c r="EC587" s="222">
        <f t="shared" si="1498"/>
        <v>0</v>
      </c>
      <c r="ED587" s="222">
        <f t="shared" si="1499"/>
        <v>0</v>
      </c>
      <c r="EE587" s="222">
        <f t="shared" si="1500"/>
        <v>0</v>
      </c>
      <c r="EF587" s="222">
        <f t="shared" si="1501"/>
        <v>0</v>
      </c>
      <c r="EG587" s="222">
        <f t="shared" si="1502"/>
        <v>0</v>
      </c>
      <c r="EH587" s="222">
        <f t="shared" si="1503"/>
        <v>0</v>
      </c>
      <c r="EI587" s="222">
        <f t="shared" si="1504"/>
        <v>0</v>
      </c>
      <c r="EJ587" s="222">
        <f t="shared" si="1505"/>
        <v>0</v>
      </c>
      <c r="EK587" s="222">
        <f t="shared" si="1506"/>
        <v>0</v>
      </c>
      <c r="EL587" s="222">
        <f t="shared" si="1507"/>
        <v>0</v>
      </c>
      <c r="EM587" s="222">
        <f t="shared" si="1508"/>
        <v>0</v>
      </c>
      <c r="EN587" s="222">
        <f t="shared" si="1509"/>
        <v>0</v>
      </c>
      <c r="EO587" s="222">
        <f t="shared" si="1510"/>
        <v>0</v>
      </c>
      <c r="EP587" s="222">
        <f t="shared" si="1511"/>
        <v>0</v>
      </c>
      <c r="EQ587" s="222">
        <f t="shared" si="1512"/>
        <v>0</v>
      </c>
      <c r="ER587" s="222">
        <f t="shared" si="1513"/>
        <v>0</v>
      </c>
      <c r="ES587" s="222">
        <f t="shared" si="1514"/>
        <v>0</v>
      </c>
      <c r="ET587" s="222">
        <f t="shared" si="1515"/>
        <v>0</v>
      </c>
      <c r="EU587" s="222">
        <f t="shared" si="1516"/>
        <v>0</v>
      </c>
      <c r="EV587" s="222">
        <f t="shared" si="1517"/>
        <v>0</v>
      </c>
      <c r="EW587" s="222">
        <f t="shared" si="1518"/>
        <v>0</v>
      </c>
      <c r="EX587" s="222">
        <f t="shared" si="1519"/>
        <v>0</v>
      </c>
      <c r="EY587" s="222">
        <f t="shared" si="1520"/>
        <v>0</v>
      </c>
      <c r="EZ587" s="222">
        <f t="shared" si="1521"/>
        <v>0</v>
      </c>
      <c r="FA587" s="222">
        <f t="shared" si="1522"/>
        <v>0</v>
      </c>
      <c r="FB587" s="222">
        <f t="shared" si="1523"/>
        <v>0</v>
      </c>
      <c r="FC587" s="222">
        <f t="shared" si="1524"/>
        <v>0</v>
      </c>
      <c r="FD587" s="222">
        <f t="shared" si="1525"/>
        <v>0</v>
      </c>
      <c r="FE587" s="222">
        <f t="shared" si="1526"/>
        <v>0</v>
      </c>
      <c r="FF587" s="222">
        <f t="shared" si="1527"/>
        <v>0</v>
      </c>
      <c r="FG587" s="222">
        <f t="shared" si="1528"/>
        <v>0</v>
      </c>
      <c r="FH587" s="222">
        <f t="shared" si="1529"/>
        <v>0</v>
      </c>
      <c r="FI587" s="222">
        <f t="shared" si="1530"/>
        <v>0</v>
      </c>
      <c r="FJ587" s="222">
        <f t="shared" si="1531"/>
        <v>0</v>
      </c>
      <c r="FK587" s="222">
        <f t="shared" si="1532"/>
        <v>0</v>
      </c>
      <c r="FL587" s="222">
        <f t="shared" si="1533"/>
        <v>0</v>
      </c>
      <c r="FM587" s="222">
        <f t="shared" si="1534"/>
        <v>0</v>
      </c>
      <c r="FN587" s="222">
        <f t="shared" si="1535"/>
        <v>0</v>
      </c>
      <c r="FO587" s="222">
        <f t="shared" si="1536"/>
        <v>0</v>
      </c>
      <c r="FP587" s="222">
        <f t="shared" si="1537"/>
        <v>0</v>
      </c>
      <c r="FQ587" s="222">
        <f t="shared" si="1538"/>
        <v>0</v>
      </c>
      <c r="FR587" s="222">
        <f t="shared" si="1539"/>
        <v>0</v>
      </c>
      <c r="FS587" s="222">
        <f t="shared" si="1540"/>
        <v>0</v>
      </c>
      <c r="FT587" s="222">
        <f t="shared" si="1541"/>
        <v>0</v>
      </c>
      <c r="FU587" s="222">
        <f t="shared" si="1542"/>
        <v>0</v>
      </c>
      <c r="FV587" s="222">
        <f t="shared" si="1543"/>
        <v>0</v>
      </c>
      <c r="FW587" s="222">
        <f t="shared" si="1544"/>
        <v>0</v>
      </c>
      <c r="FX587" s="222">
        <f t="shared" si="1545"/>
        <v>0</v>
      </c>
      <c r="FY587" s="222">
        <f t="shared" si="1546"/>
        <v>0</v>
      </c>
      <c r="FZ587" s="222">
        <f t="shared" si="1547"/>
        <v>0</v>
      </c>
      <c r="GA587" s="222">
        <f t="shared" si="1548"/>
        <v>0</v>
      </c>
      <c r="GB587" s="222">
        <f t="shared" si="1549"/>
        <v>0</v>
      </c>
      <c r="GC587" s="222">
        <f t="shared" si="1550"/>
        <v>0</v>
      </c>
      <c r="GD587" s="222">
        <f t="shared" si="1551"/>
        <v>0</v>
      </c>
      <c r="GE587" s="222">
        <f t="shared" si="1552"/>
        <v>0</v>
      </c>
      <c r="GF587" s="222">
        <f t="shared" si="1553"/>
        <v>0</v>
      </c>
      <c r="GG587" s="222">
        <f t="shared" si="1554"/>
        <v>0</v>
      </c>
      <c r="GH587" s="222">
        <f t="shared" si="1555"/>
        <v>0</v>
      </c>
      <c r="GI587" s="222">
        <f t="shared" si="1556"/>
        <v>0</v>
      </c>
      <c r="GJ587" s="222">
        <f t="shared" si="1557"/>
        <v>0</v>
      </c>
      <c r="GK587" s="222">
        <f t="shared" si="1558"/>
        <v>0</v>
      </c>
      <c r="GL587" s="222">
        <f t="shared" si="1559"/>
        <v>0</v>
      </c>
      <c r="GM587" s="222">
        <f t="shared" si="1560"/>
        <v>0</v>
      </c>
      <c r="GN587" s="222">
        <f t="shared" si="1561"/>
        <v>0</v>
      </c>
      <c r="GO587" s="222">
        <f t="shared" si="1562"/>
        <v>0</v>
      </c>
      <c r="GP587" s="222">
        <f t="shared" si="1563"/>
        <v>0</v>
      </c>
      <c r="GQ587" s="222">
        <f t="shared" si="1564"/>
        <v>0</v>
      </c>
      <c r="GR587" s="222">
        <f t="shared" si="1565"/>
        <v>0</v>
      </c>
      <c r="GS587" s="222">
        <f t="shared" si="1566"/>
        <v>0</v>
      </c>
      <c r="GT587" s="222">
        <f t="shared" si="1567"/>
        <v>0</v>
      </c>
      <c r="GU587" s="222">
        <f t="shared" si="1568"/>
        <v>0</v>
      </c>
      <c r="GV587" s="222">
        <f t="shared" si="1569"/>
        <v>0</v>
      </c>
      <c r="GW587" s="222">
        <f t="shared" si="1570"/>
        <v>0</v>
      </c>
      <c r="GX587" s="222">
        <f t="shared" si="1571"/>
        <v>0</v>
      </c>
      <c r="GY587" s="222">
        <f t="shared" si="1572"/>
        <v>0</v>
      </c>
      <c r="GZ587" s="222">
        <f t="shared" si="1573"/>
        <v>0</v>
      </c>
      <c r="HA587" s="222">
        <f t="shared" si="1574"/>
        <v>0</v>
      </c>
      <c r="HB587" s="222">
        <f t="shared" si="1575"/>
        <v>0</v>
      </c>
      <c r="HC587" s="222">
        <f t="shared" si="1576"/>
        <v>0</v>
      </c>
      <c r="HD587" s="222">
        <f t="shared" si="1577"/>
        <v>0</v>
      </c>
      <c r="HE587" s="222">
        <f t="shared" si="1578"/>
        <v>0</v>
      </c>
      <c r="HF587" s="222">
        <f t="shared" si="1579"/>
        <v>0</v>
      </c>
      <c r="HG587" s="222">
        <f t="shared" si="1580"/>
        <v>0</v>
      </c>
      <c r="HH587" s="222">
        <f t="shared" si="1581"/>
        <v>0</v>
      </c>
      <c r="HI587" s="222">
        <f t="shared" si="1582"/>
        <v>0</v>
      </c>
      <c r="HJ587" s="222">
        <f t="shared" si="1583"/>
        <v>0</v>
      </c>
      <c r="HK587" s="222">
        <f t="shared" si="1584"/>
        <v>0</v>
      </c>
      <c r="HL587" s="222">
        <f t="shared" si="1585"/>
        <v>0</v>
      </c>
      <c r="HM587" s="222">
        <f t="shared" si="1586"/>
        <v>0</v>
      </c>
      <c r="HN587" s="222">
        <f t="shared" si="1587"/>
        <v>0</v>
      </c>
      <c r="HO587" s="222">
        <f t="shared" si="1588"/>
        <v>0</v>
      </c>
      <c r="HP587" s="222">
        <f t="shared" si="1589"/>
        <v>0</v>
      </c>
      <c r="HQ587" s="222">
        <f t="shared" si="1590"/>
        <v>0</v>
      </c>
      <c r="HR587" s="222">
        <f t="shared" si="1591"/>
        <v>0</v>
      </c>
      <c r="HS587" s="222">
        <f t="shared" si="1592"/>
        <v>0</v>
      </c>
      <c r="HT587" s="222">
        <f t="shared" si="1593"/>
        <v>0</v>
      </c>
      <c r="HU587" s="222">
        <f t="shared" si="1594"/>
        <v>0</v>
      </c>
      <c r="HV587" s="222">
        <f t="shared" si="1595"/>
        <v>0</v>
      </c>
      <c r="HW587" s="222">
        <f t="shared" si="1596"/>
        <v>0</v>
      </c>
      <c r="HX587" s="222">
        <f t="shared" si="1597"/>
        <v>0</v>
      </c>
      <c r="HY587" s="222">
        <f t="shared" si="1598"/>
        <v>0</v>
      </c>
      <c r="HZ587" s="222">
        <f t="shared" si="1599"/>
        <v>0</v>
      </c>
      <c r="IA587" s="222">
        <f t="shared" si="1600"/>
        <v>0</v>
      </c>
      <c r="IB587" s="222">
        <f t="shared" si="1601"/>
        <v>0</v>
      </c>
      <c r="IC587" s="222">
        <f t="shared" si="1602"/>
        <v>0</v>
      </c>
      <c r="ID587" s="222">
        <f t="shared" si="1603"/>
        <v>0</v>
      </c>
      <c r="IE587" s="222">
        <f t="shared" si="1604"/>
        <v>0</v>
      </c>
      <c r="IF587" s="222">
        <f t="shared" si="1605"/>
        <v>0</v>
      </c>
      <c r="IG587" s="222">
        <f t="shared" si="1606"/>
        <v>0</v>
      </c>
      <c r="IH587" s="222">
        <f t="shared" si="1607"/>
        <v>0</v>
      </c>
      <c r="II587" s="222">
        <f t="shared" si="1608"/>
        <v>0</v>
      </c>
      <c r="IJ587" s="222">
        <f t="shared" si="1609"/>
        <v>0</v>
      </c>
      <c r="IK587" s="222">
        <f t="shared" si="1610"/>
        <v>0</v>
      </c>
      <c r="IL587" s="222">
        <f t="shared" si="1611"/>
        <v>0</v>
      </c>
      <c r="IM587" s="222">
        <f t="shared" si="1612"/>
        <v>0</v>
      </c>
      <c r="IN587" s="222">
        <f t="shared" si="1613"/>
        <v>0</v>
      </c>
      <c r="IO587" s="222">
        <f t="shared" si="1614"/>
        <v>0</v>
      </c>
      <c r="IP587" s="222">
        <f t="shared" si="1615"/>
        <v>0</v>
      </c>
      <c r="IQ587" s="222">
        <f t="shared" si="1616"/>
        <v>0</v>
      </c>
      <c r="IR587" s="222">
        <f t="shared" si="1617"/>
        <v>0</v>
      </c>
      <c r="IS587" s="222">
        <f t="shared" si="1618"/>
        <v>0</v>
      </c>
      <c r="IT587" s="222">
        <f t="shared" si="1619"/>
        <v>0</v>
      </c>
      <c r="IU587" s="222">
        <f t="shared" si="1620"/>
        <v>0</v>
      </c>
      <c r="IV587" s="222">
        <f t="shared" si="1621"/>
        <v>0</v>
      </c>
      <c r="IW587" s="222">
        <f t="shared" si="1622"/>
        <v>0</v>
      </c>
      <c r="IX587" s="222">
        <f t="shared" si="1623"/>
        <v>0</v>
      </c>
      <c r="IY587" s="222">
        <f t="shared" si="1624"/>
        <v>0</v>
      </c>
      <c r="IZ587" s="222">
        <f t="shared" si="1625"/>
        <v>0</v>
      </c>
      <c r="JA587" s="222">
        <f t="shared" si="1626"/>
        <v>0</v>
      </c>
      <c r="JB587" s="222">
        <f t="shared" si="1627"/>
        <v>0</v>
      </c>
    </row>
    <row r="588" spans="2:262">
      <c r="B588" s="230">
        <v>227</v>
      </c>
      <c r="C588" s="229">
        <f t="shared" si="1628"/>
        <v>4.4335937499999914E-3</v>
      </c>
      <c r="D588" s="226">
        <f t="shared" ca="1" si="1371"/>
        <v>72.145483591487292</v>
      </c>
      <c r="E588" s="225">
        <f ca="1">HY361</f>
        <v>0.14548359148729481</v>
      </c>
      <c r="F588" s="224">
        <v>227</v>
      </c>
      <c r="G588" s="222">
        <f t="shared" si="1372"/>
        <v>0</v>
      </c>
      <c r="H588" s="222">
        <f t="shared" si="1373"/>
        <v>0</v>
      </c>
      <c r="I588" s="222">
        <f t="shared" si="1374"/>
        <v>0</v>
      </c>
      <c r="J588" s="222">
        <f t="shared" si="1375"/>
        <v>0</v>
      </c>
      <c r="K588" s="222">
        <f t="shared" si="1376"/>
        <v>0</v>
      </c>
      <c r="L588" s="222">
        <f t="shared" si="1377"/>
        <v>0</v>
      </c>
      <c r="M588" s="222">
        <f t="shared" si="1378"/>
        <v>0</v>
      </c>
      <c r="N588" s="222">
        <f t="shared" si="1379"/>
        <v>0</v>
      </c>
      <c r="O588" s="222">
        <f t="shared" si="1380"/>
        <v>0</v>
      </c>
      <c r="P588" s="222">
        <f t="shared" si="1381"/>
        <v>0</v>
      </c>
      <c r="Q588" s="222">
        <f t="shared" si="1382"/>
        <v>0</v>
      </c>
      <c r="R588" s="222">
        <f t="shared" si="1383"/>
        <v>0</v>
      </c>
      <c r="S588" s="222">
        <f t="shared" si="1384"/>
        <v>0</v>
      </c>
      <c r="T588" s="222">
        <f t="shared" si="1385"/>
        <v>0</v>
      </c>
      <c r="U588" s="222">
        <f t="shared" si="1386"/>
        <v>0</v>
      </c>
      <c r="V588" s="222">
        <f t="shared" si="1387"/>
        <v>0</v>
      </c>
      <c r="W588" s="222">
        <f t="shared" si="1388"/>
        <v>0</v>
      </c>
      <c r="X588" s="222">
        <f t="shared" si="1389"/>
        <v>0</v>
      </c>
      <c r="Y588" s="222">
        <f t="shared" si="1390"/>
        <v>0</v>
      </c>
      <c r="Z588" s="222">
        <f t="shared" si="1391"/>
        <v>0</v>
      </c>
      <c r="AA588" s="222">
        <f t="shared" si="1392"/>
        <v>0</v>
      </c>
      <c r="AB588" s="222">
        <f t="shared" si="1393"/>
        <v>0</v>
      </c>
      <c r="AC588" s="222">
        <f t="shared" si="1394"/>
        <v>0</v>
      </c>
      <c r="AD588" s="222">
        <f t="shared" si="1395"/>
        <v>0</v>
      </c>
      <c r="AE588" s="222">
        <f t="shared" si="1396"/>
        <v>0</v>
      </c>
      <c r="AF588" s="222">
        <f t="shared" si="1397"/>
        <v>0</v>
      </c>
      <c r="AG588" s="222">
        <f t="shared" si="1398"/>
        <v>0</v>
      </c>
      <c r="AH588" s="222">
        <f t="shared" si="1399"/>
        <v>0</v>
      </c>
      <c r="AI588" s="222">
        <f t="shared" si="1400"/>
        <v>0</v>
      </c>
      <c r="AJ588" s="222">
        <f t="shared" si="1401"/>
        <v>0</v>
      </c>
      <c r="AK588" s="222">
        <f t="shared" si="1402"/>
        <v>0</v>
      </c>
      <c r="AL588" s="222">
        <f t="shared" si="1403"/>
        <v>0</v>
      </c>
      <c r="AM588" s="222">
        <f t="shared" si="1404"/>
        <v>0</v>
      </c>
      <c r="AN588" s="222">
        <f t="shared" si="1405"/>
        <v>0</v>
      </c>
      <c r="AO588" s="222">
        <f t="shared" si="1406"/>
        <v>0</v>
      </c>
      <c r="AP588" s="222">
        <f t="shared" si="1407"/>
        <v>0</v>
      </c>
      <c r="AQ588" s="222">
        <f t="shared" si="1408"/>
        <v>0</v>
      </c>
      <c r="AR588" s="222">
        <f t="shared" si="1409"/>
        <v>0</v>
      </c>
      <c r="AS588" s="222">
        <f t="shared" si="1410"/>
        <v>0</v>
      </c>
      <c r="AT588" s="222">
        <f t="shared" si="1411"/>
        <v>0</v>
      </c>
      <c r="AU588" s="222">
        <f t="shared" si="1412"/>
        <v>0</v>
      </c>
      <c r="AV588" s="222">
        <f t="shared" si="1413"/>
        <v>0</v>
      </c>
      <c r="AW588" s="222">
        <f t="shared" si="1414"/>
        <v>0</v>
      </c>
      <c r="AX588" s="222">
        <f t="shared" si="1415"/>
        <v>0</v>
      </c>
      <c r="AY588" s="222">
        <f t="shared" si="1416"/>
        <v>0</v>
      </c>
      <c r="AZ588" s="222">
        <f t="shared" si="1417"/>
        <v>0</v>
      </c>
      <c r="BA588" s="222">
        <f t="shared" si="1418"/>
        <v>0</v>
      </c>
      <c r="BB588" s="222">
        <f t="shared" si="1419"/>
        <v>0</v>
      </c>
      <c r="BC588" s="222">
        <f t="shared" si="1420"/>
        <v>0</v>
      </c>
      <c r="BD588" s="222">
        <f t="shared" si="1421"/>
        <v>0</v>
      </c>
      <c r="BE588" s="222">
        <f t="shared" si="1422"/>
        <v>0</v>
      </c>
      <c r="BF588" s="222">
        <f t="shared" si="1423"/>
        <v>0</v>
      </c>
      <c r="BG588" s="222">
        <f t="shared" si="1424"/>
        <v>0</v>
      </c>
      <c r="BH588" s="222">
        <f t="shared" si="1425"/>
        <v>0</v>
      </c>
      <c r="BI588" s="222">
        <f t="shared" si="1426"/>
        <v>0</v>
      </c>
      <c r="BJ588" s="222">
        <f t="shared" si="1427"/>
        <v>0</v>
      </c>
      <c r="BK588" s="222">
        <f t="shared" si="1428"/>
        <v>0</v>
      </c>
      <c r="BL588" s="222">
        <f t="shared" si="1429"/>
        <v>0</v>
      </c>
      <c r="BM588" s="222">
        <f t="shared" si="1430"/>
        <v>0</v>
      </c>
      <c r="BN588" s="222">
        <f t="shared" si="1431"/>
        <v>0</v>
      </c>
      <c r="BO588" s="222">
        <f t="shared" si="1432"/>
        <v>0</v>
      </c>
      <c r="BP588" s="222">
        <f t="shared" si="1433"/>
        <v>0</v>
      </c>
      <c r="BQ588" s="222">
        <f t="shared" si="1434"/>
        <v>0</v>
      </c>
      <c r="BR588" s="222">
        <f t="shared" si="1435"/>
        <v>0</v>
      </c>
      <c r="BS588" s="222">
        <f t="shared" si="1436"/>
        <v>0</v>
      </c>
      <c r="BT588" s="222">
        <f t="shared" si="1437"/>
        <v>0</v>
      </c>
      <c r="BU588" s="222">
        <f t="shared" si="1438"/>
        <v>0</v>
      </c>
      <c r="BV588" s="222">
        <f t="shared" si="1439"/>
        <v>0</v>
      </c>
      <c r="BW588" s="222">
        <f t="shared" si="1440"/>
        <v>0</v>
      </c>
      <c r="BX588" s="222">
        <f t="shared" si="1441"/>
        <v>0</v>
      </c>
      <c r="BY588" s="222">
        <f t="shared" si="1442"/>
        <v>0</v>
      </c>
      <c r="BZ588" s="222">
        <f t="shared" si="1443"/>
        <v>0</v>
      </c>
      <c r="CA588" s="222">
        <f t="shared" si="1444"/>
        <v>0</v>
      </c>
      <c r="CB588" s="222">
        <f t="shared" si="1445"/>
        <v>0</v>
      </c>
      <c r="CC588" s="222">
        <f t="shared" si="1446"/>
        <v>0</v>
      </c>
      <c r="CD588" s="222">
        <f t="shared" si="1447"/>
        <v>0</v>
      </c>
      <c r="CE588" s="222">
        <f t="shared" si="1448"/>
        <v>0</v>
      </c>
      <c r="CF588" s="222">
        <f t="shared" si="1449"/>
        <v>0</v>
      </c>
      <c r="CG588" s="222">
        <f t="shared" si="1450"/>
        <v>0</v>
      </c>
      <c r="CH588" s="222">
        <f t="shared" si="1451"/>
        <v>0</v>
      </c>
      <c r="CI588" s="222">
        <f t="shared" si="1452"/>
        <v>0</v>
      </c>
      <c r="CJ588" s="222">
        <f t="shared" si="1453"/>
        <v>0</v>
      </c>
      <c r="CK588" s="222">
        <f t="shared" si="1454"/>
        <v>0</v>
      </c>
      <c r="CL588" s="222">
        <f t="shared" si="1455"/>
        <v>0</v>
      </c>
      <c r="CM588" s="222">
        <f t="shared" si="1456"/>
        <v>0</v>
      </c>
      <c r="CN588" s="222">
        <f t="shared" si="1457"/>
        <v>0</v>
      </c>
      <c r="CO588" s="222">
        <f t="shared" si="1458"/>
        <v>0</v>
      </c>
      <c r="CP588" s="222">
        <f t="shared" si="1459"/>
        <v>0</v>
      </c>
      <c r="CQ588" s="222">
        <f t="shared" si="1460"/>
        <v>0</v>
      </c>
      <c r="CR588" s="222">
        <f t="shared" si="1461"/>
        <v>0</v>
      </c>
      <c r="CS588" s="222">
        <f t="shared" si="1462"/>
        <v>0</v>
      </c>
      <c r="CT588" s="222">
        <f t="shared" si="1463"/>
        <v>0</v>
      </c>
      <c r="CU588" s="222">
        <f t="shared" si="1464"/>
        <v>0</v>
      </c>
      <c r="CV588" s="222">
        <f t="shared" si="1465"/>
        <v>0</v>
      </c>
      <c r="CW588" s="222">
        <f t="shared" si="1466"/>
        <v>0</v>
      </c>
      <c r="CX588" s="222">
        <f t="shared" si="1467"/>
        <v>0</v>
      </c>
      <c r="CY588" s="222">
        <f t="shared" si="1468"/>
        <v>0</v>
      </c>
      <c r="CZ588" s="222">
        <f t="shared" si="1469"/>
        <v>0</v>
      </c>
      <c r="DA588" s="222">
        <f t="shared" si="1470"/>
        <v>0</v>
      </c>
      <c r="DB588" s="222">
        <f t="shared" si="1471"/>
        <v>0</v>
      </c>
      <c r="DC588" s="222">
        <f t="shared" si="1472"/>
        <v>0</v>
      </c>
      <c r="DD588" s="222">
        <f t="shared" si="1473"/>
        <v>0</v>
      </c>
      <c r="DE588" s="222">
        <f t="shared" si="1474"/>
        <v>0</v>
      </c>
      <c r="DF588" s="222">
        <f t="shared" si="1475"/>
        <v>0</v>
      </c>
      <c r="DG588" s="222">
        <f t="shared" si="1476"/>
        <v>0</v>
      </c>
      <c r="DH588" s="222">
        <f t="shared" si="1477"/>
        <v>0</v>
      </c>
      <c r="DI588" s="222">
        <f t="shared" si="1478"/>
        <v>0</v>
      </c>
      <c r="DJ588" s="222">
        <f t="shared" si="1479"/>
        <v>0</v>
      </c>
      <c r="DK588" s="222">
        <f t="shared" si="1480"/>
        <v>0</v>
      </c>
      <c r="DL588" s="222">
        <f t="shared" si="1481"/>
        <v>0</v>
      </c>
      <c r="DM588" s="222">
        <f t="shared" si="1482"/>
        <v>0</v>
      </c>
      <c r="DN588" s="222">
        <f t="shared" si="1483"/>
        <v>0</v>
      </c>
      <c r="DO588" s="222">
        <f t="shared" si="1484"/>
        <v>0</v>
      </c>
      <c r="DP588" s="222">
        <f t="shared" si="1485"/>
        <v>0</v>
      </c>
      <c r="DQ588" s="222">
        <f t="shared" si="1486"/>
        <v>0</v>
      </c>
      <c r="DR588" s="222">
        <f t="shared" si="1487"/>
        <v>0</v>
      </c>
      <c r="DS588" s="222">
        <f t="shared" si="1488"/>
        <v>0</v>
      </c>
      <c r="DT588" s="222">
        <f t="shared" si="1489"/>
        <v>0</v>
      </c>
      <c r="DU588" s="222">
        <f t="shared" si="1490"/>
        <v>0</v>
      </c>
      <c r="DV588" s="222">
        <f t="shared" si="1491"/>
        <v>0</v>
      </c>
      <c r="DW588" s="222">
        <f t="shared" si="1492"/>
        <v>0</v>
      </c>
      <c r="DX588" s="222">
        <f t="shared" si="1493"/>
        <v>0</v>
      </c>
      <c r="DY588" s="222">
        <f t="shared" si="1494"/>
        <v>0</v>
      </c>
      <c r="DZ588" s="222">
        <f t="shared" si="1495"/>
        <v>0</v>
      </c>
      <c r="EA588" s="222">
        <f t="shared" si="1496"/>
        <v>0</v>
      </c>
      <c r="EB588" s="222">
        <f t="shared" si="1497"/>
        <v>0</v>
      </c>
      <c r="EC588" s="222">
        <f t="shared" si="1498"/>
        <v>0</v>
      </c>
      <c r="ED588" s="222">
        <f t="shared" si="1499"/>
        <v>0</v>
      </c>
      <c r="EE588" s="222">
        <f t="shared" si="1500"/>
        <v>0</v>
      </c>
      <c r="EF588" s="222">
        <f t="shared" si="1501"/>
        <v>0</v>
      </c>
      <c r="EG588" s="222">
        <f t="shared" si="1502"/>
        <v>0</v>
      </c>
      <c r="EH588" s="222">
        <f t="shared" si="1503"/>
        <v>0</v>
      </c>
      <c r="EI588" s="222">
        <f t="shared" si="1504"/>
        <v>0</v>
      </c>
      <c r="EJ588" s="222">
        <f t="shared" si="1505"/>
        <v>0</v>
      </c>
      <c r="EK588" s="222">
        <f t="shared" si="1506"/>
        <v>0</v>
      </c>
      <c r="EL588" s="222">
        <f t="shared" si="1507"/>
        <v>0</v>
      </c>
      <c r="EM588" s="222">
        <f t="shared" si="1508"/>
        <v>0</v>
      </c>
      <c r="EN588" s="222">
        <f t="shared" si="1509"/>
        <v>0</v>
      </c>
      <c r="EO588" s="222">
        <f t="shared" si="1510"/>
        <v>0</v>
      </c>
      <c r="EP588" s="222">
        <f t="shared" si="1511"/>
        <v>0</v>
      </c>
      <c r="EQ588" s="222">
        <f t="shared" si="1512"/>
        <v>0</v>
      </c>
      <c r="ER588" s="222">
        <f t="shared" si="1513"/>
        <v>0</v>
      </c>
      <c r="ES588" s="222">
        <f t="shared" si="1514"/>
        <v>0</v>
      </c>
      <c r="ET588" s="222">
        <f t="shared" si="1515"/>
        <v>0</v>
      </c>
      <c r="EU588" s="222">
        <f t="shared" si="1516"/>
        <v>0</v>
      </c>
      <c r="EV588" s="222">
        <f t="shared" si="1517"/>
        <v>0</v>
      </c>
      <c r="EW588" s="222">
        <f t="shared" si="1518"/>
        <v>0</v>
      </c>
      <c r="EX588" s="222">
        <f t="shared" si="1519"/>
        <v>0</v>
      </c>
      <c r="EY588" s="222">
        <f t="shared" si="1520"/>
        <v>0</v>
      </c>
      <c r="EZ588" s="222">
        <f t="shared" si="1521"/>
        <v>0</v>
      </c>
      <c r="FA588" s="222">
        <f t="shared" si="1522"/>
        <v>0</v>
      </c>
      <c r="FB588" s="222">
        <f t="shared" si="1523"/>
        <v>0</v>
      </c>
      <c r="FC588" s="222">
        <f t="shared" si="1524"/>
        <v>0</v>
      </c>
      <c r="FD588" s="222">
        <f t="shared" si="1525"/>
        <v>0</v>
      </c>
      <c r="FE588" s="222">
        <f t="shared" si="1526"/>
        <v>0</v>
      </c>
      <c r="FF588" s="222">
        <f t="shared" si="1527"/>
        <v>0</v>
      </c>
      <c r="FG588" s="222">
        <f t="shared" si="1528"/>
        <v>0</v>
      </c>
      <c r="FH588" s="222">
        <f t="shared" si="1529"/>
        <v>0</v>
      </c>
      <c r="FI588" s="222">
        <f t="shared" si="1530"/>
        <v>0</v>
      </c>
      <c r="FJ588" s="222">
        <f t="shared" si="1531"/>
        <v>0</v>
      </c>
      <c r="FK588" s="222">
        <f t="shared" si="1532"/>
        <v>0</v>
      </c>
      <c r="FL588" s="222">
        <f t="shared" si="1533"/>
        <v>0</v>
      </c>
      <c r="FM588" s="222">
        <f t="shared" si="1534"/>
        <v>0</v>
      </c>
      <c r="FN588" s="222">
        <f t="shared" si="1535"/>
        <v>0</v>
      </c>
      <c r="FO588" s="222">
        <f t="shared" si="1536"/>
        <v>0</v>
      </c>
      <c r="FP588" s="222">
        <f t="shared" si="1537"/>
        <v>0</v>
      </c>
      <c r="FQ588" s="222">
        <f t="shared" si="1538"/>
        <v>0</v>
      </c>
      <c r="FR588" s="222">
        <f t="shared" si="1539"/>
        <v>0</v>
      </c>
      <c r="FS588" s="222">
        <f t="shared" si="1540"/>
        <v>0</v>
      </c>
      <c r="FT588" s="222">
        <f t="shared" si="1541"/>
        <v>0</v>
      </c>
      <c r="FU588" s="222">
        <f t="shared" si="1542"/>
        <v>0</v>
      </c>
      <c r="FV588" s="222">
        <f t="shared" si="1543"/>
        <v>0</v>
      </c>
      <c r="FW588" s="222">
        <f t="shared" si="1544"/>
        <v>0</v>
      </c>
      <c r="FX588" s="222">
        <f t="shared" si="1545"/>
        <v>0</v>
      </c>
      <c r="FY588" s="222">
        <f t="shared" si="1546"/>
        <v>0</v>
      </c>
      <c r="FZ588" s="222">
        <f t="shared" si="1547"/>
        <v>0</v>
      </c>
      <c r="GA588" s="222">
        <f t="shared" si="1548"/>
        <v>0</v>
      </c>
      <c r="GB588" s="222">
        <f t="shared" si="1549"/>
        <v>0</v>
      </c>
      <c r="GC588" s="222">
        <f t="shared" si="1550"/>
        <v>0</v>
      </c>
      <c r="GD588" s="222">
        <f t="shared" si="1551"/>
        <v>0</v>
      </c>
      <c r="GE588" s="222">
        <f t="shared" si="1552"/>
        <v>0</v>
      </c>
      <c r="GF588" s="222">
        <f t="shared" si="1553"/>
        <v>0</v>
      </c>
      <c r="GG588" s="222">
        <f t="shared" si="1554"/>
        <v>0</v>
      </c>
      <c r="GH588" s="222">
        <f t="shared" si="1555"/>
        <v>0</v>
      </c>
      <c r="GI588" s="222">
        <f t="shared" si="1556"/>
        <v>0</v>
      </c>
      <c r="GJ588" s="222">
        <f t="shared" si="1557"/>
        <v>0</v>
      </c>
      <c r="GK588" s="222">
        <f t="shared" si="1558"/>
        <v>0</v>
      </c>
      <c r="GL588" s="222">
        <f t="shared" si="1559"/>
        <v>0</v>
      </c>
      <c r="GM588" s="222">
        <f t="shared" si="1560"/>
        <v>0</v>
      </c>
      <c r="GN588" s="222">
        <f t="shared" si="1561"/>
        <v>0</v>
      </c>
      <c r="GO588" s="222">
        <f t="shared" si="1562"/>
        <v>0</v>
      </c>
      <c r="GP588" s="222">
        <f t="shared" si="1563"/>
        <v>0</v>
      </c>
      <c r="GQ588" s="222">
        <f t="shared" si="1564"/>
        <v>0</v>
      </c>
      <c r="GR588" s="222">
        <f t="shared" si="1565"/>
        <v>0</v>
      </c>
      <c r="GS588" s="222">
        <f t="shared" si="1566"/>
        <v>0</v>
      </c>
      <c r="GT588" s="222">
        <f t="shared" si="1567"/>
        <v>0</v>
      </c>
      <c r="GU588" s="222">
        <f t="shared" si="1568"/>
        <v>0</v>
      </c>
      <c r="GV588" s="222">
        <f t="shared" si="1569"/>
        <v>0</v>
      </c>
      <c r="GW588" s="222">
        <f t="shared" si="1570"/>
        <v>0</v>
      </c>
      <c r="GX588" s="222">
        <f t="shared" si="1571"/>
        <v>0</v>
      </c>
      <c r="GY588" s="222">
        <f t="shared" si="1572"/>
        <v>0</v>
      </c>
      <c r="GZ588" s="222">
        <f t="shared" si="1573"/>
        <v>0</v>
      </c>
      <c r="HA588" s="222">
        <f t="shared" si="1574"/>
        <v>0</v>
      </c>
      <c r="HB588" s="222">
        <f t="shared" si="1575"/>
        <v>0</v>
      </c>
      <c r="HC588" s="222">
        <f t="shared" si="1576"/>
        <v>0</v>
      </c>
      <c r="HD588" s="222">
        <f t="shared" si="1577"/>
        <v>0</v>
      </c>
      <c r="HE588" s="222">
        <f t="shared" si="1578"/>
        <v>0</v>
      </c>
      <c r="HF588" s="222">
        <f t="shared" si="1579"/>
        <v>0</v>
      </c>
      <c r="HG588" s="222">
        <f t="shared" si="1580"/>
        <v>0</v>
      </c>
      <c r="HH588" s="222">
        <f t="shared" si="1581"/>
        <v>0</v>
      </c>
      <c r="HI588" s="222">
        <f t="shared" si="1582"/>
        <v>0</v>
      </c>
      <c r="HJ588" s="222">
        <f t="shared" si="1583"/>
        <v>0</v>
      </c>
      <c r="HK588" s="222">
        <f t="shared" si="1584"/>
        <v>0</v>
      </c>
      <c r="HL588" s="222">
        <f t="shared" si="1585"/>
        <v>0</v>
      </c>
      <c r="HM588" s="222">
        <f t="shared" si="1586"/>
        <v>0</v>
      </c>
      <c r="HN588" s="222">
        <f t="shared" si="1587"/>
        <v>0</v>
      </c>
      <c r="HO588" s="222">
        <f t="shared" si="1588"/>
        <v>0</v>
      </c>
      <c r="HP588" s="222">
        <f t="shared" si="1589"/>
        <v>0</v>
      </c>
      <c r="HQ588" s="222">
        <f t="shared" si="1590"/>
        <v>0</v>
      </c>
      <c r="HR588" s="222">
        <f t="shared" si="1591"/>
        <v>0</v>
      </c>
      <c r="HS588" s="222">
        <f t="shared" si="1592"/>
        <v>0</v>
      </c>
      <c r="HT588" s="222">
        <f t="shared" si="1593"/>
        <v>0</v>
      </c>
      <c r="HU588" s="222">
        <f t="shared" si="1594"/>
        <v>0</v>
      </c>
      <c r="HV588" s="222">
        <f t="shared" si="1595"/>
        <v>0</v>
      </c>
      <c r="HW588" s="222">
        <f t="shared" si="1596"/>
        <v>0</v>
      </c>
      <c r="HX588" s="222">
        <f t="shared" si="1597"/>
        <v>0</v>
      </c>
      <c r="HY588" s="222">
        <f t="shared" si="1598"/>
        <v>0</v>
      </c>
      <c r="HZ588" s="222">
        <f t="shared" si="1599"/>
        <v>0</v>
      </c>
      <c r="IA588" s="222">
        <f t="shared" si="1600"/>
        <v>0</v>
      </c>
      <c r="IB588" s="222">
        <f t="shared" si="1601"/>
        <v>0</v>
      </c>
      <c r="IC588" s="222">
        <f t="shared" si="1602"/>
        <v>0</v>
      </c>
      <c r="ID588" s="222">
        <f t="shared" si="1603"/>
        <v>0</v>
      </c>
      <c r="IE588" s="222">
        <f t="shared" si="1604"/>
        <v>0</v>
      </c>
      <c r="IF588" s="222">
        <f t="shared" si="1605"/>
        <v>0</v>
      </c>
      <c r="IG588" s="222">
        <f t="shared" si="1606"/>
        <v>0</v>
      </c>
      <c r="IH588" s="222">
        <f t="shared" si="1607"/>
        <v>0</v>
      </c>
      <c r="II588" s="222">
        <f t="shared" si="1608"/>
        <v>0</v>
      </c>
      <c r="IJ588" s="222">
        <f t="shared" si="1609"/>
        <v>0</v>
      </c>
      <c r="IK588" s="222">
        <f t="shared" si="1610"/>
        <v>0</v>
      </c>
      <c r="IL588" s="222">
        <f t="shared" si="1611"/>
        <v>0</v>
      </c>
      <c r="IM588" s="222">
        <f t="shared" si="1612"/>
        <v>0</v>
      </c>
      <c r="IN588" s="222">
        <f t="shared" si="1613"/>
        <v>0</v>
      </c>
      <c r="IO588" s="222">
        <f t="shared" si="1614"/>
        <v>0</v>
      </c>
      <c r="IP588" s="222">
        <f t="shared" si="1615"/>
        <v>0</v>
      </c>
      <c r="IQ588" s="222">
        <f t="shared" si="1616"/>
        <v>0</v>
      </c>
      <c r="IR588" s="222">
        <f t="shared" si="1617"/>
        <v>0</v>
      </c>
      <c r="IS588" s="222">
        <f t="shared" si="1618"/>
        <v>0</v>
      </c>
      <c r="IT588" s="222">
        <f t="shared" si="1619"/>
        <v>0</v>
      </c>
      <c r="IU588" s="222">
        <f t="shared" si="1620"/>
        <v>0</v>
      </c>
      <c r="IV588" s="222">
        <f t="shared" si="1621"/>
        <v>0</v>
      </c>
      <c r="IW588" s="222">
        <f t="shared" si="1622"/>
        <v>0</v>
      </c>
      <c r="IX588" s="222">
        <f t="shared" si="1623"/>
        <v>0</v>
      </c>
      <c r="IY588" s="222">
        <f t="shared" si="1624"/>
        <v>0</v>
      </c>
      <c r="IZ588" s="222">
        <f t="shared" si="1625"/>
        <v>0</v>
      </c>
      <c r="JA588" s="222">
        <f t="shared" si="1626"/>
        <v>0</v>
      </c>
      <c r="JB588" s="222">
        <f t="shared" si="1627"/>
        <v>0</v>
      </c>
    </row>
    <row r="589" spans="2:262">
      <c r="B589" s="230">
        <v>228</v>
      </c>
      <c r="C589" s="229">
        <f t="shared" si="1628"/>
        <v>4.4531249999999909E-3</v>
      </c>
      <c r="D589" s="226">
        <f t="shared" ca="1" si="1371"/>
        <v>72.145824535496232</v>
      </c>
      <c r="E589" s="225">
        <f ca="1">HZ361</f>
        <v>0.14582453549623492</v>
      </c>
      <c r="F589" s="224">
        <v>228</v>
      </c>
      <c r="G589" s="222">
        <f t="shared" si="1372"/>
        <v>0</v>
      </c>
      <c r="H589" s="222">
        <f t="shared" si="1373"/>
        <v>0</v>
      </c>
      <c r="I589" s="222">
        <f t="shared" si="1374"/>
        <v>0</v>
      </c>
      <c r="J589" s="222">
        <f t="shared" si="1375"/>
        <v>0</v>
      </c>
      <c r="K589" s="222">
        <f t="shared" si="1376"/>
        <v>0</v>
      </c>
      <c r="L589" s="222">
        <f t="shared" si="1377"/>
        <v>0</v>
      </c>
      <c r="M589" s="222">
        <f t="shared" si="1378"/>
        <v>0</v>
      </c>
      <c r="N589" s="222">
        <f t="shared" si="1379"/>
        <v>0</v>
      </c>
      <c r="O589" s="222">
        <f t="shared" si="1380"/>
        <v>0</v>
      </c>
      <c r="P589" s="222">
        <f t="shared" si="1381"/>
        <v>0</v>
      </c>
      <c r="Q589" s="222">
        <f t="shared" si="1382"/>
        <v>0</v>
      </c>
      <c r="R589" s="222">
        <f t="shared" si="1383"/>
        <v>0</v>
      </c>
      <c r="S589" s="222">
        <f t="shared" si="1384"/>
        <v>0</v>
      </c>
      <c r="T589" s="222">
        <f t="shared" si="1385"/>
        <v>0</v>
      </c>
      <c r="U589" s="222">
        <f t="shared" si="1386"/>
        <v>0</v>
      </c>
      <c r="V589" s="222">
        <f t="shared" si="1387"/>
        <v>0</v>
      </c>
      <c r="W589" s="222">
        <f t="shared" si="1388"/>
        <v>0</v>
      </c>
      <c r="X589" s="222">
        <f t="shared" si="1389"/>
        <v>0</v>
      </c>
      <c r="Y589" s="222">
        <f t="shared" si="1390"/>
        <v>0</v>
      </c>
      <c r="Z589" s="222">
        <f t="shared" si="1391"/>
        <v>0</v>
      </c>
      <c r="AA589" s="222">
        <f t="shared" si="1392"/>
        <v>0</v>
      </c>
      <c r="AB589" s="222">
        <f t="shared" si="1393"/>
        <v>0</v>
      </c>
      <c r="AC589" s="222">
        <f t="shared" si="1394"/>
        <v>0</v>
      </c>
      <c r="AD589" s="222">
        <f t="shared" si="1395"/>
        <v>0</v>
      </c>
      <c r="AE589" s="222">
        <f t="shared" si="1396"/>
        <v>0</v>
      </c>
      <c r="AF589" s="222">
        <f t="shared" si="1397"/>
        <v>0</v>
      </c>
      <c r="AG589" s="222">
        <f t="shared" si="1398"/>
        <v>0</v>
      </c>
      <c r="AH589" s="222">
        <f t="shared" si="1399"/>
        <v>0</v>
      </c>
      <c r="AI589" s="222">
        <f t="shared" si="1400"/>
        <v>0</v>
      </c>
      <c r="AJ589" s="222">
        <f t="shared" si="1401"/>
        <v>0</v>
      </c>
      <c r="AK589" s="222">
        <f t="shared" si="1402"/>
        <v>0</v>
      </c>
      <c r="AL589" s="222">
        <f t="shared" si="1403"/>
        <v>0</v>
      </c>
      <c r="AM589" s="222">
        <f t="shared" si="1404"/>
        <v>0</v>
      </c>
      <c r="AN589" s="222">
        <f t="shared" si="1405"/>
        <v>0</v>
      </c>
      <c r="AO589" s="222">
        <f t="shared" si="1406"/>
        <v>0</v>
      </c>
      <c r="AP589" s="222">
        <f t="shared" si="1407"/>
        <v>0</v>
      </c>
      <c r="AQ589" s="222">
        <f t="shared" si="1408"/>
        <v>0</v>
      </c>
      <c r="AR589" s="222">
        <f t="shared" si="1409"/>
        <v>0</v>
      </c>
      <c r="AS589" s="222">
        <f t="shared" si="1410"/>
        <v>0</v>
      </c>
      <c r="AT589" s="222">
        <f t="shared" si="1411"/>
        <v>0</v>
      </c>
      <c r="AU589" s="222">
        <f t="shared" si="1412"/>
        <v>0</v>
      </c>
      <c r="AV589" s="222">
        <f t="shared" si="1413"/>
        <v>0</v>
      </c>
      <c r="AW589" s="222">
        <f t="shared" si="1414"/>
        <v>0</v>
      </c>
      <c r="AX589" s="222">
        <f t="shared" si="1415"/>
        <v>0</v>
      </c>
      <c r="AY589" s="222">
        <f t="shared" si="1416"/>
        <v>0</v>
      </c>
      <c r="AZ589" s="222">
        <f t="shared" si="1417"/>
        <v>0</v>
      </c>
      <c r="BA589" s="222">
        <f t="shared" si="1418"/>
        <v>0</v>
      </c>
      <c r="BB589" s="222">
        <f t="shared" si="1419"/>
        <v>0</v>
      </c>
      <c r="BC589" s="222">
        <f t="shared" si="1420"/>
        <v>0</v>
      </c>
      <c r="BD589" s="222">
        <f t="shared" si="1421"/>
        <v>0</v>
      </c>
      <c r="BE589" s="222">
        <f t="shared" si="1422"/>
        <v>0</v>
      </c>
      <c r="BF589" s="222">
        <f t="shared" si="1423"/>
        <v>0</v>
      </c>
      <c r="BG589" s="222">
        <f t="shared" si="1424"/>
        <v>0</v>
      </c>
      <c r="BH589" s="222">
        <f t="shared" si="1425"/>
        <v>0</v>
      </c>
      <c r="BI589" s="222">
        <f t="shared" si="1426"/>
        <v>0</v>
      </c>
      <c r="BJ589" s="222">
        <f t="shared" si="1427"/>
        <v>0</v>
      </c>
      <c r="BK589" s="222">
        <f t="shared" si="1428"/>
        <v>0</v>
      </c>
      <c r="BL589" s="222">
        <f t="shared" si="1429"/>
        <v>0</v>
      </c>
      <c r="BM589" s="222">
        <f t="shared" si="1430"/>
        <v>0</v>
      </c>
      <c r="BN589" s="222">
        <f t="shared" si="1431"/>
        <v>0</v>
      </c>
      <c r="BO589" s="222">
        <f t="shared" si="1432"/>
        <v>0</v>
      </c>
      <c r="BP589" s="222">
        <f t="shared" si="1433"/>
        <v>0</v>
      </c>
      <c r="BQ589" s="222">
        <f t="shared" si="1434"/>
        <v>0</v>
      </c>
      <c r="BR589" s="222">
        <f t="shared" si="1435"/>
        <v>0</v>
      </c>
      <c r="BS589" s="222">
        <f t="shared" si="1436"/>
        <v>0</v>
      </c>
      <c r="BT589" s="222">
        <f t="shared" si="1437"/>
        <v>0</v>
      </c>
      <c r="BU589" s="222">
        <f t="shared" si="1438"/>
        <v>0</v>
      </c>
      <c r="BV589" s="222">
        <f t="shared" si="1439"/>
        <v>0</v>
      </c>
      <c r="BW589" s="222">
        <f t="shared" si="1440"/>
        <v>0</v>
      </c>
      <c r="BX589" s="222">
        <f t="shared" si="1441"/>
        <v>0</v>
      </c>
      <c r="BY589" s="222">
        <f t="shared" si="1442"/>
        <v>0</v>
      </c>
      <c r="BZ589" s="222">
        <f t="shared" si="1443"/>
        <v>0</v>
      </c>
      <c r="CA589" s="222">
        <f t="shared" si="1444"/>
        <v>0</v>
      </c>
      <c r="CB589" s="222">
        <f t="shared" si="1445"/>
        <v>0</v>
      </c>
      <c r="CC589" s="222">
        <f t="shared" si="1446"/>
        <v>0</v>
      </c>
      <c r="CD589" s="222">
        <f t="shared" si="1447"/>
        <v>0</v>
      </c>
      <c r="CE589" s="222">
        <f t="shared" si="1448"/>
        <v>0</v>
      </c>
      <c r="CF589" s="222">
        <f t="shared" si="1449"/>
        <v>0</v>
      </c>
      <c r="CG589" s="222">
        <f t="shared" si="1450"/>
        <v>0</v>
      </c>
      <c r="CH589" s="222">
        <f t="shared" si="1451"/>
        <v>0</v>
      </c>
      <c r="CI589" s="222">
        <f t="shared" si="1452"/>
        <v>0</v>
      </c>
      <c r="CJ589" s="222">
        <f t="shared" si="1453"/>
        <v>0</v>
      </c>
      <c r="CK589" s="222">
        <f t="shared" si="1454"/>
        <v>0</v>
      </c>
      <c r="CL589" s="222">
        <f t="shared" si="1455"/>
        <v>0</v>
      </c>
      <c r="CM589" s="222">
        <f t="shared" si="1456"/>
        <v>0</v>
      </c>
      <c r="CN589" s="222">
        <f t="shared" si="1457"/>
        <v>0</v>
      </c>
      <c r="CO589" s="222">
        <f t="shared" si="1458"/>
        <v>0</v>
      </c>
      <c r="CP589" s="222">
        <f t="shared" si="1459"/>
        <v>0</v>
      </c>
      <c r="CQ589" s="222">
        <f t="shared" si="1460"/>
        <v>0</v>
      </c>
      <c r="CR589" s="222">
        <f t="shared" si="1461"/>
        <v>0</v>
      </c>
      <c r="CS589" s="222">
        <f t="shared" si="1462"/>
        <v>0</v>
      </c>
      <c r="CT589" s="222">
        <f t="shared" si="1463"/>
        <v>0</v>
      </c>
      <c r="CU589" s="222">
        <f t="shared" si="1464"/>
        <v>0</v>
      </c>
      <c r="CV589" s="222">
        <f t="shared" si="1465"/>
        <v>0</v>
      </c>
      <c r="CW589" s="222">
        <f t="shared" si="1466"/>
        <v>0</v>
      </c>
      <c r="CX589" s="222">
        <f t="shared" si="1467"/>
        <v>0</v>
      </c>
      <c r="CY589" s="222">
        <f t="shared" si="1468"/>
        <v>0</v>
      </c>
      <c r="CZ589" s="222">
        <f t="shared" si="1469"/>
        <v>0</v>
      </c>
      <c r="DA589" s="222">
        <f t="shared" si="1470"/>
        <v>0</v>
      </c>
      <c r="DB589" s="222">
        <f t="shared" si="1471"/>
        <v>0</v>
      </c>
      <c r="DC589" s="222">
        <f t="shared" si="1472"/>
        <v>0</v>
      </c>
      <c r="DD589" s="222">
        <f t="shared" si="1473"/>
        <v>0</v>
      </c>
      <c r="DE589" s="222">
        <f t="shared" si="1474"/>
        <v>0</v>
      </c>
      <c r="DF589" s="222">
        <f t="shared" si="1475"/>
        <v>0</v>
      </c>
      <c r="DG589" s="222">
        <f t="shared" si="1476"/>
        <v>0</v>
      </c>
      <c r="DH589" s="222">
        <f t="shared" si="1477"/>
        <v>0</v>
      </c>
      <c r="DI589" s="222">
        <f t="shared" si="1478"/>
        <v>0</v>
      </c>
      <c r="DJ589" s="222">
        <f t="shared" si="1479"/>
        <v>0</v>
      </c>
      <c r="DK589" s="222">
        <f t="shared" si="1480"/>
        <v>0</v>
      </c>
      <c r="DL589" s="222">
        <f t="shared" si="1481"/>
        <v>0</v>
      </c>
      <c r="DM589" s="222">
        <f t="shared" si="1482"/>
        <v>0</v>
      </c>
      <c r="DN589" s="222">
        <f t="shared" si="1483"/>
        <v>0</v>
      </c>
      <c r="DO589" s="222">
        <f t="shared" si="1484"/>
        <v>0</v>
      </c>
      <c r="DP589" s="222">
        <f t="shared" si="1485"/>
        <v>0</v>
      </c>
      <c r="DQ589" s="222">
        <f t="shared" si="1486"/>
        <v>0</v>
      </c>
      <c r="DR589" s="222">
        <f t="shared" si="1487"/>
        <v>0</v>
      </c>
      <c r="DS589" s="222">
        <f t="shared" si="1488"/>
        <v>0</v>
      </c>
      <c r="DT589" s="222">
        <f t="shared" si="1489"/>
        <v>0</v>
      </c>
      <c r="DU589" s="222">
        <f t="shared" si="1490"/>
        <v>0</v>
      </c>
      <c r="DV589" s="222">
        <f t="shared" si="1491"/>
        <v>0</v>
      </c>
      <c r="DW589" s="222">
        <f t="shared" si="1492"/>
        <v>0</v>
      </c>
      <c r="DX589" s="222">
        <f t="shared" si="1493"/>
        <v>0</v>
      </c>
      <c r="DY589" s="222">
        <f t="shared" si="1494"/>
        <v>0</v>
      </c>
      <c r="DZ589" s="222">
        <f t="shared" si="1495"/>
        <v>0</v>
      </c>
      <c r="EA589" s="222">
        <f t="shared" si="1496"/>
        <v>0</v>
      </c>
      <c r="EB589" s="222">
        <f t="shared" si="1497"/>
        <v>0</v>
      </c>
      <c r="EC589" s="222">
        <f t="shared" si="1498"/>
        <v>0</v>
      </c>
      <c r="ED589" s="222">
        <f t="shared" si="1499"/>
        <v>0</v>
      </c>
      <c r="EE589" s="222">
        <f t="shared" si="1500"/>
        <v>0</v>
      </c>
      <c r="EF589" s="222">
        <f t="shared" si="1501"/>
        <v>0</v>
      </c>
      <c r="EG589" s="222">
        <f t="shared" si="1502"/>
        <v>0</v>
      </c>
      <c r="EH589" s="222">
        <f t="shared" si="1503"/>
        <v>0</v>
      </c>
      <c r="EI589" s="222">
        <f t="shared" si="1504"/>
        <v>0</v>
      </c>
      <c r="EJ589" s="222">
        <f t="shared" si="1505"/>
        <v>0</v>
      </c>
      <c r="EK589" s="222">
        <f t="shared" si="1506"/>
        <v>0</v>
      </c>
      <c r="EL589" s="222">
        <f t="shared" si="1507"/>
        <v>0</v>
      </c>
      <c r="EM589" s="222">
        <f t="shared" si="1508"/>
        <v>0</v>
      </c>
      <c r="EN589" s="222">
        <f t="shared" si="1509"/>
        <v>0</v>
      </c>
      <c r="EO589" s="222">
        <f t="shared" si="1510"/>
        <v>0</v>
      </c>
      <c r="EP589" s="222">
        <f t="shared" si="1511"/>
        <v>0</v>
      </c>
      <c r="EQ589" s="222">
        <f t="shared" si="1512"/>
        <v>0</v>
      </c>
      <c r="ER589" s="222">
        <f t="shared" si="1513"/>
        <v>0</v>
      </c>
      <c r="ES589" s="222">
        <f t="shared" si="1514"/>
        <v>0</v>
      </c>
      <c r="ET589" s="222">
        <f t="shared" si="1515"/>
        <v>0</v>
      </c>
      <c r="EU589" s="222">
        <f t="shared" si="1516"/>
        <v>0</v>
      </c>
      <c r="EV589" s="222">
        <f t="shared" si="1517"/>
        <v>0</v>
      </c>
      <c r="EW589" s="222">
        <f t="shared" si="1518"/>
        <v>0</v>
      </c>
      <c r="EX589" s="222">
        <f t="shared" si="1519"/>
        <v>0</v>
      </c>
      <c r="EY589" s="222">
        <f t="shared" si="1520"/>
        <v>0</v>
      </c>
      <c r="EZ589" s="222">
        <f t="shared" si="1521"/>
        <v>0</v>
      </c>
      <c r="FA589" s="222">
        <f t="shared" si="1522"/>
        <v>0</v>
      </c>
      <c r="FB589" s="222">
        <f t="shared" si="1523"/>
        <v>0</v>
      </c>
      <c r="FC589" s="222">
        <f t="shared" si="1524"/>
        <v>0</v>
      </c>
      <c r="FD589" s="222">
        <f t="shared" si="1525"/>
        <v>0</v>
      </c>
      <c r="FE589" s="222">
        <f t="shared" si="1526"/>
        <v>0</v>
      </c>
      <c r="FF589" s="222">
        <f t="shared" si="1527"/>
        <v>0</v>
      </c>
      <c r="FG589" s="222">
        <f t="shared" si="1528"/>
        <v>0</v>
      </c>
      <c r="FH589" s="222">
        <f t="shared" si="1529"/>
        <v>0</v>
      </c>
      <c r="FI589" s="222">
        <f t="shared" si="1530"/>
        <v>0</v>
      </c>
      <c r="FJ589" s="222">
        <f t="shared" si="1531"/>
        <v>0</v>
      </c>
      <c r="FK589" s="222">
        <f t="shared" si="1532"/>
        <v>0</v>
      </c>
      <c r="FL589" s="222">
        <f t="shared" si="1533"/>
        <v>0</v>
      </c>
      <c r="FM589" s="222">
        <f t="shared" si="1534"/>
        <v>0</v>
      </c>
      <c r="FN589" s="222">
        <f t="shared" si="1535"/>
        <v>0</v>
      </c>
      <c r="FO589" s="222">
        <f t="shared" si="1536"/>
        <v>0</v>
      </c>
      <c r="FP589" s="222">
        <f t="shared" si="1537"/>
        <v>0</v>
      </c>
      <c r="FQ589" s="222">
        <f t="shared" si="1538"/>
        <v>0</v>
      </c>
      <c r="FR589" s="222">
        <f t="shared" si="1539"/>
        <v>0</v>
      </c>
      <c r="FS589" s="222">
        <f t="shared" si="1540"/>
        <v>0</v>
      </c>
      <c r="FT589" s="222">
        <f t="shared" si="1541"/>
        <v>0</v>
      </c>
      <c r="FU589" s="222">
        <f t="shared" si="1542"/>
        <v>0</v>
      </c>
      <c r="FV589" s="222">
        <f t="shared" si="1543"/>
        <v>0</v>
      </c>
      <c r="FW589" s="222">
        <f t="shared" si="1544"/>
        <v>0</v>
      </c>
      <c r="FX589" s="222">
        <f t="shared" si="1545"/>
        <v>0</v>
      </c>
      <c r="FY589" s="222">
        <f t="shared" si="1546"/>
        <v>0</v>
      </c>
      <c r="FZ589" s="222">
        <f t="shared" si="1547"/>
        <v>0</v>
      </c>
      <c r="GA589" s="222">
        <f t="shared" si="1548"/>
        <v>0</v>
      </c>
      <c r="GB589" s="222">
        <f t="shared" si="1549"/>
        <v>0</v>
      </c>
      <c r="GC589" s="222">
        <f t="shared" si="1550"/>
        <v>0</v>
      </c>
      <c r="GD589" s="222">
        <f t="shared" si="1551"/>
        <v>0</v>
      </c>
      <c r="GE589" s="222">
        <f t="shared" si="1552"/>
        <v>0</v>
      </c>
      <c r="GF589" s="222">
        <f t="shared" si="1553"/>
        <v>0</v>
      </c>
      <c r="GG589" s="222">
        <f t="shared" si="1554"/>
        <v>0</v>
      </c>
      <c r="GH589" s="222">
        <f t="shared" si="1555"/>
        <v>0</v>
      </c>
      <c r="GI589" s="222">
        <f t="shared" si="1556"/>
        <v>0</v>
      </c>
      <c r="GJ589" s="222">
        <f t="shared" si="1557"/>
        <v>0</v>
      </c>
      <c r="GK589" s="222">
        <f t="shared" si="1558"/>
        <v>0</v>
      </c>
      <c r="GL589" s="222">
        <f t="shared" si="1559"/>
        <v>0</v>
      </c>
      <c r="GM589" s="222">
        <f t="shared" si="1560"/>
        <v>0</v>
      </c>
      <c r="GN589" s="222">
        <f t="shared" si="1561"/>
        <v>0</v>
      </c>
      <c r="GO589" s="222">
        <f t="shared" si="1562"/>
        <v>0</v>
      </c>
      <c r="GP589" s="222">
        <f t="shared" si="1563"/>
        <v>0</v>
      </c>
      <c r="GQ589" s="222">
        <f t="shared" si="1564"/>
        <v>0</v>
      </c>
      <c r="GR589" s="222">
        <f t="shared" si="1565"/>
        <v>0</v>
      </c>
      <c r="GS589" s="222">
        <f t="shared" si="1566"/>
        <v>0</v>
      </c>
      <c r="GT589" s="222">
        <f t="shared" si="1567"/>
        <v>0</v>
      </c>
      <c r="GU589" s="222">
        <f t="shared" si="1568"/>
        <v>0</v>
      </c>
      <c r="GV589" s="222">
        <f t="shared" si="1569"/>
        <v>0</v>
      </c>
      <c r="GW589" s="222">
        <f t="shared" si="1570"/>
        <v>0</v>
      </c>
      <c r="GX589" s="222">
        <f t="shared" si="1571"/>
        <v>0</v>
      </c>
      <c r="GY589" s="222">
        <f t="shared" si="1572"/>
        <v>0</v>
      </c>
      <c r="GZ589" s="222">
        <f t="shared" si="1573"/>
        <v>0</v>
      </c>
      <c r="HA589" s="222">
        <f t="shared" si="1574"/>
        <v>0</v>
      </c>
      <c r="HB589" s="222">
        <f t="shared" si="1575"/>
        <v>0</v>
      </c>
      <c r="HC589" s="222">
        <f t="shared" si="1576"/>
        <v>0</v>
      </c>
      <c r="HD589" s="222">
        <f t="shared" si="1577"/>
        <v>0</v>
      </c>
      <c r="HE589" s="222">
        <f t="shared" si="1578"/>
        <v>0</v>
      </c>
      <c r="HF589" s="222">
        <f t="shared" si="1579"/>
        <v>0</v>
      </c>
      <c r="HG589" s="222">
        <f t="shared" si="1580"/>
        <v>0</v>
      </c>
      <c r="HH589" s="222">
        <f t="shared" si="1581"/>
        <v>0</v>
      </c>
      <c r="HI589" s="222">
        <f t="shared" si="1582"/>
        <v>0</v>
      </c>
      <c r="HJ589" s="222">
        <f t="shared" si="1583"/>
        <v>0</v>
      </c>
      <c r="HK589" s="222">
        <f t="shared" si="1584"/>
        <v>0</v>
      </c>
      <c r="HL589" s="222">
        <f t="shared" si="1585"/>
        <v>0</v>
      </c>
      <c r="HM589" s="222">
        <f t="shared" si="1586"/>
        <v>0</v>
      </c>
      <c r="HN589" s="222">
        <f t="shared" si="1587"/>
        <v>0</v>
      </c>
      <c r="HO589" s="222">
        <f t="shared" si="1588"/>
        <v>0</v>
      </c>
      <c r="HP589" s="222">
        <f t="shared" si="1589"/>
        <v>0</v>
      </c>
      <c r="HQ589" s="222">
        <f t="shared" si="1590"/>
        <v>0</v>
      </c>
      <c r="HR589" s="222">
        <f t="shared" si="1591"/>
        <v>0</v>
      </c>
      <c r="HS589" s="222">
        <f t="shared" si="1592"/>
        <v>0</v>
      </c>
      <c r="HT589" s="222">
        <f t="shared" si="1593"/>
        <v>0</v>
      </c>
      <c r="HU589" s="222">
        <f t="shared" si="1594"/>
        <v>0</v>
      </c>
      <c r="HV589" s="222">
        <f t="shared" si="1595"/>
        <v>0</v>
      </c>
      <c r="HW589" s="222">
        <f t="shared" si="1596"/>
        <v>0</v>
      </c>
      <c r="HX589" s="222">
        <f t="shared" si="1597"/>
        <v>0</v>
      </c>
      <c r="HY589" s="222">
        <f t="shared" si="1598"/>
        <v>0</v>
      </c>
      <c r="HZ589" s="222">
        <f t="shared" si="1599"/>
        <v>0</v>
      </c>
      <c r="IA589" s="222">
        <f t="shared" si="1600"/>
        <v>0</v>
      </c>
      <c r="IB589" s="222">
        <f t="shared" si="1601"/>
        <v>0</v>
      </c>
      <c r="IC589" s="222">
        <f t="shared" si="1602"/>
        <v>0</v>
      </c>
      <c r="ID589" s="222">
        <f t="shared" si="1603"/>
        <v>0</v>
      </c>
      <c r="IE589" s="222">
        <f t="shared" si="1604"/>
        <v>0</v>
      </c>
      <c r="IF589" s="222">
        <f t="shared" si="1605"/>
        <v>0</v>
      </c>
      <c r="IG589" s="222">
        <f t="shared" si="1606"/>
        <v>0</v>
      </c>
      <c r="IH589" s="222">
        <f t="shared" si="1607"/>
        <v>0</v>
      </c>
      <c r="II589" s="222">
        <f t="shared" si="1608"/>
        <v>0</v>
      </c>
      <c r="IJ589" s="222">
        <f t="shared" si="1609"/>
        <v>0</v>
      </c>
      <c r="IK589" s="222">
        <f t="shared" si="1610"/>
        <v>0</v>
      </c>
      <c r="IL589" s="222">
        <f t="shared" si="1611"/>
        <v>0</v>
      </c>
      <c r="IM589" s="222">
        <f t="shared" si="1612"/>
        <v>0</v>
      </c>
      <c r="IN589" s="222">
        <f t="shared" si="1613"/>
        <v>0</v>
      </c>
      <c r="IO589" s="222">
        <f t="shared" si="1614"/>
        <v>0</v>
      </c>
      <c r="IP589" s="222">
        <f t="shared" si="1615"/>
        <v>0</v>
      </c>
      <c r="IQ589" s="222">
        <f t="shared" si="1616"/>
        <v>0</v>
      </c>
      <c r="IR589" s="222">
        <f t="shared" si="1617"/>
        <v>0</v>
      </c>
      <c r="IS589" s="222">
        <f t="shared" si="1618"/>
        <v>0</v>
      </c>
      <c r="IT589" s="222">
        <f t="shared" si="1619"/>
        <v>0</v>
      </c>
      <c r="IU589" s="222">
        <f t="shared" si="1620"/>
        <v>0</v>
      </c>
      <c r="IV589" s="222">
        <f t="shared" si="1621"/>
        <v>0</v>
      </c>
      <c r="IW589" s="222">
        <f t="shared" si="1622"/>
        <v>0</v>
      </c>
      <c r="IX589" s="222">
        <f t="shared" si="1623"/>
        <v>0</v>
      </c>
      <c r="IY589" s="222">
        <f t="shared" si="1624"/>
        <v>0</v>
      </c>
      <c r="IZ589" s="222">
        <f t="shared" si="1625"/>
        <v>0</v>
      </c>
      <c r="JA589" s="222">
        <f t="shared" si="1626"/>
        <v>0</v>
      </c>
      <c r="JB589" s="222">
        <f t="shared" si="1627"/>
        <v>0</v>
      </c>
    </row>
    <row r="590" spans="2:262">
      <c r="B590" s="230">
        <v>229</v>
      </c>
      <c r="C590" s="229">
        <f t="shared" si="1628"/>
        <v>4.4726562499999905E-3</v>
      </c>
      <c r="D590" s="226">
        <f t="shared" ca="1" si="1371"/>
        <v>72.138635301208652</v>
      </c>
      <c r="E590" s="225">
        <f ca="1">IA361</f>
        <v>0.13863530120865036</v>
      </c>
      <c r="F590" s="224">
        <v>229</v>
      </c>
      <c r="G590" s="222">
        <f t="shared" si="1372"/>
        <v>0</v>
      </c>
      <c r="H590" s="222">
        <f t="shared" si="1373"/>
        <v>0</v>
      </c>
      <c r="I590" s="222">
        <f t="shared" si="1374"/>
        <v>0</v>
      </c>
      <c r="J590" s="222">
        <f t="shared" si="1375"/>
        <v>0</v>
      </c>
      <c r="K590" s="222">
        <f t="shared" si="1376"/>
        <v>0</v>
      </c>
      <c r="L590" s="222">
        <f t="shared" si="1377"/>
        <v>0</v>
      </c>
      <c r="M590" s="222">
        <f t="shared" si="1378"/>
        <v>0</v>
      </c>
      <c r="N590" s="222">
        <f t="shared" si="1379"/>
        <v>0</v>
      </c>
      <c r="O590" s="222">
        <f t="shared" si="1380"/>
        <v>0</v>
      </c>
      <c r="P590" s="222">
        <f t="shared" si="1381"/>
        <v>0</v>
      </c>
      <c r="Q590" s="222">
        <f t="shared" si="1382"/>
        <v>0</v>
      </c>
      <c r="R590" s="222">
        <f t="shared" si="1383"/>
        <v>0</v>
      </c>
      <c r="S590" s="222">
        <f t="shared" si="1384"/>
        <v>0</v>
      </c>
      <c r="T590" s="222">
        <f t="shared" si="1385"/>
        <v>0</v>
      </c>
      <c r="U590" s="222">
        <f t="shared" si="1386"/>
        <v>0</v>
      </c>
      <c r="V590" s="222">
        <f t="shared" si="1387"/>
        <v>0</v>
      </c>
      <c r="W590" s="222">
        <f t="shared" si="1388"/>
        <v>0</v>
      </c>
      <c r="X590" s="222">
        <f t="shared" si="1389"/>
        <v>0</v>
      </c>
      <c r="Y590" s="222">
        <f t="shared" si="1390"/>
        <v>0</v>
      </c>
      <c r="Z590" s="222">
        <f t="shared" si="1391"/>
        <v>0</v>
      </c>
      <c r="AA590" s="222">
        <f t="shared" si="1392"/>
        <v>0</v>
      </c>
      <c r="AB590" s="222">
        <f t="shared" si="1393"/>
        <v>0</v>
      </c>
      <c r="AC590" s="222">
        <f t="shared" si="1394"/>
        <v>0</v>
      </c>
      <c r="AD590" s="222">
        <f t="shared" si="1395"/>
        <v>0</v>
      </c>
      <c r="AE590" s="222">
        <f t="shared" si="1396"/>
        <v>0</v>
      </c>
      <c r="AF590" s="222">
        <f t="shared" si="1397"/>
        <v>0</v>
      </c>
      <c r="AG590" s="222">
        <f t="shared" si="1398"/>
        <v>0</v>
      </c>
      <c r="AH590" s="222">
        <f t="shared" si="1399"/>
        <v>0</v>
      </c>
      <c r="AI590" s="222">
        <f t="shared" si="1400"/>
        <v>0</v>
      </c>
      <c r="AJ590" s="222">
        <f t="shared" si="1401"/>
        <v>0</v>
      </c>
      <c r="AK590" s="222">
        <f t="shared" si="1402"/>
        <v>0</v>
      </c>
      <c r="AL590" s="222">
        <f t="shared" si="1403"/>
        <v>0</v>
      </c>
      <c r="AM590" s="222">
        <f t="shared" si="1404"/>
        <v>0</v>
      </c>
      <c r="AN590" s="222">
        <f t="shared" si="1405"/>
        <v>0</v>
      </c>
      <c r="AO590" s="222">
        <f t="shared" si="1406"/>
        <v>0</v>
      </c>
      <c r="AP590" s="222">
        <f t="shared" si="1407"/>
        <v>0</v>
      </c>
      <c r="AQ590" s="222">
        <f t="shared" si="1408"/>
        <v>0</v>
      </c>
      <c r="AR590" s="222">
        <f t="shared" si="1409"/>
        <v>0</v>
      </c>
      <c r="AS590" s="222">
        <f t="shared" si="1410"/>
        <v>0</v>
      </c>
      <c r="AT590" s="222">
        <f t="shared" si="1411"/>
        <v>0</v>
      </c>
      <c r="AU590" s="222">
        <f t="shared" si="1412"/>
        <v>0</v>
      </c>
      <c r="AV590" s="222">
        <f t="shared" si="1413"/>
        <v>0</v>
      </c>
      <c r="AW590" s="222">
        <f t="shared" si="1414"/>
        <v>0</v>
      </c>
      <c r="AX590" s="222">
        <f t="shared" si="1415"/>
        <v>0</v>
      </c>
      <c r="AY590" s="222">
        <f t="shared" si="1416"/>
        <v>0</v>
      </c>
      <c r="AZ590" s="222">
        <f t="shared" si="1417"/>
        <v>0</v>
      </c>
      <c r="BA590" s="222">
        <f t="shared" si="1418"/>
        <v>0</v>
      </c>
      <c r="BB590" s="222">
        <f t="shared" si="1419"/>
        <v>0</v>
      </c>
      <c r="BC590" s="222">
        <f t="shared" si="1420"/>
        <v>0</v>
      </c>
      <c r="BD590" s="222">
        <f t="shared" si="1421"/>
        <v>0</v>
      </c>
      <c r="BE590" s="222">
        <f t="shared" si="1422"/>
        <v>0</v>
      </c>
      <c r="BF590" s="222">
        <f t="shared" si="1423"/>
        <v>0</v>
      </c>
      <c r="BG590" s="222">
        <f t="shared" si="1424"/>
        <v>0</v>
      </c>
      <c r="BH590" s="222">
        <f t="shared" si="1425"/>
        <v>0</v>
      </c>
      <c r="BI590" s="222">
        <f t="shared" si="1426"/>
        <v>0</v>
      </c>
      <c r="BJ590" s="222">
        <f t="shared" si="1427"/>
        <v>0</v>
      </c>
      <c r="BK590" s="222">
        <f t="shared" si="1428"/>
        <v>0</v>
      </c>
      <c r="BL590" s="222">
        <f t="shared" si="1429"/>
        <v>0</v>
      </c>
      <c r="BM590" s="222">
        <f t="shared" si="1430"/>
        <v>0</v>
      </c>
      <c r="BN590" s="222">
        <f t="shared" si="1431"/>
        <v>0</v>
      </c>
      <c r="BO590" s="222">
        <f t="shared" si="1432"/>
        <v>0</v>
      </c>
      <c r="BP590" s="222">
        <f t="shared" si="1433"/>
        <v>0</v>
      </c>
      <c r="BQ590" s="222">
        <f t="shared" si="1434"/>
        <v>0</v>
      </c>
      <c r="BR590" s="222">
        <f t="shared" si="1435"/>
        <v>0</v>
      </c>
      <c r="BS590" s="222">
        <f t="shared" si="1436"/>
        <v>0</v>
      </c>
      <c r="BT590" s="222">
        <f t="shared" si="1437"/>
        <v>0</v>
      </c>
      <c r="BU590" s="222">
        <f t="shared" si="1438"/>
        <v>0</v>
      </c>
      <c r="BV590" s="222">
        <f t="shared" si="1439"/>
        <v>0</v>
      </c>
      <c r="BW590" s="222">
        <f t="shared" si="1440"/>
        <v>0</v>
      </c>
      <c r="BX590" s="222">
        <f t="shared" si="1441"/>
        <v>0</v>
      </c>
      <c r="BY590" s="222">
        <f t="shared" si="1442"/>
        <v>0</v>
      </c>
      <c r="BZ590" s="222">
        <f t="shared" si="1443"/>
        <v>0</v>
      </c>
      <c r="CA590" s="222">
        <f t="shared" si="1444"/>
        <v>0</v>
      </c>
      <c r="CB590" s="222">
        <f t="shared" si="1445"/>
        <v>0</v>
      </c>
      <c r="CC590" s="222">
        <f t="shared" si="1446"/>
        <v>0</v>
      </c>
      <c r="CD590" s="222">
        <f t="shared" si="1447"/>
        <v>0</v>
      </c>
      <c r="CE590" s="222">
        <f t="shared" si="1448"/>
        <v>0</v>
      </c>
      <c r="CF590" s="222">
        <f t="shared" si="1449"/>
        <v>0</v>
      </c>
      <c r="CG590" s="222">
        <f t="shared" si="1450"/>
        <v>0</v>
      </c>
      <c r="CH590" s="222">
        <f t="shared" si="1451"/>
        <v>0</v>
      </c>
      <c r="CI590" s="222">
        <f t="shared" si="1452"/>
        <v>0</v>
      </c>
      <c r="CJ590" s="222">
        <f t="shared" si="1453"/>
        <v>0</v>
      </c>
      <c r="CK590" s="222">
        <f t="shared" si="1454"/>
        <v>0</v>
      </c>
      <c r="CL590" s="222">
        <f t="shared" si="1455"/>
        <v>0</v>
      </c>
      <c r="CM590" s="222">
        <f t="shared" si="1456"/>
        <v>0</v>
      </c>
      <c r="CN590" s="222">
        <f t="shared" si="1457"/>
        <v>0</v>
      </c>
      <c r="CO590" s="222">
        <f t="shared" si="1458"/>
        <v>0</v>
      </c>
      <c r="CP590" s="222">
        <f t="shared" si="1459"/>
        <v>0</v>
      </c>
      <c r="CQ590" s="222">
        <f t="shared" si="1460"/>
        <v>0</v>
      </c>
      <c r="CR590" s="222">
        <f t="shared" si="1461"/>
        <v>0</v>
      </c>
      <c r="CS590" s="222">
        <f t="shared" si="1462"/>
        <v>0</v>
      </c>
      <c r="CT590" s="222">
        <f t="shared" si="1463"/>
        <v>0</v>
      </c>
      <c r="CU590" s="222">
        <f t="shared" si="1464"/>
        <v>0</v>
      </c>
      <c r="CV590" s="222">
        <f t="shared" si="1465"/>
        <v>0</v>
      </c>
      <c r="CW590" s="222">
        <f t="shared" si="1466"/>
        <v>0</v>
      </c>
      <c r="CX590" s="222">
        <f t="shared" si="1467"/>
        <v>0</v>
      </c>
      <c r="CY590" s="222">
        <f t="shared" si="1468"/>
        <v>0</v>
      </c>
      <c r="CZ590" s="222">
        <f t="shared" si="1469"/>
        <v>0</v>
      </c>
      <c r="DA590" s="222">
        <f t="shared" si="1470"/>
        <v>0</v>
      </c>
      <c r="DB590" s="222">
        <f t="shared" si="1471"/>
        <v>0</v>
      </c>
      <c r="DC590" s="222">
        <f t="shared" si="1472"/>
        <v>0</v>
      </c>
      <c r="DD590" s="222">
        <f t="shared" si="1473"/>
        <v>0</v>
      </c>
      <c r="DE590" s="222">
        <f t="shared" si="1474"/>
        <v>0</v>
      </c>
      <c r="DF590" s="222">
        <f t="shared" si="1475"/>
        <v>0</v>
      </c>
      <c r="DG590" s="222">
        <f t="shared" si="1476"/>
        <v>0</v>
      </c>
      <c r="DH590" s="222">
        <f t="shared" si="1477"/>
        <v>0</v>
      </c>
      <c r="DI590" s="222">
        <f t="shared" si="1478"/>
        <v>0</v>
      </c>
      <c r="DJ590" s="222">
        <f t="shared" si="1479"/>
        <v>0</v>
      </c>
      <c r="DK590" s="222">
        <f t="shared" si="1480"/>
        <v>0</v>
      </c>
      <c r="DL590" s="222">
        <f t="shared" si="1481"/>
        <v>0</v>
      </c>
      <c r="DM590" s="222">
        <f t="shared" si="1482"/>
        <v>0</v>
      </c>
      <c r="DN590" s="222">
        <f t="shared" si="1483"/>
        <v>0</v>
      </c>
      <c r="DO590" s="222">
        <f t="shared" si="1484"/>
        <v>0</v>
      </c>
      <c r="DP590" s="222">
        <f t="shared" si="1485"/>
        <v>0</v>
      </c>
      <c r="DQ590" s="222">
        <f t="shared" si="1486"/>
        <v>0</v>
      </c>
      <c r="DR590" s="222">
        <f t="shared" si="1487"/>
        <v>0</v>
      </c>
      <c r="DS590" s="222">
        <f t="shared" si="1488"/>
        <v>0</v>
      </c>
      <c r="DT590" s="222">
        <f t="shared" si="1489"/>
        <v>0</v>
      </c>
      <c r="DU590" s="222">
        <f t="shared" si="1490"/>
        <v>0</v>
      </c>
      <c r="DV590" s="222">
        <f t="shared" si="1491"/>
        <v>0</v>
      </c>
      <c r="DW590" s="222">
        <f t="shared" si="1492"/>
        <v>0</v>
      </c>
      <c r="DX590" s="222">
        <f t="shared" si="1493"/>
        <v>0</v>
      </c>
      <c r="DY590" s="222">
        <f t="shared" si="1494"/>
        <v>0</v>
      </c>
      <c r="DZ590" s="222">
        <f t="shared" si="1495"/>
        <v>0</v>
      </c>
      <c r="EA590" s="222">
        <f t="shared" si="1496"/>
        <v>0</v>
      </c>
      <c r="EB590" s="222">
        <f t="shared" si="1497"/>
        <v>0</v>
      </c>
      <c r="EC590" s="222">
        <f t="shared" si="1498"/>
        <v>0</v>
      </c>
      <c r="ED590" s="222">
        <f t="shared" si="1499"/>
        <v>0</v>
      </c>
      <c r="EE590" s="222">
        <f t="shared" si="1500"/>
        <v>0</v>
      </c>
      <c r="EF590" s="222">
        <f t="shared" si="1501"/>
        <v>0</v>
      </c>
      <c r="EG590" s="222">
        <f t="shared" si="1502"/>
        <v>0</v>
      </c>
      <c r="EH590" s="222">
        <f t="shared" si="1503"/>
        <v>0</v>
      </c>
      <c r="EI590" s="222">
        <f t="shared" si="1504"/>
        <v>0</v>
      </c>
      <c r="EJ590" s="222">
        <f t="shared" si="1505"/>
        <v>0</v>
      </c>
      <c r="EK590" s="222">
        <f t="shared" si="1506"/>
        <v>0</v>
      </c>
      <c r="EL590" s="222">
        <f t="shared" si="1507"/>
        <v>0</v>
      </c>
      <c r="EM590" s="222">
        <f t="shared" si="1508"/>
        <v>0</v>
      </c>
      <c r="EN590" s="222">
        <f t="shared" si="1509"/>
        <v>0</v>
      </c>
      <c r="EO590" s="222">
        <f t="shared" si="1510"/>
        <v>0</v>
      </c>
      <c r="EP590" s="222">
        <f t="shared" si="1511"/>
        <v>0</v>
      </c>
      <c r="EQ590" s="222">
        <f t="shared" si="1512"/>
        <v>0</v>
      </c>
      <c r="ER590" s="222">
        <f t="shared" si="1513"/>
        <v>0</v>
      </c>
      <c r="ES590" s="222">
        <f t="shared" si="1514"/>
        <v>0</v>
      </c>
      <c r="ET590" s="222">
        <f t="shared" si="1515"/>
        <v>0</v>
      </c>
      <c r="EU590" s="222">
        <f t="shared" si="1516"/>
        <v>0</v>
      </c>
      <c r="EV590" s="222">
        <f t="shared" si="1517"/>
        <v>0</v>
      </c>
      <c r="EW590" s="222">
        <f t="shared" si="1518"/>
        <v>0</v>
      </c>
      <c r="EX590" s="222">
        <f t="shared" si="1519"/>
        <v>0</v>
      </c>
      <c r="EY590" s="222">
        <f t="shared" si="1520"/>
        <v>0</v>
      </c>
      <c r="EZ590" s="222">
        <f t="shared" si="1521"/>
        <v>0</v>
      </c>
      <c r="FA590" s="222">
        <f t="shared" si="1522"/>
        <v>0</v>
      </c>
      <c r="FB590" s="222">
        <f t="shared" si="1523"/>
        <v>0</v>
      </c>
      <c r="FC590" s="222">
        <f t="shared" si="1524"/>
        <v>0</v>
      </c>
      <c r="FD590" s="222">
        <f t="shared" si="1525"/>
        <v>0</v>
      </c>
      <c r="FE590" s="222">
        <f t="shared" si="1526"/>
        <v>0</v>
      </c>
      <c r="FF590" s="222">
        <f t="shared" si="1527"/>
        <v>0</v>
      </c>
      <c r="FG590" s="222">
        <f t="shared" si="1528"/>
        <v>0</v>
      </c>
      <c r="FH590" s="222">
        <f t="shared" si="1529"/>
        <v>0</v>
      </c>
      <c r="FI590" s="222">
        <f t="shared" si="1530"/>
        <v>0</v>
      </c>
      <c r="FJ590" s="222">
        <f t="shared" si="1531"/>
        <v>0</v>
      </c>
      <c r="FK590" s="222">
        <f t="shared" si="1532"/>
        <v>0</v>
      </c>
      <c r="FL590" s="222">
        <f t="shared" si="1533"/>
        <v>0</v>
      </c>
      <c r="FM590" s="222">
        <f t="shared" si="1534"/>
        <v>0</v>
      </c>
      <c r="FN590" s="222">
        <f t="shared" si="1535"/>
        <v>0</v>
      </c>
      <c r="FO590" s="222">
        <f t="shared" si="1536"/>
        <v>0</v>
      </c>
      <c r="FP590" s="222">
        <f t="shared" si="1537"/>
        <v>0</v>
      </c>
      <c r="FQ590" s="222">
        <f t="shared" si="1538"/>
        <v>0</v>
      </c>
      <c r="FR590" s="222">
        <f t="shared" si="1539"/>
        <v>0</v>
      </c>
      <c r="FS590" s="222">
        <f t="shared" si="1540"/>
        <v>0</v>
      </c>
      <c r="FT590" s="222">
        <f t="shared" si="1541"/>
        <v>0</v>
      </c>
      <c r="FU590" s="222">
        <f t="shared" si="1542"/>
        <v>0</v>
      </c>
      <c r="FV590" s="222">
        <f t="shared" si="1543"/>
        <v>0</v>
      </c>
      <c r="FW590" s="222">
        <f t="shared" si="1544"/>
        <v>0</v>
      </c>
      <c r="FX590" s="222">
        <f t="shared" si="1545"/>
        <v>0</v>
      </c>
      <c r="FY590" s="222">
        <f t="shared" si="1546"/>
        <v>0</v>
      </c>
      <c r="FZ590" s="222">
        <f t="shared" si="1547"/>
        <v>0</v>
      </c>
      <c r="GA590" s="222">
        <f t="shared" si="1548"/>
        <v>0</v>
      </c>
      <c r="GB590" s="222">
        <f t="shared" si="1549"/>
        <v>0</v>
      </c>
      <c r="GC590" s="222">
        <f t="shared" si="1550"/>
        <v>0</v>
      </c>
      <c r="GD590" s="222">
        <f t="shared" si="1551"/>
        <v>0</v>
      </c>
      <c r="GE590" s="222">
        <f t="shared" si="1552"/>
        <v>0</v>
      </c>
      <c r="GF590" s="222">
        <f t="shared" si="1553"/>
        <v>0</v>
      </c>
      <c r="GG590" s="222">
        <f t="shared" si="1554"/>
        <v>0</v>
      </c>
      <c r="GH590" s="222">
        <f t="shared" si="1555"/>
        <v>0</v>
      </c>
      <c r="GI590" s="222">
        <f t="shared" si="1556"/>
        <v>0</v>
      </c>
      <c r="GJ590" s="222">
        <f t="shared" si="1557"/>
        <v>0</v>
      </c>
      <c r="GK590" s="222">
        <f t="shared" si="1558"/>
        <v>0</v>
      </c>
      <c r="GL590" s="222">
        <f t="shared" si="1559"/>
        <v>0</v>
      </c>
      <c r="GM590" s="222">
        <f t="shared" si="1560"/>
        <v>0</v>
      </c>
      <c r="GN590" s="222">
        <f t="shared" si="1561"/>
        <v>0</v>
      </c>
      <c r="GO590" s="222">
        <f t="shared" si="1562"/>
        <v>0</v>
      </c>
      <c r="GP590" s="222">
        <f t="shared" si="1563"/>
        <v>0</v>
      </c>
      <c r="GQ590" s="222">
        <f t="shared" si="1564"/>
        <v>0</v>
      </c>
      <c r="GR590" s="222">
        <f t="shared" si="1565"/>
        <v>0</v>
      </c>
      <c r="GS590" s="222">
        <f t="shared" si="1566"/>
        <v>0</v>
      </c>
      <c r="GT590" s="222">
        <f t="shared" si="1567"/>
        <v>0</v>
      </c>
      <c r="GU590" s="222">
        <f t="shared" si="1568"/>
        <v>0</v>
      </c>
      <c r="GV590" s="222">
        <f t="shared" si="1569"/>
        <v>0</v>
      </c>
      <c r="GW590" s="222">
        <f t="shared" si="1570"/>
        <v>0</v>
      </c>
      <c r="GX590" s="222">
        <f t="shared" si="1571"/>
        <v>0</v>
      </c>
      <c r="GY590" s="222">
        <f t="shared" si="1572"/>
        <v>0</v>
      </c>
      <c r="GZ590" s="222">
        <f t="shared" si="1573"/>
        <v>0</v>
      </c>
      <c r="HA590" s="222">
        <f t="shared" si="1574"/>
        <v>0</v>
      </c>
      <c r="HB590" s="222">
        <f t="shared" si="1575"/>
        <v>0</v>
      </c>
      <c r="HC590" s="222">
        <f t="shared" si="1576"/>
        <v>0</v>
      </c>
      <c r="HD590" s="222">
        <f t="shared" si="1577"/>
        <v>0</v>
      </c>
      <c r="HE590" s="222">
        <f t="shared" si="1578"/>
        <v>0</v>
      </c>
      <c r="HF590" s="222">
        <f t="shared" si="1579"/>
        <v>0</v>
      </c>
      <c r="HG590" s="222">
        <f t="shared" si="1580"/>
        <v>0</v>
      </c>
      <c r="HH590" s="222">
        <f t="shared" si="1581"/>
        <v>0</v>
      </c>
      <c r="HI590" s="222">
        <f t="shared" si="1582"/>
        <v>0</v>
      </c>
      <c r="HJ590" s="222">
        <f t="shared" si="1583"/>
        <v>0</v>
      </c>
      <c r="HK590" s="222">
        <f t="shared" si="1584"/>
        <v>0</v>
      </c>
      <c r="HL590" s="222">
        <f t="shared" si="1585"/>
        <v>0</v>
      </c>
      <c r="HM590" s="222">
        <f t="shared" si="1586"/>
        <v>0</v>
      </c>
      <c r="HN590" s="222">
        <f t="shared" si="1587"/>
        <v>0</v>
      </c>
      <c r="HO590" s="222">
        <f t="shared" si="1588"/>
        <v>0</v>
      </c>
      <c r="HP590" s="222">
        <f t="shared" si="1589"/>
        <v>0</v>
      </c>
      <c r="HQ590" s="222">
        <f t="shared" si="1590"/>
        <v>0</v>
      </c>
      <c r="HR590" s="222">
        <f t="shared" si="1591"/>
        <v>0</v>
      </c>
      <c r="HS590" s="222">
        <f t="shared" si="1592"/>
        <v>0</v>
      </c>
      <c r="HT590" s="222">
        <f t="shared" si="1593"/>
        <v>0</v>
      </c>
      <c r="HU590" s="222">
        <f t="shared" si="1594"/>
        <v>0</v>
      </c>
      <c r="HV590" s="222">
        <f t="shared" si="1595"/>
        <v>0</v>
      </c>
      <c r="HW590" s="222">
        <f t="shared" si="1596"/>
        <v>0</v>
      </c>
      <c r="HX590" s="222">
        <f t="shared" si="1597"/>
        <v>0</v>
      </c>
      <c r="HY590" s="222">
        <f t="shared" si="1598"/>
        <v>0</v>
      </c>
      <c r="HZ590" s="222">
        <f t="shared" si="1599"/>
        <v>0</v>
      </c>
      <c r="IA590" s="222">
        <f t="shared" si="1600"/>
        <v>0</v>
      </c>
      <c r="IB590" s="222">
        <f t="shared" si="1601"/>
        <v>0</v>
      </c>
      <c r="IC590" s="222">
        <f t="shared" si="1602"/>
        <v>0</v>
      </c>
      <c r="ID590" s="222">
        <f t="shared" si="1603"/>
        <v>0</v>
      </c>
      <c r="IE590" s="222">
        <f t="shared" si="1604"/>
        <v>0</v>
      </c>
      <c r="IF590" s="222">
        <f t="shared" si="1605"/>
        <v>0</v>
      </c>
      <c r="IG590" s="222">
        <f t="shared" si="1606"/>
        <v>0</v>
      </c>
      <c r="IH590" s="222">
        <f t="shared" si="1607"/>
        <v>0</v>
      </c>
      <c r="II590" s="222">
        <f t="shared" si="1608"/>
        <v>0</v>
      </c>
      <c r="IJ590" s="222">
        <f t="shared" si="1609"/>
        <v>0</v>
      </c>
      <c r="IK590" s="222">
        <f t="shared" si="1610"/>
        <v>0</v>
      </c>
      <c r="IL590" s="222">
        <f t="shared" si="1611"/>
        <v>0</v>
      </c>
      <c r="IM590" s="222">
        <f t="shared" si="1612"/>
        <v>0</v>
      </c>
      <c r="IN590" s="222">
        <f t="shared" si="1613"/>
        <v>0</v>
      </c>
      <c r="IO590" s="222">
        <f t="shared" si="1614"/>
        <v>0</v>
      </c>
      <c r="IP590" s="222">
        <f t="shared" si="1615"/>
        <v>0</v>
      </c>
      <c r="IQ590" s="222">
        <f t="shared" si="1616"/>
        <v>0</v>
      </c>
      <c r="IR590" s="222">
        <f t="shared" si="1617"/>
        <v>0</v>
      </c>
      <c r="IS590" s="222">
        <f t="shared" si="1618"/>
        <v>0</v>
      </c>
      <c r="IT590" s="222">
        <f t="shared" si="1619"/>
        <v>0</v>
      </c>
      <c r="IU590" s="222">
        <f t="shared" si="1620"/>
        <v>0</v>
      </c>
      <c r="IV590" s="222">
        <f t="shared" si="1621"/>
        <v>0</v>
      </c>
      <c r="IW590" s="222">
        <f t="shared" si="1622"/>
        <v>0</v>
      </c>
      <c r="IX590" s="222">
        <f t="shared" si="1623"/>
        <v>0</v>
      </c>
      <c r="IY590" s="222">
        <f t="shared" si="1624"/>
        <v>0</v>
      </c>
      <c r="IZ590" s="222">
        <f t="shared" si="1625"/>
        <v>0</v>
      </c>
      <c r="JA590" s="222">
        <f t="shared" si="1626"/>
        <v>0</v>
      </c>
      <c r="JB590" s="222">
        <f t="shared" si="1627"/>
        <v>0</v>
      </c>
    </row>
    <row r="591" spans="2:262">
      <c r="B591" s="230">
        <v>230</v>
      </c>
      <c r="C591" s="229">
        <f t="shared" si="1628"/>
        <v>4.4921874999999901E-3</v>
      </c>
      <c r="D591" s="226">
        <f t="shared" ca="1" si="1371"/>
        <v>72.141623763657208</v>
      </c>
      <c r="E591" s="225">
        <f ca="1">IB361</f>
        <v>0.141623763657205</v>
      </c>
      <c r="F591" s="224">
        <v>230</v>
      </c>
      <c r="G591" s="222">
        <f t="shared" si="1372"/>
        <v>0</v>
      </c>
      <c r="H591" s="222">
        <f t="shared" si="1373"/>
        <v>0</v>
      </c>
      <c r="I591" s="222">
        <f t="shared" si="1374"/>
        <v>0</v>
      </c>
      <c r="J591" s="222">
        <f t="shared" si="1375"/>
        <v>0</v>
      </c>
      <c r="K591" s="222">
        <f t="shared" si="1376"/>
        <v>0</v>
      </c>
      <c r="L591" s="222">
        <f t="shared" si="1377"/>
        <v>0</v>
      </c>
      <c r="M591" s="222">
        <f t="shared" si="1378"/>
        <v>0</v>
      </c>
      <c r="N591" s="222">
        <f t="shared" si="1379"/>
        <v>0</v>
      </c>
      <c r="O591" s="222">
        <f t="shared" si="1380"/>
        <v>0</v>
      </c>
      <c r="P591" s="222">
        <f t="shared" si="1381"/>
        <v>0</v>
      </c>
      <c r="Q591" s="222">
        <f t="shared" si="1382"/>
        <v>0</v>
      </c>
      <c r="R591" s="222">
        <f t="shared" si="1383"/>
        <v>0</v>
      </c>
      <c r="S591" s="222">
        <f t="shared" si="1384"/>
        <v>0</v>
      </c>
      <c r="T591" s="222">
        <f t="shared" si="1385"/>
        <v>0</v>
      </c>
      <c r="U591" s="222">
        <f t="shared" si="1386"/>
        <v>0</v>
      </c>
      <c r="V591" s="222">
        <f t="shared" si="1387"/>
        <v>0</v>
      </c>
      <c r="W591" s="222">
        <f t="shared" si="1388"/>
        <v>0</v>
      </c>
      <c r="X591" s="222">
        <f t="shared" si="1389"/>
        <v>0</v>
      </c>
      <c r="Y591" s="222">
        <f t="shared" si="1390"/>
        <v>0</v>
      </c>
      <c r="Z591" s="222">
        <f t="shared" si="1391"/>
        <v>0</v>
      </c>
      <c r="AA591" s="222">
        <f t="shared" si="1392"/>
        <v>0</v>
      </c>
      <c r="AB591" s="222">
        <f t="shared" si="1393"/>
        <v>0</v>
      </c>
      <c r="AC591" s="222">
        <f t="shared" si="1394"/>
        <v>0</v>
      </c>
      <c r="AD591" s="222">
        <f t="shared" si="1395"/>
        <v>0</v>
      </c>
      <c r="AE591" s="222">
        <f t="shared" si="1396"/>
        <v>0</v>
      </c>
      <c r="AF591" s="222">
        <f t="shared" si="1397"/>
        <v>0</v>
      </c>
      <c r="AG591" s="222">
        <f t="shared" si="1398"/>
        <v>0</v>
      </c>
      <c r="AH591" s="222">
        <f t="shared" si="1399"/>
        <v>0</v>
      </c>
      <c r="AI591" s="222">
        <f t="shared" si="1400"/>
        <v>0</v>
      </c>
      <c r="AJ591" s="222">
        <f t="shared" si="1401"/>
        <v>0</v>
      </c>
      <c r="AK591" s="222">
        <f t="shared" si="1402"/>
        <v>0</v>
      </c>
      <c r="AL591" s="222">
        <f t="shared" si="1403"/>
        <v>0</v>
      </c>
      <c r="AM591" s="222">
        <f t="shared" si="1404"/>
        <v>0</v>
      </c>
      <c r="AN591" s="222">
        <f t="shared" si="1405"/>
        <v>0</v>
      </c>
      <c r="AO591" s="222">
        <f t="shared" si="1406"/>
        <v>0</v>
      </c>
      <c r="AP591" s="222">
        <f t="shared" si="1407"/>
        <v>0</v>
      </c>
      <c r="AQ591" s="222">
        <f t="shared" si="1408"/>
        <v>0</v>
      </c>
      <c r="AR591" s="222">
        <f t="shared" si="1409"/>
        <v>0</v>
      </c>
      <c r="AS591" s="222">
        <f t="shared" si="1410"/>
        <v>0</v>
      </c>
      <c r="AT591" s="222">
        <f t="shared" si="1411"/>
        <v>0</v>
      </c>
      <c r="AU591" s="222">
        <f t="shared" si="1412"/>
        <v>0</v>
      </c>
      <c r="AV591" s="222">
        <f t="shared" si="1413"/>
        <v>0</v>
      </c>
      <c r="AW591" s="222">
        <f t="shared" si="1414"/>
        <v>0</v>
      </c>
      <c r="AX591" s="222">
        <f t="shared" si="1415"/>
        <v>0</v>
      </c>
      <c r="AY591" s="222">
        <f t="shared" si="1416"/>
        <v>0</v>
      </c>
      <c r="AZ591" s="222">
        <f t="shared" si="1417"/>
        <v>0</v>
      </c>
      <c r="BA591" s="222">
        <f t="shared" si="1418"/>
        <v>0</v>
      </c>
      <c r="BB591" s="222">
        <f t="shared" si="1419"/>
        <v>0</v>
      </c>
      <c r="BC591" s="222">
        <f t="shared" si="1420"/>
        <v>0</v>
      </c>
      <c r="BD591" s="222">
        <f t="shared" si="1421"/>
        <v>0</v>
      </c>
      <c r="BE591" s="222">
        <f t="shared" si="1422"/>
        <v>0</v>
      </c>
      <c r="BF591" s="222">
        <f t="shared" si="1423"/>
        <v>0</v>
      </c>
      <c r="BG591" s="222">
        <f t="shared" si="1424"/>
        <v>0</v>
      </c>
      <c r="BH591" s="222">
        <f t="shared" si="1425"/>
        <v>0</v>
      </c>
      <c r="BI591" s="222">
        <f t="shared" si="1426"/>
        <v>0</v>
      </c>
      <c r="BJ591" s="222">
        <f t="shared" si="1427"/>
        <v>0</v>
      </c>
      <c r="BK591" s="222">
        <f t="shared" si="1428"/>
        <v>0</v>
      </c>
      <c r="BL591" s="222">
        <f t="shared" si="1429"/>
        <v>0</v>
      </c>
      <c r="BM591" s="222">
        <f t="shared" si="1430"/>
        <v>0</v>
      </c>
      <c r="BN591" s="222">
        <f t="shared" si="1431"/>
        <v>0</v>
      </c>
      <c r="BO591" s="222">
        <f t="shared" si="1432"/>
        <v>0</v>
      </c>
      <c r="BP591" s="222">
        <f t="shared" si="1433"/>
        <v>0</v>
      </c>
      <c r="BQ591" s="222">
        <f t="shared" si="1434"/>
        <v>0</v>
      </c>
      <c r="BR591" s="222">
        <f t="shared" si="1435"/>
        <v>0</v>
      </c>
      <c r="BS591" s="222">
        <f t="shared" si="1436"/>
        <v>0</v>
      </c>
      <c r="BT591" s="222">
        <f t="shared" si="1437"/>
        <v>0</v>
      </c>
      <c r="BU591" s="222">
        <f t="shared" si="1438"/>
        <v>0</v>
      </c>
      <c r="BV591" s="222">
        <f t="shared" si="1439"/>
        <v>0</v>
      </c>
      <c r="BW591" s="222">
        <f t="shared" si="1440"/>
        <v>0</v>
      </c>
      <c r="BX591" s="222">
        <f t="shared" si="1441"/>
        <v>0</v>
      </c>
      <c r="BY591" s="222">
        <f t="shared" si="1442"/>
        <v>0</v>
      </c>
      <c r="BZ591" s="222">
        <f t="shared" si="1443"/>
        <v>0</v>
      </c>
      <c r="CA591" s="222">
        <f t="shared" si="1444"/>
        <v>0</v>
      </c>
      <c r="CB591" s="222">
        <f t="shared" si="1445"/>
        <v>0</v>
      </c>
      <c r="CC591" s="222">
        <f t="shared" si="1446"/>
        <v>0</v>
      </c>
      <c r="CD591" s="222">
        <f t="shared" si="1447"/>
        <v>0</v>
      </c>
      <c r="CE591" s="222">
        <f t="shared" si="1448"/>
        <v>0</v>
      </c>
      <c r="CF591" s="222">
        <f t="shared" si="1449"/>
        <v>0</v>
      </c>
      <c r="CG591" s="222">
        <f t="shared" si="1450"/>
        <v>0</v>
      </c>
      <c r="CH591" s="222">
        <f t="shared" si="1451"/>
        <v>0</v>
      </c>
      <c r="CI591" s="222">
        <f t="shared" si="1452"/>
        <v>0</v>
      </c>
      <c r="CJ591" s="222">
        <f t="shared" si="1453"/>
        <v>0</v>
      </c>
      <c r="CK591" s="222">
        <f t="shared" si="1454"/>
        <v>0</v>
      </c>
      <c r="CL591" s="222">
        <f t="shared" si="1455"/>
        <v>0</v>
      </c>
      <c r="CM591" s="222">
        <f t="shared" si="1456"/>
        <v>0</v>
      </c>
      <c r="CN591" s="222">
        <f t="shared" si="1457"/>
        <v>0</v>
      </c>
      <c r="CO591" s="222">
        <f t="shared" si="1458"/>
        <v>0</v>
      </c>
      <c r="CP591" s="222">
        <f t="shared" si="1459"/>
        <v>0</v>
      </c>
      <c r="CQ591" s="222">
        <f t="shared" si="1460"/>
        <v>0</v>
      </c>
      <c r="CR591" s="222">
        <f t="shared" si="1461"/>
        <v>0</v>
      </c>
      <c r="CS591" s="222">
        <f t="shared" si="1462"/>
        <v>0</v>
      </c>
      <c r="CT591" s="222">
        <f t="shared" si="1463"/>
        <v>0</v>
      </c>
      <c r="CU591" s="222">
        <f t="shared" si="1464"/>
        <v>0</v>
      </c>
      <c r="CV591" s="222">
        <f t="shared" si="1465"/>
        <v>0</v>
      </c>
      <c r="CW591" s="222">
        <f t="shared" si="1466"/>
        <v>0</v>
      </c>
      <c r="CX591" s="222">
        <f t="shared" si="1467"/>
        <v>0</v>
      </c>
      <c r="CY591" s="222">
        <f t="shared" si="1468"/>
        <v>0</v>
      </c>
      <c r="CZ591" s="222">
        <f t="shared" si="1469"/>
        <v>0</v>
      </c>
      <c r="DA591" s="222">
        <f t="shared" si="1470"/>
        <v>0</v>
      </c>
      <c r="DB591" s="222">
        <f t="shared" si="1471"/>
        <v>0</v>
      </c>
      <c r="DC591" s="222">
        <f t="shared" si="1472"/>
        <v>0</v>
      </c>
      <c r="DD591" s="222">
        <f t="shared" si="1473"/>
        <v>0</v>
      </c>
      <c r="DE591" s="222">
        <f t="shared" si="1474"/>
        <v>0</v>
      </c>
      <c r="DF591" s="222">
        <f t="shared" si="1475"/>
        <v>0</v>
      </c>
      <c r="DG591" s="222">
        <f t="shared" si="1476"/>
        <v>0</v>
      </c>
      <c r="DH591" s="222">
        <f t="shared" si="1477"/>
        <v>0</v>
      </c>
      <c r="DI591" s="222">
        <f t="shared" si="1478"/>
        <v>0</v>
      </c>
      <c r="DJ591" s="222">
        <f t="shared" si="1479"/>
        <v>0</v>
      </c>
      <c r="DK591" s="222">
        <f t="shared" si="1480"/>
        <v>0</v>
      </c>
      <c r="DL591" s="222">
        <f t="shared" si="1481"/>
        <v>0</v>
      </c>
      <c r="DM591" s="222">
        <f t="shared" si="1482"/>
        <v>0</v>
      </c>
      <c r="DN591" s="222">
        <f t="shared" si="1483"/>
        <v>0</v>
      </c>
      <c r="DO591" s="222">
        <f t="shared" si="1484"/>
        <v>0</v>
      </c>
      <c r="DP591" s="222">
        <f t="shared" si="1485"/>
        <v>0</v>
      </c>
      <c r="DQ591" s="222">
        <f t="shared" si="1486"/>
        <v>0</v>
      </c>
      <c r="DR591" s="222">
        <f t="shared" si="1487"/>
        <v>0</v>
      </c>
      <c r="DS591" s="222">
        <f t="shared" si="1488"/>
        <v>0</v>
      </c>
      <c r="DT591" s="222">
        <f t="shared" si="1489"/>
        <v>0</v>
      </c>
      <c r="DU591" s="222">
        <f t="shared" si="1490"/>
        <v>0</v>
      </c>
      <c r="DV591" s="222">
        <f t="shared" si="1491"/>
        <v>0</v>
      </c>
      <c r="DW591" s="222">
        <f t="shared" si="1492"/>
        <v>0</v>
      </c>
      <c r="DX591" s="222">
        <f t="shared" si="1493"/>
        <v>0</v>
      </c>
      <c r="DY591" s="222">
        <f t="shared" si="1494"/>
        <v>0</v>
      </c>
      <c r="DZ591" s="222">
        <f t="shared" si="1495"/>
        <v>0</v>
      </c>
      <c r="EA591" s="222">
        <f t="shared" si="1496"/>
        <v>0</v>
      </c>
      <c r="EB591" s="222">
        <f t="shared" si="1497"/>
        <v>0</v>
      </c>
      <c r="EC591" s="222">
        <f t="shared" si="1498"/>
        <v>0</v>
      </c>
      <c r="ED591" s="222">
        <f t="shared" si="1499"/>
        <v>0</v>
      </c>
      <c r="EE591" s="222">
        <f t="shared" si="1500"/>
        <v>0</v>
      </c>
      <c r="EF591" s="222">
        <f t="shared" si="1501"/>
        <v>0</v>
      </c>
      <c r="EG591" s="222">
        <f t="shared" si="1502"/>
        <v>0</v>
      </c>
      <c r="EH591" s="222">
        <f t="shared" si="1503"/>
        <v>0</v>
      </c>
      <c r="EI591" s="222">
        <f t="shared" si="1504"/>
        <v>0</v>
      </c>
      <c r="EJ591" s="222">
        <f t="shared" si="1505"/>
        <v>0</v>
      </c>
      <c r="EK591" s="222">
        <f t="shared" si="1506"/>
        <v>0</v>
      </c>
      <c r="EL591" s="222">
        <f t="shared" si="1507"/>
        <v>0</v>
      </c>
      <c r="EM591" s="222">
        <f t="shared" si="1508"/>
        <v>0</v>
      </c>
      <c r="EN591" s="222">
        <f t="shared" si="1509"/>
        <v>0</v>
      </c>
      <c r="EO591" s="222">
        <f t="shared" si="1510"/>
        <v>0</v>
      </c>
      <c r="EP591" s="222">
        <f t="shared" si="1511"/>
        <v>0</v>
      </c>
      <c r="EQ591" s="222">
        <f t="shared" si="1512"/>
        <v>0</v>
      </c>
      <c r="ER591" s="222">
        <f t="shared" si="1513"/>
        <v>0</v>
      </c>
      <c r="ES591" s="222">
        <f t="shared" si="1514"/>
        <v>0</v>
      </c>
      <c r="ET591" s="222">
        <f t="shared" si="1515"/>
        <v>0</v>
      </c>
      <c r="EU591" s="222">
        <f t="shared" si="1516"/>
        <v>0</v>
      </c>
      <c r="EV591" s="222">
        <f t="shared" si="1517"/>
        <v>0</v>
      </c>
      <c r="EW591" s="222">
        <f t="shared" si="1518"/>
        <v>0</v>
      </c>
      <c r="EX591" s="222">
        <f t="shared" si="1519"/>
        <v>0</v>
      </c>
      <c r="EY591" s="222">
        <f t="shared" si="1520"/>
        <v>0</v>
      </c>
      <c r="EZ591" s="222">
        <f t="shared" si="1521"/>
        <v>0</v>
      </c>
      <c r="FA591" s="222">
        <f t="shared" si="1522"/>
        <v>0</v>
      </c>
      <c r="FB591" s="222">
        <f t="shared" si="1523"/>
        <v>0</v>
      </c>
      <c r="FC591" s="222">
        <f t="shared" si="1524"/>
        <v>0</v>
      </c>
      <c r="FD591" s="222">
        <f t="shared" si="1525"/>
        <v>0</v>
      </c>
      <c r="FE591" s="222">
        <f t="shared" si="1526"/>
        <v>0</v>
      </c>
      <c r="FF591" s="222">
        <f t="shared" si="1527"/>
        <v>0</v>
      </c>
      <c r="FG591" s="222">
        <f t="shared" si="1528"/>
        <v>0</v>
      </c>
      <c r="FH591" s="222">
        <f t="shared" si="1529"/>
        <v>0</v>
      </c>
      <c r="FI591" s="222">
        <f t="shared" si="1530"/>
        <v>0</v>
      </c>
      <c r="FJ591" s="222">
        <f t="shared" si="1531"/>
        <v>0</v>
      </c>
      <c r="FK591" s="222">
        <f t="shared" si="1532"/>
        <v>0</v>
      </c>
      <c r="FL591" s="222">
        <f t="shared" si="1533"/>
        <v>0</v>
      </c>
      <c r="FM591" s="222">
        <f t="shared" si="1534"/>
        <v>0</v>
      </c>
      <c r="FN591" s="222">
        <f t="shared" si="1535"/>
        <v>0</v>
      </c>
      <c r="FO591" s="222">
        <f t="shared" si="1536"/>
        <v>0</v>
      </c>
      <c r="FP591" s="222">
        <f t="shared" si="1537"/>
        <v>0</v>
      </c>
      <c r="FQ591" s="222">
        <f t="shared" si="1538"/>
        <v>0</v>
      </c>
      <c r="FR591" s="222">
        <f t="shared" si="1539"/>
        <v>0</v>
      </c>
      <c r="FS591" s="222">
        <f t="shared" si="1540"/>
        <v>0</v>
      </c>
      <c r="FT591" s="222">
        <f t="shared" si="1541"/>
        <v>0</v>
      </c>
      <c r="FU591" s="222">
        <f t="shared" si="1542"/>
        <v>0</v>
      </c>
      <c r="FV591" s="222">
        <f t="shared" si="1543"/>
        <v>0</v>
      </c>
      <c r="FW591" s="222">
        <f t="shared" si="1544"/>
        <v>0</v>
      </c>
      <c r="FX591" s="222">
        <f t="shared" si="1545"/>
        <v>0</v>
      </c>
      <c r="FY591" s="222">
        <f t="shared" si="1546"/>
        <v>0</v>
      </c>
      <c r="FZ591" s="222">
        <f t="shared" si="1547"/>
        <v>0</v>
      </c>
      <c r="GA591" s="222">
        <f t="shared" si="1548"/>
        <v>0</v>
      </c>
      <c r="GB591" s="222">
        <f t="shared" si="1549"/>
        <v>0</v>
      </c>
      <c r="GC591" s="222">
        <f t="shared" si="1550"/>
        <v>0</v>
      </c>
      <c r="GD591" s="222">
        <f t="shared" si="1551"/>
        <v>0</v>
      </c>
      <c r="GE591" s="222">
        <f t="shared" si="1552"/>
        <v>0</v>
      </c>
      <c r="GF591" s="222">
        <f t="shared" si="1553"/>
        <v>0</v>
      </c>
      <c r="GG591" s="222">
        <f t="shared" si="1554"/>
        <v>0</v>
      </c>
      <c r="GH591" s="222">
        <f t="shared" si="1555"/>
        <v>0</v>
      </c>
      <c r="GI591" s="222">
        <f t="shared" si="1556"/>
        <v>0</v>
      </c>
      <c r="GJ591" s="222">
        <f t="shared" si="1557"/>
        <v>0</v>
      </c>
      <c r="GK591" s="222">
        <f t="shared" si="1558"/>
        <v>0</v>
      </c>
      <c r="GL591" s="222">
        <f t="shared" si="1559"/>
        <v>0</v>
      </c>
      <c r="GM591" s="222">
        <f t="shared" si="1560"/>
        <v>0</v>
      </c>
      <c r="GN591" s="222">
        <f t="shared" si="1561"/>
        <v>0</v>
      </c>
      <c r="GO591" s="222">
        <f t="shared" si="1562"/>
        <v>0</v>
      </c>
      <c r="GP591" s="222">
        <f t="shared" si="1563"/>
        <v>0</v>
      </c>
      <c r="GQ591" s="222">
        <f t="shared" si="1564"/>
        <v>0</v>
      </c>
      <c r="GR591" s="222">
        <f t="shared" si="1565"/>
        <v>0</v>
      </c>
      <c r="GS591" s="222">
        <f t="shared" si="1566"/>
        <v>0</v>
      </c>
      <c r="GT591" s="222">
        <f t="shared" si="1567"/>
        <v>0</v>
      </c>
      <c r="GU591" s="222">
        <f t="shared" si="1568"/>
        <v>0</v>
      </c>
      <c r="GV591" s="222">
        <f t="shared" si="1569"/>
        <v>0</v>
      </c>
      <c r="GW591" s="222">
        <f t="shared" si="1570"/>
        <v>0</v>
      </c>
      <c r="GX591" s="222">
        <f t="shared" si="1571"/>
        <v>0</v>
      </c>
      <c r="GY591" s="222">
        <f t="shared" si="1572"/>
        <v>0</v>
      </c>
      <c r="GZ591" s="222">
        <f t="shared" si="1573"/>
        <v>0</v>
      </c>
      <c r="HA591" s="222">
        <f t="shared" si="1574"/>
        <v>0</v>
      </c>
      <c r="HB591" s="222">
        <f t="shared" si="1575"/>
        <v>0</v>
      </c>
      <c r="HC591" s="222">
        <f t="shared" si="1576"/>
        <v>0</v>
      </c>
      <c r="HD591" s="222">
        <f t="shared" si="1577"/>
        <v>0</v>
      </c>
      <c r="HE591" s="222">
        <f t="shared" si="1578"/>
        <v>0</v>
      </c>
      <c r="HF591" s="222">
        <f t="shared" si="1579"/>
        <v>0</v>
      </c>
      <c r="HG591" s="222">
        <f t="shared" si="1580"/>
        <v>0</v>
      </c>
      <c r="HH591" s="222">
        <f t="shared" si="1581"/>
        <v>0</v>
      </c>
      <c r="HI591" s="222">
        <f t="shared" si="1582"/>
        <v>0</v>
      </c>
      <c r="HJ591" s="222">
        <f t="shared" si="1583"/>
        <v>0</v>
      </c>
      <c r="HK591" s="222">
        <f t="shared" si="1584"/>
        <v>0</v>
      </c>
      <c r="HL591" s="222">
        <f t="shared" si="1585"/>
        <v>0</v>
      </c>
      <c r="HM591" s="222">
        <f t="shared" si="1586"/>
        <v>0</v>
      </c>
      <c r="HN591" s="222">
        <f t="shared" si="1587"/>
        <v>0</v>
      </c>
      <c r="HO591" s="222">
        <f t="shared" si="1588"/>
        <v>0</v>
      </c>
      <c r="HP591" s="222">
        <f t="shared" si="1589"/>
        <v>0</v>
      </c>
      <c r="HQ591" s="222">
        <f t="shared" si="1590"/>
        <v>0</v>
      </c>
      <c r="HR591" s="222">
        <f t="shared" si="1591"/>
        <v>0</v>
      </c>
      <c r="HS591" s="222">
        <f t="shared" si="1592"/>
        <v>0</v>
      </c>
      <c r="HT591" s="222">
        <f t="shared" si="1593"/>
        <v>0</v>
      </c>
      <c r="HU591" s="222">
        <f t="shared" si="1594"/>
        <v>0</v>
      </c>
      <c r="HV591" s="222">
        <f t="shared" si="1595"/>
        <v>0</v>
      </c>
      <c r="HW591" s="222">
        <f t="shared" si="1596"/>
        <v>0</v>
      </c>
      <c r="HX591" s="222">
        <f t="shared" si="1597"/>
        <v>0</v>
      </c>
      <c r="HY591" s="222">
        <f t="shared" si="1598"/>
        <v>0</v>
      </c>
      <c r="HZ591" s="222">
        <f t="shared" si="1599"/>
        <v>0</v>
      </c>
      <c r="IA591" s="222">
        <f t="shared" si="1600"/>
        <v>0</v>
      </c>
      <c r="IB591" s="222">
        <f t="shared" si="1601"/>
        <v>0</v>
      </c>
      <c r="IC591" s="222">
        <f t="shared" si="1602"/>
        <v>0</v>
      </c>
      <c r="ID591" s="222">
        <f t="shared" si="1603"/>
        <v>0</v>
      </c>
      <c r="IE591" s="222">
        <f t="shared" si="1604"/>
        <v>0</v>
      </c>
      <c r="IF591" s="222">
        <f t="shared" si="1605"/>
        <v>0</v>
      </c>
      <c r="IG591" s="222">
        <f t="shared" si="1606"/>
        <v>0</v>
      </c>
      <c r="IH591" s="222">
        <f t="shared" si="1607"/>
        <v>0</v>
      </c>
      <c r="II591" s="222">
        <f t="shared" si="1608"/>
        <v>0</v>
      </c>
      <c r="IJ591" s="222">
        <f t="shared" si="1609"/>
        <v>0</v>
      </c>
      <c r="IK591" s="222">
        <f t="shared" si="1610"/>
        <v>0</v>
      </c>
      <c r="IL591" s="222">
        <f t="shared" si="1611"/>
        <v>0</v>
      </c>
      <c r="IM591" s="222">
        <f t="shared" si="1612"/>
        <v>0</v>
      </c>
      <c r="IN591" s="222">
        <f t="shared" si="1613"/>
        <v>0</v>
      </c>
      <c r="IO591" s="222">
        <f t="shared" si="1614"/>
        <v>0</v>
      </c>
      <c r="IP591" s="222">
        <f t="shared" si="1615"/>
        <v>0</v>
      </c>
      <c r="IQ591" s="222">
        <f t="shared" si="1616"/>
        <v>0</v>
      </c>
      <c r="IR591" s="222">
        <f t="shared" si="1617"/>
        <v>0</v>
      </c>
      <c r="IS591" s="222">
        <f t="shared" si="1618"/>
        <v>0</v>
      </c>
      <c r="IT591" s="222">
        <f t="shared" si="1619"/>
        <v>0</v>
      </c>
      <c r="IU591" s="222">
        <f t="shared" si="1620"/>
        <v>0</v>
      </c>
      <c r="IV591" s="222">
        <f t="shared" si="1621"/>
        <v>0</v>
      </c>
      <c r="IW591" s="222">
        <f t="shared" si="1622"/>
        <v>0</v>
      </c>
      <c r="IX591" s="222">
        <f t="shared" si="1623"/>
        <v>0</v>
      </c>
      <c r="IY591" s="222">
        <f t="shared" si="1624"/>
        <v>0</v>
      </c>
      <c r="IZ591" s="222">
        <f t="shared" si="1625"/>
        <v>0</v>
      </c>
      <c r="JA591" s="222">
        <f t="shared" si="1626"/>
        <v>0</v>
      </c>
      <c r="JB591" s="222">
        <f t="shared" si="1627"/>
        <v>0</v>
      </c>
    </row>
    <row r="592" spans="2:262">
      <c r="B592" s="230">
        <v>231</v>
      </c>
      <c r="C592" s="229">
        <f t="shared" si="1628"/>
        <v>4.5117187499999897E-3</v>
      </c>
      <c r="D592" s="226">
        <f t="shared" ca="1" si="1371"/>
        <v>72.13639483248437</v>
      </c>
      <c r="E592" s="225">
        <f ca="1">IC361</f>
        <v>0.13639483248436368</v>
      </c>
      <c r="F592" s="224">
        <v>231</v>
      </c>
      <c r="G592" s="222">
        <f t="shared" si="1372"/>
        <v>0</v>
      </c>
      <c r="H592" s="222">
        <f t="shared" si="1373"/>
        <v>0</v>
      </c>
      <c r="I592" s="222">
        <f t="shared" si="1374"/>
        <v>0</v>
      </c>
      <c r="J592" s="222">
        <f t="shared" si="1375"/>
        <v>0</v>
      </c>
      <c r="K592" s="222">
        <f t="shared" si="1376"/>
        <v>0</v>
      </c>
      <c r="L592" s="222">
        <f t="shared" si="1377"/>
        <v>0</v>
      </c>
      <c r="M592" s="222">
        <f t="shared" si="1378"/>
        <v>0</v>
      </c>
      <c r="N592" s="222">
        <f t="shared" si="1379"/>
        <v>0</v>
      </c>
      <c r="O592" s="222">
        <f t="shared" si="1380"/>
        <v>0</v>
      </c>
      <c r="P592" s="222">
        <f t="shared" si="1381"/>
        <v>0</v>
      </c>
      <c r="Q592" s="222">
        <f t="shared" si="1382"/>
        <v>0</v>
      </c>
      <c r="R592" s="222">
        <f t="shared" si="1383"/>
        <v>0</v>
      </c>
      <c r="S592" s="222">
        <f t="shared" si="1384"/>
        <v>0</v>
      </c>
      <c r="T592" s="222">
        <f t="shared" si="1385"/>
        <v>0</v>
      </c>
      <c r="U592" s="222">
        <f t="shared" si="1386"/>
        <v>0</v>
      </c>
      <c r="V592" s="222">
        <f t="shared" si="1387"/>
        <v>0</v>
      </c>
      <c r="W592" s="222">
        <f t="shared" si="1388"/>
        <v>0</v>
      </c>
      <c r="X592" s="222">
        <f t="shared" si="1389"/>
        <v>0</v>
      </c>
      <c r="Y592" s="222">
        <f t="shared" si="1390"/>
        <v>0</v>
      </c>
      <c r="Z592" s="222">
        <f t="shared" si="1391"/>
        <v>0</v>
      </c>
      <c r="AA592" s="222">
        <f t="shared" si="1392"/>
        <v>0</v>
      </c>
      <c r="AB592" s="222">
        <f t="shared" si="1393"/>
        <v>0</v>
      </c>
      <c r="AC592" s="222">
        <f t="shared" si="1394"/>
        <v>0</v>
      </c>
      <c r="AD592" s="222">
        <f t="shared" si="1395"/>
        <v>0</v>
      </c>
      <c r="AE592" s="222">
        <f t="shared" si="1396"/>
        <v>0</v>
      </c>
      <c r="AF592" s="222">
        <f t="shared" si="1397"/>
        <v>0</v>
      </c>
      <c r="AG592" s="222">
        <f t="shared" si="1398"/>
        <v>0</v>
      </c>
      <c r="AH592" s="222">
        <f t="shared" si="1399"/>
        <v>0</v>
      </c>
      <c r="AI592" s="222">
        <f t="shared" si="1400"/>
        <v>0</v>
      </c>
      <c r="AJ592" s="222">
        <f t="shared" si="1401"/>
        <v>0</v>
      </c>
      <c r="AK592" s="222">
        <f t="shared" si="1402"/>
        <v>0</v>
      </c>
      <c r="AL592" s="222">
        <f t="shared" si="1403"/>
        <v>0</v>
      </c>
      <c r="AM592" s="222">
        <f t="shared" si="1404"/>
        <v>0</v>
      </c>
      <c r="AN592" s="222">
        <f t="shared" si="1405"/>
        <v>0</v>
      </c>
      <c r="AO592" s="222">
        <f t="shared" si="1406"/>
        <v>0</v>
      </c>
      <c r="AP592" s="222">
        <f t="shared" si="1407"/>
        <v>0</v>
      </c>
      <c r="AQ592" s="222">
        <f t="shared" si="1408"/>
        <v>0</v>
      </c>
      <c r="AR592" s="222">
        <f t="shared" si="1409"/>
        <v>0</v>
      </c>
      <c r="AS592" s="222">
        <f t="shared" si="1410"/>
        <v>0</v>
      </c>
      <c r="AT592" s="222">
        <f t="shared" si="1411"/>
        <v>0</v>
      </c>
      <c r="AU592" s="222">
        <f t="shared" si="1412"/>
        <v>0</v>
      </c>
      <c r="AV592" s="222">
        <f t="shared" si="1413"/>
        <v>0</v>
      </c>
      <c r="AW592" s="222">
        <f t="shared" si="1414"/>
        <v>0</v>
      </c>
      <c r="AX592" s="222">
        <f t="shared" si="1415"/>
        <v>0</v>
      </c>
      <c r="AY592" s="222">
        <f t="shared" si="1416"/>
        <v>0</v>
      </c>
      <c r="AZ592" s="222">
        <f t="shared" si="1417"/>
        <v>0</v>
      </c>
      <c r="BA592" s="222">
        <f t="shared" si="1418"/>
        <v>0</v>
      </c>
      <c r="BB592" s="222">
        <f t="shared" si="1419"/>
        <v>0</v>
      </c>
      <c r="BC592" s="222">
        <f t="shared" si="1420"/>
        <v>0</v>
      </c>
      <c r="BD592" s="222">
        <f t="shared" si="1421"/>
        <v>0</v>
      </c>
      <c r="BE592" s="222">
        <f t="shared" si="1422"/>
        <v>0</v>
      </c>
      <c r="BF592" s="222">
        <f t="shared" si="1423"/>
        <v>0</v>
      </c>
      <c r="BG592" s="222">
        <f t="shared" si="1424"/>
        <v>0</v>
      </c>
      <c r="BH592" s="222">
        <f t="shared" si="1425"/>
        <v>0</v>
      </c>
      <c r="BI592" s="222">
        <f t="shared" si="1426"/>
        <v>0</v>
      </c>
      <c r="BJ592" s="222">
        <f t="shared" si="1427"/>
        <v>0</v>
      </c>
      <c r="BK592" s="222">
        <f t="shared" si="1428"/>
        <v>0</v>
      </c>
      <c r="BL592" s="222">
        <f t="shared" si="1429"/>
        <v>0</v>
      </c>
      <c r="BM592" s="222">
        <f t="shared" si="1430"/>
        <v>0</v>
      </c>
      <c r="BN592" s="222">
        <f t="shared" si="1431"/>
        <v>0</v>
      </c>
      <c r="BO592" s="222">
        <f t="shared" si="1432"/>
        <v>0</v>
      </c>
      <c r="BP592" s="222">
        <f t="shared" si="1433"/>
        <v>0</v>
      </c>
      <c r="BQ592" s="222">
        <f t="shared" si="1434"/>
        <v>0</v>
      </c>
      <c r="BR592" s="222">
        <f t="shared" si="1435"/>
        <v>0</v>
      </c>
      <c r="BS592" s="222">
        <f t="shared" si="1436"/>
        <v>0</v>
      </c>
      <c r="BT592" s="222">
        <f t="shared" si="1437"/>
        <v>0</v>
      </c>
      <c r="BU592" s="222">
        <f t="shared" si="1438"/>
        <v>0</v>
      </c>
      <c r="BV592" s="222">
        <f t="shared" si="1439"/>
        <v>0</v>
      </c>
      <c r="BW592" s="222">
        <f t="shared" si="1440"/>
        <v>0</v>
      </c>
      <c r="BX592" s="222">
        <f t="shared" si="1441"/>
        <v>0</v>
      </c>
      <c r="BY592" s="222">
        <f t="shared" si="1442"/>
        <v>0</v>
      </c>
      <c r="BZ592" s="222">
        <f t="shared" si="1443"/>
        <v>0</v>
      </c>
      <c r="CA592" s="222">
        <f t="shared" si="1444"/>
        <v>0</v>
      </c>
      <c r="CB592" s="222">
        <f t="shared" si="1445"/>
        <v>0</v>
      </c>
      <c r="CC592" s="222">
        <f t="shared" si="1446"/>
        <v>0</v>
      </c>
      <c r="CD592" s="222">
        <f t="shared" si="1447"/>
        <v>0</v>
      </c>
      <c r="CE592" s="222">
        <f t="shared" si="1448"/>
        <v>0</v>
      </c>
      <c r="CF592" s="222">
        <f t="shared" si="1449"/>
        <v>0</v>
      </c>
      <c r="CG592" s="222">
        <f t="shared" si="1450"/>
        <v>0</v>
      </c>
      <c r="CH592" s="222">
        <f t="shared" si="1451"/>
        <v>0</v>
      </c>
      <c r="CI592" s="222">
        <f t="shared" si="1452"/>
        <v>0</v>
      </c>
      <c r="CJ592" s="222">
        <f t="shared" si="1453"/>
        <v>0</v>
      </c>
      <c r="CK592" s="222">
        <f t="shared" si="1454"/>
        <v>0</v>
      </c>
      <c r="CL592" s="222">
        <f t="shared" si="1455"/>
        <v>0</v>
      </c>
      <c r="CM592" s="222">
        <f t="shared" si="1456"/>
        <v>0</v>
      </c>
      <c r="CN592" s="222">
        <f t="shared" si="1457"/>
        <v>0</v>
      </c>
      <c r="CO592" s="222">
        <f t="shared" si="1458"/>
        <v>0</v>
      </c>
      <c r="CP592" s="222">
        <f t="shared" si="1459"/>
        <v>0</v>
      </c>
      <c r="CQ592" s="222">
        <f t="shared" si="1460"/>
        <v>0</v>
      </c>
      <c r="CR592" s="222">
        <f t="shared" si="1461"/>
        <v>0</v>
      </c>
      <c r="CS592" s="222">
        <f t="shared" si="1462"/>
        <v>0</v>
      </c>
      <c r="CT592" s="222">
        <f t="shared" si="1463"/>
        <v>0</v>
      </c>
      <c r="CU592" s="222">
        <f t="shared" si="1464"/>
        <v>0</v>
      </c>
      <c r="CV592" s="222">
        <f t="shared" si="1465"/>
        <v>0</v>
      </c>
      <c r="CW592" s="222">
        <f t="shared" si="1466"/>
        <v>0</v>
      </c>
      <c r="CX592" s="222">
        <f t="shared" si="1467"/>
        <v>0</v>
      </c>
      <c r="CY592" s="222">
        <f t="shared" si="1468"/>
        <v>0</v>
      </c>
      <c r="CZ592" s="222">
        <f t="shared" si="1469"/>
        <v>0</v>
      </c>
      <c r="DA592" s="222">
        <f t="shared" si="1470"/>
        <v>0</v>
      </c>
      <c r="DB592" s="222">
        <f t="shared" si="1471"/>
        <v>0</v>
      </c>
      <c r="DC592" s="222">
        <f t="shared" si="1472"/>
        <v>0</v>
      </c>
      <c r="DD592" s="222">
        <f t="shared" si="1473"/>
        <v>0</v>
      </c>
      <c r="DE592" s="222">
        <f t="shared" si="1474"/>
        <v>0</v>
      </c>
      <c r="DF592" s="222">
        <f t="shared" si="1475"/>
        <v>0</v>
      </c>
      <c r="DG592" s="222">
        <f t="shared" si="1476"/>
        <v>0</v>
      </c>
      <c r="DH592" s="222">
        <f t="shared" si="1477"/>
        <v>0</v>
      </c>
      <c r="DI592" s="222">
        <f t="shared" si="1478"/>
        <v>0</v>
      </c>
      <c r="DJ592" s="222">
        <f t="shared" si="1479"/>
        <v>0</v>
      </c>
      <c r="DK592" s="222">
        <f t="shared" si="1480"/>
        <v>0</v>
      </c>
      <c r="DL592" s="222">
        <f t="shared" si="1481"/>
        <v>0</v>
      </c>
      <c r="DM592" s="222">
        <f t="shared" si="1482"/>
        <v>0</v>
      </c>
      <c r="DN592" s="222">
        <f t="shared" si="1483"/>
        <v>0</v>
      </c>
      <c r="DO592" s="222">
        <f t="shared" si="1484"/>
        <v>0</v>
      </c>
      <c r="DP592" s="222">
        <f t="shared" si="1485"/>
        <v>0</v>
      </c>
      <c r="DQ592" s="222">
        <f t="shared" si="1486"/>
        <v>0</v>
      </c>
      <c r="DR592" s="222">
        <f t="shared" si="1487"/>
        <v>0</v>
      </c>
      <c r="DS592" s="222">
        <f t="shared" si="1488"/>
        <v>0</v>
      </c>
      <c r="DT592" s="222">
        <f t="shared" si="1489"/>
        <v>0</v>
      </c>
      <c r="DU592" s="222">
        <f t="shared" si="1490"/>
        <v>0</v>
      </c>
      <c r="DV592" s="222">
        <f t="shared" si="1491"/>
        <v>0</v>
      </c>
      <c r="DW592" s="222">
        <f t="shared" si="1492"/>
        <v>0</v>
      </c>
      <c r="DX592" s="222">
        <f t="shared" si="1493"/>
        <v>0</v>
      </c>
      <c r="DY592" s="222">
        <f t="shared" si="1494"/>
        <v>0</v>
      </c>
      <c r="DZ592" s="222">
        <f t="shared" si="1495"/>
        <v>0</v>
      </c>
      <c r="EA592" s="222">
        <f t="shared" si="1496"/>
        <v>0</v>
      </c>
      <c r="EB592" s="222">
        <f t="shared" si="1497"/>
        <v>0</v>
      </c>
      <c r="EC592" s="222">
        <f t="shared" si="1498"/>
        <v>0</v>
      </c>
      <c r="ED592" s="222">
        <f t="shared" si="1499"/>
        <v>0</v>
      </c>
      <c r="EE592" s="222">
        <f t="shared" si="1500"/>
        <v>0</v>
      </c>
      <c r="EF592" s="222">
        <f t="shared" si="1501"/>
        <v>0</v>
      </c>
      <c r="EG592" s="222">
        <f t="shared" si="1502"/>
        <v>0</v>
      </c>
      <c r="EH592" s="222">
        <f t="shared" si="1503"/>
        <v>0</v>
      </c>
      <c r="EI592" s="222">
        <f t="shared" si="1504"/>
        <v>0</v>
      </c>
      <c r="EJ592" s="222">
        <f t="shared" si="1505"/>
        <v>0</v>
      </c>
      <c r="EK592" s="222">
        <f t="shared" si="1506"/>
        <v>0</v>
      </c>
      <c r="EL592" s="222">
        <f t="shared" si="1507"/>
        <v>0</v>
      </c>
      <c r="EM592" s="222">
        <f t="shared" si="1508"/>
        <v>0</v>
      </c>
      <c r="EN592" s="222">
        <f t="shared" si="1509"/>
        <v>0</v>
      </c>
      <c r="EO592" s="222">
        <f t="shared" si="1510"/>
        <v>0</v>
      </c>
      <c r="EP592" s="222">
        <f t="shared" si="1511"/>
        <v>0</v>
      </c>
      <c r="EQ592" s="222">
        <f t="shared" si="1512"/>
        <v>0</v>
      </c>
      <c r="ER592" s="222">
        <f t="shared" si="1513"/>
        <v>0</v>
      </c>
      <c r="ES592" s="222">
        <f t="shared" si="1514"/>
        <v>0</v>
      </c>
      <c r="ET592" s="222">
        <f t="shared" si="1515"/>
        <v>0</v>
      </c>
      <c r="EU592" s="222">
        <f t="shared" si="1516"/>
        <v>0</v>
      </c>
      <c r="EV592" s="222">
        <f t="shared" si="1517"/>
        <v>0</v>
      </c>
      <c r="EW592" s="222">
        <f t="shared" si="1518"/>
        <v>0</v>
      </c>
      <c r="EX592" s="222">
        <f t="shared" si="1519"/>
        <v>0</v>
      </c>
      <c r="EY592" s="222">
        <f t="shared" si="1520"/>
        <v>0</v>
      </c>
      <c r="EZ592" s="222">
        <f t="shared" si="1521"/>
        <v>0</v>
      </c>
      <c r="FA592" s="222">
        <f t="shared" si="1522"/>
        <v>0</v>
      </c>
      <c r="FB592" s="222">
        <f t="shared" si="1523"/>
        <v>0</v>
      </c>
      <c r="FC592" s="222">
        <f t="shared" si="1524"/>
        <v>0</v>
      </c>
      <c r="FD592" s="222">
        <f t="shared" si="1525"/>
        <v>0</v>
      </c>
      <c r="FE592" s="222">
        <f t="shared" si="1526"/>
        <v>0</v>
      </c>
      <c r="FF592" s="222">
        <f t="shared" si="1527"/>
        <v>0</v>
      </c>
      <c r="FG592" s="222">
        <f t="shared" si="1528"/>
        <v>0</v>
      </c>
      <c r="FH592" s="222">
        <f t="shared" si="1529"/>
        <v>0</v>
      </c>
      <c r="FI592" s="222">
        <f t="shared" si="1530"/>
        <v>0</v>
      </c>
      <c r="FJ592" s="222">
        <f t="shared" si="1531"/>
        <v>0</v>
      </c>
      <c r="FK592" s="222">
        <f t="shared" si="1532"/>
        <v>0</v>
      </c>
      <c r="FL592" s="222">
        <f t="shared" si="1533"/>
        <v>0</v>
      </c>
      <c r="FM592" s="222">
        <f t="shared" si="1534"/>
        <v>0</v>
      </c>
      <c r="FN592" s="222">
        <f t="shared" si="1535"/>
        <v>0</v>
      </c>
      <c r="FO592" s="222">
        <f t="shared" si="1536"/>
        <v>0</v>
      </c>
      <c r="FP592" s="222">
        <f t="shared" si="1537"/>
        <v>0</v>
      </c>
      <c r="FQ592" s="222">
        <f t="shared" si="1538"/>
        <v>0</v>
      </c>
      <c r="FR592" s="222">
        <f t="shared" si="1539"/>
        <v>0</v>
      </c>
      <c r="FS592" s="222">
        <f t="shared" si="1540"/>
        <v>0</v>
      </c>
      <c r="FT592" s="222">
        <f t="shared" si="1541"/>
        <v>0</v>
      </c>
      <c r="FU592" s="222">
        <f t="shared" si="1542"/>
        <v>0</v>
      </c>
      <c r="FV592" s="222">
        <f t="shared" si="1543"/>
        <v>0</v>
      </c>
      <c r="FW592" s="222">
        <f t="shared" si="1544"/>
        <v>0</v>
      </c>
      <c r="FX592" s="222">
        <f t="shared" si="1545"/>
        <v>0</v>
      </c>
      <c r="FY592" s="222">
        <f t="shared" si="1546"/>
        <v>0</v>
      </c>
      <c r="FZ592" s="222">
        <f t="shared" si="1547"/>
        <v>0</v>
      </c>
      <c r="GA592" s="222">
        <f t="shared" si="1548"/>
        <v>0</v>
      </c>
      <c r="GB592" s="222">
        <f t="shared" si="1549"/>
        <v>0</v>
      </c>
      <c r="GC592" s="222">
        <f t="shared" si="1550"/>
        <v>0</v>
      </c>
      <c r="GD592" s="222">
        <f t="shared" si="1551"/>
        <v>0</v>
      </c>
      <c r="GE592" s="222">
        <f t="shared" si="1552"/>
        <v>0</v>
      </c>
      <c r="GF592" s="222">
        <f t="shared" si="1553"/>
        <v>0</v>
      </c>
      <c r="GG592" s="222">
        <f t="shared" si="1554"/>
        <v>0</v>
      </c>
      <c r="GH592" s="222">
        <f t="shared" si="1555"/>
        <v>0</v>
      </c>
      <c r="GI592" s="222">
        <f t="shared" si="1556"/>
        <v>0</v>
      </c>
      <c r="GJ592" s="222">
        <f t="shared" si="1557"/>
        <v>0</v>
      </c>
      <c r="GK592" s="222">
        <f t="shared" si="1558"/>
        <v>0</v>
      </c>
      <c r="GL592" s="222">
        <f t="shared" si="1559"/>
        <v>0</v>
      </c>
      <c r="GM592" s="222">
        <f t="shared" si="1560"/>
        <v>0</v>
      </c>
      <c r="GN592" s="222">
        <f t="shared" si="1561"/>
        <v>0</v>
      </c>
      <c r="GO592" s="222">
        <f t="shared" si="1562"/>
        <v>0</v>
      </c>
      <c r="GP592" s="222">
        <f t="shared" si="1563"/>
        <v>0</v>
      </c>
      <c r="GQ592" s="222">
        <f t="shared" si="1564"/>
        <v>0</v>
      </c>
      <c r="GR592" s="222">
        <f t="shared" si="1565"/>
        <v>0</v>
      </c>
      <c r="GS592" s="222">
        <f t="shared" si="1566"/>
        <v>0</v>
      </c>
      <c r="GT592" s="222">
        <f t="shared" si="1567"/>
        <v>0</v>
      </c>
      <c r="GU592" s="222">
        <f t="shared" si="1568"/>
        <v>0</v>
      </c>
      <c r="GV592" s="222">
        <f t="shared" si="1569"/>
        <v>0</v>
      </c>
      <c r="GW592" s="222">
        <f t="shared" si="1570"/>
        <v>0</v>
      </c>
      <c r="GX592" s="222">
        <f t="shared" si="1571"/>
        <v>0</v>
      </c>
      <c r="GY592" s="222">
        <f t="shared" si="1572"/>
        <v>0</v>
      </c>
      <c r="GZ592" s="222">
        <f t="shared" si="1573"/>
        <v>0</v>
      </c>
      <c r="HA592" s="222">
        <f t="shared" si="1574"/>
        <v>0</v>
      </c>
      <c r="HB592" s="222">
        <f t="shared" si="1575"/>
        <v>0</v>
      </c>
      <c r="HC592" s="222">
        <f t="shared" si="1576"/>
        <v>0</v>
      </c>
      <c r="HD592" s="222">
        <f t="shared" si="1577"/>
        <v>0</v>
      </c>
      <c r="HE592" s="222">
        <f t="shared" si="1578"/>
        <v>0</v>
      </c>
      <c r="HF592" s="222">
        <f t="shared" si="1579"/>
        <v>0</v>
      </c>
      <c r="HG592" s="222">
        <f t="shared" si="1580"/>
        <v>0</v>
      </c>
      <c r="HH592" s="222">
        <f t="shared" si="1581"/>
        <v>0</v>
      </c>
      <c r="HI592" s="222">
        <f t="shared" si="1582"/>
        <v>0</v>
      </c>
      <c r="HJ592" s="222">
        <f t="shared" si="1583"/>
        <v>0</v>
      </c>
      <c r="HK592" s="222">
        <f t="shared" si="1584"/>
        <v>0</v>
      </c>
      <c r="HL592" s="222">
        <f t="shared" si="1585"/>
        <v>0</v>
      </c>
      <c r="HM592" s="222">
        <f t="shared" si="1586"/>
        <v>0</v>
      </c>
      <c r="HN592" s="222">
        <f t="shared" si="1587"/>
        <v>0</v>
      </c>
      <c r="HO592" s="222">
        <f t="shared" si="1588"/>
        <v>0</v>
      </c>
      <c r="HP592" s="222">
        <f t="shared" si="1589"/>
        <v>0</v>
      </c>
      <c r="HQ592" s="222">
        <f t="shared" si="1590"/>
        <v>0</v>
      </c>
      <c r="HR592" s="222">
        <f t="shared" si="1591"/>
        <v>0</v>
      </c>
      <c r="HS592" s="222">
        <f t="shared" si="1592"/>
        <v>0</v>
      </c>
      <c r="HT592" s="222">
        <f t="shared" si="1593"/>
        <v>0</v>
      </c>
      <c r="HU592" s="222">
        <f t="shared" si="1594"/>
        <v>0</v>
      </c>
      <c r="HV592" s="222">
        <f t="shared" si="1595"/>
        <v>0</v>
      </c>
      <c r="HW592" s="222">
        <f t="shared" si="1596"/>
        <v>0</v>
      </c>
      <c r="HX592" s="222">
        <f t="shared" si="1597"/>
        <v>0</v>
      </c>
      <c r="HY592" s="222">
        <f t="shared" si="1598"/>
        <v>0</v>
      </c>
      <c r="HZ592" s="222">
        <f t="shared" si="1599"/>
        <v>0</v>
      </c>
      <c r="IA592" s="222">
        <f t="shared" si="1600"/>
        <v>0</v>
      </c>
      <c r="IB592" s="222">
        <f t="shared" si="1601"/>
        <v>0</v>
      </c>
      <c r="IC592" s="222">
        <f t="shared" si="1602"/>
        <v>0</v>
      </c>
      <c r="ID592" s="222">
        <f t="shared" si="1603"/>
        <v>0</v>
      </c>
      <c r="IE592" s="222">
        <f t="shared" si="1604"/>
        <v>0</v>
      </c>
      <c r="IF592" s="222">
        <f t="shared" si="1605"/>
        <v>0</v>
      </c>
      <c r="IG592" s="222">
        <f t="shared" si="1606"/>
        <v>0</v>
      </c>
      <c r="IH592" s="222">
        <f t="shared" si="1607"/>
        <v>0</v>
      </c>
      <c r="II592" s="222">
        <f t="shared" si="1608"/>
        <v>0</v>
      </c>
      <c r="IJ592" s="222">
        <f t="shared" si="1609"/>
        <v>0</v>
      </c>
      <c r="IK592" s="222">
        <f t="shared" si="1610"/>
        <v>0</v>
      </c>
      <c r="IL592" s="222">
        <f t="shared" si="1611"/>
        <v>0</v>
      </c>
      <c r="IM592" s="222">
        <f t="shared" si="1612"/>
        <v>0</v>
      </c>
      <c r="IN592" s="222">
        <f t="shared" si="1613"/>
        <v>0</v>
      </c>
      <c r="IO592" s="222">
        <f t="shared" si="1614"/>
        <v>0</v>
      </c>
      <c r="IP592" s="222">
        <f t="shared" si="1615"/>
        <v>0</v>
      </c>
      <c r="IQ592" s="222">
        <f t="shared" si="1616"/>
        <v>0</v>
      </c>
      <c r="IR592" s="222">
        <f t="shared" si="1617"/>
        <v>0</v>
      </c>
      <c r="IS592" s="222">
        <f t="shared" si="1618"/>
        <v>0</v>
      </c>
      <c r="IT592" s="222">
        <f t="shared" si="1619"/>
        <v>0</v>
      </c>
      <c r="IU592" s="222">
        <f t="shared" si="1620"/>
        <v>0</v>
      </c>
      <c r="IV592" s="222">
        <f t="shared" si="1621"/>
        <v>0</v>
      </c>
      <c r="IW592" s="222">
        <f t="shared" si="1622"/>
        <v>0</v>
      </c>
      <c r="IX592" s="222">
        <f t="shared" si="1623"/>
        <v>0</v>
      </c>
      <c r="IY592" s="222">
        <f t="shared" si="1624"/>
        <v>0</v>
      </c>
      <c r="IZ592" s="222">
        <f t="shared" si="1625"/>
        <v>0</v>
      </c>
      <c r="JA592" s="222">
        <f t="shared" si="1626"/>
        <v>0</v>
      </c>
      <c r="JB592" s="222">
        <f t="shared" si="1627"/>
        <v>0</v>
      </c>
    </row>
    <row r="593" spans="2:262">
      <c r="B593" s="230">
        <v>232</v>
      </c>
      <c r="C593" s="229">
        <f t="shared" si="1628"/>
        <v>4.5312499999999893E-3</v>
      </c>
      <c r="D593" s="226">
        <f t="shared" ca="1" si="1371"/>
        <v>72.141709081573438</v>
      </c>
      <c r="E593" s="225">
        <f ca="1">ID361</f>
        <v>0.14170908157343351</v>
      </c>
      <c r="F593" s="224">
        <v>232</v>
      </c>
      <c r="G593" s="222">
        <f t="shared" si="1372"/>
        <v>0</v>
      </c>
      <c r="H593" s="222">
        <f t="shared" si="1373"/>
        <v>0</v>
      </c>
      <c r="I593" s="222">
        <f t="shared" si="1374"/>
        <v>0</v>
      </c>
      <c r="J593" s="222">
        <f t="shared" si="1375"/>
        <v>0</v>
      </c>
      <c r="K593" s="222">
        <f t="shared" si="1376"/>
        <v>0</v>
      </c>
      <c r="L593" s="222">
        <f t="shared" si="1377"/>
        <v>0</v>
      </c>
      <c r="M593" s="222">
        <f t="shared" si="1378"/>
        <v>0</v>
      </c>
      <c r="N593" s="222">
        <f t="shared" si="1379"/>
        <v>0</v>
      </c>
      <c r="O593" s="222">
        <f t="shared" si="1380"/>
        <v>0</v>
      </c>
      <c r="P593" s="222">
        <f t="shared" si="1381"/>
        <v>0</v>
      </c>
      <c r="Q593" s="222">
        <f t="shared" si="1382"/>
        <v>0</v>
      </c>
      <c r="R593" s="222">
        <f t="shared" si="1383"/>
        <v>0</v>
      </c>
      <c r="S593" s="222">
        <f t="shared" si="1384"/>
        <v>0</v>
      </c>
      <c r="T593" s="222">
        <f t="shared" si="1385"/>
        <v>0</v>
      </c>
      <c r="U593" s="222">
        <f t="shared" si="1386"/>
        <v>0</v>
      </c>
      <c r="V593" s="222">
        <f t="shared" si="1387"/>
        <v>0</v>
      </c>
      <c r="W593" s="222">
        <f t="shared" si="1388"/>
        <v>0</v>
      </c>
      <c r="X593" s="222">
        <f t="shared" si="1389"/>
        <v>0</v>
      </c>
      <c r="Y593" s="222">
        <f t="shared" si="1390"/>
        <v>0</v>
      </c>
      <c r="Z593" s="222">
        <f t="shared" si="1391"/>
        <v>0</v>
      </c>
      <c r="AA593" s="222">
        <f t="shared" si="1392"/>
        <v>0</v>
      </c>
      <c r="AB593" s="222">
        <f t="shared" si="1393"/>
        <v>0</v>
      </c>
      <c r="AC593" s="222">
        <f t="shared" si="1394"/>
        <v>0</v>
      </c>
      <c r="AD593" s="222">
        <f t="shared" si="1395"/>
        <v>0</v>
      </c>
      <c r="AE593" s="222">
        <f t="shared" si="1396"/>
        <v>0</v>
      </c>
      <c r="AF593" s="222">
        <f t="shared" si="1397"/>
        <v>0</v>
      </c>
      <c r="AG593" s="222">
        <f t="shared" si="1398"/>
        <v>0</v>
      </c>
      <c r="AH593" s="222">
        <f t="shared" si="1399"/>
        <v>0</v>
      </c>
      <c r="AI593" s="222">
        <f t="shared" si="1400"/>
        <v>0</v>
      </c>
      <c r="AJ593" s="222">
        <f t="shared" si="1401"/>
        <v>0</v>
      </c>
      <c r="AK593" s="222">
        <f t="shared" si="1402"/>
        <v>0</v>
      </c>
      <c r="AL593" s="222">
        <f t="shared" si="1403"/>
        <v>0</v>
      </c>
      <c r="AM593" s="222">
        <f t="shared" si="1404"/>
        <v>0</v>
      </c>
      <c r="AN593" s="222">
        <f t="shared" si="1405"/>
        <v>0</v>
      </c>
      <c r="AO593" s="222">
        <f t="shared" si="1406"/>
        <v>0</v>
      </c>
      <c r="AP593" s="222">
        <f t="shared" si="1407"/>
        <v>0</v>
      </c>
      <c r="AQ593" s="222">
        <f t="shared" si="1408"/>
        <v>0</v>
      </c>
      <c r="AR593" s="222">
        <f t="shared" si="1409"/>
        <v>0</v>
      </c>
      <c r="AS593" s="222">
        <f t="shared" si="1410"/>
        <v>0</v>
      </c>
      <c r="AT593" s="222">
        <f t="shared" si="1411"/>
        <v>0</v>
      </c>
      <c r="AU593" s="222">
        <f t="shared" si="1412"/>
        <v>0</v>
      </c>
      <c r="AV593" s="222">
        <f t="shared" si="1413"/>
        <v>0</v>
      </c>
      <c r="AW593" s="222">
        <f t="shared" si="1414"/>
        <v>0</v>
      </c>
      <c r="AX593" s="222">
        <f t="shared" si="1415"/>
        <v>0</v>
      </c>
      <c r="AY593" s="222">
        <f t="shared" si="1416"/>
        <v>0</v>
      </c>
      <c r="AZ593" s="222">
        <f t="shared" si="1417"/>
        <v>0</v>
      </c>
      <c r="BA593" s="222">
        <f t="shared" si="1418"/>
        <v>0</v>
      </c>
      <c r="BB593" s="222">
        <f t="shared" si="1419"/>
        <v>0</v>
      </c>
      <c r="BC593" s="222">
        <f t="shared" si="1420"/>
        <v>0</v>
      </c>
      <c r="BD593" s="222">
        <f t="shared" si="1421"/>
        <v>0</v>
      </c>
      <c r="BE593" s="222">
        <f t="shared" si="1422"/>
        <v>0</v>
      </c>
      <c r="BF593" s="222">
        <f t="shared" si="1423"/>
        <v>0</v>
      </c>
      <c r="BG593" s="222">
        <f t="shared" si="1424"/>
        <v>0</v>
      </c>
      <c r="BH593" s="222">
        <f t="shared" si="1425"/>
        <v>0</v>
      </c>
      <c r="BI593" s="222">
        <f t="shared" si="1426"/>
        <v>0</v>
      </c>
      <c r="BJ593" s="222">
        <f t="shared" si="1427"/>
        <v>0</v>
      </c>
      <c r="BK593" s="222">
        <f t="shared" si="1428"/>
        <v>0</v>
      </c>
      <c r="BL593" s="222">
        <f t="shared" si="1429"/>
        <v>0</v>
      </c>
      <c r="BM593" s="222">
        <f t="shared" si="1430"/>
        <v>0</v>
      </c>
      <c r="BN593" s="222">
        <f t="shared" si="1431"/>
        <v>0</v>
      </c>
      <c r="BO593" s="222">
        <f t="shared" si="1432"/>
        <v>0</v>
      </c>
      <c r="BP593" s="222">
        <f t="shared" si="1433"/>
        <v>0</v>
      </c>
      <c r="BQ593" s="222">
        <f t="shared" si="1434"/>
        <v>0</v>
      </c>
      <c r="BR593" s="222">
        <f t="shared" si="1435"/>
        <v>0</v>
      </c>
      <c r="BS593" s="222">
        <f t="shared" si="1436"/>
        <v>0</v>
      </c>
      <c r="BT593" s="222">
        <f t="shared" si="1437"/>
        <v>0</v>
      </c>
      <c r="BU593" s="222">
        <f t="shared" si="1438"/>
        <v>0</v>
      </c>
      <c r="BV593" s="222">
        <f t="shared" si="1439"/>
        <v>0</v>
      </c>
      <c r="BW593" s="222">
        <f t="shared" si="1440"/>
        <v>0</v>
      </c>
      <c r="BX593" s="222">
        <f t="shared" si="1441"/>
        <v>0</v>
      </c>
      <c r="BY593" s="222">
        <f t="shared" si="1442"/>
        <v>0</v>
      </c>
      <c r="BZ593" s="222">
        <f t="shared" si="1443"/>
        <v>0</v>
      </c>
      <c r="CA593" s="222">
        <f t="shared" si="1444"/>
        <v>0</v>
      </c>
      <c r="CB593" s="222">
        <f t="shared" si="1445"/>
        <v>0</v>
      </c>
      <c r="CC593" s="222">
        <f t="shared" si="1446"/>
        <v>0</v>
      </c>
      <c r="CD593" s="222">
        <f t="shared" si="1447"/>
        <v>0</v>
      </c>
      <c r="CE593" s="222">
        <f t="shared" si="1448"/>
        <v>0</v>
      </c>
      <c r="CF593" s="222">
        <f t="shared" si="1449"/>
        <v>0</v>
      </c>
      <c r="CG593" s="222">
        <f t="shared" si="1450"/>
        <v>0</v>
      </c>
      <c r="CH593" s="222">
        <f t="shared" si="1451"/>
        <v>0</v>
      </c>
      <c r="CI593" s="222">
        <f t="shared" si="1452"/>
        <v>0</v>
      </c>
      <c r="CJ593" s="222">
        <f t="shared" si="1453"/>
        <v>0</v>
      </c>
      <c r="CK593" s="222">
        <f t="shared" si="1454"/>
        <v>0</v>
      </c>
      <c r="CL593" s="222">
        <f t="shared" si="1455"/>
        <v>0</v>
      </c>
      <c r="CM593" s="222">
        <f t="shared" si="1456"/>
        <v>0</v>
      </c>
      <c r="CN593" s="222">
        <f t="shared" si="1457"/>
        <v>0</v>
      </c>
      <c r="CO593" s="222">
        <f t="shared" si="1458"/>
        <v>0</v>
      </c>
      <c r="CP593" s="222">
        <f t="shared" si="1459"/>
        <v>0</v>
      </c>
      <c r="CQ593" s="222">
        <f t="shared" si="1460"/>
        <v>0</v>
      </c>
      <c r="CR593" s="222">
        <f t="shared" si="1461"/>
        <v>0</v>
      </c>
      <c r="CS593" s="222">
        <f t="shared" si="1462"/>
        <v>0</v>
      </c>
      <c r="CT593" s="222">
        <f t="shared" si="1463"/>
        <v>0</v>
      </c>
      <c r="CU593" s="222">
        <f t="shared" si="1464"/>
        <v>0</v>
      </c>
      <c r="CV593" s="222">
        <f t="shared" si="1465"/>
        <v>0</v>
      </c>
      <c r="CW593" s="222">
        <f t="shared" si="1466"/>
        <v>0</v>
      </c>
      <c r="CX593" s="222">
        <f t="shared" si="1467"/>
        <v>0</v>
      </c>
      <c r="CY593" s="222">
        <f t="shared" si="1468"/>
        <v>0</v>
      </c>
      <c r="CZ593" s="222">
        <f t="shared" si="1469"/>
        <v>0</v>
      </c>
      <c r="DA593" s="222">
        <f t="shared" si="1470"/>
        <v>0</v>
      </c>
      <c r="DB593" s="222">
        <f t="shared" si="1471"/>
        <v>0</v>
      </c>
      <c r="DC593" s="222">
        <f t="shared" si="1472"/>
        <v>0</v>
      </c>
      <c r="DD593" s="222">
        <f t="shared" si="1473"/>
        <v>0</v>
      </c>
      <c r="DE593" s="222">
        <f t="shared" si="1474"/>
        <v>0</v>
      </c>
      <c r="DF593" s="222">
        <f t="shared" si="1475"/>
        <v>0</v>
      </c>
      <c r="DG593" s="222">
        <f t="shared" si="1476"/>
        <v>0</v>
      </c>
      <c r="DH593" s="222">
        <f t="shared" si="1477"/>
        <v>0</v>
      </c>
      <c r="DI593" s="222">
        <f t="shared" si="1478"/>
        <v>0</v>
      </c>
      <c r="DJ593" s="222">
        <f t="shared" si="1479"/>
        <v>0</v>
      </c>
      <c r="DK593" s="222">
        <f t="shared" si="1480"/>
        <v>0</v>
      </c>
      <c r="DL593" s="222">
        <f t="shared" si="1481"/>
        <v>0</v>
      </c>
      <c r="DM593" s="222">
        <f t="shared" si="1482"/>
        <v>0</v>
      </c>
      <c r="DN593" s="222">
        <f t="shared" si="1483"/>
        <v>0</v>
      </c>
      <c r="DO593" s="222">
        <f t="shared" si="1484"/>
        <v>0</v>
      </c>
      <c r="DP593" s="222">
        <f t="shared" si="1485"/>
        <v>0</v>
      </c>
      <c r="DQ593" s="222">
        <f t="shared" si="1486"/>
        <v>0</v>
      </c>
      <c r="DR593" s="222">
        <f t="shared" si="1487"/>
        <v>0</v>
      </c>
      <c r="DS593" s="222">
        <f t="shared" si="1488"/>
        <v>0</v>
      </c>
      <c r="DT593" s="222">
        <f t="shared" si="1489"/>
        <v>0</v>
      </c>
      <c r="DU593" s="222">
        <f t="shared" si="1490"/>
        <v>0</v>
      </c>
      <c r="DV593" s="222">
        <f t="shared" si="1491"/>
        <v>0</v>
      </c>
      <c r="DW593" s="222">
        <f t="shared" si="1492"/>
        <v>0</v>
      </c>
      <c r="DX593" s="222">
        <f t="shared" si="1493"/>
        <v>0</v>
      </c>
      <c r="DY593" s="222">
        <f t="shared" si="1494"/>
        <v>0</v>
      </c>
      <c r="DZ593" s="222">
        <f t="shared" si="1495"/>
        <v>0</v>
      </c>
      <c r="EA593" s="222">
        <f t="shared" si="1496"/>
        <v>0</v>
      </c>
      <c r="EB593" s="222">
        <f t="shared" si="1497"/>
        <v>0</v>
      </c>
      <c r="EC593" s="222">
        <f t="shared" si="1498"/>
        <v>0</v>
      </c>
      <c r="ED593" s="222">
        <f t="shared" si="1499"/>
        <v>0</v>
      </c>
      <c r="EE593" s="222">
        <f t="shared" si="1500"/>
        <v>0</v>
      </c>
      <c r="EF593" s="222">
        <f t="shared" si="1501"/>
        <v>0</v>
      </c>
      <c r="EG593" s="222">
        <f t="shared" si="1502"/>
        <v>0</v>
      </c>
      <c r="EH593" s="222">
        <f t="shared" si="1503"/>
        <v>0</v>
      </c>
      <c r="EI593" s="222">
        <f t="shared" si="1504"/>
        <v>0</v>
      </c>
      <c r="EJ593" s="222">
        <f t="shared" si="1505"/>
        <v>0</v>
      </c>
      <c r="EK593" s="222">
        <f t="shared" si="1506"/>
        <v>0</v>
      </c>
      <c r="EL593" s="222">
        <f t="shared" si="1507"/>
        <v>0</v>
      </c>
      <c r="EM593" s="222">
        <f t="shared" si="1508"/>
        <v>0</v>
      </c>
      <c r="EN593" s="222">
        <f t="shared" si="1509"/>
        <v>0</v>
      </c>
      <c r="EO593" s="222">
        <f t="shared" si="1510"/>
        <v>0</v>
      </c>
      <c r="EP593" s="222">
        <f t="shared" si="1511"/>
        <v>0</v>
      </c>
      <c r="EQ593" s="222">
        <f t="shared" si="1512"/>
        <v>0</v>
      </c>
      <c r="ER593" s="222">
        <f t="shared" si="1513"/>
        <v>0</v>
      </c>
      <c r="ES593" s="222">
        <f t="shared" si="1514"/>
        <v>0</v>
      </c>
      <c r="ET593" s="222">
        <f t="shared" si="1515"/>
        <v>0</v>
      </c>
      <c r="EU593" s="222">
        <f t="shared" si="1516"/>
        <v>0</v>
      </c>
      <c r="EV593" s="222">
        <f t="shared" si="1517"/>
        <v>0</v>
      </c>
      <c r="EW593" s="222">
        <f t="shared" si="1518"/>
        <v>0</v>
      </c>
      <c r="EX593" s="222">
        <f t="shared" si="1519"/>
        <v>0</v>
      </c>
      <c r="EY593" s="222">
        <f t="shared" si="1520"/>
        <v>0</v>
      </c>
      <c r="EZ593" s="222">
        <f t="shared" si="1521"/>
        <v>0</v>
      </c>
      <c r="FA593" s="222">
        <f t="shared" si="1522"/>
        <v>0</v>
      </c>
      <c r="FB593" s="222">
        <f t="shared" si="1523"/>
        <v>0</v>
      </c>
      <c r="FC593" s="222">
        <f t="shared" si="1524"/>
        <v>0</v>
      </c>
      <c r="FD593" s="222">
        <f t="shared" si="1525"/>
        <v>0</v>
      </c>
      <c r="FE593" s="222">
        <f t="shared" si="1526"/>
        <v>0</v>
      </c>
      <c r="FF593" s="222">
        <f t="shared" si="1527"/>
        <v>0</v>
      </c>
      <c r="FG593" s="222">
        <f t="shared" si="1528"/>
        <v>0</v>
      </c>
      <c r="FH593" s="222">
        <f t="shared" si="1529"/>
        <v>0</v>
      </c>
      <c r="FI593" s="222">
        <f t="shared" si="1530"/>
        <v>0</v>
      </c>
      <c r="FJ593" s="222">
        <f t="shared" si="1531"/>
        <v>0</v>
      </c>
      <c r="FK593" s="222">
        <f t="shared" si="1532"/>
        <v>0</v>
      </c>
      <c r="FL593" s="222">
        <f t="shared" si="1533"/>
        <v>0</v>
      </c>
      <c r="FM593" s="222">
        <f t="shared" si="1534"/>
        <v>0</v>
      </c>
      <c r="FN593" s="222">
        <f t="shared" si="1535"/>
        <v>0</v>
      </c>
      <c r="FO593" s="222">
        <f t="shared" si="1536"/>
        <v>0</v>
      </c>
      <c r="FP593" s="222">
        <f t="shared" si="1537"/>
        <v>0</v>
      </c>
      <c r="FQ593" s="222">
        <f t="shared" si="1538"/>
        <v>0</v>
      </c>
      <c r="FR593" s="222">
        <f t="shared" si="1539"/>
        <v>0</v>
      </c>
      <c r="FS593" s="222">
        <f t="shared" si="1540"/>
        <v>0</v>
      </c>
      <c r="FT593" s="222">
        <f t="shared" si="1541"/>
        <v>0</v>
      </c>
      <c r="FU593" s="222">
        <f t="shared" si="1542"/>
        <v>0</v>
      </c>
      <c r="FV593" s="222">
        <f t="shared" si="1543"/>
        <v>0</v>
      </c>
      <c r="FW593" s="222">
        <f t="shared" si="1544"/>
        <v>0</v>
      </c>
      <c r="FX593" s="222">
        <f t="shared" si="1545"/>
        <v>0</v>
      </c>
      <c r="FY593" s="222">
        <f t="shared" si="1546"/>
        <v>0</v>
      </c>
      <c r="FZ593" s="222">
        <f t="shared" si="1547"/>
        <v>0</v>
      </c>
      <c r="GA593" s="222">
        <f t="shared" si="1548"/>
        <v>0</v>
      </c>
      <c r="GB593" s="222">
        <f t="shared" si="1549"/>
        <v>0</v>
      </c>
      <c r="GC593" s="222">
        <f t="shared" si="1550"/>
        <v>0</v>
      </c>
      <c r="GD593" s="222">
        <f t="shared" si="1551"/>
        <v>0</v>
      </c>
      <c r="GE593" s="222">
        <f t="shared" si="1552"/>
        <v>0</v>
      </c>
      <c r="GF593" s="222">
        <f t="shared" si="1553"/>
        <v>0</v>
      </c>
      <c r="GG593" s="222">
        <f t="shared" si="1554"/>
        <v>0</v>
      </c>
      <c r="GH593" s="222">
        <f t="shared" si="1555"/>
        <v>0</v>
      </c>
      <c r="GI593" s="222">
        <f t="shared" si="1556"/>
        <v>0</v>
      </c>
      <c r="GJ593" s="222">
        <f t="shared" si="1557"/>
        <v>0</v>
      </c>
      <c r="GK593" s="222">
        <f t="shared" si="1558"/>
        <v>0</v>
      </c>
      <c r="GL593" s="222">
        <f t="shared" si="1559"/>
        <v>0</v>
      </c>
      <c r="GM593" s="222">
        <f t="shared" si="1560"/>
        <v>0</v>
      </c>
      <c r="GN593" s="222">
        <f t="shared" si="1561"/>
        <v>0</v>
      </c>
      <c r="GO593" s="222">
        <f t="shared" si="1562"/>
        <v>0</v>
      </c>
      <c r="GP593" s="222">
        <f t="shared" si="1563"/>
        <v>0</v>
      </c>
      <c r="GQ593" s="222">
        <f t="shared" si="1564"/>
        <v>0</v>
      </c>
      <c r="GR593" s="222">
        <f t="shared" si="1565"/>
        <v>0</v>
      </c>
      <c r="GS593" s="222">
        <f t="shared" si="1566"/>
        <v>0</v>
      </c>
      <c r="GT593" s="222">
        <f t="shared" si="1567"/>
        <v>0</v>
      </c>
      <c r="GU593" s="222">
        <f t="shared" si="1568"/>
        <v>0</v>
      </c>
      <c r="GV593" s="222">
        <f t="shared" si="1569"/>
        <v>0</v>
      </c>
      <c r="GW593" s="222">
        <f t="shared" si="1570"/>
        <v>0</v>
      </c>
      <c r="GX593" s="222">
        <f t="shared" si="1571"/>
        <v>0</v>
      </c>
      <c r="GY593" s="222">
        <f t="shared" si="1572"/>
        <v>0</v>
      </c>
      <c r="GZ593" s="222">
        <f t="shared" si="1573"/>
        <v>0</v>
      </c>
      <c r="HA593" s="222">
        <f t="shared" si="1574"/>
        <v>0</v>
      </c>
      <c r="HB593" s="222">
        <f t="shared" si="1575"/>
        <v>0</v>
      </c>
      <c r="HC593" s="222">
        <f t="shared" si="1576"/>
        <v>0</v>
      </c>
      <c r="HD593" s="222">
        <f t="shared" si="1577"/>
        <v>0</v>
      </c>
      <c r="HE593" s="222">
        <f t="shared" si="1578"/>
        <v>0</v>
      </c>
      <c r="HF593" s="222">
        <f t="shared" si="1579"/>
        <v>0</v>
      </c>
      <c r="HG593" s="222">
        <f t="shared" si="1580"/>
        <v>0</v>
      </c>
      <c r="HH593" s="222">
        <f t="shared" si="1581"/>
        <v>0</v>
      </c>
      <c r="HI593" s="222">
        <f t="shared" si="1582"/>
        <v>0</v>
      </c>
      <c r="HJ593" s="222">
        <f t="shared" si="1583"/>
        <v>0</v>
      </c>
      <c r="HK593" s="222">
        <f t="shared" si="1584"/>
        <v>0</v>
      </c>
      <c r="HL593" s="222">
        <f t="shared" si="1585"/>
        <v>0</v>
      </c>
      <c r="HM593" s="222">
        <f t="shared" si="1586"/>
        <v>0</v>
      </c>
      <c r="HN593" s="222">
        <f t="shared" si="1587"/>
        <v>0</v>
      </c>
      <c r="HO593" s="222">
        <f t="shared" si="1588"/>
        <v>0</v>
      </c>
      <c r="HP593" s="222">
        <f t="shared" si="1589"/>
        <v>0</v>
      </c>
      <c r="HQ593" s="222">
        <f t="shared" si="1590"/>
        <v>0</v>
      </c>
      <c r="HR593" s="222">
        <f t="shared" si="1591"/>
        <v>0</v>
      </c>
      <c r="HS593" s="222">
        <f t="shared" si="1592"/>
        <v>0</v>
      </c>
      <c r="HT593" s="222">
        <f t="shared" si="1593"/>
        <v>0</v>
      </c>
      <c r="HU593" s="222">
        <f t="shared" si="1594"/>
        <v>0</v>
      </c>
      <c r="HV593" s="222">
        <f t="shared" si="1595"/>
        <v>0</v>
      </c>
      <c r="HW593" s="222">
        <f t="shared" si="1596"/>
        <v>0</v>
      </c>
      <c r="HX593" s="222">
        <f t="shared" si="1597"/>
        <v>0</v>
      </c>
      <c r="HY593" s="222">
        <f t="shared" si="1598"/>
        <v>0</v>
      </c>
      <c r="HZ593" s="222">
        <f t="shared" si="1599"/>
        <v>0</v>
      </c>
      <c r="IA593" s="222">
        <f t="shared" si="1600"/>
        <v>0</v>
      </c>
      <c r="IB593" s="222">
        <f t="shared" si="1601"/>
        <v>0</v>
      </c>
      <c r="IC593" s="222">
        <f t="shared" si="1602"/>
        <v>0</v>
      </c>
      <c r="ID593" s="222">
        <f t="shared" si="1603"/>
        <v>0</v>
      </c>
      <c r="IE593" s="222">
        <f t="shared" si="1604"/>
        <v>0</v>
      </c>
      <c r="IF593" s="222">
        <f t="shared" si="1605"/>
        <v>0</v>
      </c>
      <c r="IG593" s="222">
        <f t="shared" si="1606"/>
        <v>0</v>
      </c>
      <c r="IH593" s="222">
        <f t="shared" si="1607"/>
        <v>0</v>
      </c>
      <c r="II593" s="222">
        <f t="shared" si="1608"/>
        <v>0</v>
      </c>
      <c r="IJ593" s="222">
        <f t="shared" si="1609"/>
        <v>0</v>
      </c>
      <c r="IK593" s="222">
        <f t="shared" si="1610"/>
        <v>0</v>
      </c>
      <c r="IL593" s="222">
        <f t="shared" si="1611"/>
        <v>0</v>
      </c>
      <c r="IM593" s="222">
        <f t="shared" si="1612"/>
        <v>0</v>
      </c>
      <c r="IN593" s="222">
        <f t="shared" si="1613"/>
        <v>0</v>
      </c>
      <c r="IO593" s="222">
        <f t="shared" si="1614"/>
        <v>0</v>
      </c>
      <c r="IP593" s="222">
        <f t="shared" si="1615"/>
        <v>0</v>
      </c>
      <c r="IQ593" s="222">
        <f t="shared" si="1616"/>
        <v>0</v>
      </c>
      <c r="IR593" s="222">
        <f t="shared" si="1617"/>
        <v>0</v>
      </c>
      <c r="IS593" s="222">
        <f t="shared" si="1618"/>
        <v>0</v>
      </c>
      <c r="IT593" s="222">
        <f t="shared" si="1619"/>
        <v>0</v>
      </c>
      <c r="IU593" s="222">
        <f t="shared" si="1620"/>
        <v>0</v>
      </c>
      <c r="IV593" s="222">
        <f t="shared" si="1621"/>
        <v>0</v>
      </c>
      <c r="IW593" s="222">
        <f t="shared" si="1622"/>
        <v>0</v>
      </c>
      <c r="IX593" s="222">
        <f t="shared" si="1623"/>
        <v>0</v>
      </c>
      <c r="IY593" s="222">
        <f t="shared" si="1624"/>
        <v>0</v>
      </c>
      <c r="IZ593" s="222">
        <f t="shared" si="1625"/>
        <v>0</v>
      </c>
      <c r="JA593" s="222">
        <f t="shared" si="1626"/>
        <v>0</v>
      </c>
      <c r="JB593" s="222">
        <f t="shared" si="1627"/>
        <v>0</v>
      </c>
    </row>
    <row r="594" spans="2:262">
      <c r="B594" s="230">
        <v>233</v>
      </c>
      <c r="C594" s="229">
        <f t="shared" si="1628"/>
        <v>4.5507812499999889E-3</v>
      </c>
      <c r="D594" s="226">
        <f t="shared" ca="1" si="1371"/>
        <v>72.150551511834493</v>
      </c>
      <c r="E594" s="225">
        <f ca="1">IE361</f>
        <v>0.15055151183449486</v>
      </c>
      <c r="F594" s="224">
        <v>233</v>
      </c>
      <c r="G594" s="222">
        <f t="shared" si="1372"/>
        <v>0</v>
      </c>
      <c r="H594" s="222">
        <f t="shared" si="1373"/>
        <v>0</v>
      </c>
      <c r="I594" s="222">
        <f t="shared" si="1374"/>
        <v>0</v>
      </c>
      <c r="J594" s="222">
        <f t="shared" si="1375"/>
        <v>0</v>
      </c>
      <c r="K594" s="222">
        <f t="shared" si="1376"/>
        <v>0</v>
      </c>
      <c r="L594" s="222">
        <f t="shared" si="1377"/>
        <v>0</v>
      </c>
      <c r="M594" s="222">
        <f t="shared" si="1378"/>
        <v>0</v>
      </c>
      <c r="N594" s="222">
        <f t="shared" si="1379"/>
        <v>0</v>
      </c>
      <c r="O594" s="222">
        <f t="shared" si="1380"/>
        <v>0</v>
      </c>
      <c r="P594" s="222">
        <f t="shared" si="1381"/>
        <v>0</v>
      </c>
      <c r="Q594" s="222">
        <f t="shared" si="1382"/>
        <v>0</v>
      </c>
      <c r="R594" s="222">
        <f t="shared" si="1383"/>
        <v>0</v>
      </c>
      <c r="S594" s="222">
        <f t="shared" si="1384"/>
        <v>0</v>
      </c>
      <c r="T594" s="222">
        <f t="shared" si="1385"/>
        <v>0</v>
      </c>
      <c r="U594" s="222">
        <f t="shared" si="1386"/>
        <v>0</v>
      </c>
      <c r="V594" s="222">
        <f t="shared" si="1387"/>
        <v>0</v>
      </c>
      <c r="W594" s="222">
        <f t="shared" si="1388"/>
        <v>0</v>
      </c>
      <c r="X594" s="222">
        <f t="shared" si="1389"/>
        <v>0</v>
      </c>
      <c r="Y594" s="222">
        <f t="shared" si="1390"/>
        <v>0</v>
      </c>
      <c r="Z594" s="222">
        <f t="shared" si="1391"/>
        <v>0</v>
      </c>
      <c r="AA594" s="222">
        <f t="shared" si="1392"/>
        <v>0</v>
      </c>
      <c r="AB594" s="222">
        <f t="shared" si="1393"/>
        <v>0</v>
      </c>
      <c r="AC594" s="222">
        <f t="shared" si="1394"/>
        <v>0</v>
      </c>
      <c r="AD594" s="222">
        <f t="shared" si="1395"/>
        <v>0</v>
      </c>
      <c r="AE594" s="222">
        <f t="shared" si="1396"/>
        <v>0</v>
      </c>
      <c r="AF594" s="222">
        <f t="shared" si="1397"/>
        <v>0</v>
      </c>
      <c r="AG594" s="222">
        <f t="shared" si="1398"/>
        <v>0</v>
      </c>
      <c r="AH594" s="222">
        <f t="shared" si="1399"/>
        <v>0</v>
      </c>
      <c r="AI594" s="222">
        <f t="shared" si="1400"/>
        <v>0</v>
      </c>
      <c r="AJ594" s="222">
        <f t="shared" si="1401"/>
        <v>0</v>
      </c>
      <c r="AK594" s="222">
        <f t="shared" si="1402"/>
        <v>0</v>
      </c>
      <c r="AL594" s="222">
        <f t="shared" si="1403"/>
        <v>0</v>
      </c>
      <c r="AM594" s="222">
        <f t="shared" si="1404"/>
        <v>0</v>
      </c>
      <c r="AN594" s="222">
        <f t="shared" si="1405"/>
        <v>0</v>
      </c>
      <c r="AO594" s="222">
        <f t="shared" si="1406"/>
        <v>0</v>
      </c>
      <c r="AP594" s="222">
        <f t="shared" si="1407"/>
        <v>0</v>
      </c>
      <c r="AQ594" s="222">
        <f t="shared" si="1408"/>
        <v>0</v>
      </c>
      <c r="AR594" s="222">
        <f t="shared" si="1409"/>
        <v>0</v>
      </c>
      <c r="AS594" s="222">
        <f t="shared" si="1410"/>
        <v>0</v>
      </c>
      <c r="AT594" s="222">
        <f t="shared" si="1411"/>
        <v>0</v>
      </c>
      <c r="AU594" s="222">
        <f t="shared" si="1412"/>
        <v>0</v>
      </c>
      <c r="AV594" s="222">
        <f t="shared" si="1413"/>
        <v>0</v>
      </c>
      <c r="AW594" s="222">
        <f t="shared" si="1414"/>
        <v>0</v>
      </c>
      <c r="AX594" s="222">
        <f t="shared" si="1415"/>
        <v>0</v>
      </c>
      <c r="AY594" s="222">
        <f t="shared" si="1416"/>
        <v>0</v>
      </c>
      <c r="AZ594" s="222">
        <f t="shared" si="1417"/>
        <v>0</v>
      </c>
      <c r="BA594" s="222">
        <f t="shared" si="1418"/>
        <v>0</v>
      </c>
      <c r="BB594" s="222">
        <f t="shared" si="1419"/>
        <v>0</v>
      </c>
      <c r="BC594" s="222">
        <f t="shared" si="1420"/>
        <v>0</v>
      </c>
      <c r="BD594" s="222">
        <f t="shared" si="1421"/>
        <v>0</v>
      </c>
      <c r="BE594" s="222">
        <f t="shared" si="1422"/>
        <v>0</v>
      </c>
      <c r="BF594" s="222">
        <f t="shared" si="1423"/>
        <v>0</v>
      </c>
      <c r="BG594" s="222">
        <f t="shared" si="1424"/>
        <v>0</v>
      </c>
      <c r="BH594" s="222">
        <f t="shared" si="1425"/>
        <v>0</v>
      </c>
      <c r="BI594" s="222">
        <f t="shared" si="1426"/>
        <v>0</v>
      </c>
      <c r="BJ594" s="222">
        <f t="shared" si="1427"/>
        <v>0</v>
      </c>
      <c r="BK594" s="222">
        <f t="shared" si="1428"/>
        <v>0</v>
      </c>
      <c r="BL594" s="222">
        <f t="shared" si="1429"/>
        <v>0</v>
      </c>
      <c r="BM594" s="222">
        <f t="shared" si="1430"/>
        <v>0</v>
      </c>
      <c r="BN594" s="222">
        <f t="shared" si="1431"/>
        <v>0</v>
      </c>
      <c r="BO594" s="222">
        <f t="shared" si="1432"/>
        <v>0</v>
      </c>
      <c r="BP594" s="222">
        <f t="shared" si="1433"/>
        <v>0</v>
      </c>
      <c r="BQ594" s="222">
        <f t="shared" si="1434"/>
        <v>0</v>
      </c>
      <c r="BR594" s="222">
        <f t="shared" si="1435"/>
        <v>0</v>
      </c>
      <c r="BS594" s="222">
        <f t="shared" si="1436"/>
        <v>0</v>
      </c>
      <c r="BT594" s="222">
        <f t="shared" si="1437"/>
        <v>0</v>
      </c>
      <c r="BU594" s="222">
        <f t="shared" si="1438"/>
        <v>0</v>
      </c>
      <c r="BV594" s="222">
        <f t="shared" si="1439"/>
        <v>0</v>
      </c>
      <c r="BW594" s="222">
        <f t="shared" si="1440"/>
        <v>0</v>
      </c>
      <c r="BX594" s="222">
        <f t="shared" si="1441"/>
        <v>0</v>
      </c>
      <c r="BY594" s="222">
        <f t="shared" si="1442"/>
        <v>0</v>
      </c>
      <c r="BZ594" s="222">
        <f t="shared" si="1443"/>
        <v>0</v>
      </c>
      <c r="CA594" s="222">
        <f t="shared" si="1444"/>
        <v>0</v>
      </c>
      <c r="CB594" s="222">
        <f t="shared" si="1445"/>
        <v>0</v>
      </c>
      <c r="CC594" s="222">
        <f t="shared" si="1446"/>
        <v>0</v>
      </c>
      <c r="CD594" s="222">
        <f t="shared" si="1447"/>
        <v>0</v>
      </c>
      <c r="CE594" s="222">
        <f t="shared" si="1448"/>
        <v>0</v>
      </c>
      <c r="CF594" s="222">
        <f t="shared" si="1449"/>
        <v>0</v>
      </c>
      <c r="CG594" s="222">
        <f t="shared" si="1450"/>
        <v>0</v>
      </c>
      <c r="CH594" s="222">
        <f t="shared" si="1451"/>
        <v>0</v>
      </c>
      <c r="CI594" s="222">
        <f t="shared" si="1452"/>
        <v>0</v>
      </c>
      <c r="CJ594" s="222">
        <f t="shared" si="1453"/>
        <v>0</v>
      </c>
      <c r="CK594" s="222">
        <f t="shared" si="1454"/>
        <v>0</v>
      </c>
      <c r="CL594" s="222">
        <f t="shared" si="1455"/>
        <v>0</v>
      </c>
      <c r="CM594" s="222">
        <f t="shared" si="1456"/>
        <v>0</v>
      </c>
      <c r="CN594" s="222">
        <f t="shared" si="1457"/>
        <v>0</v>
      </c>
      <c r="CO594" s="222">
        <f t="shared" si="1458"/>
        <v>0</v>
      </c>
      <c r="CP594" s="222">
        <f t="shared" si="1459"/>
        <v>0</v>
      </c>
      <c r="CQ594" s="222">
        <f t="shared" si="1460"/>
        <v>0</v>
      </c>
      <c r="CR594" s="222">
        <f t="shared" si="1461"/>
        <v>0</v>
      </c>
      <c r="CS594" s="222">
        <f t="shared" si="1462"/>
        <v>0</v>
      </c>
      <c r="CT594" s="222">
        <f t="shared" si="1463"/>
        <v>0</v>
      </c>
      <c r="CU594" s="222">
        <f t="shared" si="1464"/>
        <v>0</v>
      </c>
      <c r="CV594" s="222">
        <f t="shared" si="1465"/>
        <v>0</v>
      </c>
      <c r="CW594" s="222">
        <f t="shared" si="1466"/>
        <v>0</v>
      </c>
      <c r="CX594" s="222">
        <f t="shared" si="1467"/>
        <v>0</v>
      </c>
      <c r="CY594" s="222">
        <f t="shared" si="1468"/>
        <v>0</v>
      </c>
      <c r="CZ594" s="222">
        <f t="shared" si="1469"/>
        <v>0</v>
      </c>
      <c r="DA594" s="222">
        <f t="shared" si="1470"/>
        <v>0</v>
      </c>
      <c r="DB594" s="222">
        <f t="shared" si="1471"/>
        <v>0</v>
      </c>
      <c r="DC594" s="222">
        <f t="shared" si="1472"/>
        <v>0</v>
      </c>
      <c r="DD594" s="222">
        <f t="shared" si="1473"/>
        <v>0</v>
      </c>
      <c r="DE594" s="222">
        <f t="shared" si="1474"/>
        <v>0</v>
      </c>
      <c r="DF594" s="222">
        <f t="shared" si="1475"/>
        <v>0</v>
      </c>
      <c r="DG594" s="222">
        <f t="shared" si="1476"/>
        <v>0</v>
      </c>
      <c r="DH594" s="222">
        <f t="shared" si="1477"/>
        <v>0</v>
      </c>
      <c r="DI594" s="222">
        <f t="shared" si="1478"/>
        <v>0</v>
      </c>
      <c r="DJ594" s="222">
        <f t="shared" si="1479"/>
        <v>0</v>
      </c>
      <c r="DK594" s="222">
        <f t="shared" si="1480"/>
        <v>0</v>
      </c>
      <c r="DL594" s="222">
        <f t="shared" si="1481"/>
        <v>0</v>
      </c>
      <c r="DM594" s="222">
        <f t="shared" si="1482"/>
        <v>0</v>
      </c>
      <c r="DN594" s="222">
        <f t="shared" si="1483"/>
        <v>0</v>
      </c>
      <c r="DO594" s="222">
        <f t="shared" si="1484"/>
        <v>0</v>
      </c>
      <c r="DP594" s="222">
        <f t="shared" si="1485"/>
        <v>0</v>
      </c>
      <c r="DQ594" s="222">
        <f t="shared" si="1486"/>
        <v>0</v>
      </c>
      <c r="DR594" s="222">
        <f t="shared" si="1487"/>
        <v>0</v>
      </c>
      <c r="DS594" s="222">
        <f t="shared" si="1488"/>
        <v>0</v>
      </c>
      <c r="DT594" s="222">
        <f t="shared" si="1489"/>
        <v>0</v>
      </c>
      <c r="DU594" s="222">
        <f t="shared" si="1490"/>
        <v>0</v>
      </c>
      <c r="DV594" s="222">
        <f t="shared" si="1491"/>
        <v>0</v>
      </c>
      <c r="DW594" s="222">
        <f t="shared" si="1492"/>
        <v>0</v>
      </c>
      <c r="DX594" s="222">
        <f t="shared" si="1493"/>
        <v>0</v>
      </c>
      <c r="DY594" s="222">
        <f t="shared" si="1494"/>
        <v>0</v>
      </c>
      <c r="DZ594" s="222">
        <f t="shared" si="1495"/>
        <v>0</v>
      </c>
      <c r="EA594" s="222">
        <f t="shared" si="1496"/>
        <v>0</v>
      </c>
      <c r="EB594" s="222">
        <f t="shared" si="1497"/>
        <v>0</v>
      </c>
      <c r="EC594" s="222">
        <f t="shared" si="1498"/>
        <v>0</v>
      </c>
      <c r="ED594" s="222">
        <f t="shared" si="1499"/>
        <v>0</v>
      </c>
      <c r="EE594" s="222">
        <f t="shared" si="1500"/>
        <v>0</v>
      </c>
      <c r="EF594" s="222">
        <f t="shared" si="1501"/>
        <v>0</v>
      </c>
      <c r="EG594" s="222">
        <f t="shared" si="1502"/>
        <v>0</v>
      </c>
      <c r="EH594" s="222">
        <f t="shared" si="1503"/>
        <v>0</v>
      </c>
      <c r="EI594" s="222">
        <f t="shared" si="1504"/>
        <v>0</v>
      </c>
      <c r="EJ594" s="222">
        <f t="shared" si="1505"/>
        <v>0</v>
      </c>
      <c r="EK594" s="222">
        <f t="shared" si="1506"/>
        <v>0</v>
      </c>
      <c r="EL594" s="222">
        <f t="shared" si="1507"/>
        <v>0</v>
      </c>
      <c r="EM594" s="222">
        <f t="shared" si="1508"/>
        <v>0</v>
      </c>
      <c r="EN594" s="222">
        <f t="shared" si="1509"/>
        <v>0</v>
      </c>
      <c r="EO594" s="222">
        <f t="shared" si="1510"/>
        <v>0</v>
      </c>
      <c r="EP594" s="222">
        <f t="shared" si="1511"/>
        <v>0</v>
      </c>
      <c r="EQ594" s="222">
        <f t="shared" si="1512"/>
        <v>0</v>
      </c>
      <c r="ER594" s="222">
        <f t="shared" si="1513"/>
        <v>0</v>
      </c>
      <c r="ES594" s="222">
        <f t="shared" si="1514"/>
        <v>0</v>
      </c>
      <c r="ET594" s="222">
        <f t="shared" si="1515"/>
        <v>0</v>
      </c>
      <c r="EU594" s="222">
        <f t="shared" si="1516"/>
        <v>0</v>
      </c>
      <c r="EV594" s="222">
        <f t="shared" si="1517"/>
        <v>0</v>
      </c>
      <c r="EW594" s="222">
        <f t="shared" si="1518"/>
        <v>0</v>
      </c>
      <c r="EX594" s="222">
        <f t="shared" si="1519"/>
        <v>0</v>
      </c>
      <c r="EY594" s="222">
        <f t="shared" si="1520"/>
        <v>0</v>
      </c>
      <c r="EZ594" s="222">
        <f t="shared" si="1521"/>
        <v>0</v>
      </c>
      <c r="FA594" s="222">
        <f t="shared" si="1522"/>
        <v>0</v>
      </c>
      <c r="FB594" s="222">
        <f t="shared" si="1523"/>
        <v>0</v>
      </c>
      <c r="FC594" s="222">
        <f t="shared" si="1524"/>
        <v>0</v>
      </c>
      <c r="FD594" s="222">
        <f t="shared" si="1525"/>
        <v>0</v>
      </c>
      <c r="FE594" s="222">
        <f t="shared" si="1526"/>
        <v>0</v>
      </c>
      <c r="FF594" s="222">
        <f t="shared" si="1527"/>
        <v>0</v>
      </c>
      <c r="FG594" s="222">
        <f t="shared" si="1528"/>
        <v>0</v>
      </c>
      <c r="FH594" s="222">
        <f t="shared" si="1529"/>
        <v>0</v>
      </c>
      <c r="FI594" s="222">
        <f t="shared" si="1530"/>
        <v>0</v>
      </c>
      <c r="FJ594" s="222">
        <f t="shared" si="1531"/>
        <v>0</v>
      </c>
      <c r="FK594" s="222">
        <f t="shared" si="1532"/>
        <v>0</v>
      </c>
      <c r="FL594" s="222">
        <f t="shared" si="1533"/>
        <v>0</v>
      </c>
      <c r="FM594" s="222">
        <f t="shared" si="1534"/>
        <v>0</v>
      </c>
      <c r="FN594" s="222">
        <f t="shared" si="1535"/>
        <v>0</v>
      </c>
      <c r="FO594" s="222">
        <f t="shared" si="1536"/>
        <v>0</v>
      </c>
      <c r="FP594" s="222">
        <f t="shared" si="1537"/>
        <v>0</v>
      </c>
      <c r="FQ594" s="222">
        <f t="shared" si="1538"/>
        <v>0</v>
      </c>
      <c r="FR594" s="222">
        <f t="shared" si="1539"/>
        <v>0</v>
      </c>
      <c r="FS594" s="222">
        <f t="shared" si="1540"/>
        <v>0</v>
      </c>
      <c r="FT594" s="222">
        <f t="shared" si="1541"/>
        <v>0</v>
      </c>
      <c r="FU594" s="222">
        <f t="shared" si="1542"/>
        <v>0</v>
      </c>
      <c r="FV594" s="222">
        <f t="shared" si="1543"/>
        <v>0</v>
      </c>
      <c r="FW594" s="222">
        <f t="shared" si="1544"/>
        <v>0</v>
      </c>
      <c r="FX594" s="222">
        <f t="shared" si="1545"/>
        <v>0</v>
      </c>
      <c r="FY594" s="222">
        <f t="shared" si="1546"/>
        <v>0</v>
      </c>
      <c r="FZ594" s="222">
        <f t="shared" si="1547"/>
        <v>0</v>
      </c>
      <c r="GA594" s="222">
        <f t="shared" si="1548"/>
        <v>0</v>
      </c>
      <c r="GB594" s="222">
        <f t="shared" si="1549"/>
        <v>0</v>
      </c>
      <c r="GC594" s="222">
        <f t="shared" si="1550"/>
        <v>0</v>
      </c>
      <c r="GD594" s="222">
        <f t="shared" si="1551"/>
        <v>0</v>
      </c>
      <c r="GE594" s="222">
        <f t="shared" si="1552"/>
        <v>0</v>
      </c>
      <c r="GF594" s="222">
        <f t="shared" si="1553"/>
        <v>0</v>
      </c>
      <c r="GG594" s="222">
        <f t="shared" si="1554"/>
        <v>0</v>
      </c>
      <c r="GH594" s="222">
        <f t="shared" si="1555"/>
        <v>0</v>
      </c>
      <c r="GI594" s="222">
        <f t="shared" si="1556"/>
        <v>0</v>
      </c>
      <c r="GJ594" s="222">
        <f t="shared" si="1557"/>
        <v>0</v>
      </c>
      <c r="GK594" s="222">
        <f t="shared" si="1558"/>
        <v>0</v>
      </c>
      <c r="GL594" s="222">
        <f t="shared" si="1559"/>
        <v>0</v>
      </c>
      <c r="GM594" s="222">
        <f t="shared" si="1560"/>
        <v>0</v>
      </c>
      <c r="GN594" s="222">
        <f t="shared" si="1561"/>
        <v>0</v>
      </c>
      <c r="GO594" s="222">
        <f t="shared" si="1562"/>
        <v>0</v>
      </c>
      <c r="GP594" s="222">
        <f t="shared" si="1563"/>
        <v>0</v>
      </c>
      <c r="GQ594" s="222">
        <f t="shared" si="1564"/>
        <v>0</v>
      </c>
      <c r="GR594" s="222">
        <f t="shared" si="1565"/>
        <v>0</v>
      </c>
      <c r="GS594" s="222">
        <f t="shared" si="1566"/>
        <v>0</v>
      </c>
      <c r="GT594" s="222">
        <f t="shared" si="1567"/>
        <v>0</v>
      </c>
      <c r="GU594" s="222">
        <f t="shared" si="1568"/>
        <v>0</v>
      </c>
      <c r="GV594" s="222">
        <f t="shared" si="1569"/>
        <v>0</v>
      </c>
      <c r="GW594" s="222">
        <f t="shared" si="1570"/>
        <v>0</v>
      </c>
      <c r="GX594" s="222">
        <f t="shared" si="1571"/>
        <v>0</v>
      </c>
      <c r="GY594" s="222">
        <f t="shared" si="1572"/>
        <v>0</v>
      </c>
      <c r="GZ594" s="222">
        <f t="shared" si="1573"/>
        <v>0</v>
      </c>
      <c r="HA594" s="222">
        <f t="shared" si="1574"/>
        <v>0</v>
      </c>
      <c r="HB594" s="222">
        <f t="shared" si="1575"/>
        <v>0</v>
      </c>
      <c r="HC594" s="222">
        <f t="shared" si="1576"/>
        <v>0</v>
      </c>
      <c r="HD594" s="222">
        <f t="shared" si="1577"/>
        <v>0</v>
      </c>
      <c r="HE594" s="222">
        <f t="shared" si="1578"/>
        <v>0</v>
      </c>
      <c r="HF594" s="222">
        <f t="shared" si="1579"/>
        <v>0</v>
      </c>
      <c r="HG594" s="222">
        <f t="shared" si="1580"/>
        <v>0</v>
      </c>
      <c r="HH594" s="222">
        <f t="shared" si="1581"/>
        <v>0</v>
      </c>
      <c r="HI594" s="222">
        <f t="shared" si="1582"/>
        <v>0</v>
      </c>
      <c r="HJ594" s="222">
        <f t="shared" si="1583"/>
        <v>0</v>
      </c>
      <c r="HK594" s="222">
        <f t="shared" si="1584"/>
        <v>0</v>
      </c>
      <c r="HL594" s="222">
        <f t="shared" si="1585"/>
        <v>0</v>
      </c>
      <c r="HM594" s="222">
        <f t="shared" si="1586"/>
        <v>0</v>
      </c>
      <c r="HN594" s="222">
        <f t="shared" si="1587"/>
        <v>0</v>
      </c>
      <c r="HO594" s="222">
        <f t="shared" si="1588"/>
        <v>0</v>
      </c>
      <c r="HP594" s="222">
        <f t="shared" si="1589"/>
        <v>0</v>
      </c>
      <c r="HQ594" s="222">
        <f t="shared" si="1590"/>
        <v>0</v>
      </c>
      <c r="HR594" s="222">
        <f t="shared" si="1591"/>
        <v>0</v>
      </c>
      <c r="HS594" s="222">
        <f t="shared" si="1592"/>
        <v>0</v>
      </c>
      <c r="HT594" s="222">
        <f t="shared" si="1593"/>
        <v>0</v>
      </c>
      <c r="HU594" s="222">
        <f t="shared" si="1594"/>
        <v>0</v>
      </c>
      <c r="HV594" s="222">
        <f t="shared" si="1595"/>
        <v>0</v>
      </c>
      <c r="HW594" s="222">
        <f t="shared" si="1596"/>
        <v>0</v>
      </c>
      <c r="HX594" s="222">
        <f t="shared" si="1597"/>
        <v>0</v>
      </c>
      <c r="HY594" s="222">
        <f t="shared" si="1598"/>
        <v>0</v>
      </c>
      <c r="HZ594" s="222">
        <f t="shared" si="1599"/>
        <v>0</v>
      </c>
      <c r="IA594" s="222">
        <f t="shared" si="1600"/>
        <v>0</v>
      </c>
      <c r="IB594" s="222">
        <f t="shared" si="1601"/>
        <v>0</v>
      </c>
      <c r="IC594" s="222">
        <f t="shared" si="1602"/>
        <v>0</v>
      </c>
      <c r="ID594" s="222">
        <f t="shared" si="1603"/>
        <v>0</v>
      </c>
      <c r="IE594" s="222">
        <f t="shared" si="1604"/>
        <v>0</v>
      </c>
      <c r="IF594" s="222">
        <f t="shared" si="1605"/>
        <v>0</v>
      </c>
      <c r="IG594" s="222">
        <f t="shared" si="1606"/>
        <v>0</v>
      </c>
      <c r="IH594" s="222">
        <f t="shared" si="1607"/>
        <v>0</v>
      </c>
      <c r="II594" s="222">
        <f t="shared" si="1608"/>
        <v>0</v>
      </c>
      <c r="IJ594" s="222">
        <f t="shared" si="1609"/>
        <v>0</v>
      </c>
      <c r="IK594" s="222">
        <f t="shared" si="1610"/>
        <v>0</v>
      </c>
      <c r="IL594" s="222">
        <f t="shared" si="1611"/>
        <v>0</v>
      </c>
      <c r="IM594" s="222">
        <f t="shared" si="1612"/>
        <v>0</v>
      </c>
      <c r="IN594" s="222">
        <f t="shared" si="1613"/>
        <v>0</v>
      </c>
      <c r="IO594" s="222">
        <f t="shared" si="1614"/>
        <v>0</v>
      </c>
      <c r="IP594" s="222">
        <f t="shared" si="1615"/>
        <v>0</v>
      </c>
      <c r="IQ594" s="222">
        <f t="shared" si="1616"/>
        <v>0</v>
      </c>
      <c r="IR594" s="222">
        <f t="shared" si="1617"/>
        <v>0</v>
      </c>
      <c r="IS594" s="222">
        <f t="shared" si="1618"/>
        <v>0</v>
      </c>
      <c r="IT594" s="222">
        <f t="shared" si="1619"/>
        <v>0</v>
      </c>
      <c r="IU594" s="222">
        <f t="shared" si="1620"/>
        <v>0</v>
      </c>
      <c r="IV594" s="222">
        <f t="shared" si="1621"/>
        <v>0</v>
      </c>
      <c r="IW594" s="222">
        <f t="shared" si="1622"/>
        <v>0</v>
      </c>
      <c r="IX594" s="222">
        <f t="shared" si="1623"/>
        <v>0</v>
      </c>
      <c r="IY594" s="222">
        <f t="shared" si="1624"/>
        <v>0</v>
      </c>
      <c r="IZ594" s="222">
        <f t="shared" si="1625"/>
        <v>0</v>
      </c>
      <c r="JA594" s="222">
        <f t="shared" si="1626"/>
        <v>0</v>
      </c>
      <c r="JB594" s="222">
        <f t="shared" si="1627"/>
        <v>0</v>
      </c>
    </row>
    <row r="595" spans="2:262">
      <c r="B595" s="230">
        <v>234</v>
      </c>
      <c r="C595" s="229">
        <f t="shared" si="1628"/>
        <v>4.5703124999999884E-3</v>
      </c>
      <c r="D595" s="226">
        <f t="shared" ca="1" si="1371"/>
        <v>72.14090250741738</v>
      </c>
      <c r="E595" s="225">
        <f ca="1">IF361</f>
        <v>0.14090250741737798</v>
      </c>
      <c r="F595" s="224">
        <v>234</v>
      </c>
      <c r="G595" s="222">
        <f t="shared" si="1372"/>
        <v>0</v>
      </c>
      <c r="H595" s="222">
        <f t="shared" si="1373"/>
        <v>0</v>
      </c>
      <c r="I595" s="222">
        <f t="shared" si="1374"/>
        <v>0</v>
      </c>
      <c r="J595" s="222">
        <f t="shared" si="1375"/>
        <v>0</v>
      </c>
      <c r="K595" s="222">
        <f t="shared" si="1376"/>
        <v>0</v>
      </c>
      <c r="L595" s="222">
        <f t="shared" si="1377"/>
        <v>0</v>
      </c>
      <c r="M595" s="222">
        <f t="shared" si="1378"/>
        <v>0</v>
      </c>
      <c r="N595" s="222">
        <f t="shared" si="1379"/>
        <v>0</v>
      </c>
      <c r="O595" s="222">
        <f t="shared" si="1380"/>
        <v>0</v>
      </c>
      <c r="P595" s="222">
        <f t="shared" si="1381"/>
        <v>0</v>
      </c>
      <c r="Q595" s="222">
        <f t="shared" si="1382"/>
        <v>0</v>
      </c>
      <c r="R595" s="222">
        <f t="shared" si="1383"/>
        <v>0</v>
      </c>
      <c r="S595" s="222">
        <f t="shared" si="1384"/>
        <v>0</v>
      </c>
      <c r="T595" s="222">
        <f t="shared" si="1385"/>
        <v>0</v>
      </c>
      <c r="U595" s="222">
        <f t="shared" si="1386"/>
        <v>0</v>
      </c>
      <c r="V595" s="222">
        <f t="shared" si="1387"/>
        <v>0</v>
      </c>
      <c r="W595" s="222">
        <f t="shared" si="1388"/>
        <v>0</v>
      </c>
      <c r="X595" s="222">
        <f t="shared" si="1389"/>
        <v>0</v>
      </c>
      <c r="Y595" s="222">
        <f t="shared" si="1390"/>
        <v>0</v>
      </c>
      <c r="Z595" s="222">
        <f t="shared" si="1391"/>
        <v>0</v>
      </c>
      <c r="AA595" s="222">
        <f t="shared" si="1392"/>
        <v>0</v>
      </c>
      <c r="AB595" s="222">
        <f t="shared" si="1393"/>
        <v>0</v>
      </c>
      <c r="AC595" s="222">
        <f t="shared" si="1394"/>
        <v>0</v>
      </c>
      <c r="AD595" s="222">
        <f t="shared" si="1395"/>
        <v>0</v>
      </c>
      <c r="AE595" s="222">
        <f t="shared" si="1396"/>
        <v>0</v>
      </c>
      <c r="AF595" s="222">
        <f t="shared" si="1397"/>
        <v>0</v>
      </c>
      <c r="AG595" s="222">
        <f t="shared" si="1398"/>
        <v>0</v>
      </c>
      <c r="AH595" s="222">
        <f t="shared" si="1399"/>
        <v>0</v>
      </c>
      <c r="AI595" s="222">
        <f t="shared" si="1400"/>
        <v>0</v>
      </c>
      <c r="AJ595" s="222">
        <f t="shared" si="1401"/>
        <v>0</v>
      </c>
      <c r="AK595" s="222">
        <f t="shared" si="1402"/>
        <v>0</v>
      </c>
      <c r="AL595" s="222">
        <f t="shared" si="1403"/>
        <v>0</v>
      </c>
      <c r="AM595" s="222">
        <f t="shared" si="1404"/>
        <v>0</v>
      </c>
      <c r="AN595" s="222">
        <f t="shared" si="1405"/>
        <v>0</v>
      </c>
      <c r="AO595" s="222">
        <f t="shared" si="1406"/>
        <v>0</v>
      </c>
      <c r="AP595" s="222">
        <f t="shared" si="1407"/>
        <v>0</v>
      </c>
      <c r="AQ595" s="222">
        <f t="shared" si="1408"/>
        <v>0</v>
      </c>
      <c r="AR595" s="222">
        <f t="shared" si="1409"/>
        <v>0</v>
      </c>
      <c r="AS595" s="222">
        <f t="shared" si="1410"/>
        <v>0</v>
      </c>
      <c r="AT595" s="222">
        <f t="shared" si="1411"/>
        <v>0</v>
      </c>
      <c r="AU595" s="222">
        <f t="shared" si="1412"/>
        <v>0</v>
      </c>
      <c r="AV595" s="222">
        <f t="shared" si="1413"/>
        <v>0</v>
      </c>
      <c r="AW595" s="222">
        <f t="shared" si="1414"/>
        <v>0</v>
      </c>
      <c r="AX595" s="222">
        <f t="shared" si="1415"/>
        <v>0</v>
      </c>
      <c r="AY595" s="222">
        <f t="shared" si="1416"/>
        <v>0</v>
      </c>
      <c r="AZ595" s="222">
        <f t="shared" si="1417"/>
        <v>0</v>
      </c>
      <c r="BA595" s="222">
        <f t="shared" si="1418"/>
        <v>0</v>
      </c>
      <c r="BB595" s="222">
        <f t="shared" si="1419"/>
        <v>0</v>
      </c>
      <c r="BC595" s="222">
        <f t="shared" si="1420"/>
        <v>0</v>
      </c>
      <c r="BD595" s="222">
        <f t="shared" si="1421"/>
        <v>0</v>
      </c>
      <c r="BE595" s="222">
        <f t="shared" si="1422"/>
        <v>0</v>
      </c>
      <c r="BF595" s="222">
        <f t="shared" si="1423"/>
        <v>0</v>
      </c>
      <c r="BG595" s="222">
        <f t="shared" si="1424"/>
        <v>0</v>
      </c>
      <c r="BH595" s="222">
        <f t="shared" si="1425"/>
        <v>0</v>
      </c>
      <c r="BI595" s="222">
        <f t="shared" si="1426"/>
        <v>0</v>
      </c>
      <c r="BJ595" s="222">
        <f t="shared" si="1427"/>
        <v>0</v>
      </c>
      <c r="BK595" s="222">
        <f t="shared" si="1428"/>
        <v>0</v>
      </c>
      <c r="BL595" s="222">
        <f t="shared" si="1429"/>
        <v>0</v>
      </c>
      <c r="BM595" s="222">
        <f t="shared" si="1430"/>
        <v>0</v>
      </c>
      <c r="BN595" s="222">
        <f t="shared" si="1431"/>
        <v>0</v>
      </c>
      <c r="BO595" s="222">
        <f t="shared" si="1432"/>
        <v>0</v>
      </c>
      <c r="BP595" s="222">
        <f t="shared" si="1433"/>
        <v>0</v>
      </c>
      <c r="BQ595" s="222">
        <f t="shared" si="1434"/>
        <v>0</v>
      </c>
      <c r="BR595" s="222">
        <f t="shared" si="1435"/>
        <v>0</v>
      </c>
      <c r="BS595" s="222">
        <f t="shared" si="1436"/>
        <v>0</v>
      </c>
      <c r="BT595" s="222">
        <f t="shared" si="1437"/>
        <v>0</v>
      </c>
      <c r="BU595" s="222">
        <f t="shared" si="1438"/>
        <v>0</v>
      </c>
      <c r="BV595" s="222">
        <f t="shared" si="1439"/>
        <v>0</v>
      </c>
      <c r="BW595" s="222">
        <f t="shared" si="1440"/>
        <v>0</v>
      </c>
      <c r="BX595" s="222">
        <f t="shared" si="1441"/>
        <v>0</v>
      </c>
      <c r="BY595" s="222">
        <f t="shared" si="1442"/>
        <v>0</v>
      </c>
      <c r="BZ595" s="222">
        <f t="shared" si="1443"/>
        <v>0</v>
      </c>
      <c r="CA595" s="222">
        <f t="shared" si="1444"/>
        <v>0</v>
      </c>
      <c r="CB595" s="222">
        <f t="shared" si="1445"/>
        <v>0</v>
      </c>
      <c r="CC595" s="222">
        <f t="shared" si="1446"/>
        <v>0</v>
      </c>
      <c r="CD595" s="222">
        <f t="shared" si="1447"/>
        <v>0</v>
      </c>
      <c r="CE595" s="222">
        <f t="shared" si="1448"/>
        <v>0</v>
      </c>
      <c r="CF595" s="222">
        <f t="shared" si="1449"/>
        <v>0</v>
      </c>
      <c r="CG595" s="222">
        <f t="shared" si="1450"/>
        <v>0</v>
      </c>
      <c r="CH595" s="222">
        <f t="shared" si="1451"/>
        <v>0</v>
      </c>
      <c r="CI595" s="222">
        <f t="shared" si="1452"/>
        <v>0</v>
      </c>
      <c r="CJ595" s="222">
        <f t="shared" si="1453"/>
        <v>0</v>
      </c>
      <c r="CK595" s="222">
        <f t="shared" si="1454"/>
        <v>0</v>
      </c>
      <c r="CL595" s="222">
        <f t="shared" si="1455"/>
        <v>0</v>
      </c>
      <c r="CM595" s="222">
        <f t="shared" si="1456"/>
        <v>0</v>
      </c>
      <c r="CN595" s="222">
        <f t="shared" si="1457"/>
        <v>0</v>
      </c>
      <c r="CO595" s="222">
        <f t="shared" si="1458"/>
        <v>0</v>
      </c>
      <c r="CP595" s="222">
        <f t="shared" si="1459"/>
        <v>0</v>
      </c>
      <c r="CQ595" s="222">
        <f t="shared" si="1460"/>
        <v>0</v>
      </c>
      <c r="CR595" s="222">
        <f t="shared" si="1461"/>
        <v>0</v>
      </c>
      <c r="CS595" s="222">
        <f t="shared" si="1462"/>
        <v>0</v>
      </c>
      <c r="CT595" s="222">
        <f t="shared" si="1463"/>
        <v>0</v>
      </c>
      <c r="CU595" s="222">
        <f t="shared" si="1464"/>
        <v>0</v>
      </c>
      <c r="CV595" s="222">
        <f t="shared" si="1465"/>
        <v>0</v>
      </c>
      <c r="CW595" s="222">
        <f t="shared" si="1466"/>
        <v>0</v>
      </c>
      <c r="CX595" s="222">
        <f t="shared" si="1467"/>
        <v>0</v>
      </c>
      <c r="CY595" s="222">
        <f t="shared" si="1468"/>
        <v>0</v>
      </c>
      <c r="CZ595" s="222">
        <f t="shared" si="1469"/>
        <v>0</v>
      </c>
      <c r="DA595" s="222">
        <f t="shared" si="1470"/>
        <v>0</v>
      </c>
      <c r="DB595" s="222">
        <f t="shared" si="1471"/>
        <v>0</v>
      </c>
      <c r="DC595" s="222">
        <f t="shared" si="1472"/>
        <v>0</v>
      </c>
      <c r="DD595" s="222">
        <f t="shared" si="1473"/>
        <v>0</v>
      </c>
      <c r="DE595" s="222">
        <f t="shared" si="1474"/>
        <v>0</v>
      </c>
      <c r="DF595" s="222">
        <f t="shared" si="1475"/>
        <v>0</v>
      </c>
      <c r="DG595" s="222">
        <f t="shared" si="1476"/>
        <v>0</v>
      </c>
      <c r="DH595" s="222">
        <f t="shared" si="1477"/>
        <v>0</v>
      </c>
      <c r="DI595" s="222">
        <f t="shared" si="1478"/>
        <v>0</v>
      </c>
      <c r="DJ595" s="222">
        <f t="shared" si="1479"/>
        <v>0</v>
      </c>
      <c r="DK595" s="222">
        <f t="shared" si="1480"/>
        <v>0</v>
      </c>
      <c r="DL595" s="222">
        <f t="shared" si="1481"/>
        <v>0</v>
      </c>
      <c r="DM595" s="222">
        <f t="shared" si="1482"/>
        <v>0</v>
      </c>
      <c r="DN595" s="222">
        <f t="shared" si="1483"/>
        <v>0</v>
      </c>
      <c r="DO595" s="222">
        <f t="shared" si="1484"/>
        <v>0</v>
      </c>
      <c r="DP595" s="222">
        <f t="shared" si="1485"/>
        <v>0</v>
      </c>
      <c r="DQ595" s="222">
        <f t="shared" si="1486"/>
        <v>0</v>
      </c>
      <c r="DR595" s="222">
        <f t="shared" si="1487"/>
        <v>0</v>
      </c>
      <c r="DS595" s="222">
        <f t="shared" si="1488"/>
        <v>0</v>
      </c>
      <c r="DT595" s="222">
        <f t="shared" si="1489"/>
        <v>0</v>
      </c>
      <c r="DU595" s="222">
        <f t="shared" si="1490"/>
        <v>0</v>
      </c>
      <c r="DV595" s="222">
        <f t="shared" si="1491"/>
        <v>0</v>
      </c>
      <c r="DW595" s="222">
        <f t="shared" si="1492"/>
        <v>0</v>
      </c>
      <c r="DX595" s="222">
        <f t="shared" si="1493"/>
        <v>0</v>
      </c>
      <c r="DY595" s="222">
        <f t="shared" si="1494"/>
        <v>0</v>
      </c>
      <c r="DZ595" s="222">
        <f t="shared" si="1495"/>
        <v>0</v>
      </c>
      <c r="EA595" s="222">
        <f t="shared" si="1496"/>
        <v>0</v>
      </c>
      <c r="EB595" s="222">
        <f t="shared" si="1497"/>
        <v>0</v>
      </c>
      <c r="EC595" s="222">
        <f t="shared" si="1498"/>
        <v>0</v>
      </c>
      <c r="ED595" s="222">
        <f t="shared" si="1499"/>
        <v>0</v>
      </c>
      <c r="EE595" s="222">
        <f t="shared" si="1500"/>
        <v>0</v>
      </c>
      <c r="EF595" s="222">
        <f t="shared" si="1501"/>
        <v>0</v>
      </c>
      <c r="EG595" s="222">
        <f t="shared" si="1502"/>
        <v>0</v>
      </c>
      <c r="EH595" s="222">
        <f t="shared" si="1503"/>
        <v>0</v>
      </c>
      <c r="EI595" s="222">
        <f t="shared" si="1504"/>
        <v>0</v>
      </c>
      <c r="EJ595" s="222">
        <f t="shared" si="1505"/>
        <v>0</v>
      </c>
      <c r="EK595" s="222">
        <f t="shared" si="1506"/>
        <v>0</v>
      </c>
      <c r="EL595" s="222">
        <f t="shared" si="1507"/>
        <v>0</v>
      </c>
      <c r="EM595" s="222">
        <f t="shared" si="1508"/>
        <v>0</v>
      </c>
      <c r="EN595" s="222">
        <f t="shared" si="1509"/>
        <v>0</v>
      </c>
      <c r="EO595" s="222">
        <f t="shared" si="1510"/>
        <v>0</v>
      </c>
      <c r="EP595" s="222">
        <f t="shared" si="1511"/>
        <v>0</v>
      </c>
      <c r="EQ595" s="222">
        <f t="shared" si="1512"/>
        <v>0</v>
      </c>
      <c r="ER595" s="222">
        <f t="shared" si="1513"/>
        <v>0</v>
      </c>
      <c r="ES595" s="222">
        <f t="shared" si="1514"/>
        <v>0</v>
      </c>
      <c r="ET595" s="222">
        <f t="shared" si="1515"/>
        <v>0</v>
      </c>
      <c r="EU595" s="222">
        <f t="shared" si="1516"/>
        <v>0</v>
      </c>
      <c r="EV595" s="222">
        <f t="shared" si="1517"/>
        <v>0</v>
      </c>
      <c r="EW595" s="222">
        <f t="shared" si="1518"/>
        <v>0</v>
      </c>
      <c r="EX595" s="222">
        <f t="shared" si="1519"/>
        <v>0</v>
      </c>
      <c r="EY595" s="222">
        <f t="shared" si="1520"/>
        <v>0</v>
      </c>
      <c r="EZ595" s="222">
        <f t="shared" si="1521"/>
        <v>0</v>
      </c>
      <c r="FA595" s="222">
        <f t="shared" si="1522"/>
        <v>0</v>
      </c>
      <c r="FB595" s="222">
        <f t="shared" si="1523"/>
        <v>0</v>
      </c>
      <c r="FC595" s="222">
        <f t="shared" si="1524"/>
        <v>0</v>
      </c>
      <c r="FD595" s="222">
        <f t="shared" si="1525"/>
        <v>0</v>
      </c>
      <c r="FE595" s="222">
        <f t="shared" si="1526"/>
        <v>0</v>
      </c>
      <c r="FF595" s="222">
        <f t="shared" si="1527"/>
        <v>0</v>
      </c>
      <c r="FG595" s="222">
        <f t="shared" si="1528"/>
        <v>0</v>
      </c>
      <c r="FH595" s="222">
        <f t="shared" si="1529"/>
        <v>0</v>
      </c>
      <c r="FI595" s="222">
        <f t="shared" si="1530"/>
        <v>0</v>
      </c>
      <c r="FJ595" s="222">
        <f t="shared" si="1531"/>
        <v>0</v>
      </c>
      <c r="FK595" s="222">
        <f t="shared" si="1532"/>
        <v>0</v>
      </c>
      <c r="FL595" s="222">
        <f t="shared" si="1533"/>
        <v>0</v>
      </c>
      <c r="FM595" s="222">
        <f t="shared" si="1534"/>
        <v>0</v>
      </c>
      <c r="FN595" s="222">
        <f t="shared" si="1535"/>
        <v>0</v>
      </c>
      <c r="FO595" s="222">
        <f t="shared" si="1536"/>
        <v>0</v>
      </c>
      <c r="FP595" s="222">
        <f t="shared" si="1537"/>
        <v>0</v>
      </c>
      <c r="FQ595" s="222">
        <f t="shared" si="1538"/>
        <v>0</v>
      </c>
      <c r="FR595" s="222">
        <f t="shared" si="1539"/>
        <v>0</v>
      </c>
      <c r="FS595" s="222">
        <f t="shared" si="1540"/>
        <v>0</v>
      </c>
      <c r="FT595" s="222">
        <f t="shared" si="1541"/>
        <v>0</v>
      </c>
      <c r="FU595" s="222">
        <f t="shared" si="1542"/>
        <v>0</v>
      </c>
      <c r="FV595" s="222">
        <f t="shared" si="1543"/>
        <v>0</v>
      </c>
      <c r="FW595" s="222">
        <f t="shared" si="1544"/>
        <v>0</v>
      </c>
      <c r="FX595" s="222">
        <f t="shared" si="1545"/>
        <v>0</v>
      </c>
      <c r="FY595" s="222">
        <f t="shared" si="1546"/>
        <v>0</v>
      </c>
      <c r="FZ595" s="222">
        <f t="shared" si="1547"/>
        <v>0</v>
      </c>
      <c r="GA595" s="222">
        <f t="shared" si="1548"/>
        <v>0</v>
      </c>
      <c r="GB595" s="222">
        <f t="shared" si="1549"/>
        <v>0</v>
      </c>
      <c r="GC595" s="222">
        <f t="shared" si="1550"/>
        <v>0</v>
      </c>
      <c r="GD595" s="222">
        <f t="shared" si="1551"/>
        <v>0</v>
      </c>
      <c r="GE595" s="222">
        <f t="shared" si="1552"/>
        <v>0</v>
      </c>
      <c r="GF595" s="222">
        <f t="shared" si="1553"/>
        <v>0</v>
      </c>
      <c r="GG595" s="222">
        <f t="shared" si="1554"/>
        <v>0</v>
      </c>
      <c r="GH595" s="222">
        <f t="shared" si="1555"/>
        <v>0</v>
      </c>
      <c r="GI595" s="222">
        <f t="shared" si="1556"/>
        <v>0</v>
      </c>
      <c r="GJ595" s="222">
        <f t="shared" si="1557"/>
        <v>0</v>
      </c>
      <c r="GK595" s="222">
        <f t="shared" si="1558"/>
        <v>0</v>
      </c>
      <c r="GL595" s="222">
        <f t="shared" si="1559"/>
        <v>0</v>
      </c>
      <c r="GM595" s="222">
        <f t="shared" si="1560"/>
        <v>0</v>
      </c>
      <c r="GN595" s="222">
        <f t="shared" si="1561"/>
        <v>0</v>
      </c>
      <c r="GO595" s="222">
        <f t="shared" si="1562"/>
        <v>0</v>
      </c>
      <c r="GP595" s="222">
        <f t="shared" si="1563"/>
        <v>0</v>
      </c>
      <c r="GQ595" s="222">
        <f t="shared" si="1564"/>
        <v>0</v>
      </c>
      <c r="GR595" s="222">
        <f t="shared" si="1565"/>
        <v>0</v>
      </c>
      <c r="GS595" s="222">
        <f t="shared" si="1566"/>
        <v>0</v>
      </c>
      <c r="GT595" s="222">
        <f t="shared" si="1567"/>
        <v>0</v>
      </c>
      <c r="GU595" s="222">
        <f t="shared" si="1568"/>
        <v>0</v>
      </c>
      <c r="GV595" s="222">
        <f t="shared" si="1569"/>
        <v>0</v>
      </c>
      <c r="GW595" s="222">
        <f t="shared" si="1570"/>
        <v>0</v>
      </c>
      <c r="GX595" s="222">
        <f t="shared" si="1571"/>
        <v>0</v>
      </c>
      <c r="GY595" s="222">
        <f t="shared" si="1572"/>
        <v>0</v>
      </c>
      <c r="GZ595" s="222">
        <f t="shared" si="1573"/>
        <v>0</v>
      </c>
      <c r="HA595" s="222">
        <f t="shared" si="1574"/>
        <v>0</v>
      </c>
      <c r="HB595" s="222">
        <f t="shared" si="1575"/>
        <v>0</v>
      </c>
      <c r="HC595" s="222">
        <f t="shared" si="1576"/>
        <v>0</v>
      </c>
      <c r="HD595" s="222">
        <f t="shared" si="1577"/>
        <v>0</v>
      </c>
      <c r="HE595" s="222">
        <f t="shared" si="1578"/>
        <v>0</v>
      </c>
      <c r="HF595" s="222">
        <f t="shared" si="1579"/>
        <v>0</v>
      </c>
      <c r="HG595" s="222">
        <f t="shared" si="1580"/>
        <v>0</v>
      </c>
      <c r="HH595" s="222">
        <f t="shared" si="1581"/>
        <v>0</v>
      </c>
      <c r="HI595" s="222">
        <f t="shared" si="1582"/>
        <v>0</v>
      </c>
      <c r="HJ595" s="222">
        <f t="shared" si="1583"/>
        <v>0</v>
      </c>
      <c r="HK595" s="222">
        <f t="shared" si="1584"/>
        <v>0</v>
      </c>
      <c r="HL595" s="222">
        <f t="shared" si="1585"/>
        <v>0</v>
      </c>
      <c r="HM595" s="222">
        <f t="shared" si="1586"/>
        <v>0</v>
      </c>
      <c r="HN595" s="222">
        <f t="shared" si="1587"/>
        <v>0</v>
      </c>
      <c r="HO595" s="222">
        <f t="shared" si="1588"/>
        <v>0</v>
      </c>
      <c r="HP595" s="222">
        <f t="shared" si="1589"/>
        <v>0</v>
      </c>
      <c r="HQ595" s="222">
        <f t="shared" si="1590"/>
        <v>0</v>
      </c>
      <c r="HR595" s="222">
        <f t="shared" si="1591"/>
        <v>0</v>
      </c>
      <c r="HS595" s="222">
        <f t="shared" si="1592"/>
        <v>0</v>
      </c>
      <c r="HT595" s="222">
        <f t="shared" si="1593"/>
        <v>0</v>
      </c>
      <c r="HU595" s="222">
        <f t="shared" si="1594"/>
        <v>0</v>
      </c>
      <c r="HV595" s="222">
        <f t="shared" si="1595"/>
        <v>0</v>
      </c>
      <c r="HW595" s="222">
        <f t="shared" si="1596"/>
        <v>0</v>
      </c>
      <c r="HX595" s="222">
        <f t="shared" si="1597"/>
        <v>0</v>
      </c>
      <c r="HY595" s="222">
        <f t="shared" si="1598"/>
        <v>0</v>
      </c>
      <c r="HZ595" s="222">
        <f t="shared" si="1599"/>
        <v>0</v>
      </c>
      <c r="IA595" s="222">
        <f t="shared" si="1600"/>
        <v>0</v>
      </c>
      <c r="IB595" s="222">
        <f t="shared" si="1601"/>
        <v>0</v>
      </c>
      <c r="IC595" s="222">
        <f t="shared" si="1602"/>
        <v>0</v>
      </c>
      <c r="ID595" s="222">
        <f t="shared" si="1603"/>
        <v>0</v>
      </c>
      <c r="IE595" s="222">
        <f t="shared" si="1604"/>
        <v>0</v>
      </c>
      <c r="IF595" s="222">
        <f t="shared" si="1605"/>
        <v>0</v>
      </c>
      <c r="IG595" s="222">
        <f t="shared" si="1606"/>
        <v>0</v>
      </c>
      <c r="IH595" s="222">
        <f t="shared" si="1607"/>
        <v>0</v>
      </c>
      <c r="II595" s="222">
        <f t="shared" si="1608"/>
        <v>0</v>
      </c>
      <c r="IJ595" s="222">
        <f t="shared" si="1609"/>
        <v>0</v>
      </c>
      <c r="IK595" s="222">
        <f t="shared" si="1610"/>
        <v>0</v>
      </c>
      <c r="IL595" s="222">
        <f t="shared" si="1611"/>
        <v>0</v>
      </c>
      <c r="IM595" s="222">
        <f t="shared" si="1612"/>
        <v>0</v>
      </c>
      <c r="IN595" s="222">
        <f t="shared" si="1613"/>
        <v>0</v>
      </c>
      <c r="IO595" s="222">
        <f t="shared" si="1614"/>
        <v>0</v>
      </c>
      <c r="IP595" s="222">
        <f t="shared" si="1615"/>
        <v>0</v>
      </c>
      <c r="IQ595" s="222">
        <f t="shared" si="1616"/>
        <v>0</v>
      </c>
      <c r="IR595" s="222">
        <f t="shared" si="1617"/>
        <v>0</v>
      </c>
      <c r="IS595" s="222">
        <f t="shared" si="1618"/>
        <v>0</v>
      </c>
      <c r="IT595" s="222">
        <f t="shared" si="1619"/>
        <v>0</v>
      </c>
      <c r="IU595" s="222">
        <f t="shared" si="1620"/>
        <v>0</v>
      </c>
      <c r="IV595" s="222">
        <f t="shared" si="1621"/>
        <v>0</v>
      </c>
      <c r="IW595" s="222">
        <f t="shared" si="1622"/>
        <v>0</v>
      </c>
      <c r="IX595" s="222">
        <f t="shared" si="1623"/>
        <v>0</v>
      </c>
      <c r="IY595" s="222">
        <f t="shared" si="1624"/>
        <v>0</v>
      </c>
      <c r="IZ595" s="222">
        <f t="shared" si="1625"/>
        <v>0</v>
      </c>
      <c r="JA595" s="222">
        <f t="shared" si="1626"/>
        <v>0</v>
      </c>
      <c r="JB595" s="222">
        <f t="shared" si="1627"/>
        <v>0</v>
      </c>
    </row>
    <row r="596" spans="2:262">
      <c r="B596" s="230">
        <v>235</v>
      </c>
      <c r="C596" s="229">
        <f t="shared" si="1628"/>
        <v>4.589843749999988E-3</v>
      </c>
      <c r="D596" s="226">
        <f t="shared" ca="1" si="1371"/>
        <v>72.134956518682159</v>
      </c>
      <c r="E596" s="225">
        <f ca="1">IG361</f>
        <v>0.13495651868216291</v>
      </c>
      <c r="F596" s="224">
        <v>235</v>
      </c>
      <c r="G596" s="222">
        <f t="shared" si="1372"/>
        <v>0</v>
      </c>
      <c r="H596" s="222">
        <f t="shared" si="1373"/>
        <v>0</v>
      </c>
      <c r="I596" s="222">
        <f t="shared" si="1374"/>
        <v>0</v>
      </c>
      <c r="J596" s="222">
        <f t="shared" si="1375"/>
        <v>0</v>
      </c>
      <c r="K596" s="222">
        <f t="shared" si="1376"/>
        <v>0</v>
      </c>
      <c r="L596" s="222">
        <f t="shared" si="1377"/>
        <v>0</v>
      </c>
      <c r="M596" s="222">
        <f t="shared" si="1378"/>
        <v>0</v>
      </c>
      <c r="N596" s="222">
        <f t="shared" si="1379"/>
        <v>0</v>
      </c>
      <c r="O596" s="222">
        <f t="shared" si="1380"/>
        <v>0</v>
      </c>
      <c r="P596" s="222">
        <f t="shared" si="1381"/>
        <v>0</v>
      </c>
      <c r="Q596" s="222">
        <f t="shared" si="1382"/>
        <v>0</v>
      </c>
      <c r="R596" s="222">
        <f t="shared" si="1383"/>
        <v>0</v>
      </c>
      <c r="S596" s="222">
        <f t="shared" si="1384"/>
        <v>0</v>
      </c>
      <c r="T596" s="222">
        <f t="shared" si="1385"/>
        <v>0</v>
      </c>
      <c r="U596" s="222">
        <f t="shared" si="1386"/>
        <v>0</v>
      </c>
      <c r="V596" s="222">
        <f t="shared" si="1387"/>
        <v>0</v>
      </c>
      <c r="W596" s="222">
        <f t="shared" si="1388"/>
        <v>0</v>
      </c>
      <c r="X596" s="222">
        <f t="shared" si="1389"/>
        <v>0</v>
      </c>
      <c r="Y596" s="222">
        <f t="shared" si="1390"/>
        <v>0</v>
      </c>
      <c r="Z596" s="222">
        <f t="shared" si="1391"/>
        <v>0</v>
      </c>
      <c r="AA596" s="222">
        <f t="shared" si="1392"/>
        <v>0</v>
      </c>
      <c r="AB596" s="222">
        <f t="shared" si="1393"/>
        <v>0</v>
      </c>
      <c r="AC596" s="222">
        <f t="shared" si="1394"/>
        <v>0</v>
      </c>
      <c r="AD596" s="222">
        <f t="shared" si="1395"/>
        <v>0</v>
      </c>
      <c r="AE596" s="222">
        <f t="shared" si="1396"/>
        <v>0</v>
      </c>
      <c r="AF596" s="222">
        <f t="shared" si="1397"/>
        <v>0</v>
      </c>
      <c r="AG596" s="222">
        <f t="shared" si="1398"/>
        <v>0</v>
      </c>
      <c r="AH596" s="222">
        <f t="shared" si="1399"/>
        <v>0</v>
      </c>
      <c r="AI596" s="222">
        <f t="shared" si="1400"/>
        <v>0</v>
      </c>
      <c r="AJ596" s="222">
        <f t="shared" si="1401"/>
        <v>0</v>
      </c>
      <c r="AK596" s="222">
        <f t="shared" si="1402"/>
        <v>0</v>
      </c>
      <c r="AL596" s="222">
        <f t="shared" si="1403"/>
        <v>0</v>
      </c>
      <c r="AM596" s="222">
        <f t="shared" si="1404"/>
        <v>0</v>
      </c>
      <c r="AN596" s="222">
        <f t="shared" si="1405"/>
        <v>0</v>
      </c>
      <c r="AO596" s="222">
        <f t="shared" si="1406"/>
        <v>0</v>
      </c>
      <c r="AP596" s="222">
        <f t="shared" si="1407"/>
        <v>0</v>
      </c>
      <c r="AQ596" s="222">
        <f t="shared" si="1408"/>
        <v>0</v>
      </c>
      <c r="AR596" s="222">
        <f t="shared" si="1409"/>
        <v>0</v>
      </c>
      <c r="AS596" s="222">
        <f t="shared" si="1410"/>
        <v>0</v>
      </c>
      <c r="AT596" s="222">
        <f t="shared" si="1411"/>
        <v>0</v>
      </c>
      <c r="AU596" s="222">
        <f t="shared" si="1412"/>
        <v>0</v>
      </c>
      <c r="AV596" s="222">
        <f t="shared" si="1413"/>
        <v>0</v>
      </c>
      <c r="AW596" s="222">
        <f t="shared" si="1414"/>
        <v>0</v>
      </c>
      <c r="AX596" s="222">
        <f t="shared" si="1415"/>
        <v>0</v>
      </c>
      <c r="AY596" s="222">
        <f t="shared" si="1416"/>
        <v>0</v>
      </c>
      <c r="AZ596" s="222">
        <f t="shared" si="1417"/>
        <v>0</v>
      </c>
      <c r="BA596" s="222">
        <f t="shared" si="1418"/>
        <v>0</v>
      </c>
      <c r="BB596" s="222">
        <f t="shared" si="1419"/>
        <v>0</v>
      </c>
      <c r="BC596" s="222">
        <f t="shared" si="1420"/>
        <v>0</v>
      </c>
      <c r="BD596" s="222">
        <f t="shared" si="1421"/>
        <v>0</v>
      </c>
      <c r="BE596" s="222">
        <f t="shared" si="1422"/>
        <v>0</v>
      </c>
      <c r="BF596" s="222">
        <f t="shared" si="1423"/>
        <v>0</v>
      </c>
      <c r="BG596" s="222">
        <f t="shared" si="1424"/>
        <v>0</v>
      </c>
      <c r="BH596" s="222">
        <f t="shared" si="1425"/>
        <v>0</v>
      </c>
      <c r="BI596" s="222">
        <f t="shared" si="1426"/>
        <v>0</v>
      </c>
      <c r="BJ596" s="222">
        <f t="shared" si="1427"/>
        <v>0</v>
      </c>
      <c r="BK596" s="222">
        <f t="shared" si="1428"/>
        <v>0</v>
      </c>
      <c r="BL596" s="222">
        <f t="shared" si="1429"/>
        <v>0</v>
      </c>
      <c r="BM596" s="222">
        <f t="shared" si="1430"/>
        <v>0</v>
      </c>
      <c r="BN596" s="222">
        <f t="shared" si="1431"/>
        <v>0</v>
      </c>
      <c r="BO596" s="222">
        <f t="shared" si="1432"/>
        <v>0</v>
      </c>
      <c r="BP596" s="222">
        <f t="shared" si="1433"/>
        <v>0</v>
      </c>
      <c r="BQ596" s="222">
        <f t="shared" si="1434"/>
        <v>0</v>
      </c>
      <c r="BR596" s="222">
        <f t="shared" si="1435"/>
        <v>0</v>
      </c>
      <c r="BS596" s="222">
        <f t="shared" si="1436"/>
        <v>0</v>
      </c>
      <c r="BT596" s="222">
        <f t="shared" si="1437"/>
        <v>0</v>
      </c>
      <c r="BU596" s="222">
        <f t="shared" si="1438"/>
        <v>0</v>
      </c>
      <c r="BV596" s="222">
        <f t="shared" si="1439"/>
        <v>0</v>
      </c>
      <c r="BW596" s="222">
        <f t="shared" si="1440"/>
        <v>0</v>
      </c>
      <c r="BX596" s="222">
        <f t="shared" si="1441"/>
        <v>0</v>
      </c>
      <c r="BY596" s="222">
        <f t="shared" si="1442"/>
        <v>0</v>
      </c>
      <c r="BZ596" s="222">
        <f t="shared" si="1443"/>
        <v>0</v>
      </c>
      <c r="CA596" s="222">
        <f t="shared" si="1444"/>
        <v>0</v>
      </c>
      <c r="CB596" s="222">
        <f t="shared" si="1445"/>
        <v>0</v>
      </c>
      <c r="CC596" s="222">
        <f t="shared" si="1446"/>
        <v>0</v>
      </c>
      <c r="CD596" s="222">
        <f t="shared" si="1447"/>
        <v>0</v>
      </c>
      <c r="CE596" s="222">
        <f t="shared" si="1448"/>
        <v>0</v>
      </c>
      <c r="CF596" s="222">
        <f t="shared" si="1449"/>
        <v>0</v>
      </c>
      <c r="CG596" s="222">
        <f t="shared" si="1450"/>
        <v>0</v>
      </c>
      <c r="CH596" s="222">
        <f t="shared" si="1451"/>
        <v>0</v>
      </c>
      <c r="CI596" s="222">
        <f t="shared" si="1452"/>
        <v>0</v>
      </c>
      <c r="CJ596" s="222">
        <f t="shared" si="1453"/>
        <v>0</v>
      </c>
      <c r="CK596" s="222">
        <f t="shared" si="1454"/>
        <v>0</v>
      </c>
      <c r="CL596" s="222">
        <f t="shared" si="1455"/>
        <v>0</v>
      </c>
      <c r="CM596" s="222">
        <f t="shared" si="1456"/>
        <v>0</v>
      </c>
      <c r="CN596" s="222">
        <f t="shared" si="1457"/>
        <v>0</v>
      </c>
      <c r="CO596" s="222">
        <f t="shared" si="1458"/>
        <v>0</v>
      </c>
      <c r="CP596" s="222">
        <f t="shared" si="1459"/>
        <v>0</v>
      </c>
      <c r="CQ596" s="222">
        <f t="shared" si="1460"/>
        <v>0</v>
      </c>
      <c r="CR596" s="222">
        <f t="shared" si="1461"/>
        <v>0</v>
      </c>
      <c r="CS596" s="222">
        <f t="shared" si="1462"/>
        <v>0</v>
      </c>
      <c r="CT596" s="222">
        <f t="shared" si="1463"/>
        <v>0</v>
      </c>
      <c r="CU596" s="222">
        <f t="shared" si="1464"/>
        <v>0</v>
      </c>
      <c r="CV596" s="222">
        <f t="shared" si="1465"/>
        <v>0</v>
      </c>
      <c r="CW596" s="222">
        <f t="shared" si="1466"/>
        <v>0</v>
      </c>
      <c r="CX596" s="222">
        <f t="shared" si="1467"/>
        <v>0</v>
      </c>
      <c r="CY596" s="222">
        <f t="shared" si="1468"/>
        <v>0</v>
      </c>
      <c r="CZ596" s="222">
        <f t="shared" si="1469"/>
        <v>0</v>
      </c>
      <c r="DA596" s="222">
        <f t="shared" si="1470"/>
        <v>0</v>
      </c>
      <c r="DB596" s="222">
        <f t="shared" si="1471"/>
        <v>0</v>
      </c>
      <c r="DC596" s="222">
        <f t="shared" si="1472"/>
        <v>0</v>
      </c>
      <c r="DD596" s="222">
        <f t="shared" si="1473"/>
        <v>0</v>
      </c>
      <c r="DE596" s="222">
        <f t="shared" si="1474"/>
        <v>0</v>
      </c>
      <c r="DF596" s="222">
        <f t="shared" si="1475"/>
        <v>0</v>
      </c>
      <c r="DG596" s="222">
        <f t="shared" si="1476"/>
        <v>0</v>
      </c>
      <c r="DH596" s="222">
        <f t="shared" si="1477"/>
        <v>0</v>
      </c>
      <c r="DI596" s="222">
        <f t="shared" si="1478"/>
        <v>0</v>
      </c>
      <c r="DJ596" s="222">
        <f t="shared" si="1479"/>
        <v>0</v>
      </c>
      <c r="DK596" s="222">
        <f t="shared" si="1480"/>
        <v>0</v>
      </c>
      <c r="DL596" s="222">
        <f t="shared" si="1481"/>
        <v>0</v>
      </c>
      <c r="DM596" s="222">
        <f t="shared" si="1482"/>
        <v>0</v>
      </c>
      <c r="DN596" s="222">
        <f t="shared" si="1483"/>
        <v>0</v>
      </c>
      <c r="DO596" s="222">
        <f t="shared" si="1484"/>
        <v>0</v>
      </c>
      <c r="DP596" s="222">
        <f t="shared" si="1485"/>
        <v>0</v>
      </c>
      <c r="DQ596" s="222">
        <f t="shared" si="1486"/>
        <v>0</v>
      </c>
      <c r="DR596" s="222">
        <f t="shared" si="1487"/>
        <v>0</v>
      </c>
      <c r="DS596" s="222">
        <f t="shared" si="1488"/>
        <v>0</v>
      </c>
      <c r="DT596" s="222">
        <f t="shared" si="1489"/>
        <v>0</v>
      </c>
      <c r="DU596" s="222">
        <f t="shared" si="1490"/>
        <v>0</v>
      </c>
      <c r="DV596" s="222">
        <f t="shared" si="1491"/>
        <v>0</v>
      </c>
      <c r="DW596" s="222">
        <f t="shared" si="1492"/>
        <v>0</v>
      </c>
      <c r="DX596" s="222">
        <f t="shared" si="1493"/>
        <v>0</v>
      </c>
      <c r="DY596" s="222">
        <f t="shared" si="1494"/>
        <v>0</v>
      </c>
      <c r="DZ596" s="222">
        <f t="shared" si="1495"/>
        <v>0</v>
      </c>
      <c r="EA596" s="222">
        <f t="shared" si="1496"/>
        <v>0</v>
      </c>
      <c r="EB596" s="222">
        <f t="shared" si="1497"/>
        <v>0</v>
      </c>
      <c r="EC596" s="222">
        <f t="shared" si="1498"/>
        <v>0</v>
      </c>
      <c r="ED596" s="222">
        <f t="shared" si="1499"/>
        <v>0</v>
      </c>
      <c r="EE596" s="222">
        <f t="shared" si="1500"/>
        <v>0</v>
      </c>
      <c r="EF596" s="222">
        <f t="shared" si="1501"/>
        <v>0</v>
      </c>
      <c r="EG596" s="222">
        <f t="shared" si="1502"/>
        <v>0</v>
      </c>
      <c r="EH596" s="222">
        <f t="shared" si="1503"/>
        <v>0</v>
      </c>
      <c r="EI596" s="222">
        <f t="shared" si="1504"/>
        <v>0</v>
      </c>
      <c r="EJ596" s="222">
        <f t="shared" si="1505"/>
        <v>0</v>
      </c>
      <c r="EK596" s="222">
        <f t="shared" si="1506"/>
        <v>0</v>
      </c>
      <c r="EL596" s="222">
        <f t="shared" si="1507"/>
        <v>0</v>
      </c>
      <c r="EM596" s="222">
        <f t="shared" si="1508"/>
        <v>0</v>
      </c>
      <c r="EN596" s="222">
        <f t="shared" si="1509"/>
        <v>0</v>
      </c>
      <c r="EO596" s="222">
        <f t="shared" si="1510"/>
        <v>0</v>
      </c>
      <c r="EP596" s="222">
        <f t="shared" si="1511"/>
        <v>0</v>
      </c>
      <c r="EQ596" s="222">
        <f t="shared" si="1512"/>
        <v>0</v>
      </c>
      <c r="ER596" s="222">
        <f t="shared" si="1513"/>
        <v>0</v>
      </c>
      <c r="ES596" s="222">
        <f t="shared" si="1514"/>
        <v>0</v>
      </c>
      <c r="ET596" s="222">
        <f t="shared" si="1515"/>
        <v>0</v>
      </c>
      <c r="EU596" s="222">
        <f t="shared" si="1516"/>
        <v>0</v>
      </c>
      <c r="EV596" s="222">
        <f t="shared" si="1517"/>
        <v>0</v>
      </c>
      <c r="EW596" s="222">
        <f t="shared" si="1518"/>
        <v>0</v>
      </c>
      <c r="EX596" s="222">
        <f t="shared" si="1519"/>
        <v>0</v>
      </c>
      <c r="EY596" s="222">
        <f t="shared" si="1520"/>
        <v>0</v>
      </c>
      <c r="EZ596" s="222">
        <f t="shared" si="1521"/>
        <v>0</v>
      </c>
      <c r="FA596" s="222">
        <f t="shared" si="1522"/>
        <v>0</v>
      </c>
      <c r="FB596" s="222">
        <f t="shared" si="1523"/>
        <v>0</v>
      </c>
      <c r="FC596" s="222">
        <f t="shared" si="1524"/>
        <v>0</v>
      </c>
      <c r="FD596" s="222">
        <f t="shared" si="1525"/>
        <v>0</v>
      </c>
      <c r="FE596" s="222">
        <f t="shared" si="1526"/>
        <v>0</v>
      </c>
      <c r="FF596" s="222">
        <f t="shared" si="1527"/>
        <v>0</v>
      </c>
      <c r="FG596" s="222">
        <f t="shared" si="1528"/>
        <v>0</v>
      </c>
      <c r="FH596" s="222">
        <f t="shared" si="1529"/>
        <v>0</v>
      </c>
      <c r="FI596" s="222">
        <f t="shared" si="1530"/>
        <v>0</v>
      </c>
      <c r="FJ596" s="222">
        <f t="shared" si="1531"/>
        <v>0</v>
      </c>
      <c r="FK596" s="222">
        <f t="shared" si="1532"/>
        <v>0</v>
      </c>
      <c r="FL596" s="222">
        <f t="shared" si="1533"/>
        <v>0</v>
      </c>
      <c r="FM596" s="222">
        <f t="shared" si="1534"/>
        <v>0</v>
      </c>
      <c r="FN596" s="222">
        <f t="shared" si="1535"/>
        <v>0</v>
      </c>
      <c r="FO596" s="222">
        <f t="shared" si="1536"/>
        <v>0</v>
      </c>
      <c r="FP596" s="222">
        <f t="shared" si="1537"/>
        <v>0</v>
      </c>
      <c r="FQ596" s="222">
        <f t="shared" si="1538"/>
        <v>0</v>
      </c>
      <c r="FR596" s="222">
        <f t="shared" si="1539"/>
        <v>0</v>
      </c>
      <c r="FS596" s="222">
        <f t="shared" si="1540"/>
        <v>0</v>
      </c>
      <c r="FT596" s="222">
        <f t="shared" si="1541"/>
        <v>0</v>
      </c>
      <c r="FU596" s="222">
        <f t="shared" si="1542"/>
        <v>0</v>
      </c>
      <c r="FV596" s="222">
        <f t="shared" si="1543"/>
        <v>0</v>
      </c>
      <c r="FW596" s="222">
        <f t="shared" si="1544"/>
        <v>0</v>
      </c>
      <c r="FX596" s="222">
        <f t="shared" si="1545"/>
        <v>0</v>
      </c>
      <c r="FY596" s="222">
        <f t="shared" si="1546"/>
        <v>0</v>
      </c>
      <c r="FZ596" s="222">
        <f t="shared" si="1547"/>
        <v>0</v>
      </c>
      <c r="GA596" s="222">
        <f t="shared" si="1548"/>
        <v>0</v>
      </c>
      <c r="GB596" s="222">
        <f t="shared" si="1549"/>
        <v>0</v>
      </c>
      <c r="GC596" s="222">
        <f t="shared" si="1550"/>
        <v>0</v>
      </c>
      <c r="GD596" s="222">
        <f t="shared" si="1551"/>
        <v>0</v>
      </c>
      <c r="GE596" s="222">
        <f t="shared" si="1552"/>
        <v>0</v>
      </c>
      <c r="GF596" s="222">
        <f t="shared" si="1553"/>
        <v>0</v>
      </c>
      <c r="GG596" s="222">
        <f t="shared" si="1554"/>
        <v>0</v>
      </c>
      <c r="GH596" s="222">
        <f t="shared" si="1555"/>
        <v>0</v>
      </c>
      <c r="GI596" s="222">
        <f t="shared" si="1556"/>
        <v>0</v>
      </c>
      <c r="GJ596" s="222">
        <f t="shared" si="1557"/>
        <v>0</v>
      </c>
      <c r="GK596" s="222">
        <f t="shared" si="1558"/>
        <v>0</v>
      </c>
      <c r="GL596" s="222">
        <f t="shared" si="1559"/>
        <v>0</v>
      </c>
      <c r="GM596" s="222">
        <f t="shared" si="1560"/>
        <v>0</v>
      </c>
      <c r="GN596" s="222">
        <f t="shared" si="1561"/>
        <v>0</v>
      </c>
      <c r="GO596" s="222">
        <f t="shared" si="1562"/>
        <v>0</v>
      </c>
      <c r="GP596" s="222">
        <f t="shared" si="1563"/>
        <v>0</v>
      </c>
      <c r="GQ596" s="222">
        <f t="shared" si="1564"/>
        <v>0</v>
      </c>
      <c r="GR596" s="222">
        <f t="shared" si="1565"/>
        <v>0</v>
      </c>
      <c r="GS596" s="222">
        <f t="shared" si="1566"/>
        <v>0</v>
      </c>
      <c r="GT596" s="222">
        <f t="shared" si="1567"/>
        <v>0</v>
      </c>
      <c r="GU596" s="222">
        <f t="shared" si="1568"/>
        <v>0</v>
      </c>
      <c r="GV596" s="222">
        <f t="shared" si="1569"/>
        <v>0</v>
      </c>
      <c r="GW596" s="222">
        <f t="shared" si="1570"/>
        <v>0</v>
      </c>
      <c r="GX596" s="222">
        <f t="shared" si="1571"/>
        <v>0</v>
      </c>
      <c r="GY596" s="222">
        <f t="shared" si="1572"/>
        <v>0</v>
      </c>
      <c r="GZ596" s="222">
        <f t="shared" si="1573"/>
        <v>0</v>
      </c>
      <c r="HA596" s="222">
        <f t="shared" si="1574"/>
        <v>0</v>
      </c>
      <c r="HB596" s="222">
        <f t="shared" si="1575"/>
        <v>0</v>
      </c>
      <c r="HC596" s="222">
        <f t="shared" si="1576"/>
        <v>0</v>
      </c>
      <c r="HD596" s="222">
        <f t="shared" si="1577"/>
        <v>0</v>
      </c>
      <c r="HE596" s="222">
        <f t="shared" si="1578"/>
        <v>0</v>
      </c>
      <c r="HF596" s="222">
        <f t="shared" si="1579"/>
        <v>0</v>
      </c>
      <c r="HG596" s="222">
        <f t="shared" si="1580"/>
        <v>0</v>
      </c>
      <c r="HH596" s="222">
        <f t="shared" si="1581"/>
        <v>0</v>
      </c>
      <c r="HI596" s="222">
        <f t="shared" si="1582"/>
        <v>0</v>
      </c>
      <c r="HJ596" s="222">
        <f t="shared" si="1583"/>
        <v>0</v>
      </c>
      <c r="HK596" s="222">
        <f t="shared" si="1584"/>
        <v>0</v>
      </c>
      <c r="HL596" s="222">
        <f t="shared" si="1585"/>
        <v>0</v>
      </c>
      <c r="HM596" s="222">
        <f t="shared" si="1586"/>
        <v>0</v>
      </c>
      <c r="HN596" s="222">
        <f t="shared" si="1587"/>
        <v>0</v>
      </c>
      <c r="HO596" s="222">
        <f t="shared" si="1588"/>
        <v>0</v>
      </c>
      <c r="HP596" s="222">
        <f t="shared" si="1589"/>
        <v>0</v>
      </c>
      <c r="HQ596" s="222">
        <f t="shared" si="1590"/>
        <v>0</v>
      </c>
      <c r="HR596" s="222">
        <f t="shared" si="1591"/>
        <v>0</v>
      </c>
      <c r="HS596" s="222">
        <f t="shared" si="1592"/>
        <v>0</v>
      </c>
      <c r="HT596" s="222">
        <f t="shared" si="1593"/>
        <v>0</v>
      </c>
      <c r="HU596" s="222">
        <f t="shared" si="1594"/>
        <v>0</v>
      </c>
      <c r="HV596" s="222">
        <f t="shared" si="1595"/>
        <v>0</v>
      </c>
      <c r="HW596" s="222">
        <f t="shared" si="1596"/>
        <v>0</v>
      </c>
      <c r="HX596" s="222">
        <f t="shared" si="1597"/>
        <v>0</v>
      </c>
      <c r="HY596" s="222">
        <f t="shared" si="1598"/>
        <v>0</v>
      </c>
      <c r="HZ596" s="222">
        <f t="shared" si="1599"/>
        <v>0</v>
      </c>
      <c r="IA596" s="222">
        <f t="shared" si="1600"/>
        <v>0</v>
      </c>
      <c r="IB596" s="222">
        <f t="shared" si="1601"/>
        <v>0</v>
      </c>
      <c r="IC596" s="222">
        <f t="shared" si="1602"/>
        <v>0</v>
      </c>
      <c r="ID596" s="222">
        <f t="shared" si="1603"/>
        <v>0</v>
      </c>
      <c r="IE596" s="222">
        <f t="shared" si="1604"/>
        <v>0</v>
      </c>
      <c r="IF596" s="222">
        <f t="shared" si="1605"/>
        <v>0</v>
      </c>
      <c r="IG596" s="222">
        <f t="shared" si="1606"/>
        <v>0</v>
      </c>
      <c r="IH596" s="222">
        <f t="shared" si="1607"/>
        <v>0</v>
      </c>
      <c r="II596" s="222">
        <f t="shared" si="1608"/>
        <v>0</v>
      </c>
      <c r="IJ596" s="222">
        <f t="shared" si="1609"/>
        <v>0</v>
      </c>
      <c r="IK596" s="222">
        <f t="shared" si="1610"/>
        <v>0</v>
      </c>
      <c r="IL596" s="222">
        <f t="shared" si="1611"/>
        <v>0</v>
      </c>
      <c r="IM596" s="222">
        <f t="shared" si="1612"/>
        <v>0</v>
      </c>
      <c r="IN596" s="222">
        <f t="shared" si="1613"/>
        <v>0</v>
      </c>
      <c r="IO596" s="222">
        <f t="shared" si="1614"/>
        <v>0</v>
      </c>
      <c r="IP596" s="222">
        <f t="shared" si="1615"/>
        <v>0</v>
      </c>
      <c r="IQ596" s="222">
        <f t="shared" si="1616"/>
        <v>0</v>
      </c>
      <c r="IR596" s="222">
        <f t="shared" si="1617"/>
        <v>0</v>
      </c>
      <c r="IS596" s="222">
        <f t="shared" si="1618"/>
        <v>0</v>
      </c>
      <c r="IT596" s="222">
        <f t="shared" si="1619"/>
        <v>0</v>
      </c>
      <c r="IU596" s="222">
        <f t="shared" si="1620"/>
        <v>0</v>
      </c>
      <c r="IV596" s="222">
        <f t="shared" si="1621"/>
        <v>0</v>
      </c>
      <c r="IW596" s="222">
        <f t="shared" si="1622"/>
        <v>0</v>
      </c>
      <c r="IX596" s="222">
        <f t="shared" si="1623"/>
        <v>0</v>
      </c>
      <c r="IY596" s="222">
        <f t="shared" si="1624"/>
        <v>0</v>
      </c>
      <c r="IZ596" s="222">
        <f t="shared" si="1625"/>
        <v>0</v>
      </c>
      <c r="JA596" s="222">
        <f t="shared" si="1626"/>
        <v>0</v>
      </c>
      <c r="JB596" s="222">
        <f t="shared" si="1627"/>
        <v>0</v>
      </c>
    </row>
    <row r="597" spans="2:262">
      <c r="B597" s="230">
        <v>236</v>
      </c>
      <c r="C597" s="229">
        <f t="shared" si="1628"/>
        <v>4.6093749999999876E-3</v>
      </c>
      <c r="D597" s="226">
        <f t="shared" ca="1" si="1371"/>
        <v>72.135051302667947</v>
      </c>
      <c r="E597" s="225">
        <f ca="1">IH361</f>
        <v>0.13505130266795243</v>
      </c>
      <c r="F597" s="224">
        <v>236</v>
      </c>
      <c r="G597" s="222">
        <f t="shared" si="1372"/>
        <v>0</v>
      </c>
      <c r="H597" s="222">
        <f t="shared" si="1373"/>
        <v>0</v>
      </c>
      <c r="I597" s="222">
        <f t="shared" si="1374"/>
        <v>0</v>
      </c>
      <c r="J597" s="222">
        <f t="shared" si="1375"/>
        <v>0</v>
      </c>
      <c r="K597" s="222">
        <f t="shared" si="1376"/>
        <v>0</v>
      </c>
      <c r="L597" s="222">
        <f t="shared" si="1377"/>
        <v>0</v>
      </c>
      <c r="M597" s="222">
        <f t="shared" si="1378"/>
        <v>0</v>
      </c>
      <c r="N597" s="222">
        <f t="shared" si="1379"/>
        <v>0</v>
      </c>
      <c r="O597" s="222">
        <f t="shared" si="1380"/>
        <v>0</v>
      </c>
      <c r="P597" s="222">
        <f t="shared" si="1381"/>
        <v>0</v>
      </c>
      <c r="Q597" s="222">
        <f t="shared" si="1382"/>
        <v>0</v>
      </c>
      <c r="R597" s="222">
        <f t="shared" si="1383"/>
        <v>0</v>
      </c>
      <c r="S597" s="222">
        <f t="shared" si="1384"/>
        <v>0</v>
      </c>
      <c r="T597" s="222">
        <f t="shared" si="1385"/>
        <v>0</v>
      </c>
      <c r="U597" s="222">
        <f t="shared" si="1386"/>
        <v>0</v>
      </c>
      <c r="V597" s="222">
        <f t="shared" si="1387"/>
        <v>0</v>
      </c>
      <c r="W597" s="222">
        <f t="shared" si="1388"/>
        <v>0</v>
      </c>
      <c r="X597" s="222">
        <f t="shared" si="1389"/>
        <v>0</v>
      </c>
      <c r="Y597" s="222">
        <f t="shared" si="1390"/>
        <v>0</v>
      </c>
      <c r="Z597" s="222">
        <f t="shared" si="1391"/>
        <v>0</v>
      </c>
      <c r="AA597" s="222">
        <f t="shared" si="1392"/>
        <v>0</v>
      </c>
      <c r="AB597" s="222">
        <f t="shared" si="1393"/>
        <v>0</v>
      </c>
      <c r="AC597" s="222">
        <f t="shared" si="1394"/>
        <v>0</v>
      </c>
      <c r="AD597" s="222">
        <f t="shared" si="1395"/>
        <v>0</v>
      </c>
      <c r="AE597" s="222">
        <f t="shared" si="1396"/>
        <v>0</v>
      </c>
      <c r="AF597" s="222">
        <f t="shared" si="1397"/>
        <v>0</v>
      </c>
      <c r="AG597" s="222">
        <f t="shared" si="1398"/>
        <v>0</v>
      </c>
      <c r="AH597" s="222">
        <f t="shared" si="1399"/>
        <v>0</v>
      </c>
      <c r="AI597" s="222">
        <f t="shared" si="1400"/>
        <v>0</v>
      </c>
      <c r="AJ597" s="222">
        <f t="shared" si="1401"/>
        <v>0</v>
      </c>
      <c r="AK597" s="222">
        <f t="shared" si="1402"/>
        <v>0</v>
      </c>
      <c r="AL597" s="222">
        <f t="shared" si="1403"/>
        <v>0</v>
      </c>
      <c r="AM597" s="222">
        <f t="shared" si="1404"/>
        <v>0</v>
      </c>
      <c r="AN597" s="222">
        <f t="shared" si="1405"/>
        <v>0</v>
      </c>
      <c r="AO597" s="222">
        <f t="shared" si="1406"/>
        <v>0</v>
      </c>
      <c r="AP597" s="222">
        <f t="shared" si="1407"/>
        <v>0</v>
      </c>
      <c r="AQ597" s="222">
        <f t="shared" si="1408"/>
        <v>0</v>
      </c>
      <c r="AR597" s="222">
        <f t="shared" si="1409"/>
        <v>0</v>
      </c>
      <c r="AS597" s="222">
        <f t="shared" si="1410"/>
        <v>0</v>
      </c>
      <c r="AT597" s="222">
        <f t="shared" si="1411"/>
        <v>0</v>
      </c>
      <c r="AU597" s="222">
        <f t="shared" si="1412"/>
        <v>0</v>
      </c>
      <c r="AV597" s="222">
        <f t="shared" si="1413"/>
        <v>0</v>
      </c>
      <c r="AW597" s="222">
        <f t="shared" si="1414"/>
        <v>0</v>
      </c>
      <c r="AX597" s="222">
        <f t="shared" si="1415"/>
        <v>0</v>
      </c>
      <c r="AY597" s="222">
        <f t="shared" si="1416"/>
        <v>0</v>
      </c>
      <c r="AZ597" s="222">
        <f t="shared" si="1417"/>
        <v>0</v>
      </c>
      <c r="BA597" s="222">
        <f t="shared" si="1418"/>
        <v>0</v>
      </c>
      <c r="BB597" s="222">
        <f t="shared" si="1419"/>
        <v>0</v>
      </c>
      <c r="BC597" s="222">
        <f t="shared" si="1420"/>
        <v>0</v>
      </c>
      <c r="BD597" s="222">
        <f t="shared" si="1421"/>
        <v>0</v>
      </c>
      <c r="BE597" s="222">
        <f t="shared" si="1422"/>
        <v>0</v>
      </c>
      <c r="BF597" s="222">
        <f t="shared" si="1423"/>
        <v>0</v>
      </c>
      <c r="BG597" s="222">
        <f t="shared" si="1424"/>
        <v>0</v>
      </c>
      <c r="BH597" s="222">
        <f t="shared" si="1425"/>
        <v>0</v>
      </c>
      <c r="BI597" s="222">
        <f t="shared" si="1426"/>
        <v>0</v>
      </c>
      <c r="BJ597" s="222">
        <f t="shared" si="1427"/>
        <v>0</v>
      </c>
      <c r="BK597" s="222">
        <f t="shared" si="1428"/>
        <v>0</v>
      </c>
      <c r="BL597" s="222">
        <f t="shared" si="1429"/>
        <v>0</v>
      </c>
      <c r="BM597" s="222">
        <f t="shared" si="1430"/>
        <v>0</v>
      </c>
      <c r="BN597" s="222">
        <f t="shared" si="1431"/>
        <v>0</v>
      </c>
      <c r="BO597" s="222">
        <f t="shared" si="1432"/>
        <v>0</v>
      </c>
      <c r="BP597" s="222">
        <f t="shared" si="1433"/>
        <v>0</v>
      </c>
      <c r="BQ597" s="222">
        <f t="shared" si="1434"/>
        <v>0</v>
      </c>
      <c r="BR597" s="222">
        <f t="shared" si="1435"/>
        <v>0</v>
      </c>
      <c r="BS597" s="222">
        <f t="shared" si="1436"/>
        <v>0</v>
      </c>
      <c r="BT597" s="222">
        <f t="shared" si="1437"/>
        <v>0</v>
      </c>
      <c r="BU597" s="222">
        <f t="shared" si="1438"/>
        <v>0</v>
      </c>
      <c r="BV597" s="222">
        <f t="shared" si="1439"/>
        <v>0</v>
      </c>
      <c r="BW597" s="222">
        <f t="shared" si="1440"/>
        <v>0</v>
      </c>
      <c r="BX597" s="222">
        <f t="shared" si="1441"/>
        <v>0</v>
      </c>
      <c r="BY597" s="222">
        <f t="shared" si="1442"/>
        <v>0</v>
      </c>
      <c r="BZ597" s="222">
        <f t="shared" si="1443"/>
        <v>0</v>
      </c>
      <c r="CA597" s="222">
        <f t="shared" si="1444"/>
        <v>0</v>
      </c>
      <c r="CB597" s="222">
        <f t="shared" si="1445"/>
        <v>0</v>
      </c>
      <c r="CC597" s="222">
        <f t="shared" si="1446"/>
        <v>0</v>
      </c>
      <c r="CD597" s="222">
        <f t="shared" si="1447"/>
        <v>0</v>
      </c>
      <c r="CE597" s="222">
        <f t="shared" si="1448"/>
        <v>0</v>
      </c>
      <c r="CF597" s="222">
        <f t="shared" si="1449"/>
        <v>0</v>
      </c>
      <c r="CG597" s="222">
        <f t="shared" si="1450"/>
        <v>0</v>
      </c>
      <c r="CH597" s="222">
        <f t="shared" si="1451"/>
        <v>0</v>
      </c>
      <c r="CI597" s="222">
        <f t="shared" si="1452"/>
        <v>0</v>
      </c>
      <c r="CJ597" s="222">
        <f t="shared" si="1453"/>
        <v>0</v>
      </c>
      <c r="CK597" s="222">
        <f t="shared" si="1454"/>
        <v>0</v>
      </c>
      <c r="CL597" s="222">
        <f t="shared" si="1455"/>
        <v>0</v>
      </c>
      <c r="CM597" s="222">
        <f t="shared" si="1456"/>
        <v>0</v>
      </c>
      <c r="CN597" s="222">
        <f t="shared" si="1457"/>
        <v>0</v>
      </c>
      <c r="CO597" s="222">
        <f t="shared" si="1458"/>
        <v>0</v>
      </c>
      <c r="CP597" s="222">
        <f t="shared" si="1459"/>
        <v>0</v>
      </c>
      <c r="CQ597" s="222">
        <f t="shared" si="1460"/>
        <v>0</v>
      </c>
      <c r="CR597" s="222">
        <f t="shared" si="1461"/>
        <v>0</v>
      </c>
      <c r="CS597" s="222">
        <f t="shared" si="1462"/>
        <v>0</v>
      </c>
      <c r="CT597" s="222">
        <f t="shared" si="1463"/>
        <v>0</v>
      </c>
      <c r="CU597" s="222">
        <f t="shared" si="1464"/>
        <v>0</v>
      </c>
      <c r="CV597" s="222">
        <f t="shared" si="1465"/>
        <v>0</v>
      </c>
      <c r="CW597" s="222">
        <f t="shared" si="1466"/>
        <v>0</v>
      </c>
      <c r="CX597" s="222">
        <f t="shared" si="1467"/>
        <v>0</v>
      </c>
      <c r="CY597" s="222">
        <f t="shared" si="1468"/>
        <v>0</v>
      </c>
      <c r="CZ597" s="222">
        <f t="shared" si="1469"/>
        <v>0</v>
      </c>
      <c r="DA597" s="222">
        <f t="shared" si="1470"/>
        <v>0</v>
      </c>
      <c r="DB597" s="222">
        <f t="shared" si="1471"/>
        <v>0</v>
      </c>
      <c r="DC597" s="222">
        <f t="shared" si="1472"/>
        <v>0</v>
      </c>
      <c r="DD597" s="222">
        <f t="shared" si="1473"/>
        <v>0</v>
      </c>
      <c r="DE597" s="222">
        <f t="shared" si="1474"/>
        <v>0</v>
      </c>
      <c r="DF597" s="222">
        <f t="shared" si="1475"/>
        <v>0</v>
      </c>
      <c r="DG597" s="222">
        <f t="shared" si="1476"/>
        <v>0</v>
      </c>
      <c r="DH597" s="222">
        <f t="shared" si="1477"/>
        <v>0</v>
      </c>
      <c r="DI597" s="222">
        <f t="shared" si="1478"/>
        <v>0</v>
      </c>
      <c r="DJ597" s="222">
        <f t="shared" si="1479"/>
        <v>0</v>
      </c>
      <c r="DK597" s="222">
        <f t="shared" si="1480"/>
        <v>0</v>
      </c>
      <c r="DL597" s="222">
        <f t="shared" si="1481"/>
        <v>0</v>
      </c>
      <c r="DM597" s="222">
        <f t="shared" si="1482"/>
        <v>0</v>
      </c>
      <c r="DN597" s="222">
        <f t="shared" si="1483"/>
        <v>0</v>
      </c>
      <c r="DO597" s="222">
        <f t="shared" si="1484"/>
        <v>0</v>
      </c>
      <c r="DP597" s="222">
        <f t="shared" si="1485"/>
        <v>0</v>
      </c>
      <c r="DQ597" s="222">
        <f t="shared" si="1486"/>
        <v>0</v>
      </c>
      <c r="DR597" s="222">
        <f t="shared" si="1487"/>
        <v>0</v>
      </c>
      <c r="DS597" s="222">
        <f t="shared" si="1488"/>
        <v>0</v>
      </c>
      <c r="DT597" s="222">
        <f t="shared" si="1489"/>
        <v>0</v>
      </c>
      <c r="DU597" s="222">
        <f t="shared" si="1490"/>
        <v>0</v>
      </c>
      <c r="DV597" s="222">
        <f t="shared" si="1491"/>
        <v>0</v>
      </c>
      <c r="DW597" s="222">
        <f t="shared" si="1492"/>
        <v>0</v>
      </c>
      <c r="DX597" s="222">
        <f t="shared" si="1493"/>
        <v>0</v>
      </c>
      <c r="DY597" s="222">
        <f t="shared" si="1494"/>
        <v>0</v>
      </c>
      <c r="DZ597" s="222">
        <f t="shared" si="1495"/>
        <v>0</v>
      </c>
      <c r="EA597" s="222">
        <f t="shared" si="1496"/>
        <v>0</v>
      </c>
      <c r="EB597" s="222">
        <f t="shared" si="1497"/>
        <v>0</v>
      </c>
      <c r="EC597" s="222">
        <f t="shared" si="1498"/>
        <v>0</v>
      </c>
      <c r="ED597" s="222">
        <f t="shared" si="1499"/>
        <v>0</v>
      </c>
      <c r="EE597" s="222">
        <f t="shared" si="1500"/>
        <v>0</v>
      </c>
      <c r="EF597" s="222">
        <f t="shared" si="1501"/>
        <v>0</v>
      </c>
      <c r="EG597" s="222">
        <f t="shared" si="1502"/>
        <v>0</v>
      </c>
      <c r="EH597" s="222">
        <f t="shared" si="1503"/>
        <v>0</v>
      </c>
      <c r="EI597" s="222">
        <f t="shared" si="1504"/>
        <v>0</v>
      </c>
      <c r="EJ597" s="222">
        <f t="shared" si="1505"/>
        <v>0</v>
      </c>
      <c r="EK597" s="222">
        <f t="shared" si="1506"/>
        <v>0</v>
      </c>
      <c r="EL597" s="222">
        <f t="shared" si="1507"/>
        <v>0</v>
      </c>
      <c r="EM597" s="222">
        <f t="shared" si="1508"/>
        <v>0</v>
      </c>
      <c r="EN597" s="222">
        <f t="shared" si="1509"/>
        <v>0</v>
      </c>
      <c r="EO597" s="222">
        <f t="shared" si="1510"/>
        <v>0</v>
      </c>
      <c r="EP597" s="222">
        <f t="shared" si="1511"/>
        <v>0</v>
      </c>
      <c r="EQ597" s="222">
        <f t="shared" si="1512"/>
        <v>0</v>
      </c>
      <c r="ER597" s="222">
        <f t="shared" si="1513"/>
        <v>0</v>
      </c>
      <c r="ES597" s="222">
        <f t="shared" si="1514"/>
        <v>0</v>
      </c>
      <c r="ET597" s="222">
        <f t="shared" si="1515"/>
        <v>0</v>
      </c>
      <c r="EU597" s="222">
        <f t="shared" si="1516"/>
        <v>0</v>
      </c>
      <c r="EV597" s="222">
        <f t="shared" si="1517"/>
        <v>0</v>
      </c>
      <c r="EW597" s="222">
        <f t="shared" si="1518"/>
        <v>0</v>
      </c>
      <c r="EX597" s="222">
        <f t="shared" si="1519"/>
        <v>0</v>
      </c>
      <c r="EY597" s="222">
        <f t="shared" si="1520"/>
        <v>0</v>
      </c>
      <c r="EZ597" s="222">
        <f t="shared" si="1521"/>
        <v>0</v>
      </c>
      <c r="FA597" s="222">
        <f t="shared" si="1522"/>
        <v>0</v>
      </c>
      <c r="FB597" s="222">
        <f t="shared" si="1523"/>
        <v>0</v>
      </c>
      <c r="FC597" s="222">
        <f t="shared" si="1524"/>
        <v>0</v>
      </c>
      <c r="FD597" s="222">
        <f t="shared" si="1525"/>
        <v>0</v>
      </c>
      <c r="FE597" s="222">
        <f t="shared" si="1526"/>
        <v>0</v>
      </c>
      <c r="FF597" s="222">
        <f t="shared" si="1527"/>
        <v>0</v>
      </c>
      <c r="FG597" s="222">
        <f t="shared" si="1528"/>
        <v>0</v>
      </c>
      <c r="FH597" s="222">
        <f t="shared" si="1529"/>
        <v>0</v>
      </c>
      <c r="FI597" s="222">
        <f t="shared" si="1530"/>
        <v>0</v>
      </c>
      <c r="FJ597" s="222">
        <f t="shared" si="1531"/>
        <v>0</v>
      </c>
      <c r="FK597" s="222">
        <f t="shared" si="1532"/>
        <v>0</v>
      </c>
      <c r="FL597" s="222">
        <f t="shared" si="1533"/>
        <v>0</v>
      </c>
      <c r="FM597" s="222">
        <f t="shared" si="1534"/>
        <v>0</v>
      </c>
      <c r="FN597" s="222">
        <f t="shared" si="1535"/>
        <v>0</v>
      </c>
      <c r="FO597" s="222">
        <f t="shared" si="1536"/>
        <v>0</v>
      </c>
      <c r="FP597" s="222">
        <f t="shared" si="1537"/>
        <v>0</v>
      </c>
      <c r="FQ597" s="222">
        <f t="shared" si="1538"/>
        <v>0</v>
      </c>
      <c r="FR597" s="222">
        <f t="shared" si="1539"/>
        <v>0</v>
      </c>
      <c r="FS597" s="222">
        <f t="shared" si="1540"/>
        <v>0</v>
      </c>
      <c r="FT597" s="222">
        <f t="shared" si="1541"/>
        <v>0</v>
      </c>
      <c r="FU597" s="222">
        <f t="shared" si="1542"/>
        <v>0</v>
      </c>
      <c r="FV597" s="222">
        <f t="shared" si="1543"/>
        <v>0</v>
      </c>
      <c r="FW597" s="222">
        <f t="shared" si="1544"/>
        <v>0</v>
      </c>
      <c r="FX597" s="222">
        <f t="shared" si="1545"/>
        <v>0</v>
      </c>
      <c r="FY597" s="222">
        <f t="shared" si="1546"/>
        <v>0</v>
      </c>
      <c r="FZ597" s="222">
        <f t="shared" si="1547"/>
        <v>0</v>
      </c>
      <c r="GA597" s="222">
        <f t="shared" si="1548"/>
        <v>0</v>
      </c>
      <c r="GB597" s="222">
        <f t="shared" si="1549"/>
        <v>0</v>
      </c>
      <c r="GC597" s="222">
        <f t="shared" si="1550"/>
        <v>0</v>
      </c>
      <c r="GD597" s="222">
        <f t="shared" si="1551"/>
        <v>0</v>
      </c>
      <c r="GE597" s="222">
        <f t="shared" si="1552"/>
        <v>0</v>
      </c>
      <c r="GF597" s="222">
        <f t="shared" si="1553"/>
        <v>0</v>
      </c>
      <c r="GG597" s="222">
        <f t="shared" si="1554"/>
        <v>0</v>
      </c>
      <c r="GH597" s="222">
        <f t="shared" si="1555"/>
        <v>0</v>
      </c>
      <c r="GI597" s="222">
        <f t="shared" si="1556"/>
        <v>0</v>
      </c>
      <c r="GJ597" s="222">
        <f t="shared" si="1557"/>
        <v>0</v>
      </c>
      <c r="GK597" s="222">
        <f t="shared" si="1558"/>
        <v>0</v>
      </c>
      <c r="GL597" s="222">
        <f t="shared" si="1559"/>
        <v>0</v>
      </c>
      <c r="GM597" s="222">
        <f t="shared" si="1560"/>
        <v>0</v>
      </c>
      <c r="GN597" s="222">
        <f t="shared" si="1561"/>
        <v>0</v>
      </c>
      <c r="GO597" s="222">
        <f t="shared" si="1562"/>
        <v>0</v>
      </c>
      <c r="GP597" s="222">
        <f t="shared" si="1563"/>
        <v>0</v>
      </c>
      <c r="GQ597" s="222">
        <f t="shared" si="1564"/>
        <v>0</v>
      </c>
      <c r="GR597" s="222">
        <f t="shared" si="1565"/>
        <v>0</v>
      </c>
      <c r="GS597" s="222">
        <f t="shared" si="1566"/>
        <v>0</v>
      </c>
      <c r="GT597" s="222">
        <f t="shared" si="1567"/>
        <v>0</v>
      </c>
      <c r="GU597" s="222">
        <f t="shared" si="1568"/>
        <v>0</v>
      </c>
      <c r="GV597" s="222">
        <f t="shared" si="1569"/>
        <v>0</v>
      </c>
      <c r="GW597" s="222">
        <f t="shared" si="1570"/>
        <v>0</v>
      </c>
      <c r="GX597" s="222">
        <f t="shared" si="1571"/>
        <v>0</v>
      </c>
      <c r="GY597" s="222">
        <f t="shared" si="1572"/>
        <v>0</v>
      </c>
      <c r="GZ597" s="222">
        <f t="shared" si="1573"/>
        <v>0</v>
      </c>
      <c r="HA597" s="222">
        <f t="shared" si="1574"/>
        <v>0</v>
      </c>
      <c r="HB597" s="222">
        <f t="shared" si="1575"/>
        <v>0</v>
      </c>
      <c r="HC597" s="222">
        <f t="shared" si="1576"/>
        <v>0</v>
      </c>
      <c r="HD597" s="222">
        <f t="shared" si="1577"/>
        <v>0</v>
      </c>
      <c r="HE597" s="222">
        <f t="shared" si="1578"/>
        <v>0</v>
      </c>
      <c r="HF597" s="222">
        <f t="shared" si="1579"/>
        <v>0</v>
      </c>
      <c r="HG597" s="222">
        <f t="shared" si="1580"/>
        <v>0</v>
      </c>
      <c r="HH597" s="222">
        <f t="shared" si="1581"/>
        <v>0</v>
      </c>
      <c r="HI597" s="222">
        <f t="shared" si="1582"/>
        <v>0</v>
      </c>
      <c r="HJ597" s="222">
        <f t="shared" si="1583"/>
        <v>0</v>
      </c>
      <c r="HK597" s="222">
        <f t="shared" si="1584"/>
        <v>0</v>
      </c>
      <c r="HL597" s="222">
        <f t="shared" si="1585"/>
        <v>0</v>
      </c>
      <c r="HM597" s="222">
        <f t="shared" si="1586"/>
        <v>0</v>
      </c>
      <c r="HN597" s="222">
        <f t="shared" si="1587"/>
        <v>0</v>
      </c>
      <c r="HO597" s="222">
        <f t="shared" si="1588"/>
        <v>0</v>
      </c>
      <c r="HP597" s="222">
        <f t="shared" si="1589"/>
        <v>0</v>
      </c>
      <c r="HQ597" s="222">
        <f t="shared" si="1590"/>
        <v>0</v>
      </c>
      <c r="HR597" s="222">
        <f t="shared" si="1591"/>
        <v>0</v>
      </c>
      <c r="HS597" s="222">
        <f t="shared" si="1592"/>
        <v>0</v>
      </c>
      <c r="HT597" s="222">
        <f t="shared" si="1593"/>
        <v>0</v>
      </c>
      <c r="HU597" s="222">
        <f t="shared" si="1594"/>
        <v>0</v>
      </c>
      <c r="HV597" s="222">
        <f t="shared" si="1595"/>
        <v>0</v>
      </c>
      <c r="HW597" s="222">
        <f t="shared" si="1596"/>
        <v>0</v>
      </c>
      <c r="HX597" s="222">
        <f t="shared" si="1597"/>
        <v>0</v>
      </c>
      <c r="HY597" s="222">
        <f t="shared" si="1598"/>
        <v>0</v>
      </c>
      <c r="HZ597" s="222">
        <f t="shared" si="1599"/>
        <v>0</v>
      </c>
      <c r="IA597" s="222">
        <f t="shared" si="1600"/>
        <v>0</v>
      </c>
      <c r="IB597" s="222">
        <f t="shared" si="1601"/>
        <v>0</v>
      </c>
      <c r="IC597" s="222">
        <f t="shared" si="1602"/>
        <v>0</v>
      </c>
      <c r="ID597" s="222">
        <f t="shared" si="1603"/>
        <v>0</v>
      </c>
      <c r="IE597" s="222">
        <f t="shared" si="1604"/>
        <v>0</v>
      </c>
      <c r="IF597" s="222">
        <f t="shared" si="1605"/>
        <v>0</v>
      </c>
      <c r="IG597" s="222">
        <f t="shared" si="1606"/>
        <v>0</v>
      </c>
      <c r="IH597" s="222">
        <f t="shared" si="1607"/>
        <v>0</v>
      </c>
      <c r="II597" s="222">
        <f t="shared" si="1608"/>
        <v>0</v>
      </c>
      <c r="IJ597" s="222">
        <f t="shared" si="1609"/>
        <v>0</v>
      </c>
      <c r="IK597" s="222">
        <f t="shared" si="1610"/>
        <v>0</v>
      </c>
      <c r="IL597" s="222">
        <f t="shared" si="1611"/>
        <v>0</v>
      </c>
      <c r="IM597" s="222">
        <f t="shared" si="1612"/>
        <v>0</v>
      </c>
      <c r="IN597" s="222">
        <f t="shared" si="1613"/>
        <v>0</v>
      </c>
      <c r="IO597" s="222">
        <f t="shared" si="1614"/>
        <v>0</v>
      </c>
      <c r="IP597" s="222">
        <f t="shared" si="1615"/>
        <v>0</v>
      </c>
      <c r="IQ597" s="222">
        <f t="shared" si="1616"/>
        <v>0</v>
      </c>
      <c r="IR597" s="222">
        <f t="shared" si="1617"/>
        <v>0</v>
      </c>
      <c r="IS597" s="222">
        <f t="shared" si="1618"/>
        <v>0</v>
      </c>
      <c r="IT597" s="222">
        <f t="shared" si="1619"/>
        <v>0</v>
      </c>
      <c r="IU597" s="222">
        <f t="shared" si="1620"/>
        <v>0</v>
      </c>
      <c r="IV597" s="222">
        <f t="shared" si="1621"/>
        <v>0</v>
      </c>
      <c r="IW597" s="222">
        <f t="shared" si="1622"/>
        <v>0</v>
      </c>
      <c r="IX597" s="222">
        <f t="shared" si="1623"/>
        <v>0</v>
      </c>
      <c r="IY597" s="222">
        <f t="shared" si="1624"/>
        <v>0</v>
      </c>
      <c r="IZ597" s="222">
        <f t="shared" si="1625"/>
        <v>0</v>
      </c>
      <c r="JA597" s="222">
        <f t="shared" si="1626"/>
        <v>0</v>
      </c>
      <c r="JB597" s="222">
        <f t="shared" si="1627"/>
        <v>0</v>
      </c>
    </row>
    <row r="598" spans="2:262">
      <c r="B598" s="230">
        <v>237</v>
      </c>
      <c r="C598" s="229">
        <f t="shared" si="1628"/>
        <v>4.6289062499999872E-3</v>
      </c>
      <c r="D598" s="226">
        <f t="shared" ca="1" si="1371"/>
        <v>72.129452417658953</v>
      </c>
      <c r="E598" s="225">
        <f ca="1">II361</f>
        <v>0.12945241765894833</v>
      </c>
      <c r="F598" s="224">
        <v>237</v>
      </c>
      <c r="G598" s="222">
        <f t="shared" si="1372"/>
        <v>0</v>
      </c>
      <c r="H598" s="222">
        <f t="shared" si="1373"/>
        <v>0</v>
      </c>
      <c r="I598" s="222">
        <f t="shared" si="1374"/>
        <v>0</v>
      </c>
      <c r="J598" s="222">
        <f t="shared" si="1375"/>
        <v>0</v>
      </c>
      <c r="K598" s="222">
        <f t="shared" si="1376"/>
        <v>0</v>
      </c>
      <c r="L598" s="222">
        <f t="shared" si="1377"/>
        <v>0</v>
      </c>
      <c r="M598" s="222">
        <f t="shared" si="1378"/>
        <v>0</v>
      </c>
      <c r="N598" s="222">
        <f t="shared" si="1379"/>
        <v>0</v>
      </c>
      <c r="O598" s="222">
        <f t="shared" si="1380"/>
        <v>0</v>
      </c>
      <c r="P598" s="222">
        <f t="shared" si="1381"/>
        <v>0</v>
      </c>
      <c r="Q598" s="222">
        <f t="shared" si="1382"/>
        <v>0</v>
      </c>
      <c r="R598" s="222">
        <f t="shared" si="1383"/>
        <v>0</v>
      </c>
      <c r="S598" s="222">
        <f t="shared" si="1384"/>
        <v>0</v>
      </c>
      <c r="T598" s="222">
        <f t="shared" si="1385"/>
        <v>0</v>
      </c>
      <c r="U598" s="222">
        <f t="shared" si="1386"/>
        <v>0</v>
      </c>
      <c r="V598" s="222">
        <f t="shared" si="1387"/>
        <v>0</v>
      </c>
      <c r="W598" s="222">
        <f t="shared" si="1388"/>
        <v>0</v>
      </c>
      <c r="X598" s="222">
        <f t="shared" si="1389"/>
        <v>0</v>
      </c>
      <c r="Y598" s="222">
        <f t="shared" si="1390"/>
        <v>0</v>
      </c>
      <c r="Z598" s="222">
        <f t="shared" si="1391"/>
        <v>0</v>
      </c>
      <c r="AA598" s="222">
        <f t="shared" si="1392"/>
        <v>0</v>
      </c>
      <c r="AB598" s="222">
        <f t="shared" si="1393"/>
        <v>0</v>
      </c>
      <c r="AC598" s="222">
        <f t="shared" si="1394"/>
        <v>0</v>
      </c>
      <c r="AD598" s="222">
        <f t="shared" si="1395"/>
        <v>0</v>
      </c>
      <c r="AE598" s="222">
        <f t="shared" si="1396"/>
        <v>0</v>
      </c>
      <c r="AF598" s="222">
        <f t="shared" si="1397"/>
        <v>0</v>
      </c>
      <c r="AG598" s="222">
        <f t="shared" si="1398"/>
        <v>0</v>
      </c>
      <c r="AH598" s="222">
        <f t="shared" si="1399"/>
        <v>0</v>
      </c>
      <c r="AI598" s="222">
        <f t="shared" si="1400"/>
        <v>0</v>
      </c>
      <c r="AJ598" s="222">
        <f t="shared" si="1401"/>
        <v>0</v>
      </c>
      <c r="AK598" s="222">
        <f t="shared" si="1402"/>
        <v>0</v>
      </c>
      <c r="AL598" s="222">
        <f t="shared" si="1403"/>
        <v>0</v>
      </c>
      <c r="AM598" s="222">
        <f t="shared" si="1404"/>
        <v>0</v>
      </c>
      <c r="AN598" s="222">
        <f t="shared" si="1405"/>
        <v>0</v>
      </c>
      <c r="AO598" s="222">
        <f t="shared" si="1406"/>
        <v>0</v>
      </c>
      <c r="AP598" s="222">
        <f t="shared" si="1407"/>
        <v>0</v>
      </c>
      <c r="AQ598" s="222">
        <f t="shared" si="1408"/>
        <v>0</v>
      </c>
      <c r="AR598" s="222">
        <f t="shared" si="1409"/>
        <v>0</v>
      </c>
      <c r="AS598" s="222">
        <f t="shared" si="1410"/>
        <v>0</v>
      </c>
      <c r="AT598" s="222">
        <f t="shared" si="1411"/>
        <v>0</v>
      </c>
      <c r="AU598" s="222">
        <f t="shared" si="1412"/>
        <v>0</v>
      </c>
      <c r="AV598" s="222">
        <f t="shared" si="1413"/>
        <v>0</v>
      </c>
      <c r="AW598" s="222">
        <f t="shared" si="1414"/>
        <v>0</v>
      </c>
      <c r="AX598" s="222">
        <f t="shared" si="1415"/>
        <v>0</v>
      </c>
      <c r="AY598" s="222">
        <f t="shared" si="1416"/>
        <v>0</v>
      </c>
      <c r="AZ598" s="222">
        <f t="shared" si="1417"/>
        <v>0</v>
      </c>
      <c r="BA598" s="222">
        <f t="shared" si="1418"/>
        <v>0</v>
      </c>
      <c r="BB598" s="222">
        <f t="shared" si="1419"/>
        <v>0</v>
      </c>
      <c r="BC598" s="222">
        <f t="shared" si="1420"/>
        <v>0</v>
      </c>
      <c r="BD598" s="222">
        <f t="shared" si="1421"/>
        <v>0</v>
      </c>
      <c r="BE598" s="222">
        <f t="shared" si="1422"/>
        <v>0</v>
      </c>
      <c r="BF598" s="222">
        <f t="shared" si="1423"/>
        <v>0</v>
      </c>
      <c r="BG598" s="222">
        <f t="shared" si="1424"/>
        <v>0</v>
      </c>
      <c r="BH598" s="222">
        <f t="shared" si="1425"/>
        <v>0</v>
      </c>
      <c r="BI598" s="222">
        <f t="shared" si="1426"/>
        <v>0</v>
      </c>
      <c r="BJ598" s="222">
        <f t="shared" si="1427"/>
        <v>0</v>
      </c>
      <c r="BK598" s="222">
        <f t="shared" si="1428"/>
        <v>0</v>
      </c>
      <c r="BL598" s="222">
        <f t="shared" si="1429"/>
        <v>0</v>
      </c>
      <c r="BM598" s="222">
        <f t="shared" si="1430"/>
        <v>0</v>
      </c>
      <c r="BN598" s="222">
        <f t="shared" si="1431"/>
        <v>0</v>
      </c>
      <c r="BO598" s="222">
        <f t="shared" si="1432"/>
        <v>0</v>
      </c>
      <c r="BP598" s="222">
        <f t="shared" si="1433"/>
        <v>0</v>
      </c>
      <c r="BQ598" s="222">
        <f t="shared" si="1434"/>
        <v>0</v>
      </c>
      <c r="BR598" s="222">
        <f t="shared" si="1435"/>
        <v>0</v>
      </c>
      <c r="BS598" s="222">
        <f t="shared" si="1436"/>
        <v>0</v>
      </c>
      <c r="BT598" s="222">
        <f t="shared" si="1437"/>
        <v>0</v>
      </c>
      <c r="BU598" s="222">
        <f t="shared" si="1438"/>
        <v>0</v>
      </c>
      <c r="BV598" s="222">
        <f t="shared" si="1439"/>
        <v>0</v>
      </c>
      <c r="BW598" s="222">
        <f t="shared" si="1440"/>
        <v>0</v>
      </c>
      <c r="BX598" s="222">
        <f t="shared" si="1441"/>
        <v>0</v>
      </c>
      <c r="BY598" s="222">
        <f t="shared" si="1442"/>
        <v>0</v>
      </c>
      <c r="BZ598" s="222">
        <f t="shared" si="1443"/>
        <v>0</v>
      </c>
      <c r="CA598" s="222">
        <f t="shared" si="1444"/>
        <v>0</v>
      </c>
      <c r="CB598" s="222">
        <f t="shared" si="1445"/>
        <v>0</v>
      </c>
      <c r="CC598" s="222">
        <f t="shared" si="1446"/>
        <v>0</v>
      </c>
      <c r="CD598" s="222">
        <f t="shared" si="1447"/>
        <v>0</v>
      </c>
      <c r="CE598" s="222">
        <f t="shared" si="1448"/>
        <v>0</v>
      </c>
      <c r="CF598" s="222">
        <f t="shared" si="1449"/>
        <v>0</v>
      </c>
      <c r="CG598" s="222">
        <f t="shared" si="1450"/>
        <v>0</v>
      </c>
      <c r="CH598" s="222">
        <f t="shared" si="1451"/>
        <v>0</v>
      </c>
      <c r="CI598" s="222">
        <f t="shared" si="1452"/>
        <v>0</v>
      </c>
      <c r="CJ598" s="222">
        <f t="shared" si="1453"/>
        <v>0</v>
      </c>
      <c r="CK598" s="222">
        <f t="shared" si="1454"/>
        <v>0</v>
      </c>
      <c r="CL598" s="222">
        <f t="shared" si="1455"/>
        <v>0</v>
      </c>
      <c r="CM598" s="222">
        <f t="shared" si="1456"/>
        <v>0</v>
      </c>
      <c r="CN598" s="222">
        <f t="shared" si="1457"/>
        <v>0</v>
      </c>
      <c r="CO598" s="222">
        <f t="shared" si="1458"/>
        <v>0</v>
      </c>
      <c r="CP598" s="222">
        <f t="shared" si="1459"/>
        <v>0</v>
      </c>
      <c r="CQ598" s="222">
        <f t="shared" si="1460"/>
        <v>0</v>
      </c>
      <c r="CR598" s="222">
        <f t="shared" si="1461"/>
        <v>0</v>
      </c>
      <c r="CS598" s="222">
        <f t="shared" si="1462"/>
        <v>0</v>
      </c>
      <c r="CT598" s="222">
        <f t="shared" si="1463"/>
        <v>0</v>
      </c>
      <c r="CU598" s="222">
        <f t="shared" si="1464"/>
        <v>0</v>
      </c>
      <c r="CV598" s="222">
        <f t="shared" si="1465"/>
        <v>0</v>
      </c>
      <c r="CW598" s="222">
        <f t="shared" si="1466"/>
        <v>0</v>
      </c>
      <c r="CX598" s="222">
        <f t="shared" si="1467"/>
        <v>0</v>
      </c>
      <c r="CY598" s="222">
        <f t="shared" si="1468"/>
        <v>0</v>
      </c>
      <c r="CZ598" s="222">
        <f t="shared" si="1469"/>
        <v>0</v>
      </c>
      <c r="DA598" s="222">
        <f t="shared" si="1470"/>
        <v>0</v>
      </c>
      <c r="DB598" s="222">
        <f t="shared" si="1471"/>
        <v>0</v>
      </c>
      <c r="DC598" s="222">
        <f t="shared" si="1472"/>
        <v>0</v>
      </c>
      <c r="DD598" s="222">
        <f t="shared" si="1473"/>
        <v>0</v>
      </c>
      <c r="DE598" s="222">
        <f t="shared" si="1474"/>
        <v>0</v>
      </c>
      <c r="DF598" s="222">
        <f t="shared" si="1475"/>
        <v>0</v>
      </c>
      <c r="DG598" s="222">
        <f t="shared" si="1476"/>
        <v>0</v>
      </c>
      <c r="DH598" s="222">
        <f t="shared" si="1477"/>
        <v>0</v>
      </c>
      <c r="DI598" s="222">
        <f t="shared" si="1478"/>
        <v>0</v>
      </c>
      <c r="DJ598" s="222">
        <f t="shared" si="1479"/>
        <v>0</v>
      </c>
      <c r="DK598" s="222">
        <f t="shared" si="1480"/>
        <v>0</v>
      </c>
      <c r="DL598" s="222">
        <f t="shared" si="1481"/>
        <v>0</v>
      </c>
      <c r="DM598" s="222">
        <f t="shared" si="1482"/>
        <v>0</v>
      </c>
      <c r="DN598" s="222">
        <f t="shared" si="1483"/>
        <v>0</v>
      </c>
      <c r="DO598" s="222">
        <f t="shared" si="1484"/>
        <v>0</v>
      </c>
      <c r="DP598" s="222">
        <f t="shared" si="1485"/>
        <v>0</v>
      </c>
      <c r="DQ598" s="222">
        <f t="shared" si="1486"/>
        <v>0</v>
      </c>
      <c r="DR598" s="222">
        <f t="shared" si="1487"/>
        <v>0</v>
      </c>
      <c r="DS598" s="222">
        <f t="shared" si="1488"/>
        <v>0</v>
      </c>
      <c r="DT598" s="222">
        <f t="shared" si="1489"/>
        <v>0</v>
      </c>
      <c r="DU598" s="222">
        <f t="shared" si="1490"/>
        <v>0</v>
      </c>
      <c r="DV598" s="222">
        <f t="shared" si="1491"/>
        <v>0</v>
      </c>
      <c r="DW598" s="222">
        <f t="shared" si="1492"/>
        <v>0</v>
      </c>
      <c r="DX598" s="222">
        <f t="shared" si="1493"/>
        <v>0</v>
      </c>
      <c r="DY598" s="222">
        <f t="shared" si="1494"/>
        <v>0</v>
      </c>
      <c r="DZ598" s="222">
        <f t="shared" si="1495"/>
        <v>0</v>
      </c>
      <c r="EA598" s="222">
        <f t="shared" si="1496"/>
        <v>0</v>
      </c>
      <c r="EB598" s="222">
        <f t="shared" si="1497"/>
        <v>0</v>
      </c>
      <c r="EC598" s="222">
        <f t="shared" si="1498"/>
        <v>0</v>
      </c>
      <c r="ED598" s="222">
        <f t="shared" si="1499"/>
        <v>0</v>
      </c>
      <c r="EE598" s="222">
        <f t="shared" si="1500"/>
        <v>0</v>
      </c>
      <c r="EF598" s="222">
        <f t="shared" si="1501"/>
        <v>0</v>
      </c>
      <c r="EG598" s="222">
        <f t="shared" si="1502"/>
        <v>0</v>
      </c>
      <c r="EH598" s="222">
        <f t="shared" si="1503"/>
        <v>0</v>
      </c>
      <c r="EI598" s="222">
        <f t="shared" si="1504"/>
        <v>0</v>
      </c>
      <c r="EJ598" s="222">
        <f t="shared" si="1505"/>
        <v>0</v>
      </c>
      <c r="EK598" s="222">
        <f t="shared" si="1506"/>
        <v>0</v>
      </c>
      <c r="EL598" s="222">
        <f t="shared" si="1507"/>
        <v>0</v>
      </c>
      <c r="EM598" s="222">
        <f t="shared" si="1508"/>
        <v>0</v>
      </c>
      <c r="EN598" s="222">
        <f t="shared" si="1509"/>
        <v>0</v>
      </c>
      <c r="EO598" s="222">
        <f t="shared" si="1510"/>
        <v>0</v>
      </c>
      <c r="EP598" s="222">
        <f t="shared" si="1511"/>
        <v>0</v>
      </c>
      <c r="EQ598" s="222">
        <f t="shared" si="1512"/>
        <v>0</v>
      </c>
      <c r="ER598" s="222">
        <f t="shared" si="1513"/>
        <v>0</v>
      </c>
      <c r="ES598" s="222">
        <f t="shared" si="1514"/>
        <v>0</v>
      </c>
      <c r="ET598" s="222">
        <f t="shared" si="1515"/>
        <v>0</v>
      </c>
      <c r="EU598" s="222">
        <f t="shared" si="1516"/>
        <v>0</v>
      </c>
      <c r="EV598" s="222">
        <f t="shared" si="1517"/>
        <v>0</v>
      </c>
      <c r="EW598" s="222">
        <f t="shared" si="1518"/>
        <v>0</v>
      </c>
      <c r="EX598" s="222">
        <f t="shared" si="1519"/>
        <v>0</v>
      </c>
      <c r="EY598" s="222">
        <f t="shared" si="1520"/>
        <v>0</v>
      </c>
      <c r="EZ598" s="222">
        <f t="shared" si="1521"/>
        <v>0</v>
      </c>
      <c r="FA598" s="222">
        <f t="shared" si="1522"/>
        <v>0</v>
      </c>
      <c r="FB598" s="222">
        <f t="shared" si="1523"/>
        <v>0</v>
      </c>
      <c r="FC598" s="222">
        <f t="shared" si="1524"/>
        <v>0</v>
      </c>
      <c r="FD598" s="222">
        <f t="shared" si="1525"/>
        <v>0</v>
      </c>
      <c r="FE598" s="222">
        <f t="shared" si="1526"/>
        <v>0</v>
      </c>
      <c r="FF598" s="222">
        <f t="shared" si="1527"/>
        <v>0</v>
      </c>
      <c r="FG598" s="222">
        <f t="shared" si="1528"/>
        <v>0</v>
      </c>
      <c r="FH598" s="222">
        <f t="shared" si="1529"/>
        <v>0</v>
      </c>
      <c r="FI598" s="222">
        <f t="shared" si="1530"/>
        <v>0</v>
      </c>
      <c r="FJ598" s="222">
        <f t="shared" si="1531"/>
        <v>0</v>
      </c>
      <c r="FK598" s="222">
        <f t="shared" si="1532"/>
        <v>0</v>
      </c>
      <c r="FL598" s="222">
        <f t="shared" si="1533"/>
        <v>0</v>
      </c>
      <c r="FM598" s="222">
        <f t="shared" si="1534"/>
        <v>0</v>
      </c>
      <c r="FN598" s="222">
        <f t="shared" si="1535"/>
        <v>0</v>
      </c>
      <c r="FO598" s="222">
        <f t="shared" si="1536"/>
        <v>0</v>
      </c>
      <c r="FP598" s="222">
        <f t="shared" si="1537"/>
        <v>0</v>
      </c>
      <c r="FQ598" s="222">
        <f t="shared" si="1538"/>
        <v>0</v>
      </c>
      <c r="FR598" s="222">
        <f t="shared" si="1539"/>
        <v>0</v>
      </c>
      <c r="FS598" s="222">
        <f t="shared" si="1540"/>
        <v>0</v>
      </c>
      <c r="FT598" s="222">
        <f t="shared" si="1541"/>
        <v>0</v>
      </c>
      <c r="FU598" s="222">
        <f t="shared" si="1542"/>
        <v>0</v>
      </c>
      <c r="FV598" s="222">
        <f t="shared" si="1543"/>
        <v>0</v>
      </c>
      <c r="FW598" s="222">
        <f t="shared" si="1544"/>
        <v>0</v>
      </c>
      <c r="FX598" s="222">
        <f t="shared" si="1545"/>
        <v>0</v>
      </c>
      <c r="FY598" s="222">
        <f t="shared" si="1546"/>
        <v>0</v>
      </c>
      <c r="FZ598" s="222">
        <f t="shared" si="1547"/>
        <v>0</v>
      </c>
      <c r="GA598" s="222">
        <f t="shared" si="1548"/>
        <v>0</v>
      </c>
      <c r="GB598" s="222">
        <f t="shared" si="1549"/>
        <v>0</v>
      </c>
      <c r="GC598" s="222">
        <f t="shared" si="1550"/>
        <v>0</v>
      </c>
      <c r="GD598" s="222">
        <f t="shared" si="1551"/>
        <v>0</v>
      </c>
      <c r="GE598" s="222">
        <f t="shared" si="1552"/>
        <v>0</v>
      </c>
      <c r="GF598" s="222">
        <f t="shared" si="1553"/>
        <v>0</v>
      </c>
      <c r="GG598" s="222">
        <f t="shared" si="1554"/>
        <v>0</v>
      </c>
      <c r="GH598" s="222">
        <f t="shared" si="1555"/>
        <v>0</v>
      </c>
      <c r="GI598" s="222">
        <f t="shared" si="1556"/>
        <v>0</v>
      </c>
      <c r="GJ598" s="222">
        <f t="shared" si="1557"/>
        <v>0</v>
      </c>
      <c r="GK598" s="222">
        <f t="shared" si="1558"/>
        <v>0</v>
      </c>
      <c r="GL598" s="222">
        <f t="shared" si="1559"/>
        <v>0</v>
      </c>
      <c r="GM598" s="222">
        <f t="shared" si="1560"/>
        <v>0</v>
      </c>
      <c r="GN598" s="222">
        <f t="shared" si="1561"/>
        <v>0</v>
      </c>
      <c r="GO598" s="222">
        <f t="shared" si="1562"/>
        <v>0</v>
      </c>
      <c r="GP598" s="222">
        <f t="shared" si="1563"/>
        <v>0</v>
      </c>
      <c r="GQ598" s="222">
        <f t="shared" si="1564"/>
        <v>0</v>
      </c>
      <c r="GR598" s="222">
        <f t="shared" si="1565"/>
        <v>0</v>
      </c>
      <c r="GS598" s="222">
        <f t="shared" si="1566"/>
        <v>0</v>
      </c>
      <c r="GT598" s="222">
        <f t="shared" si="1567"/>
        <v>0</v>
      </c>
      <c r="GU598" s="222">
        <f t="shared" si="1568"/>
        <v>0</v>
      </c>
      <c r="GV598" s="222">
        <f t="shared" si="1569"/>
        <v>0</v>
      </c>
      <c r="GW598" s="222">
        <f t="shared" si="1570"/>
        <v>0</v>
      </c>
      <c r="GX598" s="222">
        <f t="shared" si="1571"/>
        <v>0</v>
      </c>
      <c r="GY598" s="222">
        <f t="shared" si="1572"/>
        <v>0</v>
      </c>
      <c r="GZ598" s="222">
        <f t="shared" si="1573"/>
        <v>0</v>
      </c>
      <c r="HA598" s="222">
        <f t="shared" si="1574"/>
        <v>0</v>
      </c>
      <c r="HB598" s="222">
        <f t="shared" si="1575"/>
        <v>0</v>
      </c>
      <c r="HC598" s="222">
        <f t="shared" si="1576"/>
        <v>0</v>
      </c>
      <c r="HD598" s="222">
        <f t="shared" si="1577"/>
        <v>0</v>
      </c>
      <c r="HE598" s="222">
        <f t="shared" si="1578"/>
        <v>0</v>
      </c>
      <c r="HF598" s="222">
        <f t="shared" si="1579"/>
        <v>0</v>
      </c>
      <c r="HG598" s="222">
        <f t="shared" si="1580"/>
        <v>0</v>
      </c>
      <c r="HH598" s="222">
        <f t="shared" si="1581"/>
        <v>0</v>
      </c>
      <c r="HI598" s="222">
        <f t="shared" si="1582"/>
        <v>0</v>
      </c>
      <c r="HJ598" s="222">
        <f t="shared" si="1583"/>
        <v>0</v>
      </c>
      <c r="HK598" s="222">
        <f t="shared" si="1584"/>
        <v>0</v>
      </c>
      <c r="HL598" s="222">
        <f t="shared" si="1585"/>
        <v>0</v>
      </c>
      <c r="HM598" s="222">
        <f t="shared" si="1586"/>
        <v>0</v>
      </c>
      <c r="HN598" s="222">
        <f t="shared" si="1587"/>
        <v>0</v>
      </c>
      <c r="HO598" s="222">
        <f t="shared" si="1588"/>
        <v>0</v>
      </c>
      <c r="HP598" s="222">
        <f t="shared" si="1589"/>
        <v>0</v>
      </c>
      <c r="HQ598" s="222">
        <f t="shared" si="1590"/>
        <v>0</v>
      </c>
      <c r="HR598" s="222">
        <f t="shared" si="1591"/>
        <v>0</v>
      </c>
      <c r="HS598" s="222">
        <f t="shared" si="1592"/>
        <v>0</v>
      </c>
      <c r="HT598" s="222">
        <f t="shared" si="1593"/>
        <v>0</v>
      </c>
      <c r="HU598" s="222">
        <f t="shared" si="1594"/>
        <v>0</v>
      </c>
      <c r="HV598" s="222">
        <f t="shared" si="1595"/>
        <v>0</v>
      </c>
      <c r="HW598" s="222">
        <f t="shared" si="1596"/>
        <v>0</v>
      </c>
      <c r="HX598" s="222">
        <f t="shared" si="1597"/>
        <v>0</v>
      </c>
      <c r="HY598" s="222">
        <f t="shared" si="1598"/>
        <v>0</v>
      </c>
      <c r="HZ598" s="222">
        <f t="shared" si="1599"/>
        <v>0</v>
      </c>
      <c r="IA598" s="222">
        <f t="shared" si="1600"/>
        <v>0</v>
      </c>
      <c r="IB598" s="222">
        <f t="shared" si="1601"/>
        <v>0</v>
      </c>
      <c r="IC598" s="222">
        <f t="shared" si="1602"/>
        <v>0</v>
      </c>
      <c r="ID598" s="222">
        <f t="shared" si="1603"/>
        <v>0</v>
      </c>
      <c r="IE598" s="222">
        <f t="shared" si="1604"/>
        <v>0</v>
      </c>
      <c r="IF598" s="222">
        <f t="shared" si="1605"/>
        <v>0</v>
      </c>
      <c r="IG598" s="222">
        <f t="shared" si="1606"/>
        <v>0</v>
      </c>
      <c r="IH598" s="222">
        <f t="shared" si="1607"/>
        <v>0</v>
      </c>
      <c r="II598" s="222">
        <f t="shared" si="1608"/>
        <v>0</v>
      </c>
      <c r="IJ598" s="222">
        <f t="shared" si="1609"/>
        <v>0</v>
      </c>
      <c r="IK598" s="222">
        <f t="shared" si="1610"/>
        <v>0</v>
      </c>
      <c r="IL598" s="222">
        <f t="shared" si="1611"/>
        <v>0</v>
      </c>
      <c r="IM598" s="222">
        <f t="shared" si="1612"/>
        <v>0</v>
      </c>
      <c r="IN598" s="222">
        <f t="shared" si="1613"/>
        <v>0</v>
      </c>
      <c r="IO598" s="222">
        <f t="shared" si="1614"/>
        <v>0</v>
      </c>
      <c r="IP598" s="222">
        <f t="shared" si="1615"/>
        <v>0</v>
      </c>
      <c r="IQ598" s="222">
        <f t="shared" si="1616"/>
        <v>0</v>
      </c>
      <c r="IR598" s="222">
        <f t="shared" si="1617"/>
        <v>0</v>
      </c>
      <c r="IS598" s="222">
        <f t="shared" si="1618"/>
        <v>0</v>
      </c>
      <c r="IT598" s="222">
        <f t="shared" si="1619"/>
        <v>0</v>
      </c>
      <c r="IU598" s="222">
        <f t="shared" si="1620"/>
        <v>0</v>
      </c>
      <c r="IV598" s="222">
        <f t="shared" si="1621"/>
        <v>0</v>
      </c>
      <c r="IW598" s="222">
        <f t="shared" si="1622"/>
        <v>0</v>
      </c>
      <c r="IX598" s="222">
        <f t="shared" si="1623"/>
        <v>0</v>
      </c>
      <c r="IY598" s="222">
        <f t="shared" si="1624"/>
        <v>0</v>
      </c>
      <c r="IZ598" s="222">
        <f t="shared" si="1625"/>
        <v>0</v>
      </c>
      <c r="JA598" s="222">
        <f t="shared" si="1626"/>
        <v>0</v>
      </c>
      <c r="JB598" s="222">
        <f t="shared" si="1627"/>
        <v>0</v>
      </c>
    </row>
    <row r="599" spans="2:262">
      <c r="B599" s="230">
        <v>238</v>
      </c>
      <c r="C599" s="229">
        <f t="shared" si="1628"/>
        <v>4.6484374999999868E-3</v>
      </c>
      <c r="D599" s="226">
        <f t="shared" ca="1" si="1371"/>
        <v>72.128130533526871</v>
      </c>
      <c r="E599" s="225">
        <f ca="1">IJ361</f>
        <v>0.12813053352686701</v>
      </c>
      <c r="F599" s="224">
        <v>238</v>
      </c>
      <c r="G599" s="222">
        <f t="shared" si="1372"/>
        <v>0</v>
      </c>
      <c r="H599" s="222">
        <f t="shared" si="1373"/>
        <v>0</v>
      </c>
      <c r="I599" s="222">
        <f t="shared" si="1374"/>
        <v>0</v>
      </c>
      <c r="J599" s="222">
        <f t="shared" si="1375"/>
        <v>0</v>
      </c>
      <c r="K599" s="222">
        <f t="shared" si="1376"/>
        <v>0</v>
      </c>
      <c r="L599" s="222">
        <f t="shared" si="1377"/>
        <v>0</v>
      </c>
      <c r="M599" s="222">
        <f t="shared" si="1378"/>
        <v>0</v>
      </c>
      <c r="N599" s="222">
        <f t="shared" si="1379"/>
        <v>0</v>
      </c>
      <c r="O599" s="222">
        <f t="shared" si="1380"/>
        <v>0</v>
      </c>
      <c r="P599" s="222">
        <f t="shared" si="1381"/>
        <v>0</v>
      </c>
      <c r="Q599" s="222">
        <f t="shared" si="1382"/>
        <v>0</v>
      </c>
      <c r="R599" s="222">
        <f t="shared" si="1383"/>
        <v>0</v>
      </c>
      <c r="S599" s="222">
        <f t="shared" si="1384"/>
        <v>0</v>
      </c>
      <c r="T599" s="222">
        <f t="shared" si="1385"/>
        <v>0</v>
      </c>
      <c r="U599" s="222">
        <f t="shared" si="1386"/>
        <v>0</v>
      </c>
      <c r="V599" s="222">
        <f t="shared" si="1387"/>
        <v>0</v>
      </c>
      <c r="W599" s="222">
        <f t="shared" si="1388"/>
        <v>0</v>
      </c>
      <c r="X599" s="222">
        <f t="shared" si="1389"/>
        <v>0</v>
      </c>
      <c r="Y599" s="222">
        <f t="shared" si="1390"/>
        <v>0</v>
      </c>
      <c r="Z599" s="222">
        <f t="shared" si="1391"/>
        <v>0</v>
      </c>
      <c r="AA599" s="222">
        <f t="shared" si="1392"/>
        <v>0</v>
      </c>
      <c r="AB599" s="222">
        <f t="shared" si="1393"/>
        <v>0</v>
      </c>
      <c r="AC599" s="222">
        <f t="shared" si="1394"/>
        <v>0</v>
      </c>
      <c r="AD599" s="222">
        <f t="shared" si="1395"/>
        <v>0</v>
      </c>
      <c r="AE599" s="222">
        <f t="shared" si="1396"/>
        <v>0</v>
      </c>
      <c r="AF599" s="222">
        <f t="shared" si="1397"/>
        <v>0</v>
      </c>
      <c r="AG599" s="222">
        <f t="shared" si="1398"/>
        <v>0</v>
      </c>
      <c r="AH599" s="222">
        <f t="shared" si="1399"/>
        <v>0</v>
      </c>
      <c r="AI599" s="222">
        <f t="shared" si="1400"/>
        <v>0</v>
      </c>
      <c r="AJ599" s="222">
        <f t="shared" si="1401"/>
        <v>0</v>
      </c>
      <c r="AK599" s="222">
        <f t="shared" si="1402"/>
        <v>0</v>
      </c>
      <c r="AL599" s="222">
        <f t="shared" si="1403"/>
        <v>0</v>
      </c>
      <c r="AM599" s="222">
        <f t="shared" si="1404"/>
        <v>0</v>
      </c>
      <c r="AN599" s="222">
        <f t="shared" si="1405"/>
        <v>0</v>
      </c>
      <c r="AO599" s="222">
        <f t="shared" si="1406"/>
        <v>0</v>
      </c>
      <c r="AP599" s="222">
        <f t="shared" si="1407"/>
        <v>0</v>
      </c>
      <c r="AQ599" s="222">
        <f t="shared" si="1408"/>
        <v>0</v>
      </c>
      <c r="AR599" s="222">
        <f t="shared" si="1409"/>
        <v>0</v>
      </c>
      <c r="AS599" s="222">
        <f t="shared" si="1410"/>
        <v>0</v>
      </c>
      <c r="AT599" s="222">
        <f t="shared" si="1411"/>
        <v>0</v>
      </c>
      <c r="AU599" s="222">
        <f t="shared" si="1412"/>
        <v>0</v>
      </c>
      <c r="AV599" s="222">
        <f t="shared" si="1413"/>
        <v>0</v>
      </c>
      <c r="AW599" s="222">
        <f t="shared" si="1414"/>
        <v>0</v>
      </c>
      <c r="AX599" s="222">
        <f t="shared" si="1415"/>
        <v>0</v>
      </c>
      <c r="AY599" s="222">
        <f t="shared" si="1416"/>
        <v>0</v>
      </c>
      <c r="AZ599" s="222">
        <f t="shared" si="1417"/>
        <v>0</v>
      </c>
      <c r="BA599" s="222">
        <f t="shared" si="1418"/>
        <v>0</v>
      </c>
      <c r="BB599" s="222">
        <f t="shared" si="1419"/>
        <v>0</v>
      </c>
      <c r="BC599" s="222">
        <f t="shared" si="1420"/>
        <v>0</v>
      </c>
      <c r="BD599" s="222">
        <f t="shared" si="1421"/>
        <v>0</v>
      </c>
      <c r="BE599" s="222">
        <f t="shared" si="1422"/>
        <v>0</v>
      </c>
      <c r="BF599" s="222">
        <f t="shared" si="1423"/>
        <v>0</v>
      </c>
      <c r="BG599" s="222">
        <f t="shared" si="1424"/>
        <v>0</v>
      </c>
      <c r="BH599" s="222">
        <f t="shared" si="1425"/>
        <v>0</v>
      </c>
      <c r="BI599" s="222">
        <f t="shared" si="1426"/>
        <v>0</v>
      </c>
      <c r="BJ599" s="222">
        <f t="shared" si="1427"/>
        <v>0</v>
      </c>
      <c r="BK599" s="222">
        <f t="shared" si="1428"/>
        <v>0</v>
      </c>
      <c r="BL599" s="222">
        <f t="shared" si="1429"/>
        <v>0</v>
      </c>
      <c r="BM599" s="222">
        <f t="shared" si="1430"/>
        <v>0</v>
      </c>
      <c r="BN599" s="222">
        <f t="shared" si="1431"/>
        <v>0</v>
      </c>
      <c r="BO599" s="222">
        <f t="shared" si="1432"/>
        <v>0</v>
      </c>
      <c r="BP599" s="222">
        <f t="shared" si="1433"/>
        <v>0</v>
      </c>
      <c r="BQ599" s="222">
        <f t="shared" si="1434"/>
        <v>0</v>
      </c>
      <c r="BR599" s="222">
        <f t="shared" si="1435"/>
        <v>0</v>
      </c>
      <c r="BS599" s="222">
        <f t="shared" si="1436"/>
        <v>0</v>
      </c>
      <c r="BT599" s="222">
        <f t="shared" si="1437"/>
        <v>0</v>
      </c>
      <c r="BU599" s="222">
        <f t="shared" si="1438"/>
        <v>0</v>
      </c>
      <c r="BV599" s="222">
        <f t="shared" si="1439"/>
        <v>0</v>
      </c>
      <c r="BW599" s="222">
        <f t="shared" si="1440"/>
        <v>0</v>
      </c>
      <c r="BX599" s="222">
        <f t="shared" si="1441"/>
        <v>0</v>
      </c>
      <c r="BY599" s="222">
        <f t="shared" si="1442"/>
        <v>0</v>
      </c>
      <c r="BZ599" s="222">
        <f t="shared" si="1443"/>
        <v>0</v>
      </c>
      <c r="CA599" s="222">
        <f t="shared" si="1444"/>
        <v>0</v>
      </c>
      <c r="CB599" s="222">
        <f t="shared" si="1445"/>
        <v>0</v>
      </c>
      <c r="CC599" s="222">
        <f t="shared" si="1446"/>
        <v>0</v>
      </c>
      <c r="CD599" s="222">
        <f t="shared" si="1447"/>
        <v>0</v>
      </c>
      <c r="CE599" s="222">
        <f t="shared" si="1448"/>
        <v>0</v>
      </c>
      <c r="CF599" s="222">
        <f t="shared" si="1449"/>
        <v>0</v>
      </c>
      <c r="CG599" s="222">
        <f t="shared" si="1450"/>
        <v>0</v>
      </c>
      <c r="CH599" s="222">
        <f t="shared" si="1451"/>
        <v>0</v>
      </c>
      <c r="CI599" s="222">
        <f t="shared" si="1452"/>
        <v>0</v>
      </c>
      <c r="CJ599" s="222">
        <f t="shared" si="1453"/>
        <v>0</v>
      </c>
      <c r="CK599" s="222">
        <f t="shared" si="1454"/>
        <v>0</v>
      </c>
      <c r="CL599" s="222">
        <f t="shared" si="1455"/>
        <v>0</v>
      </c>
      <c r="CM599" s="222">
        <f t="shared" si="1456"/>
        <v>0</v>
      </c>
      <c r="CN599" s="222">
        <f t="shared" si="1457"/>
        <v>0</v>
      </c>
      <c r="CO599" s="222">
        <f t="shared" si="1458"/>
        <v>0</v>
      </c>
      <c r="CP599" s="222">
        <f t="shared" si="1459"/>
        <v>0</v>
      </c>
      <c r="CQ599" s="222">
        <f t="shared" si="1460"/>
        <v>0</v>
      </c>
      <c r="CR599" s="222">
        <f t="shared" si="1461"/>
        <v>0</v>
      </c>
      <c r="CS599" s="222">
        <f t="shared" si="1462"/>
        <v>0</v>
      </c>
      <c r="CT599" s="222">
        <f t="shared" si="1463"/>
        <v>0</v>
      </c>
      <c r="CU599" s="222">
        <f t="shared" si="1464"/>
        <v>0</v>
      </c>
      <c r="CV599" s="222">
        <f t="shared" si="1465"/>
        <v>0</v>
      </c>
      <c r="CW599" s="222">
        <f t="shared" si="1466"/>
        <v>0</v>
      </c>
      <c r="CX599" s="222">
        <f t="shared" si="1467"/>
        <v>0</v>
      </c>
      <c r="CY599" s="222">
        <f t="shared" si="1468"/>
        <v>0</v>
      </c>
      <c r="CZ599" s="222">
        <f t="shared" si="1469"/>
        <v>0</v>
      </c>
      <c r="DA599" s="222">
        <f t="shared" si="1470"/>
        <v>0</v>
      </c>
      <c r="DB599" s="222">
        <f t="shared" si="1471"/>
        <v>0</v>
      </c>
      <c r="DC599" s="222">
        <f t="shared" si="1472"/>
        <v>0</v>
      </c>
      <c r="DD599" s="222">
        <f t="shared" si="1473"/>
        <v>0</v>
      </c>
      <c r="DE599" s="222">
        <f t="shared" si="1474"/>
        <v>0</v>
      </c>
      <c r="DF599" s="222">
        <f t="shared" si="1475"/>
        <v>0</v>
      </c>
      <c r="DG599" s="222">
        <f t="shared" si="1476"/>
        <v>0</v>
      </c>
      <c r="DH599" s="222">
        <f t="shared" si="1477"/>
        <v>0</v>
      </c>
      <c r="DI599" s="222">
        <f t="shared" si="1478"/>
        <v>0</v>
      </c>
      <c r="DJ599" s="222">
        <f t="shared" si="1479"/>
        <v>0</v>
      </c>
      <c r="DK599" s="222">
        <f t="shared" si="1480"/>
        <v>0</v>
      </c>
      <c r="DL599" s="222">
        <f t="shared" si="1481"/>
        <v>0</v>
      </c>
      <c r="DM599" s="222">
        <f t="shared" si="1482"/>
        <v>0</v>
      </c>
      <c r="DN599" s="222">
        <f t="shared" si="1483"/>
        <v>0</v>
      </c>
      <c r="DO599" s="222">
        <f t="shared" si="1484"/>
        <v>0</v>
      </c>
      <c r="DP599" s="222">
        <f t="shared" si="1485"/>
        <v>0</v>
      </c>
      <c r="DQ599" s="222">
        <f t="shared" si="1486"/>
        <v>0</v>
      </c>
      <c r="DR599" s="222">
        <f t="shared" si="1487"/>
        <v>0</v>
      </c>
      <c r="DS599" s="222">
        <f t="shared" si="1488"/>
        <v>0</v>
      </c>
      <c r="DT599" s="222">
        <f t="shared" si="1489"/>
        <v>0</v>
      </c>
      <c r="DU599" s="222">
        <f t="shared" si="1490"/>
        <v>0</v>
      </c>
      <c r="DV599" s="222">
        <f t="shared" si="1491"/>
        <v>0</v>
      </c>
      <c r="DW599" s="222">
        <f t="shared" si="1492"/>
        <v>0</v>
      </c>
      <c r="DX599" s="222">
        <f t="shared" si="1493"/>
        <v>0</v>
      </c>
      <c r="DY599" s="222">
        <f t="shared" si="1494"/>
        <v>0</v>
      </c>
      <c r="DZ599" s="222">
        <f t="shared" si="1495"/>
        <v>0</v>
      </c>
      <c r="EA599" s="222">
        <f t="shared" si="1496"/>
        <v>0</v>
      </c>
      <c r="EB599" s="222">
        <f t="shared" si="1497"/>
        <v>0</v>
      </c>
      <c r="EC599" s="222">
        <f t="shared" si="1498"/>
        <v>0</v>
      </c>
      <c r="ED599" s="222">
        <f t="shared" si="1499"/>
        <v>0</v>
      </c>
      <c r="EE599" s="222">
        <f t="shared" si="1500"/>
        <v>0</v>
      </c>
      <c r="EF599" s="222">
        <f t="shared" si="1501"/>
        <v>0</v>
      </c>
      <c r="EG599" s="222">
        <f t="shared" si="1502"/>
        <v>0</v>
      </c>
      <c r="EH599" s="222">
        <f t="shared" si="1503"/>
        <v>0</v>
      </c>
      <c r="EI599" s="222">
        <f t="shared" si="1504"/>
        <v>0</v>
      </c>
      <c r="EJ599" s="222">
        <f t="shared" si="1505"/>
        <v>0</v>
      </c>
      <c r="EK599" s="222">
        <f t="shared" si="1506"/>
        <v>0</v>
      </c>
      <c r="EL599" s="222">
        <f t="shared" si="1507"/>
        <v>0</v>
      </c>
      <c r="EM599" s="222">
        <f t="shared" si="1508"/>
        <v>0</v>
      </c>
      <c r="EN599" s="222">
        <f t="shared" si="1509"/>
        <v>0</v>
      </c>
      <c r="EO599" s="222">
        <f t="shared" si="1510"/>
        <v>0</v>
      </c>
      <c r="EP599" s="222">
        <f t="shared" si="1511"/>
        <v>0</v>
      </c>
      <c r="EQ599" s="222">
        <f t="shared" si="1512"/>
        <v>0</v>
      </c>
      <c r="ER599" s="222">
        <f t="shared" si="1513"/>
        <v>0</v>
      </c>
      <c r="ES599" s="222">
        <f t="shared" si="1514"/>
        <v>0</v>
      </c>
      <c r="ET599" s="222">
        <f t="shared" si="1515"/>
        <v>0</v>
      </c>
      <c r="EU599" s="222">
        <f t="shared" si="1516"/>
        <v>0</v>
      </c>
      <c r="EV599" s="222">
        <f t="shared" si="1517"/>
        <v>0</v>
      </c>
      <c r="EW599" s="222">
        <f t="shared" si="1518"/>
        <v>0</v>
      </c>
      <c r="EX599" s="222">
        <f t="shared" si="1519"/>
        <v>0</v>
      </c>
      <c r="EY599" s="222">
        <f t="shared" si="1520"/>
        <v>0</v>
      </c>
      <c r="EZ599" s="222">
        <f t="shared" si="1521"/>
        <v>0</v>
      </c>
      <c r="FA599" s="222">
        <f t="shared" si="1522"/>
        <v>0</v>
      </c>
      <c r="FB599" s="222">
        <f t="shared" si="1523"/>
        <v>0</v>
      </c>
      <c r="FC599" s="222">
        <f t="shared" si="1524"/>
        <v>0</v>
      </c>
      <c r="FD599" s="222">
        <f t="shared" si="1525"/>
        <v>0</v>
      </c>
      <c r="FE599" s="222">
        <f t="shared" si="1526"/>
        <v>0</v>
      </c>
      <c r="FF599" s="222">
        <f t="shared" si="1527"/>
        <v>0</v>
      </c>
      <c r="FG599" s="222">
        <f t="shared" si="1528"/>
        <v>0</v>
      </c>
      <c r="FH599" s="222">
        <f t="shared" si="1529"/>
        <v>0</v>
      </c>
      <c r="FI599" s="222">
        <f t="shared" si="1530"/>
        <v>0</v>
      </c>
      <c r="FJ599" s="222">
        <f t="shared" si="1531"/>
        <v>0</v>
      </c>
      <c r="FK599" s="222">
        <f t="shared" si="1532"/>
        <v>0</v>
      </c>
      <c r="FL599" s="222">
        <f t="shared" si="1533"/>
        <v>0</v>
      </c>
      <c r="FM599" s="222">
        <f t="shared" si="1534"/>
        <v>0</v>
      </c>
      <c r="FN599" s="222">
        <f t="shared" si="1535"/>
        <v>0</v>
      </c>
      <c r="FO599" s="222">
        <f t="shared" si="1536"/>
        <v>0</v>
      </c>
      <c r="FP599" s="222">
        <f t="shared" si="1537"/>
        <v>0</v>
      </c>
      <c r="FQ599" s="222">
        <f t="shared" si="1538"/>
        <v>0</v>
      </c>
      <c r="FR599" s="222">
        <f t="shared" si="1539"/>
        <v>0</v>
      </c>
      <c r="FS599" s="222">
        <f t="shared" si="1540"/>
        <v>0</v>
      </c>
      <c r="FT599" s="222">
        <f t="shared" si="1541"/>
        <v>0</v>
      </c>
      <c r="FU599" s="222">
        <f t="shared" si="1542"/>
        <v>0</v>
      </c>
      <c r="FV599" s="222">
        <f t="shared" si="1543"/>
        <v>0</v>
      </c>
      <c r="FW599" s="222">
        <f t="shared" si="1544"/>
        <v>0</v>
      </c>
      <c r="FX599" s="222">
        <f t="shared" si="1545"/>
        <v>0</v>
      </c>
      <c r="FY599" s="222">
        <f t="shared" si="1546"/>
        <v>0</v>
      </c>
      <c r="FZ599" s="222">
        <f t="shared" si="1547"/>
        <v>0</v>
      </c>
      <c r="GA599" s="222">
        <f t="shared" si="1548"/>
        <v>0</v>
      </c>
      <c r="GB599" s="222">
        <f t="shared" si="1549"/>
        <v>0</v>
      </c>
      <c r="GC599" s="222">
        <f t="shared" si="1550"/>
        <v>0</v>
      </c>
      <c r="GD599" s="222">
        <f t="shared" si="1551"/>
        <v>0</v>
      </c>
      <c r="GE599" s="222">
        <f t="shared" si="1552"/>
        <v>0</v>
      </c>
      <c r="GF599" s="222">
        <f t="shared" si="1553"/>
        <v>0</v>
      </c>
      <c r="GG599" s="222">
        <f t="shared" si="1554"/>
        <v>0</v>
      </c>
      <c r="GH599" s="222">
        <f t="shared" si="1555"/>
        <v>0</v>
      </c>
      <c r="GI599" s="222">
        <f t="shared" si="1556"/>
        <v>0</v>
      </c>
      <c r="GJ599" s="222">
        <f t="shared" si="1557"/>
        <v>0</v>
      </c>
      <c r="GK599" s="222">
        <f t="shared" si="1558"/>
        <v>0</v>
      </c>
      <c r="GL599" s="222">
        <f t="shared" si="1559"/>
        <v>0</v>
      </c>
      <c r="GM599" s="222">
        <f t="shared" si="1560"/>
        <v>0</v>
      </c>
      <c r="GN599" s="222">
        <f t="shared" si="1561"/>
        <v>0</v>
      </c>
      <c r="GO599" s="222">
        <f t="shared" si="1562"/>
        <v>0</v>
      </c>
      <c r="GP599" s="222">
        <f t="shared" si="1563"/>
        <v>0</v>
      </c>
      <c r="GQ599" s="222">
        <f t="shared" si="1564"/>
        <v>0</v>
      </c>
      <c r="GR599" s="222">
        <f t="shared" si="1565"/>
        <v>0</v>
      </c>
      <c r="GS599" s="222">
        <f t="shared" si="1566"/>
        <v>0</v>
      </c>
      <c r="GT599" s="222">
        <f t="shared" si="1567"/>
        <v>0</v>
      </c>
      <c r="GU599" s="222">
        <f t="shared" si="1568"/>
        <v>0</v>
      </c>
      <c r="GV599" s="222">
        <f t="shared" si="1569"/>
        <v>0</v>
      </c>
      <c r="GW599" s="222">
        <f t="shared" si="1570"/>
        <v>0</v>
      </c>
      <c r="GX599" s="222">
        <f t="shared" si="1571"/>
        <v>0</v>
      </c>
      <c r="GY599" s="222">
        <f t="shared" si="1572"/>
        <v>0</v>
      </c>
      <c r="GZ599" s="222">
        <f t="shared" si="1573"/>
        <v>0</v>
      </c>
      <c r="HA599" s="222">
        <f t="shared" si="1574"/>
        <v>0</v>
      </c>
      <c r="HB599" s="222">
        <f t="shared" si="1575"/>
        <v>0</v>
      </c>
      <c r="HC599" s="222">
        <f t="shared" si="1576"/>
        <v>0</v>
      </c>
      <c r="HD599" s="222">
        <f t="shared" si="1577"/>
        <v>0</v>
      </c>
      <c r="HE599" s="222">
        <f t="shared" si="1578"/>
        <v>0</v>
      </c>
      <c r="HF599" s="222">
        <f t="shared" si="1579"/>
        <v>0</v>
      </c>
      <c r="HG599" s="222">
        <f t="shared" si="1580"/>
        <v>0</v>
      </c>
      <c r="HH599" s="222">
        <f t="shared" si="1581"/>
        <v>0</v>
      </c>
      <c r="HI599" s="222">
        <f t="shared" si="1582"/>
        <v>0</v>
      </c>
      <c r="HJ599" s="222">
        <f t="shared" si="1583"/>
        <v>0</v>
      </c>
      <c r="HK599" s="222">
        <f t="shared" si="1584"/>
        <v>0</v>
      </c>
      <c r="HL599" s="222">
        <f t="shared" si="1585"/>
        <v>0</v>
      </c>
      <c r="HM599" s="222">
        <f t="shared" si="1586"/>
        <v>0</v>
      </c>
      <c r="HN599" s="222">
        <f t="shared" si="1587"/>
        <v>0</v>
      </c>
      <c r="HO599" s="222">
        <f t="shared" si="1588"/>
        <v>0</v>
      </c>
      <c r="HP599" s="222">
        <f t="shared" si="1589"/>
        <v>0</v>
      </c>
      <c r="HQ599" s="222">
        <f t="shared" si="1590"/>
        <v>0</v>
      </c>
      <c r="HR599" s="222">
        <f t="shared" si="1591"/>
        <v>0</v>
      </c>
      <c r="HS599" s="222">
        <f t="shared" si="1592"/>
        <v>0</v>
      </c>
      <c r="HT599" s="222">
        <f t="shared" si="1593"/>
        <v>0</v>
      </c>
      <c r="HU599" s="222">
        <f t="shared" si="1594"/>
        <v>0</v>
      </c>
      <c r="HV599" s="222">
        <f t="shared" si="1595"/>
        <v>0</v>
      </c>
      <c r="HW599" s="222">
        <f t="shared" si="1596"/>
        <v>0</v>
      </c>
      <c r="HX599" s="222">
        <f t="shared" si="1597"/>
        <v>0</v>
      </c>
      <c r="HY599" s="222">
        <f t="shared" si="1598"/>
        <v>0</v>
      </c>
      <c r="HZ599" s="222">
        <f t="shared" si="1599"/>
        <v>0</v>
      </c>
      <c r="IA599" s="222">
        <f t="shared" si="1600"/>
        <v>0</v>
      </c>
      <c r="IB599" s="222">
        <f t="shared" si="1601"/>
        <v>0</v>
      </c>
      <c r="IC599" s="222">
        <f t="shared" si="1602"/>
        <v>0</v>
      </c>
      <c r="ID599" s="222">
        <f t="shared" si="1603"/>
        <v>0</v>
      </c>
      <c r="IE599" s="222">
        <f t="shared" si="1604"/>
        <v>0</v>
      </c>
      <c r="IF599" s="222">
        <f t="shared" si="1605"/>
        <v>0</v>
      </c>
      <c r="IG599" s="222">
        <f t="shared" si="1606"/>
        <v>0</v>
      </c>
      <c r="IH599" s="222">
        <f t="shared" si="1607"/>
        <v>0</v>
      </c>
      <c r="II599" s="222">
        <f t="shared" si="1608"/>
        <v>0</v>
      </c>
      <c r="IJ599" s="222">
        <f t="shared" si="1609"/>
        <v>0</v>
      </c>
      <c r="IK599" s="222">
        <f t="shared" si="1610"/>
        <v>0</v>
      </c>
      <c r="IL599" s="222">
        <f t="shared" si="1611"/>
        <v>0</v>
      </c>
      <c r="IM599" s="222">
        <f t="shared" si="1612"/>
        <v>0</v>
      </c>
      <c r="IN599" s="222">
        <f t="shared" si="1613"/>
        <v>0</v>
      </c>
      <c r="IO599" s="222">
        <f t="shared" si="1614"/>
        <v>0</v>
      </c>
      <c r="IP599" s="222">
        <f t="shared" si="1615"/>
        <v>0</v>
      </c>
      <c r="IQ599" s="222">
        <f t="shared" si="1616"/>
        <v>0</v>
      </c>
      <c r="IR599" s="222">
        <f t="shared" si="1617"/>
        <v>0</v>
      </c>
      <c r="IS599" s="222">
        <f t="shared" si="1618"/>
        <v>0</v>
      </c>
      <c r="IT599" s="222">
        <f t="shared" si="1619"/>
        <v>0</v>
      </c>
      <c r="IU599" s="222">
        <f t="shared" si="1620"/>
        <v>0</v>
      </c>
      <c r="IV599" s="222">
        <f t="shared" si="1621"/>
        <v>0</v>
      </c>
      <c r="IW599" s="222">
        <f t="shared" si="1622"/>
        <v>0</v>
      </c>
      <c r="IX599" s="222">
        <f t="shared" si="1623"/>
        <v>0</v>
      </c>
      <c r="IY599" s="222">
        <f t="shared" si="1624"/>
        <v>0</v>
      </c>
      <c r="IZ599" s="222">
        <f t="shared" si="1625"/>
        <v>0</v>
      </c>
      <c r="JA599" s="222">
        <f t="shared" si="1626"/>
        <v>0</v>
      </c>
      <c r="JB599" s="222">
        <f t="shared" si="1627"/>
        <v>0</v>
      </c>
    </row>
    <row r="600" spans="2:262">
      <c r="B600" s="230">
        <v>239</v>
      </c>
      <c r="C600" s="229">
        <f t="shared" si="1628"/>
        <v>4.6679687499999864E-3</v>
      </c>
      <c r="D600" s="226">
        <f t="shared" ca="1" si="1371"/>
        <v>72.126677896423303</v>
      </c>
      <c r="E600" s="225">
        <f ca="1">IK361</f>
        <v>0.12667789642330379</v>
      </c>
      <c r="F600" s="224">
        <v>239</v>
      </c>
      <c r="G600" s="222">
        <f t="shared" si="1372"/>
        <v>0</v>
      </c>
      <c r="H600" s="222">
        <f t="shared" si="1373"/>
        <v>0</v>
      </c>
      <c r="I600" s="222">
        <f t="shared" si="1374"/>
        <v>0</v>
      </c>
      <c r="J600" s="222">
        <f t="shared" si="1375"/>
        <v>0</v>
      </c>
      <c r="K600" s="222">
        <f t="shared" si="1376"/>
        <v>0</v>
      </c>
      <c r="L600" s="222">
        <f t="shared" si="1377"/>
        <v>0</v>
      </c>
      <c r="M600" s="222">
        <f t="shared" si="1378"/>
        <v>0</v>
      </c>
      <c r="N600" s="222">
        <f t="shared" si="1379"/>
        <v>0</v>
      </c>
      <c r="O600" s="222">
        <f t="shared" si="1380"/>
        <v>0</v>
      </c>
      <c r="P600" s="222">
        <f t="shared" si="1381"/>
        <v>0</v>
      </c>
      <c r="Q600" s="222">
        <f t="shared" si="1382"/>
        <v>0</v>
      </c>
      <c r="R600" s="222">
        <f t="shared" si="1383"/>
        <v>0</v>
      </c>
      <c r="S600" s="222">
        <f t="shared" si="1384"/>
        <v>0</v>
      </c>
      <c r="T600" s="222">
        <f t="shared" si="1385"/>
        <v>0</v>
      </c>
      <c r="U600" s="222">
        <f t="shared" si="1386"/>
        <v>0</v>
      </c>
      <c r="V600" s="222">
        <f t="shared" si="1387"/>
        <v>0</v>
      </c>
      <c r="W600" s="222">
        <f t="shared" si="1388"/>
        <v>0</v>
      </c>
      <c r="X600" s="222">
        <f t="shared" si="1389"/>
        <v>0</v>
      </c>
      <c r="Y600" s="222">
        <f t="shared" si="1390"/>
        <v>0</v>
      </c>
      <c r="Z600" s="222">
        <f t="shared" si="1391"/>
        <v>0</v>
      </c>
      <c r="AA600" s="222">
        <f t="shared" si="1392"/>
        <v>0</v>
      </c>
      <c r="AB600" s="222">
        <f t="shared" si="1393"/>
        <v>0</v>
      </c>
      <c r="AC600" s="222">
        <f t="shared" si="1394"/>
        <v>0</v>
      </c>
      <c r="AD600" s="222">
        <f t="shared" si="1395"/>
        <v>0</v>
      </c>
      <c r="AE600" s="222">
        <f t="shared" si="1396"/>
        <v>0</v>
      </c>
      <c r="AF600" s="222">
        <f t="shared" si="1397"/>
        <v>0</v>
      </c>
      <c r="AG600" s="222">
        <f t="shared" si="1398"/>
        <v>0</v>
      </c>
      <c r="AH600" s="222">
        <f t="shared" si="1399"/>
        <v>0</v>
      </c>
      <c r="AI600" s="222">
        <f t="shared" si="1400"/>
        <v>0</v>
      </c>
      <c r="AJ600" s="222">
        <f t="shared" si="1401"/>
        <v>0</v>
      </c>
      <c r="AK600" s="222">
        <f t="shared" si="1402"/>
        <v>0</v>
      </c>
      <c r="AL600" s="222">
        <f t="shared" si="1403"/>
        <v>0</v>
      </c>
      <c r="AM600" s="222">
        <f t="shared" si="1404"/>
        <v>0</v>
      </c>
      <c r="AN600" s="222">
        <f t="shared" si="1405"/>
        <v>0</v>
      </c>
      <c r="AO600" s="222">
        <f t="shared" si="1406"/>
        <v>0</v>
      </c>
      <c r="AP600" s="222">
        <f t="shared" si="1407"/>
        <v>0</v>
      </c>
      <c r="AQ600" s="222">
        <f t="shared" si="1408"/>
        <v>0</v>
      </c>
      <c r="AR600" s="222">
        <f t="shared" si="1409"/>
        <v>0</v>
      </c>
      <c r="AS600" s="222">
        <f t="shared" si="1410"/>
        <v>0</v>
      </c>
      <c r="AT600" s="222">
        <f t="shared" si="1411"/>
        <v>0</v>
      </c>
      <c r="AU600" s="222">
        <f t="shared" si="1412"/>
        <v>0</v>
      </c>
      <c r="AV600" s="222">
        <f t="shared" si="1413"/>
        <v>0</v>
      </c>
      <c r="AW600" s="222">
        <f t="shared" si="1414"/>
        <v>0</v>
      </c>
      <c r="AX600" s="222">
        <f t="shared" si="1415"/>
        <v>0</v>
      </c>
      <c r="AY600" s="222">
        <f t="shared" si="1416"/>
        <v>0</v>
      </c>
      <c r="AZ600" s="222">
        <f t="shared" si="1417"/>
        <v>0</v>
      </c>
      <c r="BA600" s="222">
        <f t="shared" si="1418"/>
        <v>0</v>
      </c>
      <c r="BB600" s="222">
        <f t="shared" si="1419"/>
        <v>0</v>
      </c>
      <c r="BC600" s="222">
        <f t="shared" si="1420"/>
        <v>0</v>
      </c>
      <c r="BD600" s="222">
        <f t="shared" si="1421"/>
        <v>0</v>
      </c>
      <c r="BE600" s="222">
        <f t="shared" si="1422"/>
        <v>0</v>
      </c>
      <c r="BF600" s="222">
        <f t="shared" si="1423"/>
        <v>0</v>
      </c>
      <c r="BG600" s="222">
        <f t="shared" si="1424"/>
        <v>0</v>
      </c>
      <c r="BH600" s="222">
        <f t="shared" si="1425"/>
        <v>0</v>
      </c>
      <c r="BI600" s="222">
        <f t="shared" si="1426"/>
        <v>0</v>
      </c>
      <c r="BJ600" s="222">
        <f t="shared" si="1427"/>
        <v>0</v>
      </c>
      <c r="BK600" s="222">
        <f t="shared" si="1428"/>
        <v>0</v>
      </c>
      <c r="BL600" s="222">
        <f t="shared" si="1429"/>
        <v>0</v>
      </c>
      <c r="BM600" s="222">
        <f t="shared" si="1430"/>
        <v>0</v>
      </c>
      <c r="BN600" s="222">
        <f t="shared" si="1431"/>
        <v>0</v>
      </c>
      <c r="BO600" s="222">
        <f t="shared" si="1432"/>
        <v>0</v>
      </c>
      <c r="BP600" s="222">
        <f t="shared" si="1433"/>
        <v>0</v>
      </c>
      <c r="BQ600" s="222">
        <f t="shared" si="1434"/>
        <v>0</v>
      </c>
      <c r="BR600" s="222">
        <f t="shared" si="1435"/>
        <v>0</v>
      </c>
      <c r="BS600" s="222">
        <f t="shared" si="1436"/>
        <v>0</v>
      </c>
      <c r="BT600" s="222">
        <f t="shared" si="1437"/>
        <v>0</v>
      </c>
      <c r="BU600" s="222">
        <f t="shared" si="1438"/>
        <v>0</v>
      </c>
      <c r="BV600" s="222">
        <f t="shared" si="1439"/>
        <v>0</v>
      </c>
      <c r="BW600" s="222">
        <f t="shared" si="1440"/>
        <v>0</v>
      </c>
      <c r="BX600" s="222">
        <f t="shared" si="1441"/>
        <v>0</v>
      </c>
      <c r="BY600" s="222">
        <f t="shared" si="1442"/>
        <v>0</v>
      </c>
      <c r="BZ600" s="222">
        <f t="shared" si="1443"/>
        <v>0</v>
      </c>
      <c r="CA600" s="222">
        <f t="shared" si="1444"/>
        <v>0</v>
      </c>
      <c r="CB600" s="222">
        <f t="shared" si="1445"/>
        <v>0</v>
      </c>
      <c r="CC600" s="222">
        <f t="shared" si="1446"/>
        <v>0</v>
      </c>
      <c r="CD600" s="222">
        <f t="shared" si="1447"/>
        <v>0</v>
      </c>
      <c r="CE600" s="222">
        <f t="shared" si="1448"/>
        <v>0</v>
      </c>
      <c r="CF600" s="222">
        <f t="shared" si="1449"/>
        <v>0</v>
      </c>
      <c r="CG600" s="222">
        <f t="shared" si="1450"/>
        <v>0</v>
      </c>
      <c r="CH600" s="222">
        <f t="shared" si="1451"/>
        <v>0</v>
      </c>
      <c r="CI600" s="222">
        <f t="shared" si="1452"/>
        <v>0</v>
      </c>
      <c r="CJ600" s="222">
        <f t="shared" si="1453"/>
        <v>0</v>
      </c>
      <c r="CK600" s="222">
        <f t="shared" si="1454"/>
        <v>0</v>
      </c>
      <c r="CL600" s="222">
        <f t="shared" si="1455"/>
        <v>0</v>
      </c>
      <c r="CM600" s="222">
        <f t="shared" si="1456"/>
        <v>0</v>
      </c>
      <c r="CN600" s="222">
        <f t="shared" si="1457"/>
        <v>0</v>
      </c>
      <c r="CO600" s="222">
        <f t="shared" si="1458"/>
        <v>0</v>
      </c>
      <c r="CP600" s="222">
        <f t="shared" si="1459"/>
        <v>0</v>
      </c>
      <c r="CQ600" s="222">
        <f t="shared" si="1460"/>
        <v>0</v>
      </c>
      <c r="CR600" s="222">
        <f t="shared" si="1461"/>
        <v>0</v>
      </c>
      <c r="CS600" s="222">
        <f t="shared" si="1462"/>
        <v>0</v>
      </c>
      <c r="CT600" s="222">
        <f t="shared" si="1463"/>
        <v>0</v>
      </c>
      <c r="CU600" s="222">
        <f t="shared" si="1464"/>
        <v>0</v>
      </c>
      <c r="CV600" s="222">
        <f t="shared" si="1465"/>
        <v>0</v>
      </c>
      <c r="CW600" s="222">
        <f t="shared" si="1466"/>
        <v>0</v>
      </c>
      <c r="CX600" s="222">
        <f t="shared" si="1467"/>
        <v>0</v>
      </c>
      <c r="CY600" s="222">
        <f t="shared" si="1468"/>
        <v>0</v>
      </c>
      <c r="CZ600" s="222">
        <f t="shared" si="1469"/>
        <v>0</v>
      </c>
      <c r="DA600" s="222">
        <f t="shared" si="1470"/>
        <v>0</v>
      </c>
      <c r="DB600" s="222">
        <f t="shared" si="1471"/>
        <v>0</v>
      </c>
      <c r="DC600" s="222">
        <f t="shared" si="1472"/>
        <v>0</v>
      </c>
      <c r="DD600" s="222">
        <f t="shared" si="1473"/>
        <v>0</v>
      </c>
      <c r="DE600" s="222">
        <f t="shared" si="1474"/>
        <v>0</v>
      </c>
      <c r="DF600" s="222">
        <f t="shared" si="1475"/>
        <v>0</v>
      </c>
      <c r="DG600" s="222">
        <f t="shared" si="1476"/>
        <v>0</v>
      </c>
      <c r="DH600" s="222">
        <f t="shared" si="1477"/>
        <v>0</v>
      </c>
      <c r="DI600" s="222">
        <f t="shared" si="1478"/>
        <v>0</v>
      </c>
      <c r="DJ600" s="222">
        <f t="shared" si="1479"/>
        <v>0</v>
      </c>
      <c r="DK600" s="222">
        <f t="shared" si="1480"/>
        <v>0</v>
      </c>
      <c r="DL600" s="222">
        <f t="shared" si="1481"/>
        <v>0</v>
      </c>
      <c r="DM600" s="222">
        <f t="shared" si="1482"/>
        <v>0</v>
      </c>
      <c r="DN600" s="222">
        <f t="shared" si="1483"/>
        <v>0</v>
      </c>
      <c r="DO600" s="222">
        <f t="shared" si="1484"/>
        <v>0</v>
      </c>
      <c r="DP600" s="222">
        <f t="shared" si="1485"/>
        <v>0</v>
      </c>
      <c r="DQ600" s="222">
        <f t="shared" si="1486"/>
        <v>0</v>
      </c>
      <c r="DR600" s="222">
        <f t="shared" si="1487"/>
        <v>0</v>
      </c>
      <c r="DS600" s="222">
        <f t="shared" si="1488"/>
        <v>0</v>
      </c>
      <c r="DT600" s="222">
        <f t="shared" si="1489"/>
        <v>0</v>
      </c>
      <c r="DU600" s="222">
        <f t="shared" si="1490"/>
        <v>0</v>
      </c>
      <c r="DV600" s="222">
        <f t="shared" si="1491"/>
        <v>0</v>
      </c>
      <c r="DW600" s="222">
        <f t="shared" si="1492"/>
        <v>0</v>
      </c>
      <c r="DX600" s="222">
        <f t="shared" si="1493"/>
        <v>0</v>
      </c>
      <c r="DY600" s="222">
        <f t="shared" si="1494"/>
        <v>0</v>
      </c>
      <c r="DZ600" s="222">
        <f t="shared" si="1495"/>
        <v>0</v>
      </c>
      <c r="EA600" s="222">
        <f t="shared" si="1496"/>
        <v>0</v>
      </c>
      <c r="EB600" s="222">
        <f t="shared" si="1497"/>
        <v>0</v>
      </c>
      <c r="EC600" s="222">
        <f t="shared" si="1498"/>
        <v>0</v>
      </c>
      <c r="ED600" s="222">
        <f t="shared" si="1499"/>
        <v>0</v>
      </c>
      <c r="EE600" s="222">
        <f t="shared" si="1500"/>
        <v>0</v>
      </c>
      <c r="EF600" s="222">
        <f t="shared" si="1501"/>
        <v>0</v>
      </c>
      <c r="EG600" s="222">
        <f t="shared" si="1502"/>
        <v>0</v>
      </c>
      <c r="EH600" s="222">
        <f t="shared" si="1503"/>
        <v>0</v>
      </c>
      <c r="EI600" s="222">
        <f t="shared" si="1504"/>
        <v>0</v>
      </c>
      <c r="EJ600" s="222">
        <f t="shared" si="1505"/>
        <v>0</v>
      </c>
      <c r="EK600" s="222">
        <f t="shared" si="1506"/>
        <v>0</v>
      </c>
      <c r="EL600" s="222">
        <f t="shared" si="1507"/>
        <v>0</v>
      </c>
      <c r="EM600" s="222">
        <f t="shared" si="1508"/>
        <v>0</v>
      </c>
      <c r="EN600" s="222">
        <f t="shared" si="1509"/>
        <v>0</v>
      </c>
      <c r="EO600" s="222">
        <f t="shared" si="1510"/>
        <v>0</v>
      </c>
      <c r="EP600" s="222">
        <f t="shared" si="1511"/>
        <v>0</v>
      </c>
      <c r="EQ600" s="222">
        <f t="shared" si="1512"/>
        <v>0</v>
      </c>
      <c r="ER600" s="222">
        <f t="shared" si="1513"/>
        <v>0</v>
      </c>
      <c r="ES600" s="222">
        <f t="shared" si="1514"/>
        <v>0</v>
      </c>
      <c r="ET600" s="222">
        <f t="shared" si="1515"/>
        <v>0</v>
      </c>
      <c r="EU600" s="222">
        <f t="shared" si="1516"/>
        <v>0</v>
      </c>
      <c r="EV600" s="222">
        <f t="shared" si="1517"/>
        <v>0</v>
      </c>
      <c r="EW600" s="222">
        <f t="shared" si="1518"/>
        <v>0</v>
      </c>
      <c r="EX600" s="222">
        <f t="shared" si="1519"/>
        <v>0</v>
      </c>
      <c r="EY600" s="222">
        <f t="shared" si="1520"/>
        <v>0</v>
      </c>
      <c r="EZ600" s="222">
        <f t="shared" si="1521"/>
        <v>0</v>
      </c>
      <c r="FA600" s="222">
        <f t="shared" si="1522"/>
        <v>0</v>
      </c>
      <c r="FB600" s="222">
        <f t="shared" si="1523"/>
        <v>0</v>
      </c>
      <c r="FC600" s="222">
        <f t="shared" si="1524"/>
        <v>0</v>
      </c>
      <c r="FD600" s="222">
        <f t="shared" si="1525"/>
        <v>0</v>
      </c>
      <c r="FE600" s="222">
        <f t="shared" si="1526"/>
        <v>0</v>
      </c>
      <c r="FF600" s="222">
        <f t="shared" si="1527"/>
        <v>0</v>
      </c>
      <c r="FG600" s="222">
        <f t="shared" si="1528"/>
        <v>0</v>
      </c>
      <c r="FH600" s="222">
        <f t="shared" si="1529"/>
        <v>0</v>
      </c>
      <c r="FI600" s="222">
        <f t="shared" si="1530"/>
        <v>0</v>
      </c>
      <c r="FJ600" s="222">
        <f t="shared" si="1531"/>
        <v>0</v>
      </c>
      <c r="FK600" s="222">
        <f t="shared" si="1532"/>
        <v>0</v>
      </c>
      <c r="FL600" s="222">
        <f t="shared" si="1533"/>
        <v>0</v>
      </c>
      <c r="FM600" s="222">
        <f t="shared" si="1534"/>
        <v>0</v>
      </c>
      <c r="FN600" s="222">
        <f t="shared" si="1535"/>
        <v>0</v>
      </c>
      <c r="FO600" s="222">
        <f t="shared" si="1536"/>
        <v>0</v>
      </c>
      <c r="FP600" s="222">
        <f t="shared" si="1537"/>
        <v>0</v>
      </c>
      <c r="FQ600" s="222">
        <f t="shared" si="1538"/>
        <v>0</v>
      </c>
      <c r="FR600" s="222">
        <f t="shared" si="1539"/>
        <v>0</v>
      </c>
      <c r="FS600" s="222">
        <f t="shared" si="1540"/>
        <v>0</v>
      </c>
      <c r="FT600" s="222">
        <f t="shared" si="1541"/>
        <v>0</v>
      </c>
      <c r="FU600" s="222">
        <f t="shared" si="1542"/>
        <v>0</v>
      </c>
      <c r="FV600" s="222">
        <f t="shared" si="1543"/>
        <v>0</v>
      </c>
      <c r="FW600" s="222">
        <f t="shared" si="1544"/>
        <v>0</v>
      </c>
      <c r="FX600" s="222">
        <f t="shared" si="1545"/>
        <v>0</v>
      </c>
      <c r="FY600" s="222">
        <f t="shared" si="1546"/>
        <v>0</v>
      </c>
      <c r="FZ600" s="222">
        <f t="shared" si="1547"/>
        <v>0</v>
      </c>
      <c r="GA600" s="222">
        <f t="shared" si="1548"/>
        <v>0</v>
      </c>
      <c r="GB600" s="222">
        <f t="shared" si="1549"/>
        <v>0</v>
      </c>
      <c r="GC600" s="222">
        <f t="shared" si="1550"/>
        <v>0</v>
      </c>
      <c r="GD600" s="222">
        <f t="shared" si="1551"/>
        <v>0</v>
      </c>
      <c r="GE600" s="222">
        <f t="shared" si="1552"/>
        <v>0</v>
      </c>
      <c r="GF600" s="222">
        <f t="shared" si="1553"/>
        <v>0</v>
      </c>
      <c r="GG600" s="222">
        <f t="shared" si="1554"/>
        <v>0</v>
      </c>
      <c r="GH600" s="222">
        <f t="shared" si="1555"/>
        <v>0</v>
      </c>
      <c r="GI600" s="222">
        <f t="shared" si="1556"/>
        <v>0</v>
      </c>
      <c r="GJ600" s="222">
        <f t="shared" si="1557"/>
        <v>0</v>
      </c>
      <c r="GK600" s="222">
        <f t="shared" si="1558"/>
        <v>0</v>
      </c>
      <c r="GL600" s="222">
        <f t="shared" si="1559"/>
        <v>0</v>
      </c>
      <c r="GM600" s="222">
        <f t="shared" si="1560"/>
        <v>0</v>
      </c>
      <c r="GN600" s="222">
        <f t="shared" si="1561"/>
        <v>0</v>
      </c>
      <c r="GO600" s="222">
        <f t="shared" si="1562"/>
        <v>0</v>
      </c>
      <c r="GP600" s="222">
        <f t="shared" si="1563"/>
        <v>0</v>
      </c>
      <c r="GQ600" s="222">
        <f t="shared" si="1564"/>
        <v>0</v>
      </c>
      <c r="GR600" s="222">
        <f t="shared" si="1565"/>
        <v>0</v>
      </c>
      <c r="GS600" s="222">
        <f t="shared" si="1566"/>
        <v>0</v>
      </c>
      <c r="GT600" s="222">
        <f t="shared" si="1567"/>
        <v>0</v>
      </c>
      <c r="GU600" s="222">
        <f t="shared" si="1568"/>
        <v>0</v>
      </c>
      <c r="GV600" s="222">
        <f t="shared" si="1569"/>
        <v>0</v>
      </c>
      <c r="GW600" s="222">
        <f t="shared" si="1570"/>
        <v>0</v>
      </c>
      <c r="GX600" s="222">
        <f t="shared" si="1571"/>
        <v>0</v>
      </c>
      <c r="GY600" s="222">
        <f t="shared" si="1572"/>
        <v>0</v>
      </c>
      <c r="GZ600" s="222">
        <f t="shared" si="1573"/>
        <v>0</v>
      </c>
      <c r="HA600" s="222">
        <f t="shared" si="1574"/>
        <v>0</v>
      </c>
      <c r="HB600" s="222">
        <f t="shared" si="1575"/>
        <v>0</v>
      </c>
      <c r="HC600" s="222">
        <f t="shared" si="1576"/>
        <v>0</v>
      </c>
      <c r="HD600" s="222">
        <f t="shared" si="1577"/>
        <v>0</v>
      </c>
      <c r="HE600" s="222">
        <f t="shared" si="1578"/>
        <v>0</v>
      </c>
      <c r="HF600" s="222">
        <f t="shared" si="1579"/>
        <v>0</v>
      </c>
      <c r="HG600" s="222">
        <f t="shared" si="1580"/>
        <v>0</v>
      </c>
      <c r="HH600" s="222">
        <f t="shared" si="1581"/>
        <v>0</v>
      </c>
      <c r="HI600" s="222">
        <f t="shared" si="1582"/>
        <v>0</v>
      </c>
      <c r="HJ600" s="222">
        <f t="shared" si="1583"/>
        <v>0</v>
      </c>
      <c r="HK600" s="222">
        <f t="shared" si="1584"/>
        <v>0</v>
      </c>
      <c r="HL600" s="222">
        <f t="shared" si="1585"/>
        <v>0</v>
      </c>
      <c r="HM600" s="222">
        <f t="shared" si="1586"/>
        <v>0</v>
      </c>
      <c r="HN600" s="222">
        <f t="shared" si="1587"/>
        <v>0</v>
      </c>
      <c r="HO600" s="222">
        <f t="shared" si="1588"/>
        <v>0</v>
      </c>
      <c r="HP600" s="222">
        <f t="shared" si="1589"/>
        <v>0</v>
      </c>
      <c r="HQ600" s="222">
        <f t="shared" si="1590"/>
        <v>0</v>
      </c>
      <c r="HR600" s="222">
        <f t="shared" si="1591"/>
        <v>0</v>
      </c>
      <c r="HS600" s="222">
        <f t="shared" si="1592"/>
        <v>0</v>
      </c>
      <c r="HT600" s="222">
        <f t="shared" si="1593"/>
        <v>0</v>
      </c>
      <c r="HU600" s="222">
        <f t="shared" si="1594"/>
        <v>0</v>
      </c>
      <c r="HV600" s="222">
        <f t="shared" si="1595"/>
        <v>0</v>
      </c>
      <c r="HW600" s="222">
        <f t="shared" si="1596"/>
        <v>0</v>
      </c>
      <c r="HX600" s="222">
        <f t="shared" si="1597"/>
        <v>0</v>
      </c>
      <c r="HY600" s="222">
        <f t="shared" si="1598"/>
        <v>0</v>
      </c>
      <c r="HZ600" s="222">
        <f t="shared" si="1599"/>
        <v>0</v>
      </c>
      <c r="IA600" s="222">
        <f t="shared" si="1600"/>
        <v>0</v>
      </c>
      <c r="IB600" s="222">
        <f t="shared" si="1601"/>
        <v>0</v>
      </c>
      <c r="IC600" s="222">
        <f t="shared" si="1602"/>
        <v>0</v>
      </c>
      <c r="ID600" s="222">
        <f t="shared" si="1603"/>
        <v>0</v>
      </c>
      <c r="IE600" s="222">
        <f t="shared" si="1604"/>
        <v>0</v>
      </c>
      <c r="IF600" s="222">
        <f t="shared" si="1605"/>
        <v>0</v>
      </c>
      <c r="IG600" s="222">
        <f t="shared" si="1606"/>
        <v>0</v>
      </c>
      <c r="IH600" s="222">
        <f t="shared" si="1607"/>
        <v>0</v>
      </c>
      <c r="II600" s="222">
        <f t="shared" si="1608"/>
        <v>0</v>
      </c>
      <c r="IJ600" s="222">
        <f t="shared" si="1609"/>
        <v>0</v>
      </c>
      <c r="IK600" s="222">
        <f t="shared" si="1610"/>
        <v>0</v>
      </c>
      <c r="IL600" s="222">
        <f t="shared" si="1611"/>
        <v>0</v>
      </c>
      <c r="IM600" s="222">
        <f t="shared" si="1612"/>
        <v>0</v>
      </c>
      <c r="IN600" s="222">
        <f t="shared" si="1613"/>
        <v>0</v>
      </c>
      <c r="IO600" s="222">
        <f t="shared" si="1614"/>
        <v>0</v>
      </c>
      <c r="IP600" s="222">
        <f t="shared" si="1615"/>
        <v>0</v>
      </c>
      <c r="IQ600" s="222">
        <f t="shared" si="1616"/>
        <v>0</v>
      </c>
      <c r="IR600" s="222">
        <f t="shared" si="1617"/>
        <v>0</v>
      </c>
      <c r="IS600" s="222">
        <f t="shared" si="1618"/>
        <v>0</v>
      </c>
      <c r="IT600" s="222">
        <f t="shared" si="1619"/>
        <v>0</v>
      </c>
      <c r="IU600" s="222">
        <f t="shared" si="1620"/>
        <v>0</v>
      </c>
      <c r="IV600" s="222">
        <f t="shared" si="1621"/>
        <v>0</v>
      </c>
      <c r="IW600" s="222">
        <f t="shared" si="1622"/>
        <v>0</v>
      </c>
      <c r="IX600" s="222">
        <f t="shared" si="1623"/>
        <v>0</v>
      </c>
      <c r="IY600" s="222">
        <f t="shared" si="1624"/>
        <v>0</v>
      </c>
      <c r="IZ600" s="222">
        <f t="shared" si="1625"/>
        <v>0</v>
      </c>
      <c r="JA600" s="222">
        <f t="shared" si="1626"/>
        <v>0</v>
      </c>
      <c r="JB600" s="222">
        <f t="shared" si="1627"/>
        <v>0</v>
      </c>
    </row>
    <row r="601" spans="2:262">
      <c r="B601" s="230">
        <v>240</v>
      </c>
      <c r="C601" s="229">
        <f t="shared" si="1628"/>
        <v>4.6874999999999859E-3</v>
      </c>
      <c r="D601" s="226">
        <f t="shared" ca="1" si="1371"/>
        <v>72.125570992689774</v>
      </c>
      <c r="E601" s="225">
        <f ca="1">IL361</f>
        <v>0.12557099268977573</v>
      </c>
      <c r="F601" s="224">
        <v>240</v>
      </c>
      <c r="G601" s="222">
        <f t="shared" si="1372"/>
        <v>0</v>
      </c>
      <c r="H601" s="222">
        <f t="shared" si="1373"/>
        <v>0</v>
      </c>
      <c r="I601" s="222">
        <f t="shared" si="1374"/>
        <v>0</v>
      </c>
      <c r="J601" s="222">
        <f t="shared" si="1375"/>
        <v>0</v>
      </c>
      <c r="K601" s="222">
        <f t="shared" si="1376"/>
        <v>0</v>
      </c>
      <c r="L601" s="222">
        <f t="shared" si="1377"/>
        <v>0</v>
      </c>
      <c r="M601" s="222">
        <f t="shared" si="1378"/>
        <v>0</v>
      </c>
      <c r="N601" s="222">
        <f t="shared" si="1379"/>
        <v>0</v>
      </c>
      <c r="O601" s="222">
        <f t="shared" si="1380"/>
        <v>0</v>
      </c>
      <c r="P601" s="222">
        <f t="shared" si="1381"/>
        <v>0</v>
      </c>
      <c r="Q601" s="222">
        <f t="shared" si="1382"/>
        <v>0</v>
      </c>
      <c r="R601" s="222">
        <f t="shared" si="1383"/>
        <v>0</v>
      </c>
      <c r="S601" s="222">
        <f t="shared" si="1384"/>
        <v>0</v>
      </c>
      <c r="T601" s="222">
        <f t="shared" si="1385"/>
        <v>0</v>
      </c>
      <c r="U601" s="222">
        <f t="shared" si="1386"/>
        <v>0</v>
      </c>
      <c r="V601" s="222">
        <f t="shared" si="1387"/>
        <v>0</v>
      </c>
      <c r="W601" s="222">
        <f t="shared" si="1388"/>
        <v>0</v>
      </c>
      <c r="X601" s="222">
        <f t="shared" si="1389"/>
        <v>0</v>
      </c>
      <c r="Y601" s="222">
        <f t="shared" si="1390"/>
        <v>0</v>
      </c>
      <c r="Z601" s="222">
        <f t="shared" si="1391"/>
        <v>0</v>
      </c>
      <c r="AA601" s="222">
        <f t="shared" si="1392"/>
        <v>0</v>
      </c>
      <c r="AB601" s="222">
        <f t="shared" si="1393"/>
        <v>0</v>
      </c>
      <c r="AC601" s="222">
        <f t="shared" si="1394"/>
        <v>0</v>
      </c>
      <c r="AD601" s="222">
        <f t="shared" si="1395"/>
        <v>0</v>
      </c>
      <c r="AE601" s="222">
        <f t="shared" si="1396"/>
        <v>0</v>
      </c>
      <c r="AF601" s="222">
        <f t="shared" si="1397"/>
        <v>0</v>
      </c>
      <c r="AG601" s="222">
        <f t="shared" si="1398"/>
        <v>0</v>
      </c>
      <c r="AH601" s="222">
        <f t="shared" si="1399"/>
        <v>0</v>
      </c>
      <c r="AI601" s="222">
        <f t="shared" si="1400"/>
        <v>0</v>
      </c>
      <c r="AJ601" s="222">
        <f t="shared" si="1401"/>
        <v>0</v>
      </c>
      <c r="AK601" s="222">
        <f t="shared" si="1402"/>
        <v>0</v>
      </c>
      <c r="AL601" s="222">
        <f t="shared" si="1403"/>
        <v>0</v>
      </c>
      <c r="AM601" s="222">
        <f t="shared" si="1404"/>
        <v>0</v>
      </c>
      <c r="AN601" s="222">
        <f t="shared" si="1405"/>
        <v>0</v>
      </c>
      <c r="AO601" s="222">
        <f t="shared" si="1406"/>
        <v>0</v>
      </c>
      <c r="AP601" s="222">
        <f t="shared" si="1407"/>
        <v>0</v>
      </c>
      <c r="AQ601" s="222">
        <f t="shared" si="1408"/>
        <v>0</v>
      </c>
      <c r="AR601" s="222">
        <f t="shared" si="1409"/>
        <v>0</v>
      </c>
      <c r="AS601" s="222">
        <f t="shared" si="1410"/>
        <v>0</v>
      </c>
      <c r="AT601" s="222">
        <f t="shared" si="1411"/>
        <v>0</v>
      </c>
      <c r="AU601" s="222">
        <f t="shared" si="1412"/>
        <v>0</v>
      </c>
      <c r="AV601" s="222">
        <f t="shared" si="1413"/>
        <v>0</v>
      </c>
      <c r="AW601" s="222">
        <f t="shared" si="1414"/>
        <v>0</v>
      </c>
      <c r="AX601" s="222">
        <f t="shared" si="1415"/>
        <v>0</v>
      </c>
      <c r="AY601" s="222">
        <f t="shared" si="1416"/>
        <v>0</v>
      </c>
      <c r="AZ601" s="222">
        <f t="shared" si="1417"/>
        <v>0</v>
      </c>
      <c r="BA601" s="222">
        <f t="shared" si="1418"/>
        <v>0</v>
      </c>
      <c r="BB601" s="222">
        <f t="shared" si="1419"/>
        <v>0</v>
      </c>
      <c r="BC601" s="222">
        <f t="shared" si="1420"/>
        <v>0</v>
      </c>
      <c r="BD601" s="222">
        <f t="shared" si="1421"/>
        <v>0</v>
      </c>
      <c r="BE601" s="222">
        <f t="shared" si="1422"/>
        <v>0</v>
      </c>
      <c r="BF601" s="222">
        <f t="shared" si="1423"/>
        <v>0</v>
      </c>
      <c r="BG601" s="222">
        <f t="shared" si="1424"/>
        <v>0</v>
      </c>
      <c r="BH601" s="222">
        <f t="shared" si="1425"/>
        <v>0</v>
      </c>
      <c r="BI601" s="222">
        <f t="shared" si="1426"/>
        <v>0</v>
      </c>
      <c r="BJ601" s="222">
        <f t="shared" si="1427"/>
        <v>0</v>
      </c>
      <c r="BK601" s="222">
        <f t="shared" si="1428"/>
        <v>0</v>
      </c>
      <c r="BL601" s="222">
        <f t="shared" si="1429"/>
        <v>0</v>
      </c>
      <c r="BM601" s="222">
        <f t="shared" si="1430"/>
        <v>0</v>
      </c>
      <c r="BN601" s="222">
        <f t="shared" si="1431"/>
        <v>0</v>
      </c>
      <c r="BO601" s="222">
        <f t="shared" si="1432"/>
        <v>0</v>
      </c>
      <c r="BP601" s="222">
        <f t="shared" si="1433"/>
        <v>0</v>
      </c>
      <c r="BQ601" s="222">
        <f t="shared" si="1434"/>
        <v>0</v>
      </c>
      <c r="BR601" s="222">
        <f t="shared" si="1435"/>
        <v>0</v>
      </c>
      <c r="BS601" s="222">
        <f t="shared" si="1436"/>
        <v>0</v>
      </c>
      <c r="BT601" s="222">
        <f t="shared" si="1437"/>
        <v>0</v>
      </c>
      <c r="BU601" s="222">
        <f t="shared" si="1438"/>
        <v>0</v>
      </c>
      <c r="BV601" s="222">
        <f t="shared" si="1439"/>
        <v>0</v>
      </c>
      <c r="BW601" s="222">
        <f t="shared" si="1440"/>
        <v>0</v>
      </c>
      <c r="BX601" s="222">
        <f t="shared" si="1441"/>
        <v>0</v>
      </c>
      <c r="BY601" s="222">
        <f t="shared" si="1442"/>
        <v>0</v>
      </c>
      <c r="BZ601" s="222">
        <f t="shared" si="1443"/>
        <v>0</v>
      </c>
      <c r="CA601" s="222">
        <f t="shared" si="1444"/>
        <v>0</v>
      </c>
      <c r="CB601" s="222">
        <f t="shared" si="1445"/>
        <v>0</v>
      </c>
      <c r="CC601" s="222">
        <f t="shared" si="1446"/>
        <v>0</v>
      </c>
      <c r="CD601" s="222">
        <f t="shared" si="1447"/>
        <v>0</v>
      </c>
      <c r="CE601" s="222">
        <f t="shared" si="1448"/>
        <v>0</v>
      </c>
      <c r="CF601" s="222">
        <f t="shared" si="1449"/>
        <v>0</v>
      </c>
      <c r="CG601" s="222">
        <f t="shared" si="1450"/>
        <v>0</v>
      </c>
      <c r="CH601" s="222">
        <f t="shared" si="1451"/>
        <v>0</v>
      </c>
      <c r="CI601" s="222">
        <f t="shared" si="1452"/>
        <v>0</v>
      </c>
      <c r="CJ601" s="222">
        <f t="shared" si="1453"/>
        <v>0</v>
      </c>
      <c r="CK601" s="222">
        <f t="shared" si="1454"/>
        <v>0</v>
      </c>
      <c r="CL601" s="222">
        <f t="shared" si="1455"/>
        <v>0</v>
      </c>
      <c r="CM601" s="222">
        <f t="shared" si="1456"/>
        <v>0</v>
      </c>
      <c r="CN601" s="222">
        <f t="shared" si="1457"/>
        <v>0</v>
      </c>
      <c r="CO601" s="222">
        <f t="shared" si="1458"/>
        <v>0</v>
      </c>
      <c r="CP601" s="222">
        <f t="shared" si="1459"/>
        <v>0</v>
      </c>
      <c r="CQ601" s="222">
        <f t="shared" si="1460"/>
        <v>0</v>
      </c>
      <c r="CR601" s="222">
        <f t="shared" si="1461"/>
        <v>0</v>
      </c>
      <c r="CS601" s="222">
        <f t="shared" si="1462"/>
        <v>0</v>
      </c>
      <c r="CT601" s="222">
        <f t="shared" si="1463"/>
        <v>0</v>
      </c>
      <c r="CU601" s="222">
        <f t="shared" si="1464"/>
        <v>0</v>
      </c>
      <c r="CV601" s="222">
        <f t="shared" si="1465"/>
        <v>0</v>
      </c>
      <c r="CW601" s="222">
        <f t="shared" si="1466"/>
        <v>0</v>
      </c>
      <c r="CX601" s="222">
        <f t="shared" si="1467"/>
        <v>0</v>
      </c>
      <c r="CY601" s="222">
        <f t="shared" si="1468"/>
        <v>0</v>
      </c>
      <c r="CZ601" s="222">
        <f t="shared" si="1469"/>
        <v>0</v>
      </c>
      <c r="DA601" s="222">
        <f t="shared" si="1470"/>
        <v>0</v>
      </c>
      <c r="DB601" s="222">
        <f t="shared" si="1471"/>
        <v>0</v>
      </c>
      <c r="DC601" s="222">
        <f t="shared" si="1472"/>
        <v>0</v>
      </c>
      <c r="DD601" s="222">
        <f t="shared" si="1473"/>
        <v>0</v>
      </c>
      <c r="DE601" s="222">
        <f t="shared" si="1474"/>
        <v>0</v>
      </c>
      <c r="DF601" s="222">
        <f t="shared" si="1475"/>
        <v>0</v>
      </c>
      <c r="DG601" s="222">
        <f t="shared" si="1476"/>
        <v>0</v>
      </c>
      <c r="DH601" s="222">
        <f t="shared" si="1477"/>
        <v>0</v>
      </c>
      <c r="DI601" s="222">
        <f t="shared" si="1478"/>
        <v>0</v>
      </c>
      <c r="DJ601" s="222">
        <f t="shared" si="1479"/>
        <v>0</v>
      </c>
      <c r="DK601" s="222">
        <f t="shared" si="1480"/>
        <v>0</v>
      </c>
      <c r="DL601" s="222">
        <f t="shared" si="1481"/>
        <v>0</v>
      </c>
      <c r="DM601" s="222">
        <f t="shared" si="1482"/>
        <v>0</v>
      </c>
      <c r="DN601" s="222">
        <f t="shared" si="1483"/>
        <v>0</v>
      </c>
      <c r="DO601" s="222">
        <f t="shared" si="1484"/>
        <v>0</v>
      </c>
      <c r="DP601" s="222">
        <f t="shared" si="1485"/>
        <v>0</v>
      </c>
      <c r="DQ601" s="222">
        <f t="shared" si="1486"/>
        <v>0</v>
      </c>
      <c r="DR601" s="222">
        <f t="shared" si="1487"/>
        <v>0</v>
      </c>
      <c r="DS601" s="222">
        <f t="shared" si="1488"/>
        <v>0</v>
      </c>
      <c r="DT601" s="222">
        <f t="shared" si="1489"/>
        <v>0</v>
      </c>
      <c r="DU601" s="222">
        <f t="shared" si="1490"/>
        <v>0</v>
      </c>
      <c r="DV601" s="222">
        <f t="shared" si="1491"/>
        <v>0</v>
      </c>
      <c r="DW601" s="222">
        <f t="shared" si="1492"/>
        <v>0</v>
      </c>
      <c r="DX601" s="222">
        <f t="shared" si="1493"/>
        <v>0</v>
      </c>
      <c r="DY601" s="222">
        <f t="shared" si="1494"/>
        <v>0</v>
      </c>
      <c r="DZ601" s="222">
        <f t="shared" si="1495"/>
        <v>0</v>
      </c>
      <c r="EA601" s="222">
        <f t="shared" si="1496"/>
        <v>0</v>
      </c>
      <c r="EB601" s="222">
        <f t="shared" si="1497"/>
        <v>0</v>
      </c>
      <c r="EC601" s="222">
        <f t="shared" si="1498"/>
        <v>0</v>
      </c>
      <c r="ED601" s="222">
        <f t="shared" si="1499"/>
        <v>0</v>
      </c>
      <c r="EE601" s="222">
        <f t="shared" si="1500"/>
        <v>0</v>
      </c>
      <c r="EF601" s="222">
        <f t="shared" si="1501"/>
        <v>0</v>
      </c>
      <c r="EG601" s="222">
        <f t="shared" si="1502"/>
        <v>0</v>
      </c>
      <c r="EH601" s="222">
        <f t="shared" si="1503"/>
        <v>0</v>
      </c>
      <c r="EI601" s="222">
        <f t="shared" si="1504"/>
        <v>0</v>
      </c>
      <c r="EJ601" s="222">
        <f t="shared" si="1505"/>
        <v>0</v>
      </c>
      <c r="EK601" s="222">
        <f t="shared" si="1506"/>
        <v>0</v>
      </c>
      <c r="EL601" s="222">
        <f t="shared" si="1507"/>
        <v>0</v>
      </c>
      <c r="EM601" s="222">
        <f t="shared" si="1508"/>
        <v>0</v>
      </c>
      <c r="EN601" s="222">
        <f t="shared" si="1509"/>
        <v>0</v>
      </c>
      <c r="EO601" s="222">
        <f t="shared" si="1510"/>
        <v>0</v>
      </c>
      <c r="EP601" s="222">
        <f t="shared" si="1511"/>
        <v>0</v>
      </c>
      <c r="EQ601" s="222">
        <f t="shared" si="1512"/>
        <v>0</v>
      </c>
      <c r="ER601" s="222">
        <f t="shared" si="1513"/>
        <v>0</v>
      </c>
      <c r="ES601" s="222">
        <f t="shared" si="1514"/>
        <v>0</v>
      </c>
      <c r="ET601" s="222">
        <f t="shared" si="1515"/>
        <v>0</v>
      </c>
      <c r="EU601" s="222">
        <f t="shared" si="1516"/>
        <v>0</v>
      </c>
      <c r="EV601" s="222">
        <f t="shared" si="1517"/>
        <v>0</v>
      </c>
      <c r="EW601" s="222">
        <f t="shared" si="1518"/>
        <v>0</v>
      </c>
      <c r="EX601" s="222">
        <f t="shared" si="1519"/>
        <v>0</v>
      </c>
      <c r="EY601" s="222">
        <f t="shared" si="1520"/>
        <v>0</v>
      </c>
      <c r="EZ601" s="222">
        <f t="shared" si="1521"/>
        <v>0</v>
      </c>
      <c r="FA601" s="222">
        <f t="shared" si="1522"/>
        <v>0</v>
      </c>
      <c r="FB601" s="222">
        <f t="shared" si="1523"/>
        <v>0</v>
      </c>
      <c r="FC601" s="222">
        <f t="shared" si="1524"/>
        <v>0</v>
      </c>
      <c r="FD601" s="222">
        <f t="shared" si="1525"/>
        <v>0</v>
      </c>
      <c r="FE601" s="222">
        <f t="shared" si="1526"/>
        <v>0</v>
      </c>
      <c r="FF601" s="222">
        <f t="shared" si="1527"/>
        <v>0</v>
      </c>
      <c r="FG601" s="222">
        <f t="shared" si="1528"/>
        <v>0</v>
      </c>
      <c r="FH601" s="222">
        <f t="shared" si="1529"/>
        <v>0</v>
      </c>
      <c r="FI601" s="222">
        <f t="shared" si="1530"/>
        <v>0</v>
      </c>
      <c r="FJ601" s="222">
        <f t="shared" si="1531"/>
        <v>0</v>
      </c>
      <c r="FK601" s="222">
        <f t="shared" si="1532"/>
        <v>0</v>
      </c>
      <c r="FL601" s="222">
        <f t="shared" si="1533"/>
        <v>0</v>
      </c>
      <c r="FM601" s="222">
        <f t="shared" si="1534"/>
        <v>0</v>
      </c>
      <c r="FN601" s="222">
        <f t="shared" si="1535"/>
        <v>0</v>
      </c>
      <c r="FO601" s="222">
        <f t="shared" si="1536"/>
        <v>0</v>
      </c>
      <c r="FP601" s="222">
        <f t="shared" si="1537"/>
        <v>0</v>
      </c>
      <c r="FQ601" s="222">
        <f t="shared" si="1538"/>
        <v>0</v>
      </c>
      <c r="FR601" s="222">
        <f t="shared" si="1539"/>
        <v>0</v>
      </c>
      <c r="FS601" s="222">
        <f t="shared" si="1540"/>
        <v>0</v>
      </c>
      <c r="FT601" s="222">
        <f t="shared" si="1541"/>
        <v>0</v>
      </c>
      <c r="FU601" s="222">
        <f t="shared" si="1542"/>
        <v>0</v>
      </c>
      <c r="FV601" s="222">
        <f t="shared" si="1543"/>
        <v>0</v>
      </c>
      <c r="FW601" s="222">
        <f t="shared" si="1544"/>
        <v>0</v>
      </c>
      <c r="FX601" s="222">
        <f t="shared" si="1545"/>
        <v>0</v>
      </c>
      <c r="FY601" s="222">
        <f t="shared" si="1546"/>
        <v>0</v>
      </c>
      <c r="FZ601" s="222">
        <f t="shared" si="1547"/>
        <v>0</v>
      </c>
      <c r="GA601" s="222">
        <f t="shared" si="1548"/>
        <v>0</v>
      </c>
      <c r="GB601" s="222">
        <f t="shared" si="1549"/>
        <v>0</v>
      </c>
      <c r="GC601" s="222">
        <f t="shared" si="1550"/>
        <v>0</v>
      </c>
      <c r="GD601" s="222">
        <f t="shared" si="1551"/>
        <v>0</v>
      </c>
      <c r="GE601" s="222">
        <f t="shared" si="1552"/>
        <v>0</v>
      </c>
      <c r="GF601" s="222">
        <f t="shared" si="1553"/>
        <v>0</v>
      </c>
      <c r="GG601" s="222">
        <f t="shared" si="1554"/>
        <v>0</v>
      </c>
      <c r="GH601" s="222">
        <f t="shared" si="1555"/>
        <v>0</v>
      </c>
      <c r="GI601" s="222">
        <f t="shared" si="1556"/>
        <v>0</v>
      </c>
      <c r="GJ601" s="222">
        <f t="shared" si="1557"/>
        <v>0</v>
      </c>
      <c r="GK601" s="222">
        <f t="shared" si="1558"/>
        <v>0</v>
      </c>
      <c r="GL601" s="222">
        <f t="shared" si="1559"/>
        <v>0</v>
      </c>
      <c r="GM601" s="222">
        <f t="shared" si="1560"/>
        <v>0</v>
      </c>
      <c r="GN601" s="222">
        <f t="shared" si="1561"/>
        <v>0</v>
      </c>
      <c r="GO601" s="222">
        <f t="shared" si="1562"/>
        <v>0</v>
      </c>
      <c r="GP601" s="222">
        <f t="shared" si="1563"/>
        <v>0</v>
      </c>
      <c r="GQ601" s="222">
        <f t="shared" si="1564"/>
        <v>0</v>
      </c>
      <c r="GR601" s="222">
        <f t="shared" si="1565"/>
        <v>0</v>
      </c>
      <c r="GS601" s="222">
        <f t="shared" si="1566"/>
        <v>0</v>
      </c>
      <c r="GT601" s="222">
        <f t="shared" si="1567"/>
        <v>0</v>
      </c>
      <c r="GU601" s="222">
        <f t="shared" si="1568"/>
        <v>0</v>
      </c>
      <c r="GV601" s="222">
        <f t="shared" si="1569"/>
        <v>0</v>
      </c>
      <c r="GW601" s="222">
        <f t="shared" si="1570"/>
        <v>0</v>
      </c>
      <c r="GX601" s="222">
        <f t="shared" si="1571"/>
        <v>0</v>
      </c>
      <c r="GY601" s="222">
        <f t="shared" si="1572"/>
        <v>0</v>
      </c>
      <c r="GZ601" s="222">
        <f t="shared" si="1573"/>
        <v>0</v>
      </c>
      <c r="HA601" s="222">
        <f t="shared" si="1574"/>
        <v>0</v>
      </c>
      <c r="HB601" s="222">
        <f t="shared" si="1575"/>
        <v>0</v>
      </c>
      <c r="HC601" s="222">
        <f t="shared" si="1576"/>
        <v>0</v>
      </c>
      <c r="HD601" s="222">
        <f t="shared" si="1577"/>
        <v>0</v>
      </c>
      <c r="HE601" s="222">
        <f t="shared" si="1578"/>
        <v>0</v>
      </c>
      <c r="HF601" s="222">
        <f t="shared" si="1579"/>
        <v>0</v>
      </c>
      <c r="HG601" s="222">
        <f t="shared" si="1580"/>
        <v>0</v>
      </c>
      <c r="HH601" s="222">
        <f t="shared" si="1581"/>
        <v>0</v>
      </c>
      <c r="HI601" s="222">
        <f t="shared" si="1582"/>
        <v>0</v>
      </c>
      <c r="HJ601" s="222">
        <f t="shared" si="1583"/>
        <v>0</v>
      </c>
      <c r="HK601" s="222">
        <f t="shared" si="1584"/>
        <v>0</v>
      </c>
      <c r="HL601" s="222">
        <f t="shared" si="1585"/>
        <v>0</v>
      </c>
      <c r="HM601" s="222">
        <f t="shared" si="1586"/>
        <v>0</v>
      </c>
      <c r="HN601" s="222">
        <f t="shared" si="1587"/>
        <v>0</v>
      </c>
      <c r="HO601" s="222">
        <f t="shared" si="1588"/>
        <v>0</v>
      </c>
      <c r="HP601" s="222">
        <f t="shared" si="1589"/>
        <v>0</v>
      </c>
      <c r="HQ601" s="222">
        <f t="shared" si="1590"/>
        <v>0</v>
      </c>
      <c r="HR601" s="222">
        <f t="shared" si="1591"/>
        <v>0</v>
      </c>
      <c r="HS601" s="222">
        <f t="shared" si="1592"/>
        <v>0</v>
      </c>
      <c r="HT601" s="222">
        <f t="shared" si="1593"/>
        <v>0</v>
      </c>
      <c r="HU601" s="222">
        <f t="shared" si="1594"/>
        <v>0</v>
      </c>
      <c r="HV601" s="222">
        <f t="shared" si="1595"/>
        <v>0</v>
      </c>
      <c r="HW601" s="222">
        <f t="shared" si="1596"/>
        <v>0</v>
      </c>
      <c r="HX601" s="222">
        <f t="shared" si="1597"/>
        <v>0</v>
      </c>
      <c r="HY601" s="222">
        <f t="shared" si="1598"/>
        <v>0</v>
      </c>
      <c r="HZ601" s="222">
        <f t="shared" si="1599"/>
        <v>0</v>
      </c>
      <c r="IA601" s="222">
        <f t="shared" si="1600"/>
        <v>0</v>
      </c>
      <c r="IB601" s="222">
        <f t="shared" si="1601"/>
        <v>0</v>
      </c>
      <c r="IC601" s="222">
        <f t="shared" si="1602"/>
        <v>0</v>
      </c>
      <c r="ID601" s="222">
        <f t="shared" si="1603"/>
        <v>0</v>
      </c>
      <c r="IE601" s="222">
        <f t="shared" si="1604"/>
        <v>0</v>
      </c>
      <c r="IF601" s="222">
        <f t="shared" si="1605"/>
        <v>0</v>
      </c>
      <c r="IG601" s="222">
        <f t="shared" si="1606"/>
        <v>0</v>
      </c>
      <c r="IH601" s="222">
        <f t="shared" si="1607"/>
        <v>0</v>
      </c>
      <c r="II601" s="222">
        <f t="shared" si="1608"/>
        <v>0</v>
      </c>
      <c r="IJ601" s="222">
        <f t="shared" si="1609"/>
        <v>0</v>
      </c>
      <c r="IK601" s="222">
        <f t="shared" si="1610"/>
        <v>0</v>
      </c>
      <c r="IL601" s="222">
        <f t="shared" si="1611"/>
        <v>0</v>
      </c>
      <c r="IM601" s="222">
        <f t="shared" si="1612"/>
        <v>0</v>
      </c>
      <c r="IN601" s="222">
        <f t="shared" si="1613"/>
        <v>0</v>
      </c>
      <c r="IO601" s="222">
        <f t="shared" si="1614"/>
        <v>0</v>
      </c>
      <c r="IP601" s="222">
        <f t="shared" si="1615"/>
        <v>0</v>
      </c>
      <c r="IQ601" s="222">
        <f t="shared" si="1616"/>
        <v>0</v>
      </c>
      <c r="IR601" s="222">
        <f t="shared" si="1617"/>
        <v>0</v>
      </c>
      <c r="IS601" s="222">
        <f t="shared" si="1618"/>
        <v>0</v>
      </c>
      <c r="IT601" s="222">
        <f t="shared" si="1619"/>
        <v>0</v>
      </c>
      <c r="IU601" s="222">
        <f t="shared" si="1620"/>
        <v>0</v>
      </c>
      <c r="IV601" s="222">
        <f t="shared" si="1621"/>
        <v>0</v>
      </c>
      <c r="IW601" s="222">
        <f t="shared" si="1622"/>
        <v>0</v>
      </c>
      <c r="IX601" s="222">
        <f t="shared" si="1623"/>
        <v>0</v>
      </c>
      <c r="IY601" s="222">
        <f t="shared" si="1624"/>
        <v>0</v>
      </c>
      <c r="IZ601" s="222">
        <f t="shared" si="1625"/>
        <v>0</v>
      </c>
      <c r="JA601" s="222">
        <f t="shared" si="1626"/>
        <v>0</v>
      </c>
      <c r="JB601" s="222">
        <f t="shared" si="1627"/>
        <v>0</v>
      </c>
    </row>
    <row r="602" spans="2:262">
      <c r="B602" s="230">
        <v>241</v>
      </c>
      <c r="C602" s="229">
        <f t="shared" si="1628"/>
        <v>4.7070312499999855E-3</v>
      </c>
      <c r="D602" s="226">
        <f t="shared" ca="1" si="1371"/>
        <v>72.12843068444802</v>
      </c>
      <c r="E602" s="225">
        <f ca="1">IM361</f>
        <v>0.12843068444802067</v>
      </c>
      <c r="F602" s="224">
        <v>241</v>
      </c>
      <c r="G602" s="222">
        <f t="shared" si="1372"/>
        <v>0</v>
      </c>
      <c r="H602" s="222">
        <f t="shared" si="1373"/>
        <v>0</v>
      </c>
      <c r="I602" s="222">
        <f t="shared" si="1374"/>
        <v>0</v>
      </c>
      <c r="J602" s="222">
        <f t="shared" si="1375"/>
        <v>0</v>
      </c>
      <c r="K602" s="222">
        <f t="shared" si="1376"/>
        <v>0</v>
      </c>
      <c r="L602" s="222">
        <f t="shared" si="1377"/>
        <v>0</v>
      </c>
      <c r="M602" s="222">
        <f t="shared" si="1378"/>
        <v>0</v>
      </c>
      <c r="N602" s="222">
        <f t="shared" si="1379"/>
        <v>0</v>
      </c>
      <c r="O602" s="222">
        <f t="shared" si="1380"/>
        <v>0</v>
      </c>
      <c r="P602" s="222">
        <f t="shared" si="1381"/>
        <v>0</v>
      </c>
      <c r="Q602" s="222">
        <f t="shared" si="1382"/>
        <v>0</v>
      </c>
      <c r="R602" s="222">
        <f t="shared" si="1383"/>
        <v>0</v>
      </c>
      <c r="S602" s="222">
        <f t="shared" si="1384"/>
        <v>0</v>
      </c>
      <c r="T602" s="222">
        <f t="shared" si="1385"/>
        <v>0</v>
      </c>
      <c r="U602" s="222">
        <f t="shared" si="1386"/>
        <v>0</v>
      </c>
      <c r="V602" s="222">
        <f t="shared" si="1387"/>
        <v>0</v>
      </c>
      <c r="W602" s="222">
        <f t="shared" si="1388"/>
        <v>0</v>
      </c>
      <c r="X602" s="222">
        <f t="shared" si="1389"/>
        <v>0</v>
      </c>
      <c r="Y602" s="222">
        <f t="shared" si="1390"/>
        <v>0</v>
      </c>
      <c r="Z602" s="222">
        <f t="shared" si="1391"/>
        <v>0</v>
      </c>
      <c r="AA602" s="222">
        <f t="shared" si="1392"/>
        <v>0</v>
      </c>
      <c r="AB602" s="222">
        <f t="shared" si="1393"/>
        <v>0</v>
      </c>
      <c r="AC602" s="222">
        <f t="shared" si="1394"/>
        <v>0</v>
      </c>
      <c r="AD602" s="222">
        <f t="shared" si="1395"/>
        <v>0</v>
      </c>
      <c r="AE602" s="222">
        <f t="shared" si="1396"/>
        <v>0</v>
      </c>
      <c r="AF602" s="222">
        <f t="shared" si="1397"/>
        <v>0</v>
      </c>
      <c r="AG602" s="222">
        <f t="shared" si="1398"/>
        <v>0</v>
      </c>
      <c r="AH602" s="222">
        <f t="shared" si="1399"/>
        <v>0</v>
      </c>
      <c r="AI602" s="222">
        <f t="shared" si="1400"/>
        <v>0</v>
      </c>
      <c r="AJ602" s="222">
        <f t="shared" si="1401"/>
        <v>0</v>
      </c>
      <c r="AK602" s="222">
        <f t="shared" si="1402"/>
        <v>0</v>
      </c>
      <c r="AL602" s="222">
        <f t="shared" si="1403"/>
        <v>0</v>
      </c>
      <c r="AM602" s="222">
        <f t="shared" si="1404"/>
        <v>0</v>
      </c>
      <c r="AN602" s="222">
        <f t="shared" si="1405"/>
        <v>0</v>
      </c>
      <c r="AO602" s="222">
        <f t="shared" si="1406"/>
        <v>0</v>
      </c>
      <c r="AP602" s="222">
        <f t="shared" si="1407"/>
        <v>0</v>
      </c>
      <c r="AQ602" s="222">
        <f t="shared" si="1408"/>
        <v>0</v>
      </c>
      <c r="AR602" s="222">
        <f t="shared" si="1409"/>
        <v>0</v>
      </c>
      <c r="AS602" s="222">
        <f t="shared" si="1410"/>
        <v>0</v>
      </c>
      <c r="AT602" s="222">
        <f t="shared" si="1411"/>
        <v>0</v>
      </c>
      <c r="AU602" s="222">
        <f t="shared" si="1412"/>
        <v>0</v>
      </c>
      <c r="AV602" s="222">
        <f t="shared" si="1413"/>
        <v>0</v>
      </c>
      <c r="AW602" s="222">
        <f t="shared" si="1414"/>
        <v>0</v>
      </c>
      <c r="AX602" s="222">
        <f t="shared" si="1415"/>
        <v>0</v>
      </c>
      <c r="AY602" s="222">
        <f t="shared" si="1416"/>
        <v>0</v>
      </c>
      <c r="AZ602" s="222">
        <f t="shared" si="1417"/>
        <v>0</v>
      </c>
      <c r="BA602" s="222">
        <f t="shared" si="1418"/>
        <v>0</v>
      </c>
      <c r="BB602" s="222">
        <f t="shared" si="1419"/>
        <v>0</v>
      </c>
      <c r="BC602" s="222">
        <f t="shared" si="1420"/>
        <v>0</v>
      </c>
      <c r="BD602" s="222">
        <f t="shared" si="1421"/>
        <v>0</v>
      </c>
      <c r="BE602" s="222">
        <f t="shared" si="1422"/>
        <v>0</v>
      </c>
      <c r="BF602" s="222">
        <f t="shared" si="1423"/>
        <v>0</v>
      </c>
      <c r="BG602" s="222">
        <f t="shared" si="1424"/>
        <v>0</v>
      </c>
      <c r="BH602" s="222">
        <f t="shared" si="1425"/>
        <v>0</v>
      </c>
      <c r="BI602" s="222">
        <f t="shared" si="1426"/>
        <v>0</v>
      </c>
      <c r="BJ602" s="222">
        <f t="shared" si="1427"/>
        <v>0</v>
      </c>
      <c r="BK602" s="222">
        <f t="shared" si="1428"/>
        <v>0</v>
      </c>
      <c r="BL602" s="222">
        <f t="shared" si="1429"/>
        <v>0</v>
      </c>
      <c r="BM602" s="222">
        <f t="shared" si="1430"/>
        <v>0</v>
      </c>
      <c r="BN602" s="222">
        <f t="shared" si="1431"/>
        <v>0</v>
      </c>
      <c r="BO602" s="222">
        <f t="shared" si="1432"/>
        <v>0</v>
      </c>
      <c r="BP602" s="222">
        <f t="shared" si="1433"/>
        <v>0</v>
      </c>
      <c r="BQ602" s="222">
        <f t="shared" si="1434"/>
        <v>0</v>
      </c>
      <c r="BR602" s="222">
        <f t="shared" si="1435"/>
        <v>0</v>
      </c>
      <c r="BS602" s="222">
        <f t="shared" si="1436"/>
        <v>0</v>
      </c>
      <c r="BT602" s="222">
        <f t="shared" si="1437"/>
        <v>0</v>
      </c>
      <c r="BU602" s="222">
        <f t="shared" si="1438"/>
        <v>0</v>
      </c>
      <c r="BV602" s="222">
        <f t="shared" si="1439"/>
        <v>0</v>
      </c>
      <c r="BW602" s="222">
        <f t="shared" si="1440"/>
        <v>0</v>
      </c>
      <c r="BX602" s="222">
        <f t="shared" si="1441"/>
        <v>0</v>
      </c>
      <c r="BY602" s="222">
        <f t="shared" si="1442"/>
        <v>0</v>
      </c>
      <c r="BZ602" s="222">
        <f t="shared" si="1443"/>
        <v>0</v>
      </c>
      <c r="CA602" s="222">
        <f t="shared" si="1444"/>
        <v>0</v>
      </c>
      <c r="CB602" s="222">
        <f t="shared" si="1445"/>
        <v>0</v>
      </c>
      <c r="CC602" s="222">
        <f t="shared" si="1446"/>
        <v>0</v>
      </c>
      <c r="CD602" s="222">
        <f t="shared" si="1447"/>
        <v>0</v>
      </c>
      <c r="CE602" s="222">
        <f t="shared" si="1448"/>
        <v>0</v>
      </c>
      <c r="CF602" s="222">
        <f t="shared" si="1449"/>
        <v>0</v>
      </c>
      <c r="CG602" s="222">
        <f t="shared" si="1450"/>
        <v>0</v>
      </c>
      <c r="CH602" s="222">
        <f t="shared" si="1451"/>
        <v>0</v>
      </c>
      <c r="CI602" s="222">
        <f t="shared" si="1452"/>
        <v>0</v>
      </c>
      <c r="CJ602" s="222">
        <f t="shared" si="1453"/>
        <v>0</v>
      </c>
      <c r="CK602" s="222">
        <f t="shared" si="1454"/>
        <v>0</v>
      </c>
      <c r="CL602" s="222">
        <f t="shared" si="1455"/>
        <v>0</v>
      </c>
      <c r="CM602" s="222">
        <f t="shared" si="1456"/>
        <v>0</v>
      </c>
      <c r="CN602" s="222">
        <f t="shared" si="1457"/>
        <v>0</v>
      </c>
      <c r="CO602" s="222">
        <f t="shared" si="1458"/>
        <v>0</v>
      </c>
      <c r="CP602" s="222">
        <f t="shared" si="1459"/>
        <v>0</v>
      </c>
      <c r="CQ602" s="222">
        <f t="shared" si="1460"/>
        <v>0</v>
      </c>
      <c r="CR602" s="222">
        <f t="shared" si="1461"/>
        <v>0</v>
      </c>
      <c r="CS602" s="222">
        <f t="shared" si="1462"/>
        <v>0</v>
      </c>
      <c r="CT602" s="222">
        <f t="shared" si="1463"/>
        <v>0</v>
      </c>
      <c r="CU602" s="222">
        <f t="shared" si="1464"/>
        <v>0</v>
      </c>
      <c r="CV602" s="222">
        <f t="shared" si="1465"/>
        <v>0</v>
      </c>
      <c r="CW602" s="222">
        <f t="shared" si="1466"/>
        <v>0</v>
      </c>
      <c r="CX602" s="222">
        <f t="shared" si="1467"/>
        <v>0</v>
      </c>
      <c r="CY602" s="222">
        <f t="shared" si="1468"/>
        <v>0</v>
      </c>
      <c r="CZ602" s="222">
        <f t="shared" si="1469"/>
        <v>0</v>
      </c>
      <c r="DA602" s="222">
        <f t="shared" si="1470"/>
        <v>0</v>
      </c>
      <c r="DB602" s="222">
        <f t="shared" si="1471"/>
        <v>0</v>
      </c>
      <c r="DC602" s="222">
        <f t="shared" si="1472"/>
        <v>0</v>
      </c>
      <c r="DD602" s="222">
        <f t="shared" si="1473"/>
        <v>0</v>
      </c>
      <c r="DE602" s="222">
        <f t="shared" si="1474"/>
        <v>0</v>
      </c>
      <c r="DF602" s="222">
        <f t="shared" si="1475"/>
        <v>0</v>
      </c>
      <c r="DG602" s="222">
        <f t="shared" si="1476"/>
        <v>0</v>
      </c>
      <c r="DH602" s="222">
        <f t="shared" si="1477"/>
        <v>0</v>
      </c>
      <c r="DI602" s="222">
        <f t="shared" si="1478"/>
        <v>0</v>
      </c>
      <c r="DJ602" s="222">
        <f t="shared" si="1479"/>
        <v>0</v>
      </c>
      <c r="DK602" s="222">
        <f t="shared" si="1480"/>
        <v>0</v>
      </c>
      <c r="DL602" s="222">
        <f t="shared" si="1481"/>
        <v>0</v>
      </c>
      <c r="DM602" s="222">
        <f t="shared" si="1482"/>
        <v>0</v>
      </c>
      <c r="DN602" s="222">
        <f t="shared" si="1483"/>
        <v>0</v>
      </c>
      <c r="DO602" s="222">
        <f t="shared" si="1484"/>
        <v>0</v>
      </c>
      <c r="DP602" s="222">
        <f t="shared" si="1485"/>
        <v>0</v>
      </c>
      <c r="DQ602" s="222">
        <f t="shared" si="1486"/>
        <v>0</v>
      </c>
      <c r="DR602" s="222">
        <f t="shared" si="1487"/>
        <v>0</v>
      </c>
      <c r="DS602" s="222">
        <f t="shared" si="1488"/>
        <v>0</v>
      </c>
      <c r="DT602" s="222">
        <f t="shared" si="1489"/>
        <v>0</v>
      </c>
      <c r="DU602" s="222">
        <f t="shared" si="1490"/>
        <v>0</v>
      </c>
      <c r="DV602" s="222">
        <f t="shared" si="1491"/>
        <v>0</v>
      </c>
      <c r="DW602" s="222">
        <f t="shared" si="1492"/>
        <v>0</v>
      </c>
      <c r="DX602" s="222">
        <f t="shared" si="1493"/>
        <v>0</v>
      </c>
      <c r="DY602" s="222">
        <f t="shared" si="1494"/>
        <v>0</v>
      </c>
      <c r="DZ602" s="222">
        <f t="shared" si="1495"/>
        <v>0</v>
      </c>
      <c r="EA602" s="222">
        <f t="shared" si="1496"/>
        <v>0</v>
      </c>
      <c r="EB602" s="222">
        <f t="shared" si="1497"/>
        <v>0</v>
      </c>
      <c r="EC602" s="222">
        <f t="shared" si="1498"/>
        <v>0</v>
      </c>
      <c r="ED602" s="222">
        <f t="shared" si="1499"/>
        <v>0</v>
      </c>
      <c r="EE602" s="222">
        <f t="shared" si="1500"/>
        <v>0</v>
      </c>
      <c r="EF602" s="222">
        <f t="shared" si="1501"/>
        <v>0</v>
      </c>
      <c r="EG602" s="222">
        <f t="shared" si="1502"/>
        <v>0</v>
      </c>
      <c r="EH602" s="222">
        <f t="shared" si="1503"/>
        <v>0</v>
      </c>
      <c r="EI602" s="222">
        <f t="shared" si="1504"/>
        <v>0</v>
      </c>
      <c r="EJ602" s="222">
        <f t="shared" si="1505"/>
        <v>0</v>
      </c>
      <c r="EK602" s="222">
        <f t="shared" si="1506"/>
        <v>0</v>
      </c>
      <c r="EL602" s="222">
        <f t="shared" si="1507"/>
        <v>0</v>
      </c>
      <c r="EM602" s="222">
        <f t="shared" si="1508"/>
        <v>0</v>
      </c>
      <c r="EN602" s="222">
        <f t="shared" si="1509"/>
        <v>0</v>
      </c>
      <c r="EO602" s="222">
        <f t="shared" si="1510"/>
        <v>0</v>
      </c>
      <c r="EP602" s="222">
        <f t="shared" si="1511"/>
        <v>0</v>
      </c>
      <c r="EQ602" s="222">
        <f t="shared" si="1512"/>
        <v>0</v>
      </c>
      <c r="ER602" s="222">
        <f t="shared" si="1513"/>
        <v>0</v>
      </c>
      <c r="ES602" s="222">
        <f t="shared" si="1514"/>
        <v>0</v>
      </c>
      <c r="ET602" s="222">
        <f t="shared" si="1515"/>
        <v>0</v>
      </c>
      <c r="EU602" s="222">
        <f t="shared" si="1516"/>
        <v>0</v>
      </c>
      <c r="EV602" s="222">
        <f t="shared" si="1517"/>
        <v>0</v>
      </c>
      <c r="EW602" s="222">
        <f t="shared" si="1518"/>
        <v>0</v>
      </c>
      <c r="EX602" s="222">
        <f t="shared" si="1519"/>
        <v>0</v>
      </c>
      <c r="EY602" s="222">
        <f t="shared" si="1520"/>
        <v>0</v>
      </c>
      <c r="EZ602" s="222">
        <f t="shared" si="1521"/>
        <v>0</v>
      </c>
      <c r="FA602" s="222">
        <f t="shared" si="1522"/>
        <v>0</v>
      </c>
      <c r="FB602" s="222">
        <f t="shared" si="1523"/>
        <v>0</v>
      </c>
      <c r="FC602" s="222">
        <f t="shared" si="1524"/>
        <v>0</v>
      </c>
      <c r="FD602" s="222">
        <f t="shared" si="1525"/>
        <v>0</v>
      </c>
      <c r="FE602" s="222">
        <f t="shared" si="1526"/>
        <v>0</v>
      </c>
      <c r="FF602" s="222">
        <f t="shared" si="1527"/>
        <v>0</v>
      </c>
      <c r="FG602" s="222">
        <f t="shared" si="1528"/>
        <v>0</v>
      </c>
      <c r="FH602" s="222">
        <f t="shared" si="1529"/>
        <v>0</v>
      </c>
      <c r="FI602" s="222">
        <f t="shared" si="1530"/>
        <v>0</v>
      </c>
      <c r="FJ602" s="222">
        <f t="shared" si="1531"/>
        <v>0</v>
      </c>
      <c r="FK602" s="222">
        <f t="shared" si="1532"/>
        <v>0</v>
      </c>
      <c r="FL602" s="222">
        <f t="shared" si="1533"/>
        <v>0</v>
      </c>
      <c r="FM602" s="222">
        <f t="shared" si="1534"/>
        <v>0</v>
      </c>
      <c r="FN602" s="222">
        <f t="shared" si="1535"/>
        <v>0</v>
      </c>
      <c r="FO602" s="222">
        <f t="shared" si="1536"/>
        <v>0</v>
      </c>
      <c r="FP602" s="222">
        <f t="shared" si="1537"/>
        <v>0</v>
      </c>
      <c r="FQ602" s="222">
        <f t="shared" si="1538"/>
        <v>0</v>
      </c>
      <c r="FR602" s="222">
        <f t="shared" si="1539"/>
        <v>0</v>
      </c>
      <c r="FS602" s="222">
        <f t="shared" si="1540"/>
        <v>0</v>
      </c>
      <c r="FT602" s="222">
        <f t="shared" si="1541"/>
        <v>0</v>
      </c>
      <c r="FU602" s="222">
        <f t="shared" si="1542"/>
        <v>0</v>
      </c>
      <c r="FV602" s="222">
        <f t="shared" si="1543"/>
        <v>0</v>
      </c>
      <c r="FW602" s="222">
        <f t="shared" si="1544"/>
        <v>0</v>
      </c>
      <c r="FX602" s="222">
        <f t="shared" si="1545"/>
        <v>0</v>
      </c>
      <c r="FY602" s="222">
        <f t="shared" si="1546"/>
        <v>0</v>
      </c>
      <c r="FZ602" s="222">
        <f t="shared" si="1547"/>
        <v>0</v>
      </c>
      <c r="GA602" s="222">
        <f t="shared" si="1548"/>
        <v>0</v>
      </c>
      <c r="GB602" s="222">
        <f t="shared" si="1549"/>
        <v>0</v>
      </c>
      <c r="GC602" s="222">
        <f t="shared" si="1550"/>
        <v>0</v>
      </c>
      <c r="GD602" s="222">
        <f t="shared" si="1551"/>
        <v>0</v>
      </c>
      <c r="GE602" s="222">
        <f t="shared" si="1552"/>
        <v>0</v>
      </c>
      <c r="GF602" s="222">
        <f t="shared" si="1553"/>
        <v>0</v>
      </c>
      <c r="GG602" s="222">
        <f t="shared" si="1554"/>
        <v>0</v>
      </c>
      <c r="GH602" s="222">
        <f t="shared" si="1555"/>
        <v>0</v>
      </c>
      <c r="GI602" s="222">
        <f t="shared" si="1556"/>
        <v>0</v>
      </c>
      <c r="GJ602" s="222">
        <f t="shared" si="1557"/>
        <v>0</v>
      </c>
      <c r="GK602" s="222">
        <f t="shared" si="1558"/>
        <v>0</v>
      </c>
      <c r="GL602" s="222">
        <f t="shared" si="1559"/>
        <v>0</v>
      </c>
      <c r="GM602" s="222">
        <f t="shared" si="1560"/>
        <v>0</v>
      </c>
      <c r="GN602" s="222">
        <f t="shared" si="1561"/>
        <v>0</v>
      </c>
      <c r="GO602" s="222">
        <f t="shared" si="1562"/>
        <v>0</v>
      </c>
      <c r="GP602" s="222">
        <f t="shared" si="1563"/>
        <v>0</v>
      </c>
      <c r="GQ602" s="222">
        <f t="shared" si="1564"/>
        <v>0</v>
      </c>
      <c r="GR602" s="222">
        <f t="shared" si="1565"/>
        <v>0</v>
      </c>
      <c r="GS602" s="222">
        <f t="shared" si="1566"/>
        <v>0</v>
      </c>
      <c r="GT602" s="222">
        <f t="shared" si="1567"/>
        <v>0</v>
      </c>
      <c r="GU602" s="222">
        <f t="shared" si="1568"/>
        <v>0</v>
      </c>
      <c r="GV602" s="222">
        <f t="shared" si="1569"/>
        <v>0</v>
      </c>
      <c r="GW602" s="222">
        <f t="shared" si="1570"/>
        <v>0</v>
      </c>
      <c r="GX602" s="222">
        <f t="shared" si="1571"/>
        <v>0</v>
      </c>
      <c r="GY602" s="222">
        <f t="shared" si="1572"/>
        <v>0</v>
      </c>
      <c r="GZ602" s="222">
        <f t="shared" si="1573"/>
        <v>0</v>
      </c>
      <c r="HA602" s="222">
        <f t="shared" si="1574"/>
        <v>0</v>
      </c>
      <c r="HB602" s="222">
        <f t="shared" si="1575"/>
        <v>0</v>
      </c>
      <c r="HC602" s="222">
        <f t="shared" si="1576"/>
        <v>0</v>
      </c>
      <c r="HD602" s="222">
        <f t="shared" si="1577"/>
        <v>0</v>
      </c>
      <c r="HE602" s="222">
        <f t="shared" si="1578"/>
        <v>0</v>
      </c>
      <c r="HF602" s="222">
        <f t="shared" si="1579"/>
        <v>0</v>
      </c>
      <c r="HG602" s="222">
        <f t="shared" si="1580"/>
        <v>0</v>
      </c>
      <c r="HH602" s="222">
        <f t="shared" si="1581"/>
        <v>0</v>
      </c>
      <c r="HI602" s="222">
        <f t="shared" si="1582"/>
        <v>0</v>
      </c>
      <c r="HJ602" s="222">
        <f t="shared" si="1583"/>
        <v>0</v>
      </c>
      <c r="HK602" s="222">
        <f t="shared" si="1584"/>
        <v>0</v>
      </c>
      <c r="HL602" s="222">
        <f t="shared" si="1585"/>
        <v>0</v>
      </c>
      <c r="HM602" s="222">
        <f t="shared" si="1586"/>
        <v>0</v>
      </c>
      <c r="HN602" s="222">
        <f t="shared" si="1587"/>
        <v>0</v>
      </c>
      <c r="HO602" s="222">
        <f t="shared" si="1588"/>
        <v>0</v>
      </c>
      <c r="HP602" s="222">
        <f t="shared" si="1589"/>
        <v>0</v>
      </c>
      <c r="HQ602" s="222">
        <f t="shared" si="1590"/>
        <v>0</v>
      </c>
      <c r="HR602" s="222">
        <f t="shared" si="1591"/>
        <v>0</v>
      </c>
      <c r="HS602" s="222">
        <f t="shared" si="1592"/>
        <v>0</v>
      </c>
      <c r="HT602" s="222">
        <f t="shared" si="1593"/>
        <v>0</v>
      </c>
      <c r="HU602" s="222">
        <f t="shared" si="1594"/>
        <v>0</v>
      </c>
      <c r="HV602" s="222">
        <f t="shared" si="1595"/>
        <v>0</v>
      </c>
      <c r="HW602" s="222">
        <f t="shared" si="1596"/>
        <v>0</v>
      </c>
      <c r="HX602" s="222">
        <f t="shared" si="1597"/>
        <v>0</v>
      </c>
      <c r="HY602" s="222">
        <f t="shared" si="1598"/>
        <v>0</v>
      </c>
      <c r="HZ602" s="222">
        <f t="shared" si="1599"/>
        <v>0</v>
      </c>
      <c r="IA602" s="222">
        <f t="shared" si="1600"/>
        <v>0</v>
      </c>
      <c r="IB602" s="222">
        <f t="shared" si="1601"/>
        <v>0</v>
      </c>
      <c r="IC602" s="222">
        <f t="shared" si="1602"/>
        <v>0</v>
      </c>
      <c r="ID602" s="222">
        <f t="shared" si="1603"/>
        <v>0</v>
      </c>
      <c r="IE602" s="222">
        <f t="shared" si="1604"/>
        <v>0</v>
      </c>
      <c r="IF602" s="222">
        <f t="shared" si="1605"/>
        <v>0</v>
      </c>
      <c r="IG602" s="222">
        <f t="shared" si="1606"/>
        <v>0</v>
      </c>
      <c r="IH602" s="222">
        <f t="shared" si="1607"/>
        <v>0</v>
      </c>
      <c r="II602" s="222">
        <f t="shared" si="1608"/>
        <v>0</v>
      </c>
      <c r="IJ602" s="222">
        <f t="shared" si="1609"/>
        <v>0</v>
      </c>
      <c r="IK602" s="222">
        <f t="shared" si="1610"/>
        <v>0</v>
      </c>
      <c r="IL602" s="222">
        <f t="shared" si="1611"/>
        <v>0</v>
      </c>
      <c r="IM602" s="222">
        <f t="shared" si="1612"/>
        <v>0</v>
      </c>
      <c r="IN602" s="222">
        <f t="shared" si="1613"/>
        <v>0</v>
      </c>
      <c r="IO602" s="222">
        <f t="shared" si="1614"/>
        <v>0</v>
      </c>
      <c r="IP602" s="222">
        <f t="shared" si="1615"/>
        <v>0</v>
      </c>
      <c r="IQ602" s="222">
        <f t="shared" si="1616"/>
        <v>0</v>
      </c>
      <c r="IR602" s="222">
        <f t="shared" si="1617"/>
        <v>0</v>
      </c>
      <c r="IS602" s="222">
        <f t="shared" si="1618"/>
        <v>0</v>
      </c>
      <c r="IT602" s="222">
        <f t="shared" si="1619"/>
        <v>0</v>
      </c>
      <c r="IU602" s="222">
        <f t="shared" si="1620"/>
        <v>0</v>
      </c>
      <c r="IV602" s="222">
        <f t="shared" si="1621"/>
        <v>0</v>
      </c>
      <c r="IW602" s="222">
        <f t="shared" si="1622"/>
        <v>0</v>
      </c>
      <c r="IX602" s="222">
        <f t="shared" si="1623"/>
        <v>0</v>
      </c>
      <c r="IY602" s="222">
        <f t="shared" si="1624"/>
        <v>0</v>
      </c>
      <c r="IZ602" s="222">
        <f t="shared" si="1625"/>
        <v>0</v>
      </c>
      <c r="JA602" s="222">
        <f t="shared" si="1626"/>
        <v>0</v>
      </c>
      <c r="JB602" s="222">
        <f t="shared" si="1627"/>
        <v>0</v>
      </c>
    </row>
    <row r="603" spans="2:262">
      <c r="B603" s="230">
        <v>242</v>
      </c>
      <c r="C603" s="229">
        <f t="shared" si="1628"/>
        <v>4.7265624999999851E-3</v>
      </c>
      <c r="D603" s="226">
        <f t="shared" ca="1" si="1371"/>
        <v>72.125194892280334</v>
      </c>
      <c r="E603" s="225">
        <f ca="1">IN361</f>
        <v>0.12519489228032918</v>
      </c>
      <c r="F603" s="224">
        <v>242</v>
      </c>
      <c r="G603" s="222">
        <f t="shared" si="1372"/>
        <v>0</v>
      </c>
      <c r="H603" s="222">
        <f t="shared" si="1373"/>
        <v>0</v>
      </c>
      <c r="I603" s="222">
        <f t="shared" si="1374"/>
        <v>0</v>
      </c>
      <c r="J603" s="222">
        <f t="shared" si="1375"/>
        <v>0</v>
      </c>
      <c r="K603" s="222">
        <f t="shared" si="1376"/>
        <v>0</v>
      </c>
      <c r="L603" s="222">
        <f t="shared" si="1377"/>
        <v>0</v>
      </c>
      <c r="M603" s="222">
        <f t="shared" si="1378"/>
        <v>0</v>
      </c>
      <c r="N603" s="222">
        <f t="shared" si="1379"/>
        <v>0</v>
      </c>
      <c r="O603" s="222">
        <f t="shared" si="1380"/>
        <v>0</v>
      </c>
      <c r="P603" s="222">
        <f t="shared" si="1381"/>
        <v>0</v>
      </c>
      <c r="Q603" s="222">
        <f t="shared" si="1382"/>
        <v>0</v>
      </c>
      <c r="R603" s="222">
        <f t="shared" si="1383"/>
        <v>0</v>
      </c>
      <c r="S603" s="222">
        <f t="shared" si="1384"/>
        <v>0</v>
      </c>
      <c r="T603" s="222">
        <f t="shared" si="1385"/>
        <v>0</v>
      </c>
      <c r="U603" s="222">
        <f t="shared" si="1386"/>
        <v>0</v>
      </c>
      <c r="V603" s="222">
        <f t="shared" si="1387"/>
        <v>0</v>
      </c>
      <c r="W603" s="222">
        <f t="shared" si="1388"/>
        <v>0</v>
      </c>
      <c r="X603" s="222">
        <f t="shared" si="1389"/>
        <v>0</v>
      </c>
      <c r="Y603" s="222">
        <f t="shared" si="1390"/>
        <v>0</v>
      </c>
      <c r="Z603" s="222">
        <f t="shared" si="1391"/>
        <v>0</v>
      </c>
      <c r="AA603" s="222">
        <f t="shared" si="1392"/>
        <v>0</v>
      </c>
      <c r="AB603" s="222">
        <f t="shared" si="1393"/>
        <v>0</v>
      </c>
      <c r="AC603" s="222">
        <f t="shared" si="1394"/>
        <v>0</v>
      </c>
      <c r="AD603" s="222">
        <f t="shared" si="1395"/>
        <v>0</v>
      </c>
      <c r="AE603" s="222">
        <f t="shared" si="1396"/>
        <v>0</v>
      </c>
      <c r="AF603" s="222">
        <f t="shared" si="1397"/>
        <v>0</v>
      </c>
      <c r="AG603" s="222">
        <f t="shared" si="1398"/>
        <v>0</v>
      </c>
      <c r="AH603" s="222">
        <f t="shared" si="1399"/>
        <v>0</v>
      </c>
      <c r="AI603" s="222">
        <f t="shared" si="1400"/>
        <v>0</v>
      </c>
      <c r="AJ603" s="222">
        <f t="shared" si="1401"/>
        <v>0</v>
      </c>
      <c r="AK603" s="222">
        <f t="shared" si="1402"/>
        <v>0</v>
      </c>
      <c r="AL603" s="222">
        <f t="shared" si="1403"/>
        <v>0</v>
      </c>
      <c r="AM603" s="222">
        <f t="shared" si="1404"/>
        <v>0</v>
      </c>
      <c r="AN603" s="222">
        <f t="shared" si="1405"/>
        <v>0</v>
      </c>
      <c r="AO603" s="222">
        <f t="shared" si="1406"/>
        <v>0</v>
      </c>
      <c r="AP603" s="222">
        <f t="shared" si="1407"/>
        <v>0</v>
      </c>
      <c r="AQ603" s="222">
        <f t="shared" si="1408"/>
        <v>0</v>
      </c>
      <c r="AR603" s="222">
        <f t="shared" si="1409"/>
        <v>0</v>
      </c>
      <c r="AS603" s="222">
        <f t="shared" si="1410"/>
        <v>0</v>
      </c>
      <c r="AT603" s="222">
        <f t="shared" si="1411"/>
        <v>0</v>
      </c>
      <c r="AU603" s="222">
        <f t="shared" si="1412"/>
        <v>0</v>
      </c>
      <c r="AV603" s="222">
        <f t="shared" si="1413"/>
        <v>0</v>
      </c>
      <c r="AW603" s="222">
        <f t="shared" si="1414"/>
        <v>0</v>
      </c>
      <c r="AX603" s="222">
        <f t="shared" si="1415"/>
        <v>0</v>
      </c>
      <c r="AY603" s="222">
        <f t="shared" si="1416"/>
        <v>0</v>
      </c>
      <c r="AZ603" s="222">
        <f t="shared" si="1417"/>
        <v>0</v>
      </c>
      <c r="BA603" s="222">
        <f t="shared" si="1418"/>
        <v>0</v>
      </c>
      <c r="BB603" s="222">
        <f t="shared" si="1419"/>
        <v>0</v>
      </c>
      <c r="BC603" s="222">
        <f t="shared" si="1420"/>
        <v>0</v>
      </c>
      <c r="BD603" s="222">
        <f t="shared" si="1421"/>
        <v>0</v>
      </c>
      <c r="BE603" s="222">
        <f t="shared" si="1422"/>
        <v>0</v>
      </c>
      <c r="BF603" s="222">
        <f t="shared" si="1423"/>
        <v>0</v>
      </c>
      <c r="BG603" s="222">
        <f t="shared" si="1424"/>
        <v>0</v>
      </c>
      <c r="BH603" s="222">
        <f t="shared" si="1425"/>
        <v>0</v>
      </c>
      <c r="BI603" s="222">
        <f t="shared" si="1426"/>
        <v>0</v>
      </c>
      <c r="BJ603" s="222">
        <f t="shared" si="1427"/>
        <v>0</v>
      </c>
      <c r="BK603" s="222">
        <f t="shared" si="1428"/>
        <v>0</v>
      </c>
      <c r="BL603" s="222">
        <f t="shared" si="1429"/>
        <v>0</v>
      </c>
      <c r="BM603" s="222">
        <f t="shared" si="1430"/>
        <v>0</v>
      </c>
      <c r="BN603" s="222">
        <f t="shared" si="1431"/>
        <v>0</v>
      </c>
      <c r="BO603" s="222">
        <f t="shared" si="1432"/>
        <v>0</v>
      </c>
      <c r="BP603" s="222">
        <f t="shared" si="1433"/>
        <v>0</v>
      </c>
      <c r="BQ603" s="222">
        <f t="shared" si="1434"/>
        <v>0</v>
      </c>
      <c r="BR603" s="222">
        <f t="shared" si="1435"/>
        <v>0</v>
      </c>
      <c r="BS603" s="222">
        <f t="shared" si="1436"/>
        <v>0</v>
      </c>
      <c r="BT603" s="222">
        <f t="shared" si="1437"/>
        <v>0</v>
      </c>
      <c r="BU603" s="222">
        <f t="shared" si="1438"/>
        <v>0</v>
      </c>
      <c r="BV603" s="222">
        <f t="shared" si="1439"/>
        <v>0</v>
      </c>
      <c r="BW603" s="222">
        <f t="shared" si="1440"/>
        <v>0</v>
      </c>
      <c r="BX603" s="222">
        <f t="shared" si="1441"/>
        <v>0</v>
      </c>
      <c r="BY603" s="222">
        <f t="shared" si="1442"/>
        <v>0</v>
      </c>
      <c r="BZ603" s="222">
        <f t="shared" si="1443"/>
        <v>0</v>
      </c>
      <c r="CA603" s="222">
        <f t="shared" si="1444"/>
        <v>0</v>
      </c>
      <c r="CB603" s="222">
        <f t="shared" si="1445"/>
        <v>0</v>
      </c>
      <c r="CC603" s="222">
        <f t="shared" si="1446"/>
        <v>0</v>
      </c>
      <c r="CD603" s="222">
        <f t="shared" si="1447"/>
        <v>0</v>
      </c>
      <c r="CE603" s="222">
        <f t="shared" si="1448"/>
        <v>0</v>
      </c>
      <c r="CF603" s="222">
        <f t="shared" si="1449"/>
        <v>0</v>
      </c>
      <c r="CG603" s="222">
        <f t="shared" si="1450"/>
        <v>0</v>
      </c>
      <c r="CH603" s="222">
        <f t="shared" si="1451"/>
        <v>0</v>
      </c>
      <c r="CI603" s="222">
        <f t="shared" si="1452"/>
        <v>0</v>
      </c>
      <c r="CJ603" s="222">
        <f t="shared" si="1453"/>
        <v>0</v>
      </c>
      <c r="CK603" s="222">
        <f t="shared" si="1454"/>
        <v>0</v>
      </c>
      <c r="CL603" s="222">
        <f t="shared" si="1455"/>
        <v>0</v>
      </c>
      <c r="CM603" s="222">
        <f t="shared" si="1456"/>
        <v>0</v>
      </c>
      <c r="CN603" s="222">
        <f t="shared" si="1457"/>
        <v>0</v>
      </c>
      <c r="CO603" s="222">
        <f t="shared" si="1458"/>
        <v>0</v>
      </c>
      <c r="CP603" s="222">
        <f t="shared" si="1459"/>
        <v>0</v>
      </c>
      <c r="CQ603" s="222">
        <f t="shared" si="1460"/>
        <v>0</v>
      </c>
      <c r="CR603" s="222">
        <f t="shared" si="1461"/>
        <v>0</v>
      </c>
      <c r="CS603" s="222">
        <f t="shared" si="1462"/>
        <v>0</v>
      </c>
      <c r="CT603" s="222">
        <f t="shared" si="1463"/>
        <v>0</v>
      </c>
      <c r="CU603" s="222">
        <f t="shared" si="1464"/>
        <v>0</v>
      </c>
      <c r="CV603" s="222">
        <f t="shared" si="1465"/>
        <v>0</v>
      </c>
      <c r="CW603" s="222">
        <f t="shared" si="1466"/>
        <v>0</v>
      </c>
      <c r="CX603" s="222">
        <f t="shared" si="1467"/>
        <v>0</v>
      </c>
      <c r="CY603" s="222">
        <f t="shared" si="1468"/>
        <v>0</v>
      </c>
      <c r="CZ603" s="222">
        <f t="shared" si="1469"/>
        <v>0</v>
      </c>
      <c r="DA603" s="222">
        <f t="shared" si="1470"/>
        <v>0</v>
      </c>
      <c r="DB603" s="222">
        <f t="shared" si="1471"/>
        <v>0</v>
      </c>
      <c r="DC603" s="222">
        <f t="shared" si="1472"/>
        <v>0</v>
      </c>
      <c r="DD603" s="222">
        <f t="shared" si="1473"/>
        <v>0</v>
      </c>
      <c r="DE603" s="222">
        <f t="shared" si="1474"/>
        <v>0</v>
      </c>
      <c r="DF603" s="222">
        <f t="shared" si="1475"/>
        <v>0</v>
      </c>
      <c r="DG603" s="222">
        <f t="shared" si="1476"/>
        <v>0</v>
      </c>
      <c r="DH603" s="222">
        <f t="shared" si="1477"/>
        <v>0</v>
      </c>
      <c r="DI603" s="222">
        <f t="shared" si="1478"/>
        <v>0</v>
      </c>
      <c r="DJ603" s="222">
        <f t="shared" si="1479"/>
        <v>0</v>
      </c>
      <c r="DK603" s="222">
        <f t="shared" si="1480"/>
        <v>0</v>
      </c>
      <c r="DL603" s="222">
        <f t="shared" si="1481"/>
        <v>0</v>
      </c>
      <c r="DM603" s="222">
        <f t="shared" si="1482"/>
        <v>0</v>
      </c>
      <c r="DN603" s="222">
        <f t="shared" si="1483"/>
        <v>0</v>
      </c>
      <c r="DO603" s="222">
        <f t="shared" si="1484"/>
        <v>0</v>
      </c>
      <c r="DP603" s="222">
        <f t="shared" si="1485"/>
        <v>0</v>
      </c>
      <c r="DQ603" s="222">
        <f t="shared" si="1486"/>
        <v>0</v>
      </c>
      <c r="DR603" s="222">
        <f t="shared" si="1487"/>
        <v>0</v>
      </c>
      <c r="DS603" s="222">
        <f t="shared" si="1488"/>
        <v>0</v>
      </c>
      <c r="DT603" s="222">
        <f t="shared" si="1489"/>
        <v>0</v>
      </c>
      <c r="DU603" s="222">
        <f t="shared" si="1490"/>
        <v>0</v>
      </c>
      <c r="DV603" s="222">
        <f t="shared" si="1491"/>
        <v>0</v>
      </c>
      <c r="DW603" s="222">
        <f t="shared" si="1492"/>
        <v>0</v>
      </c>
      <c r="DX603" s="222">
        <f t="shared" si="1493"/>
        <v>0</v>
      </c>
      <c r="DY603" s="222">
        <f t="shared" si="1494"/>
        <v>0</v>
      </c>
      <c r="DZ603" s="222">
        <f t="shared" si="1495"/>
        <v>0</v>
      </c>
      <c r="EA603" s="222">
        <f t="shared" si="1496"/>
        <v>0</v>
      </c>
      <c r="EB603" s="222">
        <f t="shared" si="1497"/>
        <v>0</v>
      </c>
      <c r="EC603" s="222">
        <f t="shared" si="1498"/>
        <v>0</v>
      </c>
      <c r="ED603" s="222">
        <f t="shared" si="1499"/>
        <v>0</v>
      </c>
      <c r="EE603" s="222">
        <f t="shared" si="1500"/>
        <v>0</v>
      </c>
      <c r="EF603" s="222">
        <f t="shared" si="1501"/>
        <v>0</v>
      </c>
      <c r="EG603" s="222">
        <f t="shared" si="1502"/>
        <v>0</v>
      </c>
      <c r="EH603" s="222">
        <f t="shared" si="1503"/>
        <v>0</v>
      </c>
      <c r="EI603" s="222">
        <f t="shared" si="1504"/>
        <v>0</v>
      </c>
      <c r="EJ603" s="222">
        <f t="shared" si="1505"/>
        <v>0</v>
      </c>
      <c r="EK603" s="222">
        <f t="shared" si="1506"/>
        <v>0</v>
      </c>
      <c r="EL603" s="222">
        <f t="shared" si="1507"/>
        <v>0</v>
      </c>
      <c r="EM603" s="222">
        <f t="shared" si="1508"/>
        <v>0</v>
      </c>
      <c r="EN603" s="222">
        <f t="shared" si="1509"/>
        <v>0</v>
      </c>
      <c r="EO603" s="222">
        <f t="shared" si="1510"/>
        <v>0</v>
      </c>
      <c r="EP603" s="222">
        <f t="shared" si="1511"/>
        <v>0</v>
      </c>
      <c r="EQ603" s="222">
        <f t="shared" si="1512"/>
        <v>0</v>
      </c>
      <c r="ER603" s="222">
        <f t="shared" si="1513"/>
        <v>0</v>
      </c>
      <c r="ES603" s="222">
        <f t="shared" si="1514"/>
        <v>0</v>
      </c>
      <c r="ET603" s="222">
        <f t="shared" si="1515"/>
        <v>0</v>
      </c>
      <c r="EU603" s="222">
        <f t="shared" si="1516"/>
        <v>0</v>
      </c>
      <c r="EV603" s="222">
        <f t="shared" si="1517"/>
        <v>0</v>
      </c>
      <c r="EW603" s="222">
        <f t="shared" si="1518"/>
        <v>0</v>
      </c>
      <c r="EX603" s="222">
        <f t="shared" si="1519"/>
        <v>0</v>
      </c>
      <c r="EY603" s="222">
        <f t="shared" si="1520"/>
        <v>0</v>
      </c>
      <c r="EZ603" s="222">
        <f t="shared" si="1521"/>
        <v>0</v>
      </c>
      <c r="FA603" s="222">
        <f t="shared" si="1522"/>
        <v>0</v>
      </c>
      <c r="FB603" s="222">
        <f t="shared" si="1523"/>
        <v>0</v>
      </c>
      <c r="FC603" s="222">
        <f t="shared" si="1524"/>
        <v>0</v>
      </c>
      <c r="FD603" s="222">
        <f t="shared" si="1525"/>
        <v>0</v>
      </c>
      <c r="FE603" s="222">
        <f t="shared" si="1526"/>
        <v>0</v>
      </c>
      <c r="FF603" s="222">
        <f t="shared" si="1527"/>
        <v>0</v>
      </c>
      <c r="FG603" s="222">
        <f t="shared" si="1528"/>
        <v>0</v>
      </c>
      <c r="FH603" s="222">
        <f t="shared" si="1529"/>
        <v>0</v>
      </c>
      <c r="FI603" s="222">
        <f t="shared" si="1530"/>
        <v>0</v>
      </c>
      <c r="FJ603" s="222">
        <f t="shared" si="1531"/>
        <v>0</v>
      </c>
      <c r="FK603" s="222">
        <f t="shared" si="1532"/>
        <v>0</v>
      </c>
      <c r="FL603" s="222">
        <f t="shared" si="1533"/>
        <v>0</v>
      </c>
      <c r="FM603" s="222">
        <f t="shared" si="1534"/>
        <v>0</v>
      </c>
      <c r="FN603" s="222">
        <f t="shared" si="1535"/>
        <v>0</v>
      </c>
      <c r="FO603" s="222">
        <f t="shared" si="1536"/>
        <v>0</v>
      </c>
      <c r="FP603" s="222">
        <f t="shared" si="1537"/>
        <v>0</v>
      </c>
      <c r="FQ603" s="222">
        <f t="shared" si="1538"/>
        <v>0</v>
      </c>
      <c r="FR603" s="222">
        <f t="shared" si="1539"/>
        <v>0</v>
      </c>
      <c r="FS603" s="222">
        <f t="shared" si="1540"/>
        <v>0</v>
      </c>
      <c r="FT603" s="222">
        <f t="shared" si="1541"/>
        <v>0</v>
      </c>
      <c r="FU603" s="222">
        <f t="shared" si="1542"/>
        <v>0</v>
      </c>
      <c r="FV603" s="222">
        <f t="shared" si="1543"/>
        <v>0</v>
      </c>
      <c r="FW603" s="222">
        <f t="shared" si="1544"/>
        <v>0</v>
      </c>
      <c r="FX603" s="222">
        <f t="shared" si="1545"/>
        <v>0</v>
      </c>
      <c r="FY603" s="222">
        <f t="shared" si="1546"/>
        <v>0</v>
      </c>
      <c r="FZ603" s="222">
        <f t="shared" si="1547"/>
        <v>0</v>
      </c>
      <c r="GA603" s="222">
        <f t="shared" si="1548"/>
        <v>0</v>
      </c>
      <c r="GB603" s="222">
        <f t="shared" si="1549"/>
        <v>0</v>
      </c>
      <c r="GC603" s="222">
        <f t="shared" si="1550"/>
        <v>0</v>
      </c>
      <c r="GD603" s="222">
        <f t="shared" si="1551"/>
        <v>0</v>
      </c>
      <c r="GE603" s="222">
        <f t="shared" si="1552"/>
        <v>0</v>
      </c>
      <c r="GF603" s="222">
        <f t="shared" si="1553"/>
        <v>0</v>
      </c>
      <c r="GG603" s="222">
        <f t="shared" si="1554"/>
        <v>0</v>
      </c>
      <c r="GH603" s="222">
        <f t="shared" si="1555"/>
        <v>0</v>
      </c>
      <c r="GI603" s="222">
        <f t="shared" si="1556"/>
        <v>0</v>
      </c>
      <c r="GJ603" s="222">
        <f t="shared" si="1557"/>
        <v>0</v>
      </c>
      <c r="GK603" s="222">
        <f t="shared" si="1558"/>
        <v>0</v>
      </c>
      <c r="GL603" s="222">
        <f t="shared" si="1559"/>
        <v>0</v>
      </c>
      <c r="GM603" s="222">
        <f t="shared" si="1560"/>
        <v>0</v>
      </c>
      <c r="GN603" s="222">
        <f t="shared" si="1561"/>
        <v>0</v>
      </c>
      <c r="GO603" s="222">
        <f t="shared" si="1562"/>
        <v>0</v>
      </c>
      <c r="GP603" s="222">
        <f t="shared" si="1563"/>
        <v>0</v>
      </c>
      <c r="GQ603" s="222">
        <f t="shared" si="1564"/>
        <v>0</v>
      </c>
      <c r="GR603" s="222">
        <f t="shared" si="1565"/>
        <v>0</v>
      </c>
      <c r="GS603" s="222">
        <f t="shared" si="1566"/>
        <v>0</v>
      </c>
      <c r="GT603" s="222">
        <f t="shared" si="1567"/>
        <v>0</v>
      </c>
      <c r="GU603" s="222">
        <f t="shared" si="1568"/>
        <v>0</v>
      </c>
      <c r="GV603" s="222">
        <f t="shared" si="1569"/>
        <v>0</v>
      </c>
      <c r="GW603" s="222">
        <f t="shared" si="1570"/>
        <v>0</v>
      </c>
      <c r="GX603" s="222">
        <f t="shared" si="1571"/>
        <v>0</v>
      </c>
      <c r="GY603" s="222">
        <f t="shared" si="1572"/>
        <v>0</v>
      </c>
      <c r="GZ603" s="222">
        <f t="shared" si="1573"/>
        <v>0</v>
      </c>
      <c r="HA603" s="222">
        <f t="shared" si="1574"/>
        <v>0</v>
      </c>
      <c r="HB603" s="222">
        <f t="shared" si="1575"/>
        <v>0</v>
      </c>
      <c r="HC603" s="222">
        <f t="shared" si="1576"/>
        <v>0</v>
      </c>
      <c r="HD603" s="222">
        <f t="shared" si="1577"/>
        <v>0</v>
      </c>
      <c r="HE603" s="222">
        <f t="shared" si="1578"/>
        <v>0</v>
      </c>
      <c r="HF603" s="222">
        <f t="shared" si="1579"/>
        <v>0</v>
      </c>
      <c r="HG603" s="222">
        <f t="shared" si="1580"/>
        <v>0</v>
      </c>
      <c r="HH603" s="222">
        <f t="shared" si="1581"/>
        <v>0</v>
      </c>
      <c r="HI603" s="222">
        <f t="shared" si="1582"/>
        <v>0</v>
      </c>
      <c r="HJ603" s="222">
        <f t="shared" si="1583"/>
        <v>0</v>
      </c>
      <c r="HK603" s="222">
        <f t="shared" si="1584"/>
        <v>0</v>
      </c>
      <c r="HL603" s="222">
        <f t="shared" si="1585"/>
        <v>0</v>
      </c>
      <c r="HM603" s="222">
        <f t="shared" si="1586"/>
        <v>0</v>
      </c>
      <c r="HN603" s="222">
        <f t="shared" si="1587"/>
        <v>0</v>
      </c>
      <c r="HO603" s="222">
        <f t="shared" si="1588"/>
        <v>0</v>
      </c>
      <c r="HP603" s="222">
        <f t="shared" si="1589"/>
        <v>0</v>
      </c>
      <c r="HQ603" s="222">
        <f t="shared" si="1590"/>
        <v>0</v>
      </c>
      <c r="HR603" s="222">
        <f t="shared" si="1591"/>
        <v>0</v>
      </c>
      <c r="HS603" s="222">
        <f t="shared" si="1592"/>
        <v>0</v>
      </c>
      <c r="HT603" s="222">
        <f t="shared" si="1593"/>
        <v>0</v>
      </c>
      <c r="HU603" s="222">
        <f t="shared" si="1594"/>
        <v>0</v>
      </c>
      <c r="HV603" s="222">
        <f t="shared" si="1595"/>
        <v>0</v>
      </c>
      <c r="HW603" s="222">
        <f t="shared" si="1596"/>
        <v>0</v>
      </c>
      <c r="HX603" s="222">
        <f t="shared" si="1597"/>
        <v>0</v>
      </c>
      <c r="HY603" s="222">
        <f t="shared" si="1598"/>
        <v>0</v>
      </c>
      <c r="HZ603" s="222">
        <f t="shared" si="1599"/>
        <v>0</v>
      </c>
      <c r="IA603" s="222">
        <f t="shared" si="1600"/>
        <v>0</v>
      </c>
      <c r="IB603" s="222">
        <f t="shared" si="1601"/>
        <v>0</v>
      </c>
      <c r="IC603" s="222">
        <f t="shared" si="1602"/>
        <v>0</v>
      </c>
      <c r="ID603" s="222">
        <f t="shared" si="1603"/>
        <v>0</v>
      </c>
      <c r="IE603" s="222">
        <f t="shared" si="1604"/>
        <v>0</v>
      </c>
      <c r="IF603" s="222">
        <f t="shared" si="1605"/>
        <v>0</v>
      </c>
      <c r="IG603" s="222">
        <f t="shared" si="1606"/>
        <v>0</v>
      </c>
      <c r="IH603" s="222">
        <f t="shared" si="1607"/>
        <v>0</v>
      </c>
      <c r="II603" s="222">
        <f t="shared" si="1608"/>
        <v>0</v>
      </c>
      <c r="IJ603" s="222">
        <f t="shared" si="1609"/>
        <v>0</v>
      </c>
      <c r="IK603" s="222">
        <f t="shared" si="1610"/>
        <v>0</v>
      </c>
      <c r="IL603" s="222">
        <f t="shared" si="1611"/>
        <v>0</v>
      </c>
      <c r="IM603" s="222">
        <f t="shared" si="1612"/>
        <v>0</v>
      </c>
      <c r="IN603" s="222">
        <f t="shared" si="1613"/>
        <v>0</v>
      </c>
      <c r="IO603" s="222">
        <f t="shared" si="1614"/>
        <v>0</v>
      </c>
      <c r="IP603" s="222">
        <f t="shared" si="1615"/>
        <v>0</v>
      </c>
      <c r="IQ603" s="222">
        <f t="shared" si="1616"/>
        <v>0</v>
      </c>
      <c r="IR603" s="222">
        <f t="shared" si="1617"/>
        <v>0</v>
      </c>
      <c r="IS603" s="222">
        <f t="shared" si="1618"/>
        <v>0</v>
      </c>
      <c r="IT603" s="222">
        <f t="shared" si="1619"/>
        <v>0</v>
      </c>
      <c r="IU603" s="222">
        <f t="shared" si="1620"/>
        <v>0</v>
      </c>
      <c r="IV603" s="222">
        <f t="shared" si="1621"/>
        <v>0</v>
      </c>
      <c r="IW603" s="222">
        <f t="shared" si="1622"/>
        <v>0</v>
      </c>
      <c r="IX603" s="222">
        <f t="shared" si="1623"/>
        <v>0</v>
      </c>
      <c r="IY603" s="222">
        <f t="shared" si="1624"/>
        <v>0</v>
      </c>
      <c r="IZ603" s="222">
        <f t="shared" si="1625"/>
        <v>0</v>
      </c>
      <c r="JA603" s="222">
        <f t="shared" si="1626"/>
        <v>0</v>
      </c>
      <c r="JB603" s="222">
        <f t="shared" si="1627"/>
        <v>0</v>
      </c>
    </row>
    <row r="604" spans="2:262">
      <c r="B604" s="230">
        <v>243</v>
      </c>
      <c r="C604" s="229">
        <f t="shared" si="1628"/>
        <v>4.7460937499999847E-3</v>
      </c>
      <c r="D604" s="226">
        <f t="shared" ca="1" si="1371"/>
        <v>72.129006760677612</v>
      </c>
      <c r="E604" s="225">
        <f ca="1">IO361</f>
        <v>0.12900676067761832</v>
      </c>
      <c r="F604" s="224">
        <v>243</v>
      </c>
      <c r="G604" s="222">
        <f t="shared" si="1372"/>
        <v>0</v>
      </c>
      <c r="H604" s="222">
        <f t="shared" si="1373"/>
        <v>0</v>
      </c>
      <c r="I604" s="222">
        <f t="shared" si="1374"/>
        <v>0</v>
      </c>
      <c r="J604" s="222">
        <f t="shared" si="1375"/>
        <v>0</v>
      </c>
      <c r="K604" s="222">
        <f t="shared" si="1376"/>
        <v>0</v>
      </c>
      <c r="L604" s="222">
        <f t="shared" si="1377"/>
        <v>0</v>
      </c>
      <c r="M604" s="222">
        <f t="shared" si="1378"/>
        <v>0</v>
      </c>
      <c r="N604" s="222">
        <f t="shared" si="1379"/>
        <v>0</v>
      </c>
      <c r="O604" s="222">
        <f t="shared" si="1380"/>
        <v>0</v>
      </c>
      <c r="P604" s="222">
        <f t="shared" si="1381"/>
        <v>0</v>
      </c>
      <c r="Q604" s="222">
        <f t="shared" si="1382"/>
        <v>0</v>
      </c>
      <c r="R604" s="222">
        <f t="shared" si="1383"/>
        <v>0</v>
      </c>
      <c r="S604" s="222">
        <f t="shared" si="1384"/>
        <v>0</v>
      </c>
      <c r="T604" s="222">
        <f t="shared" si="1385"/>
        <v>0</v>
      </c>
      <c r="U604" s="222">
        <f t="shared" si="1386"/>
        <v>0</v>
      </c>
      <c r="V604" s="222">
        <f t="shared" si="1387"/>
        <v>0</v>
      </c>
      <c r="W604" s="222">
        <f t="shared" si="1388"/>
        <v>0</v>
      </c>
      <c r="X604" s="222">
        <f t="shared" si="1389"/>
        <v>0</v>
      </c>
      <c r="Y604" s="222">
        <f t="shared" si="1390"/>
        <v>0</v>
      </c>
      <c r="Z604" s="222">
        <f t="shared" si="1391"/>
        <v>0</v>
      </c>
      <c r="AA604" s="222">
        <f t="shared" si="1392"/>
        <v>0</v>
      </c>
      <c r="AB604" s="222">
        <f t="shared" si="1393"/>
        <v>0</v>
      </c>
      <c r="AC604" s="222">
        <f t="shared" si="1394"/>
        <v>0</v>
      </c>
      <c r="AD604" s="222">
        <f t="shared" si="1395"/>
        <v>0</v>
      </c>
      <c r="AE604" s="222">
        <f t="shared" si="1396"/>
        <v>0</v>
      </c>
      <c r="AF604" s="222">
        <f t="shared" si="1397"/>
        <v>0</v>
      </c>
      <c r="AG604" s="222">
        <f t="shared" si="1398"/>
        <v>0</v>
      </c>
      <c r="AH604" s="222">
        <f t="shared" si="1399"/>
        <v>0</v>
      </c>
      <c r="AI604" s="222">
        <f t="shared" si="1400"/>
        <v>0</v>
      </c>
      <c r="AJ604" s="222">
        <f t="shared" si="1401"/>
        <v>0</v>
      </c>
      <c r="AK604" s="222">
        <f t="shared" si="1402"/>
        <v>0</v>
      </c>
      <c r="AL604" s="222">
        <f t="shared" si="1403"/>
        <v>0</v>
      </c>
      <c r="AM604" s="222">
        <f t="shared" si="1404"/>
        <v>0</v>
      </c>
      <c r="AN604" s="222">
        <f t="shared" si="1405"/>
        <v>0</v>
      </c>
      <c r="AO604" s="222">
        <f t="shared" si="1406"/>
        <v>0</v>
      </c>
      <c r="AP604" s="222">
        <f t="shared" si="1407"/>
        <v>0</v>
      </c>
      <c r="AQ604" s="222">
        <f t="shared" si="1408"/>
        <v>0</v>
      </c>
      <c r="AR604" s="222">
        <f t="shared" si="1409"/>
        <v>0</v>
      </c>
      <c r="AS604" s="222">
        <f t="shared" si="1410"/>
        <v>0</v>
      </c>
      <c r="AT604" s="222">
        <f t="shared" si="1411"/>
        <v>0</v>
      </c>
      <c r="AU604" s="222">
        <f t="shared" si="1412"/>
        <v>0</v>
      </c>
      <c r="AV604" s="222">
        <f t="shared" si="1413"/>
        <v>0</v>
      </c>
      <c r="AW604" s="222">
        <f t="shared" si="1414"/>
        <v>0</v>
      </c>
      <c r="AX604" s="222">
        <f t="shared" si="1415"/>
        <v>0</v>
      </c>
      <c r="AY604" s="222">
        <f t="shared" si="1416"/>
        <v>0</v>
      </c>
      <c r="AZ604" s="222">
        <f t="shared" si="1417"/>
        <v>0</v>
      </c>
      <c r="BA604" s="222">
        <f t="shared" si="1418"/>
        <v>0</v>
      </c>
      <c r="BB604" s="222">
        <f t="shared" si="1419"/>
        <v>0</v>
      </c>
      <c r="BC604" s="222">
        <f t="shared" si="1420"/>
        <v>0</v>
      </c>
      <c r="BD604" s="222">
        <f t="shared" si="1421"/>
        <v>0</v>
      </c>
      <c r="BE604" s="222">
        <f t="shared" si="1422"/>
        <v>0</v>
      </c>
      <c r="BF604" s="222">
        <f t="shared" si="1423"/>
        <v>0</v>
      </c>
      <c r="BG604" s="222">
        <f t="shared" si="1424"/>
        <v>0</v>
      </c>
      <c r="BH604" s="222">
        <f t="shared" si="1425"/>
        <v>0</v>
      </c>
      <c r="BI604" s="222">
        <f t="shared" si="1426"/>
        <v>0</v>
      </c>
      <c r="BJ604" s="222">
        <f t="shared" si="1427"/>
        <v>0</v>
      </c>
      <c r="BK604" s="222">
        <f t="shared" si="1428"/>
        <v>0</v>
      </c>
      <c r="BL604" s="222">
        <f t="shared" si="1429"/>
        <v>0</v>
      </c>
      <c r="BM604" s="222">
        <f t="shared" si="1430"/>
        <v>0</v>
      </c>
      <c r="BN604" s="222">
        <f t="shared" si="1431"/>
        <v>0</v>
      </c>
      <c r="BO604" s="222">
        <f t="shared" si="1432"/>
        <v>0</v>
      </c>
      <c r="BP604" s="222">
        <f t="shared" si="1433"/>
        <v>0</v>
      </c>
      <c r="BQ604" s="222">
        <f t="shared" si="1434"/>
        <v>0</v>
      </c>
      <c r="BR604" s="222">
        <f t="shared" si="1435"/>
        <v>0</v>
      </c>
      <c r="BS604" s="222">
        <f t="shared" si="1436"/>
        <v>0</v>
      </c>
      <c r="BT604" s="222">
        <f t="shared" si="1437"/>
        <v>0</v>
      </c>
      <c r="BU604" s="222">
        <f t="shared" si="1438"/>
        <v>0</v>
      </c>
      <c r="BV604" s="222">
        <f t="shared" si="1439"/>
        <v>0</v>
      </c>
      <c r="BW604" s="222">
        <f t="shared" si="1440"/>
        <v>0</v>
      </c>
      <c r="BX604" s="222">
        <f t="shared" si="1441"/>
        <v>0</v>
      </c>
      <c r="BY604" s="222">
        <f t="shared" si="1442"/>
        <v>0</v>
      </c>
      <c r="BZ604" s="222">
        <f t="shared" si="1443"/>
        <v>0</v>
      </c>
      <c r="CA604" s="222">
        <f t="shared" si="1444"/>
        <v>0</v>
      </c>
      <c r="CB604" s="222">
        <f t="shared" si="1445"/>
        <v>0</v>
      </c>
      <c r="CC604" s="222">
        <f t="shared" si="1446"/>
        <v>0</v>
      </c>
      <c r="CD604" s="222">
        <f t="shared" si="1447"/>
        <v>0</v>
      </c>
      <c r="CE604" s="222">
        <f t="shared" si="1448"/>
        <v>0</v>
      </c>
      <c r="CF604" s="222">
        <f t="shared" si="1449"/>
        <v>0</v>
      </c>
      <c r="CG604" s="222">
        <f t="shared" si="1450"/>
        <v>0</v>
      </c>
      <c r="CH604" s="222">
        <f t="shared" si="1451"/>
        <v>0</v>
      </c>
      <c r="CI604" s="222">
        <f t="shared" si="1452"/>
        <v>0</v>
      </c>
      <c r="CJ604" s="222">
        <f t="shared" si="1453"/>
        <v>0</v>
      </c>
      <c r="CK604" s="222">
        <f t="shared" si="1454"/>
        <v>0</v>
      </c>
      <c r="CL604" s="222">
        <f t="shared" si="1455"/>
        <v>0</v>
      </c>
      <c r="CM604" s="222">
        <f t="shared" si="1456"/>
        <v>0</v>
      </c>
      <c r="CN604" s="222">
        <f t="shared" si="1457"/>
        <v>0</v>
      </c>
      <c r="CO604" s="222">
        <f t="shared" si="1458"/>
        <v>0</v>
      </c>
      <c r="CP604" s="222">
        <f t="shared" si="1459"/>
        <v>0</v>
      </c>
      <c r="CQ604" s="222">
        <f t="shared" si="1460"/>
        <v>0</v>
      </c>
      <c r="CR604" s="222">
        <f t="shared" si="1461"/>
        <v>0</v>
      </c>
      <c r="CS604" s="222">
        <f t="shared" si="1462"/>
        <v>0</v>
      </c>
      <c r="CT604" s="222">
        <f t="shared" si="1463"/>
        <v>0</v>
      </c>
      <c r="CU604" s="222">
        <f t="shared" si="1464"/>
        <v>0</v>
      </c>
      <c r="CV604" s="222">
        <f t="shared" si="1465"/>
        <v>0</v>
      </c>
      <c r="CW604" s="222">
        <f t="shared" si="1466"/>
        <v>0</v>
      </c>
      <c r="CX604" s="222">
        <f t="shared" si="1467"/>
        <v>0</v>
      </c>
      <c r="CY604" s="222">
        <f t="shared" si="1468"/>
        <v>0</v>
      </c>
      <c r="CZ604" s="222">
        <f t="shared" si="1469"/>
        <v>0</v>
      </c>
      <c r="DA604" s="222">
        <f t="shared" si="1470"/>
        <v>0</v>
      </c>
      <c r="DB604" s="222">
        <f t="shared" si="1471"/>
        <v>0</v>
      </c>
      <c r="DC604" s="222">
        <f t="shared" si="1472"/>
        <v>0</v>
      </c>
      <c r="DD604" s="222">
        <f t="shared" si="1473"/>
        <v>0</v>
      </c>
      <c r="DE604" s="222">
        <f t="shared" si="1474"/>
        <v>0</v>
      </c>
      <c r="DF604" s="222">
        <f t="shared" si="1475"/>
        <v>0</v>
      </c>
      <c r="DG604" s="222">
        <f t="shared" si="1476"/>
        <v>0</v>
      </c>
      <c r="DH604" s="222">
        <f t="shared" si="1477"/>
        <v>0</v>
      </c>
      <c r="DI604" s="222">
        <f t="shared" si="1478"/>
        <v>0</v>
      </c>
      <c r="DJ604" s="222">
        <f t="shared" si="1479"/>
        <v>0</v>
      </c>
      <c r="DK604" s="222">
        <f t="shared" si="1480"/>
        <v>0</v>
      </c>
      <c r="DL604" s="222">
        <f t="shared" si="1481"/>
        <v>0</v>
      </c>
      <c r="DM604" s="222">
        <f t="shared" si="1482"/>
        <v>0</v>
      </c>
      <c r="DN604" s="222">
        <f t="shared" si="1483"/>
        <v>0</v>
      </c>
      <c r="DO604" s="222">
        <f t="shared" si="1484"/>
        <v>0</v>
      </c>
      <c r="DP604" s="222">
        <f t="shared" si="1485"/>
        <v>0</v>
      </c>
      <c r="DQ604" s="222">
        <f t="shared" si="1486"/>
        <v>0</v>
      </c>
      <c r="DR604" s="222">
        <f t="shared" si="1487"/>
        <v>0</v>
      </c>
      <c r="DS604" s="222">
        <f t="shared" si="1488"/>
        <v>0</v>
      </c>
      <c r="DT604" s="222">
        <f t="shared" si="1489"/>
        <v>0</v>
      </c>
      <c r="DU604" s="222">
        <f t="shared" si="1490"/>
        <v>0</v>
      </c>
      <c r="DV604" s="222">
        <f t="shared" si="1491"/>
        <v>0</v>
      </c>
      <c r="DW604" s="222">
        <f t="shared" si="1492"/>
        <v>0</v>
      </c>
      <c r="DX604" s="222">
        <f t="shared" si="1493"/>
        <v>0</v>
      </c>
      <c r="DY604" s="222">
        <f t="shared" si="1494"/>
        <v>0</v>
      </c>
      <c r="DZ604" s="222">
        <f t="shared" si="1495"/>
        <v>0</v>
      </c>
      <c r="EA604" s="222">
        <f t="shared" si="1496"/>
        <v>0</v>
      </c>
      <c r="EB604" s="222">
        <f t="shared" si="1497"/>
        <v>0</v>
      </c>
      <c r="EC604" s="222">
        <f t="shared" si="1498"/>
        <v>0</v>
      </c>
      <c r="ED604" s="222">
        <f t="shared" si="1499"/>
        <v>0</v>
      </c>
      <c r="EE604" s="222">
        <f t="shared" si="1500"/>
        <v>0</v>
      </c>
      <c r="EF604" s="222">
        <f t="shared" si="1501"/>
        <v>0</v>
      </c>
      <c r="EG604" s="222">
        <f t="shared" si="1502"/>
        <v>0</v>
      </c>
      <c r="EH604" s="222">
        <f t="shared" si="1503"/>
        <v>0</v>
      </c>
      <c r="EI604" s="222">
        <f t="shared" si="1504"/>
        <v>0</v>
      </c>
      <c r="EJ604" s="222">
        <f t="shared" si="1505"/>
        <v>0</v>
      </c>
      <c r="EK604" s="222">
        <f t="shared" si="1506"/>
        <v>0</v>
      </c>
      <c r="EL604" s="222">
        <f t="shared" si="1507"/>
        <v>0</v>
      </c>
      <c r="EM604" s="222">
        <f t="shared" si="1508"/>
        <v>0</v>
      </c>
      <c r="EN604" s="222">
        <f t="shared" si="1509"/>
        <v>0</v>
      </c>
      <c r="EO604" s="222">
        <f t="shared" si="1510"/>
        <v>0</v>
      </c>
      <c r="EP604" s="222">
        <f t="shared" si="1511"/>
        <v>0</v>
      </c>
      <c r="EQ604" s="222">
        <f t="shared" si="1512"/>
        <v>0</v>
      </c>
      <c r="ER604" s="222">
        <f t="shared" si="1513"/>
        <v>0</v>
      </c>
      <c r="ES604" s="222">
        <f t="shared" si="1514"/>
        <v>0</v>
      </c>
      <c r="ET604" s="222">
        <f t="shared" si="1515"/>
        <v>0</v>
      </c>
      <c r="EU604" s="222">
        <f t="shared" si="1516"/>
        <v>0</v>
      </c>
      <c r="EV604" s="222">
        <f t="shared" si="1517"/>
        <v>0</v>
      </c>
      <c r="EW604" s="222">
        <f t="shared" si="1518"/>
        <v>0</v>
      </c>
      <c r="EX604" s="222">
        <f t="shared" si="1519"/>
        <v>0</v>
      </c>
      <c r="EY604" s="222">
        <f t="shared" si="1520"/>
        <v>0</v>
      </c>
      <c r="EZ604" s="222">
        <f t="shared" si="1521"/>
        <v>0</v>
      </c>
      <c r="FA604" s="222">
        <f t="shared" si="1522"/>
        <v>0</v>
      </c>
      <c r="FB604" s="222">
        <f t="shared" si="1523"/>
        <v>0</v>
      </c>
      <c r="FC604" s="222">
        <f t="shared" si="1524"/>
        <v>0</v>
      </c>
      <c r="FD604" s="222">
        <f t="shared" si="1525"/>
        <v>0</v>
      </c>
      <c r="FE604" s="222">
        <f t="shared" si="1526"/>
        <v>0</v>
      </c>
      <c r="FF604" s="222">
        <f t="shared" si="1527"/>
        <v>0</v>
      </c>
      <c r="FG604" s="222">
        <f t="shared" si="1528"/>
        <v>0</v>
      </c>
      <c r="FH604" s="222">
        <f t="shared" si="1529"/>
        <v>0</v>
      </c>
      <c r="FI604" s="222">
        <f t="shared" si="1530"/>
        <v>0</v>
      </c>
      <c r="FJ604" s="222">
        <f t="shared" si="1531"/>
        <v>0</v>
      </c>
      <c r="FK604" s="222">
        <f t="shared" si="1532"/>
        <v>0</v>
      </c>
      <c r="FL604" s="222">
        <f t="shared" si="1533"/>
        <v>0</v>
      </c>
      <c r="FM604" s="222">
        <f t="shared" si="1534"/>
        <v>0</v>
      </c>
      <c r="FN604" s="222">
        <f t="shared" si="1535"/>
        <v>0</v>
      </c>
      <c r="FO604" s="222">
        <f t="shared" si="1536"/>
        <v>0</v>
      </c>
      <c r="FP604" s="222">
        <f t="shared" si="1537"/>
        <v>0</v>
      </c>
      <c r="FQ604" s="222">
        <f t="shared" si="1538"/>
        <v>0</v>
      </c>
      <c r="FR604" s="222">
        <f t="shared" si="1539"/>
        <v>0</v>
      </c>
      <c r="FS604" s="222">
        <f t="shared" si="1540"/>
        <v>0</v>
      </c>
      <c r="FT604" s="222">
        <f t="shared" si="1541"/>
        <v>0</v>
      </c>
      <c r="FU604" s="222">
        <f t="shared" si="1542"/>
        <v>0</v>
      </c>
      <c r="FV604" s="222">
        <f t="shared" si="1543"/>
        <v>0</v>
      </c>
      <c r="FW604" s="222">
        <f t="shared" si="1544"/>
        <v>0</v>
      </c>
      <c r="FX604" s="222">
        <f t="shared" si="1545"/>
        <v>0</v>
      </c>
      <c r="FY604" s="222">
        <f t="shared" si="1546"/>
        <v>0</v>
      </c>
      <c r="FZ604" s="222">
        <f t="shared" si="1547"/>
        <v>0</v>
      </c>
      <c r="GA604" s="222">
        <f t="shared" si="1548"/>
        <v>0</v>
      </c>
      <c r="GB604" s="222">
        <f t="shared" si="1549"/>
        <v>0</v>
      </c>
      <c r="GC604" s="222">
        <f t="shared" si="1550"/>
        <v>0</v>
      </c>
      <c r="GD604" s="222">
        <f t="shared" si="1551"/>
        <v>0</v>
      </c>
      <c r="GE604" s="222">
        <f t="shared" si="1552"/>
        <v>0</v>
      </c>
      <c r="GF604" s="222">
        <f t="shared" si="1553"/>
        <v>0</v>
      </c>
      <c r="GG604" s="222">
        <f t="shared" si="1554"/>
        <v>0</v>
      </c>
      <c r="GH604" s="222">
        <f t="shared" si="1555"/>
        <v>0</v>
      </c>
      <c r="GI604" s="222">
        <f t="shared" si="1556"/>
        <v>0</v>
      </c>
      <c r="GJ604" s="222">
        <f t="shared" si="1557"/>
        <v>0</v>
      </c>
      <c r="GK604" s="222">
        <f t="shared" si="1558"/>
        <v>0</v>
      </c>
      <c r="GL604" s="222">
        <f t="shared" si="1559"/>
        <v>0</v>
      </c>
      <c r="GM604" s="222">
        <f t="shared" si="1560"/>
        <v>0</v>
      </c>
      <c r="GN604" s="222">
        <f t="shared" si="1561"/>
        <v>0</v>
      </c>
      <c r="GO604" s="222">
        <f t="shared" si="1562"/>
        <v>0</v>
      </c>
      <c r="GP604" s="222">
        <f t="shared" si="1563"/>
        <v>0</v>
      </c>
      <c r="GQ604" s="222">
        <f t="shared" si="1564"/>
        <v>0</v>
      </c>
      <c r="GR604" s="222">
        <f t="shared" si="1565"/>
        <v>0</v>
      </c>
      <c r="GS604" s="222">
        <f t="shared" si="1566"/>
        <v>0</v>
      </c>
      <c r="GT604" s="222">
        <f t="shared" si="1567"/>
        <v>0</v>
      </c>
      <c r="GU604" s="222">
        <f t="shared" si="1568"/>
        <v>0</v>
      </c>
      <c r="GV604" s="222">
        <f t="shared" si="1569"/>
        <v>0</v>
      </c>
      <c r="GW604" s="222">
        <f t="shared" si="1570"/>
        <v>0</v>
      </c>
      <c r="GX604" s="222">
        <f t="shared" si="1571"/>
        <v>0</v>
      </c>
      <c r="GY604" s="222">
        <f t="shared" si="1572"/>
        <v>0</v>
      </c>
      <c r="GZ604" s="222">
        <f t="shared" si="1573"/>
        <v>0</v>
      </c>
      <c r="HA604" s="222">
        <f t="shared" si="1574"/>
        <v>0</v>
      </c>
      <c r="HB604" s="222">
        <f t="shared" si="1575"/>
        <v>0</v>
      </c>
      <c r="HC604" s="222">
        <f t="shared" si="1576"/>
        <v>0</v>
      </c>
      <c r="HD604" s="222">
        <f t="shared" si="1577"/>
        <v>0</v>
      </c>
      <c r="HE604" s="222">
        <f t="shared" si="1578"/>
        <v>0</v>
      </c>
      <c r="HF604" s="222">
        <f t="shared" si="1579"/>
        <v>0</v>
      </c>
      <c r="HG604" s="222">
        <f t="shared" si="1580"/>
        <v>0</v>
      </c>
      <c r="HH604" s="222">
        <f t="shared" si="1581"/>
        <v>0</v>
      </c>
      <c r="HI604" s="222">
        <f t="shared" si="1582"/>
        <v>0</v>
      </c>
      <c r="HJ604" s="222">
        <f t="shared" si="1583"/>
        <v>0</v>
      </c>
      <c r="HK604" s="222">
        <f t="shared" si="1584"/>
        <v>0</v>
      </c>
      <c r="HL604" s="222">
        <f t="shared" si="1585"/>
        <v>0</v>
      </c>
      <c r="HM604" s="222">
        <f t="shared" si="1586"/>
        <v>0</v>
      </c>
      <c r="HN604" s="222">
        <f t="shared" si="1587"/>
        <v>0</v>
      </c>
      <c r="HO604" s="222">
        <f t="shared" si="1588"/>
        <v>0</v>
      </c>
      <c r="HP604" s="222">
        <f t="shared" si="1589"/>
        <v>0</v>
      </c>
      <c r="HQ604" s="222">
        <f t="shared" si="1590"/>
        <v>0</v>
      </c>
      <c r="HR604" s="222">
        <f t="shared" si="1591"/>
        <v>0</v>
      </c>
      <c r="HS604" s="222">
        <f t="shared" si="1592"/>
        <v>0</v>
      </c>
      <c r="HT604" s="222">
        <f t="shared" si="1593"/>
        <v>0</v>
      </c>
      <c r="HU604" s="222">
        <f t="shared" si="1594"/>
        <v>0</v>
      </c>
      <c r="HV604" s="222">
        <f t="shared" si="1595"/>
        <v>0</v>
      </c>
      <c r="HW604" s="222">
        <f t="shared" si="1596"/>
        <v>0</v>
      </c>
      <c r="HX604" s="222">
        <f t="shared" si="1597"/>
        <v>0</v>
      </c>
      <c r="HY604" s="222">
        <f t="shared" si="1598"/>
        <v>0</v>
      </c>
      <c r="HZ604" s="222">
        <f t="shared" si="1599"/>
        <v>0</v>
      </c>
      <c r="IA604" s="222">
        <f t="shared" si="1600"/>
        <v>0</v>
      </c>
      <c r="IB604" s="222">
        <f t="shared" si="1601"/>
        <v>0</v>
      </c>
      <c r="IC604" s="222">
        <f t="shared" si="1602"/>
        <v>0</v>
      </c>
      <c r="ID604" s="222">
        <f t="shared" si="1603"/>
        <v>0</v>
      </c>
      <c r="IE604" s="222">
        <f t="shared" si="1604"/>
        <v>0</v>
      </c>
      <c r="IF604" s="222">
        <f t="shared" si="1605"/>
        <v>0</v>
      </c>
      <c r="IG604" s="222">
        <f t="shared" si="1606"/>
        <v>0</v>
      </c>
      <c r="IH604" s="222">
        <f t="shared" si="1607"/>
        <v>0</v>
      </c>
      <c r="II604" s="222">
        <f t="shared" si="1608"/>
        <v>0</v>
      </c>
      <c r="IJ604" s="222">
        <f t="shared" si="1609"/>
        <v>0</v>
      </c>
      <c r="IK604" s="222">
        <f t="shared" si="1610"/>
        <v>0</v>
      </c>
      <c r="IL604" s="222">
        <f t="shared" si="1611"/>
        <v>0</v>
      </c>
      <c r="IM604" s="222">
        <f t="shared" si="1612"/>
        <v>0</v>
      </c>
      <c r="IN604" s="222">
        <f t="shared" si="1613"/>
        <v>0</v>
      </c>
      <c r="IO604" s="222">
        <f t="shared" si="1614"/>
        <v>0</v>
      </c>
      <c r="IP604" s="222">
        <f t="shared" si="1615"/>
        <v>0</v>
      </c>
      <c r="IQ604" s="222">
        <f t="shared" si="1616"/>
        <v>0</v>
      </c>
      <c r="IR604" s="222">
        <f t="shared" si="1617"/>
        <v>0</v>
      </c>
      <c r="IS604" s="222">
        <f t="shared" si="1618"/>
        <v>0</v>
      </c>
      <c r="IT604" s="222">
        <f t="shared" si="1619"/>
        <v>0</v>
      </c>
      <c r="IU604" s="222">
        <f t="shared" si="1620"/>
        <v>0</v>
      </c>
      <c r="IV604" s="222">
        <f t="shared" si="1621"/>
        <v>0</v>
      </c>
      <c r="IW604" s="222">
        <f t="shared" si="1622"/>
        <v>0</v>
      </c>
      <c r="IX604" s="222">
        <f t="shared" si="1623"/>
        <v>0</v>
      </c>
      <c r="IY604" s="222">
        <f t="shared" si="1624"/>
        <v>0</v>
      </c>
      <c r="IZ604" s="222">
        <f t="shared" si="1625"/>
        <v>0</v>
      </c>
      <c r="JA604" s="222">
        <f t="shared" si="1626"/>
        <v>0</v>
      </c>
      <c r="JB604" s="222">
        <f t="shared" si="1627"/>
        <v>0</v>
      </c>
    </row>
    <row r="605" spans="2:262">
      <c r="B605" s="230">
        <v>244</v>
      </c>
      <c r="C605" s="229">
        <f t="shared" si="1628"/>
        <v>4.7656249999999843E-3</v>
      </c>
      <c r="D605" s="226">
        <f t="shared" ca="1" si="1371"/>
        <v>72.121211637374003</v>
      </c>
      <c r="E605" s="225">
        <f ca="1">IP361</f>
        <v>0.1212116373740077</v>
      </c>
      <c r="F605" s="224">
        <v>244</v>
      </c>
      <c r="G605" s="222">
        <f t="shared" si="1372"/>
        <v>0</v>
      </c>
      <c r="H605" s="222">
        <f t="shared" si="1373"/>
        <v>0</v>
      </c>
      <c r="I605" s="222">
        <f t="shared" si="1374"/>
        <v>0</v>
      </c>
      <c r="J605" s="222">
        <f t="shared" si="1375"/>
        <v>0</v>
      </c>
      <c r="K605" s="222">
        <f t="shared" si="1376"/>
        <v>0</v>
      </c>
      <c r="L605" s="222">
        <f t="shared" si="1377"/>
        <v>0</v>
      </c>
      <c r="M605" s="222">
        <f t="shared" si="1378"/>
        <v>0</v>
      </c>
      <c r="N605" s="222">
        <f t="shared" si="1379"/>
        <v>0</v>
      </c>
      <c r="O605" s="222">
        <f t="shared" si="1380"/>
        <v>0</v>
      </c>
      <c r="P605" s="222">
        <f t="shared" si="1381"/>
        <v>0</v>
      </c>
      <c r="Q605" s="222">
        <f t="shared" si="1382"/>
        <v>0</v>
      </c>
      <c r="R605" s="222">
        <f t="shared" si="1383"/>
        <v>0</v>
      </c>
      <c r="S605" s="222">
        <f t="shared" si="1384"/>
        <v>0</v>
      </c>
      <c r="T605" s="222">
        <f t="shared" si="1385"/>
        <v>0</v>
      </c>
      <c r="U605" s="222">
        <f t="shared" si="1386"/>
        <v>0</v>
      </c>
      <c r="V605" s="222">
        <f t="shared" si="1387"/>
        <v>0</v>
      </c>
      <c r="W605" s="222">
        <f t="shared" si="1388"/>
        <v>0</v>
      </c>
      <c r="X605" s="222">
        <f t="shared" si="1389"/>
        <v>0</v>
      </c>
      <c r="Y605" s="222">
        <f t="shared" si="1390"/>
        <v>0</v>
      </c>
      <c r="Z605" s="222">
        <f t="shared" si="1391"/>
        <v>0</v>
      </c>
      <c r="AA605" s="222">
        <f t="shared" si="1392"/>
        <v>0</v>
      </c>
      <c r="AB605" s="222">
        <f t="shared" si="1393"/>
        <v>0</v>
      </c>
      <c r="AC605" s="222">
        <f t="shared" si="1394"/>
        <v>0</v>
      </c>
      <c r="AD605" s="222">
        <f t="shared" si="1395"/>
        <v>0</v>
      </c>
      <c r="AE605" s="222">
        <f t="shared" si="1396"/>
        <v>0</v>
      </c>
      <c r="AF605" s="222">
        <f t="shared" si="1397"/>
        <v>0</v>
      </c>
      <c r="AG605" s="222">
        <f t="shared" si="1398"/>
        <v>0</v>
      </c>
      <c r="AH605" s="222">
        <f t="shared" si="1399"/>
        <v>0</v>
      </c>
      <c r="AI605" s="222">
        <f t="shared" si="1400"/>
        <v>0</v>
      </c>
      <c r="AJ605" s="222">
        <f t="shared" si="1401"/>
        <v>0</v>
      </c>
      <c r="AK605" s="222">
        <f t="shared" si="1402"/>
        <v>0</v>
      </c>
      <c r="AL605" s="222">
        <f t="shared" si="1403"/>
        <v>0</v>
      </c>
      <c r="AM605" s="222">
        <f t="shared" si="1404"/>
        <v>0</v>
      </c>
      <c r="AN605" s="222">
        <f t="shared" si="1405"/>
        <v>0</v>
      </c>
      <c r="AO605" s="222">
        <f t="shared" si="1406"/>
        <v>0</v>
      </c>
      <c r="AP605" s="222">
        <f t="shared" si="1407"/>
        <v>0</v>
      </c>
      <c r="AQ605" s="222">
        <f t="shared" si="1408"/>
        <v>0</v>
      </c>
      <c r="AR605" s="222">
        <f t="shared" si="1409"/>
        <v>0</v>
      </c>
      <c r="AS605" s="222">
        <f t="shared" si="1410"/>
        <v>0</v>
      </c>
      <c r="AT605" s="222">
        <f t="shared" si="1411"/>
        <v>0</v>
      </c>
      <c r="AU605" s="222">
        <f t="shared" si="1412"/>
        <v>0</v>
      </c>
      <c r="AV605" s="222">
        <f t="shared" si="1413"/>
        <v>0</v>
      </c>
      <c r="AW605" s="222">
        <f t="shared" si="1414"/>
        <v>0</v>
      </c>
      <c r="AX605" s="222">
        <f t="shared" si="1415"/>
        <v>0</v>
      </c>
      <c r="AY605" s="222">
        <f t="shared" si="1416"/>
        <v>0</v>
      </c>
      <c r="AZ605" s="222">
        <f t="shared" si="1417"/>
        <v>0</v>
      </c>
      <c r="BA605" s="222">
        <f t="shared" si="1418"/>
        <v>0</v>
      </c>
      <c r="BB605" s="222">
        <f t="shared" si="1419"/>
        <v>0</v>
      </c>
      <c r="BC605" s="222">
        <f t="shared" si="1420"/>
        <v>0</v>
      </c>
      <c r="BD605" s="222">
        <f t="shared" si="1421"/>
        <v>0</v>
      </c>
      <c r="BE605" s="222">
        <f t="shared" si="1422"/>
        <v>0</v>
      </c>
      <c r="BF605" s="222">
        <f t="shared" si="1423"/>
        <v>0</v>
      </c>
      <c r="BG605" s="222">
        <f t="shared" si="1424"/>
        <v>0</v>
      </c>
      <c r="BH605" s="222">
        <f t="shared" si="1425"/>
        <v>0</v>
      </c>
      <c r="BI605" s="222">
        <f t="shared" si="1426"/>
        <v>0</v>
      </c>
      <c r="BJ605" s="222">
        <f t="shared" si="1427"/>
        <v>0</v>
      </c>
      <c r="BK605" s="222">
        <f t="shared" si="1428"/>
        <v>0</v>
      </c>
      <c r="BL605" s="222">
        <f t="shared" si="1429"/>
        <v>0</v>
      </c>
      <c r="BM605" s="222">
        <f t="shared" si="1430"/>
        <v>0</v>
      </c>
      <c r="BN605" s="222">
        <f t="shared" si="1431"/>
        <v>0</v>
      </c>
      <c r="BO605" s="222">
        <f t="shared" si="1432"/>
        <v>0</v>
      </c>
      <c r="BP605" s="222">
        <f t="shared" si="1433"/>
        <v>0</v>
      </c>
      <c r="BQ605" s="222">
        <f t="shared" si="1434"/>
        <v>0</v>
      </c>
      <c r="BR605" s="222">
        <f t="shared" si="1435"/>
        <v>0</v>
      </c>
      <c r="BS605" s="222">
        <f t="shared" si="1436"/>
        <v>0</v>
      </c>
      <c r="BT605" s="222">
        <f t="shared" si="1437"/>
        <v>0</v>
      </c>
      <c r="BU605" s="222">
        <f t="shared" si="1438"/>
        <v>0</v>
      </c>
      <c r="BV605" s="222">
        <f t="shared" si="1439"/>
        <v>0</v>
      </c>
      <c r="BW605" s="222">
        <f t="shared" si="1440"/>
        <v>0</v>
      </c>
      <c r="BX605" s="222">
        <f t="shared" si="1441"/>
        <v>0</v>
      </c>
      <c r="BY605" s="222">
        <f t="shared" si="1442"/>
        <v>0</v>
      </c>
      <c r="BZ605" s="222">
        <f t="shared" si="1443"/>
        <v>0</v>
      </c>
      <c r="CA605" s="222">
        <f t="shared" si="1444"/>
        <v>0</v>
      </c>
      <c r="CB605" s="222">
        <f t="shared" si="1445"/>
        <v>0</v>
      </c>
      <c r="CC605" s="222">
        <f t="shared" si="1446"/>
        <v>0</v>
      </c>
      <c r="CD605" s="222">
        <f t="shared" si="1447"/>
        <v>0</v>
      </c>
      <c r="CE605" s="222">
        <f t="shared" si="1448"/>
        <v>0</v>
      </c>
      <c r="CF605" s="222">
        <f t="shared" si="1449"/>
        <v>0</v>
      </c>
      <c r="CG605" s="222">
        <f t="shared" si="1450"/>
        <v>0</v>
      </c>
      <c r="CH605" s="222">
        <f t="shared" si="1451"/>
        <v>0</v>
      </c>
      <c r="CI605" s="222">
        <f t="shared" si="1452"/>
        <v>0</v>
      </c>
      <c r="CJ605" s="222">
        <f t="shared" si="1453"/>
        <v>0</v>
      </c>
      <c r="CK605" s="222">
        <f t="shared" si="1454"/>
        <v>0</v>
      </c>
      <c r="CL605" s="222">
        <f t="shared" si="1455"/>
        <v>0</v>
      </c>
      <c r="CM605" s="222">
        <f t="shared" si="1456"/>
        <v>0</v>
      </c>
      <c r="CN605" s="222">
        <f t="shared" si="1457"/>
        <v>0</v>
      </c>
      <c r="CO605" s="222">
        <f t="shared" si="1458"/>
        <v>0</v>
      </c>
      <c r="CP605" s="222">
        <f t="shared" si="1459"/>
        <v>0</v>
      </c>
      <c r="CQ605" s="222">
        <f t="shared" si="1460"/>
        <v>0</v>
      </c>
      <c r="CR605" s="222">
        <f t="shared" si="1461"/>
        <v>0</v>
      </c>
      <c r="CS605" s="222">
        <f t="shared" si="1462"/>
        <v>0</v>
      </c>
      <c r="CT605" s="222">
        <f t="shared" si="1463"/>
        <v>0</v>
      </c>
      <c r="CU605" s="222">
        <f t="shared" si="1464"/>
        <v>0</v>
      </c>
      <c r="CV605" s="222">
        <f t="shared" si="1465"/>
        <v>0</v>
      </c>
      <c r="CW605" s="222">
        <f t="shared" si="1466"/>
        <v>0</v>
      </c>
      <c r="CX605" s="222">
        <f t="shared" si="1467"/>
        <v>0</v>
      </c>
      <c r="CY605" s="222">
        <f t="shared" si="1468"/>
        <v>0</v>
      </c>
      <c r="CZ605" s="222">
        <f t="shared" si="1469"/>
        <v>0</v>
      </c>
      <c r="DA605" s="222">
        <f t="shared" si="1470"/>
        <v>0</v>
      </c>
      <c r="DB605" s="222">
        <f t="shared" si="1471"/>
        <v>0</v>
      </c>
      <c r="DC605" s="222">
        <f t="shared" si="1472"/>
        <v>0</v>
      </c>
      <c r="DD605" s="222">
        <f t="shared" si="1473"/>
        <v>0</v>
      </c>
      <c r="DE605" s="222">
        <f t="shared" si="1474"/>
        <v>0</v>
      </c>
      <c r="DF605" s="222">
        <f t="shared" si="1475"/>
        <v>0</v>
      </c>
      <c r="DG605" s="222">
        <f t="shared" si="1476"/>
        <v>0</v>
      </c>
      <c r="DH605" s="222">
        <f t="shared" si="1477"/>
        <v>0</v>
      </c>
      <c r="DI605" s="222">
        <f t="shared" si="1478"/>
        <v>0</v>
      </c>
      <c r="DJ605" s="222">
        <f t="shared" si="1479"/>
        <v>0</v>
      </c>
      <c r="DK605" s="222">
        <f t="shared" si="1480"/>
        <v>0</v>
      </c>
      <c r="DL605" s="222">
        <f t="shared" si="1481"/>
        <v>0</v>
      </c>
      <c r="DM605" s="222">
        <f t="shared" si="1482"/>
        <v>0</v>
      </c>
      <c r="DN605" s="222">
        <f t="shared" si="1483"/>
        <v>0</v>
      </c>
      <c r="DO605" s="222">
        <f t="shared" si="1484"/>
        <v>0</v>
      </c>
      <c r="DP605" s="222">
        <f t="shared" si="1485"/>
        <v>0</v>
      </c>
      <c r="DQ605" s="222">
        <f t="shared" si="1486"/>
        <v>0</v>
      </c>
      <c r="DR605" s="222">
        <f t="shared" si="1487"/>
        <v>0</v>
      </c>
      <c r="DS605" s="222">
        <f t="shared" si="1488"/>
        <v>0</v>
      </c>
      <c r="DT605" s="222">
        <f t="shared" si="1489"/>
        <v>0</v>
      </c>
      <c r="DU605" s="222">
        <f t="shared" si="1490"/>
        <v>0</v>
      </c>
      <c r="DV605" s="222">
        <f t="shared" si="1491"/>
        <v>0</v>
      </c>
      <c r="DW605" s="222">
        <f t="shared" si="1492"/>
        <v>0</v>
      </c>
      <c r="DX605" s="222">
        <f t="shared" si="1493"/>
        <v>0</v>
      </c>
      <c r="DY605" s="222">
        <f t="shared" si="1494"/>
        <v>0</v>
      </c>
      <c r="DZ605" s="222">
        <f t="shared" si="1495"/>
        <v>0</v>
      </c>
      <c r="EA605" s="222">
        <f t="shared" si="1496"/>
        <v>0</v>
      </c>
      <c r="EB605" s="222">
        <f t="shared" si="1497"/>
        <v>0</v>
      </c>
      <c r="EC605" s="222">
        <f t="shared" si="1498"/>
        <v>0</v>
      </c>
      <c r="ED605" s="222">
        <f t="shared" si="1499"/>
        <v>0</v>
      </c>
      <c r="EE605" s="222">
        <f t="shared" si="1500"/>
        <v>0</v>
      </c>
      <c r="EF605" s="222">
        <f t="shared" si="1501"/>
        <v>0</v>
      </c>
      <c r="EG605" s="222">
        <f t="shared" si="1502"/>
        <v>0</v>
      </c>
      <c r="EH605" s="222">
        <f t="shared" si="1503"/>
        <v>0</v>
      </c>
      <c r="EI605" s="222">
        <f t="shared" si="1504"/>
        <v>0</v>
      </c>
      <c r="EJ605" s="222">
        <f t="shared" si="1505"/>
        <v>0</v>
      </c>
      <c r="EK605" s="222">
        <f t="shared" si="1506"/>
        <v>0</v>
      </c>
      <c r="EL605" s="222">
        <f t="shared" si="1507"/>
        <v>0</v>
      </c>
      <c r="EM605" s="222">
        <f t="shared" si="1508"/>
        <v>0</v>
      </c>
      <c r="EN605" s="222">
        <f t="shared" si="1509"/>
        <v>0</v>
      </c>
      <c r="EO605" s="222">
        <f t="shared" si="1510"/>
        <v>0</v>
      </c>
      <c r="EP605" s="222">
        <f t="shared" si="1511"/>
        <v>0</v>
      </c>
      <c r="EQ605" s="222">
        <f t="shared" si="1512"/>
        <v>0</v>
      </c>
      <c r="ER605" s="222">
        <f t="shared" si="1513"/>
        <v>0</v>
      </c>
      <c r="ES605" s="222">
        <f t="shared" si="1514"/>
        <v>0</v>
      </c>
      <c r="ET605" s="222">
        <f t="shared" si="1515"/>
        <v>0</v>
      </c>
      <c r="EU605" s="222">
        <f t="shared" si="1516"/>
        <v>0</v>
      </c>
      <c r="EV605" s="222">
        <f t="shared" si="1517"/>
        <v>0</v>
      </c>
      <c r="EW605" s="222">
        <f t="shared" si="1518"/>
        <v>0</v>
      </c>
      <c r="EX605" s="222">
        <f t="shared" si="1519"/>
        <v>0</v>
      </c>
      <c r="EY605" s="222">
        <f t="shared" si="1520"/>
        <v>0</v>
      </c>
      <c r="EZ605" s="222">
        <f t="shared" si="1521"/>
        <v>0</v>
      </c>
      <c r="FA605" s="222">
        <f t="shared" si="1522"/>
        <v>0</v>
      </c>
      <c r="FB605" s="222">
        <f t="shared" si="1523"/>
        <v>0</v>
      </c>
      <c r="FC605" s="222">
        <f t="shared" si="1524"/>
        <v>0</v>
      </c>
      <c r="FD605" s="222">
        <f t="shared" si="1525"/>
        <v>0</v>
      </c>
      <c r="FE605" s="222">
        <f t="shared" si="1526"/>
        <v>0</v>
      </c>
      <c r="FF605" s="222">
        <f t="shared" si="1527"/>
        <v>0</v>
      </c>
      <c r="FG605" s="222">
        <f t="shared" si="1528"/>
        <v>0</v>
      </c>
      <c r="FH605" s="222">
        <f t="shared" si="1529"/>
        <v>0</v>
      </c>
      <c r="FI605" s="222">
        <f t="shared" si="1530"/>
        <v>0</v>
      </c>
      <c r="FJ605" s="222">
        <f t="shared" si="1531"/>
        <v>0</v>
      </c>
      <c r="FK605" s="222">
        <f t="shared" si="1532"/>
        <v>0</v>
      </c>
      <c r="FL605" s="222">
        <f t="shared" si="1533"/>
        <v>0</v>
      </c>
      <c r="FM605" s="222">
        <f t="shared" si="1534"/>
        <v>0</v>
      </c>
      <c r="FN605" s="222">
        <f t="shared" si="1535"/>
        <v>0</v>
      </c>
      <c r="FO605" s="222">
        <f t="shared" si="1536"/>
        <v>0</v>
      </c>
      <c r="FP605" s="222">
        <f t="shared" si="1537"/>
        <v>0</v>
      </c>
      <c r="FQ605" s="222">
        <f t="shared" si="1538"/>
        <v>0</v>
      </c>
      <c r="FR605" s="222">
        <f t="shared" si="1539"/>
        <v>0</v>
      </c>
      <c r="FS605" s="222">
        <f t="shared" si="1540"/>
        <v>0</v>
      </c>
      <c r="FT605" s="222">
        <f t="shared" si="1541"/>
        <v>0</v>
      </c>
      <c r="FU605" s="222">
        <f t="shared" si="1542"/>
        <v>0</v>
      </c>
      <c r="FV605" s="222">
        <f t="shared" si="1543"/>
        <v>0</v>
      </c>
      <c r="FW605" s="222">
        <f t="shared" si="1544"/>
        <v>0</v>
      </c>
      <c r="FX605" s="222">
        <f t="shared" si="1545"/>
        <v>0</v>
      </c>
      <c r="FY605" s="222">
        <f t="shared" si="1546"/>
        <v>0</v>
      </c>
      <c r="FZ605" s="222">
        <f t="shared" si="1547"/>
        <v>0</v>
      </c>
      <c r="GA605" s="222">
        <f t="shared" si="1548"/>
        <v>0</v>
      </c>
      <c r="GB605" s="222">
        <f t="shared" si="1549"/>
        <v>0</v>
      </c>
      <c r="GC605" s="222">
        <f t="shared" si="1550"/>
        <v>0</v>
      </c>
      <c r="GD605" s="222">
        <f t="shared" si="1551"/>
        <v>0</v>
      </c>
      <c r="GE605" s="222">
        <f t="shared" si="1552"/>
        <v>0</v>
      </c>
      <c r="GF605" s="222">
        <f t="shared" si="1553"/>
        <v>0</v>
      </c>
      <c r="GG605" s="222">
        <f t="shared" si="1554"/>
        <v>0</v>
      </c>
      <c r="GH605" s="222">
        <f t="shared" si="1555"/>
        <v>0</v>
      </c>
      <c r="GI605" s="222">
        <f t="shared" si="1556"/>
        <v>0</v>
      </c>
      <c r="GJ605" s="222">
        <f t="shared" si="1557"/>
        <v>0</v>
      </c>
      <c r="GK605" s="222">
        <f t="shared" si="1558"/>
        <v>0</v>
      </c>
      <c r="GL605" s="222">
        <f t="shared" si="1559"/>
        <v>0</v>
      </c>
      <c r="GM605" s="222">
        <f t="shared" si="1560"/>
        <v>0</v>
      </c>
      <c r="GN605" s="222">
        <f t="shared" si="1561"/>
        <v>0</v>
      </c>
      <c r="GO605" s="222">
        <f t="shared" si="1562"/>
        <v>0</v>
      </c>
      <c r="GP605" s="222">
        <f t="shared" si="1563"/>
        <v>0</v>
      </c>
      <c r="GQ605" s="222">
        <f t="shared" si="1564"/>
        <v>0</v>
      </c>
      <c r="GR605" s="222">
        <f t="shared" si="1565"/>
        <v>0</v>
      </c>
      <c r="GS605" s="222">
        <f t="shared" si="1566"/>
        <v>0</v>
      </c>
      <c r="GT605" s="222">
        <f t="shared" si="1567"/>
        <v>0</v>
      </c>
      <c r="GU605" s="222">
        <f t="shared" si="1568"/>
        <v>0</v>
      </c>
      <c r="GV605" s="222">
        <f t="shared" si="1569"/>
        <v>0</v>
      </c>
      <c r="GW605" s="222">
        <f t="shared" si="1570"/>
        <v>0</v>
      </c>
      <c r="GX605" s="222">
        <f t="shared" si="1571"/>
        <v>0</v>
      </c>
      <c r="GY605" s="222">
        <f t="shared" si="1572"/>
        <v>0</v>
      </c>
      <c r="GZ605" s="222">
        <f t="shared" si="1573"/>
        <v>0</v>
      </c>
      <c r="HA605" s="222">
        <f t="shared" si="1574"/>
        <v>0</v>
      </c>
      <c r="HB605" s="222">
        <f t="shared" si="1575"/>
        <v>0</v>
      </c>
      <c r="HC605" s="222">
        <f t="shared" si="1576"/>
        <v>0</v>
      </c>
      <c r="HD605" s="222">
        <f t="shared" si="1577"/>
        <v>0</v>
      </c>
      <c r="HE605" s="222">
        <f t="shared" si="1578"/>
        <v>0</v>
      </c>
      <c r="HF605" s="222">
        <f t="shared" si="1579"/>
        <v>0</v>
      </c>
      <c r="HG605" s="222">
        <f t="shared" si="1580"/>
        <v>0</v>
      </c>
      <c r="HH605" s="222">
        <f t="shared" si="1581"/>
        <v>0</v>
      </c>
      <c r="HI605" s="222">
        <f t="shared" si="1582"/>
        <v>0</v>
      </c>
      <c r="HJ605" s="222">
        <f t="shared" si="1583"/>
        <v>0</v>
      </c>
      <c r="HK605" s="222">
        <f t="shared" si="1584"/>
        <v>0</v>
      </c>
      <c r="HL605" s="222">
        <f t="shared" si="1585"/>
        <v>0</v>
      </c>
      <c r="HM605" s="222">
        <f t="shared" si="1586"/>
        <v>0</v>
      </c>
      <c r="HN605" s="222">
        <f t="shared" si="1587"/>
        <v>0</v>
      </c>
      <c r="HO605" s="222">
        <f t="shared" si="1588"/>
        <v>0</v>
      </c>
      <c r="HP605" s="222">
        <f t="shared" si="1589"/>
        <v>0</v>
      </c>
      <c r="HQ605" s="222">
        <f t="shared" si="1590"/>
        <v>0</v>
      </c>
      <c r="HR605" s="222">
        <f t="shared" si="1591"/>
        <v>0</v>
      </c>
      <c r="HS605" s="222">
        <f t="shared" si="1592"/>
        <v>0</v>
      </c>
      <c r="HT605" s="222">
        <f t="shared" si="1593"/>
        <v>0</v>
      </c>
      <c r="HU605" s="222">
        <f t="shared" si="1594"/>
        <v>0</v>
      </c>
      <c r="HV605" s="222">
        <f t="shared" si="1595"/>
        <v>0</v>
      </c>
      <c r="HW605" s="222">
        <f t="shared" si="1596"/>
        <v>0</v>
      </c>
      <c r="HX605" s="222">
        <f t="shared" si="1597"/>
        <v>0</v>
      </c>
      <c r="HY605" s="222">
        <f t="shared" si="1598"/>
        <v>0</v>
      </c>
      <c r="HZ605" s="222">
        <f t="shared" si="1599"/>
        <v>0</v>
      </c>
      <c r="IA605" s="222">
        <f t="shared" si="1600"/>
        <v>0</v>
      </c>
      <c r="IB605" s="222">
        <f t="shared" si="1601"/>
        <v>0</v>
      </c>
      <c r="IC605" s="222">
        <f t="shared" si="1602"/>
        <v>0</v>
      </c>
      <c r="ID605" s="222">
        <f t="shared" si="1603"/>
        <v>0</v>
      </c>
      <c r="IE605" s="222">
        <f t="shared" si="1604"/>
        <v>0</v>
      </c>
      <c r="IF605" s="222">
        <f t="shared" si="1605"/>
        <v>0</v>
      </c>
      <c r="IG605" s="222">
        <f t="shared" si="1606"/>
        <v>0</v>
      </c>
      <c r="IH605" s="222">
        <f t="shared" si="1607"/>
        <v>0</v>
      </c>
      <c r="II605" s="222">
        <f t="shared" si="1608"/>
        <v>0</v>
      </c>
      <c r="IJ605" s="222">
        <f t="shared" si="1609"/>
        <v>0</v>
      </c>
      <c r="IK605" s="222">
        <f t="shared" si="1610"/>
        <v>0</v>
      </c>
      <c r="IL605" s="222">
        <f t="shared" si="1611"/>
        <v>0</v>
      </c>
      <c r="IM605" s="222">
        <f t="shared" si="1612"/>
        <v>0</v>
      </c>
      <c r="IN605" s="222">
        <f t="shared" si="1613"/>
        <v>0</v>
      </c>
      <c r="IO605" s="222">
        <f t="shared" si="1614"/>
        <v>0</v>
      </c>
      <c r="IP605" s="222">
        <f t="shared" si="1615"/>
        <v>0</v>
      </c>
      <c r="IQ605" s="222">
        <f t="shared" si="1616"/>
        <v>0</v>
      </c>
      <c r="IR605" s="222">
        <f t="shared" si="1617"/>
        <v>0</v>
      </c>
      <c r="IS605" s="222">
        <f t="shared" si="1618"/>
        <v>0</v>
      </c>
      <c r="IT605" s="222">
        <f t="shared" si="1619"/>
        <v>0</v>
      </c>
      <c r="IU605" s="222">
        <f t="shared" si="1620"/>
        <v>0</v>
      </c>
      <c r="IV605" s="222">
        <f t="shared" si="1621"/>
        <v>0</v>
      </c>
      <c r="IW605" s="222">
        <f t="shared" si="1622"/>
        <v>0</v>
      </c>
      <c r="IX605" s="222">
        <f t="shared" si="1623"/>
        <v>0</v>
      </c>
      <c r="IY605" s="222">
        <f t="shared" si="1624"/>
        <v>0</v>
      </c>
      <c r="IZ605" s="222">
        <f t="shared" si="1625"/>
        <v>0</v>
      </c>
      <c r="JA605" s="222">
        <f t="shared" si="1626"/>
        <v>0</v>
      </c>
      <c r="JB605" s="222">
        <f t="shared" si="1627"/>
        <v>0</v>
      </c>
    </row>
    <row r="606" spans="2:262">
      <c r="B606" s="230">
        <v>245</v>
      </c>
      <c r="C606" s="229">
        <f t="shared" si="1628"/>
        <v>4.7851562499999839E-3</v>
      </c>
      <c r="D606" s="226">
        <f t="shared" ca="1" si="1371"/>
        <v>72.124623817371884</v>
      </c>
      <c r="E606" s="225">
        <f ca="1">IQ361</f>
        <v>0.12462381737188885</v>
      </c>
      <c r="F606" s="224">
        <v>245</v>
      </c>
      <c r="G606" s="222">
        <f t="shared" si="1372"/>
        <v>0</v>
      </c>
      <c r="H606" s="222">
        <f t="shared" si="1373"/>
        <v>0</v>
      </c>
      <c r="I606" s="222">
        <f t="shared" si="1374"/>
        <v>0</v>
      </c>
      <c r="J606" s="222">
        <f t="shared" si="1375"/>
        <v>0</v>
      </c>
      <c r="K606" s="222">
        <f t="shared" si="1376"/>
        <v>0</v>
      </c>
      <c r="L606" s="222">
        <f t="shared" si="1377"/>
        <v>0</v>
      </c>
      <c r="M606" s="222">
        <f t="shared" si="1378"/>
        <v>0</v>
      </c>
      <c r="N606" s="222">
        <f t="shared" si="1379"/>
        <v>0</v>
      </c>
      <c r="O606" s="222">
        <f t="shared" si="1380"/>
        <v>0</v>
      </c>
      <c r="P606" s="222">
        <f t="shared" si="1381"/>
        <v>0</v>
      </c>
      <c r="Q606" s="222">
        <f t="shared" si="1382"/>
        <v>0</v>
      </c>
      <c r="R606" s="222">
        <f t="shared" si="1383"/>
        <v>0</v>
      </c>
      <c r="S606" s="222">
        <f t="shared" si="1384"/>
        <v>0</v>
      </c>
      <c r="T606" s="222">
        <f t="shared" si="1385"/>
        <v>0</v>
      </c>
      <c r="U606" s="222">
        <f t="shared" si="1386"/>
        <v>0</v>
      </c>
      <c r="V606" s="222">
        <f t="shared" si="1387"/>
        <v>0</v>
      </c>
      <c r="W606" s="222">
        <f t="shared" si="1388"/>
        <v>0</v>
      </c>
      <c r="X606" s="222">
        <f t="shared" si="1389"/>
        <v>0</v>
      </c>
      <c r="Y606" s="222">
        <f t="shared" si="1390"/>
        <v>0</v>
      </c>
      <c r="Z606" s="222">
        <f t="shared" si="1391"/>
        <v>0</v>
      </c>
      <c r="AA606" s="222">
        <f t="shared" si="1392"/>
        <v>0</v>
      </c>
      <c r="AB606" s="222">
        <f t="shared" si="1393"/>
        <v>0</v>
      </c>
      <c r="AC606" s="222">
        <f t="shared" si="1394"/>
        <v>0</v>
      </c>
      <c r="AD606" s="222">
        <f t="shared" si="1395"/>
        <v>0</v>
      </c>
      <c r="AE606" s="222">
        <f t="shared" si="1396"/>
        <v>0</v>
      </c>
      <c r="AF606" s="222">
        <f t="shared" si="1397"/>
        <v>0</v>
      </c>
      <c r="AG606" s="222">
        <f t="shared" si="1398"/>
        <v>0</v>
      </c>
      <c r="AH606" s="222">
        <f t="shared" si="1399"/>
        <v>0</v>
      </c>
      <c r="AI606" s="222">
        <f t="shared" si="1400"/>
        <v>0</v>
      </c>
      <c r="AJ606" s="222">
        <f t="shared" si="1401"/>
        <v>0</v>
      </c>
      <c r="AK606" s="222">
        <f t="shared" si="1402"/>
        <v>0</v>
      </c>
      <c r="AL606" s="222">
        <f t="shared" si="1403"/>
        <v>0</v>
      </c>
      <c r="AM606" s="222">
        <f t="shared" si="1404"/>
        <v>0</v>
      </c>
      <c r="AN606" s="222">
        <f t="shared" si="1405"/>
        <v>0</v>
      </c>
      <c r="AO606" s="222">
        <f t="shared" si="1406"/>
        <v>0</v>
      </c>
      <c r="AP606" s="222">
        <f t="shared" si="1407"/>
        <v>0</v>
      </c>
      <c r="AQ606" s="222">
        <f t="shared" si="1408"/>
        <v>0</v>
      </c>
      <c r="AR606" s="222">
        <f t="shared" si="1409"/>
        <v>0</v>
      </c>
      <c r="AS606" s="222">
        <f t="shared" si="1410"/>
        <v>0</v>
      </c>
      <c r="AT606" s="222">
        <f t="shared" si="1411"/>
        <v>0</v>
      </c>
      <c r="AU606" s="222">
        <f t="shared" si="1412"/>
        <v>0</v>
      </c>
      <c r="AV606" s="222">
        <f t="shared" si="1413"/>
        <v>0</v>
      </c>
      <c r="AW606" s="222">
        <f t="shared" si="1414"/>
        <v>0</v>
      </c>
      <c r="AX606" s="222">
        <f t="shared" si="1415"/>
        <v>0</v>
      </c>
      <c r="AY606" s="222">
        <f t="shared" si="1416"/>
        <v>0</v>
      </c>
      <c r="AZ606" s="222">
        <f t="shared" si="1417"/>
        <v>0</v>
      </c>
      <c r="BA606" s="222">
        <f t="shared" si="1418"/>
        <v>0</v>
      </c>
      <c r="BB606" s="222">
        <f t="shared" si="1419"/>
        <v>0</v>
      </c>
      <c r="BC606" s="222">
        <f t="shared" si="1420"/>
        <v>0</v>
      </c>
      <c r="BD606" s="222">
        <f t="shared" si="1421"/>
        <v>0</v>
      </c>
      <c r="BE606" s="222">
        <f t="shared" si="1422"/>
        <v>0</v>
      </c>
      <c r="BF606" s="222">
        <f t="shared" si="1423"/>
        <v>0</v>
      </c>
      <c r="BG606" s="222">
        <f t="shared" si="1424"/>
        <v>0</v>
      </c>
      <c r="BH606" s="222">
        <f t="shared" si="1425"/>
        <v>0</v>
      </c>
      <c r="BI606" s="222">
        <f t="shared" si="1426"/>
        <v>0</v>
      </c>
      <c r="BJ606" s="222">
        <f t="shared" si="1427"/>
        <v>0</v>
      </c>
      <c r="BK606" s="222">
        <f t="shared" si="1428"/>
        <v>0</v>
      </c>
      <c r="BL606" s="222">
        <f t="shared" si="1429"/>
        <v>0</v>
      </c>
      <c r="BM606" s="222">
        <f t="shared" si="1430"/>
        <v>0</v>
      </c>
      <c r="BN606" s="222">
        <f t="shared" si="1431"/>
        <v>0</v>
      </c>
      <c r="BO606" s="222">
        <f t="shared" si="1432"/>
        <v>0</v>
      </c>
      <c r="BP606" s="222">
        <f t="shared" si="1433"/>
        <v>0</v>
      </c>
      <c r="BQ606" s="222">
        <f t="shared" si="1434"/>
        <v>0</v>
      </c>
      <c r="BR606" s="222">
        <f t="shared" si="1435"/>
        <v>0</v>
      </c>
      <c r="BS606" s="222">
        <f t="shared" si="1436"/>
        <v>0</v>
      </c>
      <c r="BT606" s="222">
        <f t="shared" si="1437"/>
        <v>0</v>
      </c>
      <c r="BU606" s="222">
        <f t="shared" si="1438"/>
        <v>0</v>
      </c>
      <c r="BV606" s="222">
        <f t="shared" si="1439"/>
        <v>0</v>
      </c>
      <c r="BW606" s="222">
        <f t="shared" si="1440"/>
        <v>0</v>
      </c>
      <c r="BX606" s="222">
        <f t="shared" si="1441"/>
        <v>0</v>
      </c>
      <c r="BY606" s="222">
        <f t="shared" si="1442"/>
        <v>0</v>
      </c>
      <c r="BZ606" s="222">
        <f t="shared" si="1443"/>
        <v>0</v>
      </c>
      <c r="CA606" s="222">
        <f t="shared" si="1444"/>
        <v>0</v>
      </c>
      <c r="CB606" s="222">
        <f t="shared" si="1445"/>
        <v>0</v>
      </c>
      <c r="CC606" s="222">
        <f t="shared" si="1446"/>
        <v>0</v>
      </c>
      <c r="CD606" s="222">
        <f t="shared" si="1447"/>
        <v>0</v>
      </c>
      <c r="CE606" s="222">
        <f t="shared" si="1448"/>
        <v>0</v>
      </c>
      <c r="CF606" s="222">
        <f t="shared" si="1449"/>
        <v>0</v>
      </c>
      <c r="CG606" s="222">
        <f t="shared" si="1450"/>
        <v>0</v>
      </c>
      <c r="CH606" s="222">
        <f t="shared" si="1451"/>
        <v>0</v>
      </c>
      <c r="CI606" s="222">
        <f t="shared" si="1452"/>
        <v>0</v>
      </c>
      <c r="CJ606" s="222">
        <f t="shared" si="1453"/>
        <v>0</v>
      </c>
      <c r="CK606" s="222">
        <f t="shared" si="1454"/>
        <v>0</v>
      </c>
      <c r="CL606" s="222">
        <f t="shared" si="1455"/>
        <v>0</v>
      </c>
      <c r="CM606" s="222">
        <f t="shared" si="1456"/>
        <v>0</v>
      </c>
      <c r="CN606" s="222">
        <f t="shared" si="1457"/>
        <v>0</v>
      </c>
      <c r="CO606" s="222">
        <f t="shared" si="1458"/>
        <v>0</v>
      </c>
      <c r="CP606" s="222">
        <f t="shared" si="1459"/>
        <v>0</v>
      </c>
      <c r="CQ606" s="222">
        <f t="shared" si="1460"/>
        <v>0</v>
      </c>
      <c r="CR606" s="222">
        <f t="shared" si="1461"/>
        <v>0</v>
      </c>
      <c r="CS606" s="222">
        <f t="shared" si="1462"/>
        <v>0</v>
      </c>
      <c r="CT606" s="222">
        <f t="shared" si="1463"/>
        <v>0</v>
      </c>
      <c r="CU606" s="222">
        <f t="shared" si="1464"/>
        <v>0</v>
      </c>
      <c r="CV606" s="222">
        <f t="shared" si="1465"/>
        <v>0</v>
      </c>
      <c r="CW606" s="222">
        <f t="shared" si="1466"/>
        <v>0</v>
      </c>
      <c r="CX606" s="222">
        <f t="shared" si="1467"/>
        <v>0</v>
      </c>
      <c r="CY606" s="222">
        <f t="shared" si="1468"/>
        <v>0</v>
      </c>
      <c r="CZ606" s="222">
        <f t="shared" si="1469"/>
        <v>0</v>
      </c>
      <c r="DA606" s="222">
        <f t="shared" si="1470"/>
        <v>0</v>
      </c>
      <c r="DB606" s="222">
        <f t="shared" si="1471"/>
        <v>0</v>
      </c>
      <c r="DC606" s="222">
        <f t="shared" si="1472"/>
        <v>0</v>
      </c>
      <c r="DD606" s="222">
        <f t="shared" si="1473"/>
        <v>0</v>
      </c>
      <c r="DE606" s="222">
        <f t="shared" si="1474"/>
        <v>0</v>
      </c>
      <c r="DF606" s="222">
        <f t="shared" si="1475"/>
        <v>0</v>
      </c>
      <c r="DG606" s="222">
        <f t="shared" si="1476"/>
        <v>0</v>
      </c>
      <c r="DH606" s="222">
        <f t="shared" si="1477"/>
        <v>0</v>
      </c>
      <c r="DI606" s="222">
        <f t="shared" si="1478"/>
        <v>0</v>
      </c>
      <c r="DJ606" s="222">
        <f t="shared" si="1479"/>
        <v>0</v>
      </c>
      <c r="DK606" s="222">
        <f t="shared" si="1480"/>
        <v>0</v>
      </c>
      <c r="DL606" s="222">
        <f t="shared" si="1481"/>
        <v>0</v>
      </c>
      <c r="DM606" s="222">
        <f t="shared" si="1482"/>
        <v>0</v>
      </c>
      <c r="DN606" s="222">
        <f t="shared" si="1483"/>
        <v>0</v>
      </c>
      <c r="DO606" s="222">
        <f t="shared" si="1484"/>
        <v>0</v>
      </c>
      <c r="DP606" s="222">
        <f t="shared" si="1485"/>
        <v>0</v>
      </c>
      <c r="DQ606" s="222">
        <f t="shared" si="1486"/>
        <v>0</v>
      </c>
      <c r="DR606" s="222">
        <f t="shared" si="1487"/>
        <v>0</v>
      </c>
      <c r="DS606" s="222">
        <f t="shared" si="1488"/>
        <v>0</v>
      </c>
      <c r="DT606" s="222">
        <f t="shared" si="1489"/>
        <v>0</v>
      </c>
      <c r="DU606" s="222">
        <f t="shared" si="1490"/>
        <v>0</v>
      </c>
      <c r="DV606" s="222">
        <f t="shared" si="1491"/>
        <v>0</v>
      </c>
      <c r="DW606" s="222">
        <f t="shared" si="1492"/>
        <v>0</v>
      </c>
      <c r="DX606" s="222">
        <f t="shared" si="1493"/>
        <v>0</v>
      </c>
      <c r="DY606" s="222">
        <f t="shared" si="1494"/>
        <v>0</v>
      </c>
      <c r="DZ606" s="222">
        <f t="shared" si="1495"/>
        <v>0</v>
      </c>
      <c r="EA606" s="222">
        <f t="shared" si="1496"/>
        <v>0</v>
      </c>
      <c r="EB606" s="222">
        <f t="shared" si="1497"/>
        <v>0</v>
      </c>
      <c r="EC606" s="222">
        <f t="shared" si="1498"/>
        <v>0</v>
      </c>
      <c r="ED606" s="222">
        <f t="shared" si="1499"/>
        <v>0</v>
      </c>
      <c r="EE606" s="222">
        <f t="shared" si="1500"/>
        <v>0</v>
      </c>
      <c r="EF606" s="222">
        <f t="shared" si="1501"/>
        <v>0</v>
      </c>
      <c r="EG606" s="222">
        <f t="shared" si="1502"/>
        <v>0</v>
      </c>
      <c r="EH606" s="222">
        <f t="shared" si="1503"/>
        <v>0</v>
      </c>
      <c r="EI606" s="222">
        <f t="shared" si="1504"/>
        <v>0</v>
      </c>
      <c r="EJ606" s="222">
        <f t="shared" si="1505"/>
        <v>0</v>
      </c>
      <c r="EK606" s="222">
        <f t="shared" si="1506"/>
        <v>0</v>
      </c>
      <c r="EL606" s="222">
        <f t="shared" si="1507"/>
        <v>0</v>
      </c>
      <c r="EM606" s="222">
        <f t="shared" si="1508"/>
        <v>0</v>
      </c>
      <c r="EN606" s="222">
        <f t="shared" si="1509"/>
        <v>0</v>
      </c>
      <c r="EO606" s="222">
        <f t="shared" si="1510"/>
        <v>0</v>
      </c>
      <c r="EP606" s="222">
        <f t="shared" si="1511"/>
        <v>0</v>
      </c>
      <c r="EQ606" s="222">
        <f t="shared" si="1512"/>
        <v>0</v>
      </c>
      <c r="ER606" s="222">
        <f t="shared" si="1513"/>
        <v>0</v>
      </c>
      <c r="ES606" s="222">
        <f t="shared" si="1514"/>
        <v>0</v>
      </c>
      <c r="ET606" s="222">
        <f t="shared" si="1515"/>
        <v>0</v>
      </c>
      <c r="EU606" s="222">
        <f t="shared" si="1516"/>
        <v>0</v>
      </c>
      <c r="EV606" s="222">
        <f t="shared" si="1517"/>
        <v>0</v>
      </c>
      <c r="EW606" s="222">
        <f t="shared" si="1518"/>
        <v>0</v>
      </c>
      <c r="EX606" s="222">
        <f t="shared" si="1519"/>
        <v>0</v>
      </c>
      <c r="EY606" s="222">
        <f t="shared" si="1520"/>
        <v>0</v>
      </c>
      <c r="EZ606" s="222">
        <f t="shared" si="1521"/>
        <v>0</v>
      </c>
      <c r="FA606" s="222">
        <f t="shared" si="1522"/>
        <v>0</v>
      </c>
      <c r="FB606" s="222">
        <f t="shared" si="1523"/>
        <v>0</v>
      </c>
      <c r="FC606" s="222">
        <f t="shared" si="1524"/>
        <v>0</v>
      </c>
      <c r="FD606" s="222">
        <f t="shared" si="1525"/>
        <v>0</v>
      </c>
      <c r="FE606" s="222">
        <f t="shared" si="1526"/>
        <v>0</v>
      </c>
      <c r="FF606" s="222">
        <f t="shared" si="1527"/>
        <v>0</v>
      </c>
      <c r="FG606" s="222">
        <f t="shared" si="1528"/>
        <v>0</v>
      </c>
      <c r="FH606" s="222">
        <f t="shared" si="1529"/>
        <v>0</v>
      </c>
      <c r="FI606" s="222">
        <f t="shared" si="1530"/>
        <v>0</v>
      </c>
      <c r="FJ606" s="222">
        <f t="shared" si="1531"/>
        <v>0</v>
      </c>
      <c r="FK606" s="222">
        <f t="shared" si="1532"/>
        <v>0</v>
      </c>
      <c r="FL606" s="222">
        <f t="shared" si="1533"/>
        <v>0</v>
      </c>
      <c r="FM606" s="222">
        <f t="shared" si="1534"/>
        <v>0</v>
      </c>
      <c r="FN606" s="222">
        <f t="shared" si="1535"/>
        <v>0</v>
      </c>
      <c r="FO606" s="222">
        <f t="shared" si="1536"/>
        <v>0</v>
      </c>
      <c r="FP606" s="222">
        <f t="shared" si="1537"/>
        <v>0</v>
      </c>
      <c r="FQ606" s="222">
        <f t="shared" si="1538"/>
        <v>0</v>
      </c>
      <c r="FR606" s="222">
        <f t="shared" si="1539"/>
        <v>0</v>
      </c>
      <c r="FS606" s="222">
        <f t="shared" si="1540"/>
        <v>0</v>
      </c>
      <c r="FT606" s="222">
        <f t="shared" si="1541"/>
        <v>0</v>
      </c>
      <c r="FU606" s="222">
        <f t="shared" si="1542"/>
        <v>0</v>
      </c>
      <c r="FV606" s="222">
        <f t="shared" si="1543"/>
        <v>0</v>
      </c>
      <c r="FW606" s="222">
        <f t="shared" si="1544"/>
        <v>0</v>
      </c>
      <c r="FX606" s="222">
        <f t="shared" si="1545"/>
        <v>0</v>
      </c>
      <c r="FY606" s="222">
        <f t="shared" si="1546"/>
        <v>0</v>
      </c>
      <c r="FZ606" s="222">
        <f t="shared" si="1547"/>
        <v>0</v>
      </c>
      <c r="GA606" s="222">
        <f t="shared" si="1548"/>
        <v>0</v>
      </c>
      <c r="GB606" s="222">
        <f t="shared" si="1549"/>
        <v>0</v>
      </c>
      <c r="GC606" s="222">
        <f t="shared" si="1550"/>
        <v>0</v>
      </c>
      <c r="GD606" s="222">
        <f t="shared" si="1551"/>
        <v>0</v>
      </c>
      <c r="GE606" s="222">
        <f t="shared" si="1552"/>
        <v>0</v>
      </c>
      <c r="GF606" s="222">
        <f t="shared" si="1553"/>
        <v>0</v>
      </c>
      <c r="GG606" s="222">
        <f t="shared" si="1554"/>
        <v>0</v>
      </c>
      <c r="GH606" s="222">
        <f t="shared" si="1555"/>
        <v>0</v>
      </c>
      <c r="GI606" s="222">
        <f t="shared" si="1556"/>
        <v>0</v>
      </c>
      <c r="GJ606" s="222">
        <f t="shared" si="1557"/>
        <v>0</v>
      </c>
      <c r="GK606" s="222">
        <f t="shared" si="1558"/>
        <v>0</v>
      </c>
      <c r="GL606" s="222">
        <f t="shared" si="1559"/>
        <v>0</v>
      </c>
      <c r="GM606" s="222">
        <f t="shared" si="1560"/>
        <v>0</v>
      </c>
      <c r="GN606" s="222">
        <f t="shared" si="1561"/>
        <v>0</v>
      </c>
      <c r="GO606" s="222">
        <f t="shared" si="1562"/>
        <v>0</v>
      </c>
      <c r="GP606" s="222">
        <f t="shared" si="1563"/>
        <v>0</v>
      </c>
      <c r="GQ606" s="222">
        <f t="shared" si="1564"/>
        <v>0</v>
      </c>
      <c r="GR606" s="222">
        <f t="shared" si="1565"/>
        <v>0</v>
      </c>
      <c r="GS606" s="222">
        <f t="shared" si="1566"/>
        <v>0</v>
      </c>
      <c r="GT606" s="222">
        <f t="shared" si="1567"/>
        <v>0</v>
      </c>
      <c r="GU606" s="222">
        <f t="shared" si="1568"/>
        <v>0</v>
      </c>
      <c r="GV606" s="222">
        <f t="shared" si="1569"/>
        <v>0</v>
      </c>
      <c r="GW606" s="222">
        <f t="shared" si="1570"/>
        <v>0</v>
      </c>
      <c r="GX606" s="222">
        <f t="shared" si="1571"/>
        <v>0</v>
      </c>
      <c r="GY606" s="222">
        <f t="shared" si="1572"/>
        <v>0</v>
      </c>
      <c r="GZ606" s="222">
        <f t="shared" si="1573"/>
        <v>0</v>
      </c>
      <c r="HA606" s="222">
        <f t="shared" si="1574"/>
        <v>0</v>
      </c>
      <c r="HB606" s="222">
        <f t="shared" si="1575"/>
        <v>0</v>
      </c>
      <c r="HC606" s="222">
        <f t="shared" si="1576"/>
        <v>0</v>
      </c>
      <c r="HD606" s="222">
        <f t="shared" si="1577"/>
        <v>0</v>
      </c>
      <c r="HE606" s="222">
        <f t="shared" si="1578"/>
        <v>0</v>
      </c>
      <c r="HF606" s="222">
        <f t="shared" si="1579"/>
        <v>0</v>
      </c>
      <c r="HG606" s="222">
        <f t="shared" si="1580"/>
        <v>0</v>
      </c>
      <c r="HH606" s="222">
        <f t="shared" si="1581"/>
        <v>0</v>
      </c>
      <c r="HI606" s="222">
        <f t="shared" si="1582"/>
        <v>0</v>
      </c>
      <c r="HJ606" s="222">
        <f t="shared" si="1583"/>
        <v>0</v>
      </c>
      <c r="HK606" s="222">
        <f t="shared" si="1584"/>
        <v>0</v>
      </c>
      <c r="HL606" s="222">
        <f t="shared" si="1585"/>
        <v>0</v>
      </c>
      <c r="HM606" s="222">
        <f t="shared" si="1586"/>
        <v>0</v>
      </c>
      <c r="HN606" s="222">
        <f t="shared" si="1587"/>
        <v>0</v>
      </c>
      <c r="HO606" s="222">
        <f t="shared" si="1588"/>
        <v>0</v>
      </c>
      <c r="HP606" s="222">
        <f t="shared" si="1589"/>
        <v>0</v>
      </c>
      <c r="HQ606" s="222">
        <f t="shared" si="1590"/>
        <v>0</v>
      </c>
      <c r="HR606" s="222">
        <f t="shared" si="1591"/>
        <v>0</v>
      </c>
      <c r="HS606" s="222">
        <f t="shared" si="1592"/>
        <v>0</v>
      </c>
      <c r="HT606" s="222">
        <f t="shared" si="1593"/>
        <v>0</v>
      </c>
      <c r="HU606" s="222">
        <f t="shared" si="1594"/>
        <v>0</v>
      </c>
      <c r="HV606" s="222">
        <f t="shared" si="1595"/>
        <v>0</v>
      </c>
      <c r="HW606" s="222">
        <f t="shared" si="1596"/>
        <v>0</v>
      </c>
      <c r="HX606" s="222">
        <f t="shared" si="1597"/>
        <v>0</v>
      </c>
      <c r="HY606" s="222">
        <f t="shared" si="1598"/>
        <v>0</v>
      </c>
      <c r="HZ606" s="222">
        <f t="shared" si="1599"/>
        <v>0</v>
      </c>
      <c r="IA606" s="222">
        <f t="shared" si="1600"/>
        <v>0</v>
      </c>
      <c r="IB606" s="222">
        <f t="shared" si="1601"/>
        <v>0</v>
      </c>
      <c r="IC606" s="222">
        <f t="shared" si="1602"/>
        <v>0</v>
      </c>
      <c r="ID606" s="222">
        <f t="shared" si="1603"/>
        <v>0</v>
      </c>
      <c r="IE606" s="222">
        <f t="shared" si="1604"/>
        <v>0</v>
      </c>
      <c r="IF606" s="222">
        <f t="shared" si="1605"/>
        <v>0</v>
      </c>
      <c r="IG606" s="222">
        <f t="shared" si="1606"/>
        <v>0</v>
      </c>
      <c r="IH606" s="222">
        <f t="shared" si="1607"/>
        <v>0</v>
      </c>
      <c r="II606" s="222">
        <f t="shared" si="1608"/>
        <v>0</v>
      </c>
      <c r="IJ606" s="222">
        <f t="shared" si="1609"/>
        <v>0</v>
      </c>
      <c r="IK606" s="222">
        <f t="shared" si="1610"/>
        <v>0</v>
      </c>
      <c r="IL606" s="222">
        <f t="shared" si="1611"/>
        <v>0</v>
      </c>
      <c r="IM606" s="222">
        <f t="shared" si="1612"/>
        <v>0</v>
      </c>
      <c r="IN606" s="222">
        <f t="shared" si="1613"/>
        <v>0</v>
      </c>
      <c r="IO606" s="222">
        <f t="shared" si="1614"/>
        <v>0</v>
      </c>
      <c r="IP606" s="222">
        <f t="shared" si="1615"/>
        <v>0</v>
      </c>
      <c r="IQ606" s="222">
        <f t="shared" si="1616"/>
        <v>0</v>
      </c>
      <c r="IR606" s="222">
        <f t="shared" si="1617"/>
        <v>0</v>
      </c>
      <c r="IS606" s="222">
        <f t="shared" si="1618"/>
        <v>0</v>
      </c>
      <c r="IT606" s="222">
        <f t="shared" si="1619"/>
        <v>0</v>
      </c>
      <c r="IU606" s="222">
        <f t="shared" si="1620"/>
        <v>0</v>
      </c>
      <c r="IV606" s="222">
        <f t="shared" si="1621"/>
        <v>0</v>
      </c>
      <c r="IW606" s="222">
        <f t="shared" si="1622"/>
        <v>0</v>
      </c>
      <c r="IX606" s="222">
        <f t="shared" si="1623"/>
        <v>0</v>
      </c>
      <c r="IY606" s="222">
        <f t="shared" si="1624"/>
        <v>0</v>
      </c>
      <c r="IZ606" s="222">
        <f t="shared" si="1625"/>
        <v>0</v>
      </c>
      <c r="JA606" s="222">
        <f t="shared" si="1626"/>
        <v>0</v>
      </c>
      <c r="JB606" s="222">
        <f t="shared" si="1627"/>
        <v>0</v>
      </c>
    </row>
    <row r="607" spans="2:262">
      <c r="B607" s="230">
        <v>246</v>
      </c>
      <c r="C607" s="229">
        <f t="shared" si="1628"/>
        <v>4.8046874999999835E-3</v>
      </c>
      <c r="D607" s="226">
        <f t="shared" ca="1" si="1371"/>
        <v>72.114431736920153</v>
      </c>
      <c r="E607" s="225">
        <f ca="1">IR361</f>
        <v>0.11443173692014939</v>
      </c>
      <c r="F607" s="224">
        <v>246</v>
      </c>
      <c r="G607" s="222">
        <f t="shared" si="1372"/>
        <v>0</v>
      </c>
      <c r="H607" s="222">
        <f t="shared" si="1373"/>
        <v>0</v>
      </c>
      <c r="I607" s="222">
        <f t="shared" si="1374"/>
        <v>0</v>
      </c>
      <c r="J607" s="222">
        <f t="shared" si="1375"/>
        <v>0</v>
      </c>
      <c r="K607" s="222">
        <f t="shared" si="1376"/>
        <v>0</v>
      </c>
      <c r="L607" s="222">
        <f t="shared" si="1377"/>
        <v>0</v>
      </c>
      <c r="M607" s="222">
        <f t="shared" si="1378"/>
        <v>0</v>
      </c>
      <c r="N607" s="222">
        <f t="shared" si="1379"/>
        <v>0</v>
      </c>
      <c r="O607" s="222">
        <f t="shared" si="1380"/>
        <v>0</v>
      </c>
      <c r="P607" s="222">
        <f t="shared" si="1381"/>
        <v>0</v>
      </c>
      <c r="Q607" s="222">
        <f t="shared" si="1382"/>
        <v>0</v>
      </c>
      <c r="R607" s="222">
        <f t="shared" si="1383"/>
        <v>0</v>
      </c>
      <c r="S607" s="222">
        <f t="shared" si="1384"/>
        <v>0</v>
      </c>
      <c r="T607" s="222">
        <f t="shared" si="1385"/>
        <v>0</v>
      </c>
      <c r="U607" s="222">
        <f t="shared" si="1386"/>
        <v>0</v>
      </c>
      <c r="V607" s="222">
        <f t="shared" si="1387"/>
        <v>0</v>
      </c>
      <c r="W607" s="222">
        <f t="shared" si="1388"/>
        <v>0</v>
      </c>
      <c r="X607" s="222">
        <f t="shared" si="1389"/>
        <v>0</v>
      </c>
      <c r="Y607" s="222">
        <f t="shared" si="1390"/>
        <v>0</v>
      </c>
      <c r="Z607" s="222">
        <f t="shared" si="1391"/>
        <v>0</v>
      </c>
      <c r="AA607" s="222">
        <f t="shared" si="1392"/>
        <v>0</v>
      </c>
      <c r="AB607" s="222">
        <f t="shared" si="1393"/>
        <v>0</v>
      </c>
      <c r="AC607" s="222">
        <f t="shared" si="1394"/>
        <v>0</v>
      </c>
      <c r="AD607" s="222">
        <f t="shared" si="1395"/>
        <v>0</v>
      </c>
      <c r="AE607" s="222">
        <f t="shared" si="1396"/>
        <v>0</v>
      </c>
      <c r="AF607" s="222">
        <f t="shared" si="1397"/>
        <v>0</v>
      </c>
      <c r="AG607" s="222">
        <f t="shared" si="1398"/>
        <v>0</v>
      </c>
      <c r="AH607" s="222">
        <f t="shared" si="1399"/>
        <v>0</v>
      </c>
      <c r="AI607" s="222">
        <f t="shared" si="1400"/>
        <v>0</v>
      </c>
      <c r="AJ607" s="222">
        <f t="shared" si="1401"/>
        <v>0</v>
      </c>
      <c r="AK607" s="222">
        <f t="shared" si="1402"/>
        <v>0</v>
      </c>
      <c r="AL607" s="222">
        <f t="shared" si="1403"/>
        <v>0</v>
      </c>
      <c r="AM607" s="222">
        <f t="shared" si="1404"/>
        <v>0</v>
      </c>
      <c r="AN607" s="222">
        <f t="shared" si="1405"/>
        <v>0</v>
      </c>
      <c r="AO607" s="222">
        <f t="shared" si="1406"/>
        <v>0</v>
      </c>
      <c r="AP607" s="222">
        <f t="shared" si="1407"/>
        <v>0</v>
      </c>
      <c r="AQ607" s="222">
        <f t="shared" si="1408"/>
        <v>0</v>
      </c>
      <c r="AR607" s="222">
        <f t="shared" si="1409"/>
        <v>0</v>
      </c>
      <c r="AS607" s="222">
        <f t="shared" si="1410"/>
        <v>0</v>
      </c>
      <c r="AT607" s="222">
        <f t="shared" si="1411"/>
        <v>0</v>
      </c>
      <c r="AU607" s="222">
        <f t="shared" si="1412"/>
        <v>0</v>
      </c>
      <c r="AV607" s="222">
        <f t="shared" si="1413"/>
        <v>0</v>
      </c>
      <c r="AW607" s="222">
        <f t="shared" si="1414"/>
        <v>0</v>
      </c>
      <c r="AX607" s="222">
        <f t="shared" si="1415"/>
        <v>0</v>
      </c>
      <c r="AY607" s="222">
        <f t="shared" si="1416"/>
        <v>0</v>
      </c>
      <c r="AZ607" s="222">
        <f t="shared" si="1417"/>
        <v>0</v>
      </c>
      <c r="BA607" s="222">
        <f t="shared" si="1418"/>
        <v>0</v>
      </c>
      <c r="BB607" s="222">
        <f t="shared" si="1419"/>
        <v>0</v>
      </c>
      <c r="BC607" s="222">
        <f t="shared" si="1420"/>
        <v>0</v>
      </c>
      <c r="BD607" s="222">
        <f t="shared" si="1421"/>
        <v>0</v>
      </c>
      <c r="BE607" s="222">
        <f t="shared" si="1422"/>
        <v>0</v>
      </c>
      <c r="BF607" s="222">
        <f t="shared" si="1423"/>
        <v>0</v>
      </c>
      <c r="BG607" s="222">
        <f t="shared" si="1424"/>
        <v>0</v>
      </c>
      <c r="BH607" s="222">
        <f t="shared" si="1425"/>
        <v>0</v>
      </c>
      <c r="BI607" s="222">
        <f t="shared" si="1426"/>
        <v>0</v>
      </c>
      <c r="BJ607" s="222">
        <f t="shared" si="1427"/>
        <v>0</v>
      </c>
      <c r="BK607" s="222">
        <f t="shared" si="1428"/>
        <v>0</v>
      </c>
      <c r="BL607" s="222">
        <f t="shared" si="1429"/>
        <v>0</v>
      </c>
      <c r="BM607" s="222">
        <f t="shared" si="1430"/>
        <v>0</v>
      </c>
      <c r="BN607" s="222">
        <f t="shared" si="1431"/>
        <v>0</v>
      </c>
      <c r="BO607" s="222">
        <f t="shared" si="1432"/>
        <v>0</v>
      </c>
      <c r="BP607" s="222">
        <f t="shared" si="1433"/>
        <v>0</v>
      </c>
      <c r="BQ607" s="222">
        <f t="shared" si="1434"/>
        <v>0</v>
      </c>
      <c r="BR607" s="222">
        <f t="shared" si="1435"/>
        <v>0</v>
      </c>
      <c r="BS607" s="222">
        <f t="shared" si="1436"/>
        <v>0</v>
      </c>
      <c r="BT607" s="222">
        <f t="shared" si="1437"/>
        <v>0</v>
      </c>
      <c r="BU607" s="222">
        <f t="shared" si="1438"/>
        <v>0</v>
      </c>
      <c r="BV607" s="222">
        <f t="shared" si="1439"/>
        <v>0</v>
      </c>
      <c r="BW607" s="222">
        <f t="shared" si="1440"/>
        <v>0</v>
      </c>
      <c r="BX607" s="222">
        <f t="shared" si="1441"/>
        <v>0</v>
      </c>
      <c r="BY607" s="222">
        <f t="shared" si="1442"/>
        <v>0</v>
      </c>
      <c r="BZ607" s="222">
        <f t="shared" si="1443"/>
        <v>0</v>
      </c>
      <c r="CA607" s="222">
        <f t="shared" si="1444"/>
        <v>0</v>
      </c>
      <c r="CB607" s="222">
        <f t="shared" si="1445"/>
        <v>0</v>
      </c>
      <c r="CC607" s="222">
        <f t="shared" si="1446"/>
        <v>0</v>
      </c>
      <c r="CD607" s="222">
        <f t="shared" si="1447"/>
        <v>0</v>
      </c>
      <c r="CE607" s="222">
        <f t="shared" si="1448"/>
        <v>0</v>
      </c>
      <c r="CF607" s="222">
        <f t="shared" si="1449"/>
        <v>0</v>
      </c>
      <c r="CG607" s="222">
        <f t="shared" si="1450"/>
        <v>0</v>
      </c>
      <c r="CH607" s="222">
        <f t="shared" si="1451"/>
        <v>0</v>
      </c>
      <c r="CI607" s="222">
        <f t="shared" si="1452"/>
        <v>0</v>
      </c>
      <c r="CJ607" s="222">
        <f t="shared" si="1453"/>
        <v>0</v>
      </c>
      <c r="CK607" s="222">
        <f t="shared" si="1454"/>
        <v>0</v>
      </c>
      <c r="CL607" s="222">
        <f t="shared" si="1455"/>
        <v>0</v>
      </c>
      <c r="CM607" s="222">
        <f t="shared" si="1456"/>
        <v>0</v>
      </c>
      <c r="CN607" s="222">
        <f t="shared" si="1457"/>
        <v>0</v>
      </c>
      <c r="CO607" s="222">
        <f t="shared" si="1458"/>
        <v>0</v>
      </c>
      <c r="CP607" s="222">
        <f t="shared" si="1459"/>
        <v>0</v>
      </c>
      <c r="CQ607" s="222">
        <f t="shared" si="1460"/>
        <v>0</v>
      </c>
      <c r="CR607" s="222">
        <f t="shared" si="1461"/>
        <v>0</v>
      </c>
      <c r="CS607" s="222">
        <f t="shared" si="1462"/>
        <v>0</v>
      </c>
      <c r="CT607" s="222">
        <f t="shared" si="1463"/>
        <v>0</v>
      </c>
      <c r="CU607" s="222">
        <f t="shared" si="1464"/>
        <v>0</v>
      </c>
      <c r="CV607" s="222">
        <f t="shared" si="1465"/>
        <v>0</v>
      </c>
      <c r="CW607" s="222">
        <f t="shared" si="1466"/>
        <v>0</v>
      </c>
      <c r="CX607" s="222">
        <f t="shared" si="1467"/>
        <v>0</v>
      </c>
      <c r="CY607" s="222">
        <f t="shared" si="1468"/>
        <v>0</v>
      </c>
      <c r="CZ607" s="222">
        <f t="shared" si="1469"/>
        <v>0</v>
      </c>
      <c r="DA607" s="222">
        <f t="shared" si="1470"/>
        <v>0</v>
      </c>
      <c r="DB607" s="222">
        <f t="shared" si="1471"/>
        <v>0</v>
      </c>
      <c r="DC607" s="222">
        <f t="shared" si="1472"/>
        <v>0</v>
      </c>
      <c r="DD607" s="222">
        <f t="shared" si="1473"/>
        <v>0</v>
      </c>
      <c r="DE607" s="222">
        <f t="shared" si="1474"/>
        <v>0</v>
      </c>
      <c r="DF607" s="222">
        <f t="shared" si="1475"/>
        <v>0</v>
      </c>
      <c r="DG607" s="222">
        <f t="shared" si="1476"/>
        <v>0</v>
      </c>
      <c r="DH607" s="222">
        <f t="shared" si="1477"/>
        <v>0</v>
      </c>
      <c r="DI607" s="222">
        <f t="shared" si="1478"/>
        <v>0</v>
      </c>
      <c r="DJ607" s="222">
        <f t="shared" si="1479"/>
        <v>0</v>
      </c>
      <c r="DK607" s="222">
        <f t="shared" si="1480"/>
        <v>0</v>
      </c>
      <c r="DL607" s="222">
        <f t="shared" si="1481"/>
        <v>0</v>
      </c>
      <c r="DM607" s="222">
        <f t="shared" si="1482"/>
        <v>0</v>
      </c>
      <c r="DN607" s="222">
        <f t="shared" si="1483"/>
        <v>0</v>
      </c>
      <c r="DO607" s="222">
        <f t="shared" si="1484"/>
        <v>0</v>
      </c>
      <c r="DP607" s="222">
        <f t="shared" si="1485"/>
        <v>0</v>
      </c>
      <c r="DQ607" s="222">
        <f t="shared" si="1486"/>
        <v>0</v>
      </c>
      <c r="DR607" s="222">
        <f t="shared" si="1487"/>
        <v>0</v>
      </c>
      <c r="DS607" s="222">
        <f t="shared" si="1488"/>
        <v>0</v>
      </c>
      <c r="DT607" s="222">
        <f t="shared" si="1489"/>
        <v>0</v>
      </c>
      <c r="DU607" s="222">
        <f t="shared" si="1490"/>
        <v>0</v>
      </c>
      <c r="DV607" s="222">
        <f t="shared" si="1491"/>
        <v>0</v>
      </c>
      <c r="DW607" s="222">
        <f t="shared" si="1492"/>
        <v>0</v>
      </c>
      <c r="DX607" s="222">
        <f t="shared" si="1493"/>
        <v>0</v>
      </c>
      <c r="DY607" s="222">
        <f t="shared" si="1494"/>
        <v>0</v>
      </c>
      <c r="DZ607" s="222">
        <f t="shared" si="1495"/>
        <v>0</v>
      </c>
      <c r="EA607" s="222">
        <f t="shared" si="1496"/>
        <v>0</v>
      </c>
      <c r="EB607" s="222">
        <f t="shared" si="1497"/>
        <v>0</v>
      </c>
      <c r="EC607" s="222">
        <f t="shared" si="1498"/>
        <v>0</v>
      </c>
      <c r="ED607" s="222">
        <f t="shared" si="1499"/>
        <v>0</v>
      </c>
      <c r="EE607" s="222">
        <f t="shared" si="1500"/>
        <v>0</v>
      </c>
      <c r="EF607" s="222">
        <f t="shared" si="1501"/>
        <v>0</v>
      </c>
      <c r="EG607" s="222">
        <f t="shared" si="1502"/>
        <v>0</v>
      </c>
      <c r="EH607" s="222">
        <f t="shared" si="1503"/>
        <v>0</v>
      </c>
      <c r="EI607" s="222">
        <f t="shared" si="1504"/>
        <v>0</v>
      </c>
      <c r="EJ607" s="222">
        <f t="shared" si="1505"/>
        <v>0</v>
      </c>
      <c r="EK607" s="222">
        <f t="shared" si="1506"/>
        <v>0</v>
      </c>
      <c r="EL607" s="222">
        <f t="shared" si="1507"/>
        <v>0</v>
      </c>
      <c r="EM607" s="222">
        <f t="shared" si="1508"/>
        <v>0</v>
      </c>
      <c r="EN607" s="222">
        <f t="shared" si="1509"/>
        <v>0</v>
      </c>
      <c r="EO607" s="222">
        <f t="shared" si="1510"/>
        <v>0</v>
      </c>
      <c r="EP607" s="222">
        <f t="shared" si="1511"/>
        <v>0</v>
      </c>
      <c r="EQ607" s="222">
        <f t="shared" si="1512"/>
        <v>0</v>
      </c>
      <c r="ER607" s="222">
        <f t="shared" si="1513"/>
        <v>0</v>
      </c>
      <c r="ES607" s="222">
        <f t="shared" si="1514"/>
        <v>0</v>
      </c>
      <c r="ET607" s="222">
        <f t="shared" si="1515"/>
        <v>0</v>
      </c>
      <c r="EU607" s="222">
        <f t="shared" si="1516"/>
        <v>0</v>
      </c>
      <c r="EV607" s="222">
        <f t="shared" si="1517"/>
        <v>0</v>
      </c>
      <c r="EW607" s="222">
        <f t="shared" si="1518"/>
        <v>0</v>
      </c>
      <c r="EX607" s="222">
        <f t="shared" si="1519"/>
        <v>0</v>
      </c>
      <c r="EY607" s="222">
        <f t="shared" si="1520"/>
        <v>0</v>
      </c>
      <c r="EZ607" s="222">
        <f t="shared" si="1521"/>
        <v>0</v>
      </c>
      <c r="FA607" s="222">
        <f t="shared" si="1522"/>
        <v>0</v>
      </c>
      <c r="FB607" s="222">
        <f t="shared" si="1523"/>
        <v>0</v>
      </c>
      <c r="FC607" s="222">
        <f t="shared" si="1524"/>
        <v>0</v>
      </c>
      <c r="FD607" s="222">
        <f t="shared" si="1525"/>
        <v>0</v>
      </c>
      <c r="FE607" s="222">
        <f t="shared" si="1526"/>
        <v>0</v>
      </c>
      <c r="FF607" s="222">
        <f t="shared" si="1527"/>
        <v>0</v>
      </c>
      <c r="FG607" s="222">
        <f t="shared" si="1528"/>
        <v>0</v>
      </c>
      <c r="FH607" s="222">
        <f t="shared" si="1529"/>
        <v>0</v>
      </c>
      <c r="FI607" s="222">
        <f t="shared" si="1530"/>
        <v>0</v>
      </c>
      <c r="FJ607" s="222">
        <f t="shared" si="1531"/>
        <v>0</v>
      </c>
      <c r="FK607" s="222">
        <f t="shared" si="1532"/>
        <v>0</v>
      </c>
      <c r="FL607" s="222">
        <f t="shared" si="1533"/>
        <v>0</v>
      </c>
      <c r="FM607" s="222">
        <f t="shared" si="1534"/>
        <v>0</v>
      </c>
      <c r="FN607" s="222">
        <f t="shared" si="1535"/>
        <v>0</v>
      </c>
      <c r="FO607" s="222">
        <f t="shared" si="1536"/>
        <v>0</v>
      </c>
      <c r="FP607" s="222">
        <f t="shared" si="1537"/>
        <v>0</v>
      </c>
      <c r="FQ607" s="222">
        <f t="shared" si="1538"/>
        <v>0</v>
      </c>
      <c r="FR607" s="222">
        <f t="shared" si="1539"/>
        <v>0</v>
      </c>
      <c r="FS607" s="222">
        <f t="shared" si="1540"/>
        <v>0</v>
      </c>
      <c r="FT607" s="222">
        <f t="shared" si="1541"/>
        <v>0</v>
      </c>
      <c r="FU607" s="222">
        <f t="shared" si="1542"/>
        <v>0</v>
      </c>
      <c r="FV607" s="222">
        <f t="shared" si="1543"/>
        <v>0</v>
      </c>
      <c r="FW607" s="222">
        <f t="shared" si="1544"/>
        <v>0</v>
      </c>
      <c r="FX607" s="222">
        <f t="shared" si="1545"/>
        <v>0</v>
      </c>
      <c r="FY607" s="222">
        <f t="shared" si="1546"/>
        <v>0</v>
      </c>
      <c r="FZ607" s="222">
        <f t="shared" si="1547"/>
        <v>0</v>
      </c>
      <c r="GA607" s="222">
        <f t="shared" si="1548"/>
        <v>0</v>
      </c>
      <c r="GB607" s="222">
        <f t="shared" si="1549"/>
        <v>0</v>
      </c>
      <c r="GC607" s="222">
        <f t="shared" si="1550"/>
        <v>0</v>
      </c>
      <c r="GD607" s="222">
        <f t="shared" si="1551"/>
        <v>0</v>
      </c>
      <c r="GE607" s="222">
        <f t="shared" si="1552"/>
        <v>0</v>
      </c>
      <c r="GF607" s="222">
        <f t="shared" si="1553"/>
        <v>0</v>
      </c>
      <c r="GG607" s="222">
        <f t="shared" si="1554"/>
        <v>0</v>
      </c>
      <c r="GH607" s="222">
        <f t="shared" si="1555"/>
        <v>0</v>
      </c>
      <c r="GI607" s="222">
        <f t="shared" si="1556"/>
        <v>0</v>
      </c>
      <c r="GJ607" s="222">
        <f t="shared" si="1557"/>
        <v>0</v>
      </c>
      <c r="GK607" s="222">
        <f t="shared" si="1558"/>
        <v>0</v>
      </c>
      <c r="GL607" s="222">
        <f t="shared" si="1559"/>
        <v>0</v>
      </c>
      <c r="GM607" s="222">
        <f t="shared" si="1560"/>
        <v>0</v>
      </c>
      <c r="GN607" s="222">
        <f t="shared" si="1561"/>
        <v>0</v>
      </c>
      <c r="GO607" s="222">
        <f t="shared" si="1562"/>
        <v>0</v>
      </c>
      <c r="GP607" s="222">
        <f t="shared" si="1563"/>
        <v>0</v>
      </c>
      <c r="GQ607" s="222">
        <f t="shared" si="1564"/>
        <v>0</v>
      </c>
      <c r="GR607" s="222">
        <f t="shared" si="1565"/>
        <v>0</v>
      </c>
      <c r="GS607" s="222">
        <f t="shared" si="1566"/>
        <v>0</v>
      </c>
      <c r="GT607" s="222">
        <f t="shared" si="1567"/>
        <v>0</v>
      </c>
      <c r="GU607" s="222">
        <f t="shared" si="1568"/>
        <v>0</v>
      </c>
      <c r="GV607" s="222">
        <f t="shared" si="1569"/>
        <v>0</v>
      </c>
      <c r="GW607" s="222">
        <f t="shared" si="1570"/>
        <v>0</v>
      </c>
      <c r="GX607" s="222">
        <f t="shared" si="1571"/>
        <v>0</v>
      </c>
      <c r="GY607" s="222">
        <f t="shared" si="1572"/>
        <v>0</v>
      </c>
      <c r="GZ607" s="222">
        <f t="shared" si="1573"/>
        <v>0</v>
      </c>
      <c r="HA607" s="222">
        <f t="shared" si="1574"/>
        <v>0</v>
      </c>
      <c r="HB607" s="222">
        <f t="shared" si="1575"/>
        <v>0</v>
      </c>
      <c r="HC607" s="222">
        <f t="shared" si="1576"/>
        <v>0</v>
      </c>
      <c r="HD607" s="222">
        <f t="shared" si="1577"/>
        <v>0</v>
      </c>
      <c r="HE607" s="222">
        <f t="shared" si="1578"/>
        <v>0</v>
      </c>
      <c r="HF607" s="222">
        <f t="shared" si="1579"/>
        <v>0</v>
      </c>
      <c r="HG607" s="222">
        <f t="shared" si="1580"/>
        <v>0</v>
      </c>
      <c r="HH607" s="222">
        <f t="shared" si="1581"/>
        <v>0</v>
      </c>
      <c r="HI607" s="222">
        <f t="shared" si="1582"/>
        <v>0</v>
      </c>
      <c r="HJ607" s="222">
        <f t="shared" si="1583"/>
        <v>0</v>
      </c>
      <c r="HK607" s="222">
        <f t="shared" si="1584"/>
        <v>0</v>
      </c>
      <c r="HL607" s="222">
        <f t="shared" si="1585"/>
        <v>0</v>
      </c>
      <c r="HM607" s="222">
        <f t="shared" si="1586"/>
        <v>0</v>
      </c>
      <c r="HN607" s="222">
        <f t="shared" si="1587"/>
        <v>0</v>
      </c>
      <c r="HO607" s="222">
        <f t="shared" si="1588"/>
        <v>0</v>
      </c>
      <c r="HP607" s="222">
        <f t="shared" si="1589"/>
        <v>0</v>
      </c>
      <c r="HQ607" s="222">
        <f t="shared" si="1590"/>
        <v>0</v>
      </c>
      <c r="HR607" s="222">
        <f t="shared" si="1591"/>
        <v>0</v>
      </c>
      <c r="HS607" s="222">
        <f t="shared" si="1592"/>
        <v>0</v>
      </c>
      <c r="HT607" s="222">
        <f t="shared" si="1593"/>
        <v>0</v>
      </c>
      <c r="HU607" s="222">
        <f t="shared" si="1594"/>
        <v>0</v>
      </c>
      <c r="HV607" s="222">
        <f t="shared" si="1595"/>
        <v>0</v>
      </c>
      <c r="HW607" s="222">
        <f t="shared" si="1596"/>
        <v>0</v>
      </c>
      <c r="HX607" s="222">
        <f t="shared" si="1597"/>
        <v>0</v>
      </c>
      <c r="HY607" s="222">
        <f t="shared" si="1598"/>
        <v>0</v>
      </c>
      <c r="HZ607" s="222">
        <f t="shared" si="1599"/>
        <v>0</v>
      </c>
      <c r="IA607" s="222">
        <f t="shared" si="1600"/>
        <v>0</v>
      </c>
      <c r="IB607" s="222">
        <f t="shared" si="1601"/>
        <v>0</v>
      </c>
      <c r="IC607" s="222">
        <f t="shared" si="1602"/>
        <v>0</v>
      </c>
      <c r="ID607" s="222">
        <f t="shared" si="1603"/>
        <v>0</v>
      </c>
      <c r="IE607" s="222">
        <f t="shared" si="1604"/>
        <v>0</v>
      </c>
      <c r="IF607" s="222">
        <f t="shared" si="1605"/>
        <v>0</v>
      </c>
      <c r="IG607" s="222">
        <f t="shared" si="1606"/>
        <v>0</v>
      </c>
      <c r="IH607" s="222">
        <f t="shared" si="1607"/>
        <v>0</v>
      </c>
      <c r="II607" s="222">
        <f t="shared" si="1608"/>
        <v>0</v>
      </c>
      <c r="IJ607" s="222">
        <f t="shared" si="1609"/>
        <v>0</v>
      </c>
      <c r="IK607" s="222">
        <f t="shared" si="1610"/>
        <v>0</v>
      </c>
      <c r="IL607" s="222">
        <f t="shared" si="1611"/>
        <v>0</v>
      </c>
      <c r="IM607" s="222">
        <f t="shared" si="1612"/>
        <v>0</v>
      </c>
      <c r="IN607" s="222">
        <f t="shared" si="1613"/>
        <v>0</v>
      </c>
      <c r="IO607" s="222">
        <f t="shared" si="1614"/>
        <v>0</v>
      </c>
      <c r="IP607" s="222">
        <f t="shared" si="1615"/>
        <v>0</v>
      </c>
      <c r="IQ607" s="222">
        <f t="shared" si="1616"/>
        <v>0</v>
      </c>
      <c r="IR607" s="222">
        <f t="shared" si="1617"/>
        <v>0</v>
      </c>
      <c r="IS607" s="222">
        <f t="shared" si="1618"/>
        <v>0</v>
      </c>
      <c r="IT607" s="222">
        <f t="shared" si="1619"/>
        <v>0</v>
      </c>
      <c r="IU607" s="222">
        <f t="shared" si="1620"/>
        <v>0</v>
      </c>
      <c r="IV607" s="222">
        <f t="shared" si="1621"/>
        <v>0</v>
      </c>
      <c r="IW607" s="222">
        <f t="shared" si="1622"/>
        <v>0</v>
      </c>
      <c r="IX607" s="222">
        <f t="shared" si="1623"/>
        <v>0</v>
      </c>
      <c r="IY607" s="222">
        <f t="shared" si="1624"/>
        <v>0</v>
      </c>
      <c r="IZ607" s="222">
        <f t="shared" si="1625"/>
        <v>0</v>
      </c>
      <c r="JA607" s="222">
        <f t="shared" si="1626"/>
        <v>0</v>
      </c>
      <c r="JB607" s="222">
        <f t="shared" si="1627"/>
        <v>0</v>
      </c>
    </row>
    <row r="608" spans="2:262">
      <c r="B608" s="230">
        <v>247</v>
      </c>
      <c r="C608" s="229">
        <f t="shared" si="1628"/>
        <v>4.824218749999983E-3</v>
      </c>
      <c r="D608" s="226">
        <f t="shared" ca="1" si="1371"/>
        <v>72.119522151868296</v>
      </c>
      <c r="E608" s="225">
        <f ca="1">IS361</f>
        <v>0.11952215186830162</v>
      </c>
      <c r="F608" s="224">
        <v>247</v>
      </c>
      <c r="G608" s="222">
        <f t="shared" si="1372"/>
        <v>0</v>
      </c>
      <c r="H608" s="222">
        <f t="shared" si="1373"/>
        <v>0</v>
      </c>
      <c r="I608" s="222">
        <f t="shared" si="1374"/>
        <v>0</v>
      </c>
      <c r="J608" s="222">
        <f t="shared" si="1375"/>
        <v>0</v>
      </c>
      <c r="K608" s="222">
        <f t="shared" si="1376"/>
        <v>0</v>
      </c>
      <c r="L608" s="222">
        <f t="shared" si="1377"/>
        <v>0</v>
      </c>
      <c r="M608" s="222">
        <f t="shared" si="1378"/>
        <v>0</v>
      </c>
      <c r="N608" s="222">
        <f t="shared" si="1379"/>
        <v>0</v>
      </c>
      <c r="O608" s="222">
        <f t="shared" si="1380"/>
        <v>0</v>
      </c>
      <c r="P608" s="222">
        <f t="shared" si="1381"/>
        <v>0</v>
      </c>
      <c r="Q608" s="222">
        <f t="shared" si="1382"/>
        <v>0</v>
      </c>
      <c r="R608" s="222">
        <f t="shared" si="1383"/>
        <v>0</v>
      </c>
      <c r="S608" s="222">
        <f t="shared" si="1384"/>
        <v>0</v>
      </c>
      <c r="T608" s="222">
        <f t="shared" si="1385"/>
        <v>0</v>
      </c>
      <c r="U608" s="222">
        <f t="shared" si="1386"/>
        <v>0</v>
      </c>
      <c r="V608" s="222">
        <f t="shared" si="1387"/>
        <v>0</v>
      </c>
      <c r="W608" s="222">
        <f t="shared" si="1388"/>
        <v>0</v>
      </c>
      <c r="X608" s="222">
        <f t="shared" si="1389"/>
        <v>0</v>
      </c>
      <c r="Y608" s="222">
        <f t="shared" si="1390"/>
        <v>0</v>
      </c>
      <c r="Z608" s="222">
        <f t="shared" si="1391"/>
        <v>0</v>
      </c>
      <c r="AA608" s="222">
        <f t="shared" si="1392"/>
        <v>0</v>
      </c>
      <c r="AB608" s="222">
        <f t="shared" si="1393"/>
        <v>0</v>
      </c>
      <c r="AC608" s="222">
        <f t="shared" si="1394"/>
        <v>0</v>
      </c>
      <c r="AD608" s="222">
        <f t="shared" si="1395"/>
        <v>0</v>
      </c>
      <c r="AE608" s="222">
        <f t="shared" si="1396"/>
        <v>0</v>
      </c>
      <c r="AF608" s="222">
        <f t="shared" si="1397"/>
        <v>0</v>
      </c>
      <c r="AG608" s="222">
        <f t="shared" si="1398"/>
        <v>0</v>
      </c>
      <c r="AH608" s="222">
        <f t="shared" si="1399"/>
        <v>0</v>
      </c>
      <c r="AI608" s="222">
        <f t="shared" si="1400"/>
        <v>0</v>
      </c>
      <c r="AJ608" s="222">
        <f t="shared" si="1401"/>
        <v>0</v>
      </c>
      <c r="AK608" s="222">
        <f t="shared" si="1402"/>
        <v>0</v>
      </c>
      <c r="AL608" s="222">
        <f t="shared" si="1403"/>
        <v>0</v>
      </c>
      <c r="AM608" s="222">
        <f t="shared" si="1404"/>
        <v>0</v>
      </c>
      <c r="AN608" s="222">
        <f t="shared" si="1405"/>
        <v>0</v>
      </c>
      <c r="AO608" s="222">
        <f t="shared" si="1406"/>
        <v>0</v>
      </c>
      <c r="AP608" s="222">
        <f t="shared" si="1407"/>
        <v>0</v>
      </c>
      <c r="AQ608" s="222">
        <f t="shared" si="1408"/>
        <v>0</v>
      </c>
      <c r="AR608" s="222">
        <f t="shared" si="1409"/>
        <v>0</v>
      </c>
      <c r="AS608" s="222">
        <f t="shared" si="1410"/>
        <v>0</v>
      </c>
      <c r="AT608" s="222">
        <f t="shared" si="1411"/>
        <v>0</v>
      </c>
      <c r="AU608" s="222">
        <f t="shared" si="1412"/>
        <v>0</v>
      </c>
      <c r="AV608" s="222">
        <f t="shared" si="1413"/>
        <v>0</v>
      </c>
      <c r="AW608" s="222">
        <f t="shared" si="1414"/>
        <v>0</v>
      </c>
      <c r="AX608" s="222">
        <f t="shared" si="1415"/>
        <v>0</v>
      </c>
      <c r="AY608" s="222">
        <f t="shared" si="1416"/>
        <v>0</v>
      </c>
      <c r="AZ608" s="222">
        <f t="shared" si="1417"/>
        <v>0</v>
      </c>
      <c r="BA608" s="222">
        <f t="shared" si="1418"/>
        <v>0</v>
      </c>
      <c r="BB608" s="222">
        <f t="shared" si="1419"/>
        <v>0</v>
      </c>
      <c r="BC608" s="222">
        <f t="shared" si="1420"/>
        <v>0</v>
      </c>
      <c r="BD608" s="222">
        <f t="shared" si="1421"/>
        <v>0</v>
      </c>
      <c r="BE608" s="222">
        <f t="shared" si="1422"/>
        <v>0</v>
      </c>
      <c r="BF608" s="222">
        <f t="shared" si="1423"/>
        <v>0</v>
      </c>
      <c r="BG608" s="222">
        <f t="shared" si="1424"/>
        <v>0</v>
      </c>
      <c r="BH608" s="222">
        <f t="shared" si="1425"/>
        <v>0</v>
      </c>
      <c r="BI608" s="222">
        <f t="shared" si="1426"/>
        <v>0</v>
      </c>
      <c r="BJ608" s="222">
        <f t="shared" si="1427"/>
        <v>0</v>
      </c>
      <c r="BK608" s="222">
        <f t="shared" si="1428"/>
        <v>0</v>
      </c>
      <c r="BL608" s="222">
        <f t="shared" si="1429"/>
        <v>0</v>
      </c>
      <c r="BM608" s="222">
        <f t="shared" si="1430"/>
        <v>0</v>
      </c>
      <c r="BN608" s="222">
        <f t="shared" si="1431"/>
        <v>0</v>
      </c>
      <c r="BO608" s="222">
        <f t="shared" si="1432"/>
        <v>0</v>
      </c>
      <c r="BP608" s="222">
        <f t="shared" si="1433"/>
        <v>0</v>
      </c>
      <c r="BQ608" s="222">
        <f t="shared" si="1434"/>
        <v>0</v>
      </c>
      <c r="BR608" s="222">
        <f t="shared" si="1435"/>
        <v>0</v>
      </c>
      <c r="BS608" s="222">
        <f t="shared" si="1436"/>
        <v>0</v>
      </c>
      <c r="BT608" s="222">
        <f t="shared" si="1437"/>
        <v>0</v>
      </c>
      <c r="BU608" s="222">
        <f t="shared" si="1438"/>
        <v>0</v>
      </c>
      <c r="BV608" s="222">
        <f t="shared" si="1439"/>
        <v>0</v>
      </c>
      <c r="BW608" s="222">
        <f t="shared" si="1440"/>
        <v>0</v>
      </c>
      <c r="BX608" s="222">
        <f t="shared" si="1441"/>
        <v>0</v>
      </c>
      <c r="BY608" s="222">
        <f t="shared" si="1442"/>
        <v>0</v>
      </c>
      <c r="BZ608" s="222">
        <f t="shared" si="1443"/>
        <v>0</v>
      </c>
      <c r="CA608" s="222">
        <f t="shared" si="1444"/>
        <v>0</v>
      </c>
      <c r="CB608" s="222">
        <f t="shared" si="1445"/>
        <v>0</v>
      </c>
      <c r="CC608" s="222">
        <f t="shared" si="1446"/>
        <v>0</v>
      </c>
      <c r="CD608" s="222">
        <f t="shared" si="1447"/>
        <v>0</v>
      </c>
      <c r="CE608" s="222">
        <f t="shared" si="1448"/>
        <v>0</v>
      </c>
      <c r="CF608" s="222">
        <f t="shared" si="1449"/>
        <v>0</v>
      </c>
      <c r="CG608" s="222">
        <f t="shared" si="1450"/>
        <v>0</v>
      </c>
      <c r="CH608" s="222">
        <f t="shared" si="1451"/>
        <v>0</v>
      </c>
      <c r="CI608" s="222">
        <f t="shared" si="1452"/>
        <v>0</v>
      </c>
      <c r="CJ608" s="222">
        <f t="shared" si="1453"/>
        <v>0</v>
      </c>
      <c r="CK608" s="222">
        <f t="shared" si="1454"/>
        <v>0</v>
      </c>
      <c r="CL608" s="222">
        <f t="shared" si="1455"/>
        <v>0</v>
      </c>
      <c r="CM608" s="222">
        <f t="shared" si="1456"/>
        <v>0</v>
      </c>
      <c r="CN608" s="222">
        <f t="shared" si="1457"/>
        <v>0</v>
      </c>
      <c r="CO608" s="222">
        <f t="shared" si="1458"/>
        <v>0</v>
      </c>
      <c r="CP608" s="222">
        <f t="shared" si="1459"/>
        <v>0</v>
      </c>
      <c r="CQ608" s="222">
        <f t="shared" si="1460"/>
        <v>0</v>
      </c>
      <c r="CR608" s="222">
        <f t="shared" si="1461"/>
        <v>0</v>
      </c>
      <c r="CS608" s="222">
        <f t="shared" si="1462"/>
        <v>0</v>
      </c>
      <c r="CT608" s="222">
        <f t="shared" si="1463"/>
        <v>0</v>
      </c>
      <c r="CU608" s="222">
        <f t="shared" si="1464"/>
        <v>0</v>
      </c>
      <c r="CV608" s="222">
        <f t="shared" si="1465"/>
        <v>0</v>
      </c>
      <c r="CW608" s="222">
        <f t="shared" si="1466"/>
        <v>0</v>
      </c>
      <c r="CX608" s="222">
        <f t="shared" si="1467"/>
        <v>0</v>
      </c>
      <c r="CY608" s="222">
        <f t="shared" si="1468"/>
        <v>0</v>
      </c>
      <c r="CZ608" s="222">
        <f t="shared" si="1469"/>
        <v>0</v>
      </c>
      <c r="DA608" s="222">
        <f t="shared" si="1470"/>
        <v>0</v>
      </c>
      <c r="DB608" s="222">
        <f t="shared" si="1471"/>
        <v>0</v>
      </c>
      <c r="DC608" s="222">
        <f t="shared" si="1472"/>
        <v>0</v>
      </c>
      <c r="DD608" s="222">
        <f t="shared" si="1473"/>
        <v>0</v>
      </c>
      <c r="DE608" s="222">
        <f t="shared" si="1474"/>
        <v>0</v>
      </c>
      <c r="DF608" s="222">
        <f t="shared" si="1475"/>
        <v>0</v>
      </c>
      <c r="DG608" s="222">
        <f t="shared" si="1476"/>
        <v>0</v>
      </c>
      <c r="DH608" s="222">
        <f t="shared" si="1477"/>
        <v>0</v>
      </c>
      <c r="DI608" s="222">
        <f t="shared" si="1478"/>
        <v>0</v>
      </c>
      <c r="DJ608" s="222">
        <f t="shared" si="1479"/>
        <v>0</v>
      </c>
      <c r="DK608" s="222">
        <f t="shared" si="1480"/>
        <v>0</v>
      </c>
      <c r="DL608" s="222">
        <f t="shared" si="1481"/>
        <v>0</v>
      </c>
      <c r="DM608" s="222">
        <f t="shared" si="1482"/>
        <v>0</v>
      </c>
      <c r="DN608" s="222">
        <f t="shared" si="1483"/>
        <v>0</v>
      </c>
      <c r="DO608" s="222">
        <f t="shared" si="1484"/>
        <v>0</v>
      </c>
      <c r="DP608" s="222">
        <f t="shared" si="1485"/>
        <v>0</v>
      </c>
      <c r="DQ608" s="222">
        <f t="shared" si="1486"/>
        <v>0</v>
      </c>
      <c r="DR608" s="222">
        <f t="shared" si="1487"/>
        <v>0</v>
      </c>
      <c r="DS608" s="222">
        <f t="shared" si="1488"/>
        <v>0</v>
      </c>
      <c r="DT608" s="222">
        <f t="shared" si="1489"/>
        <v>0</v>
      </c>
      <c r="DU608" s="222">
        <f t="shared" si="1490"/>
        <v>0</v>
      </c>
      <c r="DV608" s="222">
        <f t="shared" si="1491"/>
        <v>0</v>
      </c>
      <c r="DW608" s="222">
        <f t="shared" si="1492"/>
        <v>0</v>
      </c>
      <c r="DX608" s="222">
        <f t="shared" si="1493"/>
        <v>0</v>
      </c>
      <c r="DY608" s="222">
        <f t="shared" si="1494"/>
        <v>0</v>
      </c>
      <c r="DZ608" s="222">
        <f t="shared" si="1495"/>
        <v>0</v>
      </c>
      <c r="EA608" s="222">
        <f t="shared" si="1496"/>
        <v>0</v>
      </c>
      <c r="EB608" s="222">
        <f t="shared" si="1497"/>
        <v>0</v>
      </c>
      <c r="EC608" s="222">
        <f t="shared" si="1498"/>
        <v>0</v>
      </c>
      <c r="ED608" s="222">
        <f t="shared" si="1499"/>
        <v>0</v>
      </c>
      <c r="EE608" s="222">
        <f t="shared" si="1500"/>
        <v>0</v>
      </c>
      <c r="EF608" s="222">
        <f t="shared" si="1501"/>
        <v>0</v>
      </c>
      <c r="EG608" s="222">
        <f t="shared" si="1502"/>
        <v>0</v>
      </c>
      <c r="EH608" s="222">
        <f t="shared" si="1503"/>
        <v>0</v>
      </c>
      <c r="EI608" s="222">
        <f t="shared" si="1504"/>
        <v>0</v>
      </c>
      <c r="EJ608" s="222">
        <f t="shared" si="1505"/>
        <v>0</v>
      </c>
      <c r="EK608" s="222">
        <f t="shared" si="1506"/>
        <v>0</v>
      </c>
      <c r="EL608" s="222">
        <f t="shared" si="1507"/>
        <v>0</v>
      </c>
      <c r="EM608" s="222">
        <f t="shared" si="1508"/>
        <v>0</v>
      </c>
      <c r="EN608" s="222">
        <f t="shared" si="1509"/>
        <v>0</v>
      </c>
      <c r="EO608" s="222">
        <f t="shared" si="1510"/>
        <v>0</v>
      </c>
      <c r="EP608" s="222">
        <f t="shared" si="1511"/>
        <v>0</v>
      </c>
      <c r="EQ608" s="222">
        <f t="shared" si="1512"/>
        <v>0</v>
      </c>
      <c r="ER608" s="222">
        <f t="shared" si="1513"/>
        <v>0</v>
      </c>
      <c r="ES608" s="222">
        <f t="shared" si="1514"/>
        <v>0</v>
      </c>
      <c r="ET608" s="222">
        <f t="shared" si="1515"/>
        <v>0</v>
      </c>
      <c r="EU608" s="222">
        <f t="shared" si="1516"/>
        <v>0</v>
      </c>
      <c r="EV608" s="222">
        <f t="shared" si="1517"/>
        <v>0</v>
      </c>
      <c r="EW608" s="222">
        <f t="shared" si="1518"/>
        <v>0</v>
      </c>
      <c r="EX608" s="222">
        <f t="shared" si="1519"/>
        <v>0</v>
      </c>
      <c r="EY608" s="222">
        <f t="shared" si="1520"/>
        <v>0</v>
      </c>
      <c r="EZ608" s="222">
        <f t="shared" si="1521"/>
        <v>0</v>
      </c>
      <c r="FA608" s="222">
        <f t="shared" si="1522"/>
        <v>0</v>
      </c>
      <c r="FB608" s="222">
        <f t="shared" si="1523"/>
        <v>0</v>
      </c>
      <c r="FC608" s="222">
        <f t="shared" si="1524"/>
        <v>0</v>
      </c>
      <c r="FD608" s="222">
        <f t="shared" si="1525"/>
        <v>0</v>
      </c>
      <c r="FE608" s="222">
        <f t="shared" si="1526"/>
        <v>0</v>
      </c>
      <c r="FF608" s="222">
        <f t="shared" si="1527"/>
        <v>0</v>
      </c>
      <c r="FG608" s="222">
        <f t="shared" si="1528"/>
        <v>0</v>
      </c>
      <c r="FH608" s="222">
        <f t="shared" si="1529"/>
        <v>0</v>
      </c>
      <c r="FI608" s="222">
        <f t="shared" si="1530"/>
        <v>0</v>
      </c>
      <c r="FJ608" s="222">
        <f t="shared" si="1531"/>
        <v>0</v>
      </c>
      <c r="FK608" s="222">
        <f t="shared" si="1532"/>
        <v>0</v>
      </c>
      <c r="FL608" s="222">
        <f t="shared" si="1533"/>
        <v>0</v>
      </c>
      <c r="FM608" s="222">
        <f t="shared" si="1534"/>
        <v>0</v>
      </c>
      <c r="FN608" s="222">
        <f t="shared" si="1535"/>
        <v>0</v>
      </c>
      <c r="FO608" s="222">
        <f t="shared" si="1536"/>
        <v>0</v>
      </c>
      <c r="FP608" s="222">
        <f t="shared" si="1537"/>
        <v>0</v>
      </c>
      <c r="FQ608" s="222">
        <f t="shared" si="1538"/>
        <v>0</v>
      </c>
      <c r="FR608" s="222">
        <f t="shared" si="1539"/>
        <v>0</v>
      </c>
      <c r="FS608" s="222">
        <f t="shared" si="1540"/>
        <v>0</v>
      </c>
      <c r="FT608" s="222">
        <f t="shared" si="1541"/>
        <v>0</v>
      </c>
      <c r="FU608" s="222">
        <f t="shared" si="1542"/>
        <v>0</v>
      </c>
      <c r="FV608" s="222">
        <f t="shared" si="1543"/>
        <v>0</v>
      </c>
      <c r="FW608" s="222">
        <f t="shared" si="1544"/>
        <v>0</v>
      </c>
      <c r="FX608" s="222">
        <f t="shared" si="1545"/>
        <v>0</v>
      </c>
      <c r="FY608" s="222">
        <f t="shared" si="1546"/>
        <v>0</v>
      </c>
      <c r="FZ608" s="222">
        <f t="shared" si="1547"/>
        <v>0</v>
      </c>
      <c r="GA608" s="222">
        <f t="shared" si="1548"/>
        <v>0</v>
      </c>
      <c r="GB608" s="222">
        <f t="shared" si="1549"/>
        <v>0</v>
      </c>
      <c r="GC608" s="222">
        <f t="shared" si="1550"/>
        <v>0</v>
      </c>
      <c r="GD608" s="222">
        <f t="shared" si="1551"/>
        <v>0</v>
      </c>
      <c r="GE608" s="222">
        <f t="shared" si="1552"/>
        <v>0</v>
      </c>
      <c r="GF608" s="222">
        <f t="shared" si="1553"/>
        <v>0</v>
      </c>
      <c r="GG608" s="222">
        <f t="shared" si="1554"/>
        <v>0</v>
      </c>
      <c r="GH608" s="222">
        <f t="shared" si="1555"/>
        <v>0</v>
      </c>
      <c r="GI608" s="222">
        <f t="shared" si="1556"/>
        <v>0</v>
      </c>
      <c r="GJ608" s="222">
        <f t="shared" si="1557"/>
        <v>0</v>
      </c>
      <c r="GK608" s="222">
        <f t="shared" si="1558"/>
        <v>0</v>
      </c>
      <c r="GL608" s="222">
        <f t="shared" si="1559"/>
        <v>0</v>
      </c>
      <c r="GM608" s="222">
        <f t="shared" si="1560"/>
        <v>0</v>
      </c>
      <c r="GN608" s="222">
        <f t="shared" si="1561"/>
        <v>0</v>
      </c>
      <c r="GO608" s="222">
        <f t="shared" si="1562"/>
        <v>0</v>
      </c>
      <c r="GP608" s="222">
        <f t="shared" si="1563"/>
        <v>0</v>
      </c>
      <c r="GQ608" s="222">
        <f t="shared" si="1564"/>
        <v>0</v>
      </c>
      <c r="GR608" s="222">
        <f t="shared" si="1565"/>
        <v>0</v>
      </c>
      <c r="GS608" s="222">
        <f t="shared" si="1566"/>
        <v>0</v>
      </c>
      <c r="GT608" s="222">
        <f t="shared" si="1567"/>
        <v>0</v>
      </c>
      <c r="GU608" s="222">
        <f t="shared" si="1568"/>
        <v>0</v>
      </c>
      <c r="GV608" s="222">
        <f t="shared" si="1569"/>
        <v>0</v>
      </c>
      <c r="GW608" s="222">
        <f t="shared" si="1570"/>
        <v>0</v>
      </c>
      <c r="GX608" s="222">
        <f t="shared" si="1571"/>
        <v>0</v>
      </c>
      <c r="GY608" s="222">
        <f t="shared" si="1572"/>
        <v>0</v>
      </c>
      <c r="GZ608" s="222">
        <f t="shared" si="1573"/>
        <v>0</v>
      </c>
      <c r="HA608" s="222">
        <f t="shared" si="1574"/>
        <v>0</v>
      </c>
      <c r="HB608" s="222">
        <f t="shared" si="1575"/>
        <v>0</v>
      </c>
      <c r="HC608" s="222">
        <f t="shared" si="1576"/>
        <v>0</v>
      </c>
      <c r="HD608" s="222">
        <f t="shared" si="1577"/>
        <v>0</v>
      </c>
      <c r="HE608" s="222">
        <f t="shared" si="1578"/>
        <v>0</v>
      </c>
      <c r="HF608" s="222">
        <f t="shared" si="1579"/>
        <v>0</v>
      </c>
      <c r="HG608" s="222">
        <f t="shared" si="1580"/>
        <v>0</v>
      </c>
      <c r="HH608" s="222">
        <f t="shared" si="1581"/>
        <v>0</v>
      </c>
      <c r="HI608" s="222">
        <f t="shared" si="1582"/>
        <v>0</v>
      </c>
      <c r="HJ608" s="222">
        <f t="shared" si="1583"/>
        <v>0</v>
      </c>
      <c r="HK608" s="222">
        <f t="shared" si="1584"/>
        <v>0</v>
      </c>
      <c r="HL608" s="222">
        <f t="shared" si="1585"/>
        <v>0</v>
      </c>
      <c r="HM608" s="222">
        <f t="shared" si="1586"/>
        <v>0</v>
      </c>
      <c r="HN608" s="222">
        <f t="shared" si="1587"/>
        <v>0</v>
      </c>
      <c r="HO608" s="222">
        <f t="shared" si="1588"/>
        <v>0</v>
      </c>
      <c r="HP608" s="222">
        <f t="shared" si="1589"/>
        <v>0</v>
      </c>
      <c r="HQ608" s="222">
        <f t="shared" si="1590"/>
        <v>0</v>
      </c>
      <c r="HR608" s="222">
        <f t="shared" si="1591"/>
        <v>0</v>
      </c>
      <c r="HS608" s="222">
        <f t="shared" si="1592"/>
        <v>0</v>
      </c>
      <c r="HT608" s="222">
        <f t="shared" si="1593"/>
        <v>0</v>
      </c>
      <c r="HU608" s="222">
        <f t="shared" si="1594"/>
        <v>0</v>
      </c>
      <c r="HV608" s="222">
        <f t="shared" si="1595"/>
        <v>0</v>
      </c>
      <c r="HW608" s="222">
        <f t="shared" si="1596"/>
        <v>0</v>
      </c>
      <c r="HX608" s="222">
        <f t="shared" si="1597"/>
        <v>0</v>
      </c>
      <c r="HY608" s="222">
        <f t="shared" si="1598"/>
        <v>0</v>
      </c>
      <c r="HZ608" s="222">
        <f t="shared" si="1599"/>
        <v>0</v>
      </c>
      <c r="IA608" s="222">
        <f t="shared" si="1600"/>
        <v>0</v>
      </c>
      <c r="IB608" s="222">
        <f t="shared" si="1601"/>
        <v>0</v>
      </c>
      <c r="IC608" s="222">
        <f t="shared" si="1602"/>
        <v>0</v>
      </c>
      <c r="ID608" s="222">
        <f t="shared" si="1603"/>
        <v>0</v>
      </c>
      <c r="IE608" s="222">
        <f t="shared" si="1604"/>
        <v>0</v>
      </c>
      <c r="IF608" s="222">
        <f t="shared" si="1605"/>
        <v>0</v>
      </c>
      <c r="IG608" s="222">
        <f t="shared" si="1606"/>
        <v>0</v>
      </c>
      <c r="IH608" s="222">
        <f t="shared" si="1607"/>
        <v>0</v>
      </c>
      <c r="II608" s="222">
        <f t="shared" si="1608"/>
        <v>0</v>
      </c>
      <c r="IJ608" s="222">
        <f t="shared" si="1609"/>
        <v>0</v>
      </c>
      <c r="IK608" s="222">
        <f t="shared" si="1610"/>
        <v>0</v>
      </c>
      <c r="IL608" s="222">
        <f t="shared" si="1611"/>
        <v>0</v>
      </c>
      <c r="IM608" s="222">
        <f t="shared" si="1612"/>
        <v>0</v>
      </c>
      <c r="IN608" s="222">
        <f t="shared" si="1613"/>
        <v>0</v>
      </c>
      <c r="IO608" s="222">
        <f t="shared" si="1614"/>
        <v>0</v>
      </c>
      <c r="IP608" s="222">
        <f t="shared" si="1615"/>
        <v>0</v>
      </c>
      <c r="IQ608" s="222">
        <f t="shared" si="1616"/>
        <v>0</v>
      </c>
      <c r="IR608" s="222">
        <f t="shared" si="1617"/>
        <v>0</v>
      </c>
      <c r="IS608" s="222">
        <f t="shared" si="1618"/>
        <v>0</v>
      </c>
      <c r="IT608" s="222">
        <f t="shared" si="1619"/>
        <v>0</v>
      </c>
      <c r="IU608" s="222">
        <f t="shared" si="1620"/>
        <v>0</v>
      </c>
      <c r="IV608" s="222">
        <f t="shared" si="1621"/>
        <v>0</v>
      </c>
      <c r="IW608" s="222">
        <f t="shared" si="1622"/>
        <v>0</v>
      </c>
      <c r="IX608" s="222">
        <f t="shared" si="1623"/>
        <v>0</v>
      </c>
      <c r="IY608" s="222">
        <f t="shared" si="1624"/>
        <v>0</v>
      </c>
      <c r="IZ608" s="222">
        <f t="shared" si="1625"/>
        <v>0</v>
      </c>
      <c r="JA608" s="222">
        <f t="shared" si="1626"/>
        <v>0</v>
      </c>
      <c r="JB608" s="222">
        <f t="shared" si="1627"/>
        <v>0</v>
      </c>
    </row>
    <row r="609" spans="1:262">
      <c r="B609" s="230">
        <v>248</v>
      </c>
      <c r="C609" s="229">
        <f t="shared" si="1628"/>
        <v>4.8437499999999826E-3</v>
      </c>
      <c r="D609" s="226">
        <f t="shared" ca="1" si="1371"/>
        <v>72.11125290900641</v>
      </c>
      <c r="E609" s="225">
        <f ca="1">IT361</f>
        <v>0.11125290900640337</v>
      </c>
      <c r="F609" s="224">
        <v>248</v>
      </c>
      <c r="G609" s="222">
        <f t="shared" si="1372"/>
        <v>0</v>
      </c>
      <c r="H609" s="222">
        <f t="shared" si="1373"/>
        <v>0</v>
      </c>
      <c r="I609" s="222">
        <f t="shared" si="1374"/>
        <v>0</v>
      </c>
      <c r="J609" s="222">
        <f t="shared" si="1375"/>
        <v>0</v>
      </c>
      <c r="K609" s="222">
        <f t="shared" si="1376"/>
        <v>0</v>
      </c>
      <c r="L609" s="222">
        <f t="shared" si="1377"/>
        <v>0</v>
      </c>
      <c r="M609" s="222">
        <f t="shared" si="1378"/>
        <v>0</v>
      </c>
      <c r="N609" s="222">
        <f t="shared" si="1379"/>
        <v>0</v>
      </c>
      <c r="O609" s="222">
        <f t="shared" si="1380"/>
        <v>0</v>
      </c>
      <c r="P609" s="222">
        <f t="shared" si="1381"/>
        <v>0</v>
      </c>
      <c r="Q609" s="222">
        <f t="shared" si="1382"/>
        <v>0</v>
      </c>
      <c r="R609" s="222">
        <f t="shared" si="1383"/>
        <v>0</v>
      </c>
      <c r="S609" s="222">
        <f t="shared" si="1384"/>
        <v>0</v>
      </c>
      <c r="T609" s="222">
        <f t="shared" si="1385"/>
        <v>0</v>
      </c>
      <c r="U609" s="222">
        <f t="shared" si="1386"/>
        <v>0</v>
      </c>
      <c r="V609" s="222">
        <f t="shared" si="1387"/>
        <v>0</v>
      </c>
      <c r="W609" s="222">
        <f t="shared" si="1388"/>
        <v>0</v>
      </c>
      <c r="X609" s="222">
        <f t="shared" si="1389"/>
        <v>0</v>
      </c>
      <c r="Y609" s="222">
        <f t="shared" si="1390"/>
        <v>0</v>
      </c>
      <c r="Z609" s="222">
        <f t="shared" si="1391"/>
        <v>0</v>
      </c>
      <c r="AA609" s="222">
        <f t="shared" si="1392"/>
        <v>0</v>
      </c>
      <c r="AB609" s="222">
        <f t="shared" si="1393"/>
        <v>0</v>
      </c>
      <c r="AC609" s="222">
        <f t="shared" si="1394"/>
        <v>0</v>
      </c>
      <c r="AD609" s="222">
        <f t="shared" si="1395"/>
        <v>0</v>
      </c>
      <c r="AE609" s="222">
        <f t="shared" si="1396"/>
        <v>0</v>
      </c>
      <c r="AF609" s="222">
        <f t="shared" si="1397"/>
        <v>0</v>
      </c>
      <c r="AG609" s="222">
        <f t="shared" si="1398"/>
        <v>0</v>
      </c>
      <c r="AH609" s="222">
        <f t="shared" si="1399"/>
        <v>0</v>
      </c>
      <c r="AI609" s="222">
        <f t="shared" si="1400"/>
        <v>0</v>
      </c>
      <c r="AJ609" s="222">
        <f t="shared" si="1401"/>
        <v>0</v>
      </c>
      <c r="AK609" s="222">
        <f t="shared" si="1402"/>
        <v>0</v>
      </c>
      <c r="AL609" s="222">
        <f t="shared" si="1403"/>
        <v>0</v>
      </c>
      <c r="AM609" s="222">
        <f t="shared" si="1404"/>
        <v>0</v>
      </c>
      <c r="AN609" s="222">
        <f t="shared" si="1405"/>
        <v>0</v>
      </c>
      <c r="AO609" s="222">
        <f t="shared" si="1406"/>
        <v>0</v>
      </c>
      <c r="AP609" s="222">
        <f t="shared" si="1407"/>
        <v>0</v>
      </c>
      <c r="AQ609" s="222">
        <f t="shared" si="1408"/>
        <v>0</v>
      </c>
      <c r="AR609" s="222">
        <f t="shared" si="1409"/>
        <v>0</v>
      </c>
      <c r="AS609" s="222">
        <f t="shared" si="1410"/>
        <v>0</v>
      </c>
      <c r="AT609" s="222">
        <f t="shared" si="1411"/>
        <v>0</v>
      </c>
      <c r="AU609" s="222">
        <f t="shared" si="1412"/>
        <v>0</v>
      </c>
      <c r="AV609" s="222">
        <f t="shared" si="1413"/>
        <v>0</v>
      </c>
      <c r="AW609" s="222">
        <f t="shared" si="1414"/>
        <v>0</v>
      </c>
      <c r="AX609" s="222">
        <f t="shared" si="1415"/>
        <v>0</v>
      </c>
      <c r="AY609" s="222">
        <f t="shared" si="1416"/>
        <v>0</v>
      </c>
      <c r="AZ609" s="222">
        <f t="shared" si="1417"/>
        <v>0</v>
      </c>
      <c r="BA609" s="222">
        <f t="shared" si="1418"/>
        <v>0</v>
      </c>
      <c r="BB609" s="222">
        <f t="shared" si="1419"/>
        <v>0</v>
      </c>
      <c r="BC609" s="222">
        <f t="shared" si="1420"/>
        <v>0</v>
      </c>
      <c r="BD609" s="222">
        <f t="shared" si="1421"/>
        <v>0</v>
      </c>
      <c r="BE609" s="222">
        <f t="shared" si="1422"/>
        <v>0</v>
      </c>
      <c r="BF609" s="222">
        <f t="shared" si="1423"/>
        <v>0</v>
      </c>
      <c r="BG609" s="222">
        <f t="shared" si="1424"/>
        <v>0</v>
      </c>
      <c r="BH609" s="222">
        <f t="shared" si="1425"/>
        <v>0</v>
      </c>
      <c r="BI609" s="222">
        <f t="shared" si="1426"/>
        <v>0</v>
      </c>
      <c r="BJ609" s="222">
        <f t="shared" si="1427"/>
        <v>0</v>
      </c>
      <c r="BK609" s="222">
        <f t="shared" si="1428"/>
        <v>0</v>
      </c>
      <c r="BL609" s="222">
        <f t="shared" si="1429"/>
        <v>0</v>
      </c>
      <c r="BM609" s="222">
        <f t="shared" si="1430"/>
        <v>0</v>
      </c>
      <c r="BN609" s="222">
        <f t="shared" si="1431"/>
        <v>0</v>
      </c>
      <c r="BO609" s="222">
        <f t="shared" si="1432"/>
        <v>0</v>
      </c>
      <c r="BP609" s="222">
        <f t="shared" si="1433"/>
        <v>0</v>
      </c>
      <c r="BQ609" s="222">
        <f t="shared" si="1434"/>
        <v>0</v>
      </c>
      <c r="BR609" s="222">
        <f t="shared" si="1435"/>
        <v>0</v>
      </c>
      <c r="BS609" s="222">
        <f t="shared" si="1436"/>
        <v>0</v>
      </c>
      <c r="BT609" s="222">
        <f t="shared" si="1437"/>
        <v>0</v>
      </c>
      <c r="BU609" s="222">
        <f t="shared" si="1438"/>
        <v>0</v>
      </c>
      <c r="BV609" s="222">
        <f t="shared" si="1439"/>
        <v>0</v>
      </c>
      <c r="BW609" s="222">
        <f t="shared" si="1440"/>
        <v>0</v>
      </c>
      <c r="BX609" s="222">
        <f t="shared" si="1441"/>
        <v>0</v>
      </c>
      <c r="BY609" s="222">
        <f t="shared" si="1442"/>
        <v>0</v>
      </c>
      <c r="BZ609" s="222">
        <f t="shared" si="1443"/>
        <v>0</v>
      </c>
      <c r="CA609" s="222">
        <f t="shared" si="1444"/>
        <v>0</v>
      </c>
      <c r="CB609" s="222">
        <f t="shared" si="1445"/>
        <v>0</v>
      </c>
      <c r="CC609" s="222">
        <f t="shared" si="1446"/>
        <v>0</v>
      </c>
      <c r="CD609" s="222">
        <f t="shared" si="1447"/>
        <v>0</v>
      </c>
      <c r="CE609" s="222">
        <f t="shared" si="1448"/>
        <v>0</v>
      </c>
      <c r="CF609" s="222">
        <f t="shared" si="1449"/>
        <v>0</v>
      </c>
      <c r="CG609" s="222">
        <f t="shared" si="1450"/>
        <v>0</v>
      </c>
      <c r="CH609" s="222">
        <f t="shared" si="1451"/>
        <v>0</v>
      </c>
      <c r="CI609" s="222">
        <f t="shared" si="1452"/>
        <v>0</v>
      </c>
      <c r="CJ609" s="222">
        <f t="shared" si="1453"/>
        <v>0</v>
      </c>
      <c r="CK609" s="222">
        <f t="shared" si="1454"/>
        <v>0</v>
      </c>
      <c r="CL609" s="222">
        <f t="shared" si="1455"/>
        <v>0</v>
      </c>
      <c r="CM609" s="222">
        <f t="shared" si="1456"/>
        <v>0</v>
      </c>
      <c r="CN609" s="222">
        <f t="shared" si="1457"/>
        <v>0</v>
      </c>
      <c r="CO609" s="222">
        <f t="shared" si="1458"/>
        <v>0</v>
      </c>
      <c r="CP609" s="222">
        <f t="shared" si="1459"/>
        <v>0</v>
      </c>
      <c r="CQ609" s="222">
        <f t="shared" si="1460"/>
        <v>0</v>
      </c>
      <c r="CR609" s="222">
        <f t="shared" si="1461"/>
        <v>0</v>
      </c>
      <c r="CS609" s="222">
        <f t="shared" si="1462"/>
        <v>0</v>
      </c>
      <c r="CT609" s="222">
        <f t="shared" si="1463"/>
        <v>0</v>
      </c>
      <c r="CU609" s="222">
        <f t="shared" si="1464"/>
        <v>0</v>
      </c>
      <c r="CV609" s="222">
        <f t="shared" si="1465"/>
        <v>0</v>
      </c>
      <c r="CW609" s="222">
        <f t="shared" si="1466"/>
        <v>0</v>
      </c>
      <c r="CX609" s="222">
        <f t="shared" si="1467"/>
        <v>0</v>
      </c>
      <c r="CY609" s="222">
        <f t="shared" si="1468"/>
        <v>0</v>
      </c>
      <c r="CZ609" s="222">
        <f t="shared" si="1469"/>
        <v>0</v>
      </c>
      <c r="DA609" s="222">
        <f t="shared" si="1470"/>
        <v>0</v>
      </c>
      <c r="DB609" s="222">
        <f t="shared" si="1471"/>
        <v>0</v>
      </c>
      <c r="DC609" s="222">
        <f t="shared" si="1472"/>
        <v>0</v>
      </c>
      <c r="DD609" s="222">
        <f t="shared" si="1473"/>
        <v>0</v>
      </c>
      <c r="DE609" s="222">
        <f t="shared" si="1474"/>
        <v>0</v>
      </c>
      <c r="DF609" s="222">
        <f t="shared" si="1475"/>
        <v>0</v>
      </c>
      <c r="DG609" s="222">
        <f t="shared" si="1476"/>
        <v>0</v>
      </c>
      <c r="DH609" s="222">
        <f t="shared" si="1477"/>
        <v>0</v>
      </c>
      <c r="DI609" s="222">
        <f t="shared" si="1478"/>
        <v>0</v>
      </c>
      <c r="DJ609" s="222">
        <f t="shared" si="1479"/>
        <v>0</v>
      </c>
      <c r="DK609" s="222">
        <f t="shared" si="1480"/>
        <v>0</v>
      </c>
      <c r="DL609" s="222">
        <f t="shared" si="1481"/>
        <v>0</v>
      </c>
      <c r="DM609" s="222">
        <f t="shared" si="1482"/>
        <v>0</v>
      </c>
      <c r="DN609" s="222">
        <f t="shared" si="1483"/>
        <v>0</v>
      </c>
      <c r="DO609" s="222">
        <f t="shared" si="1484"/>
        <v>0</v>
      </c>
      <c r="DP609" s="222">
        <f t="shared" si="1485"/>
        <v>0</v>
      </c>
      <c r="DQ609" s="222">
        <f t="shared" si="1486"/>
        <v>0</v>
      </c>
      <c r="DR609" s="222">
        <f t="shared" si="1487"/>
        <v>0</v>
      </c>
      <c r="DS609" s="222">
        <f t="shared" si="1488"/>
        <v>0</v>
      </c>
      <c r="DT609" s="222">
        <f t="shared" si="1489"/>
        <v>0</v>
      </c>
      <c r="DU609" s="222">
        <f t="shared" si="1490"/>
        <v>0</v>
      </c>
      <c r="DV609" s="222">
        <f t="shared" si="1491"/>
        <v>0</v>
      </c>
      <c r="DW609" s="222">
        <f t="shared" si="1492"/>
        <v>0</v>
      </c>
      <c r="DX609" s="222">
        <f t="shared" si="1493"/>
        <v>0</v>
      </c>
      <c r="DY609" s="222">
        <f t="shared" si="1494"/>
        <v>0</v>
      </c>
      <c r="DZ609" s="222">
        <f t="shared" si="1495"/>
        <v>0</v>
      </c>
      <c r="EA609" s="222">
        <f t="shared" si="1496"/>
        <v>0</v>
      </c>
      <c r="EB609" s="222">
        <f t="shared" si="1497"/>
        <v>0</v>
      </c>
      <c r="EC609" s="222">
        <f t="shared" si="1498"/>
        <v>0</v>
      </c>
      <c r="ED609" s="222">
        <f t="shared" si="1499"/>
        <v>0</v>
      </c>
      <c r="EE609" s="222">
        <f t="shared" si="1500"/>
        <v>0</v>
      </c>
      <c r="EF609" s="222">
        <f t="shared" si="1501"/>
        <v>0</v>
      </c>
      <c r="EG609" s="222">
        <f t="shared" si="1502"/>
        <v>0</v>
      </c>
      <c r="EH609" s="222">
        <f t="shared" si="1503"/>
        <v>0</v>
      </c>
      <c r="EI609" s="222">
        <f t="shared" si="1504"/>
        <v>0</v>
      </c>
      <c r="EJ609" s="222">
        <f t="shared" si="1505"/>
        <v>0</v>
      </c>
      <c r="EK609" s="222">
        <f t="shared" si="1506"/>
        <v>0</v>
      </c>
      <c r="EL609" s="222">
        <f t="shared" si="1507"/>
        <v>0</v>
      </c>
      <c r="EM609" s="222">
        <f t="shared" si="1508"/>
        <v>0</v>
      </c>
      <c r="EN609" s="222">
        <f t="shared" si="1509"/>
        <v>0</v>
      </c>
      <c r="EO609" s="222">
        <f t="shared" si="1510"/>
        <v>0</v>
      </c>
      <c r="EP609" s="222">
        <f t="shared" si="1511"/>
        <v>0</v>
      </c>
      <c r="EQ609" s="222">
        <f t="shared" si="1512"/>
        <v>0</v>
      </c>
      <c r="ER609" s="222">
        <f t="shared" si="1513"/>
        <v>0</v>
      </c>
      <c r="ES609" s="222">
        <f t="shared" si="1514"/>
        <v>0</v>
      </c>
      <c r="ET609" s="222">
        <f t="shared" si="1515"/>
        <v>0</v>
      </c>
      <c r="EU609" s="222">
        <f t="shared" si="1516"/>
        <v>0</v>
      </c>
      <c r="EV609" s="222">
        <f t="shared" si="1517"/>
        <v>0</v>
      </c>
      <c r="EW609" s="222">
        <f t="shared" si="1518"/>
        <v>0</v>
      </c>
      <c r="EX609" s="222">
        <f t="shared" si="1519"/>
        <v>0</v>
      </c>
      <c r="EY609" s="222">
        <f t="shared" si="1520"/>
        <v>0</v>
      </c>
      <c r="EZ609" s="222">
        <f t="shared" si="1521"/>
        <v>0</v>
      </c>
      <c r="FA609" s="222">
        <f t="shared" si="1522"/>
        <v>0</v>
      </c>
      <c r="FB609" s="222">
        <f t="shared" si="1523"/>
        <v>0</v>
      </c>
      <c r="FC609" s="222">
        <f t="shared" si="1524"/>
        <v>0</v>
      </c>
      <c r="FD609" s="222">
        <f t="shared" si="1525"/>
        <v>0</v>
      </c>
      <c r="FE609" s="222">
        <f t="shared" si="1526"/>
        <v>0</v>
      </c>
      <c r="FF609" s="222">
        <f t="shared" si="1527"/>
        <v>0</v>
      </c>
      <c r="FG609" s="222">
        <f t="shared" si="1528"/>
        <v>0</v>
      </c>
      <c r="FH609" s="222">
        <f t="shared" si="1529"/>
        <v>0</v>
      </c>
      <c r="FI609" s="222">
        <f t="shared" si="1530"/>
        <v>0</v>
      </c>
      <c r="FJ609" s="222">
        <f t="shared" si="1531"/>
        <v>0</v>
      </c>
      <c r="FK609" s="222">
        <f t="shared" si="1532"/>
        <v>0</v>
      </c>
      <c r="FL609" s="222">
        <f t="shared" si="1533"/>
        <v>0</v>
      </c>
      <c r="FM609" s="222">
        <f t="shared" si="1534"/>
        <v>0</v>
      </c>
      <c r="FN609" s="222">
        <f t="shared" si="1535"/>
        <v>0</v>
      </c>
      <c r="FO609" s="222">
        <f t="shared" si="1536"/>
        <v>0</v>
      </c>
      <c r="FP609" s="222">
        <f t="shared" si="1537"/>
        <v>0</v>
      </c>
      <c r="FQ609" s="222">
        <f t="shared" si="1538"/>
        <v>0</v>
      </c>
      <c r="FR609" s="222">
        <f t="shared" si="1539"/>
        <v>0</v>
      </c>
      <c r="FS609" s="222">
        <f t="shared" si="1540"/>
        <v>0</v>
      </c>
      <c r="FT609" s="222">
        <f t="shared" si="1541"/>
        <v>0</v>
      </c>
      <c r="FU609" s="222">
        <f t="shared" si="1542"/>
        <v>0</v>
      </c>
      <c r="FV609" s="222">
        <f t="shared" si="1543"/>
        <v>0</v>
      </c>
      <c r="FW609" s="222">
        <f t="shared" si="1544"/>
        <v>0</v>
      </c>
      <c r="FX609" s="222">
        <f t="shared" si="1545"/>
        <v>0</v>
      </c>
      <c r="FY609" s="222">
        <f t="shared" si="1546"/>
        <v>0</v>
      </c>
      <c r="FZ609" s="222">
        <f t="shared" si="1547"/>
        <v>0</v>
      </c>
      <c r="GA609" s="222">
        <f t="shared" si="1548"/>
        <v>0</v>
      </c>
      <c r="GB609" s="222">
        <f t="shared" si="1549"/>
        <v>0</v>
      </c>
      <c r="GC609" s="222">
        <f t="shared" si="1550"/>
        <v>0</v>
      </c>
      <c r="GD609" s="222">
        <f t="shared" si="1551"/>
        <v>0</v>
      </c>
      <c r="GE609" s="222">
        <f t="shared" si="1552"/>
        <v>0</v>
      </c>
      <c r="GF609" s="222">
        <f t="shared" si="1553"/>
        <v>0</v>
      </c>
      <c r="GG609" s="222">
        <f t="shared" si="1554"/>
        <v>0</v>
      </c>
      <c r="GH609" s="222">
        <f t="shared" si="1555"/>
        <v>0</v>
      </c>
      <c r="GI609" s="222">
        <f t="shared" si="1556"/>
        <v>0</v>
      </c>
      <c r="GJ609" s="222">
        <f t="shared" si="1557"/>
        <v>0</v>
      </c>
      <c r="GK609" s="222">
        <f t="shared" si="1558"/>
        <v>0</v>
      </c>
      <c r="GL609" s="222">
        <f t="shared" si="1559"/>
        <v>0</v>
      </c>
      <c r="GM609" s="222">
        <f t="shared" si="1560"/>
        <v>0</v>
      </c>
      <c r="GN609" s="222">
        <f t="shared" si="1561"/>
        <v>0</v>
      </c>
      <c r="GO609" s="222">
        <f t="shared" si="1562"/>
        <v>0</v>
      </c>
      <c r="GP609" s="222">
        <f t="shared" si="1563"/>
        <v>0</v>
      </c>
      <c r="GQ609" s="222">
        <f t="shared" si="1564"/>
        <v>0</v>
      </c>
      <c r="GR609" s="222">
        <f t="shared" si="1565"/>
        <v>0</v>
      </c>
      <c r="GS609" s="222">
        <f t="shared" si="1566"/>
        <v>0</v>
      </c>
      <c r="GT609" s="222">
        <f t="shared" si="1567"/>
        <v>0</v>
      </c>
      <c r="GU609" s="222">
        <f t="shared" si="1568"/>
        <v>0</v>
      </c>
      <c r="GV609" s="222">
        <f t="shared" si="1569"/>
        <v>0</v>
      </c>
      <c r="GW609" s="222">
        <f t="shared" si="1570"/>
        <v>0</v>
      </c>
      <c r="GX609" s="222">
        <f t="shared" si="1571"/>
        <v>0</v>
      </c>
      <c r="GY609" s="222">
        <f t="shared" si="1572"/>
        <v>0</v>
      </c>
      <c r="GZ609" s="222">
        <f t="shared" si="1573"/>
        <v>0</v>
      </c>
      <c r="HA609" s="222">
        <f t="shared" si="1574"/>
        <v>0</v>
      </c>
      <c r="HB609" s="222">
        <f t="shared" si="1575"/>
        <v>0</v>
      </c>
      <c r="HC609" s="222">
        <f t="shared" si="1576"/>
        <v>0</v>
      </c>
      <c r="HD609" s="222">
        <f t="shared" si="1577"/>
        <v>0</v>
      </c>
      <c r="HE609" s="222">
        <f t="shared" si="1578"/>
        <v>0</v>
      </c>
      <c r="HF609" s="222">
        <f t="shared" si="1579"/>
        <v>0</v>
      </c>
      <c r="HG609" s="222">
        <f t="shared" si="1580"/>
        <v>0</v>
      </c>
      <c r="HH609" s="222">
        <f t="shared" si="1581"/>
        <v>0</v>
      </c>
      <c r="HI609" s="222">
        <f t="shared" si="1582"/>
        <v>0</v>
      </c>
      <c r="HJ609" s="222">
        <f t="shared" si="1583"/>
        <v>0</v>
      </c>
      <c r="HK609" s="222">
        <f t="shared" si="1584"/>
        <v>0</v>
      </c>
      <c r="HL609" s="222">
        <f t="shared" si="1585"/>
        <v>0</v>
      </c>
      <c r="HM609" s="222">
        <f t="shared" si="1586"/>
        <v>0</v>
      </c>
      <c r="HN609" s="222">
        <f t="shared" si="1587"/>
        <v>0</v>
      </c>
      <c r="HO609" s="222">
        <f t="shared" si="1588"/>
        <v>0</v>
      </c>
      <c r="HP609" s="222">
        <f t="shared" si="1589"/>
        <v>0</v>
      </c>
      <c r="HQ609" s="222">
        <f t="shared" si="1590"/>
        <v>0</v>
      </c>
      <c r="HR609" s="222">
        <f t="shared" si="1591"/>
        <v>0</v>
      </c>
      <c r="HS609" s="222">
        <f t="shared" si="1592"/>
        <v>0</v>
      </c>
      <c r="HT609" s="222">
        <f t="shared" si="1593"/>
        <v>0</v>
      </c>
      <c r="HU609" s="222">
        <f t="shared" si="1594"/>
        <v>0</v>
      </c>
      <c r="HV609" s="222">
        <f t="shared" si="1595"/>
        <v>0</v>
      </c>
      <c r="HW609" s="222">
        <f t="shared" si="1596"/>
        <v>0</v>
      </c>
      <c r="HX609" s="222">
        <f t="shared" si="1597"/>
        <v>0</v>
      </c>
      <c r="HY609" s="222">
        <f t="shared" si="1598"/>
        <v>0</v>
      </c>
      <c r="HZ609" s="222">
        <f t="shared" si="1599"/>
        <v>0</v>
      </c>
      <c r="IA609" s="222">
        <f t="shared" si="1600"/>
        <v>0</v>
      </c>
      <c r="IB609" s="222">
        <f t="shared" si="1601"/>
        <v>0</v>
      </c>
      <c r="IC609" s="222">
        <f t="shared" si="1602"/>
        <v>0</v>
      </c>
      <c r="ID609" s="222">
        <f t="shared" si="1603"/>
        <v>0</v>
      </c>
      <c r="IE609" s="222">
        <f t="shared" si="1604"/>
        <v>0</v>
      </c>
      <c r="IF609" s="222">
        <f t="shared" si="1605"/>
        <v>0</v>
      </c>
      <c r="IG609" s="222">
        <f t="shared" si="1606"/>
        <v>0</v>
      </c>
      <c r="IH609" s="222">
        <f t="shared" si="1607"/>
        <v>0</v>
      </c>
      <c r="II609" s="222">
        <f t="shared" si="1608"/>
        <v>0</v>
      </c>
      <c r="IJ609" s="222">
        <f t="shared" si="1609"/>
        <v>0</v>
      </c>
      <c r="IK609" s="222">
        <f t="shared" si="1610"/>
        <v>0</v>
      </c>
      <c r="IL609" s="222">
        <f t="shared" si="1611"/>
        <v>0</v>
      </c>
      <c r="IM609" s="222">
        <f t="shared" si="1612"/>
        <v>0</v>
      </c>
      <c r="IN609" s="222">
        <f t="shared" si="1613"/>
        <v>0</v>
      </c>
      <c r="IO609" s="222">
        <f t="shared" si="1614"/>
        <v>0</v>
      </c>
      <c r="IP609" s="222">
        <f t="shared" si="1615"/>
        <v>0</v>
      </c>
      <c r="IQ609" s="222">
        <f t="shared" si="1616"/>
        <v>0</v>
      </c>
      <c r="IR609" s="222">
        <f t="shared" si="1617"/>
        <v>0</v>
      </c>
      <c r="IS609" s="222">
        <f t="shared" si="1618"/>
        <v>0</v>
      </c>
      <c r="IT609" s="222">
        <f t="shared" si="1619"/>
        <v>0</v>
      </c>
      <c r="IU609" s="222">
        <f t="shared" si="1620"/>
        <v>0</v>
      </c>
      <c r="IV609" s="222">
        <f t="shared" si="1621"/>
        <v>0</v>
      </c>
      <c r="IW609" s="222">
        <f t="shared" si="1622"/>
        <v>0</v>
      </c>
      <c r="IX609" s="222">
        <f t="shared" si="1623"/>
        <v>0</v>
      </c>
      <c r="IY609" s="222">
        <f t="shared" si="1624"/>
        <v>0</v>
      </c>
      <c r="IZ609" s="222">
        <f t="shared" si="1625"/>
        <v>0</v>
      </c>
      <c r="JA609" s="222">
        <f t="shared" si="1626"/>
        <v>0</v>
      </c>
      <c r="JB609" s="222">
        <f t="shared" si="1627"/>
        <v>0</v>
      </c>
    </row>
    <row r="610" spans="1:262">
      <c r="B610" s="230">
        <v>249</v>
      </c>
      <c r="C610" s="229">
        <f t="shared" si="1628"/>
        <v>4.8632812499999822E-3</v>
      </c>
      <c r="D610" s="226">
        <f t="shared" ca="1" si="1371"/>
        <v>72.118331874468154</v>
      </c>
      <c r="E610" s="225">
        <f ca="1">IU361</f>
        <v>0.11833187446816024</v>
      </c>
      <c r="F610" s="224">
        <v>249</v>
      </c>
      <c r="G610" s="222">
        <f t="shared" si="1372"/>
        <v>0</v>
      </c>
      <c r="H610" s="222">
        <f t="shared" si="1373"/>
        <v>0</v>
      </c>
      <c r="I610" s="222">
        <f t="shared" si="1374"/>
        <v>0</v>
      </c>
      <c r="J610" s="222">
        <f t="shared" si="1375"/>
        <v>0</v>
      </c>
      <c r="K610" s="222">
        <f t="shared" si="1376"/>
        <v>0</v>
      </c>
      <c r="L610" s="222">
        <f t="shared" si="1377"/>
        <v>0</v>
      </c>
      <c r="M610" s="222">
        <f t="shared" si="1378"/>
        <v>0</v>
      </c>
      <c r="N610" s="222">
        <f t="shared" si="1379"/>
        <v>0</v>
      </c>
      <c r="O610" s="222">
        <f t="shared" si="1380"/>
        <v>0</v>
      </c>
      <c r="P610" s="222">
        <f t="shared" si="1381"/>
        <v>0</v>
      </c>
      <c r="Q610" s="222">
        <f t="shared" si="1382"/>
        <v>0</v>
      </c>
      <c r="R610" s="222">
        <f t="shared" si="1383"/>
        <v>0</v>
      </c>
      <c r="S610" s="222">
        <f t="shared" si="1384"/>
        <v>0</v>
      </c>
      <c r="T610" s="222">
        <f t="shared" si="1385"/>
        <v>0</v>
      </c>
      <c r="U610" s="222">
        <f t="shared" si="1386"/>
        <v>0</v>
      </c>
      <c r="V610" s="222">
        <f t="shared" si="1387"/>
        <v>0</v>
      </c>
      <c r="W610" s="222">
        <f t="shared" si="1388"/>
        <v>0</v>
      </c>
      <c r="X610" s="222">
        <f t="shared" si="1389"/>
        <v>0</v>
      </c>
      <c r="Y610" s="222">
        <f t="shared" si="1390"/>
        <v>0</v>
      </c>
      <c r="Z610" s="222">
        <f t="shared" si="1391"/>
        <v>0</v>
      </c>
      <c r="AA610" s="222">
        <f t="shared" si="1392"/>
        <v>0</v>
      </c>
      <c r="AB610" s="222">
        <f t="shared" si="1393"/>
        <v>0</v>
      </c>
      <c r="AC610" s="222">
        <f t="shared" si="1394"/>
        <v>0</v>
      </c>
      <c r="AD610" s="222">
        <f t="shared" si="1395"/>
        <v>0</v>
      </c>
      <c r="AE610" s="222">
        <f t="shared" si="1396"/>
        <v>0</v>
      </c>
      <c r="AF610" s="222">
        <f t="shared" si="1397"/>
        <v>0</v>
      </c>
      <c r="AG610" s="222">
        <f t="shared" si="1398"/>
        <v>0</v>
      </c>
      <c r="AH610" s="222">
        <f t="shared" si="1399"/>
        <v>0</v>
      </c>
      <c r="AI610" s="222">
        <f t="shared" si="1400"/>
        <v>0</v>
      </c>
      <c r="AJ610" s="222">
        <f t="shared" si="1401"/>
        <v>0</v>
      </c>
      <c r="AK610" s="222">
        <f t="shared" si="1402"/>
        <v>0</v>
      </c>
      <c r="AL610" s="222">
        <f t="shared" si="1403"/>
        <v>0</v>
      </c>
      <c r="AM610" s="222">
        <f t="shared" si="1404"/>
        <v>0</v>
      </c>
      <c r="AN610" s="222">
        <f t="shared" si="1405"/>
        <v>0</v>
      </c>
      <c r="AO610" s="222">
        <f t="shared" si="1406"/>
        <v>0</v>
      </c>
      <c r="AP610" s="222">
        <f t="shared" si="1407"/>
        <v>0</v>
      </c>
      <c r="AQ610" s="222">
        <f t="shared" si="1408"/>
        <v>0</v>
      </c>
      <c r="AR610" s="222">
        <f t="shared" si="1409"/>
        <v>0</v>
      </c>
      <c r="AS610" s="222">
        <f t="shared" si="1410"/>
        <v>0</v>
      </c>
      <c r="AT610" s="222">
        <f t="shared" si="1411"/>
        <v>0</v>
      </c>
      <c r="AU610" s="222">
        <f t="shared" si="1412"/>
        <v>0</v>
      </c>
      <c r="AV610" s="222">
        <f t="shared" si="1413"/>
        <v>0</v>
      </c>
      <c r="AW610" s="222">
        <f t="shared" si="1414"/>
        <v>0</v>
      </c>
      <c r="AX610" s="222">
        <f t="shared" si="1415"/>
        <v>0</v>
      </c>
      <c r="AY610" s="222">
        <f t="shared" si="1416"/>
        <v>0</v>
      </c>
      <c r="AZ610" s="222">
        <f t="shared" si="1417"/>
        <v>0</v>
      </c>
      <c r="BA610" s="222">
        <f t="shared" si="1418"/>
        <v>0</v>
      </c>
      <c r="BB610" s="222">
        <f t="shared" si="1419"/>
        <v>0</v>
      </c>
      <c r="BC610" s="222">
        <f t="shared" si="1420"/>
        <v>0</v>
      </c>
      <c r="BD610" s="222">
        <f t="shared" si="1421"/>
        <v>0</v>
      </c>
      <c r="BE610" s="222">
        <f t="shared" si="1422"/>
        <v>0</v>
      </c>
      <c r="BF610" s="222">
        <f t="shared" si="1423"/>
        <v>0</v>
      </c>
      <c r="BG610" s="222">
        <f t="shared" si="1424"/>
        <v>0</v>
      </c>
      <c r="BH610" s="222">
        <f t="shared" si="1425"/>
        <v>0</v>
      </c>
      <c r="BI610" s="222">
        <f t="shared" si="1426"/>
        <v>0</v>
      </c>
      <c r="BJ610" s="222">
        <f t="shared" si="1427"/>
        <v>0</v>
      </c>
      <c r="BK610" s="222">
        <f t="shared" si="1428"/>
        <v>0</v>
      </c>
      <c r="BL610" s="222">
        <f t="shared" si="1429"/>
        <v>0</v>
      </c>
      <c r="BM610" s="222">
        <f t="shared" si="1430"/>
        <v>0</v>
      </c>
      <c r="BN610" s="222">
        <f t="shared" si="1431"/>
        <v>0</v>
      </c>
      <c r="BO610" s="222">
        <f t="shared" si="1432"/>
        <v>0</v>
      </c>
      <c r="BP610" s="222">
        <f t="shared" si="1433"/>
        <v>0</v>
      </c>
      <c r="BQ610" s="222">
        <f t="shared" si="1434"/>
        <v>0</v>
      </c>
      <c r="BR610" s="222">
        <f t="shared" si="1435"/>
        <v>0</v>
      </c>
      <c r="BS610" s="222">
        <f t="shared" si="1436"/>
        <v>0</v>
      </c>
      <c r="BT610" s="222">
        <f t="shared" si="1437"/>
        <v>0</v>
      </c>
      <c r="BU610" s="222">
        <f t="shared" si="1438"/>
        <v>0</v>
      </c>
      <c r="BV610" s="222">
        <f t="shared" si="1439"/>
        <v>0</v>
      </c>
      <c r="BW610" s="222">
        <f t="shared" si="1440"/>
        <v>0</v>
      </c>
      <c r="BX610" s="222">
        <f t="shared" si="1441"/>
        <v>0</v>
      </c>
      <c r="BY610" s="222">
        <f t="shared" si="1442"/>
        <v>0</v>
      </c>
      <c r="BZ610" s="222">
        <f t="shared" si="1443"/>
        <v>0</v>
      </c>
      <c r="CA610" s="222">
        <f t="shared" si="1444"/>
        <v>0</v>
      </c>
      <c r="CB610" s="222">
        <f t="shared" si="1445"/>
        <v>0</v>
      </c>
      <c r="CC610" s="222">
        <f t="shared" si="1446"/>
        <v>0</v>
      </c>
      <c r="CD610" s="222">
        <f t="shared" si="1447"/>
        <v>0</v>
      </c>
      <c r="CE610" s="222">
        <f t="shared" si="1448"/>
        <v>0</v>
      </c>
      <c r="CF610" s="222">
        <f t="shared" si="1449"/>
        <v>0</v>
      </c>
      <c r="CG610" s="222">
        <f t="shared" si="1450"/>
        <v>0</v>
      </c>
      <c r="CH610" s="222">
        <f t="shared" si="1451"/>
        <v>0</v>
      </c>
      <c r="CI610" s="222">
        <f t="shared" si="1452"/>
        <v>0</v>
      </c>
      <c r="CJ610" s="222">
        <f t="shared" si="1453"/>
        <v>0</v>
      </c>
      <c r="CK610" s="222">
        <f t="shared" si="1454"/>
        <v>0</v>
      </c>
      <c r="CL610" s="222">
        <f t="shared" si="1455"/>
        <v>0</v>
      </c>
      <c r="CM610" s="222">
        <f t="shared" si="1456"/>
        <v>0</v>
      </c>
      <c r="CN610" s="222">
        <f t="shared" si="1457"/>
        <v>0</v>
      </c>
      <c r="CO610" s="222">
        <f t="shared" si="1458"/>
        <v>0</v>
      </c>
      <c r="CP610" s="222">
        <f t="shared" si="1459"/>
        <v>0</v>
      </c>
      <c r="CQ610" s="222">
        <f t="shared" si="1460"/>
        <v>0</v>
      </c>
      <c r="CR610" s="222">
        <f t="shared" si="1461"/>
        <v>0</v>
      </c>
      <c r="CS610" s="222">
        <f t="shared" si="1462"/>
        <v>0</v>
      </c>
      <c r="CT610" s="222">
        <f t="shared" si="1463"/>
        <v>0</v>
      </c>
      <c r="CU610" s="222">
        <f t="shared" si="1464"/>
        <v>0</v>
      </c>
      <c r="CV610" s="222">
        <f t="shared" si="1465"/>
        <v>0</v>
      </c>
      <c r="CW610" s="222">
        <f t="shared" si="1466"/>
        <v>0</v>
      </c>
      <c r="CX610" s="222">
        <f t="shared" si="1467"/>
        <v>0</v>
      </c>
      <c r="CY610" s="222">
        <f t="shared" si="1468"/>
        <v>0</v>
      </c>
      <c r="CZ610" s="222">
        <f t="shared" si="1469"/>
        <v>0</v>
      </c>
      <c r="DA610" s="222">
        <f t="shared" si="1470"/>
        <v>0</v>
      </c>
      <c r="DB610" s="222">
        <f t="shared" si="1471"/>
        <v>0</v>
      </c>
      <c r="DC610" s="222">
        <f t="shared" si="1472"/>
        <v>0</v>
      </c>
      <c r="DD610" s="222">
        <f t="shared" si="1473"/>
        <v>0</v>
      </c>
      <c r="DE610" s="222">
        <f t="shared" si="1474"/>
        <v>0</v>
      </c>
      <c r="DF610" s="222">
        <f t="shared" si="1475"/>
        <v>0</v>
      </c>
      <c r="DG610" s="222">
        <f t="shared" si="1476"/>
        <v>0</v>
      </c>
      <c r="DH610" s="222">
        <f t="shared" si="1477"/>
        <v>0</v>
      </c>
      <c r="DI610" s="222">
        <f t="shared" si="1478"/>
        <v>0</v>
      </c>
      <c r="DJ610" s="222">
        <f t="shared" si="1479"/>
        <v>0</v>
      </c>
      <c r="DK610" s="222">
        <f t="shared" si="1480"/>
        <v>0</v>
      </c>
      <c r="DL610" s="222">
        <f t="shared" si="1481"/>
        <v>0</v>
      </c>
      <c r="DM610" s="222">
        <f t="shared" si="1482"/>
        <v>0</v>
      </c>
      <c r="DN610" s="222">
        <f t="shared" si="1483"/>
        <v>0</v>
      </c>
      <c r="DO610" s="222">
        <f t="shared" si="1484"/>
        <v>0</v>
      </c>
      <c r="DP610" s="222">
        <f t="shared" si="1485"/>
        <v>0</v>
      </c>
      <c r="DQ610" s="222">
        <f t="shared" si="1486"/>
        <v>0</v>
      </c>
      <c r="DR610" s="222">
        <f t="shared" si="1487"/>
        <v>0</v>
      </c>
      <c r="DS610" s="222">
        <f t="shared" si="1488"/>
        <v>0</v>
      </c>
      <c r="DT610" s="222">
        <f t="shared" si="1489"/>
        <v>0</v>
      </c>
      <c r="DU610" s="222">
        <f t="shared" si="1490"/>
        <v>0</v>
      </c>
      <c r="DV610" s="222">
        <f t="shared" si="1491"/>
        <v>0</v>
      </c>
      <c r="DW610" s="222">
        <f t="shared" si="1492"/>
        <v>0</v>
      </c>
      <c r="DX610" s="222">
        <f t="shared" si="1493"/>
        <v>0</v>
      </c>
      <c r="DY610" s="222">
        <f t="shared" si="1494"/>
        <v>0</v>
      </c>
      <c r="DZ610" s="222">
        <f t="shared" si="1495"/>
        <v>0</v>
      </c>
      <c r="EA610" s="222">
        <f t="shared" si="1496"/>
        <v>0</v>
      </c>
      <c r="EB610" s="222">
        <f t="shared" si="1497"/>
        <v>0</v>
      </c>
      <c r="EC610" s="222">
        <f t="shared" si="1498"/>
        <v>0</v>
      </c>
      <c r="ED610" s="222">
        <f t="shared" si="1499"/>
        <v>0</v>
      </c>
      <c r="EE610" s="222">
        <f t="shared" si="1500"/>
        <v>0</v>
      </c>
      <c r="EF610" s="222">
        <f t="shared" si="1501"/>
        <v>0</v>
      </c>
      <c r="EG610" s="222">
        <f t="shared" si="1502"/>
        <v>0</v>
      </c>
      <c r="EH610" s="222">
        <f t="shared" si="1503"/>
        <v>0</v>
      </c>
      <c r="EI610" s="222">
        <f t="shared" si="1504"/>
        <v>0</v>
      </c>
      <c r="EJ610" s="222">
        <f t="shared" si="1505"/>
        <v>0</v>
      </c>
      <c r="EK610" s="222">
        <f t="shared" si="1506"/>
        <v>0</v>
      </c>
      <c r="EL610" s="222">
        <f t="shared" si="1507"/>
        <v>0</v>
      </c>
      <c r="EM610" s="222">
        <f t="shared" si="1508"/>
        <v>0</v>
      </c>
      <c r="EN610" s="222">
        <f t="shared" si="1509"/>
        <v>0</v>
      </c>
      <c r="EO610" s="222">
        <f t="shared" si="1510"/>
        <v>0</v>
      </c>
      <c r="EP610" s="222">
        <f t="shared" si="1511"/>
        <v>0</v>
      </c>
      <c r="EQ610" s="222">
        <f t="shared" si="1512"/>
        <v>0</v>
      </c>
      <c r="ER610" s="222">
        <f t="shared" si="1513"/>
        <v>0</v>
      </c>
      <c r="ES610" s="222">
        <f t="shared" si="1514"/>
        <v>0</v>
      </c>
      <c r="ET610" s="222">
        <f t="shared" si="1515"/>
        <v>0</v>
      </c>
      <c r="EU610" s="222">
        <f t="shared" si="1516"/>
        <v>0</v>
      </c>
      <c r="EV610" s="222">
        <f t="shared" si="1517"/>
        <v>0</v>
      </c>
      <c r="EW610" s="222">
        <f t="shared" si="1518"/>
        <v>0</v>
      </c>
      <c r="EX610" s="222">
        <f t="shared" si="1519"/>
        <v>0</v>
      </c>
      <c r="EY610" s="222">
        <f t="shared" si="1520"/>
        <v>0</v>
      </c>
      <c r="EZ610" s="222">
        <f t="shared" si="1521"/>
        <v>0</v>
      </c>
      <c r="FA610" s="222">
        <f t="shared" si="1522"/>
        <v>0</v>
      </c>
      <c r="FB610" s="222">
        <f t="shared" si="1523"/>
        <v>0</v>
      </c>
      <c r="FC610" s="222">
        <f t="shared" si="1524"/>
        <v>0</v>
      </c>
      <c r="FD610" s="222">
        <f t="shared" si="1525"/>
        <v>0</v>
      </c>
      <c r="FE610" s="222">
        <f t="shared" si="1526"/>
        <v>0</v>
      </c>
      <c r="FF610" s="222">
        <f t="shared" si="1527"/>
        <v>0</v>
      </c>
      <c r="FG610" s="222">
        <f t="shared" si="1528"/>
        <v>0</v>
      </c>
      <c r="FH610" s="222">
        <f t="shared" si="1529"/>
        <v>0</v>
      </c>
      <c r="FI610" s="222">
        <f t="shared" si="1530"/>
        <v>0</v>
      </c>
      <c r="FJ610" s="222">
        <f t="shared" si="1531"/>
        <v>0</v>
      </c>
      <c r="FK610" s="222">
        <f t="shared" si="1532"/>
        <v>0</v>
      </c>
      <c r="FL610" s="222">
        <f t="shared" si="1533"/>
        <v>0</v>
      </c>
      <c r="FM610" s="222">
        <f t="shared" si="1534"/>
        <v>0</v>
      </c>
      <c r="FN610" s="222">
        <f t="shared" si="1535"/>
        <v>0</v>
      </c>
      <c r="FO610" s="222">
        <f t="shared" si="1536"/>
        <v>0</v>
      </c>
      <c r="FP610" s="222">
        <f t="shared" si="1537"/>
        <v>0</v>
      </c>
      <c r="FQ610" s="222">
        <f t="shared" si="1538"/>
        <v>0</v>
      </c>
      <c r="FR610" s="222">
        <f t="shared" si="1539"/>
        <v>0</v>
      </c>
      <c r="FS610" s="222">
        <f t="shared" si="1540"/>
        <v>0</v>
      </c>
      <c r="FT610" s="222">
        <f t="shared" si="1541"/>
        <v>0</v>
      </c>
      <c r="FU610" s="222">
        <f t="shared" si="1542"/>
        <v>0</v>
      </c>
      <c r="FV610" s="222">
        <f t="shared" si="1543"/>
        <v>0</v>
      </c>
      <c r="FW610" s="222">
        <f t="shared" si="1544"/>
        <v>0</v>
      </c>
      <c r="FX610" s="222">
        <f t="shared" si="1545"/>
        <v>0</v>
      </c>
      <c r="FY610" s="222">
        <f t="shared" si="1546"/>
        <v>0</v>
      </c>
      <c r="FZ610" s="222">
        <f t="shared" si="1547"/>
        <v>0</v>
      </c>
      <c r="GA610" s="222">
        <f t="shared" si="1548"/>
        <v>0</v>
      </c>
      <c r="GB610" s="222">
        <f t="shared" si="1549"/>
        <v>0</v>
      </c>
      <c r="GC610" s="222">
        <f t="shared" si="1550"/>
        <v>0</v>
      </c>
      <c r="GD610" s="222">
        <f t="shared" si="1551"/>
        <v>0</v>
      </c>
      <c r="GE610" s="222">
        <f t="shared" si="1552"/>
        <v>0</v>
      </c>
      <c r="GF610" s="222">
        <f t="shared" si="1553"/>
        <v>0</v>
      </c>
      <c r="GG610" s="222">
        <f t="shared" si="1554"/>
        <v>0</v>
      </c>
      <c r="GH610" s="222">
        <f t="shared" si="1555"/>
        <v>0</v>
      </c>
      <c r="GI610" s="222">
        <f t="shared" si="1556"/>
        <v>0</v>
      </c>
      <c r="GJ610" s="222">
        <f t="shared" si="1557"/>
        <v>0</v>
      </c>
      <c r="GK610" s="222">
        <f t="shared" si="1558"/>
        <v>0</v>
      </c>
      <c r="GL610" s="222">
        <f t="shared" si="1559"/>
        <v>0</v>
      </c>
      <c r="GM610" s="222">
        <f t="shared" si="1560"/>
        <v>0</v>
      </c>
      <c r="GN610" s="222">
        <f t="shared" si="1561"/>
        <v>0</v>
      </c>
      <c r="GO610" s="222">
        <f t="shared" si="1562"/>
        <v>0</v>
      </c>
      <c r="GP610" s="222">
        <f t="shared" si="1563"/>
        <v>0</v>
      </c>
      <c r="GQ610" s="222">
        <f t="shared" si="1564"/>
        <v>0</v>
      </c>
      <c r="GR610" s="222">
        <f t="shared" si="1565"/>
        <v>0</v>
      </c>
      <c r="GS610" s="222">
        <f t="shared" si="1566"/>
        <v>0</v>
      </c>
      <c r="GT610" s="222">
        <f t="shared" si="1567"/>
        <v>0</v>
      </c>
      <c r="GU610" s="222">
        <f t="shared" si="1568"/>
        <v>0</v>
      </c>
      <c r="GV610" s="222">
        <f t="shared" si="1569"/>
        <v>0</v>
      </c>
      <c r="GW610" s="222">
        <f t="shared" si="1570"/>
        <v>0</v>
      </c>
      <c r="GX610" s="222">
        <f t="shared" si="1571"/>
        <v>0</v>
      </c>
      <c r="GY610" s="222">
        <f t="shared" si="1572"/>
        <v>0</v>
      </c>
      <c r="GZ610" s="222">
        <f t="shared" si="1573"/>
        <v>0</v>
      </c>
      <c r="HA610" s="222">
        <f t="shared" si="1574"/>
        <v>0</v>
      </c>
      <c r="HB610" s="222">
        <f t="shared" si="1575"/>
        <v>0</v>
      </c>
      <c r="HC610" s="222">
        <f t="shared" si="1576"/>
        <v>0</v>
      </c>
      <c r="HD610" s="222">
        <f t="shared" si="1577"/>
        <v>0</v>
      </c>
      <c r="HE610" s="222">
        <f t="shared" si="1578"/>
        <v>0</v>
      </c>
      <c r="HF610" s="222">
        <f t="shared" si="1579"/>
        <v>0</v>
      </c>
      <c r="HG610" s="222">
        <f t="shared" si="1580"/>
        <v>0</v>
      </c>
      <c r="HH610" s="222">
        <f t="shared" si="1581"/>
        <v>0</v>
      </c>
      <c r="HI610" s="222">
        <f t="shared" si="1582"/>
        <v>0</v>
      </c>
      <c r="HJ610" s="222">
        <f t="shared" si="1583"/>
        <v>0</v>
      </c>
      <c r="HK610" s="222">
        <f t="shared" si="1584"/>
        <v>0</v>
      </c>
      <c r="HL610" s="222">
        <f t="shared" si="1585"/>
        <v>0</v>
      </c>
      <c r="HM610" s="222">
        <f t="shared" si="1586"/>
        <v>0</v>
      </c>
      <c r="HN610" s="222">
        <f t="shared" si="1587"/>
        <v>0</v>
      </c>
      <c r="HO610" s="222">
        <f t="shared" si="1588"/>
        <v>0</v>
      </c>
      <c r="HP610" s="222">
        <f t="shared" si="1589"/>
        <v>0</v>
      </c>
      <c r="HQ610" s="222">
        <f t="shared" si="1590"/>
        <v>0</v>
      </c>
      <c r="HR610" s="222">
        <f t="shared" si="1591"/>
        <v>0</v>
      </c>
      <c r="HS610" s="222">
        <f t="shared" si="1592"/>
        <v>0</v>
      </c>
      <c r="HT610" s="222">
        <f t="shared" si="1593"/>
        <v>0</v>
      </c>
      <c r="HU610" s="222">
        <f t="shared" si="1594"/>
        <v>0</v>
      </c>
      <c r="HV610" s="222">
        <f t="shared" si="1595"/>
        <v>0</v>
      </c>
      <c r="HW610" s="222">
        <f t="shared" si="1596"/>
        <v>0</v>
      </c>
      <c r="HX610" s="222">
        <f t="shared" si="1597"/>
        <v>0</v>
      </c>
      <c r="HY610" s="222">
        <f t="shared" si="1598"/>
        <v>0</v>
      </c>
      <c r="HZ610" s="222">
        <f t="shared" si="1599"/>
        <v>0</v>
      </c>
      <c r="IA610" s="222">
        <f t="shared" si="1600"/>
        <v>0</v>
      </c>
      <c r="IB610" s="222">
        <f t="shared" si="1601"/>
        <v>0</v>
      </c>
      <c r="IC610" s="222">
        <f t="shared" si="1602"/>
        <v>0</v>
      </c>
      <c r="ID610" s="222">
        <f t="shared" si="1603"/>
        <v>0</v>
      </c>
      <c r="IE610" s="222">
        <f t="shared" si="1604"/>
        <v>0</v>
      </c>
      <c r="IF610" s="222">
        <f t="shared" si="1605"/>
        <v>0</v>
      </c>
      <c r="IG610" s="222">
        <f t="shared" si="1606"/>
        <v>0</v>
      </c>
      <c r="IH610" s="222">
        <f t="shared" si="1607"/>
        <v>0</v>
      </c>
      <c r="II610" s="222">
        <f t="shared" si="1608"/>
        <v>0</v>
      </c>
      <c r="IJ610" s="222">
        <f t="shared" si="1609"/>
        <v>0</v>
      </c>
      <c r="IK610" s="222">
        <f t="shared" si="1610"/>
        <v>0</v>
      </c>
      <c r="IL610" s="222">
        <f t="shared" si="1611"/>
        <v>0</v>
      </c>
      <c r="IM610" s="222">
        <f t="shared" si="1612"/>
        <v>0</v>
      </c>
      <c r="IN610" s="222">
        <f t="shared" si="1613"/>
        <v>0</v>
      </c>
      <c r="IO610" s="222">
        <f t="shared" si="1614"/>
        <v>0</v>
      </c>
      <c r="IP610" s="222">
        <f t="shared" si="1615"/>
        <v>0</v>
      </c>
      <c r="IQ610" s="222">
        <f t="shared" si="1616"/>
        <v>0</v>
      </c>
      <c r="IR610" s="222">
        <f t="shared" si="1617"/>
        <v>0</v>
      </c>
      <c r="IS610" s="222">
        <f t="shared" si="1618"/>
        <v>0</v>
      </c>
      <c r="IT610" s="222">
        <f t="shared" si="1619"/>
        <v>0</v>
      </c>
      <c r="IU610" s="222">
        <f t="shared" si="1620"/>
        <v>0</v>
      </c>
      <c r="IV610" s="222">
        <f t="shared" si="1621"/>
        <v>0</v>
      </c>
      <c r="IW610" s="222">
        <f t="shared" si="1622"/>
        <v>0</v>
      </c>
      <c r="IX610" s="222">
        <f t="shared" si="1623"/>
        <v>0</v>
      </c>
      <c r="IY610" s="222">
        <f t="shared" si="1624"/>
        <v>0</v>
      </c>
      <c r="IZ610" s="222">
        <f t="shared" si="1625"/>
        <v>0</v>
      </c>
      <c r="JA610" s="222">
        <f t="shared" si="1626"/>
        <v>0</v>
      </c>
      <c r="JB610" s="222">
        <f t="shared" si="1627"/>
        <v>0</v>
      </c>
    </row>
    <row r="611" spans="1:262">
      <c r="B611" s="230">
        <v>250</v>
      </c>
      <c r="C611" s="229">
        <f t="shared" si="1628"/>
        <v>4.8828124999999818E-3</v>
      </c>
      <c r="D611" s="226">
        <f t="shared" ca="1" si="1371"/>
        <v>72.113180795138689</v>
      </c>
      <c r="E611" s="225">
        <f ca="1">IV361</f>
        <v>0.11318079513868425</v>
      </c>
      <c r="F611" s="224">
        <v>250</v>
      </c>
      <c r="G611" s="222">
        <f t="shared" si="1372"/>
        <v>0</v>
      </c>
      <c r="H611" s="222">
        <f t="shared" si="1373"/>
        <v>0</v>
      </c>
      <c r="I611" s="222">
        <f t="shared" si="1374"/>
        <v>0</v>
      </c>
      <c r="J611" s="222">
        <f t="shared" si="1375"/>
        <v>0</v>
      </c>
      <c r="K611" s="222">
        <f t="shared" si="1376"/>
        <v>0</v>
      </c>
      <c r="L611" s="222">
        <f t="shared" si="1377"/>
        <v>0</v>
      </c>
      <c r="M611" s="222">
        <f t="shared" si="1378"/>
        <v>0</v>
      </c>
      <c r="N611" s="222">
        <f t="shared" si="1379"/>
        <v>0</v>
      </c>
      <c r="O611" s="222">
        <f t="shared" si="1380"/>
        <v>0</v>
      </c>
      <c r="P611" s="222">
        <f t="shared" si="1381"/>
        <v>0</v>
      </c>
      <c r="Q611" s="222">
        <f t="shared" si="1382"/>
        <v>0</v>
      </c>
      <c r="R611" s="222">
        <f t="shared" si="1383"/>
        <v>0</v>
      </c>
      <c r="S611" s="222">
        <f t="shared" si="1384"/>
        <v>0</v>
      </c>
      <c r="T611" s="222">
        <f t="shared" si="1385"/>
        <v>0</v>
      </c>
      <c r="U611" s="222">
        <f t="shared" si="1386"/>
        <v>0</v>
      </c>
      <c r="V611" s="222">
        <f t="shared" si="1387"/>
        <v>0</v>
      </c>
      <c r="W611" s="222">
        <f t="shared" si="1388"/>
        <v>0</v>
      </c>
      <c r="X611" s="222">
        <f t="shared" si="1389"/>
        <v>0</v>
      </c>
      <c r="Y611" s="222">
        <f t="shared" si="1390"/>
        <v>0</v>
      </c>
      <c r="Z611" s="222">
        <f t="shared" si="1391"/>
        <v>0</v>
      </c>
      <c r="AA611" s="222">
        <f t="shared" si="1392"/>
        <v>0</v>
      </c>
      <c r="AB611" s="222">
        <f t="shared" si="1393"/>
        <v>0</v>
      </c>
      <c r="AC611" s="222">
        <f t="shared" si="1394"/>
        <v>0</v>
      </c>
      <c r="AD611" s="222">
        <f t="shared" si="1395"/>
        <v>0</v>
      </c>
      <c r="AE611" s="222">
        <f t="shared" si="1396"/>
        <v>0</v>
      </c>
      <c r="AF611" s="222">
        <f t="shared" si="1397"/>
        <v>0</v>
      </c>
      <c r="AG611" s="222">
        <f t="shared" si="1398"/>
        <v>0</v>
      </c>
      <c r="AH611" s="222">
        <f t="shared" si="1399"/>
        <v>0</v>
      </c>
      <c r="AI611" s="222">
        <f t="shared" si="1400"/>
        <v>0</v>
      </c>
      <c r="AJ611" s="222">
        <f t="shared" si="1401"/>
        <v>0</v>
      </c>
      <c r="AK611" s="222">
        <f t="shared" si="1402"/>
        <v>0</v>
      </c>
      <c r="AL611" s="222">
        <f t="shared" si="1403"/>
        <v>0</v>
      </c>
      <c r="AM611" s="222">
        <f t="shared" si="1404"/>
        <v>0</v>
      </c>
      <c r="AN611" s="222">
        <f t="shared" si="1405"/>
        <v>0</v>
      </c>
      <c r="AO611" s="222">
        <f t="shared" si="1406"/>
        <v>0</v>
      </c>
      <c r="AP611" s="222">
        <f t="shared" si="1407"/>
        <v>0</v>
      </c>
      <c r="AQ611" s="222">
        <f t="shared" si="1408"/>
        <v>0</v>
      </c>
      <c r="AR611" s="222">
        <f t="shared" si="1409"/>
        <v>0</v>
      </c>
      <c r="AS611" s="222">
        <f t="shared" si="1410"/>
        <v>0</v>
      </c>
      <c r="AT611" s="222">
        <f t="shared" si="1411"/>
        <v>0</v>
      </c>
      <c r="AU611" s="222">
        <f t="shared" si="1412"/>
        <v>0</v>
      </c>
      <c r="AV611" s="222">
        <f t="shared" si="1413"/>
        <v>0</v>
      </c>
      <c r="AW611" s="222">
        <f t="shared" si="1414"/>
        <v>0</v>
      </c>
      <c r="AX611" s="222">
        <f t="shared" si="1415"/>
        <v>0</v>
      </c>
      <c r="AY611" s="222">
        <f t="shared" si="1416"/>
        <v>0</v>
      </c>
      <c r="AZ611" s="222">
        <f t="shared" si="1417"/>
        <v>0</v>
      </c>
      <c r="BA611" s="222">
        <f t="shared" si="1418"/>
        <v>0</v>
      </c>
      <c r="BB611" s="222">
        <f t="shared" si="1419"/>
        <v>0</v>
      </c>
      <c r="BC611" s="222">
        <f t="shared" si="1420"/>
        <v>0</v>
      </c>
      <c r="BD611" s="222">
        <f t="shared" si="1421"/>
        <v>0</v>
      </c>
      <c r="BE611" s="222">
        <f t="shared" si="1422"/>
        <v>0</v>
      </c>
      <c r="BF611" s="222">
        <f t="shared" si="1423"/>
        <v>0</v>
      </c>
      <c r="BG611" s="222">
        <f t="shared" si="1424"/>
        <v>0</v>
      </c>
      <c r="BH611" s="222">
        <f t="shared" si="1425"/>
        <v>0</v>
      </c>
      <c r="BI611" s="222">
        <f t="shared" si="1426"/>
        <v>0</v>
      </c>
      <c r="BJ611" s="222">
        <f t="shared" si="1427"/>
        <v>0</v>
      </c>
      <c r="BK611" s="222">
        <f t="shared" si="1428"/>
        <v>0</v>
      </c>
      <c r="BL611" s="222">
        <f t="shared" si="1429"/>
        <v>0</v>
      </c>
      <c r="BM611" s="222">
        <f t="shared" si="1430"/>
        <v>0</v>
      </c>
      <c r="BN611" s="222">
        <f t="shared" si="1431"/>
        <v>0</v>
      </c>
      <c r="BO611" s="222">
        <f t="shared" si="1432"/>
        <v>0</v>
      </c>
      <c r="BP611" s="222">
        <f t="shared" si="1433"/>
        <v>0</v>
      </c>
      <c r="BQ611" s="222">
        <f t="shared" si="1434"/>
        <v>0</v>
      </c>
      <c r="BR611" s="222">
        <f t="shared" si="1435"/>
        <v>0</v>
      </c>
      <c r="BS611" s="222">
        <f t="shared" si="1436"/>
        <v>0</v>
      </c>
      <c r="BT611" s="222">
        <f t="shared" si="1437"/>
        <v>0</v>
      </c>
      <c r="BU611" s="222">
        <f t="shared" si="1438"/>
        <v>0</v>
      </c>
      <c r="BV611" s="222">
        <f t="shared" si="1439"/>
        <v>0</v>
      </c>
      <c r="BW611" s="222">
        <f t="shared" si="1440"/>
        <v>0</v>
      </c>
      <c r="BX611" s="222">
        <f t="shared" si="1441"/>
        <v>0</v>
      </c>
      <c r="BY611" s="222">
        <f t="shared" si="1442"/>
        <v>0</v>
      </c>
      <c r="BZ611" s="222">
        <f t="shared" si="1443"/>
        <v>0</v>
      </c>
      <c r="CA611" s="222">
        <f t="shared" si="1444"/>
        <v>0</v>
      </c>
      <c r="CB611" s="222">
        <f t="shared" si="1445"/>
        <v>0</v>
      </c>
      <c r="CC611" s="222">
        <f t="shared" si="1446"/>
        <v>0</v>
      </c>
      <c r="CD611" s="222">
        <f t="shared" si="1447"/>
        <v>0</v>
      </c>
      <c r="CE611" s="222">
        <f t="shared" si="1448"/>
        <v>0</v>
      </c>
      <c r="CF611" s="222">
        <f t="shared" si="1449"/>
        <v>0</v>
      </c>
      <c r="CG611" s="222">
        <f t="shared" si="1450"/>
        <v>0</v>
      </c>
      <c r="CH611" s="222">
        <f t="shared" si="1451"/>
        <v>0</v>
      </c>
      <c r="CI611" s="222">
        <f t="shared" si="1452"/>
        <v>0</v>
      </c>
      <c r="CJ611" s="222">
        <f t="shared" si="1453"/>
        <v>0</v>
      </c>
      <c r="CK611" s="222">
        <f t="shared" si="1454"/>
        <v>0</v>
      </c>
      <c r="CL611" s="222">
        <f t="shared" si="1455"/>
        <v>0</v>
      </c>
      <c r="CM611" s="222">
        <f t="shared" si="1456"/>
        <v>0</v>
      </c>
      <c r="CN611" s="222">
        <f t="shared" si="1457"/>
        <v>0</v>
      </c>
      <c r="CO611" s="222">
        <f t="shared" si="1458"/>
        <v>0</v>
      </c>
      <c r="CP611" s="222">
        <f t="shared" si="1459"/>
        <v>0</v>
      </c>
      <c r="CQ611" s="222">
        <f t="shared" si="1460"/>
        <v>0</v>
      </c>
      <c r="CR611" s="222">
        <f t="shared" si="1461"/>
        <v>0</v>
      </c>
      <c r="CS611" s="222">
        <f t="shared" si="1462"/>
        <v>0</v>
      </c>
      <c r="CT611" s="222">
        <f t="shared" si="1463"/>
        <v>0</v>
      </c>
      <c r="CU611" s="222">
        <f t="shared" si="1464"/>
        <v>0</v>
      </c>
      <c r="CV611" s="222">
        <f t="shared" si="1465"/>
        <v>0</v>
      </c>
      <c r="CW611" s="222">
        <f t="shared" si="1466"/>
        <v>0</v>
      </c>
      <c r="CX611" s="222">
        <f t="shared" si="1467"/>
        <v>0</v>
      </c>
      <c r="CY611" s="222">
        <f t="shared" si="1468"/>
        <v>0</v>
      </c>
      <c r="CZ611" s="222">
        <f t="shared" si="1469"/>
        <v>0</v>
      </c>
      <c r="DA611" s="222">
        <f t="shared" si="1470"/>
        <v>0</v>
      </c>
      <c r="DB611" s="222">
        <f t="shared" si="1471"/>
        <v>0</v>
      </c>
      <c r="DC611" s="222">
        <f t="shared" si="1472"/>
        <v>0</v>
      </c>
      <c r="DD611" s="222">
        <f t="shared" si="1473"/>
        <v>0</v>
      </c>
      <c r="DE611" s="222">
        <f t="shared" si="1474"/>
        <v>0</v>
      </c>
      <c r="DF611" s="222">
        <f t="shared" si="1475"/>
        <v>0</v>
      </c>
      <c r="DG611" s="222">
        <f t="shared" si="1476"/>
        <v>0</v>
      </c>
      <c r="DH611" s="222">
        <f t="shared" si="1477"/>
        <v>0</v>
      </c>
      <c r="DI611" s="222">
        <f t="shared" si="1478"/>
        <v>0</v>
      </c>
      <c r="DJ611" s="222">
        <f t="shared" si="1479"/>
        <v>0</v>
      </c>
      <c r="DK611" s="222">
        <f t="shared" si="1480"/>
        <v>0</v>
      </c>
      <c r="DL611" s="222">
        <f t="shared" si="1481"/>
        <v>0</v>
      </c>
      <c r="DM611" s="222">
        <f t="shared" si="1482"/>
        <v>0</v>
      </c>
      <c r="DN611" s="222">
        <f t="shared" si="1483"/>
        <v>0</v>
      </c>
      <c r="DO611" s="222">
        <f t="shared" si="1484"/>
        <v>0</v>
      </c>
      <c r="DP611" s="222">
        <f t="shared" si="1485"/>
        <v>0</v>
      </c>
      <c r="DQ611" s="222">
        <f t="shared" si="1486"/>
        <v>0</v>
      </c>
      <c r="DR611" s="222">
        <f t="shared" si="1487"/>
        <v>0</v>
      </c>
      <c r="DS611" s="222">
        <f t="shared" si="1488"/>
        <v>0</v>
      </c>
      <c r="DT611" s="222">
        <f t="shared" si="1489"/>
        <v>0</v>
      </c>
      <c r="DU611" s="222">
        <f t="shared" si="1490"/>
        <v>0</v>
      </c>
      <c r="DV611" s="222">
        <f t="shared" si="1491"/>
        <v>0</v>
      </c>
      <c r="DW611" s="222">
        <f t="shared" si="1492"/>
        <v>0</v>
      </c>
      <c r="DX611" s="222">
        <f t="shared" si="1493"/>
        <v>0</v>
      </c>
      <c r="DY611" s="222">
        <f t="shared" si="1494"/>
        <v>0</v>
      </c>
      <c r="DZ611" s="222">
        <f t="shared" si="1495"/>
        <v>0</v>
      </c>
      <c r="EA611" s="222">
        <f t="shared" si="1496"/>
        <v>0</v>
      </c>
      <c r="EB611" s="222">
        <f t="shared" si="1497"/>
        <v>0</v>
      </c>
      <c r="EC611" s="222">
        <f t="shared" si="1498"/>
        <v>0</v>
      </c>
      <c r="ED611" s="222">
        <f t="shared" si="1499"/>
        <v>0</v>
      </c>
      <c r="EE611" s="222">
        <f t="shared" si="1500"/>
        <v>0</v>
      </c>
      <c r="EF611" s="222">
        <f t="shared" si="1501"/>
        <v>0</v>
      </c>
      <c r="EG611" s="222">
        <f t="shared" si="1502"/>
        <v>0</v>
      </c>
      <c r="EH611" s="222">
        <f t="shared" si="1503"/>
        <v>0</v>
      </c>
      <c r="EI611" s="222">
        <f t="shared" si="1504"/>
        <v>0</v>
      </c>
      <c r="EJ611" s="222">
        <f t="shared" si="1505"/>
        <v>0</v>
      </c>
      <c r="EK611" s="222">
        <f t="shared" si="1506"/>
        <v>0</v>
      </c>
      <c r="EL611" s="222">
        <f t="shared" si="1507"/>
        <v>0</v>
      </c>
      <c r="EM611" s="222">
        <f t="shared" si="1508"/>
        <v>0</v>
      </c>
      <c r="EN611" s="222">
        <f t="shared" si="1509"/>
        <v>0</v>
      </c>
      <c r="EO611" s="222">
        <f t="shared" si="1510"/>
        <v>0</v>
      </c>
      <c r="EP611" s="222">
        <f t="shared" si="1511"/>
        <v>0</v>
      </c>
      <c r="EQ611" s="222">
        <f t="shared" si="1512"/>
        <v>0</v>
      </c>
      <c r="ER611" s="222">
        <f t="shared" si="1513"/>
        <v>0</v>
      </c>
      <c r="ES611" s="222">
        <f t="shared" si="1514"/>
        <v>0</v>
      </c>
      <c r="ET611" s="222">
        <f t="shared" si="1515"/>
        <v>0</v>
      </c>
      <c r="EU611" s="222">
        <f t="shared" si="1516"/>
        <v>0</v>
      </c>
      <c r="EV611" s="222">
        <f t="shared" si="1517"/>
        <v>0</v>
      </c>
      <c r="EW611" s="222">
        <f t="shared" si="1518"/>
        <v>0</v>
      </c>
      <c r="EX611" s="222">
        <f t="shared" si="1519"/>
        <v>0</v>
      </c>
      <c r="EY611" s="222">
        <f t="shared" si="1520"/>
        <v>0</v>
      </c>
      <c r="EZ611" s="222">
        <f t="shared" si="1521"/>
        <v>0</v>
      </c>
      <c r="FA611" s="222">
        <f t="shared" si="1522"/>
        <v>0</v>
      </c>
      <c r="FB611" s="222">
        <f t="shared" si="1523"/>
        <v>0</v>
      </c>
      <c r="FC611" s="222">
        <f t="shared" si="1524"/>
        <v>0</v>
      </c>
      <c r="FD611" s="222">
        <f t="shared" si="1525"/>
        <v>0</v>
      </c>
      <c r="FE611" s="222">
        <f t="shared" si="1526"/>
        <v>0</v>
      </c>
      <c r="FF611" s="222">
        <f t="shared" si="1527"/>
        <v>0</v>
      </c>
      <c r="FG611" s="222">
        <f t="shared" si="1528"/>
        <v>0</v>
      </c>
      <c r="FH611" s="222">
        <f t="shared" si="1529"/>
        <v>0</v>
      </c>
      <c r="FI611" s="222">
        <f t="shared" si="1530"/>
        <v>0</v>
      </c>
      <c r="FJ611" s="222">
        <f t="shared" si="1531"/>
        <v>0</v>
      </c>
      <c r="FK611" s="222">
        <f t="shared" si="1532"/>
        <v>0</v>
      </c>
      <c r="FL611" s="222">
        <f t="shared" si="1533"/>
        <v>0</v>
      </c>
      <c r="FM611" s="222">
        <f t="shared" si="1534"/>
        <v>0</v>
      </c>
      <c r="FN611" s="222">
        <f t="shared" si="1535"/>
        <v>0</v>
      </c>
      <c r="FO611" s="222">
        <f t="shared" si="1536"/>
        <v>0</v>
      </c>
      <c r="FP611" s="222">
        <f t="shared" si="1537"/>
        <v>0</v>
      </c>
      <c r="FQ611" s="222">
        <f t="shared" si="1538"/>
        <v>0</v>
      </c>
      <c r="FR611" s="222">
        <f t="shared" si="1539"/>
        <v>0</v>
      </c>
      <c r="FS611" s="222">
        <f t="shared" si="1540"/>
        <v>0</v>
      </c>
      <c r="FT611" s="222">
        <f t="shared" si="1541"/>
        <v>0</v>
      </c>
      <c r="FU611" s="222">
        <f t="shared" si="1542"/>
        <v>0</v>
      </c>
      <c r="FV611" s="222">
        <f t="shared" si="1543"/>
        <v>0</v>
      </c>
      <c r="FW611" s="222">
        <f t="shared" si="1544"/>
        <v>0</v>
      </c>
      <c r="FX611" s="222">
        <f t="shared" si="1545"/>
        <v>0</v>
      </c>
      <c r="FY611" s="222">
        <f t="shared" si="1546"/>
        <v>0</v>
      </c>
      <c r="FZ611" s="222">
        <f t="shared" si="1547"/>
        <v>0</v>
      </c>
      <c r="GA611" s="222">
        <f t="shared" si="1548"/>
        <v>0</v>
      </c>
      <c r="GB611" s="222">
        <f t="shared" si="1549"/>
        <v>0</v>
      </c>
      <c r="GC611" s="222">
        <f t="shared" si="1550"/>
        <v>0</v>
      </c>
      <c r="GD611" s="222">
        <f t="shared" si="1551"/>
        <v>0</v>
      </c>
      <c r="GE611" s="222">
        <f t="shared" si="1552"/>
        <v>0</v>
      </c>
      <c r="GF611" s="222">
        <f t="shared" si="1553"/>
        <v>0</v>
      </c>
      <c r="GG611" s="222">
        <f t="shared" si="1554"/>
        <v>0</v>
      </c>
      <c r="GH611" s="222">
        <f t="shared" si="1555"/>
        <v>0</v>
      </c>
      <c r="GI611" s="222">
        <f t="shared" si="1556"/>
        <v>0</v>
      </c>
      <c r="GJ611" s="222">
        <f t="shared" si="1557"/>
        <v>0</v>
      </c>
      <c r="GK611" s="222">
        <f t="shared" si="1558"/>
        <v>0</v>
      </c>
      <c r="GL611" s="222">
        <f t="shared" si="1559"/>
        <v>0</v>
      </c>
      <c r="GM611" s="222">
        <f t="shared" si="1560"/>
        <v>0</v>
      </c>
      <c r="GN611" s="222">
        <f t="shared" si="1561"/>
        <v>0</v>
      </c>
      <c r="GO611" s="222">
        <f t="shared" si="1562"/>
        <v>0</v>
      </c>
      <c r="GP611" s="222">
        <f t="shared" si="1563"/>
        <v>0</v>
      </c>
      <c r="GQ611" s="222">
        <f t="shared" si="1564"/>
        <v>0</v>
      </c>
      <c r="GR611" s="222">
        <f t="shared" si="1565"/>
        <v>0</v>
      </c>
      <c r="GS611" s="222">
        <f t="shared" si="1566"/>
        <v>0</v>
      </c>
      <c r="GT611" s="222">
        <f t="shared" si="1567"/>
        <v>0</v>
      </c>
      <c r="GU611" s="222">
        <f t="shared" si="1568"/>
        <v>0</v>
      </c>
      <c r="GV611" s="222">
        <f t="shared" si="1569"/>
        <v>0</v>
      </c>
      <c r="GW611" s="222">
        <f t="shared" si="1570"/>
        <v>0</v>
      </c>
      <c r="GX611" s="222">
        <f t="shared" si="1571"/>
        <v>0</v>
      </c>
      <c r="GY611" s="222">
        <f t="shared" si="1572"/>
        <v>0</v>
      </c>
      <c r="GZ611" s="222">
        <f t="shared" si="1573"/>
        <v>0</v>
      </c>
      <c r="HA611" s="222">
        <f t="shared" si="1574"/>
        <v>0</v>
      </c>
      <c r="HB611" s="222">
        <f t="shared" si="1575"/>
        <v>0</v>
      </c>
      <c r="HC611" s="222">
        <f t="shared" si="1576"/>
        <v>0</v>
      </c>
      <c r="HD611" s="222">
        <f t="shared" si="1577"/>
        <v>0</v>
      </c>
      <c r="HE611" s="222">
        <f t="shared" si="1578"/>
        <v>0</v>
      </c>
      <c r="HF611" s="222">
        <f t="shared" si="1579"/>
        <v>0</v>
      </c>
      <c r="HG611" s="222">
        <f t="shared" si="1580"/>
        <v>0</v>
      </c>
      <c r="HH611" s="222">
        <f t="shared" si="1581"/>
        <v>0</v>
      </c>
      <c r="HI611" s="222">
        <f t="shared" si="1582"/>
        <v>0</v>
      </c>
      <c r="HJ611" s="222">
        <f t="shared" si="1583"/>
        <v>0</v>
      </c>
      <c r="HK611" s="222">
        <f t="shared" si="1584"/>
        <v>0</v>
      </c>
      <c r="HL611" s="222">
        <f t="shared" si="1585"/>
        <v>0</v>
      </c>
      <c r="HM611" s="222">
        <f t="shared" si="1586"/>
        <v>0</v>
      </c>
      <c r="HN611" s="222">
        <f t="shared" si="1587"/>
        <v>0</v>
      </c>
      <c r="HO611" s="222">
        <f t="shared" si="1588"/>
        <v>0</v>
      </c>
      <c r="HP611" s="222">
        <f t="shared" si="1589"/>
        <v>0</v>
      </c>
      <c r="HQ611" s="222">
        <f t="shared" si="1590"/>
        <v>0</v>
      </c>
      <c r="HR611" s="222">
        <f t="shared" si="1591"/>
        <v>0</v>
      </c>
      <c r="HS611" s="222">
        <f t="shared" si="1592"/>
        <v>0</v>
      </c>
      <c r="HT611" s="222">
        <f t="shared" si="1593"/>
        <v>0</v>
      </c>
      <c r="HU611" s="222">
        <f t="shared" si="1594"/>
        <v>0</v>
      </c>
      <c r="HV611" s="222">
        <f t="shared" si="1595"/>
        <v>0</v>
      </c>
      <c r="HW611" s="222">
        <f t="shared" si="1596"/>
        <v>0</v>
      </c>
      <c r="HX611" s="222">
        <f t="shared" si="1597"/>
        <v>0</v>
      </c>
      <c r="HY611" s="222">
        <f t="shared" si="1598"/>
        <v>0</v>
      </c>
      <c r="HZ611" s="222">
        <f t="shared" si="1599"/>
        <v>0</v>
      </c>
      <c r="IA611" s="222">
        <f t="shared" si="1600"/>
        <v>0</v>
      </c>
      <c r="IB611" s="222">
        <f t="shared" si="1601"/>
        <v>0</v>
      </c>
      <c r="IC611" s="222">
        <f t="shared" si="1602"/>
        <v>0</v>
      </c>
      <c r="ID611" s="222">
        <f t="shared" si="1603"/>
        <v>0</v>
      </c>
      <c r="IE611" s="222">
        <f t="shared" si="1604"/>
        <v>0</v>
      </c>
      <c r="IF611" s="222">
        <f t="shared" si="1605"/>
        <v>0</v>
      </c>
      <c r="IG611" s="222">
        <f t="shared" si="1606"/>
        <v>0</v>
      </c>
      <c r="IH611" s="222">
        <f t="shared" si="1607"/>
        <v>0</v>
      </c>
      <c r="II611" s="222">
        <f t="shared" si="1608"/>
        <v>0</v>
      </c>
      <c r="IJ611" s="222">
        <f t="shared" si="1609"/>
        <v>0</v>
      </c>
      <c r="IK611" s="222">
        <f t="shared" si="1610"/>
        <v>0</v>
      </c>
      <c r="IL611" s="222">
        <f t="shared" si="1611"/>
        <v>0</v>
      </c>
      <c r="IM611" s="222">
        <f t="shared" si="1612"/>
        <v>0</v>
      </c>
      <c r="IN611" s="222">
        <f t="shared" si="1613"/>
        <v>0</v>
      </c>
      <c r="IO611" s="222">
        <f t="shared" si="1614"/>
        <v>0</v>
      </c>
      <c r="IP611" s="222">
        <f t="shared" si="1615"/>
        <v>0</v>
      </c>
      <c r="IQ611" s="222">
        <f t="shared" si="1616"/>
        <v>0</v>
      </c>
      <c r="IR611" s="222">
        <f t="shared" si="1617"/>
        <v>0</v>
      </c>
      <c r="IS611" s="222">
        <f t="shared" si="1618"/>
        <v>0</v>
      </c>
      <c r="IT611" s="222">
        <f t="shared" si="1619"/>
        <v>0</v>
      </c>
      <c r="IU611" s="222">
        <f t="shared" si="1620"/>
        <v>0</v>
      </c>
      <c r="IV611" s="222">
        <f t="shared" si="1621"/>
        <v>0</v>
      </c>
      <c r="IW611" s="222">
        <f t="shared" si="1622"/>
        <v>0</v>
      </c>
      <c r="IX611" s="222">
        <f t="shared" si="1623"/>
        <v>0</v>
      </c>
      <c r="IY611" s="222">
        <f t="shared" si="1624"/>
        <v>0</v>
      </c>
      <c r="IZ611" s="222">
        <f t="shared" si="1625"/>
        <v>0</v>
      </c>
      <c r="JA611" s="222">
        <f t="shared" si="1626"/>
        <v>0</v>
      </c>
      <c r="JB611" s="222">
        <f t="shared" si="1627"/>
        <v>0</v>
      </c>
    </row>
    <row r="612" spans="1:262">
      <c r="B612" s="230">
        <v>251</v>
      </c>
      <c r="C612" s="229">
        <f t="shared" si="1628"/>
        <v>4.9023437499999814E-3</v>
      </c>
      <c r="D612" s="226">
        <f t="shared" ca="1" si="1371"/>
        <v>72.117632097235756</v>
      </c>
      <c r="E612" s="225">
        <f ca="1">IW361</f>
        <v>0.11763209723575338</v>
      </c>
      <c r="F612" s="224">
        <v>251</v>
      </c>
      <c r="G612" s="222">
        <f t="shared" si="1372"/>
        <v>0</v>
      </c>
      <c r="H612" s="222">
        <f t="shared" si="1373"/>
        <v>0</v>
      </c>
      <c r="I612" s="222">
        <f t="shared" si="1374"/>
        <v>0</v>
      </c>
      <c r="J612" s="222">
        <f t="shared" si="1375"/>
        <v>0</v>
      </c>
      <c r="K612" s="222">
        <f t="shared" si="1376"/>
        <v>0</v>
      </c>
      <c r="L612" s="222">
        <f t="shared" si="1377"/>
        <v>0</v>
      </c>
      <c r="M612" s="222">
        <f t="shared" si="1378"/>
        <v>0</v>
      </c>
      <c r="N612" s="222">
        <f t="shared" si="1379"/>
        <v>0</v>
      </c>
      <c r="O612" s="222">
        <f t="shared" si="1380"/>
        <v>0</v>
      </c>
      <c r="P612" s="222">
        <f t="shared" si="1381"/>
        <v>0</v>
      </c>
      <c r="Q612" s="222">
        <f t="shared" si="1382"/>
        <v>0</v>
      </c>
      <c r="R612" s="222">
        <f t="shared" si="1383"/>
        <v>0</v>
      </c>
      <c r="S612" s="222">
        <f t="shared" si="1384"/>
        <v>0</v>
      </c>
      <c r="T612" s="222">
        <f t="shared" si="1385"/>
        <v>0</v>
      </c>
      <c r="U612" s="222">
        <f t="shared" si="1386"/>
        <v>0</v>
      </c>
      <c r="V612" s="222">
        <f t="shared" si="1387"/>
        <v>0</v>
      </c>
      <c r="W612" s="222">
        <f t="shared" si="1388"/>
        <v>0</v>
      </c>
      <c r="X612" s="222">
        <f t="shared" si="1389"/>
        <v>0</v>
      </c>
      <c r="Y612" s="222">
        <f t="shared" si="1390"/>
        <v>0</v>
      </c>
      <c r="Z612" s="222">
        <f t="shared" si="1391"/>
        <v>0</v>
      </c>
      <c r="AA612" s="222">
        <f t="shared" si="1392"/>
        <v>0</v>
      </c>
      <c r="AB612" s="222">
        <f t="shared" si="1393"/>
        <v>0</v>
      </c>
      <c r="AC612" s="222">
        <f t="shared" si="1394"/>
        <v>0</v>
      </c>
      <c r="AD612" s="222">
        <f t="shared" si="1395"/>
        <v>0</v>
      </c>
      <c r="AE612" s="222">
        <f t="shared" si="1396"/>
        <v>0</v>
      </c>
      <c r="AF612" s="222">
        <f t="shared" si="1397"/>
        <v>0</v>
      </c>
      <c r="AG612" s="222">
        <f t="shared" si="1398"/>
        <v>0</v>
      </c>
      <c r="AH612" s="222">
        <f t="shared" si="1399"/>
        <v>0</v>
      </c>
      <c r="AI612" s="222">
        <f t="shared" si="1400"/>
        <v>0</v>
      </c>
      <c r="AJ612" s="222">
        <f t="shared" si="1401"/>
        <v>0</v>
      </c>
      <c r="AK612" s="222">
        <f t="shared" si="1402"/>
        <v>0</v>
      </c>
      <c r="AL612" s="222">
        <f t="shared" si="1403"/>
        <v>0</v>
      </c>
      <c r="AM612" s="222">
        <f t="shared" si="1404"/>
        <v>0</v>
      </c>
      <c r="AN612" s="222">
        <f t="shared" si="1405"/>
        <v>0</v>
      </c>
      <c r="AO612" s="222">
        <f t="shared" si="1406"/>
        <v>0</v>
      </c>
      <c r="AP612" s="222">
        <f t="shared" si="1407"/>
        <v>0</v>
      </c>
      <c r="AQ612" s="222">
        <f t="shared" si="1408"/>
        <v>0</v>
      </c>
      <c r="AR612" s="222">
        <f t="shared" si="1409"/>
        <v>0</v>
      </c>
      <c r="AS612" s="222">
        <f t="shared" si="1410"/>
        <v>0</v>
      </c>
      <c r="AT612" s="222">
        <f t="shared" si="1411"/>
        <v>0</v>
      </c>
      <c r="AU612" s="222">
        <f t="shared" si="1412"/>
        <v>0</v>
      </c>
      <c r="AV612" s="222">
        <f t="shared" si="1413"/>
        <v>0</v>
      </c>
      <c r="AW612" s="222">
        <f t="shared" si="1414"/>
        <v>0</v>
      </c>
      <c r="AX612" s="222">
        <f t="shared" si="1415"/>
        <v>0</v>
      </c>
      <c r="AY612" s="222">
        <f t="shared" si="1416"/>
        <v>0</v>
      </c>
      <c r="AZ612" s="222">
        <f t="shared" si="1417"/>
        <v>0</v>
      </c>
      <c r="BA612" s="222">
        <f t="shared" si="1418"/>
        <v>0</v>
      </c>
      <c r="BB612" s="222">
        <f t="shared" si="1419"/>
        <v>0</v>
      </c>
      <c r="BC612" s="222">
        <f t="shared" si="1420"/>
        <v>0</v>
      </c>
      <c r="BD612" s="222">
        <f t="shared" si="1421"/>
        <v>0</v>
      </c>
      <c r="BE612" s="222">
        <f t="shared" si="1422"/>
        <v>0</v>
      </c>
      <c r="BF612" s="222">
        <f t="shared" si="1423"/>
        <v>0</v>
      </c>
      <c r="BG612" s="222">
        <f t="shared" si="1424"/>
        <v>0</v>
      </c>
      <c r="BH612" s="222">
        <f t="shared" si="1425"/>
        <v>0</v>
      </c>
      <c r="BI612" s="222">
        <f t="shared" si="1426"/>
        <v>0</v>
      </c>
      <c r="BJ612" s="222">
        <f t="shared" si="1427"/>
        <v>0</v>
      </c>
      <c r="BK612" s="222">
        <f t="shared" si="1428"/>
        <v>0</v>
      </c>
      <c r="BL612" s="222">
        <f t="shared" si="1429"/>
        <v>0</v>
      </c>
      <c r="BM612" s="222">
        <f t="shared" si="1430"/>
        <v>0</v>
      </c>
      <c r="BN612" s="222">
        <f t="shared" si="1431"/>
        <v>0</v>
      </c>
      <c r="BO612" s="222">
        <f t="shared" si="1432"/>
        <v>0</v>
      </c>
      <c r="BP612" s="222">
        <f t="shared" si="1433"/>
        <v>0</v>
      </c>
      <c r="BQ612" s="222">
        <f t="shared" si="1434"/>
        <v>0</v>
      </c>
      <c r="BR612" s="222">
        <f t="shared" si="1435"/>
        <v>0</v>
      </c>
      <c r="BS612" s="222">
        <f t="shared" si="1436"/>
        <v>0</v>
      </c>
      <c r="BT612" s="222">
        <f t="shared" si="1437"/>
        <v>0</v>
      </c>
      <c r="BU612" s="222">
        <f t="shared" si="1438"/>
        <v>0</v>
      </c>
      <c r="BV612" s="222">
        <f t="shared" si="1439"/>
        <v>0</v>
      </c>
      <c r="BW612" s="222">
        <f t="shared" si="1440"/>
        <v>0</v>
      </c>
      <c r="BX612" s="222">
        <f t="shared" si="1441"/>
        <v>0</v>
      </c>
      <c r="BY612" s="222">
        <f t="shared" si="1442"/>
        <v>0</v>
      </c>
      <c r="BZ612" s="222">
        <f t="shared" si="1443"/>
        <v>0</v>
      </c>
      <c r="CA612" s="222">
        <f t="shared" si="1444"/>
        <v>0</v>
      </c>
      <c r="CB612" s="222">
        <f t="shared" si="1445"/>
        <v>0</v>
      </c>
      <c r="CC612" s="222">
        <f t="shared" si="1446"/>
        <v>0</v>
      </c>
      <c r="CD612" s="222">
        <f t="shared" si="1447"/>
        <v>0</v>
      </c>
      <c r="CE612" s="222">
        <f t="shared" si="1448"/>
        <v>0</v>
      </c>
      <c r="CF612" s="222">
        <f t="shared" si="1449"/>
        <v>0</v>
      </c>
      <c r="CG612" s="222">
        <f t="shared" si="1450"/>
        <v>0</v>
      </c>
      <c r="CH612" s="222">
        <f t="shared" si="1451"/>
        <v>0</v>
      </c>
      <c r="CI612" s="222">
        <f t="shared" si="1452"/>
        <v>0</v>
      </c>
      <c r="CJ612" s="222">
        <f t="shared" si="1453"/>
        <v>0</v>
      </c>
      <c r="CK612" s="222">
        <f t="shared" si="1454"/>
        <v>0</v>
      </c>
      <c r="CL612" s="222">
        <f t="shared" si="1455"/>
        <v>0</v>
      </c>
      <c r="CM612" s="222">
        <f t="shared" si="1456"/>
        <v>0</v>
      </c>
      <c r="CN612" s="222">
        <f t="shared" si="1457"/>
        <v>0</v>
      </c>
      <c r="CO612" s="222">
        <f t="shared" si="1458"/>
        <v>0</v>
      </c>
      <c r="CP612" s="222">
        <f t="shared" si="1459"/>
        <v>0</v>
      </c>
      <c r="CQ612" s="222">
        <f t="shared" si="1460"/>
        <v>0</v>
      </c>
      <c r="CR612" s="222">
        <f t="shared" si="1461"/>
        <v>0</v>
      </c>
      <c r="CS612" s="222">
        <f t="shared" si="1462"/>
        <v>0</v>
      </c>
      <c r="CT612" s="222">
        <f t="shared" si="1463"/>
        <v>0</v>
      </c>
      <c r="CU612" s="222">
        <f t="shared" si="1464"/>
        <v>0</v>
      </c>
      <c r="CV612" s="222">
        <f t="shared" si="1465"/>
        <v>0</v>
      </c>
      <c r="CW612" s="222">
        <f t="shared" si="1466"/>
        <v>0</v>
      </c>
      <c r="CX612" s="222">
        <f t="shared" si="1467"/>
        <v>0</v>
      </c>
      <c r="CY612" s="222">
        <f t="shared" si="1468"/>
        <v>0</v>
      </c>
      <c r="CZ612" s="222">
        <f t="shared" si="1469"/>
        <v>0</v>
      </c>
      <c r="DA612" s="222">
        <f t="shared" si="1470"/>
        <v>0</v>
      </c>
      <c r="DB612" s="222">
        <f t="shared" si="1471"/>
        <v>0</v>
      </c>
      <c r="DC612" s="222">
        <f t="shared" si="1472"/>
        <v>0</v>
      </c>
      <c r="DD612" s="222">
        <f t="shared" si="1473"/>
        <v>0</v>
      </c>
      <c r="DE612" s="222">
        <f t="shared" si="1474"/>
        <v>0</v>
      </c>
      <c r="DF612" s="222">
        <f t="shared" si="1475"/>
        <v>0</v>
      </c>
      <c r="DG612" s="222">
        <f t="shared" si="1476"/>
        <v>0</v>
      </c>
      <c r="DH612" s="222">
        <f t="shared" si="1477"/>
        <v>0</v>
      </c>
      <c r="DI612" s="222">
        <f t="shared" si="1478"/>
        <v>0</v>
      </c>
      <c r="DJ612" s="222">
        <f t="shared" si="1479"/>
        <v>0</v>
      </c>
      <c r="DK612" s="222">
        <f t="shared" si="1480"/>
        <v>0</v>
      </c>
      <c r="DL612" s="222">
        <f t="shared" si="1481"/>
        <v>0</v>
      </c>
      <c r="DM612" s="222">
        <f t="shared" si="1482"/>
        <v>0</v>
      </c>
      <c r="DN612" s="222">
        <f t="shared" si="1483"/>
        <v>0</v>
      </c>
      <c r="DO612" s="222">
        <f t="shared" si="1484"/>
        <v>0</v>
      </c>
      <c r="DP612" s="222">
        <f t="shared" si="1485"/>
        <v>0</v>
      </c>
      <c r="DQ612" s="222">
        <f t="shared" si="1486"/>
        <v>0</v>
      </c>
      <c r="DR612" s="222">
        <f t="shared" si="1487"/>
        <v>0</v>
      </c>
      <c r="DS612" s="222">
        <f t="shared" si="1488"/>
        <v>0</v>
      </c>
      <c r="DT612" s="222">
        <f t="shared" si="1489"/>
        <v>0</v>
      </c>
      <c r="DU612" s="222">
        <f t="shared" si="1490"/>
        <v>0</v>
      </c>
      <c r="DV612" s="222">
        <f t="shared" si="1491"/>
        <v>0</v>
      </c>
      <c r="DW612" s="222">
        <f t="shared" si="1492"/>
        <v>0</v>
      </c>
      <c r="DX612" s="222">
        <f t="shared" si="1493"/>
        <v>0</v>
      </c>
      <c r="DY612" s="222">
        <f t="shared" si="1494"/>
        <v>0</v>
      </c>
      <c r="DZ612" s="222">
        <f t="shared" si="1495"/>
        <v>0</v>
      </c>
      <c r="EA612" s="222">
        <f t="shared" si="1496"/>
        <v>0</v>
      </c>
      <c r="EB612" s="222">
        <f t="shared" si="1497"/>
        <v>0</v>
      </c>
      <c r="EC612" s="222">
        <f t="shared" si="1498"/>
        <v>0</v>
      </c>
      <c r="ED612" s="222">
        <f t="shared" si="1499"/>
        <v>0</v>
      </c>
      <c r="EE612" s="222">
        <f t="shared" si="1500"/>
        <v>0</v>
      </c>
      <c r="EF612" s="222">
        <f t="shared" si="1501"/>
        <v>0</v>
      </c>
      <c r="EG612" s="222">
        <f t="shared" si="1502"/>
        <v>0</v>
      </c>
      <c r="EH612" s="222">
        <f t="shared" si="1503"/>
        <v>0</v>
      </c>
      <c r="EI612" s="222">
        <f t="shared" si="1504"/>
        <v>0</v>
      </c>
      <c r="EJ612" s="222">
        <f t="shared" si="1505"/>
        <v>0</v>
      </c>
      <c r="EK612" s="222">
        <f t="shared" si="1506"/>
        <v>0</v>
      </c>
      <c r="EL612" s="222">
        <f t="shared" si="1507"/>
        <v>0</v>
      </c>
      <c r="EM612" s="222">
        <f t="shared" si="1508"/>
        <v>0</v>
      </c>
      <c r="EN612" s="222">
        <f t="shared" si="1509"/>
        <v>0</v>
      </c>
      <c r="EO612" s="222">
        <f t="shared" si="1510"/>
        <v>0</v>
      </c>
      <c r="EP612" s="222">
        <f t="shared" si="1511"/>
        <v>0</v>
      </c>
      <c r="EQ612" s="222">
        <f t="shared" si="1512"/>
        <v>0</v>
      </c>
      <c r="ER612" s="222">
        <f t="shared" si="1513"/>
        <v>0</v>
      </c>
      <c r="ES612" s="222">
        <f t="shared" si="1514"/>
        <v>0</v>
      </c>
      <c r="ET612" s="222">
        <f t="shared" si="1515"/>
        <v>0</v>
      </c>
      <c r="EU612" s="222">
        <f t="shared" si="1516"/>
        <v>0</v>
      </c>
      <c r="EV612" s="222">
        <f t="shared" si="1517"/>
        <v>0</v>
      </c>
      <c r="EW612" s="222">
        <f t="shared" si="1518"/>
        <v>0</v>
      </c>
      <c r="EX612" s="222">
        <f t="shared" si="1519"/>
        <v>0</v>
      </c>
      <c r="EY612" s="222">
        <f t="shared" si="1520"/>
        <v>0</v>
      </c>
      <c r="EZ612" s="222">
        <f t="shared" si="1521"/>
        <v>0</v>
      </c>
      <c r="FA612" s="222">
        <f t="shared" si="1522"/>
        <v>0</v>
      </c>
      <c r="FB612" s="222">
        <f t="shared" si="1523"/>
        <v>0</v>
      </c>
      <c r="FC612" s="222">
        <f t="shared" si="1524"/>
        <v>0</v>
      </c>
      <c r="FD612" s="222">
        <f t="shared" si="1525"/>
        <v>0</v>
      </c>
      <c r="FE612" s="222">
        <f t="shared" si="1526"/>
        <v>0</v>
      </c>
      <c r="FF612" s="222">
        <f t="shared" si="1527"/>
        <v>0</v>
      </c>
      <c r="FG612" s="222">
        <f t="shared" si="1528"/>
        <v>0</v>
      </c>
      <c r="FH612" s="222">
        <f t="shared" si="1529"/>
        <v>0</v>
      </c>
      <c r="FI612" s="222">
        <f t="shared" si="1530"/>
        <v>0</v>
      </c>
      <c r="FJ612" s="222">
        <f t="shared" si="1531"/>
        <v>0</v>
      </c>
      <c r="FK612" s="222">
        <f t="shared" si="1532"/>
        <v>0</v>
      </c>
      <c r="FL612" s="222">
        <f t="shared" si="1533"/>
        <v>0</v>
      </c>
      <c r="FM612" s="222">
        <f t="shared" si="1534"/>
        <v>0</v>
      </c>
      <c r="FN612" s="222">
        <f t="shared" si="1535"/>
        <v>0</v>
      </c>
      <c r="FO612" s="222">
        <f t="shared" si="1536"/>
        <v>0</v>
      </c>
      <c r="FP612" s="222">
        <f t="shared" si="1537"/>
        <v>0</v>
      </c>
      <c r="FQ612" s="222">
        <f t="shared" si="1538"/>
        <v>0</v>
      </c>
      <c r="FR612" s="222">
        <f t="shared" si="1539"/>
        <v>0</v>
      </c>
      <c r="FS612" s="222">
        <f t="shared" si="1540"/>
        <v>0</v>
      </c>
      <c r="FT612" s="222">
        <f t="shared" si="1541"/>
        <v>0</v>
      </c>
      <c r="FU612" s="222">
        <f t="shared" si="1542"/>
        <v>0</v>
      </c>
      <c r="FV612" s="222">
        <f t="shared" si="1543"/>
        <v>0</v>
      </c>
      <c r="FW612" s="222">
        <f t="shared" si="1544"/>
        <v>0</v>
      </c>
      <c r="FX612" s="222">
        <f t="shared" si="1545"/>
        <v>0</v>
      </c>
      <c r="FY612" s="222">
        <f t="shared" si="1546"/>
        <v>0</v>
      </c>
      <c r="FZ612" s="222">
        <f t="shared" si="1547"/>
        <v>0</v>
      </c>
      <c r="GA612" s="222">
        <f t="shared" si="1548"/>
        <v>0</v>
      </c>
      <c r="GB612" s="222">
        <f t="shared" si="1549"/>
        <v>0</v>
      </c>
      <c r="GC612" s="222">
        <f t="shared" si="1550"/>
        <v>0</v>
      </c>
      <c r="GD612" s="222">
        <f t="shared" si="1551"/>
        <v>0</v>
      </c>
      <c r="GE612" s="222">
        <f t="shared" si="1552"/>
        <v>0</v>
      </c>
      <c r="GF612" s="222">
        <f t="shared" si="1553"/>
        <v>0</v>
      </c>
      <c r="GG612" s="222">
        <f t="shared" si="1554"/>
        <v>0</v>
      </c>
      <c r="GH612" s="222">
        <f t="shared" si="1555"/>
        <v>0</v>
      </c>
      <c r="GI612" s="222">
        <f t="shared" si="1556"/>
        <v>0</v>
      </c>
      <c r="GJ612" s="222">
        <f t="shared" si="1557"/>
        <v>0</v>
      </c>
      <c r="GK612" s="222">
        <f t="shared" si="1558"/>
        <v>0</v>
      </c>
      <c r="GL612" s="222">
        <f t="shared" si="1559"/>
        <v>0</v>
      </c>
      <c r="GM612" s="222">
        <f t="shared" si="1560"/>
        <v>0</v>
      </c>
      <c r="GN612" s="222">
        <f t="shared" si="1561"/>
        <v>0</v>
      </c>
      <c r="GO612" s="222">
        <f t="shared" si="1562"/>
        <v>0</v>
      </c>
      <c r="GP612" s="222">
        <f t="shared" si="1563"/>
        <v>0</v>
      </c>
      <c r="GQ612" s="222">
        <f t="shared" si="1564"/>
        <v>0</v>
      </c>
      <c r="GR612" s="222">
        <f t="shared" si="1565"/>
        <v>0</v>
      </c>
      <c r="GS612" s="222">
        <f t="shared" si="1566"/>
        <v>0</v>
      </c>
      <c r="GT612" s="222">
        <f t="shared" si="1567"/>
        <v>0</v>
      </c>
      <c r="GU612" s="222">
        <f t="shared" si="1568"/>
        <v>0</v>
      </c>
      <c r="GV612" s="222">
        <f t="shared" si="1569"/>
        <v>0</v>
      </c>
      <c r="GW612" s="222">
        <f t="shared" si="1570"/>
        <v>0</v>
      </c>
      <c r="GX612" s="222">
        <f t="shared" si="1571"/>
        <v>0</v>
      </c>
      <c r="GY612" s="222">
        <f t="shared" si="1572"/>
        <v>0</v>
      </c>
      <c r="GZ612" s="222">
        <f t="shared" si="1573"/>
        <v>0</v>
      </c>
      <c r="HA612" s="222">
        <f t="shared" si="1574"/>
        <v>0</v>
      </c>
      <c r="HB612" s="222">
        <f t="shared" si="1575"/>
        <v>0</v>
      </c>
      <c r="HC612" s="222">
        <f t="shared" si="1576"/>
        <v>0</v>
      </c>
      <c r="HD612" s="222">
        <f t="shared" si="1577"/>
        <v>0</v>
      </c>
      <c r="HE612" s="222">
        <f t="shared" si="1578"/>
        <v>0</v>
      </c>
      <c r="HF612" s="222">
        <f t="shared" si="1579"/>
        <v>0</v>
      </c>
      <c r="HG612" s="222">
        <f t="shared" si="1580"/>
        <v>0</v>
      </c>
      <c r="HH612" s="222">
        <f t="shared" si="1581"/>
        <v>0</v>
      </c>
      <c r="HI612" s="222">
        <f t="shared" si="1582"/>
        <v>0</v>
      </c>
      <c r="HJ612" s="222">
        <f t="shared" si="1583"/>
        <v>0</v>
      </c>
      <c r="HK612" s="222">
        <f t="shared" si="1584"/>
        <v>0</v>
      </c>
      <c r="HL612" s="222">
        <f t="shared" si="1585"/>
        <v>0</v>
      </c>
      <c r="HM612" s="222">
        <f t="shared" si="1586"/>
        <v>0</v>
      </c>
      <c r="HN612" s="222">
        <f t="shared" si="1587"/>
        <v>0</v>
      </c>
      <c r="HO612" s="222">
        <f t="shared" si="1588"/>
        <v>0</v>
      </c>
      <c r="HP612" s="222">
        <f t="shared" si="1589"/>
        <v>0</v>
      </c>
      <c r="HQ612" s="222">
        <f t="shared" si="1590"/>
        <v>0</v>
      </c>
      <c r="HR612" s="222">
        <f t="shared" si="1591"/>
        <v>0</v>
      </c>
      <c r="HS612" s="222">
        <f t="shared" si="1592"/>
        <v>0</v>
      </c>
      <c r="HT612" s="222">
        <f t="shared" si="1593"/>
        <v>0</v>
      </c>
      <c r="HU612" s="222">
        <f t="shared" si="1594"/>
        <v>0</v>
      </c>
      <c r="HV612" s="222">
        <f t="shared" si="1595"/>
        <v>0</v>
      </c>
      <c r="HW612" s="222">
        <f t="shared" si="1596"/>
        <v>0</v>
      </c>
      <c r="HX612" s="222">
        <f t="shared" si="1597"/>
        <v>0</v>
      </c>
      <c r="HY612" s="222">
        <f t="shared" si="1598"/>
        <v>0</v>
      </c>
      <c r="HZ612" s="222">
        <f t="shared" si="1599"/>
        <v>0</v>
      </c>
      <c r="IA612" s="222">
        <f t="shared" si="1600"/>
        <v>0</v>
      </c>
      <c r="IB612" s="222">
        <f t="shared" si="1601"/>
        <v>0</v>
      </c>
      <c r="IC612" s="222">
        <f t="shared" si="1602"/>
        <v>0</v>
      </c>
      <c r="ID612" s="222">
        <f t="shared" si="1603"/>
        <v>0</v>
      </c>
      <c r="IE612" s="222">
        <f t="shared" si="1604"/>
        <v>0</v>
      </c>
      <c r="IF612" s="222">
        <f t="shared" si="1605"/>
        <v>0</v>
      </c>
      <c r="IG612" s="222">
        <f t="shared" si="1606"/>
        <v>0</v>
      </c>
      <c r="IH612" s="222">
        <f t="shared" si="1607"/>
        <v>0</v>
      </c>
      <c r="II612" s="222">
        <f t="shared" si="1608"/>
        <v>0</v>
      </c>
      <c r="IJ612" s="222">
        <f t="shared" si="1609"/>
        <v>0</v>
      </c>
      <c r="IK612" s="222">
        <f t="shared" si="1610"/>
        <v>0</v>
      </c>
      <c r="IL612" s="222">
        <f t="shared" si="1611"/>
        <v>0</v>
      </c>
      <c r="IM612" s="222">
        <f t="shared" si="1612"/>
        <v>0</v>
      </c>
      <c r="IN612" s="222">
        <f t="shared" si="1613"/>
        <v>0</v>
      </c>
      <c r="IO612" s="222">
        <f t="shared" si="1614"/>
        <v>0</v>
      </c>
      <c r="IP612" s="222">
        <f t="shared" si="1615"/>
        <v>0</v>
      </c>
      <c r="IQ612" s="222">
        <f t="shared" si="1616"/>
        <v>0</v>
      </c>
      <c r="IR612" s="222">
        <f t="shared" si="1617"/>
        <v>0</v>
      </c>
      <c r="IS612" s="222">
        <f t="shared" si="1618"/>
        <v>0</v>
      </c>
      <c r="IT612" s="222">
        <f t="shared" si="1619"/>
        <v>0</v>
      </c>
      <c r="IU612" s="222">
        <f t="shared" si="1620"/>
        <v>0</v>
      </c>
      <c r="IV612" s="222">
        <f t="shared" si="1621"/>
        <v>0</v>
      </c>
      <c r="IW612" s="222">
        <f t="shared" si="1622"/>
        <v>0</v>
      </c>
      <c r="IX612" s="222">
        <f t="shared" si="1623"/>
        <v>0</v>
      </c>
      <c r="IY612" s="222">
        <f t="shared" si="1624"/>
        <v>0</v>
      </c>
      <c r="IZ612" s="222">
        <f t="shared" si="1625"/>
        <v>0</v>
      </c>
      <c r="JA612" s="222">
        <f t="shared" si="1626"/>
        <v>0</v>
      </c>
      <c r="JB612" s="222">
        <f t="shared" si="1627"/>
        <v>0</v>
      </c>
    </row>
    <row r="613" spans="1:262">
      <c r="B613" s="230">
        <v>252</v>
      </c>
      <c r="C613" s="229">
        <f t="shared" si="1628"/>
        <v>4.921874999999981E-3</v>
      </c>
      <c r="D613" s="226">
        <f t="shared" ca="1" si="1371"/>
        <v>72.115022412600055</v>
      </c>
      <c r="E613" s="225">
        <f ca="1">IX361</f>
        <v>0.11502241260004832</v>
      </c>
      <c r="F613" s="224">
        <v>252</v>
      </c>
      <c r="G613" s="222">
        <f t="shared" si="1372"/>
        <v>0</v>
      </c>
      <c r="H613" s="222">
        <f t="shared" si="1373"/>
        <v>0</v>
      </c>
      <c r="I613" s="222">
        <f t="shared" si="1374"/>
        <v>0</v>
      </c>
      <c r="J613" s="222">
        <f t="shared" si="1375"/>
        <v>0</v>
      </c>
      <c r="K613" s="222">
        <f t="shared" si="1376"/>
        <v>0</v>
      </c>
      <c r="L613" s="222">
        <f t="shared" si="1377"/>
        <v>0</v>
      </c>
      <c r="M613" s="222">
        <f t="shared" si="1378"/>
        <v>0</v>
      </c>
      <c r="N613" s="222">
        <f t="shared" si="1379"/>
        <v>0</v>
      </c>
      <c r="O613" s="222">
        <f t="shared" si="1380"/>
        <v>0</v>
      </c>
      <c r="P613" s="222">
        <f t="shared" si="1381"/>
        <v>0</v>
      </c>
      <c r="Q613" s="222">
        <f t="shared" si="1382"/>
        <v>0</v>
      </c>
      <c r="R613" s="222">
        <f t="shared" si="1383"/>
        <v>0</v>
      </c>
      <c r="S613" s="222">
        <f t="shared" si="1384"/>
        <v>0</v>
      </c>
      <c r="T613" s="222">
        <f t="shared" si="1385"/>
        <v>0</v>
      </c>
      <c r="U613" s="222">
        <f t="shared" si="1386"/>
        <v>0</v>
      </c>
      <c r="V613" s="222">
        <f t="shared" si="1387"/>
        <v>0</v>
      </c>
      <c r="W613" s="222">
        <f t="shared" si="1388"/>
        <v>0</v>
      </c>
      <c r="X613" s="222">
        <f t="shared" si="1389"/>
        <v>0</v>
      </c>
      <c r="Y613" s="222">
        <f t="shared" si="1390"/>
        <v>0</v>
      </c>
      <c r="Z613" s="222">
        <f t="shared" si="1391"/>
        <v>0</v>
      </c>
      <c r="AA613" s="222">
        <f t="shared" si="1392"/>
        <v>0</v>
      </c>
      <c r="AB613" s="222">
        <f t="shared" si="1393"/>
        <v>0</v>
      </c>
      <c r="AC613" s="222">
        <f t="shared" si="1394"/>
        <v>0</v>
      </c>
      <c r="AD613" s="222">
        <f t="shared" si="1395"/>
        <v>0</v>
      </c>
      <c r="AE613" s="222">
        <f t="shared" si="1396"/>
        <v>0</v>
      </c>
      <c r="AF613" s="222">
        <f t="shared" si="1397"/>
        <v>0</v>
      </c>
      <c r="AG613" s="222">
        <f t="shared" si="1398"/>
        <v>0</v>
      </c>
      <c r="AH613" s="222">
        <f t="shared" si="1399"/>
        <v>0</v>
      </c>
      <c r="AI613" s="222">
        <f t="shared" si="1400"/>
        <v>0</v>
      </c>
      <c r="AJ613" s="222">
        <f t="shared" si="1401"/>
        <v>0</v>
      </c>
      <c r="AK613" s="222">
        <f t="shared" si="1402"/>
        <v>0</v>
      </c>
      <c r="AL613" s="222">
        <f t="shared" si="1403"/>
        <v>0</v>
      </c>
      <c r="AM613" s="222">
        <f t="shared" si="1404"/>
        <v>0</v>
      </c>
      <c r="AN613" s="222">
        <f t="shared" si="1405"/>
        <v>0</v>
      </c>
      <c r="AO613" s="222">
        <f t="shared" si="1406"/>
        <v>0</v>
      </c>
      <c r="AP613" s="222">
        <f t="shared" si="1407"/>
        <v>0</v>
      </c>
      <c r="AQ613" s="222">
        <f t="shared" si="1408"/>
        <v>0</v>
      </c>
      <c r="AR613" s="222">
        <f t="shared" si="1409"/>
        <v>0</v>
      </c>
      <c r="AS613" s="222">
        <f t="shared" si="1410"/>
        <v>0</v>
      </c>
      <c r="AT613" s="222">
        <f t="shared" si="1411"/>
        <v>0</v>
      </c>
      <c r="AU613" s="222">
        <f t="shared" si="1412"/>
        <v>0</v>
      </c>
      <c r="AV613" s="222">
        <f t="shared" si="1413"/>
        <v>0</v>
      </c>
      <c r="AW613" s="222">
        <f t="shared" si="1414"/>
        <v>0</v>
      </c>
      <c r="AX613" s="222">
        <f t="shared" si="1415"/>
        <v>0</v>
      </c>
      <c r="AY613" s="222">
        <f t="shared" si="1416"/>
        <v>0</v>
      </c>
      <c r="AZ613" s="222">
        <f t="shared" si="1417"/>
        <v>0</v>
      </c>
      <c r="BA613" s="222">
        <f t="shared" si="1418"/>
        <v>0</v>
      </c>
      <c r="BB613" s="222">
        <f t="shared" si="1419"/>
        <v>0</v>
      </c>
      <c r="BC613" s="222">
        <f t="shared" si="1420"/>
        <v>0</v>
      </c>
      <c r="BD613" s="222">
        <f t="shared" si="1421"/>
        <v>0</v>
      </c>
      <c r="BE613" s="222">
        <f t="shared" si="1422"/>
        <v>0</v>
      </c>
      <c r="BF613" s="222">
        <f t="shared" si="1423"/>
        <v>0</v>
      </c>
      <c r="BG613" s="222">
        <f t="shared" si="1424"/>
        <v>0</v>
      </c>
      <c r="BH613" s="222">
        <f t="shared" si="1425"/>
        <v>0</v>
      </c>
      <c r="BI613" s="222">
        <f t="shared" si="1426"/>
        <v>0</v>
      </c>
      <c r="BJ613" s="222">
        <f t="shared" si="1427"/>
        <v>0</v>
      </c>
      <c r="BK613" s="222">
        <f t="shared" si="1428"/>
        <v>0</v>
      </c>
      <c r="BL613" s="222">
        <f t="shared" si="1429"/>
        <v>0</v>
      </c>
      <c r="BM613" s="222">
        <f t="shared" si="1430"/>
        <v>0</v>
      </c>
      <c r="BN613" s="222">
        <f t="shared" si="1431"/>
        <v>0</v>
      </c>
      <c r="BO613" s="222">
        <f t="shared" si="1432"/>
        <v>0</v>
      </c>
      <c r="BP613" s="222">
        <f t="shared" si="1433"/>
        <v>0</v>
      </c>
      <c r="BQ613" s="222">
        <f t="shared" si="1434"/>
        <v>0</v>
      </c>
      <c r="BR613" s="222">
        <f t="shared" si="1435"/>
        <v>0</v>
      </c>
      <c r="BS613" s="222">
        <f t="shared" si="1436"/>
        <v>0</v>
      </c>
      <c r="BT613" s="222">
        <f t="shared" si="1437"/>
        <v>0</v>
      </c>
      <c r="BU613" s="222">
        <f t="shared" si="1438"/>
        <v>0</v>
      </c>
      <c r="BV613" s="222">
        <f t="shared" si="1439"/>
        <v>0</v>
      </c>
      <c r="BW613" s="222">
        <f t="shared" si="1440"/>
        <v>0</v>
      </c>
      <c r="BX613" s="222">
        <f t="shared" si="1441"/>
        <v>0</v>
      </c>
      <c r="BY613" s="222">
        <f t="shared" si="1442"/>
        <v>0</v>
      </c>
      <c r="BZ613" s="222">
        <f t="shared" si="1443"/>
        <v>0</v>
      </c>
      <c r="CA613" s="222">
        <f t="shared" si="1444"/>
        <v>0</v>
      </c>
      <c r="CB613" s="222">
        <f t="shared" si="1445"/>
        <v>0</v>
      </c>
      <c r="CC613" s="222">
        <f t="shared" si="1446"/>
        <v>0</v>
      </c>
      <c r="CD613" s="222">
        <f t="shared" si="1447"/>
        <v>0</v>
      </c>
      <c r="CE613" s="222">
        <f t="shared" si="1448"/>
        <v>0</v>
      </c>
      <c r="CF613" s="222">
        <f t="shared" si="1449"/>
        <v>0</v>
      </c>
      <c r="CG613" s="222">
        <f t="shared" si="1450"/>
        <v>0</v>
      </c>
      <c r="CH613" s="222">
        <f t="shared" si="1451"/>
        <v>0</v>
      </c>
      <c r="CI613" s="222">
        <f t="shared" si="1452"/>
        <v>0</v>
      </c>
      <c r="CJ613" s="222">
        <f t="shared" si="1453"/>
        <v>0</v>
      </c>
      <c r="CK613" s="222">
        <f t="shared" si="1454"/>
        <v>0</v>
      </c>
      <c r="CL613" s="222">
        <f t="shared" si="1455"/>
        <v>0</v>
      </c>
      <c r="CM613" s="222">
        <f t="shared" si="1456"/>
        <v>0</v>
      </c>
      <c r="CN613" s="222">
        <f t="shared" si="1457"/>
        <v>0</v>
      </c>
      <c r="CO613" s="222">
        <f t="shared" si="1458"/>
        <v>0</v>
      </c>
      <c r="CP613" s="222">
        <f t="shared" si="1459"/>
        <v>0</v>
      </c>
      <c r="CQ613" s="222">
        <f t="shared" si="1460"/>
        <v>0</v>
      </c>
      <c r="CR613" s="222">
        <f t="shared" si="1461"/>
        <v>0</v>
      </c>
      <c r="CS613" s="222">
        <f t="shared" si="1462"/>
        <v>0</v>
      </c>
      <c r="CT613" s="222">
        <f t="shared" si="1463"/>
        <v>0</v>
      </c>
      <c r="CU613" s="222">
        <f t="shared" si="1464"/>
        <v>0</v>
      </c>
      <c r="CV613" s="222">
        <f t="shared" si="1465"/>
        <v>0</v>
      </c>
      <c r="CW613" s="222">
        <f t="shared" si="1466"/>
        <v>0</v>
      </c>
      <c r="CX613" s="222">
        <f t="shared" si="1467"/>
        <v>0</v>
      </c>
      <c r="CY613" s="222">
        <f t="shared" si="1468"/>
        <v>0</v>
      </c>
      <c r="CZ613" s="222">
        <f t="shared" si="1469"/>
        <v>0</v>
      </c>
      <c r="DA613" s="222">
        <f t="shared" si="1470"/>
        <v>0</v>
      </c>
      <c r="DB613" s="222">
        <f t="shared" si="1471"/>
        <v>0</v>
      </c>
      <c r="DC613" s="222">
        <f t="shared" si="1472"/>
        <v>0</v>
      </c>
      <c r="DD613" s="222">
        <f t="shared" si="1473"/>
        <v>0</v>
      </c>
      <c r="DE613" s="222">
        <f t="shared" si="1474"/>
        <v>0</v>
      </c>
      <c r="DF613" s="222">
        <f t="shared" si="1475"/>
        <v>0</v>
      </c>
      <c r="DG613" s="222">
        <f t="shared" si="1476"/>
        <v>0</v>
      </c>
      <c r="DH613" s="222">
        <f t="shared" si="1477"/>
        <v>0</v>
      </c>
      <c r="DI613" s="222">
        <f t="shared" si="1478"/>
        <v>0</v>
      </c>
      <c r="DJ613" s="222">
        <f t="shared" si="1479"/>
        <v>0</v>
      </c>
      <c r="DK613" s="222">
        <f t="shared" si="1480"/>
        <v>0</v>
      </c>
      <c r="DL613" s="222">
        <f t="shared" si="1481"/>
        <v>0</v>
      </c>
      <c r="DM613" s="222">
        <f t="shared" si="1482"/>
        <v>0</v>
      </c>
      <c r="DN613" s="222">
        <f t="shared" si="1483"/>
        <v>0</v>
      </c>
      <c r="DO613" s="222">
        <f t="shared" si="1484"/>
        <v>0</v>
      </c>
      <c r="DP613" s="222">
        <f t="shared" si="1485"/>
        <v>0</v>
      </c>
      <c r="DQ613" s="222">
        <f t="shared" si="1486"/>
        <v>0</v>
      </c>
      <c r="DR613" s="222">
        <f t="shared" si="1487"/>
        <v>0</v>
      </c>
      <c r="DS613" s="222">
        <f t="shared" si="1488"/>
        <v>0</v>
      </c>
      <c r="DT613" s="222">
        <f t="shared" si="1489"/>
        <v>0</v>
      </c>
      <c r="DU613" s="222">
        <f t="shared" si="1490"/>
        <v>0</v>
      </c>
      <c r="DV613" s="222">
        <f t="shared" si="1491"/>
        <v>0</v>
      </c>
      <c r="DW613" s="222">
        <f t="shared" si="1492"/>
        <v>0</v>
      </c>
      <c r="DX613" s="222">
        <f t="shared" si="1493"/>
        <v>0</v>
      </c>
      <c r="DY613" s="222">
        <f t="shared" si="1494"/>
        <v>0</v>
      </c>
      <c r="DZ613" s="222">
        <f t="shared" si="1495"/>
        <v>0</v>
      </c>
      <c r="EA613" s="222">
        <f t="shared" si="1496"/>
        <v>0</v>
      </c>
      <c r="EB613" s="222">
        <f t="shared" si="1497"/>
        <v>0</v>
      </c>
      <c r="EC613" s="222">
        <f t="shared" si="1498"/>
        <v>0</v>
      </c>
      <c r="ED613" s="222">
        <f t="shared" si="1499"/>
        <v>0</v>
      </c>
      <c r="EE613" s="222">
        <f t="shared" si="1500"/>
        <v>0</v>
      </c>
      <c r="EF613" s="222">
        <f t="shared" si="1501"/>
        <v>0</v>
      </c>
      <c r="EG613" s="222">
        <f t="shared" si="1502"/>
        <v>0</v>
      </c>
      <c r="EH613" s="222">
        <f t="shared" si="1503"/>
        <v>0</v>
      </c>
      <c r="EI613" s="222">
        <f t="shared" si="1504"/>
        <v>0</v>
      </c>
      <c r="EJ613" s="222">
        <f t="shared" si="1505"/>
        <v>0</v>
      </c>
      <c r="EK613" s="222">
        <f t="shared" si="1506"/>
        <v>0</v>
      </c>
      <c r="EL613" s="222">
        <f t="shared" si="1507"/>
        <v>0</v>
      </c>
      <c r="EM613" s="222">
        <f t="shared" si="1508"/>
        <v>0</v>
      </c>
      <c r="EN613" s="222">
        <f t="shared" si="1509"/>
        <v>0</v>
      </c>
      <c r="EO613" s="222">
        <f t="shared" si="1510"/>
        <v>0</v>
      </c>
      <c r="EP613" s="222">
        <f t="shared" si="1511"/>
        <v>0</v>
      </c>
      <c r="EQ613" s="222">
        <f t="shared" si="1512"/>
        <v>0</v>
      </c>
      <c r="ER613" s="222">
        <f t="shared" si="1513"/>
        <v>0</v>
      </c>
      <c r="ES613" s="222">
        <f t="shared" si="1514"/>
        <v>0</v>
      </c>
      <c r="ET613" s="222">
        <f t="shared" si="1515"/>
        <v>0</v>
      </c>
      <c r="EU613" s="222">
        <f t="shared" si="1516"/>
        <v>0</v>
      </c>
      <c r="EV613" s="222">
        <f t="shared" si="1517"/>
        <v>0</v>
      </c>
      <c r="EW613" s="222">
        <f t="shared" si="1518"/>
        <v>0</v>
      </c>
      <c r="EX613" s="222">
        <f t="shared" si="1519"/>
        <v>0</v>
      </c>
      <c r="EY613" s="222">
        <f t="shared" si="1520"/>
        <v>0</v>
      </c>
      <c r="EZ613" s="222">
        <f t="shared" si="1521"/>
        <v>0</v>
      </c>
      <c r="FA613" s="222">
        <f t="shared" si="1522"/>
        <v>0</v>
      </c>
      <c r="FB613" s="222">
        <f t="shared" si="1523"/>
        <v>0</v>
      </c>
      <c r="FC613" s="222">
        <f t="shared" si="1524"/>
        <v>0</v>
      </c>
      <c r="FD613" s="222">
        <f t="shared" si="1525"/>
        <v>0</v>
      </c>
      <c r="FE613" s="222">
        <f t="shared" si="1526"/>
        <v>0</v>
      </c>
      <c r="FF613" s="222">
        <f t="shared" si="1527"/>
        <v>0</v>
      </c>
      <c r="FG613" s="222">
        <f t="shared" si="1528"/>
        <v>0</v>
      </c>
      <c r="FH613" s="222">
        <f t="shared" si="1529"/>
        <v>0</v>
      </c>
      <c r="FI613" s="222">
        <f t="shared" si="1530"/>
        <v>0</v>
      </c>
      <c r="FJ613" s="222">
        <f t="shared" si="1531"/>
        <v>0</v>
      </c>
      <c r="FK613" s="222">
        <f t="shared" si="1532"/>
        <v>0</v>
      </c>
      <c r="FL613" s="222">
        <f t="shared" si="1533"/>
        <v>0</v>
      </c>
      <c r="FM613" s="222">
        <f t="shared" si="1534"/>
        <v>0</v>
      </c>
      <c r="FN613" s="222">
        <f t="shared" si="1535"/>
        <v>0</v>
      </c>
      <c r="FO613" s="222">
        <f t="shared" si="1536"/>
        <v>0</v>
      </c>
      <c r="FP613" s="222">
        <f t="shared" si="1537"/>
        <v>0</v>
      </c>
      <c r="FQ613" s="222">
        <f t="shared" si="1538"/>
        <v>0</v>
      </c>
      <c r="FR613" s="222">
        <f t="shared" si="1539"/>
        <v>0</v>
      </c>
      <c r="FS613" s="222">
        <f t="shared" si="1540"/>
        <v>0</v>
      </c>
      <c r="FT613" s="222">
        <f t="shared" si="1541"/>
        <v>0</v>
      </c>
      <c r="FU613" s="222">
        <f t="shared" si="1542"/>
        <v>0</v>
      </c>
      <c r="FV613" s="222">
        <f t="shared" si="1543"/>
        <v>0</v>
      </c>
      <c r="FW613" s="222">
        <f t="shared" si="1544"/>
        <v>0</v>
      </c>
      <c r="FX613" s="222">
        <f t="shared" si="1545"/>
        <v>0</v>
      </c>
      <c r="FY613" s="222">
        <f t="shared" si="1546"/>
        <v>0</v>
      </c>
      <c r="FZ613" s="222">
        <f t="shared" si="1547"/>
        <v>0</v>
      </c>
      <c r="GA613" s="222">
        <f t="shared" si="1548"/>
        <v>0</v>
      </c>
      <c r="GB613" s="222">
        <f t="shared" si="1549"/>
        <v>0</v>
      </c>
      <c r="GC613" s="222">
        <f t="shared" si="1550"/>
        <v>0</v>
      </c>
      <c r="GD613" s="222">
        <f t="shared" si="1551"/>
        <v>0</v>
      </c>
      <c r="GE613" s="222">
        <f t="shared" si="1552"/>
        <v>0</v>
      </c>
      <c r="GF613" s="222">
        <f t="shared" si="1553"/>
        <v>0</v>
      </c>
      <c r="GG613" s="222">
        <f t="shared" si="1554"/>
        <v>0</v>
      </c>
      <c r="GH613" s="222">
        <f t="shared" si="1555"/>
        <v>0</v>
      </c>
      <c r="GI613" s="222">
        <f t="shared" si="1556"/>
        <v>0</v>
      </c>
      <c r="GJ613" s="222">
        <f t="shared" si="1557"/>
        <v>0</v>
      </c>
      <c r="GK613" s="222">
        <f t="shared" si="1558"/>
        <v>0</v>
      </c>
      <c r="GL613" s="222">
        <f t="shared" si="1559"/>
        <v>0</v>
      </c>
      <c r="GM613" s="222">
        <f t="shared" si="1560"/>
        <v>0</v>
      </c>
      <c r="GN613" s="222">
        <f t="shared" si="1561"/>
        <v>0</v>
      </c>
      <c r="GO613" s="222">
        <f t="shared" si="1562"/>
        <v>0</v>
      </c>
      <c r="GP613" s="222">
        <f t="shared" si="1563"/>
        <v>0</v>
      </c>
      <c r="GQ613" s="222">
        <f t="shared" si="1564"/>
        <v>0</v>
      </c>
      <c r="GR613" s="222">
        <f t="shared" si="1565"/>
        <v>0</v>
      </c>
      <c r="GS613" s="222">
        <f t="shared" si="1566"/>
        <v>0</v>
      </c>
      <c r="GT613" s="222">
        <f t="shared" si="1567"/>
        <v>0</v>
      </c>
      <c r="GU613" s="222">
        <f t="shared" si="1568"/>
        <v>0</v>
      </c>
      <c r="GV613" s="222">
        <f t="shared" si="1569"/>
        <v>0</v>
      </c>
      <c r="GW613" s="222">
        <f t="shared" si="1570"/>
        <v>0</v>
      </c>
      <c r="GX613" s="222">
        <f t="shared" si="1571"/>
        <v>0</v>
      </c>
      <c r="GY613" s="222">
        <f t="shared" si="1572"/>
        <v>0</v>
      </c>
      <c r="GZ613" s="222">
        <f t="shared" si="1573"/>
        <v>0</v>
      </c>
      <c r="HA613" s="222">
        <f t="shared" si="1574"/>
        <v>0</v>
      </c>
      <c r="HB613" s="222">
        <f t="shared" si="1575"/>
        <v>0</v>
      </c>
      <c r="HC613" s="222">
        <f t="shared" si="1576"/>
        <v>0</v>
      </c>
      <c r="HD613" s="222">
        <f t="shared" si="1577"/>
        <v>0</v>
      </c>
      <c r="HE613" s="222">
        <f t="shared" si="1578"/>
        <v>0</v>
      </c>
      <c r="HF613" s="222">
        <f t="shared" si="1579"/>
        <v>0</v>
      </c>
      <c r="HG613" s="222">
        <f t="shared" si="1580"/>
        <v>0</v>
      </c>
      <c r="HH613" s="222">
        <f t="shared" si="1581"/>
        <v>0</v>
      </c>
      <c r="HI613" s="222">
        <f t="shared" si="1582"/>
        <v>0</v>
      </c>
      <c r="HJ613" s="222">
        <f t="shared" si="1583"/>
        <v>0</v>
      </c>
      <c r="HK613" s="222">
        <f t="shared" si="1584"/>
        <v>0</v>
      </c>
      <c r="HL613" s="222">
        <f t="shared" si="1585"/>
        <v>0</v>
      </c>
      <c r="HM613" s="222">
        <f t="shared" si="1586"/>
        <v>0</v>
      </c>
      <c r="HN613" s="222">
        <f t="shared" si="1587"/>
        <v>0</v>
      </c>
      <c r="HO613" s="222">
        <f t="shared" si="1588"/>
        <v>0</v>
      </c>
      <c r="HP613" s="222">
        <f t="shared" si="1589"/>
        <v>0</v>
      </c>
      <c r="HQ613" s="222">
        <f t="shared" si="1590"/>
        <v>0</v>
      </c>
      <c r="HR613" s="222">
        <f t="shared" si="1591"/>
        <v>0</v>
      </c>
      <c r="HS613" s="222">
        <f t="shared" si="1592"/>
        <v>0</v>
      </c>
      <c r="HT613" s="222">
        <f t="shared" si="1593"/>
        <v>0</v>
      </c>
      <c r="HU613" s="222">
        <f t="shared" si="1594"/>
        <v>0</v>
      </c>
      <c r="HV613" s="222">
        <f t="shared" si="1595"/>
        <v>0</v>
      </c>
      <c r="HW613" s="222">
        <f t="shared" si="1596"/>
        <v>0</v>
      </c>
      <c r="HX613" s="222">
        <f t="shared" si="1597"/>
        <v>0</v>
      </c>
      <c r="HY613" s="222">
        <f t="shared" si="1598"/>
        <v>0</v>
      </c>
      <c r="HZ613" s="222">
        <f t="shared" si="1599"/>
        <v>0</v>
      </c>
      <c r="IA613" s="222">
        <f t="shared" si="1600"/>
        <v>0</v>
      </c>
      <c r="IB613" s="222">
        <f t="shared" si="1601"/>
        <v>0</v>
      </c>
      <c r="IC613" s="222">
        <f t="shared" si="1602"/>
        <v>0</v>
      </c>
      <c r="ID613" s="222">
        <f t="shared" si="1603"/>
        <v>0</v>
      </c>
      <c r="IE613" s="222">
        <f t="shared" si="1604"/>
        <v>0</v>
      </c>
      <c r="IF613" s="222">
        <f t="shared" si="1605"/>
        <v>0</v>
      </c>
      <c r="IG613" s="222">
        <f t="shared" si="1606"/>
        <v>0</v>
      </c>
      <c r="IH613" s="222">
        <f t="shared" si="1607"/>
        <v>0</v>
      </c>
      <c r="II613" s="222">
        <f t="shared" si="1608"/>
        <v>0</v>
      </c>
      <c r="IJ613" s="222">
        <f t="shared" si="1609"/>
        <v>0</v>
      </c>
      <c r="IK613" s="222">
        <f t="shared" si="1610"/>
        <v>0</v>
      </c>
      <c r="IL613" s="222">
        <f t="shared" si="1611"/>
        <v>0</v>
      </c>
      <c r="IM613" s="222">
        <f t="shared" si="1612"/>
        <v>0</v>
      </c>
      <c r="IN613" s="222">
        <f t="shared" si="1613"/>
        <v>0</v>
      </c>
      <c r="IO613" s="222">
        <f t="shared" si="1614"/>
        <v>0</v>
      </c>
      <c r="IP613" s="222">
        <f t="shared" si="1615"/>
        <v>0</v>
      </c>
      <c r="IQ613" s="222">
        <f t="shared" si="1616"/>
        <v>0</v>
      </c>
      <c r="IR613" s="222">
        <f t="shared" si="1617"/>
        <v>0</v>
      </c>
      <c r="IS613" s="222">
        <f t="shared" si="1618"/>
        <v>0</v>
      </c>
      <c r="IT613" s="222">
        <f t="shared" si="1619"/>
        <v>0</v>
      </c>
      <c r="IU613" s="222">
        <f t="shared" si="1620"/>
        <v>0</v>
      </c>
      <c r="IV613" s="222">
        <f t="shared" si="1621"/>
        <v>0</v>
      </c>
      <c r="IW613" s="222">
        <f t="shared" si="1622"/>
        <v>0</v>
      </c>
      <c r="IX613" s="222">
        <f t="shared" si="1623"/>
        <v>0</v>
      </c>
      <c r="IY613" s="222">
        <f t="shared" si="1624"/>
        <v>0</v>
      </c>
      <c r="IZ613" s="222">
        <f t="shared" si="1625"/>
        <v>0</v>
      </c>
      <c r="JA613" s="222">
        <f t="shared" si="1626"/>
        <v>0</v>
      </c>
      <c r="JB613" s="222">
        <f t="shared" si="1627"/>
        <v>0</v>
      </c>
    </row>
    <row r="614" spans="1:262">
      <c r="B614" s="230">
        <v>253</v>
      </c>
      <c r="C614" s="229">
        <f t="shared" si="1628"/>
        <v>4.9414062499999805E-3</v>
      </c>
      <c r="D614" s="226">
        <f t="shared" ca="1" si="1371"/>
        <v>72.110446308620567</v>
      </c>
      <c r="E614" s="225">
        <f ca="1">IY361</f>
        <v>0.11044630862057184</v>
      </c>
      <c r="F614" s="224">
        <v>253</v>
      </c>
      <c r="G614" s="222">
        <f t="shared" si="1372"/>
        <v>0</v>
      </c>
      <c r="H614" s="222">
        <f t="shared" si="1373"/>
        <v>0</v>
      </c>
      <c r="I614" s="222">
        <f t="shared" si="1374"/>
        <v>0</v>
      </c>
      <c r="J614" s="222">
        <f t="shared" si="1375"/>
        <v>0</v>
      </c>
      <c r="K614" s="222">
        <f t="shared" si="1376"/>
        <v>0</v>
      </c>
      <c r="L614" s="222">
        <f t="shared" si="1377"/>
        <v>0</v>
      </c>
      <c r="M614" s="222">
        <f t="shared" si="1378"/>
        <v>0</v>
      </c>
      <c r="N614" s="222">
        <f t="shared" si="1379"/>
        <v>0</v>
      </c>
      <c r="O614" s="222">
        <f t="shared" si="1380"/>
        <v>0</v>
      </c>
      <c r="P614" s="222">
        <f t="shared" si="1381"/>
        <v>0</v>
      </c>
      <c r="Q614" s="222">
        <f t="shared" si="1382"/>
        <v>0</v>
      </c>
      <c r="R614" s="222">
        <f t="shared" si="1383"/>
        <v>0</v>
      </c>
      <c r="S614" s="222">
        <f t="shared" si="1384"/>
        <v>0</v>
      </c>
      <c r="T614" s="222">
        <f t="shared" si="1385"/>
        <v>0</v>
      </c>
      <c r="U614" s="222">
        <f t="shared" si="1386"/>
        <v>0</v>
      </c>
      <c r="V614" s="222">
        <f t="shared" si="1387"/>
        <v>0</v>
      </c>
      <c r="W614" s="222">
        <f t="shared" si="1388"/>
        <v>0</v>
      </c>
      <c r="X614" s="222">
        <f t="shared" si="1389"/>
        <v>0</v>
      </c>
      <c r="Y614" s="222">
        <f t="shared" si="1390"/>
        <v>0</v>
      </c>
      <c r="Z614" s="222">
        <f t="shared" si="1391"/>
        <v>0</v>
      </c>
      <c r="AA614" s="222">
        <f t="shared" si="1392"/>
        <v>0</v>
      </c>
      <c r="AB614" s="222">
        <f t="shared" si="1393"/>
        <v>0</v>
      </c>
      <c r="AC614" s="222">
        <f t="shared" si="1394"/>
        <v>0</v>
      </c>
      <c r="AD614" s="222">
        <f t="shared" si="1395"/>
        <v>0</v>
      </c>
      <c r="AE614" s="222">
        <f t="shared" si="1396"/>
        <v>0</v>
      </c>
      <c r="AF614" s="222">
        <f t="shared" si="1397"/>
        <v>0</v>
      </c>
      <c r="AG614" s="222">
        <f t="shared" si="1398"/>
        <v>0</v>
      </c>
      <c r="AH614" s="222">
        <f t="shared" si="1399"/>
        <v>0</v>
      </c>
      <c r="AI614" s="222">
        <f t="shared" si="1400"/>
        <v>0</v>
      </c>
      <c r="AJ614" s="222">
        <f t="shared" si="1401"/>
        <v>0</v>
      </c>
      <c r="AK614" s="222">
        <f t="shared" si="1402"/>
        <v>0</v>
      </c>
      <c r="AL614" s="222">
        <f t="shared" si="1403"/>
        <v>0</v>
      </c>
      <c r="AM614" s="222">
        <f t="shared" si="1404"/>
        <v>0</v>
      </c>
      <c r="AN614" s="222">
        <f t="shared" si="1405"/>
        <v>0</v>
      </c>
      <c r="AO614" s="222">
        <f t="shared" si="1406"/>
        <v>0</v>
      </c>
      <c r="AP614" s="222">
        <f t="shared" si="1407"/>
        <v>0</v>
      </c>
      <c r="AQ614" s="222">
        <f t="shared" si="1408"/>
        <v>0</v>
      </c>
      <c r="AR614" s="222">
        <f t="shared" si="1409"/>
        <v>0</v>
      </c>
      <c r="AS614" s="222">
        <f t="shared" si="1410"/>
        <v>0</v>
      </c>
      <c r="AT614" s="222">
        <f t="shared" si="1411"/>
        <v>0</v>
      </c>
      <c r="AU614" s="222">
        <f t="shared" si="1412"/>
        <v>0</v>
      </c>
      <c r="AV614" s="222">
        <f t="shared" si="1413"/>
        <v>0</v>
      </c>
      <c r="AW614" s="222">
        <f t="shared" si="1414"/>
        <v>0</v>
      </c>
      <c r="AX614" s="222">
        <f t="shared" si="1415"/>
        <v>0</v>
      </c>
      <c r="AY614" s="222">
        <f t="shared" si="1416"/>
        <v>0</v>
      </c>
      <c r="AZ614" s="222">
        <f t="shared" si="1417"/>
        <v>0</v>
      </c>
      <c r="BA614" s="222">
        <f t="shared" si="1418"/>
        <v>0</v>
      </c>
      <c r="BB614" s="222">
        <f t="shared" si="1419"/>
        <v>0</v>
      </c>
      <c r="BC614" s="222">
        <f t="shared" si="1420"/>
        <v>0</v>
      </c>
      <c r="BD614" s="222">
        <f t="shared" si="1421"/>
        <v>0</v>
      </c>
      <c r="BE614" s="222">
        <f t="shared" si="1422"/>
        <v>0</v>
      </c>
      <c r="BF614" s="222">
        <f t="shared" si="1423"/>
        <v>0</v>
      </c>
      <c r="BG614" s="222">
        <f t="shared" si="1424"/>
        <v>0</v>
      </c>
      <c r="BH614" s="222">
        <f t="shared" si="1425"/>
        <v>0</v>
      </c>
      <c r="BI614" s="222">
        <f t="shared" si="1426"/>
        <v>0</v>
      </c>
      <c r="BJ614" s="222">
        <f t="shared" si="1427"/>
        <v>0</v>
      </c>
      <c r="BK614" s="222">
        <f t="shared" si="1428"/>
        <v>0</v>
      </c>
      <c r="BL614" s="222">
        <f t="shared" si="1429"/>
        <v>0</v>
      </c>
      <c r="BM614" s="222">
        <f t="shared" si="1430"/>
        <v>0</v>
      </c>
      <c r="BN614" s="222">
        <f t="shared" si="1431"/>
        <v>0</v>
      </c>
      <c r="BO614" s="222">
        <f t="shared" si="1432"/>
        <v>0</v>
      </c>
      <c r="BP614" s="222">
        <f t="shared" si="1433"/>
        <v>0</v>
      </c>
      <c r="BQ614" s="222">
        <f t="shared" si="1434"/>
        <v>0</v>
      </c>
      <c r="BR614" s="222">
        <f t="shared" si="1435"/>
        <v>0</v>
      </c>
      <c r="BS614" s="222">
        <f t="shared" si="1436"/>
        <v>0</v>
      </c>
      <c r="BT614" s="222">
        <f t="shared" si="1437"/>
        <v>0</v>
      </c>
      <c r="BU614" s="222">
        <f t="shared" si="1438"/>
        <v>0</v>
      </c>
      <c r="BV614" s="222">
        <f t="shared" si="1439"/>
        <v>0</v>
      </c>
      <c r="BW614" s="222">
        <f t="shared" si="1440"/>
        <v>0</v>
      </c>
      <c r="BX614" s="222">
        <f t="shared" si="1441"/>
        <v>0</v>
      </c>
      <c r="BY614" s="222">
        <f t="shared" si="1442"/>
        <v>0</v>
      </c>
      <c r="BZ614" s="222">
        <f t="shared" si="1443"/>
        <v>0</v>
      </c>
      <c r="CA614" s="222">
        <f t="shared" si="1444"/>
        <v>0</v>
      </c>
      <c r="CB614" s="222">
        <f t="shared" si="1445"/>
        <v>0</v>
      </c>
      <c r="CC614" s="222">
        <f t="shared" si="1446"/>
        <v>0</v>
      </c>
      <c r="CD614" s="222">
        <f t="shared" si="1447"/>
        <v>0</v>
      </c>
      <c r="CE614" s="222">
        <f t="shared" si="1448"/>
        <v>0</v>
      </c>
      <c r="CF614" s="222">
        <f t="shared" si="1449"/>
        <v>0</v>
      </c>
      <c r="CG614" s="222">
        <f t="shared" si="1450"/>
        <v>0</v>
      </c>
      <c r="CH614" s="222">
        <f t="shared" si="1451"/>
        <v>0</v>
      </c>
      <c r="CI614" s="222">
        <f t="shared" si="1452"/>
        <v>0</v>
      </c>
      <c r="CJ614" s="222">
        <f t="shared" si="1453"/>
        <v>0</v>
      </c>
      <c r="CK614" s="222">
        <f t="shared" si="1454"/>
        <v>0</v>
      </c>
      <c r="CL614" s="222">
        <f t="shared" si="1455"/>
        <v>0</v>
      </c>
      <c r="CM614" s="222">
        <f t="shared" si="1456"/>
        <v>0</v>
      </c>
      <c r="CN614" s="222">
        <f t="shared" si="1457"/>
        <v>0</v>
      </c>
      <c r="CO614" s="222">
        <f t="shared" si="1458"/>
        <v>0</v>
      </c>
      <c r="CP614" s="222">
        <f t="shared" si="1459"/>
        <v>0</v>
      </c>
      <c r="CQ614" s="222">
        <f t="shared" si="1460"/>
        <v>0</v>
      </c>
      <c r="CR614" s="222">
        <f t="shared" si="1461"/>
        <v>0</v>
      </c>
      <c r="CS614" s="222">
        <f t="shared" si="1462"/>
        <v>0</v>
      </c>
      <c r="CT614" s="222">
        <f t="shared" si="1463"/>
        <v>0</v>
      </c>
      <c r="CU614" s="222">
        <f t="shared" si="1464"/>
        <v>0</v>
      </c>
      <c r="CV614" s="222">
        <f t="shared" si="1465"/>
        <v>0</v>
      </c>
      <c r="CW614" s="222">
        <f t="shared" si="1466"/>
        <v>0</v>
      </c>
      <c r="CX614" s="222">
        <f t="shared" si="1467"/>
        <v>0</v>
      </c>
      <c r="CY614" s="222">
        <f t="shared" si="1468"/>
        <v>0</v>
      </c>
      <c r="CZ614" s="222">
        <f t="shared" si="1469"/>
        <v>0</v>
      </c>
      <c r="DA614" s="222">
        <f t="shared" si="1470"/>
        <v>0</v>
      </c>
      <c r="DB614" s="222">
        <f t="shared" si="1471"/>
        <v>0</v>
      </c>
      <c r="DC614" s="222">
        <f t="shared" si="1472"/>
        <v>0</v>
      </c>
      <c r="DD614" s="222">
        <f t="shared" si="1473"/>
        <v>0</v>
      </c>
      <c r="DE614" s="222">
        <f t="shared" si="1474"/>
        <v>0</v>
      </c>
      <c r="DF614" s="222">
        <f t="shared" si="1475"/>
        <v>0</v>
      </c>
      <c r="DG614" s="222">
        <f t="shared" si="1476"/>
        <v>0</v>
      </c>
      <c r="DH614" s="222">
        <f t="shared" si="1477"/>
        <v>0</v>
      </c>
      <c r="DI614" s="222">
        <f t="shared" si="1478"/>
        <v>0</v>
      </c>
      <c r="DJ614" s="222">
        <f t="shared" si="1479"/>
        <v>0</v>
      </c>
      <c r="DK614" s="222">
        <f t="shared" si="1480"/>
        <v>0</v>
      </c>
      <c r="DL614" s="222">
        <f t="shared" si="1481"/>
        <v>0</v>
      </c>
      <c r="DM614" s="222">
        <f t="shared" si="1482"/>
        <v>0</v>
      </c>
      <c r="DN614" s="222">
        <f t="shared" si="1483"/>
        <v>0</v>
      </c>
      <c r="DO614" s="222">
        <f t="shared" si="1484"/>
        <v>0</v>
      </c>
      <c r="DP614" s="222">
        <f t="shared" si="1485"/>
        <v>0</v>
      </c>
      <c r="DQ614" s="222">
        <f t="shared" si="1486"/>
        <v>0</v>
      </c>
      <c r="DR614" s="222">
        <f t="shared" si="1487"/>
        <v>0</v>
      </c>
      <c r="DS614" s="222">
        <f t="shared" si="1488"/>
        <v>0</v>
      </c>
      <c r="DT614" s="222">
        <f t="shared" si="1489"/>
        <v>0</v>
      </c>
      <c r="DU614" s="222">
        <f t="shared" si="1490"/>
        <v>0</v>
      </c>
      <c r="DV614" s="222">
        <f t="shared" si="1491"/>
        <v>0</v>
      </c>
      <c r="DW614" s="222">
        <f t="shared" si="1492"/>
        <v>0</v>
      </c>
      <c r="DX614" s="222">
        <f t="shared" si="1493"/>
        <v>0</v>
      </c>
      <c r="DY614" s="222">
        <f t="shared" si="1494"/>
        <v>0</v>
      </c>
      <c r="DZ614" s="222">
        <f t="shared" si="1495"/>
        <v>0</v>
      </c>
      <c r="EA614" s="222">
        <f t="shared" si="1496"/>
        <v>0</v>
      </c>
      <c r="EB614" s="222">
        <f t="shared" si="1497"/>
        <v>0</v>
      </c>
      <c r="EC614" s="222">
        <f t="shared" si="1498"/>
        <v>0</v>
      </c>
      <c r="ED614" s="222">
        <f t="shared" si="1499"/>
        <v>0</v>
      </c>
      <c r="EE614" s="222">
        <f t="shared" si="1500"/>
        <v>0</v>
      </c>
      <c r="EF614" s="222">
        <f t="shared" si="1501"/>
        <v>0</v>
      </c>
      <c r="EG614" s="222">
        <f t="shared" si="1502"/>
        <v>0</v>
      </c>
      <c r="EH614" s="222">
        <f t="shared" si="1503"/>
        <v>0</v>
      </c>
      <c r="EI614" s="222">
        <f t="shared" si="1504"/>
        <v>0</v>
      </c>
      <c r="EJ614" s="222">
        <f t="shared" si="1505"/>
        <v>0</v>
      </c>
      <c r="EK614" s="222">
        <f t="shared" si="1506"/>
        <v>0</v>
      </c>
      <c r="EL614" s="222">
        <f t="shared" si="1507"/>
        <v>0</v>
      </c>
      <c r="EM614" s="222">
        <f t="shared" si="1508"/>
        <v>0</v>
      </c>
      <c r="EN614" s="222">
        <f t="shared" si="1509"/>
        <v>0</v>
      </c>
      <c r="EO614" s="222">
        <f t="shared" si="1510"/>
        <v>0</v>
      </c>
      <c r="EP614" s="222">
        <f t="shared" si="1511"/>
        <v>0</v>
      </c>
      <c r="EQ614" s="222">
        <f t="shared" si="1512"/>
        <v>0</v>
      </c>
      <c r="ER614" s="222">
        <f t="shared" si="1513"/>
        <v>0</v>
      </c>
      <c r="ES614" s="222">
        <f t="shared" si="1514"/>
        <v>0</v>
      </c>
      <c r="ET614" s="222">
        <f t="shared" si="1515"/>
        <v>0</v>
      </c>
      <c r="EU614" s="222">
        <f t="shared" si="1516"/>
        <v>0</v>
      </c>
      <c r="EV614" s="222">
        <f t="shared" si="1517"/>
        <v>0</v>
      </c>
      <c r="EW614" s="222">
        <f t="shared" si="1518"/>
        <v>0</v>
      </c>
      <c r="EX614" s="222">
        <f t="shared" si="1519"/>
        <v>0</v>
      </c>
      <c r="EY614" s="222">
        <f t="shared" si="1520"/>
        <v>0</v>
      </c>
      <c r="EZ614" s="222">
        <f t="shared" si="1521"/>
        <v>0</v>
      </c>
      <c r="FA614" s="222">
        <f t="shared" si="1522"/>
        <v>0</v>
      </c>
      <c r="FB614" s="222">
        <f t="shared" si="1523"/>
        <v>0</v>
      </c>
      <c r="FC614" s="222">
        <f t="shared" si="1524"/>
        <v>0</v>
      </c>
      <c r="FD614" s="222">
        <f t="shared" si="1525"/>
        <v>0</v>
      </c>
      <c r="FE614" s="222">
        <f t="shared" si="1526"/>
        <v>0</v>
      </c>
      <c r="FF614" s="222">
        <f t="shared" si="1527"/>
        <v>0</v>
      </c>
      <c r="FG614" s="222">
        <f t="shared" si="1528"/>
        <v>0</v>
      </c>
      <c r="FH614" s="222">
        <f t="shared" si="1529"/>
        <v>0</v>
      </c>
      <c r="FI614" s="222">
        <f t="shared" si="1530"/>
        <v>0</v>
      </c>
      <c r="FJ614" s="222">
        <f t="shared" si="1531"/>
        <v>0</v>
      </c>
      <c r="FK614" s="222">
        <f t="shared" si="1532"/>
        <v>0</v>
      </c>
      <c r="FL614" s="222">
        <f t="shared" si="1533"/>
        <v>0</v>
      </c>
      <c r="FM614" s="222">
        <f t="shared" si="1534"/>
        <v>0</v>
      </c>
      <c r="FN614" s="222">
        <f t="shared" si="1535"/>
        <v>0</v>
      </c>
      <c r="FO614" s="222">
        <f t="shared" si="1536"/>
        <v>0</v>
      </c>
      <c r="FP614" s="222">
        <f t="shared" si="1537"/>
        <v>0</v>
      </c>
      <c r="FQ614" s="222">
        <f t="shared" si="1538"/>
        <v>0</v>
      </c>
      <c r="FR614" s="222">
        <f t="shared" si="1539"/>
        <v>0</v>
      </c>
      <c r="FS614" s="222">
        <f t="shared" si="1540"/>
        <v>0</v>
      </c>
      <c r="FT614" s="222">
        <f t="shared" si="1541"/>
        <v>0</v>
      </c>
      <c r="FU614" s="222">
        <f t="shared" si="1542"/>
        <v>0</v>
      </c>
      <c r="FV614" s="222">
        <f t="shared" si="1543"/>
        <v>0</v>
      </c>
      <c r="FW614" s="222">
        <f t="shared" si="1544"/>
        <v>0</v>
      </c>
      <c r="FX614" s="222">
        <f t="shared" si="1545"/>
        <v>0</v>
      </c>
      <c r="FY614" s="222">
        <f t="shared" si="1546"/>
        <v>0</v>
      </c>
      <c r="FZ614" s="222">
        <f t="shared" si="1547"/>
        <v>0</v>
      </c>
      <c r="GA614" s="222">
        <f t="shared" si="1548"/>
        <v>0</v>
      </c>
      <c r="GB614" s="222">
        <f t="shared" si="1549"/>
        <v>0</v>
      </c>
      <c r="GC614" s="222">
        <f t="shared" si="1550"/>
        <v>0</v>
      </c>
      <c r="GD614" s="222">
        <f t="shared" si="1551"/>
        <v>0</v>
      </c>
      <c r="GE614" s="222">
        <f t="shared" si="1552"/>
        <v>0</v>
      </c>
      <c r="GF614" s="222">
        <f t="shared" si="1553"/>
        <v>0</v>
      </c>
      <c r="GG614" s="222">
        <f t="shared" si="1554"/>
        <v>0</v>
      </c>
      <c r="GH614" s="222">
        <f t="shared" si="1555"/>
        <v>0</v>
      </c>
      <c r="GI614" s="222">
        <f t="shared" si="1556"/>
        <v>0</v>
      </c>
      <c r="GJ614" s="222">
        <f t="shared" si="1557"/>
        <v>0</v>
      </c>
      <c r="GK614" s="222">
        <f t="shared" si="1558"/>
        <v>0</v>
      </c>
      <c r="GL614" s="222">
        <f t="shared" si="1559"/>
        <v>0</v>
      </c>
      <c r="GM614" s="222">
        <f t="shared" si="1560"/>
        <v>0</v>
      </c>
      <c r="GN614" s="222">
        <f t="shared" si="1561"/>
        <v>0</v>
      </c>
      <c r="GO614" s="222">
        <f t="shared" si="1562"/>
        <v>0</v>
      </c>
      <c r="GP614" s="222">
        <f t="shared" si="1563"/>
        <v>0</v>
      </c>
      <c r="GQ614" s="222">
        <f t="shared" si="1564"/>
        <v>0</v>
      </c>
      <c r="GR614" s="222">
        <f t="shared" si="1565"/>
        <v>0</v>
      </c>
      <c r="GS614" s="222">
        <f t="shared" si="1566"/>
        <v>0</v>
      </c>
      <c r="GT614" s="222">
        <f t="shared" si="1567"/>
        <v>0</v>
      </c>
      <c r="GU614" s="222">
        <f t="shared" si="1568"/>
        <v>0</v>
      </c>
      <c r="GV614" s="222">
        <f t="shared" si="1569"/>
        <v>0</v>
      </c>
      <c r="GW614" s="222">
        <f t="shared" si="1570"/>
        <v>0</v>
      </c>
      <c r="GX614" s="222">
        <f t="shared" si="1571"/>
        <v>0</v>
      </c>
      <c r="GY614" s="222">
        <f t="shared" si="1572"/>
        <v>0</v>
      </c>
      <c r="GZ614" s="222">
        <f t="shared" si="1573"/>
        <v>0</v>
      </c>
      <c r="HA614" s="222">
        <f t="shared" si="1574"/>
        <v>0</v>
      </c>
      <c r="HB614" s="222">
        <f t="shared" si="1575"/>
        <v>0</v>
      </c>
      <c r="HC614" s="222">
        <f t="shared" si="1576"/>
        <v>0</v>
      </c>
      <c r="HD614" s="222">
        <f t="shared" si="1577"/>
        <v>0</v>
      </c>
      <c r="HE614" s="222">
        <f t="shared" si="1578"/>
        <v>0</v>
      </c>
      <c r="HF614" s="222">
        <f t="shared" si="1579"/>
        <v>0</v>
      </c>
      <c r="HG614" s="222">
        <f t="shared" si="1580"/>
        <v>0</v>
      </c>
      <c r="HH614" s="222">
        <f t="shared" si="1581"/>
        <v>0</v>
      </c>
      <c r="HI614" s="222">
        <f t="shared" si="1582"/>
        <v>0</v>
      </c>
      <c r="HJ614" s="222">
        <f t="shared" si="1583"/>
        <v>0</v>
      </c>
      <c r="HK614" s="222">
        <f t="shared" si="1584"/>
        <v>0</v>
      </c>
      <c r="HL614" s="222">
        <f t="shared" si="1585"/>
        <v>0</v>
      </c>
      <c r="HM614" s="222">
        <f t="shared" si="1586"/>
        <v>0</v>
      </c>
      <c r="HN614" s="222">
        <f t="shared" si="1587"/>
        <v>0</v>
      </c>
      <c r="HO614" s="222">
        <f t="shared" si="1588"/>
        <v>0</v>
      </c>
      <c r="HP614" s="222">
        <f t="shared" si="1589"/>
        <v>0</v>
      </c>
      <c r="HQ614" s="222">
        <f t="shared" si="1590"/>
        <v>0</v>
      </c>
      <c r="HR614" s="222">
        <f t="shared" si="1591"/>
        <v>0</v>
      </c>
      <c r="HS614" s="222">
        <f t="shared" si="1592"/>
        <v>0</v>
      </c>
      <c r="HT614" s="222">
        <f t="shared" si="1593"/>
        <v>0</v>
      </c>
      <c r="HU614" s="222">
        <f t="shared" si="1594"/>
        <v>0</v>
      </c>
      <c r="HV614" s="222">
        <f t="shared" si="1595"/>
        <v>0</v>
      </c>
      <c r="HW614" s="222">
        <f t="shared" si="1596"/>
        <v>0</v>
      </c>
      <c r="HX614" s="222">
        <f t="shared" si="1597"/>
        <v>0</v>
      </c>
      <c r="HY614" s="222">
        <f t="shared" si="1598"/>
        <v>0</v>
      </c>
      <c r="HZ614" s="222">
        <f t="shared" si="1599"/>
        <v>0</v>
      </c>
      <c r="IA614" s="222">
        <f t="shared" si="1600"/>
        <v>0</v>
      </c>
      <c r="IB614" s="222">
        <f t="shared" si="1601"/>
        <v>0</v>
      </c>
      <c r="IC614" s="222">
        <f t="shared" si="1602"/>
        <v>0</v>
      </c>
      <c r="ID614" s="222">
        <f t="shared" si="1603"/>
        <v>0</v>
      </c>
      <c r="IE614" s="222">
        <f t="shared" si="1604"/>
        <v>0</v>
      </c>
      <c r="IF614" s="222">
        <f t="shared" si="1605"/>
        <v>0</v>
      </c>
      <c r="IG614" s="222">
        <f t="shared" si="1606"/>
        <v>0</v>
      </c>
      <c r="IH614" s="222">
        <f t="shared" si="1607"/>
        <v>0</v>
      </c>
      <c r="II614" s="222">
        <f t="shared" si="1608"/>
        <v>0</v>
      </c>
      <c r="IJ614" s="222">
        <f t="shared" si="1609"/>
        <v>0</v>
      </c>
      <c r="IK614" s="222">
        <f t="shared" si="1610"/>
        <v>0</v>
      </c>
      <c r="IL614" s="222">
        <f t="shared" si="1611"/>
        <v>0</v>
      </c>
      <c r="IM614" s="222">
        <f t="shared" si="1612"/>
        <v>0</v>
      </c>
      <c r="IN614" s="222">
        <f t="shared" si="1613"/>
        <v>0</v>
      </c>
      <c r="IO614" s="222">
        <f t="shared" si="1614"/>
        <v>0</v>
      </c>
      <c r="IP614" s="222">
        <f t="shared" si="1615"/>
        <v>0</v>
      </c>
      <c r="IQ614" s="222">
        <f t="shared" si="1616"/>
        <v>0</v>
      </c>
      <c r="IR614" s="222">
        <f t="shared" si="1617"/>
        <v>0</v>
      </c>
      <c r="IS614" s="222">
        <f t="shared" si="1618"/>
        <v>0</v>
      </c>
      <c r="IT614" s="222">
        <f t="shared" si="1619"/>
        <v>0</v>
      </c>
      <c r="IU614" s="222">
        <f t="shared" si="1620"/>
        <v>0</v>
      </c>
      <c r="IV614" s="222">
        <f t="shared" si="1621"/>
        <v>0</v>
      </c>
      <c r="IW614" s="222">
        <f t="shared" si="1622"/>
        <v>0</v>
      </c>
      <c r="IX614" s="222">
        <f t="shared" si="1623"/>
        <v>0</v>
      </c>
      <c r="IY614" s="222">
        <f t="shared" si="1624"/>
        <v>0</v>
      </c>
      <c r="IZ614" s="222">
        <f t="shared" si="1625"/>
        <v>0</v>
      </c>
      <c r="JA614" s="222">
        <f t="shared" si="1626"/>
        <v>0</v>
      </c>
      <c r="JB614" s="222">
        <f t="shared" si="1627"/>
        <v>0</v>
      </c>
    </row>
    <row r="615" spans="1:262">
      <c r="B615" s="230">
        <v>254</v>
      </c>
      <c r="C615" s="229">
        <f t="shared" si="1628"/>
        <v>4.9609374999999801E-3</v>
      </c>
      <c r="D615" s="226">
        <f t="shared" ca="1" si="1371"/>
        <v>72.116833676246543</v>
      </c>
      <c r="E615" s="225">
        <f ca="1">IZ361</f>
        <v>0.11683367624653726</v>
      </c>
      <c r="F615" s="224">
        <v>254</v>
      </c>
      <c r="G615" s="222">
        <f t="shared" si="1372"/>
        <v>0</v>
      </c>
      <c r="H615" s="222">
        <f t="shared" si="1373"/>
        <v>0</v>
      </c>
      <c r="I615" s="222">
        <f t="shared" si="1374"/>
        <v>0</v>
      </c>
      <c r="J615" s="222">
        <f t="shared" si="1375"/>
        <v>0</v>
      </c>
      <c r="K615" s="222">
        <f t="shared" si="1376"/>
        <v>0</v>
      </c>
      <c r="L615" s="222">
        <f t="shared" si="1377"/>
        <v>0</v>
      </c>
      <c r="M615" s="222">
        <f t="shared" si="1378"/>
        <v>0</v>
      </c>
      <c r="N615" s="222">
        <f t="shared" si="1379"/>
        <v>0</v>
      </c>
      <c r="O615" s="222">
        <f t="shared" si="1380"/>
        <v>0</v>
      </c>
      <c r="P615" s="222">
        <f t="shared" si="1381"/>
        <v>0</v>
      </c>
      <c r="Q615" s="222">
        <f t="shared" si="1382"/>
        <v>0</v>
      </c>
      <c r="R615" s="222">
        <f t="shared" si="1383"/>
        <v>0</v>
      </c>
      <c r="S615" s="222">
        <f t="shared" si="1384"/>
        <v>0</v>
      </c>
      <c r="T615" s="222">
        <f t="shared" si="1385"/>
        <v>0</v>
      </c>
      <c r="U615" s="222">
        <f t="shared" si="1386"/>
        <v>0</v>
      </c>
      <c r="V615" s="222">
        <f t="shared" si="1387"/>
        <v>0</v>
      </c>
      <c r="W615" s="222">
        <f t="shared" si="1388"/>
        <v>0</v>
      </c>
      <c r="X615" s="222">
        <f t="shared" si="1389"/>
        <v>0</v>
      </c>
      <c r="Y615" s="222">
        <f t="shared" si="1390"/>
        <v>0</v>
      </c>
      <c r="Z615" s="222">
        <f t="shared" si="1391"/>
        <v>0</v>
      </c>
      <c r="AA615" s="222">
        <f t="shared" si="1392"/>
        <v>0</v>
      </c>
      <c r="AB615" s="222">
        <f t="shared" si="1393"/>
        <v>0</v>
      </c>
      <c r="AC615" s="222">
        <f t="shared" si="1394"/>
        <v>0</v>
      </c>
      <c r="AD615" s="222">
        <f t="shared" si="1395"/>
        <v>0</v>
      </c>
      <c r="AE615" s="222">
        <f t="shared" si="1396"/>
        <v>0</v>
      </c>
      <c r="AF615" s="222">
        <f t="shared" si="1397"/>
        <v>0</v>
      </c>
      <c r="AG615" s="222">
        <f t="shared" si="1398"/>
        <v>0</v>
      </c>
      <c r="AH615" s="222">
        <f t="shared" si="1399"/>
        <v>0</v>
      </c>
      <c r="AI615" s="222">
        <f t="shared" si="1400"/>
        <v>0</v>
      </c>
      <c r="AJ615" s="222">
        <f t="shared" si="1401"/>
        <v>0</v>
      </c>
      <c r="AK615" s="222">
        <f t="shared" si="1402"/>
        <v>0</v>
      </c>
      <c r="AL615" s="222">
        <f t="shared" si="1403"/>
        <v>0</v>
      </c>
      <c r="AM615" s="222">
        <f t="shared" si="1404"/>
        <v>0</v>
      </c>
      <c r="AN615" s="222">
        <f t="shared" si="1405"/>
        <v>0</v>
      </c>
      <c r="AO615" s="222">
        <f t="shared" si="1406"/>
        <v>0</v>
      </c>
      <c r="AP615" s="222">
        <f t="shared" si="1407"/>
        <v>0</v>
      </c>
      <c r="AQ615" s="222">
        <f t="shared" si="1408"/>
        <v>0</v>
      </c>
      <c r="AR615" s="222">
        <f t="shared" si="1409"/>
        <v>0</v>
      </c>
      <c r="AS615" s="222">
        <f t="shared" si="1410"/>
        <v>0</v>
      </c>
      <c r="AT615" s="222">
        <f t="shared" si="1411"/>
        <v>0</v>
      </c>
      <c r="AU615" s="222">
        <f t="shared" si="1412"/>
        <v>0</v>
      </c>
      <c r="AV615" s="222">
        <f t="shared" si="1413"/>
        <v>0</v>
      </c>
      <c r="AW615" s="222">
        <f t="shared" si="1414"/>
        <v>0</v>
      </c>
      <c r="AX615" s="222">
        <f t="shared" si="1415"/>
        <v>0</v>
      </c>
      <c r="AY615" s="222">
        <f t="shared" si="1416"/>
        <v>0</v>
      </c>
      <c r="AZ615" s="222">
        <f t="shared" si="1417"/>
        <v>0</v>
      </c>
      <c r="BA615" s="222">
        <f t="shared" si="1418"/>
        <v>0</v>
      </c>
      <c r="BB615" s="222">
        <f t="shared" si="1419"/>
        <v>0</v>
      </c>
      <c r="BC615" s="222">
        <f t="shared" si="1420"/>
        <v>0</v>
      </c>
      <c r="BD615" s="222">
        <f t="shared" si="1421"/>
        <v>0</v>
      </c>
      <c r="BE615" s="222">
        <f t="shared" si="1422"/>
        <v>0</v>
      </c>
      <c r="BF615" s="222">
        <f t="shared" si="1423"/>
        <v>0</v>
      </c>
      <c r="BG615" s="222">
        <f t="shared" si="1424"/>
        <v>0</v>
      </c>
      <c r="BH615" s="222">
        <f t="shared" si="1425"/>
        <v>0</v>
      </c>
      <c r="BI615" s="222">
        <f t="shared" si="1426"/>
        <v>0</v>
      </c>
      <c r="BJ615" s="222">
        <f t="shared" si="1427"/>
        <v>0</v>
      </c>
      <c r="BK615" s="222">
        <f t="shared" si="1428"/>
        <v>0</v>
      </c>
      <c r="BL615" s="222">
        <f t="shared" si="1429"/>
        <v>0</v>
      </c>
      <c r="BM615" s="222">
        <f t="shared" si="1430"/>
        <v>0</v>
      </c>
      <c r="BN615" s="222">
        <f t="shared" si="1431"/>
        <v>0</v>
      </c>
      <c r="BO615" s="222">
        <f t="shared" si="1432"/>
        <v>0</v>
      </c>
      <c r="BP615" s="222">
        <f t="shared" si="1433"/>
        <v>0</v>
      </c>
      <c r="BQ615" s="222">
        <f t="shared" si="1434"/>
        <v>0</v>
      </c>
      <c r="BR615" s="222">
        <f t="shared" si="1435"/>
        <v>0</v>
      </c>
      <c r="BS615" s="222">
        <f t="shared" si="1436"/>
        <v>0</v>
      </c>
      <c r="BT615" s="222">
        <f t="shared" si="1437"/>
        <v>0</v>
      </c>
      <c r="BU615" s="222">
        <f t="shared" si="1438"/>
        <v>0</v>
      </c>
      <c r="BV615" s="222">
        <f t="shared" si="1439"/>
        <v>0</v>
      </c>
      <c r="BW615" s="222">
        <f t="shared" si="1440"/>
        <v>0</v>
      </c>
      <c r="BX615" s="222">
        <f t="shared" si="1441"/>
        <v>0</v>
      </c>
      <c r="BY615" s="222">
        <f t="shared" si="1442"/>
        <v>0</v>
      </c>
      <c r="BZ615" s="222">
        <f t="shared" si="1443"/>
        <v>0</v>
      </c>
      <c r="CA615" s="222">
        <f t="shared" si="1444"/>
        <v>0</v>
      </c>
      <c r="CB615" s="222">
        <f t="shared" si="1445"/>
        <v>0</v>
      </c>
      <c r="CC615" s="222">
        <f t="shared" si="1446"/>
        <v>0</v>
      </c>
      <c r="CD615" s="222">
        <f t="shared" si="1447"/>
        <v>0</v>
      </c>
      <c r="CE615" s="222">
        <f t="shared" si="1448"/>
        <v>0</v>
      </c>
      <c r="CF615" s="222">
        <f t="shared" si="1449"/>
        <v>0</v>
      </c>
      <c r="CG615" s="222">
        <f t="shared" si="1450"/>
        <v>0</v>
      </c>
      <c r="CH615" s="222">
        <f t="shared" si="1451"/>
        <v>0</v>
      </c>
      <c r="CI615" s="222">
        <f t="shared" si="1452"/>
        <v>0</v>
      </c>
      <c r="CJ615" s="222">
        <f t="shared" si="1453"/>
        <v>0</v>
      </c>
      <c r="CK615" s="222">
        <f t="shared" si="1454"/>
        <v>0</v>
      </c>
      <c r="CL615" s="222">
        <f t="shared" si="1455"/>
        <v>0</v>
      </c>
      <c r="CM615" s="222">
        <f t="shared" si="1456"/>
        <v>0</v>
      </c>
      <c r="CN615" s="222">
        <f t="shared" si="1457"/>
        <v>0</v>
      </c>
      <c r="CO615" s="222">
        <f t="shared" si="1458"/>
        <v>0</v>
      </c>
      <c r="CP615" s="222">
        <f t="shared" si="1459"/>
        <v>0</v>
      </c>
      <c r="CQ615" s="222">
        <f t="shared" si="1460"/>
        <v>0</v>
      </c>
      <c r="CR615" s="222">
        <f t="shared" si="1461"/>
        <v>0</v>
      </c>
      <c r="CS615" s="222">
        <f t="shared" si="1462"/>
        <v>0</v>
      </c>
      <c r="CT615" s="222">
        <f t="shared" si="1463"/>
        <v>0</v>
      </c>
      <c r="CU615" s="222">
        <f t="shared" si="1464"/>
        <v>0</v>
      </c>
      <c r="CV615" s="222">
        <f t="shared" si="1465"/>
        <v>0</v>
      </c>
      <c r="CW615" s="222">
        <f t="shared" si="1466"/>
        <v>0</v>
      </c>
      <c r="CX615" s="222">
        <f t="shared" si="1467"/>
        <v>0</v>
      </c>
      <c r="CY615" s="222">
        <f t="shared" si="1468"/>
        <v>0</v>
      </c>
      <c r="CZ615" s="222">
        <f t="shared" si="1469"/>
        <v>0</v>
      </c>
      <c r="DA615" s="222">
        <f t="shared" si="1470"/>
        <v>0</v>
      </c>
      <c r="DB615" s="222">
        <f t="shared" si="1471"/>
        <v>0</v>
      </c>
      <c r="DC615" s="222">
        <f t="shared" si="1472"/>
        <v>0</v>
      </c>
      <c r="DD615" s="222">
        <f t="shared" si="1473"/>
        <v>0</v>
      </c>
      <c r="DE615" s="222">
        <f t="shared" si="1474"/>
        <v>0</v>
      </c>
      <c r="DF615" s="222">
        <f t="shared" si="1475"/>
        <v>0</v>
      </c>
      <c r="DG615" s="222">
        <f t="shared" si="1476"/>
        <v>0</v>
      </c>
      <c r="DH615" s="222">
        <f t="shared" si="1477"/>
        <v>0</v>
      </c>
      <c r="DI615" s="222">
        <f t="shared" si="1478"/>
        <v>0</v>
      </c>
      <c r="DJ615" s="222">
        <f t="shared" si="1479"/>
        <v>0</v>
      </c>
      <c r="DK615" s="222">
        <f t="shared" si="1480"/>
        <v>0</v>
      </c>
      <c r="DL615" s="222">
        <f t="shared" si="1481"/>
        <v>0</v>
      </c>
      <c r="DM615" s="222">
        <f t="shared" si="1482"/>
        <v>0</v>
      </c>
      <c r="DN615" s="222">
        <f t="shared" si="1483"/>
        <v>0</v>
      </c>
      <c r="DO615" s="222">
        <f t="shared" si="1484"/>
        <v>0</v>
      </c>
      <c r="DP615" s="222">
        <f t="shared" si="1485"/>
        <v>0</v>
      </c>
      <c r="DQ615" s="222">
        <f t="shared" si="1486"/>
        <v>0</v>
      </c>
      <c r="DR615" s="222">
        <f t="shared" si="1487"/>
        <v>0</v>
      </c>
      <c r="DS615" s="222">
        <f t="shared" si="1488"/>
        <v>0</v>
      </c>
      <c r="DT615" s="222">
        <f t="shared" si="1489"/>
        <v>0</v>
      </c>
      <c r="DU615" s="222">
        <f t="shared" si="1490"/>
        <v>0</v>
      </c>
      <c r="DV615" s="222">
        <f t="shared" si="1491"/>
        <v>0</v>
      </c>
      <c r="DW615" s="222">
        <f t="shared" si="1492"/>
        <v>0</v>
      </c>
      <c r="DX615" s="222">
        <f t="shared" si="1493"/>
        <v>0</v>
      </c>
      <c r="DY615" s="222">
        <f t="shared" si="1494"/>
        <v>0</v>
      </c>
      <c r="DZ615" s="222">
        <f t="shared" si="1495"/>
        <v>0</v>
      </c>
      <c r="EA615" s="222">
        <f t="shared" si="1496"/>
        <v>0</v>
      </c>
      <c r="EB615" s="222">
        <f t="shared" si="1497"/>
        <v>0</v>
      </c>
      <c r="EC615" s="222">
        <f t="shared" si="1498"/>
        <v>0</v>
      </c>
      <c r="ED615" s="222">
        <f t="shared" si="1499"/>
        <v>0</v>
      </c>
      <c r="EE615" s="222">
        <f t="shared" si="1500"/>
        <v>0</v>
      </c>
      <c r="EF615" s="222">
        <f t="shared" si="1501"/>
        <v>0</v>
      </c>
      <c r="EG615" s="222">
        <f t="shared" si="1502"/>
        <v>0</v>
      </c>
      <c r="EH615" s="222">
        <f t="shared" si="1503"/>
        <v>0</v>
      </c>
      <c r="EI615" s="222">
        <f t="shared" si="1504"/>
        <v>0</v>
      </c>
      <c r="EJ615" s="222">
        <f t="shared" si="1505"/>
        <v>0</v>
      </c>
      <c r="EK615" s="222">
        <f t="shared" si="1506"/>
        <v>0</v>
      </c>
      <c r="EL615" s="222">
        <f t="shared" si="1507"/>
        <v>0</v>
      </c>
      <c r="EM615" s="222">
        <f t="shared" si="1508"/>
        <v>0</v>
      </c>
      <c r="EN615" s="222">
        <f t="shared" si="1509"/>
        <v>0</v>
      </c>
      <c r="EO615" s="222">
        <f t="shared" si="1510"/>
        <v>0</v>
      </c>
      <c r="EP615" s="222">
        <f t="shared" si="1511"/>
        <v>0</v>
      </c>
      <c r="EQ615" s="222">
        <f t="shared" si="1512"/>
        <v>0</v>
      </c>
      <c r="ER615" s="222">
        <f t="shared" si="1513"/>
        <v>0</v>
      </c>
      <c r="ES615" s="222">
        <f t="shared" si="1514"/>
        <v>0</v>
      </c>
      <c r="ET615" s="222">
        <f t="shared" si="1515"/>
        <v>0</v>
      </c>
      <c r="EU615" s="222">
        <f t="shared" si="1516"/>
        <v>0</v>
      </c>
      <c r="EV615" s="222">
        <f t="shared" si="1517"/>
        <v>0</v>
      </c>
      <c r="EW615" s="222">
        <f t="shared" si="1518"/>
        <v>0</v>
      </c>
      <c r="EX615" s="222">
        <f t="shared" si="1519"/>
        <v>0</v>
      </c>
      <c r="EY615" s="222">
        <f t="shared" si="1520"/>
        <v>0</v>
      </c>
      <c r="EZ615" s="222">
        <f t="shared" si="1521"/>
        <v>0</v>
      </c>
      <c r="FA615" s="222">
        <f t="shared" si="1522"/>
        <v>0</v>
      </c>
      <c r="FB615" s="222">
        <f t="shared" si="1523"/>
        <v>0</v>
      </c>
      <c r="FC615" s="222">
        <f t="shared" si="1524"/>
        <v>0</v>
      </c>
      <c r="FD615" s="222">
        <f t="shared" si="1525"/>
        <v>0</v>
      </c>
      <c r="FE615" s="222">
        <f t="shared" si="1526"/>
        <v>0</v>
      </c>
      <c r="FF615" s="222">
        <f t="shared" si="1527"/>
        <v>0</v>
      </c>
      <c r="FG615" s="222">
        <f t="shared" si="1528"/>
        <v>0</v>
      </c>
      <c r="FH615" s="222">
        <f t="shared" si="1529"/>
        <v>0</v>
      </c>
      <c r="FI615" s="222">
        <f t="shared" si="1530"/>
        <v>0</v>
      </c>
      <c r="FJ615" s="222">
        <f t="shared" si="1531"/>
        <v>0</v>
      </c>
      <c r="FK615" s="222">
        <f t="shared" si="1532"/>
        <v>0</v>
      </c>
      <c r="FL615" s="222">
        <f t="shared" si="1533"/>
        <v>0</v>
      </c>
      <c r="FM615" s="222">
        <f t="shared" si="1534"/>
        <v>0</v>
      </c>
      <c r="FN615" s="222">
        <f t="shared" si="1535"/>
        <v>0</v>
      </c>
      <c r="FO615" s="222">
        <f t="shared" si="1536"/>
        <v>0</v>
      </c>
      <c r="FP615" s="222">
        <f t="shared" si="1537"/>
        <v>0</v>
      </c>
      <c r="FQ615" s="222">
        <f t="shared" si="1538"/>
        <v>0</v>
      </c>
      <c r="FR615" s="222">
        <f t="shared" si="1539"/>
        <v>0</v>
      </c>
      <c r="FS615" s="222">
        <f t="shared" si="1540"/>
        <v>0</v>
      </c>
      <c r="FT615" s="222">
        <f t="shared" si="1541"/>
        <v>0</v>
      </c>
      <c r="FU615" s="222">
        <f t="shared" si="1542"/>
        <v>0</v>
      </c>
      <c r="FV615" s="222">
        <f t="shared" si="1543"/>
        <v>0</v>
      </c>
      <c r="FW615" s="222">
        <f t="shared" si="1544"/>
        <v>0</v>
      </c>
      <c r="FX615" s="222">
        <f t="shared" si="1545"/>
        <v>0</v>
      </c>
      <c r="FY615" s="222">
        <f t="shared" si="1546"/>
        <v>0</v>
      </c>
      <c r="FZ615" s="222">
        <f t="shared" si="1547"/>
        <v>0</v>
      </c>
      <c r="GA615" s="222">
        <f t="shared" si="1548"/>
        <v>0</v>
      </c>
      <c r="GB615" s="222">
        <f t="shared" si="1549"/>
        <v>0</v>
      </c>
      <c r="GC615" s="222">
        <f t="shared" si="1550"/>
        <v>0</v>
      </c>
      <c r="GD615" s="222">
        <f t="shared" si="1551"/>
        <v>0</v>
      </c>
      <c r="GE615" s="222">
        <f t="shared" si="1552"/>
        <v>0</v>
      </c>
      <c r="GF615" s="222">
        <f t="shared" si="1553"/>
        <v>0</v>
      </c>
      <c r="GG615" s="222">
        <f t="shared" si="1554"/>
        <v>0</v>
      </c>
      <c r="GH615" s="222">
        <f t="shared" si="1555"/>
        <v>0</v>
      </c>
      <c r="GI615" s="222">
        <f t="shared" si="1556"/>
        <v>0</v>
      </c>
      <c r="GJ615" s="222">
        <f t="shared" si="1557"/>
        <v>0</v>
      </c>
      <c r="GK615" s="222">
        <f t="shared" si="1558"/>
        <v>0</v>
      </c>
      <c r="GL615" s="222">
        <f t="shared" si="1559"/>
        <v>0</v>
      </c>
      <c r="GM615" s="222">
        <f t="shared" si="1560"/>
        <v>0</v>
      </c>
      <c r="GN615" s="222">
        <f t="shared" si="1561"/>
        <v>0</v>
      </c>
      <c r="GO615" s="222">
        <f t="shared" si="1562"/>
        <v>0</v>
      </c>
      <c r="GP615" s="222">
        <f t="shared" si="1563"/>
        <v>0</v>
      </c>
      <c r="GQ615" s="222">
        <f t="shared" si="1564"/>
        <v>0</v>
      </c>
      <c r="GR615" s="222">
        <f t="shared" si="1565"/>
        <v>0</v>
      </c>
      <c r="GS615" s="222">
        <f t="shared" si="1566"/>
        <v>0</v>
      </c>
      <c r="GT615" s="222">
        <f t="shared" si="1567"/>
        <v>0</v>
      </c>
      <c r="GU615" s="222">
        <f t="shared" si="1568"/>
        <v>0</v>
      </c>
      <c r="GV615" s="222">
        <f t="shared" si="1569"/>
        <v>0</v>
      </c>
      <c r="GW615" s="222">
        <f t="shared" si="1570"/>
        <v>0</v>
      </c>
      <c r="GX615" s="222">
        <f t="shared" si="1571"/>
        <v>0</v>
      </c>
      <c r="GY615" s="222">
        <f t="shared" si="1572"/>
        <v>0</v>
      </c>
      <c r="GZ615" s="222">
        <f t="shared" si="1573"/>
        <v>0</v>
      </c>
      <c r="HA615" s="222">
        <f t="shared" si="1574"/>
        <v>0</v>
      </c>
      <c r="HB615" s="222">
        <f t="shared" si="1575"/>
        <v>0</v>
      </c>
      <c r="HC615" s="222">
        <f t="shared" si="1576"/>
        <v>0</v>
      </c>
      <c r="HD615" s="222">
        <f t="shared" si="1577"/>
        <v>0</v>
      </c>
      <c r="HE615" s="222">
        <f t="shared" si="1578"/>
        <v>0</v>
      </c>
      <c r="HF615" s="222">
        <f t="shared" si="1579"/>
        <v>0</v>
      </c>
      <c r="HG615" s="222">
        <f t="shared" si="1580"/>
        <v>0</v>
      </c>
      <c r="HH615" s="222">
        <f t="shared" si="1581"/>
        <v>0</v>
      </c>
      <c r="HI615" s="222">
        <f t="shared" si="1582"/>
        <v>0</v>
      </c>
      <c r="HJ615" s="222">
        <f t="shared" si="1583"/>
        <v>0</v>
      </c>
      <c r="HK615" s="222">
        <f t="shared" si="1584"/>
        <v>0</v>
      </c>
      <c r="HL615" s="222">
        <f t="shared" si="1585"/>
        <v>0</v>
      </c>
      <c r="HM615" s="222">
        <f t="shared" si="1586"/>
        <v>0</v>
      </c>
      <c r="HN615" s="222">
        <f t="shared" si="1587"/>
        <v>0</v>
      </c>
      <c r="HO615" s="222">
        <f t="shared" si="1588"/>
        <v>0</v>
      </c>
      <c r="HP615" s="222">
        <f t="shared" si="1589"/>
        <v>0</v>
      </c>
      <c r="HQ615" s="222">
        <f t="shared" si="1590"/>
        <v>0</v>
      </c>
      <c r="HR615" s="222">
        <f t="shared" si="1591"/>
        <v>0</v>
      </c>
      <c r="HS615" s="222">
        <f t="shared" si="1592"/>
        <v>0</v>
      </c>
      <c r="HT615" s="222">
        <f t="shared" si="1593"/>
        <v>0</v>
      </c>
      <c r="HU615" s="222">
        <f t="shared" si="1594"/>
        <v>0</v>
      </c>
      <c r="HV615" s="222">
        <f t="shared" si="1595"/>
        <v>0</v>
      </c>
      <c r="HW615" s="222">
        <f t="shared" si="1596"/>
        <v>0</v>
      </c>
      <c r="HX615" s="222">
        <f t="shared" si="1597"/>
        <v>0</v>
      </c>
      <c r="HY615" s="222">
        <f t="shared" si="1598"/>
        <v>0</v>
      </c>
      <c r="HZ615" s="222">
        <f t="shared" si="1599"/>
        <v>0</v>
      </c>
      <c r="IA615" s="222">
        <f t="shared" si="1600"/>
        <v>0</v>
      </c>
      <c r="IB615" s="222">
        <f t="shared" si="1601"/>
        <v>0</v>
      </c>
      <c r="IC615" s="222">
        <f t="shared" si="1602"/>
        <v>0</v>
      </c>
      <c r="ID615" s="222">
        <f t="shared" si="1603"/>
        <v>0</v>
      </c>
      <c r="IE615" s="222">
        <f t="shared" si="1604"/>
        <v>0</v>
      </c>
      <c r="IF615" s="222">
        <f t="shared" si="1605"/>
        <v>0</v>
      </c>
      <c r="IG615" s="222">
        <f t="shared" si="1606"/>
        <v>0</v>
      </c>
      <c r="IH615" s="222">
        <f t="shared" si="1607"/>
        <v>0</v>
      </c>
      <c r="II615" s="222">
        <f t="shared" si="1608"/>
        <v>0</v>
      </c>
      <c r="IJ615" s="222">
        <f t="shared" si="1609"/>
        <v>0</v>
      </c>
      <c r="IK615" s="222">
        <f t="shared" si="1610"/>
        <v>0</v>
      </c>
      <c r="IL615" s="222">
        <f t="shared" si="1611"/>
        <v>0</v>
      </c>
      <c r="IM615" s="222">
        <f t="shared" si="1612"/>
        <v>0</v>
      </c>
      <c r="IN615" s="222">
        <f t="shared" si="1613"/>
        <v>0</v>
      </c>
      <c r="IO615" s="222">
        <f t="shared" si="1614"/>
        <v>0</v>
      </c>
      <c r="IP615" s="222">
        <f t="shared" si="1615"/>
        <v>0</v>
      </c>
      <c r="IQ615" s="222">
        <f t="shared" si="1616"/>
        <v>0</v>
      </c>
      <c r="IR615" s="222">
        <f t="shared" si="1617"/>
        <v>0</v>
      </c>
      <c r="IS615" s="222">
        <f t="shared" si="1618"/>
        <v>0</v>
      </c>
      <c r="IT615" s="222">
        <f t="shared" si="1619"/>
        <v>0</v>
      </c>
      <c r="IU615" s="222">
        <f t="shared" si="1620"/>
        <v>0</v>
      </c>
      <c r="IV615" s="222">
        <f t="shared" si="1621"/>
        <v>0</v>
      </c>
      <c r="IW615" s="222">
        <f t="shared" si="1622"/>
        <v>0</v>
      </c>
      <c r="IX615" s="222">
        <f t="shared" si="1623"/>
        <v>0</v>
      </c>
      <c r="IY615" s="222">
        <f t="shared" si="1624"/>
        <v>0</v>
      </c>
      <c r="IZ615" s="222">
        <f t="shared" si="1625"/>
        <v>0</v>
      </c>
      <c r="JA615" s="222">
        <f t="shared" si="1626"/>
        <v>0</v>
      </c>
      <c r="JB615" s="222">
        <f t="shared" si="1627"/>
        <v>0</v>
      </c>
    </row>
    <row r="616" spans="1:262">
      <c r="B616" s="230">
        <v>255</v>
      </c>
      <c r="C616" s="229">
        <f t="shared" si="1628"/>
        <v>4.9804687499999797E-3</v>
      </c>
      <c r="D616" s="226">
        <f t="shared" ca="1" si="1371"/>
        <v>72.087193262102133</v>
      </c>
      <c r="E616" s="225">
        <f ca="1">JA361</f>
        <v>8.7193262102128868E-2</v>
      </c>
      <c r="F616" s="224">
        <v>255</v>
      </c>
      <c r="G616" s="222">
        <f t="shared" si="1372"/>
        <v>0</v>
      </c>
      <c r="H616" s="222">
        <f t="shared" si="1373"/>
        <v>0</v>
      </c>
      <c r="I616" s="222">
        <f t="shared" si="1374"/>
        <v>0</v>
      </c>
      <c r="J616" s="222">
        <f t="shared" si="1375"/>
        <v>0</v>
      </c>
      <c r="K616" s="222">
        <f t="shared" si="1376"/>
        <v>0</v>
      </c>
      <c r="L616" s="222">
        <f t="shared" si="1377"/>
        <v>0</v>
      </c>
      <c r="M616" s="222">
        <f t="shared" si="1378"/>
        <v>0</v>
      </c>
      <c r="N616" s="222">
        <f t="shared" si="1379"/>
        <v>0</v>
      </c>
      <c r="O616" s="222">
        <f t="shared" si="1380"/>
        <v>0</v>
      </c>
      <c r="P616" s="222">
        <f t="shared" si="1381"/>
        <v>0</v>
      </c>
      <c r="Q616" s="222">
        <f t="shared" si="1382"/>
        <v>0</v>
      </c>
      <c r="R616" s="222">
        <f t="shared" si="1383"/>
        <v>0</v>
      </c>
      <c r="S616" s="222">
        <f t="shared" si="1384"/>
        <v>0</v>
      </c>
      <c r="T616" s="222">
        <f t="shared" si="1385"/>
        <v>0</v>
      </c>
      <c r="U616" s="222">
        <f t="shared" si="1386"/>
        <v>0</v>
      </c>
      <c r="V616" s="222">
        <f t="shared" si="1387"/>
        <v>0</v>
      </c>
      <c r="W616" s="222">
        <f t="shared" si="1388"/>
        <v>0</v>
      </c>
      <c r="X616" s="222">
        <f t="shared" si="1389"/>
        <v>0</v>
      </c>
      <c r="Y616" s="222">
        <f t="shared" si="1390"/>
        <v>0</v>
      </c>
      <c r="Z616" s="222">
        <f t="shared" si="1391"/>
        <v>0</v>
      </c>
      <c r="AA616" s="222">
        <f t="shared" si="1392"/>
        <v>0</v>
      </c>
      <c r="AB616" s="222">
        <f t="shared" si="1393"/>
        <v>0</v>
      </c>
      <c r="AC616" s="222">
        <f t="shared" si="1394"/>
        <v>0</v>
      </c>
      <c r="AD616" s="222">
        <f t="shared" si="1395"/>
        <v>0</v>
      </c>
      <c r="AE616" s="222">
        <f t="shared" si="1396"/>
        <v>0</v>
      </c>
      <c r="AF616" s="222">
        <f t="shared" si="1397"/>
        <v>0</v>
      </c>
      <c r="AG616" s="222">
        <f t="shared" si="1398"/>
        <v>0</v>
      </c>
      <c r="AH616" s="222">
        <f t="shared" si="1399"/>
        <v>0</v>
      </c>
      <c r="AI616" s="222">
        <f t="shared" si="1400"/>
        <v>0</v>
      </c>
      <c r="AJ616" s="222">
        <f t="shared" si="1401"/>
        <v>0</v>
      </c>
      <c r="AK616" s="222">
        <f t="shared" si="1402"/>
        <v>0</v>
      </c>
      <c r="AL616" s="222">
        <f t="shared" si="1403"/>
        <v>0</v>
      </c>
      <c r="AM616" s="222">
        <f t="shared" si="1404"/>
        <v>0</v>
      </c>
      <c r="AN616" s="222">
        <f t="shared" si="1405"/>
        <v>0</v>
      </c>
      <c r="AO616" s="222">
        <f t="shared" si="1406"/>
        <v>0</v>
      </c>
      <c r="AP616" s="222">
        <f t="shared" si="1407"/>
        <v>0</v>
      </c>
      <c r="AQ616" s="222">
        <f t="shared" si="1408"/>
        <v>0</v>
      </c>
      <c r="AR616" s="222">
        <f t="shared" si="1409"/>
        <v>0</v>
      </c>
      <c r="AS616" s="222">
        <f t="shared" si="1410"/>
        <v>0</v>
      </c>
      <c r="AT616" s="222">
        <f t="shared" si="1411"/>
        <v>0</v>
      </c>
      <c r="AU616" s="222">
        <f t="shared" si="1412"/>
        <v>0</v>
      </c>
      <c r="AV616" s="222">
        <f t="shared" si="1413"/>
        <v>0</v>
      </c>
      <c r="AW616" s="222">
        <f t="shared" si="1414"/>
        <v>0</v>
      </c>
      <c r="AX616" s="222">
        <f t="shared" si="1415"/>
        <v>0</v>
      </c>
      <c r="AY616" s="222">
        <f t="shared" si="1416"/>
        <v>0</v>
      </c>
      <c r="AZ616" s="222">
        <f t="shared" si="1417"/>
        <v>0</v>
      </c>
      <c r="BA616" s="222">
        <f t="shared" si="1418"/>
        <v>0</v>
      </c>
      <c r="BB616" s="222">
        <f t="shared" si="1419"/>
        <v>0</v>
      </c>
      <c r="BC616" s="222">
        <f t="shared" si="1420"/>
        <v>0</v>
      </c>
      <c r="BD616" s="222">
        <f t="shared" si="1421"/>
        <v>0</v>
      </c>
      <c r="BE616" s="222">
        <f t="shared" si="1422"/>
        <v>0</v>
      </c>
      <c r="BF616" s="222">
        <f t="shared" si="1423"/>
        <v>0</v>
      </c>
      <c r="BG616" s="222">
        <f t="shared" si="1424"/>
        <v>0</v>
      </c>
      <c r="BH616" s="222">
        <f t="shared" si="1425"/>
        <v>0</v>
      </c>
      <c r="BI616" s="222">
        <f t="shared" si="1426"/>
        <v>0</v>
      </c>
      <c r="BJ616" s="222">
        <f t="shared" si="1427"/>
        <v>0</v>
      </c>
      <c r="BK616" s="222">
        <f t="shared" si="1428"/>
        <v>0</v>
      </c>
      <c r="BL616" s="222">
        <f t="shared" si="1429"/>
        <v>0</v>
      </c>
      <c r="BM616" s="222">
        <f t="shared" si="1430"/>
        <v>0</v>
      </c>
      <c r="BN616" s="222">
        <f t="shared" si="1431"/>
        <v>0</v>
      </c>
      <c r="BO616" s="222">
        <f t="shared" si="1432"/>
        <v>0</v>
      </c>
      <c r="BP616" s="222">
        <f t="shared" si="1433"/>
        <v>0</v>
      </c>
      <c r="BQ616" s="222">
        <f t="shared" si="1434"/>
        <v>0</v>
      </c>
      <c r="BR616" s="222">
        <f t="shared" si="1435"/>
        <v>0</v>
      </c>
      <c r="BS616" s="222">
        <f t="shared" si="1436"/>
        <v>0</v>
      </c>
      <c r="BT616" s="222">
        <f t="shared" si="1437"/>
        <v>0</v>
      </c>
      <c r="BU616" s="222">
        <f t="shared" si="1438"/>
        <v>0</v>
      </c>
      <c r="BV616" s="222">
        <f t="shared" si="1439"/>
        <v>0</v>
      </c>
      <c r="BW616" s="222">
        <f t="shared" si="1440"/>
        <v>0</v>
      </c>
      <c r="BX616" s="222">
        <f t="shared" si="1441"/>
        <v>0</v>
      </c>
      <c r="BY616" s="222">
        <f t="shared" si="1442"/>
        <v>0</v>
      </c>
      <c r="BZ616" s="222">
        <f t="shared" si="1443"/>
        <v>0</v>
      </c>
      <c r="CA616" s="222">
        <f t="shared" si="1444"/>
        <v>0</v>
      </c>
      <c r="CB616" s="222">
        <f t="shared" si="1445"/>
        <v>0</v>
      </c>
      <c r="CC616" s="222">
        <f t="shared" si="1446"/>
        <v>0</v>
      </c>
      <c r="CD616" s="222">
        <f t="shared" si="1447"/>
        <v>0</v>
      </c>
      <c r="CE616" s="222">
        <f t="shared" si="1448"/>
        <v>0</v>
      </c>
      <c r="CF616" s="222">
        <f t="shared" si="1449"/>
        <v>0</v>
      </c>
      <c r="CG616" s="222">
        <f t="shared" si="1450"/>
        <v>0</v>
      </c>
      <c r="CH616" s="222">
        <f t="shared" si="1451"/>
        <v>0</v>
      </c>
      <c r="CI616" s="222">
        <f t="shared" si="1452"/>
        <v>0</v>
      </c>
      <c r="CJ616" s="222">
        <f t="shared" si="1453"/>
        <v>0</v>
      </c>
      <c r="CK616" s="222">
        <f t="shared" si="1454"/>
        <v>0</v>
      </c>
      <c r="CL616" s="222">
        <f t="shared" si="1455"/>
        <v>0</v>
      </c>
      <c r="CM616" s="222">
        <f t="shared" si="1456"/>
        <v>0</v>
      </c>
      <c r="CN616" s="222">
        <f t="shared" si="1457"/>
        <v>0</v>
      </c>
      <c r="CO616" s="222">
        <f t="shared" si="1458"/>
        <v>0</v>
      </c>
      <c r="CP616" s="222">
        <f t="shared" si="1459"/>
        <v>0</v>
      </c>
      <c r="CQ616" s="222">
        <f t="shared" si="1460"/>
        <v>0</v>
      </c>
      <c r="CR616" s="222">
        <f t="shared" si="1461"/>
        <v>0</v>
      </c>
      <c r="CS616" s="222">
        <f t="shared" si="1462"/>
        <v>0</v>
      </c>
      <c r="CT616" s="222">
        <f t="shared" si="1463"/>
        <v>0</v>
      </c>
      <c r="CU616" s="222">
        <f t="shared" si="1464"/>
        <v>0</v>
      </c>
      <c r="CV616" s="222">
        <f t="shared" si="1465"/>
        <v>0</v>
      </c>
      <c r="CW616" s="222">
        <f t="shared" si="1466"/>
        <v>0</v>
      </c>
      <c r="CX616" s="222">
        <f t="shared" si="1467"/>
        <v>0</v>
      </c>
      <c r="CY616" s="222">
        <f t="shared" si="1468"/>
        <v>0</v>
      </c>
      <c r="CZ616" s="222">
        <f t="shared" si="1469"/>
        <v>0</v>
      </c>
      <c r="DA616" s="222">
        <f t="shared" si="1470"/>
        <v>0</v>
      </c>
      <c r="DB616" s="222">
        <f t="shared" si="1471"/>
        <v>0</v>
      </c>
      <c r="DC616" s="222">
        <f t="shared" si="1472"/>
        <v>0</v>
      </c>
      <c r="DD616" s="222">
        <f t="shared" si="1473"/>
        <v>0</v>
      </c>
      <c r="DE616" s="222">
        <f t="shared" si="1474"/>
        <v>0</v>
      </c>
      <c r="DF616" s="222">
        <f t="shared" si="1475"/>
        <v>0</v>
      </c>
      <c r="DG616" s="222">
        <f t="shared" si="1476"/>
        <v>0</v>
      </c>
      <c r="DH616" s="222">
        <f t="shared" si="1477"/>
        <v>0</v>
      </c>
      <c r="DI616" s="222">
        <f t="shared" si="1478"/>
        <v>0</v>
      </c>
      <c r="DJ616" s="222">
        <f t="shared" si="1479"/>
        <v>0</v>
      </c>
      <c r="DK616" s="222">
        <f t="shared" si="1480"/>
        <v>0</v>
      </c>
      <c r="DL616" s="222">
        <f t="shared" si="1481"/>
        <v>0</v>
      </c>
      <c r="DM616" s="222">
        <f t="shared" si="1482"/>
        <v>0</v>
      </c>
      <c r="DN616" s="222">
        <f t="shared" si="1483"/>
        <v>0</v>
      </c>
      <c r="DO616" s="222">
        <f t="shared" si="1484"/>
        <v>0</v>
      </c>
      <c r="DP616" s="222">
        <f t="shared" si="1485"/>
        <v>0</v>
      </c>
      <c r="DQ616" s="222">
        <f t="shared" si="1486"/>
        <v>0</v>
      </c>
      <c r="DR616" s="222">
        <f t="shared" si="1487"/>
        <v>0</v>
      </c>
      <c r="DS616" s="222">
        <f t="shared" si="1488"/>
        <v>0</v>
      </c>
      <c r="DT616" s="222">
        <f t="shared" si="1489"/>
        <v>0</v>
      </c>
      <c r="DU616" s="222">
        <f t="shared" si="1490"/>
        <v>0</v>
      </c>
      <c r="DV616" s="222">
        <f t="shared" si="1491"/>
        <v>0</v>
      </c>
      <c r="DW616" s="222">
        <f t="shared" si="1492"/>
        <v>0</v>
      </c>
      <c r="DX616" s="222">
        <f t="shared" si="1493"/>
        <v>0</v>
      </c>
      <c r="DY616" s="222">
        <f t="shared" si="1494"/>
        <v>0</v>
      </c>
      <c r="DZ616" s="222">
        <f t="shared" si="1495"/>
        <v>0</v>
      </c>
      <c r="EA616" s="222">
        <f t="shared" si="1496"/>
        <v>0</v>
      </c>
      <c r="EB616" s="222">
        <f t="shared" si="1497"/>
        <v>0</v>
      </c>
      <c r="EC616" s="222">
        <f t="shared" si="1498"/>
        <v>0</v>
      </c>
      <c r="ED616" s="222">
        <f t="shared" si="1499"/>
        <v>0</v>
      </c>
      <c r="EE616" s="222">
        <f t="shared" si="1500"/>
        <v>0</v>
      </c>
      <c r="EF616" s="222">
        <f t="shared" si="1501"/>
        <v>0</v>
      </c>
      <c r="EG616" s="222">
        <f t="shared" si="1502"/>
        <v>0</v>
      </c>
      <c r="EH616" s="222">
        <f t="shared" si="1503"/>
        <v>0</v>
      </c>
      <c r="EI616" s="222">
        <f t="shared" si="1504"/>
        <v>0</v>
      </c>
      <c r="EJ616" s="222">
        <f t="shared" si="1505"/>
        <v>0</v>
      </c>
      <c r="EK616" s="222">
        <f t="shared" si="1506"/>
        <v>0</v>
      </c>
      <c r="EL616" s="222">
        <f t="shared" si="1507"/>
        <v>0</v>
      </c>
      <c r="EM616" s="222">
        <f t="shared" si="1508"/>
        <v>0</v>
      </c>
      <c r="EN616" s="222">
        <f t="shared" si="1509"/>
        <v>0</v>
      </c>
      <c r="EO616" s="222">
        <f t="shared" si="1510"/>
        <v>0</v>
      </c>
      <c r="EP616" s="222">
        <f t="shared" si="1511"/>
        <v>0</v>
      </c>
      <c r="EQ616" s="222">
        <f t="shared" si="1512"/>
        <v>0</v>
      </c>
      <c r="ER616" s="222">
        <f t="shared" si="1513"/>
        <v>0</v>
      </c>
      <c r="ES616" s="222">
        <f t="shared" si="1514"/>
        <v>0</v>
      </c>
      <c r="ET616" s="222">
        <f t="shared" si="1515"/>
        <v>0</v>
      </c>
      <c r="EU616" s="222">
        <f t="shared" si="1516"/>
        <v>0</v>
      </c>
      <c r="EV616" s="222">
        <f t="shared" si="1517"/>
        <v>0</v>
      </c>
      <c r="EW616" s="222">
        <f t="shared" si="1518"/>
        <v>0</v>
      </c>
      <c r="EX616" s="222">
        <f t="shared" si="1519"/>
        <v>0</v>
      </c>
      <c r="EY616" s="222">
        <f t="shared" si="1520"/>
        <v>0</v>
      </c>
      <c r="EZ616" s="222">
        <f t="shared" si="1521"/>
        <v>0</v>
      </c>
      <c r="FA616" s="222">
        <f t="shared" si="1522"/>
        <v>0</v>
      </c>
      <c r="FB616" s="222">
        <f t="shared" si="1523"/>
        <v>0</v>
      </c>
      <c r="FC616" s="222">
        <f t="shared" si="1524"/>
        <v>0</v>
      </c>
      <c r="FD616" s="222">
        <f t="shared" si="1525"/>
        <v>0</v>
      </c>
      <c r="FE616" s="222">
        <f t="shared" si="1526"/>
        <v>0</v>
      </c>
      <c r="FF616" s="222">
        <f t="shared" si="1527"/>
        <v>0</v>
      </c>
      <c r="FG616" s="222">
        <f t="shared" si="1528"/>
        <v>0</v>
      </c>
      <c r="FH616" s="222">
        <f t="shared" si="1529"/>
        <v>0</v>
      </c>
      <c r="FI616" s="222">
        <f t="shared" si="1530"/>
        <v>0</v>
      </c>
      <c r="FJ616" s="222">
        <f t="shared" si="1531"/>
        <v>0</v>
      </c>
      <c r="FK616" s="222">
        <f t="shared" si="1532"/>
        <v>0</v>
      </c>
      <c r="FL616" s="222">
        <f t="shared" si="1533"/>
        <v>0</v>
      </c>
      <c r="FM616" s="222">
        <f t="shared" si="1534"/>
        <v>0</v>
      </c>
      <c r="FN616" s="222">
        <f t="shared" si="1535"/>
        <v>0</v>
      </c>
      <c r="FO616" s="222">
        <f t="shared" si="1536"/>
        <v>0</v>
      </c>
      <c r="FP616" s="222">
        <f t="shared" si="1537"/>
        <v>0</v>
      </c>
      <c r="FQ616" s="222">
        <f t="shared" si="1538"/>
        <v>0</v>
      </c>
      <c r="FR616" s="222">
        <f t="shared" si="1539"/>
        <v>0</v>
      </c>
      <c r="FS616" s="222">
        <f t="shared" si="1540"/>
        <v>0</v>
      </c>
      <c r="FT616" s="222">
        <f t="shared" si="1541"/>
        <v>0</v>
      </c>
      <c r="FU616" s="222">
        <f t="shared" si="1542"/>
        <v>0</v>
      </c>
      <c r="FV616" s="222">
        <f t="shared" si="1543"/>
        <v>0</v>
      </c>
      <c r="FW616" s="222">
        <f t="shared" si="1544"/>
        <v>0</v>
      </c>
      <c r="FX616" s="222">
        <f t="shared" si="1545"/>
        <v>0</v>
      </c>
      <c r="FY616" s="222">
        <f t="shared" si="1546"/>
        <v>0</v>
      </c>
      <c r="FZ616" s="222">
        <f t="shared" si="1547"/>
        <v>0</v>
      </c>
      <c r="GA616" s="222">
        <f t="shared" si="1548"/>
        <v>0</v>
      </c>
      <c r="GB616" s="222">
        <f t="shared" si="1549"/>
        <v>0</v>
      </c>
      <c r="GC616" s="222">
        <f t="shared" si="1550"/>
        <v>0</v>
      </c>
      <c r="GD616" s="222">
        <f t="shared" si="1551"/>
        <v>0</v>
      </c>
      <c r="GE616" s="222">
        <f t="shared" si="1552"/>
        <v>0</v>
      </c>
      <c r="GF616" s="222">
        <f t="shared" si="1553"/>
        <v>0</v>
      </c>
      <c r="GG616" s="222">
        <f t="shared" si="1554"/>
        <v>0</v>
      </c>
      <c r="GH616" s="222">
        <f t="shared" si="1555"/>
        <v>0</v>
      </c>
      <c r="GI616" s="222">
        <f t="shared" si="1556"/>
        <v>0</v>
      </c>
      <c r="GJ616" s="222">
        <f t="shared" si="1557"/>
        <v>0</v>
      </c>
      <c r="GK616" s="222">
        <f t="shared" si="1558"/>
        <v>0</v>
      </c>
      <c r="GL616" s="222">
        <f t="shared" si="1559"/>
        <v>0</v>
      </c>
      <c r="GM616" s="222">
        <f t="shared" si="1560"/>
        <v>0</v>
      </c>
      <c r="GN616" s="222">
        <f t="shared" si="1561"/>
        <v>0</v>
      </c>
      <c r="GO616" s="222">
        <f t="shared" si="1562"/>
        <v>0</v>
      </c>
      <c r="GP616" s="222">
        <f t="shared" si="1563"/>
        <v>0</v>
      </c>
      <c r="GQ616" s="222">
        <f t="shared" si="1564"/>
        <v>0</v>
      </c>
      <c r="GR616" s="222">
        <f t="shared" si="1565"/>
        <v>0</v>
      </c>
      <c r="GS616" s="222">
        <f t="shared" si="1566"/>
        <v>0</v>
      </c>
      <c r="GT616" s="222">
        <f t="shared" si="1567"/>
        <v>0</v>
      </c>
      <c r="GU616" s="222">
        <f t="shared" si="1568"/>
        <v>0</v>
      </c>
      <c r="GV616" s="222">
        <f t="shared" si="1569"/>
        <v>0</v>
      </c>
      <c r="GW616" s="222">
        <f t="shared" si="1570"/>
        <v>0</v>
      </c>
      <c r="GX616" s="222">
        <f t="shared" si="1571"/>
        <v>0</v>
      </c>
      <c r="GY616" s="222">
        <f t="shared" si="1572"/>
        <v>0</v>
      </c>
      <c r="GZ616" s="222">
        <f t="shared" si="1573"/>
        <v>0</v>
      </c>
      <c r="HA616" s="222">
        <f t="shared" si="1574"/>
        <v>0</v>
      </c>
      <c r="HB616" s="222">
        <f t="shared" si="1575"/>
        <v>0</v>
      </c>
      <c r="HC616" s="222">
        <f t="shared" si="1576"/>
        <v>0</v>
      </c>
      <c r="HD616" s="222">
        <f t="shared" si="1577"/>
        <v>0</v>
      </c>
      <c r="HE616" s="222">
        <f t="shared" si="1578"/>
        <v>0</v>
      </c>
      <c r="HF616" s="222">
        <f t="shared" si="1579"/>
        <v>0</v>
      </c>
      <c r="HG616" s="222">
        <f t="shared" si="1580"/>
        <v>0</v>
      </c>
      <c r="HH616" s="222">
        <f t="shared" si="1581"/>
        <v>0</v>
      </c>
      <c r="HI616" s="222">
        <f t="shared" si="1582"/>
        <v>0</v>
      </c>
      <c r="HJ616" s="222">
        <f t="shared" si="1583"/>
        <v>0</v>
      </c>
      <c r="HK616" s="222">
        <f t="shared" si="1584"/>
        <v>0</v>
      </c>
      <c r="HL616" s="222">
        <f t="shared" si="1585"/>
        <v>0</v>
      </c>
      <c r="HM616" s="222">
        <f t="shared" si="1586"/>
        <v>0</v>
      </c>
      <c r="HN616" s="222">
        <f t="shared" si="1587"/>
        <v>0</v>
      </c>
      <c r="HO616" s="222">
        <f t="shared" si="1588"/>
        <v>0</v>
      </c>
      <c r="HP616" s="222">
        <f t="shared" si="1589"/>
        <v>0</v>
      </c>
      <c r="HQ616" s="222">
        <f t="shared" si="1590"/>
        <v>0</v>
      </c>
      <c r="HR616" s="222">
        <f t="shared" si="1591"/>
        <v>0</v>
      </c>
      <c r="HS616" s="222">
        <f t="shared" si="1592"/>
        <v>0</v>
      </c>
      <c r="HT616" s="222">
        <f t="shared" si="1593"/>
        <v>0</v>
      </c>
      <c r="HU616" s="222">
        <f t="shared" si="1594"/>
        <v>0</v>
      </c>
      <c r="HV616" s="222">
        <f t="shared" si="1595"/>
        <v>0</v>
      </c>
      <c r="HW616" s="222">
        <f t="shared" si="1596"/>
        <v>0</v>
      </c>
      <c r="HX616" s="222">
        <f t="shared" si="1597"/>
        <v>0</v>
      </c>
      <c r="HY616" s="222">
        <f t="shared" si="1598"/>
        <v>0</v>
      </c>
      <c r="HZ616" s="222">
        <f t="shared" si="1599"/>
        <v>0</v>
      </c>
      <c r="IA616" s="222">
        <f t="shared" si="1600"/>
        <v>0</v>
      </c>
      <c r="IB616" s="222">
        <f t="shared" si="1601"/>
        <v>0</v>
      </c>
      <c r="IC616" s="222">
        <f t="shared" si="1602"/>
        <v>0</v>
      </c>
      <c r="ID616" s="222">
        <f t="shared" si="1603"/>
        <v>0</v>
      </c>
      <c r="IE616" s="222">
        <f t="shared" si="1604"/>
        <v>0</v>
      </c>
      <c r="IF616" s="222">
        <f t="shared" si="1605"/>
        <v>0</v>
      </c>
      <c r="IG616" s="222">
        <f t="shared" si="1606"/>
        <v>0</v>
      </c>
      <c r="IH616" s="222">
        <f t="shared" si="1607"/>
        <v>0</v>
      </c>
      <c r="II616" s="222">
        <f t="shared" si="1608"/>
        <v>0</v>
      </c>
      <c r="IJ616" s="222">
        <f t="shared" si="1609"/>
        <v>0</v>
      </c>
      <c r="IK616" s="222">
        <f t="shared" si="1610"/>
        <v>0</v>
      </c>
      <c r="IL616" s="222">
        <f t="shared" si="1611"/>
        <v>0</v>
      </c>
      <c r="IM616" s="222">
        <f t="shared" si="1612"/>
        <v>0</v>
      </c>
      <c r="IN616" s="222">
        <f t="shared" si="1613"/>
        <v>0</v>
      </c>
      <c r="IO616" s="222">
        <f t="shared" si="1614"/>
        <v>0</v>
      </c>
      <c r="IP616" s="222">
        <f t="shared" si="1615"/>
        <v>0</v>
      </c>
      <c r="IQ616" s="222">
        <f t="shared" si="1616"/>
        <v>0</v>
      </c>
      <c r="IR616" s="222">
        <f t="shared" si="1617"/>
        <v>0</v>
      </c>
      <c r="IS616" s="222">
        <f t="shared" si="1618"/>
        <v>0</v>
      </c>
      <c r="IT616" s="222">
        <f t="shared" si="1619"/>
        <v>0</v>
      </c>
      <c r="IU616" s="222">
        <f t="shared" si="1620"/>
        <v>0</v>
      </c>
      <c r="IV616" s="222">
        <f t="shared" si="1621"/>
        <v>0</v>
      </c>
      <c r="IW616" s="222">
        <f t="shared" si="1622"/>
        <v>0</v>
      </c>
      <c r="IX616" s="222">
        <f t="shared" si="1623"/>
        <v>0</v>
      </c>
      <c r="IY616" s="222">
        <f t="shared" si="1624"/>
        <v>0</v>
      </c>
      <c r="IZ616" s="222">
        <f t="shared" si="1625"/>
        <v>0</v>
      </c>
      <c r="JA616" s="222">
        <f t="shared" si="1626"/>
        <v>0</v>
      </c>
      <c r="JB616" s="222">
        <f t="shared" si="1627"/>
        <v>0</v>
      </c>
    </row>
    <row r="617" spans="1:262" s="223" customFormat="1">
      <c r="B617" s="228">
        <v>256</v>
      </c>
      <c r="C617" s="227">
        <f t="shared" si="1628"/>
        <v>4.9999999999999793E-3</v>
      </c>
      <c r="D617" s="226">
        <f t="shared" ca="1" si="1371"/>
        <v>72.040386241577409</v>
      </c>
      <c r="E617" s="225">
        <f ca="1">JB361</f>
        <v>4.0386241577409734E-2</v>
      </c>
      <c r="F617" s="224">
        <v>256</v>
      </c>
    </row>
    <row r="619" spans="1:262">
      <c r="J619" s="222">
        <f>B626</f>
        <v>1</v>
      </c>
      <c r="N619" s="295" t="s">
        <v>888</v>
      </c>
      <c r="O619" s="295" t="s">
        <v>889</v>
      </c>
    </row>
    <row r="620" spans="1:262">
      <c r="K620" s="222">
        <f>Nt_input</f>
        <v>64</v>
      </c>
      <c r="N620" s="295" t="s">
        <v>780</v>
      </c>
      <c r="O620" s="295" t="s">
        <v>780</v>
      </c>
      <c r="P620" s="222">
        <f>PI()</f>
        <v>3.1415926535897931</v>
      </c>
    </row>
    <row r="624" spans="1:262">
      <c r="A624" s="267" t="s">
        <v>890</v>
      </c>
      <c r="B624" s="266" t="s">
        <v>891</v>
      </c>
      <c r="C624" s="264" t="s">
        <v>810</v>
      </c>
      <c r="D624" s="265" t="s">
        <v>811</v>
      </c>
      <c r="E624" s="264" t="s">
        <v>812</v>
      </c>
      <c r="F624" s="246" t="s">
        <v>813</v>
      </c>
      <c r="G624" s="246" t="s">
        <v>814</v>
      </c>
      <c r="H624" s="246" t="s">
        <v>892</v>
      </c>
      <c r="I624" s="246" t="s">
        <v>893</v>
      </c>
      <c r="J624" s="264" t="s">
        <v>817</v>
      </c>
      <c r="K624" s="264" t="s">
        <v>894</v>
      </c>
      <c r="L624" s="176"/>
      <c r="M624" s="246" t="s">
        <v>895</v>
      </c>
      <c r="N624" s="246" t="s">
        <v>896</v>
      </c>
      <c r="O624" s="260" t="s">
        <v>820</v>
      </c>
      <c r="P624" s="260" t="s">
        <v>821</v>
      </c>
      <c r="Q624" s="261" t="s">
        <v>822</v>
      </c>
      <c r="R624" s="260" t="s">
        <v>823</v>
      </c>
      <c r="S624" s="261" t="s">
        <v>824</v>
      </c>
      <c r="T624" s="260" t="s">
        <v>825</v>
      </c>
      <c r="U624" s="260" t="s">
        <v>826</v>
      </c>
      <c r="V624" s="261" t="s">
        <v>827</v>
      </c>
      <c r="W624" s="261" t="s">
        <v>828</v>
      </c>
      <c r="X624" s="261" t="s">
        <v>829</v>
      </c>
      <c r="Y624" s="260" t="s">
        <v>830</v>
      </c>
      <c r="Z624" s="260" t="s">
        <v>831</v>
      </c>
      <c r="AA624" s="261" t="s">
        <v>832</v>
      </c>
      <c r="AB624" s="260" t="s">
        <v>833</v>
      </c>
      <c r="AC624" s="261" t="s">
        <v>834</v>
      </c>
      <c r="AD624" s="260" t="s">
        <v>835</v>
      </c>
      <c r="AE624" s="260" t="s">
        <v>836</v>
      </c>
      <c r="AF624" s="261" t="s">
        <v>837</v>
      </c>
      <c r="AG624" s="261" t="s">
        <v>838</v>
      </c>
      <c r="AH624" s="261" t="s">
        <v>839</v>
      </c>
      <c r="AI624" s="260" t="s">
        <v>840</v>
      </c>
      <c r="AJ624" s="260" t="s">
        <v>841</v>
      </c>
      <c r="AK624" s="261" t="s">
        <v>842</v>
      </c>
      <c r="AL624" s="260" t="s">
        <v>843</v>
      </c>
      <c r="AM624" s="261" t="s">
        <v>844</v>
      </c>
      <c r="AN624" s="260" t="s">
        <v>845</v>
      </c>
      <c r="AO624" s="260" t="s">
        <v>846</v>
      </c>
      <c r="AP624" s="261" t="s">
        <v>847</v>
      </c>
      <c r="AQ624" s="261" t="s">
        <v>848</v>
      </c>
      <c r="AR624" s="261" t="s">
        <v>849</v>
      </c>
      <c r="AS624" s="260" t="s">
        <v>850</v>
      </c>
      <c r="AT624" s="260" t="s">
        <v>851</v>
      </c>
      <c r="AU624" s="261" t="s">
        <v>852</v>
      </c>
      <c r="AV624" s="324" t="s">
        <v>853</v>
      </c>
      <c r="AW624" s="261" t="s">
        <v>854</v>
      </c>
      <c r="AX624" s="260" t="s">
        <v>855</v>
      </c>
      <c r="AY624" s="260" t="s">
        <v>856</v>
      </c>
      <c r="AZ624" s="261" t="s">
        <v>857</v>
      </c>
      <c r="BA624" s="261" t="s">
        <v>858</v>
      </c>
      <c r="BB624" s="261" t="s">
        <v>859</v>
      </c>
      <c r="BC624" s="260" t="s">
        <v>860</v>
      </c>
      <c r="BD624" s="260" t="s">
        <v>861</v>
      </c>
      <c r="BE624" s="261" t="s">
        <v>862</v>
      </c>
      <c r="BF624" s="260" t="s">
        <v>863</v>
      </c>
      <c r="BG624" s="261" t="s">
        <v>864</v>
      </c>
      <c r="BH624" s="260" t="s">
        <v>865</v>
      </c>
      <c r="BI624" s="260" t="s">
        <v>866</v>
      </c>
      <c r="BJ624" s="261" t="s">
        <v>867</v>
      </c>
      <c r="BK624" s="261" t="s">
        <v>868</v>
      </c>
      <c r="BL624" s="261" t="s">
        <v>869</v>
      </c>
      <c r="BM624" s="325"/>
      <c r="BN624" s="325"/>
      <c r="BO624" s="326"/>
      <c r="BP624" s="325"/>
      <c r="BQ624" s="326"/>
      <c r="BR624" s="325"/>
      <c r="BS624" s="325"/>
      <c r="BT624" s="326"/>
      <c r="BU624" s="326"/>
      <c r="BV624" s="326"/>
      <c r="BW624" s="260"/>
      <c r="BX624" s="260"/>
      <c r="BY624" s="261"/>
      <c r="BZ624" s="260"/>
    </row>
    <row r="625" spans="1:86" s="327" customFormat="1" ht="46.5" customHeight="1">
      <c r="A625" s="327">
        <v>0</v>
      </c>
      <c r="B625" s="328">
        <v>0</v>
      </c>
      <c r="C625" s="328">
        <v>0</v>
      </c>
      <c r="D625" s="328">
        <v>0</v>
      </c>
      <c r="N625" s="329">
        <v>0</v>
      </c>
      <c r="O625" s="330" t="str">
        <f t="shared" ref="O625:BL625" si="1629">IMSUM(O626:O689)</f>
        <v>2.54514725267496E-13-160i</v>
      </c>
      <c r="P625" s="330" t="str">
        <f t="shared" si="1629"/>
        <v>-9.54275720943531E-14-2.76167977375554E-15i</v>
      </c>
      <c r="Q625" s="330" t="str">
        <f t="shared" si="1629"/>
        <v>1.02580704347544E-13-4.44089209850756E-16i</v>
      </c>
      <c r="R625" s="330" t="str">
        <f t="shared" si="1629"/>
        <v>3.0630662936626E-13+2.31481500634353E-14i</v>
      </c>
      <c r="S625" s="330" t="str">
        <f t="shared" si="1629"/>
        <v>1.97060683743144E-13+1.5562273691927E-12i</v>
      </c>
      <c r="T625" s="330" t="str">
        <f t="shared" si="1629"/>
        <v>1.06355462631269E-13+1.774136393351E-13i</v>
      </c>
      <c r="U625" s="330" t="str">
        <f t="shared" si="1629"/>
        <v>4.43698897067969E-15+8.9539486936019E-14i</v>
      </c>
      <c r="V625" s="330" t="str">
        <f t="shared" si="1629"/>
        <v>-3.420081058636E-13-5.8120175339127E-14i</v>
      </c>
      <c r="W625" s="330" t="str">
        <f t="shared" si="1629"/>
        <v>8.3060945274549E-13+5.58220136781528E-13i</v>
      </c>
      <c r="X625" s="330" t="str">
        <f t="shared" si="1629"/>
        <v>-2.38479808817305E-13+2.91933144325184E-13i</v>
      </c>
      <c r="Y625" s="330" t="str">
        <f t="shared" si="1629"/>
        <v>-5.22676520120502E-14-2.96318525272453E-13i</v>
      </c>
      <c r="Z625" s="330" t="str">
        <f t="shared" si="1629"/>
        <v>1.69360619278747E-13-6.19504447740837E-13i</v>
      </c>
      <c r="AA625" s="330" t="str">
        <f t="shared" si="1629"/>
        <v>9.64744777121052E-14-1.29896093881143E-13i</v>
      </c>
      <c r="AB625" s="330" t="str">
        <f t="shared" si="1629"/>
        <v>1.48599448718256E-13+5.72653036101656E-13i</v>
      </c>
      <c r="AC625" s="330" t="str">
        <f t="shared" si="1629"/>
        <v>-8.09669171986105E-14-1.31283872661925E-13i</v>
      </c>
      <c r="AD625" s="330" t="str">
        <f t="shared" si="1629"/>
        <v>-4.42452130157728E-13-2.75890421619287E-14i</v>
      </c>
      <c r="AE625" s="330" t="str">
        <f t="shared" si="1629"/>
        <v>-1.61562169892493E-13+9.02056207507935E-14i</v>
      </c>
      <c r="AF625" s="330" t="str">
        <f t="shared" si="1629"/>
        <v>5.81780717351377E-13+2.34162689238814E-12i</v>
      </c>
      <c r="AG625" s="330" t="str">
        <f t="shared" si="1629"/>
        <v>-1.11250288495346E-12+1.15446541215647E-12i</v>
      </c>
      <c r="AH625" s="330" t="str">
        <f t="shared" si="1629"/>
        <v>-2.28040199570789E-12+6.54976073377607E-13i</v>
      </c>
      <c r="AI625" s="330" t="str">
        <f t="shared" si="1629"/>
        <v>6.04801929024457E-12+4.88531437525808E-12i</v>
      </c>
      <c r="AJ625" s="330" t="str">
        <f t="shared" si="1629"/>
        <v>1.21510006917402E-13-1.37223565843671E-13i</v>
      </c>
      <c r="AK625" s="330" t="str">
        <f t="shared" si="1629"/>
        <v>-1.88575283860404E-13-1.09278697202342E-11i</v>
      </c>
      <c r="AL625" s="330" t="str">
        <f t="shared" si="1629"/>
        <v>5.18290575388103E-12+2.95907742753343E-12i</v>
      </c>
      <c r="AM625" s="330" t="str">
        <f t="shared" si="1629"/>
        <v>7.24527642742556E-13+1.00214281317789E-12i</v>
      </c>
      <c r="AN625" s="330" t="str">
        <f t="shared" si="1629"/>
        <v>-5.63516290921773E-12+4.50639525695351E-12i</v>
      </c>
      <c r="AO625" s="330" t="str">
        <f t="shared" si="1629"/>
        <v>2.3380147644303E-12-3.64100416483382E-12i</v>
      </c>
      <c r="AP625" s="330" t="str">
        <f t="shared" si="1629"/>
        <v>2.40257423331225E-12-8.15042477952936E-13i</v>
      </c>
      <c r="AQ625" s="330" t="str">
        <f t="shared" si="1629"/>
        <v>2.41528628694421E-12+3.23019389014689E-12i</v>
      </c>
      <c r="AR625" s="330" t="str">
        <f t="shared" si="1629"/>
        <v>-7.18595755816454E-13-1.97543370550336E-12i</v>
      </c>
      <c r="AS625" s="330" t="str">
        <f t="shared" si="1629"/>
        <v>1.37450771250935E-12+2.86017737272104E-12i</v>
      </c>
      <c r="AT625" s="330" t="str">
        <f t="shared" si="1629"/>
        <v>2.87508732099706E-14-1.42868852501662E-12i</v>
      </c>
      <c r="AU625" s="330" t="str">
        <f t="shared" si="1629"/>
        <v>-1.65058561436837E-11+9.39096023167002E-13i</v>
      </c>
      <c r="AV625" s="330" t="str">
        <f t="shared" si="1629"/>
        <v>3.81710938898716E-12+4.16564005512043E-12i</v>
      </c>
      <c r="AW625" s="330" t="str">
        <f t="shared" si="1629"/>
        <v>3.88539027340595E-14+4.02428090850996E-13i</v>
      </c>
      <c r="AX625" s="330" t="str">
        <f t="shared" si="1629"/>
        <v>4.03254816691567E-12-2.19854690008958E-12i</v>
      </c>
      <c r="AY625" s="330" t="str">
        <f t="shared" si="1629"/>
        <v>-6.8645683755364E-12-1.96107019512227E-12i</v>
      </c>
      <c r="AZ625" s="330" t="str">
        <f t="shared" si="1629"/>
        <v>-2.32025900229194E-12+8.24451618086646E-13i</v>
      </c>
      <c r="BA625" s="330" t="str">
        <f t="shared" si="1629"/>
        <v>-1.12055200188199E-12-2.92960100622963E-12i</v>
      </c>
      <c r="BB625" s="330" t="str">
        <f t="shared" si="1629"/>
        <v>2.01599457613777E-12+7.49955653134301E-13i</v>
      </c>
      <c r="BC625" s="330" t="str">
        <f t="shared" si="1629"/>
        <v>1.48980437361668E-12-1.17289511436525E-12i</v>
      </c>
      <c r="BD625" s="330" t="str">
        <f t="shared" si="1629"/>
        <v>-2.5324226222978E-12-1.88543625156968E-12i</v>
      </c>
      <c r="BE625" s="330" t="str">
        <f t="shared" si="1629"/>
        <v>1.52197308575519E-12+1.59794399934299E-12i</v>
      </c>
      <c r="BF625" s="330" t="str">
        <f t="shared" si="1629"/>
        <v>-3.87888072356235E-13+2.66603406018362E-12i</v>
      </c>
      <c r="BG625" s="330" t="str">
        <f t="shared" si="1629"/>
        <v>-6.21605935127723E-12-5.19145837429846E-12i</v>
      </c>
      <c r="BH625" s="330" t="str">
        <f t="shared" si="1629"/>
        <v>-5.93320965275312E-13+3.91364718410614E-12i</v>
      </c>
      <c r="BI625" s="330" t="str">
        <f t="shared" si="1629"/>
        <v>-2.24345281935046E-13-2.55512278002357E-12i</v>
      </c>
      <c r="BJ625" s="330" t="str">
        <f t="shared" si="1629"/>
        <v>-4.27923930483146E-12+2.21506146758088E-12i</v>
      </c>
      <c r="BK625" s="330" t="str">
        <f t="shared" si="1629"/>
        <v>4.28755945677817E-12-2.27712293465743E-12i</v>
      </c>
      <c r="BL625" s="330" t="str">
        <f t="shared" si="1629"/>
        <v>2.35594486627799E-12+3.02707858779173E-12i</v>
      </c>
      <c r="BM625" s="331"/>
      <c r="BN625" s="331"/>
      <c r="BO625" s="331"/>
      <c r="BP625" s="331"/>
      <c r="BQ625" s="331"/>
      <c r="BR625" s="331"/>
      <c r="BS625" s="331"/>
      <c r="BT625" s="331"/>
      <c r="BU625" s="331"/>
      <c r="BV625" s="331"/>
      <c r="BW625" s="330"/>
      <c r="BX625" s="330"/>
      <c r="BY625" s="330"/>
      <c r="BZ625" s="330"/>
    </row>
    <row r="626" spans="1:86">
      <c r="A626" s="227">
        <f t="shared" ref="A626:A657" si="1630">A625+Div_Nt_input</f>
        <v>3.1250000000000001E-4</v>
      </c>
      <c r="B626" s="228">
        <v>1</v>
      </c>
      <c r="C626" s="228">
        <f t="shared" ref="C626:C657" si="1631">C625+Fline</f>
        <v>50</v>
      </c>
      <c r="D626" s="228">
        <f>2*PI()*C626</f>
        <v>314.15926535897933</v>
      </c>
      <c r="E626" s="227" t="str">
        <f>COMPLEX(0,D626)</f>
        <v>314.159265358979i</v>
      </c>
      <c r="F626" s="227" t="str">
        <f t="shared" ref="F626:F657" si="1632">IF(freq_ratio2&gt;1,IMPRODUCT(Kth_2/(2/rload2-Kfeed2/Gdc_ccm2),IMDIV(COMPLEX(1,Rc_2*Coutput2*microF2*miliOhm2*D626),IMSUM(1,IMPRODUCT(E626,1/omega1_2),IMPRODUCT(E626,E626,1/omega2_2),IMPRODUCT(E626,E626,E626,1/omega3_2)))),IMPRODUCT(Kth_2/(2/rload2-Kfeed2/Gdc_dcm2),(IMDIV(COMPLEX(1,Rc_2*Coutput2*microF2*miliOhm2*D626),IMSUM(1,IMDIV(E626,omegat2),IMDIV(IMPRODUCT(E626,E626),omegapole0^2*(1-2*Gdc_dcm2/(Kfeed2*rload2))))))))</f>
        <v>15.5520030530726-5.44332776484538i</v>
      </c>
      <c r="G626" s="227" t="str">
        <f t="shared" ref="G626:G657" si="1633">IMPRODUCT(IMPRODUCT(-currentransferratio2*RFB_2/(Rfeedforward2),IMDIV(COMPLEX(1,(Rfeedforward2*kiliOhm2+q_Rz_Cz_2*Rzero2)*q_Rz_Cz_2*Czero2*nanoF2*D626),IMPRODUCT(COMPLEX(1,q_Rz_Cz_2*Rzero2*Czero2*nanoF2*D626),COMPLEX(1,D626/(2*PI()*F_roll2*kilihertz2))))),IMSUM(feedtype2,IMDIV(COMPLEX(1,Rvolt2*Cvolt2*nanoF2*kiliOhm2*D626),IMPRODUCT(Rupper2*kiliOhm2*(Cvolt2*nanoF2+Cforward2*picoF2),COMPLEX(1,Rvolt2*Cvolt2*Cforward2*picoF2*nanoF2*kiliOhm2*D626/(Cvolt2*nanoF2+Cforward2*picoF2)),E626))))</f>
        <v>-2.71641197391643+4.67571839287264i</v>
      </c>
      <c r="H626" s="227" t="str">
        <f t="shared" ref="H626:H657" si="1634">IF(freq_ratio2&gt;1,IMPRODUCT(I35,IMDIV((IMPRODUCT(COMPLEX(1,Rc_2*Coutput2*microF2*miliOhm2*D626),COMPLEX(1,(effectiveL2*Requiv2*Kfeed2*0.5*Metccm2)*D626/(ratio2*(Xequiv2^2+Requiv2^2)*(Kfeed2*Metccm2*0.5/ratio2-Kinput2*Gdc_ccm2))))),IMSUM(1,IMPRODUCT(E626,1/omega1_2),IMPRODUCT(E626,E626,1/omega2_2),IMPRODUCT(E626,E626,E626,1/omega3_2)))),IMPRODUCT(I35,(IMDIV(COMPLEX(1,Rc_2*Coutput2*microF2*miliOhm2*D626),IMSUM(1,IMDIV(E626,omegat2),IMDIV(IMPRODUCT(E626,E626),omegapole0^2*(1-2*Gdc_dcm2/(Kfeed2*rload2))))))))</f>
        <v>0.127115962441799-0.0444591767773337i</v>
      </c>
      <c r="I626" s="227" t="str">
        <f>IMDIV(H626,IMSUM(1,IMPRODUCT(F626,G626,-1)))</f>
        <v>0.000771593025513891+0.00129579509704021i</v>
      </c>
      <c r="J626" s="223" t="str">
        <f>IMPRODUCT(1/Nt_input,O625)</f>
        <v>3.97679258230462E-15-2.5i</v>
      </c>
      <c r="K626" s="246" t="str">
        <f>IMPRODUCT(I626,J626)</f>
        <v>0.00323948774260053-0.00192898256378472i</v>
      </c>
      <c r="L626" s="222">
        <f>20*LOG(IMABS(K626))</f>
        <v>-48.4724535858686</v>
      </c>
      <c r="M626" s="222">
        <f t="shared" ref="M626:M657" si="1635">N626+Vinput2</f>
        <v>400.49008570164779</v>
      </c>
      <c r="N626" s="224">
        <f t="shared" ref="N626:N657" si="1636">0.5*Vinac*SIN(2*PI()*Fline*A626)</f>
        <v>0.49008570164780302</v>
      </c>
      <c r="O626" s="223" t="str">
        <f t="shared" ref="O626:O657" si="1637">IMPRODUCT(N626,IMEXP(COMPLEX(0,-2*PI()*1*B626/Nt_input)))</f>
        <v>0.487725805040321-0.0480367989919239i</v>
      </c>
      <c r="P626" s="332" t="str">
        <f t="shared" ref="P626:P657" si="1638">IMPRODUCT(N626,IMEXP(COMPLEX(0,-2*PI()*2*B626/Nt_input)))</f>
        <v>0.480668842312254-0.0956109773499699i</v>
      </c>
      <c r="Q626" s="223" t="str">
        <f t="shared" ref="Q626" si="1639">IMPRODUCT(N626,IMEXP(COMPLEX(0,-2*PI()*3*B626/Nt_input)))</f>
        <v>0.468982775872404-0.142264369729859i</v>
      </c>
      <c r="R626" s="223" t="str">
        <f t="shared" ref="R626" si="1640">IMPRODUCT(N626,IMEXP(COMPLEX(0,-2*PI()*4*B626/Nt_input)))</f>
        <v>0.452780148928838-0.187547678459635i</v>
      </c>
      <c r="S626" s="223" t="str">
        <f t="shared" ref="S626" si="1641">IMPRODUCT(N626,IMEXP(COMPLEX(0,-2*PI()*5*B626/Nt_input)))</f>
        <v>0.432217001636281-0.231024800521853i</v>
      </c>
      <c r="T626" s="223" t="str">
        <f t="shared" ref="T626" si="1642">IMPRODUCT(N626,IMEXP(COMPLEX(0,-2*PI()*6*B626/Nt_input)))</f>
        <v>0.40749136834412-0.272277027464045i</v>
      </c>
      <c r="U626" s="223" t="str">
        <f t="shared" ref="U626" si="1643">IMPRODUCT(N626,IMEXP(COMPLEX(0,-2*PI()*7*B626/Nt_input)))</f>
        <v>0.378841370417363-0.310907077789994i</v>
      </c>
      <c r="V626" s="223" t="str">
        <f t="shared" ref="V626" si="1644">IMPRODUCT(N626,IMEXP(COMPLEX(0,-2*PI()*8*B626/Nt_input)))</f>
        <v>0.346542922997729-0.346542922997728i</v>
      </c>
      <c r="W626" s="223" t="str">
        <f t="shared" ref="W626" si="1645">IMPRODUCT(N626,IMEXP(COMPLEX(0,-2*PI()*9*B626/Nt_input)))</f>
        <v>0.310907077789995-0.378841370417363i</v>
      </c>
      <c r="X626" s="223" t="str">
        <f t="shared" ref="X626" si="1646">IMPRODUCT(N626,IMEXP(COMPLEX(0,-2*PI()*10*B626/Nt_input)))</f>
        <v>0.272277027464046-0.40749136834412i</v>
      </c>
      <c r="Y626" s="223" t="str">
        <f t="shared" ref="Y626" si="1647">IMPRODUCT(N626,IMEXP(COMPLEX(0,-2*PI()*11*B626/Nt_input)))</f>
        <v>0.231024800521854-0.432217001636281i</v>
      </c>
      <c r="Z626" s="223" t="str">
        <f t="shared" ref="Z626" si="1648">IMPRODUCT(N626,IMEXP(COMPLEX(0,-2*PI()*12*B626/Nt_input)))</f>
        <v>0.187547678459636-0.452780148928838i</v>
      </c>
      <c r="AA626" s="223" t="str">
        <f t="shared" ref="AA626" si="1649">IMPRODUCT(N626,IMEXP(COMPLEX(0,-2*PI()*13*B626/Nt_input)))</f>
        <v>0.142264369729861-0.468982775872403i</v>
      </c>
      <c r="AB626" s="223" t="str">
        <f t="shared" ref="AB626" si="1650">IMPRODUCT(N626,IMEXP(COMPLEX(0,-2*PI()*14*B626/Nt_input)))</f>
        <v>0.0956109773499724-0.480668842312254i</v>
      </c>
      <c r="AC626" s="223" t="str">
        <f t="shared" ref="AC626" si="1651">IMPRODUCT(N626,IMEXP(COMPLEX(0,-2*PI()*15*B626/Nt_input)))</f>
        <v>0.0480367989919217-0.487725805040321i</v>
      </c>
      <c r="AD626" s="223" t="str">
        <f t="shared" ref="AD626" si="1652">IMPRODUCT(N626,IMEXP(COMPLEX(0,-2*PI()*16*B626/Nt_input)))</f>
        <v>-1.71111278902136E-15-0.490085701647803i</v>
      </c>
      <c r="AE626" s="223" t="str">
        <f t="shared" ref="AE626" si="1653">IMPRODUCT(N626,IMEXP(COMPLEX(0,-2*PI()*17*B626/Nt_input)))</f>
        <v>-0.048036798991925-0.487725805040321i</v>
      </c>
      <c r="AF626" s="223" t="str">
        <f t="shared" ref="AF626" si="1654">IMPRODUCT(N626,IMEXP(COMPLEX(0,-2*PI()*18*B626/Nt_input)))</f>
        <v>-0.0956109773499704-0.480668842312254i</v>
      </c>
      <c r="AG626" s="223" t="str">
        <f t="shared" ref="AG626" si="1655">IMPRODUCT(N626,IMEXP(COMPLEX(0,-2*PI()*19*B626/Nt_input)))</f>
        <v>-0.14226436972986-0.468982775872404i</v>
      </c>
      <c r="AH626" s="223" t="str">
        <f t="shared" ref="AH626" si="1656">IMPRODUCT(N626,IMEXP(COMPLEX(0,-2*PI()*20*B626/Nt_input)))</f>
        <v>-0.187547678459634-0.452780148928838i</v>
      </c>
      <c r="AI626" s="223" t="str">
        <f t="shared" ref="AI626" si="1657">IMPRODUCT(N626,IMEXP(COMPLEX(0,-2*PI()*21*B626/Nt_input)))</f>
        <v>-0.231024800521853-0.432217001636282i</v>
      </c>
      <c r="AJ626" s="223" t="str">
        <f t="shared" ref="AJ626" si="1658">IMPRODUCT(N626,IMEXP(COMPLEX(0,-2*PI()*22*B626/Nt_input)))</f>
        <v>-0.272277027464044-0.40749136834412i</v>
      </c>
      <c r="AK626" s="223" t="str">
        <f t="shared" ref="AK626" si="1659">IMPRODUCT(N626,IMEXP(COMPLEX(0,-2*PI()*23*B626/Nt_input)))</f>
        <v>-0.310907077789993-0.378841370417364i</v>
      </c>
      <c r="AL626" s="223" t="str">
        <f t="shared" ref="AL626" si="1660">IMPRODUCT(N626,IMEXP(COMPLEX(0,-2*PI()*24*B626/Nt_input)))</f>
        <v>-0.346542922997727-0.34654292299773i</v>
      </c>
      <c r="AM626" s="223" t="str">
        <f t="shared" ref="AM626" si="1661">IMPRODUCT(N626,IMEXP(COMPLEX(0,-2*PI()*25*B626/Nt_input)))</f>
        <v>-0.378841370417365-0.310907077789993i</v>
      </c>
      <c r="AN626" s="223" t="str">
        <f t="shared" ref="AN626" si="1662">IMPRODUCT(N626,IMEXP(COMPLEX(0,-2*PI()*26*B626/Nt_input)))</f>
        <v>-0.40749136834412-0.272277027464044i</v>
      </c>
      <c r="AO626" s="223" t="str">
        <f t="shared" ref="AO626" si="1663">IMPRODUCT(N626,IMEXP(COMPLEX(0,-2*PI()*27*B626/Nt_input)))</f>
        <v>-0.432217001636282-0.231024800521853i</v>
      </c>
      <c r="AP626" s="223" t="str">
        <f t="shared" ref="AP626" si="1664">IMPRODUCT(N626,IMEXP(COMPLEX(0,-2*PI()*28*B626/Nt_input)))</f>
        <v>-0.452780148928838-0.187547678459634i</v>
      </c>
      <c r="AQ626" s="223" t="str">
        <f t="shared" ref="AQ626" si="1665">IMPRODUCT(N626,IMEXP(COMPLEX(0,-2*PI()*29*B626/Nt_input)))</f>
        <v>-0.468982775872404-0.142264369729859i</v>
      </c>
      <c r="AR626" s="223" t="str">
        <f t="shared" ref="AR626" si="1666">IMPRODUCT(N626,IMEXP(COMPLEX(0,-2*PI()*30*B626/Nt_input)))</f>
        <v>-0.480668842312254-0.0956109773499704i</v>
      </c>
      <c r="AS626" s="223" t="str">
        <f t="shared" ref="AS626" si="1667">IMPRODUCT(N626,IMEXP(COMPLEX(0,-2*PI()*31*B626/Nt_input)))</f>
        <v>-0.487725805040321-0.0480367989919249i</v>
      </c>
      <c r="AT626" s="223" t="str">
        <f t="shared" ref="AT626" si="1668">IMPRODUCT(N626,IMEXP(COMPLEX(0,-2*PI()*32*B626/Nt_input)))</f>
        <v>-0.490085701647803-1.58353517803977E-15i</v>
      </c>
      <c r="AU626" s="223" t="str">
        <f t="shared" ref="AU626" si="1669">IMPRODUCT(N626,IMEXP(COMPLEX(0,-2*PI()*33*B626/Nt_input)))</f>
        <v>-0.487725805040321+0.0480367989919217i</v>
      </c>
      <c r="AV626" s="223" t="str">
        <f t="shared" ref="AV626" si="1670">IMPRODUCT(N626,IMEXP(COMPLEX(0,-2*PI()*34*B626/Nt_input)))</f>
        <v>-0.480668842312254+0.0956109773499724i</v>
      </c>
      <c r="AW626" s="223" t="str">
        <f t="shared" ref="AW626" si="1671">IMPRODUCT(N626,IMEXP(COMPLEX(0,-2*PI()*35*B626/Nt_input)))</f>
        <v>-0.468982775872403+0.142264369729861i</v>
      </c>
      <c r="AX626" s="223" t="str">
        <f t="shared" ref="AX626" si="1672">IMPRODUCT(N626,IMEXP(COMPLEX(0,-2*PI()*36*B626/Nt_input)))</f>
        <v>-0.452780148928838+0.187547678459636i</v>
      </c>
      <c r="AY626" s="223" t="str">
        <f t="shared" ref="AY626" si="1673">IMPRODUCT(N626,IMEXP(COMPLEX(0,-2*PI()*37*B626/Nt_input)))</f>
        <v>-0.432217001636281+0.231024800521854i</v>
      </c>
      <c r="AZ626" s="223" t="str">
        <f t="shared" ref="AZ626" si="1674">IMPRODUCT(N626,IMEXP(COMPLEX(0,-2*PI()*38*B626/Nt_input)))</f>
        <v>-0.40749136834412+0.272277027464046i</v>
      </c>
      <c r="BA626" s="223" t="str">
        <f t="shared" ref="BA626" si="1675">IMPRODUCT(N626,IMEXP(COMPLEX(0,-2*PI()*39*B626/Nt_input)))</f>
        <v>-0.378841370417363+0.310907077789994i</v>
      </c>
      <c r="BB626" s="223" t="str">
        <f t="shared" ref="BB626" si="1676">IMPRODUCT(N626,IMEXP(COMPLEX(0,-2*PI()*40*B626/Nt_input)))</f>
        <v>-0.346542922997729+0.346542922997728i</v>
      </c>
      <c r="BC626" s="223" t="str">
        <f t="shared" ref="BC626" si="1677">IMPRODUCT(N626,IMEXP(COMPLEX(0,-2*PI()*41*B626/Nt_input)))</f>
        <v>-0.310907077789995+0.378841370417363i</v>
      </c>
      <c r="BD626" s="223" t="str">
        <f t="shared" ref="BD626" si="1678">IMPRODUCT(N626,IMEXP(COMPLEX(0,-2*PI()*42*B626/Nt_input)))</f>
        <v>-0.272277027464047+0.407491368344119i</v>
      </c>
      <c r="BE626" s="223" t="str">
        <f t="shared" ref="BE626" si="1679">IMPRODUCT(N626,IMEXP(COMPLEX(0,-2*PI()*43*B626/Nt_input)))</f>
        <v>-0.231024800521856+0.43221700163628i</v>
      </c>
      <c r="BF626" s="223" t="str">
        <f t="shared" ref="BF626" si="1680">IMPRODUCT(N626,IMEXP(COMPLEX(0,-2*PI()*44*B626/Nt_input)))</f>
        <v>-0.187547678459632+0.452780148928839i</v>
      </c>
      <c r="BG626" s="223" t="str">
        <f t="shared" ref="BG626" si="1681">IMPRODUCT(N626,IMEXP(COMPLEX(0,-2*PI()*45*B626/Nt_input)))</f>
        <v>-0.142264369729858+0.468982775872404i</v>
      </c>
      <c r="BH626" s="223" t="str">
        <f t="shared" ref="BH626" si="1682">IMPRODUCT(N626,IMEXP(COMPLEX(0,-2*PI()*46*B626/Nt_input)))</f>
        <v>-0.0956109773499689+0.480668842312255i</v>
      </c>
      <c r="BI626" s="223" t="str">
        <f t="shared" ref="BI626" si="1683">IMPRODUCT(N626,IMEXP(COMPLEX(0,-2*PI()*47*B626/Nt_input)))</f>
        <v>-0.0480367989919234+0.487725805040321i</v>
      </c>
      <c r="BJ626" s="223" t="str">
        <f t="shared" ref="BJ626" si="1684">IMPRODUCT(N626,IMEXP(COMPLEX(0,-2*PI()*48*B626/Nt_input)))</f>
        <v>-9.00641610219919E-17+0.490085701647803i</v>
      </c>
      <c r="BK626" s="223" t="str">
        <f t="shared" ref="BK626" si="1685">IMPRODUCT(N626,IMEXP(COMPLEX(0,-2*PI()*49*B626/Nt_input)))</f>
        <v>0.0480367989919236+0.487725805040321i</v>
      </c>
      <c r="BL626" s="223" t="str">
        <f t="shared" ref="BL626" si="1686">IMPRODUCT(N626,IMEXP(COMPLEX(0,-2*PI()*50*B626/Nt_input)))</f>
        <v>0.0956109773499694+0.480668842312255i</v>
      </c>
      <c r="BM626" s="176"/>
      <c r="BN626" s="176"/>
      <c r="BO626" s="176"/>
      <c r="BP626" s="176"/>
      <c r="BQ626" s="176"/>
      <c r="BR626" s="176"/>
      <c r="BS626" s="176"/>
      <c r="BT626" s="176"/>
      <c r="BU626" s="176"/>
      <c r="BV626" s="176"/>
      <c r="BW626" s="223"/>
      <c r="BX626" s="223"/>
      <c r="BY626" s="223"/>
      <c r="BZ626" s="223"/>
      <c r="CH626" s="222">
        <f>20*LOG(IMABS(J626))</f>
        <v>7.9588001734407516</v>
      </c>
    </row>
    <row r="627" spans="1:86">
      <c r="A627" s="227">
        <f t="shared" si="1630"/>
        <v>6.2500000000000001E-4</v>
      </c>
      <c r="B627" s="228">
        <v>2</v>
      </c>
      <c r="C627" s="228">
        <f t="shared" si="1631"/>
        <v>100</v>
      </c>
      <c r="D627" s="228">
        <f>2*PI()*C627</f>
        <v>628.31853071795865</v>
      </c>
      <c r="E627" s="227" t="str">
        <f t="shared" ref="E627:E689" si="1687">COMPLEX(0,D627)</f>
        <v>628.318530717959i</v>
      </c>
      <c r="F627" s="227" t="str">
        <f t="shared" si="1632"/>
        <v>11.6517227949684-8.00835185595215i</v>
      </c>
      <c r="G627" s="227" t="str">
        <f t="shared" si="1633"/>
        <v>-2.71697145649282+2.31061038587941i</v>
      </c>
      <c r="H627" s="227" t="str">
        <f t="shared" si="1634"/>
        <v>0.095258792745398-0.0654086005988405i</v>
      </c>
      <c r="I627" s="227" t="str">
        <f t="shared" ref="I627:I689" si="1688">IMDIV(H627,IMSUM(1,IMPRODUCT(F627,G627,-1)))</f>
        <v>0.00176346235224458+0.00144409620435203i</v>
      </c>
      <c r="J627" s="223" t="str">
        <f>IMPRODUCT(1/Nt_input,P625)</f>
        <v>-1.49105581397427E-15-4.31512464649303E-17i</v>
      </c>
      <c r="K627" s="246" t="str">
        <f t="shared" ref="K627:K689" si="1689">IMPRODUCT(I627,J627)</f>
        <v>-2.56710624180596E-18-2.2293236400306E-18i</v>
      </c>
      <c r="L627" s="222">
        <f t="shared" ref="L627:L689" si="1690">20*LOG(IMABS(K627))</f>
        <v>-349.37045233461015</v>
      </c>
      <c r="M627" s="222">
        <f t="shared" si="1635"/>
        <v>400.97545161008065</v>
      </c>
      <c r="N627" s="224">
        <f t="shared" si="1636"/>
        <v>0.97545161008064118</v>
      </c>
      <c r="O627" s="223" t="str">
        <f t="shared" si="1637"/>
        <v>0.956708580912724-0.190301168721783i</v>
      </c>
      <c r="P627" s="223" t="str">
        <f t="shared" si="1638"/>
        <v>0.901199777508685-0.373289170251713i</v>
      </c>
      <c r="Q627" s="223" t="str">
        <f t="shared" ref="Q627:Q689" si="1691">IMPRODUCT(N627,IMEXP(COMPLEX(0,-2*PI()*3*B627/Nt_input)))</f>
        <v>0.811058372053644-0.541931878311848i</v>
      </c>
      <c r="R627" s="223" t="str">
        <f t="shared" ref="R627:R689" si="1692">IMPRODUCT(N627,IMEXP(COMPLEX(0,-2*PI()*4*B627/Nt_input)))</f>
        <v>0.689748448207358-0.689748448207357i</v>
      </c>
      <c r="S627" s="223" t="str">
        <f t="shared" ref="S627:S689" si="1693">IMPRODUCT(N627,IMEXP(COMPLEX(0,-2*PI()*5*B627/Nt_input)))</f>
        <v>0.541931878311849-0.811058372053644i</v>
      </c>
      <c r="T627" s="223" t="str">
        <f t="shared" ref="T627:T689" si="1694">IMPRODUCT(N627,IMEXP(COMPLEX(0,-2*PI()*6*B627/Nt_input)))</f>
        <v>0.373289170251715-0.901199777508684i</v>
      </c>
      <c r="U627" s="223" t="str">
        <f t="shared" ref="U627:U689" si="1695">IMPRODUCT(N627,IMEXP(COMPLEX(0,-2*PI()*7*B627/Nt_input)))</f>
        <v>0.190301168721788-0.956708580912724i</v>
      </c>
      <c r="V627" s="223" t="str">
        <f t="shared" ref="V627:V689" si="1696">IMPRODUCT(N627,IMEXP(COMPLEX(0,-2*PI()*8*B627/Nt_input)))</f>
        <v>-3.40574662649505E-15-0.975451610080641i</v>
      </c>
      <c r="W627" s="223" t="str">
        <f t="shared" ref="W627:W689" si="1697">IMPRODUCT(N627,IMEXP(COMPLEX(0,-2*PI()*9*B627/Nt_input)))</f>
        <v>-0.190301168721784-0.956708580912724i</v>
      </c>
      <c r="X627" s="223" t="str">
        <f t="shared" ref="X627:X689" si="1698">IMPRODUCT(N627,IMEXP(COMPLEX(0,-2*PI()*10*B627/Nt_input)))</f>
        <v>-0.373289170251712-0.901199777508685i</v>
      </c>
      <c r="Y627" s="223" t="str">
        <f t="shared" ref="Y627:Y689" si="1699">IMPRODUCT(N627,IMEXP(COMPLEX(0,-2*PI()*11*B627/Nt_input)))</f>
        <v>-0.541931878311846-0.811058372053646i</v>
      </c>
      <c r="Z627" s="223" t="str">
        <f t="shared" ref="Z627:Z689" si="1700">IMPRODUCT(N627,IMEXP(COMPLEX(0,-2*PI()*12*B627/Nt_input)))</f>
        <v>-0.689748448207354-0.689748448207361i</v>
      </c>
      <c r="AA627" s="223" t="str">
        <f t="shared" ref="AA627:AA689" si="1701">IMPRODUCT(N627,IMEXP(COMPLEX(0,-2*PI()*13*B627/Nt_input)))</f>
        <v>-0.811058372053646-0.541931878311846i</v>
      </c>
      <c r="AB627" s="223" t="str">
        <f t="shared" ref="AB627:AB689" si="1702">IMPRODUCT(N627,IMEXP(COMPLEX(0,-2*PI()*14*B627/Nt_input)))</f>
        <v>-0.901199777508685-0.373289170251712i</v>
      </c>
      <c r="AC627" s="223" t="str">
        <f t="shared" ref="AC627:AC689" si="1703">IMPRODUCT(N627,IMEXP(COMPLEX(0,-2*PI()*15*B627/Nt_input)))</f>
        <v>-0.956708580912724-0.190301168721784i</v>
      </c>
      <c r="AD627" s="223" t="str">
        <f t="shared" ref="AD627:AD689" si="1704">IMPRODUCT(N627,IMEXP(COMPLEX(0,-2*PI()*16*B627/Nt_input)))</f>
        <v>-0.975451610080641-3.15182004666663E-15i</v>
      </c>
      <c r="AE627" s="223" t="str">
        <f t="shared" ref="AE627:AE689" si="1705">IMPRODUCT(N627,IMEXP(COMPLEX(0,-2*PI()*17*B627/Nt_input)))</f>
        <v>-0.956708580912724+0.190301168721788i</v>
      </c>
      <c r="AF627" s="223" t="str">
        <f t="shared" ref="AF627:AF689" si="1706">IMPRODUCT(N627,IMEXP(COMPLEX(0,-2*PI()*18*B627/Nt_input)))</f>
        <v>-0.901199777508684+0.373289170251715i</v>
      </c>
      <c r="AG627" s="223" t="str">
        <f t="shared" ref="AG627:AG689" si="1707">IMPRODUCT(N627,IMEXP(COMPLEX(0,-2*PI()*19*B627/Nt_input)))</f>
        <v>-0.811058372053644+0.541931878311849i</v>
      </c>
      <c r="AH627" s="223" t="str">
        <f t="shared" ref="AH627:AH689" si="1708">IMPRODUCT(N627,IMEXP(COMPLEX(0,-2*PI()*20*B627/Nt_input)))</f>
        <v>-0.689748448207359+0.689748448207356i</v>
      </c>
      <c r="AI627" s="223" t="str">
        <f t="shared" ref="AI627:AI689" si="1709">IMPRODUCT(N627,IMEXP(COMPLEX(0,-2*PI()*21*B627/Nt_input)))</f>
        <v>-0.541931878311851+0.811058372053642i</v>
      </c>
      <c r="AJ627" s="223" t="str">
        <f t="shared" ref="AJ627:AJ689" si="1710">IMPRODUCT(N627,IMEXP(COMPLEX(0,-2*PI()*22*B627/Nt_input)))</f>
        <v>-0.373289170251708+0.901199777508687i</v>
      </c>
      <c r="AK627" s="223" t="str">
        <f t="shared" ref="AK627:AK689" si="1711">IMPRODUCT(N627,IMEXP(COMPLEX(0,-2*PI()*23*B627/Nt_input)))</f>
        <v>-0.190301168721781+0.956708580912725i</v>
      </c>
      <c r="AL627" s="223" t="str">
        <f t="shared" ref="AL627:AL689" si="1712">IMPRODUCT(N627,IMEXP(COMPLEX(0,-2*PI()*24*B627/Nt_input)))</f>
        <v>-1.79260954939263E-16+0.975451610080641i</v>
      </c>
      <c r="AM627" s="223" t="str">
        <f t="shared" ref="AM627:AM689" si="1713">IMPRODUCT(N627,IMEXP(COMPLEX(0,-2*PI()*25*B627/Nt_input)))</f>
        <v>0.190301168721782+0.956708580912725i</v>
      </c>
      <c r="AN627" s="223" t="str">
        <f t="shared" ref="AN627:AN689" si="1714">IMPRODUCT(N627,IMEXP(COMPLEX(0,-2*PI()*26*B627/Nt_input)))</f>
        <v>0.373289170251709+0.901199777508686i</v>
      </c>
      <c r="AO627" s="223" t="str">
        <f t="shared" ref="AO627:AO689" si="1715">IMPRODUCT(N627,IMEXP(COMPLEX(0,-2*PI()*27*B627/Nt_input)))</f>
        <v>0.541931878311852+0.811058372053642i</v>
      </c>
      <c r="AP627" s="223" t="str">
        <f t="shared" ref="AP627:AP689" si="1716">IMPRODUCT(N627,IMEXP(COMPLEX(0,-2*PI()*28*B627/Nt_input)))</f>
        <v>0.689748448207359+0.689748448207356i</v>
      </c>
      <c r="AQ627" s="223" t="str">
        <f t="shared" ref="AQ627:AQ689" si="1717">IMPRODUCT(N627,IMEXP(COMPLEX(0,-2*PI()*29*B627/Nt_input)))</f>
        <v>0.811058372053644+0.541931878311848i</v>
      </c>
      <c r="AR627" s="223" t="str">
        <f t="shared" ref="AR627:AR689" si="1718">IMPRODUCT(N627,IMEXP(COMPLEX(0,-2*PI()*30*B627/Nt_input)))</f>
        <v>0.901199777508684+0.373289170251715i</v>
      </c>
      <c r="AS627" s="223" t="str">
        <f t="shared" ref="AS627:AS689" si="1719">IMPRODUCT(N627,IMEXP(COMPLEX(0,-2*PI()*31*B627/Nt_input)))</f>
        <v>0.956708580912724+0.190301168721787i</v>
      </c>
      <c r="AT627" s="223" t="str">
        <f t="shared" ref="AT627:AT689" si="1720">IMPRODUCT(N627,IMEXP(COMPLEX(0,-2*PI()*32*B627/Nt_input)))</f>
        <v>0.975451610080641-3.22648567155578E-15i</v>
      </c>
      <c r="AU627" s="223" t="str">
        <f t="shared" ref="AU627:AU689" si="1721">IMPRODUCT(N627,IMEXP(COMPLEX(0,-2*PI()*33*B627/Nt_input)))</f>
        <v>0.956708580912724-0.190301168721785i</v>
      </c>
      <c r="AV627" s="223" t="str">
        <f t="shared" ref="AV627:AV689" si="1722">IMPRODUCT(N627,IMEXP(COMPLEX(0,-2*PI()*34*B627/Nt_input)))</f>
        <v>0.901199777508685-0.373289170251712i</v>
      </c>
      <c r="AW627" s="223" t="str">
        <f t="shared" ref="AW627:AW689" si="1723">IMPRODUCT(N627,IMEXP(COMPLEX(0,-2*PI()*35*B627/Nt_input)))</f>
        <v>0.811058372053645-0.541931878311846i</v>
      </c>
      <c r="AX627" s="223" t="str">
        <f t="shared" ref="AX627:AX689" si="1724">IMPRODUCT(N627,IMEXP(COMPLEX(0,-2*PI()*36*B627/Nt_input)))</f>
        <v>0.689748448207361-0.689748448207354i</v>
      </c>
      <c r="AY627" s="223" t="str">
        <f t="shared" ref="AY627:AY689" si="1725">IMPRODUCT(N627,IMEXP(COMPLEX(0,-2*PI()*37*B627/Nt_input)))</f>
        <v>0.541931878311845-0.811058372053646i</v>
      </c>
      <c r="AZ627" s="223" t="str">
        <f t="shared" ref="AZ627:AZ689" si="1726">IMPRODUCT(N627,IMEXP(COMPLEX(0,-2*PI()*38*B627/Nt_input)))</f>
        <v>0.373289170251712-0.901199777508685i</v>
      </c>
      <c r="BA627" s="223" t="str">
        <f t="shared" ref="BA627:BA689" si="1727">IMPRODUCT(N627,IMEXP(COMPLEX(0,-2*PI()*39*B627/Nt_input)))</f>
        <v>0.190301168721785-0.956708580912724i</v>
      </c>
      <c r="BB627" s="223" t="str">
        <f t="shared" ref="BB627:BB689" si="1728">IMPRODUCT(N627,IMEXP(COMPLEX(0,-2*PI()*40*B627/Nt_input)))</f>
        <v>2.8978934668382E-15-0.975451610080641i</v>
      </c>
      <c r="BC627" s="223" t="str">
        <f t="shared" ref="BC627:BC689" si="1729">IMPRODUCT(N627,IMEXP(COMPLEX(0,-2*PI()*41*B627/Nt_input)))</f>
        <v>-0.190301168721779-0.956708580912725i</v>
      </c>
      <c r="BD627" s="223" t="str">
        <f t="shared" ref="BD627:BD689" si="1730">IMPRODUCT(N627,IMEXP(COMPLEX(0,-2*PI()*42*B627/Nt_input)))</f>
        <v>-0.373289170251715-0.901199777508684i</v>
      </c>
      <c r="BE627" s="223" t="str">
        <f t="shared" ref="BE627:BE689" si="1731">IMPRODUCT(N627,IMEXP(COMPLEX(0,-2*PI()*43*B627/Nt_input)))</f>
        <v>-0.541931878311849-0.811058372053644i</v>
      </c>
      <c r="BF627" s="223" t="str">
        <f t="shared" ref="BF627:BF689" si="1732">IMPRODUCT(N627,IMEXP(COMPLEX(0,-2*PI()*44*B627/Nt_input)))</f>
        <v>-0.689748448207357-0.689748448207358i</v>
      </c>
      <c r="BG627" s="223" t="str">
        <f t="shared" ref="BG627:BG689" si="1733">IMPRODUCT(N627,IMEXP(COMPLEX(0,-2*PI()*45*B627/Nt_input)))</f>
        <v>-0.811058372053642-0.541931878311851i</v>
      </c>
      <c r="BH627" s="223" t="str">
        <f t="shared" ref="BH627:BH689" si="1734">IMPRODUCT(N627,IMEXP(COMPLEX(0,-2*PI()*46*B627/Nt_input)))</f>
        <v>-0.901199777508682-0.373289170251718i</v>
      </c>
      <c r="BI627" s="223" t="str">
        <f t="shared" ref="BI627:BI689" si="1735">IMPRODUCT(N627,IMEXP(COMPLEX(0,-2*PI()*47*B627/Nt_input)))</f>
        <v>-0.956708580912725-0.190301168721781i</v>
      </c>
      <c r="BJ627" s="223" t="str">
        <f t="shared" ref="BJ627:BJ689" si="1736">IMPRODUCT(N627,IMEXP(COMPLEX(0,-2*PI()*48*B627/Nt_input)))</f>
        <v>-0.975451610080641-3.58521909878527E-16i</v>
      </c>
      <c r="BK627" s="223" t="str">
        <f t="shared" ref="BK627:BK689" si="1737">IMPRODUCT(N627,IMEXP(COMPLEX(0,-2*PI()*49*B627/Nt_input)))</f>
        <v>-0.956708580912725+0.190301168721782i</v>
      </c>
      <c r="BL627" s="223" t="str">
        <f t="shared" ref="BL627:BL689" si="1738">IMPRODUCT(N627,IMEXP(COMPLEX(0,-2*PI()*50*B627/Nt_input)))</f>
        <v>-0.901199777508686+0.37328917025171i</v>
      </c>
      <c r="BM627" s="176"/>
      <c r="BN627" s="176"/>
      <c r="BO627" s="176"/>
      <c r="BP627" s="176"/>
      <c r="BQ627" s="176"/>
      <c r="BR627" s="176"/>
      <c r="BS627" s="176"/>
      <c r="BT627" s="176"/>
      <c r="BU627" s="176"/>
      <c r="BV627" s="176"/>
      <c r="BW627" s="223"/>
      <c r="BX627" s="223"/>
      <c r="BY627" s="223"/>
      <c r="BZ627" s="223"/>
      <c r="CH627" s="222">
        <f t="shared" ref="CH627:CH689" si="1739">20*LOG(IMABS(J627))</f>
        <v>-296.52648617830772</v>
      </c>
    </row>
    <row r="628" spans="1:86">
      <c r="A628" s="227">
        <f>A627+Div_Nt_input</f>
        <v>9.3749999999999997E-4</v>
      </c>
      <c r="B628" s="228">
        <v>3</v>
      </c>
      <c r="C628" s="228">
        <f t="shared" si="1631"/>
        <v>150</v>
      </c>
      <c r="D628" s="228">
        <f t="shared" ref="D628:D689" si="1740">2*PI()*C628</f>
        <v>942.47779607693792</v>
      </c>
      <c r="E628" s="227" t="str">
        <f t="shared" si="1687"/>
        <v>942.477796076938i</v>
      </c>
      <c r="F628" s="227" t="str">
        <f t="shared" si="1632"/>
        <v>8.33292921366876-8.33875781549796i</v>
      </c>
      <c r="G628" s="227" t="str">
        <f t="shared" si="1633"/>
        <v>-2.71790358827442+1.51014794929884i</v>
      </c>
      <c r="H628" s="227" t="str">
        <f t="shared" si="1634"/>
        <v>0.0681511633599794-0.068105843227143i</v>
      </c>
      <c r="I628" s="227" t="str">
        <f t="shared" si="1688"/>
        <v>0.00231125733041084+0.00120856653661138i</v>
      </c>
      <c r="J628" s="223" t="str">
        <f>IMPRODUCT(1/Nt_input,Q625)</f>
        <v>1.60282350543037E-15-6.93889390391806E-18i</v>
      </c>
      <c r="K628" s="246" t="str">
        <f t="shared" si="1689"/>
        <v>3.71292369125411E-18+1.92108128335692E-18i</v>
      </c>
      <c r="L628" s="222">
        <f t="shared" si="1690"/>
        <v>-347.57549126215844</v>
      </c>
      <c r="M628" s="222">
        <f t="shared" si="1635"/>
        <v>401.45142338627232</v>
      </c>
      <c r="N628" s="224">
        <f t="shared" si="1636"/>
        <v>1.4514233862723116</v>
      </c>
      <c r="O628" s="223" t="str">
        <f t="shared" si="1637"/>
        <v>1.38892558254901-0.421325969243636i</v>
      </c>
      <c r="P628" s="223" t="str">
        <f t="shared" si="1638"/>
        <v>1.20681444027069-0.806367628921408i</v>
      </c>
      <c r="Q628" s="223" t="str">
        <f t="shared" si="1691"/>
        <v>0.920773248729212-1.12196544984364i</v>
      </c>
      <c r="R628" s="223" t="str">
        <f t="shared" si="1692"/>
        <v>0.555435683273653-1.34094035958521i</v>
      </c>
      <c r="S628" s="223" t="str">
        <f t="shared" si="1693"/>
        <v>0.142264369729853-1.44443438595305i</v>
      </c>
      <c r="T628" s="223" t="str">
        <f t="shared" si="1694"/>
        <v>-0.283158655809606-1.42353469288889i</v>
      </c>
      <c r="U628" s="223" t="str">
        <f t="shared" si="1695"/>
        <v>-0.684196248041705-1.28004114792605i</v>
      </c>
      <c r="V628" s="223" t="str">
        <f t="shared" si="1696"/>
        <v>-1.02631131880589-1.0263113188059i</v>
      </c>
      <c r="W628" s="223" t="str">
        <f t="shared" si="1697"/>
        <v>-1.28004114792605-0.684196248041705i</v>
      </c>
      <c r="X628" s="223" t="str">
        <f t="shared" si="1698"/>
        <v>-1.42353469288889-0.283158655809606i</v>
      </c>
      <c r="Y628" s="223" t="str">
        <f t="shared" si="1699"/>
        <v>-1.44443438595305+0.142264369729853i</v>
      </c>
      <c r="Z628" s="223" t="str">
        <f t="shared" si="1700"/>
        <v>-1.34094035958521+0.555435683273653i</v>
      </c>
      <c r="AA628" s="223" t="str">
        <f t="shared" si="1701"/>
        <v>-1.12196544984364+0.920773248729211i</v>
      </c>
      <c r="AB628" s="223" t="str">
        <f t="shared" si="1702"/>
        <v>-0.806367628921412+1.20681444027068i</v>
      </c>
      <c r="AC628" s="223" t="str">
        <f t="shared" si="1703"/>
        <v>-0.421325969243632+1.38892558254901i</v>
      </c>
      <c r="AD628" s="223" t="str">
        <f t="shared" si="1704"/>
        <v>-2.66731367866464E-16+1.45142338627231i</v>
      </c>
      <c r="AE628" s="223" t="str">
        <f t="shared" si="1705"/>
        <v>0.421325969243632+1.38892558254901i</v>
      </c>
      <c r="AF628" s="223" t="str">
        <f t="shared" si="1706"/>
        <v>0.806367628921414+1.20681444027068i</v>
      </c>
      <c r="AG628" s="223" t="str">
        <f t="shared" si="1707"/>
        <v>1.12196544984364+0.920773248729211i</v>
      </c>
      <c r="AH628" s="223" t="str">
        <f t="shared" si="1708"/>
        <v>1.34094035958521+0.555435683273653i</v>
      </c>
      <c r="AI628" s="223" t="str">
        <f t="shared" si="1709"/>
        <v>1.44443438595305+0.142264369729853i</v>
      </c>
      <c r="AJ628" s="223" t="str">
        <f t="shared" si="1710"/>
        <v>1.42353469288889-0.283158655809607i</v>
      </c>
      <c r="AK628" s="223" t="str">
        <f t="shared" si="1711"/>
        <v>1.28004114792605-0.684196248041705i</v>
      </c>
      <c r="AL628" s="223" t="str">
        <f t="shared" si="1712"/>
        <v>1.0263113188059-1.02631131880589i</v>
      </c>
      <c r="AM628" s="223" t="str">
        <f t="shared" si="1713"/>
        <v>0.684196248041705-1.28004114792605i</v>
      </c>
      <c r="AN628" s="223" t="str">
        <f t="shared" si="1714"/>
        <v>0.283158655809607-1.42353469288889i</v>
      </c>
      <c r="AO628" s="223" t="str">
        <f t="shared" si="1715"/>
        <v>-0.142264369729853-1.44443438595305i</v>
      </c>
      <c r="AP628" s="223" t="str">
        <f t="shared" si="1716"/>
        <v>-0.555435683273653-1.34094035958521i</v>
      </c>
      <c r="AQ628" s="223" t="str">
        <f t="shared" si="1717"/>
        <v>-0.920773248729211-1.12196544984364i</v>
      </c>
      <c r="AR628" s="223" t="str">
        <f t="shared" si="1718"/>
        <v>-1.20681444027068-0.806367628921412i</v>
      </c>
      <c r="AS628" s="223" t="str">
        <f t="shared" si="1719"/>
        <v>-1.38892558254901-0.421325969243631i</v>
      </c>
      <c r="AT628" s="223" t="str">
        <f t="shared" si="1720"/>
        <v>-1.45142338627231-5.33462735732928E-16i</v>
      </c>
      <c r="AU628" s="223" t="str">
        <f t="shared" si="1721"/>
        <v>-1.38892558254901+0.421325969243632i</v>
      </c>
      <c r="AV628" s="223" t="str">
        <f t="shared" si="1722"/>
        <v>-1.20681444027066+0.80636762892145i</v>
      </c>
      <c r="AW628" s="223" t="str">
        <f t="shared" si="1723"/>
        <v>-0.920773248729221+1.12196544984363i</v>
      </c>
      <c r="AX628" s="223" t="str">
        <f t="shared" si="1724"/>
        <v>-0.555435683273586+1.34094035958524i</v>
      </c>
      <c r="AY628" s="223" t="str">
        <f t="shared" si="1725"/>
        <v>-0.142264369729852+1.44443438595305i</v>
      </c>
      <c r="AZ628" s="223" t="str">
        <f t="shared" si="1726"/>
        <v>0.283158655809551+1.42353469288891i</v>
      </c>
      <c r="BA628" s="223" t="str">
        <f t="shared" si="1727"/>
        <v>0.684196248041732+1.28004114792603i</v>
      </c>
      <c r="BB628" s="223" t="str">
        <f t="shared" si="1728"/>
        <v>1.02631131880587+1.02631131880592i</v>
      </c>
      <c r="BC628" s="223" t="str">
        <f t="shared" si="1729"/>
        <v>1.28004114792607+0.684196248041667i</v>
      </c>
      <c r="BD628" s="223" t="str">
        <f t="shared" si="1730"/>
        <v>1.42353469288889+0.28315865580962i</v>
      </c>
      <c r="BE628" s="223" t="str">
        <f t="shared" si="1731"/>
        <v>1.44443438595304-0.142264369729925i</v>
      </c>
      <c r="BF628" s="223" t="str">
        <f t="shared" si="1732"/>
        <v>1.34094035958521-0.555435683273654i</v>
      </c>
      <c r="BG628" s="223" t="str">
        <f t="shared" si="1733"/>
        <v>1.12196544984367-0.920773248729167i</v>
      </c>
      <c r="BH628" s="223" t="str">
        <f t="shared" si="1734"/>
        <v>0.806367628921388-1.2068144402707i</v>
      </c>
      <c r="BI628" s="223" t="str">
        <f t="shared" si="1735"/>
        <v>0.421325969243673-1.38892558254899i</v>
      </c>
      <c r="BJ628" s="223" t="str">
        <f t="shared" si="1736"/>
        <v>-4.30299855005956E-14-1.45142338627231i</v>
      </c>
      <c r="BK628" s="223" t="str">
        <f t="shared" si="1737"/>
        <v>-0.42132596924362-1.38892558254901i</v>
      </c>
      <c r="BL628" s="223" t="str">
        <f t="shared" si="1738"/>
        <v>-0.80636762892146-1.20681444027065i</v>
      </c>
      <c r="BM628" s="176"/>
      <c r="BN628" s="176"/>
      <c r="BO628" s="176"/>
      <c r="BP628" s="176"/>
      <c r="BQ628" s="176"/>
      <c r="BR628" s="176"/>
      <c r="BS628" s="176"/>
      <c r="BT628" s="176"/>
      <c r="BU628" s="176"/>
      <c r="BV628" s="176"/>
      <c r="BW628" s="223"/>
      <c r="BX628" s="223"/>
      <c r="BY628" s="223"/>
      <c r="BZ628" s="223"/>
      <c r="CH628" s="222">
        <f t="shared" si="1739"/>
        <v>-295.90220455172675</v>
      </c>
    </row>
    <row r="629" spans="1:86">
      <c r="A629" s="227">
        <f t="shared" si="1630"/>
        <v>1.25E-3</v>
      </c>
      <c r="B629" s="228">
        <v>4</v>
      </c>
      <c r="C629" s="228">
        <f t="shared" si="1631"/>
        <v>200</v>
      </c>
      <c r="D629" s="228">
        <f t="shared" si="1740"/>
        <v>1256.6370614359173</v>
      </c>
      <c r="E629" s="227" t="str">
        <f t="shared" si="1687"/>
        <v>1256.63706143592i</v>
      </c>
      <c r="F629" s="333" t="str">
        <f t="shared" si="1632"/>
        <v>6.07497601266075-7.7857324700749i</v>
      </c>
      <c r="G629" s="227" t="str">
        <f t="shared" si="1633"/>
        <v>-2.71920786091552+1.10086655521369i</v>
      </c>
      <c r="H629" s="227" t="str">
        <f t="shared" si="1634"/>
        <v>0.0497083967915004-0.063587290026987i</v>
      </c>
      <c r="I629" s="227" t="str">
        <f t="shared" si="1688"/>
        <v>0.00258854564274032+0.000952874655941739i</v>
      </c>
      <c r="J629" s="223" t="str">
        <f>IMPRODUCT(1/Nt_input,R625)</f>
        <v>4.78604108384781E-15+3.61689844741177E-16i</v>
      </c>
      <c r="K629" s="246" t="str">
        <f t="shared" si="1689"/>
        <v>1.2044240707205E-17+5.49674792272271E-18i</v>
      </c>
      <c r="L629" s="222">
        <f t="shared" si="1690"/>
        <v>-337.56272660440357</v>
      </c>
      <c r="M629" s="222">
        <f t="shared" si="1635"/>
        <v>401.91341716182546</v>
      </c>
      <c r="N629" s="224">
        <f t="shared" si="1636"/>
        <v>1.913417161825449</v>
      </c>
      <c r="O629" s="223" t="str">
        <f t="shared" si="1637"/>
        <v>1.76776695296637-0.732233047033632i</v>
      </c>
      <c r="P629" s="223" t="str">
        <f t="shared" si="1638"/>
        <v>1.35299025036549-1.35299025036549i</v>
      </c>
      <c r="Q629" s="223" t="str">
        <f t="shared" si="1691"/>
        <v>0.732233047033635-1.76776695296637i</v>
      </c>
      <c r="R629" s="223" t="str">
        <f t="shared" si="1692"/>
        <v>-6.6806123200986E-15-1.91341716182545i</v>
      </c>
      <c r="S629" s="223" t="str">
        <f t="shared" si="1693"/>
        <v>-0.73223304703363-1.76776695296637i</v>
      </c>
      <c r="T629" s="223" t="str">
        <f t="shared" si="1694"/>
        <v>-1.35299025036549-1.3529902503655i</v>
      </c>
      <c r="U629" s="223" t="str">
        <f t="shared" si="1695"/>
        <v>-1.76776695296637-0.73223304703363i</v>
      </c>
      <c r="V629" s="223" t="str">
        <f t="shared" si="1696"/>
        <v>-1.91341716182545-6.1825174165009E-15i</v>
      </c>
      <c r="W629" s="223" t="str">
        <f t="shared" si="1697"/>
        <v>-1.76776695296637+0.732233047033635i</v>
      </c>
      <c r="X629" s="223" t="str">
        <f t="shared" si="1698"/>
        <v>-1.3529902503655+1.35299025036549i</v>
      </c>
      <c r="Y629" s="223" t="str">
        <f t="shared" si="1699"/>
        <v>-0.732233047033622+1.76776695296637i</v>
      </c>
      <c r="Z629" s="223" t="str">
        <f t="shared" si="1700"/>
        <v>-3.51633011910913E-16+1.91341716182545i</v>
      </c>
      <c r="AA629" s="223" t="str">
        <f t="shared" si="1701"/>
        <v>0.732233047033624+1.76776695296637i</v>
      </c>
      <c r="AB629" s="223" t="str">
        <f t="shared" si="1702"/>
        <v>1.3529902503655+1.35299025036549i</v>
      </c>
      <c r="AC629" s="223" t="str">
        <f t="shared" si="1703"/>
        <v>1.76776695296637+0.732233047033635i</v>
      </c>
      <c r="AD629" s="223" t="str">
        <f t="shared" si="1704"/>
        <v>1.91341716182545-6.32897930818769E-15i</v>
      </c>
      <c r="AE629" s="223" t="str">
        <f t="shared" si="1705"/>
        <v>1.76776695296637-0.73223304703363i</v>
      </c>
      <c r="AF629" s="223" t="str">
        <f t="shared" si="1706"/>
        <v>1.3529902503655-1.35299025036549i</v>
      </c>
      <c r="AG629" s="223" t="str">
        <f t="shared" si="1707"/>
        <v>0.73223304703363-1.76776695296637i</v>
      </c>
      <c r="AH629" s="223" t="str">
        <f t="shared" si="1708"/>
        <v>5.6844225129032E-15-1.91341716182545i</v>
      </c>
      <c r="AI629" s="223" t="str">
        <f t="shared" si="1709"/>
        <v>-0.732233047033635-1.76776695296637i</v>
      </c>
      <c r="AJ629" s="223" t="str">
        <f t="shared" si="1710"/>
        <v>-1.35299025036549-1.35299025036549i</v>
      </c>
      <c r="AK629" s="223" t="str">
        <f t="shared" si="1711"/>
        <v>-1.76776695296636-0.732233047033641i</v>
      </c>
      <c r="AL629" s="223" t="str">
        <f t="shared" si="1712"/>
        <v>-1.91341716182545-7.03266023821826E-16i</v>
      </c>
      <c r="AM629" s="223" t="str">
        <f t="shared" si="1713"/>
        <v>-1.76776695296637+0.732233047033626i</v>
      </c>
      <c r="AN629" s="223" t="str">
        <f t="shared" si="1714"/>
        <v>-1.35299025036553+1.35299025036546i</v>
      </c>
      <c r="AO629" s="223" t="str">
        <f t="shared" si="1715"/>
        <v>-0.732233047033547+1.7677669529664i</v>
      </c>
      <c r="AP629" s="223" t="str">
        <f t="shared" si="1716"/>
        <v>4.67642862406902E-14+1.91341716182545i</v>
      </c>
      <c r="AQ629" s="223" t="str">
        <f t="shared" si="1717"/>
        <v>0.732233047033632+1.76776695296637i</v>
      </c>
      <c r="AR629" s="223" t="str">
        <f t="shared" si="1718"/>
        <v>1.35299025036546+1.35299025036553i</v>
      </c>
      <c r="AS629" s="223" t="str">
        <f t="shared" si="1719"/>
        <v>1.76776695296633+0.732233047033718i</v>
      </c>
      <c r="AT629" s="223" t="str">
        <f t="shared" si="1720"/>
        <v>1.91341716182545-5.34448985607889E-14i</v>
      </c>
      <c r="AU629" s="223" t="str">
        <f t="shared" si="1721"/>
        <v>1.76776695296637-0.732233047033637i</v>
      </c>
      <c r="AV629" s="223" t="str">
        <f t="shared" si="1722"/>
        <v>1.35299025036552-1.35299025036546i</v>
      </c>
      <c r="AW629" s="223" t="str">
        <f t="shared" si="1723"/>
        <v>0.732233047033712-1.76776695296633i</v>
      </c>
      <c r="AX629" s="223" t="str">
        <f t="shared" si="1724"/>
        <v>-5.6726599218853E-14-1.91341716182545i</v>
      </c>
      <c r="AY629" s="223" t="str">
        <f t="shared" si="1725"/>
        <v>-0.732233047033643-1.76776695296636i</v>
      </c>
      <c r="AZ629" s="223" t="str">
        <f t="shared" si="1726"/>
        <v>-1.35299025036547-1.35299025036552i</v>
      </c>
      <c r="BA629" s="223" t="str">
        <f t="shared" si="1727"/>
        <v>-1.76776695296634-0.732233047033704i</v>
      </c>
      <c r="BB629" s="223" t="str">
        <f t="shared" si="1728"/>
        <v>-1.91341716182545+6.34072115389514E-14i</v>
      </c>
      <c r="BC629" s="223" t="str">
        <f t="shared" si="1729"/>
        <v>-1.76776695296636+0.732233047033647i</v>
      </c>
      <c r="BD629" s="223" t="str">
        <f t="shared" si="1730"/>
        <v>-1.35299025036551+1.35299025036547i</v>
      </c>
      <c r="BE629" s="223" t="str">
        <f t="shared" si="1731"/>
        <v>-0.732233047033702+1.76776695296634i</v>
      </c>
      <c r="BF629" s="223" t="str">
        <f t="shared" si="1732"/>
        <v>7.00878238590501E-14+1.91341716182545i</v>
      </c>
      <c r="BG629" s="223" t="str">
        <f t="shared" si="1733"/>
        <v>0.732233047033657+1.76776695296636i</v>
      </c>
      <c r="BH629" s="223" t="str">
        <f t="shared" si="1734"/>
        <v>1.35299025036548+1.35299025036551i</v>
      </c>
      <c r="BI629" s="223" t="str">
        <f t="shared" si="1735"/>
        <v>1.76776695296634+0.732233047033693i</v>
      </c>
      <c r="BJ629" s="223" t="str">
        <f t="shared" si="1736"/>
        <v>1.91341716182545-8.01673478411831E-14i</v>
      </c>
      <c r="BK629" s="223" t="str">
        <f t="shared" si="1737"/>
        <v>1.76776695296636-0.732233047033658i</v>
      </c>
      <c r="BL629" s="223" t="str">
        <f t="shared" si="1738"/>
        <v>1.3529902503655-1.35299025036548i</v>
      </c>
      <c r="BM629" s="176"/>
      <c r="BN629" s="176"/>
      <c r="BO629" s="176"/>
      <c r="BP629" s="176"/>
      <c r="BQ629" s="176"/>
      <c r="BR629" s="176"/>
      <c r="BS629" s="176"/>
      <c r="BT629" s="176"/>
      <c r="BU629" s="176"/>
      <c r="BV629" s="176"/>
      <c r="BW629" s="223"/>
      <c r="BX629" s="223"/>
      <c r="BY629" s="223"/>
      <c r="BZ629" s="223"/>
      <c r="CH629" s="222">
        <f t="shared" si="1739"/>
        <v>-286.37573911792151</v>
      </c>
    </row>
    <row r="630" spans="1:86">
      <c r="A630" s="227">
        <f t="shared" si="1630"/>
        <v>1.5625000000000001E-3</v>
      </c>
      <c r="B630" s="228">
        <v>5</v>
      </c>
      <c r="C630" s="228">
        <f t="shared" si="1631"/>
        <v>250</v>
      </c>
      <c r="D630" s="228">
        <f t="shared" si="1740"/>
        <v>1570.7963267948965</v>
      </c>
      <c r="E630" s="227" t="str">
        <f t="shared" si="1687"/>
        <v>1570.7963267949i</v>
      </c>
      <c r="F630" s="227" t="str">
        <f t="shared" si="1632"/>
        <v>4.60795804160853-7.0256297647723i</v>
      </c>
      <c r="G630" s="227" t="str">
        <f t="shared" si="1633"/>
        <v>-2.72088356357637+0.848079559067659i</v>
      </c>
      <c r="H630" s="227" t="str">
        <f t="shared" si="1634"/>
        <v>0.0377259294744795-0.0573773456491661i</v>
      </c>
      <c r="I630" s="227" t="str">
        <f t="shared" si="1688"/>
        <v>0.00273508970572733+0.000738170841693696i</v>
      </c>
      <c r="J630" s="223" t="str">
        <f>IMPRODUCT(1/Nt_input,S625)</f>
        <v>3.07907318348663E-15+2.43160526436359E-14i</v>
      </c>
      <c r="K630" s="246" t="str">
        <f t="shared" si="1689"/>
        <v>-9.52785967928557E-18+6.87794673130232E-17i</v>
      </c>
      <c r="L630" s="222">
        <f t="shared" si="1690"/>
        <v>-323.16827265762407</v>
      </c>
      <c r="M630" s="222">
        <f t="shared" si="1635"/>
        <v>402.35698368413</v>
      </c>
      <c r="N630" s="224">
        <f t="shared" si="1636"/>
        <v>2.3569836841299887</v>
      </c>
      <c r="O630" s="223" t="str">
        <f t="shared" si="1637"/>
        <v>2.07867403075636-1.11107441745099i</v>
      </c>
      <c r="P630" s="223" t="str">
        <f t="shared" si="1638"/>
        <v>1.3094699746155-1.95976031004699i</v>
      </c>
      <c r="Q630" s="223" t="str">
        <f t="shared" si="1691"/>
        <v>0.231024800521843-2.34563416346173i</v>
      </c>
      <c r="R630" s="223" t="str">
        <f t="shared" si="1692"/>
        <v>-0.901978606271377-2.17756898423074i</v>
      </c>
      <c r="S630" s="223" t="str">
        <f t="shared" si="1693"/>
        <v>-1.8219730262379-1.49525462009534i</v>
      </c>
      <c r="T630" s="223" t="str">
        <f t="shared" si="1694"/>
        <v>-2.31169490354527-0.459824705923682i</v>
      </c>
      <c r="U630" s="223" t="str">
        <f t="shared" si="1695"/>
        <v>-2.25549275800669+0.684196248041716i</v>
      </c>
      <c r="V630" s="223" t="str">
        <f t="shared" si="1696"/>
        <v>-1.66663914619437+1.66663914619436i</v>
      </c>
      <c r="W630" s="223" t="str">
        <f t="shared" si="1697"/>
        <v>-0.6841962480417+2.25549275800669i</v>
      </c>
      <c r="X630" s="223" t="str">
        <f t="shared" si="1698"/>
        <v>0.459824705923677+2.31169490354527i</v>
      </c>
      <c r="Y630" s="223" t="str">
        <f t="shared" si="1699"/>
        <v>1.49525462009536+1.82197302623789i</v>
      </c>
      <c r="Z630" s="223" t="str">
        <f t="shared" si="1700"/>
        <v>2.17756898423074+0.901978606271384i</v>
      </c>
      <c r="AA630" s="223" t="str">
        <f t="shared" si="1701"/>
        <v>2.34563416346173-0.231024800521859i</v>
      </c>
      <c r="AB630" s="223" t="str">
        <f t="shared" si="1702"/>
        <v>1.95976031004699-1.30946997461549i</v>
      </c>
      <c r="AC630" s="223" t="str">
        <f t="shared" si="1703"/>
        <v>1.11107441745099-2.07867403075637i</v>
      </c>
      <c r="AD630" s="223" t="str">
        <f t="shared" si="1704"/>
        <v>7.00217986120283E-15-2.35698368412999i</v>
      </c>
      <c r="AE630" s="223" t="str">
        <f t="shared" si="1705"/>
        <v>-1.111074417451-2.07867403075636i</v>
      </c>
      <c r="AF630" s="223" t="str">
        <f t="shared" si="1706"/>
        <v>-1.95976031004698-1.3094699746155i</v>
      </c>
      <c r="AG630" s="223" t="str">
        <f t="shared" si="1707"/>
        <v>-2.34563416346173-0.23102480052185i</v>
      </c>
      <c r="AH630" s="223" t="str">
        <f t="shared" si="1708"/>
        <v>-2.17756898423075+0.901978606271372i</v>
      </c>
      <c r="AI630" s="223" t="str">
        <f t="shared" si="1709"/>
        <v>-1.49525462009537+1.82197302623788i</v>
      </c>
      <c r="AJ630" s="223" t="str">
        <f t="shared" si="1710"/>
        <v>-0.459824705923712+2.31169490354526i</v>
      </c>
      <c r="AK630" s="223" t="str">
        <f t="shared" si="1711"/>
        <v>0.684196248041664+2.2554927580067i</v>
      </c>
      <c r="AL630" s="223" t="str">
        <f t="shared" si="1712"/>
        <v>1.66663914619433+1.66663914619441i</v>
      </c>
      <c r="AM630" s="223" t="str">
        <f t="shared" si="1713"/>
        <v>2.25549275800667+0.684196248041775i</v>
      </c>
      <c r="AN630" s="223" t="str">
        <f t="shared" si="1714"/>
        <v>2.31169490354529-0.459824705923599i</v>
      </c>
      <c r="AO630" s="223" t="str">
        <f t="shared" si="1715"/>
        <v>1.82197302623796-1.49525462009528i</v>
      </c>
      <c r="AP630" s="223" t="str">
        <f t="shared" si="1716"/>
        <v>0.901978606271478-2.1775689842307i</v>
      </c>
      <c r="AQ630" s="223" t="str">
        <f t="shared" si="1717"/>
        <v>-0.231024800521968-2.34563416346172i</v>
      </c>
      <c r="AR630" s="223" t="str">
        <f t="shared" si="1718"/>
        <v>-1.30946997461558-1.95976031004693i</v>
      </c>
      <c r="AS630" s="223" t="str">
        <f t="shared" si="1719"/>
        <v>-2.07867403075641-1.11107441745092i</v>
      </c>
      <c r="AT630" s="223" t="str">
        <f t="shared" si="1720"/>
        <v>-2.35698368412999+7.81062102060945E-14i</v>
      </c>
      <c r="AU630" s="223" t="str">
        <f t="shared" si="1721"/>
        <v>-2.07867403075633+1.11107441745106i</v>
      </c>
      <c r="AV630" s="223" t="str">
        <f t="shared" si="1722"/>
        <v>-1.30946997461545+1.95976031004702i</v>
      </c>
      <c r="AW630" s="223" t="str">
        <f t="shared" si="1723"/>
        <v>-0.231024800521809+2.34563416346174i</v>
      </c>
      <c r="AX630" s="223" t="str">
        <f t="shared" si="1724"/>
        <v>0.90197860627141+2.17756898423073i</v>
      </c>
      <c r="AY630" s="223" t="str">
        <f t="shared" si="1725"/>
        <v>1.82197302623791+1.49525462009534i</v>
      </c>
      <c r="AZ630" s="223" t="str">
        <f t="shared" si="1726"/>
        <v>2.31169490354527+0.459824705923672i</v>
      </c>
      <c r="BA630" s="223" t="str">
        <f t="shared" si="1727"/>
        <v>2.25549275800669-0.684196248041704i</v>
      </c>
      <c r="BB630" s="223" t="str">
        <f t="shared" si="1728"/>
        <v>1.66663914619438-1.66663914619436i</v>
      </c>
      <c r="BC630" s="223" t="str">
        <f t="shared" si="1729"/>
        <v>0.684196248041735-2.25549275800668i</v>
      </c>
      <c r="BD630" s="223" t="str">
        <f t="shared" si="1730"/>
        <v>-0.459824705923639-2.31169490354528i</v>
      </c>
      <c r="BE630" s="223" t="str">
        <f t="shared" si="1731"/>
        <v>-1.49525462009531-1.82197302623793i</v>
      </c>
      <c r="BF630" s="223" t="str">
        <f t="shared" si="1732"/>
        <v>-2.17756898423072-0.90197860627144i</v>
      </c>
      <c r="BG630" s="223" t="str">
        <f t="shared" si="1733"/>
        <v>-2.34563416346174+0.231024800521776i</v>
      </c>
      <c r="BH630" s="223" t="str">
        <f t="shared" si="1734"/>
        <v>-1.95976031004704+1.30946997461542i</v>
      </c>
      <c r="BI630" s="223" t="str">
        <f t="shared" si="1735"/>
        <v>-1.11107441745109+2.07867403075632i</v>
      </c>
      <c r="BJ630" s="223" t="str">
        <f t="shared" si="1736"/>
        <v>-1.15210531555938E-13+2.35698368412999i</v>
      </c>
      <c r="BK630" s="223" t="str">
        <f t="shared" si="1737"/>
        <v>1.11107441745109+2.07867403075631i</v>
      </c>
      <c r="BL630" s="223" t="str">
        <f t="shared" si="1738"/>
        <v>1.95976031004704+1.30946997461542i</v>
      </c>
      <c r="BM630" s="176"/>
      <c r="BN630" s="176"/>
      <c r="BO630" s="176"/>
      <c r="BP630" s="176"/>
      <c r="BQ630" s="176"/>
      <c r="BR630" s="176"/>
      <c r="BS630" s="176"/>
      <c r="BT630" s="176"/>
      <c r="BU630" s="176"/>
      <c r="BV630" s="176"/>
      <c r="BW630" s="223"/>
      <c r="BX630" s="223"/>
      <c r="BY630" s="223"/>
      <c r="BZ630" s="223"/>
      <c r="CH630" s="222">
        <f t="shared" si="1739"/>
        <v>-272.21305419646495</v>
      </c>
    </row>
    <row r="631" spans="1:86">
      <c r="A631" s="227">
        <f t="shared" si="1630"/>
        <v>1.8750000000000001E-3</v>
      </c>
      <c r="B631" s="228">
        <v>6</v>
      </c>
      <c r="C631" s="228">
        <f t="shared" si="1631"/>
        <v>300</v>
      </c>
      <c r="D631" s="228">
        <f t="shared" si="1740"/>
        <v>1884.9555921538758</v>
      </c>
      <c r="E631" s="227" t="str">
        <f t="shared" si="1687"/>
        <v>1884.95559215388i</v>
      </c>
      <c r="F631" s="227" t="str">
        <f t="shared" si="1632"/>
        <v>3.64226111685403-6.29280332492819i</v>
      </c>
      <c r="G631" s="227" t="str">
        <f t="shared" si="1633"/>
        <v>-2.72292978376562+0.673563274475061i</v>
      </c>
      <c r="H631" s="227" t="str">
        <f t="shared" si="1634"/>
        <v>0.0298382160439844-0.0513901916732373i</v>
      </c>
      <c r="I631" s="227" t="str">
        <f t="shared" si="1688"/>
        <v>0.00281558407073716+0.000563242101831604i</v>
      </c>
      <c r="J631" s="223" t="str">
        <f>IMPRODUCT(1/Nt_input,T625)</f>
        <v>1.66180410361358E-15+2.77208811461094E-15i</v>
      </c>
      <c r="K631" s="246" t="str">
        <f t="shared" si="1689"/>
        <v>3.11759242668417E-18+8.74104517433007E-18i</v>
      </c>
      <c r="L631" s="222">
        <f t="shared" si="1690"/>
        <v>-340.64869487901899</v>
      </c>
      <c r="M631" s="222">
        <f t="shared" si="1635"/>
        <v>402.77785116509801</v>
      </c>
      <c r="N631" s="224">
        <f t="shared" si="1636"/>
        <v>2.7778511650980113</v>
      </c>
      <c r="O631" s="223" t="str">
        <f t="shared" si="1637"/>
        <v>2.30969883127822-1.54329141908727i</v>
      </c>
      <c r="P631" s="223" t="str">
        <f t="shared" si="1638"/>
        <v>1.06303761845908-2.56639983579668i</v>
      </c>
      <c r="Q631" s="223" t="str">
        <f t="shared" si="1691"/>
        <v>-0.54193187831185-2.72447553387909i</v>
      </c>
      <c r="R631" s="223" t="str">
        <f t="shared" si="1692"/>
        <v>-1.96423739596775-1.96423739596777i</v>
      </c>
      <c r="S631" s="223" t="str">
        <f t="shared" si="1693"/>
        <v>-2.72447553387909-0.54193187831185i</v>
      </c>
      <c r="T631" s="223" t="str">
        <f t="shared" si="1694"/>
        <v>-2.56639983579668+1.06303761845908i</v>
      </c>
      <c r="U631" s="223" t="str">
        <f t="shared" si="1695"/>
        <v>-1.54329141908728+2.30969883127821i</v>
      </c>
      <c r="V631" s="223" t="str">
        <f t="shared" si="1696"/>
        <v>-5.10492009432891E-16+2.77785116509801i</v>
      </c>
      <c r="W631" s="223" t="str">
        <f t="shared" si="1697"/>
        <v>1.54329141908729+2.30969883127821i</v>
      </c>
      <c r="X631" s="223" t="str">
        <f t="shared" si="1698"/>
        <v>2.56639983579668+1.06303761845908i</v>
      </c>
      <c r="Y631" s="223" t="str">
        <f t="shared" si="1699"/>
        <v>2.72447553387909-0.541931878311853i</v>
      </c>
      <c r="Z631" s="223" t="str">
        <f t="shared" si="1700"/>
        <v>1.96423739596777-1.96423739596775i</v>
      </c>
      <c r="AA631" s="223" t="str">
        <f t="shared" si="1701"/>
        <v>0.541931878311853-2.72447553387909i</v>
      </c>
      <c r="AB631" s="223" t="str">
        <f t="shared" si="1702"/>
        <v>-1.06303761845908-2.56639983579668i</v>
      </c>
      <c r="AC631" s="223" t="str">
        <f t="shared" si="1703"/>
        <v>-2.30969883127821-1.54329141908728i</v>
      </c>
      <c r="AD631" s="223" t="str">
        <f t="shared" si="1704"/>
        <v>-2.77785116509801-1.02098401886578E-15i</v>
      </c>
      <c r="AE631" s="223" t="str">
        <f t="shared" si="1705"/>
        <v>-2.30969883127816+1.54329141908736i</v>
      </c>
      <c r="AF631" s="223" t="str">
        <f t="shared" si="1706"/>
        <v>-1.06303761845895+2.56639983579673i</v>
      </c>
      <c r="AG631" s="223" t="str">
        <f t="shared" si="1707"/>
        <v>0.541931878311745+2.72447553387911i</v>
      </c>
      <c r="AH631" s="223" t="str">
        <f t="shared" si="1708"/>
        <v>1.96423739596771+1.9642373959678i</v>
      </c>
      <c r="AI631" s="223" t="str">
        <f t="shared" si="1709"/>
        <v>2.72447553387909+0.541931878311878i</v>
      </c>
      <c r="AJ631" s="223" t="str">
        <f t="shared" si="1710"/>
        <v>2.56639983579668-1.06303761845908i</v>
      </c>
      <c r="AK631" s="223" t="str">
        <f t="shared" si="1711"/>
        <v>1.54329141908724-2.30969883127824i</v>
      </c>
      <c r="AL631" s="223" t="str">
        <f t="shared" si="1712"/>
        <v>-8.23542575429841E-14-2.77785116509801i</v>
      </c>
      <c r="AM631" s="223" t="str">
        <f t="shared" si="1713"/>
        <v>-1.54329141908738-2.30969883127815i</v>
      </c>
      <c r="AN631" s="223" t="str">
        <f t="shared" si="1714"/>
        <v>-2.56639983579664-1.06303761845918i</v>
      </c>
      <c r="AO631" s="223" t="str">
        <f t="shared" si="1715"/>
        <v>-2.72447553387911+0.541931878311772i</v>
      </c>
      <c r="AP631" s="223" t="str">
        <f t="shared" si="1716"/>
        <v>-1.96423739596778+1.96423739596773i</v>
      </c>
      <c r="AQ631" s="223" t="str">
        <f t="shared" si="1717"/>
        <v>-0.541931878311853+2.72447553387909i</v>
      </c>
      <c r="AR631" s="223" t="str">
        <f t="shared" si="1718"/>
        <v>1.06303761845911+2.56639983579667i</v>
      </c>
      <c r="AS631" s="223" t="str">
        <f t="shared" si="1719"/>
        <v>2.30969883127826+1.54329141908722i</v>
      </c>
      <c r="AT631" s="223" t="str">
        <f t="shared" si="1720"/>
        <v>2.77785116509801-1.16384949945256E-13i</v>
      </c>
      <c r="AU631" s="223" t="str">
        <f t="shared" si="1721"/>
        <v>2.30969883127829-1.54329141908717i</v>
      </c>
      <c r="AV631" s="223" t="str">
        <f t="shared" si="1722"/>
        <v>1.06303761845915-2.56639983579665i</v>
      </c>
      <c r="AW631" s="223" t="str">
        <f t="shared" si="1723"/>
        <v>-0.5419318783118-2.7244755338791i</v>
      </c>
      <c r="AX631" s="223" t="str">
        <f t="shared" si="1724"/>
        <v>-1.96423739596775-1.96423739596777i</v>
      </c>
      <c r="AY631" s="223" t="str">
        <f t="shared" si="1725"/>
        <v>-2.7244755338791-0.54193187831182i</v>
      </c>
      <c r="AZ631" s="223" t="str">
        <f t="shared" si="1726"/>
        <v>-2.56639983579666+1.06303761845913i</v>
      </c>
      <c r="BA631" s="223" t="str">
        <f t="shared" si="1727"/>
        <v>-1.54329141908719+2.30969883127828i</v>
      </c>
      <c r="BB631" s="223" t="str">
        <f t="shared" si="1728"/>
        <v>-1.35782742778025E-13+2.77785116509801i</v>
      </c>
      <c r="BC631" s="223" t="str">
        <f t="shared" si="1729"/>
        <v>1.54329141908719+2.30969883127827i</v>
      </c>
      <c r="BD631" s="223" t="str">
        <f t="shared" si="1730"/>
        <v>2.56639983579666+1.06303761845912i</v>
      </c>
      <c r="BE631" s="223" t="str">
        <f t="shared" si="1731"/>
        <v>2.7244755338791-0.541931878311825i</v>
      </c>
      <c r="BF631" s="223" t="str">
        <f t="shared" si="1732"/>
        <v>1.96423739596774-1.96423739596777i</v>
      </c>
      <c r="BG631" s="223" t="str">
        <f t="shared" si="1733"/>
        <v>0.541931878311795-2.7244755338791i</v>
      </c>
      <c r="BH631" s="223" t="str">
        <f t="shared" si="1734"/>
        <v>-1.06303761845916-2.56639983579665i</v>
      </c>
      <c r="BI631" s="223" t="str">
        <f t="shared" si="1735"/>
        <v>-2.30969883127829-1.54329141908717i</v>
      </c>
      <c r="BJ631" s="223" t="str">
        <f t="shared" si="1736"/>
        <v>-2.77785116509801-1.11620960207669E-13i</v>
      </c>
      <c r="BK631" s="223" t="str">
        <f t="shared" si="1737"/>
        <v>-2.30969883127826+1.54329141908722i</v>
      </c>
      <c r="BL631" s="223" t="str">
        <f t="shared" si="1738"/>
        <v>-1.0630376184591+2.56639983579667i</v>
      </c>
      <c r="BM631" s="176"/>
      <c r="BN631" s="176"/>
      <c r="BO631" s="176"/>
      <c r="BP631" s="176"/>
      <c r="BQ631" s="176"/>
      <c r="BR631" s="176"/>
      <c r="BS631" s="176"/>
      <c r="BT631" s="176"/>
      <c r="BU631" s="176"/>
      <c r="BV631" s="176"/>
      <c r="BW631" s="223"/>
      <c r="BX631" s="223"/>
      <c r="BY631" s="223"/>
      <c r="BZ631" s="223"/>
      <c r="CH631" s="222">
        <f t="shared" si="1739"/>
        <v>-289.81047259741172</v>
      </c>
    </row>
    <row r="632" spans="1:86">
      <c r="A632" s="227">
        <f t="shared" si="1630"/>
        <v>2.1875000000000002E-3</v>
      </c>
      <c r="B632" s="228">
        <v>7</v>
      </c>
      <c r="C632" s="228">
        <f t="shared" si="1631"/>
        <v>350</v>
      </c>
      <c r="D632" s="228">
        <f t="shared" si="1740"/>
        <v>2199.114857512855</v>
      </c>
      <c r="E632" s="227" t="str">
        <f t="shared" si="1687"/>
        <v>2199.11485751285i</v>
      </c>
      <c r="F632" s="227" t="str">
        <f t="shared" si="1632"/>
        <v>2.9871034795855-5.6494264249977i</v>
      </c>
      <c r="G632" s="227" t="str">
        <f t="shared" si="1633"/>
        <v>-2.72534540841988+0.543797692782584i</v>
      </c>
      <c r="H632" s="227" t="str">
        <f t="shared" si="1634"/>
        <v>0.024486966434237-0.0461336544174737i</v>
      </c>
      <c r="I632" s="227" t="str">
        <f t="shared" si="1688"/>
        <v>0.00285978261695747+0.000418992480751146i</v>
      </c>
      <c r="J632" s="223" t="str">
        <f>IMPRODUCT(1/Nt_input,U625)</f>
        <v>6.93279526668702E-17+1.3990544833753E-15i</v>
      </c>
      <c r="K632" s="246" t="str">
        <f t="shared" si="1689"/>
        <v>-3.87930434789464E-19+4.03003958260639E-18i</v>
      </c>
      <c r="L632" s="222">
        <f t="shared" si="1690"/>
        <v>-347.85375762935752</v>
      </c>
      <c r="M632" s="222">
        <f t="shared" si="1635"/>
        <v>403.17196642081825</v>
      </c>
      <c r="N632" s="224">
        <f t="shared" si="1636"/>
        <v>3.1719664208182281</v>
      </c>
      <c r="O632" s="223" t="str">
        <f t="shared" si="1637"/>
        <v>2.45196320100808-2.01227419495968i</v>
      </c>
      <c r="P632" s="223" t="str">
        <f t="shared" si="1638"/>
        <v>0.618819950461789-3.11101797547184i</v>
      </c>
      <c r="Q632" s="223" t="str">
        <f t="shared" si="1691"/>
        <v>-1.49525462009535-2.79742463631854i</v>
      </c>
      <c r="R632" s="223" t="str">
        <f t="shared" si="1692"/>
        <v>-2.93051485400704-1.21385899726553i</v>
      </c>
      <c r="S632" s="223" t="str">
        <f t="shared" si="1693"/>
        <v>-3.03538261166909+0.920773248729223i</v>
      </c>
      <c r="T632" s="223" t="str">
        <f t="shared" si="1694"/>
        <v>-1.76225012354435+2.63739369015442i</v>
      </c>
      <c r="U632" s="223" t="str">
        <f t="shared" si="1695"/>
        <v>0.310907077789993+3.15669253551538i</v>
      </c>
      <c r="V632" s="223" t="str">
        <f t="shared" si="1696"/>
        <v>2.2429189658566+2.24291896585659i</v>
      </c>
      <c r="W632" s="223" t="str">
        <f t="shared" si="1697"/>
        <v>3.15669253551538+0.31090707778998i</v>
      </c>
      <c r="X632" s="223" t="str">
        <f t="shared" si="1698"/>
        <v>2.63739369015443-1.76225012354433i</v>
      </c>
      <c r="Y632" s="223" t="str">
        <f t="shared" si="1699"/>
        <v>0.920773248729214-3.03538261166909i</v>
      </c>
      <c r="Z632" s="223" t="str">
        <f t="shared" si="1700"/>
        <v>-1.21385899726554-2.93051485400704i</v>
      </c>
      <c r="AA632" s="223" t="str">
        <f t="shared" si="1701"/>
        <v>-2.79742463631854-1.49525462009534i</v>
      </c>
      <c r="AB632" s="223" t="str">
        <f t="shared" si="1702"/>
        <v>-3.11101797547184+0.61881995046177i</v>
      </c>
      <c r="AC632" s="223" t="str">
        <f t="shared" si="1703"/>
        <v>-2.0122741949597+2.45196320100806i</v>
      </c>
      <c r="AD632" s="223" t="str">
        <f t="shared" si="1704"/>
        <v>7.75234740277369E-14+3.17196642081823i</v>
      </c>
      <c r="AE632" s="223" t="str">
        <f t="shared" si="1705"/>
        <v>2.01227419495957+2.45196320100817i</v>
      </c>
      <c r="AF632" s="223" t="str">
        <f t="shared" si="1706"/>
        <v>3.11101797547183+0.618819950461808i</v>
      </c>
      <c r="AG632" s="223" t="str">
        <f t="shared" si="1707"/>
        <v>2.7974246363185-1.49525462009542i</v>
      </c>
      <c r="AH632" s="223" t="str">
        <f t="shared" si="1708"/>
        <v>1.21385899726566-2.93051485400699i</v>
      </c>
      <c r="AI632" s="223" t="str">
        <f t="shared" si="1709"/>
        <v>-0.920773248729175-3.0353826116691i</v>
      </c>
      <c r="AJ632" s="223" t="str">
        <f t="shared" si="1710"/>
        <v>-2.63739369015446-1.76225012354429i</v>
      </c>
      <c r="AK632" s="223" t="str">
        <f t="shared" si="1711"/>
        <v>-3.15669253551539+0.310907077789846i</v>
      </c>
      <c r="AL632" s="223" t="str">
        <f t="shared" si="1712"/>
        <v>-2.24291896585662+2.24291896585656i</v>
      </c>
      <c r="AM632" s="223" t="str">
        <f t="shared" si="1713"/>
        <v>-0.310907077789934+3.15669253551538i</v>
      </c>
      <c r="AN632" s="223" t="str">
        <f t="shared" si="1714"/>
        <v>1.76225012354448+2.63739369015433i</v>
      </c>
      <c r="AO632" s="223" t="str">
        <f t="shared" si="1715"/>
        <v>3.03538261166907+0.920773248729264i</v>
      </c>
      <c r="AP632" s="223" t="str">
        <f t="shared" si="1716"/>
        <v>2.93051485400703-1.21385899726557i</v>
      </c>
      <c r="AQ632" s="223" t="str">
        <f t="shared" si="1717"/>
        <v>1.49525462009549-2.79742463631846i</v>
      </c>
      <c r="AR632" s="223" t="str">
        <f t="shared" si="1718"/>
        <v>-0.618819950461719-3.11101797547185i</v>
      </c>
      <c r="AS632" s="223" t="str">
        <f t="shared" si="1719"/>
        <v>-2.45196320100811-2.01227419495964i</v>
      </c>
      <c r="AT632" s="223" t="str">
        <f t="shared" si="1720"/>
        <v>-3.17196642081823+1.55046948055474E-13i</v>
      </c>
      <c r="AU632" s="223" t="str">
        <f t="shared" si="1721"/>
        <v>-2.45196320100812+2.01227419495963i</v>
      </c>
      <c r="AV632" s="223" t="str">
        <f t="shared" si="1722"/>
        <v>-0.618819950461735+3.11101797547184i</v>
      </c>
      <c r="AW632" s="223" t="str">
        <f t="shared" si="1723"/>
        <v>1.49525462009548+2.79742463631847i</v>
      </c>
      <c r="AX632" s="223" t="str">
        <f t="shared" si="1724"/>
        <v>2.93051485400702+1.21385899726559i</v>
      </c>
      <c r="AY632" s="223" t="str">
        <f t="shared" si="1725"/>
        <v>3.03538261166908-0.920773248729248i</v>
      </c>
      <c r="AZ632" s="223" t="str">
        <f t="shared" si="1726"/>
        <v>1.76225012354422-2.6373936901545i</v>
      </c>
      <c r="BA632" s="223" t="str">
        <f t="shared" si="1727"/>
        <v>-0.310907077789917-3.15669253551538i</v>
      </c>
      <c r="BB632" s="223" t="str">
        <f t="shared" si="1728"/>
        <v>-2.24291896585661-2.24291896585657i</v>
      </c>
      <c r="BC632" s="223" t="str">
        <f t="shared" si="1729"/>
        <v>-3.15669253551539-0.310907077789862i</v>
      </c>
      <c r="BD632" s="223" t="str">
        <f t="shared" si="1730"/>
        <v>-2.63739369015447+1.76225012354427i</v>
      </c>
      <c r="BE632" s="223" t="str">
        <f t="shared" si="1731"/>
        <v>-0.920773248729185+3.0353826116691i</v>
      </c>
      <c r="BF632" s="223" t="str">
        <f t="shared" si="1732"/>
        <v>1.21385899726564+2.930514854007i</v>
      </c>
      <c r="BG632" s="223" t="str">
        <f t="shared" si="1733"/>
        <v>2.7974246363185+1.49525462009543i</v>
      </c>
      <c r="BH632" s="223" t="str">
        <f t="shared" si="1734"/>
        <v>3.11101797547183-0.618819950461789i</v>
      </c>
      <c r="BI632" s="223" t="str">
        <f t="shared" si="1735"/>
        <v>2.0122741949596-2.45196320100815i</v>
      </c>
      <c r="BJ632" s="223" t="str">
        <f t="shared" si="1736"/>
        <v>8.85985999369877E-14-3.17196642081823i</v>
      </c>
      <c r="BK632" s="223" t="str">
        <f t="shared" si="1737"/>
        <v>-2.01227419495968-2.45196320100807i</v>
      </c>
      <c r="BL632" s="223" t="str">
        <f t="shared" si="1738"/>
        <v>-3.11101797547186-0.618819950461656i</v>
      </c>
      <c r="BM632" s="176"/>
      <c r="BN632" s="176"/>
      <c r="BO632" s="176"/>
      <c r="BP632" s="176"/>
      <c r="BQ632" s="176"/>
      <c r="BR632" s="176"/>
      <c r="BS632" s="176"/>
      <c r="BT632" s="176"/>
      <c r="BU632" s="176"/>
      <c r="BV632" s="176"/>
      <c r="BW632" s="223"/>
      <c r="BX632" s="223"/>
      <c r="BY632" s="223"/>
      <c r="BZ632" s="223"/>
      <c r="CH632" s="222">
        <f t="shared" si="1739"/>
        <v>-297.07265623434739</v>
      </c>
    </row>
    <row r="633" spans="1:86">
      <c r="A633" s="227">
        <f t="shared" si="1630"/>
        <v>2.5000000000000001E-3</v>
      </c>
      <c r="B633" s="228">
        <v>8</v>
      </c>
      <c r="C633" s="228">
        <f t="shared" si="1631"/>
        <v>400</v>
      </c>
      <c r="D633" s="228">
        <f t="shared" si="1740"/>
        <v>2513.2741228718346</v>
      </c>
      <c r="E633" s="227" t="str">
        <f t="shared" si="1687"/>
        <v>2513.27412287183i</v>
      </c>
      <c r="F633" s="227" t="str">
        <f t="shared" si="1632"/>
        <v>2.52782707616059-5.10079763302513i</v>
      </c>
      <c r="G633" s="227" t="str">
        <f t="shared" si="1633"/>
        <v>-2.72812912521863+0.442026658272159i</v>
      </c>
      <c r="H633" s="227" t="str">
        <f t="shared" si="1634"/>
        <v>0.0207356628822624-0.0416510121713822i</v>
      </c>
      <c r="I633" s="227" t="str">
        <f t="shared" si="1688"/>
        <v>0.00288234478745524+0.000297663127205092i</v>
      </c>
      <c r="J633" s="223" t="str">
        <f>IMPRODUCT(1/Nt_input,V625)</f>
        <v>-5.34387665411875E-15-9.08127739673859E-16i</v>
      </c>
      <c r="K633" s="246" t="str">
        <f t="shared" si="1689"/>
        <v>-1.51325788759099E-17-4.20821229305573E-18i</v>
      </c>
      <c r="L633" s="222">
        <f t="shared" si="1690"/>
        <v>-336.07823819223228</v>
      </c>
      <c r="M633" s="222">
        <f t="shared" si="1635"/>
        <v>403.53553390593271</v>
      </c>
      <c r="N633" s="224">
        <f t="shared" si="1636"/>
        <v>3.5355339059327373</v>
      </c>
      <c r="O633" s="223" t="str">
        <f t="shared" si="1637"/>
        <v>2.5-2.5i</v>
      </c>
      <c r="P633" s="223" t="str">
        <f t="shared" si="1638"/>
        <v>-1.23441619743637E-14-3.53553390593274i</v>
      </c>
      <c r="Q633" s="223" t="str">
        <f t="shared" si="1691"/>
        <v>-2.49999999999999-2.50000000000001i</v>
      </c>
      <c r="R633" s="223" t="str">
        <f t="shared" si="1692"/>
        <v>-3.53553390593274-1.14238026009995E-14i</v>
      </c>
      <c r="S633" s="223" t="str">
        <f t="shared" si="1693"/>
        <v>-2.5+2.49999999999999i</v>
      </c>
      <c r="T633" s="223" t="str">
        <f t="shared" si="1694"/>
        <v>-6.4973308531958E-16+3.53553390593274i</v>
      </c>
      <c r="U633" s="223" t="str">
        <f t="shared" si="1695"/>
        <v>2.5+2.49999999999999i</v>
      </c>
      <c r="V633" s="223" t="str">
        <f t="shared" si="1696"/>
        <v>3.53553390593274-1.16944288890441E-14i</v>
      </c>
      <c r="W633" s="223" t="str">
        <f t="shared" si="1697"/>
        <v>2.50000000000001-2.49999999999999i</v>
      </c>
      <c r="X633" s="223" t="str">
        <f t="shared" si="1698"/>
        <v>1.05034432276353E-14-3.53553390593274i</v>
      </c>
      <c r="Y633" s="223" t="str">
        <f t="shared" si="1699"/>
        <v>-2.5-2.5i</v>
      </c>
      <c r="Z633" s="223" t="str">
        <f t="shared" si="1700"/>
        <v>-3.53553390593274-1.29946617063916E-15i</v>
      </c>
      <c r="AA633" s="223" t="str">
        <f t="shared" si="1701"/>
        <v>-2.50000000000007+2.49999999999993i</v>
      </c>
      <c r="AB633" s="223" t="str">
        <f t="shared" si="1702"/>
        <v>8.64091338205457E-14+3.53553390593274i</v>
      </c>
      <c r="AC633" s="223" t="str">
        <f t="shared" si="1703"/>
        <v>2.49999999999994+2.50000000000006i</v>
      </c>
      <c r="AD633" s="223" t="str">
        <f t="shared" si="1704"/>
        <v>3.53553390593274-9.87532957949095E-14i</v>
      </c>
      <c r="AE633" s="223" t="str">
        <f t="shared" si="1705"/>
        <v>2.50000000000005-2.49999999999995i</v>
      </c>
      <c r="AF633" s="223" t="str">
        <f t="shared" si="1706"/>
        <v>-1.04817087934538E-13-3.53553390593274i</v>
      </c>
      <c r="AG633" s="223" t="str">
        <f t="shared" si="1707"/>
        <v>-2.49999999999996-2.50000000000004i</v>
      </c>
      <c r="AH633" s="223" t="str">
        <f t="shared" si="1708"/>
        <v>-3.53553390593274+1.17161249908901E-13i</v>
      </c>
      <c r="AI633" s="223" t="str">
        <f t="shared" si="1709"/>
        <v>-2.50000000000003+2.49999999999997i</v>
      </c>
      <c r="AJ633" s="223" t="str">
        <f t="shared" si="1710"/>
        <v>1.29505411883265E-13+3.53553390593274i</v>
      </c>
      <c r="AK633" s="223" t="str">
        <f t="shared" si="1711"/>
        <v>2.49999999999997+2.50000000000003i</v>
      </c>
      <c r="AL633" s="223" t="str">
        <f t="shared" si="1712"/>
        <v>3.53553390593274-1.48129943692364E-13i</v>
      </c>
      <c r="AM633" s="223" t="str">
        <f t="shared" si="1713"/>
        <v>2.50000000000002-2.49999999999998i</v>
      </c>
      <c r="AN633" s="223" t="str">
        <f t="shared" si="1714"/>
        <v>-1.54193735831993E-13-3.53553390593274i</v>
      </c>
      <c r="AO633" s="223" t="str">
        <f t="shared" si="1715"/>
        <v>-2.49999999999999-2.50000000000001i</v>
      </c>
      <c r="AP633" s="223" t="str">
        <f t="shared" si="1716"/>
        <v>-3.53553390593274+1.72818267641091E-13i</v>
      </c>
      <c r="AQ633" s="223" t="str">
        <f t="shared" si="1717"/>
        <v>-2.5+2.5i</v>
      </c>
      <c r="AR633" s="223" t="str">
        <f t="shared" si="1718"/>
        <v>-1.72818650964446E-13+3.53553390593274i</v>
      </c>
      <c r="AS633" s="223" t="str">
        <f t="shared" si="1719"/>
        <v>2.5+2.49999999999999i</v>
      </c>
      <c r="AT633" s="223" t="str">
        <f t="shared" si="1720"/>
        <v>3.53553390593274+1.66754858824817E-13i</v>
      </c>
      <c r="AU633" s="223" t="str">
        <f t="shared" si="1721"/>
        <v>2.49999999999998-2.50000000000002i</v>
      </c>
      <c r="AV633" s="223" t="str">
        <f t="shared" si="1722"/>
        <v>1.48130327015718E-13-3.53553390593274i</v>
      </c>
      <c r="AW633" s="223" t="str">
        <f t="shared" si="1723"/>
        <v>-2.50000000000002-2.49999999999998i</v>
      </c>
      <c r="AX633" s="223" t="str">
        <f t="shared" si="1724"/>
        <v>-3.53553390593274-1.4206653487609E-13i</v>
      </c>
      <c r="AY633" s="223" t="str">
        <f t="shared" si="1725"/>
        <v>-2.49999999999997+2.50000000000003i</v>
      </c>
      <c r="AZ633" s="223" t="str">
        <f t="shared" si="1726"/>
        <v>-1.23442003066991E-13+3.53553390593274i</v>
      </c>
      <c r="BA633" s="223" t="str">
        <f t="shared" si="1727"/>
        <v>2.50000000000004+2.49999999999996i</v>
      </c>
      <c r="BB633" s="223" t="str">
        <f t="shared" si="1728"/>
        <v>3.53553390593274+1.17378210927362E-13i</v>
      </c>
      <c r="BC633" s="223" t="str">
        <f t="shared" si="1729"/>
        <v>2.49999999999996-2.50000000000004i</v>
      </c>
      <c r="BD633" s="223" t="str">
        <f t="shared" si="1730"/>
        <v>9.87536791182635E-14-3.53553390593274i</v>
      </c>
      <c r="BE633" s="223" t="str">
        <f t="shared" si="1731"/>
        <v>-2.50000000000007-2.49999999999993i</v>
      </c>
      <c r="BF633" s="223" t="str">
        <f t="shared" si="1732"/>
        <v>-3.53553390593274-9.2689886978635E-14i</v>
      </c>
      <c r="BG633" s="223" t="str">
        <f t="shared" si="1733"/>
        <v>-2.49999999999993+2.50000000000007i</v>
      </c>
      <c r="BH633" s="223" t="str">
        <f t="shared" si="1734"/>
        <v>-8.66260948390065E-14+3.53553390593274i</v>
      </c>
      <c r="BI633" s="223" t="str">
        <f t="shared" si="1735"/>
        <v>2.50000000000007+2.49999999999993i</v>
      </c>
      <c r="BJ633" s="223" t="str">
        <f t="shared" si="1736"/>
        <v>3.53553390593274+5.54408233604373E-14i</v>
      </c>
      <c r="BK633" s="223" t="str">
        <f t="shared" si="1737"/>
        <v>2.49999999999992-2.50000000000008i</v>
      </c>
      <c r="BL633" s="223" t="str">
        <f t="shared" si="1738"/>
        <v>4.93770312208088E-14-3.53553390593274i</v>
      </c>
      <c r="BM633" s="176"/>
      <c r="BN633" s="176"/>
      <c r="BO633" s="176"/>
      <c r="BP633" s="176"/>
      <c r="BQ633" s="176"/>
      <c r="BR633" s="176"/>
      <c r="BS633" s="176"/>
      <c r="BT633" s="176"/>
      <c r="BU633" s="176"/>
      <c r="BV633" s="176"/>
      <c r="BW633" s="223"/>
      <c r="BX633" s="223"/>
      <c r="BY633" s="223"/>
      <c r="BZ633" s="223"/>
      <c r="CH633" s="222">
        <f t="shared" si="1739"/>
        <v>-285.31922877617603</v>
      </c>
    </row>
    <row r="634" spans="1:86">
      <c r="A634" s="227">
        <f t="shared" si="1630"/>
        <v>2.8124999999999999E-3</v>
      </c>
      <c r="B634" s="228">
        <v>9</v>
      </c>
      <c r="C634" s="228">
        <f t="shared" si="1631"/>
        <v>450</v>
      </c>
      <c r="D634" s="228">
        <f t="shared" si="1740"/>
        <v>2827.4333882308138</v>
      </c>
      <c r="E634" s="227" t="str">
        <f t="shared" si="1687"/>
        <v>2827.43338823081i</v>
      </c>
      <c r="F634" s="227" t="str">
        <f t="shared" si="1632"/>
        <v>2.1958462034222-4.63598707400788i</v>
      </c>
      <c r="G634" s="227" t="str">
        <f t="shared" si="1633"/>
        <v>-2.73127942413121+0.358944589112666i</v>
      </c>
      <c r="H634" s="227" t="str">
        <f t="shared" si="1634"/>
        <v>0.018024102879206-0.0378529906065627i</v>
      </c>
      <c r="I634" s="227" t="str">
        <f t="shared" si="1688"/>
        <v>0.00289106597706103+0.000193665486215558i</v>
      </c>
      <c r="J634" s="223" t="str">
        <f>IMPRODUCT(1/Nt_input,W625)</f>
        <v>1.29782726991483E-14+8.72218963721138E-15i</v>
      </c>
      <c r="K634" s="246" t="str">
        <f t="shared" si="1689"/>
        <v>3.58318555445728E-17+2.77298691981348E-17i</v>
      </c>
      <c r="L634" s="222">
        <f t="shared" si="1690"/>
        <v>-326.87639077063727</v>
      </c>
      <c r="M634" s="222">
        <f t="shared" si="1635"/>
        <v>403.86505226681368</v>
      </c>
      <c r="N634" s="224">
        <f t="shared" si="1636"/>
        <v>3.8650522668136849</v>
      </c>
      <c r="O634" s="223" t="str">
        <f t="shared" si="1637"/>
        <v>2.45196320100808-2.98772580504032i</v>
      </c>
      <c r="P634" s="223" t="str">
        <f t="shared" si="1638"/>
        <v>-0.754034291341851-3.79078637128i</v>
      </c>
      <c r="Q634" s="223" t="str">
        <f t="shared" si="1691"/>
        <v>-3.4086717819208-1.82197302623789i</v>
      </c>
      <c r="R634" s="223" t="str">
        <f t="shared" si="1692"/>
        <v>-3.57084268139551+1.47909146773474i</v>
      </c>
      <c r="S634" s="223" t="str">
        <f t="shared" si="1693"/>
        <v>-1.12196544984363+3.69862441382723i</v>
      </c>
      <c r="T634" s="223" t="str">
        <f t="shared" si="1694"/>
        <v>2.14730798850664+3.21367350981664i</v>
      </c>
      <c r="U634" s="223" t="str">
        <f t="shared" si="1695"/>
        <v>3.84644098372273+0.378841370417346i</v>
      </c>
      <c r="V634" s="223" t="str">
        <f t="shared" si="1696"/>
        <v>2.73300466750441-2.73300466750438i</v>
      </c>
      <c r="W634" s="223" t="str">
        <f t="shared" si="1697"/>
        <v>-0.378841370417347-3.84644098372273i</v>
      </c>
      <c r="X634" s="223" t="str">
        <f t="shared" si="1698"/>
        <v>-3.21367350981664-2.14730798850663i</v>
      </c>
      <c r="Y634" s="223" t="str">
        <f t="shared" si="1699"/>
        <v>-3.69862441382723+1.12196544984363i</v>
      </c>
      <c r="Z634" s="223" t="str">
        <f t="shared" si="1700"/>
        <v>-1.47909146773456+3.57084268139559i</v>
      </c>
      <c r="AA634" s="223" t="str">
        <f t="shared" si="1701"/>
        <v>1.82197302623796+3.40867178192077i</v>
      </c>
      <c r="AB634" s="223" t="str">
        <f t="shared" si="1702"/>
        <v>3.79078637127999+0.75403429134189i</v>
      </c>
      <c r="AC634" s="223" t="str">
        <f t="shared" si="1703"/>
        <v>2.98772580504042-2.45196320100796i</v>
      </c>
      <c r="AD634" s="223" t="str">
        <f t="shared" si="1704"/>
        <v>-1.14586236223724E-13-3.86505226681368i</v>
      </c>
      <c r="AE634" s="223" t="str">
        <f t="shared" si="1705"/>
        <v>-2.98772580504032-2.45196320100807i</v>
      </c>
      <c r="AF634" s="223" t="str">
        <f t="shared" si="1706"/>
        <v>-3.79078637128002+0.754034291341743i</v>
      </c>
      <c r="AG634" s="223" t="str">
        <f t="shared" si="1707"/>
        <v>-1.82197302623775+3.40867178192088i</v>
      </c>
      <c r="AH634" s="223" t="str">
        <f t="shared" si="1708"/>
        <v>1.47909146773478+3.57084268139549i</v>
      </c>
      <c r="AI634" s="223" t="str">
        <f t="shared" si="1709"/>
        <v>3.6986244138272+1.1219654498437i</v>
      </c>
      <c r="AJ634" s="223" t="str">
        <f t="shared" si="1710"/>
        <v>3.21367350981674-2.14730798850647i</v>
      </c>
      <c r="AK634" s="223" t="str">
        <f t="shared" si="1711"/>
        <v>0.378841370417262-3.84644098372274i</v>
      </c>
      <c r="AL634" s="223" t="str">
        <f t="shared" si="1712"/>
        <v>-2.73300466750438-2.73300466750441i</v>
      </c>
      <c r="AM634" s="223" t="str">
        <f t="shared" si="1713"/>
        <v>-3.84644098372274+0.378841370417236i</v>
      </c>
      <c r="AN634" s="223" t="str">
        <f t="shared" si="1714"/>
        <v>-2.1473079885065+3.21367350981673i</v>
      </c>
      <c r="AO634" s="223" t="str">
        <f t="shared" si="1715"/>
        <v>1.12196544984366+3.69862441382722i</v>
      </c>
      <c r="AP634" s="223" t="str">
        <f t="shared" si="1716"/>
        <v>3.57084268139549+1.47909146773481i</v>
      </c>
      <c r="AQ634" s="223" t="str">
        <f t="shared" si="1717"/>
        <v>3.40867178192071-1.82197302623807i</v>
      </c>
      <c r="AR634" s="223" t="str">
        <f t="shared" si="1718"/>
        <v>0.754034291341774-3.79078637128001i</v>
      </c>
      <c r="AS634" s="223" t="str">
        <f t="shared" si="1719"/>
        <v>-2.45196320100805-2.98772580504034i</v>
      </c>
      <c r="AT634" s="223" t="str">
        <f t="shared" si="1720"/>
        <v>-3.86505226681368-1.55307401165012E-13i</v>
      </c>
      <c r="AU634" s="223" t="str">
        <f t="shared" si="1721"/>
        <v>-2.45196320100798+2.9877258050404i</v>
      </c>
      <c r="AV634" s="223" t="str">
        <f t="shared" si="1722"/>
        <v>0.754034291341863+3.79078637128i</v>
      </c>
      <c r="AW634" s="223" t="str">
        <f t="shared" si="1723"/>
        <v>3.40867178192075+1.82197302623799i</v>
      </c>
      <c r="AX634" s="223" t="str">
        <f t="shared" si="1724"/>
        <v>3.57084268139545-1.47909146773489i</v>
      </c>
      <c r="AY634" s="223" t="str">
        <f t="shared" si="1725"/>
        <v>1.12196544984359-3.69862441382723i</v>
      </c>
      <c r="AZ634" s="223" t="str">
        <f t="shared" si="1726"/>
        <v>-2.14730798850657-3.21367350981668i</v>
      </c>
      <c r="BA634" s="223" t="str">
        <f t="shared" si="1727"/>
        <v>-3.84644098372272-0.378841370417531i</v>
      </c>
      <c r="BB634" s="223" t="str">
        <f t="shared" si="1728"/>
        <v>-2.73300466750432+2.73300466750447i</v>
      </c>
      <c r="BC634" s="223" t="str">
        <f t="shared" si="1729"/>
        <v>0.378841370417363+3.84644098372273i</v>
      </c>
      <c r="BD634" s="223" t="str">
        <f t="shared" si="1730"/>
        <v>3.21367350981657+2.14730798850673i</v>
      </c>
      <c r="BE634" s="223" t="str">
        <f t="shared" si="1731"/>
        <v>3.69862441382718-1.12196544984377i</v>
      </c>
      <c r="BF634" s="223" t="str">
        <f t="shared" si="1732"/>
        <v>1.4790914677347-3.57084268139553i</v>
      </c>
      <c r="BG634" s="223" t="str">
        <f t="shared" si="1733"/>
        <v>-1.82197302623783-3.40867178192084i</v>
      </c>
      <c r="BH634" s="223" t="str">
        <f t="shared" si="1734"/>
        <v>-3.79078637127996-0.754034291342025i</v>
      </c>
      <c r="BI634" s="223" t="str">
        <f t="shared" si="1735"/>
        <v>-2.98772580504028+2.45196320100813i</v>
      </c>
      <c r="BJ634" s="223" t="str">
        <f t="shared" si="1736"/>
        <v>-4.07211649412873E-14+3.86505226681368i</v>
      </c>
      <c r="BK634" s="223" t="str">
        <f t="shared" si="1737"/>
        <v>2.98772580504023+2.45196320100819i</v>
      </c>
      <c r="BL634" s="223" t="str">
        <f t="shared" si="1738"/>
        <v>3.79078637127998-0.754034291341975i</v>
      </c>
      <c r="BM634" s="176"/>
      <c r="BN634" s="176"/>
      <c r="BO634" s="176"/>
      <c r="BP634" s="176"/>
      <c r="BQ634" s="176"/>
      <c r="BR634" s="176"/>
      <c r="BS634" s="176"/>
      <c r="BT634" s="176"/>
      <c r="BU634" s="176"/>
      <c r="BV634" s="176"/>
      <c r="BW634" s="223"/>
      <c r="BX634" s="223"/>
      <c r="BY634" s="223"/>
      <c r="BZ634" s="223"/>
      <c r="CH634" s="222">
        <f t="shared" si="1739"/>
        <v>-276.11699547896939</v>
      </c>
    </row>
    <row r="635" spans="1:86">
      <c r="A635" s="227">
        <f t="shared" si="1630"/>
        <v>3.1249999999999997E-3</v>
      </c>
      <c r="B635" s="228">
        <v>10</v>
      </c>
      <c r="C635" s="228">
        <f t="shared" si="1631"/>
        <v>500</v>
      </c>
      <c r="D635" s="228">
        <f t="shared" si="1740"/>
        <v>3141.5926535897929</v>
      </c>
      <c r="E635" s="227" t="str">
        <f t="shared" si="1687"/>
        <v>3141.59265358979i</v>
      </c>
      <c r="F635" s="227" t="str">
        <f t="shared" si="1632"/>
        <v>1.9492361076061-4.24121137798427i</v>
      </c>
      <c r="G635" s="227" t="str">
        <f t="shared" si="1633"/>
        <v>-2.73479459919279+0.288971162089874i</v>
      </c>
      <c r="H635" s="227" t="str">
        <f t="shared" si="1634"/>
        <v>0.0160098484070493-0.0346270082772322i</v>
      </c>
      <c r="I635" s="227" t="str">
        <f t="shared" si="1688"/>
        <v>0.00289039655126123+0.000103096799672984i</v>
      </c>
      <c r="J635" s="223" t="str">
        <f>IMPRODUCT(1/Nt_input,X625)</f>
        <v>-3.72624701277039E-15+4.561455380081E-15i</v>
      </c>
      <c r="K635" s="246" t="str">
        <f t="shared" si="1689"/>
        <v>-1.12406029663965E-17+1.28002507575105E-17i</v>
      </c>
      <c r="L635" s="222">
        <f t="shared" si="1690"/>
        <v>-335.37306221754352</v>
      </c>
      <c r="M635" s="222">
        <f t="shared" si="1635"/>
        <v>404.15734806151272</v>
      </c>
      <c r="N635" s="224">
        <f t="shared" si="1636"/>
        <v>4.1573480615127263</v>
      </c>
      <c r="O635" s="223" t="str">
        <f t="shared" si="1637"/>
        <v>2.30969883127822-3.45670858091272i</v>
      </c>
      <c r="P635" s="223" t="str">
        <f t="shared" si="1638"/>
        <v>-1.59094822571604-3.84088878355708i</v>
      </c>
      <c r="Q635" s="223" t="str">
        <f t="shared" si="1691"/>
        <v>-4.07746578424458-0.811058372053647i</v>
      </c>
      <c r="R635" s="223" t="str">
        <f t="shared" si="1692"/>
        <v>-2.9396890060484+2.93968900604839i</v>
      </c>
      <c r="S635" s="223" t="str">
        <f t="shared" si="1693"/>
        <v>0.811058372053639+4.07746578424459i</v>
      </c>
      <c r="T635" s="223" t="str">
        <f t="shared" si="1694"/>
        <v>3.84088878355708+1.59094822571605i</v>
      </c>
      <c r="U635" s="223" t="str">
        <f t="shared" si="1695"/>
        <v>3.45670858091273-2.30969883127821i</v>
      </c>
      <c r="V635" s="223" t="str">
        <f t="shared" si="1696"/>
        <v>1.23507426327732E-14-4.15734806151273i</v>
      </c>
      <c r="W635" s="223" t="str">
        <f t="shared" si="1697"/>
        <v>-3.45670858091272-2.30969883127823i</v>
      </c>
      <c r="X635" s="223" t="str">
        <f t="shared" si="1698"/>
        <v>-3.84088878355709+1.59094822571603i</v>
      </c>
      <c r="Y635" s="223" t="str">
        <f t="shared" si="1699"/>
        <v>-0.811058372053701+4.07746578424458i</v>
      </c>
      <c r="Z635" s="223" t="str">
        <f t="shared" si="1700"/>
        <v>2.93968900604832+2.93968900604847i</v>
      </c>
      <c r="AA635" s="223" t="str">
        <f t="shared" si="1701"/>
        <v>4.07746578424461-0.811058372053502i</v>
      </c>
      <c r="AB635" s="223" t="str">
        <f t="shared" si="1702"/>
        <v>1.59094822571622-3.84088878355701i</v>
      </c>
      <c r="AC635" s="223" t="str">
        <f t="shared" si="1703"/>
        <v>-2.30969883127837-3.45670858091262i</v>
      </c>
      <c r="AD635" s="223" t="str">
        <f t="shared" si="1704"/>
        <v>-4.15734806151273+1.37767055316835E-13i</v>
      </c>
      <c r="AE635" s="223" t="str">
        <f t="shared" si="1705"/>
        <v>-2.30969883127813+3.45670858091278i</v>
      </c>
      <c r="AF635" s="223" t="str">
        <f t="shared" si="1706"/>
        <v>1.5909482257161+3.84088878355706i</v>
      </c>
      <c r="AG635" s="223" t="str">
        <f t="shared" si="1707"/>
        <v>4.07746578424459+0.811058372053631i</v>
      </c>
      <c r="AH635" s="223" t="str">
        <f t="shared" si="1708"/>
        <v>2.93968900604842-2.93968900604838i</v>
      </c>
      <c r="AI635" s="223" t="str">
        <f t="shared" si="1709"/>
        <v>-0.811058372053573-4.0774657842446i</v>
      </c>
      <c r="AJ635" s="223" t="str">
        <f t="shared" si="1710"/>
        <v>-3.84088878355704-1.59094822571615i</v>
      </c>
      <c r="AK635" s="223" t="str">
        <f t="shared" si="1711"/>
        <v>-3.45670858091282+2.30969883127808i</v>
      </c>
      <c r="AL635" s="223" t="str">
        <f t="shared" si="1712"/>
        <v>-2.03213235312118E-13+4.15734806151273i</v>
      </c>
      <c r="AM635" s="223" t="str">
        <f t="shared" si="1713"/>
        <v>3.45670858091282+2.30969883127808i</v>
      </c>
      <c r="AN635" s="223" t="str">
        <f t="shared" si="1714"/>
        <v>3.84088878355703-1.59094822571616i</v>
      </c>
      <c r="AO635" s="223" t="str">
        <f t="shared" si="1715"/>
        <v>0.811058372053564-4.0774657842446i</v>
      </c>
      <c r="AP635" s="223" t="str">
        <f t="shared" si="1716"/>
        <v>-2.93968900604842-2.93968900604837i</v>
      </c>
      <c r="AQ635" s="223" t="str">
        <f t="shared" si="1717"/>
        <v>-4.07746578424459+0.811058372053639i</v>
      </c>
      <c r="AR635" s="223" t="str">
        <f t="shared" si="1718"/>
        <v>-1.59094822571609+3.84088878355706i</v>
      </c>
      <c r="AS635" s="223" t="str">
        <f t="shared" si="1719"/>
        <v>2.30969883127814+3.45670858091278i</v>
      </c>
      <c r="AT635" s="223" t="str">
        <f t="shared" si="1720"/>
        <v>4.15734806151273+1.38022174485119E-13i</v>
      </c>
      <c r="AU635" s="223" t="str">
        <f t="shared" si="1721"/>
        <v>2.30969883127836-3.45670858091263i</v>
      </c>
      <c r="AV635" s="223" t="str">
        <f t="shared" si="1722"/>
        <v>-1.59094822571623-3.840888783557i</v>
      </c>
      <c r="AW635" s="223" t="str">
        <f t="shared" si="1723"/>
        <v>-4.07746578424462-0.81105837205349i</v>
      </c>
      <c r="AX635" s="223" t="str">
        <f t="shared" si="1724"/>
        <v>-2.93968900604832+2.93968900604848i</v>
      </c>
      <c r="AY635" s="223" t="str">
        <f t="shared" si="1725"/>
        <v>0.811058372053714+4.07746578424457i</v>
      </c>
      <c r="AZ635" s="223" t="str">
        <f t="shared" si="1726"/>
        <v>3.84088878355709+1.59094822571601i</v>
      </c>
      <c r="BA635" s="223" t="str">
        <f t="shared" si="1727"/>
        <v>3.45670858091273-2.3096988312782i</v>
      </c>
      <c r="BB635" s="223" t="str">
        <f t="shared" si="1728"/>
        <v>5.8061246332448E-14-4.15734806151273i</v>
      </c>
      <c r="BC635" s="223" t="str">
        <f t="shared" si="1729"/>
        <v>-3.45670858091267-2.3096988312783i</v>
      </c>
      <c r="BD635" s="223" t="str">
        <f t="shared" si="1730"/>
        <v>-3.84088878355714+1.59094822571591i</v>
      </c>
      <c r="BE635" s="223" t="str">
        <f t="shared" si="1731"/>
        <v>-0.81105837205383+4.07746578424455i</v>
      </c>
      <c r="BF635" s="223" t="str">
        <f t="shared" si="1732"/>
        <v>2.93968900604852+2.93968900604827i</v>
      </c>
      <c r="BG635" s="223" t="str">
        <f t="shared" si="1733"/>
        <v>4.07746578424456-0.811058372053781i</v>
      </c>
      <c r="BH635" s="223" t="str">
        <f t="shared" si="1734"/>
        <v>1.59094822571596-3.84088878355712i</v>
      </c>
      <c r="BI635" s="223" t="str">
        <f t="shared" si="1735"/>
        <v>-2.30969883127826-3.45670858091269i</v>
      </c>
      <c r="BJ635" s="223" t="str">
        <f t="shared" si="1736"/>
        <v>-4.15734806151273+7.12981449455151E-15i</v>
      </c>
      <c r="BK635" s="223" t="str">
        <f t="shared" si="1737"/>
        <v>-2.30969883127825+3.4567085809127i</v>
      </c>
      <c r="BL635" s="223" t="str">
        <f t="shared" si="1738"/>
        <v>1.59094822571597+3.84088878355711i</v>
      </c>
      <c r="BM635" s="176"/>
      <c r="BN635" s="176"/>
      <c r="BO635" s="176"/>
      <c r="BP635" s="176"/>
      <c r="BQ635" s="176"/>
      <c r="BR635" s="176"/>
      <c r="BS635" s="176"/>
      <c r="BT635" s="176"/>
      <c r="BU635" s="176"/>
      <c r="BV635" s="176"/>
      <c r="BW635" s="223"/>
      <c r="BX635" s="223"/>
      <c r="BY635" s="223"/>
      <c r="BZ635" s="223"/>
      <c r="CH635" s="222">
        <f t="shared" si="1739"/>
        <v>-284.59773266345746</v>
      </c>
    </row>
    <row r="636" spans="1:86">
      <c r="A636" s="227">
        <f t="shared" si="1630"/>
        <v>3.4374999999999996E-3</v>
      </c>
      <c r="B636" s="228">
        <v>11</v>
      </c>
      <c r="C636" s="228">
        <f t="shared" si="1631"/>
        <v>550</v>
      </c>
      <c r="D636" s="228">
        <f t="shared" si="1740"/>
        <v>3455.7519189487725</v>
      </c>
      <c r="E636" s="227" t="str">
        <f t="shared" si="1687"/>
        <v>3455.75191894877i</v>
      </c>
      <c r="F636" s="227" t="str">
        <f t="shared" si="1632"/>
        <v>1.76160915192057-3.90387135440143i</v>
      </c>
      <c r="G636" s="227" t="str">
        <f t="shared" si="1633"/>
        <v>-2.73867275050553+0.228557984220754i</v>
      </c>
      <c r="H636" s="227" t="str">
        <f t="shared" si="1634"/>
        <v>0.0144773673698479-0.031870156019799i</v>
      </c>
      <c r="I636" s="227" t="str">
        <f t="shared" si="1688"/>
        <v>0.00288304579284434+0.0000232178421554732i</v>
      </c>
      <c r="J636" s="223" t="str">
        <f>IMPRODUCT(1/Nt_input,Y625)</f>
        <v>-8.16682062688284E-16-4.62997695738208E-15i</v>
      </c>
      <c r="K636" s="246" t="str">
        <f t="shared" si="1689"/>
        <v>-2.24703371074492E-18-1.33673971831693E-17i</v>
      </c>
      <c r="L636" s="222">
        <f t="shared" si="1690"/>
        <v>-337.35804636522016</v>
      </c>
      <c r="M636" s="222">
        <f t="shared" si="1635"/>
        <v>404.40960632174176</v>
      </c>
      <c r="N636" s="224">
        <f t="shared" si="1636"/>
        <v>4.4096063217417747</v>
      </c>
      <c r="O636" s="223" t="str">
        <f t="shared" si="1637"/>
        <v>2.07867403075637-3.888925582549i</v>
      </c>
      <c r="P636" s="223" t="str">
        <f t="shared" si="1638"/>
        <v>-2.44984601169478-3.66645365874549i</v>
      </c>
      <c r="Q636" s="223" t="str">
        <f t="shared" si="1691"/>
        <v>-4.38837286203458+0.432217001636262i</v>
      </c>
      <c r="R636" s="223" t="str">
        <f t="shared" si="1692"/>
        <v>-1.68748328258292+4.07394502708962i</v>
      </c>
      <c r="S636" s="223" t="str">
        <f t="shared" si="1693"/>
        <v>2.79742463631855+3.40867178192079i</v>
      </c>
      <c r="T636" s="223" t="str">
        <f t="shared" si="1694"/>
        <v>4.32487697273736-0.860271517272965i</v>
      </c>
      <c r="U636" s="223" t="str">
        <f t="shared" si="1695"/>
        <v>1.28004114792605-4.21973015397444i</v>
      </c>
      <c r="V636" s="223" t="str">
        <f t="shared" si="1696"/>
        <v>-3.11806253246668-3.11806253246668i</v>
      </c>
      <c r="W636" s="223" t="str">
        <f t="shared" si="1697"/>
        <v>-4.21973015397445+1.28004114792603i</v>
      </c>
      <c r="X636" s="223" t="str">
        <f t="shared" si="1698"/>
        <v>-0.860271517273018+4.32487697273735i</v>
      </c>
      <c r="Y636" s="223" t="str">
        <f t="shared" si="1699"/>
        <v>3.40867178192079+2.79742463631856i</v>
      </c>
      <c r="Z636" s="223" t="str">
        <f t="shared" si="1700"/>
        <v>4.0739450270896-1.68748328258295i</v>
      </c>
      <c r="AA636" s="223" t="str">
        <f t="shared" si="1701"/>
        <v>0.432217001636227-4.38837286203458i</v>
      </c>
      <c r="AB636" s="223" t="str">
        <f t="shared" si="1702"/>
        <v>-3.66645365874553-2.44984601169472i</v>
      </c>
      <c r="AC636" s="223" t="str">
        <f t="shared" si="1703"/>
        <v>-3.88892558254894+2.07867403075648i</v>
      </c>
      <c r="AD636" s="223" t="str">
        <f t="shared" si="1704"/>
        <v>1.6152238901795E-13+4.40960632174177i</v>
      </c>
      <c r="AE636" s="223" t="str">
        <f t="shared" si="1705"/>
        <v>3.8889255825491+2.07867403075618i</v>
      </c>
      <c r="AF636" s="223" t="str">
        <f t="shared" si="1706"/>
        <v>3.6664536587456-2.44984601169462i</v>
      </c>
      <c r="AG636" s="223" t="str">
        <f t="shared" si="1707"/>
        <v>-0.432217001636113-4.3883728620346i</v>
      </c>
      <c r="AH636" s="223" t="str">
        <f t="shared" si="1708"/>
        <v>-4.07394502708956-1.68748328258306i</v>
      </c>
      <c r="AI636" s="223" t="str">
        <f t="shared" si="1709"/>
        <v>-3.40867178192086+2.79742463631846i</v>
      </c>
      <c r="AJ636" s="223" t="str">
        <f t="shared" si="1710"/>
        <v>0.860271517272913+4.32487697273738i</v>
      </c>
      <c r="AK636" s="223" t="str">
        <f t="shared" si="1711"/>
        <v>4.21973015397444+1.28004114792606i</v>
      </c>
      <c r="AL636" s="223" t="str">
        <f t="shared" si="1712"/>
        <v>3.11806253246666-3.1180625324667i</v>
      </c>
      <c r="AM636" s="223" t="str">
        <f t="shared" si="1713"/>
        <v>-1.28004114792611-4.21973015397443i</v>
      </c>
      <c r="AN636" s="223" t="str">
        <f t="shared" si="1714"/>
        <v>-4.32487697273738-0.860271517272851i</v>
      </c>
      <c r="AO636" s="223" t="str">
        <f t="shared" si="1715"/>
        <v>-2.79742463631843+3.40867178192089i</v>
      </c>
      <c r="AP636" s="223" t="str">
        <f t="shared" si="1716"/>
        <v>1.6874832825831+4.07394502708954i</v>
      </c>
      <c r="AQ636" s="223" t="str">
        <f t="shared" si="1717"/>
        <v>4.3883728620346+0.432217001636067i</v>
      </c>
      <c r="AR636" s="223" t="str">
        <f t="shared" si="1718"/>
        <v>2.44984601169494-3.66645365874539i</v>
      </c>
      <c r="AS636" s="223" t="str">
        <f t="shared" si="1719"/>
        <v>-2.07867403075623-3.88892558254908i</v>
      </c>
      <c r="AT636" s="223" t="str">
        <f t="shared" si="1720"/>
        <v>-4.40960632174177-1.15605145490661E-13i</v>
      </c>
      <c r="AU636" s="223" t="str">
        <f t="shared" si="1721"/>
        <v>-2.07867403075644+3.88892558254897i</v>
      </c>
      <c r="AV636" s="223" t="str">
        <f t="shared" si="1722"/>
        <v>2.44984601169477+3.6664536587455i</v>
      </c>
      <c r="AW636" s="223" t="str">
        <f t="shared" si="1723"/>
        <v>4.38837286203458-0.432217001636289i</v>
      </c>
      <c r="AX636" s="223" t="str">
        <f t="shared" si="1724"/>
        <v>1.68748328258291-4.07394502708962i</v>
      </c>
      <c r="AY636" s="223" t="str">
        <f t="shared" si="1725"/>
        <v>-2.79742463631859-3.40867178192076i</v>
      </c>
      <c r="AZ636" s="223" t="str">
        <f t="shared" si="1726"/>
        <v>-4.32487697273734+0.860271517273054i</v>
      </c>
      <c r="BA636" s="223" t="str">
        <f t="shared" si="1727"/>
        <v>-1.28004114792589+4.21973015397449i</v>
      </c>
      <c r="BB636" s="223" t="str">
        <f t="shared" si="1728"/>
        <v>3.11806253246681+3.11806253246654i</v>
      </c>
      <c r="BC636" s="223" t="str">
        <f t="shared" si="1729"/>
        <v>4.21973015397451-1.28004114792584i</v>
      </c>
      <c r="BD636" s="223" t="str">
        <f t="shared" si="1730"/>
        <v>0.860271517273137-4.32487697273733i</v>
      </c>
      <c r="BE636" s="223" t="str">
        <f t="shared" si="1731"/>
        <v>-3.40867178192072-2.79742463631863i</v>
      </c>
      <c r="BF636" s="223" t="str">
        <f t="shared" si="1732"/>
        <v>-4.07394502708964+1.68748328258285i</v>
      </c>
      <c r="BG636" s="223" t="str">
        <f t="shared" si="1733"/>
        <v>-0.432217001636342+4.38837286203457i</v>
      </c>
      <c r="BH636" s="223" t="str">
        <f t="shared" si="1734"/>
        <v>3.66645365874547+2.44984601169481i</v>
      </c>
      <c r="BI636" s="223" t="str">
        <f t="shared" si="1735"/>
        <v>3.88892558254901-2.07867403075636i</v>
      </c>
      <c r="BJ636" s="223" t="str">
        <f t="shared" si="1736"/>
        <v>-6.15833122246657E-14-4.40960632174177i</v>
      </c>
      <c r="BK636" s="223" t="str">
        <f t="shared" si="1737"/>
        <v>-3.88892558254905-2.07867403075628i</v>
      </c>
      <c r="BL636" s="223" t="str">
        <f t="shared" si="1738"/>
        <v>-3.66645365874542+2.44984601169489i</v>
      </c>
      <c r="BM636" s="176"/>
      <c r="BN636" s="176"/>
      <c r="BO636" s="176"/>
      <c r="BP636" s="176"/>
      <c r="BQ636" s="176"/>
      <c r="BR636" s="176"/>
      <c r="BS636" s="176"/>
      <c r="BT636" s="176"/>
      <c r="BU636" s="176"/>
      <c r="BV636" s="176"/>
      <c r="BW636" s="223"/>
      <c r="BX636" s="223"/>
      <c r="BY636" s="223"/>
      <c r="BZ636" s="223"/>
      <c r="CH636" s="222">
        <f t="shared" si="1739"/>
        <v>-286.55535882708114</v>
      </c>
    </row>
    <row r="637" spans="1:86">
      <c r="A637" s="227">
        <f t="shared" si="1630"/>
        <v>3.7499999999999994E-3</v>
      </c>
      <c r="B637" s="228">
        <v>12</v>
      </c>
      <c r="C637" s="228">
        <f t="shared" si="1631"/>
        <v>600</v>
      </c>
      <c r="D637" s="228">
        <f t="shared" si="1740"/>
        <v>3769.9111843077517</v>
      </c>
      <c r="E637" s="227" t="str">
        <f t="shared" si="1687"/>
        <v>3769.91118430775i</v>
      </c>
      <c r="F637" s="227" t="str">
        <f t="shared" si="1632"/>
        <v>1.61584916610786-3.6134736404667i</v>
      </c>
      <c r="G637" s="227" t="str">
        <f t="shared" si="1633"/>
        <v>-2.74291178646029+0.175341925627024i</v>
      </c>
      <c r="H637" s="227" t="str">
        <f t="shared" si="1634"/>
        <v>0.0132868562647617-0.0294967249024897i</v>
      </c>
      <c r="I637" s="227" t="str">
        <f t="shared" si="1688"/>
        <v>0.00287076196417899-0.0000479270424162616i</v>
      </c>
      <c r="J637" s="223" t="str">
        <f>IMPRODUCT(1/Nt_input,Z625)</f>
        <v>2.64625967623042E-15-9.67975699595058E-15i</v>
      </c>
      <c r="K637" s="246" t="str">
        <f t="shared" si="1689"/>
        <v>7.13285950173887E-18-2.79151056062175E-17i</v>
      </c>
      <c r="L637" s="222">
        <f t="shared" si="1690"/>
        <v>-330.80853469421345</v>
      </c>
      <c r="M637" s="222">
        <f t="shared" si="1635"/>
        <v>404.61939766255642</v>
      </c>
      <c r="N637" s="224">
        <f t="shared" si="1636"/>
        <v>4.619397662556433</v>
      </c>
      <c r="O637" s="223" t="str">
        <f t="shared" si="1637"/>
        <v>1.76776695296638-4.26776695296636i</v>
      </c>
      <c r="P637" s="223" t="str">
        <f t="shared" si="1638"/>
        <v>-3.26640741219092-3.26640741219096i</v>
      </c>
      <c r="Q637" s="223" t="str">
        <f t="shared" si="1691"/>
        <v>-4.26776695296636+1.76776695296638i</v>
      </c>
      <c r="R637" s="223" t="str">
        <f t="shared" si="1692"/>
        <v>-8.48917186333426E-16+4.61939766255643i</v>
      </c>
      <c r="S637" s="223" t="str">
        <f t="shared" si="1693"/>
        <v>4.26776695296636+1.76776695296638i</v>
      </c>
      <c r="T637" s="223" t="str">
        <f t="shared" si="1694"/>
        <v>3.26640741219096-3.26640741219092i</v>
      </c>
      <c r="U637" s="223" t="str">
        <f t="shared" si="1695"/>
        <v>-1.76776695296638-4.26776695296636i</v>
      </c>
      <c r="V637" s="223" t="str">
        <f t="shared" si="1696"/>
        <v>-4.61939766255643-1.69783437266685E-15i</v>
      </c>
      <c r="W637" s="223" t="str">
        <f t="shared" si="1697"/>
        <v>-1.76776695296617+4.26776695296645i</v>
      </c>
      <c r="X637" s="223" t="str">
        <f t="shared" si="1698"/>
        <v>3.26640741219086+3.26640741219102i</v>
      </c>
      <c r="Y637" s="223" t="str">
        <f t="shared" si="1699"/>
        <v>4.26776695296636-1.76776695296638i</v>
      </c>
      <c r="Z637" s="223" t="str">
        <f t="shared" si="1700"/>
        <v>-1.36950125181458E-13-4.61939766255643i</v>
      </c>
      <c r="AA637" s="223" t="str">
        <f t="shared" si="1701"/>
        <v>-4.2677669529663-1.76776695296654i</v>
      </c>
      <c r="AB637" s="223" t="str">
        <f t="shared" si="1702"/>
        <v>-3.26640741219098+3.2664074121909i</v>
      </c>
      <c r="AC637" s="223" t="str">
        <f t="shared" si="1703"/>
        <v>1.76776695296643+4.26776695296634i</v>
      </c>
      <c r="AD637" s="223" t="str">
        <f t="shared" si="1704"/>
        <v>4.61939766255643-1.93541098417666E-13i</v>
      </c>
      <c r="AE637" s="223" t="str">
        <f t="shared" si="1705"/>
        <v>1.76776695296651-4.26776695296631i</v>
      </c>
      <c r="AF637" s="223" t="str">
        <f t="shared" si="1706"/>
        <v>-3.26640741219092-3.26640741219096i</v>
      </c>
      <c r="AG637" s="223" t="str">
        <f t="shared" si="1707"/>
        <v>-4.26776695296633+1.76776695296647i</v>
      </c>
      <c r="AH637" s="223" t="str">
        <f t="shared" si="1708"/>
        <v>-2.25798448990042E-13+4.61939766255643i</v>
      </c>
      <c r="AI637" s="223" t="str">
        <f t="shared" si="1709"/>
        <v>4.26776695296633+1.76776695296646i</v>
      </c>
      <c r="AJ637" s="223" t="str">
        <f t="shared" si="1710"/>
        <v>3.26640741219092-3.26640741219096i</v>
      </c>
      <c r="AK637" s="223" t="str">
        <f t="shared" si="1711"/>
        <v>-1.76776695296652-4.2677669529663i</v>
      </c>
      <c r="AL637" s="223" t="str">
        <f t="shared" si="1712"/>
        <v>-4.61939766255643-1.85618873017417E-13i</v>
      </c>
      <c r="AM637" s="223" t="str">
        <f t="shared" si="1713"/>
        <v>-1.76776695296642+4.26776695296635i</v>
      </c>
      <c r="AN637" s="223" t="str">
        <f t="shared" si="1714"/>
        <v>3.26640741219099+3.26640741219089i</v>
      </c>
      <c r="AO637" s="223" t="str">
        <f t="shared" si="1715"/>
        <v>4.26776695296629-1.76776695296655i</v>
      </c>
      <c r="AP637" s="223" t="str">
        <f t="shared" si="1716"/>
        <v>1.29027899781209E-13-4.61939766255643i</v>
      </c>
      <c r="AQ637" s="223" t="str">
        <f t="shared" si="1717"/>
        <v>-4.26776695296636-1.76776695296638i</v>
      </c>
      <c r="AR637" s="223" t="str">
        <f t="shared" si="1718"/>
        <v>-3.26640741219085+3.26640741219103i</v>
      </c>
      <c r="AS637" s="223" t="str">
        <f t="shared" si="1719"/>
        <v>1.76776695296617+4.26776695296645i</v>
      </c>
      <c r="AT637" s="223" t="str">
        <f t="shared" si="1720"/>
        <v>4.61939766255643+7.24369265450004E-14i</v>
      </c>
      <c r="AU637" s="223" t="str">
        <f t="shared" si="1721"/>
        <v>1.76776695296633-4.26776695296638i</v>
      </c>
      <c r="AV637" s="223" t="str">
        <f t="shared" si="1722"/>
        <v>-3.26640741219105-3.26640741219083i</v>
      </c>
      <c r="AW637" s="223" t="str">
        <f t="shared" si="1723"/>
        <v>-4.26776695296643+1.76776695296622i</v>
      </c>
      <c r="AX637" s="223" t="str">
        <f t="shared" si="1724"/>
        <v>-4.86687478359591E-14+4.61939766255643i</v>
      </c>
      <c r="AY637" s="223" t="str">
        <f t="shared" si="1725"/>
        <v>4.26776695296641+1.76776695296628i</v>
      </c>
      <c r="AZ637" s="223" t="str">
        <f t="shared" si="1726"/>
        <v>3.26640741219112-3.26640741219076i</v>
      </c>
      <c r="BA637" s="223" t="str">
        <f t="shared" si="1727"/>
        <v>-1.76776695296627-4.26776695296641i</v>
      </c>
      <c r="BB637" s="223" t="str">
        <f t="shared" si="1728"/>
        <v>-4.61939766255643+7.92222540024904E-15i</v>
      </c>
      <c r="BC637" s="223" t="str">
        <f t="shared" si="1729"/>
        <v>-1.76776695296626+4.26776695296642i</v>
      </c>
      <c r="BD637" s="223" t="str">
        <f t="shared" si="1730"/>
        <v>3.2664074121908+3.26640741219108i</v>
      </c>
      <c r="BE637" s="223" t="str">
        <f t="shared" si="1731"/>
        <v>4.2677669529664-1.7677669529663i</v>
      </c>
      <c r="BF637" s="223" t="str">
        <f t="shared" si="1732"/>
        <v>-6.4513198636457E-14-4.61939766255643i</v>
      </c>
      <c r="BG637" s="223" t="str">
        <f t="shared" si="1733"/>
        <v>-4.26776695296643-1.7677669529662i</v>
      </c>
      <c r="BH637" s="223" t="str">
        <f t="shared" si="1734"/>
        <v>-3.26640741219106+3.26640741219082i</v>
      </c>
      <c r="BI637" s="223" t="str">
        <f t="shared" si="1735"/>
        <v>1.76776695296635+4.26776695296638i</v>
      </c>
      <c r="BJ637" s="223" t="str">
        <f t="shared" si="1736"/>
        <v>4.61939766255643-8.82813773454987E-14i</v>
      </c>
      <c r="BK637" s="223" t="str">
        <f t="shared" si="1737"/>
        <v>1.76776695296658-4.26776695296628i</v>
      </c>
      <c r="BL637" s="223" t="str">
        <f t="shared" si="1738"/>
        <v>-3.26640741219086-3.26640741219102i</v>
      </c>
      <c r="BM637" s="176"/>
      <c r="BN637" s="176"/>
      <c r="BO637" s="176"/>
      <c r="BP637" s="176"/>
      <c r="BQ637" s="176"/>
      <c r="BR637" s="176"/>
      <c r="BS637" s="176"/>
      <c r="BT637" s="176"/>
      <c r="BU637" s="176"/>
      <c r="BV637" s="176"/>
      <c r="BW637" s="223"/>
      <c r="BX637" s="223"/>
      <c r="BY637" s="223"/>
      <c r="BZ637" s="223"/>
      <c r="CH637" s="222">
        <f t="shared" si="1739"/>
        <v>-279.96968865697613</v>
      </c>
    </row>
    <row r="638" spans="1:86">
      <c r="A638" s="227">
        <f t="shared" si="1630"/>
        <v>4.0624999999999993E-3</v>
      </c>
      <c r="B638" s="228">
        <v>13</v>
      </c>
      <c r="C638" s="228">
        <f t="shared" si="1631"/>
        <v>650</v>
      </c>
      <c r="D638" s="228">
        <f t="shared" si="1740"/>
        <v>4084.0704496667308</v>
      </c>
      <c r="E638" s="227" t="str">
        <f t="shared" si="1687"/>
        <v>4084.07044966673i</v>
      </c>
      <c r="F638" s="227" t="str">
        <f t="shared" si="1632"/>
        <v>1.50053220445647-3.36156693528222i</v>
      </c>
      <c r="G638" s="227" t="str">
        <f t="shared" si="1633"/>
        <v>-2.74750942617441+0.127689219202337i</v>
      </c>
      <c r="H638" s="227" t="str">
        <f t="shared" si="1634"/>
        <v>0.0123450052212977-0.0274376853908859i</v>
      </c>
      <c r="I638" s="227" t="str">
        <f t="shared" si="1688"/>
        <v>0.00285473450234537-0.000111764495562138i</v>
      </c>
      <c r="J638" s="223" t="str">
        <f>IMPRODUCT(1/Nt_input,AA625)</f>
        <v>1.50741371425164E-15-2.02962646689286E-15i</v>
      </c>
      <c r="K638" s="246" t="str">
        <f t="shared" si="1689"/>
        <v>4.0764257611309E-18-5.96252003528916E-18i</v>
      </c>
      <c r="L638" s="222">
        <f t="shared" si="1690"/>
        <v>-342.82588385725541</v>
      </c>
      <c r="M638" s="222">
        <f t="shared" si="1635"/>
        <v>404.78470167866107</v>
      </c>
      <c r="N638" s="224">
        <f t="shared" si="1636"/>
        <v>4.7847016786610439</v>
      </c>
      <c r="O638" s="223" t="str">
        <f t="shared" si="1637"/>
        <v>1.38892558254902-4.57867403075636i</v>
      </c>
      <c r="P638" s="223" t="str">
        <f t="shared" si="1638"/>
        <v>-3.97833404973964-2.65823782654299i</v>
      </c>
      <c r="Q638" s="223" t="str">
        <f t="shared" si="1691"/>
        <v>-3.69862441382722+3.03538261166908i</v>
      </c>
      <c r="R638" s="223" t="str">
        <f t="shared" si="1692"/>
        <v>1.831026061233+4.42048795008734i</v>
      </c>
      <c r="S638" s="223" t="str">
        <f t="shared" si="1693"/>
        <v>4.76166203228629-0.468982775872414i</v>
      </c>
      <c r="T638" s="223" t="str">
        <f t="shared" si="1694"/>
        <v>0.933448991241101-4.69276497755138i</v>
      </c>
      <c r="U638" s="223" t="str">
        <f t="shared" si="1695"/>
        <v>-4.21973015397444-2.25549275800671i</v>
      </c>
      <c r="V638" s="223" t="str">
        <f t="shared" si="1696"/>
        <v>-3.38329500293597+3.38329500293579i</v>
      </c>
      <c r="W638" s="223" t="str">
        <f t="shared" si="1697"/>
        <v>2.25549275800677+4.2197301539744i</v>
      </c>
      <c r="X638" s="223" t="str">
        <f t="shared" si="1698"/>
        <v>4.69276497755141-0.933448991240929i</v>
      </c>
      <c r="Y638" s="223" t="str">
        <f t="shared" si="1699"/>
        <v>0.468982775872345-4.7616620322863i</v>
      </c>
      <c r="Z638" s="223" t="str">
        <f t="shared" si="1700"/>
        <v>-4.42048795008726-1.8310260612332i</v>
      </c>
      <c r="AA638" s="223" t="str">
        <f t="shared" si="1701"/>
        <v>-3.03538261166908+3.69862441382723i</v>
      </c>
      <c r="AB638" s="223" t="str">
        <f t="shared" si="1702"/>
        <v>2.6582378265428+3.97833404973977i</v>
      </c>
      <c r="AC638" s="223" t="str">
        <f t="shared" si="1703"/>
        <v>4.57867403075636-1.388925582549i</v>
      </c>
      <c r="AD638" s="223" t="str">
        <f t="shared" si="1704"/>
        <v>-2.08673158369759E-13-4.78470167866104i</v>
      </c>
      <c r="AE638" s="223" t="str">
        <f t="shared" si="1705"/>
        <v>-4.57867403075635-1.38892558254905i</v>
      </c>
      <c r="AF638" s="223" t="str">
        <f t="shared" si="1706"/>
        <v>-2.65823782654284+3.97833404973974i</v>
      </c>
      <c r="AG638" s="223" t="str">
        <f t="shared" si="1707"/>
        <v>3.03538261166903+3.69862441382727i</v>
      </c>
      <c r="AH638" s="223" t="str">
        <f t="shared" si="1708"/>
        <v>4.42048795008728-1.83102606123315i</v>
      </c>
      <c r="AI638" s="223" t="str">
        <f t="shared" si="1709"/>
        <v>-0.468982775872287-4.7616620322863i</v>
      </c>
      <c r="AJ638" s="223" t="str">
        <f t="shared" si="1710"/>
        <v>-4.6927649775514-0.933448991240976i</v>
      </c>
      <c r="AK638" s="223" t="str">
        <f t="shared" si="1711"/>
        <v>-2.25549275800682+4.21973015397438i</v>
      </c>
      <c r="AL638" s="223" t="str">
        <f t="shared" si="1712"/>
        <v>3.38329500293594+3.38329500293583i</v>
      </c>
      <c r="AM638" s="223" t="str">
        <f t="shared" si="1713"/>
        <v>4.21973015397453-2.25549275800653i</v>
      </c>
      <c r="AN638" s="223" t="str">
        <f t="shared" si="1714"/>
        <v>-0.933448991241125-4.69276497755137i</v>
      </c>
      <c r="AO638" s="223" t="str">
        <f t="shared" si="1715"/>
        <v>-4.76166203228627-0.468982775872611i</v>
      </c>
      <c r="AP638" s="223" t="str">
        <f t="shared" si="1716"/>
        <v>-1.83102606123299+4.42048795008734i</v>
      </c>
      <c r="AQ638" s="223" t="str">
        <f t="shared" si="1717"/>
        <v>3.69862441382706+3.03538261166928i</v>
      </c>
      <c r="AR638" s="223" t="str">
        <f t="shared" si="1718"/>
        <v>3.97833404973964-2.65823782654298i</v>
      </c>
      <c r="AS638" s="223" t="str">
        <f t="shared" si="1719"/>
        <v>-1.38892558254918-4.57867403075631i</v>
      </c>
      <c r="AT638" s="223" t="str">
        <f t="shared" si="1720"/>
        <v>-4.78470167866104-5.86165861377297E-14i</v>
      </c>
      <c r="AU638" s="223" t="str">
        <f t="shared" si="1721"/>
        <v>-1.38892558254884+4.57867403075641i</v>
      </c>
      <c r="AV638" s="223" t="str">
        <f t="shared" si="1722"/>
        <v>3.97833404973958+2.65823782654308i</v>
      </c>
      <c r="AW638" s="223" t="str">
        <f t="shared" si="1723"/>
        <v>3.69862441382714-3.03538261166919i</v>
      </c>
      <c r="AX638" s="223" t="str">
        <f t="shared" si="1724"/>
        <v>-1.83102606123292-4.42048795008737i</v>
      </c>
      <c r="AY638" s="223" t="str">
        <f t="shared" si="1725"/>
        <v>-4.76166203228628+0.468982775872495i</v>
      </c>
      <c r="AZ638" s="223" t="str">
        <f t="shared" si="1726"/>
        <v>-0.93344899124124+4.69276497755135i</v>
      </c>
      <c r="BA638" s="223" t="str">
        <f t="shared" si="1727"/>
        <v>4.21973015397447+2.25549275800664i</v>
      </c>
      <c r="BB638" s="223" t="str">
        <f t="shared" si="1728"/>
        <v>3.38329500293602-3.38329500293574i</v>
      </c>
      <c r="BC638" s="223" t="str">
        <f t="shared" si="1729"/>
        <v>-2.25549275800672-4.21973015397443i</v>
      </c>
      <c r="BD638" s="223" t="str">
        <f t="shared" si="1730"/>
        <v>-4.69276497755143+0.933448991240862i</v>
      </c>
      <c r="BE638" s="223" t="str">
        <f t="shared" si="1731"/>
        <v>-0.468982775872404+4.76166203228629i</v>
      </c>
      <c r="BF638" s="223" t="str">
        <f t="shared" si="1732"/>
        <v>4.42048795008724+1.83102606123324i</v>
      </c>
      <c r="BG638" s="223" t="str">
        <f t="shared" si="1733"/>
        <v>3.03538261166912-3.69862441382719i</v>
      </c>
      <c r="BH638" s="223" t="str">
        <f t="shared" si="1734"/>
        <v>-2.65823782654316-3.97833404973953i</v>
      </c>
      <c r="BI638" s="223" t="str">
        <f t="shared" si="1735"/>
        <v>-4.57867403075639+1.38892558254893i</v>
      </c>
      <c r="BJ638" s="223" t="str">
        <f t="shared" si="1736"/>
        <v>1.50056572232028E-13+4.78470167866104i</v>
      </c>
      <c r="BK638" s="223" t="str">
        <f t="shared" si="1737"/>
        <v>4.57867403075633+1.38892558254909i</v>
      </c>
      <c r="BL638" s="223" t="str">
        <f t="shared" si="1738"/>
        <v>2.65823782654291-3.9783340497397i</v>
      </c>
      <c r="BM638" s="176"/>
      <c r="BN638" s="176"/>
      <c r="BO638" s="176"/>
      <c r="BP638" s="176"/>
      <c r="BQ638" s="176"/>
      <c r="BR638" s="176"/>
      <c r="BS638" s="176"/>
      <c r="BT638" s="176"/>
      <c r="BU638" s="176"/>
      <c r="BV638" s="176"/>
      <c r="BW638" s="223"/>
      <c r="BX638" s="223"/>
      <c r="BY638" s="223"/>
      <c r="BZ638" s="223"/>
      <c r="CH638" s="222">
        <f t="shared" si="1739"/>
        <v>-291.9438499645413</v>
      </c>
    </row>
    <row r="639" spans="1:86">
      <c r="A639" s="227">
        <f t="shared" si="1630"/>
        <v>4.3749999999999995E-3</v>
      </c>
      <c r="B639" s="228">
        <v>14</v>
      </c>
      <c r="C639" s="228">
        <f t="shared" si="1631"/>
        <v>700</v>
      </c>
      <c r="D639" s="228">
        <f t="shared" si="1740"/>
        <v>4398.22971502571</v>
      </c>
      <c r="E639" s="227" t="str">
        <f t="shared" si="1687"/>
        <v>4398.22971502571i</v>
      </c>
      <c r="F639" s="227" t="str">
        <f t="shared" si="1632"/>
        <v>1.4078309575084-3.14141835631059i</v>
      </c>
      <c r="G639" s="227" t="str">
        <f t="shared" si="1633"/>
        <v>-2.75246320214046+0.084434943735851i</v>
      </c>
      <c r="H639" s="227" t="str">
        <f t="shared" si="1634"/>
        <v>0.0115878814046391-0.0256380438535606i</v>
      </c>
      <c r="I639" s="227" t="str">
        <f t="shared" si="1688"/>
        <v>0.00283581220646976-0.000169359821565116i</v>
      </c>
      <c r="J639" s="223" t="str">
        <f>IMPRODUCT(1/Nt_input,AB625)</f>
        <v>2.32186638622275E-15+8.94770368908838E-15i</v>
      </c>
      <c r="K639" s="246" t="str">
        <f t="shared" si="1689"/>
        <v>8.09975854004384E-18+2.49807764645226E-17i</v>
      </c>
      <c r="L639" s="222">
        <f t="shared" si="1690"/>
        <v>-331.6137423105821</v>
      </c>
      <c r="M639" s="222">
        <f t="shared" si="1635"/>
        <v>404.90392640201617</v>
      </c>
      <c r="N639" s="224">
        <f t="shared" si="1636"/>
        <v>4.9039264020161522</v>
      </c>
      <c r="O639" s="223" t="str">
        <f t="shared" si="1637"/>
        <v>0.956708580912748-4.80969883127821i</v>
      </c>
      <c r="P639" s="223" t="str">
        <f t="shared" si="1638"/>
        <v>-4.53063723176444-1.87665138758932i</v>
      </c>
      <c r="Q639" s="223" t="str">
        <f t="shared" si="1691"/>
        <v>-2.72447553387911+4.07746578424457i</v>
      </c>
      <c r="R639" s="223" t="str">
        <f t="shared" si="1692"/>
        <v>3.46759961330538+3.46759961330536i</v>
      </c>
      <c r="S639" s="223" t="str">
        <f t="shared" si="1693"/>
        <v>4.07746578424459-2.72447553387908i</v>
      </c>
      <c r="T639" s="223" t="str">
        <f t="shared" si="1694"/>
        <v>-1.87665138758934-4.53063723176444i</v>
      </c>
      <c r="U639" s="223" t="str">
        <f t="shared" si="1695"/>
        <v>-4.80969883127822+0.956708580912718i</v>
      </c>
      <c r="V639" s="223" t="str">
        <f t="shared" si="1696"/>
        <v>1.19852911608871E-13+4.90392640201615i</v>
      </c>
      <c r="W639" s="223" t="str">
        <f t="shared" si="1697"/>
        <v>4.8096988312782+0.956708580912777i</v>
      </c>
      <c r="X639" s="223" t="str">
        <f t="shared" si="1698"/>
        <v>1.87665138758953-4.53063723176435i</v>
      </c>
      <c r="Y639" s="223" t="str">
        <f t="shared" si="1699"/>
        <v>-4.07746578424464-2.72447553387901i</v>
      </c>
      <c r="Z639" s="223" t="str">
        <f t="shared" si="1700"/>
        <v>-3.46759961330542+3.46759961330532i</v>
      </c>
      <c r="AA639" s="223" t="str">
        <f t="shared" si="1701"/>
        <v>2.72447553387931+4.07746578424444i</v>
      </c>
      <c r="AB639" s="223" t="str">
        <f t="shared" si="1702"/>
        <v>4.53063723176441-1.8766513875894i</v>
      </c>
      <c r="AC639" s="223" t="str">
        <f t="shared" si="1703"/>
        <v>-0.95670858091264-4.80969883127823i</v>
      </c>
      <c r="AD639" s="223" t="str">
        <f t="shared" si="1704"/>
        <v>-4.90392640201615+2.39705823217741E-13i</v>
      </c>
      <c r="AE639" s="223" t="str">
        <f t="shared" si="1705"/>
        <v>-0.956708580912664+4.80969883127823i</v>
      </c>
      <c r="AF639" s="223" t="str">
        <f t="shared" si="1706"/>
        <v>4.5306372317644+1.87665138758942i</v>
      </c>
      <c r="AG639" s="223" t="str">
        <f t="shared" si="1707"/>
        <v>2.72447553387891-4.07746578424471i</v>
      </c>
      <c r="AH639" s="223" t="str">
        <f t="shared" si="1708"/>
        <v>-3.4675996133054-3.46759961330534i</v>
      </c>
      <c r="AI639" s="223" t="str">
        <f t="shared" si="1709"/>
        <v>-4.07746578424465+2.72447553387899i</v>
      </c>
      <c r="AJ639" s="223" t="str">
        <f t="shared" si="1710"/>
        <v>1.8766513875895+4.53063723176437i</v>
      </c>
      <c r="AK639" s="223" t="str">
        <f t="shared" si="1711"/>
        <v>4.80969883127821-0.956708580912748i</v>
      </c>
      <c r="AL639" s="223" t="str">
        <f t="shared" si="1712"/>
        <v>1.36975287809189E-13-4.90392640201615i</v>
      </c>
      <c r="AM639" s="223" t="str">
        <f t="shared" si="1713"/>
        <v>-4.80969883127825-0.956708580912542i</v>
      </c>
      <c r="AN639" s="223" t="str">
        <f t="shared" si="1714"/>
        <v>-1.8766513875893+4.53063723176445i</v>
      </c>
      <c r="AO639" s="223" t="str">
        <f t="shared" si="1715"/>
        <v>4.07746578424449+2.72447553387923i</v>
      </c>
      <c r="AP639" s="223" t="str">
        <f t="shared" si="1716"/>
        <v>3.46759961330526-3.46759961330548i</v>
      </c>
      <c r="AQ639" s="223" t="str">
        <f t="shared" si="1717"/>
        <v>-2.72447553387909-4.07746578424459i</v>
      </c>
      <c r="AR639" s="223" t="str">
        <f t="shared" si="1718"/>
        <v>-4.5306372317645+1.87665138758917i</v>
      </c>
      <c r="AS639" s="223" t="str">
        <f t="shared" si="1719"/>
        <v>0.956708580912875+4.80969883127818i</v>
      </c>
      <c r="AT639" s="223" t="str">
        <f t="shared" si="1720"/>
        <v>4.90392640201615+4.32557458127294E-14i</v>
      </c>
      <c r="AU639" s="223" t="str">
        <f t="shared" si="1721"/>
        <v>0.956708580912924-4.80969883127818i</v>
      </c>
      <c r="AV639" s="223" t="str">
        <f t="shared" si="1722"/>
        <v>-4.53063723176448-1.87665138758921i</v>
      </c>
      <c r="AW639" s="223" t="str">
        <f t="shared" si="1723"/>
        <v>-2.72447553387913+4.07746578424456i</v>
      </c>
      <c r="AX639" s="223" t="str">
        <f t="shared" si="1724"/>
        <v>3.46759961330522+3.46759961330551i</v>
      </c>
      <c r="AY639" s="223" t="str">
        <f t="shared" si="1725"/>
        <v>4.07746578424452-2.72447553387919i</v>
      </c>
      <c r="AZ639" s="223" t="str">
        <f t="shared" si="1726"/>
        <v>-1.87665138758925-4.53063723176447i</v>
      </c>
      <c r="BA639" s="223" t="str">
        <f t="shared" si="1727"/>
        <v>-4.80969883127826+0.956708580912488i</v>
      </c>
      <c r="BB639" s="223" t="str">
        <f t="shared" si="1728"/>
        <v>8.53082890002781E-14+4.90392640201615i</v>
      </c>
      <c r="BC639" s="223" t="str">
        <f t="shared" si="1729"/>
        <v>4.8096988312782+0.956708580912802i</v>
      </c>
      <c r="BD639" s="223" t="str">
        <f t="shared" si="1730"/>
        <v>1.8766513875891-4.53063723176453i</v>
      </c>
      <c r="BE639" s="223" t="str">
        <f t="shared" si="1731"/>
        <v>-4.07746578424463-2.72447553387902i</v>
      </c>
      <c r="BF639" s="223" t="str">
        <f t="shared" si="1732"/>
        <v>-3.46759961330545+3.46759961330529i</v>
      </c>
      <c r="BG639" s="223" t="str">
        <f t="shared" si="1733"/>
        <v>2.72447553387927+4.07746578424447i</v>
      </c>
      <c r="BH639" s="223" t="str">
        <f t="shared" si="1734"/>
        <v>4.53063723176442-1.87665138758937i</v>
      </c>
      <c r="BI639" s="223" t="str">
        <f t="shared" si="1735"/>
        <v>-0.956708580912581-4.80969883127824i</v>
      </c>
      <c r="BJ639" s="223" t="str">
        <f t="shared" si="1736"/>
        <v>-4.90392640201615+2.13872323813285E-13i</v>
      </c>
      <c r="BK639" s="223" t="str">
        <f t="shared" si="1737"/>
        <v>-0.956708580912708+4.80969883127822i</v>
      </c>
      <c r="BL639" s="223" t="str">
        <f t="shared" si="1738"/>
        <v>4.5306372317644+1.87665138758943i</v>
      </c>
      <c r="BM639" s="176"/>
      <c r="BN639" s="176"/>
      <c r="BO639" s="176"/>
      <c r="BP639" s="176"/>
      <c r="BQ639" s="176"/>
      <c r="BR639" s="176"/>
      <c r="BS639" s="176"/>
      <c r="BT639" s="176"/>
      <c r="BU639" s="176"/>
      <c r="BV639" s="176"/>
      <c r="BW639" s="223"/>
      <c r="BX639" s="223"/>
      <c r="BY639" s="223"/>
      <c r="BZ639" s="223"/>
      <c r="CH639" s="222">
        <f t="shared" si="1739"/>
        <v>-280.68275405808373</v>
      </c>
    </row>
    <row r="640" spans="1:86">
      <c r="A640" s="227">
        <f t="shared" si="1630"/>
        <v>4.6874999999999998E-3</v>
      </c>
      <c r="B640" s="228">
        <v>15</v>
      </c>
      <c r="C640" s="228">
        <f t="shared" si="1631"/>
        <v>750</v>
      </c>
      <c r="D640" s="228">
        <f t="shared" si="1740"/>
        <v>4712.3889803846896</v>
      </c>
      <c r="E640" s="227" t="str">
        <f t="shared" si="1687"/>
        <v>4712.38898038469i</v>
      </c>
      <c r="F640" s="227" t="str">
        <f t="shared" si="1632"/>
        <v>1.3322535515359-2.94766850040965i</v>
      </c>
      <c r="G640" s="227" t="str">
        <f t="shared" si="1633"/>
        <v>-2.75777046307973+0.0447267116058557i</v>
      </c>
      <c r="H640" s="227" t="str">
        <f t="shared" si="1634"/>
        <v>0.0109706276311816-0.0240540251283453i</v>
      </c>
      <c r="I640" s="227" t="str">
        <f t="shared" si="1688"/>
        <v>0.00281462692348705-0.000221527878748266i</v>
      </c>
      <c r="J640" s="223" t="str">
        <f>IMPRODUCT(1/Nt_input,AC625)</f>
        <v>-1.26510808122829E-15-2.05131051034258E-15i</v>
      </c>
      <c r="K640" s="246" t="str">
        <f t="shared" si="1689"/>
        <v>-4.0152297325564E-18-5.49341708122039E-18i</v>
      </c>
      <c r="L640" s="222">
        <f t="shared" si="1690"/>
        <v>-343.34421813300457</v>
      </c>
      <c r="M640" s="222">
        <f t="shared" si="1635"/>
        <v>404.97592363336099</v>
      </c>
      <c r="N640" s="224">
        <f t="shared" si="1636"/>
        <v>4.9759236333609849</v>
      </c>
      <c r="O640" s="223" t="str">
        <f t="shared" si="1637"/>
        <v>0.487725805040298-4.95196320100808i</v>
      </c>
      <c r="P640" s="223" t="str">
        <f t="shared" si="1638"/>
        <v>-4.88031265601101-0.970754543960061i</v>
      </c>
      <c r="Q640" s="223" t="str">
        <f t="shared" si="1691"/>
        <v>-1.44443438595303+4.7616620322863i</v>
      </c>
      <c r="R640" s="223" t="str">
        <f t="shared" si="1692"/>
        <v>4.59715400020141+1.90420353520116i</v>
      </c>
      <c r="S640" s="223" t="str">
        <f t="shared" si="1693"/>
        <v>2.34563416346172-4.38837286203459i</v>
      </c>
      <c r="T640" s="223" t="str">
        <f t="shared" si="1694"/>
        <v>-4.13732929427772-2.76447505247412i</v>
      </c>
      <c r="U640" s="223" t="str">
        <f t="shared" si="1695"/>
        <v>-3.15669253551541+3.8464409837227i</v>
      </c>
      <c r="V640" s="223" t="str">
        <f t="shared" si="1696"/>
        <v>3.51850934381587+3.51850934381604i</v>
      </c>
      <c r="W640" s="223" t="str">
        <f t="shared" si="1697"/>
        <v>3.84644098372286-3.15669253551522i</v>
      </c>
      <c r="X640" s="223" t="str">
        <f t="shared" si="1698"/>
        <v>-2.76447505247429-4.13732929427761i</v>
      </c>
      <c r="Y640" s="223" t="str">
        <f t="shared" si="1699"/>
        <v>-4.38837286203451+2.34563416346186i</v>
      </c>
      <c r="Z640" s="223" t="str">
        <f t="shared" si="1700"/>
        <v>1.90420353520122+4.59715400020138i</v>
      </c>
      <c r="AA640" s="223" t="str">
        <f t="shared" si="1701"/>
        <v>4.76166203228629-1.44443438595304i</v>
      </c>
      <c r="AB640" s="223" t="str">
        <f t="shared" si="1702"/>
        <v>-0.970754543959972-4.88031265601103i</v>
      </c>
      <c r="AC640" s="223" t="str">
        <f t="shared" si="1703"/>
        <v>-4.95196320100809+0.487725805040157i</v>
      </c>
      <c r="AD640" s="223" t="str">
        <f t="shared" si="1704"/>
        <v>-2.43225615281628E-13+4.97592363336098i</v>
      </c>
      <c r="AE640" s="223" t="str">
        <f t="shared" si="1705"/>
        <v>4.95196320100809+0.487725805040148i</v>
      </c>
      <c r="AF640" s="223" t="str">
        <f t="shared" si="1706"/>
        <v>0.970754543959962-4.88031265601103i</v>
      </c>
      <c r="AG640" s="223" t="str">
        <f t="shared" si="1707"/>
        <v>-4.7616620322863-1.44443438595303i</v>
      </c>
      <c r="AH640" s="223" t="str">
        <f t="shared" si="1708"/>
        <v>-1.90420353520121+4.59715400020139i</v>
      </c>
      <c r="AI640" s="223" t="str">
        <f t="shared" si="1709"/>
        <v>4.38837286203452+2.34563416346185i</v>
      </c>
      <c r="AJ640" s="223" t="str">
        <f t="shared" si="1710"/>
        <v>2.76447505247428-4.13732929427762i</v>
      </c>
      <c r="AK640" s="223" t="str">
        <f t="shared" si="1711"/>
        <v>-3.84644098372287-3.15669253551521i</v>
      </c>
      <c r="AL640" s="223" t="str">
        <f t="shared" si="1712"/>
        <v>-3.51850934381586+3.51850934381605i</v>
      </c>
      <c r="AM640" s="223" t="str">
        <f t="shared" si="1713"/>
        <v>3.15669253551542+3.84644098372269i</v>
      </c>
      <c r="AN640" s="223" t="str">
        <f t="shared" si="1714"/>
        <v>4.13732929427774-2.76447505247409i</v>
      </c>
      <c r="AO640" s="223" t="str">
        <f t="shared" si="1715"/>
        <v>-2.34563416346165-4.38837286203463i</v>
      </c>
      <c r="AP640" s="223" t="str">
        <f t="shared" si="1716"/>
        <v>-4.59715400020148+1.90420353520099i</v>
      </c>
      <c r="AQ640" s="223" t="str">
        <f t="shared" si="1717"/>
        <v>1.44443438595328+4.76166203228622i</v>
      </c>
      <c r="AR640" s="223" t="str">
        <f t="shared" si="1718"/>
        <v>4.88031265601098-0.97075454396022i</v>
      </c>
      <c r="AS640" s="223" t="str">
        <f t="shared" si="1719"/>
        <v>-0.487725805040407-4.95196320100807i</v>
      </c>
      <c r="AT640" s="223" t="str">
        <f t="shared" si="1720"/>
        <v>-4.97592363336098+8.53366423017501E-15i</v>
      </c>
      <c r="AU640" s="223" t="str">
        <f t="shared" si="1721"/>
        <v>-0.48772580504039+4.95196320100807i</v>
      </c>
      <c r="AV640" s="223" t="str">
        <f t="shared" si="1722"/>
        <v>4.88031265601099+0.9707545439602i</v>
      </c>
      <c r="AW640" s="223" t="str">
        <f t="shared" si="1723"/>
        <v>1.44443438595326-4.76166203228623i</v>
      </c>
      <c r="AX640" s="223" t="str">
        <f t="shared" si="1724"/>
        <v>-4.59715400020148-1.90420353520097i</v>
      </c>
      <c r="AY640" s="223" t="str">
        <f t="shared" si="1725"/>
        <v>-2.34563416346163+4.38837286203464i</v>
      </c>
      <c r="AZ640" s="223" t="str">
        <f t="shared" si="1726"/>
        <v>4.13732929427775+2.76447505247408i</v>
      </c>
      <c r="BA640" s="223" t="str">
        <f t="shared" si="1727"/>
        <v>3.15669253551541-3.8464409837227i</v>
      </c>
      <c r="BB640" s="223" t="str">
        <f t="shared" si="1728"/>
        <v>-3.51850934381587-3.51850934381604i</v>
      </c>
      <c r="BC640" s="223" t="str">
        <f t="shared" si="1729"/>
        <v>-3.84644098372286+3.15669253551522i</v>
      </c>
      <c r="BD640" s="223" t="str">
        <f t="shared" si="1730"/>
        <v>2.76447505247429+4.13732929427761i</v>
      </c>
      <c r="BE640" s="223" t="str">
        <f t="shared" si="1731"/>
        <v>4.38837286203452-2.34563416346185i</v>
      </c>
      <c r="BF640" s="223" t="str">
        <f t="shared" si="1732"/>
        <v>-1.90420353520124-4.59715400020137i</v>
      </c>
      <c r="BG640" s="223" t="str">
        <f t="shared" si="1733"/>
        <v>-4.76166203228629+1.44443438595306i</v>
      </c>
      <c r="BH640" s="223" t="str">
        <f t="shared" si="1734"/>
        <v>0.970754543959996+4.88031265601103i</v>
      </c>
      <c r="BI640" s="223" t="str">
        <f t="shared" si="1735"/>
        <v>4.95196320100809-0.487725805040182i</v>
      </c>
      <c r="BJ640" s="223" t="str">
        <f t="shared" si="1736"/>
        <v>2.17013919094545E-13-4.97592363336098i</v>
      </c>
      <c r="BK640" s="223" t="str">
        <f t="shared" si="1737"/>
        <v>-4.9519632010081-0.487725805040122i</v>
      </c>
      <c r="BL640" s="223" t="str">
        <f t="shared" si="1738"/>
        <v>-0.970754543959937+4.88031265601104i</v>
      </c>
      <c r="BM640" s="176"/>
      <c r="BN640" s="176"/>
      <c r="BO640" s="176"/>
      <c r="BP640" s="176"/>
      <c r="BQ640" s="176"/>
      <c r="BR640" s="176"/>
      <c r="BS640" s="176"/>
      <c r="BT640" s="176"/>
      <c r="BU640" s="176"/>
      <c r="BV640" s="176"/>
      <c r="BW640" s="223"/>
      <c r="BX640" s="223"/>
      <c r="BY640" s="223"/>
      <c r="BZ640" s="223"/>
      <c r="CH640" s="222">
        <f t="shared" si="1739"/>
        <v>-292.35945482080183</v>
      </c>
    </row>
    <row r="641" spans="1:86">
      <c r="A641" s="227">
        <f t="shared" si="1630"/>
        <v>5.0000000000000001E-3</v>
      </c>
      <c r="B641" s="228">
        <v>16</v>
      </c>
      <c r="C641" s="228">
        <f t="shared" si="1631"/>
        <v>800</v>
      </c>
      <c r="D641" s="228">
        <f t="shared" si="1740"/>
        <v>5026.5482457436692</v>
      </c>
      <c r="E641" s="227" t="str">
        <f t="shared" si="1687"/>
        <v>5026.54824574367i</v>
      </c>
      <c r="F641" s="227" t="str">
        <f t="shared" si="1632"/>
        <v>1.26986340642108-2.77603437404342i</v>
      </c>
      <c r="G641" s="227" t="str">
        <f t="shared" si="1633"/>
        <v>-2.76342837699534+0.00792697160431133i</v>
      </c>
      <c r="H641" s="227" t="str">
        <f t="shared" si="1634"/>
        <v>0.0104610902304244-0.0226506460801793i</v>
      </c>
      <c r="I641" s="227" t="str">
        <f t="shared" si="1688"/>
        <v>0.00279166640131706-0.000268907237296932i</v>
      </c>
      <c r="J641" s="223" t="str">
        <f>IMPRODUCT(1/Nt_input,AD625)</f>
        <v>-6.9133145337145E-15-4.31078783780136E-16i</v>
      </c>
      <c r="K641" s="246" t="str">
        <f t="shared" si="1689"/>
        <v>-1.94155881103113E-17+6.55612154826267E-19i</v>
      </c>
      <c r="L641" s="222">
        <f t="shared" si="1690"/>
        <v>-334.23203985751741</v>
      </c>
      <c r="M641" s="222">
        <f t="shared" si="1635"/>
        <v>405</v>
      </c>
      <c r="N641" s="224">
        <f t="shared" si="1636"/>
        <v>5</v>
      </c>
      <c r="O641" s="223" t="str">
        <f t="shared" si="1637"/>
        <v>-1.74572812802753E-14-5i</v>
      </c>
      <c r="P641" s="223" t="str">
        <f t="shared" si="1638"/>
        <v>-5-1.61556965722065E-14i</v>
      </c>
      <c r="Q641" s="223" t="str">
        <f t="shared" si="1691"/>
        <v>-9.18861341181465E-16+5i</v>
      </c>
      <c r="R641" s="223" t="str">
        <f t="shared" si="1692"/>
        <v>5-1.65384199390939E-14i</v>
      </c>
      <c r="S641" s="223" t="str">
        <f t="shared" si="1693"/>
        <v>1.48541118641377E-14-5i</v>
      </c>
      <c r="T641" s="223" t="str">
        <f t="shared" si="1694"/>
        <v>-5-1.83772268236293E-15i</v>
      </c>
      <c r="U641" s="223" t="str">
        <f t="shared" si="1695"/>
        <v>1.22200968961927E-13+5i</v>
      </c>
      <c r="V641" s="223" t="str">
        <f t="shared" si="1696"/>
        <v>5-1.39658250242203E-13i</v>
      </c>
      <c r="W641" s="223" t="str">
        <f t="shared" si="1697"/>
        <v>-1.48233747325477E-13-5i</v>
      </c>
      <c r="X641" s="223" t="str">
        <f t="shared" si="1698"/>
        <v>-5+1.65691028605752E-13i</v>
      </c>
      <c r="Y641" s="223" t="str">
        <f t="shared" si="1699"/>
        <v>1.83148309886027E-13+5i</v>
      </c>
      <c r="Z641" s="223" t="str">
        <f t="shared" si="1700"/>
        <v>5-2.09487375363304E-13i</v>
      </c>
      <c r="AA641" s="223" t="str">
        <f t="shared" si="1701"/>
        <v>-2.18062872446579E-13-5i</v>
      </c>
      <c r="AB641" s="223" t="str">
        <f t="shared" si="1702"/>
        <v>-5+2.44401937923855E-13i</v>
      </c>
      <c r="AC641" s="223" t="str">
        <f t="shared" si="1703"/>
        <v>-2.44402480024941E-13+5i</v>
      </c>
      <c r="AD641" s="223" t="str">
        <f t="shared" si="1704"/>
        <v>5+2.35826982941667E-13i</v>
      </c>
      <c r="AE641" s="223" t="str">
        <f t="shared" si="1705"/>
        <v>2.0948791746439E-13-5i</v>
      </c>
      <c r="AF641" s="223" t="str">
        <f t="shared" si="1706"/>
        <v>-5-2.00912420381116E-13i</v>
      </c>
      <c r="AG641" s="223" t="str">
        <f t="shared" si="1707"/>
        <v>-1.74573354903839E-13+5i</v>
      </c>
      <c r="AH641" s="223" t="str">
        <f t="shared" si="1708"/>
        <v>5+1.65997857820566E-13i</v>
      </c>
      <c r="AI641" s="223" t="str">
        <f t="shared" si="1709"/>
        <v>1.39658792343289E-13-5i</v>
      </c>
      <c r="AJ641" s="223" t="str">
        <f t="shared" si="1710"/>
        <v>-5-1.31083295260015E-13i</v>
      </c>
      <c r="AK641" s="223" t="str">
        <f t="shared" si="1711"/>
        <v>-1.22507798176741E-13+5i</v>
      </c>
      <c r="AL641" s="223" t="str">
        <f t="shared" si="1712"/>
        <v>5+7.84051643054615E-14i</v>
      </c>
      <c r="AM641" s="223" t="str">
        <f t="shared" si="1713"/>
        <v>6.98296672221875E-14-5i</v>
      </c>
      <c r="AN641" s="223" t="str">
        <f t="shared" si="1714"/>
        <v>-5-6.12541701389135E-14i</v>
      </c>
      <c r="AO641" s="223" t="str">
        <f t="shared" si="1715"/>
        <v>-5.26786730556395E-14+5i</v>
      </c>
      <c r="AP641" s="223" t="str">
        <f t="shared" si="1716"/>
        <v>5+4.41031759723653E-14i</v>
      </c>
      <c r="AQ641" s="223" t="str">
        <f t="shared" si="1717"/>
        <v>5.4210108624275E-19-5i</v>
      </c>
      <c r="AR641" s="223" t="str">
        <f t="shared" si="1718"/>
        <v>-5+8.57495498218785E-15i</v>
      </c>
      <c r="AS641" s="223" t="str">
        <f t="shared" si="1719"/>
        <v>1.71504520654619E-14+5i</v>
      </c>
      <c r="AT641" s="223" t="str">
        <f t="shared" si="1720"/>
        <v>5-2.5725949148736E-14i</v>
      </c>
      <c r="AU641" s="223" t="str">
        <f t="shared" si="1721"/>
        <v>-6.9828583020015E-14-5i</v>
      </c>
      <c r="AV641" s="223" t="str">
        <f t="shared" si="1722"/>
        <v>-5+7.84040801032895E-14i</v>
      </c>
      <c r="AW641" s="223" t="str">
        <f t="shared" si="1723"/>
        <v>8.69795771865635E-14+5i</v>
      </c>
      <c r="AX641" s="223" t="str">
        <f t="shared" si="1724"/>
        <v>5-9.55550742698375E-14i</v>
      </c>
      <c r="AY641" s="223" t="str">
        <f t="shared" si="1725"/>
        <v>-1.39657708141117E-13-5i</v>
      </c>
      <c r="AZ641" s="223" t="str">
        <f t="shared" si="1726"/>
        <v>-5+1.48233205224391E-13i</v>
      </c>
      <c r="BA641" s="223" t="str">
        <f t="shared" si="1727"/>
        <v>1.56808702307664E-13+5i</v>
      </c>
      <c r="BB641" s="223" t="str">
        <f t="shared" si="1728"/>
        <v>5-1.65384199390939E-13i</v>
      </c>
      <c r="BC641" s="223" t="str">
        <f t="shared" si="1729"/>
        <v>-1.73959696474213E-13-5i</v>
      </c>
      <c r="BD641" s="223" t="str">
        <f t="shared" si="1730"/>
        <v>-5+2.18062330345492E-13i</v>
      </c>
      <c r="BE641" s="223" t="str">
        <f t="shared" si="1731"/>
        <v>2.62164964216771E-13+5i</v>
      </c>
      <c r="BF641" s="223" t="str">
        <f t="shared" si="1732"/>
        <v>5+2.6216659052003E-13i</v>
      </c>
      <c r="BG641" s="223" t="str">
        <f t="shared" si="1733"/>
        <v>2.18063956648751E-13-5i</v>
      </c>
      <c r="BH641" s="223" t="str">
        <f t="shared" si="1734"/>
        <v>-5-2.45015596353481E-13i</v>
      </c>
      <c r="BI641" s="223" t="str">
        <f t="shared" si="1735"/>
        <v>-2.00912962482202E-13+5i</v>
      </c>
      <c r="BJ641" s="223" t="str">
        <f t="shared" si="1736"/>
        <v>5+1.56810328610924E-13i</v>
      </c>
      <c r="BK641" s="223" t="str">
        <f t="shared" si="1737"/>
        <v>1.83761968315655E-13-5i</v>
      </c>
      <c r="BL641" s="223" t="str">
        <f t="shared" si="1738"/>
        <v>-5-1.39659334444376E-13i</v>
      </c>
      <c r="BM641" s="176"/>
      <c r="BN641" s="176"/>
      <c r="BO641" s="176"/>
      <c r="BP641" s="176"/>
      <c r="BQ641" s="176"/>
      <c r="BR641" s="176"/>
      <c r="BS641" s="176"/>
      <c r="BT641" s="176"/>
      <c r="BU641" s="176"/>
      <c r="BV641" s="176"/>
      <c r="BW641" s="223"/>
      <c r="BX641" s="223"/>
      <c r="BY641" s="223"/>
      <c r="BZ641" s="223"/>
      <c r="CH641" s="222">
        <f t="shared" si="1739"/>
        <v>-283.18942048595596</v>
      </c>
    </row>
    <row r="642" spans="1:86">
      <c r="A642" s="227">
        <f t="shared" si="1630"/>
        <v>5.3125000000000004E-3</v>
      </c>
      <c r="B642" s="228">
        <v>17</v>
      </c>
      <c r="C642" s="228">
        <f t="shared" si="1631"/>
        <v>850</v>
      </c>
      <c r="D642" s="228">
        <f t="shared" si="1740"/>
        <v>5340.7075111026479</v>
      </c>
      <c r="E642" s="227" t="str">
        <f t="shared" si="1687"/>
        <v>5340.70751110265i</v>
      </c>
      <c r="F642" s="227" t="str">
        <f t="shared" si="1632"/>
        <v>1.21778391405393-2.62307176586787i</v>
      </c>
      <c r="G642" s="227" t="str">
        <f t="shared" si="1633"/>
        <v>-2.76943393441767-0.0264502086893826i</v>
      </c>
      <c r="H642" s="227" t="str">
        <f t="shared" si="1634"/>
        <v>0.010035773297953-0.0213997746794984i</v>
      </c>
      <c r="I642" s="227" t="str">
        <f t="shared" si="1688"/>
        <v>0.00276731868684947-0.000312010424143467i</v>
      </c>
      <c r="J642" s="223" t="str">
        <f>IMPRODUCT(1/Nt_input,AE625)</f>
        <v>-2.5244089045702E-15+1.40946282423115E-15i</v>
      </c>
      <c r="K642" s="246" t="str">
        <f t="shared" si="1689"/>
        <v>-6.5460768412635E-18+4.68807470494098E-18i</v>
      </c>
      <c r="L642" s="222">
        <f t="shared" si="1690"/>
        <v>-341.88229562357151</v>
      </c>
      <c r="M642" s="222">
        <f t="shared" si="1635"/>
        <v>404.97592363336099</v>
      </c>
      <c r="N642" s="224">
        <f t="shared" si="1636"/>
        <v>4.9759236333609849</v>
      </c>
      <c r="O642" s="223" t="str">
        <f t="shared" si="1637"/>
        <v>-0.487725805040332-4.95196320100808i</v>
      </c>
      <c r="P642" s="223" t="str">
        <f t="shared" si="1638"/>
        <v>-4.88031265601101+0.970754543960081i</v>
      </c>
      <c r="Q642" s="223" t="str">
        <f t="shared" si="1691"/>
        <v>1.44443438595303+4.7616620322863i</v>
      </c>
      <c r="R642" s="223" t="str">
        <f t="shared" si="1692"/>
        <v>4.59715400020141-1.90420353520115i</v>
      </c>
      <c r="S642" s="223" t="str">
        <f t="shared" si="1693"/>
        <v>-2.34563416346174-4.38837286203458i</v>
      </c>
      <c r="T642" s="223" t="str">
        <f t="shared" si="1694"/>
        <v>-4.13732929427763+2.76447505247425i</v>
      </c>
      <c r="U642" s="223" t="str">
        <f t="shared" si="1695"/>
        <v>3.15669253551521+3.84644098372287i</v>
      </c>
      <c r="V642" s="223" t="str">
        <f t="shared" si="1696"/>
        <v>3.51850934381603-3.51850934381588i</v>
      </c>
      <c r="W642" s="223" t="str">
        <f t="shared" si="1697"/>
        <v>-3.84644098372274-3.15669253551537i</v>
      </c>
      <c r="X642" s="223" t="str">
        <f t="shared" si="1698"/>
        <v>-2.76447505247401+4.1373292942778i</v>
      </c>
      <c r="Y642" s="223" t="str">
        <f t="shared" si="1699"/>
        <v>4.38837286203469+2.34563416346152i</v>
      </c>
      <c r="Z642" s="223" t="str">
        <f t="shared" si="1700"/>
        <v>1.9042035352013-4.59715400020135i</v>
      </c>
      <c r="AA642" s="223" t="str">
        <f t="shared" si="1701"/>
        <v>-4.76166203228628-1.44443438595309i</v>
      </c>
      <c r="AB642" s="223" t="str">
        <f t="shared" si="1702"/>
        <v>-0.970754543959996+4.88031265601103i</v>
      </c>
      <c r="AC642" s="223" t="str">
        <f t="shared" si="1703"/>
        <v>4.95196320100809+0.487725805040148i</v>
      </c>
      <c r="AD642" s="223" t="str">
        <f t="shared" si="1704"/>
        <v>2.08479175882927E-13-4.97592363336098i</v>
      </c>
      <c r="AE642" s="223" t="str">
        <f t="shared" si="1705"/>
        <v>-4.95196320100809+0.487725805040226i</v>
      </c>
      <c r="AF642" s="223" t="str">
        <f t="shared" si="1706"/>
        <v>0.970754543960076+4.88031265601101i</v>
      </c>
      <c r="AG642" s="223" t="str">
        <f t="shared" si="1707"/>
        <v>4.76166203228625-1.44443438595317i</v>
      </c>
      <c r="AH642" s="223" t="str">
        <f t="shared" si="1708"/>
        <v>-1.90420353520138-4.59715400020132i</v>
      </c>
      <c r="AI642" s="223" t="str">
        <f t="shared" si="1709"/>
        <v>-4.38837286203465+2.34563416346159i</v>
      </c>
      <c r="AJ642" s="223" t="str">
        <f t="shared" si="1710"/>
        <v>2.76447505247409+4.13732929427774i</v>
      </c>
      <c r="AK642" s="223" t="str">
        <f t="shared" si="1711"/>
        <v>3.84644098372269-3.15669253551543i</v>
      </c>
      <c r="AL642" s="223" t="str">
        <f t="shared" si="1712"/>
        <v>-3.51850934381607-3.51850934381584i</v>
      </c>
      <c r="AM642" s="223" t="str">
        <f t="shared" si="1713"/>
        <v>-3.15669253551553+3.8464409837226i</v>
      </c>
      <c r="AN642" s="223" t="str">
        <f t="shared" si="1714"/>
        <v>4.13732929427767+2.7644750524742i</v>
      </c>
      <c r="AO642" s="223" t="str">
        <f t="shared" si="1715"/>
        <v>2.34563416346171-4.38837286203459i</v>
      </c>
      <c r="AP642" s="223" t="str">
        <f t="shared" si="1716"/>
        <v>-4.59715400020146-1.90420353520104i</v>
      </c>
      <c r="AQ642" s="223" t="str">
        <f t="shared" si="1717"/>
        <v>-1.4444343859528+4.76166203228637i</v>
      </c>
      <c r="AR642" s="223" t="str">
        <f t="shared" si="1718"/>
        <v>4.88031265601099+0.9707545439602i</v>
      </c>
      <c r="AS642" s="223" t="str">
        <f t="shared" si="1719"/>
        <v>0.487725805040373-4.95196320100807i</v>
      </c>
      <c r="AT642" s="223" t="str">
        <f t="shared" si="1720"/>
        <v>-4.97592363336098+7.80265430275772E-14i</v>
      </c>
      <c r="AU642" s="223" t="str">
        <f t="shared" si="1721"/>
        <v>0.487725805040493+4.95196320100806i</v>
      </c>
      <c r="AV642" s="223" t="str">
        <f t="shared" si="1722"/>
        <v>4.88031265601105-0.970754543959872i</v>
      </c>
      <c r="AW642" s="223" t="str">
        <f t="shared" si="1723"/>
        <v>-1.44443438595295-4.76166203228632i</v>
      </c>
      <c r="AX642" s="223" t="str">
        <f t="shared" si="1724"/>
        <v>-4.5971540002014+1.90420353520118i</v>
      </c>
      <c r="AY642" s="223" t="str">
        <f t="shared" si="1725"/>
        <v>2.34563416346185+4.38837286203452i</v>
      </c>
      <c r="AZ642" s="223" t="str">
        <f t="shared" si="1726"/>
        <v>4.13732929427788-2.76447505247388i</v>
      </c>
      <c r="BA642" s="223" t="str">
        <f t="shared" si="1727"/>
        <v>-3.15669253551524-3.84644098372284i</v>
      </c>
      <c r="BB642" s="223" t="str">
        <f t="shared" si="1728"/>
        <v>-3.51850934381596+3.51850934381595i</v>
      </c>
      <c r="BC642" s="223" t="str">
        <f t="shared" si="1729"/>
        <v>3.84644098372279+3.15669253551531i</v>
      </c>
      <c r="BD642" s="223" t="str">
        <f t="shared" si="1730"/>
        <v>2.76447505247396-4.13732929427783i</v>
      </c>
      <c r="BE642" s="223" t="str">
        <f t="shared" si="1731"/>
        <v>-4.38837286203448-2.34563416346192i</v>
      </c>
      <c r="BF642" s="223" t="str">
        <f t="shared" si="1732"/>
        <v>-1.9042035352012+4.59715400020139i</v>
      </c>
      <c r="BG642" s="223" t="str">
        <f t="shared" si="1733"/>
        <v>4.7616620322863+1.444434385953i</v>
      </c>
      <c r="BH642" s="223" t="str">
        <f t="shared" si="1734"/>
        <v>0.970754543959922-4.88031265601104i</v>
      </c>
      <c r="BI642" s="223" t="str">
        <f t="shared" si="1735"/>
        <v>-4.9519632010081-0.487725805040088i</v>
      </c>
      <c r="BJ642" s="223" t="str">
        <f t="shared" si="1736"/>
        <v>-1.65808696769167E-13+4.97592363336098i</v>
      </c>
      <c r="BK642" s="223" t="str">
        <f t="shared" si="1737"/>
        <v>4.95196320100808-0.487725805040321i</v>
      </c>
      <c r="BL642" s="223" t="str">
        <f t="shared" si="1738"/>
        <v>-0.970754543960151-4.880312656011i</v>
      </c>
      <c r="BM642" s="176"/>
      <c r="BN642" s="176"/>
      <c r="BO642" s="176"/>
      <c r="BP642" s="176"/>
      <c r="BQ642" s="176"/>
      <c r="BR642" s="176"/>
      <c r="BS642" s="176"/>
      <c r="BT642" s="176"/>
      <c r="BU642" s="176"/>
      <c r="BV642" s="176"/>
      <c r="BW642" s="223"/>
      <c r="BX642" s="223"/>
      <c r="BY642" s="223"/>
      <c r="BZ642" s="223"/>
      <c r="CH642" s="222">
        <f t="shared" si="1739"/>
        <v>-290.77833944956916</v>
      </c>
    </row>
    <row r="643" spans="1:86">
      <c r="A643" s="227">
        <f t="shared" si="1630"/>
        <v>5.6250000000000007E-3</v>
      </c>
      <c r="B643" s="228">
        <v>18</v>
      </c>
      <c r="C643" s="228">
        <f t="shared" si="1631"/>
        <v>900</v>
      </c>
      <c r="D643" s="228">
        <f t="shared" si="1740"/>
        <v>5654.8667764616275</v>
      </c>
      <c r="E643" s="227" t="str">
        <f t="shared" si="1687"/>
        <v>5654.86677646163i</v>
      </c>
      <c r="F643" s="227" t="str">
        <f t="shared" si="1632"/>
        <v>1.17387622563517-2.48599076477415i</v>
      </c>
      <c r="G643" s="227" t="str">
        <f t="shared" si="1633"/>
        <v>-2.77578395183596-0.0587812896388748i</v>
      </c>
      <c r="H643" s="227" t="str">
        <f t="shared" si="1634"/>
        <v>0.00967720688803753-0.020278623168445i</v>
      </c>
      <c r="I643" s="227" t="str">
        <f t="shared" si="1688"/>
        <v>0.00274190004162617-0.000351258406083365i</v>
      </c>
      <c r="J643" s="223" t="str">
        <f>IMPRODUCT(1/Nt_input,AF625)</f>
        <v>9.09032370861527E-15+3.65879201935647E-14i</v>
      </c>
      <c r="K643" s="246" t="str">
        <f t="shared" si="1689"/>
        <v>3.77765734841445E-17+9.712736728508E-17i</v>
      </c>
      <c r="L643" s="222">
        <f t="shared" si="1690"/>
        <v>-319.6413838443757</v>
      </c>
      <c r="M643" s="222">
        <f t="shared" si="1635"/>
        <v>404.90392640201617</v>
      </c>
      <c r="N643" s="224">
        <f t="shared" si="1636"/>
        <v>4.9039264020161522</v>
      </c>
      <c r="O643" s="223" t="str">
        <f t="shared" si="1637"/>
        <v>-0.956708580912728-4.80969883127821i</v>
      </c>
      <c r="P643" s="223" t="str">
        <f t="shared" si="1638"/>
        <v>-4.53063723176444+1.87665138758934i</v>
      </c>
      <c r="Q643" s="223" t="str">
        <f t="shared" si="1691"/>
        <v>2.72447553387911+4.07746578424457i</v>
      </c>
      <c r="R643" s="223" t="str">
        <f t="shared" si="1692"/>
        <v>3.46759961330539-3.46759961330535i</v>
      </c>
      <c r="S643" s="223" t="str">
        <f t="shared" si="1693"/>
        <v>-4.07746578424457-2.72447553387911i</v>
      </c>
      <c r="T643" s="223" t="str">
        <f t="shared" si="1694"/>
        <v>-1.87665138758911+4.53063723176453i</v>
      </c>
      <c r="U643" s="223" t="str">
        <f t="shared" si="1695"/>
        <v>4.8096988312782+0.956708580912777i</v>
      </c>
      <c r="V643" s="223" t="str">
        <f t="shared" si="1696"/>
        <v>-1.4538547743584E-13-4.90392640201615i</v>
      </c>
      <c r="W643" s="223" t="str">
        <f t="shared" si="1697"/>
        <v>-4.80969883127824+0.956708580912591i</v>
      </c>
      <c r="X643" s="223" t="str">
        <f t="shared" si="1698"/>
        <v>1.87665138758939+4.53063723176441i</v>
      </c>
      <c r="Y643" s="223" t="str">
        <f t="shared" si="1699"/>
        <v>4.07746578424471-2.72447553387891i</v>
      </c>
      <c r="Z643" s="223" t="str">
        <f t="shared" si="1700"/>
        <v>-3.46759961330535-3.46759961330539i</v>
      </c>
      <c r="AA643" s="223" t="str">
        <f t="shared" si="1701"/>
        <v>-2.72447553387894+4.07746578424469i</v>
      </c>
      <c r="AB643" s="223" t="str">
        <f t="shared" si="1702"/>
        <v>4.5306372317644+1.87665138758942i</v>
      </c>
      <c r="AC643" s="223" t="str">
        <f t="shared" si="1703"/>
        <v>0.95670858091263-4.80969883127823i</v>
      </c>
      <c r="AD643" s="223" t="str">
        <f t="shared" si="1704"/>
        <v>-4.90392640201615-1.97051944559985E-13i</v>
      </c>
      <c r="AE643" s="223" t="str">
        <f t="shared" si="1705"/>
        <v>0.956708580912743+4.80969883127821i</v>
      </c>
      <c r="AF643" s="223" t="str">
        <f t="shared" si="1706"/>
        <v>4.53063723176436-1.87665138758952i</v>
      </c>
      <c r="AG643" s="223" t="str">
        <f t="shared" si="1707"/>
        <v>-2.72447553387903-4.07746578424463i</v>
      </c>
      <c r="AH643" s="223" t="str">
        <f t="shared" si="1708"/>
        <v>-3.46759961330527+3.46759961330546i</v>
      </c>
      <c r="AI643" s="223" t="str">
        <f t="shared" si="1709"/>
        <v>4.07746578424449+2.72447553387923i</v>
      </c>
      <c r="AJ643" s="223" t="str">
        <f t="shared" si="1710"/>
        <v>1.87665138758929-4.53063723176446i</v>
      </c>
      <c r="AK643" s="223" t="str">
        <f t="shared" si="1711"/>
        <v>-4.80969883127817-0.956708580912949i</v>
      </c>
      <c r="AL643" s="223" t="str">
        <f t="shared" si="1712"/>
        <v>-5.16664671241455E-14+4.90392640201615i</v>
      </c>
      <c r="AM643" s="223" t="str">
        <f t="shared" si="1713"/>
        <v>4.80969883127818-0.956708580912885i</v>
      </c>
      <c r="AN643" s="223" t="str">
        <f t="shared" si="1714"/>
        <v>-1.87665138758922-4.53063723176448i</v>
      </c>
      <c r="AO643" s="223" t="str">
        <f t="shared" si="1715"/>
        <v>-4.07746578424454+2.72447553387915i</v>
      </c>
      <c r="AP643" s="223" t="str">
        <f t="shared" si="1716"/>
        <v>3.46759961330522+3.46759961330551i</v>
      </c>
      <c r="AQ643" s="223" t="str">
        <f t="shared" si="1717"/>
        <v>2.72447553387912-4.07746578424457i</v>
      </c>
      <c r="AR643" s="223" t="str">
        <f t="shared" si="1718"/>
        <v>-4.53063723176451-1.87665138758915i</v>
      </c>
      <c r="AS643" s="223" t="str">
        <f t="shared" si="1719"/>
        <v>-0.956708580912807+4.8096988312782i</v>
      </c>
      <c r="AT643" s="223" t="str">
        <f t="shared" si="1720"/>
        <v>4.90392640201615-9.37190103116941E-14i</v>
      </c>
      <c r="AU643" s="223" t="str">
        <f t="shared" si="1721"/>
        <v>-0.956708580912547-4.80969883127825i</v>
      </c>
      <c r="AV643" s="223" t="str">
        <f t="shared" si="1722"/>
        <v>-4.53063723176443+1.87665138758936i</v>
      </c>
      <c r="AW643" s="223" t="str">
        <f t="shared" si="1723"/>
        <v>2.72447553387887+4.07746578424474i</v>
      </c>
      <c r="AX643" s="223" t="str">
        <f t="shared" si="1724"/>
        <v>3.46759961330541-3.46759961330533i</v>
      </c>
      <c r="AY643" s="223" t="str">
        <f t="shared" si="1725"/>
        <v>-4.07746578424465-2.72447553387899i</v>
      </c>
      <c r="AZ643" s="223" t="str">
        <f t="shared" si="1726"/>
        <v>-1.87665138758947+4.53063723176438i</v>
      </c>
      <c r="BA643" s="223" t="str">
        <f t="shared" si="1727"/>
        <v>4.80969883127823+0.956708580912664i</v>
      </c>
      <c r="BB643" s="223" t="str">
        <f t="shared" si="1728"/>
        <v>2.13873918867583E-13-4.90392640201615i</v>
      </c>
      <c r="BC643" s="223" t="str">
        <f t="shared" si="1729"/>
        <v>-4.80969883127821+0.956708580912723i</v>
      </c>
      <c r="BD643" s="223" t="str">
        <f t="shared" si="1730"/>
        <v>1.87665138758946+4.53063723176438i</v>
      </c>
      <c r="BE643" s="223" t="str">
        <f t="shared" si="1731"/>
        <v>4.07746578424466-2.72447553387898i</v>
      </c>
      <c r="BF643" s="223" t="str">
        <f t="shared" si="1732"/>
        <v>-3.46759961330543-3.46759961330531i</v>
      </c>
      <c r="BG643" s="223" t="str">
        <f t="shared" si="1733"/>
        <v>-2.72447553387925+4.07746578424448i</v>
      </c>
      <c r="BH643" s="223" t="str">
        <f t="shared" si="1734"/>
        <v>4.53063723176445+1.8766513875893i</v>
      </c>
      <c r="BI643" s="223" t="str">
        <f t="shared" si="1735"/>
        <v>0.956708580912556-4.80969883127825i</v>
      </c>
      <c r="BJ643" s="223" t="str">
        <f t="shared" si="1736"/>
        <v>-4.90392640201615-1.03332934248291E-13i</v>
      </c>
      <c r="BK643" s="223" t="str">
        <f t="shared" si="1737"/>
        <v>0.956708580912831+4.80969883127819i</v>
      </c>
      <c r="BL643" s="223" t="str">
        <f t="shared" si="1738"/>
        <v>4.5306372317645-1.87665138758918i</v>
      </c>
      <c r="BM643" s="176"/>
      <c r="BN643" s="176"/>
      <c r="BO643" s="176"/>
      <c r="BP643" s="176"/>
      <c r="BQ643" s="176"/>
      <c r="BR643" s="176"/>
      <c r="BS643" s="176"/>
      <c r="BT643" s="176"/>
      <c r="BU643" s="176"/>
      <c r="BV643" s="176"/>
      <c r="BW643" s="223"/>
      <c r="BX643" s="223"/>
      <c r="BY643" s="223"/>
      <c r="BZ643" s="223"/>
      <c r="CH643" s="222">
        <f t="shared" si="1739"/>
        <v>-268.47311222209959</v>
      </c>
    </row>
    <row r="644" spans="1:86">
      <c r="A644" s="227">
        <f t="shared" si="1630"/>
        <v>5.9375000000000009E-3</v>
      </c>
      <c r="B644" s="228">
        <v>19</v>
      </c>
      <c r="C644" s="228">
        <f t="shared" si="1631"/>
        <v>950</v>
      </c>
      <c r="D644" s="228">
        <f t="shared" si="1740"/>
        <v>5969.0260418206071</v>
      </c>
      <c r="E644" s="227" t="str">
        <f t="shared" si="1687"/>
        <v>5969.02604182061i</v>
      </c>
      <c r="F644" s="227" t="str">
        <f t="shared" si="1632"/>
        <v>1.13652490547616-2.36251414953019i</v>
      </c>
      <c r="G644" s="227" t="str">
        <f t="shared" si="1633"/>
        <v>-2.78247507530859-0.0893620982871947i</v>
      </c>
      <c r="H644" s="227" t="str">
        <f t="shared" si="1634"/>
        <v>0.00937219625110555-0.0192685913988469i</v>
      </c>
      <c r="I644" s="227" t="str">
        <f t="shared" si="1688"/>
        <v>0.00271567302728909-0.000387004536081558i</v>
      </c>
      <c r="J644" s="223" t="str">
        <f>IMPRODUCT(1/Nt_input,AG625)</f>
        <v>-1.73828575773978E-14+1.80385220649448E-14i</v>
      </c>
      <c r="K644" s="246" t="str">
        <f t="shared" si="1689"/>
        <v>-4.02251675968061E-17+5.57139725564423E-17i</v>
      </c>
      <c r="L644" s="222">
        <f t="shared" si="1690"/>
        <v>-323.25863822565884</v>
      </c>
      <c r="M644" s="222">
        <f t="shared" si="1635"/>
        <v>404.78470167866107</v>
      </c>
      <c r="N644" s="224">
        <f t="shared" si="1636"/>
        <v>4.7847016786610439</v>
      </c>
      <c r="O644" s="223" t="str">
        <f t="shared" si="1637"/>
        <v>-1.38892558254901-4.57867403075636i</v>
      </c>
      <c r="P644" s="223" t="str">
        <f t="shared" si="1638"/>
        <v>-3.97833404973963+2.658237826543i</v>
      </c>
      <c r="Q644" s="223" t="str">
        <f t="shared" si="1691"/>
        <v>3.69862441382723+3.03538261166908i</v>
      </c>
      <c r="R644" s="223" t="str">
        <f t="shared" si="1692"/>
        <v>1.83102606123301-4.42048795008734i</v>
      </c>
      <c r="S644" s="223" t="str">
        <f t="shared" si="1693"/>
        <v>-4.76166203228629-0.468982775872396i</v>
      </c>
      <c r="T644" s="223" t="str">
        <f t="shared" si="1694"/>
        <v>0.933448991240914+4.69276497755142i</v>
      </c>
      <c r="U644" s="223" t="str">
        <f t="shared" si="1695"/>
        <v>4.21973015397439-2.25549275800679i</v>
      </c>
      <c r="V644" s="223" t="str">
        <f t="shared" si="1696"/>
        <v>-3.38329500293582-3.38329500293594i</v>
      </c>
      <c r="W644" s="223" t="str">
        <f t="shared" si="1697"/>
        <v>-2.25549275800651+4.21973015397454i</v>
      </c>
      <c r="X644" s="223" t="str">
        <f t="shared" si="1698"/>
        <v>4.69276497755138+0.933448991241077i</v>
      </c>
      <c r="Y644" s="223" t="str">
        <f t="shared" si="1699"/>
        <v>-0.468982775872221-4.76166203228631i</v>
      </c>
      <c r="Z644" s="223" t="str">
        <f t="shared" si="1700"/>
        <v>-4.42048795008729+1.83102606123312i</v>
      </c>
      <c r="AA644" s="223" t="str">
        <f t="shared" si="1701"/>
        <v>3.03538261166903+3.69862441382727i</v>
      </c>
      <c r="AB644" s="223" t="str">
        <f t="shared" si="1702"/>
        <v>2.65823782654282-3.97833404973975i</v>
      </c>
      <c r="AC644" s="223" t="str">
        <f t="shared" si="1703"/>
        <v>-4.57867403075637-1.38892558254899i</v>
      </c>
      <c r="AD644" s="223" t="str">
        <f t="shared" si="1704"/>
        <v>-1.67056284851578E-13+4.78470167866104i</v>
      </c>
      <c r="AE644" s="223" t="str">
        <f t="shared" si="1705"/>
        <v>4.57867403075632-1.38892558254912i</v>
      </c>
      <c r="AF644" s="223" t="str">
        <f t="shared" si="1706"/>
        <v>-2.65823782654293-3.97833404973968i</v>
      </c>
      <c r="AG644" s="223" t="str">
        <f t="shared" si="1707"/>
        <v>-3.03538261166892+3.69862441382736i</v>
      </c>
      <c r="AH644" s="223" t="str">
        <f t="shared" si="1708"/>
        <v>4.42048795008734+1.83102606123298i</v>
      </c>
      <c r="AI644" s="223" t="str">
        <f t="shared" si="1709"/>
        <v>0.468982775872553-4.76166203228628i</v>
      </c>
      <c r="AJ644" s="223" t="str">
        <f t="shared" si="1710"/>
        <v>-4.69276497755136+0.933448991241197i</v>
      </c>
      <c r="AK644" s="223" t="str">
        <f t="shared" si="1711"/>
        <v>2.25549275800662+4.21973015397448i</v>
      </c>
      <c r="AL644" s="223" t="str">
        <f t="shared" si="1712"/>
        <v>3.38329500293607-3.3832950029357i</v>
      </c>
      <c r="AM644" s="223" t="str">
        <f t="shared" si="1713"/>
        <v>-4.21973015397446-2.25549275800666i</v>
      </c>
      <c r="AN644" s="223" t="str">
        <f t="shared" si="1714"/>
        <v>-0.93344899124124+4.69276497755135i</v>
      </c>
      <c r="AO644" s="223" t="str">
        <f t="shared" si="1715"/>
        <v>4.76166203228628-0.468982775872545i</v>
      </c>
      <c r="AP644" s="223" t="str">
        <f t="shared" si="1716"/>
        <v>-1.83102606123294-4.42048795008736i</v>
      </c>
      <c r="AQ644" s="223" t="str">
        <f t="shared" si="1717"/>
        <v>-3.69862441382708+3.03538261166925i</v>
      </c>
      <c r="AR644" s="223" t="str">
        <f t="shared" si="1718"/>
        <v>3.97833404973965+2.65823782654297i</v>
      </c>
      <c r="AS644" s="223" t="str">
        <f t="shared" si="1719"/>
        <v>1.38892558254915-4.57867403075632i</v>
      </c>
      <c r="AT644" s="223" t="str">
        <f t="shared" si="1720"/>
        <v>-4.78470167866104+1.4185033317409E-13i</v>
      </c>
      <c r="AU644" s="223" t="str">
        <f t="shared" si="1721"/>
        <v>1.38892558254897+4.57867403075637i</v>
      </c>
      <c r="AV644" s="223" t="str">
        <f t="shared" si="1722"/>
        <v>3.9783340497395-2.65823782654321i</v>
      </c>
      <c r="AW644" s="223" t="str">
        <f t="shared" si="1723"/>
        <v>-3.69862441382727-3.03538261166904i</v>
      </c>
      <c r="AX644" s="223" t="str">
        <f t="shared" si="1724"/>
        <v>-1.83102606123315+4.42048795008728i</v>
      </c>
      <c r="AY644" s="223" t="str">
        <f t="shared" si="1725"/>
        <v>4.76166203228631+0.468982775872229i</v>
      </c>
      <c r="AZ644" s="223" t="str">
        <f t="shared" si="1726"/>
        <v>-0.933448991241053-4.69276497755139i</v>
      </c>
      <c r="BA644" s="223" t="str">
        <f t="shared" si="1727"/>
        <v>-4.21973015397457+2.25549275800646i</v>
      </c>
      <c r="BB644" s="223" t="str">
        <f t="shared" si="1728"/>
        <v>3.38329500293593+3.38329500293584i</v>
      </c>
      <c r="BC644" s="223" t="str">
        <f t="shared" si="1729"/>
        <v>2.25549275800682-4.21973015397437i</v>
      </c>
      <c r="BD644" s="223" t="str">
        <f t="shared" si="1730"/>
        <v>-4.69276497755142-0.933448991240919i</v>
      </c>
      <c r="BE644" s="223" t="str">
        <f t="shared" si="1731"/>
        <v>0.468982775872362+4.7616620322863i</v>
      </c>
      <c r="BF644" s="223" t="str">
        <f t="shared" si="1732"/>
        <v>4.42048795008743-1.83102606123278i</v>
      </c>
      <c r="BG644" s="223" t="str">
        <f t="shared" si="1733"/>
        <v>-3.03538261166914-3.69862441382718i</v>
      </c>
      <c r="BH644" s="223" t="str">
        <f t="shared" si="1734"/>
        <v>-2.65823782654312+3.97833404973955i</v>
      </c>
      <c r="BI644" s="223" t="str">
        <f t="shared" si="1735"/>
        <v>4.57867403075641+1.38892558254884i</v>
      </c>
      <c r="BJ644" s="223" t="str">
        <f t="shared" si="1736"/>
        <v>4.22046267802475E-14-4.78470167866104i</v>
      </c>
      <c r="BK644" s="223" t="str">
        <f t="shared" si="1737"/>
        <v>-4.57867403075642+1.38892558254882i</v>
      </c>
      <c r="BL644" s="223" t="str">
        <f t="shared" si="1738"/>
        <v>2.65823782654305+3.9783340497396i</v>
      </c>
      <c r="BM644" s="176"/>
      <c r="BN644" s="176"/>
      <c r="BO644" s="176"/>
      <c r="BP644" s="176"/>
      <c r="BQ644" s="176"/>
      <c r="BR644" s="176"/>
      <c r="BS644" s="176"/>
      <c r="BT644" s="176"/>
      <c r="BU644" s="176"/>
      <c r="BV644" s="176"/>
      <c r="BW644" s="223"/>
      <c r="BX644" s="223"/>
      <c r="BY644" s="223"/>
      <c r="BZ644" s="223"/>
      <c r="CH644" s="222">
        <f t="shared" si="1739"/>
        <v>-272.02350271030025</v>
      </c>
    </row>
    <row r="645" spans="1:86">
      <c r="A645" s="227">
        <f t="shared" si="1630"/>
        <v>6.2500000000000012E-3</v>
      </c>
      <c r="B645" s="228">
        <v>20</v>
      </c>
      <c r="C645" s="228">
        <f t="shared" si="1631"/>
        <v>1000</v>
      </c>
      <c r="D645" s="228">
        <f t="shared" si="1740"/>
        <v>6283.1853071795858</v>
      </c>
      <c r="E645" s="227" t="str">
        <f t="shared" si="1687"/>
        <v>6283.18530717959i</v>
      </c>
      <c r="F645" s="227" t="str">
        <f t="shared" si="1632"/>
        <v>1.10449238212928-2.25076893907183i</v>
      </c>
      <c r="G645" s="227" t="str">
        <f t="shared" si="1633"/>
        <v>-2.7895037842448-0.118428016837543i</v>
      </c>
      <c r="H645" s="227" t="str">
        <f t="shared" si="1634"/>
        <v>0.00911063300227843-0.0183543810237161i</v>
      </c>
      <c r="I645" s="227" t="str">
        <f t="shared" si="1688"/>
        <v>0.00268885857917305-0.000419551358065905i</v>
      </c>
      <c r="J645" s="223" t="str">
        <f>IMPRODUCT(1/Nt_input,AH625)</f>
        <v>-3.56312811829358E-14+1.02340011465251E-14i</v>
      </c>
      <c r="K645" s="246" t="str">
        <f t="shared" si="1689"/>
        <v>-9.15137870161916E-17+4.24669341920297E-17i</v>
      </c>
      <c r="L645" s="222">
        <f t="shared" si="1690"/>
        <v>-319.92328434410581</v>
      </c>
      <c r="M645" s="222">
        <f t="shared" si="1635"/>
        <v>404.61939766255642</v>
      </c>
      <c r="N645" s="224">
        <f t="shared" si="1636"/>
        <v>4.619397662556433</v>
      </c>
      <c r="O645" s="223" t="str">
        <f t="shared" si="1637"/>
        <v>-1.76776695296636-4.26776695296637i</v>
      </c>
      <c r="P645" s="223" t="str">
        <f t="shared" si="1638"/>
        <v>-3.26640741219095+3.26640741219093i</v>
      </c>
      <c r="Q645" s="223" t="str">
        <f t="shared" si="1691"/>
        <v>4.26776695296636+1.76776695296638i</v>
      </c>
      <c r="R645" s="223" t="str">
        <f t="shared" si="1692"/>
        <v>1.37234099249098E-14-4.61939766255643i</v>
      </c>
      <c r="S645" s="223" t="str">
        <f t="shared" si="1693"/>
        <v>-4.26776695296637+1.76776695296636i</v>
      </c>
      <c r="T645" s="223" t="str">
        <f t="shared" si="1694"/>
        <v>3.26640741219086+3.26640741219102i</v>
      </c>
      <c r="U645" s="223" t="str">
        <f t="shared" si="1695"/>
        <v>1.76776695296656-4.26776695296629i</v>
      </c>
      <c r="V645" s="223" t="str">
        <f t="shared" si="1696"/>
        <v>-4.61939766255643+1.53078550049596E-13i</v>
      </c>
      <c r="W645" s="223" t="str">
        <f t="shared" si="1697"/>
        <v>1.76776695296643+4.26776695296634i</v>
      </c>
      <c r="X645" s="223" t="str">
        <f t="shared" si="1698"/>
        <v>3.26640741219096-3.26640741219092i</v>
      </c>
      <c r="Y645" s="223" t="str">
        <f t="shared" si="1699"/>
        <v>-4.26776695296632-1.76776695296649i</v>
      </c>
      <c r="Z645" s="223" t="str">
        <f t="shared" si="1700"/>
        <v>-2.25798448990042E-13+4.61939766255643i</v>
      </c>
      <c r="AA645" s="223" t="str">
        <f t="shared" si="1701"/>
        <v>4.26776695296631-1.76776695296649i</v>
      </c>
      <c r="AB645" s="223" t="str">
        <f t="shared" si="1702"/>
        <v>-3.26640741219097-3.26640741219091i</v>
      </c>
      <c r="AC645" s="223" t="str">
        <f t="shared" si="1703"/>
        <v>-1.76776695296642+4.26776695296635i</v>
      </c>
      <c r="AD645" s="223" t="str">
        <f t="shared" si="1704"/>
        <v>4.61939766255643+1.53362023281139E-13i</v>
      </c>
      <c r="AE645" s="223" t="str">
        <f t="shared" si="1705"/>
        <v>-1.76776695296658-4.26776695296628i</v>
      </c>
      <c r="AF645" s="223" t="str">
        <f t="shared" si="1706"/>
        <v>-3.26640741219085+3.26640741219103i</v>
      </c>
      <c r="AG645" s="223" t="str">
        <f t="shared" si="1707"/>
        <v>4.26776695296638+1.76776695296634i</v>
      </c>
      <c r="AH645" s="223" t="str">
        <f t="shared" si="1708"/>
        <v>6.45142003086533E-14-4.61939766255643i</v>
      </c>
      <c r="AI645" s="223" t="str">
        <f t="shared" si="1709"/>
        <v>-4.26776695296643+1.76776695296622i</v>
      </c>
      <c r="AJ645" s="223" t="str">
        <f t="shared" si="1710"/>
        <v>3.26640741219108+3.2664074121908i</v>
      </c>
      <c r="AK645" s="223" t="str">
        <f t="shared" si="1711"/>
        <v>1.76776695296627-4.26776695296641i</v>
      </c>
      <c r="AL645" s="223" t="str">
        <f t="shared" si="1712"/>
        <v>-4.61939766255643+7.92222540024904E-15i</v>
      </c>
      <c r="AM645" s="223" t="str">
        <f t="shared" si="1713"/>
        <v>1.76776695296629+4.2677669529664i</v>
      </c>
      <c r="AN645" s="223" t="str">
        <f t="shared" si="1714"/>
        <v>3.26640741219107-3.26640741219081i</v>
      </c>
      <c r="AO645" s="223" t="str">
        <f t="shared" si="1715"/>
        <v>-4.26776695296643-1.7677669529662i</v>
      </c>
      <c r="AP645" s="223" t="str">
        <f t="shared" si="1716"/>
        <v>8.03586511091516E-14+4.61939766255643i</v>
      </c>
      <c r="AQ645" s="223" t="str">
        <f t="shared" si="1717"/>
        <v>4.26776695296637-1.76776695296636i</v>
      </c>
      <c r="AR645" s="223" t="str">
        <f t="shared" si="1718"/>
        <v>-3.26640741219086-3.26640741219102i</v>
      </c>
      <c r="AS645" s="223" t="str">
        <f t="shared" si="1719"/>
        <v>-1.76776695296656+4.26776695296629i</v>
      </c>
      <c r="AT645" s="223" t="str">
        <f t="shared" si="1720"/>
        <v>4.61939766255643-1.52795076818054E-13i</v>
      </c>
      <c r="AU645" s="223" t="str">
        <f t="shared" si="1721"/>
        <v>-1.76776695296645-4.26776695296633i</v>
      </c>
      <c r="AV645" s="223" t="str">
        <f t="shared" si="1722"/>
        <v>-3.26640741219095+3.26640741219093i</v>
      </c>
      <c r="AW645" s="223" t="str">
        <f t="shared" si="1723"/>
        <v>4.26776695296633+1.76776695296647i</v>
      </c>
      <c r="AX645" s="223" t="str">
        <f t="shared" si="1724"/>
        <v>2.0146482632621E-13-4.61939766255643i</v>
      </c>
      <c r="AY645" s="223" t="str">
        <f t="shared" si="1725"/>
        <v>-4.2677669529663+1.76776695296652i</v>
      </c>
      <c r="AZ645" s="223" t="str">
        <f t="shared" si="1726"/>
        <v>3.26640741219098+3.2664074121909i</v>
      </c>
      <c r="BA645" s="223" t="str">
        <f t="shared" si="1727"/>
        <v>1.7677669529664-4.26776695296636i</v>
      </c>
      <c r="BB645" s="223" t="str">
        <f t="shared" si="1728"/>
        <v>-4.61939766255643-1.29028400617307E-13i</v>
      </c>
      <c r="BC645" s="223" t="str">
        <f t="shared" si="1729"/>
        <v>1.76776695296616+4.26776695296646i</v>
      </c>
      <c r="BD645" s="223" t="str">
        <f t="shared" si="1730"/>
        <v>3.26640741219085-3.26640741219104i</v>
      </c>
      <c r="BE645" s="223" t="str">
        <f t="shared" si="1731"/>
        <v>-4.26776695296638-1.76776695296633i</v>
      </c>
      <c r="BF645" s="223" t="str">
        <f t="shared" si="1732"/>
        <v>-5.65919749084046E-14+4.61939766255643i</v>
      </c>
      <c r="BG645" s="223" t="str">
        <f t="shared" si="1733"/>
        <v>4.26776695296643-1.76776695296623i</v>
      </c>
      <c r="BH645" s="223" t="str">
        <f t="shared" si="1734"/>
        <v>-3.26640741219076-3.26640741219112i</v>
      </c>
      <c r="BI645" s="223" t="str">
        <f t="shared" si="1735"/>
        <v>-1.76776695296626+4.26776695296641i</v>
      </c>
      <c r="BJ645" s="223" t="str">
        <f t="shared" si="1736"/>
        <v>4.61939766255643-1.58444508004981E-14i</v>
      </c>
      <c r="BK645" s="223" t="str">
        <f t="shared" si="1737"/>
        <v>-1.7677669529663-4.2677669529664i</v>
      </c>
      <c r="BL645" s="223" t="str">
        <f t="shared" si="1738"/>
        <v>-3.26640741219107+3.26640741219081i</v>
      </c>
      <c r="BM645" s="176"/>
      <c r="BN645" s="176"/>
      <c r="BO645" s="176"/>
      <c r="BP645" s="176"/>
      <c r="BQ645" s="176"/>
      <c r="BR645" s="176"/>
      <c r="BS645" s="176"/>
      <c r="BT645" s="176"/>
      <c r="BU645" s="176"/>
      <c r="BV645" s="176"/>
      <c r="BW645" s="223"/>
      <c r="BX645" s="223"/>
      <c r="BY645" s="223"/>
      <c r="BZ645" s="223"/>
      <c r="CH645" s="222">
        <f t="shared" si="1739"/>
        <v>-268.61911192190132</v>
      </c>
    </row>
    <row r="646" spans="1:86">
      <c r="A646" s="227">
        <f t="shared" si="1630"/>
        <v>6.5625000000000015E-3</v>
      </c>
      <c r="B646" s="228">
        <v>21</v>
      </c>
      <c r="C646" s="228">
        <f t="shared" si="1631"/>
        <v>1050</v>
      </c>
      <c r="D646" s="228">
        <f t="shared" si="1740"/>
        <v>6597.3445725385654</v>
      </c>
      <c r="E646" s="227" t="str">
        <f t="shared" si="1687"/>
        <v>6597.34457253857i</v>
      </c>
      <c r="F646" s="227" t="str">
        <f t="shared" si="1632"/>
        <v>1.07681823695354-2.14920314200035i</v>
      </c>
      <c r="G646" s="227" t="str">
        <f t="shared" si="1633"/>
        <v>-2.7968663953501-0.146168404238167i</v>
      </c>
      <c r="H646" s="227" t="str">
        <f t="shared" si="1634"/>
        <v>0.00888467251847334-0.0175233155138371i</v>
      </c>
      <c r="I646" s="227" t="str">
        <f t="shared" si="1688"/>
        <v>0.00266164432189477-0.000449162510936171i</v>
      </c>
      <c r="J646" s="223" t="str">
        <f>IMPRODUCT(1/Nt_input,AI625)</f>
        <v>9.45003014100714E-14+7.63330371134075E-14i</v>
      </c>
      <c r="K646" s="246" t="str">
        <f t="shared" si="1689"/>
        <v>2.85812129282703E-16+1.60725402140311E-16i</v>
      </c>
      <c r="L646" s="222">
        <f t="shared" si="1690"/>
        <v>-309.68505783625903</v>
      </c>
      <c r="M646" s="222">
        <f t="shared" si="1635"/>
        <v>404.40960632174176</v>
      </c>
      <c r="N646" s="224">
        <f t="shared" si="1636"/>
        <v>4.4096063217417738</v>
      </c>
      <c r="O646" s="223" t="str">
        <f t="shared" si="1637"/>
        <v>-2.07867403075636-3.88892558254901i</v>
      </c>
      <c r="P646" s="223" t="str">
        <f t="shared" si="1638"/>
        <v>-2.4498460116948+3.66645365874548i</v>
      </c>
      <c r="Q646" s="223" t="str">
        <f t="shared" si="1691"/>
        <v>4.38837286203458+0.432217001636261i</v>
      </c>
      <c r="R646" s="223" t="str">
        <f t="shared" si="1692"/>
        <v>-1.68748328258295-4.0739450270896i</v>
      </c>
      <c r="S646" s="223" t="str">
        <f t="shared" si="1693"/>
        <v>-2.79742463631857+3.40867178192077i</v>
      </c>
      <c r="T646" s="223" t="str">
        <f t="shared" si="1694"/>
        <v>4.32487697273735+0.860271517273005i</v>
      </c>
      <c r="U646" s="223" t="str">
        <f t="shared" si="1695"/>
        <v>-1.280041147926-4.21973015397446i</v>
      </c>
      <c r="V646" s="223" t="str">
        <f t="shared" si="1696"/>
        <v>-3.11806253246672+3.11806253246664i</v>
      </c>
      <c r="W646" s="223" t="str">
        <f t="shared" si="1697"/>
        <v>4.21973015397442+1.28004114792612i</v>
      </c>
      <c r="X646" s="223" t="str">
        <f t="shared" si="1698"/>
        <v>-0.860271517272881-4.32487697273738i</v>
      </c>
      <c r="Y646" s="223" t="str">
        <f t="shared" si="1699"/>
        <v>-3.40867178192086+2.79742463631846i</v>
      </c>
      <c r="Z646" s="223" t="str">
        <f t="shared" si="1700"/>
        <v>4.07394502708957+1.68748328258303i</v>
      </c>
      <c r="AA646" s="223" t="str">
        <f t="shared" si="1701"/>
        <v>-0.432217001636173-4.38837286203459i</v>
      </c>
      <c r="AB646" s="223" t="str">
        <f t="shared" si="1702"/>
        <v>-3.66645365874555+2.4498460116947i</v>
      </c>
      <c r="AC646" s="223" t="str">
        <f t="shared" si="1703"/>
        <v>3.88892558254895+2.07867403075647i</v>
      </c>
      <c r="AD646" s="223" t="str">
        <f t="shared" si="1704"/>
        <v>1.23168058720758E-13-4.40960632174177i</v>
      </c>
      <c r="AE646" s="223" t="str">
        <f t="shared" si="1705"/>
        <v>-3.88892558254907+2.07867403075624i</v>
      </c>
      <c r="AF646" s="223" t="str">
        <f t="shared" si="1706"/>
        <v>3.6664536587454+2.44984601169492i</v>
      </c>
      <c r="AG646" s="223" t="str">
        <f t="shared" si="1707"/>
        <v>0.432217001636419-4.38837286203457i</v>
      </c>
      <c r="AH646" s="223" t="str">
        <f t="shared" si="1708"/>
        <v>-4.07394502708966+1.6874832825828i</v>
      </c>
      <c r="AI646" s="223" t="str">
        <f t="shared" si="1709"/>
        <v>3.40867178192069+2.79742463631867i</v>
      </c>
      <c r="AJ646" s="223" t="str">
        <f t="shared" si="1710"/>
        <v>0.860271517273137-4.32487697273733i</v>
      </c>
      <c r="AK646" s="223" t="str">
        <f t="shared" si="1711"/>
        <v>-4.21973015397449+1.28004114792589i</v>
      </c>
      <c r="AL646" s="223" t="str">
        <f t="shared" si="1712"/>
        <v>3.11806253246655+3.11806253246681i</v>
      </c>
      <c r="AM646" s="223" t="str">
        <f t="shared" si="1713"/>
        <v>1.28004114792624-4.21973015397439i</v>
      </c>
      <c r="AN646" s="223" t="str">
        <f t="shared" si="1714"/>
        <v>-4.32487697273741+0.860271517272745i</v>
      </c>
      <c r="AO646" s="223" t="str">
        <f t="shared" si="1715"/>
        <v>2.79742463631836+3.40867178192094i</v>
      </c>
      <c r="AP646" s="223" t="str">
        <f t="shared" si="1716"/>
        <v>1.68748328258273-4.07394502708969i</v>
      </c>
      <c r="AQ646" s="223" t="str">
        <f t="shared" si="1717"/>
        <v>-4.3883728620346+0.432217001636051i</v>
      </c>
      <c r="AR646" s="223" t="str">
        <f t="shared" si="1718"/>
        <v>2.44984601169458+3.66645365874562i</v>
      </c>
      <c r="AS646" s="223" t="str">
        <f t="shared" si="1719"/>
        <v>2.07867403075618-3.8889255825491i</v>
      </c>
      <c r="AT646" s="223" t="str">
        <f t="shared" si="1720"/>
        <v>-4.40960632174177+1.92313806085045E-13i</v>
      </c>
      <c r="AU646" s="223" t="str">
        <f t="shared" si="1721"/>
        <v>2.07867403075654+3.88892558254891i</v>
      </c>
      <c r="AV646" s="223" t="str">
        <f t="shared" si="1722"/>
        <v>2.44984601169465-3.66645365874558i</v>
      </c>
      <c r="AW646" s="223" t="str">
        <f t="shared" si="1723"/>
        <v>-4.3883728620346-0.432217001636105i</v>
      </c>
      <c r="AX646" s="223" t="str">
        <f t="shared" si="1724"/>
        <v>1.68748328258306+4.07394502708955i</v>
      </c>
      <c r="AY646" s="223" t="str">
        <f t="shared" si="1725"/>
        <v>2.79742463631842-3.40867178192089i</v>
      </c>
      <c r="AZ646" s="223" t="str">
        <f t="shared" si="1726"/>
        <v>-4.3248769727374-0.860271517272798i</v>
      </c>
      <c r="BA646" s="223" t="str">
        <f t="shared" si="1727"/>
        <v>1.28004114792616+4.21973015397441i</v>
      </c>
      <c r="BB646" s="223" t="str">
        <f t="shared" si="1728"/>
        <v>3.11806253246659-3.11806253246677i</v>
      </c>
      <c r="BC646" s="223" t="str">
        <f t="shared" si="1729"/>
        <v>-4.21973015397447-1.28004114792597i</v>
      </c>
      <c r="BD646" s="223" t="str">
        <f t="shared" si="1730"/>
        <v>0.860271517273053+4.32487697273734i</v>
      </c>
      <c r="BE646" s="223" t="str">
        <f t="shared" si="1731"/>
        <v>3.40867178192072-2.79742463631863i</v>
      </c>
      <c r="BF646" s="223" t="str">
        <f t="shared" si="1732"/>
        <v>-4.07394502708963-1.68748328258288i</v>
      </c>
      <c r="BG646" s="223" t="str">
        <f t="shared" si="1733"/>
        <v>0.432217001636365+4.38837286203457i</v>
      </c>
      <c r="BH646" s="223" t="str">
        <f t="shared" si="1734"/>
        <v>3.66645365874543-2.44984601169487i</v>
      </c>
      <c r="BI646" s="223" t="str">
        <f t="shared" si="1735"/>
        <v>-3.88892558254903-2.07867403075632i</v>
      </c>
      <c r="BJ646" s="223" t="str">
        <f t="shared" si="1736"/>
        <v>6.91457473642871E-14+4.40960632174177i</v>
      </c>
      <c r="BK646" s="223" t="str">
        <f t="shared" si="1737"/>
        <v>3.88892558254855-2.07867403075721i</v>
      </c>
      <c r="BL646" s="223" t="str">
        <f t="shared" si="1738"/>
        <v>-3.66645365874526-2.44984601169512i</v>
      </c>
      <c r="BM646" s="176"/>
      <c r="BN646" s="176"/>
      <c r="BO646" s="176"/>
      <c r="BP646" s="176"/>
      <c r="BQ646" s="176"/>
      <c r="BR646" s="176"/>
      <c r="BS646" s="176"/>
      <c r="BT646" s="176"/>
      <c r="BU646" s="176"/>
      <c r="BV646" s="176"/>
      <c r="BW646" s="223"/>
      <c r="BX646" s="223"/>
      <c r="BY646" s="223"/>
      <c r="BZ646" s="223"/>
      <c r="CH646" s="222">
        <f t="shared" si="1739"/>
        <v>-258.31000759614096</v>
      </c>
    </row>
    <row r="647" spans="1:86">
      <c r="A647" s="227">
        <f t="shared" si="1630"/>
        <v>6.8750000000000018E-3</v>
      </c>
      <c r="B647" s="228">
        <v>22</v>
      </c>
      <c r="C647" s="228">
        <f t="shared" si="1631"/>
        <v>1100</v>
      </c>
      <c r="D647" s="228">
        <f t="shared" si="1740"/>
        <v>6911.5038378975451</v>
      </c>
      <c r="E647" s="227" t="str">
        <f t="shared" si="1687"/>
        <v>6911.50383789755i</v>
      </c>
      <c r="F647" s="227" t="str">
        <f t="shared" si="1632"/>
        <v>1.05274830397492-2.0565215383876i</v>
      </c>
      <c r="G647" s="227" t="str">
        <f t="shared" si="1633"/>
        <v>-2.80455906672742-0.172737085734724i</v>
      </c>
      <c r="H647" s="227" t="str">
        <f t="shared" si="1634"/>
        <v>0.00868815483176336-0.0167648156287169i</v>
      </c>
      <c r="I647" s="227" t="str">
        <f t="shared" si="1688"/>
        <v>0.0026341904890219-0.000476071233540057i</v>
      </c>
      <c r="J647" s="223" t="str">
        <f>IMPRODUCT(1/Nt_input,AJ625)</f>
        <v>1.89859385808441E-15-2.14411821630736E-15i</v>
      </c>
      <c r="K647" s="246" t="str">
        <f t="shared" si="1689"/>
        <v>3.9805048793882E-18-6.55188173274527E-18i</v>
      </c>
      <c r="L647" s="222">
        <f t="shared" si="1690"/>
        <v>-342.30832682921152</v>
      </c>
      <c r="M647" s="222">
        <f t="shared" si="1635"/>
        <v>404.15734806151272</v>
      </c>
      <c r="N647" s="224">
        <f t="shared" si="1636"/>
        <v>4.1573480615127245</v>
      </c>
      <c r="O647" s="223" t="str">
        <f t="shared" si="1637"/>
        <v>-2.30969883127821-3.45670858091273i</v>
      </c>
      <c r="P647" s="223" t="str">
        <f t="shared" si="1638"/>
        <v>-1.59094822571602+3.84088878355709i</v>
      </c>
      <c r="Q647" s="223" t="str">
        <f t="shared" si="1691"/>
        <v>4.07746578424458-0.811058372053651i</v>
      </c>
      <c r="R647" s="223" t="str">
        <f t="shared" si="1692"/>
        <v>-2.93968900604839-2.9396890060484i</v>
      </c>
      <c r="S647" s="223" t="str">
        <f t="shared" si="1693"/>
        <v>-0.811058372053701+4.07746578424457i</v>
      </c>
      <c r="T647" s="223" t="str">
        <f t="shared" si="1694"/>
        <v>3.84088878355707-1.59094822571606i</v>
      </c>
      <c r="U647" s="223" t="str">
        <f t="shared" si="1695"/>
        <v>-3.45670858091277-2.30969883127815i</v>
      </c>
      <c r="V647" s="223" t="str">
        <f t="shared" si="1696"/>
        <v>1.52282254214802E-13+4.15734806151272i</v>
      </c>
      <c r="W647" s="223" t="str">
        <f t="shared" si="1697"/>
        <v>3.45670858091283-2.30969883127806i</v>
      </c>
      <c r="X647" s="223" t="str">
        <f t="shared" si="1698"/>
        <v>-3.84088878355704-1.59094822571615i</v>
      </c>
      <c r="Y647" s="223" t="str">
        <f t="shared" si="1699"/>
        <v>0.811058372053601+4.07746578424459i</v>
      </c>
      <c r="Z647" s="223" t="str">
        <f t="shared" si="1700"/>
        <v>2.93968900604838-2.93968900604841i</v>
      </c>
      <c r="AA647" s="223" t="str">
        <f t="shared" si="1701"/>
        <v>-4.0774657842446-0.811058372053543i</v>
      </c>
      <c r="AB647" s="223" t="str">
        <f t="shared" si="1702"/>
        <v>1.59094822571619+3.84088878355702i</v>
      </c>
      <c r="AC647" s="223" t="str">
        <f t="shared" si="1703"/>
        <v>2.30969883127836-3.45670858091263i</v>
      </c>
      <c r="AD647" s="223" t="str">
        <f t="shared" si="1704"/>
        <v>-4.15734806151272-1.08991776689185E-13i</v>
      </c>
      <c r="AE647" s="223" t="str">
        <f t="shared" si="1705"/>
        <v>2.3096988312782+3.45670858091273i</v>
      </c>
      <c r="AF647" s="223" t="str">
        <f t="shared" si="1706"/>
        <v>1.59094822571601-3.84088878355709i</v>
      </c>
      <c r="AG647" s="223" t="str">
        <f t="shared" si="1707"/>
        <v>-4.07746578424457+0.811058372053734i</v>
      </c>
      <c r="AH647" s="223" t="str">
        <f t="shared" si="1708"/>
        <v>2.93968900604852+2.93968900604827i</v>
      </c>
      <c r="AI647" s="223" t="str">
        <f t="shared" si="1709"/>
        <v>0.811058372053813-4.07746578424455i</v>
      </c>
      <c r="AJ647" s="223" t="str">
        <f t="shared" si="1710"/>
        <v>-3.84088878355711+1.59094822571596i</v>
      </c>
      <c r="AK647" s="223" t="str">
        <f t="shared" si="1711"/>
        <v>3.45670858091271+2.30969883127824i</v>
      </c>
      <c r="AL647" s="223" t="str">
        <f t="shared" si="1712"/>
        <v>-5.80603448512879E-14-4.15734806151272i</v>
      </c>
      <c r="AM647" s="223" t="str">
        <f t="shared" si="1713"/>
        <v>-3.45670858091266+2.30969883127831i</v>
      </c>
      <c r="AN647" s="223" t="str">
        <f t="shared" si="1714"/>
        <v>3.84088878355716+1.59094822571586i</v>
      </c>
      <c r="AO647" s="223" t="str">
        <f t="shared" si="1715"/>
        <v>-0.811058372053493-4.07746578424462i</v>
      </c>
      <c r="AP647" s="223" t="str">
        <f t="shared" si="1716"/>
        <v>-2.93968900604846+2.93968900604833i</v>
      </c>
      <c r="AQ647" s="223" t="str">
        <f t="shared" si="1717"/>
        <v>4.07746578424458+0.811058372053651i</v>
      </c>
      <c r="AR647" s="223" t="str">
        <f t="shared" si="1718"/>
        <v>-1.59094822571612-3.84088878355705i</v>
      </c>
      <c r="AS647" s="223" t="str">
        <f t="shared" si="1719"/>
        <v>-2.3096988312781+3.4567085809128i</v>
      </c>
      <c r="AT647" s="223" t="str">
        <f t="shared" si="1720"/>
        <v>4.15734806151272+2.17983553378369E-13i</v>
      </c>
      <c r="AU647" s="223" t="str">
        <f t="shared" si="1721"/>
        <v>-2.30969883127808-3.45670858091281i</v>
      </c>
      <c r="AV647" s="223" t="str">
        <f t="shared" si="1722"/>
        <v>-1.59094822571608+3.84088878355706i</v>
      </c>
      <c r="AW647" s="223" t="str">
        <f t="shared" si="1723"/>
        <v>4.07746578424458-0.81105837205366i</v>
      </c>
      <c r="AX647" s="223" t="str">
        <f t="shared" si="1724"/>
        <v>-2.93968900604845-2.93968900604834i</v>
      </c>
      <c r="AY647" s="223" t="str">
        <f t="shared" si="1725"/>
        <v>-0.811058372053518+4.07746578424461i</v>
      </c>
      <c r="AZ647" s="223" t="str">
        <f t="shared" si="1726"/>
        <v>3.84088878355716-1.59094822571583i</v>
      </c>
      <c r="BA647" s="223" t="str">
        <f t="shared" si="1727"/>
        <v>-3.45670858091266-2.30969883127831i</v>
      </c>
      <c r="BB647" s="223" t="str">
        <f t="shared" si="1728"/>
        <v>-5.09314318378967E-14+4.15734806151272i</v>
      </c>
      <c r="BC647" s="223" t="str">
        <f t="shared" si="1729"/>
        <v>3.45670858091272-2.30969883127822i</v>
      </c>
      <c r="BD647" s="223" t="str">
        <f t="shared" si="1730"/>
        <v>-3.84088878355711-1.59094822571598i</v>
      </c>
      <c r="BE647" s="223" t="str">
        <f t="shared" si="1731"/>
        <v>0.811058372053418+4.07746578424463i</v>
      </c>
      <c r="BF647" s="223" t="str">
        <f t="shared" si="1732"/>
        <v>2.93968900604852-2.93968900604827i</v>
      </c>
      <c r="BG647" s="223" t="str">
        <f t="shared" si="1733"/>
        <v>-4.07746578424456-0.811058372053759i</v>
      </c>
      <c r="BH647" s="223" t="str">
        <f t="shared" si="1734"/>
        <v>1.59094822571599+3.8408887835571i</v>
      </c>
      <c r="BI647" s="223" t="str">
        <f t="shared" si="1735"/>
        <v>2.30969883127891-3.45670858091226i</v>
      </c>
      <c r="BJ647" s="223" t="str">
        <f t="shared" si="1736"/>
        <v>-4.15734806151272-7.10991880535E-13i</v>
      </c>
      <c r="BK647" s="223" t="str">
        <f t="shared" si="1737"/>
        <v>2.30969883127767+3.45670858091308i</v>
      </c>
      <c r="BL647" s="223" t="str">
        <f t="shared" si="1738"/>
        <v>1.59094822571659-3.84088878355685i</v>
      </c>
      <c r="BM647" s="176"/>
      <c r="BN647" s="176"/>
      <c r="BO647" s="176"/>
      <c r="BP647" s="176"/>
      <c r="BQ647" s="176"/>
      <c r="BR647" s="176"/>
      <c r="BS647" s="176"/>
      <c r="BT647" s="176"/>
      <c r="BU647" s="176"/>
      <c r="BV647" s="176"/>
      <c r="BW647" s="223"/>
      <c r="BX647" s="223"/>
      <c r="BY647" s="223"/>
      <c r="BZ647" s="223"/>
      <c r="CH647" s="222">
        <f t="shared" si="1739"/>
        <v>-290.86085447277748</v>
      </c>
    </row>
    <row r="648" spans="1:86">
      <c r="A648" s="227">
        <f t="shared" si="1630"/>
        <v>7.187500000000002E-3</v>
      </c>
      <c r="B648" s="228">
        <v>23</v>
      </c>
      <c r="C648" s="228">
        <f t="shared" si="1631"/>
        <v>1150</v>
      </c>
      <c r="D648" s="228">
        <f t="shared" si="1740"/>
        <v>7225.6631032565238</v>
      </c>
      <c r="E648" s="227" t="str">
        <f t="shared" si="1687"/>
        <v>7225.66310325652i</v>
      </c>
      <c r="F648" s="227" t="str">
        <f t="shared" si="1632"/>
        <v>1.0316839591004-1.97163583521413i</v>
      </c>
      <c r="G648" s="227" t="str">
        <f t="shared" si="1633"/>
        <v>-2.81257780212534-0.198260107038382i</v>
      </c>
      <c r="H648" s="227" t="str">
        <f t="shared" si="1634"/>
        <v>0.00851619042775561-0.0160699922902085i</v>
      </c>
      <c r="I648" s="227" t="str">
        <f t="shared" si="1688"/>
        <v>0.00260663428623915-0.000500486491661356i</v>
      </c>
      <c r="J648" s="223" t="str">
        <f>IMPRODUCT(1/Nt_input,AK625)</f>
        <v>-2.94648881031881E-15-1.70747964378659E-13i</v>
      </c>
      <c r="K648" s="246" t="str">
        <f t="shared" si="1689"/>
        <v>-9.31374684071903E-17-4.43602820407558E-16i</v>
      </c>
      <c r="L648" s="222">
        <f t="shared" si="1690"/>
        <v>-306.87276837463043</v>
      </c>
      <c r="M648" s="222">
        <f t="shared" si="1635"/>
        <v>403.86505226681368</v>
      </c>
      <c r="N648" s="224">
        <f t="shared" si="1636"/>
        <v>3.8650522668136826</v>
      </c>
      <c r="O648" s="223" t="str">
        <f t="shared" si="1637"/>
        <v>-2.45196320100807-2.98772580504033i</v>
      </c>
      <c r="P648" s="223" t="str">
        <f t="shared" si="1638"/>
        <v>-0.754034291341839+3.79078637128i</v>
      </c>
      <c r="Q648" s="223" t="str">
        <f t="shared" si="1691"/>
        <v>3.4086717819208-1.82197302623789i</v>
      </c>
      <c r="R648" s="223" t="str">
        <f t="shared" si="1692"/>
        <v>-3.5708426813955-1.47909146773475i</v>
      </c>
      <c r="S648" s="223" t="str">
        <f t="shared" si="1693"/>
        <v>1.12196544984357+3.69862441382724i</v>
      </c>
      <c r="T648" s="223" t="str">
        <f t="shared" si="1694"/>
        <v>2.14730798850656-3.21367350981668i</v>
      </c>
      <c r="U648" s="223" t="str">
        <f t="shared" si="1695"/>
        <v>-3.84644098372275+0.378841370417182i</v>
      </c>
      <c r="V648" s="223" t="str">
        <f t="shared" si="1696"/>
        <v>2.73300466750436+2.73300466750442i</v>
      </c>
      <c r="W648" s="223" t="str">
        <f t="shared" si="1697"/>
        <v>0.378841370417262-3.84644098372274i</v>
      </c>
      <c r="X648" s="223" t="str">
        <f t="shared" si="1698"/>
        <v>-3.21367350981673+2.14730798850649i</v>
      </c>
      <c r="Y648" s="223" t="str">
        <f t="shared" si="1699"/>
        <v>3.69862441382722+1.12196544984365i</v>
      </c>
      <c r="Z648" s="223" t="str">
        <f t="shared" si="1700"/>
        <v>-1.47909146773486-3.57084268139546i</v>
      </c>
      <c r="AA648" s="223" t="str">
        <f t="shared" si="1701"/>
        <v>-1.821973026238+3.40867178192074i</v>
      </c>
      <c r="AB648" s="223" t="str">
        <f t="shared" si="1702"/>
        <v>3.79078637127999-0.754034291341866i</v>
      </c>
      <c r="AC648" s="223" t="str">
        <f t="shared" si="1703"/>
        <v>-2.98772580504043-2.45196320100795i</v>
      </c>
      <c r="AD648" s="223" t="str">
        <f t="shared" si="1704"/>
        <v>-9.46998086090732E-14+3.86505226681368i</v>
      </c>
      <c r="AE648" s="223" t="str">
        <f t="shared" si="1705"/>
        <v>2.98772580504028-2.45196320100812i</v>
      </c>
      <c r="AF648" s="223" t="str">
        <f t="shared" si="1706"/>
        <v>-3.79078637127996-0.754034291342025i</v>
      </c>
      <c r="AG648" s="223" t="str">
        <f t="shared" si="1707"/>
        <v>1.82197302623784+3.40867178192083i</v>
      </c>
      <c r="AH648" s="223" t="str">
        <f t="shared" si="1708"/>
        <v>1.47909146773465-3.57084268139555i</v>
      </c>
      <c r="AI648" s="223" t="str">
        <f t="shared" si="1709"/>
        <v>-3.69862441382726+1.1219654498435i</v>
      </c>
      <c r="AJ648" s="223" t="str">
        <f t="shared" si="1710"/>
        <v>3.21367350981663+2.14730798850664i</v>
      </c>
      <c r="AK648" s="223" t="str">
        <f t="shared" si="1711"/>
        <v>-0.378841370417484-3.84644098372272i</v>
      </c>
      <c r="AL648" s="223" t="str">
        <f t="shared" si="1712"/>
        <v>-2.73300466750449+2.73300466750429i</v>
      </c>
      <c r="AM648" s="223" t="str">
        <f t="shared" si="1713"/>
        <v>3.84644098372273+0.378841370417356i</v>
      </c>
      <c r="AN648" s="223" t="str">
        <f t="shared" si="1714"/>
        <v>-2.14730798850675-3.21367350981656i</v>
      </c>
      <c r="AO648" s="223" t="str">
        <f t="shared" si="1715"/>
        <v>-1.12196544984374+3.69862441382719i</v>
      </c>
      <c r="AP648" s="223" t="str">
        <f t="shared" si="1716"/>
        <v>3.5708426813955-1.47909146773477i</v>
      </c>
      <c r="AQ648" s="223" t="str">
        <f t="shared" si="1717"/>
        <v>-3.40867178192089-1.82197302623773i</v>
      </c>
      <c r="AR648" s="223" t="str">
        <f t="shared" si="1718"/>
        <v>0.7540342913418+3.79078637128001i</v>
      </c>
      <c r="AS648" s="223" t="str">
        <f t="shared" si="1719"/>
        <v>2.451963201008-2.98772580504038i</v>
      </c>
      <c r="AT648" s="223" t="str">
        <f t="shared" si="1720"/>
        <v>-3.86505226681368-1.89399617218146E-13i</v>
      </c>
      <c r="AU648" s="223" t="str">
        <f t="shared" si="1721"/>
        <v>2.45196320100804+2.98772580504035i</v>
      </c>
      <c r="AV648" s="223" t="str">
        <f t="shared" si="1722"/>
        <v>0.754034291341742-3.79078637128002i</v>
      </c>
      <c r="AW648" s="223" t="str">
        <f t="shared" si="1723"/>
        <v>-3.40867178192086+1.82197302623778i</v>
      </c>
      <c r="AX648" s="223" t="str">
        <f t="shared" si="1724"/>
        <v>3.57084268139552+1.47909146773471i</v>
      </c>
      <c r="AY648" s="223" t="str">
        <f t="shared" si="1725"/>
        <v>-1.12196544984375-3.69862441382719i</v>
      </c>
      <c r="AZ648" s="223" t="str">
        <f t="shared" si="1726"/>
        <v>-2.14730798850672+3.21367350981658i</v>
      </c>
      <c r="BA648" s="223" t="str">
        <f t="shared" si="1727"/>
        <v>3.84644098372273-0.37884137041739i</v>
      </c>
      <c r="BB648" s="223" t="str">
        <f t="shared" si="1728"/>
        <v>-2.73300466750452-2.73300466750427i</v>
      </c>
      <c r="BC648" s="223" t="str">
        <f t="shared" si="1729"/>
        <v>-0.378841370417423+3.84644098372272i</v>
      </c>
      <c r="BD648" s="223" t="str">
        <f t="shared" si="1730"/>
        <v>3.2136735098166-2.14730798850669i</v>
      </c>
      <c r="BE648" s="223" t="str">
        <f t="shared" si="1731"/>
        <v>-3.69862441382716-1.12196544984383i</v>
      </c>
      <c r="BF648" s="223" t="str">
        <f t="shared" si="1732"/>
        <v>1.47909146773468+3.57084268139553i</v>
      </c>
      <c r="BG648" s="223" t="str">
        <f t="shared" si="1733"/>
        <v>1.82197302623747-3.40867178192102i</v>
      </c>
      <c r="BH648" s="223" t="str">
        <f t="shared" si="1734"/>
        <v>-3.79078637127965+0.754034291343594i</v>
      </c>
      <c r="BI648" s="223" t="str">
        <f t="shared" si="1735"/>
        <v>2.98772580503984+2.45196320100866i</v>
      </c>
      <c r="BJ648" s="223" t="str">
        <f t="shared" si="1736"/>
        <v>-5.39786017628054E-13-3.86505226681368i</v>
      </c>
      <c r="BK648" s="223" t="str">
        <f t="shared" si="1737"/>
        <v>-2.98772580503919+2.45196320100946i</v>
      </c>
      <c r="BL648" s="223" t="str">
        <f t="shared" si="1738"/>
        <v>3.79078637127985+0.754034291342589i</v>
      </c>
      <c r="BM648" s="176"/>
      <c r="BN648" s="176"/>
      <c r="BO648" s="176"/>
      <c r="BP648" s="176"/>
      <c r="BQ648" s="176"/>
      <c r="BR648" s="176"/>
      <c r="BS648" s="176"/>
      <c r="BT648" s="176"/>
      <c r="BU648" s="176"/>
      <c r="BV648" s="176"/>
      <c r="BW648" s="223"/>
      <c r="BX648" s="223"/>
      <c r="BY648" s="223"/>
      <c r="BZ648" s="223"/>
      <c r="CH648" s="222">
        <f t="shared" si="1739"/>
        <v>-255.35159624514421</v>
      </c>
    </row>
    <row r="649" spans="1:86">
      <c r="A649" s="227">
        <f t="shared" si="1630"/>
        <v>7.5000000000000023E-3</v>
      </c>
      <c r="B649" s="228">
        <v>24</v>
      </c>
      <c r="C649" s="228">
        <f t="shared" si="1631"/>
        <v>1200</v>
      </c>
      <c r="D649" s="228">
        <f t="shared" si="1740"/>
        <v>7539.8223686155034</v>
      </c>
      <c r="E649" s="227" t="str">
        <f t="shared" si="1687"/>
        <v>7539.8223686155i</v>
      </c>
      <c r="F649" s="227" t="str">
        <f t="shared" si="1632"/>
        <v>1.01314531682355-1.89362571248944i</v>
      </c>
      <c r="G649" s="227" t="str">
        <f t="shared" si="1633"/>
        <v>-2.82091845532597-0.222841550873823i</v>
      </c>
      <c r="H649" s="227" t="str">
        <f t="shared" si="1634"/>
        <v>0.00836485963924115-0.015431328410356i</v>
      </c>
      <c r="I649" s="227" t="str">
        <f t="shared" si="1688"/>
        <v>0.0025790932236521-0.000522597430128402i</v>
      </c>
      <c r="J649" s="223" t="str">
        <f>IMPRODUCT(1/Nt_input,AL625)</f>
        <v>8.09829024043911E-14+4.62355848052098E-14i</v>
      </c>
      <c r="K649" s="246" t="str">
        <f t="shared" si="1689"/>
        <v>2.33025052622531E-16+7.69244267818346E-17i</v>
      </c>
      <c r="L649" s="222">
        <f t="shared" si="1690"/>
        <v>-312.2027336553125</v>
      </c>
      <c r="M649" s="222">
        <f t="shared" si="1635"/>
        <v>403.53553390593271</v>
      </c>
      <c r="N649" s="224">
        <f t="shared" si="1636"/>
        <v>3.5355339059327346</v>
      </c>
      <c r="O649" s="223" t="str">
        <f t="shared" si="1637"/>
        <v>-2.49999999999999-2.50000000000001i</v>
      </c>
      <c r="P649" s="223" t="str">
        <f t="shared" si="1638"/>
        <v>-6.49733085319579E-16+3.53553390593273i</v>
      </c>
      <c r="Q649" s="223" t="str">
        <f t="shared" si="1691"/>
        <v>2.50000000000001-2.49999999999999i</v>
      </c>
      <c r="R649" s="223" t="str">
        <f t="shared" si="1692"/>
        <v>-3.53553390593273-1.29946617063916E-15i</v>
      </c>
      <c r="S649" s="223" t="str">
        <f t="shared" si="1693"/>
        <v>2.49999999999994+2.50000000000006i</v>
      </c>
      <c r="T649" s="223" t="str">
        <f t="shared" si="1694"/>
        <v>-1.04817087934538E-13-3.53553390593273i</v>
      </c>
      <c r="U649" s="223" t="str">
        <f t="shared" si="1695"/>
        <v>-2.50000000000003+2.49999999999996i</v>
      </c>
      <c r="V649" s="223" t="str">
        <f t="shared" si="1696"/>
        <v>3.53553390593273-1.48129943692364E-13i</v>
      </c>
      <c r="W649" s="223" t="str">
        <f t="shared" si="1697"/>
        <v>-2.49999999999999-2.50000000000001i</v>
      </c>
      <c r="X649" s="223" t="str">
        <f t="shared" si="1698"/>
        <v>-1.72818650964445E-13+3.53553390593273i</v>
      </c>
      <c r="Y649" s="223" t="str">
        <f t="shared" si="1699"/>
        <v>2.49999999999998-2.50000000000001i</v>
      </c>
      <c r="Z649" s="223" t="str">
        <f t="shared" si="1700"/>
        <v>-3.53553390593273-1.4206653487609E-13i</v>
      </c>
      <c r="AA649" s="223" t="str">
        <f t="shared" si="1701"/>
        <v>2.50000000000004+2.49999999999996i</v>
      </c>
      <c r="AB649" s="223" t="str">
        <f t="shared" si="1702"/>
        <v>9.87536791182634E-14-3.53553390593273i</v>
      </c>
      <c r="AC649" s="223" t="str">
        <f t="shared" si="1703"/>
        <v>-2.49999999999993+2.50000000000007i</v>
      </c>
      <c r="AD649" s="223" t="str">
        <f t="shared" si="1704"/>
        <v>3.53553390593273+5.54408233604372E-14i</v>
      </c>
      <c r="AE649" s="223" t="str">
        <f t="shared" si="1705"/>
        <v>-2.50000000000008-2.49999999999991i</v>
      </c>
      <c r="AF649" s="223" t="str">
        <f t="shared" si="1706"/>
        <v>-3.72494469415517E-14+3.53553390593273i</v>
      </c>
      <c r="AG649" s="223" t="str">
        <f t="shared" si="1707"/>
        <v>2.50000000000013-2.49999999999986i</v>
      </c>
      <c r="AH649" s="223" t="str">
        <f t="shared" si="1708"/>
        <v>-3.53553390593273+6.06340881627439E-15i</v>
      </c>
      <c r="AI649" s="223" t="str">
        <f t="shared" si="1709"/>
        <v>2.49999999999989+2.5000000000001i</v>
      </c>
      <c r="AJ649" s="223" t="str">
        <f t="shared" si="1710"/>
        <v>-4.93762645741004E-14-3.53553390593273i</v>
      </c>
      <c r="AK649" s="223" t="str">
        <f t="shared" si="1711"/>
        <v>-2.50000000000009+2.4999999999999i</v>
      </c>
      <c r="AL649" s="223" t="str">
        <f t="shared" si="1712"/>
        <v>3.53553390593273-6.75676409929862E-14i</v>
      </c>
      <c r="AM649" s="223" t="str">
        <f t="shared" si="1713"/>
        <v>-2.49999999999994-2.50000000000006i</v>
      </c>
      <c r="AN649" s="223" t="str">
        <f t="shared" si="1714"/>
        <v>1.10880496750812E-13+3.53553390593273i</v>
      </c>
      <c r="AO649" s="223" t="str">
        <f t="shared" si="1715"/>
        <v>2.50000000000003-2.49999999999997i</v>
      </c>
      <c r="AP649" s="223" t="str">
        <f t="shared" si="1716"/>
        <v>-3.53553390593273+1.54193352508638E-13i</v>
      </c>
      <c r="AQ649" s="223" t="str">
        <f t="shared" si="1717"/>
        <v>2.49999999999998+2.50000000000002i</v>
      </c>
      <c r="AR649" s="223" t="str">
        <f t="shared" si="1718"/>
        <v>1.54194502478701E-13-3.53553390593273i</v>
      </c>
      <c r="AS649" s="223" t="str">
        <f t="shared" si="1719"/>
        <v>-2.49999999999999+2.50000000000001i</v>
      </c>
      <c r="AT649" s="223" t="str">
        <f t="shared" si="1720"/>
        <v>3.53553390593273+1.10881646720875E-13i</v>
      </c>
      <c r="AU649" s="223" t="str">
        <f t="shared" si="1721"/>
        <v>-2.50000000000004-2.49999999999995i</v>
      </c>
      <c r="AV649" s="223" t="str">
        <f t="shared" si="1722"/>
        <v>-1.17811749640929E-13+3.53553390593273i</v>
      </c>
      <c r="AW649" s="223" t="str">
        <f t="shared" si="1723"/>
        <v>2.49999999999993-2.50000000000007i</v>
      </c>
      <c r="AX649" s="223" t="str">
        <f t="shared" si="1724"/>
        <v>-3.53553390593273-7.44988938831035E-14i</v>
      </c>
      <c r="AY649" s="223" t="str">
        <f t="shared" si="1725"/>
        <v>2.5000000000001+2.49999999999989i</v>
      </c>
      <c r="AZ649" s="223" t="str">
        <f t="shared" si="1726"/>
        <v>3.11860381252773E-14-3.53553390593273i</v>
      </c>
      <c r="BA649" s="223" t="str">
        <f t="shared" si="1727"/>
        <v>-2.50000000000011+2.49999999999988i</v>
      </c>
      <c r="BB649" s="223" t="str">
        <f t="shared" si="1728"/>
        <v>3.53553390593273-1.21268176325488E-14i</v>
      </c>
      <c r="BC649" s="223" t="str">
        <f t="shared" si="1729"/>
        <v>-2.49999999999988-2.50000000000012i</v>
      </c>
      <c r="BD649" s="223" t="str">
        <f t="shared" si="1730"/>
        <v>5.54396733903749E-14+3.53553390593273i</v>
      </c>
      <c r="BE649" s="223" t="str">
        <f t="shared" si="1731"/>
        <v>2.49999999999959-2.50000000000041i</v>
      </c>
      <c r="BF649" s="223" t="str">
        <f t="shared" si="1732"/>
        <v>-3.53553390593273-6.0464889234213E-13i</v>
      </c>
      <c r="BG649" s="223" t="str">
        <f t="shared" si="1733"/>
        <v>2.50000000000118+2.49999999999881i</v>
      </c>
      <c r="BH649" s="223" t="str">
        <f t="shared" si="1734"/>
        <v>-4.93766095651194E-13-3.53553390593273i</v>
      </c>
      <c r="BI649" s="223" t="str">
        <f t="shared" si="1735"/>
        <v>-2.50000000000052+2.49999999999947i</v>
      </c>
      <c r="BJ649" s="223" t="str">
        <f t="shared" si="1736"/>
        <v>3.53553390593273-1.59218108364451E-12i</v>
      </c>
      <c r="BK649" s="223" t="str">
        <f t="shared" si="1737"/>
        <v>-2.50000000000025-2.49999999999975i</v>
      </c>
      <c r="BL649" s="223" t="str">
        <f t="shared" si="1738"/>
        <v>-8.76653994491699E-13+3.53553390593273i</v>
      </c>
      <c r="BM649" s="176"/>
      <c r="BN649" s="176"/>
      <c r="BO649" s="176"/>
      <c r="BP649" s="176"/>
      <c r="BQ649" s="176"/>
      <c r="BR649" s="176"/>
      <c r="BS649" s="176"/>
      <c r="BT649" s="176"/>
      <c r="BU649" s="176"/>
      <c r="BV649" s="176"/>
      <c r="BW649" s="223"/>
      <c r="BX649" s="223"/>
      <c r="BY649" s="223"/>
      <c r="BZ649" s="223"/>
      <c r="CH649" s="222">
        <f t="shared" si="1739"/>
        <v>-260.60682477382619</v>
      </c>
    </row>
    <row r="650" spans="1:86">
      <c r="A650" s="227">
        <f t="shared" si="1630"/>
        <v>7.8125000000000017E-3</v>
      </c>
      <c r="B650" s="228">
        <v>25</v>
      </c>
      <c r="C650" s="228">
        <f t="shared" si="1631"/>
        <v>1250</v>
      </c>
      <c r="D650" s="228">
        <f t="shared" si="1740"/>
        <v>7853.981633974483</v>
      </c>
      <c r="E650" s="227" t="str">
        <f t="shared" si="1687"/>
        <v>7853.98163397448i</v>
      </c>
      <c r="F650" s="227" t="str">
        <f t="shared" si="1632"/>
        <v>0.996744158824831-1.82170816331859i</v>
      </c>
      <c r="G650" s="227" t="str">
        <f t="shared" si="1633"/>
        <v>-2.82957673466256-0.246567958385539i</v>
      </c>
      <c r="H650" s="227" t="str">
        <f t="shared" si="1634"/>
        <v>0.00823099152917977-0.0148424284635219i</v>
      </c>
      <c r="I650" s="227" t="str">
        <f t="shared" si="1688"/>
        <v>0.0025516677506524-0.00054257663945705i</v>
      </c>
      <c r="J650" s="223" t="str">
        <f>IMPRODUCT(1/Nt_input,AM625)</f>
        <v>1.13207444178524E-14+1.56584814559045E-14i</v>
      </c>
      <c r="K650" s="246" t="str">
        <f t="shared" si="1689"/>
        <v>3.73827046917573E-17+3.38128706928296E-17i</v>
      </c>
      <c r="L650" s="222">
        <f t="shared" si="1690"/>
        <v>-325.95033478898824</v>
      </c>
      <c r="M650" s="222">
        <f t="shared" si="1635"/>
        <v>403.17196642081825</v>
      </c>
      <c r="N650" s="224">
        <f t="shared" si="1636"/>
        <v>3.1719664208182259</v>
      </c>
      <c r="O650" s="223" t="str">
        <f t="shared" si="1637"/>
        <v>-2.45196320100808-2.01227419495967i</v>
      </c>
      <c r="P650" s="223" t="str">
        <f t="shared" si="1638"/>
        <v>0.61881995046177+3.11101797547184i</v>
      </c>
      <c r="Q650" s="223" t="str">
        <f t="shared" si="1691"/>
        <v>1.49525462009535-2.79742463631854i</v>
      </c>
      <c r="R650" s="223" t="str">
        <f t="shared" si="1692"/>
        <v>-2.93051485400705+1.21385899726552i</v>
      </c>
      <c r="S650" s="223" t="str">
        <f t="shared" si="1693"/>
        <v>3.03538261166906+0.920773248729302i</v>
      </c>
      <c r="T650" s="223" t="str">
        <f t="shared" si="1694"/>
        <v>-1.76225012354445-2.63739369015435i</v>
      </c>
      <c r="U650" s="223" t="str">
        <f t="shared" si="1695"/>
        <v>-0.310907077789934+3.15669253551538i</v>
      </c>
      <c r="V650" s="223" t="str">
        <f t="shared" si="1696"/>
        <v>2.2429189658566-2.24291896585658i</v>
      </c>
      <c r="W650" s="223" t="str">
        <f t="shared" si="1697"/>
        <v>-3.15669253551538+0.310907077789889i</v>
      </c>
      <c r="X650" s="223" t="str">
        <f t="shared" si="1698"/>
        <v>2.63739369015449+1.76225012354423i</v>
      </c>
      <c r="Y650" s="223" t="str">
        <f t="shared" si="1699"/>
        <v>-0.920773248729254-3.03538261166907i</v>
      </c>
      <c r="Z650" s="223" t="str">
        <f t="shared" si="1700"/>
        <v>-1.21385899726556+2.93051485400703i</v>
      </c>
      <c r="AA650" s="223" t="str">
        <f t="shared" si="1701"/>
        <v>2.79742463631859-1.49525462009524i</v>
      </c>
      <c r="AB650" s="223" t="str">
        <f t="shared" si="1702"/>
        <v>-3.11101797547186-0.618819950461655i</v>
      </c>
      <c r="AC650" s="223" t="str">
        <f t="shared" si="1703"/>
        <v>2.01227419495971+2.45196320100805i</v>
      </c>
      <c r="AD650" s="223" t="str">
        <f t="shared" si="1704"/>
        <v>4.4299471921138E-14-3.17196642081823i</v>
      </c>
      <c r="AE650" s="223" t="str">
        <f t="shared" si="1705"/>
        <v>-2.01227419495978+2.45196320100799i</v>
      </c>
      <c r="AF650" s="223" t="str">
        <f t="shared" si="1706"/>
        <v>3.11101797547181-0.618819950461877i</v>
      </c>
      <c r="AG650" s="223" t="str">
        <f t="shared" si="1707"/>
        <v>-2.79742463631855-1.49525462009533i</v>
      </c>
      <c r="AH650" s="223" t="str">
        <f t="shared" si="1708"/>
        <v>1.21385899726547+2.93051485400706i</v>
      </c>
      <c r="AI650" s="223" t="str">
        <f t="shared" si="1709"/>
        <v>0.920773248729349-3.03538261166904i</v>
      </c>
      <c r="AJ650" s="223" t="str">
        <f t="shared" si="1710"/>
        <v>-2.63739369015437+1.76225012354441i</v>
      </c>
      <c r="AK650" s="223" t="str">
        <f t="shared" si="1711"/>
        <v>3.15669253551537+0.310907077789989i</v>
      </c>
      <c r="AL650" s="223" t="str">
        <f t="shared" si="1712"/>
        <v>-2.24291896585653-2.24291896585664i</v>
      </c>
      <c r="AM650" s="223" t="str">
        <f t="shared" si="1713"/>
        <v>0.310907077789834+3.15669253551539i</v>
      </c>
      <c r="AN650" s="223" t="str">
        <f t="shared" si="1714"/>
        <v>1.76225012354427-2.63739369015446i</v>
      </c>
      <c r="AO650" s="223" t="str">
        <f t="shared" si="1715"/>
        <v>-3.03538261166908+0.920773248729222i</v>
      </c>
      <c r="AP650" s="223" t="str">
        <f t="shared" si="1716"/>
        <v>2.93051485400701+1.21385899726559i</v>
      </c>
      <c r="AQ650" s="223" t="str">
        <f t="shared" si="1717"/>
        <v>-1.49525462009522-2.79742463631861i</v>
      </c>
      <c r="AR650" s="223" t="str">
        <f t="shared" si="1718"/>
        <v>-0.618819950461696+3.11101797547185i</v>
      </c>
      <c r="AS650" s="223" t="str">
        <f t="shared" si="1719"/>
        <v>2.45196320100808-2.01227419495967i</v>
      </c>
      <c r="AT650" s="223" t="str">
        <f t="shared" si="1720"/>
        <v>-3.17196642081823-8.85989438422763E-14i</v>
      </c>
      <c r="AU650" s="223" t="str">
        <f t="shared" si="1721"/>
        <v>2.45196320100817+2.01227419495957i</v>
      </c>
      <c r="AV650" s="223" t="str">
        <f t="shared" si="1722"/>
        <v>-0.618819950461833-3.11101797547182i</v>
      </c>
      <c r="AW650" s="223" t="str">
        <f t="shared" si="1723"/>
        <v>-1.49525462009537+2.79742463631853i</v>
      </c>
      <c r="AX650" s="223" t="str">
        <f t="shared" si="1724"/>
        <v>2.93051485400708-1.21385899726543i</v>
      </c>
      <c r="AY650" s="223" t="str">
        <f t="shared" si="1725"/>
        <v>-3.03538261166912-0.920773248729089i</v>
      </c>
      <c r="AZ650" s="223" t="str">
        <f t="shared" si="1726"/>
        <v>1.76225012354437+2.6373936901544i</v>
      </c>
      <c r="BA650" s="223" t="str">
        <f t="shared" si="1727"/>
        <v>0.310907077790033-3.15669253551537i</v>
      </c>
      <c r="BB650" s="223" t="str">
        <f t="shared" si="1728"/>
        <v>-2.24291896585668+2.2429189658565i</v>
      </c>
      <c r="BC650" s="223" t="str">
        <f t="shared" si="1729"/>
        <v>3.15669253551539-0.31090707778979i</v>
      </c>
      <c r="BD650" s="223" t="str">
        <f t="shared" si="1730"/>
        <v>-2.63739369015426-1.76225012354458i</v>
      </c>
      <c r="BE650" s="223" t="str">
        <f t="shared" si="1731"/>
        <v>0.920773248728854+3.03538261166919i</v>
      </c>
      <c r="BF650" s="223" t="str">
        <f t="shared" si="1732"/>
        <v>1.21385899726595-2.93051485400687i</v>
      </c>
      <c r="BG650" s="223" t="str">
        <f t="shared" si="1733"/>
        <v>-2.79742463631879+1.49525462009488i</v>
      </c>
      <c r="BH650" s="223" t="str">
        <f t="shared" si="1734"/>
        <v>3.11101797547171+0.618819950462382i</v>
      </c>
      <c r="BI650" s="223" t="str">
        <f t="shared" si="1735"/>
        <v>-2.01227419495913-2.45196320100852i</v>
      </c>
      <c r="BJ650" s="223" t="str">
        <f t="shared" si="1736"/>
        <v>-7.86505548295748E-13+3.17196642081823i</v>
      </c>
      <c r="BK650" s="223" t="str">
        <f t="shared" si="1737"/>
        <v>2.01227419496035-2.45196320100752i</v>
      </c>
      <c r="BL650" s="223" t="str">
        <f t="shared" si="1738"/>
        <v>-3.11101797547202+0.61881995046084i</v>
      </c>
      <c r="BM650" s="176"/>
      <c r="BN650" s="176"/>
      <c r="BO650" s="176"/>
      <c r="BP650" s="176"/>
      <c r="BQ650" s="176"/>
      <c r="BR650" s="176"/>
      <c r="BS650" s="176"/>
      <c r="BT650" s="176"/>
      <c r="BU650" s="176"/>
      <c r="BV650" s="176"/>
      <c r="BW650" s="223"/>
      <c r="BX650" s="223"/>
      <c r="BY650" s="223"/>
      <c r="BZ650" s="223"/>
      <c r="CH650" s="222">
        <f t="shared" si="1739"/>
        <v>-274.27886990112705</v>
      </c>
    </row>
    <row r="651" spans="1:86">
      <c r="A651" s="227">
        <f t="shared" si="1630"/>
        <v>8.125000000000002E-3</v>
      </c>
      <c r="B651" s="228">
        <v>26</v>
      </c>
      <c r="C651" s="228">
        <f t="shared" si="1631"/>
        <v>1300</v>
      </c>
      <c r="D651" s="228">
        <f t="shared" si="1740"/>
        <v>8168.1408993334617</v>
      </c>
      <c r="E651" s="227" t="str">
        <f t="shared" si="1687"/>
        <v>8168.14089933346i</v>
      </c>
      <c r="F651" s="227" t="str">
        <f t="shared" si="1632"/>
        <v>0.982163772248674-1.7552131891047i</v>
      </c>
      <c r="G651" s="227" t="str">
        <f t="shared" si="1633"/>
        <v>-2.83854820765904-0.269511730963338i</v>
      </c>
      <c r="H651" s="227" t="str">
        <f t="shared" si="1634"/>
        <v>0.00811199921136791-0.0142978199667558i</v>
      </c>
      <c r="I651" s="227" t="str">
        <f t="shared" si="1688"/>
        <v>0.0025244434070637-0.000560582580658848i</v>
      </c>
      <c r="J651" s="223" t="str">
        <f>IMPRODUCT(1/Nt_input,AN625)</f>
        <v>-8.8049420456527E-14+7.04124258898986E-14i</v>
      </c>
      <c r="K651" s="246" t="str">
        <f t="shared" si="1689"/>
        <v>-1.8280379955145E-16+2.27111155658152E-16i</v>
      </c>
      <c r="L651" s="222">
        <f t="shared" si="1690"/>
        <v>-310.7059790400923</v>
      </c>
      <c r="M651" s="222">
        <f t="shared" si="1635"/>
        <v>402.77785116509801</v>
      </c>
      <c r="N651" s="224">
        <f t="shared" si="1636"/>
        <v>2.7778511650980087</v>
      </c>
      <c r="O651" s="223" t="str">
        <f t="shared" si="1637"/>
        <v>-2.30969883127822-1.54329141908727i</v>
      </c>
      <c r="P651" s="223" t="str">
        <f t="shared" si="1638"/>
        <v>1.06303761845906+2.56639983579668i</v>
      </c>
      <c r="Q651" s="223" t="str">
        <f t="shared" si="1691"/>
        <v>0.541931878311852-2.72447553387909i</v>
      </c>
      <c r="R651" s="223" t="str">
        <f t="shared" si="1692"/>
        <v>-1.96423739596781+1.9642373959677i</v>
      </c>
      <c r="S651" s="223" t="str">
        <f t="shared" si="1693"/>
        <v>2.72447553387911-0.541931878311752i</v>
      </c>
      <c r="T651" s="223" t="str">
        <f t="shared" si="1694"/>
        <v>-2.56639983579664-1.06303761845918i</v>
      </c>
      <c r="U651" s="223" t="str">
        <f t="shared" si="1695"/>
        <v>1.54329141908716+2.30969883127829i</v>
      </c>
      <c r="V651" s="223" t="str">
        <f t="shared" si="1696"/>
        <v>-1.21149240858069E-13-2.77785116509801i</v>
      </c>
      <c r="W651" s="223" t="str">
        <f t="shared" si="1697"/>
        <v>-1.54329141908718+2.30969883127828i</v>
      </c>
      <c r="X651" s="223" t="str">
        <f t="shared" si="1698"/>
        <v>2.56639983579665-1.06303761845915i</v>
      </c>
      <c r="Y651" s="223" t="str">
        <f t="shared" si="1699"/>
        <v>-2.7244755338791-0.54193187831178i</v>
      </c>
      <c r="Z651" s="223" t="str">
        <f t="shared" si="1700"/>
        <v>1.96423739596779+1.96423739596772i</v>
      </c>
      <c r="AA651" s="223" t="str">
        <f t="shared" si="1701"/>
        <v>-0.541931878311866-2.72447553387909i</v>
      </c>
      <c r="AB651" s="223" t="str">
        <f t="shared" si="1702"/>
        <v>-1.06303761845906+2.56639983579669i</v>
      </c>
      <c r="AC651" s="223" t="str">
        <f t="shared" si="1703"/>
        <v>2.30969883127822-1.54329141908727i</v>
      </c>
      <c r="AD651" s="223" t="str">
        <f t="shared" si="1704"/>
        <v>-2.77785116509801-3.40309935774985E-14i</v>
      </c>
      <c r="AE651" s="223" t="str">
        <f t="shared" si="1705"/>
        <v>2.30969883127818+1.54329141908732i</v>
      </c>
      <c r="AF651" s="223" t="str">
        <f t="shared" si="1706"/>
        <v>-1.06303761845901-2.5663998357967i</v>
      </c>
      <c r="AG651" s="223" t="str">
        <f t="shared" si="1707"/>
        <v>-0.541931878311933+2.72447553387907i</v>
      </c>
      <c r="AH651" s="223" t="str">
        <f t="shared" si="1708"/>
        <v>1.96423739596783-1.96423739596767i</v>
      </c>
      <c r="AI651" s="223" t="str">
        <f t="shared" si="1709"/>
        <v>-2.72447553387912+0.541931878311714i</v>
      </c>
      <c r="AJ651" s="223" t="str">
        <f t="shared" si="1710"/>
        <v>2.56639983579663+1.0630376184592i</v>
      </c>
      <c r="AK651" s="223" t="str">
        <f t="shared" si="1711"/>
        <v>-1.54329141908737-2.30969883127815i</v>
      </c>
      <c r="AL651" s="223" t="str">
        <f t="shared" si="1712"/>
        <v>8.71182472805705E-14+2.77785116509801i</v>
      </c>
      <c r="AM651" s="223" t="str">
        <f t="shared" si="1713"/>
        <v>1.54329141908722-2.30969883127825i</v>
      </c>
      <c r="AN651" s="223" t="str">
        <f t="shared" si="1714"/>
        <v>-2.56639983579667+1.06303761845911i</v>
      </c>
      <c r="AO651" s="223" t="str">
        <f t="shared" si="1715"/>
        <v>2.7244755338791+0.541931878311814i</v>
      </c>
      <c r="AP651" s="223" t="str">
        <f t="shared" si="1716"/>
        <v>-1.96423739596777-1.96423739596773i</v>
      </c>
      <c r="AQ651" s="223" t="str">
        <f t="shared" si="1717"/>
        <v>0.541931878311833+2.7244755338791i</v>
      </c>
      <c r="AR651" s="223" t="str">
        <f t="shared" si="1718"/>
        <v>1.06303761845909-2.56639983579667i</v>
      </c>
      <c r="AS651" s="223" t="str">
        <f t="shared" si="1719"/>
        <v>-2.30969883127825+1.54329141908722i</v>
      </c>
      <c r="AT651" s="223" t="str">
        <f t="shared" si="1720"/>
        <v>2.77785116509801+6.8061987154997E-14i</v>
      </c>
      <c r="AU651" s="223" t="str">
        <f t="shared" si="1721"/>
        <v>-2.30969883127818-1.54329141908733i</v>
      </c>
      <c r="AV651" s="223" t="str">
        <f t="shared" si="1722"/>
        <v>1.06303761845896+2.56639983579673i</v>
      </c>
      <c r="AW651" s="223" t="str">
        <f t="shared" si="1723"/>
        <v>0.541931878311966-2.72447553387907i</v>
      </c>
      <c r="AX651" s="223" t="str">
        <f t="shared" si="1724"/>
        <v>-1.96423739596784+1.96423739596766i</v>
      </c>
      <c r="AY651" s="223" t="str">
        <f t="shared" si="1725"/>
        <v>2.72447553387907-0.541931878311952i</v>
      </c>
      <c r="AZ651" s="223" t="str">
        <f t="shared" si="1726"/>
        <v>-2.56639983579672-1.06303761845898i</v>
      </c>
      <c r="BA651" s="223" t="str">
        <f t="shared" si="1727"/>
        <v>1.54329141908732+2.30969883127818i</v>
      </c>
      <c r="BB651" s="223" t="str">
        <f t="shared" si="1728"/>
        <v>7.75901172177839E-13-2.77785116509801i</v>
      </c>
      <c r="BC651" s="223" t="str">
        <f t="shared" si="1729"/>
        <v>-1.54329141908723+2.30969883127824i</v>
      </c>
      <c r="BD651" s="223" t="str">
        <f t="shared" si="1730"/>
        <v>2.56639983579636-1.06303761845984i</v>
      </c>
      <c r="BE651" s="223" t="str">
        <f t="shared" si="1731"/>
        <v>-2.72447553387888-0.541931878312933i</v>
      </c>
      <c r="BF651" s="223" t="str">
        <f t="shared" si="1732"/>
        <v>1.96423739596755+1.96423739596795i</v>
      </c>
      <c r="BG651" s="223" t="str">
        <f t="shared" si="1733"/>
        <v>-0.541931878312341-2.72447553387899i</v>
      </c>
      <c r="BH651" s="223" t="str">
        <f t="shared" si="1734"/>
        <v>-1.06303761845784+2.56639983579719i</v>
      </c>
      <c r="BI651" s="223" t="str">
        <f t="shared" si="1735"/>
        <v>2.30969883127858-1.54329141908673i</v>
      </c>
      <c r="BJ651" s="223" t="str">
        <f t="shared" si="1736"/>
        <v>-2.77785116509801+1.74236494561141E-13i</v>
      </c>
      <c r="BK651" s="223" t="str">
        <f t="shared" si="1737"/>
        <v>2.30969883127877+1.54329141908644i</v>
      </c>
      <c r="BL651" s="223" t="str">
        <f t="shared" si="1738"/>
        <v>-1.06303761845816-2.56639983579706i</v>
      </c>
      <c r="BM651" s="176"/>
      <c r="BN651" s="176"/>
      <c r="BO651" s="176"/>
      <c r="BP651" s="176"/>
      <c r="BQ651" s="176"/>
      <c r="BR651" s="176"/>
      <c r="BS651" s="176"/>
      <c r="BT651" s="176"/>
      <c r="BU651" s="176"/>
      <c r="BV651" s="176"/>
      <c r="BW651" s="223"/>
      <c r="BX651" s="223"/>
      <c r="BY651" s="223"/>
      <c r="BZ651" s="223"/>
      <c r="CH651" s="222">
        <f t="shared" si="1739"/>
        <v>-258.95833600994672</v>
      </c>
    </row>
    <row r="652" spans="1:86">
      <c r="A652" s="227">
        <f t="shared" si="1630"/>
        <v>8.4375000000000023E-3</v>
      </c>
      <c r="B652" s="228">
        <v>27</v>
      </c>
      <c r="C652" s="228">
        <f t="shared" si="1631"/>
        <v>1350</v>
      </c>
      <c r="D652" s="228">
        <f t="shared" si="1740"/>
        <v>8482.3001646924422</v>
      </c>
      <c r="E652" s="227" t="str">
        <f t="shared" si="1687"/>
        <v>8482.30016469244i</v>
      </c>
      <c r="F652" s="227" t="str">
        <f t="shared" si="1632"/>
        <v>0.969143760397069-1.69356439671176i</v>
      </c>
      <c r="G652" s="227" t="str">
        <f t="shared" si="1633"/>
        <v>-2.84782830578206-0.291733776769897i</v>
      </c>
      <c r="H652" s="227" t="str">
        <f t="shared" si="1634"/>
        <v>0.00800575578540538-0.01379279499898i</v>
      </c>
      <c r="I652" s="227" t="str">
        <f t="shared" si="1688"/>
        <v>0.00249749262878267-0.000576761411053498i</v>
      </c>
      <c r="J652" s="223" t="str">
        <f>IMPRODUCT(1/Nt_input,AO625)</f>
        <v>3.65314806942234E-14-5.68906900755284E-14i</v>
      </c>
      <c r="K652" s="246" t="str">
        <f t="shared" si="1689"/>
        <v>5.84247490685704E-17-1.63154027463065E-16i</v>
      </c>
      <c r="L652" s="222">
        <f t="shared" si="1690"/>
        <v>-315.22405795901733</v>
      </c>
      <c r="M652" s="222">
        <f t="shared" si="1635"/>
        <v>402.35698368413</v>
      </c>
      <c r="N652" s="224">
        <f t="shared" si="1636"/>
        <v>2.3569836841299852</v>
      </c>
      <c r="O652" s="223" t="str">
        <f t="shared" si="1637"/>
        <v>-2.07867403075636-1.11107441745099i</v>
      </c>
      <c r="P652" s="223" t="str">
        <f t="shared" si="1638"/>
        <v>1.30946997461551+1.95976031004698i</v>
      </c>
      <c r="Q652" s="223" t="str">
        <f t="shared" si="1691"/>
        <v>-0.231024800521844-2.34563416346173i</v>
      </c>
      <c r="R652" s="223" t="str">
        <f t="shared" si="1692"/>
        <v>-0.901978606271274+2.17756898423078i</v>
      </c>
      <c r="S652" s="223" t="str">
        <f t="shared" si="1693"/>
        <v>1.82197302623795-1.49525462009528i</v>
      </c>
      <c r="T652" s="223" t="str">
        <f t="shared" si="1694"/>
        <v>-2.31169490354528+0.459824705923615i</v>
      </c>
      <c r="U652" s="223" t="str">
        <f t="shared" si="1695"/>
        <v>2.25549275800668+0.684196248041746i</v>
      </c>
      <c r="V652" s="223" t="str">
        <f t="shared" si="1696"/>
        <v>-1.66663914619436-1.66663914619437i</v>
      </c>
      <c r="W652" s="223" t="str">
        <f t="shared" si="1697"/>
        <v>0.684196248041722+2.25549275800668i</v>
      </c>
      <c r="X652" s="223" t="str">
        <f t="shared" si="1698"/>
        <v>0.459824705923634-2.31169490354528i</v>
      </c>
      <c r="Y652" s="223" t="str">
        <f t="shared" si="1699"/>
        <v>-1.49525462009529+1.82197302623794i</v>
      </c>
      <c r="Z652" s="223" t="str">
        <f t="shared" si="1700"/>
        <v>2.1775689842307-0.901978606271472i</v>
      </c>
      <c r="AA652" s="223" t="str">
        <f t="shared" si="1701"/>
        <v>-2.34563416346172-0.231024800521956i</v>
      </c>
      <c r="AB652" s="223" t="str">
        <f t="shared" si="1702"/>
        <v>1.95976031004694+1.30946997461556i</v>
      </c>
      <c r="AC652" s="223" t="str">
        <f t="shared" si="1703"/>
        <v>-1.11107441745095-2.07867403075638i</v>
      </c>
      <c r="AD652" s="223" t="str">
        <f t="shared" si="1704"/>
        <v>-2.4832554578752E-14+2.35698368412999i</v>
      </c>
      <c r="AE652" s="223" t="str">
        <f t="shared" si="1705"/>
        <v>1.11107441745098-2.07867403075636i</v>
      </c>
      <c r="AF652" s="223" t="str">
        <f t="shared" si="1706"/>
        <v>-1.95976031004696+1.30946997461552i</v>
      </c>
      <c r="AG652" s="223" t="str">
        <f t="shared" si="1707"/>
        <v>2.34563416346172-0.231024800521923i</v>
      </c>
      <c r="AH652" s="223" t="str">
        <f t="shared" si="1708"/>
        <v>-2.17756898423077-0.901978606271293i</v>
      </c>
      <c r="AI652" s="223" t="str">
        <f t="shared" si="1709"/>
        <v>1.49525462009525+1.82197302623797i</v>
      </c>
      <c r="AJ652" s="223" t="str">
        <f t="shared" si="1710"/>
        <v>-0.459824705923594-2.31169490354528i</v>
      </c>
      <c r="AK652" s="223" t="str">
        <f t="shared" si="1711"/>
        <v>-0.684196248041769+2.25549275800667i</v>
      </c>
      <c r="AL652" s="223" t="str">
        <f t="shared" si="1712"/>
        <v>1.66663914619438-1.66663914619434i</v>
      </c>
      <c r="AM652" s="223" t="str">
        <f t="shared" si="1713"/>
        <v>-2.25549275800668+0.684196248041715i</v>
      </c>
      <c r="AN652" s="223" t="str">
        <f t="shared" si="1714"/>
        <v>2.31169490354527+0.45982470592365i</v>
      </c>
      <c r="AO652" s="223" t="str">
        <f t="shared" si="1715"/>
        <v>-1.82197302623792-1.49525462009531i</v>
      </c>
      <c r="AP652" s="223" t="str">
        <f t="shared" si="1716"/>
        <v>0.901978606271441+2.17756898423071i</v>
      </c>
      <c r="AQ652" s="223" t="str">
        <f t="shared" si="1717"/>
        <v>0.231024800521964-2.34563416346172i</v>
      </c>
      <c r="AR652" s="223" t="str">
        <f t="shared" si="1718"/>
        <v>-1.30946997461557+1.95976031004693i</v>
      </c>
      <c r="AS652" s="223" t="str">
        <f t="shared" si="1719"/>
        <v>2.07867403075639-1.11107441745093i</v>
      </c>
      <c r="AT652" s="223" t="str">
        <f t="shared" si="1720"/>
        <v>-2.35698368412999-4.96651091575041E-14i</v>
      </c>
      <c r="AU652" s="223" t="str">
        <f t="shared" si="1721"/>
        <v>2.07867403075635+1.11107441745102i</v>
      </c>
      <c r="AV652" s="223" t="str">
        <f t="shared" si="1722"/>
        <v>-1.30946997461552-1.95976031004697i</v>
      </c>
      <c r="AW652" s="223" t="str">
        <f t="shared" si="1723"/>
        <v>0.231024800521898+2.34563416346172i</v>
      </c>
      <c r="AX652" s="223" t="str">
        <f t="shared" si="1724"/>
        <v>0.901978606271317-2.17756898423077i</v>
      </c>
      <c r="AY652" s="223" t="str">
        <f t="shared" si="1725"/>
        <v>-1.82197302623784+1.49525462009542i</v>
      </c>
      <c r="AZ652" s="223" t="str">
        <f t="shared" si="1726"/>
        <v>2.31169490354515-0.459824705924277i</v>
      </c>
      <c r="BA652" s="223" t="str">
        <f t="shared" si="1727"/>
        <v>-2.2554927580066-0.684196248042003i</v>
      </c>
      <c r="BB652" s="223" t="str">
        <f t="shared" si="1728"/>
        <v>1.66663914619515+1.66663914619357i</v>
      </c>
      <c r="BC652" s="223" t="str">
        <f t="shared" si="1729"/>
        <v>-0.684196248041899-2.25549275800663i</v>
      </c>
      <c r="BD652" s="223" t="str">
        <f t="shared" si="1730"/>
        <v>-0.459824705924381+2.31169490354513i</v>
      </c>
      <c r="BE652" s="223" t="str">
        <f t="shared" si="1731"/>
        <v>1.49525462009477-1.82197302623837i</v>
      </c>
      <c r="BF652" s="223" t="str">
        <f t="shared" si="1732"/>
        <v>-2.17756898423081+0.901978606271218i</v>
      </c>
      <c r="BG652" s="223" t="str">
        <f t="shared" si="1733"/>
        <v>2.34563416346162+0.231024800522939i</v>
      </c>
      <c r="BH652" s="223" t="str">
        <f t="shared" si="1734"/>
        <v>-1.95976031004717-1.30946997461522i</v>
      </c>
      <c r="BI652" s="223" t="str">
        <f t="shared" si="1735"/>
        <v>1.11107441745051+2.07867403075662i</v>
      </c>
      <c r="BJ652" s="223" t="str">
        <f t="shared" si="1736"/>
        <v>-8.80102788250017E-13-2.35698368412999i</v>
      </c>
      <c r="BK652" s="223" t="str">
        <f t="shared" si="1737"/>
        <v>-1.11107441745103+2.07867403075634i</v>
      </c>
      <c r="BL652" s="223" t="str">
        <f t="shared" si="1738"/>
        <v>1.95976031004749-1.30946997461473i</v>
      </c>
      <c r="BM652" s="176"/>
      <c r="BN652" s="176"/>
      <c r="BO652" s="176"/>
      <c r="BP652" s="176"/>
      <c r="BQ652" s="176"/>
      <c r="BR652" s="176"/>
      <c r="BS652" s="176"/>
      <c r="BT652" s="176"/>
      <c r="BU652" s="176"/>
      <c r="BV652" s="176"/>
      <c r="BW652" s="223"/>
      <c r="BX652" s="223"/>
      <c r="BY652" s="223"/>
      <c r="BZ652" s="223"/>
      <c r="CH652" s="222">
        <f t="shared" si="1739"/>
        <v>-263.39979306331395</v>
      </c>
    </row>
    <row r="653" spans="1:86">
      <c r="A653" s="227">
        <f t="shared" si="1630"/>
        <v>8.7500000000000026E-3</v>
      </c>
      <c r="B653" s="228">
        <v>28</v>
      </c>
      <c r="C653" s="228">
        <f t="shared" si="1631"/>
        <v>1400</v>
      </c>
      <c r="D653" s="228">
        <f t="shared" si="1740"/>
        <v>8796.45943005142</v>
      </c>
      <c r="E653" s="227" t="str">
        <f t="shared" si="1687"/>
        <v>8796.45943005142i</v>
      </c>
      <c r="F653" s="227" t="str">
        <f t="shared" si="1632"/>
        <v>0.957468476758989-1.63626340267538i</v>
      </c>
      <c r="G653" s="227" t="str">
        <f t="shared" si="1633"/>
        <v>-2.85741232929671-0.313285590743273i</v>
      </c>
      <c r="H653" s="227" t="str">
        <f t="shared" si="1634"/>
        <v>0.00791049986677773-0.0133232828158372i</v>
      </c>
      <c r="I653" s="227" t="str">
        <f t="shared" si="1688"/>
        <v>0.00247087629806144-0.000591248383439752i</v>
      </c>
      <c r="J653" s="223" t="str">
        <f>IMPRODUCT(1/Nt_input,AP625)</f>
        <v>3.75402223955039E-14-1.27350387180146E-14i</v>
      </c>
      <c r="K653" s="246" t="str">
        <f t="shared" si="1689"/>
        <v>8.52276746859371E-17-5.36623011285475E-17i</v>
      </c>
      <c r="L653" s="222">
        <f t="shared" si="1690"/>
        <v>-319.9381648674447</v>
      </c>
      <c r="M653" s="222">
        <f t="shared" si="1635"/>
        <v>401.91341716182546</v>
      </c>
      <c r="N653" s="224">
        <f t="shared" si="1636"/>
        <v>1.9134171618254454</v>
      </c>
      <c r="O653" s="223" t="str">
        <f t="shared" si="1637"/>
        <v>-1.76776695296637-0.732233047033628i</v>
      </c>
      <c r="P653" s="223" t="str">
        <f t="shared" si="1638"/>
        <v>1.35299025036549+1.35299025036549i</v>
      </c>
      <c r="Q653" s="223" t="str">
        <f t="shared" si="1691"/>
        <v>-0.732233047033634-1.76776695296636i</v>
      </c>
      <c r="R653" s="223" t="str">
        <f t="shared" si="1692"/>
        <v>4.67642862406901E-14+1.91341716182545i</v>
      </c>
      <c r="S653" s="223" t="str">
        <f t="shared" si="1693"/>
        <v>0.732233047033711-1.76776695296633i</v>
      </c>
      <c r="T653" s="223" t="str">
        <f t="shared" si="1694"/>
        <v>-1.35299025036551+1.35299025036547i</v>
      </c>
      <c r="U653" s="223" t="str">
        <f t="shared" si="1695"/>
        <v>1.76776695296635-0.732233047033657i</v>
      </c>
      <c r="V653" s="223" t="str">
        <f t="shared" si="1696"/>
        <v>-1.91341716182545+9.35285724813803E-14i</v>
      </c>
      <c r="W653" s="223" t="str">
        <f t="shared" si="1697"/>
        <v>1.76776695296635+0.732233047033667i</v>
      </c>
      <c r="X653" s="223" t="str">
        <f t="shared" si="1698"/>
        <v>-1.3529902503655-1.35299025036548i</v>
      </c>
      <c r="Y653" s="223" t="str">
        <f t="shared" si="1699"/>
        <v>0.732233047033697+1.76776695296634i</v>
      </c>
      <c r="Z653" s="223" t="str">
        <f t="shared" si="1700"/>
        <v>5.34451060138931E-14-1.91341716182545i</v>
      </c>
      <c r="AA653" s="223" t="str">
        <f t="shared" si="1701"/>
        <v>-0.732233047033621+1.76776695296637i</v>
      </c>
      <c r="AB653" s="223" t="str">
        <f t="shared" si="1702"/>
        <v>1.35299025036545-1.35299025036553i</v>
      </c>
      <c r="AC653" s="223" t="str">
        <f t="shared" si="1703"/>
        <v>-1.76776695296639+0.732233047033569i</v>
      </c>
      <c r="AD653" s="223" t="str">
        <f t="shared" si="1704"/>
        <v>1.91341716182545+1.68775547593063E-14i</v>
      </c>
      <c r="AE653" s="223" t="str">
        <f t="shared" si="1705"/>
        <v>-1.76776695296638-0.732233047033586i</v>
      </c>
      <c r="AF653" s="223" t="str">
        <f t="shared" si="1706"/>
        <v>1.35299025036543+1.35299025036555i</v>
      </c>
      <c r="AG653" s="223" t="str">
        <f t="shared" si="1707"/>
        <v>-0.732233047033602-1.76776695296638i</v>
      </c>
      <c r="AH653" s="223" t="str">
        <f t="shared" si="1708"/>
        <v>3.32856431434183E-14+1.91341716182545i</v>
      </c>
      <c r="AI653" s="223" t="str">
        <f t="shared" si="1709"/>
        <v>0.73223304703354-1.7677669529664i</v>
      </c>
      <c r="AJ653" s="223" t="str">
        <f t="shared" si="1710"/>
        <v>-1.35299025036552+1.35299025036546i</v>
      </c>
      <c r="AK653" s="223" t="str">
        <f t="shared" si="1711"/>
        <v>1.76776695296636-0.732233047033648i</v>
      </c>
      <c r="AL653" s="223" t="str">
        <f t="shared" si="1712"/>
        <v>-1.91341716182545+8.34488410461428E-14i</v>
      </c>
      <c r="AM653" s="223" t="str">
        <f t="shared" si="1713"/>
        <v>1.76776695296635+0.73223304703367i</v>
      </c>
      <c r="AN653" s="223" t="str">
        <f t="shared" si="1714"/>
        <v>-1.3529902503655-1.35299025036548i</v>
      </c>
      <c r="AO653" s="223" t="str">
        <f t="shared" si="1715"/>
        <v>0.732233047033682+1.76776695296634i</v>
      </c>
      <c r="AP653" s="223" t="str">
        <f t="shared" si="1716"/>
        <v>7.03226607731994E-14-1.91341716182545i</v>
      </c>
      <c r="AQ653" s="223" t="str">
        <f t="shared" si="1717"/>
        <v>-0.732233047033636+1.76776695296636i</v>
      </c>
      <c r="AR653" s="223" t="str">
        <f t="shared" si="1718"/>
        <v>1.35299025036545-1.35299025036553i</v>
      </c>
      <c r="AS653" s="223" t="str">
        <f t="shared" si="1719"/>
        <v>-1.76776695296639+0.732233047033565i</v>
      </c>
      <c r="AT653" s="223" t="str">
        <f t="shared" si="1720"/>
        <v>1.91341716182545+3.37551095186125E-14i</v>
      </c>
      <c r="AU653" s="223" t="str">
        <f t="shared" si="1721"/>
        <v>-1.76776695296638-0.732233047033602i</v>
      </c>
      <c r="AV653" s="223" t="str">
        <f t="shared" si="1722"/>
        <v>1.35299025036556+1.35299025036542i</v>
      </c>
      <c r="AW653" s="223" t="str">
        <f t="shared" si="1723"/>
        <v>-0.7322330470336-1.76776695296638i</v>
      </c>
      <c r="AX653" s="223" t="str">
        <f t="shared" si="1724"/>
        <v>3.00037350322497E-14+1.91341716182545i</v>
      </c>
      <c r="AY653" s="223" t="str">
        <f t="shared" si="1725"/>
        <v>0.73223304703284-1.76776695296669i</v>
      </c>
      <c r="AZ653" s="223" t="str">
        <f t="shared" si="1726"/>
        <v>-1.35299025036497+1.35299025036601i</v>
      </c>
      <c r="BA653" s="223" t="str">
        <f t="shared" si="1727"/>
        <v>1.76776695296615-0.73223304703416i</v>
      </c>
      <c r="BB653" s="223" t="str">
        <f t="shared" si="1728"/>
        <v>-1.91341716182545+4.47249392434694E-13i</v>
      </c>
      <c r="BC653" s="223" t="str">
        <f t="shared" si="1729"/>
        <v>1.76776695296649+0.732233047033334i</v>
      </c>
      <c r="BD653" s="223" t="str">
        <f t="shared" si="1730"/>
        <v>-1.35299025036563-1.35299025036535i</v>
      </c>
      <c r="BE653" s="223" t="str">
        <f t="shared" si="1731"/>
        <v>0.732233047033692+1.76776695296634i</v>
      </c>
      <c r="BF653" s="223" t="str">
        <f t="shared" si="1732"/>
        <v>8.72002155325056E-14-1.91341716182545i</v>
      </c>
      <c r="BG653" s="223" t="str">
        <f t="shared" si="1733"/>
        <v>-0.732233047033827+1.76776695296628i</v>
      </c>
      <c r="BH653" s="223" t="str">
        <f t="shared" si="1734"/>
        <v>1.35299025036573-1.35299025036525i</v>
      </c>
      <c r="BI653" s="223" t="str">
        <f t="shared" si="1735"/>
        <v>-1.76776695296656+0.732233047033173i</v>
      </c>
      <c r="BJ653" s="223" t="str">
        <f t="shared" si="1736"/>
        <v>1.91341716182545+5.9445853020343E-13i</v>
      </c>
      <c r="BK653" s="223" t="str">
        <f t="shared" si="1737"/>
        <v>-1.76776695296608-0.732233047034321i</v>
      </c>
      <c r="BL653" s="223" t="str">
        <f t="shared" si="1738"/>
        <v>1.35299025036489+1.35299025036609i</v>
      </c>
      <c r="BM653" s="176"/>
      <c r="BN653" s="176"/>
      <c r="BO653" s="176"/>
      <c r="BP653" s="176"/>
      <c r="BQ653" s="176"/>
      <c r="BR653" s="176"/>
      <c r="BS653" s="176"/>
      <c r="BT653" s="176"/>
      <c r="BU653" s="176"/>
      <c r="BV653" s="176"/>
      <c r="BW653" s="223"/>
      <c r="BX653" s="223"/>
      <c r="BY653" s="223"/>
      <c r="BZ653" s="223"/>
      <c r="CH653" s="222">
        <f t="shared" si="1739"/>
        <v>-268.03699568490225</v>
      </c>
    </row>
    <row r="654" spans="1:86">
      <c r="A654" s="227">
        <f t="shared" si="1630"/>
        <v>9.0625000000000028E-3</v>
      </c>
      <c r="B654" s="228">
        <v>29</v>
      </c>
      <c r="C654" s="228">
        <f t="shared" si="1631"/>
        <v>1450</v>
      </c>
      <c r="D654" s="228">
        <f t="shared" si="1740"/>
        <v>9110.6186954103996</v>
      </c>
      <c r="E654" s="227" t="str">
        <f t="shared" si="1687"/>
        <v>9110.6186954104i</v>
      </c>
      <c r="F654" s="227" t="str">
        <f t="shared" si="1632"/>
        <v>0.946958130215444-1.58287721450066i</v>
      </c>
      <c r="G654" s="227" t="str">
        <f t="shared" si="1633"/>
        <v>-2.86729545221656-0.334210904771329i</v>
      </c>
      <c r="H654" s="227" t="str">
        <f t="shared" si="1634"/>
        <v>0.00782476293488645-0.0128857467811457i</v>
      </c>
      <c r="I654" s="227" t="str">
        <f t="shared" si="1688"/>
        <v>0.00244464509779836-0.000604168941222057i</v>
      </c>
      <c r="J654" s="223" t="str">
        <f>IMPRODUCT(1/Nt_input,AQ625)</f>
        <v>3.77388482335033E-14+5.04717795335452E-14i</v>
      </c>
      <c r="K654" s="246" t="str">
        <f t="shared" si="1689"/>
        <v>1.22751571932965E-16+1.00584948433665E-16i</v>
      </c>
      <c r="L654" s="222">
        <f t="shared" si="1690"/>
        <v>-315.98853211922483</v>
      </c>
      <c r="M654" s="222">
        <f t="shared" si="1635"/>
        <v>401.45142338627232</v>
      </c>
      <c r="N654" s="224">
        <f t="shared" si="1636"/>
        <v>1.4514233862723076</v>
      </c>
      <c r="O654" s="223" t="str">
        <f t="shared" si="1637"/>
        <v>-1.388925582549-0.421325969243635i</v>
      </c>
      <c r="P654" s="223" t="str">
        <f t="shared" si="1638"/>
        <v>1.20681444027068+0.806367628921406i</v>
      </c>
      <c r="Q654" s="223" t="str">
        <f t="shared" si="1691"/>
        <v>-0.920773248729208-1.12196544984364i</v>
      </c>
      <c r="R654" s="223" t="str">
        <f t="shared" si="1692"/>
        <v>0.555435683273649+1.34094035958521i</v>
      </c>
      <c r="S654" s="223" t="str">
        <f t="shared" si="1693"/>
        <v>-0.142264369729786-1.44443438595305i</v>
      </c>
      <c r="T654" s="223" t="str">
        <f t="shared" si="1694"/>
        <v>-0.283158655809606+1.42353469288889i</v>
      </c>
      <c r="U654" s="223" t="str">
        <f t="shared" si="1695"/>
        <v>0.68419624804177-1.28004114792601i</v>
      </c>
      <c r="V654" s="223" t="str">
        <f t="shared" si="1696"/>
        <v>-1.02631131880589+1.02631131880589i</v>
      </c>
      <c r="W654" s="223" t="str">
        <f t="shared" si="1697"/>
        <v>1.28004114792608-0.684196248041638i</v>
      </c>
      <c r="X654" s="223" t="str">
        <f t="shared" si="1698"/>
        <v>-1.42353469288889+0.283158655809602i</v>
      </c>
      <c r="Y654" s="223" t="str">
        <f t="shared" si="1699"/>
        <v>1.44443438595303+0.142264369729932i</v>
      </c>
      <c r="Z654" s="223" t="str">
        <f t="shared" si="1700"/>
        <v>-1.34094035958521-0.555435683273653i</v>
      </c>
      <c r="AA654" s="223" t="str">
        <f t="shared" si="1701"/>
        <v>1.12196544984368+0.920773248729156i</v>
      </c>
      <c r="AB654" s="223" t="str">
        <f t="shared" si="1702"/>
        <v>-0.806367628921404-1.20681444027068i</v>
      </c>
      <c r="AC654" s="223" t="str">
        <f t="shared" si="1703"/>
        <v>0.421325969243565+1.38892558254902i</v>
      </c>
      <c r="AD654" s="223" t="str">
        <f t="shared" si="1704"/>
        <v>1.5736363885927E-19-1.45142338627231i</v>
      </c>
      <c r="AE654" s="223" t="str">
        <f t="shared" si="1705"/>
        <v>-0.421325969243565+1.38892558254902i</v>
      </c>
      <c r="AF654" s="223" t="str">
        <f t="shared" si="1706"/>
        <v>0.806367628921413-1.20681444027068i</v>
      </c>
      <c r="AG654" s="223" t="str">
        <f t="shared" si="1707"/>
        <v>-1.12196544984368+0.920773248729148i</v>
      </c>
      <c r="AH654" s="223" t="str">
        <f t="shared" si="1708"/>
        <v>1.34094035958521-0.555435683273644i</v>
      </c>
      <c r="AI654" s="223" t="str">
        <f t="shared" si="1709"/>
        <v>-1.44443438595303+0.142264369729927i</v>
      </c>
      <c r="AJ654" s="223" t="str">
        <f t="shared" si="1710"/>
        <v>1.42353469288889+0.283158655809606i</v>
      </c>
      <c r="AK654" s="223" t="str">
        <f t="shared" si="1711"/>
        <v>-1.28004114792601-0.68419624804177i</v>
      </c>
      <c r="AL654" s="223" t="str">
        <f t="shared" si="1712"/>
        <v>1.02631131880588+1.0263113188059i</v>
      </c>
      <c r="AM654" s="223" t="str">
        <f t="shared" si="1713"/>
        <v>-0.684196248041643-1.28004114792608i</v>
      </c>
      <c r="AN654" s="223" t="str">
        <f t="shared" si="1714"/>
        <v>0.283158655809596+1.42353469288889i</v>
      </c>
      <c r="AO654" s="223" t="str">
        <f t="shared" si="1715"/>
        <v>0.142264369729927-1.44443438595303i</v>
      </c>
      <c r="AP654" s="223" t="str">
        <f t="shared" si="1716"/>
        <v>-0.555435683273653+1.34094035958521i</v>
      </c>
      <c r="AQ654" s="223" t="str">
        <f t="shared" si="1717"/>
        <v>0.920773248729164-1.12196544984367i</v>
      </c>
      <c r="AR654" s="223" t="str">
        <f t="shared" si="1718"/>
        <v>-1.20681444027068+0.806367628921404i</v>
      </c>
      <c r="AS654" s="223" t="str">
        <f t="shared" si="1719"/>
        <v>1.38892558254898-0.421325969243693i</v>
      </c>
      <c r="AT654" s="223" t="str">
        <f t="shared" si="1720"/>
        <v>-1.45142338627231-3.14727277718541E-19i</v>
      </c>
      <c r="AU654" s="223" t="str">
        <f t="shared" si="1721"/>
        <v>1.38892558254902+0.421325969243576i</v>
      </c>
      <c r="AV654" s="223" t="str">
        <f t="shared" si="1722"/>
        <v>-1.20681444027068-0.806367628921404i</v>
      </c>
      <c r="AW654" s="223" t="str">
        <f t="shared" si="1723"/>
        <v>0.920773248729148+1.12196544984368i</v>
      </c>
      <c r="AX654" s="223" t="str">
        <f t="shared" si="1724"/>
        <v>-0.555435683273634-1.34094035958521i</v>
      </c>
      <c r="AY654" s="223" t="str">
        <f t="shared" si="1725"/>
        <v>0.142264369730214+1.44443438595301i</v>
      </c>
      <c r="AZ654" s="223" t="str">
        <f t="shared" si="1726"/>
        <v>0.283158655810325-1.42353469288875i</v>
      </c>
      <c r="BA654" s="223" t="str">
        <f t="shared" si="1727"/>
        <v>-0.684196248042025+1.28004114792587i</v>
      </c>
      <c r="BB654" s="223" t="str">
        <f t="shared" si="1728"/>
        <v>1.0263113188059-1.02631131880588i</v>
      </c>
      <c r="BC654" s="223" t="str">
        <f t="shared" si="1729"/>
        <v>-1.28004114792587+0.684196248042025i</v>
      </c>
      <c r="BD654" s="223" t="str">
        <f t="shared" si="1730"/>
        <v>1.42353469288875-0.283158655810304i</v>
      </c>
      <c r="BE654" s="223" t="str">
        <f t="shared" si="1731"/>
        <v>-1.444434385953-0.142264369730235i</v>
      </c>
      <c r="BF654" s="223" t="str">
        <f t="shared" si="1732"/>
        <v>1.34094035958521+0.555435683273653i</v>
      </c>
      <c r="BG654" s="223" t="str">
        <f t="shared" si="1733"/>
        <v>-1.12196544984387-0.920773248728925i</v>
      </c>
      <c r="BH654" s="223" t="str">
        <f t="shared" si="1734"/>
        <v>0.806367628920803+1.20681444027109i</v>
      </c>
      <c r="BI654" s="223" t="str">
        <f t="shared" si="1735"/>
        <v>-0.42132596924328-1.38892558254911i</v>
      </c>
      <c r="BJ654" s="223" t="str">
        <f t="shared" si="1736"/>
        <v>-2.06264389634788E-14+1.45142338627231i</v>
      </c>
      <c r="BK654" s="223" t="str">
        <f t="shared" si="1737"/>
        <v>0.42132596924328-1.38892558254911i</v>
      </c>
      <c r="BL654" s="223" t="str">
        <f t="shared" si="1738"/>
        <v>-0.806367628922004+1.20681444027028i</v>
      </c>
      <c r="BM654" s="176"/>
      <c r="BN654" s="176"/>
      <c r="BO654" s="176"/>
      <c r="BP654" s="176"/>
      <c r="BQ654" s="176"/>
      <c r="BR654" s="176"/>
      <c r="BS654" s="176"/>
      <c r="BT654" s="176"/>
      <c r="BU654" s="176"/>
      <c r="BV654" s="176"/>
      <c r="BW654" s="223"/>
      <c r="BX654" s="223"/>
      <c r="BY654" s="223"/>
      <c r="BZ654" s="223"/>
      <c r="CH654" s="222">
        <f t="shared" si="1739"/>
        <v>-264.01032180279208</v>
      </c>
    </row>
    <row r="655" spans="1:86">
      <c r="A655" s="227">
        <f t="shared" si="1630"/>
        <v>9.3750000000000031E-3</v>
      </c>
      <c r="B655" s="228">
        <v>30</v>
      </c>
      <c r="C655" s="228">
        <f t="shared" si="1631"/>
        <v>1500</v>
      </c>
      <c r="D655" s="228">
        <f t="shared" si="1740"/>
        <v>9424.7779607693792</v>
      </c>
      <c r="E655" s="227" t="str">
        <f t="shared" si="1687"/>
        <v>9424.77796076938i</v>
      </c>
      <c r="F655" s="227" t="str">
        <f t="shared" si="1632"/>
        <v>0.937461880945796-1.53302795586555i</v>
      </c>
      <c r="G655" s="227" t="str">
        <f t="shared" si="1633"/>
        <v>-2.87747272733913-0.354547008282458i</v>
      </c>
      <c r="H655" s="227" t="str">
        <f t="shared" si="1634"/>
        <v>0.00774731294096672-0.0124771004431862i</v>
      </c>
      <c r="I655" s="227" t="str">
        <f t="shared" si="1688"/>
        <v>0.00241884070944249-0.000615639596712211i</v>
      </c>
      <c r="J655" s="223" t="str">
        <f>IMPRODUCT(1/Nt_input,AR625)</f>
        <v>-1.12280586846321E-14-3.086615164849E-14i</v>
      </c>
      <c r="K655" s="246" t="str">
        <f t="shared" si="1689"/>
        <v>-4.61613105873317E-17-6.77478666307251E-17i</v>
      </c>
      <c r="L655" s="222">
        <f t="shared" si="1690"/>
        <v>-321.72589365717033</v>
      </c>
      <c r="M655" s="222">
        <f t="shared" si="1635"/>
        <v>400.97545161008065</v>
      </c>
      <c r="N655" s="224">
        <f t="shared" si="1636"/>
        <v>0.97545161008063652</v>
      </c>
      <c r="O655" s="223" t="str">
        <f t="shared" si="1637"/>
        <v>-0.956708580912719-0.190301168721783i</v>
      </c>
      <c r="P655" s="223" t="str">
        <f t="shared" si="1638"/>
        <v>0.90119977750868+0.373289170251713i</v>
      </c>
      <c r="Q655" s="223" t="str">
        <f t="shared" si="1691"/>
        <v>-0.811058372053638-0.541931878311848i</v>
      </c>
      <c r="R655" s="223" t="str">
        <f t="shared" si="1692"/>
        <v>0.689748448207337+0.689748448207371i</v>
      </c>
      <c r="S655" s="223" t="str">
        <f t="shared" si="1693"/>
        <v>-0.54193187831188-0.811058372053617i</v>
      </c>
      <c r="T655" s="223" t="str">
        <f t="shared" si="1694"/>
        <v>0.373289170251724+0.901199777508675i</v>
      </c>
      <c r="U655" s="223" t="str">
        <f t="shared" si="1695"/>
        <v>-0.190301168721765-0.956708580912723i</v>
      </c>
      <c r="V655" s="223" t="str">
        <f t="shared" si="1696"/>
        <v>-4.76805585296059E-14+0.975451610080637i</v>
      </c>
      <c r="W655" s="223" t="str">
        <f t="shared" si="1697"/>
        <v>0.190301168721763-0.956708580912723i</v>
      </c>
      <c r="X655" s="223" t="str">
        <f t="shared" si="1698"/>
        <v>-0.373289170251722+0.901199777508676i</v>
      </c>
      <c r="Y655" s="223" t="str">
        <f t="shared" si="1699"/>
        <v>0.541931878311878-0.811058372053619i</v>
      </c>
      <c r="Z655" s="223" t="str">
        <f t="shared" si="1700"/>
        <v>-0.689748448207335+0.689748448207373i</v>
      </c>
      <c r="AA655" s="223" t="str">
        <f t="shared" si="1701"/>
        <v>0.811058372053642-0.541931878311842i</v>
      </c>
      <c r="AB655" s="223" t="str">
        <f t="shared" si="1702"/>
        <v>-0.901199777508693+0.37328917025168i</v>
      </c>
      <c r="AC655" s="223" t="str">
        <f t="shared" si="1703"/>
        <v>0.956708580912713-0.190301168721814i</v>
      </c>
      <c r="AD655" s="223" t="str">
        <f t="shared" si="1704"/>
        <v>-0.975451610080637+1.67289072874882E-15i</v>
      </c>
      <c r="AE655" s="223" t="str">
        <f t="shared" si="1705"/>
        <v>0.956708580912714+0.19030116872181i</v>
      </c>
      <c r="AF655" s="223" t="str">
        <f t="shared" si="1706"/>
        <v>-0.901199777508694-0.373289170251676i</v>
      </c>
      <c r="AG655" s="223" t="str">
        <f t="shared" si="1707"/>
        <v>0.811058372053644+0.54193187831184i</v>
      </c>
      <c r="AH655" s="223" t="str">
        <f t="shared" si="1708"/>
        <v>-0.689748448207337-0.689748448207371i</v>
      </c>
      <c r="AI655" s="223" t="str">
        <f t="shared" si="1709"/>
        <v>0.54193187831188+0.811058372053617i</v>
      </c>
      <c r="AJ655" s="223" t="str">
        <f t="shared" si="1710"/>
        <v>-0.373289170251729-0.901199777508673i</v>
      </c>
      <c r="AK655" s="223" t="str">
        <f t="shared" si="1711"/>
        <v>0.19030116872177+0.956708580912722i</v>
      </c>
      <c r="AL655" s="223" t="str">
        <f t="shared" si="1712"/>
        <v>4.25421675227157E-14-0.975451610080637i</v>
      </c>
      <c r="AM655" s="223" t="str">
        <f t="shared" si="1713"/>
        <v>-0.190301168721758+0.956708580912724i</v>
      </c>
      <c r="AN655" s="223" t="str">
        <f t="shared" si="1714"/>
        <v>0.373289170251717-0.901199777508678i</v>
      </c>
      <c r="AO655" s="223" t="str">
        <f t="shared" si="1715"/>
        <v>-0.541931878311876+0.81105837205362i</v>
      </c>
      <c r="AP655" s="223" t="str">
        <f t="shared" si="1716"/>
        <v>0.689748448207334-0.689748448207374i</v>
      </c>
      <c r="AQ655" s="223" t="str">
        <f t="shared" si="1717"/>
        <v>-0.811058372053641+0.541931878311844i</v>
      </c>
      <c r="AR655" s="223" t="str">
        <f t="shared" si="1718"/>
        <v>0.901199777508693-0.373289170251681i</v>
      </c>
      <c r="AS655" s="223" t="str">
        <f t="shared" si="1719"/>
        <v>-0.956708580912713+0.190301168721815i</v>
      </c>
      <c r="AT655" s="223" t="str">
        <f t="shared" si="1720"/>
        <v>0.975451610080637-3.34578145749765E-15i</v>
      </c>
      <c r="AU655" s="223" t="str">
        <f t="shared" si="1721"/>
        <v>-0.956708580912714-0.190301168721809i</v>
      </c>
      <c r="AV655" s="223" t="str">
        <f t="shared" si="1722"/>
        <v>0.901199777508807+0.373289170251406i</v>
      </c>
      <c r="AW655" s="223" t="str">
        <f t="shared" si="1723"/>
        <v>-0.811058372053591-0.541931878311919i</v>
      </c>
      <c r="AX655" s="223" t="str">
        <f t="shared" si="1724"/>
        <v>0.689748448207681+0.689748448207027i</v>
      </c>
      <c r="AY655" s="223" t="str">
        <f t="shared" si="1725"/>
        <v>-0.541931878311882-0.811058372053616i</v>
      </c>
      <c r="AZ655" s="223" t="str">
        <f t="shared" si="1726"/>
        <v>0.373289170251365+0.901199777508824i</v>
      </c>
      <c r="BA655" s="223" t="str">
        <f t="shared" si="1727"/>
        <v>-0.190301168721956-0.956708580912685i</v>
      </c>
      <c r="BB655" s="223" t="str">
        <f t="shared" si="1728"/>
        <v>-2.41868292926171E-13+0.975451610080637i</v>
      </c>
      <c r="BC655" s="223" t="str">
        <f t="shared" si="1729"/>
        <v>0.190301168721479-0.95670858091278i</v>
      </c>
      <c r="BD655" s="223" t="str">
        <f t="shared" si="1730"/>
        <v>-0.373289170251812+0.901199777508639i</v>
      </c>
      <c r="BE655" s="223" t="str">
        <f t="shared" si="1731"/>
        <v>0.541931878311477-0.811058372053886i</v>
      </c>
      <c r="BF655" s="223" t="str">
        <f t="shared" si="1732"/>
        <v>-0.689748448207327+0.689748448207381i</v>
      </c>
      <c r="BG655" s="223" t="str">
        <f t="shared" si="1733"/>
        <v>0.811058372053852-0.541931878311528i</v>
      </c>
      <c r="BH655" s="223" t="str">
        <f t="shared" si="1734"/>
        <v>-0.901199777508615+0.373289170251868i</v>
      </c>
      <c r="BI655" s="223" t="str">
        <f t="shared" si="1735"/>
        <v>0.956708580912768-0.190301168721538i</v>
      </c>
      <c r="BJ655" s="223" t="str">
        <f t="shared" si="1736"/>
        <v>-0.975451610080637+3.03051696106411E-13i</v>
      </c>
      <c r="BK655" s="223" t="str">
        <f t="shared" si="1737"/>
        <v>0.956708580912697+0.190301168721896i</v>
      </c>
      <c r="BL655" s="223" t="str">
        <f t="shared" si="1738"/>
        <v>-0.901199777508847-0.373289170251309i</v>
      </c>
      <c r="BM655" s="176"/>
      <c r="BN655" s="176"/>
      <c r="BO655" s="176"/>
      <c r="BP655" s="176"/>
      <c r="BQ655" s="176"/>
      <c r="BR655" s="176"/>
      <c r="BS655" s="176"/>
      <c r="BT655" s="176"/>
      <c r="BU655" s="176"/>
      <c r="BV655" s="176"/>
      <c r="BW655" s="223"/>
      <c r="BX655" s="223"/>
      <c r="BY655" s="223"/>
      <c r="BZ655" s="223"/>
      <c r="CH655" s="222">
        <f t="shared" si="1739"/>
        <v>-269.67063643746911</v>
      </c>
    </row>
    <row r="656" spans="1:86">
      <c r="A656" s="227">
        <f t="shared" si="1630"/>
        <v>9.6875000000000034E-3</v>
      </c>
      <c r="B656" s="228">
        <v>31</v>
      </c>
      <c r="C656" s="228">
        <f t="shared" si="1631"/>
        <v>1550</v>
      </c>
      <c r="D656" s="228">
        <f t="shared" si="1740"/>
        <v>9738.9372261283588</v>
      </c>
      <c r="E656" s="227" t="str">
        <f t="shared" si="1687"/>
        <v>9738.93722612836i</v>
      </c>
      <c r="F656" s="227" t="str">
        <f t="shared" si="1632"/>
        <v>0.928852435012367-1.4863844494754i</v>
      </c>
      <c r="G656" s="227" t="str">
        <f t="shared" si="1633"/>
        <v>-2.88793909135739-0.374325813627126i</v>
      </c>
      <c r="H656" s="227" t="str">
        <f t="shared" si="1634"/>
        <v>0.00767711015708943-0.0120946387841348i</v>
      </c>
      <c r="I656" s="227" t="str">
        <f t="shared" si="1688"/>
        <v>0.00239349688143264-0.000625768654543005i</v>
      </c>
      <c r="J656" s="223" t="str">
        <f>IMPRODUCT(1/Nt_input,AS625)</f>
        <v>2.14766830079586E-14+4.46902714487663E-14i</v>
      </c>
      <c r="K656" s="246" t="str">
        <f t="shared" si="1689"/>
        <v>7.93701448387224E-17+9.35265903130634E-17i</v>
      </c>
      <c r="L656" s="222">
        <f t="shared" si="1690"/>
        <v>-318.225546108353</v>
      </c>
      <c r="M656" s="222">
        <f t="shared" si="1635"/>
        <v>400.49008570164779</v>
      </c>
      <c r="N656" s="224">
        <f t="shared" si="1636"/>
        <v>0.49008570164779752</v>
      </c>
      <c r="O656" s="223" t="str">
        <f t="shared" si="1637"/>
        <v>-0.487725805040315-0.0480367989919243i</v>
      </c>
      <c r="P656" s="223" t="str">
        <f t="shared" si="1638"/>
        <v>0.480668842312249+0.0956109773499708i</v>
      </c>
      <c r="Q656" s="223" t="str">
        <f t="shared" si="1691"/>
        <v>-0.468982775872399-0.142264369729856i</v>
      </c>
      <c r="R656" s="223" t="str">
        <f t="shared" si="1692"/>
        <v>0.452780148928824+0.187547678459655i</v>
      </c>
      <c r="S656" s="223" t="str">
        <f t="shared" si="1693"/>
        <v>-0.432217001636285-0.231024800521835i</v>
      </c>
      <c r="T656" s="223" t="str">
        <f t="shared" si="1694"/>
        <v>0.407491368344122+0.272277027464032i</v>
      </c>
      <c r="U656" s="223" t="str">
        <f t="shared" si="1695"/>
        <v>-0.378841370417364-0.310907077789985i</v>
      </c>
      <c r="V656" s="223" t="str">
        <f t="shared" si="1696"/>
        <v>0.346542922997725+0.346542922997724i</v>
      </c>
      <c r="W656" s="223" t="str">
        <f t="shared" si="1697"/>
        <v>-0.310907077789988-0.378841370417362i</v>
      </c>
      <c r="X656" s="223" t="str">
        <f t="shared" si="1698"/>
        <v>0.272277027464033+0.407491368344121i</v>
      </c>
      <c r="Y656" s="223" t="str">
        <f t="shared" si="1699"/>
        <v>-0.231024800521837-0.432217001636284i</v>
      </c>
      <c r="Z656" s="223" t="str">
        <f t="shared" si="1700"/>
        <v>0.187547678459611+0.452780148928842i</v>
      </c>
      <c r="AA656" s="223" t="str">
        <f t="shared" si="1701"/>
        <v>-0.142264369729876-0.468982775872393i</v>
      </c>
      <c r="AB656" s="223" t="str">
        <f t="shared" si="1702"/>
        <v>0.095610977349984+0.480668842312246i</v>
      </c>
      <c r="AC656" s="223" t="str">
        <f t="shared" si="1703"/>
        <v>-0.0480367989919319-0.487725805040314i</v>
      </c>
      <c r="AD656" s="223" t="str">
        <f t="shared" si="1704"/>
        <v>1.68103826681577E-15+0.490085701647798i</v>
      </c>
      <c r="AE656" s="223" t="str">
        <f t="shared" si="1705"/>
        <v>0.0480367989919285-0.487725805040315i</v>
      </c>
      <c r="AF656" s="223" t="str">
        <f t="shared" si="1706"/>
        <v>-0.0956109773499772+0.480668842312247i</v>
      </c>
      <c r="AG656" s="223" t="str">
        <f t="shared" si="1707"/>
        <v>0.142264369729872-0.468982775872394i</v>
      </c>
      <c r="AH656" s="223" t="str">
        <f t="shared" si="1708"/>
        <v>-0.187547678459653+0.452780148928824i</v>
      </c>
      <c r="AI656" s="223" t="str">
        <f t="shared" si="1709"/>
        <v>0.231024800521831-0.432217001636287i</v>
      </c>
      <c r="AJ656" s="223" t="str">
        <f t="shared" si="1710"/>
        <v>-0.272277027464029+0.407491368344124i</v>
      </c>
      <c r="AK656" s="223" t="str">
        <f t="shared" si="1711"/>
        <v>0.310907077789981-0.378841370417367i</v>
      </c>
      <c r="AL656" s="223" t="str">
        <f t="shared" si="1712"/>
        <v>-0.346542922997723+0.346542922997726i</v>
      </c>
      <c r="AM656" s="223" t="str">
        <f t="shared" si="1713"/>
        <v>0.378841370417359-0.31090707778999i</v>
      </c>
      <c r="AN656" s="223" t="str">
        <f t="shared" si="1714"/>
        <v>-0.407491368344121+0.272277027464033i</v>
      </c>
      <c r="AO656" s="223" t="str">
        <f t="shared" si="1715"/>
        <v>0.432217001636283-0.231024800521838i</v>
      </c>
      <c r="AP656" s="223" t="str">
        <f t="shared" si="1716"/>
        <v>-0.45278014892884+0.187547678459616i</v>
      </c>
      <c r="AQ656" s="223" t="str">
        <f t="shared" si="1717"/>
        <v>0.468982775872393-0.142264369729877i</v>
      </c>
      <c r="AR656" s="223" t="str">
        <f t="shared" si="1718"/>
        <v>-0.480668842312246+0.0956109773499855i</v>
      </c>
      <c r="AS656" s="223" t="str">
        <f t="shared" si="1719"/>
        <v>0.487725805040314-0.048036798991937i</v>
      </c>
      <c r="AT656" s="223" t="str">
        <f t="shared" si="1720"/>
        <v>-0.490085701647798+3.36207653363154E-15i</v>
      </c>
      <c r="AU656" s="223" t="str">
        <f t="shared" si="1721"/>
        <v>0.487725805040329+0.0480367989917778i</v>
      </c>
      <c r="AV656" s="223" t="str">
        <f t="shared" si="1722"/>
        <v>-0.480668842312267-0.0956109773498767i</v>
      </c>
      <c r="AW656" s="223" t="str">
        <f t="shared" si="1723"/>
        <v>0.468982775872409+0.142264369729824i</v>
      </c>
      <c r="AX656" s="223" t="str">
        <f t="shared" si="1724"/>
        <v>-0.452780148928826-0.187547678459648i</v>
      </c>
      <c r="AY656" s="223" t="str">
        <f t="shared" si="1725"/>
        <v>0.43221700163624+0.231024800521919i</v>
      </c>
      <c r="AZ656" s="223" t="str">
        <f t="shared" si="1726"/>
        <v>-0.407491368344044-0.272277027464149i</v>
      </c>
      <c r="BA656" s="223" t="str">
        <f t="shared" si="1727"/>
        <v>0.37884137041724+0.310907077790136i</v>
      </c>
      <c r="BB656" s="223" t="str">
        <f t="shared" si="1728"/>
        <v>-0.346542922997555-0.346542922997894i</v>
      </c>
      <c r="BC656" s="223" t="str">
        <f t="shared" si="1729"/>
        <v>0.310907077790142+0.378841370417235i</v>
      </c>
      <c r="BD656" s="223" t="str">
        <f t="shared" si="1730"/>
        <v>-0.272277027464162-0.407491368344035i</v>
      </c>
      <c r="BE656" s="223" t="str">
        <f t="shared" si="1731"/>
        <v>0.231024800521926+0.432217001636237i</v>
      </c>
      <c r="BF656" s="223" t="str">
        <f t="shared" si="1732"/>
        <v>-0.187547678459662-0.452780148928821i</v>
      </c>
      <c r="BG656" s="223" t="str">
        <f t="shared" si="1733"/>
        <v>0.142264369729839+0.468982775872404i</v>
      </c>
      <c r="BH656" s="223" t="str">
        <f t="shared" si="1734"/>
        <v>-0.0956109773498851-0.480668842312266i</v>
      </c>
      <c r="BI656" s="223" t="str">
        <f t="shared" si="1735"/>
        <v>0.0480367989917862+0.487725805040329i</v>
      </c>
      <c r="BJ656" s="223" t="str">
        <f t="shared" si="1736"/>
        <v>1.89963912914764E-13-0.490085701647798i</v>
      </c>
      <c r="BK656" s="223" t="str">
        <f t="shared" si="1737"/>
        <v>-0.0480367989921643+0.487725805040292i</v>
      </c>
      <c r="BL656" s="223" t="str">
        <f t="shared" si="1738"/>
        <v>0.0956109773497792-0.480668842312287i</v>
      </c>
      <c r="BM656" s="176"/>
      <c r="BN656" s="176"/>
      <c r="BO656" s="176"/>
      <c r="BP656" s="176"/>
      <c r="BQ656" s="176"/>
      <c r="BR656" s="176"/>
      <c r="BS656" s="176"/>
      <c r="BT656" s="176"/>
      <c r="BU656" s="176"/>
      <c r="BV656" s="176"/>
      <c r="BW656" s="223"/>
      <c r="BX656" s="223"/>
      <c r="BY656" s="223"/>
      <c r="BZ656" s="223"/>
      <c r="CH656" s="222">
        <f t="shared" si="1739"/>
        <v>-266.09335391603781</v>
      </c>
    </row>
    <row r="657" spans="1:86">
      <c r="A657" s="227">
        <f t="shared" si="1630"/>
        <v>1.0000000000000004E-2</v>
      </c>
      <c r="B657" s="228">
        <v>32</v>
      </c>
      <c r="C657" s="228">
        <f t="shared" si="1631"/>
        <v>1600</v>
      </c>
      <c r="D657" s="228">
        <f t="shared" si="1740"/>
        <v>10053.096491487338</v>
      </c>
      <c r="E657" s="227" t="str">
        <f t="shared" si="1687"/>
        <v>10053.0964914873i</v>
      </c>
      <c r="F657" s="227" t="str">
        <f t="shared" si="1632"/>
        <v>0.92102177795166-1.44265528166805i</v>
      </c>
      <c r="G657" s="227" t="str">
        <f t="shared" si="1633"/>
        <v>-2.89868937003806-0.393574722031177i</v>
      </c>
      <c r="H657" s="227" t="str">
        <f t="shared" si="1634"/>
        <v>0.00761327232847709-0.0117359815723144i</v>
      </c>
      <c r="I657" s="227" t="str">
        <f t="shared" si="1688"/>
        <v>0.00236864038696968-0.000634656824011849i</v>
      </c>
      <c r="J657" s="223" t="str">
        <f>IMPRODUCT(1/Nt_input,AT625)</f>
        <v>4.49232393905791E-16-2.23232582033847E-14i</v>
      </c>
      <c r="K657" s="246" t="str">
        <f t="shared" si="1689"/>
        <v>-1.31035381616163E-17-5.31608793536487E-17i</v>
      </c>
      <c r="L657" s="222">
        <f t="shared" si="1690"/>
        <v>-325.23199980525766</v>
      </c>
      <c r="M657" s="222">
        <f t="shared" si="1635"/>
        <v>400</v>
      </c>
      <c r="N657" s="224">
        <f t="shared" si="1636"/>
        <v>-6.0487639202966292E-15</v>
      </c>
      <c r="O657" s="223" t="str">
        <f t="shared" si="1637"/>
        <v>6.04876392029663E-15+1.95443989066445E-29i</v>
      </c>
      <c r="P657" s="223" t="str">
        <f t="shared" si="1638"/>
        <v>-6.04876392029663E-15+2.00073995652611E-29i</v>
      </c>
      <c r="Q657" s="223" t="str">
        <f t="shared" si="1691"/>
        <v>6.04876392029663E-15+2.22319013131753E-30i</v>
      </c>
      <c r="R657" s="223" t="str">
        <f t="shared" si="1692"/>
        <v>-6.04876392029663E-15+1.68951957047359E-28i</v>
      </c>
      <c r="S657" s="223" t="str">
        <f t="shared" si="1693"/>
        <v>6.04876392029663E-15-2.00445183149462E-28i</v>
      </c>
      <c r="T657" s="223" t="str">
        <f t="shared" si="1694"/>
        <v>-6.04876392029663E-15+2.53427935571038E-28i</v>
      </c>
      <c r="U657" s="223" t="str">
        <f t="shared" si="1695"/>
        <v>6.04876392029663E-15-2.95665924832878E-28i</v>
      </c>
      <c r="V657" s="223" t="str">
        <f t="shared" si="1696"/>
        <v>-6.04876392029663E-15-2.85292349169993E-28i</v>
      </c>
      <c r="W657" s="223" t="str">
        <f t="shared" si="1697"/>
        <v>6.04876392029663E-15+2.43054359908153E-28i</v>
      </c>
      <c r="X657" s="223" t="str">
        <f t="shared" si="1698"/>
        <v>-6.04876392029663E-15-2.00816370646313E-28i</v>
      </c>
      <c r="Y657" s="223" t="str">
        <f t="shared" si="1699"/>
        <v>6.04876392029663E-15+1.58578381384474E-28i</v>
      </c>
      <c r="Z657" s="223" t="str">
        <f t="shared" si="1700"/>
        <v>-6.04876392029663E-15-9.48508658031609E-29i</v>
      </c>
      <c r="AA657" s="223" t="str">
        <f t="shared" si="1701"/>
        <v>6.04876392029663E-15+7.41024028607942E-29i</v>
      </c>
      <c r="AB657" s="223" t="str">
        <f t="shared" si="1702"/>
        <v>-6.04876392029663E-15-5.33539399184273E-29i</v>
      </c>
      <c r="AC657" s="223" t="str">
        <f t="shared" si="1703"/>
        <v>6.04876392029663E-15-1.03735756628851E-29i</v>
      </c>
      <c r="AD657" s="223" t="str">
        <f t="shared" si="1704"/>
        <v>-6.04876392029663E-15+3.11220386052521E-29i</v>
      </c>
      <c r="AE657" s="223" t="str">
        <f t="shared" si="1705"/>
        <v>6.04876392029663E-15-9.48495541865649E-29i</v>
      </c>
      <c r="AF657" s="223" t="str">
        <f t="shared" si="1706"/>
        <v>-6.04876392029663E-15+1.15598017128932E-28i</v>
      </c>
      <c r="AG657" s="223" t="str">
        <f t="shared" si="1707"/>
        <v>6.04876392029663E-15-1.79325532710244E-28i</v>
      </c>
      <c r="AH657" s="223" t="str">
        <f t="shared" si="1708"/>
        <v>-6.04876392029663E-15+2.00073995652611E-28i</v>
      </c>
      <c r="AI657" s="223" t="str">
        <f t="shared" si="1709"/>
        <v>6.04876392029663E-15-2.63801511233923E-28i</v>
      </c>
      <c r="AJ657" s="223" t="str">
        <f t="shared" si="1710"/>
        <v>-6.04876392029663E-15-3.17156762768948E-28i</v>
      </c>
      <c r="AK657" s="223" t="str">
        <f t="shared" si="1711"/>
        <v>6.04876392029663E-15+2.9640829982658E-28i</v>
      </c>
      <c r="AL657" s="223" t="str">
        <f t="shared" si="1712"/>
        <v>-6.04876392029663E-15-1.89701731606322E-28i</v>
      </c>
      <c r="AM657" s="223" t="str">
        <f t="shared" si="1713"/>
        <v>6.04876392029663E-15+1.68953268663956E-28i</v>
      </c>
      <c r="AN657" s="223" t="str">
        <f t="shared" si="1714"/>
        <v>-6.04876392029663E-15-1.48204805721588E-28i</v>
      </c>
      <c r="AO657" s="223" t="str">
        <f t="shared" si="1715"/>
        <v>6.04876392029663E-15+1.27456342779222E-28i</v>
      </c>
      <c r="AP657" s="223" t="str">
        <f t="shared" si="1716"/>
        <v>-6.04876392029663E-15-1.06707879836854E-28i</v>
      </c>
      <c r="AQ657" s="223" t="str">
        <f t="shared" si="1717"/>
        <v>6.04876392029663E-15+1.31161659664751E-33i</v>
      </c>
      <c r="AR657" s="223" t="str">
        <f t="shared" si="1718"/>
        <v>-6.04876392029663E-15+2.07471513257703E-29i</v>
      </c>
      <c r="AS657" s="223" t="str">
        <f t="shared" si="1719"/>
        <v>6.04876392029663E-15-4.14956142681372E-29i</v>
      </c>
      <c r="AT657" s="223" t="str">
        <f t="shared" si="1720"/>
        <v>-6.04876392029663E-15-2.34458287057045E-27i</v>
      </c>
      <c r="AU657" s="223" t="str">
        <f t="shared" si="1721"/>
        <v>6.04876392029663E-15+1.03446282845971E-27i</v>
      </c>
      <c r="AV657" s="223" t="str">
        <f t="shared" si="1722"/>
        <v>-6.04876392029663E-15+1.89699108373129E-28i</v>
      </c>
      <c r="AW657" s="223" t="str">
        <f t="shared" si="1723"/>
        <v>6.04876392029663E-15-1.41386104520597E-27i</v>
      </c>
      <c r="AX657" s="223" t="str">
        <f t="shared" si="1724"/>
        <v>-6.04876392029663E-15+2.7239810873167E-27i</v>
      </c>
      <c r="AY657" s="223" t="str">
        <f t="shared" si="1725"/>
        <v>6.04876392029663E-15+2.15488245058072E-27i</v>
      </c>
      <c r="AZ657" s="223" t="str">
        <f t="shared" si="1726"/>
        <v>-6.04876392029663E-15-8.44762408469989E-28i</v>
      </c>
      <c r="BA657" s="223" t="str">
        <f t="shared" si="1727"/>
        <v>6.04876392029663E-15-3.79399528362855E-28i</v>
      </c>
      <c r="BB657" s="223" t="str">
        <f t="shared" si="1728"/>
        <v>-6.04876392029663E-15+1.6035614651957E-27i</v>
      </c>
      <c r="BC657" s="223" t="str">
        <f t="shared" si="1729"/>
        <v>6.04876392029663E-15-2.82772340202854E-27i</v>
      </c>
      <c r="BD657" s="223" t="str">
        <f t="shared" si="1730"/>
        <v>-6.04876392029663E-15-1.8792239253131E-27i</v>
      </c>
      <c r="BE657" s="223" t="str">
        <f t="shared" si="1731"/>
        <v>6.04876392029663E-15+7.41020093758155E-28i</v>
      </c>
      <c r="BF657" s="223" t="str">
        <f t="shared" si="1732"/>
        <v>-6.04876392029663E-15+5.69099948352581E-28i</v>
      </c>
      <c r="BG657" s="223" t="str">
        <f t="shared" si="1733"/>
        <v>6.04876392029663E-15-1.87921999046332E-27i</v>
      </c>
      <c r="BH657" s="223" t="str">
        <f t="shared" si="1734"/>
        <v>-6.04876392029663E-15-2.99964354743411E-27i</v>
      </c>
      <c r="BI657" s="223" t="str">
        <f t="shared" si="1735"/>
        <v>6.04876392029663E-15+1.68952350532338E-27i</v>
      </c>
      <c r="BJ657" s="223" t="str">
        <f t="shared" si="1736"/>
        <v>-6.04876392029663E-15-3.79403463212645E-28i</v>
      </c>
      <c r="BK657" s="223" t="str">
        <f t="shared" si="1737"/>
        <v>6.04876392029663E-15-7.58800368342305E-28i</v>
      </c>
      <c r="BL657" s="223" t="str">
        <f t="shared" si="1738"/>
        <v>-6.04876392029663E-15+2.06892041045304E-27i</v>
      </c>
      <c r="BM657" s="176"/>
      <c r="BN657" s="176"/>
      <c r="BO657" s="176"/>
      <c r="BP657" s="176"/>
      <c r="BQ657" s="176"/>
      <c r="BR657" s="176"/>
      <c r="BS657" s="176"/>
      <c r="BT657" s="176"/>
      <c r="BU657" s="176"/>
      <c r="BV657" s="176"/>
      <c r="BW657" s="223"/>
      <c r="BX657" s="223"/>
      <c r="BY657" s="223"/>
      <c r="BZ657" s="223"/>
      <c r="CH657" s="222">
        <f t="shared" si="1739"/>
        <v>-273.0230899253911</v>
      </c>
    </row>
    <row r="658" spans="1:86">
      <c r="A658" s="227">
        <f t="shared" ref="A658:A689" si="1741">A657+Div_Nt_input</f>
        <v>1.0312500000000004E-2</v>
      </c>
      <c r="B658" s="228">
        <v>33</v>
      </c>
      <c r="C658" s="228">
        <f t="shared" ref="C658:C689" si="1742">C657+Fline</f>
        <v>1650</v>
      </c>
      <c r="D658" s="228">
        <f t="shared" si="1740"/>
        <v>10367.255756846318</v>
      </c>
      <c r="E658" s="227" t="str">
        <f t="shared" si="1687"/>
        <v>10367.2557568463i</v>
      </c>
      <c r="F658" s="227" t="str">
        <f t="shared" ref="F658:F689" si="1743">IF(freq_ratio2&gt;1,IMPRODUCT(Kth_2/(2/rload2-Kfeed2/Gdc_ccm2),IMDIV(COMPLEX(1,Rc_2*Coutput2*microF2*miliOhm2*D658),IMSUM(1,IMPRODUCT(E658,1/omega1_2),IMPRODUCT(E658,E658,1/omega2_2),IMPRODUCT(E658,E658,E658,1/omega3_2)))),IMPRODUCT(Kth_2/(2/rload2-Kfeed2/Gdc_dcm2),(IMDIV(COMPLEX(1,Rc_2*Coutput2*microF2*miliOhm2*D658),IMSUM(1,IMDIV(E658,omegat2),IMDIV(IMPRODUCT(E658,E658),omegapole0^2*(1-2*Gdc_dcm2/(Kfeed2*rload2))))))))</f>
        <v>0.913877781743863-1.40158305627396i</v>
      </c>
      <c r="G658" s="227" t="str">
        <f t="shared" ref="G658:G689" si="1744">IMPRODUCT(IMPRODUCT(-currentransferratio2*RFB_2/(Rfeedforward2),IMDIV(COMPLEX(1,(Rfeedforward2*kiliOhm2+q_Rz_Cz_2*Rzero2)*q_Rz_Cz_2*Czero2*nanoF2*D658),IMPRODUCT(COMPLEX(1,q_Rz_Cz_2*Rzero2*Czero2*nanoF2*D658),COMPLEX(1,D658/(2*PI()*F_roll2*kilihertz2))))),IMSUM(feedtype2,IMDIV(COMPLEX(1,Rvolt2*Cvolt2*nanoF2*kiliOhm2*D658),IMPRODUCT(Rupper2*kiliOhm2*(Cvolt2*nanoF2+Cforward2*picoF2),COMPLEX(1,Rvolt2*Cvolt2*Cforward2*picoF2*nanoF2*kiliOhm2*D658/(Cvolt2*nanoF2+Cforward2*picoF2)),E658))))</f>
        <v>-2.90971828345737-0.412317332379248i</v>
      </c>
      <c r="H658" s="227" t="str">
        <f t="shared" ref="H658:H686" si="1745">IF(freq_ratio2&gt;1,IMPRODUCT(I67,IMDIV((IMPRODUCT(COMPLEX(1,Rc_2*Coutput2*microF2*miliOhm2*D658),COMPLEX(1,(effectiveL2*Requiv2*Kfeed2*0.5*Metccm2)*D658/(ratio2*(Xequiv2^2+Requiv2^2)*(Kfeed2*Metccm2*0.5/ratio2-Kinput2*Gdc_ccm2))))),IMSUM(1,IMPRODUCT(E658,1/omega1_2),IMPRODUCT(E658,E658,1/omega2_2),IMPRODUCT(E658,E658,E658,1/omega3_2)))),IMPRODUCT(I67,(IMDIV(COMPLEX(1,Rc_2*Coutput2*microF2*miliOhm2*D658),IMSUM(1,IMDIV(E658,omegat2),IMDIV(IMPRODUCT(E658,E658),omegapole0^2*(1-2*Gdc_dcm2/(Kfeed2*rload2))))))))</f>
        <v>0.00755504695950382-0.0113990264281865i</v>
      </c>
      <c r="I658" s="227" t="str">
        <f t="shared" si="1688"/>
        <v>0.00234429188474358-0.000642397751178162i</v>
      </c>
      <c r="J658" s="223" t="str">
        <f>IMPRODUCT(1/Nt_input,AU625)</f>
        <v>-2.57904002245058E-13+1.46733753619844E-14i</v>
      </c>
      <c r="K658" s="246" t="str">
        <f t="shared" si="1689"/>
        <v>-5.95176116171248E-16+2.00075625844969E-16i</v>
      </c>
      <c r="L658" s="222">
        <f t="shared" si="1690"/>
        <v>-304.04211923100269</v>
      </c>
      <c r="M658" s="222">
        <f t="shared" ref="M658:M689" si="1746">N658+Vinput2</f>
        <v>399.50991429835221</v>
      </c>
      <c r="N658" s="224">
        <f t="shared" ref="N658:N689" si="1747">0.5*Vinac*SIN(2*PI()*Fline*A658)</f>
        <v>-0.49008570164780951</v>
      </c>
      <c r="O658" s="223" t="str">
        <f t="shared" ref="O658:O689" si="1748">IMPRODUCT(N658,IMEXP(COMPLEX(0,-2*PI()*1*B658/Nt_input)))</f>
        <v>0.487725805040327-0.0480367989919224i</v>
      </c>
      <c r="P658" s="223" t="str">
        <f t="shared" ref="P658:P689" si="1749">IMPRODUCT(N658,IMEXP(COMPLEX(0,-2*PI()*2*B658/Nt_input)))</f>
        <v>-0.480668842312261+0.0956109773499722i</v>
      </c>
      <c r="Q658" s="223" t="str">
        <f t="shared" si="1691"/>
        <v>0.468982775872411-0.142264369729859i</v>
      </c>
      <c r="R658" s="223" t="str">
        <f t="shared" si="1692"/>
        <v>-0.452780148928843+0.187547678459639i</v>
      </c>
      <c r="S658" s="223" t="str">
        <f t="shared" si="1693"/>
        <v>0.43221700163628-0.23102480052187i</v>
      </c>
      <c r="T658" s="223" t="str">
        <f t="shared" si="1694"/>
        <v>-0.407491368344137+0.27227702746403i</v>
      </c>
      <c r="U658" s="223" t="str">
        <f t="shared" si="1695"/>
        <v>0.378841370417375-0.31090707778999i</v>
      </c>
      <c r="V658" s="223" t="str">
        <f t="shared" si="1696"/>
        <v>-0.346542922997731+0.346542922997735i</v>
      </c>
      <c r="W658" s="223" t="str">
        <f t="shared" si="1697"/>
        <v>0.310907077789986-0.378841370417378i</v>
      </c>
      <c r="X658" s="223" t="str">
        <f t="shared" si="1698"/>
        <v>-0.272277027464065+0.407491368344114i</v>
      </c>
      <c r="Y658" s="223" t="str">
        <f t="shared" si="1699"/>
        <v>0.231024800521865-0.432217001636282i</v>
      </c>
      <c r="Z658" s="223" t="str">
        <f t="shared" si="1700"/>
        <v>-0.187547678459633+0.452780148928846i</v>
      </c>
      <c r="AA658" s="223" t="str">
        <f t="shared" si="1701"/>
        <v>0.142264369729844-0.468982775872415i</v>
      </c>
      <c r="AB658" s="223" t="str">
        <f t="shared" si="1702"/>
        <v>-0.0956109773499913+0.480668842312257i</v>
      </c>
      <c r="AC658" s="223" t="str">
        <f t="shared" si="1703"/>
        <v>0.0480367989919313-0.487725805040326i</v>
      </c>
      <c r="AD658" s="223" t="str">
        <f t="shared" si="1704"/>
        <v>6.84439802088727E-15+0.49008570164781i</v>
      </c>
      <c r="AE658" s="223" t="str">
        <f t="shared" si="1705"/>
        <v>-0.0480367989919415-0.487725805040325i</v>
      </c>
      <c r="AF658" s="223" t="str">
        <f t="shared" si="1706"/>
        <v>0.0956109773499536+0.480668842312264i</v>
      </c>
      <c r="AG658" s="223" t="str">
        <f t="shared" si="1707"/>
        <v>-0.142264369729857-0.468982775872411i</v>
      </c>
      <c r="AH658" s="223" t="str">
        <f t="shared" si="1708"/>
        <v>0.187547678459646+0.45278014892884i</v>
      </c>
      <c r="AI658" s="223" t="str">
        <f t="shared" si="1709"/>
        <v>-0.231024800521877-0.432217001636276i</v>
      </c>
      <c r="AJ658" s="223" t="str">
        <f t="shared" si="1710"/>
        <v>0.272277027464033+0.407491368344136i</v>
      </c>
      <c r="AK658" s="223" t="str">
        <f t="shared" si="1711"/>
        <v>-0.310907077789994-0.378841370417372i</v>
      </c>
      <c r="AL658" s="223" t="str">
        <f t="shared" si="1712"/>
        <v>0.346542922997739+0.346542922997727i</v>
      </c>
      <c r="AM658" s="223" t="str">
        <f t="shared" si="1713"/>
        <v>-0.378841370417382-0.310907077789981i</v>
      </c>
      <c r="AN658" s="223" t="str">
        <f t="shared" si="1714"/>
        <v>0.407491368344118+0.272277027464059i</v>
      </c>
      <c r="AO658" s="223" t="str">
        <f t="shared" si="1715"/>
        <v>-0.432217001636284-0.231024800521862i</v>
      </c>
      <c r="AP658" s="223" t="str">
        <f t="shared" si="1716"/>
        <v>0.452780148928847+0.18754767845963i</v>
      </c>
      <c r="AQ658" s="223" t="str">
        <f t="shared" si="1717"/>
        <v>-0.468982775872416-0.142264369729841i</v>
      </c>
      <c r="AR658" s="223" t="str">
        <f t="shared" si="1718"/>
        <v>0.480668842312258+0.0956109773499849i</v>
      </c>
      <c r="AS658" s="223" t="str">
        <f t="shared" si="1719"/>
        <v>-0.487725805040341-0.048036798991779i</v>
      </c>
      <c r="AT658" s="223" t="str">
        <f t="shared" si="1720"/>
        <v>0.49008570164781+8.38147178158334E-14i</v>
      </c>
      <c r="AU658" s="223" t="str">
        <f t="shared" si="1721"/>
        <v>-0.48772580504031+0.0480367989920973i</v>
      </c>
      <c r="AV658" s="223" t="str">
        <f t="shared" si="1722"/>
        <v>0.480668842312273-0.0956109773499089i</v>
      </c>
      <c r="AW658" s="223" t="str">
        <f t="shared" si="1723"/>
        <v>-0.468982775872354+0.142264369730047i</v>
      </c>
      <c r="AX658" s="223" t="str">
        <f t="shared" si="1724"/>
        <v>0.452780148928858-0.187547678459604i</v>
      </c>
      <c r="AY658" s="223" t="str">
        <f t="shared" si="1725"/>
        <v>-0.432217001636182+0.231024800522052i</v>
      </c>
      <c r="AZ658" s="223" t="str">
        <f t="shared" si="1726"/>
        <v>0.40749136834413-0.272277027464042i</v>
      </c>
      <c r="BA658" s="223" t="str">
        <f t="shared" si="1727"/>
        <v>-0.378841370417524+0.310907077789809i</v>
      </c>
      <c r="BB658" s="223" t="str">
        <f t="shared" si="1728"/>
        <v>0.34654292299772-0.346542922997747i</v>
      </c>
      <c r="BC658" s="223" t="str">
        <f t="shared" si="1729"/>
        <v>-0.310907077790167+0.37884137041723i</v>
      </c>
      <c r="BD658" s="223" t="str">
        <f t="shared" si="1730"/>
        <v>0.27227702746401-0.407491368344151i</v>
      </c>
      <c r="BE658" s="223" t="str">
        <f t="shared" si="1731"/>
        <v>-0.231024800522025+0.432217001636197i</v>
      </c>
      <c r="BF658" s="223" t="str">
        <f t="shared" si="1732"/>
        <v>0.187547678459582-0.452780148928867i</v>
      </c>
      <c r="BG658" s="223" t="str">
        <f t="shared" si="1733"/>
        <v>-0.142264369730017+0.468982775872363i</v>
      </c>
      <c r="BH658" s="223" t="str">
        <f t="shared" si="1734"/>
        <v>0.0956109773498859-0.480668842312278i</v>
      </c>
      <c r="BI658" s="223" t="str">
        <f t="shared" si="1735"/>
        <v>-0.0480367989920598+0.487725805040314i</v>
      </c>
      <c r="BJ658" s="223" t="str">
        <f t="shared" si="1736"/>
        <v>-1.14554439568212E-13-0.49008570164781i</v>
      </c>
      <c r="BK658" s="223" t="str">
        <f t="shared" si="1737"/>
        <v>0.0480367989918026+0.487725805040339i</v>
      </c>
      <c r="BL658" s="223" t="str">
        <f t="shared" si="1738"/>
        <v>-0.0956109773501104-0.480668842312233i</v>
      </c>
      <c r="BM658" s="176"/>
      <c r="BN658" s="176"/>
      <c r="BO658" s="176"/>
      <c r="BP658" s="176"/>
      <c r="BQ658" s="176"/>
      <c r="BR658" s="176"/>
      <c r="BS658" s="176"/>
      <c r="BT658" s="176"/>
      <c r="BU658" s="176"/>
      <c r="BV658" s="176"/>
      <c r="BW658" s="223"/>
      <c r="BX658" s="223"/>
      <c r="BY658" s="223"/>
      <c r="BZ658" s="223"/>
      <c r="CH658" s="222">
        <f t="shared" si="1739"/>
        <v>-251.75680291873556</v>
      </c>
    </row>
    <row r="659" spans="1:86">
      <c r="A659" s="227">
        <f t="shared" si="1741"/>
        <v>1.0625000000000004E-2</v>
      </c>
      <c r="B659" s="228">
        <v>34</v>
      </c>
      <c r="C659" s="228">
        <f t="shared" si="1742"/>
        <v>1700</v>
      </c>
      <c r="D659" s="228">
        <f t="shared" si="1740"/>
        <v>10681.415022205296</v>
      </c>
      <c r="E659" s="227" t="str">
        <f t="shared" si="1687"/>
        <v>10681.4150222053i</v>
      </c>
      <c r="F659" s="227" t="str">
        <f t="shared" si="1743"/>
        <v>0.907341487089142-1.36293960867256i</v>
      </c>
      <c r="G659" s="227" t="str">
        <f t="shared" si="1744"/>
        <v>-2.92102045128595-0.430574025143801i</v>
      </c>
      <c r="H659" s="227" t="str">
        <f t="shared" si="1745"/>
        <v>0.00750178911554648-0.011081909733148i</v>
      </c>
      <c r="I659" s="227" t="str">
        <f t="shared" si="1688"/>
        <v>0.00232046669294817-0.000649078492232166i</v>
      </c>
      <c r="J659" s="223" t="str">
        <f>IMPRODUCT(1/Nt_input,AV625)</f>
        <v>5.96423342029244E-14+6.50881258612567E-14i</v>
      </c>
      <c r="K659" s="246" t="str">
        <f t="shared" si="1689"/>
        <v>1.80645352603811E-16+1.12322271809823E-16i</v>
      </c>
      <c r="L659" s="222">
        <f t="shared" si="1690"/>
        <v>-313.44390667155733</v>
      </c>
      <c r="M659" s="222">
        <f t="shared" si="1746"/>
        <v>399.02454838991935</v>
      </c>
      <c r="N659" s="224">
        <f t="shared" si="1747"/>
        <v>-0.97545161008064829</v>
      </c>
      <c r="O659" s="223" t="str">
        <f t="shared" si="1748"/>
        <v>0.956708580912731-0.190301168721789i</v>
      </c>
      <c r="P659" s="223" t="str">
        <f t="shared" si="1749"/>
        <v>-0.901199777508692+0.373289170251715i</v>
      </c>
      <c r="Q659" s="223" t="str">
        <f t="shared" si="1691"/>
        <v>0.811058372053631-0.54193187831188i</v>
      </c>
      <c r="R659" s="223" t="str">
        <f t="shared" si="1692"/>
        <v>-0.689748448207377+0.689748448207348i</v>
      </c>
      <c r="S659" s="223" t="str">
        <f t="shared" si="1693"/>
        <v>0.541931878311832-0.811058372053664i</v>
      </c>
      <c r="T659" s="223" t="str">
        <f t="shared" si="1694"/>
        <v>-0.373289170251745+0.901199777508679i</v>
      </c>
      <c r="U659" s="223" t="str">
        <f t="shared" si="1695"/>
        <v>0.190301168721772-0.956708580912734i</v>
      </c>
      <c r="V659" s="223" t="str">
        <f t="shared" si="1696"/>
        <v>-4.08690652766163E-14+0.975451610080648i</v>
      </c>
      <c r="W659" s="223" t="str">
        <f t="shared" si="1697"/>
        <v>-0.190301168721788-0.956708580912731i</v>
      </c>
      <c r="X659" s="223" t="str">
        <f t="shared" si="1698"/>
        <v>0.37328917025176+0.901199777508673i</v>
      </c>
      <c r="Y659" s="223" t="str">
        <f t="shared" si="1699"/>
        <v>-0.541931878311848-0.811058372053653i</v>
      </c>
      <c r="Z659" s="223" t="str">
        <f t="shared" si="1700"/>
        <v>0.689748448207385+0.689748448207339i</v>
      </c>
      <c r="AA659" s="223" t="str">
        <f t="shared" si="1701"/>
        <v>-0.811058372053639-0.541931878311869i</v>
      </c>
      <c r="AB659" s="223" t="str">
        <f t="shared" si="1702"/>
        <v>0.9011997775087+0.373289170251694i</v>
      </c>
      <c r="AC659" s="223" t="str">
        <f t="shared" si="1703"/>
        <v>-0.956708580912726-0.190301168721812i</v>
      </c>
      <c r="AD659" s="223" t="str">
        <f t="shared" si="1704"/>
        <v>0.975451610080648-1.52958772347292E-14i</v>
      </c>
      <c r="AE659" s="223" t="str">
        <f t="shared" si="1705"/>
        <v>-0.956708580912739+0.190301168721748i</v>
      </c>
      <c r="AF659" s="223" t="str">
        <f t="shared" si="1706"/>
        <v>0.901199777508689-0.373289170251722i</v>
      </c>
      <c r="AG659" s="223" t="str">
        <f t="shared" si="1707"/>
        <v>-0.811058372053679+0.541931878311808i</v>
      </c>
      <c r="AH659" s="223" t="str">
        <f t="shared" si="1708"/>
        <v>0.689748448207364-0.689748448207361i</v>
      </c>
      <c r="AI659" s="223" t="str">
        <f t="shared" si="1709"/>
        <v>-0.541931878311822+0.81105837205367i</v>
      </c>
      <c r="AJ659" s="223" t="str">
        <f t="shared" si="1710"/>
        <v>0.373289170251725-0.901199777508688i</v>
      </c>
      <c r="AK659" s="223" t="str">
        <f t="shared" si="1711"/>
        <v>-0.190301168721758+0.956708580912737i</v>
      </c>
      <c r="AL659" s="223" t="str">
        <f t="shared" si="1712"/>
        <v>3.25041885981701E-14-0.975451610080648i</v>
      </c>
      <c r="AM659" s="223" t="str">
        <f t="shared" si="1713"/>
        <v>0.190301168721803+0.956708580912728i</v>
      </c>
      <c r="AN659" s="223" t="str">
        <f t="shared" si="1714"/>
        <v>-0.373289170251678-0.901199777508707i</v>
      </c>
      <c r="AO659" s="223" t="str">
        <f t="shared" si="1715"/>
        <v>0.54193187831186+0.811058372053644i</v>
      </c>
      <c r="AP659" s="223" t="str">
        <f t="shared" si="1716"/>
        <v>-0.689748448207328-0.689748448207397i</v>
      </c>
      <c r="AQ659" s="223" t="str">
        <f t="shared" si="1717"/>
        <v>0.811058372053651+0.541931878311851i</v>
      </c>
      <c r="AR659" s="223" t="str">
        <f t="shared" si="1718"/>
        <v>-0.901199777508817-0.373289170251411i</v>
      </c>
      <c r="AS659" s="223" t="str">
        <f t="shared" si="1719"/>
        <v>0.956708580912768+0.190301168721601i</v>
      </c>
      <c r="AT659" s="223" t="str">
        <f t="shared" si="1720"/>
        <v>-0.975451610080648+3.05917544694582E-14i</v>
      </c>
      <c r="AU659" s="223" t="str">
        <f t="shared" si="1721"/>
        <v>0.956708580912756-0.19030116872166i</v>
      </c>
      <c r="AV659" s="223" t="str">
        <f t="shared" si="1722"/>
        <v>-0.901199777508794+0.373289170251467i</v>
      </c>
      <c r="AW659" s="223" t="str">
        <f t="shared" si="1723"/>
        <v>0.811058372053887-0.541931878311498i</v>
      </c>
      <c r="AX659" s="223" t="str">
        <f t="shared" si="1724"/>
        <v>-0.689748448207078+0.689748448207647i</v>
      </c>
      <c r="AY659" s="223" t="str">
        <f t="shared" si="1725"/>
        <v>0.541931878311648-0.811058372053787i</v>
      </c>
      <c r="AZ659" s="223" t="str">
        <f t="shared" si="1726"/>
        <v>-0.373289170251621+0.901199777508731i</v>
      </c>
      <c r="BA659" s="223" t="str">
        <f t="shared" si="1727"/>
        <v>0.190301168721852-0.956708580912718i</v>
      </c>
      <c r="BB659" s="223" t="str">
        <f t="shared" si="1728"/>
        <v>-1.97414325826798E-13+0.975451610080648i</v>
      </c>
      <c r="BC659" s="223" t="str">
        <f t="shared" si="1729"/>
        <v>-0.190301168721437-0.9567085809128i</v>
      </c>
      <c r="BD659" s="223" t="str">
        <f t="shared" si="1730"/>
        <v>0.37328917025214+0.901199777508516i</v>
      </c>
      <c r="BE659" s="223" t="str">
        <f t="shared" si="1731"/>
        <v>-0.541931878312103-0.811058372053482i</v>
      </c>
      <c r="BF659" s="223" t="str">
        <f t="shared" si="1732"/>
        <v>0.689748448207485+0.68974844820724i</v>
      </c>
      <c r="BG659" s="223" t="str">
        <f t="shared" si="1733"/>
        <v>-0.81105837205366-0.541931878311838i</v>
      </c>
      <c r="BH659" s="223" t="str">
        <f t="shared" si="1734"/>
        <v>0.901199777508638+0.373289170251845i</v>
      </c>
      <c r="BI659" s="223" t="str">
        <f t="shared" si="1735"/>
        <v>-0.956708580912673-0.190301168722075i</v>
      </c>
      <c r="BJ659" s="223" t="str">
        <f t="shared" si="1736"/>
        <v>0.975451610080648+4.53144408348188E-13i</v>
      </c>
      <c r="BK659" s="223" t="str">
        <f t="shared" si="1737"/>
        <v>-0.956708580912656+0.190301168722166i</v>
      </c>
      <c r="BL659" s="223" t="str">
        <f t="shared" si="1738"/>
        <v>0.901199777508603-0.37328917025193i</v>
      </c>
      <c r="BM659" s="176"/>
      <c r="BN659" s="176"/>
      <c r="BO659" s="176"/>
      <c r="BP659" s="176"/>
      <c r="BQ659" s="176"/>
      <c r="BR659" s="176"/>
      <c r="BS659" s="176"/>
      <c r="BT659" s="176"/>
      <c r="BU659" s="176"/>
      <c r="BV659" s="176"/>
      <c r="BW659" s="223"/>
      <c r="BX659" s="223"/>
      <c r="BY659" s="223"/>
      <c r="BZ659" s="223"/>
      <c r="CH659" s="222">
        <f t="shared" si="1739"/>
        <v>-261.08257866861049</v>
      </c>
    </row>
    <row r="660" spans="1:86">
      <c r="A660" s="227">
        <f t="shared" si="1741"/>
        <v>1.0937500000000005E-2</v>
      </c>
      <c r="B660" s="228">
        <v>35</v>
      </c>
      <c r="C660" s="228">
        <f t="shared" si="1742"/>
        <v>1750</v>
      </c>
      <c r="D660" s="228">
        <f t="shared" si="1740"/>
        <v>10995.574287564275</v>
      </c>
      <c r="E660" s="227" t="str">
        <f t="shared" si="1687"/>
        <v>10995.5742875643i</v>
      </c>
      <c r="F660" s="227" t="str">
        <f t="shared" si="1743"/>
        <v>0.901344911952934-1.32652199954604i</v>
      </c>
      <c r="G660" s="227" t="str">
        <f t="shared" si="1744"/>
        <v>-2.93259039811221-0.448362446389039i</v>
      </c>
      <c r="H660" s="227" t="str">
        <f t="shared" si="1745"/>
        <v>0.00745294352335903-0.0107829739068337i</v>
      </c>
      <c r="I660" s="227" t="str">
        <f t="shared" si="1688"/>
        <v>0.00229717548483675-0.000654779943013779i</v>
      </c>
      <c r="J660" s="223" t="str">
        <f>IMPRODUCT(1/Nt_input,AW625)</f>
        <v>6.0709223021968E-16+6.28793891954681E-15i</v>
      </c>
      <c r="K660" s="246" t="str">
        <f t="shared" si="1689"/>
        <v>5.5118136757105E-18+1.40469873202265E-17i</v>
      </c>
      <c r="L660" s="222">
        <f t="shared" si="1690"/>
        <v>-336.42640893177213</v>
      </c>
      <c r="M660" s="222">
        <f t="shared" si="1746"/>
        <v>398.54857661372768</v>
      </c>
      <c r="N660" s="224">
        <f t="shared" si="1747"/>
        <v>-1.4514233862723191</v>
      </c>
      <c r="O660" s="223" t="str">
        <f t="shared" si="1748"/>
        <v>1.38892558254901-0.421325969243644i</v>
      </c>
      <c r="P660" s="223" t="str">
        <f t="shared" si="1749"/>
        <v>-1.20681444027069+0.806367628921409i</v>
      </c>
      <c r="Q660" s="223" t="str">
        <f t="shared" si="1691"/>
        <v>0.920773248729226-1.12196544984364i</v>
      </c>
      <c r="R660" s="223" t="str">
        <f t="shared" si="1692"/>
        <v>-0.555435683273714+1.34094035958519i</v>
      </c>
      <c r="S660" s="223" t="str">
        <f t="shared" si="1693"/>
        <v>0.142264369729832-1.44443438595306i</v>
      </c>
      <c r="T660" s="223" t="str">
        <f t="shared" si="1694"/>
        <v>0.283158655809581+1.42353469288891i</v>
      </c>
      <c r="U660" s="223" t="str">
        <f t="shared" si="1695"/>
        <v>-0.684196248041769-1.28004114792602i</v>
      </c>
      <c r="V660" s="223" t="str">
        <f t="shared" si="1696"/>
        <v>1.02631131880591+1.02631131880589i</v>
      </c>
      <c r="W660" s="223" t="str">
        <f t="shared" si="1697"/>
        <v>-1.28004114792604-0.684196248041746i</v>
      </c>
      <c r="X660" s="223" t="str">
        <f t="shared" si="1698"/>
        <v>1.42353469288891+0.283158655809552i</v>
      </c>
      <c r="Y660" s="223" t="str">
        <f t="shared" si="1699"/>
        <v>-1.44443438595305+0.142264369729862i</v>
      </c>
      <c r="Z660" s="223" t="str">
        <f t="shared" si="1700"/>
        <v>1.34094035958524-0.555435683273606i</v>
      </c>
      <c r="AA660" s="223" t="str">
        <f t="shared" si="1701"/>
        <v>-1.12196544984362+0.920773248729247i</v>
      </c>
      <c r="AB660" s="223" t="str">
        <f t="shared" si="1702"/>
        <v>0.806367628921424-1.20681444027069i</v>
      </c>
      <c r="AC660" s="223" t="str">
        <f t="shared" si="1703"/>
        <v>-0.421325969243702+1.38892558254899i</v>
      </c>
      <c r="AD660" s="223" t="str">
        <f t="shared" si="1704"/>
        <v>-2.52488384913313E-14-1.45142338627232i</v>
      </c>
      <c r="AE660" s="223" t="str">
        <f t="shared" si="1705"/>
        <v>0.421325969243612+1.38892558254902i</v>
      </c>
      <c r="AF660" s="223" t="str">
        <f t="shared" si="1706"/>
        <v>-0.806367628921464-1.20681444027066i</v>
      </c>
      <c r="AG660" s="223" t="str">
        <f t="shared" si="1707"/>
        <v>1.12196544984366+0.920773248729201i</v>
      </c>
      <c r="AH660" s="223" t="str">
        <f t="shared" si="1708"/>
        <v>-1.34094035958521-0.555435683273683i</v>
      </c>
      <c r="AI660" s="223" t="str">
        <f t="shared" si="1709"/>
        <v>1.44443438595306+0.142264369729802i</v>
      </c>
      <c r="AJ660" s="223" t="str">
        <f t="shared" si="1710"/>
        <v>-1.4235346928889+0.283158655809611i</v>
      </c>
      <c r="AK660" s="223" t="str">
        <f t="shared" si="1711"/>
        <v>1.28004114792608-0.684196248041668i</v>
      </c>
      <c r="AL660" s="223" t="str">
        <f t="shared" si="1712"/>
        <v>-1.02631131880587+1.02631131880593i</v>
      </c>
      <c r="AM660" s="223" t="str">
        <f t="shared" si="1713"/>
        <v>0.68419624804172-1.28004114792605i</v>
      </c>
      <c r="AN660" s="223" t="str">
        <f t="shared" si="1714"/>
        <v>-0.283158655809668+1.42353469288889i</v>
      </c>
      <c r="AO660" s="223" t="str">
        <f t="shared" si="1715"/>
        <v>-0.142264369729888-1.44443438595305i</v>
      </c>
      <c r="AP660" s="223" t="str">
        <f t="shared" si="1716"/>
        <v>0.55543568327363+1.34094035958523i</v>
      </c>
      <c r="AQ660" s="223" t="str">
        <f t="shared" si="1717"/>
        <v>-0.920773248729266-1.1219654498436i</v>
      </c>
      <c r="AR660" s="223" t="str">
        <f t="shared" si="1718"/>
        <v>1.20681444027062+0.806367628921522i</v>
      </c>
      <c r="AS660" s="223" t="str">
        <f t="shared" si="1719"/>
        <v>-1.38892558254904-0.42132596924354i</v>
      </c>
      <c r="AT660" s="223" t="str">
        <f t="shared" si="1720"/>
        <v>1.45142338627232-3.39261213198536E-13i</v>
      </c>
      <c r="AU660" s="223" t="str">
        <f t="shared" si="1721"/>
        <v>-1.38892558254885+0.421325969244189i</v>
      </c>
      <c r="AV660" s="223" t="str">
        <f t="shared" si="1722"/>
        <v>1.20681444027105-0.806367628920885i</v>
      </c>
      <c r="AW660" s="223" t="str">
        <f t="shared" si="1723"/>
        <v>-0.920773248729523+1.12196544984339i</v>
      </c>
      <c r="AX660" s="223" t="str">
        <f t="shared" si="1724"/>
        <v>0.555435683273802-1.34094035958516i</v>
      </c>
      <c r="AY660" s="223" t="str">
        <f t="shared" si="1725"/>
        <v>-0.142264369729787+1.44443438595306i</v>
      </c>
      <c r="AZ660" s="223" t="str">
        <f t="shared" si="1726"/>
        <v>-0.283158655809929-1.42353469288884i</v>
      </c>
      <c r="BA660" s="223" t="str">
        <f t="shared" si="1727"/>
        <v>0.684196248042209+1.28004114792579i</v>
      </c>
      <c r="BB660" s="223" t="str">
        <f t="shared" si="1728"/>
        <v>-1.02631131880544-1.02631131880635i</v>
      </c>
      <c r="BC660" s="223" t="str">
        <f t="shared" si="1729"/>
        <v>1.28004114792586+0.68419624804207i</v>
      </c>
      <c r="BD660" s="223" t="str">
        <f t="shared" si="1730"/>
        <v>-1.42353469288887-0.283158655809776i</v>
      </c>
      <c r="BE660" s="223" t="str">
        <f t="shared" si="1731"/>
        <v>1.44443438595305-0.142264369729923i</v>
      </c>
      <c r="BF660" s="223" t="str">
        <f t="shared" si="1732"/>
        <v>-1.3409403595851+0.555435683273929i</v>
      </c>
      <c r="BG660" s="223" t="str">
        <f t="shared" si="1733"/>
        <v>1.1219654498433-0.920773248729629i</v>
      </c>
      <c r="BH660" s="223" t="str">
        <f t="shared" si="1734"/>
        <v>-0.806367628921972+1.20681444027032i</v>
      </c>
      <c r="BI660" s="223" t="str">
        <f t="shared" si="1735"/>
        <v>0.421325969244058-1.38892558254889i</v>
      </c>
      <c r="BJ660" s="223" t="str">
        <f t="shared" si="1736"/>
        <v>-2.02704037305599E-13+1.45142338627232i</v>
      </c>
      <c r="BK660" s="223" t="str">
        <f t="shared" si="1737"/>
        <v>-0.42132596924367-1.388925582549i</v>
      </c>
      <c r="BL660" s="223" t="str">
        <f t="shared" si="1738"/>
        <v>0.806367628921636+1.20681444027054i</v>
      </c>
      <c r="BM660" s="176"/>
      <c r="BN660" s="176"/>
      <c r="BO660" s="176"/>
      <c r="BP660" s="176"/>
      <c r="BQ660" s="176"/>
      <c r="BR660" s="176"/>
      <c r="BS660" s="176"/>
      <c r="BT660" s="176"/>
      <c r="BU660" s="176"/>
      <c r="BV660" s="176"/>
      <c r="BW660" s="223"/>
      <c r="BX660" s="223"/>
      <c r="BY660" s="223"/>
      <c r="BZ660" s="223"/>
      <c r="CH660" s="222">
        <f t="shared" si="1739"/>
        <v>-283.98953782960638</v>
      </c>
    </row>
    <row r="661" spans="1:86">
      <c r="A661" s="227">
        <f t="shared" si="1741"/>
        <v>1.1250000000000005E-2</v>
      </c>
      <c r="B661" s="228">
        <v>36</v>
      </c>
      <c r="C661" s="228">
        <f t="shared" si="1742"/>
        <v>1800</v>
      </c>
      <c r="D661" s="228">
        <f t="shared" si="1740"/>
        <v>11309.733552923255</v>
      </c>
      <c r="E661" s="227" t="str">
        <f t="shared" si="1687"/>
        <v>11309.7335529233i</v>
      </c>
      <c r="F661" s="227" t="str">
        <f t="shared" si="1743"/>
        <v>0.895829273278092-1.29214914523718i</v>
      </c>
      <c r="G661" s="227" t="str">
        <f t="shared" si="1744"/>
        <v>-2.94442255879685-0.465697911239635i</v>
      </c>
      <c r="H661" s="227" t="str">
        <f t="shared" si="1745"/>
        <v>0.00740803004616027-0.0105007398841507i</v>
      </c>
      <c r="I661" s="227" t="str">
        <f t="shared" si="1688"/>
        <v>0.00227442491274534-0.00065957723485052i</v>
      </c>
      <c r="J661" s="223" t="str">
        <f>IMPRODUCT(1/Nt_input,AX625)</f>
        <v>6.30085651080573E-14-3.43522953138997E-14i</v>
      </c>
      <c r="K661" s="246" t="str">
        <f t="shared" si="1689"/>
        <v>1.20650258244192E-16-1.1969073141779E-16i</v>
      </c>
      <c r="L661" s="222">
        <f t="shared" si="1690"/>
        <v>-315.3936738323498</v>
      </c>
      <c r="M661" s="222">
        <f t="shared" si="1746"/>
        <v>398.08658283817454</v>
      </c>
      <c r="N661" s="224">
        <f t="shared" si="1747"/>
        <v>-1.9134171618254565</v>
      </c>
      <c r="O661" s="223" t="str">
        <f t="shared" si="1748"/>
        <v>1.76776695296637-0.732233047033638i</v>
      </c>
      <c r="P661" s="223" t="str">
        <f t="shared" si="1749"/>
        <v>-1.3529902503655+1.35299025036549i</v>
      </c>
      <c r="Q661" s="223" t="str">
        <f t="shared" si="1691"/>
        <v>0.73223304703355-1.76776695296641i</v>
      </c>
      <c r="R661" s="223" t="str">
        <f t="shared" si="1692"/>
        <v>5.67265992188532E-14+1.91341716182546i</v>
      </c>
      <c r="S661" s="223" t="str">
        <f t="shared" si="1693"/>
        <v>-0.732233047033659-1.76776695296636i</v>
      </c>
      <c r="T661" s="223" t="str">
        <f t="shared" si="1694"/>
        <v>1.35299025036549+1.3529902503655i</v>
      </c>
      <c r="U661" s="223" t="str">
        <f t="shared" si="1695"/>
        <v>-1.76776695296636-0.732233047033671i</v>
      </c>
      <c r="V661" s="223" t="str">
        <f t="shared" si="1696"/>
        <v>1.91341716182546+7.68858546362238E-14i</v>
      </c>
      <c r="W661" s="223" t="str">
        <f t="shared" si="1697"/>
        <v>-1.76776695296634+0.732233047033711i</v>
      </c>
      <c r="X661" s="223" t="str">
        <f t="shared" si="1698"/>
        <v>1.35299025036546-1.35299025036554i</v>
      </c>
      <c r="Y661" s="223" t="str">
        <f t="shared" si="1699"/>
        <v>-0.732233047033619+1.76776695296638i</v>
      </c>
      <c r="Z661" s="223" t="str">
        <f t="shared" si="1700"/>
        <v>2.01592554173706E-14-1.91341716182546i</v>
      </c>
      <c r="AA661" s="223" t="str">
        <f t="shared" si="1701"/>
        <v>0.732233047033594+1.76776695296639i</v>
      </c>
      <c r="AB661" s="223" t="str">
        <f t="shared" si="1702"/>
        <v>-1.35299025036544-1.35299025036555i</v>
      </c>
      <c r="AC661" s="223" t="str">
        <f t="shared" si="1703"/>
        <v>1.7677669529664+0.732233047033566i</v>
      </c>
      <c r="AD661" s="223" t="str">
        <f t="shared" si="1704"/>
        <v>-1.91341716182546+3.65673438014826E-14i</v>
      </c>
      <c r="AE661" s="223" t="str">
        <f t="shared" si="1705"/>
        <v>1.76776695296637-0.732233047033646i</v>
      </c>
      <c r="AF661" s="223" t="str">
        <f t="shared" si="1706"/>
        <v>-1.35299025036551+1.35299025036548i</v>
      </c>
      <c r="AG661" s="223" t="str">
        <f t="shared" si="1707"/>
        <v>0.73223304703369-1.76776695296635i</v>
      </c>
      <c r="AH661" s="223" t="str">
        <f t="shared" si="1708"/>
        <v>-8.34494634054565E-14+1.91341716182546i</v>
      </c>
      <c r="AI661" s="223" t="str">
        <f t="shared" si="1709"/>
        <v>-0.732233047033686-1.76776695296635i</v>
      </c>
      <c r="AJ661" s="223" t="str">
        <f t="shared" si="1710"/>
        <v>1.35299025036552+1.35299025036547i</v>
      </c>
      <c r="AK661" s="223" t="str">
        <f t="shared" si="1711"/>
        <v>-1.76776695296638-0.732233047033625i</v>
      </c>
      <c r="AL661" s="223" t="str">
        <f t="shared" si="1712"/>
        <v>1.91341716182546+4.03185108347412E-14i</v>
      </c>
      <c r="AM661" s="223" t="str">
        <f t="shared" si="1713"/>
        <v>-1.7677669529664+0.732233047033575i</v>
      </c>
      <c r="AN661" s="223" t="str">
        <f t="shared" si="1714"/>
        <v>1.35299025036556-1.35299025036544i</v>
      </c>
      <c r="AO661" s="223" t="str">
        <f t="shared" si="1715"/>
        <v>-0.732233047033585+1.7677669529664i</v>
      </c>
      <c r="AP661" s="223" t="str">
        <f t="shared" si="1716"/>
        <v>-3.00037350322499E-14-1.91341716182546i</v>
      </c>
      <c r="AQ661" s="223" t="str">
        <f t="shared" si="1717"/>
        <v>0.732233047033615+1.76776695296638i</v>
      </c>
      <c r="AR661" s="223" t="str">
        <f t="shared" si="1718"/>
        <v>-1.35299025036614-1.35299025036486i</v>
      </c>
      <c r="AS661" s="223" t="str">
        <f t="shared" si="1719"/>
        <v>1.76776695296635+0.732233047033696i</v>
      </c>
      <c r="AT661" s="223" t="str">
        <f t="shared" si="1720"/>
        <v>-1.91341716182546+8.61682193194961E-13i</v>
      </c>
      <c r="AU661" s="223" t="str">
        <f t="shared" si="1721"/>
        <v>1.76776695296643-0.732233047033504i</v>
      </c>
      <c r="AV661" s="223" t="str">
        <f t="shared" si="1722"/>
        <v>-1.35299025036494+1.35299025036606i</v>
      </c>
      <c r="AW661" s="223" t="str">
        <f t="shared" si="1723"/>
        <v>0.732233047033832-1.76776695296629i</v>
      </c>
      <c r="AX661" s="223" t="str">
        <f t="shared" si="1724"/>
        <v>7.14474092691746E-13+1.91341716182546i</v>
      </c>
      <c r="AY661" s="223" t="str">
        <f t="shared" si="1725"/>
        <v>-0.732233047033369-1.76776695296649i</v>
      </c>
      <c r="AZ661" s="223" t="str">
        <f t="shared" si="1726"/>
        <v>1.35299025036595+1.35299025036505i</v>
      </c>
      <c r="BA661" s="223" t="str">
        <f t="shared" si="1727"/>
        <v>-1.76776695296625-0.732233047033943i</v>
      </c>
      <c r="BB661" s="223" t="str">
        <f t="shared" si="1728"/>
        <v>1.91341716182546-5.94457285484808E-13i</v>
      </c>
      <c r="BC661" s="223" t="str">
        <f t="shared" si="1729"/>
        <v>-1.76776695296654+0.732233047033233i</v>
      </c>
      <c r="BD661" s="223" t="str">
        <f t="shared" si="1730"/>
        <v>1.35299025036515-1.35299025036585i</v>
      </c>
      <c r="BE661" s="223" t="str">
        <f t="shared" si="1731"/>
        <v>-0.732233047034078+1.76776695296619i</v>
      </c>
      <c r="BF661" s="223" t="str">
        <f t="shared" si="1732"/>
        <v>-4.47249184981592E-13-1.91341716182546i</v>
      </c>
      <c r="BG661" s="223" t="str">
        <f t="shared" si="1733"/>
        <v>0.732233047033147+1.76776695296658i</v>
      </c>
      <c r="BH661" s="223" t="str">
        <f t="shared" si="1734"/>
        <v>-1.35299025036578-1.35299025036521i</v>
      </c>
      <c r="BI661" s="223" t="str">
        <f t="shared" si="1735"/>
        <v>1.76776695296614+0.732233047034214i</v>
      </c>
      <c r="BJ661" s="223" t="str">
        <f t="shared" si="1736"/>
        <v>-1.91341716182546+3.00041084478377E-13i</v>
      </c>
      <c r="BK661" s="223" t="str">
        <f t="shared" si="1737"/>
        <v>1.76776695296663-0.732233047033011i</v>
      </c>
      <c r="BL661" s="223" t="str">
        <f t="shared" si="1738"/>
        <v>-1.35299025036532+1.35299025036568i</v>
      </c>
      <c r="BM661" s="176"/>
      <c r="BN661" s="176"/>
      <c r="BO661" s="176"/>
      <c r="BP661" s="176"/>
      <c r="BQ661" s="176"/>
      <c r="BR661" s="176"/>
      <c r="BS661" s="176"/>
      <c r="BT661" s="176"/>
      <c r="BU661" s="176"/>
      <c r="BV661" s="176"/>
      <c r="BW661" s="223"/>
      <c r="BX661" s="223"/>
      <c r="BY661" s="223"/>
      <c r="BZ661" s="223"/>
      <c r="CH661" s="222">
        <f t="shared" si="1739"/>
        <v>-262.88179323191184</v>
      </c>
    </row>
    <row r="662" spans="1:86">
      <c r="A662" s="227">
        <f t="shared" si="1741"/>
        <v>1.1562500000000005E-2</v>
      </c>
      <c r="B662" s="228">
        <v>37</v>
      </c>
      <c r="C662" s="228">
        <f t="shared" si="1742"/>
        <v>1850</v>
      </c>
      <c r="D662" s="228">
        <f t="shared" si="1740"/>
        <v>11623.892818282235</v>
      </c>
      <c r="E662" s="227" t="str">
        <f t="shared" si="1687"/>
        <v>11623.8928182822i</v>
      </c>
      <c r="F662" s="227" t="str">
        <f t="shared" si="1743"/>
        <v>0.890743535339456-1.25965897061021i</v>
      </c>
      <c r="G662" s="227" t="str">
        <f t="shared" si="1744"/>
        <v>-2.95651128384858-0.482593742012314i</v>
      </c>
      <c r="H662" s="227" t="str">
        <f t="shared" si="1745"/>
        <v>0.00736663182671076-0.0102338838600735i</v>
      </c>
      <c r="I662" s="227" t="str">
        <f t="shared" si="1688"/>
        <v>0.00225221816665417-0.000663540103572079i</v>
      </c>
      <c r="J662" s="223" t="str">
        <f>IMPRODUCT(1/Nt_input,AY625)</f>
        <v>-1.07258880867756E-13-3.06417217987855E-14i</v>
      </c>
      <c r="K662" s="246" t="str">
        <f t="shared" si="1689"/>
        <v>-2.61902411281348E-16+2.15872642722829E-18i</v>
      </c>
      <c r="L662" s="222">
        <f t="shared" si="1690"/>
        <v>-311.63691501862041</v>
      </c>
      <c r="M662" s="222">
        <f t="shared" si="1746"/>
        <v>397.64301631587</v>
      </c>
      <c r="N662" s="224">
        <f t="shared" si="1747"/>
        <v>-2.3569836841299958</v>
      </c>
      <c r="O662" s="223" t="str">
        <f t="shared" si="1748"/>
        <v>2.07867403075637-1.111074417451i</v>
      </c>
      <c r="P662" s="223" t="str">
        <f t="shared" si="1749"/>
        <v>-1.30946997461549+1.959760310047i</v>
      </c>
      <c r="Q662" s="223" t="str">
        <f t="shared" si="1691"/>
        <v>0.231024800521842-2.34563416346174i</v>
      </c>
      <c r="R662" s="223" t="str">
        <f t="shared" si="1692"/>
        <v>0.901978606271396+2.17756898423074i</v>
      </c>
      <c r="S662" s="223" t="str">
        <f t="shared" si="1693"/>
        <v>-1.82197302623792-1.49525462009534i</v>
      </c>
      <c r="T662" s="223" t="str">
        <f t="shared" si="1694"/>
        <v>2.31169490354528+0.459824705923657i</v>
      </c>
      <c r="U662" s="223" t="str">
        <f t="shared" si="1695"/>
        <v>-2.25549275800669+0.684196248041737i</v>
      </c>
      <c r="V662" s="223" t="str">
        <f t="shared" si="1696"/>
        <v>1.66663914619435-1.66663914619439i</v>
      </c>
      <c r="W662" s="223" t="str">
        <f t="shared" si="1697"/>
        <v>-0.684196248041683+2.2554927580067i</v>
      </c>
      <c r="X662" s="223" t="str">
        <f t="shared" si="1698"/>
        <v>-0.459824705923721-2.31169490354527i</v>
      </c>
      <c r="Y662" s="223" t="str">
        <f t="shared" si="1699"/>
        <v>1.49525462009539+1.82197302623788i</v>
      </c>
      <c r="Z662" s="223" t="str">
        <f t="shared" si="1700"/>
        <v>-2.17756898423077-0.901978606271335i</v>
      </c>
      <c r="AA662" s="223" t="str">
        <f t="shared" si="1701"/>
        <v>2.34563416346173-0.2310248005219i</v>
      </c>
      <c r="AB662" s="223" t="str">
        <f t="shared" si="1702"/>
        <v>-1.95976031004696+1.30946997461555i</v>
      </c>
      <c r="AC662" s="223" t="str">
        <f t="shared" si="1703"/>
        <v>1.11107441745095-2.0786740307564i</v>
      </c>
      <c r="AD662" s="223" t="str">
        <f t="shared" si="1704"/>
        <v>6.58341878903201E-14+2.35698368413i</v>
      </c>
      <c r="AE662" s="223" t="str">
        <f t="shared" si="1705"/>
        <v>-1.11107441745105-2.07867403075634i</v>
      </c>
      <c r="AF662" s="223" t="str">
        <f t="shared" si="1706"/>
        <v>1.95976031004702+1.30946997461545i</v>
      </c>
      <c r="AG662" s="223" t="str">
        <f t="shared" si="1707"/>
        <v>-2.34563416346175-0.231024800521769i</v>
      </c>
      <c r="AH662" s="223" t="str">
        <f t="shared" si="1708"/>
        <v>2.17756898423072-0.901978606271457i</v>
      </c>
      <c r="AI662" s="223" t="str">
        <f t="shared" si="1709"/>
        <v>-1.4952546200953+1.82197302623795i</v>
      </c>
      <c r="AJ662" s="223" t="str">
        <f t="shared" si="1710"/>
        <v>0.45982470592361-2.31169490354529i</v>
      </c>
      <c r="AK662" s="223" t="str">
        <f t="shared" si="1711"/>
        <v>0.684196248041777+2.25549275800668i</v>
      </c>
      <c r="AL662" s="223" t="str">
        <f t="shared" si="1712"/>
        <v>-1.66663914619444-1.6666391461943i</v>
      </c>
      <c r="AM662" s="223" t="str">
        <f t="shared" si="1713"/>
        <v>2.25549275800672+0.684196248041619i</v>
      </c>
      <c r="AN662" s="223" t="str">
        <f t="shared" si="1714"/>
        <v>-2.31169490354526+0.45982470592377i</v>
      </c>
      <c r="AO662" s="223" t="str">
        <f t="shared" si="1715"/>
        <v>1.82197302623785-1.49525462009542i</v>
      </c>
      <c r="AP662" s="223" t="str">
        <f t="shared" si="1716"/>
        <v>-0.901978606270408+2.17756898423115i</v>
      </c>
      <c r="AQ662" s="223" t="str">
        <f t="shared" si="1717"/>
        <v>-0.231024800522432-2.34563416346168i</v>
      </c>
      <c r="AR662" s="223" t="str">
        <f t="shared" si="1718"/>
        <v>1.30946997461559+1.95976031004693i</v>
      </c>
      <c r="AS662" s="223" t="str">
        <f t="shared" si="1719"/>
        <v>-2.0786740307562-1.11107441745132i</v>
      </c>
      <c r="AT662" s="223" t="str">
        <f t="shared" si="1720"/>
        <v>2.35698368413+8.39679452556274E-13i</v>
      </c>
      <c r="AU662" s="223" t="str">
        <f t="shared" si="1721"/>
        <v>-2.07867403075587+1.11107441745194i</v>
      </c>
      <c r="AV662" s="223" t="str">
        <f t="shared" si="1722"/>
        <v>1.30946997461501-1.95976031004732i</v>
      </c>
      <c r="AW662" s="223" t="str">
        <f t="shared" si="1723"/>
        <v>-0.231024800521736+2.34563416346175i</v>
      </c>
      <c r="AX662" s="223" t="str">
        <f t="shared" si="1724"/>
        <v>-0.901978606271054-2.17756898423089i</v>
      </c>
      <c r="AY662" s="223" t="str">
        <f t="shared" si="1725"/>
        <v>1.8219730262374+1.49525462009597i</v>
      </c>
      <c r="AZ662" s="223" t="str">
        <f t="shared" si="1726"/>
        <v>-2.31169490354549-0.459824705922592i</v>
      </c>
      <c r="BA662" s="223" t="str">
        <f t="shared" si="1727"/>
        <v>2.25549275800652-0.684196248042289i</v>
      </c>
      <c r="BB662" s="223" t="str">
        <f t="shared" si="1728"/>
        <v>-1.66663914619425+1.66663914619449i</v>
      </c>
      <c r="BC662" s="223" t="str">
        <f t="shared" si="1729"/>
        <v>0.684196248042036-2.2554927580066i</v>
      </c>
      <c r="BD662" s="223" t="str">
        <f t="shared" si="1730"/>
        <v>0.459824705922915+2.31169490354543i</v>
      </c>
      <c r="BE662" s="223" t="str">
        <f t="shared" si="1731"/>
        <v>-1.49525462009622-1.82197302623719i</v>
      </c>
      <c r="BF662" s="223" t="str">
        <f t="shared" si="1732"/>
        <v>2.17756898423099+0.901978606270812i</v>
      </c>
      <c r="BG662" s="223" t="str">
        <f t="shared" si="1733"/>
        <v>-2.34563416346172+0.231024800522031i</v>
      </c>
      <c r="BH662" s="223" t="str">
        <f t="shared" si="1734"/>
        <v>1.95976031004718-1.30946997461523i</v>
      </c>
      <c r="BI662" s="223" t="str">
        <f t="shared" si="1735"/>
        <v>-1.11107441745168+2.07867403075601i</v>
      </c>
      <c r="BJ662" s="223" t="str">
        <f t="shared" si="1736"/>
        <v>-1.1353556393066E-12-2.35698368413i</v>
      </c>
      <c r="BK662" s="223" t="str">
        <f t="shared" si="1737"/>
        <v>1.11107441745155+2.07867403075607i</v>
      </c>
      <c r="BL662" s="223" t="str">
        <f t="shared" si="1738"/>
        <v>-1.9597603100471-1.30946997461535i</v>
      </c>
      <c r="BM662" s="176"/>
      <c r="BN662" s="176"/>
      <c r="BO662" s="176"/>
      <c r="BP662" s="176"/>
      <c r="BQ662" s="176"/>
      <c r="BR662" s="176"/>
      <c r="BS662" s="176"/>
      <c r="BT662" s="176"/>
      <c r="BU662" s="176"/>
      <c r="BV662" s="176"/>
      <c r="BW662" s="223"/>
      <c r="BX662" s="223"/>
      <c r="BY662" s="223"/>
      <c r="BZ662" s="223"/>
      <c r="CH662" s="222">
        <f t="shared" si="1739"/>
        <v>-259.05061543913399</v>
      </c>
    </row>
    <row r="663" spans="1:86">
      <c r="A663" s="227">
        <f t="shared" si="1741"/>
        <v>1.1875000000000005E-2</v>
      </c>
      <c r="B663" s="228">
        <v>38</v>
      </c>
      <c r="C663" s="228">
        <f t="shared" si="1742"/>
        <v>1900</v>
      </c>
      <c r="D663" s="228">
        <f t="shared" si="1740"/>
        <v>11938.052083641214</v>
      </c>
      <c r="E663" s="227" t="str">
        <f t="shared" si="1687"/>
        <v>11938.0520836412i</v>
      </c>
      <c r="F663" s="227" t="str">
        <f t="shared" si="1743"/>
        <v>0.88604321804483-1.22890599292088i</v>
      </c>
      <c r="G663" s="227" t="str">
        <f t="shared" si="1744"/>
        <v>-2.9688508448126-0.499061553009146i</v>
      </c>
      <c r="H663" s="227" t="str">
        <f t="shared" si="1745"/>
        <v>0.00732838555361101-0.00998121755488973i</v>
      </c>
      <c r="I663" s="227" t="str">
        <f t="shared" si="1688"/>
        <v>0.00223055547278152-0.000666733236258516i</v>
      </c>
      <c r="J663" s="223" t="str">
        <f>IMPRODUCT(1/Nt_input,AZ625)</f>
        <v>-3.62540469108116E-14+1.28820565326038E-14i</v>
      </c>
      <c r="K663" s="246" t="str">
        <f t="shared" si="1689"/>
        <v>-7.22777675057407E-17+5.29059197237938E-17i</v>
      </c>
      <c r="L663" s="222">
        <f t="shared" si="1690"/>
        <v>-320.95657144203585</v>
      </c>
      <c r="M663" s="222">
        <f t="shared" si="1746"/>
        <v>397.22214883490199</v>
      </c>
      <c r="N663" s="224">
        <f t="shared" si="1747"/>
        <v>-2.7778511650980189</v>
      </c>
      <c r="O663" s="223" t="str">
        <f t="shared" si="1748"/>
        <v>2.30969883127822-1.54329141908728i</v>
      </c>
      <c r="P663" s="223" t="str">
        <f t="shared" si="1749"/>
        <v>-1.06303761845907+2.56639983579669i</v>
      </c>
      <c r="Q663" s="223" t="str">
        <f t="shared" si="1691"/>
        <v>-0.541931878311746-2.72447553387912i</v>
      </c>
      <c r="R663" s="223" t="str">
        <f t="shared" si="1692"/>
        <v>1.96423739596773+1.9642373959678i</v>
      </c>
      <c r="S663" s="223" t="str">
        <f t="shared" si="1693"/>
        <v>-2.7244755338791-0.541931878311841i</v>
      </c>
      <c r="T663" s="223" t="str">
        <f t="shared" si="1694"/>
        <v>2.56639983579667-1.06303761845913i</v>
      </c>
      <c r="U663" s="223" t="str">
        <f t="shared" si="1695"/>
        <v>-1.54329141908717+2.30969883127829i</v>
      </c>
      <c r="V663" s="223" t="str">
        <f t="shared" si="1696"/>
        <v>9.69877594629401E-14-2.77785116509802i</v>
      </c>
      <c r="W663" s="223" t="str">
        <f t="shared" si="1697"/>
        <v>1.54329141908724+2.30969883127825i</v>
      </c>
      <c r="X663" s="223" t="str">
        <f t="shared" si="1698"/>
        <v>-2.5663998357967-1.06303761845905i</v>
      </c>
      <c r="Y663" s="223" t="str">
        <f t="shared" si="1699"/>
        <v>2.72447553387909-0.54193187831191i</v>
      </c>
      <c r="Z663" s="223" t="str">
        <f t="shared" si="1700"/>
        <v>-1.96423739596787+1.96423739596765i</v>
      </c>
      <c r="AA663" s="223" t="str">
        <f t="shared" si="1701"/>
        <v>0.541931878311935-2.72447553387908i</v>
      </c>
      <c r="AB663" s="223" t="str">
        <f t="shared" si="1702"/>
        <v>1.06303761845903+2.56639983579671i</v>
      </c>
      <c r="AC663" s="223" t="str">
        <f t="shared" si="1703"/>
        <v>-2.30969883127823-1.54329141908727i</v>
      </c>
      <c r="AD663" s="223" t="str">
        <f t="shared" si="1704"/>
        <v>2.77785116509802-8.23539563677574E-14i</v>
      </c>
      <c r="AE663" s="223" t="str">
        <f t="shared" si="1705"/>
        <v>-2.30969883127814+1.5432914190874i</v>
      </c>
      <c r="AF663" s="223" t="str">
        <f t="shared" si="1706"/>
        <v>1.06303761845915-2.56639983579666i</v>
      </c>
      <c r="AG663" s="223" t="str">
        <f t="shared" si="1707"/>
        <v>0.541931878311827+2.7244755338791i</v>
      </c>
      <c r="AH663" s="223" t="str">
        <f t="shared" si="1708"/>
        <v>-1.96423739596779-1.96423739596773i</v>
      </c>
      <c r="AI663" s="223" t="str">
        <f t="shared" si="1709"/>
        <v>2.72447553387912+0.541931878311749i</v>
      </c>
      <c r="AJ663" s="223" t="str">
        <f t="shared" si="1710"/>
        <v>-2.56639983579675+1.06303761845894i</v>
      </c>
      <c r="AK663" s="223" t="str">
        <f t="shared" si="1711"/>
        <v>1.54329141908735-2.30969883127818i</v>
      </c>
      <c r="AL663" s="223" t="str">
        <f t="shared" si="1712"/>
        <v>-2.45027129270984E-14+2.77785116509802i</v>
      </c>
      <c r="AM663" s="223" t="str">
        <f t="shared" si="1713"/>
        <v>-1.54329141908731-2.3096988312782i</v>
      </c>
      <c r="AN663" s="223" t="str">
        <f t="shared" si="1714"/>
        <v>2.56639983579673+1.06303761845898i</v>
      </c>
      <c r="AO663" s="223" t="str">
        <f t="shared" si="1715"/>
        <v>-2.72447553387896+0.541931878312554i</v>
      </c>
      <c r="AP663" s="223" t="str">
        <f t="shared" si="1716"/>
        <v>1.96423739596701-1.96423739596851i</v>
      </c>
      <c r="AQ663" s="223" t="str">
        <f t="shared" si="1717"/>
        <v>-0.541931878310518+2.72447553387937i</v>
      </c>
      <c r="AR663" s="223" t="str">
        <f t="shared" si="1718"/>
        <v>-1.06303761845809-2.5663998357971i</v>
      </c>
      <c r="AS663" s="223" t="str">
        <f t="shared" si="1719"/>
        <v>2.30969883127782+1.54329141908788i</v>
      </c>
      <c r="AT663" s="223" t="str">
        <f t="shared" si="1720"/>
        <v>-2.77785116509802-3.87951037851762E-13i</v>
      </c>
      <c r="AU663" s="223" t="str">
        <f t="shared" si="1721"/>
        <v>2.30969883127825-1.54329141908724i</v>
      </c>
      <c r="AV663" s="223" t="str">
        <f t="shared" si="1722"/>
        <v>-1.0630376184588+2.5663998357968i</v>
      </c>
      <c r="AW663" s="223" t="str">
        <f t="shared" si="1723"/>
        <v>-0.541931878312468-2.72447553387898i</v>
      </c>
      <c r="AX663" s="223" t="str">
        <f t="shared" si="1724"/>
        <v>1.96423739596842+1.9642373959671i</v>
      </c>
      <c r="AY663" s="223" t="str">
        <f t="shared" si="1725"/>
        <v>-2.72447553387936-0.541931878310566i</v>
      </c>
      <c r="AZ663" s="223" t="str">
        <f t="shared" si="1726"/>
        <v>2.56639983579713-1.06303761845801i</v>
      </c>
      <c r="BA663" s="223" t="str">
        <f t="shared" si="1727"/>
        <v>-1.54329141908799+2.30969883127775i</v>
      </c>
      <c r="BB663" s="223" t="str">
        <f t="shared" si="1728"/>
        <v>4.75069887482785E-13-2.77785116509802i</v>
      </c>
      <c r="BC663" s="223" t="str">
        <f t="shared" si="1729"/>
        <v>1.54329141908713+2.30969883127832i</v>
      </c>
      <c r="BD663" s="223" t="str">
        <f t="shared" si="1730"/>
        <v>-2.56639983579677-1.06303761845889i</v>
      </c>
      <c r="BE663" s="223" t="str">
        <f t="shared" si="1731"/>
        <v>2.724475533879-0.541931878312343i</v>
      </c>
      <c r="BF663" s="223" t="str">
        <f t="shared" si="1732"/>
        <v>-1.96423739596719+1.96423739596833i</v>
      </c>
      <c r="BG663" s="223" t="str">
        <f t="shared" si="1733"/>
        <v>0.54193187831069-2.72447553387933i</v>
      </c>
      <c r="BH663" s="223" t="str">
        <f t="shared" si="1734"/>
        <v>1.06303761845789+2.56639983579718i</v>
      </c>
      <c r="BI663" s="223" t="str">
        <f t="shared" si="1735"/>
        <v>-2.30969883127772-1.54329141908803i</v>
      </c>
      <c r="BJ663" s="223" t="str">
        <f t="shared" si="1736"/>
        <v>2.77785116509802+6.01664376441473E-13i</v>
      </c>
      <c r="BK663" s="223" t="str">
        <f t="shared" si="1737"/>
        <v>-2.30969883127835+1.5432914190871i</v>
      </c>
      <c r="BL663" s="223" t="str">
        <f t="shared" si="1738"/>
        <v>1.063037618459-2.56639983579672i</v>
      </c>
      <c r="BM663" s="176"/>
      <c r="BN663" s="176"/>
      <c r="BO663" s="176"/>
      <c r="BP663" s="176"/>
      <c r="BQ663" s="176"/>
      <c r="BR663" s="176"/>
      <c r="BS663" s="176"/>
      <c r="BT663" s="176"/>
      <c r="BU663" s="176"/>
      <c r="BV663" s="176"/>
      <c r="BW663" s="223"/>
      <c r="BX663" s="223"/>
      <c r="BY663" s="223"/>
      <c r="BZ663" s="223"/>
      <c r="CH663" s="222">
        <f t="shared" si="1739"/>
        <v>-268.2964929330891</v>
      </c>
    </row>
    <row r="664" spans="1:86">
      <c r="A664" s="227">
        <f t="shared" si="1741"/>
        <v>1.2187500000000006E-2</v>
      </c>
      <c r="B664" s="228">
        <v>39</v>
      </c>
      <c r="C664" s="228">
        <f t="shared" si="1742"/>
        <v>1950</v>
      </c>
      <c r="D664" s="228">
        <f t="shared" si="1740"/>
        <v>12252.211349000194</v>
      </c>
      <c r="E664" s="227" t="str">
        <f t="shared" si="1687"/>
        <v>12252.2113490002i</v>
      </c>
      <c r="F664" s="227" t="str">
        <f t="shared" si="1743"/>
        <v>0.881689413399407-1.19975926293344i</v>
      </c>
      <c r="G664" s="227" t="str">
        <f t="shared" si="1744"/>
        <v>-2.98143543966337-0.515111491510931i</v>
      </c>
      <c r="H664" s="227" t="str">
        <f t="shared" si="1745"/>
        <v>0.00729297342786208-0.00974167139740863i</v>
      </c>
      <c r="I664" s="227" t="str">
        <f t="shared" si="1688"/>
        <v>0.00220943453728772-0.000669216598702927i</v>
      </c>
      <c r="J664" s="223" t="str">
        <f>IMPRODUCT(1/Nt_input,BA625)</f>
        <v>-1.75086250294061E-14-4.5775015722338E-14i</v>
      </c>
      <c r="K664" s="246" t="str">
        <f t="shared" si="1689"/>
        <v>-6.93175611676661E-17-8.94198381916779E-17i</v>
      </c>
      <c r="L664" s="222">
        <f t="shared" si="1690"/>
        <v>-318.92761810662262</v>
      </c>
      <c r="M664" s="222">
        <f t="shared" si="1746"/>
        <v>396.82803357918175</v>
      </c>
      <c r="N664" s="224">
        <f t="shared" si="1747"/>
        <v>-3.1719664208182352</v>
      </c>
      <c r="O664" s="223" t="str">
        <f t="shared" si="1748"/>
        <v>2.45196320100808-2.01227419495968i</v>
      </c>
      <c r="P664" s="223" t="str">
        <f t="shared" si="1749"/>
        <v>-0.618819950461781+3.11101797547184i</v>
      </c>
      <c r="Q664" s="223" t="str">
        <f t="shared" si="1691"/>
        <v>-1.49525462009541-2.79742463631852i</v>
      </c>
      <c r="R664" s="223" t="str">
        <f t="shared" si="1692"/>
        <v>2.930514854007+1.21385899726565i</v>
      </c>
      <c r="S664" s="223" t="str">
        <f t="shared" si="1693"/>
        <v>-3.0353826116691+0.920773248729209i</v>
      </c>
      <c r="T664" s="223" t="str">
        <f t="shared" si="1694"/>
        <v>1.76225012354424-2.6373936901545i</v>
      </c>
      <c r="U664" s="223" t="str">
        <f t="shared" si="1695"/>
        <v>0.310907077789918+3.15669253551539i</v>
      </c>
      <c r="V664" s="223" t="str">
        <f t="shared" si="1696"/>
        <v>-2.24291896585663-2.24291896585656i</v>
      </c>
      <c r="W664" s="223" t="str">
        <f t="shared" si="1697"/>
        <v>3.15669253551537+0.310907077790133i</v>
      </c>
      <c r="X664" s="223" t="str">
        <f t="shared" si="1698"/>
        <v>-2.63739369015444+1.76225012354433i</v>
      </c>
      <c r="Y664" s="223" t="str">
        <f t="shared" si="1699"/>
        <v>0.920773248729101-3.03538261166913i</v>
      </c>
      <c r="Z664" s="223" t="str">
        <f t="shared" si="1700"/>
        <v>1.21385899726547+2.93051485400708i</v>
      </c>
      <c r="AA664" s="223" t="str">
        <f t="shared" si="1701"/>
        <v>-2.79742463631856-1.49525462009532i</v>
      </c>
      <c r="AB664" s="223" t="str">
        <f t="shared" si="1702"/>
        <v>3.11101797547187-0.618819950461622i</v>
      </c>
      <c r="AC664" s="223" t="str">
        <f t="shared" si="1703"/>
        <v>-2.0122741949597+2.45196320100806i</v>
      </c>
      <c r="AD664" s="223" t="str">
        <f t="shared" si="1704"/>
        <v>-9.94783876423989E-14-3.17196642081824i</v>
      </c>
      <c r="AE664" s="223" t="str">
        <f t="shared" si="1705"/>
        <v>2.0122741949596+2.45196320100815i</v>
      </c>
      <c r="AF664" s="223" t="str">
        <f t="shared" si="1706"/>
        <v>-3.11101797547185-0.618819950461736i</v>
      </c>
      <c r="AG664" s="223" t="str">
        <f t="shared" si="1707"/>
        <v>2.79742463631863-1.4952546200952i</v>
      </c>
      <c r="AH664" s="223" t="str">
        <f t="shared" si="1708"/>
        <v>-1.21385899726555+2.93051485400704i</v>
      </c>
      <c r="AI664" s="223" t="str">
        <f t="shared" si="1709"/>
        <v>-0.920773248729292-3.03538261166907i</v>
      </c>
      <c r="AJ664" s="223" t="str">
        <f t="shared" si="1710"/>
        <v>2.63739369015439+1.76225012354441i</v>
      </c>
      <c r="AK664" s="223" t="str">
        <f t="shared" si="1711"/>
        <v>-3.15669253551538+0.310907077790017i</v>
      </c>
      <c r="AL664" s="223" t="str">
        <f t="shared" si="1712"/>
        <v>2.2429189658567-2.24291896585649i</v>
      </c>
      <c r="AM664" s="223" t="str">
        <f t="shared" si="1713"/>
        <v>-0.310907077790034+3.15669253551538i</v>
      </c>
      <c r="AN664" s="223" t="str">
        <f t="shared" si="1714"/>
        <v>-1.76225012354439-2.63739369015439i</v>
      </c>
      <c r="AO664" s="223" t="str">
        <f t="shared" si="1715"/>
        <v>3.03538261166897+0.920773248729612i</v>
      </c>
      <c r="AP664" s="223" t="str">
        <f t="shared" si="1716"/>
        <v>-2.93051485400669+1.21385899726641i</v>
      </c>
      <c r="AQ664" s="223" t="str">
        <f t="shared" si="1717"/>
        <v>1.49525462009605-2.79742463631817i</v>
      </c>
      <c r="AR664" s="223" t="str">
        <f t="shared" si="1718"/>
        <v>0.618819950462339+3.11101797547173i</v>
      </c>
      <c r="AS664" s="223" t="str">
        <f t="shared" si="1719"/>
        <v>-2.45196320100731-2.01227419496062i</v>
      </c>
      <c r="AT664" s="223" t="str">
        <f t="shared" si="1720"/>
        <v>3.17196642081824-1.98956775284798E-13i</v>
      </c>
      <c r="AU664" s="223" t="str">
        <f t="shared" si="1721"/>
        <v>-2.45196320100909+2.01227419495846i</v>
      </c>
      <c r="AV664" s="223" t="str">
        <f t="shared" si="1722"/>
        <v>0.618819950461993-3.1110179754718i</v>
      </c>
      <c r="AW664" s="223" t="str">
        <f t="shared" si="1723"/>
        <v>1.49525462009644+2.79742463631796i</v>
      </c>
      <c r="AX664" s="223" t="str">
        <f t="shared" si="1724"/>
        <v>-2.93051485400684-1.21385899726604i</v>
      </c>
      <c r="AY664" s="223" t="str">
        <f t="shared" si="1725"/>
        <v>3.03538261166886-0.920773248729993i</v>
      </c>
      <c r="AZ664" s="223" t="str">
        <f t="shared" si="1726"/>
        <v>-1.76225012354515+2.63739369015389i</v>
      </c>
      <c r="BA664" s="223" t="str">
        <f t="shared" si="1727"/>
        <v>-0.310907077790475-3.15669253551533i</v>
      </c>
      <c r="BB664" s="223" t="str">
        <f t="shared" si="1728"/>
        <v>2.24291896585567+2.24291896585752i</v>
      </c>
      <c r="BC664" s="223" t="str">
        <f t="shared" si="1729"/>
        <v>-3.15669253551539-0.310907077789935i</v>
      </c>
      <c r="BD664" s="223" t="str">
        <f t="shared" si="1730"/>
        <v>2.63739369015364-1.76225012354553i</v>
      </c>
      <c r="BE664" s="223" t="str">
        <f t="shared" si="1731"/>
        <v>-0.920773248729558+3.03538261166899i</v>
      </c>
      <c r="BF664" s="223" t="str">
        <f t="shared" si="1732"/>
        <v>-1.21385899726654-2.93051485400663i</v>
      </c>
      <c r="BG664" s="223" t="str">
        <f t="shared" si="1733"/>
        <v>2.79742463631822+1.49525462009597i</v>
      </c>
      <c r="BH664" s="223" t="str">
        <f t="shared" si="1734"/>
        <v>-3.11101797547171+0.618819950462437i</v>
      </c>
      <c r="BI664" s="223" t="str">
        <f t="shared" si="1735"/>
        <v>2.01227419496055-2.45196320100737i</v>
      </c>
      <c r="BJ664" s="223" t="str">
        <f t="shared" si="1736"/>
        <v>3.43511516894945E-13+3.17196642081824i</v>
      </c>
      <c r="BK664" s="223" t="str">
        <f t="shared" si="1737"/>
        <v>-2.01227419495857-2.451963201009i</v>
      </c>
      <c r="BL664" s="223" t="str">
        <f t="shared" si="1738"/>
        <v>3.11101797547183+0.618819950461851i</v>
      </c>
      <c r="BM664" s="176"/>
      <c r="BN664" s="176"/>
      <c r="BO664" s="176"/>
      <c r="BP664" s="176"/>
      <c r="BQ664" s="176"/>
      <c r="BR664" s="176"/>
      <c r="BS664" s="176"/>
      <c r="BT664" s="176"/>
      <c r="BU664" s="176"/>
      <c r="BV664" s="176"/>
      <c r="BW664" s="223"/>
      <c r="BX664" s="223"/>
      <c r="BY664" s="223"/>
      <c r="BZ664" s="223"/>
      <c r="CH664" s="222">
        <f t="shared" si="1739"/>
        <v>-266.19444351918685</v>
      </c>
    </row>
    <row r="665" spans="1:86">
      <c r="A665" s="227">
        <f t="shared" si="1741"/>
        <v>1.2500000000000006E-2</v>
      </c>
      <c r="B665" s="228">
        <v>40</v>
      </c>
      <c r="C665" s="228">
        <f t="shared" si="1742"/>
        <v>2000</v>
      </c>
      <c r="D665" s="228">
        <f t="shared" si="1740"/>
        <v>12566.370614359172</v>
      </c>
      <c r="E665" s="227" t="str">
        <f t="shared" si="1687"/>
        <v>12566.3706143592i</v>
      </c>
      <c r="F665" s="227" t="str">
        <f t="shared" si="1743"/>
        <v>0.877647969655191-1.17210060350904i</v>
      </c>
      <c r="G665" s="227" t="str">
        <f t="shared" si="1744"/>
        <v>-2.99425919819284-0.530752442601886i</v>
      </c>
      <c r="H665" s="227" t="str">
        <f t="shared" si="1745"/>
        <v>0.0072601164990637-0.00951428013789255i</v>
      </c>
      <c r="I665" s="227" t="str">
        <f t="shared" si="1688"/>
        <v>0.00218885093984177-0.000671045745514639i</v>
      </c>
      <c r="J665" s="223" t="str">
        <f>IMPRODUCT(1/Nt_input,BB625)</f>
        <v>3.14999152521527E-14+1.17180570802235E-14i</v>
      </c>
      <c r="K665" s="246" t="str">
        <f t="shared" si="1689"/>
        <v>7.68119714539922E-17+4.51119613913796E-18i</v>
      </c>
      <c r="L665" s="222">
        <f t="shared" si="1690"/>
        <v>-322.27646760442241</v>
      </c>
      <c r="M665" s="222">
        <f t="shared" si="1746"/>
        <v>396.46446609406723</v>
      </c>
      <c r="N665" s="224">
        <f t="shared" si="1747"/>
        <v>-3.5355339059327449</v>
      </c>
      <c r="O665" s="223" t="str">
        <f t="shared" si="1748"/>
        <v>2.50000000000001-2.5i</v>
      </c>
      <c r="P665" s="223" t="str">
        <f t="shared" si="1749"/>
        <v>-1.05034432276353E-14+3.53553390593274i</v>
      </c>
      <c r="Q665" s="223" t="str">
        <f t="shared" si="1691"/>
        <v>-2.49999999999994-2.50000000000007i</v>
      </c>
      <c r="R665" s="223" t="str">
        <f t="shared" si="1692"/>
        <v>3.53553390593274-1.17161249908902E-13i</v>
      </c>
      <c r="S665" s="223" t="str">
        <f t="shared" si="1693"/>
        <v>-2.50000000000002+2.49999999999999i</v>
      </c>
      <c r="T665" s="223" t="str">
        <f t="shared" si="1694"/>
        <v>1.72818650964446E-13-3.53553390593274i</v>
      </c>
      <c r="U665" s="223" t="str">
        <f t="shared" si="1695"/>
        <v>2.50000000000003+2.49999999999998i</v>
      </c>
      <c r="V665" s="223" t="str">
        <f t="shared" si="1696"/>
        <v>-3.53553390593274-1.17378210927362E-13i</v>
      </c>
      <c r="W665" s="223" t="str">
        <f t="shared" si="1697"/>
        <v>2.49999999999994-2.50000000000007i</v>
      </c>
      <c r="X665" s="223" t="str">
        <f t="shared" si="1698"/>
        <v>-4.93770312208089E-14+3.53553390593274i</v>
      </c>
      <c r="Y665" s="223" t="str">
        <f t="shared" si="1699"/>
        <v>-2.50000000000011-2.4999999999999i</v>
      </c>
      <c r="Z665" s="223" t="str">
        <f t="shared" si="1700"/>
        <v>3.53553390593274-6.06340881627441E-15i</v>
      </c>
      <c r="AA665" s="223" t="str">
        <f t="shared" si="1701"/>
        <v>-2.50000000000011+2.4999999999999i</v>
      </c>
      <c r="AB665" s="223" t="str">
        <f t="shared" si="1702"/>
        <v>-6.15038488533579E-14-3.53553390593274i</v>
      </c>
      <c r="AC665" s="223" t="str">
        <f t="shared" si="1703"/>
        <v>2.49999999999994+2.50000000000007i</v>
      </c>
      <c r="AD665" s="223" t="str">
        <f t="shared" si="1704"/>
        <v>-3.53553390593274+1.16944288890441E-13i</v>
      </c>
      <c r="AE665" s="223" t="str">
        <f t="shared" si="1705"/>
        <v>2.50000000000001-2.5i</v>
      </c>
      <c r="AF665" s="223" t="str">
        <f t="shared" si="1706"/>
        <v>-1.54194502478701E-13+3.53553390593274i</v>
      </c>
      <c r="AG665" s="223" t="str">
        <f t="shared" si="1707"/>
        <v>-2.50000000000004-2.49999999999997i</v>
      </c>
      <c r="AH665" s="223" t="str">
        <f t="shared" si="1708"/>
        <v>3.53553390593274+9.87540624416181E-14i</v>
      </c>
      <c r="AI665" s="223" t="str">
        <f t="shared" si="1709"/>
        <v>-2.49999999999993+2.50000000000008i</v>
      </c>
      <c r="AJ665" s="223" t="str">
        <f t="shared" si="1710"/>
        <v>4.33136224045347E-14-3.53553390593274i</v>
      </c>
      <c r="AK665" s="223" t="str">
        <f t="shared" si="1711"/>
        <v>2.49999999999987+2.50000000000014i</v>
      </c>
      <c r="AL665" s="223" t="str">
        <f t="shared" si="1712"/>
        <v>-3.53553390593274+1.21268176325488E-14i</v>
      </c>
      <c r="AM665" s="223" t="str">
        <f t="shared" si="1713"/>
        <v>2.5000000000001-2.49999999999991i</v>
      </c>
      <c r="AN665" s="223" t="str">
        <f t="shared" si="1714"/>
        <v>-9.87534874565867E-13+3.53553390593274i</v>
      </c>
      <c r="AO665" s="223" t="str">
        <f t="shared" si="1715"/>
        <v>-2.50000000000119-2.49999999999882i</v>
      </c>
      <c r="AP665" s="223" t="str">
        <f t="shared" si="1716"/>
        <v>3.53553390593274-8.26409119197047E-13i</v>
      </c>
      <c r="AQ665" s="223" t="str">
        <f t="shared" si="1717"/>
        <v>-2.50000000000002+2.49999999999999i</v>
      </c>
      <c r="AR665" s="223" t="str">
        <f t="shared" si="1718"/>
        <v>8.76653994491701E-13-3.53553390593274i</v>
      </c>
      <c r="AS665" s="223" t="str">
        <f t="shared" si="1719"/>
        <v>2.49999999999878+2.50000000000123i</v>
      </c>
      <c r="AT665" s="223" t="str">
        <f t="shared" si="1720"/>
        <v>-3.53553390593274+9.37289999271216E-13i</v>
      </c>
      <c r="AU665" s="223" t="str">
        <f t="shared" si="1721"/>
        <v>2.49999999999991-2.5000000000001i</v>
      </c>
      <c r="AV665" s="223" t="str">
        <f t="shared" si="1722"/>
        <v>-7.15530155739651E-13+3.53553390593274i</v>
      </c>
      <c r="AW665" s="223" t="str">
        <f t="shared" si="1723"/>
        <v>-2.4999999999989-2.50000000000111i</v>
      </c>
      <c r="AX665" s="223" t="str">
        <f t="shared" si="1724"/>
        <v>3.53553390593274-1.09841383802326E-12i</v>
      </c>
      <c r="AY665" s="223" t="str">
        <f t="shared" si="1725"/>
        <v>-2.49999999999983+2.50000000000018i</v>
      </c>
      <c r="AZ665" s="223" t="str">
        <f t="shared" si="1726"/>
        <v>6.04649275665485E-13-3.53553390593274i</v>
      </c>
      <c r="BA665" s="223" t="str">
        <f t="shared" si="1727"/>
        <v>2.49999999999897+2.50000000000104i</v>
      </c>
      <c r="BB665" s="223" t="str">
        <f t="shared" si="1728"/>
        <v>-3.53553390593274+1.20929471809743E-12i</v>
      </c>
      <c r="BC665" s="223" t="str">
        <f t="shared" si="1729"/>
        <v>2.49999999999975-2.50000000000026i</v>
      </c>
      <c r="BD665" s="223" t="str">
        <f t="shared" si="1730"/>
        <v>-4.93768395591319E-13+3.53553390593274i</v>
      </c>
      <c r="BE665" s="223" t="str">
        <f t="shared" si="1731"/>
        <v>-2.49999999999905-2.50000000000096i</v>
      </c>
      <c r="BF665" s="223" t="str">
        <f t="shared" si="1732"/>
        <v>3.53553390593274-1.3201755981716E-12i</v>
      </c>
      <c r="BG665" s="223" t="str">
        <f t="shared" si="1733"/>
        <v>-2.49999999999967+2.50000000000034i</v>
      </c>
      <c r="BH665" s="223" t="str">
        <f t="shared" si="1734"/>
        <v>3.82887515517153E-13-3.53553390593274i</v>
      </c>
      <c r="BI665" s="223" t="str">
        <f t="shared" si="1735"/>
        <v>2.49999999999913+2.50000000000088i</v>
      </c>
      <c r="BJ665" s="223" t="str">
        <f t="shared" si="1736"/>
        <v>-3.53553390593274+1.43105647824576E-12i</v>
      </c>
      <c r="BK665" s="223" t="str">
        <f t="shared" si="1737"/>
        <v>2.4999999999996-2.50000000000041i</v>
      </c>
      <c r="BL665" s="223" t="str">
        <f t="shared" si="1738"/>
        <v>-2.72006635442985E-13+3.53553390593274i</v>
      </c>
      <c r="BM665" s="176"/>
      <c r="BN665" s="176"/>
      <c r="BO665" s="176"/>
      <c r="BP665" s="176"/>
      <c r="BQ665" s="176"/>
      <c r="BR665" s="176"/>
      <c r="BS665" s="176"/>
      <c r="BT665" s="176"/>
      <c r="BU665" s="176"/>
      <c r="BV665" s="176"/>
      <c r="BW665" s="223"/>
      <c r="BX665" s="223"/>
      <c r="BY665" s="223"/>
      <c r="BZ665" s="223"/>
      <c r="CH665" s="222">
        <f t="shared" si="1739"/>
        <v>-269.47091647768059</v>
      </c>
    </row>
    <row r="666" spans="1:86">
      <c r="A666" s="227">
        <f t="shared" si="1741"/>
        <v>1.2812500000000006E-2</v>
      </c>
      <c r="B666" s="228">
        <v>41</v>
      </c>
      <c r="C666" s="228">
        <f t="shared" si="1742"/>
        <v>2050</v>
      </c>
      <c r="D666" s="228">
        <f t="shared" si="1740"/>
        <v>12880.529879718151</v>
      </c>
      <c r="E666" s="227" t="str">
        <f t="shared" si="1687"/>
        <v>12880.5298797182i</v>
      </c>
      <c r="F666" s="227" t="str">
        <f t="shared" si="1743"/>
        <v>0.873888811298138-1.14582309698257i</v>
      </c>
      <c r="G666" s="227" t="str">
        <f t="shared" si="1744"/>
        <v>-3.00731618738663-0.545992203968759i</v>
      </c>
      <c r="H666" s="227" t="str">
        <f t="shared" si="1745"/>
        <v>0.00722956911112394-0.00929817049307247i</v>
      </c>
      <c r="I666" s="227" t="str">
        <f t="shared" si="1688"/>
        <v>0.00216879848151979-0.000672272114099811i</v>
      </c>
      <c r="J666" s="223" t="str">
        <f>IMPRODUCT(1/Nt_input,BC625)</f>
        <v>2.32781933377606E-14-1.8326486161957E-14i</v>
      </c>
      <c r="K666" s="246" t="str">
        <f t="shared" si="1689"/>
        <v>3.81653247673395E-17-5.53957356072462E-17i</v>
      </c>
      <c r="L666" s="222">
        <f t="shared" si="1690"/>
        <v>-323.44354588151788</v>
      </c>
      <c r="M666" s="222">
        <f t="shared" si="1746"/>
        <v>396.13494773318632</v>
      </c>
      <c r="N666" s="224">
        <f t="shared" si="1747"/>
        <v>-3.8650522668136915</v>
      </c>
      <c r="O666" s="223" t="str">
        <f t="shared" si="1748"/>
        <v>2.45196320100809-2.98772580504032i</v>
      </c>
      <c r="P666" s="223" t="str">
        <f t="shared" si="1749"/>
        <v>0.754034291341833+3.79078637128001i</v>
      </c>
      <c r="Q666" s="223" t="str">
        <f t="shared" si="1691"/>
        <v>-3.40867178192086-1.82197302623779i</v>
      </c>
      <c r="R666" s="223" t="str">
        <f t="shared" si="1692"/>
        <v>3.57084268139551-1.47909146773477i</v>
      </c>
      <c r="S666" s="223" t="str">
        <f t="shared" si="1693"/>
        <v>-1.12196544984369+3.69862441382721i</v>
      </c>
      <c r="T666" s="223" t="str">
        <f t="shared" si="1694"/>
        <v>-2.14730798850651-3.21367350981673i</v>
      </c>
      <c r="U666" s="223" t="str">
        <f t="shared" si="1695"/>
        <v>3.84644098372275+0.378841370417203i</v>
      </c>
      <c r="V666" s="223" t="str">
        <f t="shared" si="1696"/>
        <v>-2.73300466750435+2.73300466750445i</v>
      </c>
      <c r="W666" s="223" t="str">
        <f t="shared" si="1697"/>
        <v>-0.378841370417364-3.84644098372274i</v>
      </c>
      <c r="X666" s="223" t="str">
        <f t="shared" si="1698"/>
        <v>3.2136735098166+2.1473079885067i</v>
      </c>
      <c r="Y666" s="223" t="str">
        <f t="shared" si="1699"/>
        <v>-3.69862441382728+1.12196544984346i</v>
      </c>
      <c r="Z666" s="223" t="str">
        <f t="shared" si="1700"/>
        <v>1.47909146773464-3.57084268139556i</v>
      </c>
      <c r="AA666" s="223" t="str">
        <f t="shared" si="1701"/>
        <v>1.82197302623793+3.40867178192079i</v>
      </c>
      <c r="AB666" s="223" t="str">
        <f t="shared" si="1702"/>
        <v>-3.79078637127999-0.75403429134191i</v>
      </c>
      <c r="AC666" s="223" t="str">
        <f t="shared" si="1703"/>
        <v>2.98772580504042-2.45196320100796i</v>
      </c>
      <c r="AD666" s="223" t="str">
        <f t="shared" si="1704"/>
        <v>1.34472663838376E-13+3.86505226681369i</v>
      </c>
      <c r="AE666" s="223" t="str">
        <f t="shared" si="1705"/>
        <v>-2.98772580504037-2.45196320100803i</v>
      </c>
      <c r="AF666" s="223" t="str">
        <f t="shared" si="1706"/>
        <v>3.79078637128001-0.754034291341849i</v>
      </c>
      <c r="AG666" s="223" t="str">
        <f t="shared" si="1707"/>
        <v>-1.82197302623801+3.40867178192075i</v>
      </c>
      <c r="AH666" s="223" t="str">
        <f t="shared" si="1708"/>
        <v>-1.47909146773456-3.5708426813956i</v>
      </c>
      <c r="AI666" s="223" t="str">
        <f t="shared" si="1709"/>
        <v>3.69862441382725+1.12196544984357i</v>
      </c>
      <c r="AJ666" s="223" t="str">
        <f t="shared" si="1710"/>
        <v>-3.21367350981665+2.14730798850663i</v>
      </c>
      <c r="AK666" s="223" t="str">
        <f t="shared" si="1711"/>
        <v>0.378841370417424-3.84644098372273i</v>
      </c>
      <c r="AL666" s="223" t="str">
        <f t="shared" si="1712"/>
        <v>2.73300466750427+2.73300466750453i</v>
      </c>
      <c r="AM666" s="223" t="str">
        <f t="shared" si="1713"/>
        <v>-3.84644098372276+0.378841370417115i</v>
      </c>
      <c r="AN666" s="223" t="str">
        <f t="shared" si="1714"/>
        <v>2.14730798850657-3.21367350981669i</v>
      </c>
      <c r="AO666" s="223" t="str">
        <f t="shared" si="1715"/>
        <v>1.12196544984396+3.69862441382713i</v>
      </c>
      <c r="AP666" s="223" t="str">
        <f t="shared" si="1716"/>
        <v>-3.57084268139577-1.47909146773414i</v>
      </c>
      <c r="AQ666" s="223" t="str">
        <f t="shared" si="1717"/>
        <v>3.40867178192035-1.82197302623875i</v>
      </c>
      <c r="AR666" s="223" t="str">
        <f t="shared" si="1718"/>
        <v>-0.754034291340646+3.79078637128025i</v>
      </c>
      <c r="AS666" s="223" t="str">
        <f t="shared" si="1719"/>
        <v>-2.45196320100927-2.98772580503934i</v>
      </c>
      <c r="AT666" s="223" t="str">
        <f t="shared" si="1720"/>
        <v>3.86505226681369-1.80686482212659E-12i</v>
      </c>
      <c r="AU666" s="223" t="str">
        <f t="shared" si="1721"/>
        <v>-2.45196320100941+2.98772580503924i</v>
      </c>
      <c r="AV666" s="223" t="str">
        <f t="shared" si="1722"/>
        <v>-0.754034291340473-3.79078637128028i</v>
      </c>
      <c r="AW666" s="223" t="str">
        <f t="shared" si="1723"/>
        <v>3.4086717819203+1.82197302623886i</v>
      </c>
      <c r="AX666" s="223" t="str">
        <f t="shared" si="1724"/>
        <v>-3.57084268139586+1.47909146773392i</v>
      </c>
      <c r="AY666" s="223" t="str">
        <f t="shared" si="1725"/>
        <v>1.12196544984418-3.69862441382707i</v>
      </c>
      <c r="AZ666" s="223" t="str">
        <f t="shared" si="1726"/>
        <v>2.14730798850642+3.21367350981679i</v>
      </c>
      <c r="BA666" s="223" t="str">
        <f t="shared" si="1727"/>
        <v>-3.84644098372275-0.37884137041729i</v>
      </c>
      <c r="BB666" s="223" t="str">
        <f t="shared" si="1728"/>
        <v>2.73300466750412-2.73300466750467i</v>
      </c>
      <c r="BC666" s="223" t="str">
        <f t="shared" si="1729"/>
        <v>0.378841370418069+3.84644098372267i</v>
      </c>
      <c r="BD666" s="223" t="str">
        <f t="shared" si="1730"/>
        <v>-3.21367350981722-2.14730798850577i</v>
      </c>
      <c r="BE666" s="223" t="str">
        <f t="shared" si="1731"/>
        <v>3.69862441382687-1.12196544984482i</v>
      </c>
      <c r="BF666" s="223" t="str">
        <f t="shared" si="1732"/>
        <v>-1.4790914677333+3.57084268139611i</v>
      </c>
      <c r="BG666" s="223" t="str">
        <f t="shared" si="1733"/>
        <v>-1.82197302623955-3.40867178191993i</v>
      </c>
      <c r="BH666" s="223" t="str">
        <f t="shared" si="1734"/>
        <v>3.79078637127969+0.754034291343476i</v>
      </c>
      <c r="BI666" s="223" t="str">
        <f t="shared" si="1735"/>
        <v>-2.98772580504125+2.45196320100696i</v>
      </c>
      <c r="BJ666" s="223" t="str">
        <f t="shared" si="1736"/>
        <v>1.13450150293471E-12-3.86505226681369i</v>
      </c>
      <c r="BK666" s="223" t="str">
        <f t="shared" si="1737"/>
        <v>2.98772580503981+2.45196320100871i</v>
      </c>
      <c r="BL666" s="223" t="str">
        <f t="shared" si="1738"/>
        <v>-3.79078637128011+0.754034291341358i</v>
      </c>
      <c r="BM666" s="176"/>
      <c r="BN666" s="176"/>
      <c r="BO666" s="176"/>
      <c r="BP666" s="176"/>
      <c r="BQ666" s="176"/>
      <c r="BR666" s="176"/>
      <c r="BS666" s="176"/>
      <c r="BT666" s="176"/>
      <c r="BU666" s="176"/>
      <c r="BV666" s="176"/>
      <c r="BW666" s="223"/>
      <c r="BX666" s="223"/>
      <c r="BY666" s="223"/>
      <c r="BZ666" s="223"/>
      <c r="CH666" s="222">
        <f t="shared" si="1739"/>
        <v>-270.56636890362086</v>
      </c>
    </row>
    <row r="667" spans="1:86">
      <c r="A667" s="227">
        <f t="shared" si="1741"/>
        <v>1.3125000000000006E-2</v>
      </c>
      <c r="B667" s="228">
        <v>42</v>
      </c>
      <c r="C667" s="228">
        <f t="shared" si="1742"/>
        <v>2100</v>
      </c>
      <c r="D667" s="228">
        <f t="shared" si="1740"/>
        <v>13194.689145077131</v>
      </c>
      <c r="E667" s="227" t="str">
        <f t="shared" si="1687"/>
        <v>13194.6891450771i</v>
      </c>
      <c r="F667" s="227" t="str">
        <f t="shared" si="1743"/>
        <v>0.870385369662965-1.12082978149023i</v>
      </c>
      <c r="G667" s="227" t="str">
        <f t="shared" si="1744"/>
        <v>-3.02060041677935-0.560837635648i</v>
      </c>
      <c r="H667" s="227" t="str">
        <f t="shared" si="1745"/>
        <v>0.00720111425156674-0.00909255049785633i</v>
      </c>
      <c r="I667" s="227" t="str">
        <f t="shared" si="1688"/>
        <v>0.00214926949124304-0.000672943303325546i</v>
      </c>
      <c r="J667" s="223" t="str">
        <f>IMPRODUCT(1/Nt_input,BD625)</f>
        <v>-3.95691034734031E-14-2.94599414307763E-14i</v>
      </c>
      <c r="K667" s="246" t="str">
        <f t="shared" si="1689"/>
        <v>-1.04869537193428E-16-3.66895901299521E-17i</v>
      </c>
      <c r="L667" s="222">
        <f t="shared" si="1690"/>
        <v>-319.0855302852608</v>
      </c>
      <c r="M667" s="222">
        <f t="shared" si="1746"/>
        <v>395.84265193848728</v>
      </c>
      <c r="N667" s="224">
        <f t="shared" si="1747"/>
        <v>-4.1573480615127316</v>
      </c>
      <c r="O667" s="223" t="str">
        <f t="shared" si="1748"/>
        <v>2.30969883127823-3.45670858091272i</v>
      </c>
      <c r="P667" s="223" t="str">
        <f t="shared" si="1749"/>
        <v>1.59094822571605+3.84088878355708i</v>
      </c>
      <c r="Q667" s="223" t="str">
        <f t="shared" si="1691"/>
        <v>-4.07746578424458-0.81105837205369i</v>
      </c>
      <c r="R667" s="223" t="str">
        <f t="shared" si="1692"/>
        <v>2.93968900604844-2.93968900604836i</v>
      </c>
      <c r="S667" s="223" t="str">
        <f t="shared" si="1693"/>
        <v>0.811058372053574+4.07746578424461i</v>
      </c>
      <c r="T667" s="223" t="str">
        <f t="shared" si="1694"/>
        <v>-3.84088878355705-1.59094822571612i</v>
      </c>
      <c r="U667" s="223" t="str">
        <f t="shared" si="1695"/>
        <v>3.45670858091279-2.30969883127814i</v>
      </c>
      <c r="V667" s="223" t="str">
        <f t="shared" si="1696"/>
        <v>-1.16122041924316E-13+4.15734806151273i</v>
      </c>
      <c r="W667" s="223" t="str">
        <f t="shared" si="1697"/>
        <v>-3.45670858091265-2.30969883127834i</v>
      </c>
      <c r="X667" s="223" t="str">
        <f t="shared" si="1698"/>
        <v>3.84088878355714-1.59094822571591i</v>
      </c>
      <c r="Y667" s="223" t="str">
        <f t="shared" si="1699"/>
        <v>-0.811058372053815+4.07746578424456i</v>
      </c>
      <c r="Z667" s="223" t="str">
        <f t="shared" si="1700"/>
        <v>-2.93968900604828-2.93968900604852i</v>
      </c>
      <c r="AA667" s="223" t="str">
        <f t="shared" si="1701"/>
        <v>4.07746578424463-0.811058372053445i</v>
      </c>
      <c r="AB667" s="223" t="str">
        <f t="shared" si="1702"/>
        <v>-1.59094822571585+3.84088878355717i</v>
      </c>
      <c r="AC667" s="223" t="str">
        <f t="shared" si="1703"/>
        <v>-2.30969883127803-3.45670858091286i</v>
      </c>
      <c r="AD667" s="223" t="str">
        <f t="shared" si="1704"/>
        <v>4.15734806151273-1.81312201270156E-13i</v>
      </c>
      <c r="AE667" s="223" t="str">
        <f t="shared" si="1705"/>
        <v>-2.30969883127809+3.45670858091282i</v>
      </c>
      <c r="AF667" s="223" t="str">
        <f t="shared" si="1706"/>
        <v>-1.59094822571616-3.84088878355704i</v>
      </c>
      <c r="AG667" s="223" t="str">
        <f t="shared" si="1707"/>
        <v>4.07746578424462+0.811058372053495i</v>
      </c>
      <c r="AH667" s="223" t="str">
        <f t="shared" si="1708"/>
        <v>-2.93968900604832+2.93968900604849i</v>
      </c>
      <c r="AI667" s="223" t="str">
        <f t="shared" si="1709"/>
        <v>-0.811058372053736-4.07746578424457i</v>
      </c>
      <c r="AJ667" s="223" t="str">
        <f t="shared" si="1710"/>
        <v>3.84088878355711+1.59094822571598i</v>
      </c>
      <c r="AK667" s="223" t="str">
        <f t="shared" si="1711"/>
        <v>-3.45670858091268+2.3096988312783i</v>
      </c>
      <c r="AL667" s="223" t="str">
        <f t="shared" si="1712"/>
        <v>-6.51901593458397E-14-4.15734806151273i</v>
      </c>
      <c r="AM667" s="223" t="str">
        <f t="shared" si="1713"/>
        <v>3.45670858091252+2.30969883127853i</v>
      </c>
      <c r="AN667" s="223" t="str">
        <f t="shared" si="1714"/>
        <v>-3.84088878355661+1.5909482257172i</v>
      </c>
      <c r="AO667" s="223" t="str">
        <f t="shared" si="1715"/>
        <v>0.811058372054883-4.07746578424434i</v>
      </c>
      <c r="AP667" s="223" t="str">
        <f t="shared" si="1716"/>
        <v>2.9396890060487+2.9396890060481i</v>
      </c>
      <c r="AQ667" s="223" t="str">
        <f t="shared" si="1717"/>
        <v>-4.077465784245+0.811058372051595i</v>
      </c>
      <c r="AR667" s="223" t="str">
        <f t="shared" si="1718"/>
        <v>1.59094822571647-3.84088878355691i</v>
      </c>
      <c r="AS667" s="223" t="str">
        <f t="shared" si="1719"/>
        <v>2.30969883127923+3.45670858091205i</v>
      </c>
      <c r="AT667" s="223" t="str">
        <f t="shared" si="1720"/>
        <v>-4.15734806151273-1.29160073793484E-12i</v>
      </c>
      <c r="AU667" s="223" t="str">
        <f t="shared" si="1721"/>
        <v>2.30969883127789-3.45670858091295i</v>
      </c>
      <c r="AV667" s="223" t="str">
        <f t="shared" si="1722"/>
        <v>1.59094822571785+3.84088878355634i</v>
      </c>
      <c r="AW667" s="223" t="str">
        <f t="shared" si="1723"/>
        <v>-4.07746578424449-0.811058372054131i</v>
      </c>
      <c r="AX667" s="223" t="str">
        <f t="shared" si="1724"/>
        <v>2.93968900604764-2.93968900604916i</v>
      </c>
      <c r="AY667" s="223" t="str">
        <f t="shared" si="1725"/>
        <v>0.811058372052293+4.07746578424486i</v>
      </c>
      <c r="AZ667" s="223" t="str">
        <f t="shared" si="1726"/>
        <v>-3.8408887835572-1.59094822571576i</v>
      </c>
      <c r="BA667" s="223" t="str">
        <f t="shared" si="1727"/>
        <v>3.45670858091169-2.30969883127977i</v>
      </c>
      <c r="BB667" s="223" t="str">
        <f t="shared" si="1728"/>
        <v>-5.80610209621582E-13+4.15734806151273i</v>
      </c>
      <c r="BC667" s="223" t="str">
        <f t="shared" si="1729"/>
        <v>-3.45670858091334-2.3096988312773i</v>
      </c>
      <c r="BD667" s="223" t="str">
        <f t="shared" si="1730"/>
        <v>3.84088878355765-1.59094822571469i</v>
      </c>
      <c r="BE667" s="223" t="str">
        <f t="shared" si="1731"/>
        <v>-0.811058372053432+4.07746578424463i</v>
      </c>
      <c r="BF667" s="223" t="str">
        <f t="shared" si="1732"/>
        <v>-2.93968900604966-2.93968900604714i</v>
      </c>
      <c r="BG667" s="223" t="str">
        <f t="shared" si="1733"/>
        <v>4.07746578424472-0.811058372052992i</v>
      </c>
      <c r="BH667" s="223" t="str">
        <f t="shared" si="1734"/>
        <v>-1.59094822571511+3.84088878355747i</v>
      </c>
      <c r="BI667" s="223" t="str">
        <f t="shared" si="1735"/>
        <v>-2.30969883127693-3.45670858091359i</v>
      </c>
      <c r="BJ667" s="223" t="str">
        <f t="shared" si="1736"/>
        <v>4.15734806151273-1.30380318691679E-13i</v>
      </c>
      <c r="BK667" s="223" t="str">
        <f t="shared" si="1737"/>
        <v>-2.30969883127671+3.45670858091374i</v>
      </c>
      <c r="BL667" s="223" t="str">
        <f t="shared" si="1738"/>
        <v>-1.59094822571535-3.84088878355737i</v>
      </c>
      <c r="BM667" s="176"/>
      <c r="BN667" s="176"/>
      <c r="BO667" s="176"/>
      <c r="BP667" s="176"/>
      <c r="BQ667" s="176"/>
      <c r="BR667" s="176"/>
      <c r="BS667" s="176"/>
      <c r="BT667" s="176"/>
      <c r="BU667" s="176"/>
      <c r="BV667" s="176"/>
      <c r="BW667" s="223"/>
      <c r="BX667" s="223"/>
      <c r="BY667" s="223"/>
      <c r="BZ667" s="223"/>
      <c r="CH667" s="222">
        <f t="shared" si="1739"/>
        <v>-266.13750428745504</v>
      </c>
    </row>
    <row r="668" spans="1:86">
      <c r="A668" s="227">
        <f t="shared" si="1741"/>
        <v>1.3437500000000007E-2</v>
      </c>
      <c r="B668" s="228">
        <v>43</v>
      </c>
      <c r="C668" s="228">
        <f t="shared" si="1742"/>
        <v>2150</v>
      </c>
      <c r="D668" s="228">
        <f t="shared" si="1740"/>
        <v>13508.84841043611</v>
      </c>
      <c r="E668" s="227" t="str">
        <f t="shared" si="1687"/>
        <v>13508.8484104361i</v>
      </c>
      <c r="F668" s="227" t="str">
        <f t="shared" si="1743"/>
        <v>0.867114104102263-1.09703252349759i</v>
      </c>
      <c r="G668" s="227" t="str">
        <f t="shared" si="1744"/>
        <v>-3.03410584378145-0.575294788770223i</v>
      </c>
      <c r="H668" s="227" t="str">
        <f t="shared" si="1745"/>
        <v>0.00717455964047989-0.00889670029622846i</v>
      </c>
      <c r="I668" s="227" t="str">
        <f t="shared" si="1688"/>
        <v>0.0021302550947067-0.000673103337418378i</v>
      </c>
      <c r="J668" s="223" t="str">
        <f>IMPRODUCT(1/Nt_input,BE625)</f>
        <v>2.37808294649248E-14+2.49678749897342E-14i</v>
      </c>
      <c r="K668" s="246" t="str">
        <f t="shared" si="1689"/>
        <v>6.74651931078422E-17+3.71809872214631E-17i</v>
      </c>
      <c r="L668" s="222">
        <f t="shared" si="1690"/>
        <v>-322.26654061424995</v>
      </c>
      <c r="M668" s="222">
        <f t="shared" si="1746"/>
        <v>395.59039367825824</v>
      </c>
      <c r="N668" s="224">
        <f t="shared" si="1747"/>
        <v>-4.4096063217417809</v>
      </c>
      <c r="O668" s="223" t="str">
        <f t="shared" si="1748"/>
        <v>2.07867403075638-3.888925582549i</v>
      </c>
      <c r="P668" s="223" t="str">
        <f t="shared" si="1749"/>
        <v>2.4498460116948+3.66645365874549i</v>
      </c>
      <c r="Q668" s="223" t="str">
        <f t="shared" si="1691"/>
        <v>-4.38837286203456+0.432217001636481i</v>
      </c>
      <c r="R668" s="223" t="str">
        <f t="shared" si="1692"/>
        <v>1.68748328258311-4.07394502708954i</v>
      </c>
      <c r="S668" s="223" t="str">
        <f t="shared" si="1693"/>
        <v>2.79742463631846+3.40867178192087i</v>
      </c>
      <c r="T668" s="223" t="str">
        <f t="shared" si="1694"/>
        <v>-4.32487697273738+0.860271517272923i</v>
      </c>
      <c r="U668" s="223" t="str">
        <f t="shared" si="1695"/>
        <v>1.28004114792601-4.21973015397446i</v>
      </c>
      <c r="V668" s="223" t="str">
        <f t="shared" si="1696"/>
        <v>3.11806253246676+3.1180625324666i</v>
      </c>
      <c r="W668" s="223" t="str">
        <f t="shared" si="1697"/>
        <v>-4.2197301539744+1.2800411479262i</v>
      </c>
      <c r="X668" s="223" t="str">
        <f t="shared" si="1698"/>
        <v>0.860271517273156-4.32487697273733i</v>
      </c>
      <c r="Y668" s="223" t="str">
        <f t="shared" si="1699"/>
        <v>3.40867178192073+2.79742463631864i</v>
      </c>
      <c r="Z668" s="223" t="str">
        <f t="shared" si="1700"/>
        <v>-4.07394502708964+1.68748328258287i</v>
      </c>
      <c r="AA668" s="223" t="str">
        <f t="shared" si="1701"/>
        <v>0.432217001636282-4.38837286203459i</v>
      </c>
      <c r="AB668" s="223" t="str">
        <f t="shared" si="1702"/>
        <v>3.66645365874553+2.44984601169473i</v>
      </c>
      <c r="AC668" s="223" t="str">
        <f t="shared" si="1703"/>
        <v>-3.88892558254895+2.07867403075647i</v>
      </c>
      <c r="AD668" s="223" t="str">
        <f t="shared" si="1704"/>
        <v>-2.31208856709896E-13-4.40960632174178i</v>
      </c>
      <c r="AE668" s="223" t="str">
        <f t="shared" si="1705"/>
        <v>3.88892558254892+2.07867403075654i</v>
      </c>
      <c r="AF668" s="223" t="str">
        <f t="shared" si="1706"/>
        <v>-3.66645365874556+2.44984601169469i</v>
      </c>
      <c r="AG668" s="223" t="str">
        <f t="shared" si="1707"/>
        <v>-0.432217001636243-4.38837286203459i</v>
      </c>
      <c r="AH668" s="223" t="str">
        <f t="shared" si="1708"/>
        <v>4.07394502708963+1.68748328258291i</v>
      </c>
      <c r="AI668" s="223" t="str">
        <f t="shared" si="1709"/>
        <v>-3.40867178192073+2.79742463631863i</v>
      </c>
      <c r="AJ668" s="223" t="str">
        <f t="shared" si="1710"/>
        <v>-0.86027151727272-4.32487697273742i</v>
      </c>
      <c r="AK668" s="223" t="str">
        <f t="shared" si="1711"/>
        <v>4.21973015397438+1.28004114792627i</v>
      </c>
      <c r="AL668" s="223" t="str">
        <f t="shared" si="1712"/>
        <v>-3.11806253246617+3.11806253246719i</v>
      </c>
      <c r="AM668" s="223" t="str">
        <f t="shared" si="1713"/>
        <v>-1.28004114792555-4.2197301539746i</v>
      </c>
      <c r="AN668" s="223" t="str">
        <f t="shared" si="1714"/>
        <v>4.32487697273703+0.860271517274682i</v>
      </c>
      <c r="AO668" s="223" t="str">
        <f t="shared" si="1715"/>
        <v>-2.79742463631746+3.40867178192169i</v>
      </c>
      <c r="AP668" s="223" t="str">
        <f t="shared" si="1716"/>
        <v>-1.68748328258309-4.07394502708955i</v>
      </c>
      <c r="AQ668" s="223" t="str">
        <f t="shared" si="1717"/>
        <v>4.38837286203447+0.432217001637424i</v>
      </c>
      <c r="AR668" s="223" t="str">
        <f t="shared" si="1718"/>
        <v>-2.44984601169313+3.6664536587466i</v>
      </c>
      <c r="AS668" s="223" t="str">
        <f t="shared" si="1719"/>
        <v>-2.07867403075704-3.88892558254865i</v>
      </c>
      <c r="AT668" s="223" t="str">
        <f t="shared" si="1720"/>
        <v>4.40960632174178+5.40210683212349E-13i</v>
      </c>
      <c r="AU668" s="223" t="str">
        <f t="shared" si="1721"/>
        <v>-2.07867403075788+3.8889255825482i</v>
      </c>
      <c r="AV668" s="223" t="str">
        <f t="shared" si="1722"/>
        <v>-2.44984601169593-3.66645365874473i</v>
      </c>
      <c r="AW668" s="223" t="str">
        <f t="shared" si="1723"/>
        <v>4.38837286203457-0.432217001636473i</v>
      </c>
      <c r="AX668" s="223" t="str">
        <f t="shared" si="1724"/>
        <v>-1.68748328258397+4.07394502708918i</v>
      </c>
      <c r="AY668" s="223" t="str">
        <f t="shared" si="1725"/>
        <v>-2.79742463632017-3.40867178191947i</v>
      </c>
      <c r="AZ668" s="223" t="str">
        <f t="shared" si="1726"/>
        <v>4.32487697273721-0.860271517273743i</v>
      </c>
      <c r="BA668" s="223" t="str">
        <f t="shared" si="1727"/>
        <v>-1.28004114792653+4.21973015397431i</v>
      </c>
      <c r="BB668" s="223" t="str">
        <f t="shared" si="1728"/>
        <v>-3.11806253246549-3.11806253246787i</v>
      </c>
      <c r="BC668" s="223" t="str">
        <f t="shared" si="1729"/>
        <v>4.21973015397404-1.2800411479274i</v>
      </c>
      <c r="BD668" s="223" t="str">
        <f t="shared" si="1730"/>
        <v>-0.860271517272733+4.32487697273742i</v>
      </c>
      <c r="BE668" s="223" t="str">
        <f t="shared" si="1731"/>
        <v>-3.40867178192013-2.79742463631937i</v>
      </c>
      <c r="BF668" s="223" t="str">
        <f t="shared" si="1732"/>
        <v>4.07394502709052-1.68748328258075i</v>
      </c>
      <c r="BG668" s="223" t="str">
        <f t="shared" si="1733"/>
        <v>-0.432217001635447+4.38837286203467i</v>
      </c>
      <c r="BH668" s="223" t="str">
        <f t="shared" si="1734"/>
        <v>-3.66645365874523-2.44984601169518i</v>
      </c>
      <c r="BI668" s="223" t="str">
        <f t="shared" si="1735"/>
        <v>3.88892558254978-2.07867403075492i</v>
      </c>
      <c r="BJ668" s="223" t="str">
        <f t="shared" si="1736"/>
        <v>1.4455978676038E-12+4.40960632174178i</v>
      </c>
      <c r="BK668" s="223" t="str">
        <f t="shared" si="1737"/>
        <v>-3.88892558254914-2.07867403075613i</v>
      </c>
      <c r="BL668" s="223" t="str">
        <f t="shared" si="1738"/>
        <v>3.66645365874606-2.44984601169394i</v>
      </c>
      <c r="BM668" s="176"/>
      <c r="BN668" s="176"/>
      <c r="BO668" s="176"/>
      <c r="BP668" s="176"/>
      <c r="BQ668" s="176"/>
      <c r="BR668" s="176"/>
      <c r="BS668" s="176"/>
      <c r="BT668" s="176"/>
      <c r="BU668" s="176"/>
      <c r="BV668" s="176"/>
      <c r="BW668" s="223"/>
      <c r="BX668" s="223"/>
      <c r="BY668" s="223"/>
      <c r="BZ668" s="223"/>
      <c r="CH668" s="222">
        <f t="shared" si="1739"/>
        <v>-269.24846405925689</v>
      </c>
    </row>
    <row r="669" spans="1:86">
      <c r="A669" s="227">
        <f t="shared" si="1741"/>
        <v>1.3750000000000007E-2</v>
      </c>
      <c r="B669" s="228">
        <v>44</v>
      </c>
      <c r="C669" s="228">
        <f t="shared" si="1742"/>
        <v>2200</v>
      </c>
      <c r="D669" s="228">
        <f t="shared" si="1740"/>
        <v>13823.00767579509</v>
      </c>
      <c r="E669" s="227" t="str">
        <f t="shared" si="1687"/>
        <v>13823.0076757951i</v>
      </c>
      <c r="F669" s="227" t="str">
        <f t="shared" si="1743"/>
        <v>0.864054097637923-1.07435103948614i</v>
      </c>
      <c r="G669" s="227" t="str">
        <f t="shared" si="1744"/>
        <v>-3.04782637897075-0.589369016615823i</v>
      </c>
      <c r="H669" s="227" t="str">
        <f t="shared" si="1745"/>
        <v>0.00714973442782831-0.00870996415046386i</v>
      </c>
      <c r="I669" s="227" t="str">
        <f t="shared" si="1688"/>
        <v>0.00211174544949596-0.000672792915512138i</v>
      </c>
      <c r="J669" s="223" t="str">
        <f>IMPRODUCT(1/Nt_input,BF625)</f>
        <v>-6.06075113056617E-15+4.16567821903691E-14i</v>
      </c>
      <c r="K669" s="246" t="str">
        <f t="shared" si="1689"/>
        <v>1.52276243202119E-17+9.20461506544834E-17i</v>
      </c>
      <c r="L669" s="222">
        <f t="shared" si="1690"/>
        <v>-320.60262437360223</v>
      </c>
      <c r="M669" s="222">
        <f t="shared" si="1746"/>
        <v>395.38060233744358</v>
      </c>
      <c r="N669" s="224">
        <f t="shared" si="1747"/>
        <v>-4.6193976625564375</v>
      </c>
      <c r="O669" s="223" t="str">
        <f t="shared" si="1748"/>
        <v>1.76776695296635-4.26776695296638i</v>
      </c>
      <c r="P669" s="223" t="str">
        <f t="shared" si="1749"/>
        <v>3.26640741219094+3.26640741219095i</v>
      </c>
      <c r="Q669" s="223" t="str">
        <f t="shared" si="1691"/>
        <v>-4.26776695296636+1.76776695296639i</v>
      </c>
      <c r="R669" s="223" t="str">
        <f t="shared" si="1692"/>
        <v>-1.69206974917736E-13-4.61939766255644i</v>
      </c>
      <c r="S669" s="223" t="str">
        <f t="shared" si="1693"/>
        <v>4.26776695296632+1.76776695296649i</v>
      </c>
      <c r="T669" s="223" t="str">
        <f t="shared" si="1694"/>
        <v>-3.26640741219092+3.26640741219096i</v>
      </c>
      <c r="U669" s="223" t="str">
        <f t="shared" si="1695"/>
        <v>-1.76776695296653-4.2677669529663i</v>
      </c>
      <c r="V669" s="223" t="str">
        <f t="shared" si="1696"/>
        <v>4.61939766255644+1.21105173544862E-13i</v>
      </c>
      <c r="W669" s="223" t="str">
        <f t="shared" si="1697"/>
        <v>-1.76776695296633+4.26776695296639i</v>
      </c>
      <c r="X669" s="223" t="str">
        <f t="shared" si="1698"/>
        <v>-3.26640741219108-3.2664074121908i</v>
      </c>
      <c r="Y669" s="223" t="str">
        <f t="shared" si="1699"/>
        <v>4.26776695296641-1.76776695296628i</v>
      </c>
      <c r="Z669" s="223" t="str">
        <f t="shared" si="1700"/>
        <v>6.45131986364571E-14+4.61939766255644i</v>
      </c>
      <c r="AA669" s="223" t="str">
        <f t="shared" si="1701"/>
        <v>-4.26776695296646-1.76776695296616i</v>
      </c>
      <c r="AB669" s="223" t="str">
        <f t="shared" si="1702"/>
        <v>3.26640741219102-3.26640741219087i</v>
      </c>
      <c r="AC669" s="223" t="str">
        <f t="shared" si="1703"/>
        <v>1.76776695296645+4.26776695296634i</v>
      </c>
      <c r="AD669" s="223" t="str">
        <f t="shared" si="1704"/>
        <v>-4.61939766255644-2.42210347089723E-13i</v>
      </c>
      <c r="AE669" s="223" t="str">
        <f t="shared" si="1705"/>
        <v>1.76776695296641-4.26776695296635i</v>
      </c>
      <c r="AF669" s="223" t="str">
        <f t="shared" si="1706"/>
        <v>3.266407412191+3.26640741219089i</v>
      </c>
      <c r="AG669" s="223" t="str">
        <f t="shared" si="1707"/>
        <v>-4.26776695296647+1.76776695296614i</v>
      </c>
      <c r="AH669" s="223" t="str">
        <f t="shared" si="1708"/>
        <v>5.65919749084046E-14-4.61939766255644i</v>
      </c>
      <c r="AI669" s="223" t="str">
        <f t="shared" si="1709"/>
        <v>4.2677669529664+1.7677669529663i</v>
      </c>
      <c r="AJ669" s="223" t="str">
        <f t="shared" si="1710"/>
        <v>-3.26640741219108+3.26640741219081i</v>
      </c>
      <c r="AK669" s="223" t="str">
        <f t="shared" si="1711"/>
        <v>-1.76776695296631-4.2677669529664i</v>
      </c>
      <c r="AL669" s="223" t="str">
        <f t="shared" si="1712"/>
        <v>4.61939766255644+7.90011849487751E-13i</v>
      </c>
      <c r="AM669" s="223" t="str">
        <f t="shared" si="1713"/>
        <v>-1.76776695296698+4.26776695296612i</v>
      </c>
      <c r="AN669" s="223" t="str">
        <f t="shared" si="1714"/>
        <v>-3.26640741219061-3.26640741219127i</v>
      </c>
      <c r="AO669" s="223" t="str">
        <f t="shared" si="1715"/>
        <v>4.2677669529665-1.76776695296606i</v>
      </c>
      <c r="AP669" s="223" t="str">
        <f t="shared" si="1716"/>
        <v>-2.10519942980433E-13+4.61939766255644i</v>
      </c>
      <c r="AQ669" s="223" t="str">
        <f t="shared" si="1717"/>
        <v>-4.26776695296636-1.76776695296639i</v>
      </c>
      <c r="AR669" s="223" t="str">
        <f t="shared" si="1718"/>
        <v>3.26640741219082-3.26640741219107i</v>
      </c>
      <c r="AS669" s="223" t="str">
        <f t="shared" si="1719"/>
        <v>1.76776695296665+4.26776695296625i</v>
      </c>
      <c r="AT669" s="223" t="str">
        <f t="shared" si="1720"/>
        <v>-4.61939766255644+4.34617552581219E-13i</v>
      </c>
      <c r="AU669" s="223" t="str">
        <f t="shared" si="1721"/>
        <v>1.76776695296585-4.26776695296659i</v>
      </c>
      <c r="AV669" s="223" t="str">
        <f t="shared" si="1722"/>
        <v>3.26640741219152+3.26640741219036i</v>
      </c>
      <c r="AW669" s="223" t="str">
        <f t="shared" si="1723"/>
        <v>-4.26776695296601+1.76776695296725i</v>
      </c>
      <c r="AX669" s="223" t="str">
        <f t="shared" si="1724"/>
        <v>-1.07975504814287E-12-4.61939766255644i</v>
      </c>
      <c r="AY669" s="223" t="str">
        <f t="shared" si="1725"/>
        <v>4.26776695296684+1.76776695296525i</v>
      </c>
      <c r="AZ669" s="223" t="str">
        <f t="shared" si="1726"/>
        <v>-3.26640741219+3.26640741219189i</v>
      </c>
      <c r="BA669" s="223" t="str">
        <f t="shared" si="1727"/>
        <v>-1.76776695296785-4.26776695296576i</v>
      </c>
      <c r="BB669" s="223" t="str">
        <f t="shared" si="1728"/>
        <v>4.61939766255644-1.72489254370452E-12i</v>
      </c>
      <c r="BC669" s="223" t="str">
        <f t="shared" si="1729"/>
        <v>-1.76776695296466+4.26776695296708i</v>
      </c>
      <c r="BD669" s="223" t="str">
        <f t="shared" si="1730"/>
        <v>-3.26640741219235-3.26640741218954i</v>
      </c>
      <c r="BE669" s="223" t="str">
        <f t="shared" si="1731"/>
        <v>4.26776695296733-1.76776695296408i</v>
      </c>
      <c r="BF669" s="223" t="str">
        <f t="shared" si="1732"/>
        <v>-2.22516119453715E-12+4.61939766255644i</v>
      </c>
      <c r="BG669" s="223" t="str">
        <f t="shared" si="1733"/>
        <v>-4.26776695296557-1.76776695296831i</v>
      </c>
      <c r="BH669" s="223" t="str">
        <f t="shared" si="1734"/>
        <v>3.26640741219234-3.26640741218955i</v>
      </c>
      <c r="BI669" s="223" t="str">
        <f t="shared" si="1735"/>
        <v>1.76776695296467+4.26776695296707i</v>
      </c>
      <c r="BJ669" s="223" t="str">
        <f t="shared" si="1736"/>
        <v>-4.61939766255644-1.5800236989755E-12i</v>
      </c>
      <c r="BK669" s="223" t="str">
        <f t="shared" si="1737"/>
        <v>1.76776695296771-4.26776695296582i</v>
      </c>
      <c r="BL669" s="223" t="str">
        <f t="shared" si="1738"/>
        <v>3.26640741219001+3.26640741219188i</v>
      </c>
      <c r="BM669" s="176"/>
      <c r="BN669" s="176"/>
      <c r="BO669" s="176"/>
      <c r="BP669" s="176"/>
      <c r="BQ669" s="176"/>
      <c r="BR669" s="176"/>
      <c r="BS669" s="176"/>
      <c r="BT669" s="176"/>
      <c r="BU669" s="176"/>
      <c r="BV669" s="176"/>
      <c r="BW669" s="223"/>
      <c r="BX669" s="223"/>
      <c r="BY669" s="223"/>
      <c r="BZ669" s="223"/>
      <c r="CH669" s="222">
        <f t="shared" si="1739"/>
        <v>-267.51531330068582</v>
      </c>
    </row>
    <row r="670" spans="1:86">
      <c r="A670" s="227">
        <f t="shared" si="1741"/>
        <v>1.4062500000000007E-2</v>
      </c>
      <c r="B670" s="228">
        <v>45</v>
      </c>
      <c r="C670" s="228">
        <f t="shared" si="1742"/>
        <v>2250</v>
      </c>
      <c r="D670" s="228">
        <f t="shared" si="1740"/>
        <v>14137.16694115407</v>
      </c>
      <c r="E670" s="227" t="str">
        <f t="shared" si="1687"/>
        <v>14137.1669411541i</v>
      </c>
      <c r="F670" s="227" t="str">
        <f t="shared" si="1743"/>
        <v>0.861186714158397-1.05271204437513i</v>
      </c>
      <c r="G670" s="227" t="str">
        <f t="shared" si="1744"/>
        <v>-3.06175589134029-0.603065070707389i</v>
      </c>
      <c r="H670" s="227" t="str">
        <f t="shared" si="1745"/>
        <v>0.00712648639346895-0.00853174348550624i</v>
      </c>
      <c r="I670" s="227" t="str">
        <f t="shared" si="1688"/>
        <v>0.00209372994983225-0.000672049647201961i</v>
      </c>
      <c r="J670" s="223" t="str">
        <f>IMPRODUCT(1/Nt_input,BG625)</f>
        <v>-9.71259273637067E-14-8.11165370984134E-14i</v>
      </c>
      <c r="K670" s="246" t="str">
        <f t="shared" si="1689"/>
        <v>-2.57869803165858E-16-1.04562677930685E-16i</v>
      </c>
      <c r="L670" s="222">
        <f t="shared" si="1690"/>
        <v>-311.11089680657437</v>
      </c>
      <c r="M670" s="222">
        <f t="shared" si="1746"/>
        <v>395.21529832133893</v>
      </c>
      <c r="N670" s="224">
        <f t="shared" si="1747"/>
        <v>-4.7847016786610483</v>
      </c>
      <c r="O670" s="223" t="str">
        <f t="shared" si="1748"/>
        <v>1.38892558254899-4.57867403075637i</v>
      </c>
      <c r="P670" s="223" t="str">
        <f t="shared" si="1749"/>
        <v>3.97833404973963+2.65823782654301i</v>
      </c>
      <c r="Q670" s="223" t="str">
        <f t="shared" si="1691"/>
        <v>-3.69862441382735+3.03538261166894i</v>
      </c>
      <c r="R670" s="223" t="str">
        <f t="shared" si="1692"/>
        <v>-1.83102606123308-4.42048795008731i</v>
      </c>
      <c r="S670" s="223" t="str">
        <f t="shared" si="1693"/>
        <v>4.76166203228631-0.468982775872246i</v>
      </c>
      <c r="T670" s="223" t="str">
        <f t="shared" si="1694"/>
        <v>-0.933448991241001+4.6927649775514i</v>
      </c>
      <c r="U670" s="223" t="str">
        <f t="shared" si="1695"/>
        <v>-4.21973015397439-2.25549275800681i</v>
      </c>
      <c r="V670" s="223" t="str">
        <f t="shared" si="1696"/>
        <v>3.38329500293579-3.38329500293598i</v>
      </c>
      <c r="W670" s="223" t="str">
        <f t="shared" si="1697"/>
        <v>2.25549275800661+4.21973015397449i</v>
      </c>
      <c r="X670" s="223" t="str">
        <f t="shared" si="1698"/>
        <v>-4.69276497755135+0.93344899124125i</v>
      </c>
      <c r="Y670" s="223" t="str">
        <f t="shared" si="1699"/>
        <v>0.468982775872471-4.76166203228629i</v>
      </c>
      <c r="Z670" s="223" t="str">
        <f t="shared" si="1700"/>
        <v>4.42048795008741+1.83102606123285i</v>
      </c>
      <c r="AA670" s="223" t="str">
        <f t="shared" si="1701"/>
        <v>-3.03538261166912+3.6986244138272i</v>
      </c>
      <c r="AB670" s="223" t="str">
        <f t="shared" si="1702"/>
        <v>-2.65823782654317-3.97833404973952i</v>
      </c>
      <c r="AC670" s="223" t="str">
        <f t="shared" si="1703"/>
        <v>4.57867403075636-1.38892558254902i</v>
      </c>
      <c r="AD670" s="223" t="str">
        <f t="shared" si="1704"/>
        <v>-2.0867419588655E-13+4.78470167866105i</v>
      </c>
      <c r="AE670" s="223" t="str">
        <f t="shared" si="1705"/>
        <v>-4.57867403075638-1.38892558254897i</v>
      </c>
      <c r="AF670" s="223" t="str">
        <f t="shared" si="1706"/>
        <v>2.65823782654315-3.97833404973954i</v>
      </c>
      <c r="AG670" s="223" t="str">
        <f t="shared" si="1707"/>
        <v>3.03538261166914+3.69862441382718i</v>
      </c>
      <c r="AH670" s="223" t="str">
        <f t="shared" si="1708"/>
        <v>-4.4204879500874+1.83102606123287i</v>
      </c>
      <c r="AI670" s="223" t="str">
        <f t="shared" si="1709"/>
        <v>-0.468982775872496-4.76166203228629i</v>
      </c>
      <c r="AJ670" s="223" t="str">
        <f t="shared" si="1710"/>
        <v>4.69276497755136+0.933448991241226i</v>
      </c>
      <c r="AK670" s="223" t="str">
        <f t="shared" si="1711"/>
        <v>-2.25549275800617+4.21973015397473i</v>
      </c>
      <c r="AL670" s="223" t="str">
        <f t="shared" si="1712"/>
        <v>-3.38329500293749-3.38329500293428i</v>
      </c>
      <c r="AM670" s="223" t="str">
        <f t="shared" si="1713"/>
        <v>4.21973015397483-2.25549275800598i</v>
      </c>
      <c r="AN670" s="223" t="str">
        <f t="shared" si="1714"/>
        <v>0.933448991241944+4.69276497755121i</v>
      </c>
      <c r="AO670" s="223" t="str">
        <f t="shared" si="1715"/>
        <v>-4.76166203228608-0.468982775874607i</v>
      </c>
      <c r="AP670" s="223" t="str">
        <f t="shared" si="1716"/>
        <v>1.83102606123351-4.42048795008713i</v>
      </c>
      <c r="AQ670" s="223" t="str">
        <f t="shared" si="1717"/>
        <v>3.698624413828+3.03538261166815i</v>
      </c>
      <c r="AR670" s="223" t="str">
        <f t="shared" si="1718"/>
        <v>-3.97833404974068+2.65823782654144i</v>
      </c>
      <c r="AS670" s="223" t="str">
        <f t="shared" si="1719"/>
        <v>-1.38892558254882-4.57867403075642i</v>
      </c>
      <c r="AT670" s="223" t="str">
        <f t="shared" si="1720"/>
        <v>4.78470167866105-1.48650321973589E-12i</v>
      </c>
      <c r="AU670" s="223" t="str">
        <f t="shared" si="1721"/>
        <v>-1.38892558255053+4.5786740307559i</v>
      </c>
      <c r="AV670" s="223" t="str">
        <f t="shared" si="1722"/>
        <v>-3.97833404973969-2.65823782654293i</v>
      </c>
      <c r="AW670" s="223" t="str">
        <f t="shared" si="1723"/>
        <v>3.69862441382611-3.03538261167045i</v>
      </c>
      <c r="AX670" s="223" t="str">
        <f t="shared" si="1724"/>
        <v>1.8310260612318+4.42048795008784i</v>
      </c>
      <c r="AY670" s="223" t="str">
        <f t="shared" si="1725"/>
        <v>-4.76166203228626+0.468982775872762i</v>
      </c>
      <c r="AZ670" s="223" t="str">
        <f t="shared" si="1726"/>
        <v>0.933448991239097-4.69276497755178i</v>
      </c>
      <c r="BA670" s="223" t="str">
        <f t="shared" si="1727"/>
        <v>4.21973015397396+2.25549275800761i</v>
      </c>
      <c r="BB670" s="223" t="str">
        <f t="shared" si="1728"/>
        <v>-3.38329500293544+3.38329500293633i</v>
      </c>
      <c r="BC670" s="223" t="str">
        <f t="shared" si="1729"/>
        <v>-2.25549275800453-4.2197301539756i</v>
      </c>
      <c r="BD670" s="223" t="str">
        <f t="shared" si="1730"/>
        <v>4.69276497755153-0.933448991240341i</v>
      </c>
      <c r="BE670" s="223" t="str">
        <f t="shared" si="1731"/>
        <v>-0.468982775871499+4.76166203228638i</v>
      </c>
      <c r="BF670" s="223" t="str">
        <f t="shared" si="1732"/>
        <v>-4.42048795008651-1.83102606123502i</v>
      </c>
      <c r="BG670" s="223" t="str">
        <f t="shared" si="1733"/>
        <v>3.03538261166947-3.69862441382691i</v>
      </c>
      <c r="BH670" s="223" t="str">
        <f t="shared" si="1734"/>
        <v>2.65823782654398+3.97833404973898i</v>
      </c>
      <c r="BI670" s="223" t="str">
        <f t="shared" si="1735"/>
        <v>-4.57867403075692+1.38892558254719i</v>
      </c>
      <c r="BJ670" s="223" t="str">
        <f t="shared" si="1736"/>
        <v>2.18054385193437E-13-4.78470167866105i</v>
      </c>
      <c r="BK670" s="223" t="str">
        <f t="shared" si="1737"/>
        <v>4.57867403075679+1.38892558254761i</v>
      </c>
      <c r="BL670" s="223" t="str">
        <f t="shared" si="1738"/>
        <v>-2.65823782654435+3.97833404973874i</v>
      </c>
      <c r="BM670" s="176"/>
      <c r="BN670" s="176"/>
      <c r="BO670" s="176"/>
      <c r="BP670" s="176"/>
      <c r="BQ670" s="176"/>
      <c r="BR670" s="176"/>
      <c r="BS670" s="176"/>
      <c r="BT670" s="176"/>
      <c r="BU670" s="176"/>
      <c r="BV670" s="176"/>
      <c r="BW670" s="223"/>
      <c r="BX670" s="223"/>
      <c r="BY670" s="223"/>
      <c r="BZ670" s="223"/>
      <c r="CH670" s="222">
        <f t="shared" si="1739"/>
        <v>-257.95518119740268</v>
      </c>
    </row>
    <row r="671" spans="1:86">
      <c r="A671" s="227">
        <f t="shared" si="1741"/>
        <v>1.4375000000000008E-2</v>
      </c>
      <c r="B671" s="228">
        <v>46</v>
      </c>
      <c r="C671" s="228">
        <f t="shared" si="1742"/>
        <v>2300</v>
      </c>
      <c r="D671" s="228">
        <f t="shared" si="1740"/>
        <v>14451.326206513048</v>
      </c>
      <c r="E671" s="227" t="str">
        <f t="shared" si="1687"/>
        <v>14451.326206513i</v>
      </c>
      <c r="F671" s="227" t="str">
        <f t="shared" si="1743"/>
        <v>0.858495306696029-1.03204850800932i</v>
      </c>
      <c r="G671" s="227" t="str">
        <f t="shared" si="1744"/>
        <v>-3.07588821349602-0.61638718419134i</v>
      </c>
      <c r="H671" s="227" t="str">
        <f t="shared" si="1745"/>
        <v>0.00710467956438351-0.00836149081601947i</v>
      </c>
      <c r="I671" s="227" t="str">
        <f t="shared" si="1688"/>
        <v>0.00207619740413801-0.000670908274450266i</v>
      </c>
      <c r="J671" s="223" t="str">
        <f>IMPRODUCT(1/Nt_input,BH625)</f>
        <v>-9.27064008242675E-15+6.11507372516584E-14i</v>
      </c>
      <c r="K671" s="246" t="str">
        <f t="shared" si="1689"/>
        <v>2.17788567370395E-17+1.33180751083769E-16i</v>
      </c>
      <c r="L671" s="222">
        <f t="shared" si="1690"/>
        <v>-317.39655925866487</v>
      </c>
      <c r="M671" s="222">
        <f t="shared" si="1746"/>
        <v>395.09607359798383</v>
      </c>
      <c r="N671" s="224">
        <f t="shared" si="1747"/>
        <v>-4.9039264020161539</v>
      </c>
      <c r="O671" s="223" t="str">
        <f t="shared" si="1748"/>
        <v>0.956708580912714-4.80969883127822i</v>
      </c>
      <c r="P671" s="223" t="str">
        <f t="shared" si="1749"/>
        <v>4.53063723176443+1.87665138758935i</v>
      </c>
      <c r="Q671" s="223" t="str">
        <f t="shared" si="1691"/>
        <v>-2.72447553387902+4.07746578424463i</v>
      </c>
      <c r="R671" s="223" t="str">
        <f t="shared" si="1692"/>
        <v>-3.46759961330533-3.46759961330541i</v>
      </c>
      <c r="S671" s="223" t="str">
        <f t="shared" si="1693"/>
        <v>4.07746578424469-2.72447553387894i</v>
      </c>
      <c r="T671" s="223" t="str">
        <f t="shared" si="1694"/>
        <v>1.87665138758948+4.53063723176437i</v>
      </c>
      <c r="U671" s="223" t="str">
        <f t="shared" si="1695"/>
        <v>-4.80969883127821+0.956708580912748i</v>
      </c>
      <c r="V671" s="223" t="str">
        <f t="shared" si="1696"/>
        <v>1.20153845186357E-13-4.90392640201615i</v>
      </c>
      <c r="W671" s="223" t="str">
        <f t="shared" si="1697"/>
        <v>4.80969883127817+0.956708580912949i</v>
      </c>
      <c r="X671" s="223" t="str">
        <f t="shared" si="1698"/>
        <v>-1.87665138758923+4.53063723176448i</v>
      </c>
      <c r="Y671" s="223" t="str">
        <f t="shared" si="1699"/>
        <v>-4.07746578424457-2.72447553387912i</v>
      </c>
      <c r="Z671" s="223" t="str">
        <f t="shared" si="1700"/>
        <v>3.4675996133055-3.46759961330524i</v>
      </c>
      <c r="AA671" s="223" t="str">
        <f t="shared" si="1701"/>
        <v>2.72447553387926+4.07746578424448i</v>
      </c>
      <c r="AB671" s="223" t="str">
        <f t="shared" si="1702"/>
        <v>-4.53063723176442+1.87665138758937i</v>
      </c>
      <c r="AC671" s="223" t="str">
        <f t="shared" si="1703"/>
        <v>-0.956708580912665-4.80969883127823i</v>
      </c>
      <c r="AD671" s="223" t="str">
        <f t="shared" si="1704"/>
        <v>4.90392640201615+2.40307690372714E-13i</v>
      </c>
      <c r="AE671" s="223" t="str">
        <f t="shared" si="1705"/>
        <v>-0.956708580912591+4.80969883127825i</v>
      </c>
      <c r="AF671" s="223" t="str">
        <f t="shared" si="1706"/>
        <v>-4.53063723176445-1.8766513875893i</v>
      </c>
      <c r="AG671" s="223" t="str">
        <f t="shared" si="1707"/>
        <v>2.72447553387922-4.0774657842445i</v>
      </c>
      <c r="AH671" s="223" t="str">
        <f t="shared" si="1708"/>
        <v>3.46759961330553+3.46759961330521i</v>
      </c>
      <c r="AI671" s="223" t="str">
        <f t="shared" si="1709"/>
        <v>-4.07746578424453+2.72447553387919i</v>
      </c>
      <c r="AJ671" s="223" t="str">
        <f t="shared" si="1710"/>
        <v>-1.87665138758926-4.53063723176447i</v>
      </c>
      <c r="AK671" s="223" t="str">
        <f t="shared" si="1711"/>
        <v>4.80969883127778-0.95670858091494i</v>
      </c>
      <c r="AL671" s="223" t="str">
        <f t="shared" si="1712"/>
        <v>6.84873248937354E-13+4.90392640201615i</v>
      </c>
      <c r="AM671" s="223" t="str">
        <f t="shared" si="1713"/>
        <v>-4.80969883127803-0.956708580913665i</v>
      </c>
      <c r="AN671" s="223" t="str">
        <f t="shared" si="1714"/>
        <v>1.87665138758716-4.53063723176534i</v>
      </c>
      <c r="AO671" s="223" t="str">
        <f t="shared" si="1715"/>
        <v>4.07746578424498+2.72447553387851i</v>
      </c>
      <c r="AP671" s="223" t="str">
        <f t="shared" si="1716"/>
        <v>-3.46759961330599+3.46759961330475i</v>
      </c>
      <c r="AQ671" s="223" t="str">
        <f t="shared" si="1717"/>
        <v>-2.72447553388111-4.07746578424324i</v>
      </c>
      <c r="AR671" s="223" t="str">
        <f t="shared" si="1718"/>
        <v>4.53063723176411-1.87665138759012i</v>
      </c>
      <c r="AS671" s="223" t="str">
        <f t="shared" si="1719"/>
        <v>0.956708580911885+4.80969883127839i</v>
      </c>
      <c r="AT671" s="223" t="str">
        <f t="shared" si="1720"/>
        <v>-4.90392640201615-2.43190697847209E-12i</v>
      </c>
      <c r="AU671" s="223" t="str">
        <f t="shared" si="1721"/>
        <v>0.95670858091187-4.80969883127839i</v>
      </c>
      <c r="AV671" s="223" t="str">
        <f t="shared" si="1722"/>
        <v>4.53063723176417+1.87665138758998i</v>
      </c>
      <c r="AW671" s="223" t="str">
        <f t="shared" si="1723"/>
        <v>-2.72447553388099+4.07746578424332i</v>
      </c>
      <c r="AX671" s="223" t="str">
        <f t="shared" si="1724"/>
        <v>-3.4675996133061-3.46759961330464i</v>
      </c>
      <c r="AY671" s="223" t="str">
        <f t="shared" si="1725"/>
        <v>4.07746578424497-2.72447553387852i</v>
      </c>
      <c r="AZ671" s="223" t="str">
        <f t="shared" si="1726"/>
        <v>1.87665138758724+4.53063723176531i</v>
      </c>
      <c r="BA671" s="223" t="str">
        <f t="shared" si="1727"/>
        <v>-4.80969883127802+0.956708580913748i</v>
      </c>
      <c r="BB671" s="223" t="str">
        <f t="shared" si="1728"/>
        <v>5.31080240298692E-13-4.90392640201615i</v>
      </c>
      <c r="BC671" s="223" t="str">
        <f t="shared" si="1729"/>
        <v>4.80969883127781+0.956708580914788i</v>
      </c>
      <c r="BD671" s="223" t="str">
        <f t="shared" si="1730"/>
        <v>-1.87665138758822+4.5306372317649i</v>
      </c>
      <c r="BE671" s="223" t="str">
        <f t="shared" si="1731"/>
        <v>-4.0774657842443-2.72447553387952i</v>
      </c>
      <c r="BF671" s="223" t="str">
        <f t="shared" si="1732"/>
        <v>3.46759961330685-3.46759961330389i</v>
      </c>
      <c r="BG671" s="223" t="str">
        <f t="shared" si="1733"/>
        <v>2.7244755338801+4.07746578424391i</v>
      </c>
      <c r="BH671" s="223" t="str">
        <f t="shared" si="1734"/>
        <v>-4.53063723176458+1.87665138758899i</v>
      </c>
      <c r="BI671" s="223" t="str">
        <f t="shared" si="1735"/>
        <v>-0.956708580910826-4.80969883127859i</v>
      </c>
      <c r="BJ671" s="223" t="str">
        <f t="shared" si="1736"/>
        <v>4.90392640201615-1.3697464978747E-12i</v>
      </c>
      <c r="BK671" s="223" t="str">
        <f t="shared" si="1737"/>
        <v>-0.956708580913062+4.80969883127815i</v>
      </c>
      <c r="BL671" s="223" t="str">
        <f t="shared" si="1738"/>
        <v>-4.53063723176371-1.8766513875911i</v>
      </c>
      <c r="BM671" s="176"/>
      <c r="BN671" s="176"/>
      <c r="BO671" s="176"/>
      <c r="BP671" s="176"/>
      <c r="BQ671" s="176"/>
      <c r="BR671" s="176"/>
      <c r="BS671" s="176"/>
      <c r="BT671" s="176"/>
      <c r="BU671" s="176"/>
      <c r="BV671" s="176"/>
      <c r="BW671" s="223"/>
      <c r="BX671" s="223"/>
      <c r="BY671" s="223"/>
      <c r="BZ671" s="223"/>
      <c r="CH671" s="222">
        <f t="shared" si="1739"/>
        <v>-264.1732797898261</v>
      </c>
    </row>
    <row r="672" spans="1:86">
      <c r="A672" s="227">
        <f t="shared" si="1741"/>
        <v>1.4687500000000008E-2</v>
      </c>
      <c r="B672" s="228">
        <v>47</v>
      </c>
      <c r="C672" s="228">
        <f t="shared" si="1742"/>
        <v>2350</v>
      </c>
      <c r="D672" s="228">
        <f t="shared" si="1740"/>
        <v>14765.485471872027</v>
      </c>
      <c r="E672" s="227" t="str">
        <f t="shared" si="1687"/>
        <v>14765.485471872i</v>
      </c>
      <c r="F672" s="227" t="str">
        <f t="shared" si="1743"/>
        <v>0.855964968277196-1.01229900410844i</v>
      </c>
      <c r="G672" s="227" t="str">
        <f t="shared" si="1744"/>
        <v>-3.09021714679752-0.629339144378955i</v>
      </c>
      <c r="H672" s="227" t="str">
        <f t="shared" si="1745"/>
        <v>0.00708419217964251-0.00819870442865879i</v>
      </c>
      <c r="I672" s="227" t="str">
        <f t="shared" si="1688"/>
        <v>0.00205913618835871-0.000669400880208085i</v>
      </c>
      <c r="J672" s="223" t="str">
        <f>IMPRODUCT(1/Nt_input,BI625)</f>
        <v>-3.50539503023509E-15-3.99237934378683E-14i</v>
      </c>
      <c r="K672" s="246" t="str">
        <f t="shared" si="1689"/>
        <v>-3.39431082298047E-17-7.98620133257562E-17i</v>
      </c>
      <c r="L672" s="222">
        <f t="shared" si="1690"/>
        <v>-321.23200653841582</v>
      </c>
      <c r="M672" s="222">
        <f t="shared" si="1746"/>
        <v>395.02407636663901</v>
      </c>
      <c r="N672" s="224">
        <f t="shared" si="1747"/>
        <v>-4.9759236333609858</v>
      </c>
      <c r="O672" s="223" t="str">
        <f t="shared" si="1748"/>
        <v>0.487725805040316-4.95196320100808i</v>
      </c>
      <c r="P672" s="223" t="str">
        <f t="shared" si="1749"/>
        <v>4.88031265601102+0.970754543960046i</v>
      </c>
      <c r="Q672" s="223" t="str">
        <f t="shared" si="1691"/>
        <v>-1.44443438595317+4.76166203228626i</v>
      </c>
      <c r="R672" s="223" t="str">
        <f t="shared" si="1692"/>
        <v>-4.59715400020134-1.90420353520131i</v>
      </c>
      <c r="S672" s="223" t="str">
        <f t="shared" si="1693"/>
        <v>2.34563416346192-4.38837286203448i</v>
      </c>
      <c r="T672" s="223" t="str">
        <f t="shared" si="1694"/>
        <v>4.13732929427786+2.76447505247391i</v>
      </c>
      <c r="U672" s="223" t="str">
        <f t="shared" si="1695"/>
        <v>-3.15669253551524+3.84644098372284i</v>
      </c>
      <c r="V672" s="223" t="str">
        <f t="shared" si="1696"/>
        <v>-3.51850934381606-3.51850934381586i</v>
      </c>
      <c r="W672" s="223" t="str">
        <f t="shared" si="1697"/>
        <v>3.84644098372268-3.15669253551544i</v>
      </c>
      <c r="X672" s="223" t="str">
        <f t="shared" si="1698"/>
        <v>2.76447505247416+4.13732929427769i</v>
      </c>
      <c r="Y672" s="223" t="str">
        <f t="shared" si="1699"/>
        <v>-4.38837286203458+2.34563416346173i</v>
      </c>
      <c r="Z672" s="223" t="str">
        <f t="shared" si="1700"/>
        <v>-1.90420353520113-4.59715400020142i</v>
      </c>
      <c r="AA672" s="223" t="str">
        <f t="shared" si="1701"/>
        <v>4.76166203228632-1.44443438595296i</v>
      </c>
      <c r="AB672" s="223" t="str">
        <f t="shared" si="1702"/>
        <v>0.970754543959912+4.88031265601104i</v>
      </c>
      <c r="AC672" s="223" t="str">
        <f t="shared" si="1703"/>
        <v>-4.95196320100809+0.487725805040182i</v>
      </c>
      <c r="AD672" s="223" t="str">
        <f t="shared" si="1704"/>
        <v>1.99945511652752E-13-4.97592363336099i</v>
      </c>
      <c r="AE672" s="223" t="str">
        <f t="shared" si="1705"/>
        <v>4.9519632010081+0.487725805040088i</v>
      </c>
      <c r="AF672" s="223" t="str">
        <f t="shared" si="1706"/>
        <v>-0.970754543959887+4.88031265601105i</v>
      </c>
      <c r="AG672" s="223" t="str">
        <f t="shared" si="1707"/>
        <v>-4.76166203228634-1.44443438595287i</v>
      </c>
      <c r="AH672" s="223" t="str">
        <f t="shared" si="1708"/>
        <v>1.90420353520104-4.59715400020146i</v>
      </c>
      <c r="AI672" s="223" t="str">
        <f t="shared" si="1709"/>
        <v>4.38837286203461+2.34563416346168i</v>
      </c>
      <c r="AJ672" s="223" t="str">
        <f t="shared" si="1710"/>
        <v>-2.76447505247493+4.13732929427718i</v>
      </c>
      <c r="AK672" s="223" t="str">
        <f t="shared" si="1711"/>
        <v>-3.84644098372211-3.15669253551613i</v>
      </c>
      <c r="AL672" s="223" t="str">
        <f t="shared" si="1712"/>
        <v>3.5185093438167-3.51850934381522i</v>
      </c>
      <c r="AM672" s="223" t="str">
        <f t="shared" si="1713"/>
        <v>3.15669253551452+3.84644098372343i</v>
      </c>
      <c r="AN672" s="223" t="str">
        <f t="shared" si="1714"/>
        <v>-4.13732929427838+2.76447505247314i</v>
      </c>
      <c r="AO672" s="223" t="str">
        <f t="shared" si="1715"/>
        <v>-2.34563416346071-4.38837286203512i</v>
      </c>
      <c r="AP672" s="223" t="str">
        <f t="shared" si="1716"/>
        <v>4.5971540002019-1.90420353519996i</v>
      </c>
      <c r="AQ672" s="223" t="str">
        <f t="shared" si="1717"/>
        <v>1.44443438595182+4.76166203228666i</v>
      </c>
      <c r="AR672" s="223" t="str">
        <f t="shared" si="1718"/>
        <v>-4.88031265601126+0.970754543958812i</v>
      </c>
      <c r="AS672" s="223" t="str">
        <f t="shared" si="1719"/>
        <v>-0.487725805038928-4.95196320100821i</v>
      </c>
      <c r="AT672" s="223" t="str">
        <f t="shared" si="1720"/>
        <v>4.97592363336099+1.38986081289237E-12i</v>
      </c>
      <c r="AU672" s="223" t="str">
        <f t="shared" si="1721"/>
        <v>-0.487725805041695+4.95196320100794i</v>
      </c>
      <c r="AV672" s="223" t="str">
        <f t="shared" si="1722"/>
        <v>-4.88031265601072-0.970754543961539i</v>
      </c>
      <c r="AW672" s="223" t="str">
        <f t="shared" si="1723"/>
        <v>1.44443438595448-4.76166203228586i</v>
      </c>
      <c r="AX672" s="223" t="str">
        <f t="shared" si="1724"/>
        <v>4.59715400020078+1.90420353520266i</v>
      </c>
      <c r="AY672" s="223" t="str">
        <f t="shared" si="1725"/>
        <v>-2.34563416346317+4.38837286203381i</v>
      </c>
      <c r="AZ672" s="223" t="str">
        <f t="shared" si="1726"/>
        <v>-4.13732929427683-2.76447505247545i</v>
      </c>
      <c r="BA672" s="223" t="str">
        <f t="shared" si="1727"/>
        <v>3.15669253551673-3.84644098372162i</v>
      </c>
      <c r="BB672" s="223" t="str">
        <f t="shared" si="1728"/>
        <v>3.51850934381473+3.51850934381718i</v>
      </c>
      <c r="BC672" s="223" t="str">
        <f t="shared" si="1729"/>
        <v>-3.84644098372392+3.15669253551393i</v>
      </c>
      <c r="BD672" s="223" t="str">
        <f t="shared" si="1730"/>
        <v>-2.76447505247256-4.13732929427876i</v>
      </c>
      <c r="BE672" s="223" t="str">
        <f t="shared" si="1731"/>
        <v>4.38837286203545-2.3456341634601i</v>
      </c>
      <c r="BF672" s="223" t="str">
        <f t="shared" si="1732"/>
        <v>1.90420353519932+4.59715400020217i</v>
      </c>
      <c r="BG672" s="223" t="str">
        <f t="shared" si="1733"/>
        <v>-4.76166203228687+1.44443438595116i</v>
      </c>
      <c r="BH672" s="223" t="str">
        <f t="shared" si="1734"/>
        <v>-0.970754543958131-4.8803126560114i</v>
      </c>
      <c r="BI672" s="223" t="str">
        <f t="shared" si="1735"/>
        <v>4.95196320100828-0.487725805038236i</v>
      </c>
      <c r="BJ672" s="223" t="str">
        <f t="shared" si="1736"/>
        <v>-2.08479121933855E-12+4.97592363336099i</v>
      </c>
      <c r="BK672" s="223" t="str">
        <f t="shared" si="1737"/>
        <v>-4.95196320100786-0.487725805042527i</v>
      </c>
      <c r="BL672" s="223" t="str">
        <f t="shared" si="1738"/>
        <v>0.970754543962221-4.88031265601059i</v>
      </c>
      <c r="BM672" s="176"/>
      <c r="BN672" s="176"/>
      <c r="BO672" s="176"/>
      <c r="BP672" s="176"/>
      <c r="BQ672" s="176"/>
      <c r="BR672" s="176"/>
      <c r="BS672" s="176"/>
      <c r="BT672" s="176"/>
      <c r="BU672" s="176"/>
      <c r="BV672" s="176"/>
      <c r="BW672" s="223"/>
      <c r="BX672" s="223"/>
      <c r="BY672" s="223"/>
      <c r="BZ672" s="223"/>
      <c r="CH672" s="222">
        <f t="shared" si="1739"/>
        <v>-267.94201168826748</v>
      </c>
    </row>
    <row r="673" spans="1:123">
      <c r="A673" s="227">
        <f t="shared" si="1741"/>
        <v>1.5000000000000008E-2</v>
      </c>
      <c r="B673" s="228">
        <v>48</v>
      </c>
      <c r="C673" s="228">
        <f t="shared" si="1742"/>
        <v>2400</v>
      </c>
      <c r="D673" s="228">
        <f t="shared" si="1740"/>
        <v>15079.644737231007</v>
      </c>
      <c r="E673" s="227" t="str">
        <f t="shared" si="1687"/>
        <v>15079.644737231i</v>
      </c>
      <c r="F673" s="227" t="str">
        <f t="shared" si="1743"/>
        <v>0.853582318397468-0.993407138586538i</v>
      </c>
      <c r="G673" s="227" t="str">
        <f t="shared" si="1744"/>
        <v>-3.10473646643528-0.641924356006045i</v>
      </c>
      <c r="H673" s="227" t="str">
        <f t="shared" si="1745"/>
        <v>0.00706491494635156-0.00804292371262925i</v>
      </c>
      <c r="I673" s="227" t="str">
        <f t="shared" si="1688"/>
        <v>0.00204253437773673-0.000667557084146511i</v>
      </c>
      <c r="J673" s="223" t="str">
        <f>IMPRODUCT(1/Nt_input,BJ625)</f>
        <v>-6.68631141379916E-14+3.46103354309512E-14i</v>
      </c>
      <c r="K673" s="246" t="str">
        <f t="shared" si="1689"/>
        <v>-1.13465834627764E-16+1.1532774545363E-16i</v>
      </c>
      <c r="L673" s="222">
        <f t="shared" si="1690"/>
        <v>-315.82113566837933</v>
      </c>
      <c r="M673" s="222">
        <f t="shared" si="1746"/>
        <v>395</v>
      </c>
      <c r="N673" s="224">
        <f t="shared" si="1747"/>
        <v>-5</v>
      </c>
      <c r="O673" s="223" t="str">
        <f t="shared" si="1748"/>
        <v>9.18861341181465E-16-5i</v>
      </c>
      <c r="P673" s="223" t="str">
        <f t="shared" si="1749"/>
        <v>5+1.83772268236293E-15i</v>
      </c>
      <c r="Q673" s="223" t="str">
        <f t="shared" si="1691"/>
        <v>1.48233747325477E-13+5i</v>
      </c>
      <c r="R673" s="223" t="str">
        <f t="shared" si="1692"/>
        <v>-5+2.09487375363304E-13i</v>
      </c>
      <c r="S673" s="223" t="str">
        <f t="shared" si="1693"/>
        <v>2.44402480024941E-13-5i</v>
      </c>
      <c r="T673" s="223" t="str">
        <f t="shared" si="1694"/>
        <v>5+2.00912420381116E-13i</v>
      </c>
      <c r="U673" s="223" t="str">
        <f t="shared" si="1695"/>
        <v>-1.39658792343289E-13+5i</v>
      </c>
      <c r="V673" s="223" t="str">
        <f t="shared" si="1696"/>
        <v>-5-7.84051643054615E-14i</v>
      </c>
      <c r="W673" s="223" t="str">
        <f t="shared" si="1697"/>
        <v>5.26786730556395E-14-5i</v>
      </c>
      <c r="X673" s="223" t="str">
        <f t="shared" si="1698"/>
        <v>5-8.57495498218785E-15i</v>
      </c>
      <c r="Y673" s="223" t="str">
        <f t="shared" si="1699"/>
        <v>6.9828583020015E-14+5i</v>
      </c>
      <c r="Z673" s="223" t="str">
        <f t="shared" si="1700"/>
        <v>-5+9.55550742698375E-14i</v>
      </c>
      <c r="AA673" s="223" t="str">
        <f t="shared" si="1701"/>
        <v>-1.56808702307664E-13-5i</v>
      </c>
      <c r="AB673" s="223" t="str">
        <f t="shared" si="1702"/>
        <v>5-2.18062330345492E-13i</v>
      </c>
      <c r="AC673" s="223" t="str">
        <f t="shared" si="1703"/>
        <v>-2.18063956648751E-13+5i</v>
      </c>
      <c r="AD673" s="223" t="str">
        <f t="shared" si="1704"/>
        <v>-5-1.56810328610924E-13i</v>
      </c>
      <c r="AE673" s="223" t="str">
        <f t="shared" si="1705"/>
        <v>1.66610974149106E-13-5i</v>
      </c>
      <c r="AF673" s="223" t="str">
        <f t="shared" si="1706"/>
        <v>5+1.05357346111279E-13i</v>
      </c>
      <c r="AG673" s="223" t="str">
        <f t="shared" si="1707"/>
        <v>-4.41037180734516E-14+5i</v>
      </c>
      <c r="AH673" s="223" t="str">
        <f t="shared" si="1708"/>
        <v>-5+1.71499099643757E-14i</v>
      </c>
      <c r="AI673" s="223" t="str">
        <f t="shared" si="1709"/>
        <v>-7.8403538002203E-14-5i</v>
      </c>
      <c r="AJ673" s="223" t="str">
        <f t="shared" si="1710"/>
        <v>5+8.5510266402411E-13i</v>
      </c>
      <c r="AK673" s="223" t="str">
        <f t="shared" si="1711"/>
        <v>6.9829070910993E-13+5i</v>
      </c>
      <c r="AL673" s="223" t="str">
        <f t="shared" si="1712"/>
        <v>-5+2.25168408224397E-12i</v>
      </c>
      <c r="AM673" s="223" t="str">
        <f t="shared" si="1713"/>
        <v>1.23977596851871E-12-5i</v>
      </c>
      <c r="AN673" s="223" t="str">
        <f t="shared" si="1714"/>
        <v>5-3.13617404615329E-13i</v>
      </c>
      <c r="AO673" s="223" t="str">
        <f t="shared" si="1715"/>
        <v>1.86701077774936E-12+5i</v>
      </c>
      <c r="AP673" s="223" t="str">
        <f t="shared" si="1716"/>
        <v>-5-1.55339499943729E-12i</v>
      </c>
      <c r="AQ673" s="223" t="str">
        <f t="shared" si="1717"/>
        <v>7.10558998792685E-14-5i</v>
      </c>
      <c r="AR673" s="223" t="str">
        <f t="shared" si="1718"/>
        <v>5-1.55339174683078E-12i</v>
      </c>
      <c r="AS673" s="223" t="str">
        <f t="shared" si="1719"/>
        <v>-1.9380683039319E-12+5i</v>
      </c>
      <c r="AT673" s="223" t="str">
        <f t="shared" si="1720"/>
        <v>-5-3.13620657221847E-13i</v>
      </c>
      <c r="AU673" s="223" t="str">
        <f t="shared" si="1721"/>
        <v>-1.16871844233618E-12-5i</v>
      </c>
      <c r="AV673" s="223" t="str">
        <f t="shared" si="1722"/>
        <v>5+2.32274160842649E-12i</v>
      </c>
      <c r="AW673" s="223" t="str">
        <f t="shared" si="1723"/>
        <v>-6.98293961716445E-13+5i</v>
      </c>
      <c r="AX673" s="223" t="str">
        <f t="shared" si="1724"/>
        <v>-5+7.8404513784158E-13i</v>
      </c>
      <c r="AY673" s="223" t="str">
        <f t="shared" si="1725"/>
        <v>-2.40849278455163E-12-5i</v>
      </c>
      <c r="AZ673" s="223" t="str">
        <f t="shared" si="1726"/>
        <v>5+1.08296726621105E-12i</v>
      </c>
      <c r="BA673" s="223" t="str">
        <f t="shared" si="1727"/>
        <v>5.41480380499005E-13+5i</v>
      </c>
      <c r="BB673" s="223" t="str">
        <f t="shared" si="1728"/>
        <v>-5+2.02381948005703E-12i</v>
      </c>
      <c r="BC673" s="223" t="str">
        <f t="shared" si="1729"/>
        <v>1.46764057070564E-12-5i</v>
      </c>
      <c r="BD673" s="223" t="str">
        <f t="shared" si="1730"/>
        <v>5-1.56807076004406E-13i</v>
      </c>
      <c r="BE673" s="223" t="str">
        <f t="shared" si="1731"/>
        <v>1.63914617556243E-12+5i</v>
      </c>
      <c r="BF673" s="223" t="str">
        <f t="shared" si="1732"/>
        <v>-5-1.71020532804822E-12i</v>
      </c>
      <c r="BG673" s="223" t="str">
        <f t="shared" si="1733"/>
        <v>2.27866228490192E-13-5i</v>
      </c>
      <c r="BH673" s="223" t="str">
        <f t="shared" si="1734"/>
        <v>5-1.39658141821986E-12i</v>
      </c>
      <c r="BI673" s="223" t="str">
        <f t="shared" si="1735"/>
        <v>-2.09487863254282E-12+5i</v>
      </c>
      <c r="BJ673" s="223" t="str">
        <f t="shared" si="1736"/>
        <v>-5-6.1253953298479E-13i</v>
      </c>
      <c r="BK673" s="223" t="str">
        <f t="shared" si="1737"/>
        <v>-1.01190811372526E-12-5i</v>
      </c>
      <c r="BL673" s="223" t="str">
        <f t="shared" si="1738"/>
        <v>5+2.47955193703741E-12i</v>
      </c>
      <c r="BM673" s="176"/>
      <c r="BN673" s="176"/>
      <c r="BO673" s="176"/>
      <c r="BP673" s="176"/>
      <c r="BQ673" s="176"/>
      <c r="BR673" s="176"/>
      <c r="BS673" s="176"/>
      <c r="BT673" s="176"/>
      <c r="BU673" s="176"/>
      <c r="BV673" s="176"/>
      <c r="BW673" s="223"/>
      <c r="BX673" s="223"/>
      <c r="BY673" s="223"/>
      <c r="BZ673" s="223"/>
      <c r="CH673" s="222">
        <f t="shared" si="1739"/>
        <v>-262.46527914776658</v>
      </c>
    </row>
    <row r="674" spans="1:123">
      <c r="A674" s="227">
        <f t="shared" si="1741"/>
        <v>1.5312500000000008E-2</v>
      </c>
      <c r="B674" s="228">
        <v>49</v>
      </c>
      <c r="C674" s="228">
        <f t="shared" si="1742"/>
        <v>2450</v>
      </c>
      <c r="D674" s="228">
        <f t="shared" si="1740"/>
        <v>15393.804002589986</v>
      </c>
      <c r="E674" s="227" t="str">
        <f t="shared" si="1687"/>
        <v>15393.80400259i</v>
      </c>
      <c r="F674" s="227" t="str">
        <f t="shared" si="1743"/>
        <v>0.851335319422775-0.975321046217853i</v>
      </c>
      <c r="G674" s="227" t="str">
        <f t="shared" si="1744"/>
        <v>-3.11943992643816-0.654145896516976i</v>
      </c>
      <c r="H674" s="227" t="str">
        <f t="shared" si="1745"/>
        <v>0.00704674954003089-0.00789372504849272i</v>
      </c>
      <c r="I674" s="227" t="str">
        <f t="shared" si="1688"/>
        <v>0.00202637985949565-0.000665404225928816i</v>
      </c>
      <c r="J674" s="223" t="str">
        <f>IMPRODUCT(1/Nt_input,BK625)</f>
        <v>6.69931165121589E-14-3.55800458540223E-14i</v>
      </c>
      <c r="K674" s="246" t="str">
        <f t="shared" si="1689"/>
        <v>1.12078389155077E-16-1.16676191153855E-16i</v>
      </c>
      <c r="L674" s="222">
        <f t="shared" si="1690"/>
        <v>-315.82114987136276</v>
      </c>
      <c r="M674" s="222">
        <f t="shared" si="1746"/>
        <v>395.02407636663901</v>
      </c>
      <c r="N674" s="224">
        <f t="shared" si="1747"/>
        <v>-4.9759236333609831</v>
      </c>
      <c r="O674" s="223" t="str">
        <f t="shared" si="1748"/>
        <v>-0.487725805040318-4.95196320100808i</v>
      </c>
      <c r="P674" s="223" t="str">
        <f t="shared" si="1749"/>
        <v>4.88031265601102-0.970754543960051i</v>
      </c>
      <c r="Q674" s="223" t="str">
        <f t="shared" si="1691"/>
        <v>1.44443438595299+4.76166203228631i</v>
      </c>
      <c r="R674" s="223" t="str">
        <f t="shared" si="1692"/>
        <v>-4.59715400020138+1.90420353520122i</v>
      </c>
      <c r="S674" s="223" t="str">
        <f t="shared" si="1693"/>
        <v>-2.34563416346193-4.38837286203447i</v>
      </c>
      <c r="T674" s="223" t="str">
        <f t="shared" si="1694"/>
        <v>4.1373292942778-2.76447505247401i</v>
      </c>
      <c r="U674" s="223" t="str">
        <f t="shared" si="1695"/>
        <v>3.15669253551538+3.84644098372273i</v>
      </c>
      <c r="V674" s="223" t="str">
        <f t="shared" si="1696"/>
        <v>-3.51850934381584+3.51850934381607i</v>
      </c>
      <c r="W674" s="223" t="str">
        <f t="shared" si="1697"/>
        <v>-3.84644098372261-3.15669253551552i</v>
      </c>
      <c r="X674" s="223" t="str">
        <f t="shared" si="1698"/>
        <v>2.76447505247415-4.1373292942777i</v>
      </c>
      <c r="Y674" s="223" t="str">
        <f t="shared" si="1699"/>
        <v>4.38837286203463+2.34563416346164i</v>
      </c>
      <c r="Z674" s="223" t="str">
        <f t="shared" si="1700"/>
        <v>-1.90420353520092+4.5971540002015i</v>
      </c>
      <c r="AA674" s="223" t="str">
        <f t="shared" si="1701"/>
        <v>-4.76166203228626-1.44443438595314i</v>
      </c>
      <c r="AB674" s="223" t="str">
        <f t="shared" si="1702"/>
        <v>0.970754543960041-4.88031265601102i</v>
      </c>
      <c r="AC674" s="223" t="str">
        <f t="shared" si="1703"/>
        <v>4.9519632010081+0.487725805040121i</v>
      </c>
      <c r="AD674" s="223" t="str">
        <f t="shared" si="1704"/>
        <v>-1.82877104210959E-13+4.97592363336098i</v>
      </c>
      <c r="AE674" s="223" t="str">
        <f t="shared" si="1705"/>
        <v>-4.95196320100808+0.487725805040321i</v>
      </c>
      <c r="AF674" s="223" t="str">
        <f t="shared" si="1706"/>
        <v>-0.970754543960165-4.88031265601099i</v>
      </c>
      <c r="AG674" s="223" t="str">
        <f t="shared" si="1707"/>
        <v>4.76166203228635-1.44443438595285i</v>
      </c>
      <c r="AH674" s="223" t="str">
        <f t="shared" si="1708"/>
        <v>1.90420353520107+4.59715400020144i</v>
      </c>
      <c r="AI674" s="223" t="str">
        <f t="shared" si="1709"/>
        <v>-4.38837286203407+2.34563416346269i</v>
      </c>
      <c r="AJ674" s="223" t="str">
        <f t="shared" si="1710"/>
        <v>-2.76447505247346-4.13732929427816i</v>
      </c>
      <c r="AK674" s="223" t="str">
        <f t="shared" si="1711"/>
        <v>3.84644098372127-3.15669253551715i</v>
      </c>
      <c r="AL674" s="223" t="str">
        <f t="shared" si="1712"/>
        <v>3.51850934381631+3.5185093438156i</v>
      </c>
      <c r="AM674" s="223" t="str">
        <f t="shared" si="1713"/>
        <v>-3.15669253551643+3.84644098372187i</v>
      </c>
      <c r="AN674" s="223" t="str">
        <f t="shared" si="1714"/>
        <v>-4.13732929427872-2.76447505247262i</v>
      </c>
      <c r="AO674" s="223" t="str">
        <f t="shared" si="1715"/>
        <v>2.3456341634618-4.38837286203454i</v>
      </c>
      <c r="AP674" s="223" t="str">
        <f t="shared" si="1716"/>
        <v>4.59715400020066+1.90420353520295i</v>
      </c>
      <c r="AQ674" s="223" t="str">
        <f t="shared" si="1717"/>
        <v>-1.44443438595182+4.76166203228666i</v>
      </c>
      <c r="AR674" s="223" t="str">
        <f t="shared" si="1718"/>
        <v>-4.8803126560109-0.970754543960638i</v>
      </c>
      <c r="AS674" s="223" t="str">
        <f t="shared" si="1719"/>
        <v>0.487725805042767-4.95196320100784i</v>
      </c>
      <c r="AT674" s="223" t="str">
        <f t="shared" si="1720"/>
        <v>4.97592363336098-6.24215581164942E-13i</v>
      </c>
      <c r="AU674" s="223" t="str">
        <f t="shared" si="1721"/>
        <v>0.487725805039083+4.9519632010082i</v>
      </c>
      <c r="AV674" s="223" t="str">
        <f t="shared" si="1722"/>
        <v>-4.88031265601063+0.970754543962001i</v>
      </c>
      <c r="AW674" s="223" t="str">
        <f t="shared" si="1723"/>
        <v>-1.44443438595315-4.76166203228626i</v>
      </c>
      <c r="AX674" s="223" t="str">
        <f t="shared" si="1724"/>
        <v>4.59715400020208-1.90420353519953i</v>
      </c>
      <c r="AY674" s="223" t="str">
        <f t="shared" si="1725"/>
        <v>2.3456341634629+4.38837286203395i</v>
      </c>
      <c r="AZ674" s="223" t="str">
        <f t="shared" si="1726"/>
        <v>-4.13732929427795+2.76447505247378i</v>
      </c>
      <c r="BA674" s="223" t="str">
        <f t="shared" si="1727"/>
        <v>-3.15669253551362-3.84644098372417i</v>
      </c>
      <c r="BB674" s="223" t="str">
        <f t="shared" si="1728"/>
        <v>3.51850934381538-3.51850934381653i</v>
      </c>
      <c r="BC674" s="223" t="str">
        <f t="shared" si="1729"/>
        <v>3.84644098372206+3.15669253551619i</v>
      </c>
      <c r="BD674" s="223" t="str">
        <f t="shared" si="1730"/>
        <v>-2.7644750524723+4.13732929427894i</v>
      </c>
      <c r="BE674" s="223" t="str">
        <f t="shared" si="1731"/>
        <v>-4.38837286203472-2.34563416346146i</v>
      </c>
      <c r="BF674" s="223" t="str">
        <f t="shared" si="1732"/>
        <v>1.90420353520259-4.59715400020081i</v>
      </c>
      <c r="BG674" s="223" t="str">
        <f t="shared" si="1733"/>
        <v>4.76166203228673+1.44443438595159i</v>
      </c>
      <c r="BH674" s="223" t="str">
        <f t="shared" si="1734"/>
        <v>-0.970754543960399+4.88031265601095i</v>
      </c>
      <c r="BI674" s="223" t="str">
        <f t="shared" si="1735"/>
        <v>-4.95196320100786-0.487725805042526i</v>
      </c>
      <c r="BJ674" s="223" t="str">
        <f t="shared" si="1736"/>
        <v>-1.00703549957505E-12-4.97592363336098i</v>
      </c>
      <c r="BK674" s="223" t="str">
        <f t="shared" si="1737"/>
        <v>4.95196320100816-0.487725805039464i</v>
      </c>
      <c r="BL674" s="223" t="str">
        <f t="shared" si="1738"/>
        <v>0.970754543962235+4.88031265601058i</v>
      </c>
      <c r="BM674" s="176"/>
      <c r="BN674" s="176"/>
      <c r="BO674" s="176"/>
      <c r="BP674" s="176"/>
      <c r="BQ674" s="176"/>
      <c r="BR674" s="176"/>
      <c r="BS674" s="176"/>
      <c r="BT674" s="176"/>
      <c r="BU674" s="176"/>
      <c r="BV674" s="176"/>
      <c r="BW674" s="223"/>
      <c r="BX674" s="223"/>
      <c r="BY674" s="223"/>
      <c r="BZ674" s="223"/>
      <c r="CH674" s="222">
        <f t="shared" si="1739"/>
        <v>-262.40028834961174</v>
      </c>
    </row>
    <row r="675" spans="1:123">
      <c r="A675" s="227">
        <f t="shared" si="1741"/>
        <v>1.5625000000000007E-2</v>
      </c>
      <c r="B675" s="228">
        <v>50</v>
      </c>
      <c r="C675" s="228">
        <f t="shared" si="1742"/>
        <v>2500</v>
      </c>
      <c r="D675" s="228">
        <f t="shared" si="1740"/>
        <v>15707.963267948966</v>
      </c>
      <c r="E675" s="227" t="str">
        <f t="shared" si="1687"/>
        <v>15707.963267949i</v>
      </c>
      <c r="F675" s="227" t="str">
        <f t="shared" si="1743"/>
        <v>0.849213118222176-0.957992946335231i</v>
      </c>
      <c r="G675" s="227" t="str">
        <f t="shared" si="1744"/>
        <v>-3.13432126460534-0.666006564470806i</v>
      </c>
      <c r="H675" s="227" t="str">
        <f t="shared" si="1745"/>
        <v>0.00702960731108466-0.00775071817914806i</v>
      </c>
      <c r="I675" s="227" t="str">
        <f t="shared" si="1688"/>
        <v>0.00201066042866786-0.000662967536488818i</v>
      </c>
      <c r="J675" s="223" t="str">
        <f>IMPRODUCT(1/Nt_input,BL625)</f>
        <v>3.68116385355936E-14+4.72981029342458E-14i</v>
      </c>
      <c r="K675" s="246" t="str">
        <f t="shared" si="1689"/>
        <v>1.05372811700854E-16+7.06955026068879E-17i</v>
      </c>
      <c r="L675" s="222">
        <f t="shared" si="1690"/>
        <v>-317.931395022434</v>
      </c>
      <c r="M675" s="222">
        <f t="shared" si="1746"/>
        <v>395.09607359798383</v>
      </c>
      <c r="N675" s="224">
        <f t="shared" si="1747"/>
        <v>-4.9039264020161504</v>
      </c>
      <c r="O675" s="223" t="str">
        <f t="shared" si="1748"/>
        <v>-0.956708580912718-4.80969883127822i</v>
      </c>
      <c r="P675" s="223" t="str">
        <f t="shared" si="1749"/>
        <v>4.53063723176444-1.87665138758931i</v>
      </c>
      <c r="Q675" s="223" t="str">
        <f t="shared" si="1691"/>
        <v>2.72447553387927+4.07746578424447i</v>
      </c>
      <c r="R675" s="223" t="str">
        <f t="shared" si="1692"/>
        <v>-3.46759961330539+3.46759961330535i</v>
      </c>
      <c r="S675" s="223" t="str">
        <f t="shared" si="1693"/>
        <v>-4.0774657842447-2.72447553387893i</v>
      </c>
      <c r="T675" s="223" t="str">
        <f t="shared" si="1694"/>
        <v>1.87665138758938-4.53063723176441i</v>
      </c>
      <c r="U675" s="223" t="str">
        <f t="shared" si="1695"/>
        <v>4.80969883127825+0.956708580912541i</v>
      </c>
      <c r="V675" s="223" t="str">
        <f t="shared" si="1696"/>
        <v>-6.84879097469774E-14+4.90392640201615i</v>
      </c>
      <c r="W675" s="223" t="str">
        <f t="shared" si="1697"/>
        <v>-4.80969883127818+0.956708580912885i</v>
      </c>
      <c r="X675" s="223" t="str">
        <f t="shared" si="1698"/>
        <v>-1.87665138758924-4.53063723176447i</v>
      </c>
      <c r="Y675" s="223" t="str">
        <f t="shared" si="1699"/>
        <v>4.07746578424451-2.7244755338792i</v>
      </c>
      <c r="Z675" s="223" t="str">
        <f t="shared" si="1700"/>
        <v>3.46759961330528+3.46759961330545i</v>
      </c>
      <c r="AA675" s="223" t="str">
        <f t="shared" si="1701"/>
        <v>-2.724475533879+4.07746578424465i</v>
      </c>
      <c r="AB675" s="223" t="str">
        <f t="shared" si="1702"/>
        <v>-4.53063723176439-1.87665138758943i</v>
      </c>
      <c r="AC675" s="223" t="str">
        <f t="shared" si="1703"/>
        <v>0.956708580912605-4.80969883127824i</v>
      </c>
      <c r="AD675" s="223" t="str">
        <f t="shared" si="1704"/>
        <v>4.90392640201615+1.36975819493955E-13i</v>
      </c>
      <c r="AE675" s="223" t="str">
        <f t="shared" si="1705"/>
        <v>0.956708580912816+4.8096988312782i</v>
      </c>
      <c r="AF675" s="223" t="str">
        <f t="shared" si="1706"/>
        <v>-4.5306372317645+1.87665138758917i</v>
      </c>
      <c r="AG675" s="223" t="str">
        <f t="shared" si="1707"/>
        <v>-2.72447553387915-4.07746578424454i</v>
      </c>
      <c r="AH675" s="223" t="str">
        <f t="shared" si="1708"/>
        <v>3.4675996133055-3.46759961330523i</v>
      </c>
      <c r="AI675" s="223" t="str">
        <f t="shared" si="1709"/>
        <v>4.07746578424434+2.72447553387946i</v>
      </c>
      <c r="AJ675" s="223" t="str">
        <f t="shared" si="1710"/>
        <v>-1.87665138758997+4.53063723176417i</v>
      </c>
      <c r="AK675" s="223" t="str">
        <f t="shared" si="1711"/>
        <v>-4.80969883127803-0.956708580913664i</v>
      </c>
      <c r="AL675" s="223" t="str">
        <f t="shared" si="1712"/>
        <v>1.21595402092081E-12-4.90392640201615i</v>
      </c>
      <c r="AM675" s="223" t="str">
        <f t="shared" si="1713"/>
        <v>4.8096988312785-0.956708580911281i</v>
      </c>
      <c r="AN675" s="223" t="str">
        <f t="shared" si="1714"/>
        <v>1.87665138758773+4.5306372317651i</v>
      </c>
      <c r="AO675" s="223" t="str">
        <f t="shared" si="1715"/>
        <v>-4.07746578424565+2.7244755338775i</v>
      </c>
      <c r="AP675" s="223" t="str">
        <f t="shared" si="1716"/>
        <v>-3.46759961330383-3.4675996133069i</v>
      </c>
      <c r="AQ675" s="223" t="str">
        <f t="shared" si="1717"/>
        <v>2.72447553388111-4.07746578424323i</v>
      </c>
      <c r="AR675" s="223" t="str">
        <f t="shared" si="1718"/>
        <v>4.53063723176528+1.8766513875873i</v>
      </c>
      <c r="AS675" s="223" t="str">
        <f t="shared" si="1719"/>
        <v>-0.956708580910825+4.80969883127859i</v>
      </c>
      <c r="AT675" s="223" t="str">
        <f t="shared" si="1720"/>
        <v>-4.90392640201615+1.67733995873874E-12i</v>
      </c>
      <c r="AU675" s="223" t="str">
        <f t="shared" si="1721"/>
        <v>-0.956708580914115-4.80969883127794i</v>
      </c>
      <c r="AV675" s="223" t="str">
        <f t="shared" si="1722"/>
        <v>4.53063723176399-1.8766513875904i</v>
      </c>
      <c r="AW675" s="223" t="str">
        <f t="shared" si="1723"/>
        <v>2.72447553387985+4.07746578424408i</v>
      </c>
      <c r="AX675" s="223" t="str">
        <f t="shared" si="1724"/>
        <v>-3.46759961330491+3.46759961330583i</v>
      </c>
      <c r="AY675" s="223" t="str">
        <f t="shared" si="1725"/>
        <v>-4.0774657842448-2.72447553387877i</v>
      </c>
      <c r="AZ675" s="223" t="str">
        <f t="shared" si="1726"/>
        <v>1.8766513875892-4.53063723176449i</v>
      </c>
      <c r="BA675" s="223" t="str">
        <f t="shared" si="1727"/>
        <v>4.80969883127819+0.956708580912841i</v>
      </c>
      <c r="BB675" s="223" t="str">
        <f t="shared" si="1728"/>
        <v>-3.77284041551435E-13+4.90392640201615i</v>
      </c>
      <c r="BC675" s="223" t="str">
        <f t="shared" si="1729"/>
        <v>-4.80969883127834+0.9567085809121i</v>
      </c>
      <c r="BD675" s="223" t="str">
        <f t="shared" si="1730"/>
        <v>-1.8766513875885-4.53063723176478i</v>
      </c>
      <c r="BE675" s="223" t="str">
        <f t="shared" si="1731"/>
        <v>4.07746578424522-2.72447553387814i</v>
      </c>
      <c r="BF675" s="223" t="str">
        <f t="shared" si="1732"/>
        <v>3.46759961330437+3.46759961330636i</v>
      </c>
      <c r="BG675" s="223" t="str">
        <f t="shared" si="1733"/>
        <v>-2.72447553388047+4.07746578424366i</v>
      </c>
      <c r="BH675" s="223" t="str">
        <f t="shared" si="1734"/>
        <v>-4.5306372317637-1.8766513875911i</v>
      </c>
      <c r="BI675" s="223" t="str">
        <f t="shared" si="1735"/>
        <v>0.956708580914856-4.80969883127779i</v>
      </c>
      <c r="BJ675" s="223" t="str">
        <f t="shared" si="1736"/>
        <v>4.90392640201615+2.43190804184161E-12i</v>
      </c>
      <c r="BK675" s="223" t="str">
        <f t="shared" si="1737"/>
        <v>0.956708580914871+4.80969883127779i</v>
      </c>
      <c r="BL675" s="223" t="str">
        <f t="shared" si="1738"/>
        <v>-4.5306372317637+1.87665138759111i</v>
      </c>
      <c r="BM675" s="176"/>
      <c r="BN675" s="176"/>
      <c r="BO675" s="176"/>
      <c r="BP675" s="176"/>
      <c r="BQ675" s="176"/>
      <c r="BR675" s="176"/>
      <c r="BS675" s="176"/>
      <c r="BT675" s="176"/>
      <c r="BU675" s="176"/>
      <c r="BV675" s="176"/>
      <c r="BW675" s="223"/>
      <c r="BX675" s="223"/>
      <c r="BY675" s="223"/>
      <c r="BZ675" s="223"/>
      <c r="CH675" s="222">
        <f t="shared" si="1739"/>
        <v>-264.44638612188606</v>
      </c>
    </row>
    <row r="676" spans="1:123" s="336" customFormat="1">
      <c r="A676" s="334">
        <f t="shared" si="1741"/>
        <v>1.5937500000000007E-2</v>
      </c>
      <c r="B676" s="335">
        <v>51</v>
      </c>
      <c r="C676" s="335">
        <f t="shared" si="1742"/>
        <v>2550</v>
      </c>
      <c r="D676" s="335">
        <f t="shared" si="1740"/>
        <v>16022.122533307946</v>
      </c>
      <c r="E676" s="334" t="str">
        <f t="shared" si="1687"/>
        <v>16022.1225333079i</v>
      </c>
      <c r="F676" s="334" t="str">
        <f t="shared" si="1743"/>
        <v>0.847205909149404-0.941378749664809i</v>
      </c>
      <c r="G676" s="334" t="str">
        <f t="shared" si="1744"/>
        <v>-3.14937420735697-0.67750892199604i</v>
      </c>
      <c r="H676" s="334" t="str">
        <f t="shared" si="1745"/>
        <v>0.00701340816564524-0.00761354299848834i</v>
      </c>
      <c r="I676" s="334" t="str">
        <f t="shared" si="1688"/>
        <v>0.00199536386908505-0.000660270297811565i</v>
      </c>
      <c r="J676" s="336" t="str">
        <f>IMPRODUCT(1/Nt_input,BM625)</f>
        <v>0</v>
      </c>
      <c r="K676" s="336" t="str">
        <f t="shared" si="1689"/>
        <v>0</v>
      </c>
      <c r="L676" s="336" t="e">
        <f t="shared" si="1690"/>
        <v>#NUM!</v>
      </c>
      <c r="M676" s="336">
        <f t="shared" si="1746"/>
        <v>395.21529832133893</v>
      </c>
      <c r="N676" s="337">
        <f t="shared" si="1747"/>
        <v>-4.7847016786610403</v>
      </c>
      <c r="O676" s="336" t="str">
        <f t="shared" si="1748"/>
        <v>-1.38892558254899-4.57867403075636i</v>
      </c>
      <c r="P676" s="336" t="str">
        <f t="shared" si="1749"/>
        <v>3.97833404973954-2.65823782654313i</v>
      </c>
      <c r="Q676" s="336" t="str">
        <f t="shared" si="1691"/>
        <v>3.69862441382722+3.03538261166908i</v>
      </c>
      <c r="R676" s="336" t="str">
        <f t="shared" si="1692"/>
        <v>-1.83102606123316+4.42048795008727i</v>
      </c>
      <c r="S676" s="336" t="str">
        <f t="shared" si="1693"/>
        <v>-4.7616620322863-0.468982775872237i</v>
      </c>
      <c r="T676" s="336" t="str">
        <f t="shared" si="1694"/>
        <v>-0.93344899124111-4.69276497755137i</v>
      </c>
      <c r="U676" s="336" t="str">
        <f t="shared" si="1695"/>
        <v>4.21973015397451-2.25549275800656i</v>
      </c>
      <c r="V676" s="336" t="str">
        <f t="shared" si="1696"/>
        <v>3.38329500293599+3.38329500293577i</v>
      </c>
      <c r="W676" s="336" t="str">
        <f t="shared" si="1697"/>
        <v>-2.25549275800667+4.21973015397445i</v>
      </c>
      <c r="X676" s="336" t="str">
        <f t="shared" si="1698"/>
        <v>-4.69276497755135-0.933448991241229i</v>
      </c>
      <c r="Y676" s="336" t="str">
        <f t="shared" si="1699"/>
        <v>-0.468982775872569-4.76166203228627i</v>
      </c>
      <c r="Z676" s="336" t="str">
        <f t="shared" si="1700"/>
        <v>4.42048795008732-1.83102606123304i</v>
      </c>
      <c r="AA676" s="336" t="str">
        <f t="shared" si="1701"/>
        <v>3.03538261166895+3.69862441382732i</v>
      </c>
      <c r="AB676" s="336" t="str">
        <f t="shared" si="1702"/>
        <v>-2.65823782654285+3.97833404973973i</v>
      </c>
      <c r="AC676" s="336" t="str">
        <f t="shared" si="1703"/>
        <v>-4.57867403075637-1.38892558254896i</v>
      </c>
      <c r="AD676" s="336" t="str">
        <f t="shared" si="1704"/>
        <v>1.59436761538916E-13-4.78470167866104i</v>
      </c>
      <c r="AE676" s="336" t="str">
        <f t="shared" si="1705"/>
        <v>4.57867403075631-1.38892558254918i</v>
      </c>
      <c r="AF676" s="336" t="str">
        <f t="shared" si="1706"/>
        <v>2.65823782654304+3.9783340497396i</v>
      </c>
      <c r="AG676" s="336" t="str">
        <f t="shared" si="1707"/>
        <v>-3.0353826116692+3.69862441382712i</v>
      </c>
      <c r="AH676" s="336" t="str">
        <f t="shared" si="1708"/>
        <v>-4.42048795008795-1.83102606123152i</v>
      </c>
      <c r="AI676" s="336" t="str">
        <f t="shared" si="1709"/>
        <v>0.46898277587424-4.76166203228611i</v>
      </c>
      <c r="AJ676" s="336" t="str">
        <f t="shared" si="1710"/>
        <v>4.6927649775515-0.933448991240483i</v>
      </c>
      <c r="AK676" s="336" t="str">
        <f t="shared" si="1711"/>
        <v>2.25549275800728+4.21973015397412i</v>
      </c>
      <c r="AL676" s="336" t="str">
        <f t="shared" si="1712"/>
        <v>-3.38329500293448+3.38329500293727i</v>
      </c>
      <c r="AM676" s="336" t="str">
        <f t="shared" si="1713"/>
        <v>-4.2197301539737-2.25549275800807i</v>
      </c>
      <c r="AN676" s="336" t="str">
        <f t="shared" si="1714"/>
        <v>0.933448991241421-4.69276497755131i</v>
      </c>
      <c r="AO676" s="336" t="str">
        <f t="shared" si="1715"/>
        <v>4.76166203228619-0.468982775873358i</v>
      </c>
      <c r="AP676" s="336" t="str">
        <f t="shared" si="1716"/>
        <v>1.8310260612351+4.42048795008647i</v>
      </c>
      <c r="AQ676" s="336" t="str">
        <f t="shared" si="1717"/>
        <v>-3.69862441382799+3.03538261166815i</v>
      </c>
      <c r="AR676" s="336" t="str">
        <f t="shared" si="1718"/>
        <v>-3.97833404973968-2.65823782654293i</v>
      </c>
      <c r="AS676" s="336" t="str">
        <f t="shared" si="1719"/>
        <v>1.38892558254769-4.57867403075676i</v>
      </c>
      <c r="AT676" s="336" t="str">
        <f t="shared" si="1720"/>
        <v>4.78470167866104+2.22272513458682E-12i</v>
      </c>
      <c r="AU676" s="336" t="str">
        <f t="shared" si="1721"/>
        <v>1.38892558254812+4.57867403075663i</v>
      </c>
      <c r="AV676" s="336" t="str">
        <f t="shared" si="1722"/>
        <v>-3.97833404973943+2.6582378265433i</v>
      </c>
      <c r="AW676" s="336" t="str">
        <f t="shared" si="1723"/>
        <v>-3.69862441382827-3.0353826116678i</v>
      </c>
      <c r="AX676" s="336" t="str">
        <f t="shared" si="1724"/>
        <v>1.83102606123468-4.42048795008664i</v>
      </c>
      <c r="AY676" s="336" t="str">
        <f t="shared" si="1725"/>
        <v>4.76166203228624+0.46898277587291i</v>
      </c>
      <c r="AZ676" s="336" t="str">
        <f t="shared" si="1726"/>
        <v>0.933448991241727+4.69276497755125i</v>
      </c>
      <c r="BA676" s="336" t="str">
        <f t="shared" si="1727"/>
        <v>-4.21973015397352+2.2554927580084i</v>
      </c>
      <c r="BB676" s="336" t="str">
        <f t="shared" si="1728"/>
        <v>-3.3832950029348-3.38329500293695i</v>
      </c>
      <c r="BC676" s="336" t="str">
        <f t="shared" si="1729"/>
        <v>2.25549275800689-4.21973015397434i</v>
      </c>
      <c r="BD676" s="336" t="str">
        <f t="shared" si="1730"/>
        <v>4.69276497755158+0.933448991240043i</v>
      </c>
      <c r="BE676" s="336" t="str">
        <f t="shared" si="1731"/>
        <v>0.468982775874756+4.76166203228606i</v>
      </c>
      <c r="BF676" s="336" t="str">
        <f t="shared" si="1732"/>
        <v>-4.42048795008781+1.83102606123187i</v>
      </c>
      <c r="BG676" s="336" t="str">
        <f t="shared" si="1733"/>
        <v>-3.03538261166913-3.69862441382718i</v>
      </c>
      <c r="BH676" s="336" t="str">
        <f t="shared" si="1734"/>
        <v>2.65823782654187-3.97833404974038i</v>
      </c>
      <c r="BI676" s="336" t="str">
        <f t="shared" si="1735"/>
        <v>4.57867403075575+1.38892558255103i</v>
      </c>
      <c r="BJ676" s="336" t="str">
        <f t="shared" si="1736"/>
        <v>-8.18283786671925E-13+4.78470167866104i</v>
      </c>
      <c r="BK676" s="336" t="str">
        <f t="shared" si="1737"/>
        <v>-4.57867403075626+1.38892558254933i</v>
      </c>
      <c r="BL676" s="336" t="str">
        <f t="shared" si="1738"/>
        <v>-2.65823782654435-3.97833404973872i</v>
      </c>
      <c r="BM676" s="176"/>
      <c r="BN676" s="176"/>
      <c r="BO676" s="176"/>
      <c r="BP676" s="176"/>
      <c r="BQ676" s="176"/>
      <c r="BR676" s="176"/>
      <c r="BS676" s="176"/>
      <c r="BT676" s="176"/>
      <c r="BU676" s="176"/>
      <c r="BV676" s="176"/>
      <c r="CH676" s="336" t="e">
        <f t="shared" si="1739"/>
        <v>#NUM!</v>
      </c>
    </row>
    <row r="677" spans="1:123" s="336" customFormat="1">
      <c r="A677" s="334">
        <f t="shared" si="1741"/>
        <v>1.6250000000000007E-2</v>
      </c>
      <c r="B677" s="335">
        <v>52</v>
      </c>
      <c r="C677" s="335">
        <f t="shared" si="1742"/>
        <v>2600</v>
      </c>
      <c r="D677" s="335">
        <f t="shared" si="1740"/>
        <v>16336.281798666923</v>
      </c>
      <c r="E677" s="334" t="str">
        <f t="shared" si="1687"/>
        <v>16336.2817986669i</v>
      </c>
      <c r="F677" s="334" t="str">
        <f t="shared" si="1743"/>
        <v>0.845304815149333-0.925437709581337i</v>
      </c>
      <c r="G677" s="334" t="str">
        <f t="shared" si="1744"/>
        <v>-3.1645924744984-0.688655332078934i</v>
      </c>
      <c r="H677" s="334" t="str">
        <f t="shared" si="1745"/>
        <v>0.00699807959446044-0.00748186670288206i</v>
      </c>
      <c r="I677" s="334" t="str">
        <f t="shared" si="1688"/>
        <v>0.00198047802135017-0.000657333991736027i</v>
      </c>
      <c r="J677" s="336" t="str">
        <f>IMPRODUCT(1/Nt_input,BN625)</f>
        <v>0</v>
      </c>
      <c r="K677" s="336" t="str">
        <f t="shared" si="1689"/>
        <v>0</v>
      </c>
      <c r="L677" s="336" t="e">
        <f t="shared" si="1690"/>
        <v>#NUM!</v>
      </c>
      <c r="M677" s="336">
        <f t="shared" si="1746"/>
        <v>395.38060233744358</v>
      </c>
      <c r="N677" s="337">
        <f t="shared" si="1747"/>
        <v>-4.6193976625564295</v>
      </c>
      <c r="O677" s="336" t="str">
        <f t="shared" si="1748"/>
        <v>-1.76776695296635-4.26776695296637i</v>
      </c>
      <c r="P677" s="336" t="str">
        <f t="shared" si="1749"/>
        <v>3.26640741219103-3.26640741219085i</v>
      </c>
      <c r="Q677" s="336" t="str">
        <f t="shared" si="1691"/>
        <v>4.26776695296629+1.76776695296654i</v>
      </c>
      <c r="R677" s="336" t="str">
        <f t="shared" si="1692"/>
        <v>2.01463824654013E-13+4.61939766255643i</v>
      </c>
      <c r="S677" s="336" t="str">
        <f t="shared" si="1693"/>
        <v>-4.26776695296631+1.76776695296649i</v>
      </c>
      <c r="T677" s="336" t="str">
        <f t="shared" si="1694"/>
        <v>-3.26640741219099-3.26640741219089i</v>
      </c>
      <c r="U677" s="336" t="str">
        <f t="shared" si="1695"/>
        <v>1.76776695296635-4.26776695296638i</v>
      </c>
      <c r="V677" s="336" t="str">
        <f t="shared" si="1696"/>
        <v>4.61939766255643+5.65914740723062E-14i</v>
      </c>
      <c r="W677" s="336" t="str">
        <f t="shared" si="1697"/>
        <v>1.76776695296627+4.2677669529664i</v>
      </c>
      <c r="X677" s="336" t="str">
        <f t="shared" si="1698"/>
        <v>-3.26640741219107+3.26640741219081i</v>
      </c>
      <c r="Y677" s="336" t="str">
        <f t="shared" si="1699"/>
        <v>-4.26776695296627-1.76776695296659i</v>
      </c>
      <c r="Z677" s="336" t="str">
        <f t="shared" si="1700"/>
        <v>-1.44872350581706E-13-4.61939766255643i</v>
      </c>
      <c r="AA677" s="336" t="str">
        <f t="shared" si="1701"/>
        <v>4.26776695296634-1.76776695296643i</v>
      </c>
      <c r="AB677" s="336" t="str">
        <f t="shared" si="1702"/>
        <v>3.26640741219097+3.2664074121909i</v>
      </c>
      <c r="AC677" s="336" t="str">
        <f t="shared" si="1703"/>
        <v>-1.7677669529664+4.26776695296635i</v>
      </c>
      <c r="AD677" s="336" t="str">
        <f t="shared" si="1704"/>
        <v>-4.61939766255643-1.13182948144612E-13i</v>
      </c>
      <c r="AE677" s="336" t="str">
        <f t="shared" si="1705"/>
        <v>-1.76776695296619-4.26776695296644i</v>
      </c>
      <c r="AF677" s="336" t="str">
        <f t="shared" si="1706"/>
        <v>3.26640741219109-3.26640741219079i</v>
      </c>
      <c r="AG677" s="336" t="str">
        <f t="shared" si="1707"/>
        <v>4.26776695296643+1.76776695296621i</v>
      </c>
      <c r="AH677" s="336" t="str">
        <f t="shared" si="1708"/>
        <v>-1.2902764936316E-12+4.61939766255643i</v>
      </c>
      <c r="AI677" s="336" t="str">
        <f t="shared" si="1709"/>
        <v>-4.26776695296584+1.76776695296765i</v>
      </c>
      <c r="AJ677" s="336" t="str">
        <f t="shared" si="1710"/>
        <v>-3.26640741219061-3.26640741219127i</v>
      </c>
      <c r="AK677" s="336" t="str">
        <f t="shared" si="1711"/>
        <v>1.76776695296433-4.26776695296721i</v>
      </c>
      <c r="AL677" s="336" t="str">
        <f t="shared" si="1712"/>
        <v>4.61939766255643-2.89744701163413E-13i</v>
      </c>
      <c r="AM677" s="336" t="str">
        <f t="shared" si="1713"/>
        <v>1.76776695296486+4.26776695296699i</v>
      </c>
      <c r="AN677" s="336" t="str">
        <f t="shared" si="1714"/>
        <v>-3.2664074121902+3.26640741219168i</v>
      </c>
      <c r="AO677" s="336" t="str">
        <f t="shared" si="1715"/>
        <v>-4.26776695296606-1.76776695296711i</v>
      </c>
      <c r="AP677" s="336" t="str">
        <f t="shared" si="1716"/>
        <v>-1.93541148501276E-12-4.61939766255643i</v>
      </c>
      <c r="AQ677" s="336" t="str">
        <f t="shared" si="1717"/>
        <v>4.26776695296638-1.76776695296632i</v>
      </c>
      <c r="AR677" s="336" t="str">
        <f t="shared" si="1718"/>
        <v>3.26640741218959+3.26640741219228i</v>
      </c>
      <c r="AS677" s="336" t="str">
        <f t="shared" si="1719"/>
        <v>-1.76776695296571+4.26776695296663i</v>
      </c>
      <c r="AT677" s="336" t="str">
        <f t="shared" si="1720"/>
        <v>-4.61939766255643-1.14540414304989E-12i</v>
      </c>
      <c r="AU677" s="336" t="str">
        <f t="shared" si="1721"/>
        <v>-1.76776695296784-4.26776695296576i</v>
      </c>
      <c r="AV677" s="336" t="str">
        <f t="shared" si="1722"/>
        <v>3.26640741219121-3.26640741219066i</v>
      </c>
      <c r="AW677" s="336" t="str">
        <f t="shared" si="1723"/>
        <v>4.26776695296551+1.76776695296844i</v>
      </c>
      <c r="AX677" s="336" t="str">
        <f t="shared" si="1724"/>
        <v>5.00262640799454E-13+4.61939766255643i</v>
      </c>
      <c r="AY677" s="336" t="str">
        <f t="shared" si="1725"/>
        <v>-4.26776695296693+1.767766952965i</v>
      </c>
      <c r="AZ677" s="336" t="str">
        <f t="shared" si="1726"/>
        <v>-3.26640741219183-3.26640741219005i</v>
      </c>
      <c r="BA677" s="336" t="str">
        <f t="shared" si="1727"/>
        <v>1.76776695296704-4.26776695296609i</v>
      </c>
      <c r="BB677" s="336" t="str">
        <f t="shared" si="1728"/>
        <v>4.61939766255643-2.01463824654013E-12i</v>
      </c>
      <c r="BC677" s="336" t="str">
        <f t="shared" si="1729"/>
        <v>1.76776695296652+4.2677669529663i</v>
      </c>
      <c r="BD677" s="336" t="str">
        <f t="shared" si="1730"/>
        <v>-3.26640741219223+3.26640741218965i</v>
      </c>
      <c r="BE677" s="336" t="str">
        <f t="shared" si="1731"/>
        <v>-4.26776695296672-1.76776695296552i</v>
      </c>
      <c r="BF677" s="336" t="str">
        <f t="shared" si="1732"/>
        <v>9.34886203413849E-13-4.61939766255643i</v>
      </c>
      <c r="BG677" s="336" t="str">
        <f t="shared" si="1733"/>
        <v>4.26776695296572-1.76776695296792i</v>
      </c>
      <c r="BH677" s="336" t="str">
        <f t="shared" si="1734"/>
        <v>3.26640741219081+3.26640741219107i</v>
      </c>
      <c r="BI677" s="336" t="str">
        <f t="shared" si="1735"/>
        <v>-1.76776695296836+4.26776695296554i</v>
      </c>
      <c r="BJ677" s="336" t="str">
        <f t="shared" si="1736"/>
        <v>-4.61939766255643+5.79489402326828E-13i</v>
      </c>
      <c r="BK677" s="336" t="str">
        <f t="shared" si="1737"/>
        <v>-1.76776695296519-4.26776695296685i</v>
      </c>
      <c r="BL677" s="336" t="str">
        <f t="shared" si="1738"/>
        <v>3.26640741218999-3.26640741219188i</v>
      </c>
      <c r="BM677" s="176"/>
      <c r="BN677" s="176"/>
      <c r="BO677" s="176"/>
      <c r="BP677" s="176"/>
      <c r="BQ677" s="176"/>
      <c r="BR677" s="176"/>
      <c r="BS677" s="176"/>
      <c r="BT677" s="176"/>
      <c r="BU677" s="176"/>
      <c r="BV677" s="176"/>
      <c r="CH677" s="336" t="e">
        <f t="shared" si="1739"/>
        <v>#NUM!</v>
      </c>
    </row>
    <row r="678" spans="1:123" s="336" customFormat="1">
      <c r="A678" s="334">
        <f t="shared" si="1741"/>
        <v>1.6562500000000008E-2</v>
      </c>
      <c r="B678" s="335">
        <v>53</v>
      </c>
      <c r="C678" s="335">
        <f t="shared" si="1742"/>
        <v>2650</v>
      </c>
      <c r="D678" s="335">
        <f t="shared" si="1740"/>
        <v>16650.441064025905</v>
      </c>
      <c r="E678" s="334" t="str">
        <f t="shared" si="1687"/>
        <v>16650.4410640259i</v>
      </c>
      <c r="F678" s="334" t="str">
        <f t="shared" si="1743"/>
        <v>0.843501784302554-0.910132112054614i</v>
      </c>
      <c r="G678" s="334" t="str">
        <f t="shared" si="1744"/>
        <v>-3.17996978389327-0.699447991352822i</v>
      </c>
      <c r="H678" s="334" t="str">
        <f t="shared" si="1745"/>
        <v>0.00698355582787799-0.00735538125868049i</v>
      </c>
      <c r="I678" s="334" t="str">
        <f t="shared" si="1688"/>
        <v>0.00196599083942267-0.000654178438316502i</v>
      </c>
      <c r="J678" s="336" t="str">
        <f>IMPRODUCT(1/Nt_input,BO625)</f>
        <v>0</v>
      </c>
      <c r="K678" s="336" t="str">
        <f t="shared" si="1689"/>
        <v>0</v>
      </c>
      <c r="L678" s="336" t="e">
        <f t="shared" si="1690"/>
        <v>#NUM!</v>
      </c>
      <c r="M678" s="336">
        <f t="shared" si="1746"/>
        <v>395.59039367825824</v>
      </c>
      <c r="N678" s="337">
        <f t="shared" si="1747"/>
        <v>-4.4096063217417694</v>
      </c>
      <c r="O678" s="336" t="str">
        <f t="shared" si="1748"/>
        <v>-2.07867403075634-3.88892558254901i</v>
      </c>
      <c r="P678" s="336" t="str">
        <f t="shared" si="1749"/>
        <v>2.44984601169475-3.66645365874551i</v>
      </c>
      <c r="Q678" s="336" t="str">
        <f t="shared" si="1691"/>
        <v>4.38837286203458+0.432217001636212i</v>
      </c>
      <c r="R678" s="336" t="str">
        <f t="shared" si="1692"/>
        <v>1.68748328258302+4.07394502708957i</v>
      </c>
      <c r="S678" s="336" t="str">
        <f t="shared" si="1693"/>
        <v>-2.79742463631845+3.40867178192086i</v>
      </c>
      <c r="T678" s="336" t="str">
        <f t="shared" si="1694"/>
        <v>-4.32487697273739-0.860271517272819i</v>
      </c>
      <c r="U678" s="336" t="str">
        <f t="shared" si="1695"/>
        <v>-1.28004114792619-4.2197301539744i</v>
      </c>
      <c r="V678" s="336" t="str">
        <f t="shared" si="1696"/>
        <v>3.11806253246654-3.1180625324668i</v>
      </c>
      <c r="W678" s="336" t="str">
        <f t="shared" si="1697"/>
        <v>4.21973015397449+1.28004114792587i</v>
      </c>
      <c r="X678" s="336" t="str">
        <f t="shared" si="1698"/>
        <v>0.86027151727274+4.3248769727374i</v>
      </c>
      <c r="Y678" s="336" t="str">
        <f t="shared" si="1699"/>
        <v>-3.40867178192092+2.79742463631839i</v>
      </c>
      <c r="Z678" s="336" t="str">
        <f t="shared" si="1700"/>
        <v>-4.07394502708953-1.68748328258312i</v>
      </c>
      <c r="AA678" s="336" t="str">
        <f t="shared" si="1701"/>
        <v>-0.43221700163612-4.38837286203459i</v>
      </c>
      <c r="AB678" s="336" t="str">
        <f t="shared" si="1702"/>
        <v>3.66645365874556-2.44984601169468i</v>
      </c>
      <c r="AC678" s="336" t="str">
        <f t="shared" si="1703"/>
        <v>3.88892558254895+2.07867403075645i</v>
      </c>
      <c r="AD678" s="336" t="str">
        <f t="shared" si="1704"/>
        <v>-6.91476597261886E-14+4.40960632174177i</v>
      </c>
      <c r="AE678" s="336" t="str">
        <f t="shared" si="1705"/>
        <v>-3.88892558254905+2.07867403075627i</v>
      </c>
      <c r="AF678" s="336" t="str">
        <f t="shared" si="1706"/>
        <v>-3.66645365874544-2.44984601169484i</v>
      </c>
      <c r="AG678" s="336" t="str">
        <f t="shared" si="1707"/>
        <v>0.432217001636319-4.38837286203457i</v>
      </c>
      <c r="AH678" s="336" t="str">
        <f t="shared" si="1708"/>
        <v>4.07394502708943-1.68748328258334i</v>
      </c>
      <c r="AI678" s="336" t="str">
        <f t="shared" si="1709"/>
        <v>3.40867178192081+2.79742463631851i</v>
      </c>
      <c r="AJ678" s="336" t="str">
        <f t="shared" si="1710"/>
        <v>-0.860271517273335+4.32487697273728i</v>
      </c>
      <c r="AK678" s="336" t="str">
        <f t="shared" si="1711"/>
        <v>-4.21973015397467+1.28004114792529i</v>
      </c>
      <c r="AL678" s="336" t="str">
        <f t="shared" si="1712"/>
        <v>-3.11806253246578-3.11806253246757i</v>
      </c>
      <c r="AM678" s="336" t="str">
        <f t="shared" si="1713"/>
        <v>1.28004114792758-4.21973015397397i</v>
      </c>
      <c r="AN678" s="336" t="str">
        <f t="shared" si="1714"/>
        <v>4.32487697273776-0.860271517270918i</v>
      </c>
      <c r="AO678" s="336" t="str">
        <f t="shared" si="1715"/>
        <v>2.79742463632005+3.40867178191955i</v>
      </c>
      <c r="AP678" s="336" t="str">
        <f t="shared" si="1716"/>
        <v>-1.68748328258156+4.07394502709017i</v>
      </c>
      <c r="AQ678" s="336" t="str">
        <f t="shared" si="1717"/>
        <v>-4.38837286203447+0.432217001637298i</v>
      </c>
      <c r="AR678" s="336" t="str">
        <f t="shared" si="1718"/>
        <v>-2.44984601169535-3.66645365874511i</v>
      </c>
      <c r="AS678" s="336" t="str">
        <f t="shared" si="1719"/>
        <v>2.07867403075618-3.8889255825491i</v>
      </c>
      <c r="AT678" s="336" t="str">
        <f t="shared" si="1720"/>
        <v>4.40960632174177+1.38295319452377E-13i</v>
      </c>
      <c r="AU678" s="336" t="str">
        <f t="shared" si="1721"/>
        <v>2.07867403075582+3.88892558254929i</v>
      </c>
      <c r="AV678" s="336" t="str">
        <f t="shared" si="1722"/>
        <v>-2.44984601169568+3.66645365874488i</v>
      </c>
      <c r="AW678" s="336" t="str">
        <f t="shared" si="1723"/>
        <v>-4.38837286203443-0.432217001637698i</v>
      </c>
      <c r="AX678" s="336" t="str">
        <f t="shared" si="1724"/>
        <v>-1.68748328258119-4.07394502709032i</v>
      </c>
      <c r="AY678" s="336" t="str">
        <f t="shared" si="1725"/>
        <v>2.79742463631687-3.40867178192216i</v>
      </c>
      <c r="AZ678" s="336" t="str">
        <f t="shared" si="1726"/>
        <v>4.32487697273769+0.860271517271311i</v>
      </c>
      <c r="BA678" s="336" t="str">
        <f t="shared" si="1727"/>
        <v>1.28004114792732+4.21973015397405i</v>
      </c>
      <c r="BB678" s="336" t="str">
        <f t="shared" si="1728"/>
        <v>-3.11806253246606+3.11806253246728i</v>
      </c>
      <c r="BC678" s="336" t="str">
        <f t="shared" si="1729"/>
        <v>-4.21973015397459-1.28004114792555i</v>
      </c>
      <c r="BD678" s="336" t="str">
        <f t="shared" si="1730"/>
        <v>-0.860271517273-4.32487697273735i</v>
      </c>
      <c r="BE678" s="336" t="str">
        <f t="shared" si="1731"/>
        <v>3.40867178192106-2.79742463631821i</v>
      </c>
      <c r="BF678" s="336" t="str">
        <f t="shared" si="1732"/>
        <v>4.07394502708931+1.68748328258365i</v>
      </c>
      <c r="BG678" s="336" t="str">
        <f t="shared" si="1733"/>
        <v>0.432217001635046+4.38837286203469i</v>
      </c>
      <c r="BH678" s="336" t="str">
        <f t="shared" si="1734"/>
        <v>-3.66645365874636+2.44984601169347i</v>
      </c>
      <c r="BI678" s="336" t="str">
        <f t="shared" si="1735"/>
        <v>-3.88892558254803-2.07867403075817i</v>
      </c>
      <c r="BJ678" s="336" t="str">
        <f t="shared" si="1736"/>
        <v>-1.98580663845423E-12-4.40960632174177i</v>
      </c>
      <c r="BK678" s="336" t="str">
        <f t="shared" si="1737"/>
        <v>3.88892558254829-2.0786740307577i</v>
      </c>
      <c r="BL678" s="336" t="str">
        <f t="shared" si="1738"/>
        <v>3.66645365874606+2.44984601169392i</v>
      </c>
      <c r="BM678" s="176"/>
      <c r="BN678" s="176"/>
      <c r="BO678" s="176"/>
      <c r="BP678" s="176"/>
      <c r="BQ678" s="176"/>
      <c r="BR678" s="176"/>
      <c r="BS678" s="176"/>
      <c r="BT678" s="176"/>
      <c r="BU678" s="176"/>
      <c r="BV678" s="176"/>
      <c r="CH678" s="336" t="e">
        <f t="shared" si="1739"/>
        <v>#NUM!</v>
      </c>
    </row>
    <row r="679" spans="1:123" s="336" customFormat="1">
      <c r="A679" s="334">
        <f t="shared" si="1741"/>
        <v>1.6875000000000008E-2</v>
      </c>
      <c r="B679" s="335">
        <v>54</v>
      </c>
      <c r="C679" s="335">
        <f t="shared" si="1742"/>
        <v>2700</v>
      </c>
      <c r="D679" s="335">
        <f t="shared" si="1740"/>
        <v>16964.600329384884</v>
      </c>
      <c r="E679" s="334" t="str">
        <f t="shared" si="1687"/>
        <v>16964.6003293849i</v>
      </c>
      <c r="F679" s="334" t="str">
        <f t="shared" si="1743"/>
        <v>0.841789499560737-0.89542699938433i</v>
      </c>
      <c r="G679" s="334" t="str">
        <f t="shared" si="1744"/>
        <v>-3.19549985603994-0.709888958957796i</v>
      </c>
      <c r="H679" s="334" t="str">
        <f t="shared" si="1745"/>
        <v>0.00696977709857132-0.00723380114570584i</v>
      </c>
      <c r="I679" s="334" t="str">
        <f t="shared" si="1688"/>
        <v>0.00195189043727649-0.000650821924289194i</v>
      </c>
      <c r="J679" s="336" t="str">
        <f>IMPRODUCT(1/Nt_input,BP625)</f>
        <v>0</v>
      </c>
      <c r="K679" s="336" t="str">
        <f t="shared" si="1689"/>
        <v>0</v>
      </c>
      <c r="L679" s="336" t="e">
        <f t="shared" si="1690"/>
        <v>#NUM!</v>
      </c>
      <c r="M679" s="336">
        <f t="shared" si="1746"/>
        <v>395.84265193848728</v>
      </c>
      <c r="N679" s="337">
        <f t="shared" si="1747"/>
        <v>-4.1573480615127201</v>
      </c>
      <c r="O679" s="336" t="str">
        <f t="shared" si="1748"/>
        <v>-2.30969883127823-3.45670858091271i</v>
      </c>
      <c r="P679" s="336" t="str">
        <f t="shared" si="1749"/>
        <v>1.59094822571586-3.84088878355715i</v>
      </c>
      <c r="Q679" s="336" t="str">
        <f t="shared" si="1691"/>
        <v>4.0774657842446-0.81105837205353i</v>
      </c>
      <c r="R679" s="336" t="str">
        <f t="shared" si="1692"/>
        <v>2.93968900604838+2.93968900604841i</v>
      </c>
      <c r="S679" s="336" t="str">
        <f t="shared" si="1693"/>
        <v>-0.811058372053563+4.07746578424459i</v>
      </c>
      <c r="T679" s="336" t="str">
        <f t="shared" si="1694"/>
        <v>-3.84088878355701+1.59094822571621i</v>
      </c>
      <c r="U679" s="336" t="str">
        <f t="shared" si="1695"/>
        <v>-3.45670858091264-2.30969883127833i</v>
      </c>
      <c r="V679" s="336" t="str">
        <f t="shared" si="1696"/>
        <v>4.38007158621851E-14-4.15734806151272i</v>
      </c>
      <c r="W679" s="336" t="str">
        <f t="shared" si="1697"/>
        <v>3.45670858091269-2.30969883127826i</v>
      </c>
      <c r="X679" s="336" t="str">
        <f t="shared" si="1698"/>
        <v>3.84088878355714+1.59094822571589i</v>
      </c>
      <c r="Y679" s="336" t="str">
        <f t="shared" si="1699"/>
        <v>0.811058372053492+4.07746578424461i</v>
      </c>
      <c r="Z679" s="336" t="str">
        <f t="shared" si="1700"/>
        <v>-2.93968900604843+2.93968900604836i</v>
      </c>
      <c r="AA679" s="336" t="str">
        <f t="shared" si="1701"/>
        <v>-4.07746578424459-0.811058372053592i</v>
      </c>
      <c r="AB679" s="336" t="str">
        <f t="shared" si="1702"/>
        <v>-1.59094822571615-3.84088878355703i</v>
      </c>
      <c r="AC679" s="336" t="str">
        <f t="shared" si="1703"/>
        <v>2.30969883127835-3.45670858091263i</v>
      </c>
      <c r="AD679" s="336" t="str">
        <f t="shared" si="1704"/>
        <v>4.15734806151272+8.76014317243701E-14i</v>
      </c>
      <c r="AE679" s="336" t="str">
        <f t="shared" si="1705"/>
        <v>2.30969883127825+3.45670858091269i</v>
      </c>
      <c r="AF679" s="336" t="str">
        <f t="shared" si="1706"/>
        <v>-1.59094822571593+3.84088878355712i</v>
      </c>
      <c r="AG679" s="336" t="str">
        <f t="shared" si="1707"/>
        <v>-4.07746578424437+0.811058372054698i</v>
      </c>
      <c r="AH679" s="336" t="str">
        <f t="shared" si="1708"/>
        <v>-2.93968900604979-2.939689006047i</v>
      </c>
      <c r="AI679" s="336" t="str">
        <f t="shared" si="1709"/>
        <v>0.811058372054881-4.07746578424433i</v>
      </c>
      <c r="AJ679" s="336" t="str">
        <f t="shared" si="1710"/>
        <v>3.84088878355719-1.59094822571576i</v>
      </c>
      <c r="AK679" s="336" t="str">
        <f t="shared" si="1711"/>
        <v>3.45670858091305+2.30969883127772i</v>
      </c>
      <c r="AL679" s="336" t="str">
        <f t="shared" si="1712"/>
        <v>1.55236272753994E-12+4.15734806151272i</v>
      </c>
      <c r="AM679" s="336" t="str">
        <f t="shared" si="1713"/>
        <v>-3.45670858091362+2.30969883127686i</v>
      </c>
      <c r="AN679" s="336" t="str">
        <f t="shared" si="1714"/>
        <v>-3.8408887835568-1.59094822571671i</v>
      </c>
      <c r="AO679" s="336" t="str">
        <f t="shared" si="1715"/>
        <v>-0.811058372053812-4.07746578424454i</v>
      </c>
      <c r="AP679" s="336" t="str">
        <f t="shared" si="1716"/>
        <v>2.93968900604763-2.93968900604915i</v>
      </c>
      <c r="AQ679" s="336" t="str">
        <f t="shared" si="1717"/>
        <v>4.07746578424416+0.811058372055766i</v>
      </c>
      <c r="AR679" s="336" t="str">
        <f t="shared" si="1718"/>
        <v>1.59094822571498+3.84088878355751i</v>
      </c>
      <c r="AS679" s="336" t="str">
        <f t="shared" si="1719"/>
        <v>-2.30969883127842+3.45670858091258i</v>
      </c>
      <c r="AT679" s="336" t="str">
        <f t="shared" si="1720"/>
        <v>-4.15734806151272+6.51909706788833E-13i</v>
      </c>
      <c r="AU679" s="336" t="str">
        <f t="shared" si="1721"/>
        <v>-2.3096988312796-3.45670858091179i</v>
      </c>
      <c r="AV679" s="336" t="str">
        <f t="shared" si="1722"/>
        <v>1.59094822571749-3.84088878355648i</v>
      </c>
      <c r="AW679" s="336" t="str">
        <f t="shared" si="1723"/>
        <v>4.07746578424471-0.811058372052989i</v>
      </c>
      <c r="AX679" s="336" t="str">
        <f t="shared" si="1724"/>
        <v>2.93968900604856+2.93968900604823i</v>
      </c>
      <c r="AY679" s="336" t="str">
        <f t="shared" si="1725"/>
        <v>-0.811058372052536+4.0774657842448i</v>
      </c>
      <c r="AZ679" s="336" t="str">
        <f t="shared" si="1726"/>
        <v>-3.84088878355784+1.5909482257142i</v>
      </c>
      <c r="BA679" s="336" t="str">
        <f t="shared" si="1727"/>
        <v>-3.45670858091212-2.30969883127912i</v>
      </c>
      <c r="BB679" s="336" t="str">
        <f t="shared" si="1728"/>
        <v>1.89463844659583E-13-4.15734806151272i</v>
      </c>
      <c r="BC679" s="336" t="str">
        <f t="shared" si="1729"/>
        <v>3.45670858091232-2.3096988312788i</v>
      </c>
      <c r="BD679" s="336" t="str">
        <f t="shared" si="1730"/>
        <v>3.84088878355774+1.59094822571444i</v>
      </c>
      <c r="BE679" s="336" t="str">
        <f t="shared" si="1731"/>
        <v>0.811058372052162+4.07746578424487i</v>
      </c>
      <c r="BF679" s="336" t="str">
        <f t="shared" si="1732"/>
        <v>-2.93968900604882+2.93968900604796i</v>
      </c>
      <c r="BG679" s="336" t="str">
        <f t="shared" si="1733"/>
        <v>-4.07746578424464-0.811058372053359i</v>
      </c>
      <c r="BH679" s="336" t="str">
        <f t="shared" si="1734"/>
        <v>-1.59094822571714-3.84088878355662i</v>
      </c>
      <c r="BI679" s="336" t="str">
        <f t="shared" si="1735"/>
        <v>2.30969883127982-3.45670858091165i</v>
      </c>
      <c r="BJ679" s="336" t="str">
        <f t="shared" si="1736"/>
        <v>4.15734806151272+1.030837396108E-12i</v>
      </c>
      <c r="BK679" s="336" t="str">
        <f t="shared" si="1737"/>
        <v>2.3096988312781+3.45670858091279i</v>
      </c>
      <c r="BL679" s="336" t="str">
        <f t="shared" si="1738"/>
        <v>-1.59094822571533+3.84088878355737i</v>
      </c>
      <c r="BM679" s="176"/>
      <c r="BN679" s="176"/>
      <c r="BO679" s="176"/>
      <c r="BP679" s="176"/>
      <c r="BQ679" s="176"/>
      <c r="BR679" s="176"/>
      <c r="BS679" s="176"/>
      <c r="BT679" s="176"/>
      <c r="BU679" s="176"/>
      <c r="BV679" s="176"/>
      <c r="CH679" s="336" t="e">
        <f t="shared" si="1739"/>
        <v>#NUM!</v>
      </c>
    </row>
    <row r="680" spans="1:123" s="336" customFormat="1">
      <c r="A680" s="334">
        <f t="shared" si="1741"/>
        <v>1.7187500000000008E-2</v>
      </c>
      <c r="B680" s="335">
        <v>55</v>
      </c>
      <c r="C680" s="335">
        <f t="shared" si="1742"/>
        <v>2750</v>
      </c>
      <c r="D680" s="335">
        <f t="shared" si="1740"/>
        <v>17278.75959474386</v>
      </c>
      <c r="E680" s="334" t="str">
        <f t="shared" si="1687"/>
        <v>17278.7595947439i</v>
      </c>
      <c r="F680" s="334" t="str">
        <f t="shared" si="1743"/>
        <v>0.840161299786629-0.881289923515869i</v>
      </c>
      <c r="G680" s="334" t="str">
        <f t="shared" si="1744"/>
        <v>-3.21117641854817-0.719980181958494i</v>
      </c>
      <c r="H680" s="334" t="str">
        <f t="shared" si="1745"/>
        <v>0.00695668899660051-0.00711686134235434i</v>
      </c>
      <c r="I680" s="334" t="str">
        <f t="shared" si="1688"/>
        <v>0.00193816512693033-0.000647281322192895i</v>
      </c>
      <c r="J680" s="336" t="str">
        <f>IMPRODUCT(1/Nt_input,BQ625)</f>
        <v>0</v>
      </c>
      <c r="K680" s="336" t="str">
        <f t="shared" si="1689"/>
        <v>0</v>
      </c>
      <c r="L680" s="336" t="e">
        <f t="shared" si="1690"/>
        <v>#NUM!</v>
      </c>
      <c r="M680" s="336">
        <f t="shared" si="1746"/>
        <v>396.13494773318632</v>
      </c>
      <c r="N680" s="337">
        <f t="shared" si="1747"/>
        <v>-3.865052266813676</v>
      </c>
      <c r="O680" s="336" t="str">
        <f t="shared" si="1748"/>
        <v>-2.45196320100808-2.98772580504031i</v>
      </c>
      <c r="P680" s="336" t="str">
        <f t="shared" si="1749"/>
        <v>0.7540342913419-3.79078637127998i</v>
      </c>
      <c r="Q680" s="336" t="str">
        <f t="shared" si="1691"/>
        <v>3.40867178192074-1.82197302623799i</v>
      </c>
      <c r="R680" s="336" t="str">
        <f t="shared" si="1692"/>
        <v>3.57084268139547+1.47909146773483i</v>
      </c>
      <c r="S680" s="336" t="str">
        <f t="shared" si="1693"/>
        <v>1.12196544984369+3.6986244138272i</v>
      </c>
      <c r="T680" s="336" t="str">
        <f t="shared" si="1694"/>
        <v>-2.14730798850675+3.21367350981655i</v>
      </c>
      <c r="U680" s="336" t="str">
        <f t="shared" si="1695"/>
        <v>-3.84644098372272+0.378841370417369i</v>
      </c>
      <c r="V680" s="336" t="str">
        <f t="shared" si="1696"/>
        <v>-2.73300466750451-2.73300466750427i</v>
      </c>
      <c r="W680" s="336" t="str">
        <f t="shared" si="1697"/>
        <v>0.378841370417416-3.84644098372272i</v>
      </c>
      <c r="X680" s="336" t="str">
        <f t="shared" si="1698"/>
        <v>3.21367350981658-2.1473079885067i</v>
      </c>
      <c r="Y680" s="336" t="str">
        <f t="shared" si="1699"/>
        <v>3.69862441382718+1.12196544984375i</v>
      </c>
      <c r="Z680" s="336" t="str">
        <f t="shared" si="1700"/>
        <v>1.4790914677348+3.57084268139548i</v>
      </c>
      <c r="AA680" s="336" t="str">
        <f t="shared" si="1701"/>
        <v>-1.82197302623802+3.40867178192072i</v>
      </c>
      <c r="AB680" s="336" t="str">
        <f t="shared" si="1702"/>
        <v>-3.79078637127999+0.754034291341861i</v>
      </c>
      <c r="AC680" s="336" t="str">
        <f t="shared" si="1703"/>
        <v>-2.98772580504018-2.45196320100823i</v>
      </c>
      <c r="AD680" s="336" t="str">
        <f t="shared" si="1704"/>
        <v>4.73505328792463E-14-3.86505226681368i</v>
      </c>
      <c r="AE680" s="336" t="str">
        <f t="shared" si="1705"/>
        <v>2.98772580504024-2.45196320100816i</v>
      </c>
      <c r="AF680" s="336" t="str">
        <f t="shared" si="1706"/>
        <v>3.79078637127997+0.754034291341954i</v>
      </c>
      <c r="AG680" s="336" t="str">
        <f t="shared" si="1707"/>
        <v>1.82197302623896+3.40867178192022i</v>
      </c>
      <c r="AH680" s="336" t="str">
        <f t="shared" si="1708"/>
        <v>-1.47909146773524+3.5708426813953i</v>
      </c>
      <c r="AI680" s="336" t="str">
        <f t="shared" si="1709"/>
        <v>-3.69862441382677+1.1219654498451i</v>
      </c>
      <c r="AJ680" s="336" t="str">
        <f t="shared" si="1710"/>
        <v>-3.21367350981651-2.14730798850681i</v>
      </c>
      <c r="AK680" s="336" t="str">
        <f t="shared" si="1711"/>
        <v>-0.378841370415382-3.84644098372292i</v>
      </c>
      <c r="AL680" s="336" t="str">
        <f t="shared" si="1712"/>
        <v>2.73300466750428-2.73300466750449i</v>
      </c>
      <c r="AM680" s="336" t="str">
        <f t="shared" si="1713"/>
        <v>3.84644098372257+0.378841370418966i</v>
      </c>
      <c r="AN680" s="336" t="str">
        <f t="shared" si="1714"/>
        <v>2.14730798850701+3.21367350981638i</v>
      </c>
      <c r="AO680" s="336" t="str">
        <f t="shared" si="1715"/>
        <v>-1.12196544984487+3.69862441382684i</v>
      </c>
      <c r="AP680" s="336" t="str">
        <f t="shared" si="1716"/>
        <v>-3.5708426813952+1.47909146773546i</v>
      </c>
      <c r="AQ680" s="336" t="str">
        <f t="shared" si="1717"/>
        <v>-3.40867178192034-1.82197302623874i</v>
      </c>
      <c r="AR680" s="336" t="str">
        <f t="shared" si="1718"/>
        <v>-0.754034291342943-3.79078637127977i</v>
      </c>
      <c r="AS680" s="336" t="str">
        <f t="shared" si="1719"/>
        <v>2.45196320100857-2.98772580503991i</v>
      </c>
      <c r="AT680" s="336" t="str">
        <f t="shared" si="1720"/>
        <v>3.86505226681368-1.44321842869134E-12i</v>
      </c>
      <c r="AU680" s="336" t="str">
        <f t="shared" si="1721"/>
        <v>2.45196320100783+2.98772580504051i</v>
      </c>
      <c r="AV680" s="336" t="str">
        <f t="shared" si="1722"/>
        <v>-0.754034291340114+3.79078637128034i</v>
      </c>
      <c r="AW680" s="336" t="str">
        <f t="shared" si="1723"/>
        <v>-3.40867178192079+1.8219730262379i</v>
      </c>
      <c r="AX680" s="336" t="str">
        <f t="shared" si="1724"/>
        <v>-3.57084268139484-1.47909146773635i</v>
      </c>
      <c r="AY680" s="336" t="str">
        <f t="shared" si="1725"/>
        <v>-1.12196544984395-3.69862441382712i</v>
      </c>
      <c r="AZ680" s="336" t="str">
        <f t="shared" si="1726"/>
        <v>2.14730798850781-3.21367350981585i</v>
      </c>
      <c r="BA680" s="336" t="str">
        <f t="shared" si="1727"/>
        <v>3.84644098372266-0.378841370418013i</v>
      </c>
      <c r="BB680" s="336" t="str">
        <f t="shared" si="1728"/>
        <v>2.7330046675036+2.73300466750517i</v>
      </c>
      <c r="BC680" s="336" t="str">
        <f t="shared" si="1729"/>
        <v>-0.37884137041639+3.84644098372282i</v>
      </c>
      <c r="BD680" s="336" t="str">
        <f t="shared" si="1730"/>
        <v>-3.21367350981708+2.14730798850597i</v>
      </c>
      <c r="BE680" s="336" t="str">
        <f t="shared" si="1731"/>
        <v>-3.69862441382759-1.12196544984239i</v>
      </c>
      <c r="BF680" s="336" t="str">
        <f t="shared" si="1732"/>
        <v>-1.4790914677343-3.57084268139568i</v>
      </c>
      <c r="BG680" s="336" t="str">
        <f t="shared" si="1733"/>
        <v>1.82197302623646-3.40867178192156i</v>
      </c>
      <c r="BH680" s="336" t="str">
        <f t="shared" si="1734"/>
        <v>3.79078637128002-0.754034291341714i</v>
      </c>
      <c r="BI680" s="336" t="str">
        <f t="shared" si="1735"/>
        <v>2.98772580504155+2.45196320100657i</v>
      </c>
      <c r="BJ680" s="336" t="str">
        <f t="shared" si="1736"/>
        <v>2.97353971205072E-13+3.86505226681368i</v>
      </c>
      <c r="BK680" s="336" t="str">
        <f t="shared" si="1737"/>
        <v>-2.98772580504124+2.45196320100694i</v>
      </c>
      <c r="BL680" s="336" t="str">
        <f t="shared" si="1738"/>
        <v>-3.79078637128009-0.754034291341347i</v>
      </c>
      <c r="BM680" s="176"/>
      <c r="BN680" s="176"/>
      <c r="BO680" s="176"/>
      <c r="BP680" s="176"/>
      <c r="BQ680" s="176"/>
      <c r="BR680" s="176"/>
      <c r="BS680" s="176"/>
      <c r="BT680" s="176"/>
      <c r="BU680" s="176"/>
      <c r="BV680" s="176"/>
      <c r="CH680" s="336" t="e">
        <f t="shared" si="1739"/>
        <v>#NUM!</v>
      </c>
    </row>
    <row r="681" spans="1:123" s="336" customFormat="1">
      <c r="A681" s="334">
        <f t="shared" si="1741"/>
        <v>1.7500000000000009E-2</v>
      </c>
      <c r="B681" s="335">
        <v>56</v>
      </c>
      <c r="C681" s="335">
        <f t="shared" si="1742"/>
        <v>2800</v>
      </c>
      <c r="D681" s="335">
        <f t="shared" si="1740"/>
        <v>17592.91886010284</v>
      </c>
      <c r="E681" s="334" t="str">
        <f t="shared" si="1687"/>
        <v>17592.9188601028i</v>
      </c>
      <c r="F681" s="334" t="str">
        <f t="shared" si="1743"/>
        <v>0.838611110510424-0.867690725316398i</v>
      </c>
      <c r="G681" s="334" t="str">
        <f t="shared" si="1744"/>
        <v>-3.22699321051102-0.729723517738646i</v>
      </c>
      <c r="H681" s="334" t="str">
        <f t="shared" si="1745"/>
        <v>0.00694424190383625-0.00700431552274097i</v>
      </c>
      <c r="I681" s="334" t="str">
        <f t="shared" si="1688"/>
        <v>0.00192480344900561-0.000643572200689981i</v>
      </c>
      <c r="J681" s="336" t="str">
        <f>IMPRODUCT(1/Nt_input,BR625)</f>
        <v>0</v>
      </c>
      <c r="K681" s="336" t="str">
        <f t="shared" si="1689"/>
        <v>0</v>
      </c>
      <c r="L681" s="336" t="e">
        <f t="shared" si="1690"/>
        <v>#NUM!</v>
      </c>
      <c r="M681" s="336">
        <f t="shared" si="1746"/>
        <v>396.46446609406729</v>
      </c>
      <c r="N681" s="337">
        <f t="shared" si="1747"/>
        <v>-3.5355339059327289</v>
      </c>
      <c r="O681" s="336" t="str">
        <f t="shared" si="1748"/>
        <v>-2.5-2.49999999999999i</v>
      </c>
      <c r="P681" s="336" t="str">
        <f t="shared" si="1749"/>
        <v>-8.64091338205455E-14-3.53553390593273i</v>
      </c>
      <c r="Q681" s="336" t="str">
        <f t="shared" si="1691"/>
        <v>2.50000000000003-2.49999999999996i</v>
      </c>
      <c r="R681" s="336" t="str">
        <f t="shared" si="1692"/>
        <v>3.53553390593273-1.72818267641091E-13i</v>
      </c>
      <c r="S681" s="336" t="str">
        <f t="shared" si="1693"/>
        <v>2.50000000000002+2.49999999999997i</v>
      </c>
      <c r="T681" s="336" t="str">
        <f t="shared" si="1694"/>
        <v>-9.87536791182633E-14+3.53553390593273i</v>
      </c>
      <c r="U681" s="336" t="str">
        <f t="shared" si="1695"/>
        <v>-2.49999999999991+2.50000000000007i</v>
      </c>
      <c r="V681" s="336" t="str">
        <f t="shared" si="1696"/>
        <v>-3.53553390593273-3.11856548019231E-14i</v>
      </c>
      <c r="W681" s="336" t="str">
        <f t="shared" si="1697"/>
        <v>-2.49999999999989-2.5000000000001i</v>
      </c>
      <c r="X681" s="336" t="str">
        <f t="shared" si="1698"/>
        <v>-6.15038488533576E-14-3.53553390593273i</v>
      </c>
      <c r="Y681" s="336" t="str">
        <f t="shared" si="1699"/>
        <v>2.50000000000005-2.49999999999994i</v>
      </c>
      <c r="Z681" s="336" t="str">
        <f t="shared" si="1700"/>
        <v>3.53553390593273-1.54193352508638E-13i</v>
      </c>
      <c r="AA681" s="336" t="str">
        <f t="shared" si="1701"/>
        <v>2.50000000000002+2.49999999999997i</v>
      </c>
      <c r="AB681" s="336" t="str">
        <f t="shared" si="1702"/>
        <v>-1.29939333920186E-13+3.53553390593273i</v>
      </c>
      <c r="AC681" s="336" t="str">
        <f t="shared" si="1703"/>
        <v>-2.49999999999992+2.50000000000007i</v>
      </c>
      <c r="AD681" s="336" t="str">
        <f t="shared" si="1704"/>
        <v>-3.53553390593273-6.2371309603846E-14i</v>
      </c>
      <c r="AE681" s="336" t="str">
        <f t="shared" si="1705"/>
        <v>-2.50000000000012-2.49999999999987i</v>
      </c>
      <c r="AF681" s="336" t="str">
        <f t="shared" si="1706"/>
        <v>-5.54396733903748E-14-3.53553390593273i</v>
      </c>
      <c r="AG681" s="336" t="str">
        <f t="shared" si="1707"/>
        <v>2.49999999999904-2.50000000000095i</v>
      </c>
      <c r="AH681" s="336" t="str">
        <f t="shared" si="1708"/>
        <v>3.53553390593273-8.26409119197043E-13i</v>
      </c>
      <c r="AI681" s="336" t="str">
        <f t="shared" si="1709"/>
        <v>2.50000000000025+2.49999999999974i</v>
      </c>
      <c r="AJ681" s="336" t="str">
        <f t="shared" si="1710"/>
        <v>-1.61124988722109E-13+3.53553390593273i</v>
      </c>
      <c r="AK681" s="336" t="str">
        <f t="shared" si="1711"/>
        <v>-2.50000000000044+2.49999999999955i</v>
      </c>
      <c r="AL681" s="336" t="str">
        <f t="shared" si="1712"/>
        <v>-3.53553390593273-1.09841613796338E-12i</v>
      </c>
      <c r="AM681" s="336" t="str">
        <f t="shared" si="1713"/>
        <v>-2.49999999999889-2.5000000000011i</v>
      </c>
      <c r="AN681" s="336" t="str">
        <f t="shared" si="1714"/>
        <v>-1.48129982024699E-12-3.53553390593273i</v>
      </c>
      <c r="AO681" s="336" t="str">
        <f t="shared" si="1715"/>
        <v>2.49999999999935-2.50000000000064i</v>
      </c>
      <c r="AP681" s="336" t="str">
        <f t="shared" si="1716"/>
        <v>3.53553390593273-4.43522753649956E-13i</v>
      </c>
      <c r="AQ681" s="336" t="str">
        <f t="shared" si="1717"/>
        <v>2.49999999999997+2.50000000000001i</v>
      </c>
      <c r="AR681" s="336" t="str">
        <f t="shared" si="1718"/>
        <v>-4.93768395591316E-13+3.53553390593273i</v>
      </c>
      <c r="AS681" s="336" t="str">
        <f t="shared" si="1719"/>
        <v>-2.50000000000067+2.49999999999931i</v>
      </c>
      <c r="AT681" s="336" t="str">
        <f t="shared" si="1720"/>
        <v>-3.53553390593273-1.53154546218835E-12i</v>
      </c>
      <c r="AU681" s="336" t="str">
        <f t="shared" si="1721"/>
        <v>-2.50000000000107-2.49999999999892i</v>
      </c>
      <c r="AV681" s="336" t="str">
        <f t="shared" si="1722"/>
        <v>-1.04817049602202E-12-3.53553390593273i</v>
      </c>
      <c r="AW681" s="336" t="str">
        <f t="shared" si="1723"/>
        <v>2.49999999999959-2.5000000000004i</v>
      </c>
      <c r="AX681" s="336" t="str">
        <f t="shared" si="1724"/>
        <v>3.53553390593273-1.1087934678075E-13i</v>
      </c>
      <c r="AY681" s="336" t="str">
        <f t="shared" si="1725"/>
        <v>2.49999999999974+2.50000000000025i</v>
      </c>
      <c r="AZ681" s="336" t="str">
        <f t="shared" si="1726"/>
        <v>-9.26897719816285E-13+3.53553390593273i</v>
      </c>
      <c r="BA681" s="336" t="str">
        <f t="shared" si="1727"/>
        <v>-2.50000000000098+2.49999999999901i</v>
      </c>
      <c r="BB681" s="336" t="str">
        <f t="shared" si="1728"/>
        <v>-3.53553390593273+1.65281823839409E-12i</v>
      </c>
      <c r="BC681" s="336" t="str">
        <f t="shared" si="1729"/>
        <v>-2.50000000000083-2.49999999999916i</v>
      </c>
      <c r="BD681" s="336" t="str">
        <f t="shared" si="1730"/>
        <v>-7.15527089152814E-13-3.53553390593273i</v>
      </c>
      <c r="BE681" s="336" t="str">
        <f t="shared" si="1731"/>
        <v>2.49999999999982-2.50000000000017i</v>
      </c>
      <c r="BF681" s="336" t="str">
        <f t="shared" si="1732"/>
        <v>3.53553390593273+3.22249977444219E-13i</v>
      </c>
      <c r="BG681" s="336" t="str">
        <f t="shared" si="1733"/>
        <v>2.49999999999943+2.50000000000055i</v>
      </c>
      <c r="BH681" s="336" t="str">
        <f t="shared" si="1734"/>
        <v>-1.25954112668549E-12+3.53553390593273i</v>
      </c>
      <c r="BI681" s="336" t="str">
        <f t="shared" si="1735"/>
        <v>-2.50000000000129+2.4999999999987i</v>
      </c>
      <c r="BJ681" s="336" t="str">
        <f t="shared" si="1736"/>
        <v>-3.53553390593273+1.21968891416912E-12i</v>
      </c>
      <c r="BK681" s="336" t="str">
        <f t="shared" si="1737"/>
        <v>-2.5000000000006-2.49999999999939i</v>
      </c>
      <c r="BL681" s="336" t="str">
        <f t="shared" si="1738"/>
        <v>-2.82397764927847E-13-3.53553390593273i</v>
      </c>
      <c r="BM681" s="176"/>
      <c r="BN681" s="176"/>
      <c r="BO681" s="176"/>
      <c r="BP681" s="176"/>
      <c r="BQ681" s="176"/>
      <c r="BR681" s="176"/>
      <c r="BS681" s="176"/>
      <c r="BT681" s="176"/>
      <c r="BU681" s="176"/>
      <c r="BV681" s="176"/>
      <c r="CH681" s="336" t="e">
        <f t="shared" si="1739"/>
        <v>#NUM!</v>
      </c>
    </row>
    <row r="682" spans="1:123" s="336" customFormat="1">
      <c r="A682" s="334">
        <f t="shared" si="1741"/>
        <v>1.7812500000000009E-2</v>
      </c>
      <c r="B682" s="335">
        <v>57</v>
      </c>
      <c r="C682" s="335">
        <f t="shared" si="1742"/>
        <v>2850</v>
      </c>
      <c r="D682" s="335">
        <f t="shared" si="1740"/>
        <v>17907.07812546182</v>
      </c>
      <c r="E682" s="334" t="str">
        <f t="shared" si="1687"/>
        <v>17907.0781254618i</v>
      </c>
      <c r="F682" s="334" t="str">
        <f t="shared" si="1743"/>
        <v>0.837133383060658-0.854601336686809i</v>
      </c>
      <c r="G682" s="334" t="str">
        <f t="shared" si="1744"/>
        <v>-3.24294398676883-0.739120753733528i</v>
      </c>
      <c r="H682" s="334" t="str">
        <f t="shared" si="1745"/>
        <v>0.0069323904967855-0.00689593444036552i</v>
      </c>
      <c r="I682" s="334" t="str">
        <f t="shared" si="1688"/>
        <v>0.00191179419683444-0.000639708926625559i</v>
      </c>
      <c r="J682" s="336" t="str">
        <f>IMPRODUCT(1/Nt_input,BS625)</f>
        <v>0</v>
      </c>
      <c r="K682" s="336" t="str">
        <f t="shared" si="1689"/>
        <v>0</v>
      </c>
      <c r="L682" s="336" t="e">
        <f t="shared" si="1690"/>
        <v>#NUM!</v>
      </c>
      <c r="M682" s="336">
        <f t="shared" si="1746"/>
        <v>396.82803357918181</v>
      </c>
      <c r="N682" s="337">
        <f t="shared" si="1747"/>
        <v>-3.1719664208182157</v>
      </c>
      <c r="O682" s="336" t="str">
        <f t="shared" si="1748"/>
        <v>-2.45196320100807-2.01227419495967i</v>
      </c>
      <c r="P682" s="336" t="str">
        <f t="shared" si="1749"/>
        <v>-0.618819950461653-3.11101797547185i</v>
      </c>
      <c r="Q682" s="336" t="str">
        <f t="shared" si="1691"/>
        <v>1.49525462009523-2.79742463631859i</v>
      </c>
      <c r="R682" s="336" t="str">
        <f t="shared" si="1692"/>
        <v>2.930514854007-1.21385899726559i</v>
      </c>
      <c r="S682" s="336" t="str">
        <f t="shared" si="1693"/>
        <v>3.03538261166908+0.920773248729197i</v>
      </c>
      <c r="T682" s="336" t="str">
        <f t="shared" si="1694"/>
        <v>1.76225012354429+2.63739369015444i</v>
      </c>
      <c r="U682" s="336" t="str">
        <f t="shared" si="1695"/>
        <v>-0.310907077790092+3.15669253551535i</v>
      </c>
      <c r="V682" s="336" t="str">
        <f t="shared" si="1696"/>
        <v>-2.2429189658567+2.24291896585646i</v>
      </c>
      <c r="W682" s="336" t="str">
        <f t="shared" si="1697"/>
        <v>-3.15669253551535+0.310907077790087i</v>
      </c>
      <c r="X682" s="336" t="str">
        <f t="shared" si="1698"/>
        <v>-2.63739369015443-1.76225012354431i</v>
      </c>
      <c r="Y682" s="336" t="str">
        <f t="shared" si="1699"/>
        <v>-0.920773248729181-3.03538261166908i</v>
      </c>
      <c r="Z682" s="336" t="str">
        <f t="shared" si="1700"/>
        <v>1.21385899726562-2.930514854007i</v>
      </c>
      <c r="AA682" s="336" t="str">
        <f t="shared" si="1701"/>
        <v>2.79742463631846-1.49525462009547i</v>
      </c>
      <c r="AB682" s="336" t="str">
        <f t="shared" si="1702"/>
        <v>3.11101797547185+0.618819950461656i</v>
      </c>
      <c r="AC682" s="336" t="str">
        <f t="shared" si="1703"/>
        <v>2.01227419495971+2.45196320100804i</v>
      </c>
      <c r="AD682" s="336" t="str">
        <f t="shared" si="1704"/>
        <v>-2.79791025524444E-14+3.17196642081822i</v>
      </c>
      <c r="AE682" s="336" t="str">
        <f t="shared" si="1705"/>
        <v>-2.01227419495975+2.451963201008i</v>
      </c>
      <c r="AF682" s="336" t="str">
        <f t="shared" si="1706"/>
        <v>-3.11101797547167+0.618819950462576i</v>
      </c>
      <c r="AG682" s="336" t="str">
        <f t="shared" si="1707"/>
        <v>-2.79742463631918-1.49525462009413i</v>
      </c>
      <c r="AH682" s="336" t="str">
        <f t="shared" si="1708"/>
        <v>-1.2138589972644-2.9305148540075i</v>
      </c>
      <c r="AI682" s="336" t="str">
        <f t="shared" si="1709"/>
        <v>0.920773248729838-3.03538261166889i</v>
      </c>
      <c r="AJ682" s="336" t="str">
        <f t="shared" si="1710"/>
        <v>2.63739369015445-1.76225012354428i</v>
      </c>
      <c r="AK682" s="336" t="str">
        <f t="shared" si="1711"/>
        <v>3.15669253551541+0.310907077789537i</v>
      </c>
      <c r="AL682" s="336" t="str">
        <f t="shared" si="1712"/>
        <v>2.24291896585733+2.24291896585583i</v>
      </c>
      <c r="AM682" s="336" t="str">
        <f t="shared" si="1713"/>
        <v>0.310907077788511+3.15669253551551i</v>
      </c>
      <c r="AN682" s="336" t="str">
        <f t="shared" si="1714"/>
        <v>-1.76225012354514+2.63739369015387i</v>
      </c>
      <c r="AO682" s="336" t="str">
        <f t="shared" si="1715"/>
        <v>-3.03538261166918+0.920773248728851i</v>
      </c>
      <c r="AP682" s="336" t="str">
        <f t="shared" si="1716"/>
        <v>-2.93051485400712-1.21385899726531i</v>
      </c>
      <c r="AQ682" s="336" t="str">
        <f t="shared" si="1717"/>
        <v>-1.495254620096-2.79742463631817i</v>
      </c>
      <c r="AR682" s="336" t="str">
        <f t="shared" si="1718"/>
        <v>0.618819950460448-3.11101797547209i</v>
      </c>
      <c r="AS682" s="336" t="str">
        <f t="shared" si="1719"/>
        <v>2.45196320100889-2.01227419495867i</v>
      </c>
      <c r="AT682" s="336" t="str">
        <f t="shared" si="1720"/>
        <v>3.17196642081822+6.87027160653347E-13i</v>
      </c>
      <c r="AU682" s="336" t="str">
        <f t="shared" si="1721"/>
        <v>2.45196320100801+2.01227419495974i</v>
      </c>
      <c r="AV682" s="336" t="str">
        <f t="shared" si="1722"/>
        <v>0.618819950462193+3.11101797547174i</v>
      </c>
      <c r="AW682" s="336" t="str">
        <f t="shared" si="1723"/>
        <v>-1.49525462009443+2.79742463631902i</v>
      </c>
      <c r="AX682" s="336" t="str">
        <f t="shared" si="1724"/>
        <v>-2.93051485400761+1.21385899726412i</v>
      </c>
      <c r="AY682" s="336" t="str">
        <f t="shared" si="1725"/>
        <v>-3.03538261166878-0.920773248730168i</v>
      </c>
      <c r="AZ682" s="336" t="str">
        <f t="shared" si="1726"/>
        <v>-1.762250123544-2.63739369015464i</v>
      </c>
      <c r="BA682" s="336" t="str">
        <f t="shared" si="1727"/>
        <v>0.310907077789789-3.15669253551538i</v>
      </c>
      <c r="BB682" s="336" t="str">
        <f t="shared" si="1728"/>
        <v>2.24291896585607-2.24291896585709i</v>
      </c>
      <c r="BC682" s="336" t="str">
        <f t="shared" si="1729"/>
        <v>3.15669253551523-0.310907077791309i</v>
      </c>
      <c r="BD682" s="336" t="str">
        <f t="shared" si="1730"/>
        <v>2.63739369015368+1.76225012354543i</v>
      </c>
      <c r="BE682" s="336" t="str">
        <f t="shared" si="1731"/>
        <v>0.920773248728525+3.03538261166928i</v>
      </c>
      <c r="BF682" s="336" t="str">
        <f t="shared" si="1732"/>
        <v>-1.21385899726563+2.93051485400699i</v>
      </c>
      <c r="BG682" s="336" t="str">
        <f t="shared" si="1733"/>
        <v>-2.79742463631834+1.4952546200957i</v>
      </c>
      <c r="BH682" s="336" t="str">
        <f t="shared" si="1734"/>
        <v>-3.111017975472-0.618819950460873i</v>
      </c>
      <c r="BI682" s="336" t="str">
        <f t="shared" si="1735"/>
        <v>-2.01227419496085-2.4519632010071i</v>
      </c>
      <c r="BJ682" s="336" t="str">
        <f t="shared" si="1736"/>
        <v>9.40388033044525E-13-3.17196642081822i</v>
      </c>
      <c r="BK682" s="336" t="str">
        <f t="shared" si="1737"/>
        <v>2.01227419496007-2.45196320100774i</v>
      </c>
      <c r="BL682" s="336" t="str">
        <f t="shared" si="1738"/>
        <v>3.11101797547181-0.618819950461856i</v>
      </c>
      <c r="BM682" s="176"/>
      <c r="BN682" s="176"/>
      <c r="BO682" s="176"/>
      <c r="BP682" s="176"/>
      <c r="BQ682" s="176"/>
      <c r="BR682" s="176"/>
      <c r="BS682" s="176"/>
      <c r="BT682" s="176"/>
      <c r="BU682" s="176"/>
      <c r="BV682" s="176"/>
      <c r="CH682" s="336" t="e">
        <f t="shared" si="1739"/>
        <v>#NUM!</v>
      </c>
    </row>
    <row r="683" spans="1:123" s="336" customFormat="1">
      <c r="A683" s="334">
        <f t="shared" si="1741"/>
        <v>1.8125000000000009E-2</v>
      </c>
      <c r="B683" s="335">
        <v>58</v>
      </c>
      <c r="C683" s="335">
        <f t="shared" si="1742"/>
        <v>2900</v>
      </c>
      <c r="D683" s="335">
        <f t="shared" si="1740"/>
        <v>18221.237390820799</v>
      </c>
      <c r="E683" s="334" t="str">
        <f t="shared" si="1687"/>
        <v>18221.2373908208i</v>
      </c>
      <c r="F683" s="334" t="str">
        <f t="shared" si="1743"/>
        <v>0.835723040932659-0.841995602806746i</v>
      </c>
      <c r="G683" s="334" t="str">
        <f t="shared" si="1744"/>
        <v>-3.25902252206171-0.748173624812176i</v>
      </c>
      <c r="H683" s="334" t="str">
        <f t="shared" si="1745"/>
        <v>0.00692109330853386-0.00679150447622402i</v>
      </c>
      <c r="I683" s="334" t="str">
        <f t="shared" si="1688"/>
        <v>0.00189912643502151-0.000635704759349602i</v>
      </c>
      <c r="J683" s="336" t="str">
        <f>IMPRODUCT(1/Nt_input,BT625)</f>
        <v>0</v>
      </c>
      <c r="K683" s="336" t="str">
        <f t="shared" si="1689"/>
        <v>0</v>
      </c>
      <c r="L683" s="336" t="e">
        <f t="shared" si="1690"/>
        <v>#NUM!</v>
      </c>
      <c r="M683" s="336">
        <f t="shared" si="1746"/>
        <v>397.22214883490199</v>
      </c>
      <c r="N683" s="337">
        <f t="shared" si="1747"/>
        <v>-2.7778511650979998</v>
      </c>
      <c r="O683" s="336" t="str">
        <f t="shared" si="1748"/>
        <v>-2.30969883127821-1.54329141908727i</v>
      </c>
      <c r="P683" s="336" t="str">
        <f t="shared" si="1749"/>
        <v>-1.06303761845907-2.56639983579667i</v>
      </c>
      <c r="Q683" s="336" t="str">
        <f t="shared" si="1691"/>
        <v>0.541931878311851-2.72447553387908i</v>
      </c>
      <c r="R683" s="336" t="str">
        <f t="shared" si="1692"/>
        <v>1.96423739596775-1.96423739596775i</v>
      </c>
      <c r="S683" s="336" t="str">
        <f t="shared" si="1693"/>
        <v>2.72447553387908-0.541931878311842i</v>
      </c>
      <c r="T683" s="336" t="str">
        <f t="shared" si="1694"/>
        <v>2.56639983579667+1.06303761845908i</v>
      </c>
      <c r="U683" s="336" t="str">
        <f t="shared" si="1695"/>
        <v>1.54329141908727+2.30969883127821i</v>
      </c>
      <c r="V683" s="336" t="str">
        <f t="shared" si="1696"/>
        <v>-3.01175226804063E-19+2.777851165098i</v>
      </c>
      <c r="W683" s="336" t="str">
        <f t="shared" si="1697"/>
        <v>-1.54329141908728+2.3096988312782i</v>
      </c>
      <c r="X683" s="336" t="str">
        <f t="shared" si="1698"/>
        <v>-2.56639983579668+1.06303761845906i</v>
      </c>
      <c r="Y683" s="336" t="str">
        <f t="shared" si="1699"/>
        <v>-2.72447553387908-0.541931878311851i</v>
      </c>
      <c r="Z683" s="336" t="str">
        <f t="shared" si="1700"/>
        <v>-1.96423739596773-1.96423739596776i</v>
      </c>
      <c r="AA683" s="336" t="str">
        <f t="shared" si="1701"/>
        <v>-0.541931878311831-2.72447553387909i</v>
      </c>
      <c r="AB683" s="336" t="str">
        <f t="shared" si="1702"/>
        <v>1.06303761845908-2.56639983579667i</v>
      </c>
      <c r="AC683" s="336" t="str">
        <f t="shared" si="1703"/>
        <v>2.30969883127821-1.54329141908727i</v>
      </c>
      <c r="AD683" s="336" t="str">
        <f t="shared" si="1704"/>
        <v>2.777851165098+6.02350453608128E-19i</v>
      </c>
      <c r="AE683" s="336" t="str">
        <f t="shared" si="1705"/>
        <v>2.30969883127821+1.54329141908727i</v>
      </c>
      <c r="AF683" s="336" t="str">
        <f t="shared" si="1706"/>
        <v>1.06303761845904+2.56639983579668i</v>
      </c>
      <c r="AG683" s="336" t="str">
        <f t="shared" si="1707"/>
        <v>-0.541931878313226+2.72447553387881i</v>
      </c>
      <c r="AH683" s="336" t="str">
        <f t="shared" si="1708"/>
        <v>-1.96423739596776+1.96423739596773i</v>
      </c>
      <c r="AI683" s="336" t="str">
        <f t="shared" si="1709"/>
        <v>-2.72447553387882+0.541931878313187i</v>
      </c>
      <c r="AJ683" s="336" t="str">
        <f t="shared" si="1710"/>
        <v>-2.56639983579667-1.06303761845908i</v>
      </c>
      <c r="AK683" s="336" t="str">
        <f t="shared" si="1711"/>
        <v>-1.54329141908612-2.30969883127898i</v>
      </c>
      <c r="AL683" s="336" t="str">
        <f t="shared" si="1712"/>
        <v>3.94765428533426E-14-2.777851165098i</v>
      </c>
      <c r="AM683" s="336" t="str">
        <f t="shared" si="1713"/>
        <v>1.54329141908841-2.30969883127744i</v>
      </c>
      <c r="AN683" s="336" t="str">
        <f t="shared" si="1714"/>
        <v>2.56639983579668-1.06303761845904i</v>
      </c>
      <c r="AO683" s="336" t="str">
        <f t="shared" si="1715"/>
        <v>2.7244755338788+0.541931878313265i</v>
      </c>
      <c r="AP683" s="336" t="str">
        <f t="shared" si="1716"/>
        <v>1.96423739596773+1.96423739596776i</v>
      </c>
      <c r="AQ683" s="336" t="str">
        <f t="shared" si="1717"/>
        <v>0.541931878313226+2.72447553387881i</v>
      </c>
      <c r="AR683" s="336" t="str">
        <f t="shared" si="1718"/>
        <v>-1.06303761845908+2.56639983579667i</v>
      </c>
      <c r="AS683" s="336" t="str">
        <f t="shared" si="1719"/>
        <v>-2.30969883127747+1.54329141908838i</v>
      </c>
      <c r="AT683" s="336" t="str">
        <f t="shared" si="1720"/>
        <v>-2.777851165098-1.20470090721626E-18i</v>
      </c>
      <c r="AU683" s="336" t="str">
        <f t="shared" si="1721"/>
        <v>-2.30969883127896-1.54329141908615i</v>
      </c>
      <c r="AV683" s="336" t="str">
        <f t="shared" si="1722"/>
        <v>-1.06303761845908-2.56639983579667i</v>
      </c>
      <c r="AW683" s="336" t="str">
        <f t="shared" si="1723"/>
        <v>0.541931878313226-2.72447553387881i</v>
      </c>
      <c r="AX683" s="336" t="str">
        <f t="shared" si="1724"/>
        <v>1.96423739596779-1.9642373959677i</v>
      </c>
      <c r="AY683" s="336" t="str">
        <f t="shared" si="1725"/>
        <v>2.72447553387882-0.541931878313187i</v>
      </c>
      <c r="AZ683" s="336" t="str">
        <f t="shared" si="1726"/>
        <v>2.56639983579665+1.06303761845911i</v>
      </c>
      <c r="BA683" s="336" t="str">
        <f t="shared" si="1727"/>
        <v>1.54329141908612+2.30969883127898i</v>
      </c>
      <c r="BB683" s="336" t="str">
        <f t="shared" si="1728"/>
        <v>-3.94771452037962E-14+2.777851165098i</v>
      </c>
      <c r="BC683" s="336" t="str">
        <f t="shared" si="1729"/>
        <v>-1.54329141908848+2.3096988312774i</v>
      </c>
      <c r="BD683" s="336" t="str">
        <f t="shared" si="1730"/>
        <v>-2.56639983579668+1.06303761845904i</v>
      </c>
      <c r="BE683" s="336" t="str">
        <f t="shared" si="1731"/>
        <v>-2.72447553387936-0.541931878310476i</v>
      </c>
      <c r="BF683" s="336" t="str">
        <f t="shared" si="1732"/>
        <v>-1.96423739596773-1.96423739596776i</v>
      </c>
      <c r="BG683" s="336" t="str">
        <f t="shared" si="1733"/>
        <v>-0.541931878313226-2.72447553387881i</v>
      </c>
      <c r="BH683" s="336" t="str">
        <f t="shared" si="1734"/>
        <v>1.06303761845915-2.56639983579664i</v>
      </c>
      <c r="BI683" s="336" t="str">
        <f t="shared" si="1735"/>
        <v>2.30969883127742-1.54329141908845i</v>
      </c>
      <c r="BJ683" s="336" t="str">
        <f t="shared" si="1736"/>
        <v>2.777851165098+7.89530857066854E-14i</v>
      </c>
      <c r="BK683" s="336" t="str">
        <f t="shared" si="1737"/>
        <v>2.30969883127742+1.54329141908845i</v>
      </c>
      <c r="BL683" s="336" t="str">
        <f t="shared" si="1738"/>
        <v>1.063037618459+2.5663998357967i</v>
      </c>
      <c r="BM683" s="176"/>
      <c r="BN683" s="176"/>
      <c r="BO683" s="176"/>
      <c r="BP683" s="176"/>
      <c r="BQ683" s="176"/>
      <c r="BR683" s="176"/>
      <c r="BS683" s="176"/>
      <c r="BT683" s="176"/>
      <c r="BU683" s="176"/>
      <c r="BV683" s="176"/>
      <c r="CH683" s="336" t="e">
        <f t="shared" si="1739"/>
        <v>#NUM!</v>
      </c>
    </row>
    <row r="684" spans="1:123" s="336" customFormat="1">
      <c r="A684" s="334">
        <f t="shared" si="1741"/>
        <v>1.8437500000000009E-2</v>
      </c>
      <c r="B684" s="335">
        <v>59</v>
      </c>
      <c r="C684" s="335">
        <f t="shared" si="1742"/>
        <v>2950</v>
      </c>
      <c r="D684" s="335">
        <f t="shared" si="1740"/>
        <v>18535.396656179779</v>
      </c>
      <c r="E684" s="334" t="str">
        <f t="shared" si="1687"/>
        <v>18535.3966561798i</v>
      </c>
      <c r="F684" s="334" t="str">
        <f t="shared" si="1743"/>
        <v>0.834375432428187-0.829849122168308i</v>
      </c>
      <c r="G684" s="334" t="str">
        <f t="shared" si="1744"/>
        <v>-3.27522261506773-0.756883828580082i</v>
      </c>
      <c r="H684" s="334" t="str">
        <f t="shared" si="1745"/>
        <v>0.00691031234190967-0.00669082633221679i</v>
      </c>
      <c r="I684" s="334" t="str">
        <f t="shared" si="1688"/>
        <v>0.00188678951325473-0.000631571937811163i</v>
      </c>
      <c r="J684" s="336" t="str">
        <f>IMPRODUCT(1/Nt_input,BU625)</f>
        <v>0</v>
      </c>
      <c r="K684" s="336" t="str">
        <f t="shared" si="1689"/>
        <v>0</v>
      </c>
      <c r="L684" s="336" t="e">
        <f t="shared" si="1690"/>
        <v>#NUM!</v>
      </c>
      <c r="M684" s="336">
        <f t="shared" si="1746"/>
        <v>397.64301631587</v>
      </c>
      <c r="N684" s="337">
        <f t="shared" si="1747"/>
        <v>-2.3569836841299741</v>
      </c>
      <c r="O684" s="336" t="str">
        <f t="shared" si="1748"/>
        <v>-2.07867403075635-1.11107441745099i</v>
      </c>
      <c r="P684" s="336" t="str">
        <f t="shared" si="1749"/>
        <v>-1.30946997461556-1.95976031004693i</v>
      </c>
      <c r="Q684" s="336" t="str">
        <f t="shared" si="1691"/>
        <v>-0.231024800521746-2.34563416346173i</v>
      </c>
      <c r="R684" s="336" t="str">
        <f t="shared" si="1692"/>
        <v>0.90197860627143-2.17756898423071i</v>
      </c>
      <c r="S684" s="336" t="str">
        <f t="shared" si="1693"/>
        <v>1.82197302623789-1.49525462009533i</v>
      </c>
      <c r="T684" s="336" t="str">
        <f t="shared" si="1694"/>
        <v>2.31169490354525-0.459824705923714i</v>
      </c>
      <c r="U684" s="336" t="str">
        <f t="shared" si="1695"/>
        <v>2.2554927580067+0.684196248041641i</v>
      </c>
      <c r="V684" s="336" t="str">
        <f t="shared" si="1696"/>
        <v>1.66663914619427+1.66663914619444i</v>
      </c>
      <c r="W684" s="336" t="str">
        <f t="shared" si="1697"/>
        <v>0.684196248041629+2.2554927580067i</v>
      </c>
      <c r="X684" s="336" t="str">
        <f t="shared" si="1698"/>
        <v>-0.459824705923709+2.31169490354525i</v>
      </c>
      <c r="Y684" s="336" t="str">
        <f t="shared" si="1699"/>
        <v>-1.49525462009533+1.82197302623789i</v>
      </c>
      <c r="Z684" s="336" t="str">
        <f t="shared" si="1700"/>
        <v>-2.1775689842307+0.901978606271442i</v>
      </c>
      <c r="AA684" s="336" t="str">
        <f t="shared" si="1701"/>
        <v>-2.34563416346173-0.23102480052175i</v>
      </c>
      <c r="AB684" s="336" t="str">
        <f t="shared" si="1702"/>
        <v>-1.95976031004692-1.30946997461558i</v>
      </c>
      <c r="AC684" s="336" t="str">
        <f t="shared" si="1703"/>
        <v>-1.11107441745095-2.07867403075637i</v>
      </c>
      <c r="AD684" s="336" t="str">
        <f t="shared" si="1704"/>
        <v>1.27054260982862E-14-2.35698368412997i</v>
      </c>
      <c r="AE684" s="336" t="str">
        <f t="shared" si="1705"/>
        <v>1.11107441745094-2.07867403075637i</v>
      </c>
      <c r="AF684" s="336" t="str">
        <f t="shared" si="1706"/>
        <v>1.95976031004732-1.30946997461497i</v>
      </c>
      <c r="AG684" s="336" t="str">
        <f t="shared" si="1707"/>
        <v>2.34563416346182-0.231024800520825i</v>
      </c>
      <c r="AH684" s="336" t="str">
        <f t="shared" si="1708"/>
        <v>2.17756898423106+0.901978606270567i</v>
      </c>
      <c r="AI684" s="336" t="str">
        <f t="shared" si="1709"/>
        <v>1.4952546200957+1.82197302623759i</v>
      </c>
      <c r="AJ684" s="336" t="str">
        <f t="shared" si="1710"/>
        <v>0.4598247059237+2.31169490354525i</v>
      </c>
      <c r="AK684" s="336" t="str">
        <f t="shared" si="1711"/>
        <v>-0.684196248042101+2.25549275800656i</v>
      </c>
      <c r="AL684" s="336" t="str">
        <f t="shared" si="1712"/>
        <v>-1.66663914619496+1.66663914619375i</v>
      </c>
      <c r="AM684" s="336" t="str">
        <f t="shared" si="1713"/>
        <v>-2.25549275800635+0.68419624804277i</v>
      </c>
      <c r="AN684" s="336" t="str">
        <f t="shared" si="1714"/>
        <v>-2.31169490354539-0.459824705923016i</v>
      </c>
      <c r="AO684" s="336" t="str">
        <f t="shared" si="1715"/>
        <v>-1.82197302623803-1.49525462009516i</v>
      </c>
      <c r="AP684" s="336" t="str">
        <f t="shared" si="1716"/>
        <v>-0.901978606271183-2.17756898423081i</v>
      </c>
      <c r="AQ684" s="336" t="str">
        <f t="shared" si="1717"/>
        <v>0.231024800522429-2.34563416346166i</v>
      </c>
      <c r="AR684" s="336" t="str">
        <f t="shared" si="1718"/>
        <v>1.30946997461634-1.95976031004641i</v>
      </c>
      <c r="AS684" s="336" t="str">
        <f t="shared" si="1719"/>
        <v>2.07867403075593-1.11107441745177i</v>
      </c>
      <c r="AT684" s="336" t="str">
        <f t="shared" si="1720"/>
        <v>2.35698368412997-4.43515685621245E-13i</v>
      </c>
      <c r="AU684" s="336" t="str">
        <f t="shared" si="1721"/>
        <v>2.07867403075638+1.11107441745092i</v>
      </c>
      <c r="AV684" s="336" t="str">
        <f t="shared" si="1722"/>
        <v>1.30946997461518+1.95976031004718i</v>
      </c>
      <c r="AW684" s="336" t="str">
        <f t="shared" si="1723"/>
        <v>0.231024800521046+2.3456341634618i</v>
      </c>
      <c r="AX684" s="336" t="str">
        <f t="shared" si="1724"/>
        <v>-0.901978606270362+2.17756898423115i</v>
      </c>
      <c r="AY684" s="336" t="str">
        <f t="shared" si="1725"/>
        <v>-1.82197302623743+1.4952546200959i</v>
      </c>
      <c r="AZ684" s="336" t="str">
        <f t="shared" si="1726"/>
        <v>-2.3116949035452+0.459824705923952i</v>
      </c>
      <c r="BA684" s="336" t="str">
        <f t="shared" si="1727"/>
        <v>-2.25549275800663-0.684196248041858i</v>
      </c>
      <c r="BB684" s="336" t="str">
        <f t="shared" si="1728"/>
        <v>-1.66663914619393-1.66663914619478i</v>
      </c>
      <c r="BC684" s="336" t="str">
        <f t="shared" si="1729"/>
        <v>-0.684196248040708-2.25549275800698i</v>
      </c>
      <c r="BD684" s="336" t="str">
        <f t="shared" si="1730"/>
        <v>0.459824705922764-2.31169490354544i</v>
      </c>
      <c r="BE684" s="336" t="str">
        <f t="shared" si="1731"/>
        <v>1.49525462009496-1.8219730262382i</v>
      </c>
      <c r="BF684" s="336" t="str">
        <f t="shared" si="1732"/>
        <v>2.17756898423071-0.901978606271418i</v>
      </c>
      <c r="BG684" s="336" t="str">
        <f t="shared" si="1733"/>
        <v>2.34563416346168+0.231024800522242i</v>
      </c>
      <c r="BH684" s="336" t="str">
        <f t="shared" si="1734"/>
        <v>1.95976031004651+1.30946997461618i</v>
      </c>
      <c r="BI684" s="336" t="str">
        <f t="shared" si="1735"/>
        <v>1.11107441745199+2.07867403075581i</v>
      </c>
      <c r="BJ684" s="336" t="str">
        <f t="shared" si="1736"/>
        <v>6.98768281133139E-13+2.35698368412997i</v>
      </c>
      <c r="BK684" s="336" t="str">
        <f t="shared" si="1737"/>
        <v>-1.11107441745076+2.07867403075647i</v>
      </c>
      <c r="BL684" s="336" t="str">
        <f t="shared" si="1738"/>
        <v>-1.95976031004708+1.30946997461534i</v>
      </c>
      <c r="BM684" s="176"/>
      <c r="BN684" s="176"/>
      <c r="BO684" s="176"/>
      <c r="BP684" s="176"/>
      <c r="BQ684" s="176"/>
      <c r="BR684" s="176"/>
      <c r="BS684" s="176"/>
      <c r="BT684" s="176"/>
      <c r="BU684" s="176"/>
      <c r="BV684" s="176"/>
      <c r="CH684" s="336" t="e">
        <f t="shared" si="1739"/>
        <v>#NUM!</v>
      </c>
    </row>
    <row r="685" spans="1:123" s="336" customFormat="1">
      <c r="A685" s="334">
        <f t="shared" si="1741"/>
        <v>1.875000000000001E-2</v>
      </c>
      <c r="B685" s="335">
        <v>60</v>
      </c>
      <c r="C685" s="335">
        <f t="shared" si="1742"/>
        <v>3000</v>
      </c>
      <c r="D685" s="335">
        <f t="shared" si="1740"/>
        <v>18849.555921538758</v>
      </c>
      <c r="E685" s="334" t="str">
        <f t="shared" si="1687"/>
        <v>18849.5559215388i</v>
      </c>
      <c r="F685" s="334" t="str">
        <f t="shared" si="1743"/>
        <v>0.833086288742478-0.818139102360343i</v>
      </c>
      <c r="G685" s="334" t="str">
        <f t="shared" si="1744"/>
        <v>-3.2915380923237-0.765253038837637i</v>
      </c>
      <c r="H685" s="334" t="str">
        <f t="shared" si="1745"/>
        <v>0.00690001272714239-0.00659371385320589i</v>
      </c>
      <c r="I685" s="334" t="str">
        <f t="shared" si="1688"/>
        <v>0.00187477307606396-0.000627321760914605i</v>
      </c>
      <c r="J685" s="336" t="str">
        <f>IMPRODUCT(1/Nt_input,BV625)</f>
        <v>0</v>
      </c>
      <c r="K685" s="336" t="str">
        <f t="shared" si="1689"/>
        <v>0</v>
      </c>
      <c r="L685" s="336" t="e">
        <f t="shared" si="1690"/>
        <v>#NUM!</v>
      </c>
      <c r="M685" s="336">
        <f t="shared" si="1746"/>
        <v>398.08658283817454</v>
      </c>
      <c r="N685" s="337">
        <f t="shared" si="1747"/>
        <v>-1.9134171618254356</v>
      </c>
      <c r="O685" s="336" t="str">
        <f t="shared" si="1748"/>
        <v>-1.76776695296636-0.73223304703363i</v>
      </c>
      <c r="P685" s="336" t="str">
        <f t="shared" si="1749"/>
        <v>-1.35299025036545-1.35299025036552i</v>
      </c>
      <c r="Q685" s="336" t="str">
        <f t="shared" si="1691"/>
        <v>-0.732233047033651-1.76776695296635i</v>
      </c>
      <c r="R685" s="336" t="str">
        <f t="shared" si="1692"/>
        <v>9.35287799344841E-14-1.91341716182544i</v>
      </c>
      <c r="S685" s="336" t="str">
        <f t="shared" si="1693"/>
        <v>0.732233047033648-1.76776695296635i</v>
      </c>
      <c r="T685" s="336" t="str">
        <f t="shared" si="1694"/>
        <v>1.35299025036545-1.35299025036552i</v>
      </c>
      <c r="U685" s="336" t="str">
        <f t="shared" si="1695"/>
        <v>1.76776695296638-0.732233047033565i</v>
      </c>
      <c r="V685" s="336" t="str">
        <f t="shared" si="1696"/>
        <v>1.91341716182544-3.28149320495975E-15i</v>
      </c>
      <c r="W685" s="336" t="str">
        <f t="shared" si="1697"/>
        <v>1.76776695296638+0.732233047033558i</v>
      </c>
      <c r="X685" s="336" t="str">
        <f t="shared" si="1698"/>
        <v>1.35299025036545+1.35299025036552i</v>
      </c>
      <c r="Y685" s="336" t="str">
        <f t="shared" si="1699"/>
        <v>0.732233047033661+1.76776695296634i</v>
      </c>
      <c r="Z685" s="336" t="str">
        <f t="shared" si="1700"/>
        <v>-8.34494634054556E-14+1.91341716182544i</v>
      </c>
      <c r="AA685" s="336" t="str">
        <f t="shared" si="1701"/>
        <v>-0.732233047033638+1.76776695296635i</v>
      </c>
      <c r="AB685" s="336" t="str">
        <f t="shared" si="1702"/>
        <v>-1.35299025036544+1.35299025036552i</v>
      </c>
      <c r="AC685" s="336" t="str">
        <f t="shared" si="1703"/>
        <v>-1.76776695296638+0.732233047033567i</v>
      </c>
      <c r="AD685" s="336" t="str">
        <f t="shared" si="1704"/>
        <v>-1.91341716182544+6.5629864099195E-15i</v>
      </c>
      <c r="AE685" s="336" t="str">
        <f t="shared" si="1705"/>
        <v>-1.7677669529666-0.732233047033028i</v>
      </c>
      <c r="AF685" s="336" t="str">
        <f t="shared" si="1706"/>
        <v>-1.35299025036612-1.35299025036484i</v>
      </c>
      <c r="AG685" s="336" t="str">
        <f t="shared" si="1707"/>
        <v>-0.732233047032947-1.76776695296664i</v>
      </c>
      <c r="AH685" s="336" t="str">
        <f t="shared" si="1708"/>
        <v>4.7444172299649E-13-1.91341716182544i</v>
      </c>
      <c r="AI685" s="336" t="str">
        <f t="shared" si="1709"/>
        <v>0.732233047033824-1.76776695296627i</v>
      </c>
      <c r="AJ685" s="336" t="str">
        <f t="shared" si="1710"/>
        <v>1.35299025036543-1.35299025036554i</v>
      </c>
      <c r="AK685" s="336" t="str">
        <f t="shared" si="1711"/>
        <v>1.76776695296623-0.732233047033935i</v>
      </c>
      <c r="AL685" s="336" t="str">
        <f t="shared" si="1712"/>
        <v>1.91341716182544-5.94457285484801E-13i</v>
      </c>
      <c r="AM685" s="336" t="str">
        <f t="shared" si="1713"/>
        <v>1.76776695296668+0.732233047032836i</v>
      </c>
      <c r="AN685" s="336" t="str">
        <f t="shared" si="1714"/>
        <v>1.35299025036493+1.35299025036604i</v>
      </c>
      <c r="AO685" s="336" t="str">
        <f t="shared" si="1715"/>
        <v>0.732233047033139+1.76776695296656i</v>
      </c>
      <c r="AP685" s="336" t="str">
        <f t="shared" si="1716"/>
        <v>-2.67225530069464E-13+1.91341716182544i</v>
      </c>
      <c r="AQ685" s="336" t="str">
        <f t="shared" si="1717"/>
        <v>-0.732233047033632+1.76776695296635i</v>
      </c>
      <c r="AR685" s="336" t="str">
        <f t="shared" si="1718"/>
        <v>-1.3529902503653+1.35299025036566i</v>
      </c>
      <c r="AS685" s="336" t="str">
        <f t="shared" si="1719"/>
        <v>-1.76776695296616+0.732233047034101i</v>
      </c>
      <c r="AT685" s="336" t="str">
        <f t="shared" si="1720"/>
        <v>-1.91341716182544+7.7448218511555E-13i</v>
      </c>
      <c r="AU685" s="336" t="str">
        <f t="shared" si="1721"/>
        <v>-1.76776695296602-0.732233047034428i</v>
      </c>
      <c r="AV685" s="336" t="str">
        <f t="shared" si="1722"/>
        <v>-1.35299025036505-1.35299025036591i</v>
      </c>
      <c r="AW685" s="336" t="str">
        <f t="shared" si="1723"/>
        <v>-0.732233047033305-1.76776695296649i</v>
      </c>
      <c r="AX685" s="336" t="str">
        <f t="shared" si="1724"/>
        <v>8.72006304387139E-14-1.91341716182544i</v>
      </c>
      <c r="AY685" s="336" t="str">
        <f t="shared" si="1725"/>
        <v>0.732233047033466-1.76776695296642i</v>
      </c>
      <c r="AZ685" s="336" t="str">
        <f t="shared" si="1726"/>
        <v>1.35299025036518-1.35299025036579i</v>
      </c>
      <c r="BA685" s="336" t="str">
        <f t="shared" si="1727"/>
        <v>1.76776695296609-0.732233047034268i</v>
      </c>
      <c r="BB685" s="336" t="str">
        <f t="shared" si="1728"/>
        <v>1.91341716182544+9.48883445992978E-13i</v>
      </c>
      <c r="BC685" s="336" t="str">
        <f t="shared" si="1729"/>
        <v>1.76776695296609+0.732233047034262i</v>
      </c>
      <c r="BD685" s="336" t="str">
        <f t="shared" si="1730"/>
        <v>1.35299025036518+1.35299025036579i</v>
      </c>
      <c r="BE685" s="336" t="str">
        <f t="shared" si="1731"/>
        <v>0.732233047033472+1.76776695296642i</v>
      </c>
      <c r="BF685" s="336" t="str">
        <f t="shared" si="1732"/>
        <v>1.47206855784587E-13+1.91341716182544i</v>
      </c>
      <c r="BG685" s="336" t="str">
        <f t="shared" si="1733"/>
        <v>-0.732233047033299+1.76776695296649i</v>
      </c>
      <c r="BH685" s="336" t="str">
        <f t="shared" si="1734"/>
        <v>-1.35299025036501+1.35299025036595i</v>
      </c>
      <c r="BI685" s="336" t="str">
        <f t="shared" si="1735"/>
        <v>-1.76776695296602+0.732233047034434i</v>
      </c>
      <c r="BJ685" s="336" t="str">
        <f t="shared" si="1736"/>
        <v>-1.91341716182544-7.68858546362229E-13i</v>
      </c>
      <c r="BK685" s="336" t="str">
        <f t="shared" si="1737"/>
        <v>-1.76776695296618-0.732233047034046i</v>
      </c>
      <c r="BL685" s="336" t="str">
        <f t="shared" si="1738"/>
        <v>-1.35299025036531-1.35299025036566i</v>
      </c>
      <c r="BM685" s="176"/>
      <c r="BN685" s="176"/>
      <c r="BO685" s="176"/>
      <c r="BP685" s="176"/>
      <c r="BQ685" s="176"/>
      <c r="BR685" s="176"/>
      <c r="BS685" s="176"/>
      <c r="BT685" s="176"/>
      <c r="BU685" s="176"/>
      <c r="BV685" s="176"/>
      <c r="CH685" s="336" t="e">
        <f t="shared" si="1739"/>
        <v>#NUM!</v>
      </c>
    </row>
    <row r="686" spans="1:123" s="336" customFormat="1">
      <c r="A686" s="334">
        <f t="shared" si="1741"/>
        <v>1.906250000000001E-2</v>
      </c>
      <c r="B686" s="335">
        <v>61</v>
      </c>
      <c r="C686" s="335">
        <f t="shared" si="1742"/>
        <v>3050</v>
      </c>
      <c r="D686" s="335">
        <f t="shared" si="1740"/>
        <v>19163.715186897738</v>
      </c>
      <c r="E686" s="334" t="str">
        <f t="shared" si="1687"/>
        <v>19163.7151868977i</v>
      </c>
      <c r="F686" s="334" t="str">
        <f t="shared" si="1743"/>
        <v>0.831851686794831-0.806844229827172i</v>
      </c>
      <c r="G686" s="334" t="str">
        <f t="shared" si="1744"/>
        <v>-3.30796281202632-0.773282917399673i</v>
      </c>
      <c r="H686" s="334" t="str">
        <f t="shared" si="1745"/>
        <v>0.00689016241826609-0.00649999296321467i</v>
      </c>
      <c r="I686" s="334" t="str">
        <f t="shared" si="1688"/>
        <v>0.00186306706914004-0.000622964661606884i</v>
      </c>
      <c r="J686" s="336" t="str">
        <f>IMPRODUCT(1/Nt_input,BW625)</f>
        <v>0</v>
      </c>
      <c r="K686" s="336" t="str">
        <f t="shared" si="1689"/>
        <v>0</v>
      </c>
      <c r="L686" s="336" t="e">
        <f t="shared" si="1690"/>
        <v>#NUM!</v>
      </c>
      <c r="M686" s="336">
        <f t="shared" si="1746"/>
        <v>398.54857661372773</v>
      </c>
      <c r="N686" s="337">
        <f t="shared" si="1747"/>
        <v>-1.4514233862722956</v>
      </c>
      <c r="O686" s="336" t="str">
        <f t="shared" si="1748"/>
        <v>-1.38892558254899-0.421325969243637i</v>
      </c>
      <c r="P686" s="336" t="str">
        <f t="shared" si="1749"/>
        <v>-1.20681444027068-0.806367628921383i</v>
      </c>
      <c r="Q686" s="336" t="str">
        <f t="shared" si="1691"/>
        <v>-0.920773248729168-1.12196544984365i</v>
      </c>
      <c r="R686" s="336" t="str">
        <f t="shared" si="1692"/>
        <v>-0.555435683273682-1.34094035958518i</v>
      </c>
      <c r="S686" s="336" t="str">
        <f t="shared" si="1693"/>
        <v>-0.142264369729832-1.44443438595303i</v>
      </c>
      <c r="T686" s="336" t="str">
        <f t="shared" si="1694"/>
        <v>0.283158655809544-1.42353469288889i</v>
      </c>
      <c r="U686" s="336" t="str">
        <f t="shared" si="1695"/>
        <v>0.684196248041706-1.28004114792603i</v>
      </c>
      <c r="V686" s="336" t="str">
        <f t="shared" si="1696"/>
        <v>1.02631131880593-1.02631131880584i</v>
      </c>
      <c r="W686" s="336" t="str">
        <f t="shared" si="1697"/>
        <v>1.28004114792603-0.684196248041713i</v>
      </c>
      <c r="X686" s="336" t="str">
        <f t="shared" si="1698"/>
        <v>1.42353469288889-0.283158655809552i</v>
      </c>
      <c r="Y686" s="336" t="str">
        <f t="shared" si="1699"/>
        <v>1.44443438595303+0.14226436972983i</v>
      </c>
      <c r="Z686" s="336" t="str">
        <f t="shared" si="1700"/>
        <v>1.34094035958519+0.55543568327367i</v>
      </c>
      <c r="AA686" s="336" t="str">
        <f t="shared" si="1701"/>
        <v>1.12196544984367+0.920773248729154i</v>
      </c>
      <c r="AB686" s="336" t="str">
        <f t="shared" si="1702"/>
        <v>0.806367628921386+1.20681444027068i</v>
      </c>
      <c r="AC686" s="336" t="str">
        <f t="shared" si="1703"/>
        <v>0.421325969243565+1.38892558254901i</v>
      </c>
      <c r="AD686" s="336" t="str">
        <f t="shared" si="1704"/>
        <v>1.77806749183477E-14+1.4514233862723i</v>
      </c>
      <c r="AE686" s="336" t="str">
        <f t="shared" si="1705"/>
        <v>-0.421325969243964+1.38892558254889i</v>
      </c>
      <c r="AF686" s="336" t="str">
        <f t="shared" si="1706"/>
        <v>-0.806367628921133+1.20681444027085i</v>
      </c>
      <c r="AG686" s="336" t="str">
        <f t="shared" si="1707"/>
        <v>-1.12196544984393+0.92077324872883i</v>
      </c>
      <c r="AH686" s="336" t="str">
        <f t="shared" si="1708"/>
        <v>-1.34094035958513+0.555435683273817i</v>
      </c>
      <c r="AI686" s="336" t="str">
        <f t="shared" si="1709"/>
        <v>-1.44443438595309+0.14226436972927i</v>
      </c>
      <c r="AJ686" s="336" t="str">
        <f t="shared" si="1710"/>
        <v>-1.42353469288889-0.283158655809547i</v>
      </c>
      <c r="AK686" s="336" t="str">
        <f t="shared" si="1711"/>
        <v>-1.28004114792569-0.684196248042336i</v>
      </c>
      <c r="AL686" s="336" t="str">
        <f t="shared" si="1712"/>
        <v>-1.02631131880584-1.02631131880592i</v>
      </c>
      <c r="AM686" s="336" t="str">
        <f t="shared" si="1713"/>
        <v>-0.684196248042239-1.28004114792575i</v>
      </c>
      <c r="AN686" s="336" t="str">
        <f t="shared" si="1714"/>
        <v>-0.283158655809437-1.42353469288891i</v>
      </c>
      <c r="AO686" s="336" t="str">
        <f t="shared" si="1715"/>
        <v>0.142264369729402-1.44443438595307i</v>
      </c>
      <c r="AP686" s="336" t="str">
        <f t="shared" si="1716"/>
        <v>0.555435683273939-1.34094035958507i</v>
      </c>
      <c r="AQ686" s="336" t="str">
        <f t="shared" si="1717"/>
        <v>0.920773248728933-1.12196544984385i</v>
      </c>
      <c r="AR686" s="336" t="str">
        <f t="shared" si="1718"/>
        <v>1.20681444027091-0.806367628921041i</v>
      </c>
      <c r="AS686" s="336" t="str">
        <f t="shared" si="1719"/>
        <v>1.38892558254892-0.421325969243858i</v>
      </c>
      <c r="AT686" s="336" t="str">
        <f t="shared" si="1720"/>
        <v>1.4514233862723+5.41965722595043E-13i</v>
      </c>
      <c r="AU686" s="336" t="str">
        <f t="shared" si="1721"/>
        <v>1.38892558254901+0.421325969243553i</v>
      </c>
      <c r="AV686" s="336" t="str">
        <f t="shared" si="1722"/>
        <v>1.20681444027029+0.806367628921977i</v>
      </c>
      <c r="AW686" s="336" t="str">
        <f t="shared" si="1723"/>
        <v>0.920773248729178+1.12196544984364i</v>
      </c>
      <c r="AX686" s="336" t="str">
        <f t="shared" si="1724"/>
        <v>0.555435683274233+1.34094035958495i</v>
      </c>
      <c r="AY686" s="336" t="str">
        <f t="shared" si="1725"/>
        <v>0.142264369729719+1.44443438595304i</v>
      </c>
      <c r="AZ686" s="336" t="str">
        <f t="shared" si="1726"/>
        <v>-0.283158655809084+1.42353469288898i</v>
      </c>
      <c r="BA686" s="336" t="str">
        <f t="shared" si="1727"/>
        <v>-0.684196248041957+1.2800411479259i</v>
      </c>
      <c r="BB686" s="336" t="str">
        <f t="shared" si="1728"/>
        <v>-1.02631131880562+1.02631131880615i</v>
      </c>
      <c r="BC686" s="336" t="str">
        <f t="shared" si="1729"/>
        <v>-1.28004114792622+0.684196248041345i</v>
      </c>
      <c r="BD686" s="336" t="str">
        <f t="shared" si="1730"/>
        <v>-1.42353469288883+0.283158655809859i</v>
      </c>
      <c r="BE686" s="336" t="str">
        <f t="shared" si="1731"/>
        <v>-1.44443438595297-0.14226436973041i</v>
      </c>
      <c r="BF686" s="336" t="str">
        <f t="shared" si="1732"/>
        <v>-1.34094035958524-0.555435683273541i</v>
      </c>
      <c r="BG686" s="336" t="str">
        <f t="shared" si="1733"/>
        <v>-1.12196544984323-0.920773248729685i</v>
      </c>
      <c r="BH686" s="336" t="str">
        <f t="shared" si="1734"/>
        <v>-0.806367628921434-1.20681444027065i</v>
      </c>
      <c r="BI686" s="336" t="str">
        <f t="shared" si="1735"/>
        <v>-0.421325969244309-1.38892558254878i</v>
      </c>
      <c r="BJ686" s="336" t="str">
        <f t="shared" si="1736"/>
        <v>1.11665710225454E-13-1.4514233862723i</v>
      </c>
      <c r="BK686" s="336" t="str">
        <f t="shared" si="1737"/>
        <v>0.421325969243102-1.38892558254915i</v>
      </c>
      <c r="BL686" s="336" t="str">
        <f t="shared" si="1738"/>
        <v>0.80636762892162-1.20681444027053i</v>
      </c>
      <c r="BM686" s="176"/>
      <c r="BN686" s="176"/>
      <c r="BO686" s="176"/>
      <c r="BP686" s="176"/>
      <c r="BQ686" s="176"/>
      <c r="BR686" s="176"/>
      <c r="BS686" s="176"/>
      <c r="BT686" s="176"/>
      <c r="BU686" s="176"/>
      <c r="BV686" s="176"/>
      <c r="CH686" s="336" t="e">
        <f t="shared" si="1739"/>
        <v>#NUM!</v>
      </c>
    </row>
    <row r="687" spans="1:123" s="336" customFormat="1">
      <c r="A687" s="334">
        <f>A686+Div_Nt_input</f>
        <v>1.937500000000001E-2</v>
      </c>
      <c r="B687" s="335">
        <v>62</v>
      </c>
      <c r="C687" s="335">
        <f t="shared" si="1742"/>
        <v>3100</v>
      </c>
      <c r="D687" s="335">
        <f t="shared" si="1740"/>
        <v>19477.874452256718</v>
      </c>
      <c r="E687" s="334" t="str">
        <f t="shared" si="1687"/>
        <v>19477.8744522567i</v>
      </c>
      <c r="F687" s="334" t="str">
        <f t="shared" si="1743"/>
        <v>0.830668016199111-0.79594455205032i</v>
      </c>
      <c r="G687" s="334" t="str">
        <f t="shared" si="1744"/>
        <v>-3.32449066771184-0.780975124455621i</v>
      </c>
      <c r="H687" s="334" t="str">
        <f>IF(freq_ratio2&gt;1,IMPRODUCT(I90,IMDIV((IMPRODUCT(COMPLEX(1,Rc_2*Coutput2*microF2*miliOhm2*D687),COMPLEX(1,(effectiveL2*Requiv2*Kfeed2*0.5*Metccm2)*D687/(ratio2*(Xequiv2^2+Requiv2^2)*(Kfeed2*Metccm2*0.5/ratio2-Kinput2*Gdc_ccm2))))),IMSUM(1,IMPRODUCT(E687,1/omega1_2),IMPRODUCT(E687,E687,1/omega2_2),IMPRODUCT(E687,E687,E687,1/omega3_2)))),IMPRODUCT(I90,(IMDIV(COMPLEX(1,Rc_2*Coutput2*microF2*miliOhm2*D687),IMSUM(1,IMDIV(E687,omegat2),IMDIV(IMPRODUCT(E687,E687),omegapole0^2*(1-2*Gdc_dcm2/(Kfeed2*rload2))))))))</f>
        <v>0.00688073192333721-0.00640950070309751i</v>
      </c>
      <c r="I687" s="334" t="str">
        <f t="shared" si="1688"/>
        <v>0.00185166174274876-0.000618510275142683i</v>
      </c>
      <c r="J687" s="336" t="str">
        <f>IMPRODUCT(1/Nt_input,BX625)</f>
        <v>0</v>
      </c>
      <c r="K687" s="336" t="str">
        <f t="shared" si="1689"/>
        <v>0</v>
      </c>
      <c r="L687" s="336" t="e">
        <f t="shared" si="1690"/>
        <v>#NUM!</v>
      </c>
      <c r="M687" s="336">
        <f t="shared" si="1746"/>
        <v>399.02454838991935</v>
      </c>
      <c r="N687" s="337">
        <f t="shared" si="1747"/>
        <v>-0.97545161008062609</v>
      </c>
      <c r="O687" s="336" t="str">
        <f t="shared" si="1748"/>
        <v>-0.956708580912709-0.190301168721784i</v>
      </c>
      <c r="P687" s="336" t="str">
        <f t="shared" si="1749"/>
        <v>-0.901199777508652-0.373289170251751i</v>
      </c>
      <c r="Q687" s="336" t="str">
        <f t="shared" si="1691"/>
        <v>-0.811058372053646-0.541931878311819i</v>
      </c>
      <c r="R687" s="336" t="str">
        <f t="shared" si="1692"/>
        <v>-0.689748448207348-0.689748448207345i</v>
      </c>
      <c r="S687" s="336" t="str">
        <f t="shared" si="1693"/>
        <v>-0.541931878311821-0.811058372053644i</v>
      </c>
      <c r="T687" s="336" t="str">
        <f t="shared" si="1694"/>
        <v>-0.373289170251664-0.901199777508689i</v>
      </c>
      <c r="U687" s="336" t="str">
        <f t="shared" si="1695"/>
        <v>-0.19030116872181-0.956708580912703i</v>
      </c>
      <c r="V687" s="336" t="str">
        <f t="shared" si="1696"/>
        <v>-3.34588721617309E-15-0.975451610080626i</v>
      </c>
      <c r="W687" s="336" t="str">
        <f t="shared" si="1697"/>
        <v>0.190301168721796-0.956708580912706i</v>
      </c>
      <c r="X687" s="336" t="str">
        <f t="shared" si="1698"/>
        <v>0.373289170251748-0.901199777508653i</v>
      </c>
      <c r="Y687" s="336" t="str">
        <f t="shared" si="1699"/>
        <v>0.541931878311813-0.81105837205365i</v>
      </c>
      <c r="Z687" s="336" t="str">
        <f t="shared" si="1700"/>
        <v>0.689748448207343-0.68974844820735i</v>
      </c>
      <c r="AA687" s="336" t="str">
        <f t="shared" si="1701"/>
        <v>0.811058372053644-0.541931878311821i</v>
      </c>
      <c r="AB687" s="336" t="str">
        <f t="shared" si="1702"/>
        <v>0.901199777508685-0.373289170251674i</v>
      </c>
      <c r="AC687" s="336" t="str">
        <f t="shared" si="1703"/>
        <v>0.956708580912703-0.190301168721813i</v>
      </c>
      <c r="AD687" s="336" t="str">
        <f t="shared" si="1704"/>
        <v>0.975451610080626-6.69177443234618E-15i</v>
      </c>
      <c r="AE687" s="336" t="str">
        <f t="shared" si="1705"/>
        <v>0.956708580912746+0.190301168721596i</v>
      </c>
      <c r="AF687" s="336" t="str">
        <f t="shared" si="1706"/>
        <v>0.901199777508657+0.373289170251739i</v>
      </c>
      <c r="AG687" s="336" t="str">
        <f t="shared" si="1707"/>
        <v>0.81105837205349+0.541931878312052i</v>
      </c>
      <c r="AH687" s="336" t="str">
        <f t="shared" si="1708"/>
        <v>0.68974844820701+0.689748448207684i</v>
      </c>
      <c r="AI687" s="336" t="str">
        <f t="shared" si="1709"/>
        <v>0.541931878312077+0.811058372053473i</v>
      </c>
      <c r="AJ687" s="336" t="str">
        <f t="shared" si="1710"/>
        <v>0.373289170251767+0.901199777508646i</v>
      </c>
      <c r="AK687" s="336" t="str">
        <f t="shared" si="1711"/>
        <v>0.190301168721613+0.956708580912743i</v>
      </c>
      <c r="AL687" s="336" t="str">
        <f t="shared" si="1712"/>
        <v>-3.78098369503319E-13+0.975451610080626i</v>
      </c>
      <c r="AM687" s="336" t="str">
        <f t="shared" si="1713"/>
        <v>-0.190301168721402+0.956708580912784i</v>
      </c>
      <c r="AN687" s="336" t="str">
        <f t="shared" si="1714"/>
        <v>-0.373289170251569+0.901199777508728i</v>
      </c>
      <c r="AO687" s="336" t="str">
        <f t="shared" si="1715"/>
        <v>-0.541931878311888+0.811058372053599i</v>
      </c>
      <c r="AP687" s="336" t="str">
        <f t="shared" si="1716"/>
        <v>-0.689748448207534+0.689748448207159i</v>
      </c>
      <c r="AQ687" s="336" t="str">
        <f t="shared" si="1717"/>
        <v>-0.811058372053371+0.541931878312231i</v>
      </c>
      <c r="AR687" s="336" t="str">
        <f t="shared" si="1718"/>
        <v>-0.901199777508571+0.373289170251949i</v>
      </c>
      <c r="AS687" s="336" t="str">
        <f t="shared" si="1719"/>
        <v>-0.956708580912699+0.190301168721834i</v>
      </c>
      <c r="AT687" s="336" t="str">
        <f t="shared" si="1720"/>
        <v>-0.975451610080626-1.80684466711226E-13i</v>
      </c>
      <c r="AU687" s="336" t="str">
        <f t="shared" si="1721"/>
        <v>-0.956708580912634-0.190301168722161i</v>
      </c>
      <c r="AV687" s="336" t="str">
        <f t="shared" si="1722"/>
        <v>-0.901199777508814-0.373289170251361i</v>
      </c>
      <c r="AW687" s="336" t="str">
        <f t="shared" si="1723"/>
        <v>-0.811058372053709-0.541931878311723i</v>
      </c>
      <c r="AX687" s="336" t="str">
        <f t="shared" si="1724"/>
        <v>-0.689748448207298-0.689748448207395i</v>
      </c>
      <c r="AY687" s="336" t="str">
        <f t="shared" si="1725"/>
        <v>-0.541931878311588-0.8110583720538i</v>
      </c>
      <c r="AZ687" s="336" t="str">
        <f t="shared" si="1726"/>
        <v>-0.373289170252132-0.901199777508495i</v>
      </c>
      <c r="BA687" s="336" t="str">
        <f t="shared" si="1727"/>
        <v>-0.190301168722028-0.95670858091266i</v>
      </c>
      <c r="BB687" s="336" t="str">
        <f t="shared" si="1728"/>
        <v>-1.67294360808655E-14-0.975451610080626i</v>
      </c>
      <c r="BC687" s="336" t="str">
        <f t="shared" si="1729"/>
        <v>0.190301168721967-0.956708580912672i</v>
      </c>
      <c r="BD687" s="336" t="str">
        <f t="shared" si="1730"/>
        <v>0.373289170252101-0.901199777508508i</v>
      </c>
      <c r="BE687" s="336" t="str">
        <f t="shared" si="1731"/>
        <v>0.541931878311559-0.811058372053819i</v>
      </c>
      <c r="BF687" s="336" t="str">
        <f t="shared" si="1732"/>
        <v>0.689748448207255-0.689748448207438i</v>
      </c>
      <c r="BG687" s="336" t="str">
        <f t="shared" si="1733"/>
        <v>0.811058372053675-0.541931878311775i</v>
      </c>
      <c r="BH687" s="336" t="str">
        <f t="shared" si="1734"/>
        <v>0.901199777508802-0.373289170251392i</v>
      </c>
      <c r="BI687" s="336" t="str">
        <f t="shared" si="1735"/>
        <v>0.956708580912622-0.190301168722221i</v>
      </c>
      <c r="BJ687" s="336" t="str">
        <f t="shared" si="1736"/>
        <v>0.975451610080626-2.41867341098089E-13i</v>
      </c>
      <c r="BK687" s="336" t="str">
        <f t="shared" si="1737"/>
        <v>0.956708580912705+0.1903011687218i</v>
      </c>
      <c r="BL687" s="336" t="str">
        <f t="shared" si="1738"/>
        <v>0.901199777508583+0.373289170251918i</v>
      </c>
      <c r="BM687" s="176"/>
      <c r="BN687" s="176"/>
      <c r="BO687" s="176"/>
      <c r="BP687" s="176"/>
      <c r="BQ687" s="176"/>
      <c r="BR687" s="176"/>
      <c r="BS687" s="176"/>
      <c r="BT687" s="176"/>
      <c r="BU687" s="176"/>
      <c r="BV687" s="176"/>
      <c r="CH687" s="336" t="e">
        <f t="shared" si="1739"/>
        <v>#NUM!</v>
      </c>
    </row>
    <row r="688" spans="1:123" s="336" customFormat="1">
      <c r="A688" s="334">
        <f t="shared" si="1741"/>
        <v>1.9687500000000011E-2</v>
      </c>
      <c r="B688" s="335">
        <v>63</v>
      </c>
      <c r="C688" s="335">
        <f t="shared" si="1742"/>
        <v>3150</v>
      </c>
      <c r="D688" s="335">
        <f t="shared" si="1740"/>
        <v>19792.033717615697</v>
      </c>
      <c r="E688" s="334" t="str">
        <f t="shared" si="1687"/>
        <v>19792.0337176157i</v>
      </c>
      <c r="F688" s="334" t="str">
        <f t="shared" si="1743"/>
        <v>0.829531949856067-0.785421370795291i</v>
      </c>
      <c r="G688" s="334" t="str">
        <f t="shared" si="1744"/>
        <v>-3.34111559181173-0.788331327627926i</v>
      </c>
      <c r="H688" s="334" t="str">
        <f>IF(freq_ratio2&gt;1,IMPRODUCT(I91,IMDIV((IMPRODUCT(COMPLEX(1,Rc_2*Coutput2*microF2*miliOhm2*D688),COMPLEX(1,(effectiveL2*Requiv2*Kfeed2*0.5*Metccm2)*D688/(ratio2*(Xequiv2^2+Requiv2^2)*(Kfeed2*Metccm2*0.5/ratio2-Kinput2*Gdc_ccm2))))),IMSUM(1,IMPRODUCT(E688,1/omega1_2),IMPRODUCT(E688,E688,1/omega2_2),IMPRODUCT(E688,E688,E688,1/omega3_2)))),IMPRODUCT(I91,(IMDIV(COMPLEX(1,Rc_2*Coutput2*microF2*miliOhm2*D688),IMSUM(1,IMDIV(E688,omegat2),IMDIV(IMPRODUCT(E688,E688),omegapole0^2*(1-2*Gdc_dcm2/(Kfeed2*rload2))))))))</f>
        <v>0.00687169406423492-0.00632208435858781i</v>
      </c>
      <c r="I688" s="334" t="str">
        <f t="shared" si="1688"/>
        <v>0.00184054765270677-0.000613967501951067i</v>
      </c>
      <c r="J688" s="336" t="str">
        <f>IMPRODUCT(1/Nt_input,BY625)</f>
        <v>0</v>
      </c>
      <c r="K688" s="336" t="str">
        <f t="shared" si="1689"/>
        <v>0</v>
      </c>
      <c r="L688" s="336" t="e">
        <f t="shared" si="1690"/>
        <v>#NUM!</v>
      </c>
      <c r="M688" s="336">
        <f t="shared" si="1746"/>
        <v>399.50991429835221</v>
      </c>
      <c r="N688" s="337">
        <f t="shared" si="1747"/>
        <v>-0.49008570164778492</v>
      </c>
      <c r="O688" s="336" t="str">
        <f t="shared" si="1748"/>
        <v>-0.487725805040303-0.0480367989919199i</v>
      </c>
      <c r="P688" s="336" t="str">
        <f t="shared" si="1749"/>
        <v>-0.480668842312235-0.0956109773499718i</v>
      </c>
      <c r="Q688" s="336" t="str">
        <f t="shared" si="1691"/>
        <v>-0.468982775872384-0.142264369729862i</v>
      </c>
      <c r="R688" s="336" t="str">
        <f t="shared" si="1692"/>
        <v>-0.452780148928818-0.187547678459637i</v>
      </c>
      <c r="S688" s="336" t="str">
        <f t="shared" si="1693"/>
        <v>-0.432217001636259-0.231024800521857i</v>
      </c>
      <c r="T688" s="336" t="str">
        <f t="shared" si="1694"/>
        <v>-0.407491368344095-0.272277027464049i</v>
      </c>
      <c r="U688" s="336" t="str">
        <f t="shared" si="1695"/>
        <v>-0.378841370417338-0.310907077789997i</v>
      </c>
      <c r="V688" s="336" t="str">
        <f t="shared" si="1696"/>
        <v>-0.346542922997701-0.34654292299773i</v>
      </c>
      <c r="W688" s="336" t="str">
        <f t="shared" si="1697"/>
        <v>-0.310907077789963-0.378841370417365i</v>
      </c>
      <c r="X688" s="336" t="str">
        <f t="shared" si="1698"/>
        <v>-0.272277027464053-0.407491368344093i</v>
      </c>
      <c r="Y688" s="336" t="str">
        <f t="shared" si="1699"/>
        <v>-0.231024800521866-0.432217001636254i</v>
      </c>
      <c r="Z688" s="336" t="str">
        <f t="shared" si="1700"/>
        <v>-0.187547678459641-0.452780148928816i</v>
      </c>
      <c r="AA688" s="336" t="str">
        <f t="shared" si="1701"/>
        <v>-0.142264369729866-0.468982775872383i</v>
      </c>
      <c r="AB688" s="336" t="str">
        <f t="shared" si="1702"/>
        <v>-0.0956109773499772-0.480668842312235i</v>
      </c>
      <c r="AC688" s="336" t="str">
        <f t="shared" si="1703"/>
        <v>-0.0480367989919315-0.487725805040302i</v>
      </c>
      <c r="AD688" s="336" t="str">
        <f t="shared" si="1704"/>
        <v>-7.68489058669568E-15-0.490085701647785i</v>
      </c>
      <c r="AE688" s="336" t="str">
        <f t="shared" si="1705"/>
        <v>0.0480367989921102-0.487725805040284i</v>
      </c>
      <c r="AF688" s="336" t="str">
        <f t="shared" si="1706"/>
        <v>0.0956109773501124-0.480668842312208i</v>
      </c>
      <c r="AG688" s="336" t="str">
        <f t="shared" si="1707"/>
        <v>0.142264369729951-0.468982775872357i</v>
      </c>
      <c r="AH688" s="336" t="str">
        <f t="shared" si="1708"/>
        <v>0.187547678459678-0.452780148928801i</v>
      </c>
      <c r="AI688" s="336" t="str">
        <f t="shared" si="1709"/>
        <v>0.231024800521852-0.432217001636262i</v>
      </c>
      <c r="AJ688" s="336" t="str">
        <f t="shared" si="1710"/>
        <v>0.272277027463997-0.40749136834413i</v>
      </c>
      <c r="AK688" s="336" t="str">
        <f t="shared" si="1711"/>
        <v>0.310907077789916-0.378841370417404i</v>
      </c>
      <c r="AL688" s="336" t="str">
        <f t="shared" si="1712"/>
        <v>0.346542922997626-0.346542922997805i</v>
      </c>
      <c r="AM688" s="336" t="str">
        <f t="shared" si="1713"/>
        <v>0.378841370417235-0.310907077790122i</v>
      </c>
      <c r="AN688" s="336" t="str">
        <f t="shared" si="1714"/>
        <v>0.407491368343982-0.272277027464218i</v>
      </c>
      <c r="AO688" s="336" t="str">
        <f t="shared" si="1715"/>
        <v>0.432217001636366-0.231024800521657i</v>
      </c>
      <c r="AP688" s="336" t="str">
        <f t="shared" si="1716"/>
        <v>0.452780148928888-0.187547678459468i</v>
      </c>
      <c r="AQ688" s="336" t="str">
        <f t="shared" si="1717"/>
        <v>0.468982775872425-0.142264369729727i</v>
      </c>
      <c r="AR688" s="336" t="str">
        <f t="shared" si="1718"/>
        <v>0.480668842312252-0.0956109773498895i</v>
      </c>
      <c r="AS688" s="336" t="str">
        <f t="shared" si="1719"/>
        <v>0.487725805040307-0.0480367989918836i</v>
      </c>
      <c r="AT688" s="336" t="str">
        <f t="shared" si="1720"/>
        <v>0.490085701647785-1.53697811733914E-14i</v>
      </c>
      <c r="AU688" s="336" t="str">
        <f t="shared" si="1721"/>
        <v>0.487725805040308+0.0480367989918669i</v>
      </c>
      <c r="AV688" s="336" t="str">
        <f t="shared" si="1722"/>
        <v>0.480668842312258+0.0956109773498591i</v>
      </c>
      <c r="AW688" s="336" t="str">
        <f t="shared" si="1723"/>
        <v>0.46898277587243+0.142264369729711i</v>
      </c>
      <c r="AX688" s="336" t="str">
        <f t="shared" si="1724"/>
        <v>0.4527801489289+0.18754767845944i</v>
      </c>
      <c r="AY688" s="336" t="str">
        <f t="shared" si="1725"/>
        <v>0.43221700163615+0.23102480052206i</v>
      </c>
      <c r="AZ688" s="336" t="str">
        <f t="shared" si="1726"/>
        <v>0.407491368343991+0.272277027464205i</v>
      </c>
      <c r="BA688" s="336" t="str">
        <f t="shared" si="1727"/>
        <v>0.378841370417254+0.310907077790099i</v>
      </c>
      <c r="BB688" s="336" t="str">
        <f t="shared" si="1728"/>
        <v>0.346542922997638+0.346542922997794i</v>
      </c>
      <c r="BC688" s="336" t="str">
        <f t="shared" si="1729"/>
        <v>0.31090707778994+0.378841370417385i</v>
      </c>
      <c r="BD688" s="336" t="str">
        <f t="shared" si="1730"/>
        <v>0.272277027464022+0.407491368344113i</v>
      </c>
      <c r="BE688" s="336" t="str">
        <f t="shared" si="1731"/>
        <v>0.231024800521867+0.432217001636253i</v>
      </c>
      <c r="BF688" s="336" t="str">
        <f t="shared" si="1732"/>
        <v>0.187547678459713+0.452780148928786i</v>
      </c>
      <c r="BG688" s="336" t="str">
        <f t="shared" si="1733"/>
        <v>0.142264369729981+0.468982775872348i</v>
      </c>
      <c r="BH688" s="336" t="str">
        <f t="shared" si="1734"/>
        <v>0.095610977350136+0.480668842312203i</v>
      </c>
      <c r="BI688" s="336" t="str">
        <f t="shared" si="1735"/>
        <v>0.0480367989921339+0.487725805040282i</v>
      </c>
      <c r="BJ688" s="336" t="str">
        <f t="shared" si="1736"/>
        <v>-2.20704112883921E-13+0.490085701647785i</v>
      </c>
      <c r="BK688" s="336" t="str">
        <f t="shared" si="1737"/>
        <v>-0.0480367989921019+0.487725805040285i</v>
      </c>
      <c r="BL688" s="336" t="str">
        <f t="shared" si="1738"/>
        <v>-0.0956109773501041+0.480668842312209i</v>
      </c>
      <c r="BM688" s="176"/>
      <c r="BN688" s="176"/>
      <c r="BO688" s="176"/>
      <c r="BP688" s="176"/>
      <c r="BQ688" s="176"/>
      <c r="BR688" s="176"/>
      <c r="BS688" s="176"/>
      <c r="BT688" s="176"/>
      <c r="BU688" s="176"/>
      <c r="BV688" s="176"/>
      <c r="BW688" s="176"/>
      <c r="BX688" s="176"/>
      <c r="BY688" s="176"/>
      <c r="BZ688" s="176"/>
      <c r="CA688" s="176"/>
      <c r="CB688" s="176"/>
      <c r="CC688" s="176"/>
      <c r="CD688" s="176"/>
      <c r="CE688" s="176"/>
      <c r="CF688" s="176"/>
      <c r="CG688" s="176"/>
      <c r="CH688" s="176" t="e">
        <f t="shared" si="1739"/>
        <v>#NUM!</v>
      </c>
      <c r="CI688" s="176"/>
      <c r="CJ688" s="176"/>
      <c r="CK688" s="176"/>
      <c r="CL688" s="176"/>
      <c r="CM688" s="176"/>
      <c r="CN688" s="176"/>
      <c r="CO688" s="176"/>
      <c r="CP688" s="176"/>
      <c r="CQ688" s="176"/>
      <c r="CR688" s="176"/>
      <c r="CS688" s="176"/>
      <c r="CT688" s="176"/>
      <c r="CU688" s="176"/>
      <c r="CV688" s="176"/>
      <c r="CW688" s="176"/>
      <c r="CX688" s="176"/>
      <c r="CY688" s="176"/>
      <c r="CZ688" s="176"/>
      <c r="DA688" s="176"/>
      <c r="DB688" s="176"/>
      <c r="DC688" s="176"/>
      <c r="DD688" s="176"/>
      <c r="DE688" s="176"/>
      <c r="DF688" s="176"/>
      <c r="DG688" s="176"/>
      <c r="DH688" s="176"/>
      <c r="DI688" s="176"/>
      <c r="DJ688" s="176"/>
      <c r="DK688" s="176"/>
      <c r="DL688" s="176"/>
      <c r="DM688" s="176"/>
      <c r="DN688" s="176"/>
      <c r="DO688" s="176"/>
      <c r="DP688" s="176"/>
      <c r="DQ688" s="176"/>
      <c r="DR688" s="176"/>
      <c r="DS688" s="176"/>
    </row>
    <row r="689" spans="1:123" s="336" customFormat="1">
      <c r="A689" s="334">
        <f t="shared" si="1741"/>
        <v>2.0000000000000011E-2</v>
      </c>
      <c r="B689" s="335">
        <v>64</v>
      </c>
      <c r="C689" s="335">
        <f t="shared" si="1742"/>
        <v>3200</v>
      </c>
      <c r="D689" s="335">
        <f t="shared" si="1740"/>
        <v>20106.192982974677</v>
      </c>
      <c r="E689" s="334" t="str">
        <f t="shared" si="1687"/>
        <v>20106.1929829747i</v>
      </c>
      <c r="F689" s="334" t="str">
        <f t="shared" si="1743"/>
        <v>0.828440417720649-0.775257145231975i</v>
      </c>
      <c r="G689" s="334" t="str">
        <f t="shared" si="1744"/>
        <v>-3.35783155908367-0.795353209867086i</v>
      </c>
      <c r="H689" s="334" t="str">
        <f>IF(freq_ratio2&gt;1,IMPRODUCT(I92,IMDIV((IMPRODUCT(COMPLEX(1,Rc_2*Coutput2*microF2*miliOhm2*D689),COMPLEX(1,(effectiveL2*Requiv2*Kfeed2*0.5*Metccm2)*D689/(ratio2*(Xequiv2^2+Requiv2^2)*(Kfeed2*Metccm2*0.5/ratio2-Kinput2*Gdc_ccm2))))),IMSUM(1,IMPRODUCT(E689,1/omega1_2),IMPRODUCT(E689,E689,1/omega2_2),IMPRODUCT(E689,E689,E689,1/omega3_2)))),IMPRODUCT(I92,(IMDIV(COMPLEX(1,Rc_2*Coutput2*microF2*miliOhm2*D689),IMSUM(1,IMDIV(E689,omegat2),IMDIV(IMPRODUCT(E689,E689),omegapole0^2*(1-2*Gdc_dcm2/(Kfeed2*rload2))))))))</f>
        <v>0.00686302376239468-0.00623760066899309i</v>
      </c>
      <c r="I689" s="334" t="str">
        <f t="shared" si="1688"/>
        <v>0.00182971565932438-0.000609344565503446i</v>
      </c>
      <c r="J689" s="336" t="str">
        <f>IMPRODUCT(1/Nt_input,BZ625)</f>
        <v>0</v>
      </c>
      <c r="K689" s="336" t="str">
        <f t="shared" si="1689"/>
        <v>0</v>
      </c>
      <c r="L689" s="336" t="e">
        <f t="shared" si="1690"/>
        <v>#NUM!</v>
      </c>
      <c r="M689" s="336">
        <f t="shared" si="1746"/>
        <v>400</v>
      </c>
      <c r="N689" s="337">
        <f t="shared" si="1747"/>
        <v>1.6538419939093885E-14</v>
      </c>
      <c r="O689" s="336" t="str">
        <f t="shared" si="1748"/>
        <v>1.65384199390939E-14-5.47038668163637E-29i</v>
      </c>
      <c r="P689" s="336" t="str">
        <f t="shared" si="1749"/>
        <v>1.65384199390939E-14-4.61945358092923E-28i</v>
      </c>
      <c r="Q689" s="336" t="str">
        <f t="shared" si="1691"/>
        <v>1.65384199390939E-14-6.92918037139382E-28i</v>
      </c>
      <c r="R689" s="336" t="str">
        <f t="shared" si="1692"/>
        <v>1.65384199390939E-14+7.80041135371764E-28i</v>
      </c>
      <c r="S689" s="336" t="str">
        <f t="shared" si="1693"/>
        <v>1.65384199390939E-14+5.49068456325302E-28i</v>
      </c>
      <c r="T689" s="336" t="str">
        <f t="shared" si="1694"/>
        <v>1.65384199390939E-14+2.59339506535475E-28i</v>
      </c>
      <c r="U689" s="336" t="str">
        <f t="shared" si="1695"/>
        <v>1.65384199390939E-14+1.45879368975747E-28i</v>
      </c>
      <c r="V689" s="336" t="str">
        <f t="shared" si="1696"/>
        <v>1.65384199390939E-14-8.50933100707143E-29i</v>
      </c>
      <c r="W689" s="336" t="str">
        <f t="shared" si="1697"/>
        <v>1.65384199390939E-14-3.16065989117175E-28i</v>
      </c>
      <c r="X689" s="336" t="str">
        <f t="shared" si="1698"/>
        <v>1.65384199390939E-14-5.47038668163637E-28i</v>
      </c>
      <c r="Y689" s="336" t="str">
        <f t="shared" si="1699"/>
        <v>1.65384199390939E-14+8.67164233604145E-28i</v>
      </c>
      <c r="Z689" s="336" t="str">
        <f t="shared" si="1700"/>
        <v>1.65384199390939E-14+5.18679013070952E-28i</v>
      </c>
      <c r="AA689" s="336" t="str">
        <f t="shared" si="1701"/>
        <v>1.65384199390939E-14+4.05218875511223E-28i</v>
      </c>
      <c r="AB689" s="336" t="str">
        <f t="shared" si="1702"/>
        <v>1.65384199390939E-14+2.91758737951493E-28i</v>
      </c>
      <c r="AC689" s="336" t="str">
        <f t="shared" si="1703"/>
        <v>1.65384199390939E-14-5.67264825816992E-29i</v>
      </c>
      <c r="AD689" s="336" t="str">
        <f t="shared" si="1704"/>
        <v>1.65384199390939E-14+6.41051570311555E-27i</v>
      </c>
      <c r="AE689" s="336" t="str">
        <f t="shared" si="1705"/>
        <v>1.65384199390939E-14-5.18671840674621E-28i</v>
      </c>
      <c r="AF689" s="336" t="str">
        <f t="shared" si="1706"/>
        <v>1.65384199390939E-14-7.44785938446478E-27i</v>
      </c>
      <c r="AG689" s="336" t="str">
        <f t="shared" si="1707"/>
        <v>1.65384199390939E-14+2.30973396286094E-27i</v>
      </c>
      <c r="AH689" s="336" t="str">
        <f t="shared" si="1708"/>
        <v>1.65384199390939E-14-4.38442849795576E-27i</v>
      </c>
      <c r="AI689" s="336" t="str">
        <f t="shared" si="1709"/>
        <v>1.65384199390939E-14+5.1381397663965E-27i</v>
      </c>
      <c r="AJ689" s="336" t="str">
        <f t="shared" si="1710"/>
        <v>1.65384199390939E-14-1.55602269442019E-27i</v>
      </c>
      <c r="AK689" s="336" t="str">
        <f t="shared" si="1711"/>
        <v>1.65384199390939E-14+8.20157065290553E-27i</v>
      </c>
      <c r="AL689" s="336" t="str">
        <f t="shared" si="1712"/>
        <v>1.65384199390939E-14+1.0373580261419E-27i</v>
      </c>
      <c r="AM689" s="336" t="str">
        <f t="shared" si="1713"/>
        <v>1.65384199390939E-14-5.65680443467479E-27i</v>
      </c>
      <c r="AN689" s="336" t="str">
        <f t="shared" si="1714"/>
        <v>1.65384199390939E-14+4.10078891265093E-27i</v>
      </c>
      <c r="AO689" s="336" t="str">
        <f t="shared" si="1715"/>
        <v>1.65384199390939E-14-2.59337354816576E-27i</v>
      </c>
      <c r="AP689" s="336" t="str">
        <f t="shared" si="1716"/>
        <v>1.65384199390939E-14+7.16421979915995E-27i</v>
      </c>
      <c r="AQ689" s="336" t="str">
        <f t="shared" si="1717"/>
        <v>1.65384199390939E-14+7.17239633097727E-33i</v>
      </c>
      <c r="AR689" s="336" t="str">
        <f t="shared" si="1718"/>
        <v>1.65384199390939E-14-6.69415528842036E-27i</v>
      </c>
      <c r="AS689" s="336" t="str">
        <f t="shared" si="1719"/>
        <v>1.65384199390939E-14+3.06343805890535E-27i</v>
      </c>
      <c r="AT689" s="336" t="str">
        <f t="shared" si="1720"/>
        <v>1.65384199390939E-14-3.63072440191134E-27i</v>
      </c>
      <c r="AU689" s="336" t="str">
        <f t="shared" si="1721"/>
        <v>1.65384199390939E-14+5.65681877946746E-27i</v>
      </c>
      <c r="AV689" s="336" t="str">
        <f t="shared" si="1722"/>
        <v>1.65384199390939E-14-1.03734368134924E-27i</v>
      </c>
      <c r="AW689" s="336" t="str">
        <f t="shared" si="1723"/>
        <v>1.65384199390939E-14-7.73150614216594E-27i</v>
      </c>
      <c r="AX689" s="336" t="str">
        <f t="shared" si="1724"/>
        <v>1.65384199390939E-14+2.02608720515978E-27i</v>
      </c>
      <c r="AY689" s="336" t="str">
        <f t="shared" si="1725"/>
        <v>1.65384199390939E-14-5.13812542160384E-27i</v>
      </c>
      <c r="AZ689" s="336" t="str">
        <f t="shared" si="1726"/>
        <v>1.65384199390939E-14+4.61946792572189E-27i</v>
      </c>
      <c r="BA689" s="336" t="str">
        <f t="shared" si="1727"/>
        <v>1.65384199390939E-14-2.07469453509482E-27i</v>
      </c>
      <c r="BB689" s="336" t="str">
        <f t="shared" si="1728"/>
        <v>1.65384199390939E-14+7.68289881223091E-27i</v>
      </c>
      <c r="BC689" s="336" t="str">
        <f t="shared" si="1729"/>
        <v>1.65384199390939E-14+5.18686185467283E-28i</v>
      </c>
      <c r="BD689" s="336" t="str">
        <f t="shared" si="1730"/>
        <v>1.65384199390939E-14-5.70542610940249E-27i</v>
      </c>
      <c r="BE689" s="336" t="str">
        <f t="shared" si="1731"/>
        <v>1.65384199390939E-14+4.05216723792323E-27i</v>
      </c>
      <c r="BF689" s="336" t="str">
        <f t="shared" si="1732"/>
        <v>1.65384199390939E-14-3.11204538884039E-27i</v>
      </c>
      <c r="BG689" s="336" t="str">
        <f t="shared" si="1733"/>
        <v>1.65384199390939E-14+6.64554795848534E-27i</v>
      </c>
      <c r="BH689" s="336" t="str">
        <f t="shared" si="1734"/>
        <v>1.65384199390939E-14-5.1866466827829E-28i</v>
      </c>
      <c r="BI689" s="336" t="str">
        <f t="shared" si="1735"/>
        <v>1.65384199390939E-14-6.74277696314806E-27i</v>
      </c>
      <c r="BJ689" s="336" t="str">
        <f t="shared" si="1736"/>
        <v>1.65384199390939E-14+2.07471605228381E-27i</v>
      </c>
      <c r="BK689" s="336" t="str">
        <f t="shared" si="1737"/>
        <v>1.65384199390939E-14-4.14939624258597E-27i</v>
      </c>
      <c r="BL689" s="336" t="str">
        <f t="shared" si="1738"/>
        <v>1.65384199390939E-14+5.60819710473976E-27i</v>
      </c>
      <c r="BM689" s="176"/>
      <c r="BN689" s="176"/>
      <c r="BO689" s="176"/>
      <c r="BP689" s="176"/>
      <c r="BQ689" s="176"/>
      <c r="BR689" s="176"/>
      <c r="BS689" s="176"/>
      <c r="BT689" s="176"/>
      <c r="BU689" s="176"/>
      <c r="BV689" s="176"/>
      <c r="BW689" s="176"/>
      <c r="BX689" s="176"/>
      <c r="BY689" s="176"/>
      <c r="BZ689" s="176"/>
      <c r="CA689" s="176"/>
      <c r="CB689" s="176"/>
      <c r="CC689" s="176"/>
      <c r="CD689" s="176"/>
      <c r="CE689" s="176"/>
      <c r="CF689" s="176"/>
      <c r="CG689" s="176"/>
      <c r="CH689" s="176" t="e">
        <f t="shared" si="1739"/>
        <v>#NUM!</v>
      </c>
      <c r="CI689" s="176"/>
      <c r="CJ689" s="176"/>
      <c r="CK689" s="176"/>
      <c r="CL689" s="176"/>
      <c r="CM689" s="176"/>
      <c r="CN689" s="176"/>
      <c r="CO689" s="176"/>
      <c r="CP689" s="176"/>
      <c r="CQ689" s="176"/>
      <c r="CR689" s="176"/>
      <c r="CS689" s="176"/>
      <c r="CT689" s="176"/>
      <c r="CU689" s="176"/>
      <c r="CV689" s="176"/>
      <c r="CW689" s="176"/>
      <c r="CX689" s="176"/>
      <c r="CY689" s="176"/>
      <c r="CZ689" s="176"/>
      <c r="DA689" s="176"/>
      <c r="DB689" s="176"/>
      <c r="DC689" s="176"/>
      <c r="DD689" s="176"/>
      <c r="DE689" s="176"/>
      <c r="DF689" s="176"/>
      <c r="DG689" s="176"/>
      <c r="DH689" s="176"/>
      <c r="DI689" s="176"/>
      <c r="DJ689" s="176"/>
      <c r="DK689" s="176"/>
      <c r="DL689" s="176"/>
      <c r="DM689" s="176"/>
      <c r="DN689" s="176"/>
      <c r="DO689" s="176"/>
      <c r="DP689" s="176"/>
      <c r="DQ689" s="176"/>
      <c r="DR689" s="176"/>
      <c r="DS689" s="176"/>
    </row>
    <row r="690" spans="1:123" s="277" customFormat="1"/>
    <row r="691" spans="1:123">
      <c r="N691" s="224">
        <f>Fline*A689</f>
        <v>1.0000000000000004</v>
      </c>
      <c r="P691" s="223">
        <f>2*B689/Nt_input</f>
        <v>2</v>
      </c>
    </row>
    <row r="692" spans="1:123">
      <c r="G692" s="260" t="s">
        <v>820</v>
      </c>
      <c r="H692" s="260" t="s">
        <v>821</v>
      </c>
      <c r="I692" s="261" t="s">
        <v>822</v>
      </c>
      <c r="J692" s="260" t="s">
        <v>823</v>
      </c>
      <c r="K692" s="261" t="s">
        <v>824</v>
      </c>
      <c r="L692" s="260" t="s">
        <v>825</v>
      </c>
      <c r="M692" s="260" t="s">
        <v>826</v>
      </c>
      <c r="N692" s="261" t="s">
        <v>827</v>
      </c>
      <c r="O692" s="261" t="s">
        <v>828</v>
      </c>
      <c r="P692" s="261" t="s">
        <v>829</v>
      </c>
      <c r="Q692" s="260" t="s">
        <v>830</v>
      </c>
      <c r="R692" s="260" t="s">
        <v>831</v>
      </c>
      <c r="S692" s="261" t="s">
        <v>832</v>
      </c>
      <c r="T692" s="260" t="s">
        <v>833</v>
      </c>
      <c r="U692" s="261" t="s">
        <v>834</v>
      </c>
      <c r="V692" s="260" t="s">
        <v>835</v>
      </c>
      <c r="W692" s="260" t="s">
        <v>836</v>
      </c>
      <c r="X692" s="261" t="s">
        <v>837</v>
      </c>
      <c r="Y692" s="261" t="s">
        <v>838</v>
      </c>
      <c r="Z692" s="261" t="s">
        <v>839</v>
      </c>
      <c r="AA692" s="260" t="s">
        <v>840</v>
      </c>
      <c r="AB692" s="260" t="s">
        <v>841</v>
      </c>
      <c r="AC692" s="261" t="s">
        <v>842</v>
      </c>
      <c r="AD692" s="260" t="s">
        <v>843</v>
      </c>
      <c r="AE692" s="261" t="s">
        <v>844</v>
      </c>
      <c r="AF692" s="260" t="s">
        <v>845</v>
      </c>
      <c r="AG692" s="260" t="s">
        <v>846</v>
      </c>
      <c r="AH692" s="261" t="s">
        <v>847</v>
      </c>
      <c r="AI692" s="261" t="s">
        <v>848</v>
      </c>
      <c r="AJ692" s="261" t="s">
        <v>849</v>
      </c>
      <c r="AK692" s="260" t="s">
        <v>850</v>
      </c>
      <c r="AL692" s="260" t="s">
        <v>851</v>
      </c>
      <c r="AM692" s="261" t="s">
        <v>852</v>
      </c>
      <c r="AN692" s="260" t="s">
        <v>853</v>
      </c>
      <c r="AO692" s="261" t="s">
        <v>854</v>
      </c>
      <c r="AP692" s="260" t="s">
        <v>855</v>
      </c>
      <c r="AQ692" s="260" t="s">
        <v>856</v>
      </c>
      <c r="AR692" s="261" t="s">
        <v>857</v>
      </c>
      <c r="AS692" s="261" t="s">
        <v>858</v>
      </c>
      <c r="AT692" s="261" t="s">
        <v>859</v>
      </c>
      <c r="AU692" s="260" t="s">
        <v>860</v>
      </c>
      <c r="AV692" s="260" t="s">
        <v>861</v>
      </c>
      <c r="AW692" s="261" t="s">
        <v>862</v>
      </c>
      <c r="AX692" s="260" t="s">
        <v>863</v>
      </c>
      <c r="AY692" s="261" t="s">
        <v>864</v>
      </c>
      <c r="AZ692" s="260" t="s">
        <v>865</v>
      </c>
      <c r="BA692" s="260" t="s">
        <v>866</v>
      </c>
      <c r="BB692" s="261" t="s">
        <v>867</v>
      </c>
      <c r="BC692" s="261" t="s">
        <v>868</v>
      </c>
      <c r="BD692" s="261" t="s">
        <v>869</v>
      </c>
      <c r="BE692" s="260" t="s">
        <v>870</v>
      </c>
      <c r="BF692" s="260" t="s">
        <v>871</v>
      </c>
      <c r="BG692" s="261" t="s">
        <v>872</v>
      </c>
      <c r="BH692" s="260" t="s">
        <v>873</v>
      </c>
      <c r="BI692" s="261" t="s">
        <v>874</v>
      </c>
      <c r="BJ692" s="260" t="s">
        <v>875</v>
      </c>
      <c r="BK692" s="260" t="s">
        <v>876</v>
      </c>
      <c r="BL692" s="261" t="s">
        <v>877</v>
      </c>
      <c r="BM692" s="261" t="s">
        <v>878</v>
      </c>
      <c r="BN692" s="261" t="s">
        <v>879</v>
      </c>
      <c r="BO692" s="260" t="s">
        <v>880</v>
      </c>
      <c r="BP692" s="260" t="s">
        <v>881</v>
      </c>
      <c r="BQ692" s="261" t="s">
        <v>882</v>
      </c>
      <c r="BR692" s="260" t="s">
        <v>883</v>
      </c>
    </row>
    <row r="694" spans="1:123">
      <c r="B694" s="338" t="s">
        <v>565</v>
      </c>
      <c r="C694" s="235" t="s">
        <v>897</v>
      </c>
      <c r="D694" s="234" t="s">
        <v>898</v>
      </c>
      <c r="E694" s="233" t="s">
        <v>886</v>
      </c>
      <c r="F694" s="232" t="s">
        <v>887</v>
      </c>
      <c r="G694" s="339" t="str">
        <f t="shared" ref="G694:BR694" si="1750">IMSUM(G695:G744)</f>
        <v>0.00682592415665168</v>
      </c>
      <c r="H694" s="339" t="str">
        <f t="shared" si="1750"/>
        <v>0.00710713544704239</v>
      </c>
      <c r="I694" s="339" t="str">
        <f t="shared" si="1750"/>
        <v>0.00731990113792497</v>
      </c>
      <c r="J694" s="339" t="str">
        <f t="shared" si="1750"/>
        <v>0.00746217217938146</v>
      </c>
      <c r="K694" s="339" t="str">
        <f t="shared" si="1750"/>
        <v>0.00753257842351603</v>
      </c>
      <c r="L694" s="339" t="str">
        <f t="shared" si="1750"/>
        <v>0.00753044181970337</v>
      </c>
      <c r="M694" s="339" t="str">
        <f t="shared" si="1750"/>
        <v>0.00745578294460888</v>
      </c>
      <c r="N694" s="339" t="str">
        <f t="shared" si="1750"/>
        <v>0.00730932080401084</v>
      </c>
      <c r="O694" s="339" t="str">
        <f t="shared" si="1750"/>
        <v>0.00709246590839604</v>
      </c>
      <c r="P694" s="339" t="str">
        <f t="shared" si="1750"/>
        <v>0.00680730668893561</v>
      </c>
      <c r="Q694" s="339" t="str">
        <f t="shared" si="1750"/>
        <v>0.00645658938481861</v>
      </c>
      <c r="R694" s="339" t="str">
        <f t="shared" si="1750"/>
        <v>0.00604369159538911</v>
      </c>
      <c r="S694" s="339" t="str">
        <f t="shared" si="1750"/>
        <v>0.0055725897520818</v>
      </c>
      <c r="T694" s="339" t="str">
        <f t="shared" si="1750"/>
        <v>0.0050478208231701</v>
      </c>
      <c r="U694" s="339" t="str">
        <f t="shared" si="1750"/>
        <v>0.00447443862031715</v>
      </c>
      <c r="V694" s="339" t="str">
        <f t="shared" si="1750"/>
        <v>0.00385796512756835</v>
      </c>
      <c r="W694" s="339" t="str">
        <f t="shared" si="1750"/>
        <v>0.00320433732166547</v>
      </c>
      <c r="X694" s="339" t="str">
        <f t="shared" si="1750"/>
        <v>0.00251984999568837</v>
      </c>
      <c r="Y694" s="339" t="str">
        <f t="shared" si="1750"/>
        <v>0.00181109513675758</v>
      </c>
      <c r="Z694" s="339" t="str">
        <f t="shared" si="1750"/>
        <v>0.00108489844161702</v>
      </c>
      <c r="AA694" s="339" t="str">
        <f t="shared" si="1750"/>
        <v>0.000348253581419086</v>
      </c>
      <c r="AB694" s="339" t="str">
        <f t="shared" si="1750"/>
        <v>-0.000391745151143117</v>
      </c>
      <c r="AC694" s="339" t="str">
        <f t="shared" si="1750"/>
        <v>-0.00112797116375411</v>
      </c>
      <c r="AD694" s="339" t="str">
        <f t="shared" si="1750"/>
        <v>-0.00185333419744061</v>
      </c>
      <c r="AE694" s="339" t="str">
        <f t="shared" si="1750"/>
        <v>-0.00256084860967446</v>
      </c>
      <c r="AF694" s="339" t="str">
        <f t="shared" si="1750"/>
        <v>-0.00324370064989114</v>
      </c>
      <c r="AG694" s="339" t="str">
        <f t="shared" si="1750"/>
        <v>-0.00389531407966761</v>
      </c>
      <c r="AH694" s="339" t="str">
        <f t="shared" si="1750"/>
        <v>-0.00450941350545612</v>
      </c>
      <c r="AI694" s="339" t="str">
        <f t="shared" si="1750"/>
        <v>-0.00508008481409315</v>
      </c>
      <c r="AJ694" s="339" t="str">
        <f t="shared" si="1750"/>
        <v>-0.00560183212891347</v>
      </c>
      <c r="AK694" s="339" t="str">
        <f t="shared" si="1750"/>
        <v>-0.00606963073806237</v>
      </c>
      <c r="AL694" s="339" t="str">
        <f t="shared" si="1750"/>
        <v>-0.00647897548519954</v>
      </c>
      <c r="AM694" s="339" t="str">
        <f t="shared" si="1750"/>
        <v>-0.00682592415665222</v>
      </c>
      <c r="AN694" s="339" t="str">
        <f t="shared" si="1750"/>
        <v>-0.00710713544704063</v>
      </c>
      <c r="AO694" s="339" t="str">
        <f t="shared" si="1750"/>
        <v>-0.00731990113792738</v>
      </c>
      <c r="AP694" s="339" t="str">
        <f t="shared" si="1750"/>
        <v>-0.00746217217938112</v>
      </c>
      <c r="AQ694" s="339" t="str">
        <f t="shared" si="1750"/>
        <v>-0.00753257842351444</v>
      </c>
      <c r="AR694" s="339" t="str">
        <f t="shared" si="1750"/>
        <v>-0.00753044181970435</v>
      </c>
      <c r="AS694" s="339" t="str">
        <f t="shared" si="1750"/>
        <v>-0.00745578294460868</v>
      </c>
      <c r="AT694" s="339" t="str">
        <f t="shared" si="1750"/>
        <v>-0.00730932080401219</v>
      </c>
      <c r="AU694" s="339" t="str">
        <f t="shared" si="1750"/>
        <v>-0.00709246590839448</v>
      </c>
      <c r="AV694" s="339" t="str">
        <f t="shared" si="1750"/>
        <v>-0.0068073066889371</v>
      </c>
      <c r="AW694" s="339" t="str">
        <f t="shared" si="1750"/>
        <v>-0.00645658938481542</v>
      </c>
      <c r="AX694" s="339" t="str">
        <f t="shared" si="1750"/>
        <v>-0.0060436915953932</v>
      </c>
      <c r="AY694" s="339" t="str">
        <f t="shared" si="1750"/>
        <v>-0.00557258975207988</v>
      </c>
      <c r="AZ694" s="339" t="str">
        <f t="shared" si="1750"/>
        <v>-0.00504782082316844</v>
      </c>
      <c r="BA694" s="339" t="str">
        <f t="shared" si="1750"/>
        <v>-0.00447443862031969</v>
      </c>
      <c r="BB694" s="339" t="str">
        <f t="shared" si="1750"/>
        <v>-0.00385796512756692</v>
      </c>
      <c r="BC694" s="339" t="str">
        <f t="shared" si="1750"/>
        <v>-0.00320433732166697</v>
      </c>
      <c r="BD694" s="339" t="str">
        <f t="shared" si="1750"/>
        <v>-0.00251984999568672</v>
      </c>
      <c r="BE694" s="339" t="str">
        <f t="shared" si="1750"/>
        <v>-0.0018110951367565</v>
      </c>
      <c r="BF694" s="339" t="str">
        <f t="shared" si="1750"/>
        <v>-0.00108489844162023</v>
      </c>
      <c r="BG694" s="339" t="str">
        <f t="shared" si="1750"/>
        <v>-0.000348253581416987</v>
      </c>
      <c r="BH694" s="339" t="str">
        <f t="shared" si="1750"/>
        <v>0.000391745151143034</v>
      </c>
      <c r="BI694" s="339" t="str">
        <f t="shared" si="1750"/>
        <v>0.00112797116375317</v>
      </c>
      <c r="BJ694" s="339" t="str">
        <f t="shared" si="1750"/>
        <v>0.00185333419744195</v>
      </c>
      <c r="BK694" s="339" t="str">
        <f t="shared" si="1750"/>
        <v>0.00256084860967251</v>
      </c>
      <c r="BL694" s="339" t="str">
        <f t="shared" si="1750"/>
        <v>0.00324370064989236</v>
      </c>
      <c r="BM694" s="339" t="str">
        <f t="shared" si="1750"/>
        <v>0.00389531407966704</v>
      </c>
      <c r="BN694" s="339" t="str">
        <f t="shared" si="1750"/>
        <v>0.00450941350545602</v>
      </c>
      <c r="BO694" s="339" t="str">
        <f t="shared" si="1750"/>
        <v>0.00508008481409404</v>
      </c>
      <c r="BP694" s="339" t="str">
        <f t="shared" si="1750"/>
        <v>0.00560183212891356</v>
      </c>
      <c r="BQ694" s="339" t="str">
        <f t="shared" si="1750"/>
        <v>0.00606963073806112</v>
      </c>
      <c r="BR694" s="339" t="str">
        <f t="shared" si="1750"/>
        <v>0.00647897548520049</v>
      </c>
    </row>
    <row r="695" spans="1:123">
      <c r="B695" s="340">
        <v>1</v>
      </c>
      <c r="C695" s="340">
        <f>0+Div_Nt_input</f>
        <v>3.1250000000000001E-4</v>
      </c>
      <c r="D695" s="341">
        <f t="shared" ref="D695:D726" si="1751">Vo_set2+E695</f>
        <v>72.006825924156658</v>
      </c>
      <c r="E695" s="342" t="str">
        <f>G694</f>
        <v>0.00682592415665168</v>
      </c>
      <c r="F695" s="291">
        <v>1</v>
      </c>
      <c r="G695" s="343">
        <f>2*IMREAL(K626)*COS(2*PI()*B626*1/Nt_input)-2*IMAGINARY(K626)*SIN(2*PI()*B626*1/Nt_input)</f>
        <v>6.8259241566512073E-3</v>
      </c>
      <c r="H695" s="343">
        <f t="shared" ref="H695:H726" si="1752">2*IMREAL(K626)*COS(2*PI()*B626*2/Nt_input)-2*IMAGINARY(K626)*SIN(2*PI()*B626*2/Nt_input)</f>
        <v>7.1071354470430941E-3</v>
      </c>
      <c r="I695" s="343">
        <f t="shared" ref="I695:I726" si="1753">2*IMREAL(K626)*COS(2*PI()*B626*3/Nt_input)-2*IMAGINARY(K626)*SIN(2*PI()*B626*3/Nt_input)</f>
        <v>7.3199011379245192E-3</v>
      </c>
      <c r="J695" s="343">
        <f t="shared" ref="J695:J726" si="1754">2*IMREAL(K626)*COS(2*PI()*B626*4/Nt_input)-2*IMAGINARY(K626)*SIN(2*PI()*B626*4/Nt_input)</f>
        <v>7.4621721793827374E-3</v>
      </c>
      <c r="K695" s="343">
        <f t="shared" ref="K695:K726" si="1755">2*IMREAL(K626)*COS(2*PI()*B626*5/Nt_input)-2*IMAGINARY(K626)*SIN(2*PI()*B626*5/Nt_input)</f>
        <v>7.5325784235152436E-3</v>
      </c>
      <c r="L695" s="343">
        <f t="shared" ref="L695:L726" si="1756">2*IMREAL(K626)*COS(2*PI()*B626*6/Nt_input)-2*IMAGINARY(K626)*SIN(2*PI()*B626*6/Nt_input)</f>
        <v>7.5304418197030733E-3</v>
      </c>
      <c r="M695" s="343">
        <f t="shared" ref="M695:M726" si="1757">2*IMREAL(K626)*COS(2*PI()*B626*7/Nt_input)-2*IMAGINARY(K626)*SIN(2*PI()*B626*7/Nt_input)</f>
        <v>7.4557829446089251E-3</v>
      </c>
      <c r="N695" s="343">
        <f t="shared" ref="N695:N726" si="1758">2*IMREAL(K626)*COS(2*PI()*B626*8/Nt_input)-2*IMAGINARY(K626)*SIN(2*PI()*B626*8/Nt_input)</f>
        <v>7.3093208040126475E-3</v>
      </c>
      <c r="O695" s="343">
        <f t="shared" ref="O695:O726" si="1759">2*IMREAL(K626)*COS(2*PI()*B626*9/Nt_input)-2*IMAGINARY(K626)*SIN(2*PI()*B626*9/Nt_input)</f>
        <v>7.0924659083925314E-3</v>
      </c>
      <c r="P695" s="343">
        <f t="shared" ref="P695:P726" si="1760">2*IMREAL(K626)*COS(2*PI()*B626*10/Nt_input)-2*IMAGINARY(K626)*SIN(2*PI()*B626*10/Nt_input)</f>
        <v>6.8073066889383456E-3</v>
      </c>
      <c r="Q695" s="343">
        <f t="shared" ref="Q695:Q726" si="1761">2*IMREAL(K626)*COS(2*PI()*B626*11/Nt_input)-2*IMAGINARY(K626)*SIN(2*PI()*B626*11/Nt_input)</f>
        <v>6.4565893848173191E-3</v>
      </c>
      <c r="R695" s="343">
        <f t="shared" ref="R695:R726" si="1762">2*IMREAL(K626)*COS(2*PI()*B626*12/Nt_input)-2*IMAGINARY(K626)*SIN(2*PI()*B626*12/Nt_input)</f>
        <v>6.0436915953897162E-3</v>
      </c>
      <c r="S695" s="343">
        <f t="shared" ref="S695:S726" si="1763">2*IMREAL(K626)*COS(2*PI()*B626*13/Nt_input)-2*IMAGINARY(K626)*SIN(2*PI()*B626*13/Nt_input)</f>
        <v>5.5725897520806176E-3</v>
      </c>
      <c r="T695" s="343">
        <f t="shared" ref="T695:T726" si="1764">2*IMREAL(K626)*COS(2*PI()*B626*14/Nt_input)-2*IMAGINARY(K626)*SIN(2*PI()*B626*14/Nt_input)</f>
        <v>5.0478208231715541E-3</v>
      </c>
      <c r="U695" s="343">
        <f t="shared" ref="U695:U726" si="1765">2*IMREAL(K626)*COS(2*PI()*B626*15/Nt_input)-2*IMAGINARY(K626)*SIN(2*PI()*B626*15/Nt_input)</f>
        <v>4.474438620315796E-3</v>
      </c>
      <c r="V695" s="343">
        <f t="shared" ref="V695:V726" si="1766">2*IMREAL(K626)*COS(2*PI()*B626*16/Nt_input)-2*IMAGINARY(K626)*SIN(2*PI()*B626*16/Nt_input)</f>
        <v>3.8579651275694403E-3</v>
      </c>
      <c r="W695" s="343">
        <f t="shared" ref="W695:W726" si="1767">2*IMREAL(K626)*COS(2*PI()*B626*17/Nt_input)-2*IMAGINARY(K626)*SIN(2*PI()*B626*17/Nt_input)</f>
        <v>3.2043373216663245E-3</v>
      </c>
      <c r="X695" s="343">
        <f t="shared" ref="X695:X726" si="1768">2*IMREAL(K626)*COS(2*PI()*B626*18/Nt_input)-2*IMAGINARY(K626)*SIN(2*PI()*B626*18/Nt_input)</f>
        <v>2.5198499956866024E-3</v>
      </c>
      <c r="Y695" s="343">
        <f t="shared" ref="Y695:Y726" si="1769">2*IMREAL(K626)*COS(2*PI()*B626*19/Nt_input)-2*IMAGINARY(K626)*SIN(2*PI()*B626*19/Nt_input)</f>
        <v>1.811095136758292E-3</v>
      </c>
      <c r="Z695" s="343">
        <f t="shared" ref="Z695:Z726" si="1770">2*IMREAL(K626)*COS(2*PI()*B626*20/Nt_input)-2*IMAGINARY(K626)*SIN(2*PI()*B626*20/Nt_input)</f>
        <v>1.0848984416176868E-3</v>
      </c>
      <c r="AA695" s="343">
        <f t="shared" ref="AA695:AA726" si="1771">2*IMREAL(K626)*COS(2*PI()*B626*21/Nt_input)-2*IMAGINARY(K626)*SIN(2*PI()*B626*21/Nt_input)</f>
        <v>3.482535814184882E-4</v>
      </c>
      <c r="AB695" s="343">
        <f t="shared" ref="AB695:AB726" si="1772">2*IMREAL(K626)*COS(2*PI()*B626*22/Nt_input)-2*IMAGINARY(K626)*SIN(2*PI()*B626*22/Nt_input)</f>
        <v>-3.9174515114453893E-4</v>
      </c>
      <c r="AC695" s="343">
        <f t="shared" ref="AC695:AC726" si="1773">2*IMREAL(K626)*COS(2*PI()*B626*23/Nt_input)-2*IMAGINARY(K626)*SIN(2*PI()*B626*23/Nt_input)</f>
        <v>-1.1279711637523656E-3</v>
      </c>
      <c r="AD695" s="343">
        <f t="shared" ref="AD695:AD726" si="1774">2*IMREAL(K626)*COS(2*PI()*B626*24/Nt_input)-2*IMAGINARY(K626)*SIN(2*PI()*B626*24/Nt_input)</f>
        <v>-1.8533341974414962E-3</v>
      </c>
      <c r="AE695" s="343">
        <f t="shared" ref="AE695:AE726" si="1775">2*IMREAL(K626)*COS(2*PI()*B626*25/Nt_input)-2*IMAGINARY(K626)*SIN(2*PI()*B626*25/Nt_input)</f>
        <v>-2.5608486096737361E-3</v>
      </c>
      <c r="AF695" s="343">
        <f t="shared" ref="AF695:AF726" si="1776">2*IMREAL(K626)*COS(2*PI()*B626*26/Nt_input)-2*IMAGINARY(K626)*SIN(2*PI()*B626*26/Nt_input)</f>
        <v>-3.2437006498925681E-3</v>
      </c>
      <c r="AG695" s="343">
        <f t="shared" ref="AG695:AG726" si="1777">2*IMREAL(K626)*COS(2*PI()*B626*27/Nt_input)-2*IMAGINARY(K626)*SIN(2*PI()*B626*27/Nt_input)</f>
        <v>-3.8953140796657874E-3</v>
      </c>
      <c r="AH695" s="343">
        <f t="shared" ref="AH695:AH726" si="1778">2*IMREAL(K626)*COS(2*PI()*B626*28/Nt_input)-2*IMAGINARY(K626)*SIN(2*PI()*B626*28/Nt_input)</f>
        <v>-4.5094135054565476E-3</v>
      </c>
      <c r="AI695" s="343">
        <f t="shared" ref="AI695:AI726" si="1779">2*IMREAL(K626)*COS(2*PI()*B626*29/Nt_input)-2*IMAGINARY(K626)*SIN(2*PI()*B626*29/Nt_input)</f>
        <v>-5.080084814093588E-3</v>
      </c>
      <c r="AJ695" s="343">
        <f t="shared" ref="AJ695:AJ726" si="1780">2*IMREAL(K626)*COS(2*PI()*B626*30/Nt_input)-2*IMAGINARY(K626)*SIN(2*PI()*B626*30/Nt_input)</f>
        <v>-5.6018321289140619E-3</v>
      </c>
      <c r="AK695" s="343">
        <f t="shared" ref="AK695:AK726" si="1781">2*IMREAL(K626)*COS(2*PI()*B626*31/Nt_input)-2*IMAGINARY(K626)*SIN(2*PI()*B626*31/Nt_input)</f>
        <v>-6.069630738060155E-3</v>
      </c>
      <c r="AL695" s="343">
        <f t="shared" ref="AL695:AL726" si="1782">2*IMREAL(K626)*COS(2*PI()*B626*32/Nt_input)-2*IMAGINARY(K626)*SIN(2*PI()*B626*32/Nt_input)</f>
        <v>-6.4789754852010596E-3</v>
      </c>
      <c r="AM695" s="343">
        <f t="shared" ref="AM695:AM726" si="1783">2*IMREAL(K626)*COS(2*PI()*B626*33/Nt_input)-2*IMAGINARY(K626)*SIN(2*PI()*B626*33/Nt_input)</f>
        <v>-6.8259241566512073E-3</v>
      </c>
      <c r="AN695" s="343">
        <f t="shared" ref="AN695:AN726" si="1784">2*IMREAL(K626)*COS(2*PI()*B626*34/Nt_input)-2*IMAGINARY(K626)*SIN(2*PI()*B626*34/Nt_input)</f>
        <v>-7.1071354470430941E-3</v>
      </c>
      <c r="AO695" s="343">
        <f t="shared" ref="AO695:AO726" si="1785">2*IMREAL(K626)*COS(2*PI()*B626*35/Nt_input)-2*IMAGINARY(K626)*SIN(2*PI()*B626*35/Nt_input)</f>
        <v>-7.3199011379245183E-3</v>
      </c>
      <c r="AP695" s="343">
        <f t="shared" ref="AP695:AP726" si="1786">2*IMREAL(K626)*COS(2*PI()*B626*36/Nt_input)-2*IMAGINARY(K626)*SIN(2*PI()*B626*36/Nt_input)</f>
        <v>-7.4621721793827383E-3</v>
      </c>
      <c r="AQ695" s="343">
        <f t="shared" ref="AQ695:AQ726" si="1787">2*IMREAL(K626)*COS(2*PI()*B626*37/Nt_input)-2*IMAGINARY(K626)*SIN(2*PI()*B626*37/Nt_input)</f>
        <v>-7.5325784235152436E-3</v>
      </c>
      <c r="AR695" s="343">
        <f t="shared" ref="AR695:AR726" si="1788">2*IMREAL(K626)*COS(2*PI()*B626*38/Nt_input)-2*IMAGINARY(K626)*SIN(2*PI()*B626*38/Nt_input)</f>
        <v>-7.5304418197030742E-3</v>
      </c>
      <c r="AS695" s="343">
        <f t="shared" ref="AS695:AS726" si="1789">2*IMREAL(K626)*COS(2*PI()*B626*39/Nt_input)-2*IMAGINARY(K626)*SIN(2*PI()*B626*39/Nt_input)</f>
        <v>-7.4557829446089251E-3</v>
      </c>
      <c r="AT695" s="343">
        <f t="shared" ref="AT695:AT726" si="1790">2*IMREAL(K626)*COS(2*PI()*B626*40/Nt_input)-2*IMAGINARY(K626)*SIN(2*PI()*B626*40/Nt_input)</f>
        <v>-7.3093208040126475E-3</v>
      </c>
      <c r="AU695" s="343">
        <f t="shared" ref="AU695:AU726" si="1791">2*IMREAL(K626)*COS(2*PI()*B626*41/Nt_input)-2*IMAGINARY(K626)*SIN(2*PI()*B626*41/Nt_input)</f>
        <v>-7.0924659083925323E-3</v>
      </c>
      <c r="AV695" s="343">
        <f t="shared" ref="AV695:AV726" si="1792">2*IMREAL(K626)*COS(2*PI()*B626*42/Nt_input)-2*IMAGINARY(K626)*SIN(2*PI()*B626*42/Nt_input)</f>
        <v>-6.8073066889383447E-3</v>
      </c>
      <c r="AW695" s="343">
        <f t="shared" ref="AW695:AW726" si="1793">2*IMREAL(K626)*COS(2*PI()*B626*43/Nt_input)-2*IMAGINARY(K626)*SIN(2*PI()*B626*43/Nt_input)</f>
        <v>-6.4565893848173191E-3</v>
      </c>
      <c r="AX695" s="343">
        <f t="shared" ref="AX695:AX726" si="1794">2*IMREAL(K626)*COS(2*PI()*B626*44/Nt_input)-2*IMAGINARY(K626)*SIN(2*PI()*B626*44/Nt_input)</f>
        <v>-6.0436915953897188E-3</v>
      </c>
      <c r="AY695" s="343">
        <f t="shared" ref="AY695:AY726" si="1795">2*IMREAL(K626)*COS(2*PI()*B626*45/Nt_input)-2*IMAGINARY(K626)*SIN(2*PI()*B626*45/Nt_input)</f>
        <v>-5.5725897520806176E-3</v>
      </c>
      <c r="AZ695" s="343">
        <f t="shared" ref="AZ695:AZ726" si="1796">2*IMREAL(K626)*COS(2*PI()*B626*46/Nt_input)-2*IMAGINARY(K626)*SIN(2*PI()*B626*46/Nt_input)</f>
        <v>-5.047820823171555E-3</v>
      </c>
      <c r="BA695" s="343">
        <f t="shared" ref="BA695:BA726" si="1797">2*IMREAL(K626)*COS(2*PI()*B626*47/Nt_input)-2*IMAGINARY(K626)*SIN(2*PI()*B626*47/Nt_input)</f>
        <v>-4.4744386203157942E-3</v>
      </c>
      <c r="BB695" s="343">
        <f t="shared" ref="BB695:BB726" si="1798">2*IMREAL(K626)*COS(2*PI()*B626*48/Nt_input)-2*IMAGINARY(K626)*SIN(2*PI()*B626*48/Nt_input)</f>
        <v>-3.8579651275694412E-3</v>
      </c>
      <c r="BC695" s="343">
        <f t="shared" ref="BC695:BC726" si="1799">2*IMREAL(K626)*COS(2*PI()*B626*49/Nt_input)-2*IMAGINARY(K626)*SIN(2*PI()*B626*49/Nt_input)</f>
        <v>-3.2043373216663284E-3</v>
      </c>
      <c r="BD695" s="343">
        <f t="shared" ref="BD695:BD726" si="1800">2*IMREAL(K626)*COS(2*PI()*B626*50/Nt_input)-2*IMAGINARY(K626)*SIN(2*PI()*B626*50/Nt_input)</f>
        <v>-2.5198499956866015E-3</v>
      </c>
      <c r="BE695" s="343">
        <f t="shared" ref="BE695:BE726" si="1801">2*IMREAL(K626)*COS(2*PI()*B626*51/Nt_input)-2*IMAGINARY(K626)*SIN(2*PI()*B626*51/Nt_input)</f>
        <v>-1.8110951367582928E-3</v>
      </c>
      <c r="BF695" s="343">
        <f t="shared" ref="BF695:BF726" si="1802">2*IMREAL(K626)*COS(2*PI()*B626*52/Nt_input)-2*IMAGINARY(K626)*SIN(2*PI()*B626*52/Nt_input)</f>
        <v>-1.0848984416176846E-3</v>
      </c>
      <c r="BG695" s="343">
        <f t="shared" ref="BG695:BG726" si="1803">2*IMREAL(K626)*COS(2*PI()*B626*53/Nt_input)-2*IMAGINARY(K626)*SIN(2*PI()*B626*53/Nt_input)</f>
        <v>-3.4825358141848907E-4</v>
      </c>
      <c r="BH695" s="343">
        <f t="shared" ref="BH695:BH726" si="1804">2*IMREAL(K626)*COS(2*PI()*B626*54/Nt_input)-2*IMAGINARY(K626)*SIN(2*PI()*B626*54/Nt_input)</f>
        <v>3.9174515114453849E-4</v>
      </c>
      <c r="BI695" s="343">
        <f t="shared" ref="BI695:BI726" si="1805">2*IMREAL(K626)*COS(2*PI()*B626*55/Nt_input)-2*IMAGINARY(K626)*SIN(2*PI()*B626*55/Nt_input)</f>
        <v>1.1279711637523682E-3</v>
      </c>
      <c r="BJ695" s="343">
        <f t="shared" ref="BJ695:BJ726" si="1806">2*IMREAL(K626)*COS(2*PI()*B626*56/Nt_input)-2*IMAGINARY(K626)*SIN(2*PI()*B626*56/Nt_input)</f>
        <v>1.8533341974414949E-3</v>
      </c>
      <c r="BK695" s="343">
        <f t="shared" ref="BK695:BK726" si="1807">2*IMREAL(K626)*COS(2*PI()*B626*57/Nt_input)-2*IMAGINARY(K626)*SIN(2*PI()*B626*57/Nt_input)</f>
        <v>2.5608486096737318E-3</v>
      </c>
      <c r="BL695" s="343">
        <f t="shared" ref="BL695:BL726" si="1808">2*IMREAL(K626)*COS(2*PI()*B626*58/Nt_input)-2*IMAGINARY(K626)*SIN(2*PI()*B626*58/Nt_input)</f>
        <v>3.2437006498925672E-3</v>
      </c>
      <c r="BM695" s="343">
        <f t="shared" ref="BM695:BM726" si="1809">2*IMREAL(K626)*COS(2*PI()*B626*59/Nt_input)-2*IMAGINARY(K626)*SIN(2*PI()*B626*59/Nt_input)</f>
        <v>3.8953140796657865E-3</v>
      </c>
      <c r="BN695" s="343">
        <f t="shared" ref="BN695:BN726" si="1810">2*IMREAL(K626)*COS(2*PI()*B626*60/Nt_input)-2*IMAGINARY(K626)*SIN(2*PI()*B626*60/Nt_input)</f>
        <v>4.5094135054565441E-3</v>
      </c>
      <c r="BO695" s="343">
        <f t="shared" ref="BO695:BO726" si="1811">2*IMREAL(K626)*COS(2*PI()*B626*61/Nt_input)-2*IMAGINARY(K626)*SIN(2*PI()*B626*61/Nt_input)</f>
        <v>5.080084814093588E-3</v>
      </c>
      <c r="BP695" s="343">
        <f t="shared" ref="BP695:BP726" si="1812">2*IMREAL(K626)*COS(2*PI()*B626*62/Nt_input)-2*IMAGINARY(K626)*SIN(2*PI()*B626*62/Nt_input)</f>
        <v>5.6018321289140601E-3</v>
      </c>
      <c r="BQ695" s="343">
        <f t="shared" ref="BQ695:BQ726" si="1813">2*IMREAL(K626)*COS(2*PI()*B626*63/Nt_input)-2*IMAGINARY(K626)*SIN(2*PI()*B626*63/Nt_input)</f>
        <v>6.0696307380601576E-3</v>
      </c>
      <c r="BR695" s="343">
        <f t="shared" ref="BR695:BR726" si="1814">2*IMREAL(K626)*COS(2*PI()*B626*64/Nt_input)-2*IMAGINARY(K626)*SIN(2*PI()*B626*64/Nt_input)</f>
        <v>6.4789754852010596E-3</v>
      </c>
    </row>
    <row r="696" spans="1:123">
      <c r="B696" s="340">
        <v>2</v>
      </c>
      <c r="C696" s="340">
        <f t="shared" ref="C696:C727" si="1815">C695+Div_Nt_input</f>
        <v>6.2500000000000001E-4</v>
      </c>
      <c r="D696" s="341">
        <f t="shared" si="1751"/>
        <v>72.007107135447043</v>
      </c>
      <c r="E696" s="342" t="str">
        <f>H694</f>
        <v>0.00710713544704239</v>
      </c>
      <c r="F696" s="291">
        <v>2</v>
      </c>
      <c r="G696" s="343">
        <f t="shared" ref="G696:G726" si="1816">2*IMREAL(K627)*COS(2*PI()*B627*1/Nt_input)-2*IMAGINARY(K627)*SIN(2*PI()*B627*1/Nt_input)</f>
        <v>-4.1657210967656089E-18</v>
      </c>
      <c r="H696" s="343">
        <f t="shared" si="1752"/>
        <v>-3.0371433843339016E-18</v>
      </c>
      <c r="I696" s="343">
        <f t="shared" si="1753"/>
        <v>-1.7918499548918748E-18</v>
      </c>
      <c r="J696" s="343">
        <f t="shared" si="1754"/>
        <v>-4.7769673656438474E-19</v>
      </c>
      <c r="K696" s="343">
        <f t="shared" si="1755"/>
        <v>8.5481409945385904E-19</v>
      </c>
      <c r="L696" s="343">
        <f t="shared" si="1756"/>
        <v>2.1544749090153596E-18</v>
      </c>
      <c r="M696" s="343">
        <f t="shared" si="1757"/>
        <v>3.3713404560668499E-18</v>
      </c>
      <c r="N696" s="343">
        <f t="shared" si="1758"/>
        <v>4.4586472800612003E-18</v>
      </c>
      <c r="O696" s="343">
        <f t="shared" si="1759"/>
        <v>5.3746107895210004E-18</v>
      </c>
      <c r="P696" s="343">
        <f t="shared" si="1760"/>
        <v>6.0840310204559633E-18</v>
      </c>
      <c r="Q696" s="343">
        <f t="shared" si="1761"/>
        <v>6.5596453512387092E-18</v>
      </c>
      <c r="R696" s="343">
        <f t="shared" si="1762"/>
        <v>6.783176189864845E-18</v>
      </c>
      <c r="S696" s="343">
        <f t="shared" si="1763"/>
        <v>6.7460333715635076E-18</v>
      </c>
      <c r="T696" s="343">
        <f t="shared" si="1764"/>
        <v>6.4496442740120858E-18</v>
      </c>
      <c r="U696" s="343">
        <f t="shared" si="1765"/>
        <v>5.9053989640125583E-18</v>
      </c>
      <c r="V696" s="343">
        <f t="shared" si="1766"/>
        <v>5.1342124836119209E-18</v>
      </c>
      <c r="W696" s="343">
        <f t="shared" si="1767"/>
        <v>4.1657210967656082E-18</v>
      </c>
      <c r="X696" s="343">
        <f t="shared" si="1768"/>
        <v>3.0371433843339028E-18</v>
      </c>
      <c r="Y696" s="343">
        <f t="shared" si="1769"/>
        <v>1.7918499548918767E-18</v>
      </c>
      <c r="Z696" s="343">
        <f t="shared" si="1770"/>
        <v>4.7769673656438551E-19</v>
      </c>
      <c r="AA696" s="343">
        <f t="shared" si="1771"/>
        <v>-8.5481409945385942E-19</v>
      </c>
      <c r="AB696" s="343">
        <f t="shared" si="1772"/>
        <v>-2.1544749090153565E-18</v>
      </c>
      <c r="AC696" s="343">
        <f t="shared" si="1773"/>
        <v>-3.3713404560668472E-18</v>
      </c>
      <c r="AD696" s="343">
        <f t="shared" si="1774"/>
        <v>-4.4586472800611995E-18</v>
      </c>
      <c r="AE696" s="343">
        <f t="shared" si="1775"/>
        <v>-5.3746107895210004E-18</v>
      </c>
      <c r="AF696" s="343">
        <f t="shared" si="1776"/>
        <v>-6.0840310204559641E-18</v>
      </c>
      <c r="AG696" s="343">
        <f t="shared" si="1777"/>
        <v>-6.5596453512387077E-18</v>
      </c>
      <c r="AH696" s="343">
        <f t="shared" si="1778"/>
        <v>-6.7831761898648442E-18</v>
      </c>
      <c r="AI696" s="343">
        <f t="shared" si="1779"/>
        <v>-6.7460333715635076E-18</v>
      </c>
      <c r="AJ696" s="343">
        <f t="shared" si="1780"/>
        <v>-6.4496442740120866E-18</v>
      </c>
      <c r="AK696" s="343">
        <f t="shared" si="1781"/>
        <v>-5.9053989640125591E-18</v>
      </c>
      <c r="AL696" s="343">
        <f t="shared" si="1782"/>
        <v>-5.1342124836119209E-18</v>
      </c>
      <c r="AM696" s="343">
        <f t="shared" si="1783"/>
        <v>-4.1657210967656089E-18</v>
      </c>
      <c r="AN696" s="343">
        <f t="shared" si="1784"/>
        <v>-3.0371433843339008E-18</v>
      </c>
      <c r="AO696" s="343">
        <f t="shared" si="1785"/>
        <v>-1.7918499548918771E-18</v>
      </c>
      <c r="AP696" s="343">
        <f t="shared" si="1786"/>
        <v>-4.7769673656438628E-19</v>
      </c>
      <c r="AQ696" s="343">
        <f t="shared" si="1787"/>
        <v>8.5481409945385904E-19</v>
      </c>
      <c r="AR696" s="343">
        <f t="shared" si="1788"/>
        <v>2.1544749090153557E-18</v>
      </c>
      <c r="AS696" s="343">
        <f t="shared" si="1789"/>
        <v>3.3713404560668469E-18</v>
      </c>
      <c r="AT696" s="343">
        <f t="shared" si="1790"/>
        <v>4.4586472800611987E-18</v>
      </c>
      <c r="AU696" s="343">
        <f t="shared" si="1791"/>
        <v>5.3746107895209965E-18</v>
      </c>
      <c r="AV696" s="343">
        <f t="shared" si="1792"/>
        <v>6.0840310204559641E-18</v>
      </c>
      <c r="AW696" s="343">
        <f t="shared" si="1793"/>
        <v>6.5596453512387085E-18</v>
      </c>
      <c r="AX696" s="343">
        <f t="shared" si="1794"/>
        <v>6.7831761898648442E-18</v>
      </c>
      <c r="AY696" s="343">
        <f t="shared" si="1795"/>
        <v>6.7460333715635076E-18</v>
      </c>
      <c r="AZ696" s="343">
        <f t="shared" si="1796"/>
        <v>6.4496442740120866E-18</v>
      </c>
      <c r="BA696" s="343">
        <f t="shared" si="1797"/>
        <v>5.9053989640125567E-18</v>
      </c>
      <c r="BB696" s="343">
        <f t="shared" si="1798"/>
        <v>5.1342124836119217E-18</v>
      </c>
      <c r="BC696" s="343">
        <f t="shared" si="1799"/>
        <v>4.1657210967656151E-18</v>
      </c>
      <c r="BD696" s="343">
        <f t="shared" si="1800"/>
        <v>3.0371433843339012E-18</v>
      </c>
      <c r="BE696" s="343">
        <f t="shared" si="1801"/>
        <v>1.7918499548918782E-18</v>
      </c>
      <c r="BF696" s="343">
        <f t="shared" si="1802"/>
        <v>4.776967365643805E-19</v>
      </c>
      <c r="BG696" s="343">
        <f t="shared" si="1803"/>
        <v>-8.548140994538575E-19</v>
      </c>
      <c r="BH696" s="343">
        <f t="shared" si="1804"/>
        <v>-2.1544749090153545E-18</v>
      </c>
      <c r="BI696" s="343">
        <f t="shared" si="1805"/>
        <v>-3.3713404560668515E-18</v>
      </c>
      <c r="BJ696" s="343">
        <f t="shared" si="1806"/>
        <v>-4.458647280061198E-18</v>
      </c>
      <c r="BK696" s="343">
        <f t="shared" si="1807"/>
        <v>-5.3746107895209958E-18</v>
      </c>
      <c r="BL696" s="343">
        <f t="shared" si="1808"/>
        <v>-6.0840310204559641E-18</v>
      </c>
      <c r="BM696" s="343">
        <f t="shared" si="1809"/>
        <v>-6.5596453512387077E-18</v>
      </c>
      <c r="BN696" s="343">
        <f t="shared" si="1810"/>
        <v>-6.7831761898648442E-18</v>
      </c>
      <c r="BO696" s="343">
        <f t="shared" si="1811"/>
        <v>-6.7460333715635076E-18</v>
      </c>
      <c r="BP696" s="343">
        <f t="shared" si="1812"/>
        <v>-6.4496442740120873E-18</v>
      </c>
      <c r="BQ696" s="343">
        <f t="shared" si="1813"/>
        <v>-5.905398964012556E-18</v>
      </c>
      <c r="BR696" s="343">
        <f t="shared" si="1814"/>
        <v>-5.1342124836119224E-18</v>
      </c>
    </row>
    <row r="697" spans="1:123">
      <c r="B697" s="340">
        <v>3</v>
      </c>
      <c r="C697" s="340">
        <f t="shared" si="1815"/>
        <v>9.3749999999999997E-4</v>
      </c>
      <c r="D697" s="341">
        <f t="shared" si="1751"/>
        <v>72.007319901137919</v>
      </c>
      <c r="E697" s="342" t="str">
        <f>I694</f>
        <v>0.00731990113792497</v>
      </c>
      <c r="F697" s="291">
        <v>3</v>
      </c>
      <c r="G697" s="343">
        <f t="shared" si="1816"/>
        <v>5.9907719666758564E-18</v>
      </c>
      <c r="H697" s="343">
        <f t="shared" si="1752"/>
        <v>4.0397752916635793E-18</v>
      </c>
      <c r="I697" s="343">
        <f t="shared" si="1753"/>
        <v>1.7408758810985979E-18</v>
      </c>
      <c r="J697" s="343">
        <f t="shared" si="1754"/>
        <v>-7.0794659141038361E-19</v>
      </c>
      <c r="K697" s="343">
        <f t="shared" si="1755"/>
        <v>-3.0958011788280484E-18</v>
      </c>
      <c r="L697" s="343">
        <f t="shared" si="1756"/>
        <v>-5.2170474474453808E-18</v>
      </c>
      <c r="M697" s="343">
        <f t="shared" si="1757"/>
        <v>-6.889005092950442E-18</v>
      </c>
      <c r="N697" s="343">
        <f t="shared" si="1758"/>
        <v>-7.9676862455724031E-18</v>
      </c>
      <c r="O697" s="343">
        <f t="shared" si="1759"/>
        <v>-8.3601956087434769E-18</v>
      </c>
      <c r="P697" s="343">
        <f t="shared" si="1760"/>
        <v>-8.0327305396634381E-18</v>
      </c>
      <c r="Q697" s="343">
        <f t="shared" si="1761"/>
        <v>-7.0134921102003168E-18</v>
      </c>
      <c r="R697" s="343">
        <f t="shared" si="1762"/>
        <v>-5.3902564495171424E-18</v>
      </c>
      <c r="S697" s="343">
        <f t="shared" si="1763"/>
        <v>-3.3028155227669602E-18</v>
      </c>
      <c r="T697" s="343">
        <f t="shared" si="1764"/>
        <v>-9.309383409191868E-19</v>
      </c>
      <c r="U697" s="343">
        <f t="shared" si="1765"/>
        <v>1.5211106257565738E-18</v>
      </c>
      <c r="V697" s="343">
        <f t="shared" si="1766"/>
        <v>3.8421625667138382E-18</v>
      </c>
      <c r="W697" s="343">
        <f t="shared" si="1767"/>
        <v>5.8323300473011577E-18</v>
      </c>
      <c r="X697" s="343">
        <f t="shared" si="1768"/>
        <v>7.3202211804170014E-18</v>
      </c>
      <c r="Y697" s="343">
        <f t="shared" si="1769"/>
        <v>8.177699780743386E-18</v>
      </c>
      <c r="Z697" s="343">
        <f t="shared" si="1770"/>
        <v>8.3309203669865722E-18</v>
      </c>
      <c r="AA697" s="343">
        <f t="shared" si="1771"/>
        <v>7.7666876851414663E-18</v>
      </c>
      <c r="AB697" s="343">
        <f t="shared" si="1772"/>
        <v>6.5335930749064036E-18</v>
      </c>
      <c r="AC697" s="343">
        <f t="shared" si="1773"/>
        <v>4.7378298161356701E-18</v>
      </c>
      <c r="AD697" s="343">
        <f t="shared" si="1774"/>
        <v>2.5340478348834721E-18</v>
      </c>
      <c r="AE697" s="343">
        <f t="shared" si="1775"/>
        <v>1.1203535561406385E-19</v>
      </c>
      <c r="AF697" s="343">
        <f t="shared" si="1776"/>
        <v>-2.3196255332530728E-18</v>
      </c>
      <c r="AG697" s="343">
        <f t="shared" si="1777"/>
        <v>-4.5515218287424629E-18</v>
      </c>
      <c r="AH697" s="343">
        <f t="shared" si="1778"/>
        <v>-6.3914441205255116E-18</v>
      </c>
      <c r="AI697" s="343">
        <f t="shared" si="1779"/>
        <v>-7.6809395362762006E-18</v>
      </c>
      <c r="AJ697" s="343">
        <f t="shared" si="1780"/>
        <v>-8.3089575966403799E-18</v>
      </c>
      <c r="AK697" s="343">
        <f t="shared" si="1781"/>
        <v>-8.2214138079512666E-18</v>
      </c>
      <c r="AL697" s="343">
        <f t="shared" si="1782"/>
        <v>-7.4258473825082217E-18</v>
      </c>
      <c r="AM697" s="343">
        <f t="shared" si="1783"/>
        <v>-5.9907719666758548E-18</v>
      </c>
      <c r="AN697" s="343">
        <f t="shared" si="1784"/>
        <v>-4.0397752916635832E-18</v>
      </c>
      <c r="AO697" s="343">
        <f t="shared" si="1785"/>
        <v>-1.7408758810985967E-18</v>
      </c>
      <c r="AP697" s="343">
        <f t="shared" si="1786"/>
        <v>7.0794659141037745E-19</v>
      </c>
      <c r="AQ697" s="343">
        <f t="shared" si="1787"/>
        <v>3.09580117882805E-18</v>
      </c>
      <c r="AR697" s="343">
        <f t="shared" si="1788"/>
        <v>5.2170474474453739E-18</v>
      </c>
      <c r="AS697" s="343">
        <f t="shared" si="1789"/>
        <v>6.8890050929504404E-18</v>
      </c>
      <c r="AT697" s="343">
        <f t="shared" si="1790"/>
        <v>7.9676862455724001E-18</v>
      </c>
      <c r="AU697" s="343">
        <f t="shared" si="1791"/>
        <v>8.3601956087434754E-18</v>
      </c>
      <c r="AV697" s="343">
        <f t="shared" si="1792"/>
        <v>8.0327305396634365E-18</v>
      </c>
      <c r="AW697" s="343">
        <f t="shared" si="1793"/>
        <v>7.0134921102003199E-18</v>
      </c>
      <c r="AX697" s="343">
        <f t="shared" si="1794"/>
        <v>5.3902564495171408E-18</v>
      </c>
      <c r="AY697" s="343">
        <f t="shared" si="1795"/>
        <v>3.3028155227669664E-18</v>
      </c>
      <c r="AZ697" s="343">
        <f t="shared" si="1796"/>
        <v>9.3093834091918988E-19</v>
      </c>
      <c r="BA697" s="343">
        <f t="shared" si="1797"/>
        <v>-1.5211106257565638E-18</v>
      </c>
      <c r="BB697" s="343">
        <f t="shared" si="1798"/>
        <v>-3.8421625667138359E-18</v>
      </c>
      <c r="BC697" s="343">
        <f t="shared" si="1799"/>
        <v>-5.8323300473011616E-18</v>
      </c>
      <c r="BD697" s="343">
        <f t="shared" si="1800"/>
        <v>-7.3202211804169999E-18</v>
      </c>
      <c r="BE697" s="343">
        <f t="shared" si="1801"/>
        <v>-8.1776997807433876E-18</v>
      </c>
      <c r="BF697" s="343">
        <f t="shared" si="1802"/>
        <v>-8.3309203669865737E-18</v>
      </c>
      <c r="BG697" s="343">
        <f t="shared" si="1803"/>
        <v>-7.7666876851414679E-18</v>
      </c>
      <c r="BH697" s="343">
        <f t="shared" si="1804"/>
        <v>-6.5335930749064097E-18</v>
      </c>
      <c r="BI697" s="343">
        <f t="shared" si="1805"/>
        <v>-4.7378298161356848E-18</v>
      </c>
      <c r="BJ697" s="343">
        <f t="shared" si="1806"/>
        <v>-2.5340478348834675E-18</v>
      </c>
      <c r="BK697" s="343">
        <f t="shared" si="1807"/>
        <v>-1.1203535561406655E-19</v>
      </c>
      <c r="BL697" s="343">
        <f t="shared" si="1808"/>
        <v>2.3196255332530627E-18</v>
      </c>
      <c r="BM697" s="343">
        <f t="shared" si="1809"/>
        <v>4.5515218287424722E-18</v>
      </c>
      <c r="BN697" s="343">
        <f t="shared" si="1810"/>
        <v>6.39144412052551E-18</v>
      </c>
      <c r="BO697" s="343">
        <f t="shared" si="1811"/>
        <v>7.680939536276199E-18</v>
      </c>
      <c r="BP697" s="343">
        <f t="shared" si="1812"/>
        <v>8.3089575966403784E-18</v>
      </c>
      <c r="BQ697" s="343">
        <f t="shared" si="1813"/>
        <v>8.221413807951265E-18</v>
      </c>
      <c r="BR697" s="343">
        <f t="shared" si="1814"/>
        <v>7.4258473825082232E-18</v>
      </c>
    </row>
    <row r="698" spans="1:123">
      <c r="B698" s="340">
        <v>4</v>
      </c>
      <c r="C698" s="340">
        <f t="shared" si="1815"/>
        <v>1.25E-3</v>
      </c>
      <c r="D698" s="341">
        <f t="shared" si="1751"/>
        <v>72.007462172179387</v>
      </c>
      <c r="E698" s="342" t="str">
        <f>J694</f>
        <v>0.00746217217938146</v>
      </c>
      <c r="F698" s="291">
        <v>4</v>
      </c>
      <c r="G698" s="343">
        <f t="shared" si="1816"/>
        <v>1.8047826224225522E-17</v>
      </c>
      <c r="H698" s="343">
        <f t="shared" si="1752"/>
        <v>9.2595530953548371E-18</v>
      </c>
      <c r="I698" s="343">
        <f t="shared" si="1753"/>
        <v>-9.3840305422579445E-19</v>
      </c>
      <c r="J698" s="343">
        <f t="shared" si="1754"/>
        <v>-1.0993495845445419E-17</v>
      </c>
      <c r="K698" s="343">
        <f t="shared" si="1755"/>
        <v>-1.9374928550483979E-17</v>
      </c>
      <c r="L698" s="343">
        <f t="shared" si="1756"/>
        <v>-2.4806704017876023E-17</v>
      </c>
      <c r="M698" s="343">
        <f t="shared" si="1757"/>
        <v>-2.646188367187834E-17</v>
      </c>
      <c r="N698" s="343">
        <f t="shared" si="1758"/>
        <v>-2.4088481414410001E-17</v>
      </c>
      <c r="O698" s="343">
        <f t="shared" si="1759"/>
        <v>-1.8047826224225528E-17</v>
      </c>
      <c r="P698" s="343">
        <f t="shared" si="1760"/>
        <v>-9.2595530953548402E-18</v>
      </c>
      <c r="Q698" s="343">
        <f t="shared" si="1761"/>
        <v>9.3840305422577904E-19</v>
      </c>
      <c r="R698" s="343">
        <f t="shared" si="1762"/>
        <v>1.0993495845445416E-17</v>
      </c>
      <c r="S698" s="343">
        <f t="shared" si="1763"/>
        <v>1.9374928550483982E-17</v>
      </c>
      <c r="T698" s="343">
        <f t="shared" si="1764"/>
        <v>2.4806704017876023E-17</v>
      </c>
      <c r="U698" s="343">
        <f t="shared" si="1765"/>
        <v>2.646188367187834E-17</v>
      </c>
      <c r="V698" s="343">
        <f t="shared" si="1766"/>
        <v>2.4088481414410005E-17</v>
      </c>
      <c r="W698" s="343">
        <f t="shared" si="1767"/>
        <v>1.8047826224225522E-17</v>
      </c>
      <c r="X698" s="343">
        <f t="shared" si="1768"/>
        <v>9.2595530953548402E-18</v>
      </c>
      <c r="Y698" s="343">
        <f t="shared" si="1769"/>
        <v>-9.384030542257775E-19</v>
      </c>
      <c r="Z698" s="343">
        <f t="shared" si="1770"/>
        <v>-1.0993495845445413E-17</v>
      </c>
      <c r="AA698" s="343">
        <f t="shared" si="1771"/>
        <v>-1.9374928550483982E-17</v>
      </c>
      <c r="AB698" s="343">
        <f t="shared" si="1772"/>
        <v>-2.4806704017876011E-17</v>
      </c>
      <c r="AC698" s="343">
        <f t="shared" si="1773"/>
        <v>-2.646188367187834E-17</v>
      </c>
      <c r="AD698" s="343">
        <f t="shared" si="1774"/>
        <v>-2.4088481414410005E-17</v>
      </c>
      <c r="AE698" s="343">
        <f t="shared" si="1775"/>
        <v>-1.8047826224225522E-17</v>
      </c>
      <c r="AF698" s="343">
        <f t="shared" si="1776"/>
        <v>-9.2595530953548217E-18</v>
      </c>
      <c r="AG698" s="343">
        <f t="shared" si="1777"/>
        <v>9.3840305422577442E-19</v>
      </c>
      <c r="AH698" s="343">
        <f t="shared" si="1778"/>
        <v>1.099349584544541E-17</v>
      </c>
      <c r="AI698" s="343">
        <f t="shared" si="1779"/>
        <v>1.9374928550483982E-17</v>
      </c>
      <c r="AJ698" s="343">
        <f t="shared" si="1780"/>
        <v>2.4806704017876011E-17</v>
      </c>
      <c r="AK698" s="343">
        <f t="shared" si="1781"/>
        <v>2.6461883671878343E-17</v>
      </c>
      <c r="AL698" s="343">
        <f t="shared" si="1782"/>
        <v>2.4088481414410008E-17</v>
      </c>
      <c r="AM698" s="343">
        <f t="shared" si="1783"/>
        <v>1.8047826224225525E-17</v>
      </c>
      <c r="AN698" s="343">
        <f t="shared" si="1784"/>
        <v>9.2595530953548263E-18</v>
      </c>
      <c r="AO698" s="343">
        <f t="shared" si="1785"/>
        <v>-9.3840305422577133E-19</v>
      </c>
      <c r="AP698" s="343">
        <f t="shared" si="1786"/>
        <v>-1.0993495845445407E-17</v>
      </c>
      <c r="AQ698" s="343">
        <f t="shared" si="1787"/>
        <v>-1.9374928550483979E-17</v>
      </c>
      <c r="AR698" s="343">
        <f t="shared" si="1788"/>
        <v>-2.4806704017876011E-17</v>
      </c>
      <c r="AS698" s="343">
        <f t="shared" si="1789"/>
        <v>-2.6461883671878343E-17</v>
      </c>
      <c r="AT698" s="343">
        <f t="shared" si="1790"/>
        <v>-2.4088481414410008E-17</v>
      </c>
      <c r="AU698" s="343">
        <f t="shared" si="1791"/>
        <v>-1.8047826224225562E-17</v>
      </c>
      <c r="AV698" s="343">
        <f t="shared" si="1792"/>
        <v>-9.259553095354831E-18</v>
      </c>
      <c r="AW698" s="343">
        <f t="shared" si="1793"/>
        <v>9.3840305422576671E-19</v>
      </c>
      <c r="AX698" s="343">
        <f t="shared" si="1794"/>
        <v>1.0993495845445362E-17</v>
      </c>
      <c r="AY698" s="343">
        <f t="shared" si="1795"/>
        <v>1.9374928550483976E-17</v>
      </c>
      <c r="AZ698" s="343">
        <f t="shared" si="1796"/>
        <v>2.4806704017876011E-17</v>
      </c>
      <c r="BA698" s="343">
        <f t="shared" si="1797"/>
        <v>2.646188367187834E-17</v>
      </c>
      <c r="BB698" s="343">
        <f t="shared" si="1798"/>
        <v>2.4088481414410011E-17</v>
      </c>
      <c r="BC698" s="343">
        <f t="shared" si="1799"/>
        <v>1.8047826224225562E-17</v>
      </c>
      <c r="BD698" s="343">
        <f t="shared" si="1800"/>
        <v>9.2595530953548325E-18</v>
      </c>
      <c r="BE698" s="343">
        <f t="shared" si="1801"/>
        <v>-9.3840305422576517E-19</v>
      </c>
      <c r="BF698" s="343">
        <f t="shared" si="1802"/>
        <v>-1.0993495845445444E-17</v>
      </c>
      <c r="BG698" s="343">
        <f t="shared" si="1803"/>
        <v>-1.9374928550483976E-17</v>
      </c>
      <c r="BH698" s="343">
        <f t="shared" si="1804"/>
        <v>-2.4806704017876011E-17</v>
      </c>
      <c r="BI698" s="343">
        <f t="shared" si="1805"/>
        <v>-2.646188367187834E-17</v>
      </c>
      <c r="BJ698" s="343">
        <f t="shared" si="1806"/>
        <v>-2.4088481414410011E-17</v>
      </c>
      <c r="BK698" s="343">
        <f t="shared" si="1807"/>
        <v>-1.8047826224225568E-17</v>
      </c>
      <c r="BL698" s="343">
        <f t="shared" si="1808"/>
        <v>-9.2595530953548356E-18</v>
      </c>
      <c r="BM698" s="343">
        <f t="shared" si="1809"/>
        <v>9.3840305422576209E-19</v>
      </c>
      <c r="BN698" s="343">
        <f t="shared" si="1810"/>
        <v>1.0993495845445356E-17</v>
      </c>
      <c r="BO698" s="343">
        <f t="shared" si="1811"/>
        <v>1.9374928550483973E-17</v>
      </c>
      <c r="BP698" s="343">
        <f t="shared" si="1812"/>
        <v>2.4806704017876007E-17</v>
      </c>
      <c r="BQ698" s="343">
        <f t="shared" si="1813"/>
        <v>2.6461883671878336E-17</v>
      </c>
      <c r="BR698" s="343">
        <f t="shared" si="1814"/>
        <v>2.4088481414410011E-17</v>
      </c>
    </row>
    <row r="699" spans="1:123">
      <c r="B699" s="340">
        <v>5</v>
      </c>
      <c r="C699" s="340">
        <f t="shared" si="1815"/>
        <v>1.5625000000000001E-3</v>
      </c>
      <c r="D699" s="341">
        <f t="shared" si="1751"/>
        <v>72.007532578423522</v>
      </c>
      <c r="E699" s="342" t="str">
        <f>K694</f>
        <v>0.00753257842351603</v>
      </c>
      <c r="F699" s="291">
        <v>5</v>
      </c>
      <c r="G699" s="343">
        <f t="shared" si="1816"/>
        <v>-8.1650477013757496E-17</v>
      </c>
      <c r="H699" s="343">
        <f t="shared" si="1752"/>
        <v>-1.2496286448666749E-16</v>
      </c>
      <c r="I699" s="343">
        <f t="shared" si="1753"/>
        <v>-1.3876433787559038E-16</v>
      </c>
      <c r="J699" s="343">
        <f t="shared" si="1754"/>
        <v>-1.1979557612473853E-16</v>
      </c>
      <c r="K699" s="343">
        <f t="shared" si="1755"/>
        <v>-7.2536194042947638E-17</v>
      </c>
      <c r="L699" s="343">
        <f t="shared" si="1756"/>
        <v>-8.1468477980095168E-18</v>
      </c>
      <c r="M699" s="343">
        <f t="shared" si="1757"/>
        <v>5.8166437421999349E-17</v>
      </c>
      <c r="N699" s="343">
        <f t="shared" si="1758"/>
        <v>1.107432838657078E-16</v>
      </c>
      <c r="O699" s="343">
        <f t="shared" si="1759"/>
        <v>1.3716727642786826E-16</v>
      </c>
      <c r="P699" s="343">
        <f t="shared" si="1760"/>
        <v>1.3119819184326395E-16</v>
      </c>
      <c r="Q699" s="343">
        <f t="shared" si="1761"/>
        <v>9.424567403339052E-17</v>
      </c>
      <c r="R699" s="343">
        <f t="shared" si="1762"/>
        <v>3.5036336162517549E-17</v>
      </c>
      <c r="S699" s="343">
        <f t="shared" si="1763"/>
        <v>-3.2447094260227673E-17</v>
      </c>
      <c r="T699" s="343">
        <f t="shared" si="1764"/>
        <v>-9.2267900951338039E-17</v>
      </c>
      <c r="U699" s="343">
        <f t="shared" si="1765"/>
        <v>-1.3029895347131796E-16</v>
      </c>
      <c r="V699" s="343">
        <f t="shared" si="1766"/>
        <v>-1.3755893462604641E-16</v>
      </c>
      <c r="W699" s="343">
        <f t="shared" si="1767"/>
        <v>-1.1233334562431316E-16</v>
      </c>
      <c r="X699" s="343">
        <f t="shared" si="1768"/>
        <v>-6.0579397776903589E-17</v>
      </c>
      <c r="Y699" s="343">
        <f t="shared" si="1769"/>
        <v>5.4808274625756612E-18</v>
      </c>
      <c r="Z699" s="343">
        <f t="shared" si="1770"/>
        <v>7.0246714347843421E-17</v>
      </c>
      <c r="AA699" s="343">
        <f t="shared" si="1771"/>
        <v>1.1842331480535994E-16</v>
      </c>
      <c r="AB699" s="343">
        <f t="shared" si="1772"/>
        <v>1.3863336469508919E-16</v>
      </c>
      <c r="AC699" s="343">
        <f t="shared" si="1773"/>
        <v>1.2610410974015937E-16</v>
      </c>
      <c r="AD699" s="343">
        <f t="shared" si="1774"/>
        <v>8.3794427108041116E-17</v>
      </c>
      <c r="AE699" s="343">
        <f t="shared" si="1775"/>
        <v>2.1696064460779921E-17</v>
      </c>
      <c r="AF699" s="343">
        <f t="shared" si="1776"/>
        <v>-4.552598590677224E-17</v>
      </c>
      <c r="AG699" s="343">
        <f t="shared" si="1777"/>
        <v>-1.0199673456399186E-16</v>
      </c>
      <c r="AH699" s="343">
        <f t="shared" si="1778"/>
        <v>-1.3438019230538628E-16</v>
      </c>
      <c r="AI699" s="343">
        <f t="shared" si="1779"/>
        <v>-1.3502876363869084E-16</v>
      </c>
      <c r="AJ699" s="343">
        <f t="shared" si="1780"/>
        <v>-1.0378928359787255E-16</v>
      </c>
      <c r="AK699" s="343">
        <f t="shared" si="1781"/>
        <v>-4.8039188794200621E-17</v>
      </c>
      <c r="AL699" s="343">
        <f t="shared" si="1782"/>
        <v>1.9055719358571055E-17</v>
      </c>
      <c r="AM699" s="343">
        <f t="shared" si="1783"/>
        <v>8.1650477013757249E-17</v>
      </c>
      <c r="AN699" s="343">
        <f t="shared" si="1784"/>
        <v>1.2496286448666747E-16</v>
      </c>
      <c r="AO699" s="343">
        <f t="shared" si="1785"/>
        <v>1.387643378755904E-16</v>
      </c>
      <c r="AP699" s="343">
        <f t="shared" si="1786"/>
        <v>1.1979557612473853E-16</v>
      </c>
      <c r="AQ699" s="343">
        <f t="shared" si="1787"/>
        <v>7.2536194042947872E-17</v>
      </c>
      <c r="AR699" s="343">
        <f t="shared" si="1788"/>
        <v>8.1468477980094767E-18</v>
      </c>
      <c r="AS699" s="343">
        <f t="shared" si="1789"/>
        <v>-5.8166437421999176E-17</v>
      </c>
      <c r="AT699" s="343">
        <f t="shared" si="1790"/>
        <v>-1.1074328386570781E-16</v>
      </c>
      <c r="AU699" s="343">
        <f t="shared" si="1791"/>
        <v>-1.3716727642786823E-16</v>
      </c>
      <c r="AV699" s="343">
        <f t="shared" si="1792"/>
        <v>-1.3119819184326395E-16</v>
      </c>
      <c r="AW699" s="343">
        <f t="shared" si="1793"/>
        <v>-9.4245674033390681E-17</v>
      </c>
      <c r="AX699" s="343">
        <f t="shared" si="1794"/>
        <v>-3.5036336162517389E-17</v>
      </c>
      <c r="AY699" s="343">
        <f t="shared" si="1795"/>
        <v>3.2447094260227593E-17</v>
      </c>
      <c r="AZ699" s="343">
        <f t="shared" si="1796"/>
        <v>9.226790095133815E-17</v>
      </c>
      <c r="BA699" s="343">
        <f t="shared" si="1797"/>
        <v>1.3029895347131796E-16</v>
      </c>
      <c r="BB699" s="343">
        <f t="shared" si="1798"/>
        <v>1.3755893462604646E-16</v>
      </c>
      <c r="BC699" s="343">
        <f t="shared" si="1799"/>
        <v>1.1233334562431318E-16</v>
      </c>
      <c r="BD699" s="343">
        <f t="shared" si="1800"/>
        <v>6.0579397776903897E-17</v>
      </c>
      <c r="BE699" s="343">
        <f t="shared" si="1801"/>
        <v>-5.480827462575578E-18</v>
      </c>
      <c r="BF699" s="343">
        <f t="shared" si="1802"/>
        <v>-7.0246714347843138E-17</v>
      </c>
      <c r="BG699" s="343">
        <f t="shared" si="1803"/>
        <v>-1.1842331480535989E-16</v>
      </c>
      <c r="BH699" s="343">
        <f t="shared" si="1804"/>
        <v>-1.3863336469508917E-16</v>
      </c>
      <c r="BI699" s="343">
        <f t="shared" si="1805"/>
        <v>-1.2610410974015942E-16</v>
      </c>
      <c r="BJ699" s="343">
        <f t="shared" si="1806"/>
        <v>-8.379442710804119E-17</v>
      </c>
      <c r="BK699" s="343">
        <f t="shared" si="1807"/>
        <v>-2.1696064460779767E-17</v>
      </c>
      <c r="BL699" s="343">
        <f t="shared" si="1808"/>
        <v>4.552598590677216E-17</v>
      </c>
      <c r="BM699" s="343">
        <f t="shared" si="1809"/>
        <v>1.0199673456399197E-16</v>
      </c>
      <c r="BN699" s="343">
        <f t="shared" si="1810"/>
        <v>1.3438019230538626E-16</v>
      </c>
      <c r="BO699" s="343">
        <f t="shared" si="1811"/>
        <v>1.3502876363869079E-16</v>
      </c>
      <c r="BP699" s="343">
        <f t="shared" si="1812"/>
        <v>1.0378928359787257E-16</v>
      </c>
      <c r="BQ699" s="343">
        <f t="shared" si="1813"/>
        <v>4.8039188794200479E-17</v>
      </c>
      <c r="BR699" s="343">
        <f t="shared" si="1814"/>
        <v>-1.9055719358570969E-17</v>
      </c>
    </row>
    <row r="700" spans="1:123">
      <c r="B700" s="340">
        <v>6</v>
      </c>
      <c r="C700" s="340">
        <f t="shared" si="1815"/>
        <v>1.8750000000000001E-3</v>
      </c>
      <c r="D700" s="341">
        <f t="shared" si="1751"/>
        <v>72.007530441819696</v>
      </c>
      <c r="E700" s="342" t="str">
        <f>L694</f>
        <v>0.00753044181970337</v>
      </c>
      <c r="F700" s="291">
        <v>6</v>
      </c>
      <c r="G700" s="343">
        <f t="shared" si="1816"/>
        <v>-4.5281622760099773E-18</v>
      </c>
      <c r="H700" s="343">
        <f t="shared" si="1752"/>
        <v>-1.3765243517522392E-17</v>
      </c>
      <c r="I700" s="343">
        <f t="shared" si="1753"/>
        <v>-1.8362601105518958E-17</v>
      </c>
      <c r="J700" s="343">
        <f t="shared" si="1754"/>
        <v>-1.6770646126621883E-17</v>
      </c>
      <c r="K700" s="343">
        <f t="shared" si="1755"/>
        <v>-9.5259641604120045E-18</v>
      </c>
      <c r="L700" s="343">
        <f t="shared" si="1756"/>
        <v>9.2954667209047175E-19</v>
      </c>
      <c r="M700" s="343">
        <f t="shared" si="1757"/>
        <v>1.1071743782532372E-17</v>
      </c>
      <c r="N700" s="343">
        <f t="shared" si="1758"/>
        <v>1.7482090348660141E-17</v>
      </c>
      <c r="O700" s="343">
        <f t="shared" si="1759"/>
        <v>1.7999909986344658E-17</v>
      </c>
      <c r="P700" s="343">
        <f t="shared" si="1760"/>
        <v>1.2450666006993279E-17</v>
      </c>
      <c r="Q700" s="343">
        <f t="shared" si="1761"/>
        <v>2.7047908891416884E-18</v>
      </c>
      <c r="R700" s="343">
        <f t="shared" si="1762"/>
        <v>-7.9527631430850741E-18</v>
      </c>
      <c r="S700" s="343">
        <f t="shared" si="1763"/>
        <v>-1.5929752663771523E-17</v>
      </c>
      <c r="T700" s="343">
        <f t="shared" si="1764"/>
        <v>-1.8537447399758023E-17</v>
      </c>
      <c r="U700" s="343">
        <f t="shared" si="1765"/>
        <v>-1.4896895741339731E-17</v>
      </c>
      <c r="V700" s="343">
        <f t="shared" si="1766"/>
        <v>-6.2351848533683462E-18</v>
      </c>
      <c r="W700" s="343">
        <f t="shared" si="1767"/>
        <v>4.5281622760099672E-18</v>
      </c>
      <c r="X700" s="343">
        <f t="shared" si="1768"/>
        <v>1.3765243517522384E-17</v>
      </c>
      <c r="Y700" s="343">
        <f t="shared" si="1769"/>
        <v>1.8362601105518955E-17</v>
      </c>
      <c r="Z700" s="343">
        <f t="shared" si="1770"/>
        <v>1.6770646126621893E-17</v>
      </c>
      <c r="AA700" s="343">
        <f t="shared" si="1771"/>
        <v>9.5259641604119953E-18</v>
      </c>
      <c r="AB700" s="343">
        <f t="shared" si="1772"/>
        <v>-9.2954667209047329E-19</v>
      </c>
      <c r="AC700" s="343">
        <f t="shared" si="1773"/>
        <v>-1.1071743782532367E-17</v>
      </c>
      <c r="AD700" s="343">
        <f t="shared" si="1774"/>
        <v>-1.7482090348660138E-17</v>
      </c>
      <c r="AE700" s="343">
        <f t="shared" si="1775"/>
        <v>-1.7999909986344664E-17</v>
      </c>
      <c r="AF700" s="343">
        <f t="shared" si="1776"/>
        <v>-1.2450666006993285E-17</v>
      </c>
      <c r="AG700" s="343">
        <f t="shared" si="1777"/>
        <v>-2.7047908891417108E-18</v>
      </c>
      <c r="AH700" s="343">
        <f t="shared" si="1778"/>
        <v>7.9527631430850833E-18</v>
      </c>
      <c r="AI700" s="343">
        <f t="shared" si="1779"/>
        <v>1.5929752663771514E-17</v>
      </c>
      <c r="AJ700" s="343">
        <f t="shared" si="1780"/>
        <v>1.8537447399758026E-17</v>
      </c>
      <c r="AK700" s="343">
        <f t="shared" si="1781"/>
        <v>1.4896895741339755E-17</v>
      </c>
      <c r="AL700" s="343">
        <f t="shared" si="1782"/>
        <v>6.2351848533683532E-18</v>
      </c>
      <c r="AM700" s="343">
        <f t="shared" si="1783"/>
        <v>-4.5281622760099904E-18</v>
      </c>
      <c r="AN700" s="343">
        <f t="shared" si="1784"/>
        <v>-1.376524351752238E-17</v>
      </c>
      <c r="AO700" s="343">
        <f t="shared" si="1785"/>
        <v>-1.8362601105518961E-17</v>
      </c>
      <c r="AP700" s="343">
        <f t="shared" si="1786"/>
        <v>-1.6770646126621896E-17</v>
      </c>
      <c r="AQ700" s="343">
        <f t="shared" si="1787"/>
        <v>-9.5259641604120015E-18</v>
      </c>
      <c r="AR700" s="343">
        <f t="shared" si="1788"/>
        <v>9.2954667209043323E-19</v>
      </c>
      <c r="AS700" s="343">
        <f t="shared" si="1789"/>
        <v>1.1071743782532363E-17</v>
      </c>
      <c r="AT700" s="343">
        <f t="shared" si="1790"/>
        <v>1.7482090348660126E-17</v>
      </c>
      <c r="AU700" s="343">
        <f t="shared" si="1791"/>
        <v>1.7999909986344664E-17</v>
      </c>
      <c r="AV700" s="343">
        <f t="shared" si="1792"/>
        <v>1.2450666006993265E-17</v>
      </c>
      <c r="AW700" s="343">
        <f t="shared" si="1793"/>
        <v>2.7047908891417181E-18</v>
      </c>
      <c r="AX700" s="343">
        <f t="shared" si="1794"/>
        <v>-7.9527631430850772E-18</v>
      </c>
      <c r="AY700" s="343">
        <f t="shared" si="1795"/>
        <v>-1.5929752663771507E-17</v>
      </c>
      <c r="AZ700" s="343">
        <f t="shared" si="1796"/>
        <v>-1.8537447399758026E-17</v>
      </c>
      <c r="BA700" s="343">
        <f t="shared" si="1797"/>
        <v>-1.4896895741339758E-17</v>
      </c>
      <c r="BB700" s="343">
        <f t="shared" si="1798"/>
        <v>-6.2351848533683593E-18</v>
      </c>
      <c r="BC700" s="343">
        <f t="shared" si="1799"/>
        <v>4.5281622760099865E-18</v>
      </c>
      <c r="BD700" s="343">
        <f t="shared" si="1800"/>
        <v>1.3765243517522373E-17</v>
      </c>
      <c r="BE700" s="343">
        <f t="shared" si="1801"/>
        <v>1.8362601105518958E-17</v>
      </c>
      <c r="BF700" s="343">
        <f t="shared" si="1802"/>
        <v>1.6770646126621899E-17</v>
      </c>
      <c r="BG700" s="343">
        <f t="shared" si="1803"/>
        <v>9.5259641604120061E-18</v>
      </c>
      <c r="BH700" s="343">
        <f t="shared" si="1804"/>
        <v>-9.295466720904263E-19</v>
      </c>
      <c r="BI700" s="343">
        <f t="shared" si="1805"/>
        <v>-1.1071743782532304E-17</v>
      </c>
      <c r="BJ700" s="343">
        <f t="shared" si="1806"/>
        <v>-1.7482090348660144E-17</v>
      </c>
      <c r="BK700" s="343">
        <f t="shared" si="1807"/>
        <v>-1.7999909986344664E-17</v>
      </c>
      <c r="BL700" s="343">
        <f t="shared" si="1808"/>
        <v>-1.2450666006993319E-17</v>
      </c>
      <c r="BM700" s="343">
        <f t="shared" si="1809"/>
        <v>-2.7047908891416591E-18</v>
      </c>
      <c r="BN700" s="343">
        <f t="shared" si="1810"/>
        <v>7.9527631430850695E-18</v>
      </c>
      <c r="BO700" s="343">
        <f t="shared" si="1811"/>
        <v>1.5929752663771504E-17</v>
      </c>
      <c r="BP700" s="343">
        <f t="shared" si="1812"/>
        <v>1.8537447399758029E-17</v>
      </c>
      <c r="BQ700" s="343">
        <f t="shared" si="1813"/>
        <v>1.4896895741339725E-17</v>
      </c>
      <c r="BR700" s="343">
        <f t="shared" si="1814"/>
        <v>6.2351848533683655E-18</v>
      </c>
    </row>
    <row r="701" spans="1:123">
      <c r="B701" s="340">
        <v>7</v>
      </c>
      <c r="C701" s="340">
        <f t="shared" si="1815"/>
        <v>2.1875000000000002E-3</v>
      </c>
      <c r="D701" s="341">
        <f t="shared" si="1751"/>
        <v>72.007455782944604</v>
      </c>
      <c r="E701" s="342" t="str">
        <f>M694</f>
        <v>0.00745578294460888</v>
      </c>
      <c r="F701" s="291">
        <v>7</v>
      </c>
      <c r="G701" s="343">
        <f t="shared" si="1816"/>
        <v>-5.7130086547779247E-18</v>
      </c>
      <c r="H701" s="343">
        <f t="shared" si="1752"/>
        <v>-8.0565699510113187E-18</v>
      </c>
      <c r="I701" s="343">
        <f t="shared" si="1753"/>
        <v>-6.7426169259818022E-18</v>
      </c>
      <c r="J701" s="343">
        <f t="shared" si="1754"/>
        <v>-2.3676567825975946E-18</v>
      </c>
      <c r="K701" s="343">
        <f t="shared" si="1755"/>
        <v>3.0821700401355493E-18</v>
      </c>
      <c r="L701" s="343">
        <f t="shared" si="1756"/>
        <v>7.1327561027300502E-18</v>
      </c>
      <c r="M701" s="343">
        <f t="shared" si="1757"/>
        <v>7.9452200172588185E-18</v>
      </c>
      <c r="N701" s="343">
        <f t="shared" si="1758"/>
        <v>5.1507201524858139E-18</v>
      </c>
      <c r="O701" s="343">
        <f t="shared" si="1759"/>
        <v>1.7901023176469456E-20</v>
      </c>
      <c r="P701" s="343">
        <f t="shared" si="1760"/>
        <v>-5.1230447964032094E-18</v>
      </c>
      <c r="Q701" s="343">
        <f t="shared" si="1761"/>
        <v>-7.9382353845069858E-18</v>
      </c>
      <c r="R701" s="343">
        <f t="shared" si="1762"/>
        <v>-7.1496330705525178E-18</v>
      </c>
      <c r="S701" s="343">
        <f t="shared" si="1763"/>
        <v>-3.1152468179830572E-18</v>
      </c>
      <c r="T701" s="343">
        <f t="shared" si="1764"/>
        <v>2.3333963603407028E-18</v>
      </c>
      <c r="U701" s="343">
        <f t="shared" si="1765"/>
        <v>6.722726374746921E-18</v>
      </c>
      <c r="V701" s="343">
        <f t="shared" si="1766"/>
        <v>8.0600791652127805E-18</v>
      </c>
      <c r="W701" s="343">
        <f t="shared" si="1767"/>
        <v>5.7383245245344494E-18</v>
      </c>
      <c r="X701" s="343">
        <f t="shared" si="1768"/>
        <v>8.1149051929298318E-19</v>
      </c>
      <c r="Y701" s="343">
        <f t="shared" si="1769"/>
        <v>-4.4837432160979757E-18</v>
      </c>
      <c r="Z701" s="343">
        <f t="shared" si="1770"/>
        <v>-7.743451271768971E-18</v>
      </c>
      <c r="AA701" s="343">
        <f t="shared" si="1771"/>
        <v>-7.4877943402668139E-18</v>
      </c>
      <c r="AB701" s="343">
        <f t="shared" si="1772"/>
        <v>-3.8328353235442013E-18</v>
      </c>
      <c r="AC701" s="343">
        <f t="shared" si="1773"/>
        <v>1.5621507980315798E-18</v>
      </c>
      <c r="AD701" s="343">
        <f t="shared" si="1774"/>
        <v>6.2479531167589166E-18</v>
      </c>
      <c r="AE701" s="343">
        <f t="shared" si="1775"/>
        <v>8.0973153447182838E-18</v>
      </c>
      <c r="AF701" s="343">
        <f t="shared" si="1776"/>
        <v>6.2706656945245411E-18</v>
      </c>
      <c r="AG701" s="343">
        <f t="shared" si="1777"/>
        <v>1.5972649181028635E-18</v>
      </c>
      <c r="AH701" s="343">
        <f t="shared" si="1778"/>
        <v>-3.8012607375583395E-18</v>
      </c>
      <c r="AI701" s="343">
        <f t="shared" si="1779"/>
        <v>-7.4740934902827746E-18</v>
      </c>
      <c r="AJ701" s="343">
        <f t="shared" si="1780"/>
        <v>-7.7538440572395867E-18</v>
      </c>
      <c r="AK701" s="343">
        <f t="shared" si="1781"/>
        <v>-4.5135115296987092E-18</v>
      </c>
      <c r="AL701" s="343">
        <f t="shared" si="1782"/>
        <v>7.7586086957892107E-19</v>
      </c>
      <c r="AM701" s="343">
        <f t="shared" si="1783"/>
        <v>5.7130086547779255E-18</v>
      </c>
      <c r="AN701" s="343">
        <f t="shared" si="1784"/>
        <v>8.0565699510113171E-18</v>
      </c>
      <c r="AO701" s="343">
        <f t="shared" si="1785"/>
        <v>6.7426169259818053E-18</v>
      </c>
      <c r="AP701" s="343">
        <f t="shared" si="1786"/>
        <v>2.3676567825975912E-18</v>
      </c>
      <c r="AQ701" s="343">
        <f t="shared" si="1787"/>
        <v>-3.0821700401355362E-18</v>
      </c>
      <c r="AR701" s="343">
        <f t="shared" si="1788"/>
        <v>-7.1327561027300456E-18</v>
      </c>
      <c r="AS701" s="343">
        <f t="shared" si="1789"/>
        <v>-7.9452200172588154E-18</v>
      </c>
      <c r="AT701" s="343">
        <f t="shared" si="1790"/>
        <v>-5.1507201524858247E-18</v>
      </c>
      <c r="AU701" s="343">
        <f t="shared" si="1791"/>
        <v>-1.7901023176476486E-20</v>
      </c>
      <c r="AV701" s="343">
        <f t="shared" si="1792"/>
        <v>5.1230447964032148E-18</v>
      </c>
      <c r="AW701" s="343">
        <f t="shared" si="1793"/>
        <v>7.9382353845069827E-18</v>
      </c>
      <c r="AX701" s="343">
        <f t="shared" si="1794"/>
        <v>7.1496330705525225E-18</v>
      </c>
      <c r="AY701" s="343">
        <f t="shared" si="1795"/>
        <v>3.1152468179830499E-18</v>
      </c>
      <c r="AZ701" s="343">
        <f t="shared" si="1796"/>
        <v>-2.3333963603406963E-18</v>
      </c>
      <c r="BA701" s="343">
        <f t="shared" si="1797"/>
        <v>-6.7227263747469163E-18</v>
      </c>
      <c r="BB701" s="343">
        <f t="shared" si="1798"/>
        <v>-8.0600791652127805E-18</v>
      </c>
      <c r="BC701" s="343">
        <f t="shared" si="1799"/>
        <v>-5.738324524534434E-18</v>
      </c>
      <c r="BD701" s="343">
        <f t="shared" si="1800"/>
        <v>-8.1149051929301862E-19</v>
      </c>
      <c r="BE701" s="343">
        <f t="shared" si="1801"/>
        <v>4.483743216097958E-18</v>
      </c>
      <c r="BF701" s="343">
        <f t="shared" si="1802"/>
        <v>7.7434512717689679E-18</v>
      </c>
      <c r="BG701" s="343">
        <f t="shared" si="1803"/>
        <v>7.487794340266817E-18</v>
      </c>
      <c r="BH701" s="343">
        <f t="shared" si="1804"/>
        <v>3.8328353235441944E-18</v>
      </c>
      <c r="BI701" s="343">
        <f t="shared" si="1805"/>
        <v>-1.562150798031601E-18</v>
      </c>
      <c r="BJ701" s="343">
        <f t="shared" si="1806"/>
        <v>-6.2479531167588943E-18</v>
      </c>
      <c r="BK701" s="343">
        <f t="shared" si="1807"/>
        <v>-8.0973153447182823E-18</v>
      </c>
      <c r="BL701" s="343">
        <f t="shared" si="1808"/>
        <v>-6.2706656945245458E-18</v>
      </c>
      <c r="BM701" s="343">
        <f t="shared" si="1809"/>
        <v>-1.5972649181028703E-18</v>
      </c>
      <c r="BN701" s="343">
        <f t="shared" si="1810"/>
        <v>3.8012607375583595E-18</v>
      </c>
      <c r="BO701" s="343">
        <f t="shared" si="1811"/>
        <v>7.4740934902827823E-18</v>
      </c>
      <c r="BP701" s="343">
        <f t="shared" si="1812"/>
        <v>7.7538440572395959E-18</v>
      </c>
      <c r="BQ701" s="343">
        <f t="shared" si="1813"/>
        <v>4.5135115296987146E-18</v>
      </c>
      <c r="BR701" s="343">
        <f t="shared" si="1814"/>
        <v>-7.7586086957891414E-19</v>
      </c>
    </row>
    <row r="702" spans="1:123">
      <c r="B702" s="340">
        <v>8</v>
      </c>
      <c r="C702" s="340">
        <f t="shared" si="1815"/>
        <v>2.5000000000000001E-3</v>
      </c>
      <c r="D702" s="341">
        <f t="shared" si="1751"/>
        <v>72.007309320804012</v>
      </c>
      <c r="E702" s="342" t="str">
        <f>N694</f>
        <v>0.00730932080401084</v>
      </c>
      <c r="F702" s="291">
        <v>8</v>
      </c>
      <c r="G702" s="343">
        <f t="shared" si="1816"/>
        <v>-1.5449387381807796E-17</v>
      </c>
      <c r="H702" s="343">
        <f t="shared" si="1752"/>
        <v>8.4164245861114591E-18</v>
      </c>
      <c r="I702" s="343">
        <f t="shared" si="1753"/>
        <v>2.7352009178176978E-17</v>
      </c>
      <c r="J702" s="343">
        <f t="shared" si="1754"/>
        <v>3.0265157751819802E-17</v>
      </c>
      <c r="K702" s="343">
        <f t="shared" si="1755"/>
        <v>1.5449387381807799E-17</v>
      </c>
      <c r="L702" s="343">
        <f t="shared" si="1756"/>
        <v>-8.4164245861114545E-18</v>
      </c>
      <c r="M702" s="343">
        <f t="shared" si="1757"/>
        <v>-2.7352009178176978E-17</v>
      </c>
      <c r="N702" s="343">
        <f t="shared" si="1758"/>
        <v>-3.0265157751819802E-17</v>
      </c>
      <c r="O702" s="343">
        <f t="shared" si="1759"/>
        <v>-1.5449387381807799E-17</v>
      </c>
      <c r="P702" s="343">
        <f t="shared" si="1760"/>
        <v>8.4164245861114514E-18</v>
      </c>
      <c r="Q702" s="343">
        <f t="shared" si="1761"/>
        <v>2.7352009178176966E-17</v>
      </c>
      <c r="R702" s="343">
        <f t="shared" si="1762"/>
        <v>3.0265157751819808E-17</v>
      </c>
      <c r="S702" s="343">
        <f t="shared" si="1763"/>
        <v>1.5449387381807777E-17</v>
      </c>
      <c r="T702" s="343">
        <f t="shared" si="1764"/>
        <v>-8.4164245861114483E-18</v>
      </c>
      <c r="U702" s="343">
        <f t="shared" si="1765"/>
        <v>-2.7352009178176963E-17</v>
      </c>
      <c r="V702" s="343">
        <f t="shared" si="1766"/>
        <v>-3.0265157751819808E-17</v>
      </c>
      <c r="W702" s="343">
        <f t="shared" si="1767"/>
        <v>-1.544938738180778E-17</v>
      </c>
      <c r="X702" s="343">
        <f t="shared" si="1768"/>
        <v>8.4164245861114437E-18</v>
      </c>
      <c r="Y702" s="343">
        <f t="shared" si="1769"/>
        <v>2.735200917817696E-17</v>
      </c>
      <c r="Z702" s="343">
        <f t="shared" si="1770"/>
        <v>3.0265157751819808E-17</v>
      </c>
      <c r="AA702" s="343">
        <f t="shared" si="1771"/>
        <v>1.5449387381807784E-17</v>
      </c>
      <c r="AB702" s="343">
        <f t="shared" si="1772"/>
        <v>-8.4164245861113867E-18</v>
      </c>
      <c r="AC702" s="343">
        <f t="shared" si="1773"/>
        <v>-2.735200917817696E-17</v>
      </c>
      <c r="AD702" s="343">
        <f t="shared" si="1774"/>
        <v>-3.0265157751819808E-17</v>
      </c>
      <c r="AE702" s="343">
        <f t="shared" si="1775"/>
        <v>-1.544938738180779E-17</v>
      </c>
      <c r="AF702" s="343">
        <f t="shared" si="1776"/>
        <v>8.4164245861114899E-18</v>
      </c>
      <c r="AG702" s="343">
        <f t="shared" si="1777"/>
        <v>2.735200917817696E-17</v>
      </c>
      <c r="AH702" s="343">
        <f t="shared" si="1778"/>
        <v>3.0265157751819808E-17</v>
      </c>
      <c r="AI702" s="343">
        <f t="shared" si="1779"/>
        <v>1.5449387381807796E-17</v>
      </c>
      <c r="AJ702" s="343">
        <f t="shared" si="1780"/>
        <v>-8.416424586111379E-18</v>
      </c>
      <c r="AK702" s="343">
        <f t="shared" si="1781"/>
        <v>-2.7352009178176953E-17</v>
      </c>
      <c r="AL702" s="343">
        <f t="shared" si="1782"/>
        <v>-3.0265157751819808E-17</v>
      </c>
      <c r="AM702" s="343">
        <f t="shared" si="1783"/>
        <v>-1.5449387381807796E-17</v>
      </c>
      <c r="AN702" s="343">
        <f t="shared" si="1784"/>
        <v>8.4164245861114822E-18</v>
      </c>
      <c r="AO702" s="343">
        <f t="shared" si="1785"/>
        <v>2.735200917817695E-17</v>
      </c>
      <c r="AP702" s="343">
        <f t="shared" si="1786"/>
        <v>3.0265157751819814E-17</v>
      </c>
      <c r="AQ702" s="343">
        <f t="shared" si="1787"/>
        <v>1.5449387381807799E-17</v>
      </c>
      <c r="AR702" s="343">
        <f t="shared" si="1788"/>
        <v>-8.4164245861113713E-18</v>
      </c>
      <c r="AS702" s="343">
        <f t="shared" si="1789"/>
        <v>-2.7352009178176947E-17</v>
      </c>
      <c r="AT702" s="343">
        <f t="shared" si="1790"/>
        <v>-3.0265157751819814E-17</v>
      </c>
      <c r="AU702" s="343">
        <f t="shared" si="1791"/>
        <v>-1.5449387381807901E-17</v>
      </c>
      <c r="AV702" s="343">
        <f t="shared" si="1792"/>
        <v>8.4164245861114761E-18</v>
      </c>
      <c r="AW702" s="343">
        <f t="shared" si="1793"/>
        <v>2.735200917817695E-17</v>
      </c>
      <c r="AX702" s="343">
        <f t="shared" si="1794"/>
        <v>3.0265157751819845E-17</v>
      </c>
      <c r="AY702" s="343">
        <f t="shared" si="1795"/>
        <v>1.5449387381807808E-17</v>
      </c>
      <c r="AZ702" s="343">
        <f t="shared" si="1796"/>
        <v>-8.4164245861113636E-18</v>
      </c>
      <c r="BA702" s="343">
        <f t="shared" si="1797"/>
        <v>-2.7352009178177E-17</v>
      </c>
      <c r="BB702" s="343">
        <f t="shared" si="1798"/>
        <v>-3.0265157751819814E-17</v>
      </c>
      <c r="BC702" s="343">
        <f t="shared" si="1799"/>
        <v>-1.5449387381807907E-17</v>
      </c>
      <c r="BD702" s="343">
        <f t="shared" si="1800"/>
        <v>8.4164245861114684E-18</v>
      </c>
      <c r="BE702" s="343">
        <f t="shared" si="1801"/>
        <v>2.7352009178176944E-17</v>
      </c>
      <c r="BF702" s="343">
        <f t="shared" si="1802"/>
        <v>3.0265157751819783E-17</v>
      </c>
      <c r="BG702" s="343">
        <f t="shared" si="1803"/>
        <v>1.5449387381807811E-17</v>
      </c>
      <c r="BH702" s="343">
        <f t="shared" si="1804"/>
        <v>-8.4164245861113574E-18</v>
      </c>
      <c r="BI702" s="343">
        <f t="shared" si="1805"/>
        <v>-2.7352009178176997E-17</v>
      </c>
      <c r="BJ702" s="343">
        <f t="shared" si="1806"/>
        <v>-3.0265157751819814E-17</v>
      </c>
      <c r="BK702" s="343">
        <f t="shared" si="1807"/>
        <v>-1.5449387381807913E-17</v>
      </c>
      <c r="BL702" s="343">
        <f t="shared" si="1808"/>
        <v>8.4164245861114607E-18</v>
      </c>
      <c r="BM702" s="343">
        <f t="shared" si="1809"/>
        <v>2.7352009178176941E-17</v>
      </c>
      <c r="BN702" s="343">
        <f t="shared" si="1810"/>
        <v>3.0265157751819845E-17</v>
      </c>
      <c r="BO702" s="343">
        <f t="shared" si="1811"/>
        <v>1.5449387381807821E-17</v>
      </c>
      <c r="BP702" s="343">
        <f t="shared" si="1812"/>
        <v>-8.4164245861113497E-18</v>
      </c>
      <c r="BQ702" s="343">
        <f t="shared" si="1813"/>
        <v>-2.7352009178176994E-17</v>
      </c>
      <c r="BR702" s="343">
        <f t="shared" si="1814"/>
        <v>-3.026515775181982E-17</v>
      </c>
    </row>
    <row r="703" spans="1:123">
      <c r="B703" s="340">
        <v>9</v>
      </c>
      <c r="C703" s="340">
        <f t="shared" si="1815"/>
        <v>2.8124999999999999E-3</v>
      </c>
      <c r="D703" s="341">
        <f t="shared" si="1751"/>
        <v>72.0070924659084</v>
      </c>
      <c r="E703" s="342" t="str">
        <f>O694</f>
        <v>0.00709246590839604</v>
      </c>
      <c r="F703" s="291">
        <v>9</v>
      </c>
      <c r="G703" s="343">
        <f t="shared" si="1816"/>
        <v>2.5920195121185786E-18</v>
      </c>
      <c r="H703" s="343">
        <f t="shared" si="1752"/>
        <v>-6.8374991547327287E-17</v>
      </c>
      <c r="I703" s="343">
        <f t="shared" si="1753"/>
        <v>-8.9345290396859501E-17</v>
      </c>
      <c r="J703" s="343">
        <f t="shared" si="1754"/>
        <v>-4.4985112851509366E-17</v>
      </c>
      <c r="K703" s="343">
        <f t="shared" si="1755"/>
        <v>3.2268783436177033E-17</v>
      </c>
      <c r="L703" s="343">
        <f t="shared" si="1756"/>
        <v>8.5927311851592933E-17</v>
      </c>
      <c r="M703" s="343">
        <f t="shared" si="1757"/>
        <v>7.6754635693594518E-17</v>
      </c>
      <c r="N703" s="343">
        <f t="shared" si="1758"/>
        <v>1.1457938973294284E-17</v>
      </c>
      <c r="O703" s="343">
        <f t="shared" si="1759"/>
        <v>-6.2216956623564943E-17</v>
      </c>
      <c r="P703" s="343">
        <f t="shared" si="1760"/>
        <v>-9.0397977859475182E-17</v>
      </c>
      <c r="Q703" s="343">
        <f t="shared" si="1761"/>
        <v>-5.2478783488484945E-17</v>
      </c>
      <c r="R703" s="343">
        <f t="shared" si="1762"/>
        <v>2.3813602247129358E-17</v>
      </c>
      <c r="S703" s="343">
        <f t="shared" si="1763"/>
        <v>8.2693162163131388E-17</v>
      </c>
      <c r="T703" s="343">
        <f t="shared" si="1764"/>
        <v>8.1106371197962224E-17</v>
      </c>
      <c r="U703" s="343">
        <f t="shared" si="1765"/>
        <v>2.0213512218610636E-17</v>
      </c>
      <c r="V703" s="343">
        <f t="shared" si="1766"/>
        <v>-5.5459738396269565E-17</v>
      </c>
      <c r="W703" s="343">
        <f t="shared" si="1767"/>
        <v>-9.058008337874275E-17</v>
      </c>
      <c r="X703" s="343">
        <f t="shared" si="1768"/>
        <v>-5.9467054752645387E-17</v>
      </c>
      <c r="Y703" s="343">
        <f t="shared" si="1769"/>
        <v>1.5129083050602735E-17</v>
      </c>
      <c r="Z703" s="343">
        <f t="shared" si="1770"/>
        <v>7.866263211835819E-17</v>
      </c>
      <c r="AA703" s="343">
        <f t="shared" si="1771"/>
        <v>8.4677008010441039E-17</v>
      </c>
      <c r="AB703" s="343">
        <f t="shared" si="1772"/>
        <v>2.8774418291431757E-17</v>
      </c>
      <c r="AC703" s="343">
        <f t="shared" si="1773"/>
        <v>-4.8168412570841069E-17</v>
      </c>
      <c r="AD703" s="343">
        <f t="shared" si="1774"/>
        <v>-8.9889853178962591E-17</v>
      </c>
      <c r="AE703" s="343">
        <f t="shared" si="1775"/>
        <v>-6.5882625771538857E-17</v>
      </c>
      <c r="AF703" s="343">
        <f t="shared" si="1776"/>
        <v>6.2988625139007401E-18</v>
      </c>
      <c r="AG703" s="343">
        <f t="shared" si="1777"/>
        <v>7.3874537924916366E-17</v>
      </c>
      <c r="AH703" s="343">
        <f t="shared" si="1778"/>
        <v>8.7432158946618161E-17</v>
      </c>
      <c r="AI703" s="343">
        <f t="shared" si="1779"/>
        <v>3.7058210986409764E-17</v>
      </c>
      <c r="AJ703" s="343">
        <f t="shared" si="1780"/>
        <v>-4.0413198600822721E-17</v>
      </c>
      <c r="AK703" s="343">
        <f t="shared" si="1781"/>
        <v>-8.8333934554276866E-17</v>
      </c>
      <c r="AL703" s="343">
        <f t="shared" si="1782"/>
        <v>-7.1663711089145665E-17</v>
      </c>
      <c r="AM703" s="343">
        <f t="shared" si="1783"/>
        <v>-2.592019512118634E-18</v>
      </c>
      <c r="AN703" s="343">
        <f t="shared" si="1784"/>
        <v>6.8374991547327287E-17</v>
      </c>
      <c r="AO703" s="343">
        <f t="shared" si="1785"/>
        <v>8.9345290396859501E-17</v>
      </c>
      <c r="AP703" s="343">
        <f t="shared" si="1786"/>
        <v>4.4985112851509551E-17</v>
      </c>
      <c r="AQ703" s="343">
        <f t="shared" si="1787"/>
        <v>-3.2268783436176866E-17</v>
      </c>
      <c r="AR703" s="343">
        <f t="shared" si="1788"/>
        <v>-8.5927311851592908E-17</v>
      </c>
      <c r="AS703" s="343">
        <f t="shared" si="1789"/>
        <v>-7.675463569359458E-17</v>
      </c>
      <c r="AT703" s="343">
        <f t="shared" si="1790"/>
        <v>-1.1457938973294315E-17</v>
      </c>
      <c r="AU703" s="343">
        <f t="shared" si="1791"/>
        <v>6.2216956623564992E-17</v>
      </c>
      <c r="AV703" s="343">
        <f t="shared" si="1792"/>
        <v>9.0397977859475182E-17</v>
      </c>
      <c r="AW703" s="343">
        <f t="shared" si="1793"/>
        <v>5.2478783488484895E-17</v>
      </c>
      <c r="AX703" s="343">
        <f t="shared" si="1794"/>
        <v>-2.3813602247129574E-17</v>
      </c>
      <c r="AY703" s="343">
        <f t="shared" si="1795"/>
        <v>-8.2693162163131215E-17</v>
      </c>
      <c r="AZ703" s="343">
        <f t="shared" si="1796"/>
        <v>-8.1106371197962409E-17</v>
      </c>
      <c r="BA703" s="343">
        <f t="shared" si="1797"/>
        <v>-2.0213512218610889E-17</v>
      </c>
      <c r="BB703" s="343">
        <f t="shared" si="1798"/>
        <v>5.5459738396269356E-17</v>
      </c>
      <c r="BC703" s="343">
        <f t="shared" si="1799"/>
        <v>9.0580083378742725E-17</v>
      </c>
      <c r="BD703" s="343">
        <f t="shared" si="1800"/>
        <v>5.9467054752645461E-17</v>
      </c>
      <c r="BE703" s="343">
        <f t="shared" si="1801"/>
        <v>-1.5129083050602636E-17</v>
      </c>
      <c r="BF703" s="343">
        <f t="shared" si="1802"/>
        <v>-7.8662632118358141E-17</v>
      </c>
      <c r="BG703" s="343">
        <f t="shared" si="1803"/>
        <v>-8.4677008010441076E-17</v>
      </c>
      <c r="BH703" s="343">
        <f t="shared" si="1804"/>
        <v>-2.8774418291431855E-17</v>
      </c>
      <c r="BI703" s="343">
        <f t="shared" si="1805"/>
        <v>4.8168412570841254E-17</v>
      </c>
      <c r="BJ703" s="343">
        <f t="shared" si="1806"/>
        <v>8.9889853178962616E-17</v>
      </c>
      <c r="BK703" s="343">
        <f t="shared" si="1807"/>
        <v>6.5882625771538709E-17</v>
      </c>
      <c r="BL703" s="343">
        <f t="shared" si="1808"/>
        <v>-6.2988625139003149E-18</v>
      </c>
      <c r="BM703" s="343">
        <f t="shared" si="1809"/>
        <v>-7.3874537924916132E-17</v>
      </c>
      <c r="BN703" s="343">
        <f t="shared" si="1810"/>
        <v>-8.7432158946618259E-17</v>
      </c>
      <c r="BO703" s="343">
        <f t="shared" si="1811"/>
        <v>-3.7058210986409857E-17</v>
      </c>
      <c r="BP703" s="343">
        <f t="shared" si="1812"/>
        <v>4.0413198600822628E-17</v>
      </c>
      <c r="BQ703" s="343">
        <f t="shared" si="1813"/>
        <v>8.8333934554276842E-17</v>
      </c>
      <c r="BR703" s="343">
        <f t="shared" si="1814"/>
        <v>7.1663711089145727E-17</v>
      </c>
    </row>
    <row r="704" spans="1:123">
      <c r="B704" s="340">
        <v>10</v>
      </c>
      <c r="C704" s="340">
        <f t="shared" si="1815"/>
        <v>3.1249999999999997E-3</v>
      </c>
      <c r="D704" s="341">
        <f t="shared" si="1751"/>
        <v>72.006807306688941</v>
      </c>
      <c r="E704" s="342" t="str">
        <f>P694</f>
        <v>0.00680730668893561</v>
      </c>
      <c r="F704" s="291">
        <v>10</v>
      </c>
      <c r="G704" s="343">
        <f t="shared" si="1816"/>
        <v>-3.3775927888088705E-17</v>
      </c>
      <c r="H704" s="343">
        <f t="shared" si="1752"/>
        <v>-1.5048594321684447E-17</v>
      </c>
      <c r="I704" s="343">
        <f t="shared" si="1753"/>
        <v>1.7054825780257315E-17</v>
      </c>
      <c r="J704" s="343">
        <f t="shared" si="1754"/>
        <v>3.3998901387377007E-17</v>
      </c>
      <c r="K704" s="343">
        <f t="shared" si="1755"/>
        <v>2.0722729352133717E-17</v>
      </c>
      <c r="L704" s="343">
        <f t="shared" si="1756"/>
        <v>-1.0973038237442825E-17</v>
      </c>
      <c r="M704" s="343">
        <f t="shared" si="1757"/>
        <v>-3.2915316173151962E-17</v>
      </c>
      <c r="N704" s="343">
        <f t="shared" si="1758"/>
        <v>-2.5600501515021006E-17</v>
      </c>
      <c r="O704" s="343">
        <f t="shared" si="1759"/>
        <v>4.4695629889141755E-18</v>
      </c>
      <c r="P704" s="343">
        <f t="shared" si="1760"/>
        <v>3.0566813817514676E-17</v>
      </c>
      <c r="Q704" s="343">
        <f t="shared" si="1761"/>
        <v>2.9494460761612673E-17</v>
      </c>
      <c r="R704" s="343">
        <f t="shared" si="1762"/>
        <v>2.2056750587187063E-18</v>
      </c>
      <c r="S704" s="343">
        <f t="shared" si="1763"/>
        <v>-2.7043645948936949E-17</v>
      </c>
      <c r="T704" s="343">
        <f t="shared" si="1764"/>
        <v>-3.2254964421819745E-17</v>
      </c>
      <c r="U704" s="343">
        <f t="shared" si="1765"/>
        <v>-8.7961502508017888E-18</v>
      </c>
      <c r="V704" s="343">
        <f t="shared" si="1766"/>
        <v>2.2481205932792983E-17</v>
      </c>
      <c r="W704" s="343">
        <f t="shared" si="1767"/>
        <v>3.3775927888088711E-17</v>
      </c>
      <c r="X704" s="343">
        <f t="shared" si="1768"/>
        <v>1.5048594321684453E-17</v>
      </c>
      <c r="Y704" s="343">
        <f t="shared" si="1769"/>
        <v>-1.7054825780257321E-17</v>
      </c>
      <c r="Z704" s="343">
        <f t="shared" si="1770"/>
        <v>-3.3998901387377007E-17</v>
      </c>
      <c r="AA704" s="343">
        <f t="shared" si="1771"/>
        <v>-2.072272935213371E-17</v>
      </c>
      <c r="AB704" s="343">
        <f t="shared" si="1772"/>
        <v>1.0973038237442862E-17</v>
      </c>
      <c r="AC704" s="343">
        <f t="shared" si="1773"/>
        <v>3.2915316173151974E-17</v>
      </c>
      <c r="AD704" s="343">
        <f t="shared" si="1774"/>
        <v>2.5600501515021061E-17</v>
      </c>
      <c r="AE704" s="343">
        <f t="shared" si="1775"/>
        <v>-4.4695629889140923E-18</v>
      </c>
      <c r="AF704" s="343">
        <f t="shared" si="1776"/>
        <v>-3.0566813817514646E-17</v>
      </c>
      <c r="AG704" s="343">
        <f t="shared" si="1777"/>
        <v>-2.949446076161271E-17</v>
      </c>
      <c r="AH704" s="343">
        <f t="shared" si="1778"/>
        <v>-2.2056750587187278E-18</v>
      </c>
      <c r="AI704" s="343">
        <f t="shared" si="1779"/>
        <v>2.7043645948936937E-17</v>
      </c>
      <c r="AJ704" s="343">
        <f t="shared" si="1780"/>
        <v>3.2254964421819751E-17</v>
      </c>
      <c r="AK704" s="343">
        <f t="shared" si="1781"/>
        <v>8.7961502508018088E-18</v>
      </c>
      <c r="AL704" s="343">
        <f t="shared" si="1782"/>
        <v>-2.2481205932792968E-17</v>
      </c>
      <c r="AM704" s="343">
        <f t="shared" si="1783"/>
        <v>-3.3775927888088723E-17</v>
      </c>
      <c r="AN704" s="343">
        <f t="shared" si="1784"/>
        <v>-1.5048594321684469E-17</v>
      </c>
      <c r="AO704" s="343">
        <f t="shared" si="1785"/>
        <v>1.7054825780257198E-17</v>
      </c>
      <c r="AP704" s="343">
        <f t="shared" si="1786"/>
        <v>3.3998901387377007E-17</v>
      </c>
      <c r="AQ704" s="343">
        <f t="shared" si="1787"/>
        <v>2.0722729352133821E-17</v>
      </c>
      <c r="AR704" s="343">
        <f t="shared" si="1788"/>
        <v>-1.097303823744284E-17</v>
      </c>
      <c r="AS704" s="343">
        <f t="shared" si="1789"/>
        <v>-3.2915316173151937E-17</v>
      </c>
      <c r="AT704" s="343">
        <f t="shared" si="1790"/>
        <v>-2.5600501515020994E-17</v>
      </c>
      <c r="AU704" s="343">
        <f t="shared" si="1791"/>
        <v>4.4695629889140707E-18</v>
      </c>
      <c r="AV704" s="343">
        <f t="shared" si="1792"/>
        <v>3.0566813817514689E-17</v>
      </c>
      <c r="AW704" s="343">
        <f t="shared" si="1793"/>
        <v>2.9494460761612723E-17</v>
      </c>
      <c r="AX704" s="343">
        <f t="shared" si="1794"/>
        <v>2.2056750587186231E-18</v>
      </c>
      <c r="AY704" s="343">
        <f t="shared" si="1795"/>
        <v>-2.7043645948936925E-17</v>
      </c>
      <c r="AZ704" s="343">
        <f t="shared" si="1796"/>
        <v>-3.2254964421819721E-17</v>
      </c>
      <c r="BA704" s="343">
        <f t="shared" si="1797"/>
        <v>-8.7961502508018304E-18</v>
      </c>
      <c r="BB704" s="343">
        <f t="shared" si="1798"/>
        <v>2.248120593279286E-17</v>
      </c>
      <c r="BC704" s="343">
        <f t="shared" si="1799"/>
        <v>3.3775927888088711E-17</v>
      </c>
      <c r="BD704" s="343">
        <f t="shared" si="1800"/>
        <v>1.5048594321684595E-17</v>
      </c>
      <c r="BE704" s="343">
        <f t="shared" si="1801"/>
        <v>-1.7054825780257284E-17</v>
      </c>
      <c r="BF704" s="343">
        <f t="shared" si="1802"/>
        <v>-3.3998901387376994E-17</v>
      </c>
      <c r="BG704" s="343">
        <f t="shared" si="1803"/>
        <v>-2.0722729352133741E-17</v>
      </c>
      <c r="BH704" s="343">
        <f t="shared" si="1804"/>
        <v>1.0973038237442706E-17</v>
      </c>
      <c r="BI704" s="343">
        <f t="shared" si="1805"/>
        <v>3.2915316173151968E-17</v>
      </c>
      <c r="BJ704" s="343">
        <f t="shared" si="1806"/>
        <v>2.5600501515021089E-17</v>
      </c>
      <c r="BK704" s="343">
        <f t="shared" si="1807"/>
        <v>-4.4695629889141724E-18</v>
      </c>
      <c r="BL704" s="343">
        <f t="shared" si="1808"/>
        <v>-3.0566813817514627E-17</v>
      </c>
      <c r="BM704" s="343">
        <f t="shared" si="1809"/>
        <v>-2.9494460761612673E-17</v>
      </c>
      <c r="BN704" s="343">
        <f t="shared" si="1810"/>
        <v>-2.2056750587187679E-18</v>
      </c>
      <c r="BO704" s="343">
        <f t="shared" si="1811"/>
        <v>2.7043645948936986E-17</v>
      </c>
      <c r="BP704" s="343">
        <f t="shared" si="1812"/>
        <v>3.2254964421819764E-17</v>
      </c>
      <c r="BQ704" s="343">
        <f t="shared" si="1813"/>
        <v>8.7961502508017318E-18</v>
      </c>
      <c r="BR704" s="343">
        <f t="shared" si="1814"/>
        <v>-2.2481205932792937E-17</v>
      </c>
    </row>
    <row r="705" spans="2:70">
      <c r="B705" s="340">
        <v>11</v>
      </c>
      <c r="C705" s="340">
        <f t="shared" si="1815"/>
        <v>3.4374999999999996E-3</v>
      </c>
      <c r="D705" s="341">
        <f t="shared" si="1751"/>
        <v>72.006456589384825</v>
      </c>
      <c r="E705" s="342" t="str">
        <f>Q694</f>
        <v>0.00645658938481861</v>
      </c>
      <c r="F705" s="291">
        <v>11</v>
      </c>
      <c r="G705" s="343">
        <f t="shared" si="1816"/>
        <v>2.145949493208828E-17</v>
      </c>
      <c r="H705" s="343">
        <f t="shared" si="1752"/>
        <v>2.4725939191330746E-17</v>
      </c>
      <c r="I705" s="343">
        <f t="shared" si="1753"/>
        <v>1.8519591674144462E-18</v>
      </c>
      <c r="J705" s="343">
        <f t="shared" si="1754"/>
        <v>-2.2979924174822423E-17</v>
      </c>
      <c r="K705" s="343">
        <f t="shared" si="1755"/>
        <v>-2.3517281704454744E-17</v>
      </c>
      <c r="L705" s="343">
        <f t="shared" si="1756"/>
        <v>8.0798446582700907E-19</v>
      </c>
      <c r="M705" s="343">
        <f t="shared" si="1757"/>
        <v>2.4279044185648644E-17</v>
      </c>
      <c r="N705" s="343">
        <f t="shared" si="1758"/>
        <v>2.2082139938910959E-17</v>
      </c>
      <c r="O705" s="343">
        <f t="shared" si="1759"/>
        <v>-3.4601467669733135E-18</v>
      </c>
      <c r="P705" s="343">
        <f t="shared" si="1760"/>
        <v>-2.5344343728691452E-17</v>
      </c>
      <c r="Q705" s="343">
        <f t="shared" si="1761"/>
        <v>-2.043433509442987E-17</v>
      </c>
      <c r="R705" s="343">
        <f t="shared" si="1762"/>
        <v>6.0789859632450349E-18</v>
      </c>
      <c r="S705" s="343">
        <f t="shared" si="1763"/>
        <v>2.616556338699938E-17</v>
      </c>
      <c r="T705" s="343">
        <f t="shared" si="1764"/>
        <v>1.8589736432445583E-17</v>
      </c>
      <c r="U705" s="343">
        <f t="shared" si="1765"/>
        <v>-8.6392812015789521E-18</v>
      </c>
      <c r="V705" s="343">
        <f t="shared" si="1766"/>
        <v>-2.6734794366338589E-17</v>
      </c>
      <c r="W705" s="343">
        <f t="shared" si="1767"/>
        <v>-1.656610844643321E-17</v>
      </c>
      <c r="X705" s="343">
        <f t="shared" si="1768"/>
        <v>1.1116375439230163E-17</v>
      </c>
      <c r="Y705" s="343">
        <f t="shared" si="1769"/>
        <v>2.704655466120474E-17</v>
      </c>
      <c r="Z705" s="343">
        <f t="shared" si="1770"/>
        <v>1.4382939780125628E-17</v>
      </c>
      <c r="AA705" s="343">
        <f t="shared" si="1771"/>
        <v>-1.3486412904572631E-17</v>
      </c>
      <c r="AB705" s="343">
        <f t="shared" si="1772"/>
        <v>-2.7097841849532756E-17</v>
      </c>
      <c r="AC705" s="343">
        <f t="shared" si="1773"/>
        <v>-1.2061255541220774E-17</v>
      </c>
      <c r="AD705" s="343">
        <f t="shared" si="1774"/>
        <v>1.5726568841220843E-17</v>
      </c>
      <c r="AE705" s="343">
        <f t="shared" si="1775"/>
        <v>2.6888162007662611E-17</v>
      </c>
      <c r="AF705" s="343">
        <f t="shared" si="1776"/>
        <v>9.6234148181010054E-18</v>
      </c>
      <c r="AG705" s="343">
        <f t="shared" si="1777"/>
        <v>-1.7815269322911077E-17</v>
      </c>
      <c r="AH705" s="343">
        <f t="shared" si="1778"/>
        <v>-2.6419534467094177E-17</v>
      </c>
      <c r="AI705" s="343">
        <f t="shared" si="1779"/>
        <v>-7.0928953495892641E-18</v>
      </c>
      <c r="AJ705" s="343">
        <f t="shared" si="1780"/>
        <v>1.9732399022204829E-17</v>
      </c>
      <c r="AK705" s="343">
        <f t="shared" si="1781"/>
        <v>2.5696472367220995E-17</v>
      </c>
      <c r="AL705" s="343">
        <f t="shared" si="1782"/>
        <v>4.4940674214899707E-18</v>
      </c>
      <c r="AM705" s="343">
        <f t="shared" si="1783"/>
        <v>-2.1459494932088197E-17</v>
      </c>
      <c r="AN705" s="343">
        <f t="shared" si="1784"/>
        <v>-2.4725939191330798E-17</v>
      </c>
      <c r="AO705" s="343">
        <f t="shared" si="1785"/>
        <v>-1.8519591674145787E-18</v>
      </c>
      <c r="AP705" s="343">
        <f t="shared" si="1786"/>
        <v>2.2979924174822349E-17</v>
      </c>
      <c r="AQ705" s="343">
        <f t="shared" si="1787"/>
        <v>2.3517281704454809E-17</v>
      </c>
      <c r="AR705" s="343">
        <f t="shared" si="1788"/>
        <v>-8.0798446582687657E-19</v>
      </c>
      <c r="AS705" s="343">
        <f t="shared" si="1789"/>
        <v>-2.4279044185648586E-17</v>
      </c>
      <c r="AT705" s="343">
        <f t="shared" si="1790"/>
        <v>-2.2082139938911039E-17</v>
      </c>
      <c r="AU705" s="343">
        <f t="shared" si="1791"/>
        <v>3.4601467669731802E-18</v>
      </c>
      <c r="AV705" s="343">
        <f t="shared" si="1792"/>
        <v>2.5344343728691406E-17</v>
      </c>
      <c r="AW705" s="343">
        <f t="shared" si="1793"/>
        <v>2.0434335094429959E-17</v>
      </c>
      <c r="AX705" s="343">
        <f t="shared" si="1794"/>
        <v>-6.0789859632449063E-18</v>
      </c>
      <c r="AY705" s="343">
        <f t="shared" si="1795"/>
        <v>-2.6165563386999346E-17</v>
      </c>
      <c r="AZ705" s="343">
        <f t="shared" si="1796"/>
        <v>-1.8589736432445681E-17</v>
      </c>
      <c r="BA705" s="343">
        <f t="shared" si="1797"/>
        <v>8.6392812015788273E-18</v>
      </c>
      <c r="BB705" s="343">
        <f t="shared" si="1798"/>
        <v>2.6734794366338568E-17</v>
      </c>
      <c r="BC705" s="343">
        <f t="shared" si="1799"/>
        <v>1.6566108446433315E-17</v>
      </c>
      <c r="BD705" s="343">
        <f t="shared" si="1800"/>
        <v>-1.1116375439230039E-17</v>
      </c>
      <c r="BE705" s="343">
        <f t="shared" si="1801"/>
        <v>-2.7046554661204731E-17</v>
      </c>
      <c r="BF705" s="343">
        <f t="shared" si="1802"/>
        <v>-1.4382939780125742E-17</v>
      </c>
      <c r="BG705" s="343">
        <f t="shared" si="1803"/>
        <v>1.3486412904572514E-17</v>
      </c>
      <c r="BH705" s="343">
        <f t="shared" si="1804"/>
        <v>2.7097841849532762E-17</v>
      </c>
      <c r="BI705" s="343">
        <f t="shared" si="1805"/>
        <v>1.2061255541220893E-17</v>
      </c>
      <c r="BJ705" s="343">
        <f t="shared" si="1806"/>
        <v>-1.5726568841220738E-17</v>
      </c>
      <c r="BK705" s="343">
        <f t="shared" si="1807"/>
        <v>-2.688816200766263E-17</v>
      </c>
      <c r="BL705" s="343">
        <f t="shared" si="1808"/>
        <v>-9.6234148181011317E-18</v>
      </c>
      <c r="BM705" s="343">
        <f t="shared" si="1809"/>
        <v>1.7815269322910976E-17</v>
      </c>
      <c r="BN705" s="343">
        <f t="shared" si="1810"/>
        <v>2.6419534467094205E-17</v>
      </c>
      <c r="BO705" s="343">
        <f t="shared" si="1811"/>
        <v>7.092895349589392E-18</v>
      </c>
      <c r="BP705" s="343">
        <f t="shared" si="1812"/>
        <v>-1.973239902220474E-17</v>
      </c>
      <c r="BQ705" s="343">
        <f t="shared" si="1813"/>
        <v>-2.5696472367221038E-17</v>
      </c>
      <c r="BR705" s="343">
        <f t="shared" si="1814"/>
        <v>-4.4940674214901017E-18</v>
      </c>
    </row>
    <row r="706" spans="2:70">
      <c r="B706" s="340">
        <v>12</v>
      </c>
      <c r="C706" s="340">
        <f t="shared" si="1815"/>
        <v>3.7499999999999994E-3</v>
      </c>
      <c r="D706" s="341">
        <f t="shared" si="1751"/>
        <v>72.006043691595394</v>
      </c>
      <c r="E706" s="342" t="str">
        <f>R694</f>
        <v>0.00604369159538911</v>
      </c>
      <c r="F706" s="291">
        <v>12</v>
      </c>
      <c r="G706" s="343">
        <f t="shared" si="1816"/>
        <v>5.7039643748357593E-17</v>
      </c>
      <c r="H706" s="343">
        <f t="shared" si="1752"/>
        <v>2.9390534297529099E-17</v>
      </c>
      <c r="I706" s="343">
        <f t="shared" si="1753"/>
        <v>-3.4545102660312938E-17</v>
      </c>
      <c r="J706" s="343">
        <f t="shared" si="1754"/>
        <v>-5.5830211212434997E-17</v>
      </c>
      <c r="K706" s="343">
        <f t="shared" si="1755"/>
        <v>-8.1854910525721881E-18</v>
      </c>
      <c r="L706" s="343">
        <f t="shared" si="1756"/>
        <v>4.9565307589250901E-17</v>
      </c>
      <c r="M706" s="343">
        <f t="shared" si="1757"/>
        <v>4.6121135121544092E-17</v>
      </c>
      <c r="N706" s="343">
        <f t="shared" si="1758"/>
        <v>-1.4265719003477719E-17</v>
      </c>
      <c r="O706" s="343">
        <f t="shared" si="1759"/>
        <v>-5.703964374835758E-17</v>
      </c>
      <c r="P706" s="343">
        <f t="shared" si="1760"/>
        <v>-2.9390534297529161E-17</v>
      </c>
      <c r="Q706" s="343">
        <f t="shared" si="1761"/>
        <v>3.4545102660312938E-17</v>
      </c>
      <c r="R706" s="343">
        <f t="shared" si="1762"/>
        <v>5.5830211212435009E-17</v>
      </c>
      <c r="S706" s="343">
        <f t="shared" si="1763"/>
        <v>8.1854910525722082E-18</v>
      </c>
      <c r="T706" s="343">
        <f t="shared" si="1764"/>
        <v>-4.956530758925092E-17</v>
      </c>
      <c r="U706" s="343">
        <f t="shared" si="1765"/>
        <v>-4.6121135121544105E-17</v>
      </c>
      <c r="V706" s="343">
        <f t="shared" si="1766"/>
        <v>1.42657190034777E-17</v>
      </c>
      <c r="W706" s="343">
        <f t="shared" si="1767"/>
        <v>5.703964374835758E-17</v>
      </c>
      <c r="X706" s="343">
        <f t="shared" si="1768"/>
        <v>2.9390534297529179E-17</v>
      </c>
      <c r="Y706" s="343">
        <f t="shared" si="1769"/>
        <v>-3.4545102660312839E-17</v>
      </c>
      <c r="Z706" s="343">
        <f t="shared" si="1770"/>
        <v>-5.5830211212435034E-17</v>
      </c>
      <c r="AA706" s="343">
        <f t="shared" si="1771"/>
        <v>-8.1854910525721311E-18</v>
      </c>
      <c r="AB706" s="343">
        <f t="shared" si="1772"/>
        <v>4.9565307589250907E-17</v>
      </c>
      <c r="AC706" s="343">
        <f t="shared" si="1773"/>
        <v>4.6121135121544111E-17</v>
      </c>
      <c r="AD706" s="343">
        <f t="shared" si="1774"/>
        <v>-1.4265719003477679E-17</v>
      </c>
      <c r="AE706" s="343">
        <f t="shared" si="1775"/>
        <v>-5.703964374835758E-17</v>
      </c>
      <c r="AF706" s="343">
        <f t="shared" si="1776"/>
        <v>-2.9390534297529198E-17</v>
      </c>
      <c r="AG706" s="343">
        <f t="shared" si="1777"/>
        <v>3.4545102660312821E-17</v>
      </c>
      <c r="AH706" s="343">
        <f t="shared" si="1778"/>
        <v>5.5830211212434984E-17</v>
      </c>
      <c r="AI706" s="343">
        <f t="shared" si="1779"/>
        <v>8.1854910525723514E-18</v>
      </c>
      <c r="AJ706" s="343">
        <f t="shared" si="1780"/>
        <v>-4.9565307589250895E-17</v>
      </c>
      <c r="AK706" s="343">
        <f t="shared" si="1781"/>
        <v>-4.6121135121544253E-17</v>
      </c>
      <c r="AL706" s="343">
        <f t="shared" si="1782"/>
        <v>1.4265719003477657E-17</v>
      </c>
      <c r="AM706" s="343">
        <f t="shared" si="1783"/>
        <v>5.7039643748357605E-17</v>
      </c>
      <c r="AN706" s="343">
        <f t="shared" si="1784"/>
        <v>2.9390534297529216E-17</v>
      </c>
      <c r="AO706" s="343">
        <f t="shared" si="1785"/>
        <v>-3.4545102660312969E-17</v>
      </c>
      <c r="AP706" s="343">
        <f t="shared" si="1786"/>
        <v>-5.5830211212435046E-17</v>
      </c>
      <c r="AQ706" s="343">
        <f t="shared" si="1787"/>
        <v>-8.1854910525721712E-18</v>
      </c>
      <c r="AR706" s="343">
        <f t="shared" si="1788"/>
        <v>4.9565307589250778E-17</v>
      </c>
      <c r="AS706" s="343">
        <f t="shared" si="1789"/>
        <v>4.6121135121544142E-17</v>
      </c>
      <c r="AT706" s="343">
        <f t="shared" si="1790"/>
        <v>-1.4265719003477439E-17</v>
      </c>
      <c r="AU706" s="343">
        <f t="shared" si="1791"/>
        <v>-5.7039643748357568E-17</v>
      </c>
      <c r="AV706" s="343">
        <f t="shared" si="1792"/>
        <v>-2.9390534297529062E-17</v>
      </c>
      <c r="AW706" s="343">
        <f t="shared" si="1793"/>
        <v>3.454510266031279E-17</v>
      </c>
      <c r="AX706" s="343">
        <f t="shared" si="1794"/>
        <v>5.5830211212434997E-17</v>
      </c>
      <c r="AY706" s="343">
        <f t="shared" si="1795"/>
        <v>8.185491052572393E-18</v>
      </c>
      <c r="AZ706" s="343">
        <f t="shared" si="1796"/>
        <v>-4.9565307589250876E-17</v>
      </c>
      <c r="BA706" s="343">
        <f t="shared" si="1797"/>
        <v>-4.6121135121544271E-17</v>
      </c>
      <c r="BB706" s="343">
        <f t="shared" si="1798"/>
        <v>1.4265719003477617E-17</v>
      </c>
      <c r="BC706" s="343">
        <f t="shared" si="1799"/>
        <v>5.7039643748357605E-17</v>
      </c>
      <c r="BD706" s="343">
        <f t="shared" si="1800"/>
        <v>2.9390534297529253E-17</v>
      </c>
      <c r="BE706" s="343">
        <f t="shared" si="1801"/>
        <v>-3.4545102660312938E-17</v>
      </c>
      <c r="BF706" s="343">
        <f t="shared" si="1802"/>
        <v>-5.5830211212435058E-17</v>
      </c>
      <c r="BG706" s="343">
        <f t="shared" si="1803"/>
        <v>-8.1854910525722128E-18</v>
      </c>
      <c r="BH706" s="343">
        <f t="shared" si="1804"/>
        <v>4.9565307589250765E-17</v>
      </c>
      <c r="BI706" s="343">
        <f t="shared" si="1805"/>
        <v>4.6121135121544413E-17</v>
      </c>
      <c r="BJ706" s="343">
        <f t="shared" si="1806"/>
        <v>-1.4265719003477796E-17</v>
      </c>
      <c r="BK706" s="343">
        <f t="shared" si="1807"/>
        <v>-5.7039643748357568E-17</v>
      </c>
      <c r="BL706" s="343">
        <f t="shared" si="1808"/>
        <v>-2.9390534297529457E-17</v>
      </c>
      <c r="BM706" s="343">
        <f t="shared" si="1809"/>
        <v>3.454510266031308E-17</v>
      </c>
      <c r="BN706" s="343">
        <f t="shared" si="1810"/>
        <v>5.5830211212435009E-17</v>
      </c>
      <c r="BO706" s="343">
        <f t="shared" si="1811"/>
        <v>8.1854910525724331E-18</v>
      </c>
      <c r="BP706" s="343">
        <f t="shared" si="1812"/>
        <v>-4.9565307589250648E-17</v>
      </c>
      <c r="BQ706" s="343">
        <f t="shared" si="1813"/>
        <v>-4.6121135121544055E-17</v>
      </c>
      <c r="BR706" s="343">
        <f t="shared" si="1814"/>
        <v>1.4265719003477577E-17</v>
      </c>
    </row>
    <row r="707" spans="2:70">
      <c r="B707" s="340">
        <v>13</v>
      </c>
      <c r="C707" s="340">
        <f t="shared" si="1815"/>
        <v>4.0624999999999993E-3</v>
      </c>
      <c r="D707" s="341">
        <f t="shared" si="1751"/>
        <v>72.005572589752077</v>
      </c>
      <c r="E707" s="342" t="str">
        <f>S694</f>
        <v>0.0055725897520818</v>
      </c>
      <c r="F707" s="291">
        <v>13</v>
      </c>
      <c r="G707" s="343">
        <f t="shared" si="1816"/>
        <v>1.3778199721602581E-17</v>
      </c>
      <c r="H707" s="343">
        <f t="shared" si="1752"/>
        <v>-1.5365100359594563E-19</v>
      </c>
      <c r="I707" s="343">
        <f t="shared" si="1753"/>
        <v>-1.3867404785579927E-17</v>
      </c>
      <c r="J707" s="343">
        <f t="shared" si="1754"/>
        <v>-7.897339241482165E-18</v>
      </c>
      <c r="K707" s="343">
        <f t="shared" si="1755"/>
        <v>9.2824516398146249E-18</v>
      </c>
      <c r="L707" s="343">
        <f t="shared" si="1756"/>
        <v>1.3286446198269651E-17</v>
      </c>
      <c r="M707" s="343">
        <f t="shared" si="1757"/>
        <v>-1.5687481467676712E-18</v>
      </c>
      <c r="N707" s="343">
        <f t="shared" si="1758"/>
        <v>-1.4197213297225621E-17</v>
      </c>
      <c r="O707" s="343">
        <f t="shared" si="1759"/>
        <v>-6.6737188130281535E-18</v>
      </c>
      <c r="P707" s="343">
        <f t="shared" si="1760"/>
        <v>1.0322656673771807E-17</v>
      </c>
      <c r="Q707" s="343">
        <f t="shared" si="1761"/>
        <v>1.2666736934937077E-17</v>
      </c>
      <c r="R707" s="343">
        <f t="shared" si="1762"/>
        <v>-2.9687373877210303E-18</v>
      </c>
      <c r="S707" s="343">
        <f t="shared" si="1763"/>
        <v>-1.4390294883832794E-17</v>
      </c>
      <c r="T707" s="343">
        <f t="shared" si="1764"/>
        <v>-5.3858268241788311E-18</v>
      </c>
      <c r="U707" s="343">
        <f t="shared" si="1765"/>
        <v>1.1263448881022433E-17</v>
      </c>
      <c r="V707" s="343">
        <f t="shared" si="1766"/>
        <v>1.1925040070578313E-17</v>
      </c>
      <c r="W707" s="343">
        <f t="shared" si="1767"/>
        <v>-4.3401360647537012E-18</v>
      </c>
      <c r="X707" s="343">
        <f t="shared" si="1768"/>
        <v>-1.4444790064173281E-17</v>
      </c>
      <c r="Y707" s="343">
        <f t="shared" si="1769"/>
        <v>-4.0460663788202835E-18</v>
      </c>
      <c r="Z707" s="343">
        <f t="shared" si="1770"/>
        <v>1.2095767918321317E-17</v>
      </c>
      <c r="AA707" s="343">
        <f t="shared" si="1771"/>
        <v>1.106849855144987E-17</v>
      </c>
      <c r="AB707" s="343">
        <f t="shared" si="1772"/>
        <v>-5.6697368589231283E-18</v>
      </c>
      <c r="AC707" s="343">
        <f t="shared" si="1773"/>
        <v>-1.4360174019870305E-17</v>
      </c>
      <c r="AD707" s="343">
        <f t="shared" si="1774"/>
        <v>-2.6673401024288286E-18</v>
      </c>
      <c r="AE707" s="343">
        <f t="shared" si="1775"/>
        <v>1.2811598098347426E-17</v>
      </c>
      <c r="AF707" s="343">
        <f t="shared" si="1776"/>
        <v>1.0105361340614182E-17</v>
      </c>
      <c r="AG707" s="343">
        <f t="shared" si="1777"/>
        <v>-6.9447349877475923E-18</v>
      </c>
      <c r="AH707" s="343">
        <f t="shared" si="1778"/>
        <v>-1.4137261649686337E-17</v>
      </c>
      <c r="AI707" s="343">
        <f t="shared" si="1779"/>
        <v>-1.2629258827345138E-18</v>
      </c>
      <c r="AJ707" s="343">
        <f t="shared" si="1780"/>
        <v>1.3404045585154545E-17</v>
      </c>
      <c r="AK707" s="343">
        <f t="shared" si="1781"/>
        <v>9.0449039759159116E-18</v>
      </c>
      <c r="AL707" s="343">
        <f t="shared" si="1782"/>
        <v>-8.1528515222618232E-18</v>
      </c>
      <c r="AM707" s="343">
        <f t="shared" si="1783"/>
        <v>-1.3778199721602575E-17</v>
      </c>
      <c r="AN707" s="343">
        <f t="shared" si="1784"/>
        <v>1.5365100359594871E-19</v>
      </c>
      <c r="AO707" s="343">
        <f t="shared" si="1785"/>
        <v>1.3867404785579924E-17</v>
      </c>
      <c r="AP707" s="343">
        <f t="shared" si="1786"/>
        <v>7.8973392414821835E-18</v>
      </c>
      <c r="AQ707" s="343">
        <f t="shared" si="1787"/>
        <v>-9.2824516398146773E-18</v>
      </c>
      <c r="AR707" s="343">
        <f t="shared" si="1788"/>
        <v>-1.3286446198269629E-17</v>
      </c>
      <c r="AS707" s="343">
        <f t="shared" si="1789"/>
        <v>1.5687481467676997E-18</v>
      </c>
      <c r="AT707" s="343">
        <f t="shared" si="1790"/>
        <v>1.4197213297225627E-17</v>
      </c>
      <c r="AU707" s="343">
        <f t="shared" si="1791"/>
        <v>6.6737188130281288E-18</v>
      </c>
      <c r="AV707" s="343">
        <f t="shared" si="1792"/>
        <v>-1.032265667377181E-17</v>
      </c>
      <c r="AW707" s="343">
        <f t="shared" si="1793"/>
        <v>-1.2666736934937089E-17</v>
      </c>
      <c r="AX707" s="343">
        <f t="shared" si="1794"/>
        <v>2.9687373877211081E-18</v>
      </c>
      <c r="AY707" s="343">
        <f t="shared" si="1795"/>
        <v>1.43902948838328E-17</v>
      </c>
      <c r="AZ707" s="343">
        <f t="shared" si="1796"/>
        <v>5.3858268241788033E-18</v>
      </c>
      <c r="BA707" s="343">
        <f t="shared" si="1797"/>
        <v>-1.1263448881022452E-17</v>
      </c>
      <c r="BB707" s="343">
        <f t="shared" si="1798"/>
        <v>-1.1925040070578296E-17</v>
      </c>
      <c r="BC707" s="343">
        <f t="shared" si="1799"/>
        <v>4.3401360647537282E-18</v>
      </c>
      <c r="BD707" s="343">
        <f t="shared" si="1800"/>
        <v>1.4444790064173281E-17</v>
      </c>
      <c r="BE707" s="343">
        <f t="shared" si="1801"/>
        <v>4.0460663788202065E-18</v>
      </c>
      <c r="BF707" s="343">
        <f t="shared" si="1802"/>
        <v>-1.2095767918321305E-17</v>
      </c>
      <c r="BG707" s="343">
        <f t="shared" si="1803"/>
        <v>-1.1068498551449819E-17</v>
      </c>
      <c r="BH707" s="343">
        <f t="shared" si="1804"/>
        <v>5.6697368589230605E-18</v>
      </c>
      <c r="BI707" s="343">
        <f t="shared" si="1805"/>
        <v>1.4360174019870302E-17</v>
      </c>
      <c r="BJ707" s="343">
        <f t="shared" si="1806"/>
        <v>2.6673401024286992E-18</v>
      </c>
      <c r="BK707" s="343">
        <f t="shared" si="1807"/>
        <v>-1.2811598098347441E-17</v>
      </c>
      <c r="BL707" s="343">
        <f t="shared" si="1808"/>
        <v>-1.010536134061409E-17</v>
      </c>
      <c r="BM707" s="343">
        <f t="shared" si="1809"/>
        <v>6.9447349877476169E-18</v>
      </c>
      <c r="BN707" s="343">
        <f t="shared" si="1810"/>
        <v>1.4137261649686331E-17</v>
      </c>
      <c r="BO707" s="343">
        <f t="shared" si="1811"/>
        <v>1.2629258827345877E-18</v>
      </c>
      <c r="BP707" s="343">
        <f t="shared" si="1812"/>
        <v>-1.3404045585154556E-17</v>
      </c>
      <c r="BQ707" s="343">
        <f t="shared" si="1813"/>
        <v>-9.0449039759159701E-18</v>
      </c>
      <c r="BR707" s="343">
        <f t="shared" si="1814"/>
        <v>8.1528515222618463E-18</v>
      </c>
    </row>
    <row r="708" spans="2:70">
      <c r="B708" s="340">
        <v>14</v>
      </c>
      <c r="C708" s="340">
        <f t="shared" si="1815"/>
        <v>4.3749999999999995E-3</v>
      </c>
      <c r="D708" s="341">
        <f t="shared" si="1751"/>
        <v>72.005047820823165</v>
      </c>
      <c r="E708" s="342" t="str">
        <f>T694</f>
        <v>0.0050478208231701</v>
      </c>
      <c r="F708" s="291">
        <v>14</v>
      </c>
      <c r="G708" s="343">
        <f t="shared" si="1816"/>
        <v>-4.5841186695234357E-17</v>
      </c>
      <c r="H708" s="343">
        <f t="shared" si="1752"/>
        <v>-3.4085860828037139E-17</v>
      </c>
      <c r="I708" s="343">
        <f t="shared" si="1753"/>
        <v>3.2541543564956972E-17</v>
      </c>
      <c r="J708" s="343">
        <f t="shared" si="1754"/>
        <v>4.6782941254015782E-17</v>
      </c>
      <c r="K708" s="343">
        <f t="shared" si="1755"/>
        <v>-1.4287745416741845E-17</v>
      </c>
      <c r="L708" s="343">
        <f t="shared" si="1756"/>
        <v>-5.235774296248904E-17</v>
      </c>
      <c r="M708" s="343">
        <f t="shared" si="1757"/>
        <v>-6.1412324524375049E-18</v>
      </c>
      <c r="N708" s="343">
        <f t="shared" si="1758"/>
        <v>4.9961552929045195E-17</v>
      </c>
      <c r="O708" s="343">
        <f t="shared" si="1759"/>
        <v>2.5635263351143968E-17</v>
      </c>
      <c r="P708" s="343">
        <f t="shared" si="1760"/>
        <v>-3.9959169364759305E-17</v>
      </c>
      <c r="Q708" s="343">
        <f t="shared" si="1761"/>
        <v>-4.1226557788879807E-17</v>
      </c>
      <c r="R708" s="343">
        <f t="shared" si="1762"/>
        <v>2.3873364495461191E-17</v>
      </c>
      <c r="S708" s="343">
        <f t="shared" si="1763"/>
        <v>5.0541482522935658E-17</v>
      </c>
      <c r="T708" s="343">
        <f t="shared" si="1764"/>
        <v>-4.1530562943170024E-18</v>
      </c>
      <c r="U708" s="343">
        <f t="shared" si="1765"/>
        <v>-5.2161924702554515E-17</v>
      </c>
      <c r="V708" s="343">
        <f t="shared" si="1766"/>
        <v>-1.6199517080087723E-17</v>
      </c>
      <c r="W708" s="343">
        <f t="shared" si="1767"/>
        <v>4.5841186695234308E-17</v>
      </c>
      <c r="X708" s="343">
        <f t="shared" si="1768"/>
        <v>3.4085860828037114E-17</v>
      </c>
      <c r="Y708" s="343">
        <f t="shared" si="1769"/>
        <v>-3.2541543564956935E-17</v>
      </c>
      <c r="Z708" s="343">
        <f t="shared" si="1770"/>
        <v>-4.6782941254015825E-17</v>
      </c>
      <c r="AA708" s="343">
        <f t="shared" si="1771"/>
        <v>1.4287745416741891E-17</v>
      </c>
      <c r="AB708" s="343">
        <f t="shared" si="1772"/>
        <v>5.2357742962489047E-17</v>
      </c>
      <c r="AC708" s="343">
        <f t="shared" si="1773"/>
        <v>6.1412324524375527E-18</v>
      </c>
      <c r="AD708" s="343">
        <f t="shared" si="1774"/>
        <v>-4.9961552929045207E-17</v>
      </c>
      <c r="AE708" s="343">
        <f t="shared" si="1775"/>
        <v>-2.5635263351144175E-17</v>
      </c>
      <c r="AF708" s="343">
        <f t="shared" si="1776"/>
        <v>3.9959169364759281E-17</v>
      </c>
      <c r="AG708" s="343">
        <f t="shared" si="1777"/>
        <v>4.1226557788879776E-17</v>
      </c>
      <c r="AH708" s="343">
        <f t="shared" si="1778"/>
        <v>-2.3873364495460988E-17</v>
      </c>
      <c r="AI708" s="343">
        <f t="shared" si="1779"/>
        <v>-5.054148252293567E-17</v>
      </c>
      <c r="AJ708" s="343">
        <f t="shared" si="1780"/>
        <v>4.1530562943171411E-18</v>
      </c>
      <c r="AK708" s="343">
        <f t="shared" si="1781"/>
        <v>5.2161924702554484E-17</v>
      </c>
      <c r="AL708" s="343">
        <f t="shared" si="1782"/>
        <v>1.6199517080087766E-17</v>
      </c>
      <c r="AM708" s="343">
        <f t="shared" si="1783"/>
        <v>-4.5841186695234375E-17</v>
      </c>
      <c r="AN708" s="343">
        <f t="shared" si="1784"/>
        <v>-3.4085860828037299E-17</v>
      </c>
      <c r="AO708" s="343">
        <f t="shared" si="1785"/>
        <v>3.2541543564956898E-17</v>
      </c>
      <c r="AP708" s="343">
        <f t="shared" si="1786"/>
        <v>4.6782941254015758E-17</v>
      </c>
      <c r="AQ708" s="343">
        <f t="shared" si="1787"/>
        <v>-1.4287745416741669E-17</v>
      </c>
      <c r="AR708" s="343">
        <f t="shared" si="1788"/>
        <v>-5.2357742962489047E-17</v>
      </c>
      <c r="AS708" s="343">
        <f t="shared" si="1789"/>
        <v>-6.1412324524374109E-18</v>
      </c>
      <c r="AT708" s="343">
        <f t="shared" si="1790"/>
        <v>4.9961552929045139E-17</v>
      </c>
      <c r="AU708" s="343">
        <f t="shared" si="1791"/>
        <v>2.5635263351144051E-17</v>
      </c>
      <c r="AV708" s="343">
        <f t="shared" si="1792"/>
        <v>-3.9959169364759367E-17</v>
      </c>
      <c r="AW708" s="343">
        <f t="shared" si="1793"/>
        <v>-4.1226557788879918E-17</v>
      </c>
      <c r="AX708" s="343">
        <f t="shared" si="1794"/>
        <v>2.3873364495461111E-17</v>
      </c>
      <c r="AY708" s="343">
        <f t="shared" si="1795"/>
        <v>5.0541482522935627E-17</v>
      </c>
      <c r="AZ708" s="343">
        <f t="shared" si="1796"/>
        <v>-4.1530562943169161E-18</v>
      </c>
      <c r="BA708" s="343">
        <f t="shared" si="1797"/>
        <v>-5.2161924702554509E-17</v>
      </c>
      <c r="BB708" s="343">
        <f t="shared" si="1798"/>
        <v>-1.6199517080087631E-17</v>
      </c>
      <c r="BC708" s="343">
        <f t="shared" si="1799"/>
        <v>4.5841186695234443E-17</v>
      </c>
      <c r="BD708" s="343">
        <f t="shared" si="1800"/>
        <v>3.4085860828037472E-17</v>
      </c>
      <c r="BE708" s="343">
        <f t="shared" si="1801"/>
        <v>-3.2541543564956725E-17</v>
      </c>
      <c r="BF708" s="343">
        <f t="shared" si="1802"/>
        <v>-4.6782941254015862E-17</v>
      </c>
      <c r="BG708" s="343">
        <f t="shared" si="1803"/>
        <v>1.4287745416741808E-17</v>
      </c>
      <c r="BH708" s="343">
        <f t="shared" si="1804"/>
        <v>5.2357742962489028E-17</v>
      </c>
      <c r="BI708" s="343">
        <f t="shared" si="1805"/>
        <v>6.1412324524372707E-18</v>
      </c>
      <c r="BJ708" s="343">
        <f t="shared" si="1806"/>
        <v>-4.9961552929045065E-17</v>
      </c>
      <c r="BK708" s="343">
        <f t="shared" si="1807"/>
        <v>-2.5635263351144252E-17</v>
      </c>
      <c r="BL708" s="343">
        <f t="shared" si="1808"/>
        <v>3.9959169364759219E-17</v>
      </c>
      <c r="BM708" s="343">
        <f t="shared" si="1809"/>
        <v>4.1226557788879832E-17</v>
      </c>
      <c r="BN708" s="343">
        <f t="shared" si="1810"/>
        <v>-2.3873364495461234E-17</v>
      </c>
      <c r="BO708" s="343">
        <f t="shared" si="1811"/>
        <v>-5.054148252293559E-17</v>
      </c>
      <c r="BP708" s="343">
        <f t="shared" si="1812"/>
        <v>4.1530562943166819E-18</v>
      </c>
      <c r="BQ708" s="343">
        <f t="shared" si="1813"/>
        <v>5.2161924702554472E-17</v>
      </c>
      <c r="BR708" s="343">
        <f t="shared" si="1814"/>
        <v>1.6199517080087852E-17</v>
      </c>
    </row>
    <row r="709" spans="2:70">
      <c r="B709" s="340">
        <v>15</v>
      </c>
      <c r="C709" s="340">
        <f t="shared" si="1815"/>
        <v>4.6874999999999998E-3</v>
      </c>
      <c r="D709" s="341">
        <f t="shared" si="1751"/>
        <v>72.004474438620321</v>
      </c>
      <c r="E709" s="342" t="str">
        <f>U694</f>
        <v>0.00447443862031715</v>
      </c>
      <c r="F709" s="291">
        <v>15</v>
      </c>
      <c r="G709" s="343">
        <f t="shared" si="1816"/>
        <v>1.0146806880638571E-17</v>
      </c>
      <c r="H709" s="343">
        <f t="shared" si="1752"/>
        <v>1.0019581452945807E-17</v>
      </c>
      <c r="I709" s="343">
        <f t="shared" si="1753"/>
        <v>-8.1826254380048595E-18</v>
      </c>
      <c r="J709" s="343">
        <f t="shared" si="1754"/>
        <v>-1.1623656544588121E-17</v>
      </c>
      <c r="K709" s="343">
        <f t="shared" si="1755"/>
        <v>5.9039902886578468E-18</v>
      </c>
      <c r="L709" s="343">
        <f t="shared" si="1756"/>
        <v>1.2781041033843604E-17</v>
      </c>
      <c r="M709" s="343">
        <f t="shared" si="1757"/>
        <v>-3.398468103513591E-18</v>
      </c>
      <c r="N709" s="343">
        <f t="shared" si="1758"/>
        <v>-1.3447257283858857E-17</v>
      </c>
      <c r="O709" s="343">
        <f t="shared" si="1759"/>
        <v>7.6234469503419926E-19</v>
      </c>
      <c r="P709" s="343">
        <f t="shared" si="1760"/>
        <v>1.3596702977764182E-17</v>
      </c>
      <c r="Q709" s="343">
        <f t="shared" si="1761"/>
        <v>1.9030751925475496E-18</v>
      </c>
      <c r="R709" s="343">
        <f t="shared" si="1762"/>
        <v>-1.3223635001352899E-17</v>
      </c>
      <c r="S709" s="343">
        <f t="shared" si="1763"/>
        <v>-4.4953609677365355E-18</v>
      </c>
      <c r="T709" s="343">
        <f t="shared" si="1764"/>
        <v>1.2342390147739575E-17</v>
      </c>
      <c r="U709" s="343">
        <f t="shared" si="1765"/>
        <v>6.9148925419628841E-18</v>
      </c>
      <c r="V709" s="343">
        <f t="shared" si="1766"/>
        <v>-1.0986834162440758E-17</v>
      </c>
      <c r="W709" s="343">
        <f t="shared" si="1767"/>
        <v>-9.0686886737180493E-18</v>
      </c>
      <c r="X709" s="343">
        <f t="shared" si="1768"/>
        <v>9.2090603017669288E-18</v>
      </c>
      <c r="Y709" s="343">
        <f t="shared" si="1769"/>
        <v>1.0873980185521389E-17</v>
      </c>
      <c r="Z709" s="343">
        <f t="shared" si="1770"/>
        <v>-7.0773874181967155E-18</v>
      </c>
      <c r="AA709" s="343">
        <f t="shared" si="1771"/>
        <v>-1.2261390736993491E-17</v>
      </c>
      <c r="AB709" s="343">
        <f t="shared" si="1772"/>
        <v>4.6737345051897473E-18</v>
      </c>
      <c r="AC709" s="343">
        <f t="shared" si="1773"/>
        <v>1.317760291871009E-17</v>
      </c>
      <c r="AD709" s="343">
        <f t="shared" si="1774"/>
        <v>-2.0904725962088398E-18</v>
      </c>
      <c r="AE709" s="343">
        <f t="shared" si="1775"/>
        <v>-1.3587407210345496E-17</v>
      </c>
      <c r="AF709" s="343">
        <f t="shared" si="1776"/>
        <v>-5.7312500229374153E-19</v>
      </c>
      <c r="AG709" s="343">
        <f t="shared" si="1777"/>
        <v>1.3475055062793084E-17</v>
      </c>
      <c r="AH709" s="343">
        <f t="shared" si="1778"/>
        <v>3.2146977283704742E-18</v>
      </c>
      <c r="AI709" s="343">
        <f t="shared" si="1779"/>
        <v>-1.2844864106075458E-17</v>
      </c>
      <c r="AJ709" s="343">
        <f t="shared" si="1780"/>
        <v>-5.7327314235690915E-18</v>
      </c>
      <c r="AK709" s="343">
        <f t="shared" si="1781"/>
        <v>1.1721052225244165E-17</v>
      </c>
      <c r="AL709" s="343">
        <f t="shared" si="1782"/>
        <v>8.0304594651128586E-18</v>
      </c>
      <c r="AM709" s="343">
        <f t="shared" si="1783"/>
        <v>-1.0146806880638511E-17</v>
      </c>
      <c r="AN709" s="343">
        <f t="shared" si="1784"/>
        <v>-1.0019581452945881E-17</v>
      </c>
      <c r="AO709" s="343">
        <f t="shared" si="1785"/>
        <v>8.1826254380048395E-18</v>
      </c>
      <c r="AP709" s="343">
        <f t="shared" si="1786"/>
        <v>1.1623656544588145E-17</v>
      </c>
      <c r="AQ709" s="343">
        <f t="shared" si="1787"/>
        <v>-5.9039902886577813E-18</v>
      </c>
      <c r="AR709" s="343">
        <f t="shared" si="1788"/>
        <v>-1.278104103384363E-17</v>
      </c>
      <c r="AS709" s="343">
        <f t="shared" si="1789"/>
        <v>3.3984681035134955E-18</v>
      </c>
      <c r="AT709" s="343">
        <f t="shared" si="1790"/>
        <v>1.344725728385886E-17</v>
      </c>
      <c r="AU709" s="343">
        <f t="shared" si="1791"/>
        <v>-7.6234469503415072E-19</v>
      </c>
      <c r="AV709" s="343">
        <f t="shared" si="1792"/>
        <v>-1.3596702977764178E-17</v>
      </c>
      <c r="AW709" s="343">
        <f t="shared" si="1793"/>
        <v>-1.903075192547622E-18</v>
      </c>
      <c r="AX709" s="343">
        <f t="shared" si="1794"/>
        <v>1.3223635001352882E-17</v>
      </c>
      <c r="AY709" s="343">
        <f t="shared" si="1795"/>
        <v>4.4953609677366518E-18</v>
      </c>
      <c r="AZ709" s="343">
        <f t="shared" si="1796"/>
        <v>-1.2342390147739524E-17</v>
      </c>
      <c r="BA709" s="343">
        <f t="shared" si="1797"/>
        <v>-6.9148925419630305E-18</v>
      </c>
      <c r="BB709" s="343">
        <f t="shared" si="1798"/>
        <v>1.0986834162440658E-17</v>
      </c>
      <c r="BC709" s="343">
        <f t="shared" si="1799"/>
        <v>9.0686886737180324E-18</v>
      </c>
      <c r="BD709" s="343">
        <f t="shared" si="1800"/>
        <v>-9.2090603017669103E-18</v>
      </c>
      <c r="BE709" s="343">
        <f t="shared" si="1801"/>
        <v>-1.0873980185521405E-17</v>
      </c>
      <c r="BF709" s="343">
        <f t="shared" si="1802"/>
        <v>7.0773874181966507E-18</v>
      </c>
      <c r="BG709" s="343">
        <f t="shared" si="1803"/>
        <v>1.2261390736993523E-17</v>
      </c>
      <c r="BH709" s="343">
        <f t="shared" si="1804"/>
        <v>-4.673734505189678E-18</v>
      </c>
      <c r="BI709" s="343">
        <f t="shared" si="1805"/>
        <v>-1.3177602918710109E-17</v>
      </c>
      <c r="BJ709" s="343">
        <f t="shared" si="1806"/>
        <v>2.0904725962087674E-18</v>
      </c>
      <c r="BK709" s="343">
        <f t="shared" si="1807"/>
        <v>1.3587407210345505E-17</v>
      </c>
      <c r="BL709" s="343">
        <f t="shared" si="1808"/>
        <v>5.7312500229391178E-19</v>
      </c>
      <c r="BM709" s="343">
        <f t="shared" si="1809"/>
        <v>-1.3475055062793087E-17</v>
      </c>
      <c r="BN709" s="343">
        <f t="shared" si="1810"/>
        <v>-3.2146977283704511E-18</v>
      </c>
      <c r="BO709" s="343">
        <f t="shared" si="1811"/>
        <v>1.2844864106075464E-17</v>
      </c>
      <c r="BP709" s="343">
        <f t="shared" si="1812"/>
        <v>5.7327314235691585E-18</v>
      </c>
      <c r="BQ709" s="343">
        <f t="shared" si="1813"/>
        <v>-1.1721052225244128E-17</v>
      </c>
      <c r="BR709" s="343">
        <f t="shared" si="1814"/>
        <v>-8.0304594651129187E-18</v>
      </c>
    </row>
    <row r="710" spans="2:70">
      <c r="B710" s="340">
        <v>16</v>
      </c>
      <c r="C710" s="340">
        <f t="shared" si="1815"/>
        <v>5.0000000000000001E-3</v>
      </c>
      <c r="D710" s="341">
        <f t="shared" si="1751"/>
        <v>72.003857965127565</v>
      </c>
      <c r="E710" s="342" t="str">
        <f>V694</f>
        <v>0.00385796512756835</v>
      </c>
      <c r="F710" s="291">
        <v>16</v>
      </c>
      <c r="G710" s="343">
        <f t="shared" si="1816"/>
        <v>-1.3112243096525362E-18</v>
      </c>
      <c r="H710" s="343">
        <f t="shared" si="1752"/>
        <v>3.8831176220622603E-17</v>
      </c>
      <c r="I710" s="343">
        <f t="shared" si="1753"/>
        <v>1.3112243096525411E-18</v>
      </c>
      <c r="J710" s="343">
        <f t="shared" si="1754"/>
        <v>-3.8831176220622603E-17</v>
      </c>
      <c r="K710" s="343">
        <f t="shared" si="1755"/>
        <v>-1.3112243096525459E-18</v>
      </c>
      <c r="L710" s="343">
        <f t="shared" si="1756"/>
        <v>3.8831176220622603E-17</v>
      </c>
      <c r="M710" s="343">
        <f t="shared" si="1757"/>
        <v>1.3112243096525505E-18</v>
      </c>
      <c r="N710" s="343">
        <f t="shared" si="1758"/>
        <v>-3.8831176220622603E-17</v>
      </c>
      <c r="O710" s="343">
        <f t="shared" si="1759"/>
        <v>-1.3112243096525553E-18</v>
      </c>
      <c r="P710" s="343">
        <f t="shared" si="1760"/>
        <v>3.8831176220622603E-17</v>
      </c>
      <c r="Q710" s="343">
        <f t="shared" si="1761"/>
        <v>1.3112243096526291E-18</v>
      </c>
      <c r="R710" s="343">
        <f t="shared" si="1762"/>
        <v>-3.8831176220622603E-17</v>
      </c>
      <c r="S710" s="343">
        <f t="shared" si="1763"/>
        <v>-1.3112243096524958E-18</v>
      </c>
      <c r="T710" s="343">
        <f t="shared" si="1764"/>
        <v>3.8831176220622603E-17</v>
      </c>
      <c r="U710" s="343">
        <f t="shared" si="1765"/>
        <v>1.3112243096526385E-18</v>
      </c>
      <c r="V710" s="343">
        <f t="shared" si="1766"/>
        <v>-3.8831176220622603E-17</v>
      </c>
      <c r="W710" s="343">
        <f t="shared" si="1767"/>
        <v>-1.3112243096525054E-18</v>
      </c>
      <c r="X710" s="343">
        <f t="shared" si="1768"/>
        <v>3.8831176220622603E-17</v>
      </c>
      <c r="Y710" s="343">
        <f t="shared" si="1769"/>
        <v>1.3112243096526481E-18</v>
      </c>
      <c r="Z710" s="343">
        <f t="shared" si="1770"/>
        <v>-3.8831176220622603E-17</v>
      </c>
      <c r="AA710" s="343">
        <f t="shared" si="1771"/>
        <v>-1.3112243096525149E-18</v>
      </c>
      <c r="AB710" s="343">
        <f t="shared" si="1772"/>
        <v>3.8831176220622596E-17</v>
      </c>
      <c r="AC710" s="343">
        <f t="shared" si="1773"/>
        <v>1.3112243096526576E-18</v>
      </c>
      <c r="AD710" s="343">
        <f t="shared" si="1774"/>
        <v>-3.8831176220622603E-17</v>
      </c>
      <c r="AE710" s="343">
        <f t="shared" si="1775"/>
        <v>-1.3112243096525245E-18</v>
      </c>
      <c r="AF710" s="343">
        <f t="shared" si="1776"/>
        <v>3.8831176220622603E-17</v>
      </c>
      <c r="AG710" s="343">
        <f t="shared" si="1777"/>
        <v>1.3112243096526672E-18</v>
      </c>
      <c r="AH710" s="343">
        <f t="shared" si="1778"/>
        <v>-3.8831176220622603E-17</v>
      </c>
      <c r="AI710" s="343">
        <f t="shared" si="1779"/>
        <v>-1.3112243096525339E-18</v>
      </c>
      <c r="AJ710" s="343">
        <f t="shared" si="1780"/>
        <v>3.8831176220622596E-17</v>
      </c>
      <c r="AK710" s="343">
        <f t="shared" si="1781"/>
        <v>1.3112243096526766E-18</v>
      </c>
      <c r="AL710" s="343">
        <f t="shared" si="1782"/>
        <v>-3.8831176220622603E-17</v>
      </c>
      <c r="AM710" s="343">
        <f t="shared" si="1783"/>
        <v>-1.3112243096525434E-18</v>
      </c>
      <c r="AN710" s="343">
        <f t="shared" si="1784"/>
        <v>3.8831176220622603E-17</v>
      </c>
      <c r="AO710" s="343">
        <f t="shared" si="1785"/>
        <v>1.3112243096526861E-18</v>
      </c>
      <c r="AP710" s="343">
        <f t="shared" si="1786"/>
        <v>-3.8831176220622603E-17</v>
      </c>
      <c r="AQ710" s="343">
        <f t="shared" si="1787"/>
        <v>-1.311224309652553E-18</v>
      </c>
      <c r="AR710" s="343">
        <f t="shared" si="1788"/>
        <v>3.8831176220622596E-17</v>
      </c>
      <c r="AS710" s="343">
        <f t="shared" si="1789"/>
        <v>1.3112243096526957E-18</v>
      </c>
      <c r="AT710" s="343">
        <f t="shared" si="1790"/>
        <v>-3.8831176220622596E-17</v>
      </c>
      <c r="AU710" s="343">
        <f t="shared" si="1791"/>
        <v>-1.3112243096528384E-18</v>
      </c>
      <c r="AV710" s="343">
        <f t="shared" si="1792"/>
        <v>3.8831176220622603E-17</v>
      </c>
      <c r="AW710" s="343">
        <f t="shared" si="1793"/>
        <v>1.3112243096527051E-18</v>
      </c>
      <c r="AX710" s="343">
        <f t="shared" si="1794"/>
        <v>-3.883117622062259E-17</v>
      </c>
      <c r="AY710" s="343">
        <f t="shared" si="1795"/>
        <v>-1.3112243096525721E-18</v>
      </c>
      <c r="AZ710" s="343">
        <f t="shared" si="1796"/>
        <v>3.8831176220622596E-17</v>
      </c>
      <c r="BA710" s="343">
        <f t="shared" si="1797"/>
        <v>1.3112243096524388E-18</v>
      </c>
      <c r="BB710" s="343">
        <f t="shared" si="1798"/>
        <v>-3.8831176220622596E-17</v>
      </c>
      <c r="BC710" s="343">
        <f t="shared" si="1799"/>
        <v>-1.3112243096528575E-18</v>
      </c>
      <c r="BD710" s="343">
        <f t="shared" si="1800"/>
        <v>3.8831176220622603E-17</v>
      </c>
      <c r="BE710" s="343">
        <f t="shared" si="1801"/>
        <v>1.3112243096527242E-18</v>
      </c>
      <c r="BF710" s="343">
        <f t="shared" si="1802"/>
        <v>-3.8831176220622609E-17</v>
      </c>
      <c r="BG710" s="343">
        <f t="shared" si="1803"/>
        <v>-1.3112243096525909E-18</v>
      </c>
      <c r="BH710" s="343">
        <f t="shared" si="1804"/>
        <v>3.8831176220622596E-17</v>
      </c>
      <c r="BI710" s="343">
        <f t="shared" si="1805"/>
        <v>1.3112243096524579E-18</v>
      </c>
      <c r="BJ710" s="343">
        <f t="shared" si="1806"/>
        <v>-3.8831176220622596E-17</v>
      </c>
      <c r="BK710" s="343">
        <f t="shared" si="1807"/>
        <v>-1.3112243096528764E-18</v>
      </c>
      <c r="BL710" s="343">
        <f t="shared" si="1808"/>
        <v>3.8831176220622603E-17</v>
      </c>
      <c r="BM710" s="343">
        <f t="shared" si="1809"/>
        <v>1.3112243096527433E-18</v>
      </c>
      <c r="BN710" s="343">
        <f t="shared" si="1810"/>
        <v>-3.883117622062259E-17</v>
      </c>
      <c r="BO710" s="343">
        <f t="shared" si="1811"/>
        <v>-1.31122430965261E-18</v>
      </c>
      <c r="BP710" s="343">
        <f t="shared" si="1812"/>
        <v>3.883117622062259E-17</v>
      </c>
      <c r="BQ710" s="343">
        <f t="shared" si="1813"/>
        <v>1.3112243096524769E-18</v>
      </c>
      <c r="BR710" s="343">
        <f t="shared" si="1814"/>
        <v>-3.8831176220622596E-17</v>
      </c>
    </row>
    <row r="711" spans="2:70">
      <c r="B711" s="340">
        <v>17</v>
      </c>
      <c r="C711" s="340">
        <f t="shared" si="1815"/>
        <v>5.3125000000000004E-3</v>
      </c>
      <c r="D711" s="341">
        <f t="shared" si="1751"/>
        <v>72.003204337321662</v>
      </c>
      <c r="E711" s="342" t="str">
        <f>W694</f>
        <v>0.00320433732166547</v>
      </c>
      <c r="F711" s="291">
        <v>17</v>
      </c>
      <c r="G711" s="343">
        <f t="shared" si="1816"/>
        <v>-8.0477452229946355E-18</v>
      </c>
      <c r="H711" s="343">
        <f t="shared" si="1752"/>
        <v>1.4669787628244635E-17</v>
      </c>
      <c r="I711" s="343">
        <f t="shared" si="1753"/>
        <v>5.1719639578696143E-18</v>
      </c>
      <c r="J711" s="343">
        <f t="shared" si="1754"/>
        <v>-1.5683669862320508E-17</v>
      </c>
      <c r="K711" s="343">
        <f t="shared" si="1755"/>
        <v>-2.0974270183144883E-18</v>
      </c>
      <c r="L711" s="343">
        <f t="shared" si="1756"/>
        <v>1.6094837459090793E-17</v>
      </c>
      <c r="M711" s="343">
        <f t="shared" si="1757"/>
        <v>-1.0577128653038693E-18</v>
      </c>
      <c r="N711" s="343">
        <f t="shared" si="1758"/>
        <v>-1.5887489478397053E-17</v>
      </c>
      <c r="O711" s="343">
        <f t="shared" si="1759"/>
        <v>4.1722054366807795E-18</v>
      </c>
      <c r="P711" s="343">
        <f t="shared" si="1760"/>
        <v>1.5069594186855266E-17</v>
      </c>
      <c r="Q711" s="343">
        <f t="shared" si="1761"/>
        <v>-7.1263624929258404E-18</v>
      </c>
      <c r="R711" s="343">
        <f t="shared" si="1762"/>
        <v>-1.3672582841838386E-17</v>
      </c>
      <c r="S711" s="343">
        <f t="shared" si="1763"/>
        <v>9.8066574350778618E-18</v>
      </c>
      <c r="T711" s="343">
        <f t="shared" si="1764"/>
        <v>1.1750141805882478E-17</v>
      </c>
      <c r="U711" s="343">
        <f t="shared" si="1765"/>
        <v>-1.2110088031636695E-17</v>
      </c>
      <c r="V711" s="343">
        <f t="shared" si="1766"/>
        <v>-9.376149409881951E-18</v>
      </c>
      <c r="W711" s="343">
        <f t="shared" si="1767"/>
        <v>1.3948134736555374E-17</v>
      </c>
      <c r="X711" s="343">
        <f t="shared" si="1768"/>
        <v>6.6418368502648294E-18</v>
      </c>
      <c r="Y711" s="343">
        <f t="shared" si="1769"/>
        <v>-1.5250162445752272E-17</v>
      </c>
      <c r="Z711" s="343">
        <f t="shared" si="1770"/>
        <v>-3.652282225277053E-18</v>
      </c>
      <c r="AA711" s="343">
        <f t="shared" si="1771"/>
        <v>1.5966134964548554E-17</v>
      </c>
      <c r="AB711" s="343">
        <f t="shared" si="1772"/>
        <v>5.2237244259529138E-19</v>
      </c>
      <c r="AC711" s="343">
        <f t="shared" si="1773"/>
        <v>-1.6068537870568865E-17</v>
      </c>
      <c r="AD711" s="343">
        <f t="shared" si="1774"/>
        <v>2.6276118201055654E-18</v>
      </c>
      <c r="AE711" s="343">
        <f t="shared" si="1775"/>
        <v>1.5553435877563071E-17</v>
      </c>
      <c r="AF711" s="343">
        <f t="shared" si="1776"/>
        <v>-5.6766184341413446E-18</v>
      </c>
      <c r="AG711" s="343">
        <f t="shared" si="1777"/>
        <v>-1.4440624066249892E-17</v>
      </c>
      <c r="AH711" s="343">
        <f t="shared" si="1778"/>
        <v>8.5074757852374701E-18</v>
      </c>
      <c r="AI711" s="343">
        <f t="shared" si="1779"/>
        <v>1.2772867170465958E-17</v>
      </c>
      <c r="AJ711" s="343">
        <f t="shared" si="1780"/>
        <v>-1.1011395612954213E-17</v>
      </c>
      <c r="AK711" s="343">
        <f t="shared" si="1781"/>
        <v>-1.0614256152427438E-17</v>
      </c>
      <c r="AL711" s="343">
        <f t="shared" si="1782"/>
        <v>1.3092153682527014E-17</v>
      </c>
      <c r="AM711" s="343">
        <f t="shared" si="1783"/>
        <v>8.0477452229946463E-18</v>
      </c>
      <c r="AN711" s="343">
        <f t="shared" si="1784"/>
        <v>-1.4669787628244662E-17</v>
      </c>
      <c r="AO711" s="343">
        <f t="shared" si="1785"/>
        <v>-5.1719639578695927E-18</v>
      </c>
      <c r="AP711" s="343">
        <f t="shared" si="1786"/>
        <v>1.5683669862320505E-17</v>
      </c>
      <c r="AQ711" s="343">
        <f t="shared" si="1787"/>
        <v>2.0974270183144066E-18</v>
      </c>
      <c r="AR711" s="343">
        <f t="shared" si="1788"/>
        <v>-1.6094837459090793E-17</v>
      </c>
      <c r="AS711" s="343">
        <f t="shared" si="1789"/>
        <v>1.0577128653039787E-18</v>
      </c>
      <c r="AT711" s="343">
        <f t="shared" si="1790"/>
        <v>1.5887489478397056E-17</v>
      </c>
      <c r="AU711" s="343">
        <f t="shared" si="1791"/>
        <v>-4.1722054366808288E-18</v>
      </c>
      <c r="AV711" s="343">
        <f t="shared" si="1792"/>
        <v>-1.5069594186855216E-17</v>
      </c>
      <c r="AW711" s="343">
        <f t="shared" si="1793"/>
        <v>7.1263624929258081E-18</v>
      </c>
      <c r="AX711" s="343">
        <f t="shared" si="1794"/>
        <v>1.3672582841838373E-17</v>
      </c>
      <c r="AY711" s="343">
        <f t="shared" si="1795"/>
        <v>-9.8066574350779712E-18</v>
      </c>
      <c r="AZ711" s="343">
        <f t="shared" si="1796"/>
        <v>-1.1750141805882501E-17</v>
      </c>
      <c r="BA711" s="343">
        <f t="shared" si="1797"/>
        <v>1.2110088031636749E-17</v>
      </c>
      <c r="BB711" s="343">
        <f t="shared" si="1798"/>
        <v>9.3761494098818385E-18</v>
      </c>
      <c r="BC711" s="343">
        <f t="shared" si="1799"/>
        <v>-1.3948134736555356E-17</v>
      </c>
      <c r="BD711" s="343">
        <f t="shared" si="1800"/>
        <v>-6.6418368502647562E-18</v>
      </c>
      <c r="BE711" s="343">
        <f t="shared" si="1801"/>
        <v>1.5250162445752245E-17</v>
      </c>
      <c r="BF711" s="343">
        <f t="shared" si="1802"/>
        <v>3.6522822252770307E-18</v>
      </c>
      <c r="BG711" s="343">
        <f t="shared" si="1803"/>
        <v>-1.5966134964548554E-17</v>
      </c>
      <c r="BH711" s="343">
        <f t="shared" si="1804"/>
        <v>-5.2237244259538382E-19</v>
      </c>
      <c r="BI711" s="343">
        <f t="shared" si="1805"/>
        <v>1.6068537870568865E-17</v>
      </c>
      <c r="BJ711" s="343">
        <f t="shared" si="1806"/>
        <v>-2.6276118201055901E-18</v>
      </c>
      <c r="BK711" s="343">
        <f t="shared" si="1807"/>
        <v>-1.5553435877563096E-17</v>
      </c>
      <c r="BL711" s="343">
        <f t="shared" si="1808"/>
        <v>5.6766184341413654E-18</v>
      </c>
      <c r="BM711" s="343">
        <f t="shared" si="1809"/>
        <v>1.4440624066249831E-17</v>
      </c>
      <c r="BN711" s="343">
        <f t="shared" si="1810"/>
        <v>-8.5074757852373915E-18</v>
      </c>
      <c r="BO711" s="343">
        <f t="shared" si="1811"/>
        <v>-1.2772867170465944E-17</v>
      </c>
      <c r="BP711" s="343">
        <f t="shared" si="1812"/>
        <v>1.1011395612954313E-17</v>
      </c>
      <c r="BQ711" s="343">
        <f t="shared" si="1813"/>
        <v>1.0614256152427506E-17</v>
      </c>
      <c r="BR711" s="343">
        <f t="shared" si="1814"/>
        <v>-1.3092153682527028E-17</v>
      </c>
    </row>
    <row r="712" spans="2:70">
      <c r="B712" s="340">
        <v>18</v>
      </c>
      <c r="C712" s="340">
        <f t="shared" si="1815"/>
        <v>5.6250000000000007E-3</v>
      </c>
      <c r="D712" s="341">
        <f t="shared" si="1751"/>
        <v>72.002519849995693</v>
      </c>
      <c r="E712" s="342" t="str">
        <f>X694</f>
        <v>0.00251984999568837</v>
      </c>
      <c r="F712" s="291">
        <v>18</v>
      </c>
      <c r="G712" s="343">
        <f t="shared" si="1816"/>
        <v>-2.0526187208642484E-16</v>
      </c>
      <c r="H712" s="343">
        <f t="shared" si="1752"/>
        <v>4.536062477658882E-18</v>
      </c>
      <c r="I712" s="343">
        <f t="shared" si="1753"/>
        <v>2.0349198830752138E-16</v>
      </c>
      <c r="J712" s="343">
        <f t="shared" si="1754"/>
        <v>-8.3934697530891961E-17</v>
      </c>
      <c r="K712" s="343">
        <f t="shared" si="1755"/>
        <v>-1.7074229396826526E-16</v>
      </c>
      <c r="L712" s="343">
        <f t="shared" si="1756"/>
        <v>1.5055503575497448E-16</v>
      </c>
      <c r="M712" s="343">
        <f t="shared" si="1757"/>
        <v>1.1199863315508981E-16</v>
      </c>
      <c r="N712" s="343">
        <f t="shared" si="1758"/>
        <v>-1.9425473457015996E-16</v>
      </c>
      <c r="O712" s="343">
        <f t="shared" si="1759"/>
        <v>-3.6204195714190029E-17</v>
      </c>
      <c r="P712" s="343">
        <f t="shared" si="1760"/>
        <v>2.0838091097059245E-16</v>
      </c>
      <c r="Q712" s="343">
        <f t="shared" si="1761"/>
        <v>-4.5102002332344457E-17</v>
      </c>
      <c r="R712" s="343">
        <f t="shared" si="1762"/>
        <v>-1.9078298265341414E-16</v>
      </c>
      <c r="S712" s="343">
        <f t="shared" si="1763"/>
        <v>1.1954182937444808E-16</v>
      </c>
      <c r="T712" s="343">
        <f t="shared" si="1764"/>
        <v>1.4414007467929762E-16</v>
      </c>
      <c r="U712" s="343">
        <f t="shared" si="1765"/>
        <v>-1.7578249654367387E-16</v>
      </c>
      <c r="V712" s="343">
        <f t="shared" si="1766"/>
        <v>-7.5553146968289214E-17</v>
      </c>
      <c r="W712" s="343">
        <f t="shared" si="1767"/>
        <v>2.0526187208642484E-16</v>
      </c>
      <c r="X712" s="343">
        <f t="shared" si="1768"/>
        <v>-4.5360624776583644E-18</v>
      </c>
      <c r="Y712" s="343">
        <f t="shared" si="1769"/>
        <v>-2.0349198830752143E-16</v>
      </c>
      <c r="Z712" s="343">
        <f t="shared" si="1770"/>
        <v>8.3934697530891899E-17</v>
      </c>
      <c r="AA712" s="343">
        <f t="shared" si="1771"/>
        <v>1.7074229396826519E-16</v>
      </c>
      <c r="AB712" s="343">
        <f t="shared" si="1772"/>
        <v>-1.5055503575497487E-16</v>
      </c>
      <c r="AC712" s="343">
        <f t="shared" si="1773"/>
        <v>-1.1199863315509065E-16</v>
      </c>
      <c r="AD712" s="343">
        <f t="shared" si="1774"/>
        <v>1.9425473457015974E-16</v>
      </c>
      <c r="AE712" s="343">
        <f t="shared" si="1775"/>
        <v>3.6204195714190264E-17</v>
      </c>
      <c r="AF712" s="343">
        <f t="shared" si="1776"/>
        <v>-2.0838091097059245E-16</v>
      </c>
      <c r="AG712" s="343">
        <f t="shared" si="1777"/>
        <v>4.5102002332344235E-17</v>
      </c>
      <c r="AH712" s="343">
        <f t="shared" si="1778"/>
        <v>1.9078298265341394E-16</v>
      </c>
      <c r="AI712" s="343">
        <f t="shared" si="1779"/>
        <v>-1.1954182937444729E-16</v>
      </c>
      <c r="AJ712" s="343">
        <f t="shared" si="1780"/>
        <v>-1.4414007467929831E-16</v>
      </c>
      <c r="AK712" s="343">
        <f t="shared" si="1781"/>
        <v>1.7578249654367375E-16</v>
      </c>
      <c r="AL712" s="343">
        <f t="shared" si="1782"/>
        <v>7.5553146968289436E-17</v>
      </c>
      <c r="AM712" s="343">
        <f t="shared" si="1783"/>
        <v>-2.052618720864248E-16</v>
      </c>
      <c r="AN712" s="343">
        <f t="shared" si="1784"/>
        <v>4.536062477658882E-18</v>
      </c>
      <c r="AO712" s="343">
        <f t="shared" si="1785"/>
        <v>2.034919883075213E-16</v>
      </c>
      <c r="AP712" s="343">
        <f t="shared" si="1786"/>
        <v>-8.3934697530891036E-17</v>
      </c>
      <c r="AQ712" s="343">
        <f t="shared" si="1787"/>
        <v>-1.7074229396826575E-16</v>
      </c>
      <c r="AR712" s="343">
        <f t="shared" si="1788"/>
        <v>1.5055503575497418E-16</v>
      </c>
      <c r="AS712" s="343">
        <f t="shared" si="1789"/>
        <v>1.1199863315509021E-16</v>
      </c>
      <c r="AT712" s="343">
        <f t="shared" si="1790"/>
        <v>-1.9425473457015993E-16</v>
      </c>
      <c r="AU712" s="343">
        <f t="shared" si="1791"/>
        <v>-3.6204195714189758E-17</v>
      </c>
      <c r="AV712" s="343">
        <f t="shared" si="1792"/>
        <v>2.0838091097059242E-16</v>
      </c>
      <c r="AW712" s="343">
        <f t="shared" si="1793"/>
        <v>-4.5102002332344728E-17</v>
      </c>
      <c r="AX712" s="343">
        <f t="shared" si="1794"/>
        <v>-1.9078298265341372E-16</v>
      </c>
      <c r="AY712" s="343">
        <f t="shared" si="1795"/>
        <v>1.195418293744465E-16</v>
      </c>
      <c r="AZ712" s="343">
        <f t="shared" si="1796"/>
        <v>1.4414007467929902E-16</v>
      </c>
      <c r="BA712" s="343">
        <f t="shared" si="1797"/>
        <v>-1.7578249654367323E-16</v>
      </c>
      <c r="BB712" s="343">
        <f t="shared" si="1798"/>
        <v>-7.5553146968290336E-17</v>
      </c>
      <c r="BC712" s="343">
        <f t="shared" si="1799"/>
        <v>2.0526187208642462E-16</v>
      </c>
      <c r="BD712" s="343">
        <f t="shared" si="1800"/>
        <v>-4.5360624776579083E-18</v>
      </c>
      <c r="BE712" s="343">
        <f t="shared" si="1801"/>
        <v>-2.0349198830752152E-16</v>
      </c>
      <c r="BF712" s="343">
        <f t="shared" si="1802"/>
        <v>8.393469753089148E-17</v>
      </c>
      <c r="BG712" s="343">
        <f t="shared" si="1803"/>
        <v>1.7074229396826546E-16</v>
      </c>
      <c r="BH712" s="343">
        <f t="shared" si="1804"/>
        <v>-1.5055503575497453E-16</v>
      </c>
      <c r="BI712" s="343">
        <f t="shared" si="1805"/>
        <v>-1.1199863315508979E-16</v>
      </c>
      <c r="BJ712" s="343">
        <f t="shared" si="1806"/>
        <v>1.9425473457016013E-16</v>
      </c>
      <c r="BK712" s="343">
        <f t="shared" si="1807"/>
        <v>3.6204195714189259E-17</v>
      </c>
      <c r="BL712" s="343">
        <f t="shared" si="1808"/>
        <v>-2.083809109705925E-16</v>
      </c>
      <c r="BM712" s="343">
        <f t="shared" si="1809"/>
        <v>4.5102002332342337E-17</v>
      </c>
      <c r="BN712" s="343">
        <f t="shared" si="1810"/>
        <v>1.9078298265341473E-16</v>
      </c>
      <c r="BO712" s="343">
        <f t="shared" si="1811"/>
        <v>-1.1954182937444692E-16</v>
      </c>
      <c r="BP712" s="343">
        <f t="shared" si="1812"/>
        <v>-1.4414007467929865E-16</v>
      </c>
      <c r="BQ712" s="343">
        <f t="shared" si="1813"/>
        <v>1.7578249654367353E-16</v>
      </c>
      <c r="BR712" s="343">
        <f t="shared" si="1814"/>
        <v>7.5553146968289868E-17</v>
      </c>
    </row>
    <row r="713" spans="2:70">
      <c r="B713" s="340">
        <v>19</v>
      </c>
      <c r="C713" s="340">
        <f t="shared" si="1815"/>
        <v>5.9375000000000009E-3</v>
      </c>
      <c r="D713" s="341">
        <f t="shared" si="1751"/>
        <v>72.001811095136759</v>
      </c>
      <c r="E713" s="342" t="str">
        <f>Y694</f>
        <v>0.00181109513675758</v>
      </c>
      <c r="F713" s="291">
        <v>19</v>
      </c>
      <c r="G713" s="343">
        <f t="shared" si="1816"/>
        <v>-8.3276395619582932E-17</v>
      </c>
      <c r="H713" s="343">
        <f t="shared" si="1752"/>
        <v>1.2879805844430328E-16</v>
      </c>
      <c r="I713" s="343">
        <f t="shared" si="1753"/>
        <v>8.500189966571063E-18</v>
      </c>
      <c r="J713" s="343">
        <f t="shared" si="1754"/>
        <v>-1.3373300824639867E-16</v>
      </c>
      <c r="K713" s="343">
        <f t="shared" si="1755"/>
        <v>6.9141096307577392E-17</v>
      </c>
      <c r="L713" s="343">
        <f t="shared" si="1756"/>
        <v>9.3591806593069152E-17</v>
      </c>
      <c r="M713" s="343">
        <f t="shared" si="1757"/>
        <v>-1.2347763104863948E-16</v>
      </c>
      <c r="N713" s="343">
        <f t="shared" si="1758"/>
        <v>-2.1904478038869384E-17</v>
      </c>
      <c r="O713" s="343">
        <f t="shared" si="1759"/>
        <v>1.3619469972452084E-16</v>
      </c>
      <c r="P713" s="343">
        <f t="shared" si="1760"/>
        <v>-5.716599086773268E-17</v>
      </c>
      <c r="Q713" s="343">
        <f t="shared" si="1761"/>
        <v>-1.0300587730657842E-16</v>
      </c>
      <c r="R713" s="343">
        <f t="shared" si="1762"/>
        <v>1.169680465662381E-16</v>
      </c>
      <c r="S713" s="343">
        <f t="shared" si="1763"/>
        <v>3.5097814013447537E-17</v>
      </c>
      <c r="T713" s="343">
        <f t="shared" si="1764"/>
        <v>-1.373447617926997E-16</v>
      </c>
      <c r="U713" s="343">
        <f t="shared" si="1765"/>
        <v>4.4640345685721874E-17</v>
      </c>
      <c r="V713" s="343">
        <f t="shared" si="1766"/>
        <v>1.1142794511288486E-16</v>
      </c>
      <c r="W713" s="343">
        <f t="shared" si="1767"/>
        <v>-1.0933199585416545E-16</v>
      </c>
      <c r="X713" s="343">
        <f t="shared" si="1768"/>
        <v>-4.7953138852659416E-17</v>
      </c>
      <c r="Y713" s="343">
        <f t="shared" si="1769"/>
        <v>1.3717211872453082E-16</v>
      </c>
      <c r="Z713" s="343">
        <f t="shared" si="1770"/>
        <v>-3.1684789571863226E-17</v>
      </c>
      <c r="AA713" s="343">
        <f t="shared" si="1771"/>
        <v>-1.187769008950433E-16</v>
      </c>
      <c r="AB713" s="343">
        <f t="shared" si="1772"/>
        <v>1.0064301825506839E-16</v>
      </c>
      <c r="AC713" s="343">
        <f t="shared" si="1773"/>
        <v>6.034664875086799E-17</v>
      </c>
      <c r="AD713" s="343">
        <f t="shared" si="1774"/>
        <v>-1.3567843316713696E-16</v>
      </c>
      <c r="AE713" s="343">
        <f t="shared" si="1775"/>
        <v>1.8424091613758273E-17</v>
      </c>
      <c r="AF713" s="343">
        <f t="shared" si="1776"/>
        <v>1.2498197019152374E-16</v>
      </c>
      <c r="AG713" s="343">
        <f t="shared" si="1777"/>
        <v>-9.0984793373105162E-17</v>
      </c>
      <c r="AH713" s="343">
        <f t="shared" si="1778"/>
        <v>-7.2158987432772665E-17</v>
      </c>
      <c r="AI713" s="343">
        <f t="shared" si="1779"/>
        <v>1.3287809012896747E-16</v>
      </c>
      <c r="AJ713" s="343">
        <f t="shared" si="1780"/>
        <v>-4.9859595817808018E-18</v>
      </c>
      <c r="AK713" s="343">
        <f t="shared" si="1781"/>
        <v>-1.2998339479296511E-16</v>
      </c>
      <c r="AL713" s="343">
        <f t="shared" si="1782"/>
        <v>8.0450335193611544E-17</v>
      </c>
      <c r="AM713" s="343">
        <f t="shared" si="1783"/>
        <v>8.3276395619583856E-17</v>
      </c>
      <c r="AN713" s="343">
        <f t="shared" si="1784"/>
        <v>-1.2879805844430308E-16</v>
      </c>
      <c r="AO713" s="343">
        <f t="shared" si="1785"/>
        <v>-8.500189966571026E-18</v>
      </c>
      <c r="AP713" s="343">
        <f t="shared" si="1786"/>
        <v>1.3373300824639875E-16</v>
      </c>
      <c r="AQ713" s="343">
        <f t="shared" si="1787"/>
        <v>-6.914109630757669E-17</v>
      </c>
      <c r="AR713" s="343">
        <f t="shared" si="1788"/>
        <v>-9.3591806593069929E-17</v>
      </c>
      <c r="AS713" s="343">
        <f t="shared" si="1789"/>
        <v>1.2347763104863891E-16</v>
      </c>
      <c r="AT713" s="343">
        <f t="shared" si="1790"/>
        <v>2.1904478038869224E-17</v>
      </c>
      <c r="AU713" s="343">
        <f t="shared" si="1791"/>
        <v>-1.3619469972452086E-16</v>
      </c>
      <c r="AV713" s="343">
        <f t="shared" si="1792"/>
        <v>5.7165990867731965E-17</v>
      </c>
      <c r="AW713" s="343">
        <f t="shared" si="1793"/>
        <v>1.0300587730657895E-16</v>
      </c>
      <c r="AX713" s="343">
        <f t="shared" si="1794"/>
        <v>-1.1696804656623741E-16</v>
      </c>
      <c r="AY713" s="343">
        <f t="shared" si="1795"/>
        <v>-3.5097814013449262E-17</v>
      </c>
      <c r="AZ713" s="343">
        <f t="shared" si="1796"/>
        <v>1.373447617926997E-16</v>
      </c>
      <c r="BA713" s="343">
        <f t="shared" si="1797"/>
        <v>-4.464034568572156E-17</v>
      </c>
      <c r="BB713" s="343">
        <f t="shared" si="1798"/>
        <v>-1.1142794511288532E-16</v>
      </c>
      <c r="BC713" s="343">
        <f t="shared" si="1799"/>
        <v>1.0933199585416469E-16</v>
      </c>
      <c r="BD713" s="343">
        <f t="shared" si="1800"/>
        <v>4.7953138852661098E-17</v>
      </c>
      <c r="BE713" s="343">
        <f t="shared" si="1801"/>
        <v>-1.3717211872453082E-16</v>
      </c>
      <c r="BF713" s="343">
        <f t="shared" si="1802"/>
        <v>3.1684789571862431E-17</v>
      </c>
      <c r="BG713" s="343">
        <f t="shared" si="1803"/>
        <v>1.1877690089504372E-16</v>
      </c>
      <c r="BH713" s="343">
        <f t="shared" si="1804"/>
        <v>-1.0064301825506785E-16</v>
      </c>
      <c r="BI713" s="343">
        <f t="shared" si="1805"/>
        <v>-6.0346648750869592E-17</v>
      </c>
      <c r="BJ713" s="343">
        <f t="shared" si="1806"/>
        <v>1.3567843316713669E-16</v>
      </c>
      <c r="BK713" s="343">
        <f t="shared" si="1807"/>
        <v>-1.8424091613758439E-17</v>
      </c>
      <c r="BL713" s="343">
        <f t="shared" si="1808"/>
        <v>-1.2498197019152409E-16</v>
      </c>
      <c r="BM713" s="343">
        <f t="shared" si="1809"/>
        <v>9.0984793373104546E-17</v>
      </c>
      <c r="BN713" s="343">
        <f t="shared" si="1810"/>
        <v>7.2158987432773355E-17</v>
      </c>
      <c r="BO713" s="343">
        <f t="shared" si="1811"/>
        <v>-1.32878090128967E-16</v>
      </c>
      <c r="BP713" s="343">
        <f t="shared" si="1812"/>
        <v>4.985959581780962E-18</v>
      </c>
      <c r="BQ713" s="343">
        <f t="shared" si="1813"/>
        <v>1.2998339479296538E-16</v>
      </c>
      <c r="BR713" s="343">
        <f t="shared" si="1814"/>
        <v>-8.0450335193610891E-17</v>
      </c>
    </row>
    <row r="714" spans="2:70">
      <c r="B714" s="340">
        <v>20</v>
      </c>
      <c r="C714" s="340">
        <f t="shared" si="1815"/>
        <v>6.2500000000000012E-3</v>
      </c>
      <c r="D714" s="341">
        <f t="shared" si="1751"/>
        <v>72.001084898441619</v>
      </c>
      <c r="E714" s="342" t="str">
        <f>Z694</f>
        <v>0.00108489844161702</v>
      </c>
      <c r="F714" s="291">
        <v>20</v>
      </c>
      <c r="G714" s="343">
        <f t="shared" si="1816"/>
        <v>-8.4270423688719889E-18</v>
      </c>
      <c r="H714" s="343">
        <f t="shared" si="1752"/>
        <v>1.8947735302919517E-16</v>
      </c>
      <c r="I714" s="343">
        <f t="shared" si="1753"/>
        <v>-1.365926452564564E-16</v>
      </c>
      <c r="J714" s="343">
        <f t="shared" si="1754"/>
        <v>-8.4933868384059456E-17</v>
      </c>
      <c r="K714" s="343">
        <f t="shared" si="1755"/>
        <v>2.0159821381096974E-16</v>
      </c>
      <c r="L714" s="343">
        <f t="shared" si="1756"/>
        <v>-6.936272445564664E-17</v>
      </c>
      <c r="M714" s="343">
        <f t="shared" si="1757"/>
        <v>-1.4851028286520806E-16</v>
      </c>
      <c r="N714" s="343">
        <f t="shared" si="1758"/>
        <v>1.8302757403238315E-16</v>
      </c>
      <c r="O714" s="343">
        <f t="shared" si="1759"/>
        <v>8.4270423688720135E-18</v>
      </c>
      <c r="P714" s="343">
        <f t="shared" si="1760"/>
        <v>-1.8947735302919512E-16</v>
      </c>
      <c r="Q714" s="343">
        <f t="shared" si="1761"/>
        <v>1.3659264525645657E-16</v>
      </c>
      <c r="R714" s="343">
        <f t="shared" si="1762"/>
        <v>8.4933868384059888E-17</v>
      </c>
      <c r="S714" s="343">
        <f t="shared" si="1763"/>
        <v>-2.0159821381096972E-16</v>
      </c>
      <c r="T714" s="343">
        <f t="shared" si="1764"/>
        <v>6.9362724455646529E-17</v>
      </c>
      <c r="U714" s="343">
        <f t="shared" si="1765"/>
        <v>1.4851028286520816E-16</v>
      </c>
      <c r="V714" s="343">
        <f t="shared" si="1766"/>
        <v>-1.830275740323831E-16</v>
      </c>
      <c r="W714" s="343">
        <f t="shared" si="1767"/>
        <v>-8.4270423688721491E-18</v>
      </c>
      <c r="X714" s="343">
        <f t="shared" si="1768"/>
        <v>1.8947735302919517E-16</v>
      </c>
      <c r="Y714" s="343">
        <f t="shared" si="1769"/>
        <v>-1.3659264525645647E-16</v>
      </c>
      <c r="Z714" s="343">
        <f t="shared" si="1770"/>
        <v>-8.4933868384059345E-17</v>
      </c>
      <c r="AA714" s="343">
        <f t="shared" si="1771"/>
        <v>2.0159821381096977E-16</v>
      </c>
      <c r="AB714" s="343">
        <f t="shared" si="1772"/>
        <v>-6.9362724455647096E-17</v>
      </c>
      <c r="AC714" s="343">
        <f t="shared" si="1773"/>
        <v>-1.4851028286520774E-16</v>
      </c>
      <c r="AD714" s="343">
        <f t="shared" si="1774"/>
        <v>1.8302757403238273E-16</v>
      </c>
      <c r="AE714" s="343">
        <f t="shared" si="1775"/>
        <v>8.4270423688729873E-18</v>
      </c>
      <c r="AF714" s="343">
        <f t="shared" si="1776"/>
        <v>-1.8947735302919546E-16</v>
      </c>
      <c r="AG714" s="343">
        <f t="shared" si="1777"/>
        <v>1.3659264525645585E-16</v>
      </c>
      <c r="AH714" s="343">
        <f t="shared" si="1778"/>
        <v>8.493386838406011E-17</v>
      </c>
      <c r="AI714" s="343">
        <f t="shared" si="1779"/>
        <v>-2.0159821381096972E-16</v>
      </c>
      <c r="AJ714" s="343">
        <f t="shared" si="1780"/>
        <v>6.9362724455646283E-17</v>
      </c>
      <c r="AK714" s="343">
        <f t="shared" si="1781"/>
        <v>1.485102828652083E-16</v>
      </c>
      <c r="AL714" s="343">
        <f t="shared" si="1782"/>
        <v>-1.83027574032383E-16</v>
      </c>
      <c r="AM714" s="343">
        <f t="shared" si="1783"/>
        <v>-8.4270423688738255E-18</v>
      </c>
      <c r="AN714" s="343">
        <f t="shared" si="1784"/>
        <v>1.8947735302919524E-16</v>
      </c>
      <c r="AO714" s="343">
        <f t="shared" si="1785"/>
        <v>-1.3659264525645521E-16</v>
      </c>
      <c r="AP714" s="343">
        <f t="shared" si="1786"/>
        <v>-8.493386838405958E-17</v>
      </c>
      <c r="AQ714" s="343">
        <f t="shared" si="1787"/>
        <v>2.0159821381096967E-16</v>
      </c>
      <c r="AR714" s="343">
        <f t="shared" si="1788"/>
        <v>-6.936272445564685E-17</v>
      </c>
      <c r="AS714" s="343">
        <f t="shared" si="1789"/>
        <v>-1.4851028286520889E-16</v>
      </c>
      <c r="AT714" s="343">
        <f t="shared" si="1790"/>
        <v>1.8302757403238324E-16</v>
      </c>
      <c r="AU714" s="343">
        <f t="shared" si="1791"/>
        <v>8.4270423688732338E-18</v>
      </c>
      <c r="AV714" s="343">
        <f t="shared" si="1792"/>
        <v>-1.8947735302919502E-16</v>
      </c>
      <c r="AW714" s="343">
        <f t="shared" si="1793"/>
        <v>1.3659264525645566E-16</v>
      </c>
      <c r="AX714" s="343">
        <f t="shared" si="1794"/>
        <v>8.4933868384059037E-17</v>
      </c>
      <c r="AY714" s="343">
        <f t="shared" si="1795"/>
        <v>-2.0159821381096972E-16</v>
      </c>
      <c r="AZ714" s="343">
        <f t="shared" si="1796"/>
        <v>6.9362724455647429E-17</v>
      </c>
      <c r="BA714" s="343">
        <f t="shared" si="1797"/>
        <v>1.4851028286520848E-16</v>
      </c>
      <c r="BB714" s="343">
        <f t="shared" si="1798"/>
        <v>-1.8302757403238228E-16</v>
      </c>
      <c r="BC714" s="343">
        <f t="shared" si="1799"/>
        <v>-8.4270423688726422E-18</v>
      </c>
      <c r="BD714" s="343">
        <f t="shared" si="1800"/>
        <v>1.8947735302919581E-16</v>
      </c>
      <c r="BE714" s="343">
        <f t="shared" si="1801"/>
        <v>-1.365926452564561E-16</v>
      </c>
      <c r="BF714" s="343">
        <f t="shared" si="1802"/>
        <v>-8.4933868384061096E-17</v>
      </c>
      <c r="BG714" s="343">
        <f t="shared" si="1803"/>
        <v>2.0159821381096972E-16</v>
      </c>
      <c r="BH714" s="343">
        <f t="shared" si="1804"/>
        <v>-6.9362724455645272E-17</v>
      </c>
      <c r="BI714" s="343">
        <f t="shared" si="1805"/>
        <v>-1.4851028286520808E-16</v>
      </c>
      <c r="BJ714" s="343">
        <f t="shared" si="1806"/>
        <v>1.8302757403238253E-16</v>
      </c>
      <c r="BK714" s="343">
        <f t="shared" si="1807"/>
        <v>8.4270423688720382E-18</v>
      </c>
      <c r="BL714" s="343">
        <f t="shared" si="1808"/>
        <v>-1.8947735302919561E-16</v>
      </c>
      <c r="BM714" s="343">
        <f t="shared" si="1809"/>
        <v>1.3659264525645652E-16</v>
      </c>
      <c r="BN714" s="343">
        <f t="shared" si="1810"/>
        <v>8.4933868384060566E-17</v>
      </c>
      <c r="BO714" s="343">
        <f t="shared" si="1811"/>
        <v>-2.0159821381096974E-16</v>
      </c>
      <c r="BP714" s="343">
        <f t="shared" si="1812"/>
        <v>6.9362724455645839E-17</v>
      </c>
      <c r="BQ714" s="343">
        <f t="shared" si="1813"/>
        <v>1.4851028286520766E-16</v>
      </c>
      <c r="BR714" s="343">
        <f t="shared" si="1814"/>
        <v>-1.8302757403238278E-16</v>
      </c>
    </row>
    <row r="715" spans="2:70">
      <c r="B715" s="340">
        <v>21</v>
      </c>
      <c r="C715" s="340">
        <f t="shared" si="1815"/>
        <v>6.5625000000000015E-3</v>
      </c>
      <c r="D715" s="341">
        <f t="shared" si="1751"/>
        <v>72.000348253581421</v>
      </c>
      <c r="E715" s="342" t="str">
        <f>AA694</f>
        <v>0.000348253581419086</v>
      </c>
      <c r="F715" s="291">
        <v>21</v>
      </c>
      <c r="G715" s="343">
        <f t="shared" si="1816"/>
        <v>-5.5295610991527449E-16</v>
      </c>
      <c r="H715" s="343">
        <f t="shared" si="1752"/>
        <v>-5.030084692128981E-17</v>
      </c>
      <c r="I715" s="343">
        <f t="shared" si="1753"/>
        <v>6.0037942011183455E-16</v>
      </c>
      <c r="J715" s="343">
        <f t="shared" si="1754"/>
        <v>-5.1573295207511741E-16</v>
      </c>
      <c r="K715" s="343">
        <f t="shared" si="1755"/>
        <v>-1.1414975874813665E-16</v>
      </c>
      <c r="L715" s="343">
        <f t="shared" si="1756"/>
        <v>6.233525996418103E-16</v>
      </c>
      <c r="M715" s="343">
        <f t="shared" si="1757"/>
        <v>-4.7354300397816732E-16</v>
      </c>
      <c r="N715" s="343">
        <f t="shared" si="1758"/>
        <v>-1.7689934599763338E-16</v>
      </c>
      <c r="O715" s="343">
        <f t="shared" si="1759"/>
        <v>6.4032255287804222E-16</v>
      </c>
      <c r="P715" s="343">
        <f t="shared" si="1760"/>
        <v>-4.2679257788796959E-16</v>
      </c>
      <c r="Q715" s="343">
        <f t="shared" si="1761"/>
        <v>-2.3794529584215365E-16</v>
      </c>
      <c r="R715" s="343">
        <f t="shared" si="1762"/>
        <v>6.5112584989414527E-16</v>
      </c>
      <c r="S715" s="343">
        <f t="shared" si="1763"/>
        <v>-3.7593190596415529E-16</v>
      </c>
      <c r="T715" s="343">
        <f t="shared" si="1764"/>
        <v>-2.9669970241358396E-16</v>
      </c>
      <c r="U715" s="343">
        <f t="shared" si="1765"/>
        <v>6.5565844903417153E-16</v>
      </c>
      <c r="V715" s="343">
        <f t="shared" si="1766"/>
        <v>-3.2145080428062229E-16</v>
      </c>
      <c r="W715" s="343">
        <f t="shared" si="1767"/>
        <v>-3.5259672865821401E-16</v>
      </c>
      <c r="X715" s="343">
        <f t="shared" si="1768"/>
        <v>6.538766988906318E-16</v>
      </c>
      <c r="Y715" s="343">
        <f t="shared" si="1769"/>
        <v>-2.6387395562898046E-16</v>
      </c>
      <c r="Z715" s="343">
        <f t="shared" si="1770"/>
        <v>-4.0509805565689071E-16</v>
      </c>
      <c r="AA715" s="343">
        <f t="shared" si="1771"/>
        <v>6.4579775869141236E-16</v>
      </c>
      <c r="AB715" s="343">
        <f t="shared" si="1772"/>
        <v>-2.0375585653645856E-16</v>
      </c>
      <c r="AC715" s="343">
        <f t="shared" si="1773"/>
        <v>-4.5369806693046827E-16</v>
      </c>
      <c r="AD715" s="343">
        <f t="shared" si="1774"/>
        <v>6.314994330470286E-16</v>
      </c>
      <c r="AE715" s="343">
        <f t="shared" si="1775"/>
        <v>-1.4167547716120955E-16</v>
      </c>
      <c r="AF715" s="343">
        <f t="shared" si="1776"/>
        <v>-4.9792871780291009E-16</v>
      </c>
      <c r="AG715" s="343">
        <f t="shared" si="1777"/>
        <v>6.1111942264969608E-16</v>
      </c>
      <c r="AH715" s="343">
        <f t="shared" si="1778"/>
        <v>-7.8230685493199601E-17</v>
      </c>
      <c r="AI715" s="343">
        <f t="shared" si="1779"/>
        <v>-5.373640429273853E-16</v>
      </c>
      <c r="AJ715" s="343">
        <f t="shared" si="1780"/>
        <v>5.8485399814039028E-16</v>
      </c>
      <c r="AK715" s="343">
        <f t="shared" si="1781"/>
        <v>-1.403248955864736E-17</v>
      </c>
      <c r="AL715" s="343">
        <f t="shared" si="1782"/>
        <v>-5.7162425856540569E-16</v>
      </c>
      <c r="AM715" s="343">
        <f t="shared" si="1783"/>
        <v>5.5295610991527607E-16</v>
      </c>
      <c r="AN715" s="343">
        <f t="shared" si="1784"/>
        <v>5.0300846921284485E-17</v>
      </c>
      <c r="AO715" s="343">
        <f t="shared" si="1785"/>
        <v>-6.0037942011183524E-16</v>
      </c>
      <c r="AP715" s="343">
        <f t="shared" si="1786"/>
        <v>5.157329520751178E-16</v>
      </c>
      <c r="AQ715" s="343">
        <f t="shared" si="1787"/>
        <v>1.1414975874813374E-16</v>
      </c>
      <c r="AR715" s="343">
        <f t="shared" si="1788"/>
        <v>-6.2335259964181158E-16</v>
      </c>
      <c r="AS715" s="343">
        <f t="shared" si="1789"/>
        <v>4.7354300397816614E-16</v>
      </c>
      <c r="AT715" s="343">
        <f t="shared" si="1790"/>
        <v>1.7689934599763279E-16</v>
      </c>
      <c r="AU715" s="343">
        <f t="shared" si="1791"/>
        <v>-6.4032255287804162E-16</v>
      </c>
      <c r="AV715" s="343">
        <f t="shared" si="1792"/>
        <v>4.2679257788797359E-16</v>
      </c>
      <c r="AW715" s="343">
        <f t="shared" si="1793"/>
        <v>2.3794529584215513E-16</v>
      </c>
      <c r="AX715" s="343">
        <f t="shared" si="1794"/>
        <v>-6.5112584989414527E-16</v>
      </c>
      <c r="AY715" s="343">
        <f t="shared" si="1795"/>
        <v>3.7593190596415771E-16</v>
      </c>
      <c r="AZ715" s="343">
        <f t="shared" si="1796"/>
        <v>2.9669970241358761E-16</v>
      </c>
      <c r="BA715" s="343">
        <f t="shared" si="1797"/>
        <v>-6.5565844903417153E-16</v>
      </c>
      <c r="BB715" s="343">
        <f t="shared" si="1798"/>
        <v>3.2145080428062283E-16</v>
      </c>
      <c r="BC715" s="343">
        <f t="shared" si="1799"/>
        <v>3.5259672865821337E-16</v>
      </c>
      <c r="BD715" s="343">
        <f t="shared" si="1800"/>
        <v>-6.538766988906321E-16</v>
      </c>
      <c r="BE715" s="343">
        <f t="shared" si="1801"/>
        <v>2.6387395562898105E-16</v>
      </c>
      <c r="BF715" s="343">
        <f t="shared" si="1802"/>
        <v>4.0509805565689026E-16</v>
      </c>
      <c r="BG715" s="343">
        <f t="shared" si="1803"/>
        <v>-6.4579775869141246E-16</v>
      </c>
      <c r="BH715" s="343">
        <f t="shared" si="1804"/>
        <v>2.0375585653645478E-16</v>
      </c>
      <c r="BI715" s="343">
        <f t="shared" si="1805"/>
        <v>4.5369806693046778E-16</v>
      </c>
      <c r="BJ715" s="343">
        <f t="shared" si="1806"/>
        <v>-6.314994330470287E-16</v>
      </c>
      <c r="BK715" s="343">
        <f t="shared" si="1807"/>
        <v>1.4167547716121014E-16</v>
      </c>
      <c r="BL715" s="343">
        <f t="shared" si="1808"/>
        <v>4.9792871780290663E-16</v>
      </c>
      <c r="BM715" s="343">
        <f t="shared" si="1809"/>
        <v>-6.1111942264969648E-16</v>
      </c>
      <c r="BN715" s="343">
        <f t="shared" si="1810"/>
        <v>7.8230685493200242E-17</v>
      </c>
      <c r="BO715" s="343">
        <f t="shared" si="1811"/>
        <v>5.373640429273849E-16</v>
      </c>
      <c r="BP715" s="343">
        <f t="shared" si="1812"/>
        <v>-5.848539981403885E-16</v>
      </c>
      <c r="BQ715" s="343">
        <f t="shared" si="1813"/>
        <v>1.403248955865727E-17</v>
      </c>
      <c r="BR715" s="343">
        <f t="shared" si="1814"/>
        <v>5.7162425856540539E-16</v>
      </c>
    </row>
    <row r="716" spans="2:70">
      <c r="B716" s="340">
        <v>22</v>
      </c>
      <c r="C716" s="340">
        <f t="shared" si="1815"/>
        <v>6.8750000000000018E-3</v>
      </c>
      <c r="D716" s="341">
        <f t="shared" si="1751"/>
        <v>71.999608254848852</v>
      </c>
      <c r="E716" s="342" t="str">
        <f>AB694</f>
        <v>-0.000391745151143117</v>
      </c>
      <c r="F716" s="291">
        <v>22</v>
      </c>
      <c r="G716" s="343">
        <f t="shared" si="1816"/>
        <v>6.4724810816009485E-18</v>
      </c>
      <c r="H716" s="343">
        <f t="shared" si="1752"/>
        <v>-1.5152845404216407E-17</v>
      </c>
      <c r="I716" s="343">
        <f t="shared" si="1753"/>
        <v>1.0364458622660082E-17</v>
      </c>
      <c r="J716" s="343">
        <f t="shared" si="1754"/>
        <v>3.6364760199898386E-18</v>
      </c>
      <c r="K716" s="343">
        <f t="shared" si="1755"/>
        <v>-1.4405094282251982E-17</v>
      </c>
      <c r="L716" s="343">
        <f t="shared" si="1756"/>
        <v>1.2369607154130297E-17</v>
      </c>
      <c r="M716" s="343">
        <f t="shared" si="1757"/>
        <v>6.6072322428976941E-19</v>
      </c>
      <c r="N716" s="343">
        <f t="shared" si="1758"/>
        <v>-1.310376346549056E-17</v>
      </c>
      <c r="O716" s="343">
        <f t="shared" si="1759"/>
        <v>1.3899398619622905E-17</v>
      </c>
      <c r="P716" s="343">
        <f t="shared" si="1760"/>
        <v>-2.3404207943819021E-18</v>
      </c>
      <c r="Q716" s="343">
        <f t="shared" si="1761"/>
        <v>-1.1298862367425554E-17</v>
      </c>
      <c r="R716" s="343">
        <f t="shared" si="1762"/>
        <v>1.4895043991035955E-17</v>
      </c>
      <c r="S716" s="343">
        <f t="shared" si="1763"/>
        <v>-5.2516237544485825E-18</v>
      </c>
      <c r="T716" s="343">
        <f t="shared" si="1764"/>
        <v>-9.0597523250554042E-18</v>
      </c>
      <c r="U716" s="343">
        <f t="shared" si="1765"/>
        <v>1.5318281175110405E-17</v>
      </c>
      <c r="V716" s="343">
        <f t="shared" si="1766"/>
        <v>-7.9610097587763354E-18</v>
      </c>
      <c r="W716" s="343">
        <f t="shared" si="1767"/>
        <v>-6.4724810816010163E-18</v>
      </c>
      <c r="X716" s="343">
        <f t="shared" si="1768"/>
        <v>1.515284540421642E-17</v>
      </c>
      <c r="Y716" s="343">
        <f t="shared" si="1769"/>
        <v>-1.0364458622660025E-17</v>
      </c>
      <c r="Z716" s="343">
        <f t="shared" si="1770"/>
        <v>-3.6364760199899133E-18</v>
      </c>
      <c r="AA716" s="343">
        <f t="shared" si="1771"/>
        <v>1.4405094282252007E-17</v>
      </c>
      <c r="AB716" s="343">
        <f t="shared" si="1772"/>
        <v>-1.2369607154130254E-17</v>
      </c>
      <c r="AC716" s="343">
        <f t="shared" si="1773"/>
        <v>-6.6072322428984413E-19</v>
      </c>
      <c r="AD716" s="343">
        <f t="shared" si="1774"/>
        <v>1.3103763465490598E-17</v>
      </c>
      <c r="AE716" s="343">
        <f t="shared" si="1775"/>
        <v>-1.3899398619622871E-17</v>
      </c>
      <c r="AF716" s="343">
        <f t="shared" si="1776"/>
        <v>2.3404207943818297E-18</v>
      </c>
      <c r="AG716" s="343">
        <f t="shared" si="1777"/>
        <v>1.1298862367425605E-17</v>
      </c>
      <c r="AH716" s="343">
        <f t="shared" si="1778"/>
        <v>-1.4895043991035936E-17</v>
      </c>
      <c r="AI716" s="343">
        <f t="shared" si="1779"/>
        <v>5.2516237544485116E-18</v>
      </c>
      <c r="AJ716" s="343">
        <f t="shared" si="1780"/>
        <v>9.0597523250554643E-18</v>
      </c>
      <c r="AK716" s="343">
        <f t="shared" si="1781"/>
        <v>-1.5318281175110402E-17</v>
      </c>
      <c r="AL716" s="343">
        <f t="shared" si="1782"/>
        <v>7.9610097587762722E-18</v>
      </c>
      <c r="AM716" s="343">
        <f t="shared" si="1783"/>
        <v>6.4724810816010848E-18</v>
      </c>
      <c r="AN716" s="343">
        <f t="shared" si="1784"/>
        <v>-1.5152845404216432E-17</v>
      </c>
      <c r="AO716" s="343">
        <f t="shared" si="1785"/>
        <v>1.0364458622659971E-17</v>
      </c>
      <c r="AP716" s="343">
        <f t="shared" si="1786"/>
        <v>3.6364760199899865E-18</v>
      </c>
      <c r="AQ716" s="343">
        <f t="shared" si="1787"/>
        <v>-1.4405094282252032E-17</v>
      </c>
      <c r="AR716" s="343">
        <f t="shared" si="1788"/>
        <v>1.2369607154130209E-17</v>
      </c>
      <c r="AS716" s="343">
        <f t="shared" si="1789"/>
        <v>6.607232242899204E-19</v>
      </c>
      <c r="AT716" s="343">
        <f t="shared" si="1790"/>
        <v>-1.3103763465490637E-17</v>
      </c>
      <c r="AU716" s="343">
        <f t="shared" si="1791"/>
        <v>1.389939861962284E-17</v>
      </c>
      <c r="AV716" s="343">
        <f t="shared" si="1792"/>
        <v>-2.3404207943817542E-18</v>
      </c>
      <c r="AW716" s="343">
        <f t="shared" si="1793"/>
        <v>-1.1298862367425654E-17</v>
      </c>
      <c r="AX716" s="343">
        <f t="shared" si="1794"/>
        <v>1.4895043991035921E-17</v>
      </c>
      <c r="AY716" s="343">
        <f t="shared" si="1795"/>
        <v>-5.2516237544484408E-18</v>
      </c>
      <c r="AZ716" s="343">
        <f t="shared" si="1796"/>
        <v>-9.059752325055526E-18</v>
      </c>
      <c r="BA716" s="343">
        <f t="shared" si="1797"/>
        <v>1.5318281175110399E-17</v>
      </c>
      <c r="BB716" s="343">
        <f t="shared" si="1798"/>
        <v>-7.9610097587762075E-18</v>
      </c>
      <c r="BC716" s="343">
        <f t="shared" si="1799"/>
        <v>-6.4724810816011518E-18</v>
      </c>
      <c r="BD716" s="343">
        <f t="shared" si="1800"/>
        <v>1.5152845404216441E-17</v>
      </c>
      <c r="BE716" s="343">
        <f t="shared" si="1801"/>
        <v>-1.0364458622659916E-17</v>
      </c>
      <c r="BF716" s="343">
        <f t="shared" si="1802"/>
        <v>-3.6364760199900582E-18</v>
      </c>
      <c r="BG716" s="343">
        <f t="shared" si="1803"/>
        <v>1.4405094282252059E-17</v>
      </c>
      <c r="BH716" s="343">
        <f t="shared" si="1804"/>
        <v>-1.2369607154130166E-17</v>
      </c>
      <c r="BI716" s="343">
        <f t="shared" si="1805"/>
        <v>-6.6072322428999589E-19</v>
      </c>
      <c r="BJ716" s="343">
        <f t="shared" si="1806"/>
        <v>1.3103763465490677E-17</v>
      </c>
      <c r="BK716" s="343">
        <f t="shared" si="1807"/>
        <v>-1.3899398619622809E-17</v>
      </c>
      <c r="BL716" s="343">
        <f t="shared" si="1808"/>
        <v>2.3404207943816802E-18</v>
      </c>
      <c r="BM716" s="343">
        <f t="shared" si="1809"/>
        <v>1.1298862367425706E-17</v>
      </c>
      <c r="BN716" s="343">
        <f t="shared" si="1810"/>
        <v>-1.4895043991035902E-17</v>
      </c>
      <c r="BO716" s="343">
        <f t="shared" si="1811"/>
        <v>5.2516237544483707E-18</v>
      </c>
      <c r="BP716" s="343">
        <f t="shared" si="1812"/>
        <v>9.0597523250555861E-18</v>
      </c>
      <c r="BQ716" s="343">
        <f t="shared" si="1813"/>
        <v>-1.5318281175110393E-17</v>
      </c>
      <c r="BR716" s="343">
        <f t="shared" si="1814"/>
        <v>7.9610097587761428E-18</v>
      </c>
    </row>
    <row r="717" spans="2:70">
      <c r="B717" s="340">
        <v>23</v>
      </c>
      <c r="C717" s="340">
        <f t="shared" si="1815"/>
        <v>7.187500000000002E-3</v>
      </c>
      <c r="D717" s="341">
        <f t="shared" si="1751"/>
        <v>71.998872028836246</v>
      </c>
      <c r="E717" s="342" t="str">
        <f>AC694</f>
        <v>-0.00112797116375411</v>
      </c>
      <c r="F717" s="291">
        <v>23</v>
      </c>
      <c r="G717" s="343">
        <f t="shared" si="1816"/>
        <v>8.0399080355552097E-16</v>
      </c>
      <c r="H717" s="343">
        <f t="shared" si="1752"/>
        <v>-8.3381779579552965E-16</v>
      </c>
      <c r="I717" s="343">
        <f t="shared" si="1753"/>
        <v>2.5394601618211526E-16</v>
      </c>
      <c r="J717" s="343">
        <f t="shared" si="1754"/>
        <v>5.1161450138343762E-16</v>
      </c>
      <c r="K717" s="343">
        <f t="shared" si="1755"/>
        <v>-9.0307562369888465E-16</v>
      </c>
      <c r="L717" s="343">
        <f t="shared" si="1756"/>
        <v>6.3419572014949842E-16</v>
      </c>
      <c r="M717" s="343">
        <f t="shared" si="1757"/>
        <v>9.8416612282547963E-17</v>
      </c>
      <c r="N717" s="343">
        <f t="shared" si="1758"/>
        <v>-7.5906539591386989E-16</v>
      </c>
      <c r="O717" s="343">
        <f t="shared" si="1759"/>
        <v>8.6467536653500679E-16</v>
      </c>
      <c r="P717" s="343">
        <f t="shared" si="1760"/>
        <v>-3.3802309510922297E-16</v>
      </c>
      <c r="Q717" s="343">
        <f t="shared" si="1761"/>
        <v>-4.3579620367600657E-16</v>
      </c>
      <c r="R717" s="343">
        <f t="shared" si="1762"/>
        <v>8.9095546486136343E-16</v>
      </c>
      <c r="S717" s="343">
        <f t="shared" si="1763"/>
        <v>-6.9463612311789097E-16</v>
      </c>
      <c r="T717" s="343">
        <f t="shared" si="1764"/>
        <v>-9.6104819744415963E-18</v>
      </c>
      <c r="U717" s="343">
        <f t="shared" si="1765"/>
        <v>7.0682977356221613E-16</v>
      </c>
      <c r="V717" s="343">
        <f t="shared" si="1766"/>
        <v>-8.8720564081511545E-16</v>
      </c>
      <c r="W717" s="343">
        <f t="shared" si="1767"/>
        <v>4.1884482684821333E-16</v>
      </c>
      <c r="X717" s="343">
        <f t="shared" si="1768"/>
        <v>3.5578095029673645E-16</v>
      </c>
      <c r="Y717" s="343">
        <f t="shared" si="1769"/>
        <v>-8.7025491785142796E-16</v>
      </c>
      <c r="Z717" s="343">
        <f t="shared" si="1770"/>
        <v>7.4838680049392564E-16</v>
      </c>
      <c r="AA717" s="343">
        <f t="shared" si="1771"/>
        <v>-7.9288202528702513E-17</v>
      </c>
      <c r="AB717" s="343">
        <f t="shared" si="1772"/>
        <v>-6.4778699409869809E-16</v>
      </c>
      <c r="AC717" s="343">
        <f t="shared" si="1773"/>
        <v>9.0119163977823725E-16</v>
      </c>
      <c r="AD717" s="343">
        <f t="shared" si="1774"/>
        <v>-4.956328539407799E-16</v>
      </c>
      <c r="AE717" s="343">
        <f t="shared" si="1775"/>
        <v>-2.7233933187645774E-16</v>
      </c>
      <c r="AF717" s="343">
        <f t="shared" si="1776"/>
        <v>8.4117334025285379E-16</v>
      </c>
      <c r="AG717" s="343">
        <f t="shared" si="1777"/>
        <v>-7.9493010387136592E-16</v>
      </c>
      <c r="AH717" s="343">
        <f t="shared" si="1778"/>
        <v>1.6742329829815481E-16</v>
      </c>
      <c r="AI717" s="343">
        <f t="shared" si="1779"/>
        <v>5.8250567176561789E-16</v>
      </c>
      <c r="AJ717" s="343">
        <f t="shared" si="1780"/>
        <v>-9.0649867060883267E-16</v>
      </c>
      <c r="AK717" s="343">
        <f t="shared" si="1781"/>
        <v>5.6764766570941836E-16</v>
      </c>
      <c r="AL717" s="343">
        <f t="shared" si="1782"/>
        <v>1.8627493681438624E-16</v>
      </c>
      <c r="AM717" s="343">
        <f t="shared" si="1783"/>
        <v>-8.0399080355552521E-16</v>
      </c>
      <c r="AN717" s="343">
        <f t="shared" si="1784"/>
        <v>8.3381779579552965E-16</v>
      </c>
      <c r="AO717" s="343">
        <f t="shared" si="1785"/>
        <v>-2.5394601618211126E-16</v>
      </c>
      <c r="AP717" s="343">
        <f t="shared" si="1786"/>
        <v>-5.1161450138344373E-16</v>
      </c>
      <c r="AQ717" s="343">
        <f t="shared" si="1787"/>
        <v>9.0307562369888543E-16</v>
      </c>
      <c r="AR717" s="343">
        <f t="shared" si="1788"/>
        <v>-6.3419572014949655E-16</v>
      </c>
      <c r="AS717" s="343">
        <f t="shared" si="1789"/>
        <v>-9.8416612282553719E-17</v>
      </c>
      <c r="AT717" s="343">
        <f t="shared" si="1790"/>
        <v>7.5906539591387482E-16</v>
      </c>
      <c r="AU717" s="343">
        <f t="shared" si="1791"/>
        <v>-8.6467536653500689E-16</v>
      </c>
      <c r="AV717" s="343">
        <f t="shared" si="1792"/>
        <v>3.3802309510922065E-16</v>
      </c>
      <c r="AW717" s="343">
        <f t="shared" si="1793"/>
        <v>4.3579620367601165E-16</v>
      </c>
      <c r="AX717" s="343">
        <f t="shared" si="1794"/>
        <v>-8.909554648613658E-16</v>
      </c>
      <c r="AY717" s="343">
        <f t="shared" si="1795"/>
        <v>6.9463612311788949E-16</v>
      </c>
      <c r="AZ717" s="343">
        <f t="shared" si="1796"/>
        <v>9.6104819744474141E-18</v>
      </c>
      <c r="BA717" s="343">
        <f t="shared" si="1797"/>
        <v>-7.0682977356221968E-16</v>
      </c>
      <c r="BB717" s="343">
        <f t="shared" si="1798"/>
        <v>8.8720564081511555E-16</v>
      </c>
      <c r="BC717" s="343">
        <f t="shared" si="1799"/>
        <v>-4.1884482684820825E-16</v>
      </c>
      <c r="BD717" s="343">
        <f t="shared" si="1800"/>
        <v>-3.5578095029674178E-16</v>
      </c>
      <c r="BE717" s="343">
        <f t="shared" si="1801"/>
        <v>8.7025491785143141E-16</v>
      </c>
      <c r="BF717" s="343">
        <f t="shared" si="1802"/>
        <v>-7.4838680049392613E-16</v>
      </c>
      <c r="BG717" s="343">
        <f t="shared" si="1803"/>
        <v>7.9288202528696769E-17</v>
      </c>
      <c r="BH717" s="343">
        <f t="shared" si="1804"/>
        <v>6.4778699409870213E-16</v>
      </c>
      <c r="BI717" s="343">
        <f t="shared" si="1805"/>
        <v>-9.0119163977823587E-16</v>
      </c>
      <c r="BJ717" s="343">
        <f t="shared" si="1806"/>
        <v>4.9563285394077497E-16</v>
      </c>
      <c r="BK717" s="343">
        <f t="shared" si="1807"/>
        <v>2.7233933187645099E-16</v>
      </c>
      <c r="BL717" s="343">
        <f t="shared" si="1808"/>
        <v>-8.4117334025285833E-16</v>
      </c>
      <c r="BM717" s="343">
        <f t="shared" si="1809"/>
        <v>7.9493010387136631E-16</v>
      </c>
      <c r="BN717" s="343">
        <f t="shared" si="1810"/>
        <v>-1.6742329829813644E-16</v>
      </c>
      <c r="BO717" s="343">
        <f t="shared" si="1811"/>
        <v>-5.8250567176562233E-16</v>
      </c>
      <c r="BP717" s="343">
        <f t="shared" si="1812"/>
        <v>9.0649867060883267E-16</v>
      </c>
      <c r="BQ717" s="343">
        <f t="shared" si="1813"/>
        <v>-5.6764766570940397E-16</v>
      </c>
      <c r="BR717" s="343">
        <f t="shared" si="1814"/>
        <v>-1.8627493681439191E-16</v>
      </c>
    </row>
    <row r="718" spans="2:70">
      <c r="B718" s="340">
        <v>24</v>
      </c>
      <c r="C718" s="340">
        <f t="shared" si="1815"/>
        <v>7.5000000000000023E-3</v>
      </c>
      <c r="D718" s="341">
        <f t="shared" si="1751"/>
        <v>71.998146665802565</v>
      </c>
      <c r="E718" s="342" t="str">
        <f>AD694</f>
        <v>-0.00185333419744061</v>
      </c>
      <c r="F718" s="291">
        <v>24</v>
      </c>
      <c r="G718" s="343">
        <f t="shared" si="1816"/>
        <v>-4.3833475742413416E-16</v>
      </c>
      <c r="H718" s="343">
        <f t="shared" si="1752"/>
        <v>1.5384885356366912E-16</v>
      </c>
      <c r="I718" s="343">
        <f t="shared" si="1753"/>
        <v>2.2075962215884101E-16</v>
      </c>
      <c r="J718" s="343">
        <f t="shared" si="1754"/>
        <v>-4.6605010524506214E-16</v>
      </c>
      <c r="K718" s="343">
        <f t="shared" si="1755"/>
        <v>4.3833475742413386E-16</v>
      </c>
      <c r="L718" s="343">
        <f t="shared" si="1756"/>
        <v>-1.5384885356366894E-16</v>
      </c>
      <c r="M718" s="343">
        <f t="shared" si="1757"/>
        <v>-2.2075962215884081E-16</v>
      </c>
      <c r="N718" s="343">
        <f t="shared" si="1758"/>
        <v>4.6605010524506214E-16</v>
      </c>
      <c r="O718" s="343">
        <f t="shared" si="1759"/>
        <v>-4.3833475742413376E-16</v>
      </c>
      <c r="P718" s="343">
        <f t="shared" si="1760"/>
        <v>1.5384885356366793E-16</v>
      </c>
      <c r="Q718" s="343">
        <f t="shared" si="1761"/>
        <v>2.2075962215884096E-16</v>
      </c>
      <c r="R718" s="343">
        <f t="shared" si="1762"/>
        <v>-4.6605010524506223E-16</v>
      </c>
      <c r="S718" s="343">
        <f t="shared" si="1763"/>
        <v>4.3833475742413367E-16</v>
      </c>
      <c r="T718" s="343">
        <f t="shared" si="1764"/>
        <v>-1.5384885356366941E-16</v>
      </c>
      <c r="U718" s="343">
        <f t="shared" si="1765"/>
        <v>-2.2075962215884116E-16</v>
      </c>
      <c r="V718" s="343">
        <f t="shared" si="1766"/>
        <v>4.6605010524506223E-16</v>
      </c>
      <c r="W718" s="343">
        <f t="shared" si="1767"/>
        <v>-4.3833475742413362E-16</v>
      </c>
      <c r="X718" s="343">
        <f t="shared" si="1768"/>
        <v>1.5384885356366759E-16</v>
      </c>
      <c r="Y718" s="343">
        <f t="shared" si="1769"/>
        <v>2.2075962215884286E-16</v>
      </c>
      <c r="Z718" s="343">
        <f t="shared" si="1770"/>
        <v>-4.6605010524506283E-16</v>
      </c>
      <c r="AA718" s="343">
        <f t="shared" si="1771"/>
        <v>4.3833475742413431E-16</v>
      </c>
      <c r="AB718" s="343">
        <f t="shared" si="1772"/>
        <v>-1.5384885356366907E-16</v>
      </c>
      <c r="AC718" s="343">
        <f t="shared" si="1773"/>
        <v>-2.207596221588414E-16</v>
      </c>
      <c r="AD718" s="343">
        <f t="shared" si="1774"/>
        <v>4.6605010524506233E-16</v>
      </c>
      <c r="AE718" s="343">
        <f t="shared" si="1775"/>
        <v>-4.3833475742413347E-16</v>
      </c>
      <c r="AF718" s="343">
        <f t="shared" si="1776"/>
        <v>1.5384885356366724E-16</v>
      </c>
      <c r="AG718" s="343">
        <f t="shared" si="1777"/>
        <v>2.2075962215884313E-16</v>
      </c>
      <c r="AH718" s="343">
        <f t="shared" si="1778"/>
        <v>-4.6605010524506184E-16</v>
      </c>
      <c r="AI718" s="343">
        <f t="shared" si="1779"/>
        <v>4.3833475742413258E-16</v>
      </c>
      <c r="AJ718" s="343">
        <f t="shared" si="1780"/>
        <v>-1.5384885356366872E-16</v>
      </c>
      <c r="AK718" s="343">
        <f t="shared" si="1781"/>
        <v>-2.2075962215884488E-16</v>
      </c>
      <c r="AL718" s="343">
        <f t="shared" si="1782"/>
        <v>4.6605010524506253E-16</v>
      </c>
      <c r="AM718" s="343">
        <f t="shared" si="1783"/>
        <v>-4.3833475742413485E-16</v>
      </c>
      <c r="AN718" s="343">
        <f t="shared" si="1784"/>
        <v>1.538488535636669E-16</v>
      </c>
      <c r="AO718" s="343">
        <f t="shared" si="1785"/>
        <v>2.2075962215884037E-16</v>
      </c>
      <c r="AP718" s="343">
        <f t="shared" si="1786"/>
        <v>-4.6605010524506312E-16</v>
      </c>
      <c r="AQ718" s="343">
        <f t="shared" si="1787"/>
        <v>4.3833475742413401E-16</v>
      </c>
      <c r="AR718" s="343">
        <f t="shared" si="1788"/>
        <v>-1.5384885356366507E-16</v>
      </c>
      <c r="AS718" s="343">
        <f t="shared" si="1789"/>
        <v>-2.2075962215884212E-16</v>
      </c>
      <c r="AT718" s="343">
        <f t="shared" si="1790"/>
        <v>4.6605010524506371E-16</v>
      </c>
      <c r="AU718" s="343">
        <f t="shared" si="1791"/>
        <v>-4.3833475742413312E-16</v>
      </c>
      <c r="AV718" s="343">
        <f t="shared" si="1792"/>
        <v>1.5384885356366988E-16</v>
      </c>
      <c r="AW718" s="343">
        <f t="shared" si="1793"/>
        <v>2.2075962215884382E-16</v>
      </c>
      <c r="AX718" s="343">
        <f t="shared" si="1794"/>
        <v>-4.6605010524506214E-16</v>
      </c>
      <c r="AY718" s="343">
        <f t="shared" si="1795"/>
        <v>4.3833475742413224E-16</v>
      </c>
      <c r="AZ718" s="343">
        <f t="shared" si="1796"/>
        <v>-1.5384885356366806E-16</v>
      </c>
      <c r="BA718" s="343">
        <f t="shared" si="1797"/>
        <v>-2.2075962215884555E-16</v>
      </c>
      <c r="BB718" s="343">
        <f t="shared" si="1798"/>
        <v>4.6605010524506273E-16</v>
      </c>
      <c r="BC718" s="343">
        <f t="shared" si="1799"/>
        <v>-4.383347574241345E-16</v>
      </c>
      <c r="BD718" s="343">
        <f t="shared" si="1800"/>
        <v>1.5384885356366623E-16</v>
      </c>
      <c r="BE718" s="343">
        <f t="shared" si="1801"/>
        <v>2.2075962215884101E-16</v>
      </c>
      <c r="BF718" s="343">
        <f t="shared" si="1802"/>
        <v>-4.6605010524506332E-16</v>
      </c>
      <c r="BG718" s="343">
        <f t="shared" si="1803"/>
        <v>4.3833475742413367E-16</v>
      </c>
      <c r="BH718" s="343">
        <f t="shared" si="1804"/>
        <v>-1.5384885356366438E-16</v>
      </c>
      <c r="BI718" s="343">
        <f t="shared" si="1805"/>
        <v>-2.20759622158849E-16</v>
      </c>
      <c r="BJ718" s="343">
        <f t="shared" si="1806"/>
        <v>4.6605010524506174E-16</v>
      </c>
      <c r="BK718" s="343">
        <f t="shared" si="1807"/>
        <v>-4.3833475742413283E-16</v>
      </c>
      <c r="BL718" s="343">
        <f t="shared" si="1808"/>
        <v>1.5384885356366256E-16</v>
      </c>
      <c r="BM718" s="343">
        <f t="shared" si="1809"/>
        <v>2.2075962215883825E-16</v>
      </c>
      <c r="BN718" s="343">
        <f t="shared" si="1810"/>
        <v>-4.6605010524506233E-16</v>
      </c>
      <c r="BO718" s="343">
        <f t="shared" si="1811"/>
        <v>4.3833475742413199E-16</v>
      </c>
      <c r="BP718" s="343">
        <f t="shared" si="1812"/>
        <v>-1.5384885356366073E-16</v>
      </c>
      <c r="BQ718" s="343">
        <f t="shared" si="1813"/>
        <v>-2.2075962215883995E-16</v>
      </c>
      <c r="BR718" s="343">
        <f t="shared" si="1814"/>
        <v>4.6605010524506292E-16</v>
      </c>
    </row>
    <row r="719" spans="2:70">
      <c r="B719" s="340">
        <v>25</v>
      </c>
      <c r="C719" s="340">
        <f t="shared" si="1815"/>
        <v>7.8125000000000017E-3</v>
      </c>
      <c r="D719" s="341">
        <f t="shared" si="1751"/>
        <v>71.997439151390324</v>
      </c>
      <c r="E719" s="342" t="str">
        <f>AE694</f>
        <v>-0.00256084860967446</v>
      </c>
      <c r="F719" s="291">
        <v>25</v>
      </c>
      <c r="G719" s="343">
        <f t="shared" si="1816"/>
        <v>-1.0069575917505097E-16</v>
      </c>
      <c r="H719" s="343">
        <f t="shared" si="1752"/>
        <v>8.0912339519707624E-17</v>
      </c>
      <c r="I719" s="343">
        <f t="shared" si="1753"/>
        <v>-2.4396409334486796E-17</v>
      </c>
      <c r="J719" s="343">
        <f t="shared" si="1754"/>
        <v>-4.3194980639558467E-17</v>
      </c>
      <c r="K719" s="343">
        <f t="shared" si="1755"/>
        <v>9.1176752468846308E-17</v>
      </c>
      <c r="L719" s="343">
        <f t="shared" si="1756"/>
        <v>-9.7766184884611398E-17</v>
      </c>
      <c r="M719" s="343">
        <f t="shared" si="1757"/>
        <v>5.9971813333551044E-17</v>
      </c>
      <c r="N719" s="343">
        <f t="shared" si="1758"/>
        <v>5.0485076567041196E-18</v>
      </c>
      <c r="O719" s="343">
        <f t="shared" si="1759"/>
        <v>-6.7776911718579239E-17</v>
      </c>
      <c r="P719" s="343">
        <f t="shared" si="1760"/>
        <v>9.9736014853505988E-17</v>
      </c>
      <c r="Q719" s="343">
        <f t="shared" si="1761"/>
        <v>-8.6417052398423529E-17</v>
      </c>
      <c r="R719" s="343">
        <f t="shared" si="1762"/>
        <v>3.3866554852047399E-17</v>
      </c>
      <c r="S719" s="343">
        <f t="shared" si="1763"/>
        <v>3.4058650558392932E-17</v>
      </c>
      <c r="T719" s="343">
        <f t="shared" si="1764"/>
        <v>-8.6521940670180203E-17</v>
      </c>
      <c r="U719" s="343">
        <f t="shared" si="1765"/>
        <v>9.9706078608166865E-17</v>
      </c>
      <c r="V719" s="343">
        <f t="shared" si="1766"/>
        <v>-6.7625741385659218E-17</v>
      </c>
      <c r="W719" s="343">
        <f t="shared" si="1767"/>
        <v>4.8447314068726091E-18</v>
      </c>
      <c r="X719" s="343">
        <f t="shared" si="1768"/>
        <v>6.0135685343165207E-17</v>
      </c>
      <c r="Y719" s="343">
        <f t="shared" si="1769"/>
        <v>-9.7815758187670147E-17</v>
      </c>
      <c r="Z719" s="343">
        <f t="shared" si="1770"/>
        <v>9.1089521822176547E-17</v>
      </c>
      <c r="AA719" s="343">
        <f t="shared" si="1771"/>
        <v>-4.3010546933040708E-17</v>
      </c>
      <c r="AB719" s="343">
        <f t="shared" si="1772"/>
        <v>-2.4594317053997983E-17</v>
      </c>
      <c r="AC719" s="343">
        <f t="shared" si="1773"/>
        <v>8.1033875285156515E-17</v>
      </c>
      <c r="AD719" s="343">
        <f t="shared" si="1774"/>
        <v>-1.0068574828983886E-16</v>
      </c>
      <c r="AE719" s="343">
        <f t="shared" si="1775"/>
        <v>7.4628396580232863E-17</v>
      </c>
      <c r="AF719" s="343">
        <f t="shared" si="1776"/>
        <v>-1.469131305860121E-17</v>
      </c>
      <c r="AG719" s="343">
        <f t="shared" si="1777"/>
        <v>-5.191531944438638E-17</v>
      </c>
      <c r="AH719" s="343">
        <f t="shared" si="1778"/>
        <v>9.4953482298954209E-17</v>
      </c>
      <c r="AI719" s="343">
        <f t="shared" si="1779"/>
        <v>-9.4884749356183827E-17</v>
      </c>
      <c r="AJ719" s="343">
        <f t="shared" si="1780"/>
        <v>5.1740323935112246E-17</v>
      </c>
      <c r="AK719" s="343">
        <f t="shared" si="1781"/>
        <v>1.4893126831751722E-17</v>
      </c>
      <c r="AL719" s="343">
        <f t="shared" si="1782"/>
        <v>-7.4765409383514564E-17</v>
      </c>
      <c r="AM719" s="343">
        <f t="shared" si="1783"/>
        <v>1.0069575917505094E-16</v>
      </c>
      <c r="AN719" s="343">
        <f t="shared" si="1784"/>
        <v>-8.0912339519707932E-17</v>
      </c>
      <c r="AO719" s="343">
        <f t="shared" si="1785"/>
        <v>2.4396409334487542E-17</v>
      </c>
      <c r="AP719" s="343">
        <f t="shared" si="1786"/>
        <v>4.3194980639558905E-17</v>
      </c>
      <c r="AQ719" s="343">
        <f t="shared" si="1787"/>
        <v>-9.1176752468846431E-17</v>
      </c>
      <c r="AR719" s="343">
        <f t="shared" si="1788"/>
        <v>9.7766184884611398E-17</v>
      </c>
      <c r="AS719" s="343">
        <f t="shared" si="1789"/>
        <v>-5.9971813333551094E-17</v>
      </c>
      <c r="AT719" s="343">
        <f t="shared" si="1790"/>
        <v>-5.0485076567037128E-18</v>
      </c>
      <c r="AU719" s="343">
        <f t="shared" si="1791"/>
        <v>6.7776911718578672E-17</v>
      </c>
      <c r="AV719" s="343">
        <f t="shared" si="1792"/>
        <v>-9.9736014853506087E-17</v>
      </c>
      <c r="AW719" s="343">
        <f t="shared" si="1793"/>
        <v>8.6417052398423369E-17</v>
      </c>
      <c r="AX719" s="343">
        <f t="shared" si="1794"/>
        <v>-3.3866554852047449E-17</v>
      </c>
      <c r="AY719" s="343">
        <f t="shared" si="1795"/>
        <v>-3.4058650558392889E-17</v>
      </c>
      <c r="AZ719" s="343">
        <f t="shared" si="1796"/>
        <v>8.6521940670180179E-17</v>
      </c>
      <c r="BA719" s="343">
        <f t="shared" si="1797"/>
        <v>-9.9706078608166976E-17</v>
      </c>
      <c r="BB719" s="343">
        <f t="shared" si="1798"/>
        <v>6.7625741385658725E-17</v>
      </c>
      <c r="BC719" s="343">
        <f t="shared" si="1799"/>
        <v>-4.8447314068719435E-18</v>
      </c>
      <c r="BD719" s="343">
        <f t="shared" si="1800"/>
        <v>-6.0135685343165183E-17</v>
      </c>
      <c r="BE719" s="343">
        <f t="shared" si="1801"/>
        <v>9.7815758187670122E-17</v>
      </c>
      <c r="BF719" s="343">
        <f t="shared" si="1802"/>
        <v>-9.1089521822176572E-17</v>
      </c>
      <c r="BG719" s="343">
        <f t="shared" si="1803"/>
        <v>4.3010546933041398E-17</v>
      </c>
      <c r="BH719" s="343">
        <f t="shared" si="1804"/>
        <v>2.4594317053997231E-17</v>
      </c>
      <c r="BI719" s="343">
        <f t="shared" si="1805"/>
        <v>-8.1033875285156059E-17</v>
      </c>
      <c r="BJ719" s="343">
        <f t="shared" si="1806"/>
        <v>1.0068574828983894E-16</v>
      </c>
      <c r="BK719" s="343">
        <f t="shared" si="1807"/>
        <v>-7.4628396580233849E-17</v>
      </c>
      <c r="BL719" s="343">
        <f t="shared" si="1808"/>
        <v>1.4691313058599842E-17</v>
      </c>
      <c r="BM719" s="343">
        <f t="shared" si="1809"/>
        <v>5.1915319444387558E-17</v>
      </c>
      <c r="BN719" s="343">
        <f t="shared" si="1810"/>
        <v>-9.4953482298954678E-17</v>
      </c>
      <c r="BO719" s="343">
        <f t="shared" si="1811"/>
        <v>9.4884749356183851E-17</v>
      </c>
      <c r="BP719" s="343">
        <f t="shared" si="1812"/>
        <v>-5.1740323935112283E-17</v>
      </c>
      <c r="BQ719" s="343">
        <f t="shared" si="1813"/>
        <v>-1.4893126831751673E-17</v>
      </c>
      <c r="BR719" s="343">
        <f t="shared" si="1814"/>
        <v>7.4765409383514539E-17</v>
      </c>
    </row>
    <row r="720" spans="2:70">
      <c r="B720" s="340">
        <v>26</v>
      </c>
      <c r="C720" s="340">
        <f t="shared" si="1815"/>
        <v>8.125000000000002E-3</v>
      </c>
      <c r="D720" s="341">
        <f t="shared" si="1751"/>
        <v>71.99675629935011</v>
      </c>
      <c r="E720" s="342" t="str">
        <f>AF694</f>
        <v>-0.00324370064989114</v>
      </c>
      <c r="F720" s="291">
        <v>26</v>
      </c>
      <c r="G720" s="343">
        <f t="shared" si="1816"/>
        <v>5.1639213340251329E-17</v>
      </c>
      <c r="H720" s="343">
        <f t="shared" si="1752"/>
        <v>2.7973472571164552E-16</v>
      </c>
      <c r="I720" s="343">
        <f t="shared" si="1753"/>
        <v>-5.1682106121029287E-16</v>
      </c>
      <c r="J720" s="343">
        <f t="shared" si="1754"/>
        <v>5.79707289076979E-16</v>
      </c>
      <c r="K720" s="343">
        <f t="shared" si="1755"/>
        <v>-4.4719692858529769E-16</v>
      </c>
      <c r="L720" s="343">
        <f t="shared" si="1756"/>
        <v>1.6395402459043404E-16</v>
      </c>
      <c r="M720" s="343">
        <f t="shared" si="1757"/>
        <v>1.7455135006199641E-16</v>
      </c>
      <c r="N720" s="343">
        <f t="shared" si="1758"/>
        <v>-4.5422231131630365E-16</v>
      </c>
      <c r="O720" s="343">
        <f t="shared" si="1759"/>
        <v>5.8079274811666876E-16</v>
      </c>
      <c r="P720" s="343">
        <f t="shared" si="1760"/>
        <v>-5.1160073089308909E-16</v>
      </c>
      <c r="Q720" s="343">
        <f t="shared" si="1761"/>
        <v>2.6996817462208342E-16</v>
      </c>
      <c r="R720" s="343">
        <f t="shared" si="1762"/>
        <v>6.2660063918991514E-17</v>
      </c>
      <c r="S720" s="343">
        <f t="shared" si="1763"/>
        <v>-3.741680527292365E-16</v>
      </c>
      <c r="T720" s="343">
        <f t="shared" si="1764"/>
        <v>5.5955866755855972E-16</v>
      </c>
      <c r="U720" s="343">
        <f t="shared" si="1765"/>
        <v>-5.5634400402165466E-16</v>
      </c>
      <c r="V720" s="343">
        <f t="shared" si="1766"/>
        <v>3.656075991029009E-16</v>
      </c>
      <c r="W720" s="343">
        <f t="shared" si="1767"/>
        <v>-5.1639213340251526E-17</v>
      </c>
      <c r="X720" s="343">
        <f t="shared" si="1768"/>
        <v>-2.7973472571164636E-16</v>
      </c>
      <c r="Y720" s="343">
        <f t="shared" si="1769"/>
        <v>5.1682106121029179E-16</v>
      </c>
      <c r="Z720" s="343">
        <f t="shared" si="1770"/>
        <v>-5.797072890769791E-16</v>
      </c>
      <c r="AA720" s="343">
        <f t="shared" si="1771"/>
        <v>4.4719692858529778E-16</v>
      </c>
      <c r="AB720" s="343">
        <f t="shared" si="1772"/>
        <v>-1.639540245904371E-16</v>
      </c>
      <c r="AC720" s="343">
        <f t="shared" si="1773"/>
        <v>-1.745513500619953E-16</v>
      </c>
      <c r="AD720" s="343">
        <f t="shared" si="1774"/>
        <v>4.5422231131630296E-16</v>
      </c>
      <c r="AE720" s="343">
        <f t="shared" si="1775"/>
        <v>-5.8079274811666876E-16</v>
      </c>
      <c r="AF720" s="343">
        <f t="shared" si="1776"/>
        <v>5.116007308930887E-16</v>
      </c>
      <c r="AG720" s="343">
        <f t="shared" si="1777"/>
        <v>-2.6996817462208081E-16</v>
      </c>
      <c r="AH720" s="343">
        <f t="shared" si="1778"/>
        <v>-6.2660063918986238E-17</v>
      </c>
      <c r="AI720" s="343">
        <f t="shared" si="1779"/>
        <v>3.7416805272923246E-16</v>
      </c>
      <c r="AJ720" s="343">
        <f t="shared" si="1780"/>
        <v>-5.5955866755855942E-16</v>
      </c>
      <c r="AK720" s="343">
        <f t="shared" si="1781"/>
        <v>5.5634400402165505E-16</v>
      </c>
      <c r="AL720" s="343">
        <f t="shared" si="1782"/>
        <v>-3.6560759910290178E-16</v>
      </c>
      <c r="AM720" s="343">
        <f t="shared" si="1783"/>
        <v>5.163921334025266E-17</v>
      </c>
      <c r="AN720" s="343">
        <f t="shared" si="1784"/>
        <v>2.7973472571164537E-16</v>
      </c>
      <c r="AO720" s="343">
        <f t="shared" si="1785"/>
        <v>-5.1682106121029327E-16</v>
      </c>
      <c r="AP720" s="343">
        <f t="shared" si="1786"/>
        <v>5.797072890769788E-16</v>
      </c>
      <c r="AQ720" s="343">
        <f t="shared" si="1787"/>
        <v>-4.4719692858530124E-16</v>
      </c>
      <c r="AR720" s="343">
        <f t="shared" si="1788"/>
        <v>1.6395402459043818E-16</v>
      </c>
      <c r="AS720" s="343">
        <f t="shared" si="1789"/>
        <v>1.7455135006199419E-16</v>
      </c>
      <c r="AT720" s="343">
        <f t="shared" si="1790"/>
        <v>-4.5422231131630227E-16</v>
      </c>
      <c r="AU720" s="343">
        <f t="shared" si="1791"/>
        <v>5.8079274811666866E-16</v>
      </c>
      <c r="AV720" s="343">
        <f t="shared" si="1792"/>
        <v>-5.1160073089308929E-16</v>
      </c>
      <c r="AW720" s="343">
        <f t="shared" si="1793"/>
        <v>2.6996817462208185E-16</v>
      </c>
      <c r="AX720" s="343">
        <f t="shared" si="1794"/>
        <v>6.2660063918985153E-17</v>
      </c>
      <c r="AY720" s="343">
        <f t="shared" si="1795"/>
        <v>-3.7416805272923152E-16</v>
      </c>
      <c r="AZ720" s="343">
        <f t="shared" si="1796"/>
        <v>5.5955866755855913E-16</v>
      </c>
      <c r="BA720" s="343">
        <f t="shared" si="1797"/>
        <v>-5.5634400402165525E-16</v>
      </c>
      <c r="BB720" s="343">
        <f t="shared" si="1798"/>
        <v>3.6560759910290267E-16</v>
      </c>
      <c r="BC720" s="343">
        <f t="shared" si="1799"/>
        <v>-5.1639213340253744E-17</v>
      </c>
      <c r="BD720" s="343">
        <f t="shared" si="1800"/>
        <v>-2.7973472571164429E-16</v>
      </c>
      <c r="BE720" s="343">
        <f t="shared" si="1801"/>
        <v>5.1682106121028893E-16</v>
      </c>
      <c r="BF720" s="343">
        <f t="shared" si="1802"/>
        <v>-5.797072890769789E-16</v>
      </c>
      <c r="BG720" s="343">
        <f t="shared" si="1803"/>
        <v>4.4719692858530183E-16</v>
      </c>
      <c r="BH720" s="343">
        <f t="shared" si="1804"/>
        <v>-1.6395402459043135E-16</v>
      </c>
      <c r="BI720" s="343">
        <f t="shared" si="1805"/>
        <v>-1.7455135006199308E-16</v>
      </c>
      <c r="BJ720" s="343">
        <f t="shared" si="1806"/>
        <v>4.5422231131629635E-16</v>
      </c>
      <c r="BK720" s="343">
        <f t="shared" si="1807"/>
        <v>-5.8079274811666856E-16</v>
      </c>
      <c r="BL720" s="343">
        <f t="shared" si="1808"/>
        <v>5.1160073089309373E-16</v>
      </c>
      <c r="BM720" s="343">
        <f t="shared" si="1809"/>
        <v>-2.6996817462208283E-16</v>
      </c>
      <c r="BN720" s="343">
        <f t="shared" si="1810"/>
        <v>-6.2660063918983921E-17</v>
      </c>
      <c r="BO720" s="343">
        <f t="shared" si="1811"/>
        <v>3.7416805272923704E-16</v>
      </c>
      <c r="BP720" s="343">
        <f t="shared" si="1812"/>
        <v>-5.5955866755855883E-16</v>
      </c>
      <c r="BQ720" s="343">
        <f t="shared" si="1813"/>
        <v>5.5634400402165318E-16</v>
      </c>
      <c r="BR720" s="343">
        <f t="shared" si="1814"/>
        <v>-3.6560759910290356E-16</v>
      </c>
    </row>
    <row r="721" spans="2:70">
      <c r="B721" s="340">
        <v>27</v>
      </c>
      <c r="C721" s="340">
        <f t="shared" si="1815"/>
        <v>8.4375000000000023E-3</v>
      </c>
      <c r="D721" s="341">
        <f t="shared" si="1751"/>
        <v>71.996104685920329</v>
      </c>
      <c r="E721" s="342" t="str">
        <f>AG694</f>
        <v>-0.00389531407966761</v>
      </c>
      <c r="F721" s="291">
        <v>27</v>
      </c>
      <c r="G721" s="343">
        <f t="shared" si="1816"/>
        <v>5.0768495156638203E-17</v>
      </c>
      <c r="H721" s="343">
        <f t="shared" si="1752"/>
        <v>-2.063971290123522E-16</v>
      </c>
      <c r="I721" s="343">
        <f t="shared" si="1753"/>
        <v>3.1328353879625011E-16</v>
      </c>
      <c r="J721" s="343">
        <f t="shared" si="1754"/>
        <v>-3.4618570025707946E-16</v>
      </c>
      <c r="K721" s="343">
        <f t="shared" si="1755"/>
        <v>2.9733352214383817E-16</v>
      </c>
      <c r="L721" s="343">
        <f t="shared" si="1756"/>
        <v>-1.7826381130740717E-16</v>
      </c>
      <c r="M721" s="343">
        <f t="shared" si="1757"/>
        <v>1.7095769567731458E-17</v>
      </c>
      <c r="N721" s="343">
        <f t="shared" si="1758"/>
        <v>1.4810956588304235E-16</v>
      </c>
      <c r="O721" s="343">
        <f t="shared" si="1759"/>
        <v>-2.7833772077904912E-16</v>
      </c>
      <c r="P721" s="343">
        <f t="shared" si="1760"/>
        <v>3.4283434336755501E-16</v>
      </c>
      <c r="Q721" s="343">
        <f t="shared" si="1761"/>
        <v>-3.2636807435045466E-16</v>
      </c>
      <c r="R721" s="343">
        <f t="shared" si="1762"/>
        <v>2.3282754618062711E-16</v>
      </c>
      <c r="S721" s="343">
        <f t="shared" si="1763"/>
        <v>-8.4303053455033052E-17</v>
      </c>
      <c r="T721" s="343">
        <f t="shared" si="1764"/>
        <v>-8.4130235197650005E-17</v>
      </c>
      <c r="U721" s="343">
        <f t="shared" si="1765"/>
        <v>2.3269554024590267E-16</v>
      </c>
      <c r="V721" s="343">
        <f t="shared" si="1766"/>
        <v>-3.263080549261304E-16</v>
      </c>
      <c r="W721" s="343">
        <f t="shared" si="1767"/>
        <v>3.4286048448910866E-16</v>
      </c>
      <c r="X721" s="343">
        <f t="shared" si="1768"/>
        <v>-2.7844384902531861E-16</v>
      </c>
      <c r="Y721" s="343">
        <f t="shared" si="1769"/>
        <v>1.4827061827575246E-16</v>
      </c>
      <c r="Z721" s="343">
        <f t="shared" si="1770"/>
        <v>1.6917826754389031E-17</v>
      </c>
      <c r="AA721" s="343">
        <f t="shared" si="1771"/>
        <v>-1.7811100059826693E-16</v>
      </c>
      <c r="AB721" s="343">
        <f t="shared" si="1772"/>
        <v>2.9724193092956088E-16</v>
      </c>
      <c r="AC721" s="343">
        <f t="shared" si="1773"/>
        <v>-3.4617695848722086E-16</v>
      </c>
      <c r="AD721" s="343">
        <f t="shared" si="1774"/>
        <v>3.1335971090507533E-16</v>
      </c>
      <c r="AE721" s="343">
        <f t="shared" si="1775"/>
        <v>-2.0654022638725567E-16</v>
      </c>
      <c r="AF721" s="343">
        <f t="shared" si="1776"/>
        <v>5.0944724283416535E-17</v>
      </c>
      <c r="AG721" s="343">
        <f t="shared" si="1777"/>
        <v>1.1668175508344182E-16</v>
      </c>
      <c r="AH721" s="343">
        <f t="shared" si="1778"/>
        <v>-2.567529662225641E-16</v>
      </c>
      <c r="AI721" s="343">
        <f t="shared" si="1779"/>
        <v>3.3619004610894416E-16</v>
      </c>
      <c r="AJ721" s="343">
        <f t="shared" si="1780"/>
        <v>-3.3623333482890103E-16</v>
      </c>
      <c r="AK721" s="343">
        <f t="shared" si="1781"/>
        <v>2.5687260942779372E-16</v>
      </c>
      <c r="AL721" s="343">
        <f t="shared" si="1782"/>
        <v>-1.1684949813713855E-16</v>
      </c>
      <c r="AM721" s="343">
        <f t="shared" si="1783"/>
        <v>-5.0768495156642381E-17</v>
      </c>
      <c r="AN721" s="343">
        <f t="shared" si="1784"/>
        <v>2.0639712901235311E-16</v>
      </c>
      <c r="AO721" s="343">
        <f t="shared" si="1785"/>
        <v>-3.1328353879625145E-16</v>
      </c>
      <c r="AP721" s="343">
        <f t="shared" si="1786"/>
        <v>3.4618570025707946E-16</v>
      </c>
      <c r="AQ721" s="343">
        <f t="shared" si="1787"/>
        <v>-2.9733352214383724E-16</v>
      </c>
      <c r="AR721" s="343">
        <f t="shared" si="1788"/>
        <v>1.7826381130740409E-16</v>
      </c>
      <c r="AS721" s="343">
        <f t="shared" si="1789"/>
        <v>-1.7095769567731532E-17</v>
      </c>
      <c r="AT721" s="343">
        <f t="shared" si="1790"/>
        <v>-1.4810956588304452E-16</v>
      </c>
      <c r="AU721" s="343">
        <f t="shared" si="1791"/>
        <v>2.7833772077905203E-16</v>
      </c>
      <c r="AV721" s="343">
        <f t="shared" si="1792"/>
        <v>-3.428343433675552E-16</v>
      </c>
      <c r="AW721" s="343">
        <f t="shared" si="1793"/>
        <v>3.2636807435045387E-16</v>
      </c>
      <c r="AX721" s="343">
        <f t="shared" si="1794"/>
        <v>-2.3282754618062356E-16</v>
      </c>
      <c r="AY721" s="343">
        <f t="shared" si="1795"/>
        <v>8.4303053455030759E-17</v>
      </c>
      <c r="AZ721" s="343">
        <f t="shared" si="1796"/>
        <v>8.4130235197652273E-17</v>
      </c>
      <c r="BA721" s="343">
        <f t="shared" si="1797"/>
        <v>-2.3269554024590262E-16</v>
      </c>
      <c r="BB721" s="343">
        <f t="shared" si="1798"/>
        <v>3.2630805492613119E-16</v>
      </c>
      <c r="BC721" s="343">
        <f t="shared" si="1799"/>
        <v>-3.4286048448910797E-16</v>
      </c>
      <c r="BD721" s="343">
        <f t="shared" si="1800"/>
        <v>2.7844384902531422E-16</v>
      </c>
      <c r="BE721" s="343">
        <f t="shared" si="1801"/>
        <v>-1.4827061827575475E-16</v>
      </c>
      <c r="BF721" s="343">
        <f t="shared" si="1802"/>
        <v>-1.6917826754388945E-17</v>
      </c>
      <c r="BG721" s="343">
        <f t="shared" si="1803"/>
        <v>1.7811100059826892E-16</v>
      </c>
      <c r="BH721" s="343">
        <f t="shared" si="1804"/>
        <v>-2.9724193092956206E-16</v>
      </c>
      <c r="BI721" s="343">
        <f t="shared" si="1805"/>
        <v>3.4617695848722106E-16</v>
      </c>
      <c r="BJ721" s="343">
        <f t="shared" si="1806"/>
        <v>-3.1335971090507218E-16</v>
      </c>
      <c r="BK721" s="343">
        <f t="shared" si="1807"/>
        <v>2.0654022638725771E-16</v>
      </c>
      <c r="BL721" s="343">
        <f t="shared" si="1808"/>
        <v>-5.0944724283414169E-17</v>
      </c>
      <c r="BM721" s="343">
        <f t="shared" si="1809"/>
        <v>-1.1668175508344406E-16</v>
      </c>
      <c r="BN721" s="343">
        <f t="shared" si="1810"/>
        <v>2.5675296622256572E-16</v>
      </c>
      <c r="BO721" s="343">
        <f t="shared" si="1811"/>
        <v>-3.3619004610894589E-16</v>
      </c>
      <c r="BP721" s="343">
        <f t="shared" si="1812"/>
        <v>3.3623333482890162E-16</v>
      </c>
      <c r="BQ721" s="343">
        <f t="shared" si="1813"/>
        <v>-2.5687260942779214E-16</v>
      </c>
      <c r="BR721" s="343">
        <f t="shared" si="1814"/>
        <v>1.1684949813713631E-16</v>
      </c>
    </row>
    <row r="722" spans="2:70">
      <c r="B722" s="340">
        <v>28</v>
      </c>
      <c r="C722" s="340">
        <f t="shared" si="1815"/>
        <v>8.7500000000000026E-3</v>
      </c>
      <c r="D722" s="341">
        <f t="shared" si="1751"/>
        <v>71.99549058649454</v>
      </c>
      <c r="E722" s="342" t="str">
        <f>AH694</f>
        <v>-0.00450941350545612</v>
      </c>
      <c r="F722" s="291">
        <v>28</v>
      </c>
      <c r="G722" s="343">
        <f t="shared" si="1816"/>
        <v>-1.1640886132277198E-16</v>
      </c>
      <c r="H722" s="343">
        <f t="shared" si="1752"/>
        <v>4.4640179386233393E-17</v>
      </c>
      <c r="I722" s="343">
        <f t="shared" si="1753"/>
        <v>3.3924565197625319E-17</v>
      </c>
      <c r="J722" s="343">
        <f t="shared" si="1754"/>
        <v>-1.0732460225709507E-16</v>
      </c>
      <c r="K722" s="343">
        <f t="shared" si="1755"/>
        <v>1.643854415228642E-16</v>
      </c>
      <c r="L722" s="343">
        <f t="shared" si="1756"/>
        <v>-1.9642008747451526E-16</v>
      </c>
      <c r="M722" s="343">
        <f t="shared" si="1757"/>
        <v>1.9855155566069828E-16</v>
      </c>
      <c r="N722" s="343">
        <f t="shared" si="1758"/>
        <v>-1.704553493718741E-16</v>
      </c>
      <c r="O722" s="343">
        <f t="shared" si="1759"/>
        <v>1.1640886132277208E-16</v>
      </c>
      <c r="P722" s="343">
        <f t="shared" si="1760"/>
        <v>-4.4640179386233072E-17</v>
      </c>
      <c r="Q722" s="343">
        <f t="shared" si="1761"/>
        <v>-3.3924565197625492E-17</v>
      </c>
      <c r="R722" s="343">
        <f t="shared" si="1762"/>
        <v>1.0732460225709491E-16</v>
      </c>
      <c r="S722" s="343">
        <f t="shared" si="1763"/>
        <v>-1.643854415228643E-16</v>
      </c>
      <c r="T722" s="343">
        <f t="shared" si="1764"/>
        <v>1.9642008747451548E-16</v>
      </c>
      <c r="U722" s="343">
        <f t="shared" si="1765"/>
        <v>-1.9855155566069838E-16</v>
      </c>
      <c r="V722" s="343">
        <f t="shared" si="1766"/>
        <v>1.7045534937187403E-16</v>
      </c>
      <c r="W722" s="343">
        <f t="shared" si="1767"/>
        <v>-1.1640886132277137E-16</v>
      </c>
      <c r="X722" s="343">
        <f t="shared" si="1768"/>
        <v>4.464017938623359E-17</v>
      </c>
      <c r="Y722" s="343">
        <f t="shared" si="1769"/>
        <v>3.3924565197625677E-17</v>
      </c>
      <c r="Z722" s="343">
        <f t="shared" si="1770"/>
        <v>-1.0732460225709566E-16</v>
      </c>
      <c r="AA722" s="343">
        <f t="shared" si="1771"/>
        <v>1.6438544152286398E-16</v>
      </c>
      <c r="AB722" s="343">
        <f t="shared" si="1772"/>
        <v>-1.9642008747451533E-16</v>
      </c>
      <c r="AC722" s="343">
        <f t="shared" si="1773"/>
        <v>1.9855155566069823E-16</v>
      </c>
      <c r="AD722" s="343">
        <f t="shared" si="1774"/>
        <v>-1.704553493718743E-16</v>
      </c>
      <c r="AE722" s="343">
        <f t="shared" si="1775"/>
        <v>1.1640886132277063E-16</v>
      </c>
      <c r="AF722" s="343">
        <f t="shared" si="1776"/>
        <v>-4.4640179386232715E-17</v>
      </c>
      <c r="AG722" s="343">
        <f t="shared" si="1777"/>
        <v>-3.3924565197625122E-17</v>
      </c>
      <c r="AH722" s="343">
        <f t="shared" si="1778"/>
        <v>1.0732460225709641E-16</v>
      </c>
      <c r="AI722" s="343">
        <f t="shared" si="1779"/>
        <v>-1.643854415228645E-16</v>
      </c>
      <c r="AJ722" s="343">
        <f t="shared" si="1780"/>
        <v>1.9642008747451524E-16</v>
      </c>
      <c r="AK722" s="343">
        <f t="shared" si="1781"/>
        <v>-1.9855155566069808E-16</v>
      </c>
      <c r="AL722" s="343">
        <f t="shared" si="1782"/>
        <v>1.7045534937187383E-16</v>
      </c>
      <c r="AM722" s="343">
        <f t="shared" si="1783"/>
        <v>-1.1640886132277223E-16</v>
      </c>
      <c r="AN722" s="343">
        <f t="shared" si="1784"/>
        <v>4.4640179386231865E-17</v>
      </c>
      <c r="AO722" s="343">
        <f t="shared" si="1785"/>
        <v>3.3924565197626009E-17</v>
      </c>
      <c r="AP722" s="343">
        <f t="shared" si="1786"/>
        <v>-1.0732460225709475E-16</v>
      </c>
      <c r="AQ722" s="343">
        <f t="shared" si="1787"/>
        <v>1.6438544152286499E-16</v>
      </c>
      <c r="AR722" s="343">
        <f t="shared" si="1788"/>
        <v>-1.9642008747451543E-16</v>
      </c>
      <c r="AS722" s="343">
        <f t="shared" si="1789"/>
        <v>1.985515556606984E-16</v>
      </c>
      <c r="AT722" s="343">
        <f t="shared" si="1790"/>
        <v>-1.7045534937187336E-16</v>
      </c>
      <c r="AU722" s="343">
        <f t="shared" si="1791"/>
        <v>1.1640886132277154E-16</v>
      </c>
      <c r="AV722" s="343">
        <f t="shared" si="1792"/>
        <v>-4.4640179386233763E-17</v>
      </c>
      <c r="AW722" s="343">
        <f t="shared" si="1793"/>
        <v>-3.3924565197626884E-17</v>
      </c>
      <c r="AX722" s="343">
        <f t="shared" si="1794"/>
        <v>1.073246022570955E-16</v>
      </c>
      <c r="AY722" s="343">
        <f t="shared" si="1795"/>
        <v>-1.6438544152286386E-16</v>
      </c>
      <c r="AZ722" s="343">
        <f t="shared" si="1796"/>
        <v>1.9642008747451563E-16</v>
      </c>
      <c r="BA722" s="343">
        <f t="shared" si="1797"/>
        <v>-1.9855155566069828E-16</v>
      </c>
      <c r="BB722" s="343">
        <f t="shared" si="1798"/>
        <v>1.7045534937187442E-16</v>
      </c>
      <c r="BC722" s="343">
        <f t="shared" si="1799"/>
        <v>-1.1640886132277312E-16</v>
      </c>
      <c r="BD722" s="343">
        <f t="shared" si="1800"/>
        <v>4.4640179386230139E-17</v>
      </c>
      <c r="BE722" s="343">
        <f t="shared" si="1801"/>
        <v>3.392456519762776E-17</v>
      </c>
      <c r="BF722" s="343">
        <f t="shared" si="1802"/>
        <v>-1.0732460225709625E-16</v>
      </c>
      <c r="BG722" s="343">
        <f t="shared" si="1803"/>
        <v>1.6438544152286438E-16</v>
      </c>
      <c r="BH722" s="343">
        <f t="shared" si="1804"/>
        <v>-1.9642008747451519E-16</v>
      </c>
      <c r="BI722" s="343">
        <f t="shared" si="1805"/>
        <v>1.985515556606986E-16</v>
      </c>
      <c r="BJ722" s="343">
        <f t="shared" si="1806"/>
        <v>-1.704553493718724E-16</v>
      </c>
      <c r="BK722" s="343">
        <f t="shared" si="1807"/>
        <v>1.1640886132277006E-16</v>
      </c>
      <c r="BL722" s="343">
        <f t="shared" si="1808"/>
        <v>-4.4640179386232037E-17</v>
      </c>
      <c r="BM722" s="343">
        <f t="shared" si="1809"/>
        <v>-3.3924565197625812E-17</v>
      </c>
      <c r="BN722" s="343">
        <f t="shared" si="1810"/>
        <v>1.0732460225709457E-16</v>
      </c>
      <c r="BO722" s="343">
        <f t="shared" si="1811"/>
        <v>-1.6438544152286324E-16</v>
      </c>
      <c r="BP722" s="343">
        <f t="shared" si="1812"/>
        <v>1.9642008747451602E-16</v>
      </c>
      <c r="BQ722" s="343">
        <f t="shared" si="1813"/>
        <v>-1.9855155566069796E-16</v>
      </c>
      <c r="BR722" s="343">
        <f t="shared" si="1814"/>
        <v>1.7045534937187346E-16</v>
      </c>
    </row>
    <row r="723" spans="2:70">
      <c r="B723" s="340">
        <v>29</v>
      </c>
      <c r="C723" s="340">
        <f t="shared" si="1815"/>
        <v>9.0625000000000028E-3</v>
      </c>
      <c r="D723" s="341">
        <f t="shared" si="1751"/>
        <v>71.994919915185903</v>
      </c>
      <c r="E723" s="342" t="str">
        <f>AI694</f>
        <v>-0.00508008481409315</v>
      </c>
      <c r="F723" s="291">
        <v>29</v>
      </c>
      <c r="G723" s="343">
        <f t="shared" si="1816"/>
        <v>-2.9332839949982217E-16</v>
      </c>
      <c r="H723" s="343">
        <f t="shared" si="1752"/>
        <v>3.1589241032837267E-16</v>
      </c>
      <c r="I723" s="343">
        <f t="shared" si="1753"/>
        <v>-3.1125197888995701E-16</v>
      </c>
      <c r="J723" s="343">
        <f t="shared" si="1754"/>
        <v>2.7980673602416712E-16</v>
      </c>
      <c r="K723" s="343">
        <f t="shared" si="1755"/>
        <v>-2.2426472493224322E-16</v>
      </c>
      <c r="L723" s="343">
        <f t="shared" si="1756"/>
        <v>1.4940918631493656E-16</v>
      </c>
      <c r="M723" s="343">
        <f t="shared" si="1757"/>
        <v>-6.1686628895140756E-17</v>
      </c>
      <c r="N723" s="343">
        <f t="shared" si="1758"/>
        <v>-3.1348339584728197E-17</v>
      </c>
      <c r="O723" s="343">
        <f t="shared" si="1759"/>
        <v>1.2168361010885494E-16</v>
      </c>
      <c r="P723" s="343">
        <f t="shared" si="1760"/>
        <v>-2.0153956983662158E-16</v>
      </c>
      <c r="Q723" s="343">
        <f t="shared" si="1761"/>
        <v>2.6403907713670906E-16</v>
      </c>
      <c r="R723" s="343">
        <f t="shared" si="1762"/>
        <v>-3.0379971640662787E-16</v>
      </c>
      <c r="S723" s="343">
        <f t="shared" si="1763"/>
        <v>3.1739732809030711E-16</v>
      </c>
      <c r="T723" s="343">
        <f t="shared" si="1764"/>
        <v>-3.0366089499986138E-16</v>
      </c>
      <c r="U723" s="343">
        <f t="shared" si="1765"/>
        <v>2.6377338952951377E-16</v>
      </c>
      <c r="V723" s="343">
        <f t="shared" si="1766"/>
        <v>-2.0116989686733E-16</v>
      </c>
      <c r="W723" s="343">
        <f t="shared" si="1767"/>
        <v>1.2124178776535954E-16</v>
      </c>
      <c r="X723" s="343">
        <f t="shared" si="1768"/>
        <v>-3.0872417310582792E-17</v>
      </c>
      <c r="Y723" s="343">
        <f t="shared" si="1769"/>
        <v>-6.2155664993251591E-17</v>
      </c>
      <c r="Z723" s="343">
        <f t="shared" si="1770"/>
        <v>1.498309431631846E-16</v>
      </c>
      <c r="AA723" s="343">
        <f t="shared" si="1771"/>
        <v>-2.246028811140528E-16</v>
      </c>
      <c r="AB723" s="343">
        <f t="shared" si="1772"/>
        <v>2.8003216975621973E-16</v>
      </c>
      <c r="AC723" s="343">
        <f t="shared" si="1773"/>
        <v>-3.1134527597061853E-16</v>
      </c>
      <c r="AD723" s="343">
        <f t="shared" si="1774"/>
        <v>3.1584553607570287E-16</v>
      </c>
      <c r="AE723" s="343">
        <f t="shared" si="1775"/>
        <v>-2.9314539069298594E-16</v>
      </c>
      <c r="AF723" s="343">
        <f t="shared" si="1776"/>
        <v>2.4519976110048829E-16</v>
      </c>
      <c r="AG723" s="343">
        <f t="shared" si="1777"/>
        <v>-1.7613769272493152E-16</v>
      </c>
      <c r="AH723" s="343">
        <f t="shared" si="1778"/>
        <v>9.1906764522097009E-17</v>
      </c>
      <c r="AI723" s="343">
        <f t="shared" si="1779"/>
        <v>2.3911252925832539E-19</v>
      </c>
      <c r="AJ723" s="343">
        <f t="shared" si="1780"/>
        <v>-9.236439737014946E-17</v>
      </c>
      <c r="AK723" s="343">
        <f t="shared" si="1781"/>
        <v>1.765353223289297E-16</v>
      </c>
      <c r="AL723" s="343">
        <f t="shared" si="1782"/>
        <v>-2.4550314386592998E-16</v>
      </c>
      <c r="AM723" s="343">
        <f t="shared" si="1783"/>
        <v>2.9332839949982207E-16</v>
      </c>
      <c r="AN723" s="343">
        <f t="shared" si="1784"/>
        <v>-3.1589241032837257E-16</v>
      </c>
      <c r="AO723" s="343">
        <f t="shared" si="1785"/>
        <v>3.1125197888995725E-16</v>
      </c>
      <c r="AP723" s="343">
        <f t="shared" si="1786"/>
        <v>-2.7980673602416766E-16</v>
      </c>
      <c r="AQ723" s="343">
        <f t="shared" si="1787"/>
        <v>2.24264724932244E-16</v>
      </c>
      <c r="AR723" s="343">
        <f t="shared" si="1788"/>
        <v>-1.4940918631493856E-16</v>
      </c>
      <c r="AS723" s="343">
        <f t="shared" si="1789"/>
        <v>6.168662889514295E-17</v>
      </c>
      <c r="AT723" s="343">
        <f t="shared" si="1790"/>
        <v>3.1348339584725929E-17</v>
      </c>
      <c r="AU723" s="343">
        <f t="shared" si="1791"/>
        <v>-1.2168361010885706E-16</v>
      </c>
      <c r="AV723" s="343">
        <f t="shared" si="1792"/>
        <v>2.0153956983662338E-16</v>
      </c>
      <c r="AW723" s="343">
        <f t="shared" si="1793"/>
        <v>-2.6403907713670965E-16</v>
      </c>
      <c r="AX723" s="343">
        <f t="shared" si="1794"/>
        <v>3.0379971640662787E-16</v>
      </c>
      <c r="AY723" s="343">
        <f t="shared" si="1795"/>
        <v>-3.1739732809030711E-16</v>
      </c>
      <c r="AZ723" s="343">
        <f t="shared" si="1796"/>
        <v>3.0366089499986266E-16</v>
      </c>
      <c r="BA723" s="343">
        <f t="shared" si="1797"/>
        <v>-2.6377338952951377E-16</v>
      </c>
      <c r="BB723" s="343">
        <f t="shared" si="1798"/>
        <v>2.011698968673265E-16</v>
      </c>
      <c r="BC723" s="343">
        <f t="shared" si="1799"/>
        <v>-1.2124178776535954E-16</v>
      </c>
      <c r="BD723" s="343">
        <f t="shared" si="1800"/>
        <v>3.0872417310578306E-17</v>
      </c>
      <c r="BE723" s="343">
        <f t="shared" si="1801"/>
        <v>6.2155664993251591E-17</v>
      </c>
      <c r="BF723" s="343">
        <f t="shared" si="1802"/>
        <v>-1.498309431631886E-16</v>
      </c>
      <c r="BG723" s="343">
        <f t="shared" si="1803"/>
        <v>2.2460288111405128E-16</v>
      </c>
      <c r="BH723" s="343">
        <f t="shared" si="1804"/>
        <v>-2.8003216975622082E-16</v>
      </c>
      <c r="BI723" s="343">
        <f t="shared" si="1805"/>
        <v>3.1134527597061853E-16</v>
      </c>
      <c r="BJ723" s="343">
        <f t="shared" si="1806"/>
        <v>-3.1584553607570287E-16</v>
      </c>
      <c r="BK723" s="343">
        <f t="shared" si="1807"/>
        <v>2.9314539069298766E-16</v>
      </c>
      <c r="BL723" s="343">
        <f t="shared" si="1808"/>
        <v>-2.4519976110048829E-16</v>
      </c>
      <c r="BM723" s="343">
        <f t="shared" si="1809"/>
        <v>1.7613769272493527E-16</v>
      </c>
      <c r="BN723" s="343">
        <f t="shared" si="1810"/>
        <v>-9.1906764522097009E-17</v>
      </c>
      <c r="BO723" s="343">
        <f t="shared" si="1811"/>
        <v>-2.391125292538141E-19</v>
      </c>
      <c r="BP723" s="343">
        <f t="shared" si="1812"/>
        <v>9.236439737014946E-17</v>
      </c>
      <c r="BQ723" s="343">
        <f t="shared" si="1813"/>
        <v>-1.7653532232892591E-16</v>
      </c>
      <c r="BR723" s="343">
        <f t="shared" si="1814"/>
        <v>2.4550314386592998E-16</v>
      </c>
    </row>
    <row r="724" spans="2:70">
      <c r="B724" s="340">
        <v>30</v>
      </c>
      <c r="C724" s="340">
        <f t="shared" si="1815"/>
        <v>9.3750000000000031E-3</v>
      </c>
      <c r="D724" s="341">
        <f t="shared" si="1751"/>
        <v>71.994398167871083</v>
      </c>
      <c r="E724" s="342" t="str">
        <f>AJ694</f>
        <v>-0.00560183212891347</v>
      </c>
      <c r="F724" s="291">
        <v>30</v>
      </c>
      <c r="G724" s="343">
        <f t="shared" si="1816"/>
        <v>1.1698257413014126E-16</v>
      </c>
      <c r="H724" s="343">
        <f t="shared" si="1752"/>
        <v>-1.3714695236638114E-16</v>
      </c>
      <c r="I724" s="343">
        <f t="shared" si="1753"/>
        <v>1.5204085013607801E-16</v>
      </c>
      <c r="J724" s="343">
        <f t="shared" si="1754"/>
        <v>-1.6109190330053634E-16</v>
      </c>
      <c r="K724" s="343">
        <f t="shared" si="1755"/>
        <v>1.6395228496253528E-16</v>
      </c>
      <c r="L724" s="343">
        <f t="shared" si="1756"/>
        <v>-1.6051207225892459E-16</v>
      </c>
      <c r="M724" s="343">
        <f t="shared" si="1757"/>
        <v>1.5090347063461066E-16</v>
      </c>
      <c r="N724" s="343">
        <f t="shared" si="1758"/>
        <v>-1.3549573326144995E-16</v>
      </c>
      <c r="O724" s="343">
        <f t="shared" si="1759"/>
        <v>1.1488097084593438E-16</v>
      </c>
      <c r="P724" s="343">
        <f t="shared" si="1760"/>
        <v>-8.985139714680029E-17</v>
      </c>
      <c r="Q724" s="343">
        <f t="shared" si="1761"/>
        <v>6.1368884644558162E-17</v>
      </c>
      <c r="R724" s="343">
        <f t="shared" si="1762"/>
        <v>-3.052800032149261E-17</v>
      </c>
      <c r="S724" s="343">
        <f t="shared" si="1763"/>
        <v>-1.4860579336269496E-18</v>
      </c>
      <c r="T724" s="343">
        <f t="shared" si="1764"/>
        <v>3.3443007815749264E-17</v>
      </c>
      <c r="U724" s="343">
        <f t="shared" si="1765"/>
        <v>-6.4114761662566082E-17</v>
      </c>
      <c r="V724" s="343">
        <f t="shared" si="1766"/>
        <v>9.2322621174664127E-17</v>
      </c>
      <c r="W724" s="343">
        <f t="shared" si="1767"/>
        <v>-1.1698257413014217E-16</v>
      </c>
      <c r="X724" s="343">
        <f t="shared" si="1768"/>
        <v>1.3714695236638143E-16</v>
      </c>
      <c r="Y724" s="343">
        <f t="shared" si="1769"/>
        <v>-1.5204085013607835E-16</v>
      </c>
      <c r="Z724" s="343">
        <f t="shared" si="1770"/>
        <v>1.6109190330053641E-16</v>
      </c>
      <c r="AA724" s="343">
        <f t="shared" si="1771"/>
        <v>-1.6395228496253526E-16</v>
      </c>
      <c r="AB724" s="343">
        <f t="shared" si="1772"/>
        <v>1.6051207225892442E-16</v>
      </c>
      <c r="AC724" s="343">
        <f t="shared" si="1773"/>
        <v>-1.5090347063461009E-16</v>
      </c>
      <c r="AD724" s="343">
        <f t="shared" si="1774"/>
        <v>1.3549573326144879E-16</v>
      </c>
      <c r="AE724" s="343">
        <f t="shared" si="1775"/>
        <v>-1.1488097084593418E-16</v>
      </c>
      <c r="AF724" s="343">
        <f t="shared" si="1776"/>
        <v>8.985139714679955E-17</v>
      </c>
      <c r="AG724" s="343">
        <f t="shared" si="1777"/>
        <v>-6.1368884644557349E-17</v>
      </c>
      <c r="AH724" s="343">
        <f t="shared" si="1778"/>
        <v>3.052800032149176E-17</v>
      </c>
      <c r="AI724" s="343">
        <f t="shared" si="1779"/>
        <v>1.4860579336289957E-18</v>
      </c>
      <c r="AJ724" s="343">
        <f t="shared" si="1780"/>
        <v>-3.3443007815748993E-17</v>
      </c>
      <c r="AK724" s="343">
        <f t="shared" si="1781"/>
        <v>6.4114761662566896E-17</v>
      </c>
      <c r="AL724" s="343">
        <f t="shared" si="1782"/>
        <v>-9.2322621174664866E-17</v>
      </c>
      <c r="AM724" s="343">
        <f t="shared" si="1783"/>
        <v>1.1698257413014279E-16</v>
      </c>
      <c r="AN724" s="343">
        <f t="shared" si="1784"/>
        <v>-1.3714695236638257E-16</v>
      </c>
      <c r="AO724" s="343">
        <f t="shared" si="1785"/>
        <v>1.5204085013607821E-16</v>
      </c>
      <c r="AP724" s="343">
        <f t="shared" si="1786"/>
        <v>-1.6109190330053656E-16</v>
      </c>
      <c r="AQ724" s="343">
        <f t="shared" si="1787"/>
        <v>1.6395228496253528E-16</v>
      </c>
      <c r="AR724" s="343">
        <f t="shared" si="1788"/>
        <v>-1.6051207225892422E-16</v>
      </c>
      <c r="AS724" s="343">
        <f t="shared" si="1789"/>
        <v>1.5090347063460972E-16</v>
      </c>
      <c r="AT724" s="343">
        <f t="shared" si="1790"/>
        <v>-1.354957332614496E-16</v>
      </c>
      <c r="AU724" s="343">
        <f t="shared" si="1791"/>
        <v>1.1488097084593354E-16</v>
      </c>
      <c r="AV724" s="343">
        <f t="shared" si="1792"/>
        <v>-8.9851397146798823E-17</v>
      </c>
      <c r="AW724" s="343">
        <f t="shared" si="1793"/>
        <v>6.1368884644556511E-17</v>
      </c>
      <c r="AX724" s="343">
        <f t="shared" si="1794"/>
        <v>-3.0528000321490885E-17</v>
      </c>
      <c r="AY724" s="343">
        <f t="shared" si="1795"/>
        <v>-1.4860579336298955E-18</v>
      </c>
      <c r="AZ724" s="343">
        <f t="shared" si="1796"/>
        <v>3.3443007815752136E-17</v>
      </c>
      <c r="BA724" s="343">
        <f t="shared" si="1797"/>
        <v>-6.4114761662569867E-17</v>
      </c>
      <c r="BB724" s="343">
        <f t="shared" si="1798"/>
        <v>9.2322621174667517E-17</v>
      </c>
      <c r="BC724" s="343">
        <f t="shared" si="1799"/>
        <v>-1.1698257413014178E-16</v>
      </c>
      <c r="BD724" s="343">
        <f t="shared" si="1800"/>
        <v>1.3714695236638178E-16</v>
      </c>
      <c r="BE724" s="343">
        <f t="shared" si="1801"/>
        <v>-1.5204085013607855E-16</v>
      </c>
      <c r="BF724" s="343">
        <f t="shared" si="1802"/>
        <v>1.6109190330053676E-16</v>
      </c>
      <c r="BG724" s="343">
        <f t="shared" si="1803"/>
        <v>-1.6395228496253526E-16</v>
      </c>
      <c r="BH724" s="343">
        <f t="shared" si="1804"/>
        <v>1.6051207225892405E-16</v>
      </c>
      <c r="BI724" s="343">
        <f t="shared" si="1805"/>
        <v>-1.5090347063460937E-16</v>
      </c>
      <c r="BJ724" s="343">
        <f t="shared" si="1806"/>
        <v>1.354957332614478E-16</v>
      </c>
      <c r="BK724" s="343">
        <f t="shared" si="1807"/>
        <v>-1.1488097084593125E-16</v>
      </c>
      <c r="BL724" s="343">
        <f t="shared" si="1808"/>
        <v>8.9851397146796124E-17</v>
      </c>
      <c r="BM724" s="343">
        <f t="shared" si="1809"/>
        <v>-6.1368884644557866E-17</v>
      </c>
      <c r="BN724" s="343">
        <f t="shared" si="1810"/>
        <v>3.0528000321492302E-17</v>
      </c>
      <c r="BO724" s="343">
        <f t="shared" si="1811"/>
        <v>1.4860579336284411E-18</v>
      </c>
      <c r="BP724" s="343">
        <f t="shared" si="1812"/>
        <v>-3.3443007815750725E-17</v>
      </c>
      <c r="BQ724" s="343">
        <f t="shared" si="1813"/>
        <v>6.4114761662568523E-17</v>
      </c>
      <c r="BR724" s="343">
        <f t="shared" si="1814"/>
        <v>-9.2322621174666321E-17</v>
      </c>
    </row>
    <row r="725" spans="2:70">
      <c r="B725" s="340">
        <v>31</v>
      </c>
      <c r="C725" s="340">
        <f t="shared" si="1815"/>
        <v>9.6875000000000034E-3</v>
      </c>
      <c r="D725" s="341">
        <f t="shared" si="1751"/>
        <v>71.993930369261932</v>
      </c>
      <c r="E725" s="342" t="str">
        <f>AK694</f>
        <v>-0.00606963073806237</v>
      </c>
      <c r="F725" s="291">
        <v>31</v>
      </c>
      <c r="G725" s="343">
        <f t="shared" si="1816"/>
        <v>-1.7631032964903501E-16</v>
      </c>
      <c r="H725" s="343">
        <f t="shared" si="1752"/>
        <v>1.9218240476507487E-16</v>
      </c>
      <c r="I725" s="343">
        <f t="shared" si="1753"/>
        <v>-2.0620365826563813E-16</v>
      </c>
      <c r="J725" s="343">
        <f t="shared" si="1754"/>
        <v>2.1823905781471733E-16</v>
      </c>
      <c r="K725" s="343">
        <f t="shared" si="1755"/>
        <v>-2.2817269593543641E-16</v>
      </c>
      <c r="L725" s="343">
        <f t="shared" si="1756"/>
        <v>2.3590890626241393E-16</v>
      </c>
      <c r="M725" s="343">
        <f t="shared" si="1757"/>
        <v>-2.4137318486115805E-16</v>
      </c>
      <c r="N725" s="343">
        <f t="shared" si="1758"/>
        <v>2.4451290774168457E-16</v>
      </c>
      <c r="O725" s="343">
        <f t="shared" si="1759"/>
        <v>-2.4529783765630683E-16</v>
      </c>
      <c r="P725" s="343">
        <f t="shared" si="1760"/>
        <v>2.4372041530086077E-16</v>
      </c>
      <c r="Q725" s="343">
        <f t="shared" si="1761"/>
        <v>-2.3979583211493582E-16</v>
      </c>
      <c r="R725" s="343">
        <f t="shared" si="1762"/>
        <v>2.3356188398000817E-16</v>
      </c>
      <c r="S725" s="343">
        <f t="shared" si="1763"/>
        <v>-2.250786072244398E-16</v>
      </c>
      <c r="T725" s="343">
        <f t="shared" si="1764"/>
        <v>2.144277004408176E-16</v>
      </c>
      <c r="U725" s="343">
        <f t="shared" si="1765"/>
        <v>-2.0171173768384575E-16</v>
      </c>
      <c r="V725" s="343">
        <f t="shared" si="1766"/>
        <v>1.8705318062612622E-16</v>
      </c>
      <c r="W725" s="343">
        <f t="shared" si="1767"/>
        <v>-1.7059319918530727E-16</v>
      </c>
      <c r="X725" s="343">
        <f t="shared" si="1768"/>
        <v>1.5249031198060509E-16</v>
      </c>
      <c r="Y725" s="343">
        <f t="shared" si="1769"/>
        <v>-1.3291885971184573E-16</v>
      </c>
      <c r="Z725" s="343">
        <f t="shared" si="1770"/>
        <v>1.1206732616322151E-16</v>
      </c>
      <c r="AA725" s="343">
        <f t="shared" si="1771"/>
        <v>-9.0136523001413322E-17</v>
      </c>
      <c r="AB725" s="343">
        <f t="shared" si="1772"/>
        <v>6.7337655849464211E-17</v>
      </c>
      <c r="AC725" s="343">
        <f t="shared" si="1773"/>
        <v>-4.3890290261181042E-17</v>
      </c>
      <c r="AD725" s="343">
        <f t="shared" si="1774"/>
        <v>2.0020237184806049E-17</v>
      </c>
      <c r="AE725" s="343">
        <f t="shared" si="1775"/>
        <v>4.042621719830058E-18</v>
      </c>
      <c r="AF725" s="343">
        <f t="shared" si="1776"/>
        <v>-2.8066547967385836E-17</v>
      </c>
      <c r="AG725" s="343">
        <f t="shared" si="1777"/>
        <v>5.1820178015276451E-17</v>
      </c>
      <c r="AH725" s="343">
        <f t="shared" si="1778"/>
        <v>-7.5074751421092541E-17</v>
      </c>
      <c r="AI725" s="343">
        <f t="shared" si="1779"/>
        <v>9.7606313930686441E-17</v>
      </c>
      <c r="AJ725" s="343">
        <f t="shared" si="1780"/>
        <v>-1.1919787428009232E-16</v>
      </c>
      <c r="AK725" s="343">
        <f t="shared" si="1781"/>
        <v>1.3964149393999164E-16</v>
      </c>
      <c r="AL725" s="343">
        <f t="shared" si="1782"/>
        <v>-1.5874028967744618E-16</v>
      </c>
      <c r="AM725" s="343">
        <f t="shared" si="1783"/>
        <v>1.763103296490374E-16</v>
      </c>
      <c r="AN725" s="343">
        <f t="shared" si="1784"/>
        <v>-1.9218240476507585E-16</v>
      </c>
      <c r="AO725" s="343">
        <f t="shared" si="1785"/>
        <v>2.0620365826563983E-16</v>
      </c>
      <c r="AP725" s="343">
        <f t="shared" si="1786"/>
        <v>-2.18239057814718E-16</v>
      </c>
      <c r="AQ725" s="343">
        <f t="shared" si="1787"/>
        <v>2.2817269593543755E-16</v>
      </c>
      <c r="AR725" s="343">
        <f t="shared" si="1788"/>
        <v>-2.3590890626241418E-16</v>
      </c>
      <c r="AS725" s="343">
        <f t="shared" si="1789"/>
        <v>2.4137318486115854E-16</v>
      </c>
      <c r="AT725" s="343">
        <f t="shared" si="1790"/>
        <v>-2.4451290774168467E-16</v>
      </c>
      <c r="AU725" s="343">
        <f t="shared" si="1791"/>
        <v>2.4529783765630678E-16</v>
      </c>
      <c r="AV725" s="343">
        <f t="shared" si="1792"/>
        <v>-2.4372041530086062E-16</v>
      </c>
      <c r="AW725" s="343">
        <f t="shared" si="1793"/>
        <v>2.3979583211493622E-16</v>
      </c>
      <c r="AX725" s="343">
        <f t="shared" si="1794"/>
        <v>-2.3356188398000714E-16</v>
      </c>
      <c r="AY725" s="343">
        <f t="shared" si="1795"/>
        <v>2.2507860722443906E-16</v>
      </c>
      <c r="AZ725" s="343">
        <f t="shared" si="1796"/>
        <v>-2.1442770044081755E-16</v>
      </c>
      <c r="BA725" s="343">
        <f t="shared" si="1797"/>
        <v>2.0171173768384671E-16</v>
      </c>
      <c r="BB725" s="343">
        <f t="shared" si="1798"/>
        <v>-1.8705318062612393E-16</v>
      </c>
      <c r="BC725" s="343">
        <f t="shared" si="1799"/>
        <v>1.7059319918530596E-16</v>
      </c>
      <c r="BD725" s="343">
        <f t="shared" si="1800"/>
        <v>-1.5249031198060504E-16</v>
      </c>
      <c r="BE725" s="343">
        <f t="shared" si="1801"/>
        <v>1.329188597118413E-16</v>
      </c>
      <c r="BF725" s="343">
        <f t="shared" si="1802"/>
        <v>-1.1206732616321835E-16</v>
      </c>
      <c r="BG725" s="343">
        <f t="shared" si="1803"/>
        <v>9.0136523001411658E-17</v>
      </c>
      <c r="BH725" s="343">
        <f t="shared" si="1804"/>
        <v>-6.7337655849465838E-17</v>
      </c>
      <c r="BI725" s="343">
        <f t="shared" si="1805"/>
        <v>4.3890290261175853E-17</v>
      </c>
      <c r="BJ725" s="343">
        <f t="shared" si="1806"/>
        <v>-2.0020237184804275E-17</v>
      </c>
      <c r="BK725" s="343">
        <f t="shared" si="1807"/>
        <v>-4.0426217198318575E-18</v>
      </c>
      <c r="BL725" s="343">
        <f t="shared" si="1808"/>
        <v>2.806654796738416E-17</v>
      </c>
      <c r="BM725" s="343">
        <f t="shared" si="1809"/>
        <v>-5.1820178015281628E-17</v>
      </c>
      <c r="BN725" s="343">
        <f t="shared" si="1810"/>
        <v>7.5074751421094255E-17</v>
      </c>
      <c r="BO725" s="343">
        <f t="shared" si="1811"/>
        <v>-9.7606313930688093E-17</v>
      </c>
      <c r="BP725" s="343">
        <f t="shared" si="1812"/>
        <v>1.1919787428009085E-16</v>
      </c>
      <c r="BQ725" s="343">
        <f t="shared" si="1813"/>
        <v>-1.3964149393999598E-16</v>
      </c>
      <c r="BR725" s="343">
        <f t="shared" si="1814"/>
        <v>1.5874028967744756E-16</v>
      </c>
    </row>
    <row r="726" spans="2:70">
      <c r="B726" s="340">
        <v>32</v>
      </c>
      <c r="C726" s="340">
        <f t="shared" si="1815"/>
        <v>1.0000000000000004E-2</v>
      </c>
      <c r="D726" s="341">
        <f t="shared" si="1751"/>
        <v>71.993521024514806</v>
      </c>
      <c r="E726" s="342" t="str">
        <f>AL694</f>
        <v>-0.00647897548519954</v>
      </c>
      <c r="F726" s="291">
        <v>32</v>
      </c>
      <c r="G726" s="343">
        <f t="shared" si="1816"/>
        <v>2.6207076323232612E-17</v>
      </c>
      <c r="H726" s="343">
        <f t="shared" si="1752"/>
        <v>-2.6207076323232624E-17</v>
      </c>
      <c r="I726" s="343">
        <f t="shared" si="1753"/>
        <v>2.620707632323264E-17</v>
      </c>
      <c r="J726" s="343">
        <f t="shared" si="1754"/>
        <v>-2.6207076323232652E-17</v>
      </c>
      <c r="K726" s="343">
        <f t="shared" si="1755"/>
        <v>2.6207076323232664E-17</v>
      </c>
      <c r="L726" s="343">
        <f t="shared" si="1756"/>
        <v>-2.6207076323232677E-17</v>
      </c>
      <c r="M726" s="343">
        <f t="shared" si="1757"/>
        <v>2.6207076323232692E-17</v>
      </c>
      <c r="N726" s="343">
        <f t="shared" si="1758"/>
        <v>-2.6207076323232704E-17</v>
      </c>
      <c r="O726" s="343">
        <f t="shared" si="1759"/>
        <v>2.6207076323232717E-17</v>
      </c>
      <c r="P726" s="343">
        <f t="shared" si="1760"/>
        <v>-2.6207076323232729E-17</v>
      </c>
      <c r="Q726" s="343">
        <f t="shared" si="1761"/>
        <v>2.620707632323312E-17</v>
      </c>
      <c r="R726" s="343">
        <f t="shared" si="1762"/>
        <v>-2.6207076323232757E-17</v>
      </c>
      <c r="S726" s="343">
        <f t="shared" si="1763"/>
        <v>2.620707632323239E-17</v>
      </c>
      <c r="T726" s="343">
        <f t="shared" si="1764"/>
        <v>-2.6207076323232781E-17</v>
      </c>
      <c r="U726" s="343">
        <f t="shared" si="1765"/>
        <v>2.6207076323233173E-17</v>
      </c>
      <c r="V726" s="343">
        <f t="shared" si="1766"/>
        <v>-2.6207076323232809E-17</v>
      </c>
      <c r="W726" s="343">
        <f t="shared" si="1767"/>
        <v>2.6207076323232442E-17</v>
      </c>
      <c r="X726" s="343">
        <f t="shared" si="1768"/>
        <v>-2.6207076323232834E-17</v>
      </c>
      <c r="Y726" s="343">
        <f t="shared" si="1769"/>
        <v>2.6207076323233225E-17</v>
      </c>
      <c r="Z726" s="343">
        <f t="shared" si="1770"/>
        <v>-2.6207076323232862E-17</v>
      </c>
      <c r="AA726" s="343">
        <f t="shared" si="1771"/>
        <v>2.6207076323232495E-17</v>
      </c>
      <c r="AB726" s="343">
        <f t="shared" si="1772"/>
        <v>-2.6207076323233641E-17</v>
      </c>
      <c r="AC726" s="343">
        <f t="shared" si="1773"/>
        <v>2.6207076323233278E-17</v>
      </c>
      <c r="AD726" s="343">
        <f t="shared" si="1774"/>
        <v>-2.6207076323232911E-17</v>
      </c>
      <c r="AE726" s="343">
        <f t="shared" si="1775"/>
        <v>2.6207076323232547E-17</v>
      </c>
      <c r="AF726" s="343">
        <f t="shared" si="1776"/>
        <v>-2.6207076323232184E-17</v>
      </c>
      <c r="AG726" s="343">
        <f t="shared" si="1777"/>
        <v>2.620707632323333E-17</v>
      </c>
      <c r="AH726" s="343">
        <f t="shared" si="1778"/>
        <v>-2.6207076323232963E-17</v>
      </c>
      <c r="AI726" s="343">
        <f t="shared" si="1779"/>
        <v>2.62070763232326E-17</v>
      </c>
      <c r="AJ726" s="343">
        <f t="shared" si="1780"/>
        <v>-2.6207076323233746E-17</v>
      </c>
      <c r="AK726" s="343">
        <f t="shared" si="1781"/>
        <v>2.6207076323233382E-17</v>
      </c>
      <c r="AL726" s="343">
        <f t="shared" si="1782"/>
        <v>-2.6207076323233016E-17</v>
      </c>
      <c r="AM726" s="343">
        <f t="shared" si="1783"/>
        <v>2.6207076323232652E-17</v>
      </c>
      <c r="AN726" s="343">
        <f t="shared" si="1784"/>
        <v>-2.6207076323232288E-17</v>
      </c>
      <c r="AO726" s="343">
        <f t="shared" si="1785"/>
        <v>2.6207076323233435E-17</v>
      </c>
      <c r="AP726" s="343">
        <f t="shared" si="1786"/>
        <v>-2.6207076323233068E-17</v>
      </c>
      <c r="AQ726" s="343">
        <f t="shared" si="1787"/>
        <v>2.6207076323232704E-17</v>
      </c>
      <c r="AR726" s="343">
        <f t="shared" si="1788"/>
        <v>-2.6207076323233851E-17</v>
      </c>
      <c r="AS726" s="343">
        <f t="shared" si="1789"/>
        <v>2.6207076323233484E-17</v>
      </c>
      <c r="AT726" s="343">
        <f t="shared" si="1790"/>
        <v>-2.620707632323312E-17</v>
      </c>
      <c r="AU726" s="343">
        <f t="shared" si="1791"/>
        <v>2.6207076323234267E-17</v>
      </c>
      <c r="AV726" s="343">
        <f t="shared" si="1792"/>
        <v>-2.620707632323239E-17</v>
      </c>
      <c r="AW726" s="343">
        <f t="shared" si="1793"/>
        <v>2.6207076323233536E-17</v>
      </c>
      <c r="AX726" s="343">
        <f t="shared" si="1794"/>
        <v>-2.6207076323234683E-17</v>
      </c>
      <c r="AY726" s="343">
        <f t="shared" si="1795"/>
        <v>2.6207076323232809E-17</v>
      </c>
      <c r="AZ726" s="343">
        <f t="shared" si="1796"/>
        <v>-2.6207076323233955E-17</v>
      </c>
      <c r="BA726" s="343">
        <f t="shared" si="1797"/>
        <v>2.6207076323232079E-17</v>
      </c>
      <c r="BB726" s="343">
        <f t="shared" si="1798"/>
        <v>-2.6207076323233225E-17</v>
      </c>
      <c r="BC726" s="343">
        <f t="shared" si="1799"/>
        <v>2.6207076323234371E-17</v>
      </c>
      <c r="BD726" s="343">
        <f t="shared" si="1800"/>
        <v>-2.6207076323232495E-17</v>
      </c>
      <c r="BE726" s="343">
        <f t="shared" si="1801"/>
        <v>2.6207076323233641E-17</v>
      </c>
      <c r="BF726" s="343">
        <f t="shared" si="1802"/>
        <v>-2.6207076323231765E-17</v>
      </c>
      <c r="BG726" s="343">
        <f t="shared" si="1803"/>
        <v>2.6207076323232911E-17</v>
      </c>
      <c r="BH726" s="343">
        <f t="shared" si="1804"/>
        <v>-2.6207076323234057E-17</v>
      </c>
      <c r="BI726" s="343">
        <f t="shared" si="1805"/>
        <v>2.6207076323232184E-17</v>
      </c>
      <c r="BJ726" s="343">
        <f t="shared" si="1806"/>
        <v>-2.620707632323333E-17</v>
      </c>
      <c r="BK726" s="343">
        <f t="shared" si="1807"/>
        <v>2.6207076323234476E-17</v>
      </c>
      <c r="BL726" s="343">
        <f t="shared" si="1808"/>
        <v>-2.62070763232326E-17</v>
      </c>
      <c r="BM726" s="343">
        <f t="shared" si="1809"/>
        <v>2.6207076323233746E-17</v>
      </c>
      <c r="BN726" s="343">
        <f t="shared" si="1810"/>
        <v>-2.6207076323234892E-17</v>
      </c>
      <c r="BO726" s="343">
        <f t="shared" si="1811"/>
        <v>2.6207076323233016E-17</v>
      </c>
      <c r="BP726" s="343">
        <f t="shared" si="1812"/>
        <v>-2.6207076323234162E-17</v>
      </c>
      <c r="BQ726" s="343">
        <f t="shared" si="1813"/>
        <v>2.6207076323232288E-17</v>
      </c>
      <c r="BR726" s="343">
        <f t="shared" si="1814"/>
        <v>-2.6207076323233435E-17</v>
      </c>
    </row>
    <row r="727" spans="2:70">
      <c r="B727" s="340">
        <v>33</v>
      </c>
      <c r="C727" s="340">
        <f t="shared" si="1815"/>
        <v>1.0312500000000004E-2</v>
      </c>
      <c r="D727" s="341">
        <f t="shared" ref="D727:D758" si="1817">Vo_set2+E727</f>
        <v>71.993174075843342</v>
      </c>
      <c r="E727" s="342" t="str">
        <f>AM694</f>
        <v>-0.00682592415665222</v>
      </c>
      <c r="F727" s="291">
        <v>33</v>
      </c>
      <c r="G727" s="343">
        <f t="shared" ref="G727:G744" si="1818">2*IMREAL(K658)*COS(2*PI()*B658*1/Nt_input)-2*IMAGINARY(K658)*SIN(2*PI()*B658*1/Nt_input)</f>
        <v>1.2238420423773481E-15</v>
      </c>
      <c r="H727" s="343">
        <f t="shared" ref="H727:H744" si="1819">2*IMREAL(K658)*COS(2*PI()*B658*2/Nt_input)-2*IMAGINARY(K658)*SIN(2*PI()*B658*2/Nt_input)</f>
        <v>-1.2455455845239929E-15</v>
      </c>
      <c r="I727" s="343">
        <f t="shared" ref="I727:I744" si="1820">2*IMREAL(K658)*COS(2*PI()*B658*3/Nt_input)-2*IMAGINARY(K658)*SIN(2*PI()*B658*3/Nt_input)</f>
        <v>1.2552538418071953E-15</v>
      </c>
      <c r="J727" s="343">
        <f t="shared" ref="J727:J744" si="1821">2*IMREAL(K658)*COS(2*PI()*B658*4/Nt_input)-2*IMAGINARY(K658)*SIN(2*PI()*B658*4/Nt_input)</f>
        <v>-1.2528733184022441E-15</v>
      </c>
      <c r="K727" s="343">
        <f t="shared" ref="K727:K744" si="1822">2*IMREAL(K658)*COS(2*PI()*B658*5/Nt_input)-2*IMAGINARY(K658)*SIN(2*PI()*B658*5/Nt_input)</f>
        <v>1.2384269400508559E-15</v>
      </c>
      <c r="L727" s="343">
        <f t="shared" ref="L727:L744" si="1823">2*IMREAL(K658)*COS(2*PI()*B658*6/Nt_input)-2*IMAGINARY(K658)*SIN(2*PI()*B658*6/Nt_input)</f>
        <v>-1.2120538332737484E-15</v>
      </c>
      <c r="M727" s="343">
        <f t="shared" ref="M727:M744" si="1824">2*IMREAL(K658)*COS(2*PI()*B658*7/Nt_input)-2*IMAGINARY(K658)*SIN(2*PI()*B658*7/Nt_input)</f>
        <v>1.1740079855061918E-15</v>
      </c>
      <c r="N727" s="343">
        <f t="shared" ref="N727:N744" si="1825">2*IMREAL(K658)*COS(2*PI()*B658*8/Nt_input)-2*IMAGINARY(K658)*SIN(2*PI()*B658*8/Nt_input)</f>
        <v>-1.1246557990601637E-15</v>
      </c>
      <c r="O727" s="343">
        <f t="shared" ref="O727:O744" si="1826">2*IMREAL(K658)*COS(2*PI()*B658*9/Nt_input)-2*IMAGINARY(K658)*SIN(2*PI()*B658*9/Nt_input)</f>
        <v>1.0644725624697887E-15</v>
      </c>
      <c r="P727" s="343">
        <f t="shared" ref="P727:P744" si="1827">2*IMREAL(K658)*COS(2*PI()*B658*10/Nt_input)-2*IMAGINARY(K658)*SIN(2*PI()*B658*10/Nt_input)</f>
        <v>-9.9403787320293331E-16</v>
      </c>
      <c r="Q727" s="343">
        <f t="shared" ref="Q727:Q744" si="1828">2*IMREAL(K658)*COS(2*PI()*B658*11/Nt_input)-2*IMAGINARY(K658)*SIN(2*PI()*B658*11/Nt_input)</f>
        <v>9.1403005582075965E-16</v>
      </c>
      <c r="R727" s="343">
        <f t="shared" ref="R727:R744" si="1829">2*IMREAL(K658)*COS(2*PI()*B658*12/Nt_input)-2*IMAGINARY(K658)*SIN(2*PI()*B658*12/Nt_input)</f>
        <v>-8.2521962934137776E-16</v>
      </c>
      <c r="S727" s="343">
        <f t="shared" ref="S727:S744" si="1830">2*IMREAL(K658)*COS(2*PI()*B658*13/Nt_input)-2*IMAGINARY(K658)*SIN(2*PI()*B658*13/Nt_input)</f>
        <v>7.2846188672050195E-16</v>
      </c>
      <c r="T727" s="343">
        <f t="shared" ref="T727:T744" si="1831">2*IMREAL(K658)*COS(2*PI()*B658*14/Nt_input)-2*IMAGINARY(K658)*SIN(2*PI()*B658*14/Nt_input)</f>
        <v>-6.2468865791273335E-16</v>
      </c>
      <c r="U727" s="343">
        <f t="shared" ref="U727:U744" si="1832">2*IMREAL(K658)*COS(2*PI()*B658*15/Nt_input)-2*IMAGINARY(K658)*SIN(2*PI()*B658*15/Nt_input)</f>
        <v>5.1489933583970838E-16</v>
      </c>
      <c r="V727" s="343">
        <f t="shared" ref="V727:V744" si="1833">2*IMREAL(K658)*COS(2*PI()*B658*16/Nt_input)-2*IMAGINARY(K658)*SIN(2*PI()*B658*16/Nt_input)</f>
        <v>-4.0015125168993829E-16</v>
      </c>
      <c r="W727" s="343">
        <f t="shared" ref="W727:W744" si="1834">2*IMREAL(K658)*COS(2*PI()*B658*17/Nt_input)-2*IMAGINARY(K658)*SIN(2*PI()*B658*17/Nt_input)</f>
        <v>2.8154949224146913E-16</v>
      </c>
      <c r="X727" s="343">
        <f t="shared" ref="X727:X744" si="1835">2*IMREAL(K658)*COS(2*PI()*B658*18/Nt_input)-2*IMAGINARY(K658)*SIN(2*PI()*B658*18/Nt_input)</f>
        <v>-1.6023625727210622E-16</v>
      </c>
      <c r="Y727" s="343">
        <f t="shared" ref="Y727:Y744" si="1836">2*IMREAL(K658)*COS(2*PI()*B658*19/Nt_input)-2*IMAGINARY(K658)*SIN(2*PI()*B658*19/Nt_input)</f>
        <v>3.7379859551164674E-17</v>
      </c>
      <c r="Z727" s="343">
        <f t="shared" ref="Z727:Z744" si="1837">2*IMREAL(K658)*COS(2*PI()*B658*20/Nt_input)-2*IMAGINARY(K658)*SIN(2*PI()*B658*20/Nt_input)</f>
        <v>8.5836526651173305E-17</v>
      </c>
      <c r="AA727" s="343">
        <f t="shared" ref="AA727:AA744" si="1838">2*IMREAL(K658)*COS(2*PI()*B658*21/Nt_input)-2*IMAGINARY(K658)*SIN(2*PI()*B658*21/Nt_input)</f>
        <v>-2.0822626017883306E-16</v>
      </c>
      <c r="AB727" s="343">
        <f t="shared" ref="AB727:AB744" si="1839">2*IMREAL(K658)*COS(2*PI()*B658*22/Nt_input)-2*IMAGINARY(K658)*SIN(2*PI()*B658*22/Nt_input)</f>
        <v>3.2861066099291823E-16</v>
      </c>
      <c r="AC727" s="343">
        <f t="shared" ref="AC727:AC744" si="1840">2*IMREAL(K658)*COS(2*PI()*B658*23/Nt_input)-2*IMAGINARY(K658)*SIN(2*PI()*B658*23/Nt_input)</f>
        <v>-4.4583036150478129E-16</v>
      </c>
      <c r="AD727" s="343">
        <f t="shared" ref="AD727:AD744" si="1841">2*IMREAL(K658)*COS(2*PI()*B658*24/Nt_input)-2*IMAGINARY(K658)*SIN(2*PI()*B658*24/Nt_input)</f>
        <v>5.5875647191968717E-16</v>
      </c>
      <c r="AE727" s="343">
        <f t="shared" ref="AE727:AE744" si="1842">2*IMREAL(K658)*COS(2*PI()*B658*25/Nt_input)-2*IMAGINARY(K658)*SIN(2*PI()*B658*25/Nt_input)</f>
        <v>-6.6630145206264845E-16</v>
      </c>
      <c r="AF727" s="343">
        <f t="shared" ref="AF727:AF744" si="1843">2*IMREAL(K658)*COS(2*PI()*B658*26/Nt_input)-2*IMAGINARY(K658)*SIN(2*PI()*B658*26/Nt_input)</f>
        <v>7.6742958498482222E-16</v>
      </c>
      <c r="AG727" s="343">
        <f t="shared" ref="AG727:AG744" si="1844">2*IMREAL(K658)*COS(2*PI()*B658*27/Nt_input)-2*IMAGINARY(K658)*SIN(2*PI()*B658*27/Nt_input)</f>
        <v>-8.6116695148390722E-16</v>
      </c>
      <c r="AH727" s="343">
        <f t="shared" ref="AH727:AH744" si="1845">2*IMREAL(K658)*COS(2*PI()*B658*28/Nt_input)-2*IMAGINARY(K658)*SIN(2*PI()*B658*28/Nt_input)</f>
        <v>9.4661080947846045E-16</v>
      </c>
      <c r="AI727" s="343">
        <f t="shared" ref="AI727:AI744" si="1846">2*IMREAL(K658)*COS(2*PI()*B658*29/Nt_input)-2*IMAGINARY(K658)*SIN(2*PI()*B658*29/Nt_input)</f>
        <v>-1.0229382879076302E-15</v>
      </c>
      <c r="AJ727" s="343">
        <f t="shared" ref="AJ727:AJ744" si="1847">2*IMREAL(K658)*COS(2*PI()*B658*30/Nt_input)-2*IMAGINARY(K658)*SIN(2*PI()*B658*30/Nt_input)</f>
        <v>1.0894143114292997E-15</v>
      </c>
      <c r="AK727" s="343">
        <f t="shared" ref="AK727:AK744" si="1848">2*IMREAL(K658)*COS(2*PI()*B658*31/Nt_input)-2*IMAGINARY(K658)*SIN(2*PI()*B658*31/Nt_input)</f>
        <v>-1.1453986795974643E-15</v>
      </c>
      <c r="AL727" s="343">
        <f t="shared" ref="AL727:AL744" si="1849">2*IMREAL(K658)*COS(2*PI()*B658*32/Nt_input)-2*IMAGINARY(K658)*SIN(2*PI()*B658*32/Nt_input)</f>
        <v>1.1903522323424957E-15</v>
      </c>
      <c r="AM727" s="343">
        <f t="shared" ref="AM727:AM744" si="1850">2*IMREAL(K658)*COS(2*PI()*B658*33/Nt_input)-2*IMAGINARY(K658)*SIN(2*PI()*B658*33/Nt_input)</f>
        <v>-1.2238420423773477E-15</v>
      </c>
      <c r="AN727" s="343">
        <f t="shared" ref="AN727:AN744" si="1851">2*IMREAL(K658)*COS(2*PI()*B658*34/Nt_input)-2*IMAGINARY(K658)*SIN(2*PI()*B658*34/Nt_input)</f>
        <v>1.2455455845239928E-15</v>
      </c>
      <c r="AO727" s="343">
        <f t="shared" ref="AO727:AO744" si="1852">2*IMREAL(K658)*COS(2*PI()*B658*35/Nt_input)-2*IMAGINARY(K658)*SIN(2*PI()*B658*35/Nt_input)</f>
        <v>-1.2552538418071951E-15</v>
      </c>
      <c r="AP727" s="343">
        <f t="shared" ref="AP727:AP744" si="1853">2*IMREAL(K658)*COS(2*PI()*B658*36/Nt_input)-2*IMAGINARY(K658)*SIN(2*PI()*B658*36/Nt_input)</f>
        <v>1.2528733184022443E-15</v>
      </c>
      <c r="AQ727" s="343">
        <f t="shared" ref="AQ727:AQ744" si="1854">2*IMREAL(K658)*COS(2*PI()*B658*37/Nt_input)-2*IMAGINARY(K658)*SIN(2*PI()*B658*37/Nt_input)</f>
        <v>-1.2384269400508567E-15</v>
      </c>
      <c r="AR727" s="343">
        <f t="shared" ref="AR727:AR744" si="1855">2*IMREAL(K658)*COS(2*PI()*B658*38/Nt_input)-2*IMAGINARY(K658)*SIN(2*PI()*B658*38/Nt_input)</f>
        <v>1.2120538332737496E-15</v>
      </c>
      <c r="AS727" s="343">
        <f t="shared" ref="AS727:AS744" si="1856">2*IMREAL(K658)*COS(2*PI()*B658*39/Nt_input)-2*IMAGINARY(K658)*SIN(2*PI()*B658*39/Nt_input)</f>
        <v>-1.1740079855061938E-15</v>
      </c>
      <c r="AT727" s="343">
        <f t="shared" ref="AT727:AT744" si="1857">2*IMREAL(K658)*COS(2*PI()*B658*40/Nt_input)-2*IMAGINARY(K658)*SIN(2*PI()*B658*40/Nt_input)</f>
        <v>1.1246557990601582E-15</v>
      </c>
      <c r="AU727" s="343">
        <f t="shared" ref="AU727:AU744" si="1858">2*IMREAL(K658)*COS(2*PI()*B658*41/Nt_input)-2*IMAGINARY(K658)*SIN(2*PI()*B658*41/Nt_input)</f>
        <v>-1.0644725624697819E-15</v>
      </c>
      <c r="AV727" s="343">
        <f t="shared" ref="AV727:AV744" si="1859">2*IMREAL(K658)*COS(2*PI()*B658*42/Nt_input)-2*IMAGINARY(K658)*SIN(2*PI()*B658*42/Nt_input)</f>
        <v>9.9403787320292818E-16</v>
      </c>
      <c r="AW727" s="343">
        <f t="shared" ref="AW727:AW744" si="1860">2*IMREAL(K658)*COS(2*PI()*B658*43/Nt_input)-2*IMAGINARY(K658)*SIN(2*PI()*B658*43/Nt_input)</f>
        <v>-9.1403005582075374E-16</v>
      </c>
      <c r="AX727" s="343">
        <f t="shared" ref="AX727:AX744" si="1861">2*IMREAL(K658)*COS(2*PI()*B658*44/Nt_input)-2*IMAGINARY(K658)*SIN(2*PI()*B658*44/Nt_input)</f>
        <v>8.2521962934137145E-16</v>
      </c>
      <c r="AY727" s="343">
        <f t="shared" ref="AY727:AY744" si="1862">2*IMREAL(K658)*COS(2*PI()*B658*45/Nt_input)-2*IMAGINARY(K658)*SIN(2*PI()*B658*45/Nt_input)</f>
        <v>-7.2846188672049524E-16</v>
      </c>
      <c r="AZ727" s="343">
        <f t="shared" ref="AZ727:AZ744" si="1863">2*IMREAL(K658)*COS(2*PI()*B658*46/Nt_input)-2*IMAGINARY(K658)*SIN(2*PI()*B658*46/Nt_input)</f>
        <v>6.2468865791272625E-16</v>
      </c>
      <c r="BA727" s="343">
        <f t="shared" ref="BA727:BA744" si="1864">2*IMREAL(K658)*COS(2*PI()*B658*47/Nt_input)-2*IMAGINARY(K658)*SIN(2*PI()*B658*47/Nt_input)</f>
        <v>-5.1489933583970069E-16</v>
      </c>
      <c r="BB727" s="343">
        <f t="shared" ref="BB727:BB744" si="1865">2*IMREAL(K658)*COS(2*PI()*B658*48/Nt_input)-2*IMAGINARY(K658)*SIN(2*PI()*B658*48/Nt_input)</f>
        <v>4.001512516899304E-16</v>
      </c>
      <c r="BC727" s="343">
        <f t="shared" ref="BC727:BC744" si="1866">2*IMREAL(K658)*COS(2*PI()*B658*49/Nt_input)-2*IMAGINARY(K658)*SIN(2*PI()*B658*49/Nt_input)</f>
        <v>-2.81549492241461E-16</v>
      </c>
      <c r="BD727" s="343">
        <f t="shared" ref="BD727:BD744" si="1867">2*IMREAL(K658)*COS(2*PI()*B658*50/Nt_input)-2*IMAGINARY(K658)*SIN(2*PI()*B658*50/Nt_input)</f>
        <v>1.6023625727209804E-16</v>
      </c>
      <c r="BE727" s="343">
        <f t="shared" ref="BE727:BE744" si="1868">2*IMREAL(K658)*COS(2*PI()*B658*51/Nt_input)-2*IMAGINARY(K658)*SIN(2*PI()*B658*51/Nt_input)</f>
        <v>-3.7379859551156292E-17</v>
      </c>
      <c r="BF727" s="343">
        <f t="shared" ref="BF727:BF744" si="1869">2*IMREAL(K658)*COS(2*PI()*B658*52/Nt_input)-2*IMAGINARY(K658)*SIN(2*PI()*B658*52/Nt_input)</f>
        <v>-8.5836526651172615E-17</v>
      </c>
      <c r="BG727" s="343">
        <f t="shared" ref="BG727:BG744" si="1870">2*IMREAL(K658)*COS(2*PI()*B658*53/Nt_input)-2*IMAGINARY(K658)*SIN(2*PI()*B658*53/Nt_input)</f>
        <v>2.0822626017883247E-16</v>
      </c>
      <c r="BH727" s="343">
        <f t="shared" ref="BH727:BH744" si="1871">2*IMREAL(K658)*COS(2*PI()*B658*54/Nt_input)-2*IMAGINARY(K658)*SIN(2*PI()*B658*54/Nt_input)</f>
        <v>-3.2861066099291749E-16</v>
      </c>
      <c r="BI727" s="343">
        <f t="shared" ref="BI727:BI744" si="1872">2*IMREAL(K658)*COS(2*PI()*B658*55/Nt_input)-2*IMAGINARY(K658)*SIN(2*PI()*B658*55/Nt_input)</f>
        <v>4.458303615047808E-16</v>
      </c>
      <c r="BJ727" s="343">
        <f t="shared" ref="BJ727:BJ744" si="1873">2*IMREAL(K658)*COS(2*PI()*B658*56/Nt_input)-2*IMAGINARY(K658)*SIN(2*PI()*B658*56/Nt_input)</f>
        <v>-5.5875647191968658E-16</v>
      </c>
      <c r="BK727" s="343">
        <f t="shared" ref="BK727:BK744" si="1874">2*IMREAL(K658)*COS(2*PI()*B658*57/Nt_input)-2*IMAGINARY(K658)*SIN(2*PI()*B658*57/Nt_input)</f>
        <v>6.6630145206264796E-16</v>
      </c>
      <c r="BL727" s="343">
        <f t="shared" ref="BL727:BL744" si="1875">2*IMREAL(K658)*COS(2*PI()*B658*58/Nt_input)-2*IMAGINARY(K658)*SIN(2*PI()*B658*58/Nt_input)</f>
        <v>-7.6742958498482183E-16</v>
      </c>
      <c r="BM727" s="343">
        <f t="shared" ref="BM727:BM744" si="1876">2*IMREAL(K658)*COS(2*PI()*B658*59/Nt_input)-2*IMAGINARY(K658)*SIN(2*PI()*B658*59/Nt_input)</f>
        <v>8.6116695148390683E-16</v>
      </c>
      <c r="BN727" s="343">
        <f t="shared" ref="BN727:BN744" si="1877">2*IMREAL(K658)*COS(2*PI()*B658*60/Nt_input)-2*IMAGINARY(K658)*SIN(2*PI()*B658*60/Nt_input)</f>
        <v>-9.4661080947846006E-16</v>
      </c>
      <c r="BO727" s="343">
        <f t="shared" ref="BO727:BO744" si="1878">2*IMREAL(K658)*COS(2*PI()*B658*61/Nt_input)-2*IMAGINARY(K658)*SIN(2*PI()*B658*61/Nt_input)</f>
        <v>1.0229382879076298E-15</v>
      </c>
      <c r="BP727" s="343">
        <f t="shared" ref="BP727:BP744" si="1879">2*IMREAL(K658)*COS(2*PI()*B658*62/Nt_input)-2*IMAGINARY(K658)*SIN(2*PI()*B658*62/Nt_input)</f>
        <v>-1.0894143114292993E-15</v>
      </c>
      <c r="BQ727" s="343">
        <f t="shared" ref="BQ727:BQ744" si="1880">2*IMREAL(K658)*COS(2*PI()*B658*63/Nt_input)-2*IMAGINARY(K658)*SIN(2*PI()*B658*63/Nt_input)</f>
        <v>1.1453986795974641E-15</v>
      </c>
      <c r="BR727" s="343">
        <f t="shared" ref="BR727:BR744" si="1881">2*IMREAL(K658)*COS(2*PI()*B658*64/Nt_input)-2*IMAGINARY(K658)*SIN(2*PI()*B658*64/Nt_input)</f>
        <v>-1.1903522323424955E-15</v>
      </c>
    </row>
    <row r="728" spans="2:70">
      <c r="B728" s="340">
        <v>34</v>
      </c>
      <c r="C728" s="340">
        <f t="shared" ref="C728:C758" si="1882">C727+Div_Nt_input</f>
        <v>1.0625000000000004E-2</v>
      </c>
      <c r="D728" s="341">
        <f t="shared" si="1817"/>
        <v>71.992892864552957</v>
      </c>
      <c r="E728" s="342" t="str">
        <f>AN694</f>
        <v>-0.00710713544704063</v>
      </c>
      <c r="F728" s="291">
        <v>34</v>
      </c>
      <c r="G728" s="343">
        <f t="shared" si="1818"/>
        <v>-3.105226292602155E-16</v>
      </c>
      <c r="H728" s="343">
        <f t="shared" si="1819"/>
        <v>2.4782134281343564E-16</v>
      </c>
      <c r="I728" s="343">
        <f t="shared" si="1820"/>
        <v>-1.7559642114214525E-16</v>
      </c>
      <c r="J728" s="343">
        <f t="shared" si="1821"/>
        <v>9.6623427481970391E-17</v>
      </c>
      <c r="K728" s="343">
        <f t="shared" si="1822"/>
        <v>-1.3937249690705869E-17</v>
      </c>
      <c r="L728" s="343">
        <f t="shared" si="1823"/>
        <v>-6.9284528790074318E-17</v>
      </c>
      <c r="M728" s="343">
        <f t="shared" si="1824"/>
        <v>1.4984374168466182E-16</v>
      </c>
      <c r="N728" s="343">
        <f t="shared" si="1825"/>
        <v>-2.2464454361964627E-16</v>
      </c>
      <c r="O728" s="343">
        <f t="shared" si="1826"/>
        <v>2.9081238172543927E-16</v>
      </c>
      <c r="P728" s="343">
        <f t="shared" si="1827"/>
        <v>-3.4580446309098634E-16</v>
      </c>
      <c r="Q728" s="343">
        <f t="shared" si="1828"/>
        <v>3.8750747286932458E-16</v>
      </c>
      <c r="R728" s="343">
        <f t="shared" si="1829"/>
        <v>-4.143187877819887E-16</v>
      </c>
      <c r="S728" s="343">
        <f t="shared" si="1830"/>
        <v>4.2520806403284353E-16</v>
      </c>
      <c r="T728" s="343">
        <f t="shared" si="1831"/>
        <v>-4.1975683284234603E-16</v>
      </c>
      <c r="U728" s="343">
        <f t="shared" si="1832"/>
        <v>3.9817458196806151E-16</v>
      </c>
      <c r="V728" s="343">
        <f t="shared" si="1833"/>
        <v>-3.6129070520762165E-16</v>
      </c>
      <c r="W728" s="343">
        <f t="shared" si="1834"/>
        <v>3.1052262926021426E-16</v>
      </c>
      <c r="X728" s="343">
        <f t="shared" si="1835"/>
        <v>-2.4782134281343574E-16</v>
      </c>
      <c r="Y728" s="343">
        <f t="shared" si="1836"/>
        <v>1.7559642114214468E-16</v>
      </c>
      <c r="Z728" s="343">
        <f t="shared" si="1837"/>
        <v>-9.6623427481971205E-17</v>
      </c>
      <c r="AA728" s="343">
        <f t="shared" si="1838"/>
        <v>1.3937249690702196E-17</v>
      </c>
      <c r="AB728" s="343">
        <f t="shared" si="1839"/>
        <v>6.928452879007491E-17</v>
      </c>
      <c r="AC728" s="343">
        <f t="shared" si="1840"/>
        <v>-1.4984374168466098E-16</v>
      </c>
      <c r="AD728" s="343">
        <f t="shared" si="1841"/>
        <v>2.2464454361964937E-16</v>
      </c>
      <c r="AE728" s="343">
        <f t="shared" si="1842"/>
        <v>-2.9081238172544085E-16</v>
      </c>
      <c r="AF728" s="343">
        <f t="shared" si="1843"/>
        <v>3.4580446309098669E-16</v>
      </c>
      <c r="AG728" s="343">
        <f t="shared" si="1844"/>
        <v>-3.8750747286932359E-16</v>
      </c>
      <c r="AH728" s="343">
        <f t="shared" si="1845"/>
        <v>4.143187877819889E-16</v>
      </c>
      <c r="AI728" s="343">
        <f t="shared" si="1846"/>
        <v>-4.2520806403284358E-16</v>
      </c>
      <c r="AJ728" s="343">
        <f t="shared" si="1847"/>
        <v>4.1975683284234632E-16</v>
      </c>
      <c r="AK728" s="343">
        <f t="shared" si="1848"/>
        <v>-3.9817458196806023E-16</v>
      </c>
      <c r="AL728" s="343">
        <f t="shared" si="1849"/>
        <v>3.6129070520762136E-16</v>
      </c>
      <c r="AM728" s="343">
        <f t="shared" si="1850"/>
        <v>-3.1052262926021589E-16</v>
      </c>
      <c r="AN728" s="343">
        <f t="shared" si="1851"/>
        <v>2.4782134281343274E-16</v>
      </c>
      <c r="AO728" s="343">
        <f t="shared" si="1852"/>
        <v>-1.7559642114214409E-16</v>
      </c>
      <c r="AP728" s="343">
        <f t="shared" si="1853"/>
        <v>9.6623427481970638E-17</v>
      </c>
      <c r="AQ728" s="343">
        <f t="shared" si="1854"/>
        <v>-1.393724969070158E-17</v>
      </c>
      <c r="AR728" s="343">
        <f t="shared" si="1855"/>
        <v>-6.9284528790075551E-17</v>
      </c>
      <c r="AS728" s="343">
        <f t="shared" si="1856"/>
        <v>1.4984374168466724E-16</v>
      </c>
      <c r="AT728" s="343">
        <f t="shared" si="1857"/>
        <v>-2.2464454361964479E-16</v>
      </c>
      <c r="AU728" s="343">
        <f t="shared" si="1858"/>
        <v>2.9081238172544129E-16</v>
      </c>
      <c r="AV728" s="343">
        <f t="shared" si="1859"/>
        <v>-3.4580446309099053E-16</v>
      </c>
      <c r="AW728" s="343">
        <f t="shared" si="1860"/>
        <v>3.8750747286932379E-16</v>
      </c>
      <c r="AX728" s="343">
        <f t="shared" si="1861"/>
        <v>-4.14318787781989E-16</v>
      </c>
      <c r="AY728" s="343">
        <f t="shared" si="1862"/>
        <v>4.2520806403284382E-16</v>
      </c>
      <c r="AZ728" s="343">
        <f t="shared" si="1863"/>
        <v>-4.1975683284234623E-16</v>
      </c>
      <c r="BA728" s="343">
        <f t="shared" si="1864"/>
        <v>3.9817458196806003E-16</v>
      </c>
      <c r="BB728" s="343">
        <f t="shared" si="1865"/>
        <v>-3.6129070520761781E-16</v>
      </c>
      <c r="BC728" s="343">
        <f t="shared" si="1866"/>
        <v>3.105226292602155E-16</v>
      </c>
      <c r="BD728" s="343">
        <f t="shared" si="1867"/>
        <v>-2.4782134281343224E-16</v>
      </c>
      <c r="BE728" s="343">
        <f t="shared" si="1868"/>
        <v>1.7559642114214902E-16</v>
      </c>
      <c r="BF728" s="343">
        <f t="shared" si="1869"/>
        <v>-9.6623427481970071E-17</v>
      </c>
      <c r="BG728" s="343">
        <f t="shared" si="1870"/>
        <v>1.3937249690700964E-17</v>
      </c>
      <c r="BH728" s="343">
        <f t="shared" si="1871"/>
        <v>6.9284528790070177E-17</v>
      </c>
      <c r="BI728" s="343">
        <f t="shared" si="1872"/>
        <v>-1.4984374168466216E-16</v>
      </c>
      <c r="BJ728" s="343">
        <f t="shared" si="1873"/>
        <v>2.2464454361965046E-16</v>
      </c>
      <c r="BK728" s="343">
        <f t="shared" si="1874"/>
        <v>-2.9081238172543735E-16</v>
      </c>
      <c r="BL728" s="343">
        <f t="shared" si="1875"/>
        <v>3.4580446309098738E-16</v>
      </c>
      <c r="BM728" s="343">
        <f t="shared" si="1876"/>
        <v>-3.875074728693266E-16</v>
      </c>
      <c r="BN728" s="343">
        <f t="shared" si="1877"/>
        <v>4.1431878778198776E-16</v>
      </c>
      <c r="BO728" s="343">
        <f t="shared" si="1878"/>
        <v>-4.2520806403284363E-16</v>
      </c>
      <c r="BP728" s="343">
        <f t="shared" si="1879"/>
        <v>4.1975683284234514E-16</v>
      </c>
      <c r="BQ728" s="343">
        <f t="shared" si="1880"/>
        <v>-3.981745819680619E-16</v>
      </c>
      <c r="BR728" s="343">
        <f t="shared" si="1881"/>
        <v>3.6129070520762067E-16</v>
      </c>
    </row>
    <row r="729" spans="2:70">
      <c r="B729" s="340">
        <v>35</v>
      </c>
      <c r="C729" s="340">
        <f t="shared" si="1882"/>
        <v>1.0937500000000005E-2</v>
      </c>
      <c r="D729" s="341">
        <f t="shared" si="1817"/>
        <v>71.992680098862067</v>
      </c>
      <c r="E729" s="342" t="str">
        <f>AO694</f>
        <v>-0.00731990113792738</v>
      </c>
      <c r="F729" s="291">
        <v>35</v>
      </c>
      <c r="G729" s="343">
        <f t="shared" si="1818"/>
        <v>-2.3937032973566315E-18</v>
      </c>
      <c r="H729" s="343">
        <f t="shared" si="1819"/>
        <v>-6.4423648773895025E-18</v>
      </c>
      <c r="I729" s="343">
        <f t="shared" si="1820"/>
        <v>1.4723620914713657E-17</v>
      </c>
      <c r="J729" s="343">
        <f t="shared" si="1821"/>
        <v>-2.1736888605250168E-17</v>
      </c>
      <c r="K729" s="343">
        <f t="shared" si="1822"/>
        <v>2.6878190044649803E-17</v>
      </c>
      <c r="L729" s="343">
        <f t="shared" si="1823"/>
        <v>-2.9704759805152466E-17</v>
      </c>
      <c r="M729" s="343">
        <f t="shared" si="1824"/>
        <v>2.9973175596924611E-17</v>
      </c>
      <c r="N729" s="343">
        <f t="shared" si="1825"/>
        <v>-2.7660321632210529E-17</v>
      </c>
      <c r="O729" s="343">
        <f t="shared" si="1826"/>
        <v>2.2965379341452251E-17</v>
      </c>
      <c r="P729" s="343">
        <f t="shared" si="1827"/>
        <v>-1.6292674002243191E-17</v>
      </c>
      <c r="Q729" s="343">
        <f t="shared" si="1828"/>
        <v>8.2168545179118199E-18</v>
      </c>
      <c r="R729" s="343">
        <f t="shared" si="1829"/>
        <v>5.6659496017689237E-19</v>
      </c>
      <c r="S729" s="343">
        <f t="shared" si="1830"/>
        <v>-9.3012496607433185E-18</v>
      </c>
      <c r="T729" s="343">
        <f t="shared" si="1831"/>
        <v>1.7234886985984727E-17</v>
      </c>
      <c r="U729" s="343">
        <f t="shared" si="1832"/>
        <v>-2.3684267416606493E-17</v>
      </c>
      <c r="V729" s="343">
        <f t="shared" si="1833"/>
        <v>2.8093974640452955E-17</v>
      </c>
      <c r="W729" s="343">
        <f t="shared" si="1834"/>
        <v>-3.0084247632367951E-17</v>
      </c>
      <c r="X729" s="343">
        <f t="shared" si="1835"/>
        <v>2.9483685418685259E-17</v>
      </c>
      <c r="Y729" s="343">
        <f t="shared" si="1836"/>
        <v>-2.6344008013990969E-17</v>
      </c>
      <c r="Z729" s="343">
        <f t="shared" si="1837"/>
        <v>2.0935602328195997E-17</v>
      </c>
      <c r="AA729" s="343">
        <f t="shared" si="1838"/>
        <v>-1.3724236627408527E-17</v>
      </c>
      <c r="AB729" s="343">
        <f t="shared" si="1839"/>
        <v>5.3309488836055693E-18</v>
      </c>
      <c r="AC729" s="343">
        <f t="shared" si="1840"/>
        <v>3.5214365985114155E-18</v>
      </c>
      <c r="AD729" s="343">
        <f t="shared" si="1841"/>
        <v>-1.2070558325283958E-17</v>
      </c>
      <c r="AE729" s="343">
        <f t="shared" si="1842"/>
        <v>1.9580171674033095E-17</v>
      </c>
      <c r="AF729" s="343">
        <f t="shared" si="1843"/>
        <v>-2.5403553785603399E-17</v>
      </c>
      <c r="AG729" s="343">
        <f t="shared" si="1844"/>
        <v>2.9039198902739787E-17</v>
      </c>
      <c r="AH729" s="343">
        <f t="shared" si="1845"/>
        <v>-3.0174007709161137E-17</v>
      </c>
      <c r="AI729" s="343">
        <f t="shared" si="1846"/>
        <v>2.8710251232442076E-17</v>
      </c>
      <c r="AJ729" s="343">
        <f t="shared" si="1847"/>
        <v>-2.4773987197497114E-17</v>
      </c>
      <c r="AK729" s="343">
        <f t="shared" si="1848"/>
        <v>1.8704204019954847E-17</v>
      </c>
      <c r="AL729" s="343">
        <f t="shared" si="1849"/>
        <v>-1.1023627351421221E-17</v>
      </c>
      <c r="AM729" s="343">
        <f t="shared" si="1850"/>
        <v>2.3937032973566808E-18</v>
      </c>
      <c r="AN729" s="343">
        <f t="shared" si="1851"/>
        <v>6.4423648773892175E-18</v>
      </c>
      <c r="AO729" s="343">
        <f t="shared" si="1852"/>
        <v>-1.472362091471354E-17</v>
      </c>
      <c r="AP729" s="343">
        <f t="shared" si="1853"/>
        <v>2.173688860524993E-17</v>
      </c>
      <c r="AQ729" s="343">
        <f t="shared" si="1854"/>
        <v>-2.6878190044649744E-17</v>
      </c>
      <c r="AR729" s="343">
        <f t="shared" si="1855"/>
        <v>2.970475980515246E-17</v>
      </c>
      <c r="AS729" s="343">
        <f t="shared" si="1856"/>
        <v>-2.9973175596924636E-17</v>
      </c>
      <c r="AT729" s="343">
        <f t="shared" si="1857"/>
        <v>2.7660321632210707E-17</v>
      </c>
      <c r="AU729" s="343">
        <f t="shared" si="1858"/>
        <v>-2.2965379341452125E-17</v>
      </c>
      <c r="AV729" s="343">
        <f t="shared" si="1859"/>
        <v>1.6292674002243209E-17</v>
      </c>
      <c r="AW729" s="343">
        <f t="shared" si="1860"/>
        <v>-8.2168545179120464E-18</v>
      </c>
      <c r="AX729" s="343">
        <f t="shared" si="1861"/>
        <v>-5.6659496017622677E-19</v>
      </c>
      <c r="AY729" s="343">
        <f t="shared" si="1862"/>
        <v>9.3012496607432985E-18</v>
      </c>
      <c r="AZ729" s="343">
        <f t="shared" si="1863"/>
        <v>-1.7234886985984533E-17</v>
      </c>
      <c r="BA729" s="343">
        <f t="shared" si="1864"/>
        <v>2.3684267416606213E-17</v>
      </c>
      <c r="BB729" s="343">
        <f t="shared" si="1865"/>
        <v>-2.8093974640453023E-17</v>
      </c>
      <c r="BC729" s="343">
        <f t="shared" si="1866"/>
        <v>3.0084247632367951E-17</v>
      </c>
      <c r="BD729" s="343">
        <f t="shared" si="1867"/>
        <v>-2.9483685418685309E-17</v>
      </c>
      <c r="BE729" s="343">
        <f t="shared" si="1868"/>
        <v>2.6344008013991293E-17</v>
      </c>
      <c r="BF729" s="343">
        <f t="shared" si="1869"/>
        <v>-2.0935602328195855E-17</v>
      </c>
      <c r="BG729" s="343">
        <f t="shared" si="1870"/>
        <v>1.3724236627408738E-17</v>
      </c>
      <c r="BH729" s="343">
        <f t="shared" si="1871"/>
        <v>-5.330948883605802E-18</v>
      </c>
      <c r="BI729" s="343">
        <f t="shared" si="1872"/>
        <v>-3.521436598510753E-18</v>
      </c>
      <c r="BJ729" s="343">
        <f t="shared" si="1873"/>
        <v>1.2070558325283739E-17</v>
      </c>
      <c r="BK729" s="343">
        <f t="shared" si="1874"/>
        <v>-1.9580171674032916E-17</v>
      </c>
      <c r="BL729" s="343">
        <f t="shared" si="1875"/>
        <v>2.5403553785603044E-17</v>
      </c>
      <c r="BM729" s="343">
        <f t="shared" si="1876"/>
        <v>-2.9039198902739836E-17</v>
      </c>
      <c r="BN729" s="343">
        <f t="shared" si="1877"/>
        <v>3.0174007709161143E-17</v>
      </c>
      <c r="BO729" s="343">
        <f t="shared" si="1878"/>
        <v>-2.8710251232442144E-17</v>
      </c>
      <c r="BP729" s="343">
        <f t="shared" si="1879"/>
        <v>2.4773987197497496E-17</v>
      </c>
      <c r="BQ729" s="343">
        <f t="shared" si="1880"/>
        <v>-1.8704204019954699E-17</v>
      </c>
      <c r="BR729" s="343">
        <f t="shared" si="1881"/>
        <v>1.1023627351421441E-17</v>
      </c>
    </row>
    <row r="730" spans="2:70">
      <c r="B730" s="340">
        <v>36</v>
      </c>
      <c r="C730" s="340">
        <f t="shared" si="1882"/>
        <v>1.1250000000000005E-2</v>
      </c>
      <c r="D730" s="341">
        <f t="shared" si="1817"/>
        <v>71.992537827820613</v>
      </c>
      <c r="E730" s="342" t="str">
        <f>AP694</f>
        <v>-0.00746217217938112</v>
      </c>
      <c r="F730" s="291">
        <v>36</v>
      </c>
      <c r="G730" s="343">
        <f t="shared" si="1818"/>
        <v>-3.1453992821051616E-16</v>
      </c>
      <c r="H730" s="343">
        <f t="shared" si="1819"/>
        <v>3.3989348717414675E-16</v>
      </c>
      <c r="I730" s="343">
        <f t="shared" si="1820"/>
        <v>-3.1350134385764744E-16</v>
      </c>
      <c r="J730" s="343">
        <f t="shared" si="1821"/>
        <v>2.3938146283558014E-16</v>
      </c>
      <c r="K730" s="343">
        <f t="shared" si="1822"/>
        <v>-1.2881792409515995E-16</v>
      </c>
      <c r="L730" s="343">
        <f t="shared" si="1823"/>
        <v>-1.3569758513579802E-18</v>
      </c>
      <c r="M730" s="343">
        <f t="shared" si="1824"/>
        <v>1.3132528852552442E-16</v>
      </c>
      <c r="N730" s="343">
        <f t="shared" si="1825"/>
        <v>-2.4130051648838376E-16</v>
      </c>
      <c r="O730" s="343">
        <f t="shared" si="1826"/>
        <v>3.1453992821051587E-16</v>
      </c>
      <c r="P730" s="343">
        <f t="shared" si="1827"/>
        <v>-3.3989348717414675E-16</v>
      </c>
      <c r="Q730" s="343">
        <f t="shared" si="1828"/>
        <v>3.1350134385764714E-16</v>
      </c>
      <c r="R730" s="343">
        <f t="shared" si="1829"/>
        <v>-2.3938146283558083E-16</v>
      </c>
      <c r="S730" s="343">
        <f t="shared" si="1830"/>
        <v>1.2881792409516032E-16</v>
      </c>
      <c r="T730" s="343">
        <f t="shared" si="1831"/>
        <v>1.3569758513587691E-18</v>
      </c>
      <c r="U730" s="343">
        <f t="shared" si="1832"/>
        <v>-1.3132528852552299E-16</v>
      </c>
      <c r="V730" s="343">
        <f t="shared" si="1833"/>
        <v>2.4130051648838346E-16</v>
      </c>
      <c r="W730" s="343">
        <f t="shared" si="1834"/>
        <v>-3.1453992821051616E-16</v>
      </c>
      <c r="X730" s="343">
        <f t="shared" si="1835"/>
        <v>3.3989348717414675E-16</v>
      </c>
      <c r="Y730" s="343">
        <f t="shared" si="1836"/>
        <v>-3.1350134385764778E-16</v>
      </c>
      <c r="Z730" s="343">
        <f t="shared" si="1837"/>
        <v>2.3938146283558024E-16</v>
      </c>
      <c r="AA730" s="343">
        <f t="shared" si="1838"/>
        <v>-1.2881792409515953E-16</v>
      </c>
      <c r="AB730" s="343">
        <f t="shared" si="1839"/>
        <v>-1.3569758513596319E-18</v>
      </c>
      <c r="AC730" s="343">
        <f t="shared" si="1840"/>
        <v>1.3132528852552151E-16</v>
      </c>
      <c r="AD730" s="343">
        <f t="shared" si="1841"/>
        <v>-2.4130051648838238E-16</v>
      </c>
      <c r="AE730" s="343">
        <f t="shared" si="1842"/>
        <v>3.1453992821051557E-16</v>
      </c>
      <c r="AF730" s="343">
        <f t="shared" si="1843"/>
        <v>-3.3989348717414675E-16</v>
      </c>
      <c r="AG730" s="343">
        <f t="shared" si="1844"/>
        <v>3.1350134385764739E-16</v>
      </c>
      <c r="AH730" s="343">
        <f t="shared" si="1845"/>
        <v>-2.3938146283557964E-16</v>
      </c>
      <c r="AI730" s="343">
        <f t="shared" si="1846"/>
        <v>1.2881792409516325E-16</v>
      </c>
      <c r="AJ730" s="343">
        <f t="shared" si="1847"/>
        <v>1.3569758513556383E-18</v>
      </c>
      <c r="AK730" s="343">
        <f t="shared" si="1848"/>
        <v>-1.313252885255223E-16</v>
      </c>
      <c r="AL730" s="343">
        <f t="shared" si="1849"/>
        <v>2.4130051648838297E-16</v>
      </c>
      <c r="AM730" s="343">
        <f t="shared" si="1850"/>
        <v>-3.1453992821051587E-16</v>
      </c>
      <c r="AN730" s="343">
        <f t="shared" si="1851"/>
        <v>3.3989348717414675E-16</v>
      </c>
      <c r="AO730" s="343">
        <f t="shared" si="1852"/>
        <v>-3.1350134385764709E-16</v>
      </c>
      <c r="AP730" s="343">
        <f t="shared" si="1853"/>
        <v>2.3938146283558245E-16</v>
      </c>
      <c r="AQ730" s="343">
        <f t="shared" si="1854"/>
        <v>-1.2881792409516246E-16</v>
      </c>
      <c r="AR730" s="343">
        <f t="shared" si="1855"/>
        <v>-1.3569758513564518E-18</v>
      </c>
      <c r="AS730" s="343">
        <f t="shared" si="1856"/>
        <v>1.3132528852552304E-16</v>
      </c>
      <c r="AT730" s="343">
        <f t="shared" si="1857"/>
        <v>-2.4130051648838351E-16</v>
      </c>
      <c r="AU730" s="343">
        <f t="shared" si="1858"/>
        <v>3.1453992821051621E-16</v>
      </c>
      <c r="AV730" s="343">
        <f t="shared" si="1859"/>
        <v>-3.3989348717414675E-16</v>
      </c>
      <c r="AW730" s="343">
        <f t="shared" si="1860"/>
        <v>3.1350134385764675E-16</v>
      </c>
      <c r="AX730" s="343">
        <f t="shared" si="1861"/>
        <v>-2.3938146283557846E-16</v>
      </c>
      <c r="AY730" s="343">
        <f t="shared" si="1862"/>
        <v>1.2881792409516616E-16</v>
      </c>
      <c r="AZ730" s="343">
        <f t="shared" si="1863"/>
        <v>1.3569758513524829E-18</v>
      </c>
      <c r="BA730" s="343">
        <f t="shared" si="1864"/>
        <v>-1.3132528852551937E-16</v>
      </c>
      <c r="BB730" s="343">
        <f t="shared" si="1865"/>
        <v>2.413005164883807E-16</v>
      </c>
      <c r="BC730" s="343">
        <f t="shared" si="1866"/>
        <v>-3.1453992821051463E-16</v>
      </c>
      <c r="BD730" s="343">
        <f t="shared" si="1867"/>
        <v>3.3989348717414675E-16</v>
      </c>
      <c r="BE730" s="343">
        <f t="shared" si="1868"/>
        <v>-3.1350134385764828E-16</v>
      </c>
      <c r="BF730" s="343">
        <f t="shared" si="1869"/>
        <v>2.3938146283558127E-16</v>
      </c>
      <c r="BG730" s="343">
        <f t="shared" si="1870"/>
        <v>-1.2881792409516093E-16</v>
      </c>
      <c r="BH730" s="343">
        <f t="shared" si="1871"/>
        <v>-1.3569758513581281E-18</v>
      </c>
      <c r="BI730" s="343">
        <f t="shared" si="1872"/>
        <v>1.3132528852552457E-16</v>
      </c>
      <c r="BJ730" s="343">
        <f t="shared" si="1873"/>
        <v>-2.413005164883847E-16</v>
      </c>
      <c r="BK730" s="343">
        <f t="shared" si="1874"/>
        <v>3.145399282105168E-16</v>
      </c>
      <c r="BL730" s="343">
        <f t="shared" si="1875"/>
        <v>-3.3989348717414675E-16</v>
      </c>
      <c r="BM730" s="343">
        <f t="shared" si="1876"/>
        <v>3.1350134385764985E-16</v>
      </c>
      <c r="BN730" s="343">
        <f t="shared" si="1877"/>
        <v>-2.3938146283558413E-16</v>
      </c>
      <c r="BO730" s="343">
        <f t="shared" si="1878"/>
        <v>1.288179240951646E-16</v>
      </c>
      <c r="BP730" s="343">
        <f t="shared" si="1879"/>
        <v>1.3569758513541345E-18</v>
      </c>
      <c r="BQ730" s="343">
        <f t="shared" si="1880"/>
        <v>-1.3132528852552094E-16</v>
      </c>
      <c r="BR730" s="343">
        <f t="shared" si="1881"/>
        <v>2.4130051648838189E-16</v>
      </c>
    </row>
    <row r="731" spans="2:70">
      <c r="B731" s="340">
        <v>37</v>
      </c>
      <c r="C731" s="340">
        <f t="shared" si="1882"/>
        <v>1.1562500000000005E-2</v>
      </c>
      <c r="D731" s="341">
        <f t="shared" si="1817"/>
        <v>71.992467421576492</v>
      </c>
      <c r="E731" s="342" t="str">
        <f>AQ694</f>
        <v>-0.00753257842351444</v>
      </c>
      <c r="F731" s="291">
        <v>37</v>
      </c>
      <c r="G731" s="343">
        <f t="shared" si="1818"/>
        <v>4.6398984457324952E-16</v>
      </c>
      <c r="H731" s="343">
        <f t="shared" si="1819"/>
        <v>-2.9460019817897796E-16</v>
      </c>
      <c r="I731" s="343">
        <f t="shared" si="1820"/>
        <v>5.563851393731088E-17</v>
      </c>
      <c r="J731" s="343">
        <f t="shared" si="1821"/>
        <v>1.9646262106286441E-16</v>
      </c>
      <c r="K731" s="343">
        <f t="shared" si="1822"/>
        <v>-4.0216764026721659E-16</v>
      </c>
      <c r="L731" s="343">
        <f t="shared" si="1823"/>
        <v>5.1289776650605273E-16</v>
      </c>
      <c r="M731" s="343">
        <f t="shared" si="1824"/>
        <v>-5.0250325316971341E-16</v>
      </c>
      <c r="N731" s="343">
        <f t="shared" si="1825"/>
        <v>3.7343884224313813E-16</v>
      </c>
      <c r="O731" s="343">
        <f t="shared" si="1826"/>
        <v>-1.5618405864599583E-16</v>
      </c>
      <c r="P731" s="343">
        <f t="shared" si="1827"/>
        <v>-9.7954757298869374E-17</v>
      </c>
      <c r="Q731" s="343">
        <f t="shared" si="1828"/>
        <v>3.2896082545790913E-16</v>
      </c>
      <c r="R731" s="343">
        <f t="shared" si="1829"/>
        <v>-4.8228033691896308E-16</v>
      </c>
      <c r="S731" s="343">
        <f t="shared" si="1830"/>
        <v>5.2170574355393683E-16</v>
      </c>
      <c r="T731" s="343">
        <f t="shared" si="1831"/>
        <v>-4.3792644102680896E-16</v>
      </c>
      <c r="U731" s="343">
        <f t="shared" si="1832"/>
        <v>2.5072753756994172E-16</v>
      </c>
      <c r="V731" s="343">
        <f t="shared" si="1833"/>
        <v>-4.3174528544568364E-18</v>
      </c>
      <c r="W731" s="343">
        <f t="shared" si="1834"/>
        <v>-2.4311223060960776E-16</v>
      </c>
      <c r="X731" s="343">
        <f t="shared" si="1835"/>
        <v>4.3312914445000549E-16</v>
      </c>
      <c r="Y731" s="343">
        <f t="shared" si="1836"/>
        <v>-5.2085937478933328E-16</v>
      </c>
      <c r="Z731" s="343">
        <f t="shared" si="1837"/>
        <v>4.8558477227380057E-16</v>
      </c>
      <c r="AA731" s="343">
        <f t="shared" si="1838"/>
        <v>-3.356356978346981E-16</v>
      </c>
      <c r="AB731" s="343">
        <f t="shared" si="1839"/>
        <v>1.0642374571584174E-16</v>
      </c>
      <c r="AC731" s="343">
        <f t="shared" si="1840"/>
        <v>1.47920969077892E-16</v>
      </c>
      <c r="AD731" s="343">
        <f t="shared" si="1841"/>
        <v>-3.673330418614589E-16</v>
      </c>
      <c r="AE731" s="343">
        <f t="shared" si="1842"/>
        <v>4.9999667235287867E-16</v>
      </c>
      <c r="AF731" s="343">
        <f t="shared" si="1843"/>
        <v>-5.1458235304138404E-16</v>
      </c>
      <c r="AG731" s="343">
        <f t="shared" si="1844"/>
        <v>4.0764556645834008E-16</v>
      </c>
      <c r="AH731" s="343">
        <f t="shared" si="1845"/>
        <v>-2.0444023371249117E-16</v>
      </c>
      <c r="AI731" s="343">
        <f t="shared" si="1846"/>
        <v>-4.7045187659548208E-17</v>
      </c>
      <c r="AJ731" s="343">
        <f t="shared" si="1847"/>
        <v>2.8742053647692003E-16</v>
      </c>
      <c r="AK731" s="343">
        <f t="shared" si="1848"/>
        <v>-4.599193781992678E-16</v>
      </c>
      <c r="AL731" s="343">
        <f t="shared" si="1849"/>
        <v>5.2380482256269597E-16</v>
      </c>
      <c r="AM731" s="343">
        <f t="shared" si="1850"/>
        <v>-4.6398984457325031E-16</v>
      </c>
      <c r="AN731" s="343">
        <f t="shared" si="1851"/>
        <v>2.9460019817897994E-16</v>
      </c>
      <c r="AO731" s="343">
        <f t="shared" si="1852"/>
        <v>-5.5638513937314158E-17</v>
      </c>
      <c r="AP731" s="343">
        <f t="shared" si="1853"/>
        <v>-1.9646262106286044E-16</v>
      </c>
      <c r="AQ731" s="343">
        <f t="shared" si="1854"/>
        <v>4.0216764026721861E-16</v>
      </c>
      <c r="AR731" s="343">
        <f t="shared" si="1855"/>
        <v>-5.1289776650605155E-16</v>
      </c>
      <c r="AS731" s="343">
        <f t="shared" si="1856"/>
        <v>5.0250325316971361E-16</v>
      </c>
      <c r="AT731" s="343">
        <f t="shared" si="1857"/>
        <v>-3.7343884224314375E-16</v>
      </c>
      <c r="AU731" s="343">
        <f t="shared" si="1858"/>
        <v>1.5618405864599632E-16</v>
      </c>
      <c r="AV731" s="343">
        <f t="shared" si="1859"/>
        <v>9.7954757298876178E-17</v>
      </c>
      <c r="AW731" s="343">
        <f t="shared" si="1860"/>
        <v>-3.2896082545790587E-16</v>
      </c>
      <c r="AX731" s="343">
        <f t="shared" si="1861"/>
        <v>4.8228033691896436E-16</v>
      </c>
      <c r="AY731" s="343">
        <f t="shared" si="1862"/>
        <v>-5.2170574355393723E-16</v>
      </c>
      <c r="AZ731" s="343">
        <f t="shared" si="1863"/>
        <v>4.3792644102680926E-16</v>
      </c>
      <c r="BA731" s="343">
        <f t="shared" si="1864"/>
        <v>-2.5072753756994872E-16</v>
      </c>
      <c r="BB731" s="343">
        <f t="shared" si="1865"/>
        <v>4.3174528544573502E-18</v>
      </c>
      <c r="BC731" s="343">
        <f t="shared" si="1866"/>
        <v>2.4311223060961387E-16</v>
      </c>
      <c r="BD731" s="343">
        <f t="shared" si="1867"/>
        <v>-4.3312914445000529E-16</v>
      </c>
      <c r="BE731" s="343">
        <f t="shared" si="1868"/>
        <v>5.2085937478933407E-16</v>
      </c>
      <c r="BF731" s="343">
        <f t="shared" si="1869"/>
        <v>-4.8558477227380067E-16</v>
      </c>
      <c r="BG731" s="343">
        <f t="shared" si="1870"/>
        <v>3.356356978346985E-16</v>
      </c>
      <c r="BH731" s="343">
        <f t="shared" si="1871"/>
        <v>-1.0642374571584953E-16</v>
      </c>
      <c r="BI731" s="343">
        <f t="shared" si="1872"/>
        <v>-1.4792096907789151E-16</v>
      </c>
      <c r="BJ731" s="343">
        <f t="shared" si="1873"/>
        <v>3.6733304186146378E-16</v>
      </c>
      <c r="BK731" s="343">
        <f t="shared" si="1874"/>
        <v>-4.9999667235287847E-16</v>
      </c>
      <c r="BL731" s="343">
        <f t="shared" si="1875"/>
        <v>5.1458235304138266E-16</v>
      </c>
      <c r="BM731" s="343">
        <f t="shared" si="1876"/>
        <v>-4.0764556645834037E-16</v>
      </c>
      <c r="BN731" s="343">
        <f t="shared" si="1877"/>
        <v>2.0444023371249162E-16</v>
      </c>
      <c r="BO731" s="343">
        <f t="shared" si="1878"/>
        <v>4.7045187659540289E-17</v>
      </c>
      <c r="BP731" s="343">
        <f t="shared" si="1879"/>
        <v>-2.8742053647691963E-16</v>
      </c>
      <c r="BQ731" s="343">
        <f t="shared" si="1880"/>
        <v>4.5991937819926406E-16</v>
      </c>
      <c r="BR731" s="343">
        <f t="shared" si="1881"/>
        <v>-5.2380482256269597E-16</v>
      </c>
    </row>
    <row r="732" spans="2:70">
      <c r="B732" s="340">
        <v>38</v>
      </c>
      <c r="C732" s="340">
        <f t="shared" si="1882"/>
        <v>1.1875000000000005E-2</v>
      </c>
      <c r="D732" s="341">
        <f t="shared" si="1817"/>
        <v>71.992469558180289</v>
      </c>
      <c r="E732" s="342" t="str">
        <f>AR694</f>
        <v>-0.00753044181970435</v>
      </c>
      <c r="F732" s="291">
        <v>38</v>
      </c>
      <c r="G732" s="343">
        <f t="shared" si="1818"/>
        <v>1.7897944295031243E-16</v>
      </c>
      <c r="H732" s="343">
        <f t="shared" si="1819"/>
        <v>-1.5307640106856224E-16</v>
      </c>
      <c r="I732" s="343">
        <f t="shared" si="1820"/>
        <v>7.5577308747980372E-17</v>
      </c>
      <c r="J732" s="343">
        <f t="shared" si="1821"/>
        <v>2.7395929861456197E-17</v>
      </c>
      <c r="K732" s="343">
        <f t="shared" si="1822"/>
        <v>-1.2113507510912604E-16</v>
      </c>
      <c r="L732" s="343">
        <f t="shared" si="1823"/>
        <v>1.7404433801299292E-16</v>
      </c>
      <c r="M732" s="343">
        <f t="shared" si="1824"/>
        <v>-1.6829008139310706E-16</v>
      </c>
      <c r="N732" s="343">
        <f t="shared" si="1825"/>
        <v>1.0581183944758802E-16</v>
      </c>
      <c r="O732" s="343">
        <f t="shared" si="1826"/>
        <v>-7.6685768519031208E-18</v>
      </c>
      <c r="P732" s="343">
        <f t="shared" si="1827"/>
        <v>-9.3059462203659742E-17</v>
      </c>
      <c r="Q732" s="343">
        <f t="shared" si="1828"/>
        <v>1.6242080677102304E-16</v>
      </c>
      <c r="R732" s="343">
        <f t="shared" si="1829"/>
        <v>-1.7703646826787943E-16</v>
      </c>
      <c r="S732" s="343">
        <f t="shared" si="1830"/>
        <v>1.3198008049718778E-16</v>
      </c>
      <c r="T732" s="343">
        <f t="shared" si="1831"/>
        <v>-4.2438384457432477E-17</v>
      </c>
      <c r="U732" s="343">
        <f t="shared" si="1832"/>
        <v>-6.1407626354053235E-17</v>
      </c>
      <c r="V732" s="343">
        <f t="shared" si="1833"/>
        <v>1.4455553501148078E-16</v>
      </c>
      <c r="W732" s="343">
        <f t="shared" si="1834"/>
        <v>-1.7897944295031238E-16</v>
      </c>
      <c r="X732" s="343">
        <f t="shared" si="1835"/>
        <v>1.5307640106856246E-16</v>
      </c>
      <c r="Y732" s="343">
        <f t="shared" si="1836"/>
        <v>-7.5577308747981629E-17</v>
      </c>
      <c r="Z732" s="343">
        <f t="shared" si="1837"/>
        <v>-2.7395929861456419E-17</v>
      </c>
      <c r="AA732" s="343">
        <f t="shared" si="1838"/>
        <v>1.2113507510912526E-16</v>
      </c>
      <c r="AB732" s="343">
        <f t="shared" si="1839"/>
        <v>-1.7404433801299252E-16</v>
      </c>
      <c r="AC732" s="343">
        <f t="shared" si="1840"/>
        <v>1.6829008139310701E-16</v>
      </c>
      <c r="AD732" s="343">
        <f t="shared" si="1841"/>
        <v>-1.0581183944758887E-16</v>
      </c>
      <c r="AE732" s="343">
        <f t="shared" si="1842"/>
        <v>7.6685768519054504E-18</v>
      </c>
      <c r="AF732" s="343">
        <f t="shared" si="1843"/>
        <v>9.3059462203658818E-17</v>
      </c>
      <c r="AG732" s="343">
        <f t="shared" si="1844"/>
        <v>-1.6242080677102262E-16</v>
      </c>
      <c r="AH732" s="343">
        <f t="shared" si="1845"/>
        <v>1.7703646826787978E-16</v>
      </c>
      <c r="AI732" s="343">
        <f t="shared" si="1846"/>
        <v>-1.319800804971885E-16</v>
      </c>
      <c r="AJ732" s="343">
        <f t="shared" si="1847"/>
        <v>4.2438384457433494E-17</v>
      </c>
      <c r="AK732" s="343">
        <f t="shared" si="1848"/>
        <v>6.1407626354053445E-17</v>
      </c>
      <c r="AL732" s="343">
        <f t="shared" si="1849"/>
        <v>-1.4455553501148016E-16</v>
      </c>
      <c r="AM732" s="343">
        <f t="shared" si="1850"/>
        <v>1.7897944295031228E-16</v>
      </c>
      <c r="AN732" s="343">
        <f t="shared" si="1851"/>
        <v>-1.53076401068563E-16</v>
      </c>
      <c r="AO732" s="343">
        <f t="shared" si="1852"/>
        <v>7.5577308747980273E-17</v>
      </c>
      <c r="AP732" s="343">
        <f t="shared" si="1853"/>
        <v>2.7395929861455371E-17</v>
      </c>
      <c r="AQ732" s="343">
        <f t="shared" si="1854"/>
        <v>-1.2113507510912447E-16</v>
      </c>
      <c r="AR732" s="343">
        <f t="shared" si="1855"/>
        <v>1.7404433801299225E-16</v>
      </c>
      <c r="AS732" s="343">
        <f t="shared" si="1856"/>
        <v>-1.6829008139310825E-16</v>
      </c>
      <c r="AT732" s="343">
        <f t="shared" si="1857"/>
        <v>1.0581183944758768E-16</v>
      </c>
      <c r="AU732" s="343">
        <f t="shared" si="1858"/>
        <v>-7.6685768519039589E-18</v>
      </c>
      <c r="AV732" s="343">
        <f t="shared" si="1859"/>
        <v>-9.3059462203657918E-17</v>
      </c>
      <c r="AW732" s="343">
        <f t="shared" si="1860"/>
        <v>1.6242080677102218E-16</v>
      </c>
      <c r="AX732" s="343">
        <f t="shared" si="1861"/>
        <v>-1.7703646826787993E-16</v>
      </c>
      <c r="AY732" s="343">
        <f t="shared" si="1862"/>
        <v>1.3198008049719094E-16</v>
      </c>
      <c r="AZ732" s="343">
        <f t="shared" si="1863"/>
        <v>-4.2438384457432045E-17</v>
      </c>
      <c r="BA732" s="343">
        <f t="shared" si="1864"/>
        <v>-6.1407626354052434E-17</v>
      </c>
      <c r="BB732" s="343">
        <f t="shared" si="1865"/>
        <v>1.4455553501147952E-16</v>
      </c>
      <c r="BC732" s="343">
        <f t="shared" si="1866"/>
        <v>-1.7897944295031228E-16</v>
      </c>
      <c r="BD732" s="343">
        <f t="shared" si="1867"/>
        <v>1.5307640106856487E-16</v>
      </c>
      <c r="BE732" s="343">
        <f t="shared" si="1868"/>
        <v>-7.5577308747981235E-17</v>
      </c>
      <c r="BF732" s="343">
        <f t="shared" si="1869"/>
        <v>-2.7395929861454324E-17</v>
      </c>
      <c r="BG732" s="343">
        <f t="shared" si="1870"/>
        <v>1.2113507510912373E-16</v>
      </c>
      <c r="BH732" s="343">
        <f t="shared" si="1871"/>
        <v>-1.74044338012992E-16</v>
      </c>
      <c r="BI732" s="343">
        <f t="shared" si="1872"/>
        <v>1.6829008139310859E-16</v>
      </c>
      <c r="BJ732" s="343">
        <f t="shared" si="1873"/>
        <v>-1.0581183944759263E-16</v>
      </c>
      <c r="BK732" s="343">
        <f t="shared" si="1874"/>
        <v>7.6685768519049943E-18</v>
      </c>
      <c r="BL732" s="343">
        <f t="shared" si="1875"/>
        <v>9.3059462203657031E-17</v>
      </c>
      <c r="BM732" s="343">
        <f t="shared" si="1876"/>
        <v>-1.6242080677102171E-16</v>
      </c>
      <c r="BN732" s="343">
        <f t="shared" si="1877"/>
        <v>1.7703646826788012E-16</v>
      </c>
      <c r="BO732" s="343">
        <f t="shared" si="1878"/>
        <v>-1.3198008049719163E-16</v>
      </c>
      <c r="BP732" s="343">
        <f t="shared" si="1879"/>
        <v>4.2438384457433068E-17</v>
      </c>
      <c r="BQ732" s="343">
        <f t="shared" si="1880"/>
        <v>6.1407626354051448E-17</v>
      </c>
      <c r="BR732" s="343">
        <f t="shared" si="1881"/>
        <v>-1.445555350114789E-16</v>
      </c>
    </row>
    <row r="733" spans="2:70">
      <c r="B733" s="340">
        <v>39</v>
      </c>
      <c r="C733" s="340">
        <f t="shared" si="1882"/>
        <v>1.2187500000000006E-2</v>
      </c>
      <c r="D733" s="341">
        <f t="shared" si="1817"/>
        <v>71.992544217055396</v>
      </c>
      <c r="E733" s="342" t="str">
        <f>AS694</f>
        <v>-0.00745578294460868</v>
      </c>
      <c r="F733" s="291">
        <v>39</v>
      </c>
      <c r="G733" s="343">
        <f t="shared" si="1818"/>
        <v>-6.2882908711669413E-18</v>
      </c>
      <c r="H733" s="343">
        <f t="shared" si="1819"/>
        <v>1.483569514897272E-16</v>
      </c>
      <c r="I733" s="343">
        <f t="shared" si="1820"/>
        <v>-2.2307465779000839E-16</v>
      </c>
      <c r="J733" s="343">
        <f t="shared" si="1821"/>
        <v>1.9652113321425639E-16</v>
      </c>
      <c r="K733" s="343">
        <f t="shared" si="1822"/>
        <v>-8.0751122772614072E-17</v>
      </c>
      <c r="L733" s="343">
        <f t="shared" si="1823"/>
        <v>-7.1678209166239785E-17</v>
      </c>
      <c r="M733" s="343">
        <f t="shared" si="1824"/>
        <v>1.9156713270026176E-16</v>
      </c>
      <c r="N733" s="343">
        <f t="shared" si="1825"/>
        <v>-2.2448858302981859E-16</v>
      </c>
      <c r="O733" s="343">
        <f t="shared" si="1826"/>
        <v>1.554969099850149E-16</v>
      </c>
      <c r="P733" s="343">
        <f t="shared" si="1827"/>
        <v>-1.5912890738224139E-17</v>
      </c>
      <c r="Q733" s="343">
        <f t="shared" si="1828"/>
        <v>-1.3089524821728217E-16</v>
      </c>
      <c r="R733" s="343">
        <f t="shared" si="1829"/>
        <v>2.1827968107316354E-16</v>
      </c>
      <c r="S733" s="343">
        <f t="shared" si="1830"/>
        <v>-2.0656970223519678E-16</v>
      </c>
      <c r="T733" s="343">
        <f t="shared" si="1831"/>
        <v>1.0108139727850718E-16</v>
      </c>
      <c r="U733" s="343">
        <f t="shared" si="1832"/>
        <v>5.0295748761602492E-17</v>
      </c>
      <c r="V733" s="343">
        <f t="shared" si="1833"/>
        <v>-1.7883967638335523E-16</v>
      </c>
      <c r="W733" s="343">
        <f t="shared" si="1834"/>
        <v>2.2619412987908323E-16</v>
      </c>
      <c r="X733" s="343">
        <f t="shared" si="1835"/>
        <v>-1.7086117738828429E-16</v>
      </c>
      <c r="Y733" s="343">
        <f t="shared" si="1836"/>
        <v>3.7960822510936267E-17</v>
      </c>
      <c r="Z733" s="343">
        <f t="shared" si="1837"/>
        <v>1.1217295214988415E-16</v>
      </c>
      <c r="AA733" s="343">
        <f t="shared" si="1838"/>
        <v>-2.1138255170377272E-16</v>
      </c>
      <c r="AB733" s="343">
        <f t="shared" si="1839"/>
        <v>2.1462889210112668E-16</v>
      </c>
      <c r="AC733" s="343">
        <f t="shared" si="1840"/>
        <v>-1.2043820267189498E-16</v>
      </c>
      <c r="AD733" s="343">
        <f t="shared" si="1841"/>
        <v>-2.8428912801937928E-17</v>
      </c>
      <c r="AE733" s="343">
        <f t="shared" si="1842"/>
        <v>1.6438989621916413E-16</v>
      </c>
      <c r="AF733" s="343">
        <f t="shared" si="1843"/>
        <v>-2.2572130360732293E-16</v>
      </c>
      <c r="AG733" s="343">
        <f t="shared" si="1844"/>
        <v>1.8457995825108398E-16</v>
      </c>
      <c r="AH733" s="343">
        <f t="shared" si="1845"/>
        <v>-5.9643170811370031E-17</v>
      </c>
      <c r="AI733" s="343">
        <f t="shared" si="1846"/>
        <v>-9.2370369233309567E-17</v>
      </c>
      <c r="AJ733" s="343">
        <f t="shared" si="1847"/>
        <v>2.0244969280801757E-16</v>
      </c>
      <c r="AK733" s="343">
        <f t="shared" si="1848"/>
        <v>-2.2062108840803494E-16</v>
      </c>
      <c r="AL733" s="343">
        <f t="shared" si="1849"/>
        <v>1.3863512233533368E-16</v>
      </c>
      <c r="AM733" s="343">
        <f t="shared" si="1850"/>
        <v>6.2882908711661402E-18</v>
      </c>
      <c r="AN733" s="343">
        <f t="shared" si="1851"/>
        <v>-1.4835695148972503E-16</v>
      </c>
      <c r="AO733" s="343">
        <f t="shared" si="1852"/>
        <v>2.2307465779000804E-16</v>
      </c>
      <c r="AP733" s="343">
        <f t="shared" si="1853"/>
        <v>-1.9652113321425668E-16</v>
      </c>
      <c r="AQ733" s="343">
        <f t="shared" si="1854"/>
        <v>8.0751122772613566E-17</v>
      </c>
      <c r="AR733" s="343">
        <f t="shared" si="1855"/>
        <v>7.1678209166234941E-17</v>
      </c>
      <c r="AS733" s="343">
        <f t="shared" si="1856"/>
        <v>-1.9156713270025991E-16</v>
      </c>
      <c r="AT733" s="343">
        <f t="shared" si="1857"/>
        <v>2.2448858302981894E-16</v>
      </c>
      <c r="AU733" s="343">
        <f t="shared" si="1858"/>
        <v>-1.5549690998501625E-16</v>
      </c>
      <c r="AV733" s="343">
        <f t="shared" si="1859"/>
        <v>1.5912890738224435E-17</v>
      </c>
      <c r="AW733" s="343">
        <f t="shared" si="1860"/>
        <v>1.3089524821728325E-16</v>
      </c>
      <c r="AX733" s="343">
        <f t="shared" si="1861"/>
        <v>-2.1827968107316221E-16</v>
      </c>
      <c r="AY733" s="343">
        <f t="shared" si="1862"/>
        <v>2.0656970223519818E-16</v>
      </c>
      <c r="AZ733" s="343">
        <f t="shared" si="1863"/>
        <v>-1.0108139727850886E-16</v>
      </c>
      <c r="BA733" s="343">
        <f t="shared" si="1864"/>
        <v>-5.0295748761600643E-17</v>
      </c>
      <c r="BB733" s="343">
        <f t="shared" si="1865"/>
        <v>1.7883967638335506E-16</v>
      </c>
      <c r="BC733" s="343">
        <f t="shared" si="1866"/>
        <v>-2.2619412987908318E-16</v>
      </c>
      <c r="BD733" s="343">
        <f t="shared" si="1867"/>
        <v>1.7086117738828765E-16</v>
      </c>
      <c r="BE733" s="343">
        <f t="shared" si="1868"/>
        <v>-3.7960822510938128E-17</v>
      </c>
      <c r="BF733" s="343">
        <f t="shared" si="1869"/>
        <v>-1.1217295214988249E-16</v>
      </c>
      <c r="BG733" s="343">
        <f t="shared" si="1870"/>
        <v>2.1138255170377203E-16</v>
      </c>
      <c r="BH733" s="343">
        <f t="shared" si="1871"/>
        <v>-2.1462889210112626E-16</v>
      </c>
      <c r="BI733" s="343">
        <f t="shared" si="1872"/>
        <v>1.2043820267189382E-16</v>
      </c>
      <c r="BJ733" s="343">
        <f t="shared" si="1873"/>
        <v>2.8428912801932899E-17</v>
      </c>
      <c r="BK733" s="343">
        <f t="shared" si="1874"/>
        <v>-1.643898962191628E-16</v>
      </c>
      <c r="BL733" s="343">
        <f t="shared" si="1875"/>
        <v>2.2572130360732283E-16</v>
      </c>
      <c r="BM733" s="343">
        <f t="shared" si="1876"/>
        <v>-1.8457995825108506E-16</v>
      </c>
      <c r="BN733" s="343">
        <f t="shared" si="1877"/>
        <v>5.9643170811368736E-17</v>
      </c>
      <c r="BO733" s="343">
        <f t="shared" si="1878"/>
        <v>9.2370369233310787E-17</v>
      </c>
      <c r="BP733" s="343">
        <f t="shared" si="1879"/>
        <v>-2.024496928080153E-16</v>
      </c>
      <c r="BQ733" s="343">
        <f t="shared" si="1880"/>
        <v>2.2062108840803533E-16</v>
      </c>
      <c r="BR733" s="343">
        <f t="shared" si="1881"/>
        <v>-1.3863512233533518E-16</v>
      </c>
    </row>
    <row r="734" spans="2:70">
      <c r="B734" s="340">
        <v>40</v>
      </c>
      <c r="C734" s="340">
        <f t="shared" si="1882"/>
        <v>1.2500000000000006E-2</v>
      </c>
      <c r="D734" s="341">
        <f t="shared" si="1817"/>
        <v>71.992690679195988</v>
      </c>
      <c r="E734" s="342" t="str">
        <f>AT694</f>
        <v>-0.00730932080401219</v>
      </c>
      <c r="F734" s="291">
        <v>40</v>
      </c>
      <c r="G734" s="343">
        <f t="shared" si="1818"/>
        <v>-1.0224873702035676E-16</v>
      </c>
      <c r="H734" s="343">
        <f t="shared" si="1819"/>
        <v>-9.0223922782758719E-18</v>
      </c>
      <c r="I734" s="343">
        <f t="shared" si="1820"/>
        <v>1.1500832654534469E-16</v>
      </c>
      <c r="J734" s="343">
        <f t="shared" si="1821"/>
        <v>-1.5362394290798439E-16</v>
      </c>
      <c r="K734" s="343">
        <f t="shared" si="1822"/>
        <v>1.0224873702035672E-16</v>
      </c>
      <c r="L734" s="343">
        <f t="shared" si="1823"/>
        <v>9.0223922782755052E-18</v>
      </c>
      <c r="M734" s="343">
        <f t="shared" si="1824"/>
        <v>-1.1500832654534464E-16</v>
      </c>
      <c r="N734" s="343">
        <f t="shared" si="1825"/>
        <v>1.5362394290798439E-16</v>
      </c>
      <c r="O734" s="343">
        <f t="shared" si="1826"/>
        <v>-1.0224873702035681E-16</v>
      </c>
      <c r="P734" s="343">
        <f t="shared" si="1827"/>
        <v>-9.0223922782759566E-18</v>
      </c>
      <c r="Q734" s="343">
        <f t="shared" si="1828"/>
        <v>1.1500832654534494E-16</v>
      </c>
      <c r="R734" s="343">
        <f t="shared" si="1829"/>
        <v>-1.5362394290798444E-16</v>
      </c>
      <c r="S734" s="343">
        <f t="shared" si="1830"/>
        <v>1.0224873702035728E-16</v>
      </c>
      <c r="T734" s="343">
        <f t="shared" si="1831"/>
        <v>9.0223922782753172E-18</v>
      </c>
      <c r="U734" s="343">
        <f t="shared" si="1832"/>
        <v>-1.1500832654534452E-16</v>
      </c>
      <c r="V734" s="343">
        <f t="shared" si="1833"/>
        <v>1.5362394290798441E-16</v>
      </c>
      <c r="W734" s="343">
        <f t="shared" si="1834"/>
        <v>-1.0224873702035692E-16</v>
      </c>
      <c r="X734" s="343">
        <f t="shared" si="1835"/>
        <v>-9.0223922782757687E-18</v>
      </c>
      <c r="Y734" s="343">
        <f t="shared" si="1836"/>
        <v>1.1500832654534481E-16</v>
      </c>
      <c r="Z734" s="343">
        <f t="shared" si="1837"/>
        <v>-1.5362394290798439E-16</v>
      </c>
      <c r="AA734" s="343">
        <f t="shared" si="1838"/>
        <v>1.0224873702035661E-16</v>
      </c>
      <c r="AB734" s="343">
        <f t="shared" si="1839"/>
        <v>9.0223922782762201E-18</v>
      </c>
      <c r="AC734" s="343">
        <f t="shared" si="1840"/>
        <v>-1.1500832654534511E-16</v>
      </c>
      <c r="AD734" s="343">
        <f t="shared" si="1841"/>
        <v>1.5362394290798449E-16</v>
      </c>
      <c r="AE734" s="343">
        <f t="shared" si="1842"/>
        <v>-1.022487370203579E-16</v>
      </c>
      <c r="AF734" s="343">
        <f t="shared" si="1843"/>
        <v>-9.0223922782744899E-18</v>
      </c>
      <c r="AG734" s="343">
        <f t="shared" si="1844"/>
        <v>1.1500832654534395E-16</v>
      </c>
      <c r="AH734" s="343">
        <f t="shared" si="1845"/>
        <v>-1.5362394290798446E-16</v>
      </c>
      <c r="AI734" s="343">
        <f t="shared" si="1846"/>
        <v>1.0224873702035756E-16</v>
      </c>
      <c r="AJ734" s="343">
        <f t="shared" si="1847"/>
        <v>9.0223922782749413E-18</v>
      </c>
      <c r="AK734" s="343">
        <f t="shared" si="1848"/>
        <v>-1.1500832654534427E-16</v>
      </c>
      <c r="AL734" s="343">
        <f t="shared" si="1849"/>
        <v>1.5362394290798444E-16</v>
      </c>
      <c r="AM734" s="343">
        <f t="shared" si="1850"/>
        <v>-1.0224873702035887E-16</v>
      </c>
      <c r="AN734" s="343">
        <f t="shared" si="1851"/>
        <v>-9.0223922782753927E-18</v>
      </c>
      <c r="AO734" s="343">
        <f t="shared" si="1852"/>
        <v>1.1500832654534311E-16</v>
      </c>
      <c r="AP734" s="343">
        <f t="shared" si="1853"/>
        <v>-1.5362394290798441E-16</v>
      </c>
      <c r="AQ734" s="343">
        <f t="shared" si="1854"/>
        <v>1.0224873702035851E-16</v>
      </c>
      <c r="AR734" s="343">
        <f t="shared" si="1855"/>
        <v>9.0223922782758442E-18</v>
      </c>
      <c r="AS734" s="343">
        <f t="shared" si="1856"/>
        <v>-1.1500832654534341E-16</v>
      </c>
      <c r="AT734" s="343">
        <f t="shared" si="1857"/>
        <v>1.5362394290798439E-16</v>
      </c>
      <c r="AU734" s="343">
        <f t="shared" si="1858"/>
        <v>-1.0224873702035818E-16</v>
      </c>
      <c r="AV734" s="343">
        <f t="shared" si="1859"/>
        <v>-9.0223922782762956E-18</v>
      </c>
      <c r="AW734" s="343">
        <f t="shared" si="1860"/>
        <v>1.150083265453437E-16</v>
      </c>
      <c r="AX734" s="343">
        <f t="shared" si="1861"/>
        <v>-1.5362394290798436E-16</v>
      </c>
      <c r="AY734" s="343">
        <f t="shared" si="1862"/>
        <v>1.0224873702035783E-16</v>
      </c>
      <c r="AZ734" s="343">
        <f t="shared" si="1863"/>
        <v>9.022392278276747E-18</v>
      </c>
      <c r="BA734" s="343">
        <f t="shared" si="1864"/>
        <v>-1.15008326545344E-16</v>
      </c>
      <c r="BB734" s="343">
        <f t="shared" si="1865"/>
        <v>1.5362394290798459E-16</v>
      </c>
      <c r="BC734" s="343">
        <f t="shared" si="1866"/>
        <v>-1.0224873702035751E-16</v>
      </c>
      <c r="BD734" s="343">
        <f t="shared" si="1867"/>
        <v>-9.0223922782728336E-18</v>
      </c>
      <c r="BE734" s="343">
        <f t="shared" si="1868"/>
        <v>1.1500832654534432E-16</v>
      </c>
      <c r="BF734" s="343">
        <f t="shared" si="1869"/>
        <v>-1.5362394290798456E-16</v>
      </c>
      <c r="BG734" s="343">
        <f t="shared" si="1870"/>
        <v>1.0224873702035715E-16</v>
      </c>
      <c r="BH734" s="343">
        <f t="shared" si="1871"/>
        <v>9.022392278273285E-18</v>
      </c>
      <c r="BI734" s="343">
        <f t="shared" si="1872"/>
        <v>-1.1500832654534462E-16</v>
      </c>
      <c r="BJ734" s="343">
        <f t="shared" si="1873"/>
        <v>1.5362394290798454E-16</v>
      </c>
      <c r="BK734" s="343">
        <f t="shared" si="1874"/>
        <v>-1.0224873702035682E-16</v>
      </c>
      <c r="BL734" s="343">
        <f t="shared" si="1875"/>
        <v>-9.0223922782737364E-18</v>
      </c>
      <c r="BM734" s="343">
        <f t="shared" si="1876"/>
        <v>1.1500832654534491E-16</v>
      </c>
      <c r="BN734" s="343">
        <f t="shared" si="1877"/>
        <v>-1.5362394290798451E-16</v>
      </c>
      <c r="BO734" s="343">
        <f t="shared" si="1878"/>
        <v>1.0224873702035649E-16</v>
      </c>
      <c r="BP734" s="343">
        <f t="shared" si="1879"/>
        <v>9.0223922782741879E-18</v>
      </c>
      <c r="BQ734" s="343">
        <f t="shared" si="1880"/>
        <v>-1.1500832654534521E-16</v>
      </c>
      <c r="BR734" s="343">
        <f t="shared" si="1881"/>
        <v>1.5362394290798449E-16</v>
      </c>
    </row>
    <row r="735" spans="2:70">
      <c r="B735" s="340">
        <v>41</v>
      </c>
      <c r="C735" s="340">
        <f t="shared" si="1882"/>
        <v>1.2812500000000006E-2</v>
      </c>
      <c r="D735" s="341">
        <f t="shared" si="1817"/>
        <v>71.9929075340916</v>
      </c>
      <c r="E735" s="342" t="str">
        <f>AU694</f>
        <v>-0.00709246590839448</v>
      </c>
      <c r="F735" s="291">
        <v>41</v>
      </c>
      <c r="G735" s="343">
        <f t="shared" si="1818"/>
        <v>-1.3406661683288863E-16</v>
      </c>
      <c r="H735" s="343">
        <f t="shared" si="1819"/>
        <v>9.3771273163971699E-17</v>
      </c>
      <c r="I735" s="343">
        <f t="shared" si="1820"/>
        <v>1.50908849474918E-17</v>
      </c>
      <c r="J735" s="343">
        <f t="shared" si="1821"/>
        <v>-1.1291838528952195E-16</v>
      </c>
      <c r="K735" s="343">
        <f t="shared" si="1822"/>
        <v>1.2817844562505954E-16</v>
      </c>
      <c r="L735" s="343">
        <f t="shared" si="1823"/>
        <v>-4.971270486862399E-17</v>
      </c>
      <c r="M735" s="343">
        <f t="shared" si="1824"/>
        <v>-6.5103633412530888E-17</v>
      </c>
      <c r="N735" s="343">
        <f t="shared" si="1825"/>
        <v>1.3231532049174697E-16</v>
      </c>
      <c r="O735" s="343">
        <f t="shared" si="1826"/>
        <v>-1.0277626801131866E-16</v>
      </c>
      <c r="P735" s="343">
        <f t="shared" si="1827"/>
        <v>-1.9141720961804792E-18</v>
      </c>
      <c r="Q735" s="343">
        <f t="shared" si="1828"/>
        <v>1.0520494385641875E-16</v>
      </c>
      <c r="R735" s="343">
        <f t="shared" si="1829"/>
        <v>-1.315684475904709E-16</v>
      </c>
      <c r="S735" s="343">
        <f t="shared" si="1830"/>
        <v>6.1727335262043624E-17</v>
      </c>
      <c r="T735" s="343">
        <f t="shared" si="1831"/>
        <v>5.3249633711353853E-17</v>
      </c>
      <c r="U735" s="343">
        <f t="shared" si="1832"/>
        <v>-1.2928975528335804E-16</v>
      </c>
      <c r="V735" s="343">
        <f t="shared" si="1833"/>
        <v>1.10791471214493E-16</v>
      </c>
      <c r="W735" s="343">
        <f t="shared" si="1834"/>
        <v>-1.1280975278810899E-17</v>
      </c>
      <c r="X735" s="343">
        <f t="shared" si="1835"/>
        <v>-9.6478321303105449E-17</v>
      </c>
      <c r="Y735" s="343">
        <f t="shared" si="1836"/>
        <v>1.336913734829561E-16</v>
      </c>
      <c r="Z735" s="343">
        <f t="shared" si="1837"/>
        <v>-7.3147497673295926E-17</v>
      </c>
      <c r="AA735" s="343">
        <f t="shared" si="1838"/>
        <v>-4.08828109283261E-17</v>
      </c>
      <c r="AB735" s="343">
        <f t="shared" si="1839"/>
        <v>1.2501905905462047E-16</v>
      </c>
      <c r="AC735" s="343">
        <f t="shared" si="1840"/>
        <v>-1.1773969198509335E-16</v>
      </c>
      <c r="AD735" s="343">
        <f t="shared" si="1841"/>
        <v>2.4367480695058952E-17</v>
      </c>
      <c r="AE735" s="343">
        <f t="shared" si="1842"/>
        <v>8.6822559775229351E-17</v>
      </c>
      <c r="AF735" s="343">
        <f t="shared" si="1843"/>
        <v>-1.3452677836566182E-16</v>
      </c>
      <c r="AG735" s="343">
        <f t="shared" si="1844"/>
        <v>8.3863209695465422E-17</v>
      </c>
      <c r="AH735" s="343">
        <f t="shared" si="1845"/>
        <v>2.8122264327239834E-17</v>
      </c>
      <c r="AI735" s="343">
        <f t="shared" si="1846"/>
        <v>-1.195443609448172E-16</v>
      </c>
      <c r="AJ735" s="343">
        <f t="shared" si="1847"/>
        <v>1.2355401515881362E-16</v>
      </c>
      <c r="AK735" s="343">
        <f t="shared" si="1848"/>
        <v>-3.7219313951591763E-17</v>
      </c>
      <c r="AL735" s="343">
        <f t="shared" si="1849"/>
        <v>-7.6330649534677262E-17</v>
      </c>
      <c r="AM735" s="343">
        <f t="shared" si="1850"/>
        <v>1.3406661683288843E-16</v>
      </c>
      <c r="AN735" s="343">
        <f t="shared" si="1851"/>
        <v>-9.3771273163973733E-17</v>
      </c>
      <c r="AO735" s="343">
        <f t="shared" si="1852"/>
        <v>-1.5090884947488743E-17</v>
      </c>
      <c r="AP735" s="343">
        <f t="shared" si="1853"/>
        <v>1.1291838528952003E-16</v>
      </c>
      <c r="AQ735" s="343">
        <f t="shared" si="1854"/>
        <v>-1.2817844562506077E-16</v>
      </c>
      <c r="AR735" s="343">
        <f t="shared" si="1855"/>
        <v>4.9712704868624169E-17</v>
      </c>
      <c r="AS735" s="343">
        <f t="shared" si="1856"/>
        <v>6.5103633412530296E-17</v>
      </c>
      <c r="AT735" s="343">
        <f t="shared" si="1857"/>
        <v>-1.3231532049174675E-16</v>
      </c>
      <c r="AU735" s="343">
        <f t="shared" si="1858"/>
        <v>1.027762680113194E-16</v>
      </c>
      <c r="AV735" s="343">
        <f t="shared" si="1859"/>
        <v>1.9141720961783838E-18</v>
      </c>
      <c r="AW735" s="343">
        <f t="shared" si="1860"/>
        <v>-1.0520494385641745E-16</v>
      </c>
      <c r="AX735" s="343">
        <f t="shared" si="1861"/>
        <v>1.3156844759047132E-16</v>
      </c>
      <c r="AY735" s="343">
        <f t="shared" si="1862"/>
        <v>-6.172733526204636E-17</v>
      </c>
      <c r="AZ735" s="343">
        <f t="shared" si="1863"/>
        <v>-5.3249633711351049E-17</v>
      </c>
      <c r="BA735" s="343">
        <f t="shared" si="1864"/>
        <v>1.2928975528335694E-16</v>
      </c>
      <c r="BB735" s="343">
        <f t="shared" si="1865"/>
        <v>-1.1079147121449528E-16</v>
      </c>
      <c r="BC735" s="343">
        <f t="shared" si="1866"/>
        <v>1.1280975278811108E-17</v>
      </c>
      <c r="BD735" s="343">
        <f t="shared" si="1867"/>
        <v>9.6478321303105326E-17</v>
      </c>
      <c r="BE735" s="343">
        <f t="shared" si="1868"/>
        <v>-1.3369137348295634E-16</v>
      </c>
      <c r="BF735" s="343">
        <f t="shared" si="1869"/>
        <v>7.3147497673297701E-17</v>
      </c>
      <c r="BG735" s="343">
        <f t="shared" si="1870"/>
        <v>4.0882810928324097E-17</v>
      </c>
      <c r="BH735" s="343">
        <f t="shared" si="1871"/>
        <v>-1.250190590546197E-16</v>
      </c>
      <c r="BI735" s="343">
        <f t="shared" si="1872"/>
        <v>1.1773969198509436E-16</v>
      </c>
      <c r="BJ735" s="343">
        <f t="shared" si="1873"/>
        <v>-2.4367480695061023E-17</v>
      </c>
      <c r="BK735" s="343">
        <f t="shared" si="1874"/>
        <v>-8.6822559775226269E-17</v>
      </c>
      <c r="BL735" s="343">
        <f t="shared" si="1875"/>
        <v>1.3452677836566187E-16</v>
      </c>
      <c r="BM735" s="343">
        <f t="shared" si="1876"/>
        <v>-8.3863209695465582E-17</v>
      </c>
      <c r="BN735" s="343">
        <f t="shared" si="1877"/>
        <v>-2.8122264327239643E-17</v>
      </c>
      <c r="BO735" s="343">
        <f t="shared" si="1878"/>
        <v>1.195443609448171E-16</v>
      </c>
      <c r="BP735" s="343">
        <f t="shared" si="1879"/>
        <v>-1.2355401515881444E-16</v>
      </c>
      <c r="BQ735" s="343">
        <f t="shared" si="1880"/>
        <v>3.7219313951593797E-17</v>
      </c>
      <c r="BR735" s="343">
        <f t="shared" si="1881"/>
        <v>7.6330649534675524E-17</v>
      </c>
    </row>
    <row r="736" spans="2:70">
      <c r="B736" s="340">
        <v>42</v>
      </c>
      <c r="C736" s="340">
        <f t="shared" si="1882"/>
        <v>1.3125000000000006E-2</v>
      </c>
      <c r="D736" s="341">
        <f t="shared" si="1817"/>
        <v>71.993192693311059</v>
      </c>
      <c r="E736" s="342" t="str">
        <f>AV694</f>
        <v>-0.0068073066889371</v>
      </c>
      <c r="F736" s="291">
        <v>42</v>
      </c>
      <c r="G736" s="343">
        <f t="shared" si="1818"/>
        <v>5.5512227868640131E-17</v>
      </c>
      <c r="H736" s="343">
        <f t="shared" si="1819"/>
        <v>1.4805719164202068E-16</v>
      </c>
      <c r="I736" s="343">
        <f t="shared" si="1820"/>
        <v>-2.2002456479021079E-16</v>
      </c>
      <c r="J736" s="343">
        <f t="shared" si="1821"/>
        <v>9.6421005819047248E-17</v>
      </c>
      <c r="K736" s="343">
        <f t="shared" si="1822"/>
        <v>1.128872834484658E-16</v>
      </c>
      <c r="L736" s="343">
        <f t="shared" si="1823"/>
        <v>-2.2185463455987527E-16</v>
      </c>
      <c r="M736" s="343">
        <f t="shared" si="1824"/>
        <v>1.336243785893514E-16</v>
      </c>
      <c r="N736" s="343">
        <f t="shared" si="1825"/>
        <v>7.3379180259904297E-17</v>
      </c>
      <c r="O736" s="343">
        <f t="shared" si="1826"/>
        <v>-2.1515895514091627E-16</v>
      </c>
      <c r="P736" s="343">
        <f t="shared" si="1827"/>
        <v>1.6569264142788163E-16</v>
      </c>
      <c r="Q736" s="343">
        <f t="shared" si="1828"/>
        <v>3.1051156325473061E-17</v>
      </c>
      <c r="R736" s="343">
        <f t="shared" si="1829"/>
        <v>-2.0019483773842396E-16</v>
      </c>
      <c r="S736" s="343">
        <f t="shared" si="1830"/>
        <v>1.9139342897784225E-16</v>
      </c>
      <c r="T736" s="343">
        <f t="shared" si="1831"/>
        <v>-1.2470146132857022E-17</v>
      </c>
      <c r="U736" s="343">
        <f t="shared" si="1832"/>
        <v>-1.7753734499220249E-16</v>
      </c>
      <c r="V736" s="343">
        <f t="shared" si="1833"/>
        <v>2.0973907438685592E-16</v>
      </c>
      <c r="W736" s="343">
        <f t="shared" si="1834"/>
        <v>-5.5512227868638369E-17</v>
      </c>
      <c r="X736" s="343">
        <f t="shared" si="1835"/>
        <v>-1.4805719164202085E-16</v>
      </c>
      <c r="Y736" s="343">
        <f t="shared" si="1836"/>
        <v>2.2002456479021099E-16</v>
      </c>
      <c r="Z736" s="343">
        <f t="shared" si="1837"/>
        <v>-9.6421005819047051E-17</v>
      </c>
      <c r="AA736" s="343">
        <f t="shared" si="1838"/>
        <v>-1.1288728344846735E-16</v>
      </c>
      <c r="AB736" s="343">
        <f t="shared" si="1839"/>
        <v>2.2185463455987532E-16</v>
      </c>
      <c r="AC736" s="343">
        <f t="shared" si="1840"/>
        <v>-1.3362437858935249E-16</v>
      </c>
      <c r="AD736" s="343">
        <f t="shared" si="1841"/>
        <v>-7.3379180259904507E-17</v>
      </c>
      <c r="AE736" s="343">
        <f t="shared" si="1842"/>
        <v>2.1515895514091671E-16</v>
      </c>
      <c r="AF736" s="343">
        <f t="shared" si="1843"/>
        <v>-1.6569264142788148E-16</v>
      </c>
      <c r="AG736" s="343">
        <f t="shared" si="1844"/>
        <v>-3.1051156325471717E-17</v>
      </c>
      <c r="AH736" s="343">
        <f t="shared" si="1845"/>
        <v>2.0019483773842406E-16</v>
      </c>
      <c r="AI736" s="343">
        <f t="shared" si="1846"/>
        <v>-1.9139342897784133E-16</v>
      </c>
      <c r="AJ736" s="343">
        <f t="shared" si="1847"/>
        <v>1.24701461328568E-17</v>
      </c>
      <c r="AK736" s="343">
        <f t="shared" si="1848"/>
        <v>1.7753734499220167E-16</v>
      </c>
      <c r="AL736" s="343">
        <f t="shared" si="1849"/>
        <v>-2.0973907438685584E-16</v>
      </c>
      <c r="AM736" s="343">
        <f t="shared" si="1850"/>
        <v>5.5512227868638184E-17</v>
      </c>
      <c r="AN736" s="343">
        <f t="shared" si="1851"/>
        <v>1.4805719164202336E-16</v>
      </c>
      <c r="AO736" s="343">
        <f t="shared" si="1852"/>
        <v>-2.2002456479021094E-16</v>
      </c>
      <c r="AP736" s="343">
        <f t="shared" si="1853"/>
        <v>9.6421005819046854E-17</v>
      </c>
      <c r="AQ736" s="343">
        <f t="shared" si="1854"/>
        <v>1.1288728344846755E-16</v>
      </c>
      <c r="AR736" s="343">
        <f t="shared" si="1855"/>
        <v>-2.2185463455987512E-16</v>
      </c>
      <c r="AS736" s="343">
        <f t="shared" si="1856"/>
        <v>1.3362437858935234E-16</v>
      </c>
      <c r="AT736" s="343">
        <f t="shared" si="1857"/>
        <v>7.3379180259904717E-17</v>
      </c>
      <c r="AU736" s="343">
        <f t="shared" si="1858"/>
        <v>-2.1515895514091673E-16</v>
      </c>
      <c r="AV736" s="343">
        <f t="shared" si="1859"/>
        <v>1.6569264142787921E-16</v>
      </c>
      <c r="AW736" s="343">
        <f t="shared" si="1860"/>
        <v>3.1051156325471933E-17</v>
      </c>
      <c r="AX736" s="343">
        <f t="shared" si="1861"/>
        <v>-2.0019483773842416E-16</v>
      </c>
      <c r="AY736" s="343">
        <f t="shared" si="1862"/>
        <v>1.9139342897784124E-16</v>
      </c>
      <c r="AZ736" s="343">
        <f t="shared" si="1863"/>
        <v>-1.2470146132859734E-17</v>
      </c>
      <c r="BA736" s="343">
        <f t="shared" si="1864"/>
        <v>-1.7753734499220185E-16</v>
      </c>
      <c r="BB736" s="343">
        <f t="shared" si="1865"/>
        <v>2.0973907438685577E-16</v>
      </c>
      <c r="BC736" s="343">
        <f t="shared" si="1866"/>
        <v>-5.5512227868637974E-17</v>
      </c>
      <c r="BD736" s="343">
        <f t="shared" si="1867"/>
        <v>-1.4805719164202354E-16</v>
      </c>
      <c r="BE736" s="343">
        <f t="shared" si="1868"/>
        <v>2.2002456479021091E-16</v>
      </c>
      <c r="BF736" s="343">
        <f t="shared" si="1869"/>
        <v>-9.6421005819046656E-17</v>
      </c>
      <c r="BG736" s="343">
        <f t="shared" si="1870"/>
        <v>-1.1288728344846772E-16</v>
      </c>
      <c r="BH736" s="343">
        <f t="shared" si="1871"/>
        <v>2.2185463455987515E-16</v>
      </c>
      <c r="BI736" s="343">
        <f t="shared" si="1872"/>
        <v>-1.3362437858935214E-16</v>
      </c>
      <c r="BJ736" s="343">
        <f t="shared" si="1873"/>
        <v>-7.3379180259904914E-17</v>
      </c>
      <c r="BK736" s="343">
        <f t="shared" si="1874"/>
        <v>2.1515895514091681E-16</v>
      </c>
      <c r="BL736" s="343">
        <f t="shared" si="1875"/>
        <v>-1.6569264142787912E-16</v>
      </c>
      <c r="BM736" s="343">
        <f t="shared" si="1876"/>
        <v>-3.1051156325472149E-17</v>
      </c>
      <c r="BN736" s="343">
        <f t="shared" si="1877"/>
        <v>2.0019483773842426E-16</v>
      </c>
      <c r="BO736" s="343">
        <f t="shared" si="1878"/>
        <v>-1.9139342897784111E-16</v>
      </c>
      <c r="BP736" s="343">
        <f t="shared" si="1879"/>
        <v>1.2470146132859524E-17</v>
      </c>
      <c r="BQ736" s="343">
        <f t="shared" si="1880"/>
        <v>1.7753734499220574E-16</v>
      </c>
      <c r="BR736" s="343">
        <f t="shared" si="1881"/>
        <v>-2.0973907438685569E-16</v>
      </c>
    </row>
    <row r="737" spans="2:70">
      <c r="B737" s="340">
        <v>43</v>
      </c>
      <c r="C737" s="340">
        <f t="shared" si="1882"/>
        <v>1.3437500000000007E-2</v>
      </c>
      <c r="D737" s="341">
        <f t="shared" si="1817"/>
        <v>71.993543410615189</v>
      </c>
      <c r="E737" s="342" t="str">
        <f>AW694</f>
        <v>-0.00645658938481542</v>
      </c>
      <c r="F737" s="291">
        <v>43</v>
      </c>
      <c r="G737" s="343">
        <f t="shared" si="1818"/>
        <v>1.9756627594003072E-18</v>
      </c>
      <c r="H737" s="343">
        <f t="shared" si="1819"/>
        <v>-1.3679302817138428E-16</v>
      </c>
      <c r="I737" s="343">
        <f t="shared" si="1820"/>
        <v>1.2699191144167439E-16</v>
      </c>
      <c r="J737" s="343">
        <f t="shared" si="1821"/>
        <v>1.7065882857581448E-17</v>
      </c>
      <c r="K737" s="343">
        <f t="shared" si="1822"/>
        <v>-1.4308151442191166E-16</v>
      </c>
      <c r="L737" s="343">
        <f t="shared" si="1823"/>
        <v>1.1783043513964078E-16</v>
      </c>
      <c r="M737" s="343">
        <f t="shared" si="1824"/>
        <v>3.1991749174683548E-17</v>
      </c>
      <c r="N737" s="343">
        <f t="shared" si="1825"/>
        <v>-1.4799204747224407E-16</v>
      </c>
      <c r="O737" s="343">
        <f t="shared" si="1826"/>
        <v>1.0753418733454411E-16</v>
      </c>
      <c r="P737" s="343">
        <f t="shared" si="1827"/>
        <v>4.6609517458764399E-17</v>
      </c>
      <c r="Q737" s="343">
        <f t="shared" si="1828"/>
        <v>-1.5147733620473623E-16</v>
      </c>
      <c r="R737" s="343">
        <f t="shared" si="1829"/>
        <v>9.6202326521250183E-17</v>
      </c>
      <c r="S737" s="343">
        <f t="shared" si="1830"/>
        <v>6.0778410610363858E-17</v>
      </c>
      <c r="T737" s="343">
        <f t="shared" si="1831"/>
        <v>-1.5350381538364195E-16</v>
      </c>
      <c r="U737" s="343">
        <f t="shared" si="1832"/>
        <v>8.3943984714015574E-17</v>
      </c>
      <c r="V737" s="343">
        <f t="shared" si="1833"/>
        <v>7.4361974442925612E-17</v>
      </c>
      <c r="W737" s="343">
        <f t="shared" si="1834"/>
        <v>-1.5405196890668188E-16</v>
      </c>
      <c r="X737" s="343">
        <f t="shared" si="1835"/>
        <v>7.0877216445533277E-17</v>
      </c>
      <c r="Y737" s="343">
        <f t="shared" si="1836"/>
        <v>8.7229391811211833E-17</v>
      </c>
      <c r="Z737" s="343">
        <f t="shared" si="1837"/>
        <v>-1.5311651775577804E-16</v>
      </c>
      <c r="AA737" s="343">
        <f t="shared" si="1838"/>
        <v>5.7127861837254664E-17</v>
      </c>
      <c r="AB737" s="343">
        <f t="shared" si="1839"/>
        <v>9.9256742451920103E-17</v>
      </c>
      <c r="AC737" s="343">
        <f t="shared" si="1840"/>
        <v>-1.5070647083688334E-16</v>
      </c>
      <c r="AD737" s="343">
        <f t="shared" si="1841"/>
        <v>4.2828334690217418E-17</v>
      </c>
      <c r="AE737" s="343">
        <f t="shared" si="1842"/>
        <v>1.1032819640356328E-16</v>
      </c>
      <c r="AF737" s="343">
        <f t="shared" si="1843"/>
        <v>-1.4684503821929177E-16</v>
      </c>
      <c r="AG737" s="343">
        <f t="shared" si="1844"/>
        <v>2.8116347267764125E-17</v>
      </c>
      <c r="AH737" s="343">
        <f t="shared" si="1845"/>
        <v>1.2033712951231147E-16</v>
      </c>
      <c r="AI737" s="343">
        <f t="shared" si="1846"/>
        <v>-1.4156940760998561E-16</v>
      </c>
      <c r="AJ737" s="343">
        <f t="shared" si="1847"/>
        <v>1.3133584051163439E-17</v>
      </c>
      <c r="AK737" s="343">
        <f t="shared" si="1848"/>
        <v>1.2918715028089092E-16</v>
      </c>
      <c r="AL737" s="343">
        <f t="shared" si="1849"/>
        <v>-1.3493038621568505E-16</v>
      </c>
      <c r="AM737" s="343">
        <f t="shared" si="1850"/>
        <v>-1.975662759397312E-18</v>
      </c>
      <c r="AN737" s="343">
        <f t="shared" si="1851"/>
        <v>1.3679302817138416E-16</v>
      </c>
      <c r="AO737" s="343">
        <f t="shared" si="1852"/>
        <v>-1.2699191144167547E-16</v>
      </c>
      <c r="AP737" s="343">
        <f t="shared" si="1853"/>
        <v>-1.706588285758228E-17</v>
      </c>
      <c r="AQ737" s="343">
        <f t="shared" si="1854"/>
        <v>1.4308151442191136E-16</v>
      </c>
      <c r="AR737" s="343">
        <f t="shared" si="1855"/>
        <v>-1.1783043513964236E-16</v>
      </c>
      <c r="AS737" s="343">
        <f t="shared" si="1856"/>
        <v>-3.1991749174683826E-17</v>
      </c>
      <c r="AT737" s="343">
        <f t="shared" si="1857"/>
        <v>1.4799204747224367E-16</v>
      </c>
      <c r="AU737" s="343">
        <f t="shared" si="1858"/>
        <v>-1.0753418733454664E-16</v>
      </c>
      <c r="AV737" s="343">
        <f t="shared" si="1859"/>
        <v>-4.6609517458764153E-17</v>
      </c>
      <c r="AW737" s="343">
        <f t="shared" si="1860"/>
        <v>1.5147733620473598E-16</v>
      </c>
      <c r="AX737" s="343">
        <f t="shared" si="1861"/>
        <v>-9.6202326521252968E-17</v>
      </c>
      <c r="AY737" s="343">
        <f t="shared" si="1862"/>
        <v>-6.0778410610362613E-17</v>
      </c>
      <c r="AZ737" s="343">
        <f t="shared" si="1863"/>
        <v>1.5350381538364175E-16</v>
      </c>
      <c r="BA737" s="343">
        <f t="shared" si="1864"/>
        <v>-8.3943984714014896E-17</v>
      </c>
      <c r="BB737" s="343">
        <f t="shared" si="1865"/>
        <v>-7.4361974442924416E-17</v>
      </c>
      <c r="BC737" s="343">
        <f t="shared" si="1866"/>
        <v>1.5405196890668193E-16</v>
      </c>
      <c r="BD737" s="343">
        <f t="shared" si="1867"/>
        <v>-7.0877216445534485E-17</v>
      </c>
      <c r="BE737" s="343">
        <f t="shared" si="1868"/>
        <v>-8.7229391811210711E-17</v>
      </c>
      <c r="BF737" s="343">
        <f t="shared" si="1869"/>
        <v>1.5311651775577794E-16</v>
      </c>
      <c r="BG737" s="343">
        <f t="shared" si="1870"/>
        <v>-5.7127861837255933E-17</v>
      </c>
      <c r="BH737" s="343">
        <f t="shared" si="1871"/>
        <v>-9.9256742451919068E-17</v>
      </c>
      <c r="BI737" s="343">
        <f t="shared" si="1872"/>
        <v>1.5070647083688319E-16</v>
      </c>
      <c r="BJ737" s="343">
        <f t="shared" si="1873"/>
        <v>-4.2828334690218718E-17</v>
      </c>
      <c r="BK737" s="343">
        <f t="shared" si="1874"/>
        <v>-1.1032819640356079E-16</v>
      </c>
      <c r="BL737" s="343">
        <f t="shared" si="1875"/>
        <v>1.4684503821929219E-16</v>
      </c>
      <c r="BM737" s="343">
        <f t="shared" si="1876"/>
        <v>-2.8116347267765457E-17</v>
      </c>
      <c r="BN737" s="343">
        <f t="shared" si="1877"/>
        <v>-1.2033712951230925E-16</v>
      </c>
      <c r="BO737" s="343">
        <f t="shared" si="1878"/>
        <v>1.4156940760998785E-16</v>
      </c>
      <c r="BP737" s="343">
        <f t="shared" si="1879"/>
        <v>-1.3133584051160419E-17</v>
      </c>
      <c r="BQ737" s="343">
        <f t="shared" si="1880"/>
        <v>-1.2918715028089018E-16</v>
      </c>
      <c r="BR737" s="343">
        <f t="shared" si="1881"/>
        <v>1.3493038621568569E-16</v>
      </c>
    </row>
    <row r="738" spans="2:70">
      <c r="B738" s="340">
        <v>44</v>
      </c>
      <c r="C738" s="340">
        <f t="shared" si="1882"/>
        <v>1.3750000000000007E-2</v>
      </c>
      <c r="D738" s="341">
        <f t="shared" si="1817"/>
        <v>71.993956308404606</v>
      </c>
      <c r="E738" s="342" t="str">
        <f>AX694</f>
        <v>-0.0060436915953932</v>
      </c>
      <c r="F738" s="291">
        <v>44</v>
      </c>
      <c r="G738" s="343">
        <f t="shared" si="1818"/>
        <v>1.5842439018900552E-16</v>
      </c>
      <c r="H738" s="343">
        <f t="shared" si="1819"/>
        <v>-1.5170802745617374E-16</v>
      </c>
      <c r="I738" s="343">
        <f t="shared" si="1820"/>
        <v>-4.2312092860473642E-17</v>
      </c>
      <c r="J738" s="343">
        <f t="shared" si="1821"/>
        <v>1.8409230130896672E-16</v>
      </c>
      <c r="K738" s="343">
        <f t="shared" si="1822"/>
        <v>-9.8586054613333946E-17</v>
      </c>
      <c r="L738" s="343">
        <f t="shared" si="1823"/>
        <v>-1.0863780178344095E-16</v>
      </c>
      <c r="M738" s="343">
        <f t="shared" si="1824"/>
        <v>1.8173382835550498E-16</v>
      </c>
      <c r="N738" s="343">
        <f t="shared" si="1825"/>
        <v>-3.0455248640424698E-17</v>
      </c>
      <c r="O738" s="343">
        <f t="shared" si="1826"/>
        <v>-1.5842439018900503E-16</v>
      </c>
      <c r="P738" s="343">
        <f t="shared" si="1827"/>
        <v>1.5170802745617428E-16</v>
      </c>
      <c r="Q738" s="343">
        <f t="shared" si="1828"/>
        <v>4.2312092860472761E-17</v>
      </c>
      <c r="R738" s="343">
        <f t="shared" si="1829"/>
        <v>-1.8409230130896657E-16</v>
      </c>
      <c r="S738" s="343">
        <f t="shared" si="1830"/>
        <v>9.858605461333471E-17</v>
      </c>
      <c r="T738" s="343">
        <f t="shared" si="1831"/>
        <v>1.086378017834402E-16</v>
      </c>
      <c r="U738" s="343">
        <f t="shared" si="1832"/>
        <v>-1.8173382835550518E-16</v>
      </c>
      <c r="V738" s="343">
        <f t="shared" si="1833"/>
        <v>3.0455248640425604E-17</v>
      </c>
      <c r="W738" s="343">
        <f t="shared" si="1834"/>
        <v>1.5842439018900453E-16</v>
      </c>
      <c r="X738" s="343">
        <f t="shared" si="1835"/>
        <v>-1.5170802745617482E-16</v>
      </c>
      <c r="Y738" s="343">
        <f t="shared" si="1836"/>
        <v>-4.2312092860471861E-17</v>
      </c>
      <c r="Z738" s="343">
        <f t="shared" si="1837"/>
        <v>1.8409230130896642E-16</v>
      </c>
      <c r="AA738" s="343">
        <f t="shared" si="1838"/>
        <v>-9.8586054613335499E-17</v>
      </c>
      <c r="AB738" s="343">
        <f t="shared" si="1839"/>
        <v>-1.0863780178343946E-16</v>
      </c>
      <c r="AC738" s="343">
        <f t="shared" si="1840"/>
        <v>1.817338283555054E-16</v>
      </c>
      <c r="AD738" s="343">
        <f t="shared" si="1841"/>
        <v>-3.0455248640426504E-17</v>
      </c>
      <c r="AE738" s="343">
        <f t="shared" si="1842"/>
        <v>-1.5842439018900406E-16</v>
      </c>
      <c r="AF738" s="343">
        <f t="shared" si="1843"/>
        <v>1.5170802745617534E-16</v>
      </c>
      <c r="AG738" s="343">
        <f t="shared" si="1844"/>
        <v>4.231209286047098E-17</v>
      </c>
      <c r="AH738" s="343">
        <f t="shared" si="1845"/>
        <v>-1.8409230130896627E-16</v>
      </c>
      <c r="AI738" s="343">
        <f t="shared" si="1846"/>
        <v>9.8586054613336264E-17</v>
      </c>
      <c r="AJ738" s="343">
        <f t="shared" si="1847"/>
        <v>1.0863780178343873E-16</v>
      </c>
      <c r="AK738" s="343">
        <f t="shared" si="1848"/>
        <v>-1.817338283555056E-16</v>
      </c>
      <c r="AL738" s="343">
        <f t="shared" si="1849"/>
        <v>3.045524864042741E-17</v>
      </c>
      <c r="AM738" s="343">
        <f t="shared" si="1850"/>
        <v>1.5842439018900357E-16</v>
      </c>
      <c r="AN738" s="343">
        <f t="shared" si="1851"/>
        <v>-1.5170802745617586E-16</v>
      </c>
      <c r="AO738" s="343">
        <f t="shared" si="1852"/>
        <v>-4.2312092860470086E-17</v>
      </c>
      <c r="AP738" s="343">
        <f t="shared" si="1853"/>
        <v>1.8409230130896612E-16</v>
      </c>
      <c r="AQ738" s="343">
        <f t="shared" si="1854"/>
        <v>-9.8586054613337052E-17</v>
      </c>
      <c r="AR738" s="343">
        <f t="shared" si="1855"/>
        <v>-1.0863780178343796E-16</v>
      </c>
      <c r="AS738" s="343">
        <f t="shared" si="1856"/>
        <v>1.817338283555058E-16</v>
      </c>
      <c r="AT738" s="343">
        <f t="shared" si="1857"/>
        <v>-3.045524864042831E-17</v>
      </c>
      <c r="AU738" s="343">
        <f t="shared" si="1858"/>
        <v>-1.584243901890031E-16</v>
      </c>
      <c r="AV738" s="343">
        <f t="shared" si="1859"/>
        <v>1.517080274561764E-16</v>
      </c>
      <c r="AW738" s="343">
        <f t="shared" si="1860"/>
        <v>4.2312092860469186E-17</v>
      </c>
      <c r="AX738" s="343">
        <f t="shared" si="1861"/>
        <v>-1.8409230130896598E-16</v>
      </c>
      <c r="AY738" s="343">
        <f t="shared" si="1862"/>
        <v>9.8586054613337817E-17</v>
      </c>
      <c r="AZ738" s="343">
        <f t="shared" si="1863"/>
        <v>1.0863780178343724E-16</v>
      </c>
      <c r="BA738" s="343">
        <f t="shared" si="1864"/>
        <v>-1.8173382835550602E-16</v>
      </c>
      <c r="BB738" s="343">
        <f t="shared" si="1865"/>
        <v>3.0455248640429209E-17</v>
      </c>
      <c r="BC738" s="343">
        <f t="shared" si="1866"/>
        <v>1.5842439018900261E-16</v>
      </c>
      <c r="BD738" s="343">
        <f t="shared" si="1867"/>
        <v>-1.5170802745617692E-16</v>
      </c>
      <c r="BE738" s="343">
        <f t="shared" si="1868"/>
        <v>-4.2312092860468305E-17</v>
      </c>
      <c r="BF738" s="343">
        <f t="shared" si="1869"/>
        <v>1.8409230130896583E-16</v>
      </c>
      <c r="BG738" s="343">
        <f t="shared" si="1870"/>
        <v>-9.8586054613338605E-17</v>
      </c>
      <c r="BH738" s="343">
        <f t="shared" si="1871"/>
        <v>-1.086378017834365E-16</v>
      </c>
      <c r="BI738" s="343">
        <f t="shared" si="1872"/>
        <v>1.8173382835550621E-16</v>
      </c>
      <c r="BJ738" s="343">
        <f t="shared" si="1873"/>
        <v>-3.0455248640430115E-17</v>
      </c>
      <c r="BK738" s="343">
        <f t="shared" si="1874"/>
        <v>-1.5842439018900212E-16</v>
      </c>
      <c r="BL738" s="343">
        <f t="shared" si="1875"/>
        <v>1.5170802745617746E-16</v>
      </c>
      <c r="BM738" s="343">
        <f t="shared" si="1876"/>
        <v>4.2312092860467411E-17</v>
      </c>
      <c r="BN738" s="343">
        <f t="shared" si="1877"/>
        <v>-1.8409230130896568E-16</v>
      </c>
      <c r="BO738" s="343">
        <f t="shared" si="1878"/>
        <v>9.8586054613339394E-17</v>
      </c>
      <c r="BP738" s="343">
        <f t="shared" si="1879"/>
        <v>1.0863780178343575E-16</v>
      </c>
      <c r="BQ738" s="343">
        <f t="shared" si="1880"/>
        <v>-1.8173382835550644E-16</v>
      </c>
      <c r="BR738" s="343">
        <f t="shared" si="1881"/>
        <v>3.0455248640431015E-17</v>
      </c>
    </row>
    <row r="739" spans="2:70">
      <c r="B739" s="340">
        <v>45</v>
      </c>
      <c r="C739" s="340">
        <f t="shared" si="1882"/>
        <v>1.4062500000000007E-2</v>
      </c>
      <c r="D739" s="341">
        <f t="shared" si="1817"/>
        <v>71.994427410247923</v>
      </c>
      <c r="E739" s="342" t="str">
        <f>AY694</f>
        <v>-0.00557258975207988</v>
      </c>
      <c r="F739" s="291">
        <v>45</v>
      </c>
      <c r="G739" s="343">
        <f t="shared" si="1818"/>
        <v>-5.0409183076751358E-17</v>
      </c>
      <c r="H739" s="343">
        <f t="shared" si="1819"/>
        <v>5.4500563321190767E-16</v>
      </c>
      <c r="I739" s="343">
        <f t="shared" si="1820"/>
        <v>-2.6600438560081331E-16</v>
      </c>
      <c r="J739" s="343">
        <f t="shared" si="1821"/>
        <v>-3.9057163876710014E-16</v>
      </c>
      <c r="K739" s="343">
        <f t="shared" si="1822"/>
        <v>4.9275830980932231E-16</v>
      </c>
      <c r="L739" s="343">
        <f t="shared" si="1823"/>
        <v>1.044912649121942E-16</v>
      </c>
      <c r="M739" s="343">
        <f t="shared" si="1824"/>
        <v>-5.5342273603121517E-16</v>
      </c>
      <c r="N739" s="343">
        <f t="shared" si="1825"/>
        <v>2.1680901571601251E-16</v>
      </c>
      <c r="O739" s="343">
        <f t="shared" si="1826"/>
        <v>4.2755006572525545E-16</v>
      </c>
      <c r="P739" s="343">
        <f t="shared" si="1827"/>
        <v>-4.6503148139437241E-16</v>
      </c>
      <c r="Q739" s="343">
        <f t="shared" si="1828"/>
        <v>-1.5756703874579538E-16</v>
      </c>
      <c r="R739" s="343">
        <f t="shared" si="1829"/>
        <v>5.5651007537090073E-16</v>
      </c>
      <c r="S739" s="343">
        <f t="shared" si="1830"/>
        <v>-1.6552565649000254E-16</v>
      </c>
      <c r="T739" s="343">
        <f t="shared" si="1831"/>
        <v>-4.6041095182783474E-16</v>
      </c>
      <c r="U739" s="343">
        <f t="shared" si="1832"/>
        <v>4.3282614560152594E-16</v>
      </c>
      <c r="V739" s="343">
        <f t="shared" si="1833"/>
        <v>2.0912535586136948E-16</v>
      </c>
      <c r="W739" s="343">
        <f t="shared" si="1834"/>
        <v>-5.5423791846541221E-16</v>
      </c>
      <c r="X739" s="343">
        <f t="shared" si="1835"/>
        <v>1.1264819470646197E-16</v>
      </c>
      <c r="Y739" s="343">
        <f t="shared" si="1836"/>
        <v>4.8883782877808421E-16</v>
      </c>
      <c r="Z739" s="343">
        <f t="shared" si="1837"/>
        <v>-3.9645245741970275E-16</v>
      </c>
      <c r="AA739" s="343">
        <f t="shared" si="1838"/>
        <v>-2.5866968148045396E-16</v>
      </c>
      <c r="AB739" s="343">
        <f t="shared" si="1839"/>
        <v>5.466281474278358E-16</v>
      </c>
      <c r="AC739" s="343">
        <f t="shared" si="1840"/>
        <v>-5.8685869228138704E-17</v>
      </c>
      <c r="AD739" s="343">
        <f t="shared" si="1841"/>
        <v>-5.1255693021126272E-16</v>
      </c>
      <c r="AE739" s="343">
        <f t="shared" si="1842"/>
        <v>3.56260715349964E-16</v>
      </c>
      <c r="AF739" s="343">
        <f t="shared" si="1843"/>
        <v>3.0572287666364325E-16</v>
      </c>
      <c r="AG739" s="343">
        <f t="shared" si="1844"/>
        <v>-5.3375404851318958E-16</v>
      </c>
      <c r="AH739" s="343">
        <f t="shared" si="1845"/>
        <v>4.1583667481812425E-18</v>
      </c>
      <c r="AI739" s="343">
        <f t="shared" si="1846"/>
        <v>5.3133982821438435E-16</v>
      </c>
      <c r="AJ739" s="343">
        <f t="shared" si="1847"/>
        <v>-3.1263798783948743E-16</v>
      </c>
      <c r="AK739" s="343">
        <f t="shared" si="1848"/>
        <v>-3.4983179341943768E-16</v>
      </c>
      <c r="AL739" s="343">
        <f t="shared" si="1849"/>
        <v>5.1573960633171637E-16</v>
      </c>
      <c r="AM739" s="343">
        <f t="shared" si="1850"/>
        <v>5.0409183076755721E-17</v>
      </c>
      <c r="AN739" s="343">
        <f t="shared" si="1851"/>
        <v>-5.4500563321190649E-16</v>
      </c>
      <c r="AO739" s="343">
        <f t="shared" si="1852"/>
        <v>2.660043856008143E-16</v>
      </c>
      <c r="AP739" s="343">
        <f t="shared" si="1853"/>
        <v>3.9057163876710359E-16</v>
      </c>
      <c r="AQ739" s="343">
        <f t="shared" si="1854"/>
        <v>-4.9275830980932468E-16</v>
      </c>
      <c r="AR739" s="343">
        <f t="shared" si="1855"/>
        <v>-1.0449126491219314E-16</v>
      </c>
      <c r="AS739" s="343">
        <f t="shared" si="1856"/>
        <v>5.5342273603121577E-16</v>
      </c>
      <c r="AT739" s="343">
        <f t="shared" si="1857"/>
        <v>-2.1680901571601709E-16</v>
      </c>
      <c r="AU739" s="343">
        <f t="shared" si="1858"/>
        <v>-4.2755006572525476E-16</v>
      </c>
      <c r="AV739" s="343">
        <f t="shared" si="1859"/>
        <v>4.6503148139436856E-16</v>
      </c>
      <c r="AW739" s="343">
        <f t="shared" si="1860"/>
        <v>1.5756703874579054E-16</v>
      </c>
      <c r="AX739" s="343">
        <f t="shared" si="1861"/>
        <v>-5.5651007537090073E-16</v>
      </c>
      <c r="AY739" s="343">
        <f t="shared" si="1862"/>
        <v>1.6552565648999603E-16</v>
      </c>
      <c r="AZ739" s="343">
        <f t="shared" si="1863"/>
        <v>4.6041095182783188E-16</v>
      </c>
      <c r="BA739" s="343">
        <f t="shared" si="1864"/>
        <v>-4.3282614560152653E-16</v>
      </c>
      <c r="BB739" s="343">
        <f t="shared" si="1865"/>
        <v>-2.0912535586137582E-16</v>
      </c>
      <c r="BC739" s="343">
        <f t="shared" si="1866"/>
        <v>5.542379184654123E-16</v>
      </c>
      <c r="BD739" s="343">
        <f t="shared" si="1867"/>
        <v>-1.12648194706463E-16</v>
      </c>
      <c r="BE739" s="343">
        <f t="shared" si="1868"/>
        <v>-4.8883782877807997E-16</v>
      </c>
      <c r="BF739" s="343">
        <f t="shared" si="1869"/>
        <v>3.9645245741970354E-16</v>
      </c>
      <c r="BG739" s="343">
        <f t="shared" si="1870"/>
        <v>2.5866968148045302E-16</v>
      </c>
      <c r="BH739" s="343">
        <f t="shared" si="1871"/>
        <v>-5.4662814742783758E-16</v>
      </c>
      <c r="BI739" s="343">
        <f t="shared" si="1872"/>
        <v>5.8685869228139789E-17</v>
      </c>
      <c r="BJ739" s="343">
        <f t="shared" si="1873"/>
        <v>5.1255693021126233E-16</v>
      </c>
      <c r="BK739" s="343">
        <f t="shared" si="1874"/>
        <v>-3.5626071534997091E-16</v>
      </c>
      <c r="BL739" s="343">
        <f t="shared" si="1875"/>
        <v>-3.0572287666364236E-16</v>
      </c>
      <c r="BM739" s="343">
        <f t="shared" si="1876"/>
        <v>5.3375404851318761E-16</v>
      </c>
      <c r="BN739" s="343">
        <f t="shared" si="1877"/>
        <v>-4.1583667481743893E-18</v>
      </c>
      <c r="BO739" s="343">
        <f t="shared" si="1878"/>
        <v>-5.3133982821438879E-16</v>
      </c>
      <c r="BP739" s="343">
        <f t="shared" si="1879"/>
        <v>3.1263798783950133E-16</v>
      </c>
      <c r="BQ739" s="343">
        <f t="shared" si="1880"/>
        <v>3.4983179341943679E-16</v>
      </c>
      <c r="BR739" s="343">
        <f t="shared" si="1881"/>
        <v>-5.1573960633171677E-16</v>
      </c>
    </row>
    <row r="740" spans="2:70">
      <c r="B740" s="340">
        <v>46</v>
      </c>
      <c r="C740" s="340">
        <f t="shared" si="1882"/>
        <v>1.4375000000000008E-2</v>
      </c>
      <c r="D740" s="341">
        <f t="shared" si="1817"/>
        <v>71.994952179176835</v>
      </c>
      <c r="E740" s="342" t="str">
        <f>AZ694</f>
        <v>-0.00504782082316844</v>
      </c>
      <c r="F740" s="291">
        <v>46</v>
      </c>
      <c r="G740" s="343">
        <f t="shared" si="1818"/>
        <v>2.5274575224407004E-16</v>
      </c>
      <c r="H740" s="343">
        <f t="shared" si="1819"/>
        <v>-1.421742138610876E-16</v>
      </c>
      <c r="I740" s="343">
        <f t="shared" si="1820"/>
        <v>-1.9727212591497118E-16</v>
      </c>
      <c r="J740" s="343">
        <f t="shared" si="1821"/>
        <v>2.1914597900020356E-16</v>
      </c>
      <c r="K740" s="343">
        <f t="shared" si="1822"/>
        <v>1.1176560669159185E-16</v>
      </c>
      <c r="L740" s="343">
        <f t="shared" si="1823"/>
        <v>-2.6275475539978481E-16</v>
      </c>
      <c r="M740" s="343">
        <f t="shared" si="1824"/>
        <v>-9.2437870071659834E-18</v>
      </c>
      <c r="N740" s="343">
        <f t="shared" si="1825"/>
        <v>2.6636150216753785E-16</v>
      </c>
      <c r="O740" s="343">
        <f t="shared" si="1826"/>
        <v>-9.4685315453963908E-17</v>
      </c>
      <c r="P740" s="343">
        <f t="shared" si="1827"/>
        <v>-2.2941712480331258E-16</v>
      </c>
      <c r="Q740" s="343">
        <f t="shared" si="1828"/>
        <v>1.8419943696174957E-16</v>
      </c>
      <c r="R740" s="343">
        <f t="shared" si="1829"/>
        <v>1.5754606985919921E-16</v>
      </c>
      <c r="S740" s="343">
        <f t="shared" si="1830"/>
        <v>-2.4567086396416183E-16</v>
      </c>
      <c r="T740" s="343">
        <f t="shared" si="1831"/>
        <v>-6.1690053937701059E-17</v>
      </c>
      <c r="U740" s="343">
        <f t="shared" si="1832"/>
        <v>2.6974112893995885E-16</v>
      </c>
      <c r="V740" s="343">
        <f t="shared" si="1833"/>
        <v>-4.3557713474080692E-17</v>
      </c>
      <c r="W740" s="343">
        <f t="shared" si="1834"/>
        <v>-2.5274575224407004E-16</v>
      </c>
      <c r="X740" s="343">
        <f t="shared" si="1835"/>
        <v>1.4217421386108949E-16</v>
      </c>
      <c r="Y740" s="343">
        <f t="shared" si="1836"/>
        <v>1.9727212591497066E-16</v>
      </c>
      <c r="Z740" s="343">
        <f t="shared" si="1837"/>
        <v>-2.1914597900020514E-16</v>
      </c>
      <c r="AA740" s="343">
        <f t="shared" si="1838"/>
        <v>-1.1176560669159116E-16</v>
      </c>
      <c r="AB740" s="343">
        <f t="shared" si="1839"/>
        <v>2.6275475539978565E-16</v>
      </c>
      <c r="AC740" s="343">
        <f t="shared" si="1840"/>
        <v>9.243787007164264E-18</v>
      </c>
      <c r="AD740" s="343">
        <f t="shared" si="1841"/>
        <v>-2.663615021675379E-16</v>
      </c>
      <c r="AE740" s="343">
        <f t="shared" si="1842"/>
        <v>9.4685315453965511E-17</v>
      </c>
      <c r="AF740" s="343">
        <f t="shared" si="1843"/>
        <v>2.2941712480331273E-16</v>
      </c>
      <c r="AG740" s="343">
        <f t="shared" si="1844"/>
        <v>-1.8419943696175085E-16</v>
      </c>
      <c r="AH740" s="343">
        <f t="shared" si="1845"/>
        <v>-1.575460698591978E-16</v>
      </c>
      <c r="AI740" s="343">
        <f t="shared" si="1846"/>
        <v>2.4567086396416331E-16</v>
      </c>
      <c r="AJ740" s="343">
        <f t="shared" si="1847"/>
        <v>6.169005393769566E-17</v>
      </c>
      <c r="AK740" s="343">
        <f t="shared" si="1848"/>
        <v>-2.6974112893995881E-16</v>
      </c>
      <c r="AL740" s="343">
        <f t="shared" si="1849"/>
        <v>4.3557713474082393E-17</v>
      </c>
      <c r="AM740" s="343">
        <f t="shared" si="1850"/>
        <v>2.5274575224406812E-16</v>
      </c>
      <c r="AN740" s="343">
        <f t="shared" si="1851"/>
        <v>-1.4217421386108767E-16</v>
      </c>
      <c r="AO740" s="343">
        <f t="shared" si="1852"/>
        <v>-1.9727212591496953E-16</v>
      </c>
      <c r="AP740" s="343">
        <f t="shared" si="1853"/>
        <v>2.1914597900020612E-16</v>
      </c>
      <c r="AQ740" s="343">
        <f t="shared" si="1854"/>
        <v>1.1176560669158608E-16</v>
      </c>
      <c r="AR740" s="343">
        <f t="shared" si="1855"/>
        <v>-2.6275475539978515E-16</v>
      </c>
      <c r="AS740" s="343">
        <f t="shared" si="1856"/>
        <v>-9.2437870071625445E-18</v>
      </c>
      <c r="AT740" s="343">
        <f t="shared" si="1857"/>
        <v>2.6636150216753702E-16</v>
      </c>
      <c r="AU740" s="343">
        <f t="shared" si="1858"/>
        <v>-9.4685315453963539E-17</v>
      </c>
      <c r="AV740" s="343">
        <f t="shared" si="1859"/>
        <v>-2.2941712480331184E-16</v>
      </c>
      <c r="AW740" s="343">
        <f t="shared" si="1860"/>
        <v>1.8419943696175209E-16</v>
      </c>
      <c r="AX740" s="343">
        <f t="shared" si="1861"/>
        <v>1.5754606985919329E-16</v>
      </c>
      <c r="AY740" s="343">
        <f t="shared" si="1862"/>
        <v>-2.4567086396416242E-16</v>
      </c>
      <c r="AZ740" s="343">
        <f t="shared" si="1863"/>
        <v>-6.1690053937697731E-17</v>
      </c>
      <c r="BA740" s="343">
        <f t="shared" si="1864"/>
        <v>2.6974112893995895E-16</v>
      </c>
      <c r="BB740" s="343">
        <f t="shared" si="1865"/>
        <v>-4.3557713474080304E-17</v>
      </c>
      <c r="BC740" s="343">
        <f t="shared" si="1866"/>
        <v>-2.5274575224406886E-16</v>
      </c>
      <c r="BD740" s="343">
        <f t="shared" si="1867"/>
        <v>1.421742138610924E-16</v>
      </c>
      <c r="BE740" s="343">
        <f t="shared" si="1868"/>
        <v>1.9727212591496571E-16</v>
      </c>
      <c r="BF740" s="343">
        <f t="shared" si="1869"/>
        <v>-2.1914597900020492E-16</v>
      </c>
      <c r="BG740" s="343">
        <f t="shared" si="1870"/>
        <v>-1.1176560669158801E-16</v>
      </c>
      <c r="BH740" s="343">
        <f t="shared" si="1871"/>
        <v>2.6275475539978644E-16</v>
      </c>
      <c r="BI740" s="343">
        <f t="shared" si="1872"/>
        <v>9.2437870071569978E-18</v>
      </c>
      <c r="BJ740" s="343">
        <f t="shared" si="1873"/>
        <v>-2.6636150216753736E-16</v>
      </c>
      <c r="BK740" s="343">
        <f t="shared" si="1874"/>
        <v>9.4685315453961554E-17</v>
      </c>
      <c r="BL740" s="343">
        <f t="shared" si="1875"/>
        <v>2.2941712480330889E-16</v>
      </c>
      <c r="BM740" s="343">
        <f t="shared" si="1876"/>
        <v>-1.8419943696175056E-16</v>
      </c>
      <c r="BN740" s="343">
        <f t="shared" si="1877"/>
        <v>-1.5754606985918881E-16</v>
      </c>
      <c r="BO740" s="343">
        <f t="shared" si="1878"/>
        <v>2.4567086396416474E-16</v>
      </c>
      <c r="BP740" s="343">
        <f t="shared" si="1879"/>
        <v>6.1690053937699777E-17</v>
      </c>
      <c r="BQ740" s="343">
        <f t="shared" si="1880"/>
        <v>-2.6974112893995915E-16</v>
      </c>
      <c r="BR740" s="343">
        <f t="shared" si="1881"/>
        <v>4.3557713474085783E-17</v>
      </c>
    </row>
    <row r="741" spans="2:70">
      <c r="B741" s="340">
        <v>47</v>
      </c>
      <c r="C741" s="340">
        <f t="shared" si="1882"/>
        <v>1.4687500000000008E-2</v>
      </c>
      <c r="D741" s="341">
        <f t="shared" si="1817"/>
        <v>71.995525561379679</v>
      </c>
      <c r="E741" s="342" t="str">
        <f>BA694</f>
        <v>-0.00447443862031969</v>
      </c>
      <c r="F741" s="291">
        <v>47</v>
      </c>
      <c r="G741" s="343">
        <f t="shared" si="1818"/>
        <v>-1.5230089900100362E-16</v>
      </c>
      <c r="H741" s="343">
        <f t="shared" si="1819"/>
        <v>9.7742413639008573E-17</v>
      </c>
      <c r="I741" s="343">
        <f t="shared" si="1820"/>
        <v>1.3314003525339432E-16</v>
      </c>
      <c r="J741" s="343">
        <f t="shared" si="1821"/>
        <v>-1.2384242467683772E-16</v>
      </c>
      <c r="K741" s="343">
        <f t="shared" si="1822"/>
        <v>-1.0886267461678931E-16</v>
      </c>
      <c r="L741" s="343">
        <f t="shared" si="1823"/>
        <v>1.4518324078596791E-16</v>
      </c>
      <c r="M741" s="343">
        <f t="shared" si="1824"/>
        <v>8.0401782445551659E-17</v>
      </c>
      <c r="N741" s="343">
        <f t="shared" si="1825"/>
        <v>-1.6094474637139282E-16</v>
      </c>
      <c r="O741" s="343">
        <f t="shared" si="1826"/>
        <v>-4.8851094864771561E-17</v>
      </c>
      <c r="P741" s="343">
        <f t="shared" si="1827"/>
        <v>1.7052123561261859E-16</v>
      </c>
      <c r="Q741" s="343">
        <f t="shared" si="1828"/>
        <v>1.5423087104346774E-17</v>
      </c>
      <c r="R741" s="343">
        <f t="shared" si="1829"/>
        <v>-1.7354468939866238E-16</v>
      </c>
      <c r="S741" s="343">
        <f t="shared" si="1830"/>
        <v>1.8597621244129956E-17</v>
      </c>
      <c r="T741" s="343">
        <f t="shared" si="1831"/>
        <v>1.6989891809609839E-16</v>
      </c>
      <c r="U741" s="343">
        <f t="shared" si="1832"/>
        <v>-5.1903633437862114E-17</v>
      </c>
      <c r="V741" s="343">
        <f t="shared" si="1833"/>
        <v>-1.5972402665151257E-16</v>
      </c>
      <c r="W741" s="343">
        <f t="shared" si="1834"/>
        <v>8.3215018106469075E-17</v>
      </c>
      <c r="X741" s="343">
        <f t="shared" si="1835"/>
        <v>1.4341103043697548E-16</v>
      </c>
      <c r="Y741" s="343">
        <f t="shared" si="1836"/>
        <v>-1.1132849629676434E-16</v>
      </c>
      <c r="Z741" s="343">
        <f t="shared" si="1837"/>
        <v>-1.2158682874857805E-16</v>
      </c>
      <c r="AA741" s="343">
        <f t="shared" si="1838"/>
        <v>1.3516368280811668E-16</v>
      </c>
      <c r="AB741" s="343">
        <f t="shared" si="1839"/>
        <v>9.5090113418050055E-17</v>
      </c>
      <c r="AC741" s="343">
        <f t="shared" si="1840"/>
        <v>-1.5380460478981801E-16</v>
      </c>
      <c r="AD741" s="343">
        <f t="shared" si="1841"/>
        <v>-6.4939138356018233E-17</v>
      </c>
      <c r="AE741" s="343">
        <f t="shared" si="1842"/>
        <v>1.6653490206406294E-16</v>
      </c>
      <c r="AF741" s="343">
        <f t="shared" si="1843"/>
        <v>3.2292588625253104E-17</v>
      </c>
      <c r="AG741" s="343">
        <f t="shared" si="1844"/>
        <v>-1.7286535644583525E-16</v>
      </c>
      <c r="AH741" s="343">
        <f t="shared" si="1845"/>
        <v>1.594947176490597E-18</v>
      </c>
      <c r="AI741" s="343">
        <f t="shared" si="1846"/>
        <v>1.7255269212340281E-16</v>
      </c>
      <c r="AJ741" s="343">
        <f t="shared" si="1847"/>
        <v>-3.5421190052696019E-17</v>
      </c>
      <c r="AK741" s="343">
        <f t="shared" si="1848"/>
        <v>-1.6560892461133268E-16</v>
      </c>
      <c r="AL741" s="343">
        <f t="shared" si="1849"/>
        <v>6.7886216459608621E-17</v>
      </c>
      <c r="AM741" s="343">
        <f t="shared" si="1850"/>
        <v>1.5230089900100417E-16</v>
      </c>
      <c r="AN741" s="343">
        <f t="shared" si="1851"/>
        <v>-9.7742413639007365E-17</v>
      </c>
      <c r="AO741" s="343">
        <f t="shared" si="1852"/>
        <v>-1.3314003525339543E-16</v>
      </c>
      <c r="AP741" s="343">
        <f t="shared" si="1853"/>
        <v>1.2384242467683627E-16</v>
      </c>
      <c r="AQ741" s="343">
        <f t="shared" si="1854"/>
        <v>1.0886267461679094E-16</v>
      </c>
      <c r="AR741" s="343">
        <f t="shared" si="1855"/>
        <v>-1.4518324078596641E-16</v>
      </c>
      <c r="AS741" s="343">
        <f t="shared" si="1856"/>
        <v>-8.040178244555458E-17</v>
      </c>
      <c r="AT741" s="343">
        <f t="shared" si="1857"/>
        <v>1.6094474637139156E-16</v>
      </c>
      <c r="AU741" s="343">
        <f t="shared" si="1858"/>
        <v>4.8851094864770014E-17</v>
      </c>
      <c r="AV741" s="343">
        <f t="shared" si="1859"/>
        <v>-1.7052123561261891E-16</v>
      </c>
      <c r="AW741" s="343">
        <f t="shared" si="1860"/>
        <v>-1.5423087104346392E-17</v>
      </c>
      <c r="AX741" s="343">
        <f t="shared" si="1861"/>
        <v>1.7354468939866238E-16</v>
      </c>
      <c r="AY741" s="343">
        <f t="shared" si="1862"/>
        <v>-1.8597621244130326E-17</v>
      </c>
      <c r="AZ741" s="343">
        <f t="shared" si="1863"/>
        <v>-1.6989891809609856E-16</v>
      </c>
      <c r="BA741" s="343">
        <f t="shared" si="1864"/>
        <v>5.1903633437861312E-17</v>
      </c>
      <c r="BB741" s="343">
        <f t="shared" si="1865"/>
        <v>1.5972402665151289E-16</v>
      </c>
      <c r="BC741" s="343">
        <f t="shared" si="1866"/>
        <v>-8.3215018106468335E-17</v>
      </c>
      <c r="BD741" s="343">
        <f t="shared" si="1867"/>
        <v>-1.4341103043697597E-16</v>
      </c>
      <c r="BE741" s="343">
        <f t="shared" si="1868"/>
        <v>1.1132849629676368E-16</v>
      </c>
      <c r="BF741" s="343">
        <f t="shared" si="1869"/>
        <v>1.2158682874857867E-16</v>
      </c>
      <c r="BG741" s="343">
        <f t="shared" si="1870"/>
        <v>-1.3516368280811461E-16</v>
      </c>
      <c r="BH741" s="343">
        <f t="shared" si="1871"/>
        <v>-9.5090113418052828E-17</v>
      </c>
      <c r="BI741" s="343">
        <f t="shared" si="1872"/>
        <v>1.5380460478981648E-16</v>
      </c>
      <c r="BJ741" s="343">
        <f t="shared" si="1873"/>
        <v>6.4939138356016754E-17</v>
      </c>
      <c r="BK741" s="343">
        <f t="shared" si="1874"/>
        <v>-1.6653490206406198E-16</v>
      </c>
      <c r="BL741" s="343">
        <f t="shared" si="1875"/>
        <v>-3.2292588625251502E-17</v>
      </c>
      <c r="BM741" s="343">
        <f t="shared" si="1876"/>
        <v>1.7286535644583495E-16</v>
      </c>
      <c r="BN741" s="343">
        <f t="shared" si="1877"/>
        <v>-1.5949471764897588E-18</v>
      </c>
      <c r="BO741" s="343">
        <f t="shared" si="1878"/>
        <v>-1.7255269212340345E-16</v>
      </c>
      <c r="BP741" s="343">
        <f t="shared" si="1879"/>
        <v>3.5421190052695187E-17</v>
      </c>
      <c r="BQ741" s="343">
        <f t="shared" si="1880"/>
        <v>1.6560892461133441E-16</v>
      </c>
      <c r="BR741" s="343">
        <f t="shared" si="1881"/>
        <v>-6.7886216459607832E-17</v>
      </c>
    </row>
    <row r="742" spans="2:70">
      <c r="B742" s="340">
        <v>48</v>
      </c>
      <c r="C742" s="340">
        <f t="shared" si="1882"/>
        <v>1.5000000000000008E-2</v>
      </c>
      <c r="D742" s="341">
        <f t="shared" si="1817"/>
        <v>71.996142034872435</v>
      </c>
      <c r="E742" s="342" t="str">
        <f>BB694</f>
        <v>-0.00385796512756692</v>
      </c>
      <c r="F742" s="291">
        <v>48</v>
      </c>
      <c r="G742" s="343">
        <f t="shared" si="1818"/>
        <v>2.3065549090726006E-16</v>
      </c>
      <c r="H742" s="343">
        <f t="shared" si="1819"/>
        <v>2.2693166925552792E-16</v>
      </c>
      <c r="I742" s="343">
        <f t="shared" si="1820"/>
        <v>-2.3065549090726016E-16</v>
      </c>
      <c r="J742" s="343">
        <f t="shared" si="1821"/>
        <v>-2.2693166925552787E-16</v>
      </c>
      <c r="K742" s="343">
        <f t="shared" si="1822"/>
        <v>2.306554909072606E-16</v>
      </c>
      <c r="L742" s="343">
        <f t="shared" si="1823"/>
        <v>2.2693166925552777E-16</v>
      </c>
      <c r="M742" s="343">
        <f t="shared" si="1824"/>
        <v>-2.3065549090725991E-16</v>
      </c>
      <c r="N742" s="343">
        <f t="shared" si="1825"/>
        <v>-2.2693166925552767E-16</v>
      </c>
      <c r="O742" s="343">
        <f t="shared" si="1826"/>
        <v>2.306554909072608E-16</v>
      </c>
      <c r="P742" s="343">
        <f t="shared" si="1827"/>
        <v>2.2693166925552679E-16</v>
      </c>
      <c r="Q742" s="343">
        <f t="shared" si="1828"/>
        <v>-2.3065549090726006E-16</v>
      </c>
      <c r="R742" s="343">
        <f t="shared" si="1829"/>
        <v>-2.2693166925552753E-16</v>
      </c>
      <c r="S742" s="343">
        <f t="shared" si="1830"/>
        <v>2.3065549090726095E-16</v>
      </c>
      <c r="T742" s="343">
        <f t="shared" si="1831"/>
        <v>2.2693166925552827E-16</v>
      </c>
      <c r="U742" s="343">
        <f t="shared" si="1832"/>
        <v>-2.3065549090726026E-16</v>
      </c>
      <c r="V742" s="343">
        <f t="shared" si="1833"/>
        <v>-2.2693166925552733E-16</v>
      </c>
      <c r="W742" s="343">
        <f t="shared" si="1834"/>
        <v>2.3065549090726115E-16</v>
      </c>
      <c r="X742" s="343">
        <f t="shared" si="1835"/>
        <v>2.2693166925552644E-16</v>
      </c>
      <c r="Y742" s="343">
        <f t="shared" si="1836"/>
        <v>-2.3065549090726203E-16</v>
      </c>
      <c r="Z742" s="343">
        <f t="shared" si="1837"/>
        <v>-2.2693166925552555E-16</v>
      </c>
      <c r="AA742" s="343">
        <f t="shared" si="1838"/>
        <v>2.3065549090725967E-16</v>
      </c>
      <c r="AB742" s="343">
        <f t="shared" si="1839"/>
        <v>2.2693166925552792E-16</v>
      </c>
      <c r="AC742" s="343">
        <f t="shared" si="1840"/>
        <v>-2.3065549090726055E-16</v>
      </c>
      <c r="AD742" s="343">
        <f t="shared" si="1841"/>
        <v>-2.2693166925552698E-16</v>
      </c>
      <c r="AE742" s="343">
        <f t="shared" si="1842"/>
        <v>2.3065549090726144E-16</v>
      </c>
      <c r="AF742" s="343">
        <f t="shared" si="1843"/>
        <v>2.269316692555261E-16</v>
      </c>
      <c r="AG742" s="343">
        <f t="shared" si="1844"/>
        <v>-2.3065549090726233E-16</v>
      </c>
      <c r="AH742" s="343">
        <f t="shared" si="1845"/>
        <v>-2.2693166925552846E-16</v>
      </c>
      <c r="AI742" s="343">
        <f t="shared" si="1846"/>
        <v>2.3065549090726322E-16</v>
      </c>
      <c r="AJ742" s="343">
        <f t="shared" si="1847"/>
        <v>2.2693166925552757E-16</v>
      </c>
      <c r="AK742" s="343">
        <f t="shared" si="1848"/>
        <v>-2.306554909072641E-16</v>
      </c>
      <c r="AL742" s="343">
        <f t="shared" si="1849"/>
        <v>-2.2693166925552664E-16</v>
      </c>
      <c r="AM742" s="343">
        <f t="shared" si="1850"/>
        <v>2.3065549090725858E-16</v>
      </c>
      <c r="AN742" s="343">
        <f t="shared" si="1851"/>
        <v>2.2693166925552575E-16</v>
      </c>
      <c r="AO742" s="343">
        <f t="shared" si="1852"/>
        <v>-2.3065549090725947E-16</v>
      </c>
      <c r="AP742" s="343">
        <f t="shared" si="1853"/>
        <v>-2.2693166925552486E-16</v>
      </c>
      <c r="AQ742" s="343">
        <f t="shared" si="1854"/>
        <v>2.3065549090726036E-16</v>
      </c>
      <c r="AR742" s="343">
        <f t="shared" si="1855"/>
        <v>2.2693166925552393E-16</v>
      </c>
      <c r="AS742" s="343">
        <f t="shared" si="1856"/>
        <v>-2.3065549090726124E-16</v>
      </c>
      <c r="AT742" s="343">
        <f t="shared" si="1857"/>
        <v>-2.2693166925552304E-16</v>
      </c>
      <c r="AU742" s="343">
        <f t="shared" si="1858"/>
        <v>2.3065549090726213E-16</v>
      </c>
      <c r="AV742" s="343">
        <f t="shared" si="1859"/>
        <v>2.2693166925552871E-16</v>
      </c>
      <c r="AW742" s="343">
        <f t="shared" si="1860"/>
        <v>-2.3065549090726302E-16</v>
      </c>
      <c r="AX742" s="343">
        <f t="shared" si="1861"/>
        <v>-2.2693166925552777E-16</v>
      </c>
      <c r="AY742" s="343">
        <f t="shared" si="1862"/>
        <v>2.3065549090726391E-16</v>
      </c>
      <c r="AZ742" s="343">
        <f t="shared" si="1863"/>
        <v>2.2693166925552688E-16</v>
      </c>
      <c r="BA742" s="343">
        <f t="shared" si="1864"/>
        <v>-2.3065549090726479E-16</v>
      </c>
      <c r="BB742" s="343">
        <f t="shared" si="1865"/>
        <v>-2.26931669255526E-16</v>
      </c>
      <c r="BC742" s="343">
        <f t="shared" si="1866"/>
        <v>2.3065549090725922E-16</v>
      </c>
      <c r="BD742" s="343">
        <f t="shared" si="1867"/>
        <v>2.2693166925552506E-16</v>
      </c>
      <c r="BE742" s="343">
        <f t="shared" si="1868"/>
        <v>-2.3065549090726011E-16</v>
      </c>
      <c r="BF742" s="343">
        <f t="shared" si="1869"/>
        <v>-2.2693166925552417E-16</v>
      </c>
      <c r="BG742" s="343">
        <f t="shared" si="1870"/>
        <v>2.30655490907261E-16</v>
      </c>
      <c r="BH742" s="343">
        <f t="shared" si="1871"/>
        <v>2.2693166925552329E-16</v>
      </c>
      <c r="BI742" s="343">
        <f t="shared" si="1872"/>
        <v>-2.3065549090726834E-16</v>
      </c>
      <c r="BJ742" s="343">
        <f t="shared" si="1873"/>
        <v>-2.2693166925552891E-16</v>
      </c>
      <c r="BK742" s="343">
        <f t="shared" si="1874"/>
        <v>2.3065549090726277E-16</v>
      </c>
      <c r="BL742" s="343">
        <f t="shared" si="1875"/>
        <v>2.2693166925552146E-16</v>
      </c>
      <c r="BM742" s="343">
        <f t="shared" si="1876"/>
        <v>-2.3065549090725725E-16</v>
      </c>
      <c r="BN742" s="343">
        <f t="shared" si="1877"/>
        <v>-2.2693166925552713E-16</v>
      </c>
      <c r="BO742" s="343">
        <f t="shared" si="1878"/>
        <v>2.3065549090726455E-16</v>
      </c>
      <c r="BP742" s="343">
        <f t="shared" si="1879"/>
        <v>2.2693166925551964E-16</v>
      </c>
      <c r="BQ742" s="343">
        <f t="shared" si="1880"/>
        <v>-2.3065549090725903E-16</v>
      </c>
      <c r="BR742" s="343">
        <f t="shared" si="1881"/>
        <v>-2.2693166925552531E-16</v>
      </c>
    </row>
    <row r="743" spans="2:70">
      <c r="B743" s="340">
        <v>49</v>
      </c>
      <c r="C743" s="340">
        <f t="shared" si="1882"/>
        <v>1.5312500000000008E-2</v>
      </c>
      <c r="D743" s="341">
        <f t="shared" si="1817"/>
        <v>71.996795662678338</v>
      </c>
      <c r="E743" s="342" t="str">
        <f>BC694</f>
        <v>-0.00320433732166697</v>
      </c>
      <c r="F743" s="291">
        <v>49</v>
      </c>
      <c r="G743" s="343">
        <f t="shared" si="1818"/>
        <v>-2.1025752040975589E-16</v>
      </c>
      <c r="H743" s="343">
        <f t="shared" si="1819"/>
        <v>-2.6537446007685078E-16</v>
      </c>
      <c r="I743" s="343">
        <f t="shared" si="1820"/>
        <v>1.5823502902328803E-16</v>
      </c>
      <c r="J743" s="343">
        <f t="shared" si="1821"/>
        <v>2.96393950166506E-16</v>
      </c>
      <c r="K743" s="343">
        <f t="shared" si="1822"/>
        <v>-1.0013165421068138E-16</v>
      </c>
      <c r="L743" s="343">
        <f t="shared" si="1823"/>
        <v>-3.1602318697090485E-16</v>
      </c>
      <c r="M743" s="343">
        <f t="shared" si="1824"/>
        <v>3.8180276081238553E-17</v>
      </c>
      <c r="N743" s="343">
        <f t="shared" si="1825"/>
        <v>3.2350782992785695E-16</v>
      </c>
      <c r="O743" s="343">
        <f t="shared" si="1826"/>
        <v>2.5238348646263059E-17</v>
      </c>
      <c r="P743" s="343">
        <f t="shared" si="1827"/>
        <v>-3.1856024840596262E-16</v>
      </c>
      <c r="Q743" s="343">
        <f t="shared" si="1828"/>
        <v>-8.7687077789115448E-17</v>
      </c>
      <c r="R743" s="343">
        <f t="shared" si="1829"/>
        <v>3.0137057518847317E-16</v>
      </c>
      <c r="S743" s="343">
        <f t="shared" si="1830"/>
        <v>1.4676604170801411E-16</v>
      </c>
      <c r="T743" s="343">
        <f t="shared" si="1831"/>
        <v>-2.7259939977705686E-16</v>
      </c>
      <c r="U743" s="343">
        <f t="shared" si="1832"/>
        <v>-2.0020486895141812E-16</v>
      </c>
      <c r="V743" s="343">
        <f t="shared" si="1833"/>
        <v>2.3335238230771185E-16</v>
      </c>
      <c r="W743" s="343">
        <f t="shared" si="1834"/>
        <v>2.4594993535719991E-16</v>
      </c>
      <c r="X743" s="343">
        <f t="shared" si="1835"/>
        <v>-1.8513776365180486E-16</v>
      </c>
      <c r="Y743" s="343">
        <f t="shared" si="1836"/>
        <v>-2.8224328367752077E-16</v>
      </c>
      <c r="Z743" s="343">
        <f t="shared" si="1837"/>
        <v>1.298084045652129E-16</v>
      </c>
      <c r="AA743" s="343">
        <f t="shared" si="1838"/>
        <v>3.0769018088997117E-16</v>
      </c>
      <c r="AB743" s="343">
        <f t="shared" si="1839"/>
        <v>-6.9490581288576077E-17</v>
      </c>
      <c r="AC743" s="343">
        <f t="shared" si="1840"/>
        <v>-3.2131271700546112E-16</v>
      </c>
      <c r="AD743" s="343">
        <f t="shared" si="1841"/>
        <v>6.5022739437819971E-18</v>
      </c>
      <c r="AE743" s="343">
        <f t="shared" si="1842"/>
        <v>3.2258738560067889E-16</v>
      </c>
      <c r="AF743" s="343">
        <f t="shared" si="1843"/>
        <v>5.6735912142154409E-17</v>
      </c>
      <c r="AG743" s="343">
        <f t="shared" si="1844"/>
        <v>-3.1146520187635288E-16</v>
      </c>
      <c r="AH743" s="343">
        <f t="shared" si="1845"/>
        <v>-1.1779376894232956E-16</v>
      </c>
      <c r="AI743" s="343">
        <f t="shared" si="1846"/>
        <v>2.8837358511561786E-16</v>
      </c>
      <c r="AJ743" s="343">
        <f t="shared" si="1847"/>
        <v>1.7432487726156598E-16</v>
      </c>
      <c r="AK743" s="343">
        <f t="shared" si="1848"/>
        <v>-2.5419993320065509E-16</v>
      </c>
      <c r="AL743" s="343">
        <f t="shared" si="1849"/>
        <v>-2.2415677831015011E-16</v>
      </c>
      <c r="AM743" s="343">
        <f t="shared" si="1850"/>
        <v>2.1025752040976132E-16</v>
      </c>
      <c r="AN743" s="343">
        <f t="shared" si="1851"/>
        <v>2.6537446007684575E-16</v>
      </c>
      <c r="AO743" s="343">
        <f t="shared" si="1852"/>
        <v>-1.5823502902328929E-16</v>
      </c>
      <c r="AP743" s="343">
        <f t="shared" si="1853"/>
        <v>-2.9639395016650482E-16</v>
      </c>
      <c r="AQ743" s="343">
        <f t="shared" si="1854"/>
        <v>1.0013165421068651E-16</v>
      </c>
      <c r="AR743" s="343">
        <f t="shared" si="1855"/>
        <v>3.1602318697090347E-16</v>
      </c>
      <c r="AS743" s="343">
        <f t="shared" si="1856"/>
        <v>-3.8180276081246171E-17</v>
      </c>
      <c r="AT743" s="343">
        <f t="shared" si="1857"/>
        <v>-3.235078299278569E-16</v>
      </c>
      <c r="AU743" s="343">
        <f t="shared" si="1858"/>
        <v>-2.5238348646259928E-17</v>
      </c>
      <c r="AV743" s="343">
        <f t="shared" si="1859"/>
        <v>3.1856024840596356E-16</v>
      </c>
      <c r="AW743" s="343">
        <f t="shared" si="1860"/>
        <v>8.7687077789110271E-17</v>
      </c>
      <c r="AX743" s="343">
        <f t="shared" si="1861"/>
        <v>-3.0137057518847593E-16</v>
      </c>
      <c r="AY743" s="343">
        <f t="shared" si="1862"/>
        <v>-1.4676604170800526E-16</v>
      </c>
      <c r="AZ743" s="343">
        <f t="shared" si="1863"/>
        <v>2.725993997770573E-16</v>
      </c>
      <c r="BA743" s="343">
        <f t="shared" si="1864"/>
        <v>2.002048689514139E-16</v>
      </c>
      <c r="BB743" s="343">
        <f t="shared" si="1865"/>
        <v>-2.333523823077156E-16</v>
      </c>
      <c r="BC743" s="343">
        <f t="shared" si="1866"/>
        <v>-2.4594993535719646E-16</v>
      </c>
      <c r="BD743" s="343">
        <f t="shared" si="1867"/>
        <v>1.8513776365181309E-16</v>
      </c>
      <c r="BE743" s="343">
        <f t="shared" si="1868"/>
        <v>2.8224328367752037E-16</v>
      </c>
      <c r="BF743" s="343">
        <f t="shared" si="1869"/>
        <v>-1.2980840456521783E-16</v>
      </c>
      <c r="BG743" s="343">
        <f t="shared" si="1870"/>
        <v>-3.076901808899695E-16</v>
      </c>
      <c r="BH743" s="343">
        <f t="shared" si="1871"/>
        <v>6.9490581288581353E-17</v>
      </c>
      <c r="BI743" s="343">
        <f t="shared" si="1872"/>
        <v>3.2131271700545994E-16</v>
      </c>
      <c r="BJ743" s="343">
        <f t="shared" si="1873"/>
        <v>-6.5022739437920058E-18</v>
      </c>
      <c r="BK743" s="343">
        <f t="shared" si="1874"/>
        <v>-3.2258738560067967E-16</v>
      </c>
      <c r="BL743" s="343">
        <f t="shared" si="1875"/>
        <v>-5.6735912142140037E-17</v>
      </c>
      <c r="BM743" s="343">
        <f t="shared" si="1876"/>
        <v>3.1146520187635185E-16</v>
      </c>
      <c r="BN743" s="343">
        <f t="shared" si="1877"/>
        <v>1.1779376894233311E-16</v>
      </c>
      <c r="BO743" s="343">
        <f t="shared" si="1878"/>
        <v>-2.8837358511561618E-16</v>
      </c>
      <c r="BP743" s="343">
        <f t="shared" si="1879"/>
        <v>-1.7432487726156147E-16</v>
      </c>
      <c r="BQ743" s="343">
        <f t="shared" si="1880"/>
        <v>2.541999332006584E-16</v>
      </c>
      <c r="BR743" s="343">
        <f t="shared" si="1881"/>
        <v>2.2415677831014621E-16</v>
      </c>
    </row>
    <row r="744" spans="2:70">
      <c r="B744" s="340">
        <v>50</v>
      </c>
      <c r="C744" s="340">
        <f t="shared" si="1882"/>
        <v>1.5625000000000007E-2</v>
      </c>
      <c r="D744" s="341">
        <f t="shared" si="1817"/>
        <v>71.997480150004307</v>
      </c>
      <c r="E744" s="342" t="str">
        <f>BD694</f>
        <v>-0.00251984999568672</v>
      </c>
      <c r="F744" s="291">
        <v>50</v>
      </c>
      <c r="G744" s="343">
        <f t="shared" si="1818"/>
        <v>1.7978864822801661E-16</v>
      </c>
      <c r="H744" s="343">
        <f t="shared" si="1819"/>
        <v>-1.4059557284641164E-16</v>
      </c>
      <c r="I744" s="343">
        <f t="shared" si="1820"/>
        <v>-2.3464631938931349E-16</v>
      </c>
      <c r="J744" s="343">
        <f t="shared" si="1821"/>
        <v>4.9041120827290708E-17</v>
      </c>
      <c r="K744" s="343">
        <f t="shared" si="1822"/>
        <v>2.5378121549776954E-16</v>
      </c>
      <c r="L744" s="343">
        <f t="shared" si="1823"/>
        <v>4.9979397278917502E-17</v>
      </c>
      <c r="M744" s="343">
        <f t="shared" si="1824"/>
        <v>-2.3428022207913708E-16</v>
      </c>
      <c r="N744" s="343">
        <f t="shared" si="1825"/>
        <v>-1.4139100521377584E-16</v>
      </c>
      <c r="O744" s="343">
        <f t="shared" si="1826"/>
        <v>1.7911218860445863E-16</v>
      </c>
      <c r="P744" s="343">
        <f t="shared" si="1827"/>
        <v>2.1127711431749059E-16</v>
      </c>
      <c r="Q744" s="343">
        <f t="shared" si="1828"/>
        <v>-9.6675948070783293E-17</v>
      </c>
      <c r="R744" s="343">
        <f t="shared" si="1829"/>
        <v>-2.4899819799817728E-16</v>
      </c>
      <c r="S744" s="343">
        <f t="shared" si="1830"/>
        <v>-4.7832918701736994E-19</v>
      </c>
      <c r="T744" s="343">
        <f t="shared" si="1831"/>
        <v>2.4881156320792743E-16</v>
      </c>
      <c r="U744" s="343">
        <f t="shared" si="1832"/>
        <v>9.7559785162157869E-17</v>
      </c>
      <c r="V744" s="343">
        <f t="shared" si="1833"/>
        <v>-2.1074562340170792E-16</v>
      </c>
      <c r="W744" s="343">
        <f t="shared" si="1834"/>
        <v>-1.797886482280175E-16</v>
      </c>
      <c r="X744" s="343">
        <f t="shared" si="1835"/>
        <v>1.4059557284641268E-16</v>
      </c>
      <c r="Y744" s="343">
        <f t="shared" si="1836"/>
        <v>2.3464631938931353E-16</v>
      </c>
      <c r="Z744" s="343">
        <f t="shared" si="1837"/>
        <v>-4.9041120827289697E-17</v>
      </c>
      <c r="AA744" s="343">
        <f t="shared" si="1838"/>
        <v>-2.5378121549776959E-16</v>
      </c>
      <c r="AB744" s="343">
        <f t="shared" si="1839"/>
        <v>-4.9979397278917588E-17</v>
      </c>
      <c r="AC744" s="343">
        <f t="shared" si="1840"/>
        <v>2.3428022207913703E-16</v>
      </c>
      <c r="AD744" s="343">
        <f t="shared" si="1841"/>
        <v>1.4139100521377446E-16</v>
      </c>
      <c r="AE744" s="343">
        <f t="shared" si="1842"/>
        <v>-1.7911218860445856E-16</v>
      </c>
      <c r="AF744" s="343">
        <f t="shared" si="1843"/>
        <v>-2.1127711431749064E-16</v>
      </c>
      <c r="AG744" s="343">
        <f t="shared" si="1844"/>
        <v>9.6675948070781481E-17</v>
      </c>
      <c r="AH744" s="343">
        <f t="shared" si="1845"/>
        <v>2.4899819799817802E-16</v>
      </c>
      <c r="AI744" s="343">
        <f t="shared" si="1846"/>
        <v>4.7832918701389402E-19</v>
      </c>
      <c r="AJ744" s="343">
        <f t="shared" si="1847"/>
        <v>-2.4881156320792807E-16</v>
      </c>
      <c r="AK744" s="343">
        <f t="shared" si="1848"/>
        <v>-9.7559785162157992E-17</v>
      </c>
      <c r="AL744" s="343">
        <f t="shared" si="1849"/>
        <v>2.1074562340170785E-16</v>
      </c>
      <c r="AM744" s="343">
        <f t="shared" si="1850"/>
        <v>1.797886482280176E-16</v>
      </c>
      <c r="AN744" s="343">
        <f t="shared" si="1851"/>
        <v>-1.4059557284640957E-16</v>
      </c>
      <c r="AO744" s="343">
        <f t="shared" si="1852"/>
        <v>-2.3464631938931492E-16</v>
      </c>
      <c r="AP744" s="343">
        <f t="shared" si="1853"/>
        <v>4.9041120827293086E-17</v>
      </c>
      <c r="AQ744" s="343">
        <f t="shared" si="1854"/>
        <v>2.5378121549776959E-16</v>
      </c>
      <c r="AR744" s="343">
        <f t="shared" si="1855"/>
        <v>4.9979397278917736E-17</v>
      </c>
      <c r="AS744" s="343">
        <f t="shared" si="1856"/>
        <v>-2.3428022207913703E-16</v>
      </c>
      <c r="AT744" s="343">
        <f t="shared" si="1857"/>
        <v>-1.4139100521377754E-16</v>
      </c>
      <c r="AU744" s="343">
        <f t="shared" si="1858"/>
        <v>1.7911218860445589E-16</v>
      </c>
      <c r="AV744" s="343">
        <f t="shared" si="1859"/>
        <v>2.1127711431748872E-16</v>
      </c>
      <c r="AW744" s="343">
        <f t="shared" si="1860"/>
        <v>-9.6675948070784711E-17</v>
      </c>
      <c r="AX744" s="343">
        <f t="shared" si="1861"/>
        <v>-2.4899819799817733E-16</v>
      </c>
      <c r="AY744" s="343">
        <f t="shared" si="1862"/>
        <v>-4.7832918701764111E-19</v>
      </c>
      <c r="AZ744" s="343">
        <f t="shared" si="1863"/>
        <v>2.4881156320792733E-16</v>
      </c>
      <c r="BA744" s="343">
        <f t="shared" si="1864"/>
        <v>9.7559785162161419E-17</v>
      </c>
      <c r="BB744" s="343">
        <f t="shared" si="1865"/>
        <v>-2.107456234017098E-16</v>
      </c>
      <c r="BC744" s="343">
        <f t="shared" si="1866"/>
        <v>-1.7978864822801513E-16</v>
      </c>
      <c r="BD744" s="343">
        <f t="shared" si="1867"/>
        <v>1.4059557284641243E-16</v>
      </c>
      <c r="BE744" s="343">
        <f t="shared" si="1868"/>
        <v>2.3464631938931363E-16</v>
      </c>
      <c r="BF744" s="343">
        <f t="shared" si="1869"/>
        <v>-4.9041120827289463E-17</v>
      </c>
      <c r="BG744" s="343">
        <f t="shared" si="1870"/>
        <v>-2.5378121549776954E-16</v>
      </c>
      <c r="BH744" s="343">
        <f t="shared" si="1871"/>
        <v>-4.9979397278921397E-17</v>
      </c>
      <c r="BI744" s="343">
        <f t="shared" si="1872"/>
        <v>2.3428022207913555E-16</v>
      </c>
      <c r="BJ744" s="343">
        <f t="shared" si="1873"/>
        <v>1.4139100521378065E-16</v>
      </c>
      <c r="BK744" s="343">
        <f t="shared" si="1874"/>
        <v>-1.7911218860445323E-16</v>
      </c>
      <c r="BL744" s="343">
        <f t="shared" si="1875"/>
        <v>-2.1127711431748679E-16</v>
      </c>
      <c r="BM744" s="343">
        <f t="shared" si="1876"/>
        <v>9.667594807078794E-17</v>
      </c>
      <c r="BN744" s="343">
        <f t="shared" si="1877"/>
        <v>2.4899819799817664E-16</v>
      </c>
      <c r="BO744" s="343">
        <f t="shared" si="1878"/>
        <v>4.7832918701416519E-19</v>
      </c>
      <c r="BP744" s="343">
        <f t="shared" si="1879"/>
        <v>-2.4881156320792803E-16</v>
      </c>
      <c r="BQ744" s="343">
        <f t="shared" si="1880"/>
        <v>-9.7559785162158214E-17</v>
      </c>
      <c r="BR744" s="343">
        <f t="shared" si="1881"/>
        <v>2.1074562340170773E-16</v>
      </c>
    </row>
    <row r="745" spans="2:70" s="336" customFormat="1">
      <c r="B745" s="340">
        <v>51</v>
      </c>
      <c r="C745" s="340">
        <f t="shared" si="1882"/>
        <v>1.5937500000000007E-2</v>
      </c>
      <c r="D745" s="341">
        <f t="shared" si="1817"/>
        <v>71.998188904863241</v>
      </c>
      <c r="E745" s="342" t="str">
        <f>BE694</f>
        <v>-0.0018110951367565</v>
      </c>
      <c r="F745" s="337">
        <v>51</v>
      </c>
    </row>
    <row r="746" spans="2:70">
      <c r="B746" s="340">
        <v>52</v>
      </c>
      <c r="C746" s="340">
        <f t="shared" si="1882"/>
        <v>1.6250000000000007E-2</v>
      </c>
      <c r="D746" s="341">
        <f t="shared" si="1817"/>
        <v>71.998915101558381</v>
      </c>
      <c r="E746" s="342" t="str">
        <f>BF694</f>
        <v>-0.00108489844162023</v>
      </c>
      <c r="F746" s="291">
        <v>52</v>
      </c>
      <c r="G746" s="343"/>
      <c r="H746" s="343"/>
      <c r="I746" s="343"/>
      <c r="J746" s="343"/>
      <c r="K746" s="343"/>
      <c r="L746" s="343"/>
      <c r="M746" s="343"/>
      <c r="N746" s="343"/>
      <c r="O746" s="343"/>
      <c r="P746" s="343"/>
      <c r="Q746" s="343"/>
      <c r="R746" s="343"/>
      <c r="S746" s="343"/>
      <c r="T746" s="343"/>
      <c r="U746" s="343"/>
      <c r="V746" s="343"/>
      <c r="W746" s="343"/>
      <c r="X746" s="343"/>
      <c r="Y746" s="343"/>
      <c r="Z746" s="343"/>
      <c r="AA746" s="343"/>
      <c r="AB746" s="343"/>
      <c r="AC746" s="343"/>
      <c r="AD746" s="343"/>
      <c r="AE746" s="343"/>
      <c r="AF746" s="343"/>
      <c r="AG746" s="343"/>
      <c r="AH746" s="343"/>
      <c r="AI746" s="343"/>
      <c r="AJ746" s="343"/>
      <c r="AK746" s="343"/>
      <c r="AL746" s="343"/>
      <c r="AM746" s="343"/>
      <c r="AN746" s="343"/>
      <c r="AO746" s="343"/>
      <c r="AP746" s="343"/>
      <c r="AQ746" s="343"/>
      <c r="AR746" s="343"/>
      <c r="AS746" s="343"/>
      <c r="AT746" s="343"/>
      <c r="AU746" s="343"/>
      <c r="AV746" s="343"/>
      <c r="AW746" s="343"/>
      <c r="AX746" s="343"/>
      <c r="AY746" s="343"/>
      <c r="AZ746" s="343"/>
      <c r="BA746" s="343"/>
      <c r="BB746" s="343"/>
      <c r="BC746" s="343"/>
      <c r="BD746" s="343"/>
      <c r="BE746" s="343"/>
      <c r="BF746" s="343"/>
      <c r="BG746" s="343"/>
      <c r="BH746" s="343"/>
      <c r="BI746" s="343"/>
      <c r="BJ746" s="343"/>
      <c r="BK746" s="343"/>
      <c r="BL746" s="343"/>
      <c r="BM746" s="343"/>
      <c r="BN746" s="343"/>
      <c r="BO746" s="343"/>
      <c r="BP746" s="343"/>
      <c r="BQ746" s="343"/>
      <c r="BR746" s="343"/>
    </row>
    <row r="747" spans="2:70">
      <c r="B747" s="340">
        <v>53</v>
      </c>
      <c r="C747" s="340">
        <f t="shared" si="1882"/>
        <v>1.6562500000000008E-2</v>
      </c>
      <c r="D747" s="341">
        <f t="shared" si="1817"/>
        <v>71.999651746418579</v>
      </c>
      <c r="E747" s="342" t="str">
        <f>BG694</f>
        <v>-0.000348253581416987</v>
      </c>
      <c r="F747" s="291">
        <v>53</v>
      </c>
      <c r="G747" s="343"/>
      <c r="H747" s="343"/>
      <c r="I747" s="343"/>
      <c r="J747" s="343"/>
      <c r="K747" s="343"/>
      <c r="L747" s="343"/>
      <c r="M747" s="343"/>
      <c r="N747" s="343"/>
      <c r="O747" s="343"/>
      <c r="P747" s="343"/>
      <c r="Q747" s="343"/>
      <c r="R747" s="343"/>
      <c r="S747" s="343"/>
      <c r="T747" s="343"/>
      <c r="U747" s="343"/>
      <c r="V747" s="343"/>
      <c r="W747" s="343"/>
      <c r="X747" s="343"/>
      <c r="Y747" s="343"/>
      <c r="Z747" s="343"/>
      <c r="AA747" s="343"/>
      <c r="AB747" s="343"/>
      <c r="AC747" s="343"/>
      <c r="AD747" s="343"/>
      <c r="AE747" s="343"/>
      <c r="AF747" s="343"/>
      <c r="AG747" s="343"/>
      <c r="AH747" s="343"/>
      <c r="AI747" s="343"/>
      <c r="AJ747" s="343"/>
      <c r="AK747" s="343"/>
      <c r="AL747" s="343"/>
      <c r="AM747" s="343"/>
      <c r="AN747" s="343"/>
      <c r="AO747" s="343"/>
      <c r="AP747" s="343"/>
      <c r="AQ747" s="343"/>
      <c r="AR747" s="343"/>
      <c r="AS747" s="343"/>
      <c r="AT747" s="343"/>
      <c r="AU747" s="343"/>
      <c r="AV747" s="343"/>
      <c r="AW747" s="343"/>
      <c r="AX747" s="343"/>
      <c r="AY747" s="343"/>
      <c r="AZ747" s="343"/>
      <c r="BA747" s="343"/>
      <c r="BB747" s="343"/>
      <c r="BC747" s="343"/>
      <c r="BD747" s="343"/>
      <c r="BE747" s="343"/>
      <c r="BF747" s="343"/>
      <c r="BG747" s="343"/>
      <c r="BH747" s="343"/>
      <c r="BI747" s="343"/>
      <c r="BJ747" s="343"/>
      <c r="BK747" s="343"/>
      <c r="BL747" s="343"/>
      <c r="BM747" s="343"/>
      <c r="BN747" s="343"/>
      <c r="BO747" s="343"/>
      <c r="BP747" s="343"/>
      <c r="BQ747" s="343"/>
      <c r="BR747" s="343"/>
    </row>
    <row r="748" spans="2:70">
      <c r="B748" s="340">
        <v>54</v>
      </c>
      <c r="C748" s="340">
        <f t="shared" si="1882"/>
        <v>1.6875000000000008E-2</v>
      </c>
      <c r="D748" s="341">
        <f t="shared" si="1817"/>
        <v>72.000391745151148</v>
      </c>
      <c r="E748" s="342" t="str">
        <f>BH694</f>
        <v>0.000391745151143034</v>
      </c>
      <c r="F748" s="291">
        <v>54</v>
      </c>
      <c r="G748" s="343"/>
      <c r="H748" s="343"/>
      <c r="I748" s="343"/>
      <c r="J748" s="343"/>
      <c r="K748" s="343"/>
      <c r="L748" s="343"/>
      <c r="M748" s="343"/>
      <c r="N748" s="343"/>
      <c r="O748" s="343"/>
      <c r="P748" s="343"/>
      <c r="Q748" s="343"/>
      <c r="R748" s="343"/>
      <c r="S748" s="343"/>
      <c r="T748" s="343"/>
      <c r="U748" s="343"/>
      <c r="V748" s="343"/>
      <c r="W748" s="343"/>
      <c r="X748" s="343"/>
      <c r="Y748" s="343"/>
      <c r="Z748" s="343"/>
      <c r="AA748" s="343"/>
      <c r="AB748" s="343"/>
      <c r="AC748" s="343"/>
      <c r="AD748" s="343"/>
      <c r="AE748" s="343"/>
      <c r="AF748" s="343"/>
      <c r="AG748" s="343"/>
      <c r="AH748" s="343"/>
      <c r="AI748" s="343"/>
      <c r="AJ748" s="343"/>
      <c r="AK748" s="343"/>
      <c r="AL748" s="343"/>
      <c r="AM748" s="343"/>
      <c r="AN748" s="343"/>
      <c r="AO748" s="343"/>
      <c r="AP748" s="343"/>
      <c r="AQ748" s="343"/>
      <c r="AR748" s="343"/>
      <c r="AS748" s="343"/>
      <c r="AT748" s="343"/>
      <c r="AU748" s="343"/>
      <c r="AV748" s="343"/>
      <c r="AW748" s="343"/>
      <c r="AX748" s="343"/>
      <c r="AY748" s="343"/>
      <c r="AZ748" s="343"/>
      <c r="BA748" s="343"/>
      <c r="BB748" s="343"/>
      <c r="BC748" s="343"/>
      <c r="BD748" s="343"/>
      <c r="BE748" s="343"/>
      <c r="BF748" s="343"/>
      <c r="BG748" s="343"/>
      <c r="BH748" s="343"/>
      <c r="BI748" s="343"/>
      <c r="BJ748" s="343"/>
      <c r="BK748" s="343"/>
      <c r="BL748" s="343"/>
      <c r="BM748" s="343"/>
      <c r="BN748" s="343"/>
      <c r="BO748" s="343"/>
      <c r="BP748" s="343"/>
      <c r="BQ748" s="343"/>
      <c r="BR748" s="343"/>
    </row>
    <row r="749" spans="2:70">
      <c r="B749" s="340">
        <v>55</v>
      </c>
      <c r="C749" s="340">
        <f t="shared" si="1882"/>
        <v>1.7187500000000008E-2</v>
      </c>
      <c r="D749" s="341">
        <f t="shared" si="1817"/>
        <v>72.001127971163754</v>
      </c>
      <c r="E749" s="342" t="str">
        <f>BI694</f>
        <v>0.00112797116375317</v>
      </c>
      <c r="F749" s="291">
        <v>55</v>
      </c>
      <c r="G749" s="343"/>
      <c r="H749" s="343"/>
      <c r="I749" s="343"/>
      <c r="J749" s="343"/>
      <c r="K749" s="343"/>
      <c r="L749" s="343"/>
      <c r="M749" s="343"/>
      <c r="N749" s="343"/>
      <c r="O749" s="343"/>
      <c r="P749" s="343"/>
      <c r="Q749" s="343"/>
      <c r="R749" s="343"/>
      <c r="S749" s="343"/>
      <c r="T749" s="343"/>
      <c r="U749" s="343"/>
      <c r="V749" s="343"/>
      <c r="W749" s="343"/>
      <c r="X749" s="343"/>
      <c r="Y749" s="343"/>
      <c r="Z749" s="343"/>
      <c r="AA749" s="343"/>
      <c r="AB749" s="343"/>
      <c r="AC749" s="343"/>
      <c r="AD749" s="343"/>
      <c r="AE749" s="343"/>
      <c r="AF749" s="343"/>
      <c r="AG749" s="343"/>
      <c r="AH749" s="343"/>
      <c r="AI749" s="343"/>
      <c r="AJ749" s="343"/>
      <c r="AK749" s="343"/>
      <c r="AL749" s="343"/>
      <c r="AM749" s="343"/>
      <c r="AN749" s="343"/>
      <c r="AO749" s="343"/>
      <c r="AP749" s="343"/>
      <c r="AQ749" s="343"/>
      <c r="AR749" s="343"/>
      <c r="AS749" s="343"/>
      <c r="AT749" s="343"/>
      <c r="AU749" s="343"/>
      <c r="AV749" s="343"/>
      <c r="AW749" s="343"/>
      <c r="AX749" s="343"/>
      <c r="AY749" s="343"/>
      <c r="AZ749" s="343"/>
      <c r="BA749" s="343"/>
      <c r="BB749" s="343"/>
      <c r="BC749" s="343"/>
      <c r="BD749" s="343"/>
      <c r="BE749" s="343"/>
      <c r="BF749" s="343"/>
      <c r="BG749" s="343"/>
      <c r="BH749" s="343"/>
      <c r="BI749" s="343"/>
      <c r="BJ749" s="343"/>
      <c r="BK749" s="343"/>
      <c r="BL749" s="343"/>
      <c r="BM749" s="343"/>
      <c r="BN749" s="343"/>
      <c r="BO749" s="343"/>
      <c r="BP749" s="343"/>
      <c r="BQ749" s="343"/>
      <c r="BR749" s="343"/>
    </row>
    <row r="750" spans="2:70">
      <c r="B750" s="340">
        <v>56</v>
      </c>
      <c r="C750" s="340">
        <f t="shared" si="1882"/>
        <v>1.7500000000000009E-2</v>
      </c>
      <c r="D750" s="341">
        <f t="shared" si="1817"/>
        <v>72.001853334197449</v>
      </c>
      <c r="E750" s="342" t="str">
        <f>BJ694</f>
        <v>0.00185333419744195</v>
      </c>
      <c r="F750" s="291">
        <v>56</v>
      </c>
      <c r="G750" s="343"/>
      <c r="H750" s="343"/>
      <c r="I750" s="343"/>
      <c r="J750" s="343"/>
      <c r="K750" s="343"/>
      <c r="L750" s="343"/>
      <c r="M750" s="343"/>
      <c r="N750" s="343"/>
      <c r="O750" s="343"/>
      <c r="P750" s="343"/>
      <c r="Q750" s="343"/>
      <c r="R750" s="343"/>
      <c r="S750" s="343"/>
      <c r="T750" s="343"/>
      <c r="U750" s="343"/>
      <c r="V750" s="343"/>
      <c r="W750" s="343"/>
      <c r="X750" s="343"/>
      <c r="Y750" s="343"/>
      <c r="Z750" s="343"/>
      <c r="AA750" s="343"/>
      <c r="AB750" s="343"/>
      <c r="AC750" s="343"/>
      <c r="AD750" s="343"/>
      <c r="AE750" s="343"/>
      <c r="AF750" s="343"/>
      <c r="AG750" s="343"/>
      <c r="AH750" s="343"/>
      <c r="AI750" s="343"/>
      <c r="AJ750" s="343"/>
      <c r="AK750" s="343"/>
      <c r="AL750" s="343"/>
      <c r="AM750" s="343"/>
      <c r="AN750" s="343"/>
      <c r="AO750" s="343"/>
      <c r="AP750" s="343"/>
      <c r="AQ750" s="343"/>
      <c r="AR750" s="343"/>
      <c r="AS750" s="343"/>
      <c r="AT750" s="343"/>
      <c r="AU750" s="343"/>
      <c r="AV750" s="343"/>
      <c r="AW750" s="343"/>
      <c r="AX750" s="343"/>
      <c r="AY750" s="343"/>
      <c r="AZ750" s="343"/>
      <c r="BA750" s="343"/>
      <c r="BB750" s="343"/>
      <c r="BC750" s="343"/>
      <c r="BD750" s="343"/>
      <c r="BE750" s="343"/>
      <c r="BF750" s="343"/>
      <c r="BG750" s="343"/>
      <c r="BH750" s="343"/>
      <c r="BI750" s="343"/>
      <c r="BJ750" s="343"/>
      <c r="BK750" s="343"/>
      <c r="BL750" s="343"/>
      <c r="BM750" s="343"/>
      <c r="BN750" s="343"/>
      <c r="BO750" s="343"/>
      <c r="BP750" s="343"/>
      <c r="BQ750" s="343"/>
      <c r="BR750" s="343"/>
    </row>
    <row r="751" spans="2:70">
      <c r="B751" s="340">
        <v>57</v>
      </c>
      <c r="C751" s="340">
        <f t="shared" si="1882"/>
        <v>1.7812500000000009E-2</v>
      </c>
      <c r="D751" s="341">
        <f t="shared" si="1817"/>
        <v>72.002560848609676</v>
      </c>
      <c r="E751" s="342" t="str">
        <f>BK694</f>
        <v>0.00256084860967251</v>
      </c>
      <c r="F751" s="291">
        <v>57</v>
      </c>
      <c r="G751" s="343"/>
      <c r="H751" s="343"/>
      <c r="I751" s="343"/>
      <c r="J751" s="343"/>
      <c r="K751" s="343"/>
      <c r="L751" s="343"/>
      <c r="M751" s="343"/>
      <c r="N751" s="343"/>
      <c r="O751" s="343"/>
      <c r="P751" s="343"/>
      <c r="Q751" s="343"/>
      <c r="R751" s="343"/>
      <c r="S751" s="343"/>
      <c r="T751" s="343"/>
      <c r="U751" s="343"/>
      <c r="V751" s="343"/>
      <c r="W751" s="343"/>
      <c r="X751" s="343"/>
      <c r="Y751" s="343"/>
      <c r="Z751" s="343"/>
      <c r="AA751" s="343"/>
      <c r="AB751" s="343"/>
      <c r="AC751" s="343"/>
      <c r="AD751" s="343"/>
      <c r="AE751" s="343"/>
      <c r="AF751" s="343"/>
      <c r="AG751" s="343"/>
      <c r="AH751" s="343"/>
      <c r="AI751" s="343"/>
      <c r="AJ751" s="343"/>
      <c r="AK751" s="343"/>
      <c r="AL751" s="343"/>
      <c r="AM751" s="343"/>
      <c r="AN751" s="343"/>
      <c r="AO751" s="343"/>
      <c r="AP751" s="343"/>
      <c r="AQ751" s="343"/>
      <c r="AR751" s="343"/>
      <c r="AS751" s="343"/>
      <c r="AT751" s="343"/>
      <c r="AU751" s="343"/>
      <c r="AV751" s="343"/>
      <c r="AW751" s="343"/>
      <c r="AX751" s="343"/>
      <c r="AY751" s="343"/>
      <c r="AZ751" s="343"/>
      <c r="BA751" s="343"/>
      <c r="BB751" s="343"/>
      <c r="BC751" s="343"/>
      <c r="BD751" s="343"/>
      <c r="BE751" s="343"/>
      <c r="BF751" s="343"/>
      <c r="BG751" s="343"/>
      <c r="BH751" s="343"/>
      <c r="BI751" s="343"/>
      <c r="BJ751" s="343"/>
      <c r="BK751" s="343"/>
      <c r="BL751" s="343"/>
      <c r="BM751" s="343"/>
      <c r="BN751" s="343"/>
      <c r="BO751" s="343"/>
      <c r="BP751" s="343"/>
      <c r="BQ751" s="343"/>
      <c r="BR751" s="343"/>
    </row>
    <row r="752" spans="2:70">
      <c r="B752" s="340">
        <v>58</v>
      </c>
      <c r="C752" s="340">
        <f t="shared" si="1882"/>
        <v>1.8125000000000009E-2</v>
      </c>
      <c r="D752" s="341">
        <f t="shared" si="1817"/>
        <v>72.00324370064989</v>
      </c>
      <c r="E752" s="342" t="str">
        <f>BL694</f>
        <v>0.00324370064989236</v>
      </c>
      <c r="F752" s="291">
        <v>58</v>
      </c>
      <c r="G752" s="343"/>
      <c r="H752" s="343"/>
      <c r="I752" s="343"/>
      <c r="J752" s="343"/>
      <c r="K752" s="343"/>
      <c r="L752" s="343"/>
      <c r="M752" s="343"/>
      <c r="N752" s="343"/>
      <c r="O752" s="343"/>
      <c r="P752" s="343"/>
      <c r="Q752" s="343"/>
      <c r="R752" s="343"/>
      <c r="S752" s="343"/>
      <c r="T752" s="343"/>
      <c r="U752" s="343"/>
      <c r="V752" s="343"/>
      <c r="W752" s="343"/>
      <c r="X752" s="343"/>
      <c r="Y752" s="343"/>
      <c r="Z752" s="343"/>
      <c r="AA752" s="343"/>
      <c r="AB752" s="343"/>
      <c r="AC752" s="343"/>
      <c r="AD752" s="343"/>
      <c r="AE752" s="343"/>
      <c r="AF752" s="343"/>
      <c r="AG752" s="343"/>
      <c r="AH752" s="343"/>
      <c r="AI752" s="343"/>
      <c r="AJ752" s="343"/>
      <c r="AK752" s="343"/>
      <c r="AL752" s="343"/>
      <c r="AM752" s="343"/>
      <c r="AN752" s="343"/>
      <c r="AO752" s="343"/>
      <c r="AP752" s="343"/>
      <c r="AQ752" s="343"/>
      <c r="AR752" s="343"/>
      <c r="AS752" s="343"/>
      <c r="AT752" s="343"/>
      <c r="AU752" s="343"/>
      <c r="AV752" s="343"/>
      <c r="AW752" s="343"/>
      <c r="AX752" s="343"/>
      <c r="AY752" s="343"/>
      <c r="AZ752" s="343"/>
      <c r="BA752" s="343"/>
      <c r="BB752" s="343"/>
      <c r="BC752" s="343"/>
      <c r="BD752" s="343"/>
      <c r="BE752" s="343"/>
      <c r="BF752" s="343"/>
      <c r="BG752" s="343"/>
      <c r="BH752" s="343"/>
      <c r="BI752" s="343"/>
      <c r="BJ752" s="343"/>
      <c r="BK752" s="343"/>
      <c r="BL752" s="343"/>
      <c r="BM752" s="343"/>
      <c r="BN752" s="343"/>
      <c r="BO752" s="343"/>
      <c r="BP752" s="343"/>
      <c r="BQ752" s="343"/>
      <c r="BR752" s="343"/>
    </row>
    <row r="753" spans="2:70">
      <c r="B753" s="340">
        <v>59</v>
      </c>
      <c r="C753" s="340">
        <f t="shared" si="1882"/>
        <v>1.8437500000000009E-2</v>
      </c>
      <c r="D753" s="341">
        <f t="shared" si="1817"/>
        <v>72.003895314079671</v>
      </c>
      <c r="E753" s="342" t="str">
        <f>BM694</f>
        <v>0.00389531407966704</v>
      </c>
      <c r="F753" s="291">
        <v>59</v>
      </c>
      <c r="G753" s="343"/>
      <c r="H753" s="343"/>
      <c r="I753" s="343"/>
      <c r="J753" s="343"/>
      <c r="K753" s="343"/>
      <c r="L753" s="343"/>
      <c r="M753" s="343"/>
      <c r="N753" s="343"/>
      <c r="O753" s="343"/>
      <c r="P753" s="343"/>
      <c r="Q753" s="343"/>
      <c r="R753" s="343"/>
      <c r="S753" s="343"/>
      <c r="T753" s="343"/>
      <c r="U753" s="343"/>
      <c r="V753" s="343"/>
      <c r="W753" s="343"/>
      <c r="X753" s="343"/>
      <c r="Y753" s="343"/>
      <c r="Z753" s="343"/>
      <c r="AA753" s="343"/>
      <c r="AB753" s="343"/>
      <c r="AC753" s="343"/>
      <c r="AD753" s="343"/>
      <c r="AE753" s="343"/>
      <c r="AF753" s="343"/>
      <c r="AG753" s="343"/>
      <c r="AH753" s="343"/>
      <c r="AI753" s="343"/>
      <c r="AJ753" s="343"/>
      <c r="AK753" s="343"/>
      <c r="AL753" s="343"/>
      <c r="AM753" s="343"/>
      <c r="AN753" s="343"/>
      <c r="AO753" s="343"/>
      <c r="AP753" s="343"/>
      <c r="AQ753" s="343"/>
      <c r="AR753" s="343"/>
      <c r="AS753" s="343"/>
      <c r="AT753" s="343"/>
      <c r="AU753" s="343"/>
      <c r="AV753" s="343"/>
      <c r="AW753" s="343"/>
      <c r="AX753" s="343"/>
      <c r="AY753" s="343"/>
      <c r="AZ753" s="343"/>
      <c r="BA753" s="343"/>
      <c r="BB753" s="343"/>
      <c r="BC753" s="343"/>
      <c r="BD753" s="343"/>
      <c r="BE753" s="343"/>
      <c r="BF753" s="343"/>
      <c r="BG753" s="343"/>
      <c r="BH753" s="343"/>
      <c r="BI753" s="343"/>
      <c r="BJ753" s="343"/>
      <c r="BK753" s="343"/>
      <c r="BL753" s="343"/>
      <c r="BM753" s="343"/>
      <c r="BN753" s="343"/>
      <c r="BO753" s="343"/>
      <c r="BP753" s="343"/>
      <c r="BQ753" s="343"/>
      <c r="BR753" s="343"/>
    </row>
    <row r="754" spans="2:70">
      <c r="B754" s="340">
        <v>60</v>
      </c>
      <c r="C754" s="340">
        <f t="shared" si="1882"/>
        <v>1.875000000000001E-2</v>
      </c>
      <c r="D754" s="341">
        <f t="shared" si="1817"/>
        <v>72.00450941350546</v>
      </c>
      <c r="E754" s="342" t="str">
        <f>BN694</f>
        <v>0.00450941350545602</v>
      </c>
      <c r="F754" s="291">
        <v>60</v>
      </c>
      <c r="G754" s="343"/>
      <c r="H754" s="343"/>
      <c r="I754" s="343"/>
      <c r="J754" s="343"/>
      <c r="K754" s="343"/>
      <c r="L754" s="343"/>
      <c r="M754" s="343"/>
      <c r="N754" s="343"/>
      <c r="O754" s="343"/>
      <c r="P754" s="343"/>
      <c r="Q754" s="343"/>
      <c r="R754" s="343"/>
      <c r="S754" s="343"/>
      <c r="T754" s="343"/>
      <c r="U754" s="343"/>
      <c r="V754" s="343"/>
      <c r="W754" s="343"/>
      <c r="X754" s="343"/>
      <c r="Y754" s="343"/>
      <c r="Z754" s="343"/>
      <c r="AA754" s="343"/>
      <c r="AB754" s="343"/>
      <c r="AC754" s="343"/>
      <c r="AD754" s="343"/>
      <c r="AE754" s="343"/>
      <c r="AF754" s="343"/>
      <c r="AG754" s="343"/>
      <c r="AH754" s="343"/>
      <c r="AI754" s="343"/>
      <c r="AJ754" s="343"/>
      <c r="AK754" s="343"/>
      <c r="AL754" s="343"/>
      <c r="AM754" s="343"/>
      <c r="AN754" s="343"/>
      <c r="AO754" s="343"/>
      <c r="AP754" s="343"/>
      <c r="AQ754" s="343"/>
      <c r="AR754" s="343"/>
      <c r="AS754" s="343"/>
      <c r="AT754" s="343"/>
      <c r="AU754" s="343"/>
      <c r="AV754" s="343"/>
      <c r="AW754" s="343"/>
      <c r="AX754" s="343"/>
      <c r="AY754" s="343"/>
      <c r="AZ754" s="343"/>
      <c r="BA754" s="343"/>
      <c r="BB754" s="343"/>
      <c r="BC754" s="343"/>
      <c r="BD754" s="343"/>
      <c r="BE754" s="343"/>
      <c r="BF754" s="343"/>
      <c r="BG754" s="343"/>
      <c r="BH754" s="343"/>
      <c r="BI754" s="343"/>
      <c r="BJ754" s="343"/>
      <c r="BK754" s="343"/>
      <c r="BL754" s="343"/>
      <c r="BM754" s="343"/>
      <c r="BN754" s="343"/>
      <c r="BO754" s="343"/>
      <c r="BP754" s="343"/>
      <c r="BQ754" s="343"/>
      <c r="BR754" s="343"/>
    </row>
    <row r="755" spans="2:70">
      <c r="B755" s="340">
        <v>61</v>
      </c>
      <c r="C755" s="340">
        <f t="shared" si="1882"/>
        <v>1.906250000000001E-2</v>
      </c>
      <c r="D755" s="341">
        <f t="shared" si="1817"/>
        <v>72.005080084814097</v>
      </c>
      <c r="E755" s="342" t="str">
        <f>BO694</f>
        <v>0.00508008481409404</v>
      </c>
      <c r="F755" s="291">
        <v>61</v>
      </c>
      <c r="G755" s="343"/>
      <c r="H755" s="343"/>
      <c r="I755" s="343"/>
      <c r="J755" s="343"/>
      <c r="K755" s="343"/>
      <c r="L755" s="343"/>
      <c r="M755" s="343"/>
      <c r="N755" s="343"/>
      <c r="O755" s="343"/>
      <c r="P755" s="343"/>
      <c r="Q755" s="343"/>
      <c r="R755" s="343"/>
      <c r="S755" s="343"/>
      <c r="T755" s="343"/>
      <c r="U755" s="343"/>
      <c r="V755" s="343"/>
      <c r="W755" s="343"/>
      <c r="X755" s="343"/>
      <c r="Y755" s="343"/>
      <c r="Z755" s="343"/>
      <c r="AA755" s="343"/>
      <c r="AB755" s="343"/>
      <c r="AC755" s="343"/>
      <c r="AD755" s="343"/>
      <c r="AE755" s="343"/>
      <c r="AF755" s="343"/>
      <c r="AG755" s="343"/>
      <c r="AH755" s="343"/>
      <c r="AI755" s="343"/>
      <c r="AJ755" s="343"/>
      <c r="AK755" s="343"/>
      <c r="AL755" s="343"/>
      <c r="AM755" s="343"/>
      <c r="AN755" s="343"/>
      <c r="AO755" s="343"/>
      <c r="AP755" s="343"/>
      <c r="AQ755" s="343"/>
      <c r="AR755" s="343"/>
      <c r="AS755" s="343"/>
      <c r="AT755" s="343"/>
      <c r="AU755" s="343"/>
      <c r="AV755" s="343"/>
      <c r="AW755" s="343"/>
      <c r="AX755" s="343"/>
      <c r="AY755" s="343"/>
      <c r="AZ755" s="343"/>
      <c r="BA755" s="343"/>
      <c r="BB755" s="343"/>
      <c r="BC755" s="343"/>
      <c r="BD755" s="343"/>
      <c r="BE755" s="343"/>
      <c r="BF755" s="343"/>
      <c r="BG755" s="343"/>
      <c r="BH755" s="343"/>
      <c r="BI755" s="343"/>
      <c r="BJ755" s="343"/>
      <c r="BK755" s="343"/>
      <c r="BL755" s="343"/>
      <c r="BM755" s="343"/>
      <c r="BN755" s="343"/>
      <c r="BO755" s="343"/>
      <c r="BP755" s="343"/>
      <c r="BQ755" s="343"/>
      <c r="BR755" s="343"/>
    </row>
    <row r="756" spans="2:70">
      <c r="B756" s="340">
        <v>62</v>
      </c>
      <c r="C756" s="340">
        <f t="shared" si="1882"/>
        <v>1.937500000000001E-2</v>
      </c>
      <c r="D756" s="341">
        <f t="shared" si="1817"/>
        <v>72.005601832128917</v>
      </c>
      <c r="E756" s="342" t="str">
        <f>BP694</f>
        <v>0.00560183212891356</v>
      </c>
      <c r="F756" s="291">
        <v>62</v>
      </c>
      <c r="G756" s="343"/>
      <c r="H756" s="343"/>
      <c r="I756" s="343"/>
      <c r="J756" s="343"/>
      <c r="K756" s="343"/>
      <c r="L756" s="343"/>
      <c r="M756" s="343"/>
      <c r="N756" s="343"/>
      <c r="O756" s="343"/>
      <c r="P756" s="343"/>
      <c r="Q756" s="343"/>
      <c r="R756" s="343"/>
      <c r="S756" s="343"/>
      <c r="T756" s="343"/>
      <c r="U756" s="343"/>
      <c r="V756" s="343"/>
      <c r="W756" s="343"/>
      <c r="X756" s="343"/>
      <c r="Y756" s="343"/>
      <c r="Z756" s="343"/>
      <c r="AA756" s="343"/>
      <c r="AB756" s="343"/>
      <c r="AC756" s="343"/>
      <c r="AD756" s="343"/>
      <c r="AE756" s="343"/>
      <c r="AF756" s="343"/>
      <c r="AG756" s="343"/>
      <c r="AH756" s="343"/>
      <c r="AI756" s="343"/>
      <c r="AJ756" s="343"/>
      <c r="AK756" s="343"/>
      <c r="AL756" s="343"/>
      <c r="AM756" s="343"/>
      <c r="AN756" s="343"/>
      <c r="AO756" s="343"/>
      <c r="AP756" s="343"/>
      <c r="AQ756" s="343"/>
      <c r="AR756" s="343"/>
      <c r="AS756" s="343"/>
      <c r="AT756" s="343"/>
      <c r="AU756" s="343"/>
      <c r="AV756" s="343"/>
      <c r="AW756" s="343"/>
      <c r="AX756" s="343"/>
      <c r="AY756" s="343"/>
      <c r="AZ756" s="343"/>
      <c r="BA756" s="343"/>
      <c r="BB756" s="343"/>
      <c r="BC756" s="343"/>
      <c r="BD756" s="343"/>
      <c r="BE756" s="343"/>
      <c r="BF756" s="343"/>
      <c r="BG756" s="343"/>
      <c r="BH756" s="343"/>
      <c r="BI756" s="343"/>
      <c r="BJ756" s="343"/>
      <c r="BK756" s="343"/>
      <c r="BL756" s="343"/>
      <c r="BM756" s="343"/>
      <c r="BN756" s="343"/>
      <c r="BO756" s="343"/>
      <c r="BP756" s="343"/>
      <c r="BQ756" s="343"/>
      <c r="BR756" s="343"/>
    </row>
    <row r="757" spans="2:70">
      <c r="B757" s="340">
        <v>63</v>
      </c>
      <c r="C757" s="340">
        <f t="shared" si="1882"/>
        <v>1.9687500000000011E-2</v>
      </c>
      <c r="D757" s="341">
        <f t="shared" si="1817"/>
        <v>72.006069630738068</v>
      </c>
      <c r="E757" s="342" t="str">
        <f>BQ694</f>
        <v>0.00606963073806112</v>
      </c>
      <c r="F757" s="291">
        <v>63</v>
      </c>
      <c r="G757" s="343"/>
      <c r="H757" s="343"/>
      <c r="I757" s="343"/>
      <c r="J757" s="343"/>
      <c r="K757" s="343"/>
      <c r="L757" s="343"/>
      <c r="M757" s="343"/>
      <c r="N757" s="343"/>
      <c r="O757" s="343"/>
      <c r="P757" s="343"/>
      <c r="Q757" s="343"/>
      <c r="R757" s="343"/>
      <c r="S757" s="343"/>
      <c r="T757" s="343"/>
      <c r="U757" s="343"/>
      <c r="V757" s="343"/>
      <c r="W757" s="343"/>
      <c r="X757" s="343"/>
      <c r="Y757" s="343"/>
      <c r="Z757" s="343"/>
      <c r="AA757" s="343"/>
      <c r="AB757" s="343"/>
      <c r="AC757" s="343"/>
      <c r="AD757" s="343"/>
      <c r="AE757" s="343"/>
      <c r="AF757" s="343"/>
      <c r="AG757" s="343"/>
      <c r="AH757" s="343"/>
      <c r="AI757" s="343"/>
      <c r="AJ757" s="343"/>
      <c r="AK757" s="343"/>
      <c r="AL757" s="343"/>
      <c r="AM757" s="343"/>
      <c r="AN757" s="343"/>
      <c r="AO757" s="343"/>
      <c r="AP757" s="343"/>
      <c r="AQ757" s="343"/>
      <c r="AR757" s="343"/>
      <c r="AS757" s="343"/>
      <c r="AT757" s="343"/>
      <c r="AU757" s="343"/>
      <c r="AV757" s="343"/>
      <c r="AW757" s="343"/>
      <c r="AX757" s="343"/>
      <c r="AY757" s="343"/>
      <c r="AZ757" s="343"/>
      <c r="BA757" s="343"/>
      <c r="BB757" s="343"/>
      <c r="BC757" s="343"/>
      <c r="BD757" s="343"/>
      <c r="BE757" s="343"/>
      <c r="BF757" s="343"/>
      <c r="BG757" s="343"/>
      <c r="BH757" s="343"/>
      <c r="BI757" s="343"/>
      <c r="BJ757" s="343"/>
      <c r="BK757" s="343"/>
      <c r="BL757" s="343"/>
      <c r="BM757" s="343"/>
      <c r="BN757" s="343"/>
      <c r="BO757" s="343"/>
      <c r="BP757" s="343"/>
      <c r="BQ757" s="343"/>
      <c r="BR757" s="343"/>
    </row>
    <row r="758" spans="2:70">
      <c r="B758" s="340">
        <v>64</v>
      </c>
      <c r="C758" s="340">
        <f t="shared" si="1882"/>
        <v>2.0000000000000011E-2</v>
      </c>
      <c r="D758" s="341">
        <f t="shared" si="1817"/>
        <v>72.006478975485194</v>
      </c>
      <c r="E758" s="342" t="str">
        <f>BR694</f>
        <v>0.00647897548520049</v>
      </c>
      <c r="F758" s="291">
        <v>64</v>
      </c>
      <c r="G758" s="343"/>
      <c r="H758" s="343"/>
      <c r="I758" s="343"/>
      <c r="J758" s="343"/>
      <c r="K758" s="343"/>
      <c r="L758" s="343"/>
      <c r="M758" s="343"/>
      <c r="N758" s="343"/>
      <c r="O758" s="343"/>
      <c r="P758" s="343"/>
      <c r="Q758" s="343"/>
      <c r="R758" s="343"/>
      <c r="S758" s="343"/>
      <c r="T758" s="343"/>
      <c r="U758" s="343"/>
      <c r="V758" s="343"/>
      <c r="W758" s="343"/>
      <c r="X758" s="343"/>
      <c r="Y758" s="343"/>
      <c r="Z758" s="343"/>
      <c r="AA758" s="343"/>
      <c r="AB758" s="343"/>
      <c r="AC758" s="343"/>
      <c r="AD758" s="343"/>
      <c r="AE758" s="343"/>
      <c r="AF758" s="343"/>
      <c r="AG758" s="343"/>
      <c r="AH758" s="343"/>
      <c r="AI758" s="343"/>
      <c r="AJ758" s="343"/>
      <c r="AK758" s="343"/>
      <c r="AL758" s="343"/>
      <c r="AM758" s="343"/>
      <c r="AN758" s="343"/>
      <c r="AO758" s="343"/>
      <c r="AP758" s="343"/>
      <c r="AQ758" s="343"/>
      <c r="AR758" s="343"/>
      <c r="AS758" s="343"/>
      <c r="AT758" s="343"/>
      <c r="AU758" s="343"/>
      <c r="AV758" s="343"/>
      <c r="AW758" s="343"/>
      <c r="AX758" s="343"/>
      <c r="AY758" s="343"/>
      <c r="AZ758" s="343"/>
      <c r="BA758" s="343"/>
      <c r="BB758" s="343"/>
      <c r="BC758" s="343"/>
      <c r="BD758" s="343"/>
      <c r="BE758" s="343"/>
      <c r="BF758" s="343"/>
      <c r="BG758" s="343"/>
      <c r="BH758" s="343"/>
      <c r="BI758" s="343"/>
      <c r="BJ758" s="343"/>
      <c r="BK758" s="343"/>
      <c r="BL758" s="343"/>
      <c r="BM758" s="343"/>
      <c r="BN758" s="343"/>
      <c r="BO758" s="343"/>
      <c r="BP758" s="343"/>
      <c r="BQ758" s="343"/>
      <c r="BR758" s="343"/>
    </row>
    <row r="759" spans="2:70" s="344" customFormat="1">
      <c r="E759" s="243"/>
    </row>
    <row r="762" spans="2:70">
      <c r="G762" s="222">
        <f>B675</f>
        <v>50</v>
      </c>
    </row>
  </sheetData>
  <mergeCells count="20">
    <mergeCell ref="D3:N3"/>
    <mergeCell ref="B5:E5"/>
    <mergeCell ref="G5:J5"/>
    <mergeCell ref="A32:C32"/>
    <mergeCell ref="D32:D33"/>
    <mergeCell ref="E32:H32"/>
    <mergeCell ref="I32:L32"/>
    <mergeCell ref="M32:P32"/>
    <mergeCell ref="A33:A34"/>
    <mergeCell ref="F33:H33"/>
    <mergeCell ref="J33:L33"/>
    <mergeCell ref="N33:P33"/>
    <mergeCell ref="R33:T33"/>
    <mergeCell ref="X33:Z33"/>
    <mergeCell ref="AA33:AC33"/>
    <mergeCell ref="Q32:T32"/>
    <mergeCell ref="U32:W32"/>
    <mergeCell ref="X32:Z32"/>
    <mergeCell ref="AA32:AC32"/>
    <mergeCell ref="U33:W33"/>
  </mergeCells>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2:A21"/>
  <sheetViews>
    <sheetView workbookViewId="0">
      <selection activeCell="A24" sqref="A24"/>
    </sheetView>
  </sheetViews>
  <sheetFormatPr defaultRowHeight="14.5"/>
  <cols>
    <col min="1" max="1" width="84" customWidth="1"/>
  </cols>
  <sheetData>
    <row r="2" spans="1:1" ht="15" thickBot="1">
      <c r="A2" s="305" t="s">
        <v>617</v>
      </c>
    </row>
    <row r="3" spans="1:1" ht="28.5" customHeight="1" thickBot="1">
      <c r="A3" s="304" t="s">
        <v>616</v>
      </c>
    </row>
    <row r="4" spans="1:1" ht="15" thickBot="1">
      <c r="A4" s="304" t="s">
        <v>618</v>
      </c>
    </row>
    <row r="5" spans="1:1" ht="15" thickBot="1">
      <c r="A5" s="304" t="s">
        <v>619</v>
      </c>
    </row>
    <row r="7" spans="1:1">
      <c r="A7" s="305" t="s">
        <v>620</v>
      </c>
    </row>
    <row r="8" spans="1:1">
      <c r="A8" s="306" t="s">
        <v>621</v>
      </c>
    </row>
    <row r="9" spans="1:1">
      <c r="A9" s="306" t="s">
        <v>622</v>
      </c>
    </row>
    <row r="10" spans="1:1">
      <c r="A10" s="306"/>
    </row>
    <row r="11" spans="1:1">
      <c r="A11" s="309" t="s">
        <v>625</v>
      </c>
    </row>
    <row r="12" spans="1:1">
      <c r="A12" s="308" t="s">
        <v>626</v>
      </c>
    </row>
    <row r="13" spans="1:1">
      <c r="A13" s="308" t="s">
        <v>627</v>
      </c>
    </row>
    <row r="14" spans="1:1">
      <c r="A14" s="308" t="s">
        <v>628</v>
      </c>
    </row>
    <row r="15" spans="1:1">
      <c r="A15" s="308" t="s">
        <v>629</v>
      </c>
    </row>
    <row r="16" spans="1:1">
      <c r="A16" s="308" t="s">
        <v>630</v>
      </c>
    </row>
    <row r="17" spans="1:1">
      <c r="A17" s="308" t="s">
        <v>631</v>
      </c>
    </row>
    <row r="18" spans="1:1">
      <c r="A18" s="308" t="s">
        <v>632</v>
      </c>
    </row>
    <row r="19" spans="1:1">
      <c r="A19" s="308"/>
    </row>
    <row r="20" spans="1:1" ht="15">
      <c r="A20" s="307" t="s">
        <v>623</v>
      </c>
    </row>
    <row r="21" spans="1:1">
      <c r="A21" s="308" t="s">
        <v>624</v>
      </c>
    </row>
  </sheetData>
  <hyperlinks>
    <hyperlink ref="A3" r:id="rId1" display="https://e2e.ti.com/blogs_/b/powerhouse/archive/2020/04/22/how-to-reduce-audible-noise-and-power-consumption-at-standby-in-your-ac-dc-design" xr:uid="{00000000-0004-0000-0900-000000000000}"/>
    <hyperlink ref="A4" r:id="rId2" display="https://www.ti.com/lit/pdf/slua966" xr:uid="{00000000-0004-0000-0900-000001000000}"/>
    <hyperlink ref="A5" r:id="rId3" display="https://www.ti.com/lit/pdf/slua834" xr:uid="{00000000-0004-0000-0900-000002000000}"/>
    <hyperlink ref="A8" r:id="rId4" display="https://www.ti.com/tool/PFCLLCSREVM034" xr:uid="{00000000-0004-0000-0900-000003000000}"/>
    <hyperlink ref="A9" r:id="rId5" display="https://www.ti.com/tool/UCC25640EVM-020" xr:uid="{00000000-0004-0000-0900-000004000000}"/>
    <hyperlink ref="A21" r:id="rId6" display="https://www.ti.com/lit/zip/slum684" xr:uid="{00000000-0004-0000-0900-000005000000}"/>
    <hyperlink ref="A12" r:id="rId7" display="https://www.ti.com/tool/PMP40580" xr:uid="{00000000-0004-0000-0900-000006000000}"/>
    <hyperlink ref="A13" r:id="rId8" display="https://www.ti.com/tool/PMP30763" xr:uid="{00000000-0004-0000-0900-000007000000}"/>
    <hyperlink ref="A14" r:id="rId9" display="https://www.ti.com/tool/PMP22087" xr:uid="{00000000-0004-0000-0900-000008000000}"/>
    <hyperlink ref="A15" r:id="rId10" display="https://www.ti.com/tool/PMP22088" xr:uid="{00000000-0004-0000-0900-000009000000}"/>
    <hyperlink ref="A16" r:id="rId11" display="https://www.ti.com/tool/PMP40766" xr:uid="{00000000-0004-0000-0900-00000A000000}"/>
    <hyperlink ref="A17" r:id="rId12" display="https://www.ti.com/tool/PMP22083" xr:uid="{00000000-0004-0000-0900-00000B000000}"/>
    <hyperlink ref="A18" r:id="rId13" display="https://www.ti.com/tool/TIDA-010081" xr:uid="{00000000-0004-0000-0900-00000C000000}"/>
  </hyperlinks>
  <pageMargins left="0.7" right="0.7" top="0.75" bottom="0.75" header="0.3" footer="0.3"/>
  <pageSetup paperSize="9" orientation="portrait" verticalDpi="0" r:id="rId1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04719-5B9A-4E84-9085-36BB1F97DDF3}">
  <dimension ref="B2:B19"/>
  <sheetViews>
    <sheetView zoomScale="85" zoomScaleNormal="85" workbookViewId="0">
      <selection activeCell="T15" sqref="T15"/>
    </sheetView>
  </sheetViews>
  <sheetFormatPr defaultRowHeight="14.5"/>
  <sheetData>
    <row r="2" spans="2:2">
      <c r="B2" t="s">
        <v>634</v>
      </c>
    </row>
    <row r="19" spans="2:2">
      <c r="B19" t="s">
        <v>635</v>
      </c>
    </row>
  </sheetData>
  <sheetProtection algorithmName="SHA-512" hashValue="qsoEAGZlccLz44pzWJexX7w3Crt7jeija+8aGDCT3/mY+lwXN3RSTtzEUdHfS5e+4Zu+LbvvkiyRp9YeCWxkfg==" saltValue="mE7XfdLVMFuVMS1WeaVnDg==" spinCount="100000" sheet="1" objects="1" scenarios="1"/>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H234"/>
  <sheetViews>
    <sheetView tabSelected="1" topLeftCell="A157" zoomScale="85" zoomScaleNormal="85" workbookViewId="0">
      <selection activeCell="C228" sqref="C228"/>
    </sheetView>
  </sheetViews>
  <sheetFormatPr defaultColWidth="9.1796875" defaultRowHeight="14.5"/>
  <cols>
    <col min="1" max="1" width="84.54296875" style="11" customWidth="1"/>
    <col min="2" max="2" width="18.453125" style="11" customWidth="1"/>
    <col min="3" max="3" width="17.81640625" style="11" bestFit="1" customWidth="1"/>
    <col min="4" max="4" width="7.54296875" style="11" customWidth="1"/>
    <col min="5" max="5" width="117.81640625" style="11" customWidth="1"/>
    <col min="6" max="6" width="12" style="11" bestFit="1" customWidth="1"/>
    <col min="7" max="16384" width="9.1796875" style="11"/>
  </cols>
  <sheetData>
    <row r="1" spans="1:4" ht="28.5" thickBot="1">
      <c r="A1" s="418" t="s">
        <v>324</v>
      </c>
      <c r="B1" s="419"/>
      <c r="C1" s="419"/>
      <c r="D1" s="420"/>
    </row>
    <row r="2" spans="1:4" ht="15" thickBot="1">
      <c r="A2" s="90" t="s">
        <v>326</v>
      </c>
      <c r="B2" s="421" t="s">
        <v>325</v>
      </c>
      <c r="C2" s="421"/>
      <c r="D2" s="422"/>
    </row>
    <row r="3" spans="1:4" ht="16" thickBot="1">
      <c r="A3" s="423" t="s">
        <v>405</v>
      </c>
      <c r="B3" s="424"/>
      <c r="C3" s="424"/>
      <c r="D3" s="425"/>
    </row>
    <row r="4" spans="1:4" ht="15.5">
      <c r="A4" s="1" t="s">
        <v>0</v>
      </c>
      <c r="B4" s="2" t="s">
        <v>1</v>
      </c>
      <c r="C4" s="426" t="s">
        <v>2</v>
      </c>
      <c r="D4" s="427"/>
    </row>
    <row r="5" spans="1:4" ht="15.5">
      <c r="A5" s="428" t="s">
        <v>124</v>
      </c>
      <c r="B5" s="429"/>
      <c r="C5" s="429"/>
      <c r="D5" s="430"/>
    </row>
    <row r="6" spans="1:4" ht="18">
      <c r="A6" s="390" t="s">
        <v>3</v>
      </c>
      <c r="B6" s="391"/>
      <c r="C6" s="391"/>
      <c r="D6" s="392"/>
    </row>
    <row r="7" spans="1:4">
      <c r="A7" s="397" t="s">
        <v>377</v>
      </c>
      <c r="B7" s="398"/>
      <c r="C7" s="398"/>
      <c r="D7" s="399"/>
    </row>
    <row r="8" spans="1:4">
      <c r="A8" s="397"/>
      <c r="B8" s="398"/>
      <c r="C8" s="398"/>
      <c r="D8" s="399"/>
    </row>
    <row r="9" spans="1:4">
      <c r="A9" s="397"/>
      <c r="B9" s="398"/>
      <c r="C9" s="398"/>
      <c r="D9" s="399"/>
    </row>
    <row r="10" spans="1:4">
      <c r="A10" s="397"/>
      <c r="B10" s="398"/>
      <c r="C10" s="398"/>
      <c r="D10" s="399"/>
    </row>
    <row r="11" spans="1:4" ht="15" thickBot="1">
      <c r="A11" s="397"/>
      <c r="B11" s="398"/>
      <c r="C11" s="398"/>
      <c r="D11" s="399"/>
    </row>
    <row r="12" spans="1:4">
      <c r="A12" s="400" t="s">
        <v>4</v>
      </c>
      <c r="B12" s="401"/>
      <c r="C12" s="401"/>
      <c r="D12" s="402"/>
    </row>
    <row r="13" spans="1:4">
      <c r="A13" s="403"/>
      <c r="B13" s="404"/>
      <c r="C13" s="404"/>
      <c r="D13" s="405"/>
    </row>
    <row r="14" spans="1:4">
      <c r="A14" s="403"/>
      <c r="B14" s="404"/>
      <c r="C14" s="404"/>
      <c r="D14" s="405"/>
    </row>
    <row r="15" spans="1:4">
      <c r="A15" s="403"/>
      <c r="B15" s="404"/>
      <c r="C15" s="404"/>
      <c r="D15" s="405"/>
    </row>
    <row r="16" spans="1:4" ht="15" thickBot="1">
      <c r="A16" s="406"/>
      <c r="B16" s="407"/>
      <c r="C16" s="407"/>
      <c r="D16" s="408"/>
    </row>
    <row r="17" spans="1:5">
      <c r="A17" s="415" t="s">
        <v>6</v>
      </c>
      <c r="B17" s="416"/>
      <c r="C17" s="416"/>
      <c r="D17" s="417"/>
    </row>
    <row r="18" spans="1:5">
      <c r="A18" s="409" t="s">
        <v>5</v>
      </c>
      <c r="B18" s="410"/>
      <c r="C18" s="410"/>
      <c r="D18" s="411"/>
    </row>
    <row r="19" spans="1:5">
      <c r="A19" s="409"/>
      <c r="B19" s="410"/>
      <c r="C19" s="410"/>
      <c r="D19" s="411"/>
    </row>
    <row r="20" spans="1:5" ht="15" thickBot="1">
      <c r="A20" s="412"/>
      <c r="B20" s="413"/>
      <c r="C20" s="413"/>
      <c r="D20" s="414"/>
    </row>
    <row r="21" spans="1:5">
      <c r="A21" s="3"/>
      <c r="B21" s="3"/>
      <c r="C21" s="3"/>
      <c r="D21" s="3"/>
    </row>
    <row r="22" spans="1:5" ht="15.5">
      <c r="A22" s="107" t="s">
        <v>317</v>
      </c>
      <c r="B22" s="108"/>
      <c r="C22" s="114" t="s">
        <v>385</v>
      </c>
      <c r="D22" s="108"/>
      <c r="E22" s="108" t="s">
        <v>331</v>
      </c>
    </row>
    <row r="23" spans="1:5" ht="15" thickBot="1">
      <c r="A23" s="393"/>
      <c r="B23" s="393"/>
      <c r="C23" s="393"/>
      <c r="D23" s="393"/>
    </row>
    <row r="24" spans="1:5" ht="15.5">
      <c r="A24" s="394" t="s">
        <v>211</v>
      </c>
      <c r="B24" s="395"/>
      <c r="C24" s="395"/>
      <c r="D24" s="396"/>
      <c r="E24" s="141"/>
    </row>
    <row r="25" spans="1:5" ht="16.5">
      <c r="A25" s="22" t="s">
        <v>207</v>
      </c>
      <c r="B25" s="28" t="s">
        <v>14</v>
      </c>
      <c r="C25" s="31">
        <v>72</v>
      </c>
      <c r="D25" s="27" t="s">
        <v>7</v>
      </c>
      <c r="E25" s="27" t="s">
        <v>111</v>
      </c>
    </row>
    <row r="26" spans="1:5" ht="16.5">
      <c r="A26" s="22" t="s">
        <v>208</v>
      </c>
      <c r="B26" s="28" t="s">
        <v>18</v>
      </c>
      <c r="C26" s="31">
        <v>1200</v>
      </c>
      <c r="D26" s="27" t="s">
        <v>8</v>
      </c>
      <c r="E26" s="27" t="s">
        <v>112</v>
      </c>
    </row>
    <row r="27" spans="1:5" ht="16.5">
      <c r="A27" s="22" t="s">
        <v>209</v>
      </c>
      <c r="B27" s="28" t="s">
        <v>15</v>
      </c>
      <c r="C27" s="28">
        <f>Pout/Vout</f>
        <v>16.666666666666668</v>
      </c>
      <c r="D27" s="27" t="s">
        <v>10</v>
      </c>
      <c r="E27" s="27"/>
    </row>
    <row r="28" spans="1:5" ht="16.5">
      <c r="A28" s="22" t="s">
        <v>210</v>
      </c>
      <c r="B28" s="28" t="s">
        <v>16</v>
      </c>
      <c r="C28" s="31">
        <f>0.8%*(Vout)</f>
        <v>0.57600000000000007</v>
      </c>
      <c r="D28" s="27" t="s">
        <v>17</v>
      </c>
      <c r="E28" s="27" t="s">
        <v>113</v>
      </c>
    </row>
    <row r="29" spans="1:5" ht="15" thickBot="1">
      <c r="A29" s="29" t="s">
        <v>318</v>
      </c>
      <c r="B29" s="32" t="s">
        <v>9</v>
      </c>
      <c r="C29" s="100">
        <v>0.96</v>
      </c>
      <c r="D29" s="30"/>
      <c r="E29" s="145" t="s">
        <v>127</v>
      </c>
    </row>
    <row r="30" spans="1:5" ht="15" thickBot="1">
      <c r="A30" s="355"/>
      <c r="B30" s="356"/>
      <c r="C30" s="356"/>
      <c r="D30" s="356"/>
      <c r="E30" s="12"/>
    </row>
    <row r="31" spans="1:5" ht="15.75" customHeight="1">
      <c r="A31" s="372" t="s">
        <v>212</v>
      </c>
      <c r="B31" s="373"/>
      <c r="C31" s="373"/>
      <c r="D31" s="374"/>
      <c r="E31" s="141"/>
    </row>
    <row r="32" spans="1:5" ht="16.5">
      <c r="A32" s="33" t="s">
        <v>213</v>
      </c>
      <c r="B32" s="5" t="s">
        <v>128</v>
      </c>
      <c r="C32" s="92">
        <v>400</v>
      </c>
      <c r="D32" s="35" t="s">
        <v>7</v>
      </c>
      <c r="E32" s="27" t="s">
        <v>177</v>
      </c>
    </row>
    <row r="33" spans="1:5" ht="16.5">
      <c r="A33" s="22" t="s">
        <v>214</v>
      </c>
      <c r="B33" s="28" t="s">
        <v>12</v>
      </c>
      <c r="C33" s="91">
        <v>410</v>
      </c>
      <c r="D33" s="27" t="s">
        <v>7</v>
      </c>
      <c r="E33" s="27" t="s">
        <v>199</v>
      </c>
    </row>
    <row r="34" spans="1:5" ht="17" thickBot="1">
      <c r="A34" s="22" t="s">
        <v>215</v>
      </c>
      <c r="B34" s="28" t="s">
        <v>13</v>
      </c>
      <c r="C34" s="91">
        <v>380</v>
      </c>
      <c r="D34" s="27" t="s">
        <v>7</v>
      </c>
      <c r="E34" s="145" t="s">
        <v>200</v>
      </c>
    </row>
    <row r="35" spans="1:5" ht="15" thickBot="1">
      <c r="E35" s="12"/>
    </row>
    <row r="36" spans="1:5" ht="16" thickBot="1">
      <c r="A36" s="384" t="s">
        <v>216</v>
      </c>
      <c r="B36" s="385"/>
      <c r="C36" s="385"/>
      <c r="D36" s="386"/>
      <c r="E36" s="147"/>
    </row>
    <row r="37" spans="1:5" ht="18" customHeight="1" thickBot="1">
      <c r="A37" s="36" t="s">
        <v>217</v>
      </c>
      <c r="B37" s="37" t="s">
        <v>19</v>
      </c>
      <c r="C37" s="38">
        <v>100</v>
      </c>
      <c r="D37" s="39" t="s">
        <v>11</v>
      </c>
      <c r="E37" s="146" t="s">
        <v>178</v>
      </c>
    </row>
    <row r="38" spans="1:5">
      <c r="A38" s="360" t="s">
        <v>93</v>
      </c>
      <c r="B38" s="361"/>
      <c r="C38" s="361"/>
      <c r="D38" s="362"/>
      <c r="E38" s="142"/>
    </row>
    <row r="39" spans="1:5" ht="16.5">
      <c r="A39" s="104" t="s">
        <v>307</v>
      </c>
      <c r="B39" s="28" t="s">
        <v>308</v>
      </c>
      <c r="C39" s="106">
        <f>Vblk/2/Vout</f>
        <v>2.7777777777777777</v>
      </c>
      <c r="D39" s="105"/>
      <c r="E39" s="27"/>
    </row>
    <row r="40" spans="1:5" ht="18" customHeight="1">
      <c r="A40" s="22" t="s">
        <v>309</v>
      </c>
      <c r="B40" s="28" t="s">
        <v>20</v>
      </c>
      <c r="C40" s="115">
        <v>3</v>
      </c>
      <c r="D40" s="41"/>
      <c r="E40" s="27" t="s">
        <v>310</v>
      </c>
    </row>
    <row r="41" spans="1:5" ht="18" customHeight="1">
      <c r="A41" s="104" t="s">
        <v>311</v>
      </c>
      <c r="B41" s="28" t="s">
        <v>315</v>
      </c>
      <c r="C41" s="93">
        <f>Vblk/2/15</f>
        <v>13.333333333333334</v>
      </c>
      <c r="D41" s="41"/>
      <c r="E41" s="27"/>
    </row>
    <row r="42" spans="1:5" ht="18" customHeight="1">
      <c r="A42" s="22" t="s">
        <v>312</v>
      </c>
      <c r="B42" s="28" t="s">
        <v>314</v>
      </c>
      <c r="C42" s="115">
        <v>13</v>
      </c>
      <c r="D42" s="41"/>
      <c r="E42" s="27" t="s">
        <v>313</v>
      </c>
    </row>
    <row r="43" spans="1:5" ht="18" customHeight="1">
      <c r="A43" s="22" t="s">
        <v>218</v>
      </c>
      <c r="B43" s="28" t="s">
        <v>21</v>
      </c>
      <c r="C43" s="86">
        <f>(8*Nps^2*Vout)/(PI()^2*Iout*1.1)</f>
        <v>28.649946327375215</v>
      </c>
      <c r="D43" s="13" t="s">
        <v>22</v>
      </c>
      <c r="E43" s="27"/>
    </row>
    <row r="44" spans="1:5" ht="17" thickBot="1">
      <c r="A44" s="29" t="s">
        <v>219</v>
      </c>
      <c r="B44" s="43" t="s">
        <v>81</v>
      </c>
      <c r="C44" s="103">
        <f>(8*Nps^2*Vout)/(PI()^2*Iout)</f>
        <v>31.514940960112739</v>
      </c>
      <c r="D44" s="14" t="s">
        <v>22</v>
      </c>
      <c r="E44" s="145"/>
    </row>
    <row r="45" spans="1:5" ht="15" thickBot="1">
      <c r="A45" s="375" t="s">
        <v>220</v>
      </c>
      <c r="B45" s="376"/>
      <c r="C45" s="376"/>
      <c r="D45" s="377"/>
      <c r="E45" s="142"/>
    </row>
    <row r="46" spans="1:5" ht="16.5">
      <c r="A46" s="33" t="s">
        <v>221</v>
      </c>
      <c r="B46" s="34" t="s">
        <v>23</v>
      </c>
      <c r="C46" s="132">
        <f>Nps*(Vout+0.5)/(Vblk_max/2)</f>
        <v>1.0609756097560976</v>
      </c>
      <c r="D46" s="35"/>
      <c r="E46" s="104"/>
    </row>
    <row r="47" spans="1:5" ht="18" customHeight="1">
      <c r="A47" s="22" t="s">
        <v>222</v>
      </c>
      <c r="B47" s="28" t="s">
        <v>129</v>
      </c>
      <c r="C47" s="40">
        <f>1*Nps*(Vout+0.5+Vloss)/(Vblk_hu/2)</f>
        <v>1.2078947368421054</v>
      </c>
      <c r="D47" s="27"/>
      <c r="E47" s="104"/>
    </row>
    <row r="48" spans="1:5" ht="17" thickBot="1">
      <c r="A48" s="45" t="s">
        <v>223</v>
      </c>
      <c r="B48" s="46" t="s">
        <v>24</v>
      </c>
      <c r="C48" s="94">
        <v>4</v>
      </c>
      <c r="D48" s="47" t="s">
        <v>7</v>
      </c>
      <c r="E48" s="104" t="s">
        <v>201</v>
      </c>
    </row>
    <row r="49" spans="1:5" ht="17" thickBot="1">
      <c r="A49" s="378" t="s">
        <v>33</v>
      </c>
      <c r="B49" s="379"/>
      <c r="C49" s="379"/>
      <c r="D49" s="380"/>
      <c r="E49" s="142"/>
    </row>
    <row r="50" spans="1:5" ht="49.5" customHeight="1" thickBot="1">
      <c r="A50" s="363" t="s">
        <v>130</v>
      </c>
      <c r="B50" s="364"/>
      <c r="C50" s="364"/>
      <c r="D50" s="365"/>
      <c r="E50" s="27"/>
    </row>
    <row r="51" spans="1:5" ht="15.75" customHeight="1">
      <c r="A51" s="366" t="s">
        <v>131</v>
      </c>
      <c r="B51" s="367"/>
      <c r="C51" s="367"/>
      <c r="D51" s="368"/>
      <c r="E51" s="27"/>
    </row>
    <row r="52" spans="1:5" ht="15" customHeight="1">
      <c r="A52" s="381"/>
      <c r="B52" s="382"/>
      <c r="C52" s="382"/>
      <c r="D52" s="383"/>
      <c r="E52" s="27"/>
    </row>
    <row r="53" spans="1:5" ht="15" customHeight="1">
      <c r="A53" s="381"/>
      <c r="B53" s="382"/>
      <c r="C53" s="382"/>
      <c r="D53" s="383"/>
      <c r="E53" s="27"/>
    </row>
    <row r="54" spans="1:5" ht="15" customHeight="1">
      <c r="A54" s="381"/>
      <c r="B54" s="382"/>
      <c r="C54" s="382"/>
      <c r="D54" s="383"/>
      <c r="E54" s="27"/>
    </row>
    <row r="55" spans="1:5" ht="15" customHeight="1" thickBot="1">
      <c r="A55" s="22" t="s">
        <v>224</v>
      </c>
      <c r="B55" s="28" t="s">
        <v>79</v>
      </c>
      <c r="C55" s="154">
        <v>4</v>
      </c>
      <c r="D55" s="27"/>
      <c r="E55" s="145"/>
    </row>
    <row r="56" spans="1:5" ht="16.5">
      <c r="A56" s="22" t="s">
        <v>225</v>
      </c>
      <c r="B56" s="28" t="s">
        <v>80</v>
      </c>
      <c r="C56" s="154">
        <v>0.31</v>
      </c>
      <c r="D56" s="27"/>
      <c r="E56" s="150"/>
    </row>
    <row r="57" spans="1:5" ht="16.5">
      <c r="A57" s="22" t="s">
        <v>226</v>
      </c>
      <c r="B57" s="28" t="s">
        <v>35</v>
      </c>
      <c r="C57" s="48">
        <f>Ln_selected/(Ln_selected+1)</f>
        <v>0.8</v>
      </c>
      <c r="D57" s="27"/>
      <c r="E57" s="151"/>
    </row>
    <row r="58" spans="1:5" ht="17" thickBot="1">
      <c r="A58" s="45" t="s">
        <v>227</v>
      </c>
      <c r="B58" s="46" t="s">
        <v>46</v>
      </c>
      <c r="C58" s="49">
        <f>350/fllc</f>
        <v>3.5</v>
      </c>
      <c r="D58" s="47"/>
      <c r="E58" s="151"/>
    </row>
    <row r="59" spans="1:5" ht="16.5" customHeight="1">
      <c r="A59" s="366" t="s">
        <v>132</v>
      </c>
      <c r="B59" s="367"/>
      <c r="C59" s="367"/>
      <c r="D59" s="368"/>
      <c r="E59" s="151"/>
    </row>
    <row r="60" spans="1:5" ht="37.5" customHeight="1" thickBot="1">
      <c r="A60" s="369"/>
      <c r="B60" s="370"/>
      <c r="C60" s="370"/>
      <c r="D60" s="371"/>
      <c r="E60" s="151"/>
    </row>
    <row r="61" spans="1:5">
      <c r="A61" s="24"/>
      <c r="B61" s="23"/>
      <c r="C61" s="25"/>
      <c r="D61" s="26"/>
      <c r="E61" s="151"/>
    </row>
    <row r="62" spans="1:5">
      <c r="A62" s="24"/>
      <c r="B62" s="23"/>
      <c r="C62" s="25"/>
      <c r="D62" s="26"/>
      <c r="E62" s="151"/>
    </row>
    <row r="63" spans="1:5">
      <c r="A63" s="24"/>
      <c r="B63" s="23"/>
      <c r="C63" s="25"/>
      <c r="D63" s="26"/>
      <c r="E63" s="151"/>
    </row>
    <row r="64" spans="1:5">
      <c r="A64" s="24"/>
      <c r="B64" s="23"/>
      <c r="C64" s="25"/>
      <c r="D64" s="26"/>
      <c r="E64" s="151"/>
    </row>
    <row r="65" spans="1:5">
      <c r="A65" s="24"/>
      <c r="B65" s="23"/>
      <c r="C65" s="25"/>
      <c r="D65" s="26"/>
      <c r="E65" s="151"/>
    </row>
    <row r="66" spans="1:5">
      <c r="A66" s="24"/>
      <c r="B66" s="23"/>
      <c r="C66" s="25"/>
      <c r="D66" s="26"/>
      <c r="E66" s="151"/>
    </row>
    <row r="67" spans="1:5">
      <c r="A67" s="24"/>
      <c r="B67" s="23"/>
      <c r="C67" s="25"/>
      <c r="D67" s="26"/>
      <c r="E67" s="151"/>
    </row>
    <row r="68" spans="1:5">
      <c r="A68" s="24"/>
      <c r="B68" s="23"/>
      <c r="C68" s="25"/>
      <c r="D68" s="26"/>
      <c r="E68" s="151"/>
    </row>
    <row r="69" spans="1:5">
      <c r="A69" s="24"/>
      <c r="B69" s="23"/>
      <c r="C69" s="25"/>
      <c r="D69" s="26"/>
      <c r="E69" s="151"/>
    </row>
    <row r="70" spans="1:5">
      <c r="A70" s="24"/>
      <c r="B70" s="23"/>
      <c r="C70" s="23"/>
      <c r="D70" s="26"/>
      <c r="E70" s="151"/>
    </row>
    <row r="71" spans="1:5">
      <c r="A71" s="24"/>
      <c r="B71" s="23"/>
      <c r="C71" s="23"/>
      <c r="D71" s="26"/>
      <c r="E71" s="151"/>
    </row>
    <row r="72" spans="1:5">
      <c r="A72" s="24"/>
      <c r="B72" s="23"/>
      <c r="C72" s="23"/>
      <c r="D72" s="26"/>
      <c r="E72" s="151"/>
    </row>
    <row r="73" spans="1:5">
      <c r="A73" s="24"/>
      <c r="B73" s="23"/>
      <c r="C73" s="23"/>
      <c r="D73" s="26"/>
      <c r="E73" s="151"/>
    </row>
    <row r="74" spans="1:5">
      <c r="A74" s="24"/>
      <c r="B74" s="23"/>
      <c r="C74" s="23"/>
      <c r="D74" s="26"/>
      <c r="E74" s="151"/>
    </row>
    <row r="75" spans="1:5">
      <c r="A75" s="24"/>
      <c r="B75" s="23"/>
      <c r="C75" s="23"/>
      <c r="D75" s="26"/>
      <c r="E75" s="151"/>
    </row>
    <row r="76" spans="1:5">
      <c r="A76" s="24"/>
      <c r="B76" s="23"/>
      <c r="C76" s="23"/>
      <c r="D76" s="26"/>
      <c r="E76" s="151"/>
    </row>
    <row r="77" spans="1:5">
      <c r="A77" s="24"/>
      <c r="B77" s="23"/>
      <c r="C77" s="23"/>
      <c r="D77" s="26"/>
      <c r="E77" s="151"/>
    </row>
    <row r="78" spans="1:5">
      <c r="A78" s="24"/>
      <c r="B78" s="23"/>
      <c r="C78" s="23"/>
      <c r="D78" s="26"/>
      <c r="E78" s="151"/>
    </row>
    <row r="79" spans="1:5">
      <c r="A79" s="24"/>
      <c r="B79" s="23"/>
      <c r="C79" s="23"/>
      <c r="D79" s="26"/>
      <c r="E79" s="151"/>
    </row>
    <row r="80" spans="1:5">
      <c r="A80" s="24"/>
      <c r="B80" s="23"/>
      <c r="C80" s="23"/>
      <c r="D80" s="26"/>
      <c r="E80" s="151"/>
    </row>
    <row r="81" spans="1:5">
      <c r="A81" s="24"/>
      <c r="B81" s="23"/>
      <c r="C81" s="23"/>
      <c r="D81" s="26"/>
      <c r="E81" s="151"/>
    </row>
    <row r="82" spans="1:5">
      <c r="A82" s="24"/>
      <c r="B82" s="23"/>
      <c r="C82" s="23"/>
      <c r="D82" s="26"/>
      <c r="E82" s="151"/>
    </row>
    <row r="83" spans="1:5">
      <c r="A83" s="24"/>
      <c r="B83" s="23"/>
      <c r="C83" s="23"/>
      <c r="D83" s="26"/>
      <c r="E83" s="151"/>
    </row>
    <row r="84" spans="1:5">
      <c r="A84" s="24"/>
      <c r="B84" s="23"/>
      <c r="C84" s="23"/>
      <c r="D84" s="26"/>
      <c r="E84" s="151"/>
    </row>
    <row r="85" spans="1:5">
      <c r="A85" s="24"/>
      <c r="B85" s="23"/>
      <c r="C85" s="23"/>
      <c r="D85" s="26"/>
      <c r="E85" s="151"/>
    </row>
    <row r="86" spans="1:5">
      <c r="A86" s="24"/>
      <c r="B86" s="23"/>
      <c r="C86" s="23"/>
      <c r="D86" s="26"/>
      <c r="E86" s="151"/>
    </row>
    <row r="87" spans="1:5">
      <c r="A87" s="24"/>
      <c r="B87" s="23"/>
      <c r="C87" s="23"/>
      <c r="D87" s="26"/>
      <c r="E87" s="151"/>
    </row>
    <row r="88" spans="1:5" ht="15" thickBot="1">
      <c r="A88" s="24"/>
      <c r="B88" s="23"/>
      <c r="C88" s="23"/>
      <c r="D88" s="26"/>
      <c r="E88" s="146"/>
    </row>
    <row r="89" spans="1:5">
      <c r="A89" s="360" t="s">
        <v>47</v>
      </c>
      <c r="B89" s="361"/>
      <c r="C89" s="361"/>
      <c r="D89" s="362"/>
      <c r="E89" s="142"/>
    </row>
    <row r="90" spans="1:5" ht="16.5">
      <c r="A90" s="302" t="s">
        <v>591</v>
      </c>
      <c r="B90" s="303"/>
      <c r="C90" s="314" t="s">
        <v>593</v>
      </c>
      <c r="D90" s="27"/>
      <c r="E90" s="27"/>
    </row>
    <row r="91" spans="1:5">
      <c r="A91" s="302" t="str">
        <f>IF(C90="Integrated leakage","Transformer Coupling Coefficient","")</f>
        <v/>
      </c>
      <c r="B91" s="303" t="str">
        <f>IF(C90="Integrated leakage","k","")</f>
        <v/>
      </c>
      <c r="C91" s="315">
        <v>0.9</v>
      </c>
      <c r="D91" s="27"/>
      <c r="E91" s="148" t="str">
        <f>IF(C90="Integrated Leakage","Enter the coupling coefficient between primary and secondary. Note most common transformer packages have coefficients between 0.85 to 0.9. It is advised to discuss the details of the transformer design with your magnetics vendor", "Ignore this row")</f>
        <v>Ignore this row</v>
      </c>
    </row>
    <row r="92" spans="1:5">
      <c r="A92" s="22" t="s">
        <v>228</v>
      </c>
      <c r="B92" s="28" t="s">
        <v>610</v>
      </c>
      <c r="C92" s="52">
        <f>(1/(2*PI()*fllc*1000*Re_fl*Qe_selected))/10^-6</f>
        <v>0.16290782295347311</v>
      </c>
      <c r="D92" s="27" t="s">
        <v>198</v>
      </c>
      <c r="E92" s="27"/>
    </row>
    <row r="93" spans="1:5">
      <c r="A93" s="22" t="s">
        <v>229</v>
      </c>
      <c r="B93" s="28" t="s">
        <v>611</v>
      </c>
      <c r="C93" s="31">
        <v>0.16400000000000001</v>
      </c>
      <c r="D93" s="27" t="s">
        <v>198</v>
      </c>
      <c r="E93" s="27" t="s">
        <v>319</v>
      </c>
    </row>
    <row r="94" spans="1:5">
      <c r="A94" s="22" t="str">
        <f>IF(C90="Integrated Leakage","Recommended Leakage Inductance Value","Recommended Resonant Inductor Value")</f>
        <v>Recommended Resonant Inductor Value</v>
      </c>
      <c r="B94" s="28" t="str">
        <f>IF(C90="Integrated Leakage",'tables and calculations'!P75,'tables and calculations'!P73)</f>
        <v>LR(recommended)</v>
      </c>
      <c r="C94" s="52">
        <f>IF($D93="uF",1/((2*PI()*fllc*kHz)^2*Cr*uF),1/((2*PI()*fllc*kHz)^2*Cr*picoF))*10^6</f>
        <v>15.445302384502707</v>
      </c>
      <c r="D94" s="27" t="s">
        <v>73</v>
      </c>
      <c r="E94" s="27"/>
    </row>
    <row r="95" spans="1:5">
      <c r="A95" s="22" t="str">
        <f>IF(C90="Integrated leakage","Actual Leakage Inductance Value Used","Actual Resonant Inductor Value Used")</f>
        <v>Actual Resonant Inductor Value Used</v>
      </c>
      <c r="B95" s="28" t="str">
        <f>IF(C90="Integrated Leakage",'tables and calculations'!P76,'tables and calculations'!P74)</f>
        <v>LR</v>
      </c>
      <c r="C95" s="31">
        <v>16</v>
      </c>
      <c r="D95" s="27" t="s">
        <v>73</v>
      </c>
      <c r="E95" s="27" t="str">
        <f>IF(C90="Integrated Leakage","Enter the actual value of the leakage inductance value used","Enter the actual value of the Resonant Inductor Value used")</f>
        <v>Enter the actual value of the Resonant Inductor Value used</v>
      </c>
    </row>
    <row r="96" spans="1:5">
      <c r="A96" s="22" t="str">
        <f>IF(C90="Integrated Leakage","Primary Inductance based on Coupling Coefficient","Recommended Transformer Magnetizing Inductance")</f>
        <v>Recommended Transformer Magnetizing Inductance</v>
      </c>
      <c r="B96" s="28" t="str">
        <f>IF(C90="Integrated Leakage",'tables and calculations'!P79,'tables and calculations'!P77)</f>
        <v>LM(recommended)</v>
      </c>
      <c r="C96" s="316">
        <f>IF(C90="Integrated Leakage",'Integrated Leakage'!G16,Ln_selected*Lr)</f>
        <v>64</v>
      </c>
      <c r="D96" s="27" t="s">
        <v>73</v>
      </c>
      <c r="E96" s="27"/>
    </row>
    <row r="97" spans="1:8">
      <c r="A97" s="22" t="s">
        <v>230</v>
      </c>
      <c r="B97" s="28" t="str">
        <f>IF(C90="Integrated Leakage","",'tables and calculations'!P78)</f>
        <v>LM</v>
      </c>
      <c r="C97" s="31">
        <v>64</v>
      </c>
      <c r="D97" s="27" t="s">
        <v>73</v>
      </c>
      <c r="E97" s="27" t="str">
        <f>IF(C90="Integrated leakage","Copy the number in cell C96 to C97 for compensation calculator and magnetizing current calculation","Enter the actual value of the magnetizing inductance value used")</f>
        <v>Enter the actual value of the magnetizing inductance value used</v>
      </c>
    </row>
    <row r="98" spans="1:8" ht="16.5">
      <c r="A98" s="22" t="s">
        <v>231</v>
      </c>
      <c r="B98" s="28" t="s">
        <v>25</v>
      </c>
      <c r="C98" s="87">
        <f>IF($D92="uF",1/(2*PI()*SQRT(Lr*uH*Cr*uF)),1/(2*PI()*SQRT(Lr*uH*Cr*picoF)))/kHz</f>
        <v>98.251279840591366</v>
      </c>
      <c r="D98" s="27" t="s">
        <v>11</v>
      </c>
      <c r="E98" s="27"/>
    </row>
    <row r="99" spans="1:8" ht="16.5">
      <c r="A99" s="22" t="s">
        <v>232</v>
      </c>
      <c r="B99" s="28" t="s">
        <v>26</v>
      </c>
      <c r="C99" s="87">
        <f>IF(C90="Integrated Leakage",(1/(2*PI()*SQRT(((Lr*uH)+(Lm_rec*uH))*(Cr*uF))))/kHz,(1/(2*PI()*SQRT(((Lr*uH)+(Lm*uH))*(Cr*uF))))/kHz)</f>
        <v>43.939308119983394</v>
      </c>
      <c r="D99" s="27" t="s">
        <v>11</v>
      </c>
      <c r="E99" s="27"/>
    </row>
    <row r="100" spans="1:8" ht="18" customHeight="1">
      <c r="A100" s="22" t="s">
        <v>233</v>
      </c>
      <c r="B100" s="28" t="s">
        <v>32</v>
      </c>
      <c r="C100" s="101">
        <f>Lm/Lr</f>
        <v>4</v>
      </c>
      <c r="D100" s="27"/>
      <c r="E100" s="27" t="str">
        <f>IF(C90="Integrated leakage","Ignore this row","Re-enter this value in the LN(selected) cell above to see the actual normalized frequency at MG(max) and MG(min)")</f>
        <v>Re-enter this value in the LN(selected) cell above to see the actual normalized frequency at MG(max) and MG(min)</v>
      </c>
      <c r="F100" s="15"/>
      <c r="G100" s="15"/>
      <c r="H100" s="15"/>
    </row>
    <row r="101" spans="1:8" ht="16.5">
      <c r="A101" s="22" t="s">
        <v>234</v>
      </c>
      <c r="B101" s="28" t="s">
        <v>34</v>
      </c>
      <c r="C101" s="102">
        <f>IF(C90="Integrated Leakage",'Integrated Leakage'!G20,IF(D$92="uF",SQRT((Lr*uH)/(Cr*uF))/(Re_fl),SQRT((Lr*uH)/(Cr*picoF))/Re_fl))</f>
        <v>0.31341629289412964</v>
      </c>
      <c r="D101" s="41"/>
      <c r="E101" s="27" t="s">
        <v>399</v>
      </c>
      <c r="F101" s="15"/>
      <c r="G101" s="15"/>
      <c r="H101" s="15"/>
    </row>
    <row r="102" spans="1:8" ht="64.5" customHeight="1">
      <c r="A102" s="22" t="s">
        <v>404</v>
      </c>
      <c r="B102" s="28"/>
      <c r="C102" s="155" t="str">
        <f>IF(AND(ROUND(C100,2)=C55,ROUND(C101,2)=C56),"Yes",IF(AND(ROUND(C100,2)&lt;&gt;C55,ROUND(C101,2)=C56),"CAUTION. Update Cell C56 with new Ln",IF(AND(ROUND(C100,2)=C55,ROUND(C101,2)&lt;&gt;C56),"CAUTION. Update Cell C57 with new Qe","CAUTION. Update Cells C56 and C57 with new Ln and Qe")))</f>
        <v>Yes</v>
      </c>
      <c r="D102" s="41"/>
      <c r="E102" s="27"/>
      <c r="F102" s="15"/>
      <c r="G102" s="15"/>
      <c r="H102" s="15"/>
    </row>
    <row r="103" spans="1:8" ht="16.5">
      <c r="A103" s="22" t="s">
        <v>235</v>
      </c>
      <c r="B103" s="28" t="s">
        <v>84</v>
      </c>
      <c r="C103" s="31">
        <v>0.75</v>
      </c>
      <c r="D103" s="27"/>
      <c r="E103" s="27" t="s">
        <v>400</v>
      </c>
    </row>
    <row r="104" spans="1:8" ht="16.5">
      <c r="A104" s="22" t="s">
        <v>236</v>
      </c>
      <c r="B104" s="28" t="s">
        <v>85</v>
      </c>
      <c r="C104" s="31">
        <v>0.9</v>
      </c>
      <c r="D104" s="27"/>
      <c r="E104" s="27" t="s">
        <v>401</v>
      </c>
    </row>
    <row r="105" spans="1:8" ht="16.5">
      <c r="A105" s="22" t="s">
        <v>237</v>
      </c>
      <c r="B105" s="28" t="s">
        <v>86</v>
      </c>
      <c r="C105" s="86">
        <f>fn_Mgmin*f0</f>
        <v>88.426151856532229</v>
      </c>
      <c r="D105" s="27" t="s">
        <v>11</v>
      </c>
      <c r="E105" s="27"/>
    </row>
    <row r="106" spans="1:8" ht="17" thickBot="1">
      <c r="A106" s="22" t="s">
        <v>238</v>
      </c>
      <c r="B106" s="28" t="s">
        <v>87</v>
      </c>
      <c r="C106" s="86">
        <f>fn_Mgmax*f0</f>
        <v>73.688459880443531</v>
      </c>
      <c r="D106" s="27" t="s">
        <v>11</v>
      </c>
      <c r="E106" s="27"/>
    </row>
    <row r="107" spans="1:8">
      <c r="A107" s="387" t="s">
        <v>83</v>
      </c>
      <c r="B107" s="388"/>
      <c r="C107" s="388"/>
      <c r="D107" s="389"/>
      <c r="E107" s="142"/>
    </row>
    <row r="108" spans="1:8" ht="16.5">
      <c r="A108" s="22" t="s">
        <v>239</v>
      </c>
      <c r="B108" s="28" t="s">
        <v>82</v>
      </c>
      <c r="C108" s="42">
        <f>PI()*Iout*1.1/(2*SQRT(2)*Nps)</f>
        <v>6.7877378221863935</v>
      </c>
      <c r="D108" s="27" t="s">
        <v>10</v>
      </c>
      <c r="E108" s="27"/>
    </row>
    <row r="109" spans="1:8" ht="16.5">
      <c r="A109" s="22" t="s">
        <v>240</v>
      </c>
      <c r="B109" s="28" t="s">
        <v>88</v>
      </c>
      <c r="C109" s="42">
        <f>(2*SQRT(2)*Nps*Vout)/(PI()*2*PI()*fsw_min*kHz*Lm*uH)</f>
        <v>6.5628057499939825</v>
      </c>
      <c r="D109" s="27" t="s">
        <v>10</v>
      </c>
      <c r="E109" s="27"/>
    </row>
    <row r="110" spans="1:8" ht="17" thickBot="1">
      <c r="A110" s="22" t="s">
        <v>241</v>
      </c>
      <c r="B110" s="28" t="s">
        <v>89</v>
      </c>
      <c r="C110" s="42">
        <f>SQRT(Im^2 +Ioe^2)</f>
        <v>9.4415996555082629</v>
      </c>
      <c r="D110" s="27" t="s">
        <v>10</v>
      </c>
      <c r="E110" s="145"/>
    </row>
    <row r="111" spans="1:8">
      <c r="A111" s="387" t="s">
        <v>90</v>
      </c>
      <c r="B111" s="388"/>
      <c r="C111" s="388"/>
      <c r="D111" s="389"/>
      <c r="E111" s="142"/>
    </row>
    <row r="112" spans="1:8" ht="16.5">
      <c r="A112" s="22" t="s">
        <v>242</v>
      </c>
      <c r="B112" s="28" t="s">
        <v>91</v>
      </c>
      <c r="C112" s="42">
        <f>Nps*Ioe</f>
        <v>20.363213466559181</v>
      </c>
      <c r="D112" s="27" t="s">
        <v>10</v>
      </c>
      <c r="E112" s="27"/>
    </row>
    <row r="113" spans="1:5" ht="17" thickBot="1">
      <c r="A113" s="29" t="s">
        <v>243</v>
      </c>
      <c r="B113" s="43" t="s">
        <v>92</v>
      </c>
      <c r="C113" s="44">
        <f>SQRT(2)*$C112/2</f>
        <v>14.398966328953222</v>
      </c>
      <c r="D113" s="30" t="s">
        <v>10</v>
      </c>
      <c r="E113" s="145"/>
    </row>
    <row r="114" spans="1:5" ht="15" thickBot="1">
      <c r="A114" s="355"/>
      <c r="B114" s="356"/>
      <c r="C114" s="356"/>
      <c r="D114" s="356"/>
      <c r="E114" s="143"/>
    </row>
    <row r="115" spans="1:5">
      <c r="A115" s="360" t="s">
        <v>94</v>
      </c>
      <c r="B115" s="361"/>
      <c r="C115" s="361"/>
      <c r="D115" s="362"/>
      <c r="E115" s="142"/>
    </row>
    <row r="116" spans="1:5" ht="16.5">
      <c r="A116" s="22" t="s">
        <v>244</v>
      </c>
      <c r="B116" s="28" t="s">
        <v>133</v>
      </c>
      <c r="C116" s="81">
        <f>2*PI()*fsw_min*kHz*Lr*uH*Ir</f>
        <v>69.943105645965616</v>
      </c>
      <c r="D116" s="27" t="s">
        <v>7</v>
      </c>
      <c r="E116" s="27"/>
    </row>
    <row r="117" spans="1:5" ht="16.5">
      <c r="A117" s="22" t="s">
        <v>245</v>
      </c>
      <c r="B117" s="28" t="s">
        <v>74</v>
      </c>
      <c r="C117" s="81">
        <f>Lr</f>
        <v>16</v>
      </c>
      <c r="D117" s="27" t="str">
        <f>D95</f>
        <v>uH</v>
      </c>
      <c r="E117" s="27"/>
    </row>
    <row r="118" spans="1:5" ht="17" thickBot="1">
      <c r="A118" s="29" t="s">
        <v>246</v>
      </c>
      <c r="B118" s="43" t="s">
        <v>89</v>
      </c>
      <c r="C118" s="82">
        <f>Ir</f>
        <v>9.4415996555082629</v>
      </c>
      <c r="D118" s="30" t="str">
        <f>D113</f>
        <v>A</v>
      </c>
      <c r="E118" s="145"/>
    </row>
    <row r="119" spans="1:5" ht="15" thickBot="1">
      <c r="A119" s="50"/>
    </row>
    <row r="120" spans="1:5" s="51" customFormat="1">
      <c r="A120" s="360" t="s">
        <v>95</v>
      </c>
      <c r="B120" s="361"/>
      <c r="C120" s="361"/>
      <c r="D120" s="362"/>
      <c r="E120" s="142"/>
    </row>
    <row r="121" spans="1:5" ht="16.5">
      <c r="A121" s="22" t="s">
        <v>247</v>
      </c>
      <c r="B121" s="28" t="s">
        <v>134</v>
      </c>
      <c r="C121" s="85">
        <f>IF($D92="uF",Ir/(2*PI()*fsw_min*kHz*Cr*uF),Ir/(2*PI()*fsw_min*kHz*Cr*picoF))</f>
        <v>124.34329892616107</v>
      </c>
      <c r="D121" s="27" t="s">
        <v>7</v>
      </c>
      <c r="E121" s="27"/>
    </row>
    <row r="122" spans="1:5" ht="16.5">
      <c r="A122" s="22" t="s">
        <v>248</v>
      </c>
      <c r="B122" s="28" t="s">
        <v>135</v>
      </c>
      <c r="C122" s="85">
        <f>SQRT((Vblk_max/2)^2+Vcr^2)</f>
        <v>239.76291620649062</v>
      </c>
      <c r="D122" s="27" t="s">
        <v>7</v>
      </c>
      <c r="E122" s="27"/>
    </row>
    <row r="123" spans="1:5" ht="16.5">
      <c r="A123" s="22" t="s">
        <v>249</v>
      </c>
      <c r="B123" s="28" t="s">
        <v>136</v>
      </c>
      <c r="C123" s="85">
        <f>(Vblk_max/2)+(SQRT(2)*Vcr)</f>
        <v>380.84797973158891</v>
      </c>
      <c r="D123" s="27" t="s">
        <v>7</v>
      </c>
      <c r="E123" s="27"/>
    </row>
    <row r="124" spans="1:5" ht="16.5">
      <c r="A124" s="58" t="s">
        <v>250</v>
      </c>
      <c r="B124" s="58" t="s">
        <v>165</v>
      </c>
      <c r="C124" s="83">
        <f>Vblk_max/2-(Vcr*SQRT(2))</f>
        <v>29.152020268411093</v>
      </c>
      <c r="D124" s="27" t="s">
        <v>7</v>
      </c>
      <c r="E124" s="27"/>
    </row>
    <row r="125" spans="1:5" ht="17" thickBot="1">
      <c r="A125" s="22" t="s">
        <v>251</v>
      </c>
      <c r="B125" s="28" t="s">
        <v>89</v>
      </c>
      <c r="C125" s="81">
        <f>Ir</f>
        <v>9.4415996555082629</v>
      </c>
      <c r="D125" s="27" t="s">
        <v>10</v>
      </c>
      <c r="E125" s="145"/>
    </row>
    <row r="126" spans="1:5">
      <c r="A126" s="357" t="s">
        <v>96</v>
      </c>
      <c r="B126" s="358"/>
      <c r="C126" s="358"/>
      <c r="D126" s="359"/>
      <c r="E126" s="142"/>
    </row>
    <row r="127" spans="1:5" ht="17" thickBot="1">
      <c r="A127" s="29" t="s">
        <v>320</v>
      </c>
      <c r="B127" s="43" t="s">
        <v>137</v>
      </c>
      <c r="C127" s="82">
        <f>Cr/2</f>
        <v>8.2000000000000003E-2</v>
      </c>
      <c r="D127" s="30" t="str">
        <f>IF(D93="uF", "uF","pF")</f>
        <v>uF</v>
      </c>
      <c r="E127" s="29"/>
    </row>
    <row r="128" spans="1:5" ht="15" thickBot="1">
      <c r="A128" s="50"/>
      <c r="D128" s="144"/>
    </row>
    <row r="129" spans="1:5">
      <c r="A129" s="360" t="s">
        <v>97</v>
      </c>
      <c r="B129" s="361"/>
      <c r="C129" s="361"/>
      <c r="D129" s="362"/>
      <c r="E129" s="142"/>
    </row>
    <row r="130" spans="1:5" ht="16.5">
      <c r="A130" s="22" t="s">
        <v>252</v>
      </c>
      <c r="B130" s="28" t="s">
        <v>98</v>
      </c>
      <c r="C130" s="85">
        <f>Vblk_max*1.5</f>
        <v>615</v>
      </c>
      <c r="D130" s="27" t="s">
        <v>7</v>
      </c>
      <c r="E130" s="27"/>
    </row>
    <row r="131" spans="1:5" ht="17" thickBot="1">
      <c r="A131" s="29" t="s">
        <v>253</v>
      </c>
      <c r="B131" s="43" t="s">
        <v>99</v>
      </c>
      <c r="C131" s="82">
        <f>1.1*Ir</f>
        <v>10.385759621059091</v>
      </c>
      <c r="D131" s="30" t="s">
        <v>10</v>
      </c>
      <c r="E131" s="145"/>
    </row>
    <row r="132" spans="1:5" ht="15" thickBot="1">
      <c r="A132" s="24"/>
      <c r="B132" s="23"/>
      <c r="C132" s="23"/>
      <c r="D132" s="23"/>
    </row>
    <row r="133" spans="1:5">
      <c r="A133" s="360" t="s">
        <v>321</v>
      </c>
      <c r="B133" s="361"/>
      <c r="C133" s="361"/>
      <c r="D133" s="362"/>
      <c r="E133" s="142"/>
    </row>
    <row r="134" spans="1:5" ht="16.5">
      <c r="A134" s="22" t="s">
        <v>254</v>
      </c>
      <c r="B134" s="28" t="s">
        <v>100</v>
      </c>
      <c r="C134" s="81">
        <f>(Vblk_max/Nps)*1.2</f>
        <v>163.99999999999997</v>
      </c>
      <c r="D134" s="27" t="s">
        <v>7</v>
      </c>
      <c r="E134" s="27"/>
    </row>
    <row r="135" spans="1:5" ht="17" thickBot="1">
      <c r="A135" s="29" t="s">
        <v>255</v>
      </c>
      <c r="B135" s="43" t="s">
        <v>101</v>
      </c>
      <c r="C135" s="82">
        <f>SQRT(2)*C112/PI()</f>
        <v>9.1666666666666696</v>
      </c>
      <c r="D135" s="30" t="s">
        <v>10</v>
      </c>
      <c r="E135" s="145"/>
    </row>
    <row r="136" spans="1:5" ht="15" thickBot="1">
      <c r="A136" s="50"/>
      <c r="D136" s="144"/>
    </row>
    <row r="137" spans="1:5" ht="16.5">
      <c r="A137" s="360" t="s">
        <v>107</v>
      </c>
      <c r="B137" s="361"/>
      <c r="C137" s="361"/>
      <c r="D137" s="362"/>
      <c r="E137" s="142"/>
    </row>
    <row r="138" spans="1:5" ht="16.5">
      <c r="A138" s="22" t="s">
        <v>323</v>
      </c>
      <c r="B138" s="28" t="s">
        <v>104</v>
      </c>
      <c r="C138" s="81">
        <f>PI()*Iout/(2*SQRT(2))</f>
        <v>18.512012242326527</v>
      </c>
      <c r="D138" s="27" t="s">
        <v>10</v>
      </c>
      <c r="E138" s="27"/>
    </row>
    <row r="139" spans="1:5" ht="16.5">
      <c r="A139" s="22" t="s">
        <v>256</v>
      </c>
      <c r="B139" s="28" t="s">
        <v>102</v>
      </c>
      <c r="C139" s="80">
        <f>MROUND(Vout*1.25,10)</f>
        <v>90</v>
      </c>
      <c r="D139" s="27" t="s">
        <v>7</v>
      </c>
      <c r="E139" s="27"/>
    </row>
    <row r="140" spans="1:5" ht="16.5">
      <c r="A140" s="22" t="s">
        <v>322</v>
      </c>
      <c r="B140" s="28" t="s">
        <v>103</v>
      </c>
      <c r="C140" s="81">
        <f>SQRT((PI()*Iout/(2*SQRT(2)))^2-Iout^2)</f>
        <v>8.0570974601446501</v>
      </c>
      <c r="D140" s="27" t="s">
        <v>10</v>
      </c>
      <c r="E140" s="27" t="s">
        <v>123</v>
      </c>
    </row>
    <row r="141" spans="1:5" ht="17" thickBot="1">
      <c r="A141" s="29" t="s">
        <v>257</v>
      </c>
      <c r="B141" s="43" t="s">
        <v>105</v>
      </c>
      <c r="C141" s="82">
        <f>Vout_pp*mV/((2*PI()*Iout)/4)/mOhm</f>
        <v>2.2001579333023616E-2</v>
      </c>
      <c r="D141" s="30" t="s">
        <v>106</v>
      </c>
      <c r="E141" s="145"/>
    </row>
    <row r="142" spans="1:5" ht="15" thickBot="1">
      <c r="A142" s="50"/>
      <c r="C142" s="53"/>
    </row>
    <row r="143" spans="1:5">
      <c r="A143" s="360" t="s">
        <v>138</v>
      </c>
      <c r="B143" s="361"/>
      <c r="C143" s="361"/>
      <c r="D143" s="362"/>
      <c r="E143" s="142"/>
    </row>
    <row r="144" spans="1:5" ht="16.5">
      <c r="A144" s="62" t="s">
        <v>258</v>
      </c>
      <c r="B144" s="54" t="s">
        <v>139</v>
      </c>
      <c r="C144" s="116">
        <f>IF($C$22="UCC256404",1,IF($C$22="UCC256404A",1,IF($C$22="UCC256404B",1,3)))</f>
        <v>3</v>
      </c>
      <c r="D144" s="63" t="s">
        <v>7</v>
      </c>
      <c r="E144" s="27"/>
    </row>
    <row r="145" spans="1:5" ht="16.5">
      <c r="A145" s="62" t="s">
        <v>259</v>
      </c>
      <c r="B145" s="54" t="s">
        <v>140</v>
      </c>
      <c r="C145" s="116">
        <f>IF($C$22="UCC256404", 0.9, IF($C$22="UCC256404A",0.9,IF($C$22="UCC256404B",0.9,2.2)))</f>
        <v>2.2000000000000002</v>
      </c>
      <c r="D145" s="63" t="s">
        <v>7</v>
      </c>
      <c r="E145" s="27"/>
    </row>
    <row r="146" spans="1:5" ht="16.5">
      <c r="A146" s="62" t="s">
        <v>260</v>
      </c>
      <c r="B146" s="55" t="s">
        <v>141</v>
      </c>
      <c r="C146" s="54">
        <f>Vblk_hu</f>
        <v>380</v>
      </c>
      <c r="D146" s="63" t="s">
        <v>7</v>
      </c>
      <c r="E146" s="27"/>
    </row>
    <row r="147" spans="1:5" ht="16.5">
      <c r="A147" s="62" t="s">
        <v>262</v>
      </c>
      <c r="B147" s="54" t="s">
        <v>142</v>
      </c>
      <c r="C147" s="54">
        <f>Vblk</f>
        <v>400</v>
      </c>
      <c r="D147" s="63" t="s">
        <v>7</v>
      </c>
      <c r="E147" s="27"/>
    </row>
    <row r="148" spans="1:5" ht="16.5">
      <c r="A148" s="62" t="s">
        <v>263</v>
      </c>
      <c r="B148" s="54" t="s">
        <v>144</v>
      </c>
      <c r="C148" s="61">
        <f>C146/C144</f>
        <v>126.66666666666667</v>
      </c>
      <c r="D148" s="63"/>
      <c r="E148" s="27"/>
    </row>
    <row r="149" spans="1:5" ht="16.5">
      <c r="A149" s="62" t="s">
        <v>264</v>
      </c>
      <c r="B149" s="54" t="s">
        <v>145</v>
      </c>
      <c r="C149" s="99">
        <v>16</v>
      </c>
      <c r="D149" s="63" t="s">
        <v>330</v>
      </c>
      <c r="E149" s="27" t="s">
        <v>180</v>
      </c>
    </row>
    <row r="150" spans="1:5" ht="16.5">
      <c r="A150" s="62" t="s">
        <v>265</v>
      </c>
      <c r="B150" s="54" t="s">
        <v>146</v>
      </c>
      <c r="C150" s="54">
        <f>C147^2/C149/10^3</f>
        <v>10</v>
      </c>
      <c r="D150" s="64" t="s">
        <v>147</v>
      </c>
      <c r="E150" s="27"/>
    </row>
    <row r="151" spans="1:5" ht="16.5">
      <c r="A151" s="62" t="s">
        <v>403</v>
      </c>
      <c r="B151" s="54" t="s">
        <v>191</v>
      </c>
      <c r="C151" s="84">
        <f>C150/C148*1000</f>
        <v>78.94736842105263</v>
      </c>
      <c r="D151" s="64" t="s">
        <v>148</v>
      </c>
      <c r="E151" s="27"/>
    </row>
    <row r="152" spans="1:5" ht="16.5">
      <c r="A152" s="62" t="s">
        <v>268</v>
      </c>
      <c r="B152" s="54" t="s">
        <v>191</v>
      </c>
      <c r="C152" s="99">
        <v>82</v>
      </c>
      <c r="D152" s="64" t="s">
        <v>148</v>
      </c>
      <c r="E152" s="27" t="s">
        <v>181</v>
      </c>
    </row>
    <row r="153" spans="1:5" ht="16.5">
      <c r="A153" s="62" t="s">
        <v>266</v>
      </c>
      <c r="B153" s="54" t="s">
        <v>190</v>
      </c>
      <c r="C153" s="84">
        <f>C150-C151/1000</f>
        <v>9.9210526315789469</v>
      </c>
      <c r="D153" s="64" t="s">
        <v>147</v>
      </c>
      <c r="E153" s="27"/>
    </row>
    <row r="154" spans="1:5" ht="16.5">
      <c r="A154" s="62" t="s">
        <v>267</v>
      </c>
      <c r="B154" s="54" t="s">
        <v>190</v>
      </c>
      <c r="C154" s="99">
        <v>9.9</v>
      </c>
      <c r="D154" s="64" t="s">
        <v>147</v>
      </c>
      <c r="E154" s="27" t="s">
        <v>202</v>
      </c>
    </row>
    <row r="155" spans="1:5" ht="16.5">
      <c r="A155" s="62" t="s">
        <v>261</v>
      </c>
      <c r="B155" s="55" t="s">
        <v>141</v>
      </c>
      <c r="C155" s="61">
        <f>$C144*($C154*1000+$C152)/$C152</f>
        <v>365.19512195121951</v>
      </c>
      <c r="D155" s="63" t="s">
        <v>7</v>
      </c>
      <c r="E155" s="27"/>
    </row>
    <row r="156" spans="1:5" ht="16.5">
      <c r="A156" s="62" t="s">
        <v>328</v>
      </c>
      <c r="B156" s="54" t="s">
        <v>143</v>
      </c>
      <c r="C156" s="61">
        <f>$C145*($C154*1000+$C152)/$C152</f>
        <v>267.80975609756098</v>
      </c>
      <c r="D156" s="63" t="s">
        <v>7</v>
      </c>
      <c r="E156" s="27"/>
    </row>
    <row r="157" spans="1:5" ht="16.5">
      <c r="A157" s="171" t="s">
        <v>522</v>
      </c>
      <c r="B157" s="54" t="s">
        <v>524</v>
      </c>
      <c r="C157" s="172" t="str">
        <f>IF($C$22="UCC256402A",'tables and calculations'!B340,"Not Applicable")</f>
        <v>Not Applicable</v>
      </c>
      <c r="D157" s="173" t="s">
        <v>7</v>
      </c>
      <c r="E157" s="174" t="s">
        <v>533</v>
      </c>
    </row>
    <row r="158" spans="1:5" ht="16.5">
      <c r="A158" s="171" t="s">
        <v>523</v>
      </c>
      <c r="B158" s="54" t="s">
        <v>525</v>
      </c>
      <c r="C158" s="172" t="str">
        <f>IF($C$22="UCC256402A",'tables and calculations'!B341,"Not Applicable")</f>
        <v>Not Applicable</v>
      </c>
      <c r="D158" s="173" t="s">
        <v>7</v>
      </c>
      <c r="E158" s="174" t="s">
        <v>533</v>
      </c>
    </row>
    <row r="159" spans="1:5" ht="17" thickBot="1">
      <c r="A159" s="29" t="s">
        <v>329</v>
      </c>
      <c r="B159" s="129" t="s">
        <v>145</v>
      </c>
      <c r="C159" s="82">
        <f>1000*(C147^2)/(C152*1000+C154*1000000)</f>
        <v>16.028851933480265</v>
      </c>
      <c r="D159" s="30" t="s">
        <v>330</v>
      </c>
      <c r="E159" s="145"/>
    </row>
    <row r="160" spans="1:5" ht="15" thickBot="1"/>
    <row r="161" spans="1:5">
      <c r="A161" s="433" t="s">
        <v>149</v>
      </c>
      <c r="B161" s="434"/>
      <c r="C161" s="434"/>
      <c r="D161" s="435"/>
      <c r="E161" s="142"/>
    </row>
    <row r="162" spans="1:5" ht="16.5">
      <c r="A162" s="67" t="s">
        <v>269</v>
      </c>
      <c r="B162" s="58" t="s">
        <v>158</v>
      </c>
      <c r="C162" s="77">
        <f>Ir/0.707</f>
        <v>13.354454958286087</v>
      </c>
      <c r="D162" s="68" t="s">
        <v>10</v>
      </c>
      <c r="E162" s="27"/>
    </row>
    <row r="163" spans="1:5" ht="16.5">
      <c r="A163" s="67" t="s">
        <v>270</v>
      </c>
      <c r="B163" s="58" t="s">
        <v>505</v>
      </c>
      <c r="C163" s="65">
        <f>C123-C124</f>
        <v>351.69595946317781</v>
      </c>
      <c r="D163" s="68" t="s">
        <v>7</v>
      </c>
      <c r="E163" s="27"/>
    </row>
    <row r="164" spans="1:5" ht="16.5">
      <c r="A164" s="67" t="s">
        <v>271</v>
      </c>
      <c r="B164" s="58" t="s">
        <v>160</v>
      </c>
      <c r="C164" s="110">
        <v>3.02</v>
      </c>
      <c r="D164" s="68" t="s">
        <v>7</v>
      </c>
      <c r="E164" s="27"/>
    </row>
    <row r="165" spans="1:5" ht="16.5">
      <c r="A165" s="67" t="s">
        <v>366</v>
      </c>
      <c r="B165" s="58" t="s">
        <v>159</v>
      </c>
      <c r="C165" s="95">
        <v>4.25</v>
      </c>
      <c r="D165" s="68" t="s">
        <v>7</v>
      </c>
      <c r="E165" s="27" t="s">
        <v>387</v>
      </c>
    </row>
    <row r="166" spans="1:5" ht="16.5">
      <c r="A166" s="67" t="s">
        <v>369</v>
      </c>
      <c r="B166" s="58" t="s">
        <v>367</v>
      </c>
      <c r="C166" s="95">
        <v>1.75</v>
      </c>
      <c r="D166" s="68" t="s">
        <v>7</v>
      </c>
      <c r="E166" s="27" t="s">
        <v>378</v>
      </c>
    </row>
    <row r="167" spans="1:5" ht="16.5">
      <c r="A167" s="67" t="s">
        <v>274</v>
      </c>
      <c r="B167" s="58" t="s">
        <v>163</v>
      </c>
      <c r="C167" s="111">
        <v>2</v>
      </c>
      <c r="D167" s="68" t="s">
        <v>153</v>
      </c>
      <c r="E167" s="27"/>
    </row>
    <row r="168" spans="1:5" ht="16.5">
      <c r="A168" s="67" t="s">
        <v>368</v>
      </c>
      <c r="B168" s="58" t="s">
        <v>164</v>
      </c>
      <c r="C168" s="110">
        <f>C163/(C165-C166)</f>
        <v>140.67838378527114</v>
      </c>
      <c r="D168" s="68"/>
      <c r="E168" s="27"/>
    </row>
    <row r="169" spans="1:5" ht="16.5">
      <c r="A169" s="67" t="s">
        <v>277</v>
      </c>
      <c r="B169" s="58" t="s">
        <v>189</v>
      </c>
      <c r="C169" s="127">
        <f>(1/C166)*(C167/1000)/(2*fsw_min*kHz)*1000000000000</f>
        <v>7754.6548313764524</v>
      </c>
      <c r="D169" s="68" t="s">
        <v>70</v>
      </c>
      <c r="E169" s="27"/>
    </row>
    <row r="170" spans="1:5" ht="16.5">
      <c r="A170" s="67" t="s">
        <v>278</v>
      </c>
      <c r="B170" s="58" t="s">
        <v>189</v>
      </c>
      <c r="C170" s="98">
        <v>7755</v>
      </c>
      <c r="D170" s="68" t="s">
        <v>70</v>
      </c>
      <c r="E170" s="27" t="s">
        <v>373</v>
      </c>
    </row>
    <row r="171" spans="1:5" ht="16.5">
      <c r="A171" s="67" t="s">
        <v>275</v>
      </c>
      <c r="B171" s="58" t="s">
        <v>188</v>
      </c>
      <c r="C171" s="127">
        <f>C170/(C168-1)</f>
        <v>55.520401867778141</v>
      </c>
      <c r="D171" s="68" t="s">
        <v>70</v>
      </c>
      <c r="E171" s="27"/>
    </row>
    <row r="172" spans="1:5" ht="16.5">
      <c r="A172" s="67" t="s">
        <v>276</v>
      </c>
      <c r="B172" s="58" t="s">
        <v>188</v>
      </c>
      <c r="C172" s="98">
        <v>56</v>
      </c>
      <c r="D172" s="68" t="s">
        <v>70</v>
      </c>
      <c r="E172" s="27" t="s">
        <v>374</v>
      </c>
    </row>
    <row r="173" spans="1:5" ht="16.5">
      <c r="A173" s="67" t="s">
        <v>371</v>
      </c>
      <c r="B173" s="58" t="s">
        <v>164</v>
      </c>
      <c r="C173" s="112">
        <f>C170/C172+1</f>
        <v>139.48214285714286</v>
      </c>
      <c r="D173" s="68"/>
      <c r="E173" s="27"/>
    </row>
    <row r="174" spans="1:5" ht="16.5">
      <c r="A174" s="67" t="s">
        <v>370</v>
      </c>
      <c r="B174" s="58" t="s">
        <v>159</v>
      </c>
      <c r="C174" s="110">
        <f>(1/C170)*(C167/1000)/(2*fsw_min*kHz)*1000000000000+C163/C173</f>
        <v>4.2713628630070364</v>
      </c>
      <c r="D174" s="68" t="s">
        <v>7</v>
      </c>
      <c r="E174" s="27"/>
    </row>
    <row r="175" spans="1:5" ht="16.5">
      <c r="A175" s="67" t="s">
        <v>272</v>
      </c>
      <c r="B175" s="58" t="s">
        <v>161</v>
      </c>
      <c r="C175" s="77">
        <f>C164+C174/2</f>
        <v>5.1556814315035187</v>
      </c>
      <c r="D175" s="68" t="s">
        <v>7</v>
      </c>
      <c r="E175" s="27"/>
    </row>
    <row r="176" spans="1:5" ht="17" thickBot="1">
      <c r="A176" s="69" t="s">
        <v>273</v>
      </c>
      <c r="B176" s="70" t="s">
        <v>162</v>
      </c>
      <c r="C176" s="78">
        <f>C164-C174/2</f>
        <v>0.88431856849648183</v>
      </c>
      <c r="D176" s="71" t="s">
        <v>7</v>
      </c>
      <c r="E176" s="145"/>
    </row>
    <row r="177" spans="1:5" ht="15" thickBot="1">
      <c r="A177" s="137"/>
      <c r="B177" s="56"/>
      <c r="C177" s="138"/>
      <c r="D177" s="56"/>
    </row>
    <row r="178" spans="1:5">
      <c r="A178" s="433" t="s">
        <v>151</v>
      </c>
      <c r="B178" s="434"/>
      <c r="C178" s="434"/>
      <c r="D178" s="435"/>
      <c r="E178" s="142"/>
    </row>
    <row r="179" spans="1:5" ht="16.5">
      <c r="A179" s="67" t="s">
        <v>284</v>
      </c>
      <c r="B179" s="58" t="s">
        <v>169</v>
      </c>
      <c r="C179" s="95">
        <v>140</v>
      </c>
      <c r="D179" s="68" t="s">
        <v>157</v>
      </c>
      <c r="E179" s="27" t="s">
        <v>203</v>
      </c>
    </row>
    <row r="180" spans="1:5" ht="30">
      <c r="A180" s="136" t="s">
        <v>389</v>
      </c>
      <c r="B180" s="58" t="s">
        <v>388</v>
      </c>
      <c r="C180" s="95">
        <v>0</v>
      </c>
      <c r="D180" s="68" t="s">
        <v>7</v>
      </c>
      <c r="E180" s="27" t="s">
        <v>390</v>
      </c>
    </row>
    <row r="181" spans="1:5" ht="16.5">
      <c r="A181" s="67" t="s">
        <v>285</v>
      </c>
      <c r="B181" s="58" t="s">
        <v>170</v>
      </c>
      <c r="C181" s="113">
        <v>-4</v>
      </c>
      <c r="D181" s="68" t="s">
        <v>7</v>
      </c>
      <c r="E181" s="27"/>
    </row>
    <row r="182" spans="1:5" ht="16.5">
      <c r="A182" s="67" t="s">
        <v>286</v>
      </c>
      <c r="B182" s="58" t="s">
        <v>171</v>
      </c>
      <c r="C182" s="77">
        <f>C181/C179*100</f>
        <v>-2.8571428571428572</v>
      </c>
      <c r="D182" s="68" t="s">
        <v>7</v>
      </c>
      <c r="E182" s="27"/>
    </row>
    <row r="183" spans="1:5" ht="16.5">
      <c r="A183" s="67" t="s">
        <v>287</v>
      </c>
      <c r="B183" s="58" t="s">
        <v>172</v>
      </c>
      <c r="C183" s="66">
        <f>(Vout+C180)*Nps/C42</f>
        <v>16.615384615384617</v>
      </c>
      <c r="D183" s="68" t="s">
        <v>7</v>
      </c>
      <c r="E183" s="27"/>
    </row>
    <row r="184" spans="1:5" ht="16.5">
      <c r="A184" s="67" t="s">
        <v>288</v>
      </c>
      <c r="B184" s="58" t="s">
        <v>204</v>
      </c>
      <c r="C184" s="65">
        <f>-C183*C179/(100*C181)</f>
        <v>5.8153846153846152</v>
      </c>
      <c r="D184" s="68"/>
      <c r="E184" s="27"/>
    </row>
    <row r="185" spans="1:5" ht="31">
      <c r="A185" s="117" t="s">
        <v>383</v>
      </c>
      <c r="B185" s="118" t="s">
        <v>334</v>
      </c>
      <c r="C185" s="131" t="s">
        <v>340</v>
      </c>
      <c r="D185" s="68"/>
      <c r="E185" s="148" t="s">
        <v>410</v>
      </c>
    </row>
    <row r="186" spans="1:5" ht="16.5">
      <c r="A186" s="117" t="s">
        <v>381</v>
      </c>
      <c r="B186" s="118" t="s">
        <v>334</v>
      </c>
      <c r="C186" s="158">
        <f>IF(C185="Option 1",0.95,IF(C185="Option 2",1,IF(C185="Option 3",0.9,IF(C185="Option 4",0.8,IF(C185="Option 5",0.6,IF(C185="Option 6",0.6,IF(C185="Option 7","Burst Disabled","")))))))</f>
        <v>0.6</v>
      </c>
      <c r="D186" s="68"/>
      <c r="E186" s="27"/>
    </row>
    <row r="187" spans="1:5" ht="16.5">
      <c r="A187" s="67" t="s">
        <v>346</v>
      </c>
      <c r="B187" s="58" t="s">
        <v>343</v>
      </c>
      <c r="C187" s="65">
        <f>IF(C185="Option 1",'tables and calculations'!D226,IF(C185="Option 2",'tables and calculations'!D227,IF(C185="Option 3",'tables and calculations'!D228,IF(C185="Option 4",'tables and calculations'!D229,IF(C185="Option 5",'tables and calculations'!D230,IF(C185="Option 6",'tables and calculations'!D231,IF(C185="Option 7",'tables and calculations'!D232,"")))))))</f>
        <v>4.5910000000000002</v>
      </c>
      <c r="D187" s="68" t="s">
        <v>179</v>
      </c>
      <c r="E187" s="27"/>
    </row>
    <row r="188" spans="1:5" ht="16.5">
      <c r="A188" s="67" t="s">
        <v>344</v>
      </c>
      <c r="B188" s="58" t="s">
        <v>173</v>
      </c>
      <c r="C188" s="120">
        <f>C187*(1+(1/(C184-1)))</f>
        <v>5.5444025559105432</v>
      </c>
      <c r="D188" s="68" t="s">
        <v>179</v>
      </c>
      <c r="E188" s="27"/>
    </row>
    <row r="189" spans="1:5" ht="16.5">
      <c r="A189" s="67" t="s">
        <v>289</v>
      </c>
      <c r="B189" s="58" t="s">
        <v>173</v>
      </c>
      <c r="C189" s="135">
        <v>5.36</v>
      </c>
      <c r="D189" s="68" t="s">
        <v>179</v>
      </c>
      <c r="E189" s="27" t="s">
        <v>183</v>
      </c>
    </row>
    <row r="190" spans="1:5" ht="16.5">
      <c r="A190" s="67" t="s">
        <v>290</v>
      </c>
      <c r="B190" s="58" t="s">
        <v>174</v>
      </c>
      <c r="C190" s="122">
        <f>C189*(C184-1)</f>
        <v>25.810461538461539</v>
      </c>
      <c r="D190" s="68" t="s">
        <v>179</v>
      </c>
      <c r="E190" s="27"/>
    </row>
    <row r="191" spans="1:5" ht="16.5">
      <c r="A191" s="11" t="s">
        <v>291</v>
      </c>
      <c r="B191" s="58" t="s">
        <v>174</v>
      </c>
      <c r="C191" s="133">
        <v>30.9</v>
      </c>
      <c r="D191" s="68" t="s">
        <v>179</v>
      </c>
      <c r="E191" s="27" t="s">
        <v>372</v>
      </c>
    </row>
    <row r="192" spans="1:5" ht="16.5">
      <c r="A192" s="121" t="s">
        <v>345</v>
      </c>
      <c r="B192" s="58" t="s">
        <v>343</v>
      </c>
      <c r="C192" s="134">
        <f>1/((1/C189)+(1/C191))</f>
        <v>4.5676778819635961</v>
      </c>
      <c r="D192" s="68" t="s">
        <v>179</v>
      </c>
      <c r="E192" s="27"/>
    </row>
    <row r="193" spans="1:6" ht="115.5" customHeight="1">
      <c r="A193" s="117" t="s">
        <v>384</v>
      </c>
      <c r="B193" s="118" t="s">
        <v>334</v>
      </c>
      <c r="C193" s="153" t="str">
        <f>IF(AND(C192&gt;='tables and calculations'!B226/1000,C192&lt;='tables and calculations'!C226/1000),"Option 1",IF(AND(C192&gt;='tables and calculations'!B227/1000,C192&lt;='tables and calculations'!C227/1000),"Option 2",IF(AND(C192&gt;='tables and calculations'!B228/1000,C192&lt;='tables and calculations'!C228/1000),"Option 3",IF(AND(C192&gt;='tables and calculations'!B229/1000,C192&lt;='tables and calculations'!C229/1000),"Option 4",IF(AND(C192&gt;='tables and calculations'!B230/1000,C192&lt;='tables and calculations'!C230/1000),"Option 5",IF(AND(C192&gt;='tables and calculations'!B231/1000,C192&lt;='tables and calculations'!C231/1000),"Option 6",IF(AND(C192&gt;='tables and calculations'!B232/1000,C192&lt;='tables and calculations'!C232/1000),"Option 7","Error, BW resistance does not fall within predefined BW programming ranges")))))))</f>
        <v>Option 6</v>
      </c>
      <c r="D193" s="68"/>
      <c r="E193" s="27"/>
    </row>
    <row r="194" spans="1:6" ht="16.5">
      <c r="A194" s="117" t="s">
        <v>382</v>
      </c>
      <c r="B194" s="118" t="s">
        <v>334</v>
      </c>
      <c r="C194" s="124">
        <f>IF(C193="Option 1",0.95,IF(C193="Option 2",1,IF(C193="Option 3",0.9,IF(C193="Option 4",0.8,IF(C193="Option 5",0.6,IF(C193="Option 6",0.6,IF(C193="Option 7","Burst Disabled",IF(C193="Option 8",0.4,"Error"))))))))</f>
        <v>0.6</v>
      </c>
      <c r="D194" s="68"/>
      <c r="E194" s="27"/>
    </row>
    <row r="195" spans="1:6" ht="16.5">
      <c r="A195" s="67" t="s">
        <v>347</v>
      </c>
      <c r="B195" s="58" t="s">
        <v>169</v>
      </c>
      <c r="C195" s="66">
        <f>-C181*(C191+C189)/C189/(Vout+C180)*C42/Nps*100</f>
        <v>162.85931453841897</v>
      </c>
      <c r="D195" s="68" t="s">
        <v>157</v>
      </c>
      <c r="E195" s="27"/>
    </row>
    <row r="196" spans="1:6">
      <c r="A196" s="67" t="s">
        <v>292</v>
      </c>
      <c r="B196" s="58"/>
      <c r="C196" s="79">
        <f>1/(50*f0*10^3)/2/3.14/(C189*C191/(C189+C191))*10^9</f>
        <v>7.0963767817532357</v>
      </c>
      <c r="D196" s="68" t="s">
        <v>70</v>
      </c>
      <c r="E196" s="27"/>
    </row>
    <row r="197" spans="1:6" ht="15" thickBot="1">
      <c r="A197" s="74" t="s">
        <v>293</v>
      </c>
      <c r="B197" s="75"/>
      <c r="C197" s="96">
        <v>10</v>
      </c>
      <c r="D197" s="76" t="s">
        <v>70</v>
      </c>
      <c r="E197" s="145" t="s">
        <v>185</v>
      </c>
    </row>
    <row r="198" spans="1:6" ht="15" thickBot="1">
      <c r="A198" s="50"/>
      <c r="C198" s="53"/>
    </row>
    <row r="199" spans="1:6">
      <c r="A199" s="433" t="s">
        <v>332</v>
      </c>
      <c r="B199" s="434"/>
      <c r="C199" s="434"/>
      <c r="D199" s="435"/>
      <c r="E199" s="142"/>
    </row>
    <row r="200" spans="1:6" ht="16.5">
      <c r="A200" s="67" t="s">
        <v>279</v>
      </c>
      <c r="B200" s="58" t="s">
        <v>166</v>
      </c>
      <c r="C200" s="112">
        <v>37.5</v>
      </c>
      <c r="D200" s="68" t="s">
        <v>152</v>
      </c>
      <c r="E200" s="27"/>
    </row>
    <row r="201" spans="1:6" ht="16.5">
      <c r="A201" s="72" t="s">
        <v>280</v>
      </c>
      <c r="B201" s="59" t="s">
        <v>167</v>
      </c>
      <c r="C201" s="97">
        <v>50</v>
      </c>
      <c r="D201" s="73" t="s">
        <v>154</v>
      </c>
      <c r="E201" s="27" t="s">
        <v>182</v>
      </c>
    </row>
    <row r="202" spans="1:6" ht="16.5">
      <c r="A202" s="72" t="s">
        <v>282</v>
      </c>
      <c r="B202" s="59" t="s">
        <v>168</v>
      </c>
      <c r="C202" s="160">
        <f>1000000000*(C200/1000000)*((C201/1000)-(0.00078)-(0.000265))/(C174-C206)</f>
        <v>486.77694687173221</v>
      </c>
      <c r="D202" s="73" t="s">
        <v>156</v>
      </c>
      <c r="E202" s="27"/>
    </row>
    <row r="203" spans="1:6" ht="16.5" customHeight="1">
      <c r="A203" s="72" t="s">
        <v>283</v>
      </c>
      <c r="B203" s="59" t="s">
        <v>168</v>
      </c>
      <c r="C203" s="157">
        <v>487</v>
      </c>
      <c r="D203" s="73" t="s">
        <v>156</v>
      </c>
      <c r="E203" s="27" t="s">
        <v>509</v>
      </c>
      <c r="F203"/>
    </row>
    <row r="204" spans="1:6" ht="16.5">
      <c r="A204" s="72" t="s">
        <v>391</v>
      </c>
      <c r="B204" s="59" t="s">
        <v>380</v>
      </c>
      <c r="C204" s="161">
        <v>4.5</v>
      </c>
      <c r="D204" s="73" t="s">
        <v>7</v>
      </c>
      <c r="E204" s="27" t="s">
        <v>508</v>
      </c>
    </row>
    <row r="205" spans="1:6" ht="34.5" customHeight="1">
      <c r="A205" s="72" t="s">
        <v>507</v>
      </c>
      <c r="B205" s="59" t="s">
        <v>510</v>
      </c>
      <c r="C205" s="170">
        <f>'tables and calculations'!B259</f>
        <v>0.17552696643339058</v>
      </c>
      <c r="D205" s="73" t="s">
        <v>7</v>
      </c>
      <c r="E205" s="27"/>
    </row>
    <row r="206" spans="1:6" ht="31">
      <c r="A206" s="72" t="s">
        <v>348</v>
      </c>
      <c r="B206" s="59" t="s">
        <v>349</v>
      </c>
      <c r="C206" s="156">
        <v>0.5</v>
      </c>
      <c r="D206" s="73" t="s">
        <v>7</v>
      </c>
      <c r="E206" s="148" t="s">
        <v>511</v>
      </c>
    </row>
    <row r="207" spans="1:6" ht="16.5">
      <c r="A207" s="72" t="s">
        <v>350</v>
      </c>
      <c r="B207" s="59" t="s">
        <v>351</v>
      </c>
      <c r="C207" s="125">
        <f>'tables and calculations'!B263/1000</f>
        <v>72.629158110882955</v>
      </c>
      <c r="D207" s="64" t="s">
        <v>148</v>
      </c>
      <c r="E207" s="431"/>
      <c r="F207"/>
    </row>
    <row r="208" spans="1:6" ht="16.5">
      <c r="A208" s="72" t="s">
        <v>353</v>
      </c>
      <c r="B208" s="59" t="s">
        <v>352</v>
      </c>
      <c r="C208" s="125">
        <f>'tables and calculations'!B264/1000</f>
        <v>41.233181366154803</v>
      </c>
      <c r="D208" s="64" t="s">
        <v>148</v>
      </c>
      <c r="E208" s="432"/>
    </row>
    <row r="209" spans="1:7" ht="16.5">
      <c r="A209" s="72" t="s">
        <v>354</v>
      </c>
      <c r="B209" s="59" t="s">
        <v>351</v>
      </c>
      <c r="C209" s="130">
        <v>75</v>
      </c>
      <c r="D209" s="64" t="s">
        <v>148</v>
      </c>
      <c r="E209" s="27" t="s">
        <v>375</v>
      </c>
    </row>
    <row r="210" spans="1:7" ht="16.5">
      <c r="A210" s="72" t="s">
        <v>355</v>
      </c>
      <c r="B210" s="59" t="s">
        <v>352</v>
      </c>
      <c r="C210" s="130">
        <v>41</v>
      </c>
      <c r="D210" s="64" t="s">
        <v>148</v>
      </c>
      <c r="E210" s="27" t="s">
        <v>376</v>
      </c>
    </row>
    <row r="211" spans="1:7" ht="16.5">
      <c r="A211" s="72" t="s">
        <v>364</v>
      </c>
      <c r="B211" s="59" t="s">
        <v>349</v>
      </c>
      <c r="C211" s="126">
        <f>IF(C193="Option 5",0,IF(AND('tables and calculations'!B271&lt;0,'tables and calculations'!B274=0),0,'tables and calculations'!B271))</f>
        <v>0.47605724039262187</v>
      </c>
      <c r="D211" s="73" t="s">
        <v>7</v>
      </c>
      <c r="E211" s="27"/>
    </row>
    <row r="212" spans="1:7" ht="16.5">
      <c r="A212" s="72" t="s">
        <v>512</v>
      </c>
      <c r="B212" s="59" t="s">
        <v>513</v>
      </c>
      <c r="C212" s="126">
        <f>'tables and calculations'!$B$273</f>
        <v>5.5889008620689662</v>
      </c>
      <c r="D212" s="73" t="s">
        <v>7</v>
      </c>
      <c r="E212" s="27" t="s">
        <v>514</v>
      </c>
    </row>
    <row r="213" spans="1:7" ht="16.5">
      <c r="A213" s="72" t="str">
        <f>IF($C$194="Burst Disabled","ZCS Disabled Threshold","Actual Burst Mode Exit Threshold")</f>
        <v>Actual Burst Mode Exit Threshold</v>
      </c>
      <c r="B213" s="59" t="s">
        <v>380</v>
      </c>
      <c r="C213" s="126">
        <f>IF('tables and calculations'!B272&lt;0.2,0.2,'tables and calculations'!B272)</f>
        <v>4.1300813008130088</v>
      </c>
      <c r="D213" s="73" t="s">
        <v>7</v>
      </c>
      <c r="E213" s="27"/>
      <c r="G213"/>
    </row>
    <row r="214" spans="1:7" ht="16.5">
      <c r="A214" s="72" t="str">
        <f>IF($C$194="Burst Disabled","Max Switching Frequency Clamp Threshold","Actual Burst Mode Entry Threshold")</f>
        <v>Actual Burst Mode Entry Threshold</v>
      </c>
      <c r="B214" s="59" t="s">
        <v>386</v>
      </c>
      <c r="C214" s="152">
        <f>IF($C$194="burst disabled",IF(C213*0.4&lt;0.2,0.2,C213*0.4),IF($C$194="Error","Error",IF($C$194*$C$213&lt;0.2,0.2,$C$213*$C$194)))</f>
        <v>2.4780487804878053</v>
      </c>
      <c r="D214" s="68" t="s">
        <v>7</v>
      </c>
      <c r="E214" s="27"/>
    </row>
    <row r="215" spans="1:7" ht="16.5">
      <c r="A215" s="72" t="s">
        <v>534</v>
      </c>
      <c r="B215" s="59" t="s">
        <v>535</v>
      </c>
      <c r="C215" s="175">
        <f>IF($C$22="UCC256403",40,IF($C$22="UCC256404",40,IF($C$22="UCC256404B",40,16)))</f>
        <v>40</v>
      </c>
      <c r="D215" s="73"/>
      <c r="E215" s="174" t="s">
        <v>536</v>
      </c>
    </row>
    <row r="216" spans="1:7" ht="17" thickBot="1">
      <c r="A216" s="69" t="s">
        <v>281</v>
      </c>
      <c r="B216" s="70" t="s">
        <v>167</v>
      </c>
      <c r="C216" s="128">
        <f>C203*0.000001*(C174-C211)/(C200*0.000001)</f>
        <v>49.2883690190192</v>
      </c>
      <c r="D216" s="71" t="s">
        <v>154</v>
      </c>
      <c r="E216" s="145"/>
    </row>
    <row r="217" spans="1:7" ht="15" thickBot="1">
      <c r="A217" s="57"/>
      <c r="B217" s="56"/>
      <c r="C217" s="56"/>
      <c r="D217" s="56"/>
    </row>
    <row r="218" spans="1:7">
      <c r="A218" s="360" t="s">
        <v>150</v>
      </c>
      <c r="B218" s="361"/>
      <c r="C218" s="361"/>
      <c r="D218" s="362"/>
      <c r="E218" s="142"/>
    </row>
    <row r="219" spans="1:7">
      <c r="A219" s="67" t="s">
        <v>294</v>
      </c>
      <c r="B219" s="58"/>
      <c r="C219" s="113">
        <v>0.43</v>
      </c>
      <c r="D219" s="68" t="s">
        <v>7</v>
      </c>
      <c r="E219" s="27"/>
    </row>
    <row r="220" spans="1:7">
      <c r="A220" s="67" t="s">
        <v>295</v>
      </c>
      <c r="B220" s="58"/>
      <c r="C220" s="113">
        <v>0.6</v>
      </c>
      <c r="D220" s="68" t="s">
        <v>7</v>
      </c>
      <c r="E220" s="27"/>
    </row>
    <row r="221" spans="1:7">
      <c r="A221" s="67" t="s">
        <v>296</v>
      </c>
      <c r="B221" s="58"/>
      <c r="C221" s="113">
        <v>4</v>
      </c>
      <c r="D221" s="68" t="s">
        <v>7</v>
      </c>
      <c r="E221" s="27"/>
    </row>
    <row r="222" spans="1:7">
      <c r="A222" s="67" t="s">
        <v>297</v>
      </c>
      <c r="B222" s="58"/>
      <c r="C222" s="95">
        <v>130</v>
      </c>
      <c r="D222" s="68" t="s">
        <v>157</v>
      </c>
      <c r="E222" s="27" t="s">
        <v>206</v>
      </c>
    </row>
    <row r="223" spans="1:7">
      <c r="A223" s="67" t="s">
        <v>298</v>
      </c>
      <c r="B223" s="58"/>
      <c r="C223" s="66">
        <f>C222/C219*C220</f>
        <v>181.3953488372093</v>
      </c>
      <c r="D223" s="68" t="s">
        <v>157</v>
      </c>
      <c r="E223" s="27"/>
    </row>
    <row r="224" spans="1:7">
      <c r="A224" s="67" t="s">
        <v>299</v>
      </c>
      <c r="B224" s="58"/>
      <c r="C224" s="77">
        <f>C219/C222*100</f>
        <v>0.33076923076923076</v>
      </c>
      <c r="D224" s="68" t="s">
        <v>7</v>
      </c>
      <c r="E224" s="27"/>
    </row>
    <row r="225" spans="1:5" ht="16.5">
      <c r="A225" s="67" t="s">
        <v>300</v>
      </c>
      <c r="B225" s="58" t="s">
        <v>205</v>
      </c>
      <c r="C225" s="77">
        <f>C224/(Pout/eff/Vblk)</f>
        <v>0.10584615384615384</v>
      </c>
      <c r="D225" s="68"/>
      <c r="E225" s="27"/>
    </row>
    <row r="226" spans="1:5" ht="16.5">
      <c r="A226" s="67" t="s">
        <v>301</v>
      </c>
      <c r="B226" s="58" t="s">
        <v>175</v>
      </c>
      <c r="C226" s="95">
        <v>150</v>
      </c>
      <c r="D226" s="68" t="s">
        <v>70</v>
      </c>
      <c r="E226" s="149" t="s">
        <v>402</v>
      </c>
    </row>
    <row r="227" spans="1:5" ht="16.5">
      <c r="A227" s="67" t="s">
        <v>302</v>
      </c>
      <c r="B227" s="58" t="s">
        <v>176</v>
      </c>
      <c r="C227" s="109">
        <f>Cr*10^-6/(C226*10^-12)*C225</f>
        <v>115.72512820512819</v>
      </c>
      <c r="D227" s="68" t="s">
        <v>155</v>
      </c>
      <c r="E227" s="27"/>
    </row>
    <row r="228" spans="1:5" ht="16.5">
      <c r="A228" s="67" t="s">
        <v>303</v>
      </c>
      <c r="B228" s="58" t="s">
        <v>176</v>
      </c>
      <c r="C228" s="95">
        <v>115</v>
      </c>
      <c r="D228" s="68" t="s">
        <v>155</v>
      </c>
      <c r="E228" s="27" t="s">
        <v>184</v>
      </c>
    </row>
    <row r="229" spans="1:5" ht="16.5">
      <c r="A229" s="67" t="s">
        <v>304</v>
      </c>
      <c r="B229" s="58"/>
      <c r="C229" s="77">
        <f>C162*C228*C226*10^-12/(Cr*10^-6)</f>
        <v>1.4046606587221648</v>
      </c>
      <c r="D229" s="68" t="s">
        <v>7</v>
      </c>
      <c r="E229" s="27"/>
    </row>
    <row r="230" spans="1:5">
      <c r="A230" s="67" t="s">
        <v>305</v>
      </c>
      <c r="B230" s="58"/>
      <c r="C230" s="77">
        <f>C221*Cr*10^-6/(C228*C226*10^-12)</f>
        <v>38.028985507246375</v>
      </c>
      <c r="D230" s="68" t="s">
        <v>10</v>
      </c>
      <c r="E230" s="27"/>
    </row>
    <row r="231" spans="1:5" ht="15" thickBot="1">
      <c r="A231" s="69" t="s">
        <v>306</v>
      </c>
      <c r="B231" s="70"/>
      <c r="C231" s="78">
        <f>C230*Nps</f>
        <v>114.08695652173913</v>
      </c>
      <c r="D231" s="71" t="s">
        <v>10</v>
      </c>
      <c r="E231" s="145"/>
    </row>
    <row r="232" spans="1:5">
      <c r="A232" s="56"/>
      <c r="B232" s="56"/>
      <c r="C232" s="56"/>
      <c r="D232" s="56"/>
    </row>
    <row r="233" spans="1:5">
      <c r="A233" s="56"/>
      <c r="B233" s="56"/>
      <c r="C233" s="56"/>
      <c r="D233" s="56"/>
    </row>
    <row r="234" spans="1:5">
      <c r="D234"/>
    </row>
  </sheetData>
  <sheetProtection algorithmName="SHA-512" hashValue="TnUlhMZ4WGPvUwfBokVpVLa+63xSpZwAAehQrYjop3Wtc3secy8jQF4q1AV4o3ZOplKYs/YYYzv1DW1mHNxfjA==" saltValue="Qvc/tlylv896XeozW+nJRw==" spinCount="100000" sheet="1" objects="1" scenarios="1"/>
  <dataConsolidate/>
  <mergeCells count="37">
    <mergeCell ref="E207:E208"/>
    <mergeCell ref="A178:D178"/>
    <mergeCell ref="A218:D218"/>
    <mergeCell ref="A143:D143"/>
    <mergeCell ref="A161:D161"/>
    <mergeCell ref="A199:D199"/>
    <mergeCell ref="A133:D133"/>
    <mergeCell ref="A137:D137"/>
    <mergeCell ref="A129:D129"/>
    <mergeCell ref="A115:D115"/>
    <mergeCell ref="A114:D114"/>
    <mergeCell ref="A120:D120"/>
    <mergeCell ref="A1:D1"/>
    <mergeCell ref="B2:D2"/>
    <mergeCell ref="A3:D3"/>
    <mergeCell ref="C4:D4"/>
    <mergeCell ref="A5:D5"/>
    <mergeCell ref="A6:D6"/>
    <mergeCell ref="A23:D23"/>
    <mergeCell ref="A24:D24"/>
    <mergeCell ref="A7:D11"/>
    <mergeCell ref="A12:D16"/>
    <mergeCell ref="A18:D20"/>
    <mergeCell ref="A17:D17"/>
    <mergeCell ref="A30:D30"/>
    <mergeCell ref="A126:D126"/>
    <mergeCell ref="A38:D38"/>
    <mergeCell ref="A50:D50"/>
    <mergeCell ref="A59:D60"/>
    <mergeCell ref="A31:D31"/>
    <mergeCell ref="A45:D45"/>
    <mergeCell ref="A49:D49"/>
    <mergeCell ref="A51:D54"/>
    <mergeCell ref="A36:D36"/>
    <mergeCell ref="A89:D89"/>
    <mergeCell ref="A107:D107"/>
    <mergeCell ref="A111:D111"/>
  </mergeCells>
  <conditionalFormatting sqref="C102">
    <cfRule type="containsText" dxfId="2" priority="1" operator="containsText" text="Yes">
      <formula>NOT(ISERROR(SEARCH("Yes",C102)))</formula>
    </cfRule>
    <cfRule type="containsText" dxfId="1" priority="2" operator="containsText" text="CAUTION">
      <formula>NOT(ISERROR(SEARCH("CAUTION",C102)))</formula>
    </cfRule>
  </conditionalFormatting>
  <dataValidations xWindow="707" yWindow="904" count="24">
    <dataValidation type="decimal" operator="greaterThan" allowBlank="1" showInputMessage="1" showErrorMessage="1" errorTitle="Nominal PFC Stage Output Voltage" error="Must be &gt; VIN_PEAK(max)" promptTitle="Nominal PFC Stage Output Voltage" prompt="Bulk output voltage of the PFC stage." sqref="C32" xr:uid="{00000000-0002-0000-0100-000000000000}">
      <formula1>Vin_peak_max</formula1>
    </dataValidation>
    <dataValidation type="decimal" errorStyle="warning" showErrorMessage="1" errorTitle="LLC Switching Frequency" error="Ideally, for size, EMI, and switching loss considertions, select a switching frequency between 100 kHz and 150 kHz " promptTitle="LLC Switching Frequency" prompt="Enter desired nominal LLC switching frequency, usually between 100 kHz and 110 kHz" sqref="C37" xr:uid="{00000000-0002-0000-0100-000001000000}">
      <formula1>100</formula1>
      <formula2>150</formula2>
    </dataValidation>
    <dataValidation type="decimal" errorStyle="warning" allowBlank="1" showErrorMessage="1" errorTitle="Actual LLC Turns Ratio" error="Actual LLC turns ratio should be within 10% of recommended value" promptTitle="LLC Transformer Turns Ratio" prompt="Enter the actual turns ratio of the LLC transformer used" sqref="C40:C42" xr:uid="{00000000-0002-0000-0100-000002000000}">
      <formula1>0.9*Nps_rec</formula1>
      <formula2>1.1*Nps_rec</formula2>
    </dataValidation>
    <dataValidation type="decimal" operator="lessThan" allowBlank="1" showErrorMessage="1" errorTitle="Minimum PFC Voltage" error="Must be less than nominal PFC output voltage" promptTitle="Minimum PFC Voltage" prompt="Enter the allowable minimum voltage of PFC at end of hold-up time" sqref="C34" xr:uid="{00000000-0002-0000-0100-000003000000}">
      <formula1>Vblk</formula1>
    </dataValidation>
    <dataValidation allowBlank="1" showErrorMessage="1" promptTitle="LLC Output Voltage" prompt="Enter required nominal output voltage of converter" sqref="C25" xr:uid="{00000000-0002-0000-0100-000004000000}"/>
    <dataValidation allowBlank="1" showErrorMessage="1" sqref="C27" xr:uid="{00000000-0002-0000-0100-000005000000}"/>
    <dataValidation allowBlank="1" showErrorMessage="1" promptTitle="Maximum Output Voltage Ripple" prompt="Enter the maximum output voltage ripple" sqref="C28" xr:uid="{00000000-0002-0000-0100-000006000000}"/>
    <dataValidation allowBlank="1" showErrorMessage="1" promptTitle="Maximum Output Power" prompt="Enter required maximum converter output power in Watts." sqref="C26" xr:uid="{00000000-0002-0000-0100-000007000000}"/>
    <dataValidation errorStyle="warning" allowBlank="1" showInputMessage="1" showErrorMessage="1" promptTitle="Ln Selected from Curves Shown" prompt="Enter Ln value to satisfy Attainable MG(PEAK) &gt; MG(max)" sqref="C55" xr:uid="{00000000-0002-0000-0100-000008000000}"/>
    <dataValidation errorStyle="warning" allowBlank="1" showInputMessage="1" showErrorMessage="1" promptTitle="Quality Factor Qe" prompt="Enter Qe value on selected Ln curve that would result in an Attainable MG(PEAK) &gt; MG(max)" sqref="C56" xr:uid="{00000000-0002-0000-0100-000009000000}"/>
    <dataValidation type="decimal" errorStyle="warning" showErrorMessage="1" errorTitle="Cr value" error="Use a capacitor that is within 10% of the recommended value" promptTitle="Resonant Capacitor Value" prompt="Enter actual value of Resonant Capacitor used" sqref="C93" xr:uid="{00000000-0002-0000-0100-00000A000000}">
      <formula1>C92*0.9</formula1>
      <formula2>C92*1.1</formula2>
    </dataValidation>
    <dataValidation type="decimal" errorStyle="warning" allowBlank="1" showErrorMessage="1" errorTitle="Resonant Inductor Value" error="Use a Resonant Inductor value within 10% of the recommended value" promptTitle="Resonant Inductor Value" prompt="Enter the actual value of the Resonant Inductor Value used" sqref="C95" xr:uid="{00000000-0002-0000-0100-00000B000000}">
      <formula1>C94*0.9</formula1>
      <formula2>C94*1.1</formula2>
    </dataValidation>
    <dataValidation type="decimal" errorStyle="warning" allowBlank="1" showErrorMessage="1" errorTitle="Magnetizing Inductance" error="Use a magnetizing inductance that is within 10% of the recommended value" promptTitle="Magnetizing Inductance" prompt="Enter the actual Transformer Magnetizing Inductance that is used." sqref="C97" xr:uid="{00000000-0002-0000-0100-00000C000000}">
      <formula1>C96*0.9</formula1>
      <formula2>C96*1.1</formula2>
    </dataValidation>
    <dataValidation errorStyle="warning" allowBlank="1" showInputMessage="1" showErrorMessage="1" promptTitle="Normalized freq at Mg(max)" prompt="Enter the corresponding normalized frequency at Mg(max) shown on the Ln_Qe Gain curve above " sqref="C103" xr:uid="{00000000-0002-0000-0100-00000D000000}"/>
    <dataValidation errorStyle="warning" allowBlank="1" showInputMessage="1" showErrorMessage="1" promptTitle="Normalized freq at Mg(min)" prompt="Enter the corresponding normalized frequency at Mg(min) shown on the Ln_Qe Gain curve above " sqref="C104" xr:uid="{00000000-0002-0000-0100-00000E000000}"/>
    <dataValidation type="decimal" operator="lessThan" allowBlank="1" showInputMessage="1" showErrorMessage="1" error="Enter efficiency less than 1" sqref="C29" xr:uid="{00000000-0002-0000-0100-00000F000000}">
      <formula1>1</formula1>
    </dataValidation>
    <dataValidation type="decimal" errorStyle="warning" operator="greaterThan" allowBlank="1" showInputMessage="1" showErrorMessage="1" error="Lower BW Resistance must be at least &gt; RBMTProgram_x000a_" sqref="C189" xr:uid="{00000000-0002-0000-0100-000010000000}">
      <formula1>C187</formula1>
    </dataValidation>
    <dataValidation allowBlank="1" showInputMessage="1" showErrorMessage="1" error="Initial Precharge Voltage must be within 0V to 1V" sqref="C209" xr:uid="{00000000-0002-0000-0100-000011000000}"/>
    <dataValidation allowBlank="1" showInputMessage="1" showErrorMessage="1" error="Burst Mode Threshold Voltage must be between 0.2V and 4V" sqref="C210 C202:C203" xr:uid="{00000000-0002-0000-0100-000012000000}"/>
    <dataValidation errorStyle="warning" allowBlank="1" showInputMessage="1" showErrorMessage="1" errorTitle="Max Working Voltage Range of VCR" error="To properly tune this parameter, please enter a number between 0 and 5.4_x000a_" sqref="C169 C171" xr:uid="{00000000-0002-0000-0100-000013000000}"/>
    <dataValidation type="decimal" allowBlank="1" showInputMessage="1" showErrorMessage="1" errorTitle="Max Working Voltage Range of VCR" error="To properly tune this parameter, please enter a number between 3 and 5.5_x000a_" sqref="C165" xr:uid="{00000000-0002-0000-0100-000014000000}">
      <formula1>3</formula1>
      <formula2>5.5</formula2>
    </dataValidation>
    <dataValidation type="decimal" allowBlank="1" showInputMessage="1" showErrorMessage="1" errorTitle="Iramp Contribution" error="To properly tune this parameter, please enter a number between 1V and 2V_x000a_" sqref="C166" xr:uid="{00000000-0002-0000-0100-000015000000}">
      <formula1>1</formula1>
      <formula2>2.5</formula2>
    </dataValidation>
    <dataValidation type="decimal" allowBlank="1" showInputMessage="1" showErrorMessage="1" error="Initial Precharge Voltage must be greater than Vssinit_min and less than 1 V" sqref="C206" xr:uid="{00000000-0002-0000-0100-000016000000}">
      <formula1>C205</formula1>
      <formula2>1</formula2>
    </dataValidation>
    <dataValidation type="decimal" allowBlank="1" showInputMessage="1" showErrorMessage="1" error="Coupling Coefficient must be between 0 and 1" sqref="C91" xr:uid="{00000000-0002-0000-0100-000017000000}">
      <formula1>0</formula1>
      <formula2>1</formula2>
    </dataValidation>
  </dataValidations>
  <pageMargins left="0.7" right="0.7" top="0.75" bottom="0.75" header="0.3" footer="0.3"/>
  <pageSetup orientation="portrait" r:id="rId1"/>
  <drawing r:id="rId2"/>
  <legacyDrawing r:id="rId3"/>
  <oleObjects>
    <mc:AlternateContent xmlns:mc="http://schemas.openxmlformats.org/markup-compatibility/2006">
      <mc:Choice Requires="x14">
        <oleObject progId="Equation.DSMT4" shapeId="2051" r:id="rId4">
          <objectPr defaultSize="0" r:id="rId5">
            <anchor moveWithCells="1">
              <from>
                <xdr:col>4</xdr:col>
                <xdr:colOff>12700</xdr:colOff>
                <xdr:row>204</xdr:row>
                <xdr:rowOff>12700</xdr:rowOff>
              </from>
              <to>
                <xdr:col>4</xdr:col>
                <xdr:colOff>2324100</xdr:colOff>
                <xdr:row>204</xdr:row>
                <xdr:rowOff>431800</xdr:rowOff>
              </to>
            </anchor>
          </objectPr>
        </oleObject>
      </mc:Choice>
      <mc:Fallback>
        <oleObject progId="Equation.DSMT4" shapeId="2051" r:id="rId4"/>
      </mc:Fallback>
    </mc:AlternateContent>
  </oleObjects>
  <extLst>
    <ext xmlns:x14="http://schemas.microsoft.com/office/spreadsheetml/2009/9/main" uri="{CCE6A557-97BC-4b89-ADB6-D9C93CAAB3DF}">
      <x14:dataValidations xmlns:xm="http://schemas.microsoft.com/office/excel/2006/main" xWindow="707" yWindow="904" count="3">
        <x14:dataValidation type="list" allowBlank="1" showInputMessage="1" showErrorMessage="1" xr:uid="{00000000-0002-0000-0100-000018000000}">
          <x14:formula1>
            <xm:f>'tables and calculations'!$A$226:$A$232</xm:f>
          </x14:formula1>
          <xm:sqref>C185</xm:sqref>
        </x14:dataValidation>
        <x14:dataValidation type="list" allowBlank="1" showInputMessage="1" showErrorMessage="1" xr:uid="{00000000-0002-0000-0100-000019000000}">
          <x14:formula1>
            <xm:f>'tables and calculations'!$A$210:$A$216</xm:f>
          </x14:formula1>
          <xm:sqref>C22</xm:sqref>
        </x14:dataValidation>
        <x14:dataValidation type="list" allowBlank="1" showInputMessage="1" showErrorMessage="1" xr:uid="{00000000-0002-0000-0100-00001A000000}">
          <x14:formula1>
            <xm:f>'tables and calculations'!$A$219:$A$220</xm:f>
          </x14:formula1>
          <xm:sqref>C90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7:DG1406"/>
  <sheetViews>
    <sheetView topLeftCell="N1" zoomScale="115" zoomScaleNormal="115" workbookViewId="0">
      <pane ySplit="7" topLeftCell="A64" activePane="bottomLeft" state="frozen"/>
      <selection activeCell="W1" sqref="W1"/>
      <selection pane="bottomLeft" activeCell="Q80" sqref="Q80"/>
    </sheetView>
  </sheetViews>
  <sheetFormatPr defaultRowHeight="14.5"/>
  <cols>
    <col min="1" max="1" width="37.81640625" bestFit="1" customWidth="1"/>
    <col min="2" max="2" width="38.81640625" bestFit="1" customWidth="1"/>
    <col min="3" max="3" width="10.1796875" bestFit="1" customWidth="1"/>
    <col min="4" max="4" width="8.7265625" bestFit="1" customWidth="1"/>
    <col min="5" max="5" width="12.7265625" customWidth="1"/>
    <col min="6" max="6" width="17.453125" bestFit="1" customWidth="1"/>
    <col min="7" max="7" width="10.1796875" bestFit="1" customWidth="1"/>
    <col min="8" max="8" width="10.54296875" bestFit="1" customWidth="1"/>
    <col min="9" max="10" width="12.7265625" customWidth="1"/>
    <col min="11" max="11" width="51.26953125" customWidth="1"/>
    <col min="12" max="12" width="53" customWidth="1"/>
    <col min="13" max="13" width="52.453125" customWidth="1"/>
    <col min="14" max="14" width="53" bestFit="1" customWidth="1"/>
    <col min="15" max="15" width="46.54296875" bestFit="1" customWidth="1"/>
    <col min="16" max="16" width="39" bestFit="1" customWidth="1"/>
    <col min="17" max="17" width="43.26953125" bestFit="1" customWidth="1"/>
    <col min="18" max="65" width="12.7265625" customWidth="1"/>
  </cols>
  <sheetData>
    <row r="7" spans="2:65">
      <c r="B7" s="6" t="s">
        <v>30</v>
      </c>
      <c r="C7" s="6" t="s">
        <v>126</v>
      </c>
      <c r="D7" s="6" t="s">
        <v>27</v>
      </c>
      <c r="F7" s="6" t="s">
        <v>30</v>
      </c>
      <c r="G7" s="6" t="s">
        <v>126</v>
      </c>
      <c r="H7" s="6" t="s">
        <v>27</v>
      </c>
      <c r="J7" s="6" t="s">
        <v>30</v>
      </c>
      <c r="K7" s="6" t="s">
        <v>126</v>
      </c>
      <c r="L7" s="6"/>
      <c r="M7" s="6" t="s">
        <v>27</v>
      </c>
      <c r="O7" s="6" t="s">
        <v>30</v>
      </c>
      <c r="P7" s="6" t="s">
        <v>126</v>
      </c>
      <c r="Q7" s="6" t="s">
        <v>27</v>
      </c>
      <c r="S7" s="6" t="s">
        <v>30</v>
      </c>
      <c r="T7" s="6" t="s">
        <v>126</v>
      </c>
      <c r="U7" s="6" t="s">
        <v>27</v>
      </c>
      <c r="W7" s="6" t="s">
        <v>30</v>
      </c>
      <c r="X7" s="6" t="s">
        <v>126</v>
      </c>
      <c r="Y7" s="6" t="s">
        <v>27</v>
      </c>
      <c r="AA7" s="6" t="s">
        <v>30</v>
      </c>
      <c r="AB7" s="6" t="s">
        <v>126</v>
      </c>
      <c r="AC7" s="6" t="s">
        <v>27</v>
      </c>
      <c r="AE7" s="6" t="s">
        <v>30</v>
      </c>
      <c r="AF7" s="6" t="s">
        <v>126</v>
      </c>
      <c r="AG7" s="6" t="s">
        <v>27</v>
      </c>
      <c r="AI7" s="6" t="s">
        <v>30</v>
      </c>
      <c r="AJ7" s="6" t="s">
        <v>126</v>
      </c>
      <c r="AK7" s="6" t="s">
        <v>27</v>
      </c>
      <c r="AM7" s="6" t="s">
        <v>30</v>
      </c>
      <c r="AN7" s="6" t="s">
        <v>126</v>
      </c>
      <c r="AO7" s="6" t="s">
        <v>27</v>
      </c>
      <c r="AQ7" s="6"/>
      <c r="AR7" s="6"/>
      <c r="AS7" s="6"/>
      <c r="AU7" s="6" t="s">
        <v>30</v>
      </c>
      <c r="AV7" s="6" t="s">
        <v>126</v>
      </c>
      <c r="AW7" s="6" t="s">
        <v>27</v>
      </c>
      <c r="AY7" s="6" t="s">
        <v>30</v>
      </c>
      <c r="AZ7" s="6" t="s">
        <v>126</v>
      </c>
      <c r="BA7" s="6" t="s">
        <v>27</v>
      </c>
      <c r="BC7" s="6" t="s">
        <v>30</v>
      </c>
      <c r="BD7" s="6" t="s">
        <v>126</v>
      </c>
      <c r="BE7" s="6" t="s">
        <v>27</v>
      </c>
      <c r="BG7" s="6" t="s">
        <v>30</v>
      </c>
      <c r="BH7" s="6" t="s">
        <v>126</v>
      </c>
      <c r="BI7" s="6" t="s">
        <v>27</v>
      </c>
      <c r="BK7" s="6" t="s">
        <v>30</v>
      </c>
      <c r="BL7" s="6" t="s">
        <v>126</v>
      </c>
      <c r="BM7" s="6" t="s">
        <v>27</v>
      </c>
    </row>
    <row r="8" spans="2:65">
      <c r="B8" s="19">
        <v>6.95</v>
      </c>
      <c r="C8" s="19">
        <v>0.15</v>
      </c>
      <c r="D8" s="19">
        <v>1.5</v>
      </c>
      <c r="E8" s="16"/>
      <c r="F8" s="19">
        <v>5.81</v>
      </c>
      <c r="G8" s="19">
        <v>0.15</v>
      </c>
      <c r="H8" s="19">
        <v>2</v>
      </c>
      <c r="I8" s="16"/>
      <c r="J8" s="19">
        <v>5.03</v>
      </c>
      <c r="K8" s="19">
        <v>0.15</v>
      </c>
      <c r="L8" s="19"/>
      <c r="M8" s="19">
        <v>2.5</v>
      </c>
      <c r="N8" s="16"/>
      <c r="O8" s="19">
        <v>4.47</v>
      </c>
      <c r="P8" s="19">
        <v>0.15</v>
      </c>
      <c r="Q8" s="19">
        <v>3</v>
      </c>
      <c r="R8" s="16"/>
      <c r="S8" s="19">
        <v>4.09</v>
      </c>
      <c r="T8" s="19">
        <v>0.15</v>
      </c>
      <c r="U8" s="19">
        <v>3.5</v>
      </c>
      <c r="V8" s="16"/>
      <c r="W8" s="19">
        <v>3.76</v>
      </c>
      <c r="X8" s="19">
        <v>0.15</v>
      </c>
      <c r="Y8" s="19">
        <v>4</v>
      </c>
      <c r="Z8" s="16"/>
      <c r="AA8" s="19">
        <v>3.51</v>
      </c>
      <c r="AB8" s="19">
        <v>0.15</v>
      </c>
      <c r="AC8" s="19">
        <v>4.5</v>
      </c>
      <c r="AD8" s="16"/>
      <c r="AE8" s="19">
        <v>3.32</v>
      </c>
      <c r="AF8" s="19">
        <v>0.15</v>
      </c>
      <c r="AG8" s="19">
        <v>5</v>
      </c>
      <c r="AH8" s="16"/>
      <c r="AI8" s="19">
        <v>3.14</v>
      </c>
      <c r="AJ8" s="19">
        <v>0.15</v>
      </c>
      <c r="AK8" s="19">
        <v>5.5</v>
      </c>
      <c r="AL8" s="16"/>
      <c r="AM8" s="19">
        <v>3</v>
      </c>
      <c r="AN8" s="19">
        <v>0.15</v>
      </c>
      <c r="AO8" s="19">
        <v>6</v>
      </c>
      <c r="AP8" s="16"/>
      <c r="AQ8" s="19">
        <v>2.86</v>
      </c>
      <c r="AR8" s="19">
        <v>0.15</v>
      </c>
      <c r="AS8" s="19">
        <v>6.5</v>
      </c>
      <c r="AT8" s="16"/>
      <c r="AU8" s="19">
        <v>2.75</v>
      </c>
      <c r="AV8" s="19">
        <v>0.15</v>
      </c>
      <c r="AW8" s="19">
        <v>7</v>
      </c>
      <c r="AX8" s="16"/>
      <c r="AY8" s="19">
        <v>2.65</v>
      </c>
      <c r="AZ8" s="19">
        <v>0.15</v>
      </c>
      <c r="BA8" s="19">
        <v>7.5</v>
      </c>
      <c r="BB8" s="16"/>
      <c r="BC8" s="19">
        <v>2.56</v>
      </c>
      <c r="BD8" s="19">
        <v>0.15</v>
      </c>
      <c r="BE8" s="19">
        <v>8</v>
      </c>
      <c r="BF8" s="16"/>
      <c r="BG8" s="19">
        <v>2.48</v>
      </c>
      <c r="BH8" s="19">
        <v>0.15</v>
      </c>
      <c r="BI8" s="19">
        <v>8.5</v>
      </c>
      <c r="BJ8" s="16"/>
      <c r="BK8" s="19">
        <v>2.41</v>
      </c>
      <c r="BL8" s="19">
        <v>0.15</v>
      </c>
      <c r="BM8" s="19">
        <v>9</v>
      </c>
    </row>
    <row r="9" spans="2:65">
      <c r="B9" s="19">
        <v>4.28</v>
      </c>
      <c r="C9" s="19">
        <v>0.25</v>
      </c>
      <c r="D9" s="19">
        <v>1.5</v>
      </c>
      <c r="E9" s="16"/>
      <c r="F9" s="19">
        <v>3.53</v>
      </c>
      <c r="G9" s="19">
        <v>0.25</v>
      </c>
      <c r="H9" s="19">
        <v>2</v>
      </c>
      <c r="I9" s="16"/>
      <c r="J9" s="19">
        <v>3.06</v>
      </c>
      <c r="K9" s="19">
        <v>0.25</v>
      </c>
      <c r="L9" s="19"/>
      <c r="M9" s="19">
        <v>2.5</v>
      </c>
      <c r="N9" s="16"/>
      <c r="O9" s="19">
        <v>2.74</v>
      </c>
      <c r="P9" s="19">
        <v>0.25</v>
      </c>
      <c r="Q9" s="19">
        <v>3</v>
      </c>
      <c r="R9" s="16"/>
      <c r="S9" s="19">
        <v>2.5</v>
      </c>
      <c r="T9" s="19">
        <v>0.25</v>
      </c>
      <c r="U9" s="19">
        <v>3.5</v>
      </c>
      <c r="V9" s="16"/>
      <c r="W9" s="19">
        <v>2.3199999999999998</v>
      </c>
      <c r="X9" s="19">
        <v>0.25</v>
      </c>
      <c r="Y9" s="19">
        <v>4</v>
      </c>
      <c r="Z9" s="16"/>
      <c r="AA9" s="19">
        <v>2.17</v>
      </c>
      <c r="AB9" s="19">
        <v>0.25</v>
      </c>
      <c r="AC9" s="19">
        <v>4.5</v>
      </c>
      <c r="AD9" s="16"/>
      <c r="AE9" s="19">
        <v>2.0499999999999998</v>
      </c>
      <c r="AF9" s="19">
        <v>0.25</v>
      </c>
      <c r="AG9" s="19">
        <v>5</v>
      </c>
      <c r="AH9" s="16"/>
      <c r="AI9" s="19">
        <v>1.95</v>
      </c>
      <c r="AJ9" s="19">
        <v>0.25</v>
      </c>
      <c r="AK9" s="19">
        <v>5.5</v>
      </c>
      <c r="AL9" s="16"/>
      <c r="AM9" s="19">
        <v>1.86</v>
      </c>
      <c r="AN9" s="19">
        <v>0.25</v>
      </c>
      <c r="AO9" s="19">
        <v>6</v>
      </c>
      <c r="AP9" s="16"/>
      <c r="AQ9" s="19">
        <v>1.79</v>
      </c>
      <c r="AR9" s="19">
        <v>0.25</v>
      </c>
      <c r="AS9" s="19">
        <v>6.5</v>
      </c>
      <c r="AT9" s="16"/>
      <c r="AU9" s="19">
        <v>1.72</v>
      </c>
      <c r="AV9" s="19">
        <v>0.25</v>
      </c>
      <c r="AW9" s="19">
        <v>7</v>
      </c>
      <c r="AX9" s="16"/>
      <c r="AY9" s="19">
        <v>1.66</v>
      </c>
      <c r="AZ9" s="19">
        <v>0.25</v>
      </c>
      <c r="BA9" s="19">
        <v>7.5</v>
      </c>
      <c r="BB9" s="16"/>
      <c r="BC9" s="19">
        <v>1.61</v>
      </c>
      <c r="BD9" s="19">
        <v>0.25</v>
      </c>
      <c r="BE9" s="19">
        <v>8</v>
      </c>
      <c r="BF9" s="16"/>
      <c r="BG9" s="19">
        <v>1.57</v>
      </c>
      <c r="BH9" s="19">
        <v>0.25</v>
      </c>
      <c r="BI9" s="19">
        <v>8.5</v>
      </c>
      <c r="BJ9" s="16"/>
      <c r="BK9" s="19">
        <v>1.53</v>
      </c>
      <c r="BL9" s="19">
        <v>0.25</v>
      </c>
      <c r="BM9" s="19">
        <v>9</v>
      </c>
    </row>
    <row r="10" spans="2:65">
      <c r="B10" s="19">
        <v>3.09</v>
      </c>
      <c r="C10" s="19">
        <v>0.35</v>
      </c>
      <c r="D10" s="19">
        <v>1.5</v>
      </c>
      <c r="E10" s="16"/>
      <c r="F10" s="19">
        <v>2.57</v>
      </c>
      <c r="G10" s="19">
        <v>0.35</v>
      </c>
      <c r="H10" s="19">
        <v>2</v>
      </c>
      <c r="I10" s="16"/>
      <c r="J10" s="19">
        <v>2.2400000000000002</v>
      </c>
      <c r="K10" s="19">
        <v>0.35</v>
      </c>
      <c r="L10" s="19"/>
      <c r="M10" s="19">
        <v>2.5</v>
      </c>
      <c r="N10" s="16"/>
      <c r="O10" s="19">
        <v>2.0099999999999998</v>
      </c>
      <c r="P10" s="19">
        <v>0.35</v>
      </c>
      <c r="Q10" s="19">
        <v>3</v>
      </c>
      <c r="R10" s="16"/>
      <c r="S10" s="19">
        <v>1.85</v>
      </c>
      <c r="T10" s="19">
        <v>0.35</v>
      </c>
      <c r="U10" s="19">
        <v>3.5</v>
      </c>
      <c r="V10" s="16"/>
      <c r="W10" s="19">
        <v>1.72</v>
      </c>
      <c r="X10" s="19">
        <v>0.35</v>
      </c>
      <c r="Y10" s="19">
        <v>4</v>
      </c>
      <c r="Z10" s="16"/>
      <c r="AA10" s="19">
        <v>1.62</v>
      </c>
      <c r="AB10" s="19">
        <v>0.35</v>
      </c>
      <c r="AC10" s="19">
        <v>4.5</v>
      </c>
      <c r="AD10" s="16"/>
      <c r="AE10" s="19">
        <v>1.54</v>
      </c>
      <c r="AF10" s="19">
        <v>0.35</v>
      </c>
      <c r="AG10" s="19">
        <v>5</v>
      </c>
      <c r="AH10" s="16"/>
      <c r="AI10" s="19">
        <v>1.47</v>
      </c>
      <c r="AJ10" s="19">
        <v>0.35</v>
      </c>
      <c r="AK10" s="19">
        <v>5.5</v>
      </c>
      <c r="AL10" s="16"/>
      <c r="AM10" s="19">
        <v>1.41</v>
      </c>
      <c r="AN10" s="19">
        <v>0.35</v>
      </c>
      <c r="AO10" s="19">
        <v>6</v>
      </c>
      <c r="AP10" s="16"/>
      <c r="AQ10" s="19">
        <v>1.36</v>
      </c>
      <c r="AR10" s="19">
        <v>0.35</v>
      </c>
      <c r="AS10" s="19">
        <v>6.5</v>
      </c>
      <c r="AT10" s="16"/>
      <c r="AU10" s="19">
        <v>1.32</v>
      </c>
      <c r="AV10" s="19">
        <v>0.35</v>
      </c>
      <c r="AW10" s="19">
        <v>7</v>
      </c>
      <c r="AX10" s="16"/>
      <c r="AY10" s="19">
        <v>1.28</v>
      </c>
      <c r="AZ10" s="19">
        <v>0.35</v>
      </c>
      <c r="BA10" s="19">
        <v>7.5</v>
      </c>
      <c r="BB10" s="16"/>
      <c r="BC10" s="19">
        <v>1.25</v>
      </c>
      <c r="BD10" s="19">
        <v>0.35</v>
      </c>
      <c r="BE10" s="19">
        <v>8</v>
      </c>
      <c r="BF10" s="16"/>
      <c r="BG10" s="19">
        <v>1.22</v>
      </c>
      <c r="BH10" s="19">
        <v>0.35</v>
      </c>
      <c r="BI10" s="19">
        <v>8.5</v>
      </c>
      <c r="BJ10" s="16"/>
      <c r="BK10" s="19">
        <v>1.2</v>
      </c>
      <c r="BL10" s="19">
        <v>0.35</v>
      </c>
      <c r="BM10" s="19">
        <v>9</v>
      </c>
    </row>
    <row r="11" spans="2:65">
      <c r="B11" s="19">
        <v>2.4500000000000002</v>
      </c>
      <c r="C11" s="19">
        <v>0.45</v>
      </c>
      <c r="D11" s="19">
        <v>1.5</v>
      </c>
      <c r="E11" s="16"/>
      <c r="F11" s="19">
        <v>2.0499999999999998</v>
      </c>
      <c r="G11" s="19">
        <v>0.45</v>
      </c>
      <c r="H11" s="19">
        <v>2</v>
      </c>
      <c r="I11" s="16"/>
      <c r="J11" s="19">
        <v>1.8</v>
      </c>
      <c r="K11" s="19">
        <v>0.45</v>
      </c>
      <c r="L11" s="19"/>
      <c r="M11" s="19">
        <v>2.5</v>
      </c>
      <c r="N11" s="16"/>
      <c r="O11" s="19">
        <v>1.63</v>
      </c>
      <c r="P11" s="19">
        <v>0.45</v>
      </c>
      <c r="Q11" s="19">
        <v>3</v>
      </c>
      <c r="R11" s="16"/>
      <c r="S11" s="19">
        <v>1.5</v>
      </c>
      <c r="T11" s="19">
        <v>0.45</v>
      </c>
      <c r="U11" s="19">
        <v>3.5</v>
      </c>
      <c r="V11" s="16"/>
      <c r="W11" s="19">
        <v>1.41</v>
      </c>
      <c r="X11" s="19">
        <v>0.45</v>
      </c>
      <c r="Y11" s="19">
        <v>4</v>
      </c>
      <c r="Z11" s="16"/>
      <c r="AA11" s="19">
        <v>1.34</v>
      </c>
      <c r="AB11" s="19">
        <v>0.45</v>
      </c>
      <c r="AC11" s="19">
        <v>4.5</v>
      </c>
      <c r="AD11" s="16"/>
      <c r="AE11" s="19">
        <v>1.28</v>
      </c>
      <c r="AF11" s="19">
        <v>0.45</v>
      </c>
      <c r="AG11" s="19">
        <v>5</v>
      </c>
      <c r="AH11" s="16"/>
      <c r="AI11" s="19">
        <v>1.23</v>
      </c>
      <c r="AJ11" s="19">
        <v>0.45</v>
      </c>
      <c r="AK11" s="19">
        <v>5.5</v>
      </c>
      <c r="AL11" s="16"/>
      <c r="AM11" s="19">
        <v>1.19</v>
      </c>
      <c r="AN11" s="19">
        <v>0.45</v>
      </c>
      <c r="AO11" s="19">
        <v>6</v>
      </c>
      <c r="AP11" s="16"/>
      <c r="AQ11" s="19">
        <v>1.1599999999999999</v>
      </c>
      <c r="AR11" s="19">
        <v>0.45</v>
      </c>
      <c r="AS11" s="19">
        <v>6.5</v>
      </c>
      <c r="AT11" s="16"/>
      <c r="AU11" s="19">
        <v>1.1399999999999999</v>
      </c>
      <c r="AV11" s="19">
        <v>0.45</v>
      </c>
      <c r="AW11" s="19">
        <v>7</v>
      </c>
      <c r="AX11" s="16"/>
      <c r="AY11" s="19">
        <v>1.1100000000000001</v>
      </c>
      <c r="AZ11" s="19">
        <v>0.45</v>
      </c>
      <c r="BA11" s="19">
        <v>7.5</v>
      </c>
      <c r="BB11" s="16"/>
      <c r="BC11" s="19">
        <v>1.1000000000000001</v>
      </c>
      <c r="BD11" s="19">
        <v>0.45</v>
      </c>
      <c r="BE11" s="19">
        <v>8</v>
      </c>
      <c r="BF11" s="16"/>
      <c r="BG11" s="19">
        <v>1.08</v>
      </c>
      <c r="BH11" s="19">
        <v>0.45</v>
      </c>
      <c r="BI11" s="19">
        <v>8.5</v>
      </c>
      <c r="BJ11" s="16"/>
      <c r="BK11" s="19">
        <v>1.07</v>
      </c>
      <c r="BL11" s="19">
        <v>0.45</v>
      </c>
      <c r="BM11" s="19">
        <v>9</v>
      </c>
    </row>
    <row r="12" spans="2:65">
      <c r="B12" s="19">
        <v>2.0499999999999998</v>
      </c>
      <c r="C12" s="19">
        <v>0.55000000000000004</v>
      </c>
      <c r="D12" s="19">
        <v>1.5</v>
      </c>
      <c r="E12" s="16"/>
      <c r="F12" s="19">
        <v>1.73</v>
      </c>
      <c r="G12" s="19">
        <v>0.55000000000000004</v>
      </c>
      <c r="H12" s="19">
        <v>2</v>
      </c>
      <c r="I12" s="16"/>
      <c r="J12" s="19">
        <v>1.53</v>
      </c>
      <c r="K12" s="19">
        <v>0.55000000000000004</v>
      </c>
      <c r="L12" s="19"/>
      <c r="M12" s="19">
        <v>2.5</v>
      </c>
      <c r="N12" s="16"/>
      <c r="O12" s="19">
        <v>1.4</v>
      </c>
      <c r="P12" s="19">
        <v>0.55000000000000004</v>
      </c>
      <c r="Q12" s="19">
        <v>3</v>
      </c>
      <c r="R12" s="16"/>
      <c r="S12" s="19">
        <v>1.31</v>
      </c>
      <c r="T12" s="19">
        <v>0.55000000000000004</v>
      </c>
      <c r="U12" s="19">
        <v>3.5</v>
      </c>
      <c r="V12" s="16"/>
      <c r="W12" s="19">
        <v>1.24</v>
      </c>
      <c r="X12" s="19">
        <v>0.55000000000000004</v>
      </c>
      <c r="Y12" s="19">
        <v>4</v>
      </c>
      <c r="Z12" s="16"/>
      <c r="AA12" s="19">
        <v>1.19</v>
      </c>
      <c r="AB12" s="19">
        <v>0.55000000000000004</v>
      </c>
      <c r="AC12" s="19">
        <v>4.5</v>
      </c>
      <c r="AD12" s="16"/>
      <c r="AE12" s="19">
        <v>1.1499999999999999</v>
      </c>
      <c r="AF12" s="19">
        <v>0.55000000000000004</v>
      </c>
      <c r="AG12" s="19">
        <v>5</v>
      </c>
      <c r="AH12" s="16"/>
      <c r="AI12" s="19">
        <v>1.1200000000000001</v>
      </c>
      <c r="AJ12" s="19">
        <v>0.55000000000000004</v>
      </c>
      <c r="AK12" s="19">
        <v>5.5</v>
      </c>
      <c r="AL12" s="16"/>
      <c r="AM12" s="19">
        <v>1.0900000000000001</v>
      </c>
      <c r="AN12" s="19">
        <v>0.55000000000000004</v>
      </c>
      <c r="AO12" s="19">
        <v>6</v>
      </c>
      <c r="AP12" s="16"/>
      <c r="AQ12" s="19">
        <v>1.08</v>
      </c>
      <c r="AR12" s="19">
        <v>0.55000000000000004</v>
      </c>
      <c r="AS12" s="19">
        <v>6.5</v>
      </c>
      <c r="AT12" s="16"/>
      <c r="AU12" s="19">
        <v>1.06</v>
      </c>
      <c r="AV12" s="19">
        <v>0.55000000000000004</v>
      </c>
      <c r="AW12" s="19">
        <v>7</v>
      </c>
      <c r="AX12" s="16"/>
      <c r="AY12" s="19">
        <v>1.05</v>
      </c>
      <c r="AZ12" s="19">
        <v>0.55000000000000004</v>
      </c>
      <c r="BA12" s="19">
        <v>7.5</v>
      </c>
      <c r="BB12" s="16"/>
      <c r="BC12" s="19">
        <v>1.04</v>
      </c>
      <c r="BD12" s="19">
        <v>0.55000000000000004</v>
      </c>
      <c r="BE12" s="19">
        <v>8</v>
      </c>
      <c r="BF12" s="16"/>
      <c r="BG12" s="19">
        <v>1.04</v>
      </c>
      <c r="BH12" s="19">
        <v>0.55000000000000004</v>
      </c>
      <c r="BI12" s="19">
        <v>8.5</v>
      </c>
      <c r="BJ12" s="16"/>
      <c r="BK12" s="19">
        <v>1.03</v>
      </c>
      <c r="BL12" s="19">
        <v>0.55000000000000004</v>
      </c>
      <c r="BM12" s="19">
        <v>9</v>
      </c>
    </row>
    <row r="13" spans="2:65">
      <c r="B13" s="19">
        <v>1.78</v>
      </c>
      <c r="C13" s="19">
        <v>0.65</v>
      </c>
      <c r="D13" s="19">
        <v>1.5</v>
      </c>
      <c r="E13" s="16"/>
      <c r="F13" s="19">
        <v>1.52</v>
      </c>
      <c r="G13" s="19">
        <v>0.65</v>
      </c>
      <c r="H13" s="19">
        <v>2</v>
      </c>
      <c r="I13" s="16"/>
      <c r="J13" s="19">
        <v>1.36</v>
      </c>
      <c r="K13" s="19">
        <v>0.65</v>
      </c>
      <c r="L13" s="19"/>
      <c r="M13" s="19">
        <v>2.5</v>
      </c>
      <c r="N13" s="16"/>
      <c r="O13" s="19">
        <v>1.26</v>
      </c>
      <c r="P13" s="19">
        <v>0.65</v>
      </c>
      <c r="Q13" s="19">
        <v>3</v>
      </c>
      <c r="R13" s="16"/>
      <c r="S13" s="19">
        <v>1.19</v>
      </c>
      <c r="T13" s="19">
        <v>0.65</v>
      </c>
      <c r="U13" s="19">
        <v>3.5</v>
      </c>
      <c r="V13" s="16"/>
      <c r="W13" s="19">
        <v>1.1399999999999999</v>
      </c>
      <c r="X13" s="19">
        <v>0.65</v>
      </c>
      <c r="Y13" s="19">
        <v>4</v>
      </c>
      <c r="Z13" s="16"/>
      <c r="AA13" s="19">
        <v>1.1100000000000001</v>
      </c>
      <c r="AB13" s="19">
        <v>0.65</v>
      </c>
      <c r="AC13" s="19">
        <v>4.5</v>
      </c>
      <c r="AD13" s="16"/>
      <c r="AE13" s="19">
        <v>1.08</v>
      </c>
      <c r="AF13" s="19">
        <v>0.65</v>
      </c>
      <c r="AG13" s="19">
        <v>5</v>
      </c>
      <c r="AH13" s="16"/>
      <c r="AI13" s="19">
        <v>1.07</v>
      </c>
      <c r="AJ13" s="19">
        <v>0.65</v>
      </c>
      <c r="AK13" s="19">
        <v>5.5</v>
      </c>
      <c r="AL13" s="16"/>
      <c r="AM13" s="19">
        <v>1.05</v>
      </c>
      <c r="AN13" s="19">
        <v>0.65</v>
      </c>
      <c r="AO13" s="19">
        <v>6</v>
      </c>
      <c r="AP13" s="16"/>
      <c r="AQ13" s="19">
        <v>1.04</v>
      </c>
      <c r="AR13" s="19">
        <v>0.65</v>
      </c>
      <c r="AS13" s="19">
        <v>6.5</v>
      </c>
      <c r="AT13" s="16"/>
      <c r="AU13" s="19">
        <v>1.04</v>
      </c>
      <c r="AV13" s="19">
        <v>0.65</v>
      </c>
      <c r="AW13" s="19">
        <v>7</v>
      </c>
      <c r="AX13" s="16"/>
      <c r="AY13" s="19">
        <v>1.03</v>
      </c>
      <c r="AZ13" s="19">
        <v>0.65</v>
      </c>
      <c r="BA13" s="19">
        <v>7.5</v>
      </c>
      <c r="BB13" s="16"/>
      <c r="BC13" s="19">
        <v>1.03</v>
      </c>
      <c r="BD13" s="19">
        <v>0.65</v>
      </c>
      <c r="BE13" s="19">
        <v>8</v>
      </c>
      <c r="BF13" s="16"/>
      <c r="BG13" s="19">
        <v>1.02</v>
      </c>
      <c r="BH13" s="19">
        <v>0.65</v>
      </c>
      <c r="BI13" s="19">
        <v>8.5</v>
      </c>
      <c r="BJ13" s="16"/>
      <c r="BK13" s="19">
        <v>1.02</v>
      </c>
      <c r="BL13" s="19">
        <v>0.65</v>
      </c>
      <c r="BM13" s="19">
        <v>9</v>
      </c>
    </row>
    <row r="14" spans="2:65">
      <c r="B14" s="19">
        <v>1.6</v>
      </c>
      <c r="C14" s="19">
        <v>0.75</v>
      </c>
      <c r="D14" s="19">
        <v>1.5</v>
      </c>
      <c r="E14" s="16"/>
      <c r="F14" s="19">
        <v>1.38</v>
      </c>
      <c r="G14" s="19">
        <v>0.75</v>
      </c>
      <c r="H14" s="19">
        <v>2</v>
      </c>
      <c r="I14" s="16"/>
      <c r="J14" s="19">
        <v>1.25</v>
      </c>
      <c r="K14" s="19">
        <v>0.75</v>
      </c>
      <c r="L14" s="19"/>
      <c r="M14" s="19">
        <v>2.5</v>
      </c>
      <c r="N14" s="16"/>
      <c r="O14" s="19">
        <v>1.17</v>
      </c>
      <c r="P14" s="19">
        <v>0.75</v>
      </c>
      <c r="Q14" s="19">
        <v>3</v>
      </c>
      <c r="R14" s="16"/>
      <c r="S14" s="19">
        <v>1.1200000000000001</v>
      </c>
      <c r="T14" s="19">
        <v>0.75</v>
      </c>
      <c r="U14" s="19">
        <v>3.5</v>
      </c>
      <c r="V14" s="16"/>
      <c r="W14" s="19">
        <v>1.0900000000000001</v>
      </c>
      <c r="X14" s="19">
        <v>0.75</v>
      </c>
      <c r="Y14" s="19">
        <v>4</v>
      </c>
      <c r="Z14" s="16"/>
      <c r="AA14" s="19">
        <v>1.07</v>
      </c>
      <c r="AB14" s="19">
        <v>0.75</v>
      </c>
      <c r="AC14" s="19">
        <v>4.5</v>
      </c>
      <c r="AD14" s="16"/>
      <c r="AE14" s="19">
        <v>1.05</v>
      </c>
      <c r="AF14" s="19">
        <v>0.75</v>
      </c>
      <c r="AG14" s="19">
        <v>5</v>
      </c>
      <c r="AH14" s="16"/>
      <c r="AI14" s="19">
        <v>1.04</v>
      </c>
      <c r="AJ14" s="19">
        <v>0.75</v>
      </c>
      <c r="AK14" s="19">
        <v>5.5</v>
      </c>
      <c r="AL14" s="16"/>
      <c r="AM14" s="19">
        <v>1.03</v>
      </c>
      <c r="AN14" s="19">
        <v>0.75</v>
      </c>
      <c r="AO14" s="19">
        <v>6</v>
      </c>
      <c r="AP14" s="16"/>
      <c r="AQ14" s="19">
        <v>1.03</v>
      </c>
      <c r="AR14" s="19">
        <v>0.75</v>
      </c>
      <c r="AS14" s="19">
        <v>6.5</v>
      </c>
      <c r="AT14" s="16"/>
      <c r="AU14" s="19">
        <v>1.02</v>
      </c>
      <c r="AV14" s="19">
        <v>0.75</v>
      </c>
      <c r="AW14" s="19">
        <v>7</v>
      </c>
      <c r="AX14" s="16"/>
      <c r="AY14" s="19">
        <v>1.02</v>
      </c>
      <c r="AZ14" s="19">
        <v>0.75</v>
      </c>
      <c r="BA14" s="19">
        <v>7.5</v>
      </c>
      <c r="BB14" s="16"/>
      <c r="BC14" s="19">
        <v>1.02</v>
      </c>
      <c r="BD14" s="19">
        <v>0.75</v>
      </c>
      <c r="BE14" s="19">
        <v>8</v>
      </c>
      <c r="BF14" s="16"/>
      <c r="BG14" s="19">
        <v>1.02</v>
      </c>
      <c r="BH14" s="19">
        <v>0.75</v>
      </c>
      <c r="BI14" s="19">
        <v>8.5</v>
      </c>
      <c r="BJ14" s="16"/>
      <c r="BK14" s="19">
        <v>1.01</v>
      </c>
      <c r="BL14" s="19">
        <v>0.75</v>
      </c>
      <c r="BM14" s="19">
        <v>9</v>
      </c>
    </row>
    <row r="15" spans="2:65">
      <c r="B15" s="19">
        <v>1.46</v>
      </c>
      <c r="C15" s="19">
        <v>0.85</v>
      </c>
      <c r="D15" s="19">
        <v>1.5</v>
      </c>
      <c r="E15" s="16"/>
      <c r="F15" s="19">
        <v>1.28</v>
      </c>
      <c r="G15" s="19">
        <v>0.85</v>
      </c>
      <c r="H15" s="19">
        <v>2</v>
      </c>
      <c r="I15" s="16"/>
      <c r="J15" s="19">
        <v>1.18</v>
      </c>
      <c r="K15" s="19">
        <v>0.85</v>
      </c>
      <c r="L15" s="19"/>
      <c r="M15" s="19">
        <v>2.5</v>
      </c>
      <c r="N15" s="16"/>
      <c r="O15" s="19">
        <v>1.1200000000000001</v>
      </c>
      <c r="P15" s="19">
        <v>0.85</v>
      </c>
      <c r="Q15" s="19">
        <v>3</v>
      </c>
      <c r="R15" s="16"/>
      <c r="S15" s="19">
        <v>1.0900000000000001</v>
      </c>
      <c r="T15" s="19">
        <v>0.85</v>
      </c>
      <c r="U15" s="19">
        <v>3.5</v>
      </c>
      <c r="V15" s="16"/>
      <c r="W15" s="19">
        <v>1.06</v>
      </c>
      <c r="X15" s="19">
        <v>0.85</v>
      </c>
      <c r="Y15" s="19">
        <v>4</v>
      </c>
      <c r="Z15" s="16"/>
      <c r="AA15" s="19">
        <v>1.05</v>
      </c>
      <c r="AB15" s="19">
        <v>0.85</v>
      </c>
      <c r="AC15" s="19">
        <v>4.5</v>
      </c>
      <c r="AD15" s="16"/>
      <c r="AE15" s="19">
        <v>1.04</v>
      </c>
      <c r="AF15" s="19">
        <v>0.85</v>
      </c>
      <c r="AG15" s="19">
        <v>5</v>
      </c>
      <c r="AH15" s="16"/>
      <c r="AI15" s="19">
        <v>1.03</v>
      </c>
      <c r="AJ15" s="19">
        <v>0.85</v>
      </c>
      <c r="AK15" s="19">
        <v>5.5</v>
      </c>
      <c r="AL15" s="16"/>
      <c r="AM15" s="19">
        <v>1.02</v>
      </c>
      <c r="AN15" s="19">
        <v>0.85</v>
      </c>
      <c r="AO15" s="19">
        <v>6</v>
      </c>
      <c r="AP15" s="16"/>
      <c r="AQ15" s="19">
        <v>1.02</v>
      </c>
      <c r="AR15" s="19">
        <v>0.85</v>
      </c>
      <c r="AS15" s="19">
        <v>6.5</v>
      </c>
      <c r="AT15" s="16"/>
      <c r="AU15" s="19">
        <v>1.02</v>
      </c>
      <c r="AV15" s="19">
        <v>0.85</v>
      </c>
      <c r="AW15" s="19">
        <v>7</v>
      </c>
      <c r="AX15" s="16"/>
      <c r="AY15" s="19">
        <v>1.02</v>
      </c>
      <c r="AZ15" s="19">
        <v>0.85</v>
      </c>
      <c r="BA15" s="19">
        <v>7.5</v>
      </c>
      <c r="BB15" s="16"/>
      <c r="BC15" s="19">
        <v>1.01</v>
      </c>
      <c r="BD15" s="19">
        <v>0.85</v>
      </c>
      <c r="BE15" s="19">
        <v>8</v>
      </c>
      <c r="BF15" s="16"/>
      <c r="BG15" s="19">
        <v>1.01</v>
      </c>
      <c r="BH15" s="19">
        <v>0.85</v>
      </c>
      <c r="BI15" s="19">
        <v>8.5</v>
      </c>
      <c r="BJ15" s="16"/>
      <c r="BK15" s="19">
        <v>1.01</v>
      </c>
      <c r="BL15" s="19">
        <v>0.85</v>
      </c>
      <c r="BM15" s="19">
        <v>9</v>
      </c>
    </row>
    <row r="16" spans="2:65">
      <c r="B16" s="19">
        <v>1.36</v>
      </c>
      <c r="C16" s="19">
        <v>0.95</v>
      </c>
      <c r="D16" s="19">
        <v>1.5</v>
      </c>
      <c r="E16" s="16"/>
      <c r="F16" s="19">
        <v>1.21</v>
      </c>
      <c r="G16" s="19">
        <v>0.95</v>
      </c>
      <c r="H16" s="19">
        <v>2</v>
      </c>
      <c r="I16" s="16"/>
      <c r="J16" s="19">
        <v>1.1299999999999999</v>
      </c>
      <c r="K16" s="19">
        <v>0.95</v>
      </c>
      <c r="L16" s="19"/>
      <c r="M16" s="19">
        <v>2.5</v>
      </c>
      <c r="N16" s="16"/>
      <c r="O16" s="19">
        <v>1.0900000000000001</v>
      </c>
      <c r="P16" s="19">
        <v>0.95</v>
      </c>
      <c r="Q16" s="19">
        <v>3</v>
      </c>
      <c r="R16" s="16"/>
      <c r="S16" s="19">
        <v>1.06</v>
      </c>
      <c r="T16" s="19">
        <v>0.95</v>
      </c>
      <c r="U16" s="19">
        <v>3.5</v>
      </c>
      <c r="V16" s="16"/>
      <c r="W16" s="19">
        <v>1.05</v>
      </c>
      <c r="X16" s="19">
        <v>0.95</v>
      </c>
      <c r="Y16" s="19">
        <v>4</v>
      </c>
      <c r="Z16" s="16"/>
      <c r="AA16" s="19">
        <v>1.04</v>
      </c>
      <c r="AB16" s="19">
        <v>0.95</v>
      </c>
      <c r="AC16" s="19">
        <v>4.5</v>
      </c>
      <c r="AD16" s="16"/>
      <c r="AE16" s="19">
        <v>1.03</v>
      </c>
      <c r="AF16" s="19">
        <v>0.95</v>
      </c>
      <c r="AG16" s="19">
        <v>5</v>
      </c>
      <c r="AH16" s="16"/>
      <c r="AI16" s="19">
        <v>1.02</v>
      </c>
      <c r="AJ16" s="19">
        <v>0.95</v>
      </c>
      <c r="AK16" s="19">
        <v>5.5</v>
      </c>
      <c r="AL16" s="16"/>
      <c r="AM16" s="19">
        <v>1.02</v>
      </c>
      <c r="AN16" s="19">
        <v>0.95</v>
      </c>
      <c r="AO16" s="19">
        <v>6</v>
      </c>
      <c r="AP16" s="16"/>
      <c r="AQ16" s="19">
        <v>1.02</v>
      </c>
      <c r="AR16" s="19">
        <v>0.95</v>
      </c>
      <c r="AS16" s="19">
        <v>6.5</v>
      </c>
      <c r="AT16" s="16"/>
      <c r="AU16" s="19">
        <v>1.01</v>
      </c>
      <c r="AV16" s="19">
        <v>0.95</v>
      </c>
      <c r="AW16" s="19">
        <v>7</v>
      </c>
      <c r="AX16" s="16"/>
      <c r="AY16" s="19">
        <v>1.01</v>
      </c>
      <c r="AZ16" s="19">
        <v>0.95</v>
      </c>
      <c r="BA16" s="19">
        <v>7.5</v>
      </c>
      <c r="BB16" s="16"/>
      <c r="BC16" s="19">
        <v>1.01</v>
      </c>
      <c r="BD16" s="19">
        <v>0.95</v>
      </c>
      <c r="BE16" s="19">
        <v>8</v>
      </c>
      <c r="BF16" s="16"/>
      <c r="BG16" s="19">
        <v>1.01</v>
      </c>
      <c r="BH16" s="19">
        <v>0.95</v>
      </c>
      <c r="BI16" s="19">
        <v>8.5</v>
      </c>
      <c r="BJ16" s="16"/>
      <c r="BK16" s="19">
        <v>1.01</v>
      </c>
      <c r="BL16" s="19">
        <v>0.95</v>
      </c>
      <c r="BM16" s="19">
        <v>9</v>
      </c>
    </row>
    <row r="17" spans="2:81">
      <c r="B17" s="19">
        <v>1.29</v>
      </c>
      <c r="C17" s="19">
        <v>1.05</v>
      </c>
      <c r="D17" s="19">
        <v>1.5</v>
      </c>
      <c r="E17" s="16"/>
      <c r="F17" s="19">
        <v>1.1599999999999999</v>
      </c>
      <c r="G17" s="19">
        <v>1.05</v>
      </c>
      <c r="H17" s="19">
        <v>2</v>
      </c>
      <c r="I17" s="16"/>
      <c r="J17" s="19">
        <v>1.1000000000000001</v>
      </c>
      <c r="K17" s="19">
        <v>1.05</v>
      </c>
      <c r="L17" s="19"/>
      <c r="M17" s="19">
        <v>2.5</v>
      </c>
      <c r="N17" s="16"/>
      <c r="O17" s="19">
        <v>1.07</v>
      </c>
      <c r="P17" s="19">
        <v>1.05</v>
      </c>
      <c r="Q17" s="19">
        <v>3</v>
      </c>
      <c r="R17" s="16"/>
      <c r="S17" s="19">
        <v>1.05</v>
      </c>
      <c r="T17" s="19">
        <v>1.05</v>
      </c>
      <c r="U17" s="19">
        <v>3.5</v>
      </c>
      <c r="V17" s="16"/>
      <c r="W17" s="19">
        <v>1.04</v>
      </c>
      <c r="X17" s="19">
        <v>1.05</v>
      </c>
      <c r="Y17" s="19">
        <v>4</v>
      </c>
      <c r="Z17" s="16"/>
      <c r="AA17" s="19">
        <v>1.03</v>
      </c>
      <c r="AB17" s="19">
        <v>1.05</v>
      </c>
      <c r="AC17" s="19">
        <v>4.5</v>
      </c>
      <c r="AD17" s="16"/>
      <c r="AE17" s="19">
        <v>1.02</v>
      </c>
      <c r="AF17" s="19">
        <v>1.05</v>
      </c>
      <c r="AG17" s="19">
        <v>5</v>
      </c>
      <c r="AH17" s="16"/>
      <c r="AI17" s="19">
        <v>1.02</v>
      </c>
      <c r="AJ17" s="19">
        <v>1.05</v>
      </c>
      <c r="AK17" s="19">
        <v>5.5</v>
      </c>
      <c r="AL17" s="16"/>
      <c r="AM17" s="19">
        <v>1.01</v>
      </c>
      <c r="AN17" s="19">
        <v>1.05</v>
      </c>
      <c r="AO17" s="19">
        <v>6</v>
      </c>
      <c r="AP17" s="16"/>
      <c r="AQ17" s="19">
        <v>1.01</v>
      </c>
      <c r="AR17" s="19">
        <v>1.05</v>
      </c>
      <c r="AS17" s="19">
        <v>6.5</v>
      </c>
      <c r="AT17" s="16"/>
      <c r="AU17" s="19">
        <v>1.01</v>
      </c>
      <c r="AV17" s="19">
        <v>1.05</v>
      </c>
      <c r="AW17" s="19">
        <v>7</v>
      </c>
      <c r="AX17" s="16"/>
      <c r="AY17" s="19">
        <v>1.01</v>
      </c>
      <c r="AZ17" s="19">
        <v>1.05</v>
      </c>
      <c r="BA17" s="19">
        <v>7.5</v>
      </c>
      <c r="BB17" s="16"/>
      <c r="BC17" s="19">
        <v>1.01</v>
      </c>
      <c r="BD17" s="19">
        <v>1.05</v>
      </c>
      <c r="BE17" s="19">
        <v>8</v>
      </c>
      <c r="BF17" s="16"/>
      <c r="BG17" s="19">
        <v>1.01</v>
      </c>
      <c r="BH17" s="19">
        <v>1.05</v>
      </c>
      <c r="BI17" s="19">
        <v>8.5</v>
      </c>
      <c r="BJ17" s="16"/>
      <c r="BK17" s="19">
        <v>1.01</v>
      </c>
      <c r="BL17" s="19">
        <v>1.05</v>
      </c>
      <c r="BM17" s="19">
        <v>9</v>
      </c>
    </row>
    <row r="18" spans="2:81">
      <c r="B18" s="19">
        <v>1.23</v>
      </c>
      <c r="C18" s="19">
        <v>1.1499999999999999</v>
      </c>
      <c r="D18" s="19">
        <v>1.5</v>
      </c>
      <c r="E18" s="16"/>
      <c r="F18" s="19">
        <v>1.1299999999999999</v>
      </c>
      <c r="G18" s="19">
        <v>1.1499999999999999</v>
      </c>
      <c r="H18" s="19">
        <v>2</v>
      </c>
      <c r="I18" s="16"/>
      <c r="J18" s="19">
        <v>1.08</v>
      </c>
      <c r="K18" s="19">
        <v>1.1499999999999999</v>
      </c>
      <c r="L18" s="19"/>
      <c r="M18" s="19">
        <v>2.5</v>
      </c>
      <c r="N18" s="16"/>
      <c r="O18" s="19">
        <v>1.05</v>
      </c>
      <c r="P18" s="19">
        <v>1.1499999999999999</v>
      </c>
      <c r="Q18" s="19">
        <v>3</v>
      </c>
      <c r="R18" s="16"/>
      <c r="S18" s="19">
        <v>1.04</v>
      </c>
      <c r="T18" s="19">
        <v>1.1499999999999999</v>
      </c>
      <c r="U18" s="19">
        <v>3.5</v>
      </c>
      <c r="V18" s="16"/>
      <c r="W18" s="19">
        <v>1.03</v>
      </c>
      <c r="X18" s="19">
        <v>1.1499999999999999</v>
      </c>
      <c r="Y18" s="19">
        <v>4</v>
      </c>
      <c r="Z18" s="16"/>
      <c r="AA18" s="19">
        <v>1.02</v>
      </c>
      <c r="AB18" s="19">
        <v>1.1499999999999999</v>
      </c>
      <c r="AC18" s="19">
        <v>4.5</v>
      </c>
      <c r="AD18" s="16"/>
      <c r="AE18" s="19">
        <v>1.02</v>
      </c>
      <c r="AF18" s="19">
        <v>1.1499999999999999</v>
      </c>
      <c r="AG18" s="19">
        <v>5</v>
      </c>
      <c r="AH18" s="16"/>
      <c r="AI18" s="19">
        <v>1.01</v>
      </c>
      <c r="AJ18" s="19">
        <v>1.1499999999999999</v>
      </c>
      <c r="AK18" s="19">
        <v>5.5</v>
      </c>
      <c r="AL18" s="16"/>
      <c r="AM18" s="19">
        <v>1.01</v>
      </c>
      <c r="AN18" s="19">
        <v>1.1499999999999999</v>
      </c>
      <c r="AO18" s="19">
        <v>6</v>
      </c>
      <c r="AP18" s="16"/>
      <c r="AQ18" s="19">
        <v>1.01</v>
      </c>
      <c r="AR18" s="19">
        <v>1.1499999999999999</v>
      </c>
      <c r="AS18" s="19">
        <v>6.5</v>
      </c>
      <c r="AT18" s="16"/>
      <c r="AU18" s="19">
        <v>1.01</v>
      </c>
      <c r="AV18" s="19">
        <v>1.1499999999999999</v>
      </c>
      <c r="AW18" s="19">
        <v>7</v>
      </c>
      <c r="AX18" s="16"/>
      <c r="AY18" s="19">
        <v>1.01</v>
      </c>
      <c r="AZ18" s="19">
        <v>1.1499999999999999</v>
      </c>
      <c r="BA18" s="19">
        <v>7.5</v>
      </c>
      <c r="BB18" s="16"/>
      <c r="BC18" s="19">
        <v>1.01</v>
      </c>
      <c r="BD18" s="19">
        <v>1.1499999999999999</v>
      </c>
      <c r="BE18" s="19">
        <v>8</v>
      </c>
      <c r="BF18" s="16"/>
      <c r="BG18" s="19">
        <v>1.01</v>
      </c>
      <c r="BH18" s="19">
        <v>1.1499999999999999</v>
      </c>
      <c r="BI18" s="19">
        <v>8.5</v>
      </c>
      <c r="BJ18" s="16"/>
      <c r="BK18" s="19">
        <v>1.01</v>
      </c>
      <c r="BL18" s="19">
        <v>1.1499999999999999</v>
      </c>
      <c r="BM18" s="19">
        <v>9</v>
      </c>
    </row>
    <row r="19" spans="2:81">
      <c r="B19" s="19">
        <v>1.19</v>
      </c>
      <c r="C19" s="19">
        <v>1.25</v>
      </c>
      <c r="D19" s="19">
        <v>1.5</v>
      </c>
      <c r="E19" s="16"/>
      <c r="F19" s="19">
        <v>1.1100000000000001</v>
      </c>
      <c r="G19" s="19">
        <v>1.25</v>
      </c>
      <c r="H19" s="19">
        <v>2</v>
      </c>
      <c r="I19" s="16"/>
      <c r="J19" s="19">
        <v>1.07</v>
      </c>
      <c r="K19" s="19">
        <v>1.25</v>
      </c>
      <c r="L19" s="19"/>
      <c r="M19" s="19">
        <v>2.5</v>
      </c>
      <c r="N19" s="16"/>
      <c r="O19" s="19">
        <v>1.04</v>
      </c>
      <c r="P19" s="19">
        <v>1.25</v>
      </c>
      <c r="Q19" s="19">
        <v>3</v>
      </c>
      <c r="R19" s="16"/>
      <c r="S19" s="19">
        <v>1.03</v>
      </c>
      <c r="T19" s="19">
        <v>1.25</v>
      </c>
      <c r="U19" s="19">
        <v>3.5</v>
      </c>
      <c r="V19" s="16"/>
      <c r="W19" s="19">
        <v>1.02</v>
      </c>
      <c r="X19" s="19">
        <v>1.25</v>
      </c>
      <c r="Y19" s="19">
        <v>4</v>
      </c>
      <c r="Z19" s="16"/>
      <c r="AA19" s="19">
        <v>1.02</v>
      </c>
      <c r="AB19" s="19">
        <v>1.25</v>
      </c>
      <c r="AC19" s="19">
        <v>4.5</v>
      </c>
      <c r="AD19" s="16"/>
      <c r="AE19" s="19">
        <v>1.01</v>
      </c>
      <c r="AF19" s="19">
        <v>1.25</v>
      </c>
      <c r="AG19" s="19">
        <v>5</v>
      </c>
      <c r="AH19" s="16"/>
      <c r="AI19" s="19">
        <v>1.01</v>
      </c>
      <c r="AJ19" s="19">
        <v>1.25</v>
      </c>
      <c r="AK19" s="19">
        <v>5.5</v>
      </c>
      <c r="AL19" s="16"/>
      <c r="AM19" s="19">
        <v>1.01</v>
      </c>
      <c r="AN19" s="19">
        <v>1.25</v>
      </c>
      <c r="AO19" s="19">
        <v>6</v>
      </c>
      <c r="AP19" s="16"/>
      <c r="AQ19" s="19">
        <v>1.01</v>
      </c>
      <c r="AR19" s="19">
        <v>1.25</v>
      </c>
      <c r="AS19" s="19">
        <v>6.5</v>
      </c>
      <c r="AT19" s="16"/>
      <c r="AU19" s="19">
        <v>1.01</v>
      </c>
      <c r="AV19" s="19">
        <v>1.25</v>
      </c>
      <c r="AW19" s="19">
        <v>7</v>
      </c>
      <c r="AX19" s="16"/>
      <c r="AY19" s="19">
        <v>1.01</v>
      </c>
      <c r="AZ19" s="19">
        <v>1.25</v>
      </c>
      <c r="BA19" s="19">
        <v>7.5</v>
      </c>
      <c r="BB19" s="16"/>
      <c r="BC19" s="19">
        <v>1.01</v>
      </c>
      <c r="BD19" s="19">
        <v>1.25</v>
      </c>
      <c r="BE19" s="19">
        <v>8</v>
      </c>
      <c r="BF19" s="16"/>
      <c r="BG19" s="19">
        <v>1</v>
      </c>
      <c r="BH19" s="19">
        <v>1.25</v>
      </c>
      <c r="BI19" s="19">
        <v>8.5</v>
      </c>
      <c r="BJ19" s="16"/>
      <c r="BK19" s="19">
        <v>1</v>
      </c>
      <c r="BL19" s="19">
        <v>1.25</v>
      </c>
      <c r="BM19" s="19">
        <v>9</v>
      </c>
    </row>
    <row r="20" spans="2:81">
      <c r="B20" s="19">
        <v>1.1599999999999999</v>
      </c>
      <c r="C20" s="19">
        <v>1.35</v>
      </c>
      <c r="D20" s="19">
        <v>1.5</v>
      </c>
      <c r="E20" s="16"/>
      <c r="F20" s="19">
        <v>1.0900000000000001</v>
      </c>
      <c r="G20" s="19">
        <v>1.35</v>
      </c>
      <c r="H20" s="19">
        <v>2</v>
      </c>
      <c r="I20" s="16"/>
      <c r="J20" s="19">
        <v>1.05</v>
      </c>
      <c r="K20" s="19">
        <v>1.35</v>
      </c>
      <c r="L20" s="19"/>
      <c r="M20" s="19">
        <v>2.5</v>
      </c>
      <c r="N20" s="16"/>
      <c r="O20" s="19">
        <v>1.04</v>
      </c>
      <c r="P20" s="19">
        <v>1.35</v>
      </c>
      <c r="Q20" s="19">
        <v>3</v>
      </c>
      <c r="R20" s="16"/>
      <c r="S20" s="19">
        <v>1.03</v>
      </c>
      <c r="T20" s="19">
        <v>1.35</v>
      </c>
      <c r="U20" s="19">
        <v>3.5</v>
      </c>
      <c r="V20" s="16"/>
      <c r="W20" s="19">
        <v>1.02</v>
      </c>
      <c r="X20" s="19">
        <v>1.35</v>
      </c>
      <c r="Y20" s="19">
        <v>4</v>
      </c>
      <c r="Z20" s="16"/>
      <c r="AA20" s="19">
        <v>1.02</v>
      </c>
      <c r="AB20" s="19">
        <v>1.35</v>
      </c>
      <c r="AC20" s="19">
        <v>4.5</v>
      </c>
      <c r="AD20" s="16"/>
      <c r="AE20" s="19">
        <v>1.01</v>
      </c>
      <c r="AF20" s="19">
        <v>1.35</v>
      </c>
      <c r="AG20" s="19">
        <v>5</v>
      </c>
      <c r="AH20" s="16"/>
      <c r="AI20" s="19">
        <v>1.01</v>
      </c>
      <c r="AJ20" s="19">
        <v>1.35</v>
      </c>
      <c r="AK20" s="19">
        <v>5.5</v>
      </c>
      <c r="AL20" s="16"/>
      <c r="AM20" s="19">
        <v>1.01</v>
      </c>
      <c r="AN20" s="19">
        <v>1.35</v>
      </c>
      <c r="AO20" s="19">
        <v>6</v>
      </c>
      <c r="AP20" s="16"/>
      <c r="AQ20" s="19">
        <v>1.01</v>
      </c>
      <c r="AR20" s="19">
        <v>1.35</v>
      </c>
      <c r="AS20" s="19">
        <v>6.5</v>
      </c>
      <c r="AT20" s="16"/>
      <c r="AU20" s="19">
        <v>1.01</v>
      </c>
      <c r="AV20" s="19">
        <v>1.35</v>
      </c>
      <c r="AW20" s="19">
        <v>7</v>
      </c>
      <c r="AX20" s="16"/>
      <c r="AY20" s="19">
        <v>1.01</v>
      </c>
      <c r="AZ20" s="19">
        <v>1.35</v>
      </c>
      <c r="BA20" s="19">
        <v>7.5</v>
      </c>
      <c r="BB20" s="16"/>
      <c r="BC20" s="19">
        <v>1</v>
      </c>
      <c r="BD20" s="19">
        <v>1.35</v>
      </c>
      <c r="BE20" s="19">
        <v>8</v>
      </c>
      <c r="BF20" s="16"/>
      <c r="BG20" s="19">
        <v>1</v>
      </c>
      <c r="BH20" s="19">
        <v>1.35</v>
      </c>
      <c r="BI20" s="19">
        <v>8.5</v>
      </c>
      <c r="BJ20" s="16"/>
      <c r="BK20" s="19">
        <v>1</v>
      </c>
      <c r="BL20" s="19">
        <v>1.35</v>
      </c>
      <c r="BM20" s="19">
        <v>9</v>
      </c>
    </row>
    <row r="21" spans="2:81">
      <c r="B21" s="19">
        <v>1.1299999999999999</v>
      </c>
      <c r="C21" s="19">
        <v>1.45</v>
      </c>
      <c r="D21" s="19">
        <v>1.5</v>
      </c>
      <c r="E21" s="16"/>
      <c r="F21" s="19">
        <v>1.07</v>
      </c>
      <c r="G21" s="19">
        <v>1.45</v>
      </c>
      <c r="H21" s="19">
        <v>2</v>
      </c>
      <c r="I21" s="16"/>
      <c r="J21" s="19">
        <v>1.05</v>
      </c>
      <c r="K21" s="19">
        <v>1.45</v>
      </c>
      <c r="L21" s="19"/>
      <c r="M21" s="19">
        <v>2.5</v>
      </c>
      <c r="N21" s="16"/>
      <c r="O21" s="19">
        <v>1.03</v>
      </c>
      <c r="P21" s="19">
        <v>1.45</v>
      </c>
      <c r="Q21" s="19">
        <v>3</v>
      </c>
      <c r="R21" s="16"/>
      <c r="S21" s="19">
        <v>1.02</v>
      </c>
      <c r="T21" s="19">
        <v>1.45</v>
      </c>
      <c r="U21" s="19">
        <v>3.5</v>
      </c>
      <c r="V21" s="16"/>
      <c r="W21" s="19">
        <v>1.02</v>
      </c>
      <c r="X21" s="19">
        <v>1.45</v>
      </c>
      <c r="Y21" s="19">
        <v>4</v>
      </c>
      <c r="Z21" s="16"/>
      <c r="AA21" s="19">
        <v>1.01</v>
      </c>
      <c r="AB21" s="19">
        <v>1.45</v>
      </c>
      <c r="AC21" s="19">
        <v>4.5</v>
      </c>
      <c r="AD21" s="16"/>
      <c r="AE21" s="19">
        <v>1.01</v>
      </c>
      <c r="AF21" s="19">
        <v>1.45</v>
      </c>
      <c r="AG21" s="19">
        <v>5</v>
      </c>
      <c r="AH21" s="16"/>
      <c r="AI21" s="19">
        <v>1.01</v>
      </c>
      <c r="AJ21" s="19">
        <v>1.45</v>
      </c>
      <c r="AK21" s="19">
        <v>5.5</v>
      </c>
      <c r="AL21" s="16"/>
      <c r="AM21" s="19">
        <v>1.01</v>
      </c>
      <c r="AN21" s="19">
        <v>1.45</v>
      </c>
      <c r="AO21" s="19">
        <v>6</v>
      </c>
      <c r="AP21" s="16"/>
      <c r="AQ21" s="19">
        <v>1.01</v>
      </c>
      <c r="AR21" s="19">
        <v>1.45</v>
      </c>
      <c r="AS21" s="19">
        <v>6.5</v>
      </c>
      <c r="AT21" s="16"/>
      <c r="AU21" s="19">
        <v>1.01</v>
      </c>
      <c r="AV21" s="19">
        <v>1.45</v>
      </c>
      <c r="AW21" s="19">
        <v>7</v>
      </c>
      <c r="AX21" s="16"/>
      <c r="AY21" s="19">
        <v>1</v>
      </c>
      <c r="AZ21" s="19">
        <v>1.45</v>
      </c>
      <c r="BA21" s="19">
        <v>7.5</v>
      </c>
      <c r="BB21" s="16"/>
      <c r="BC21" s="19">
        <v>1</v>
      </c>
      <c r="BD21" s="19">
        <v>1.45</v>
      </c>
      <c r="BE21" s="19">
        <v>8</v>
      </c>
      <c r="BF21" s="16"/>
      <c r="BG21" s="19">
        <v>1</v>
      </c>
      <c r="BH21" s="19">
        <v>1.45</v>
      </c>
      <c r="BI21" s="19">
        <v>8.5</v>
      </c>
      <c r="BJ21" s="16"/>
      <c r="BK21" s="19">
        <v>1</v>
      </c>
      <c r="BL21" s="19">
        <v>1.45</v>
      </c>
      <c r="BM21" s="19">
        <v>9</v>
      </c>
    </row>
    <row r="22" spans="2:81">
      <c r="B22" s="19">
        <v>1.1100000000000001</v>
      </c>
      <c r="C22" s="19">
        <v>1.55</v>
      </c>
      <c r="D22" s="19">
        <v>1.5</v>
      </c>
      <c r="E22" s="16"/>
      <c r="F22" s="19">
        <v>1.06</v>
      </c>
      <c r="G22" s="19">
        <v>1.55</v>
      </c>
      <c r="H22" s="19">
        <v>2</v>
      </c>
      <c r="I22" s="16"/>
      <c r="J22" s="19">
        <v>1.04</v>
      </c>
      <c r="K22" s="19">
        <v>1.55</v>
      </c>
      <c r="L22" s="19"/>
      <c r="M22" s="19">
        <v>2.5</v>
      </c>
      <c r="N22" s="16"/>
      <c r="O22" s="19">
        <v>1.03</v>
      </c>
      <c r="P22" s="19">
        <v>1.55</v>
      </c>
      <c r="Q22" s="19">
        <v>3</v>
      </c>
      <c r="R22" s="16"/>
      <c r="S22" s="19">
        <v>1.02</v>
      </c>
      <c r="T22" s="19">
        <v>1.55</v>
      </c>
      <c r="U22" s="19">
        <v>3.5</v>
      </c>
      <c r="V22" s="16"/>
      <c r="W22" s="19">
        <v>1.01</v>
      </c>
      <c r="X22" s="19">
        <v>1.55</v>
      </c>
      <c r="Y22" s="19">
        <v>4</v>
      </c>
      <c r="Z22" s="16"/>
      <c r="AA22" s="19">
        <v>1.01</v>
      </c>
      <c r="AB22" s="19">
        <v>1.55</v>
      </c>
      <c r="AC22" s="19">
        <v>4.5</v>
      </c>
      <c r="AD22" s="16"/>
      <c r="AE22" s="19">
        <v>1.01</v>
      </c>
      <c r="AF22" s="19">
        <v>1.55</v>
      </c>
      <c r="AG22" s="19">
        <v>5</v>
      </c>
      <c r="AH22" s="16"/>
      <c r="AI22" s="19">
        <v>1.01</v>
      </c>
      <c r="AJ22" s="19">
        <v>1.55</v>
      </c>
      <c r="AK22" s="19">
        <v>5.5</v>
      </c>
      <c r="AL22" s="16"/>
      <c r="AM22" s="19">
        <v>1.01</v>
      </c>
      <c r="AN22" s="19">
        <v>1.55</v>
      </c>
      <c r="AO22" s="19">
        <v>6</v>
      </c>
      <c r="AP22" s="16"/>
      <c r="AQ22" s="19">
        <v>1.01</v>
      </c>
      <c r="AR22" s="19">
        <v>1.55</v>
      </c>
      <c r="AS22" s="19">
        <v>6.5</v>
      </c>
      <c r="AT22" s="16"/>
      <c r="AU22" s="19">
        <v>1</v>
      </c>
      <c r="AV22" s="19">
        <v>1.55</v>
      </c>
      <c r="AW22" s="19">
        <v>7</v>
      </c>
      <c r="AX22" s="16"/>
      <c r="AY22" s="19">
        <v>1</v>
      </c>
      <c r="AZ22" s="19">
        <v>1.55</v>
      </c>
      <c r="BA22" s="19">
        <v>7.5</v>
      </c>
      <c r="BB22" s="16"/>
      <c r="BC22" s="19">
        <v>1</v>
      </c>
      <c r="BD22" s="19">
        <v>1.55</v>
      </c>
      <c r="BE22" s="19">
        <v>8</v>
      </c>
      <c r="BF22" s="16"/>
      <c r="BG22" s="19">
        <v>1</v>
      </c>
      <c r="BH22" s="19">
        <v>1.55</v>
      </c>
      <c r="BI22" s="19">
        <v>8.5</v>
      </c>
      <c r="BJ22" s="16"/>
      <c r="BK22" s="19">
        <v>1</v>
      </c>
      <c r="BL22" s="19">
        <v>1.55</v>
      </c>
      <c r="BM22" s="19">
        <v>9</v>
      </c>
    </row>
    <row r="23" spans="2:81">
      <c r="S23" s="18"/>
      <c r="T23" s="18"/>
      <c r="U23" s="18"/>
      <c r="W23" s="18"/>
      <c r="X23" s="18"/>
      <c r="Y23" s="18"/>
      <c r="AA23" s="18"/>
      <c r="AB23" s="18"/>
      <c r="AC23" s="18"/>
      <c r="AE23" s="18"/>
      <c r="AF23" s="18"/>
      <c r="AG23" s="18"/>
      <c r="AI23" s="18"/>
      <c r="AJ23" s="18"/>
      <c r="AK23" s="18"/>
      <c r="AM23" s="18"/>
      <c r="AN23" s="18"/>
      <c r="AO23" s="18"/>
      <c r="AQ23" s="18"/>
      <c r="AR23" s="18"/>
      <c r="AS23" s="18"/>
      <c r="AU23" s="18"/>
      <c r="AV23" s="18"/>
      <c r="AW23" s="18"/>
      <c r="AY23" s="18"/>
      <c r="AZ23" s="18"/>
      <c r="BA23" s="18"/>
      <c r="BC23" s="18"/>
      <c r="BD23" s="18"/>
      <c r="BE23" s="18"/>
      <c r="BG23" s="18"/>
      <c r="BH23" s="18"/>
      <c r="BI23" s="18"/>
      <c r="BK23" s="18"/>
      <c r="BL23" s="18"/>
      <c r="BM23" s="18"/>
      <c r="BO23" s="18"/>
      <c r="BP23" s="18"/>
      <c r="BQ23" s="18"/>
      <c r="BS23" s="18"/>
      <c r="BT23" s="18"/>
      <c r="BU23" s="18"/>
      <c r="BW23" s="18"/>
      <c r="BX23" s="18"/>
      <c r="BY23" s="18"/>
      <c r="CA23" s="18"/>
      <c r="CB23" s="18"/>
      <c r="CC23" s="18"/>
    </row>
    <row r="24" spans="2:81">
      <c r="S24" s="18"/>
      <c r="T24" s="18"/>
      <c r="U24" s="18"/>
      <c r="W24" s="18"/>
      <c r="X24" s="18"/>
      <c r="Y24" s="18"/>
      <c r="AA24" s="18"/>
      <c r="AB24" s="18"/>
      <c r="AC24" s="18"/>
      <c r="AE24" s="18"/>
      <c r="AF24" s="18"/>
      <c r="AG24" s="18"/>
      <c r="AI24" s="18"/>
      <c r="AJ24" s="18"/>
      <c r="AK24" s="18"/>
      <c r="AM24" s="18"/>
      <c r="AN24" s="18"/>
      <c r="AO24" s="18"/>
      <c r="AQ24" s="18"/>
      <c r="AR24" s="18"/>
      <c r="AS24" s="18"/>
      <c r="AU24" s="18"/>
      <c r="AV24" s="18"/>
      <c r="AW24" s="18"/>
      <c r="AY24" s="18"/>
      <c r="AZ24" s="18"/>
      <c r="BA24" s="18"/>
      <c r="BC24" s="18"/>
      <c r="BD24" s="18"/>
      <c r="BE24" s="18"/>
      <c r="BG24" s="18"/>
      <c r="BH24" s="18"/>
      <c r="BI24" s="18"/>
      <c r="BK24" s="18"/>
      <c r="BL24" s="18"/>
      <c r="BM24" s="18"/>
      <c r="BO24" s="18"/>
      <c r="BP24" s="18"/>
      <c r="BQ24" s="18"/>
      <c r="BS24" s="18"/>
      <c r="BT24" s="18"/>
      <c r="BU24" s="18"/>
      <c r="BW24" s="18"/>
      <c r="BX24" s="18"/>
      <c r="BY24" s="18"/>
      <c r="CA24" s="18"/>
      <c r="CB24" s="18"/>
      <c r="CC24" s="18"/>
    </row>
    <row r="25" spans="2:81">
      <c r="S25" s="18"/>
      <c r="T25" s="18"/>
      <c r="U25" s="18"/>
      <c r="W25" s="18"/>
      <c r="X25" s="18"/>
      <c r="Y25" s="18"/>
      <c r="AA25" s="18"/>
      <c r="AB25" s="18"/>
      <c r="AC25" s="18"/>
      <c r="AE25" s="18"/>
      <c r="AF25" s="18"/>
      <c r="AG25" s="18"/>
      <c r="AI25" s="18"/>
      <c r="AJ25" s="18"/>
      <c r="AK25" s="18"/>
      <c r="AM25" s="18"/>
      <c r="AN25" s="18"/>
      <c r="AO25" s="18"/>
      <c r="AQ25" s="18"/>
      <c r="AR25" s="18"/>
      <c r="AS25" s="18"/>
      <c r="AU25" s="18"/>
      <c r="AV25" s="18"/>
      <c r="AW25" s="18"/>
      <c r="AY25" s="18"/>
      <c r="AZ25" s="18"/>
      <c r="BA25" s="18"/>
      <c r="BC25" s="18"/>
      <c r="BD25" s="18"/>
      <c r="BE25" s="18"/>
      <c r="BG25" s="18"/>
      <c r="BH25" s="18"/>
      <c r="BI25" s="18"/>
      <c r="BK25" s="18"/>
      <c r="BL25" s="18"/>
      <c r="BM25" s="18"/>
      <c r="BO25" s="18"/>
      <c r="BP25" s="18"/>
      <c r="BQ25" s="18"/>
      <c r="BS25" s="18"/>
      <c r="BT25" s="18"/>
      <c r="BU25" s="18"/>
      <c r="BW25" s="18"/>
      <c r="BX25" s="18"/>
      <c r="BY25" s="18"/>
      <c r="CA25" s="18"/>
      <c r="CB25" s="18"/>
      <c r="CC25" s="18"/>
    </row>
    <row r="26" spans="2:81">
      <c r="S26" s="18"/>
      <c r="T26" s="18"/>
      <c r="U26" s="18"/>
      <c r="W26" s="18"/>
      <c r="X26" s="18"/>
      <c r="Y26" s="18"/>
      <c r="AA26" s="18"/>
      <c r="AB26" s="18"/>
      <c r="AC26" s="18"/>
      <c r="AE26" s="18"/>
      <c r="AF26" s="18"/>
      <c r="AG26" s="18"/>
      <c r="AI26" s="18"/>
      <c r="AJ26" s="18"/>
      <c r="AK26" s="18"/>
      <c r="AM26" s="18"/>
      <c r="AN26" s="18"/>
      <c r="AO26" s="18"/>
      <c r="AQ26" s="18"/>
      <c r="AR26" s="18"/>
      <c r="AS26" s="18"/>
      <c r="AU26" s="18"/>
      <c r="AV26" s="18"/>
      <c r="AW26" s="18"/>
      <c r="AY26" s="18"/>
      <c r="AZ26" s="18"/>
      <c r="BA26" s="18"/>
      <c r="BC26" s="18"/>
      <c r="BD26" s="18"/>
      <c r="BE26" s="18"/>
      <c r="BG26" s="18"/>
      <c r="BH26" s="18"/>
      <c r="BI26" s="18"/>
      <c r="BK26" s="18"/>
      <c r="BL26" s="18"/>
      <c r="BM26" s="18"/>
      <c r="BO26" s="18"/>
      <c r="BP26" s="18"/>
      <c r="BQ26" s="18"/>
      <c r="BS26" s="18"/>
      <c r="BT26" s="18"/>
      <c r="BU26" s="18"/>
      <c r="BW26" s="18"/>
      <c r="BX26" s="18"/>
      <c r="BY26" s="18"/>
      <c r="CA26" s="18"/>
      <c r="CB26" s="18"/>
      <c r="CC26" s="18"/>
    </row>
    <row r="27" spans="2:81">
      <c r="S27" s="18"/>
      <c r="T27" s="18"/>
      <c r="U27" s="18"/>
      <c r="W27" s="18"/>
      <c r="X27" s="18"/>
      <c r="Y27" s="18"/>
      <c r="AA27" s="18"/>
      <c r="AB27" s="18"/>
      <c r="AC27" s="18"/>
      <c r="AE27" s="18"/>
      <c r="AF27" s="18"/>
      <c r="AG27" s="18"/>
      <c r="AI27" s="18"/>
      <c r="AJ27" s="18"/>
      <c r="AK27" s="18"/>
      <c r="AM27" s="18"/>
      <c r="AN27" s="18"/>
      <c r="AO27" s="18"/>
      <c r="AQ27" s="18"/>
      <c r="AR27" s="18"/>
      <c r="AS27" s="18"/>
      <c r="AU27" s="18"/>
      <c r="AV27" s="18"/>
      <c r="AW27" s="18"/>
      <c r="AY27" s="18"/>
      <c r="AZ27" s="18"/>
      <c r="BA27" s="18"/>
      <c r="BC27" s="18"/>
      <c r="BD27" s="18"/>
      <c r="BE27" s="18"/>
      <c r="BG27" s="18"/>
      <c r="BH27" s="18"/>
      <c r="BI27" s="18"/>
      <c r="BK27" s="18"/>
      <c r="BL27" s="18"/>
      <c r="BM27" s="18"/>
      <c r="BO27" s="18"/>
      <c r="BP27" s="18"/>
      <c r="BQ27" s="18"/>
      <c r="BS27" s="18"/>
      <c r="BT27" s="18"/>
      <c r="BU27" s="18"/>
      <c r="BW27" s="18"/>
      <c r="BX27" s="18"/>
      <c r="BY27" s="18"/>
      <c r="CA27" s="18"/>
      <c r="CB27" s="18"/>
      <c r="CC27" s="18"/>
    </row>
    <row r="28" spans="2:81">
      <c r="S28" s="18"/>
      <c r="T28" s="18"/>
      <c r="U28" s="18"/>
      <c r="W28" s="18"/>
      <c r="X28" s="18"/>
      <c r="Y28" s="18"/>
      <c r="AA28" s="18"/>
      <c r="AB28" s="18"/>
      <c r="AC28" s="18"/>
      <c r="AE28" s="18"/>
      <c r="AF28" s="18"/>
      <c r="AG28" s="18"/>
      <c r="AI28" s="18"/>
      <c r="AJ28" s="18"/>
      <c r="AK28" s="18"/>
      <c r="AM28" s="18"/>
      <c r="AN28" s="18"/>
      <c r="AO28" s="18"/>
      <c r="AQ28" s="18"/>
      <c r="AR28" s="18"/>
      <c r="AS28" s="18"/>
      <c r="AU28" s="18"/>
      <c r="AV28" s="18"/>
      <c r="AW28" s="18"/>
      <c r="AY28" s="18"/>
      <c r="AZ28" s="18"/>
      <c r="BA28" s="18"/>
      <c r="BC28" s="18"/>
      <c r="BD28" s="18"/>
      <c r="BE28" s="18"/>
      <c r="BG28" s="18"/>
      <c r="BH28" s="18"/>
      <c r="BI28" s="18"/>
      <c r="BK28" s="18"/>
      <c r="BL28" s="18"/>
      <c r="BM28" s="18"/>
      <c r="BO28" s="18"/>
      <c r="BP28" s="18"/>
      <c r="BQ28" s="18"/>
      <c r="BS28" s="18"/>
      <c r="BT28" s="18"/>
      <c r="BU28" s="18"/>
      <c r="BW28" s="18"/>
      <c r="BX28" s="18"/>
      <c r="BY28" s="18"/>
      <c r="CA28" s="18"/>
      <c r="CB28" s="18"/>
      <c r="CC28" s="18"/>
    </row>
    <row r="29" spans="2:81">
      <c r="S29" s="18"/>
      <c r="T29" s="18"/>
      <c r="U29" s="18"/>
      <c r="W29" s="18"/>
      <c r="X29" s="18"/>
      <c r="Y29" s="18"/>
      <c r="AA29" s="18"/>
      <c r="AB29" s="18"/>
      <c r="AC29" s="18"/>
      <c r="AE29" s="18"/>
      <c r="AF29" s="18"/>
      <c r="AG29" s="18"/>
      <c r="AI29" s="18"/>
      <c r="AJ29" s="18"/>
      <c r="AK29" s="18"/>
      <c r="AM29" s="18"/>
      <c r="AN29" s="18"/>
      <c r="AO29" s="18"/>
      <c r="AQ29" s="18"/>
      <c r="AR29" s="18"/>
      <c r="AS29" s="18"/>
      <c r="AU29" s="18"/>
      <c r="AV29" s="18"/>
      <c r="AW29" s="18"/>
      <c r="AY29" s="18"/>
      <c r="AZ29" s="18"/>
      <c r="BA29" s="18"/>
      <c r="BC29" s="18"/>
      <c r="BD29" s="18"/>
      <c r="BE29" s="18"/>
      <c r="BG29" s="18"/>
      <c r="BH29" s="18"/>
      <c r="BI29" s="18"/>
      <c r="BK29" s="18"/>
      <c r="BL29" s="18"/>
      <c r="BM29" s="18"/>
      <c r="BO29" s="18"/>
      <c r="BP29" s="18"/>
      <c r="BQ29" s="18"/>
      <c r="BS29" s="18"/>
      <c r="BT29" s="18"/>
      <c r="BU29" s="18"/>
      <c r="BW29" s="18"/>
      <c r="BX29" s="18"/>
      <c r="BY29" s="18"/>
      <c r="CA29" s="18"/>
      <c r="CB29" s="18"/>
      <c r="CC29" s="18"/>
    </row>
    <row r="30" spans="2:81">
      <c r="S30" s="18"/>
      <c r="T30" s="18"/>
      <c r="U30" s="18"/>
      <c r="W30" s="18"/>
      <c r="X30" s="18"/>
      <c r="Y30" s="18"/>
      <c r="AA30" s="18"/>
      <c r="AB30" s="18"/>
      <c r="AC30" s="18"/>
      <c r="AE30" s="18"/>
      <c r="AF30" s="18"/>
      <c r="AG30" s="18"/>
      <c r="AI30" s="18"/>
      <c r="AJ30" s="18"/>
      <c r="AK30" s="18"/>
      <c r="AM30" s="18"/>
      <c r="AN30" s="18"/>
      <c r="AO30" s="18"/>
      <c r="AQ30" s="18"/>
      <c r="AR30" s="18"/>
      <c r="AS30" s="18"/>
      <c r="AU30" s="18"/>
      <c r="AV30" s="18"/>
      <c r="AW30" s="18"/>
      <c r="AY30" s="18"/>
      <c r="AZ30" s="18"/>
      <c r="BA30" s="18"/>
      <c r="BC30" s="18"/>
      <c r="BD30" s="18"/>
      <c r="BE30" s="18"/>
      <c r="BG30" s="18"/>
      <c r="BH30" s="18"/>
      <c r="BI30" s="18"/>
      <c r="BK30" s="18"/>
      <c r="BL30" s="18"/>
      <c r="BM30" s="18"/>
      <c r="BO30" s="18"/>
      <c r="BP30" s="18"/>
      <c r="BQ30" s="18"/>
      <c r="BS30" s="18"/>
      <c r="BT30" s="18"/>
      <c r="BU30" s="18"/>
      <c r="BW30" s="18"/>
      <c r="BX30" s="18"/>
      <c r="BY30" s="18"/>
      <c r="CA30" s="18"/>
      <c r="CB30" s="18"/>
      <c r="CC30" s="18"/>
    </row>
    <row r="31" spans="2:81">
      <c r="S31" s="18"/>
      <c r="T31" s="18"/>
      <c r="U31" s="18"/>
      <c r="W31" s="18"/>
      <c r="X31" s="18"/>
      <c r="Y31" s="18"/>
      <c r="AA31" s="18"/>
      <c r="AB31" s="18"/>
      <c r="AC31" s="18"/>
      <c r="AE31" s="18"/>
      <c r="AF31" s="18"/>
      <c r="AG31" s="18"/>
      <c r="AI31" s="18"/>
      <c r="AJ31" s="18"/>
      <c r="AK31" s="18"/>
      <c r="AM31" s="18"/>
      <c r="AN31" s="18"/>
      <c r="AO31" s="18"/>
      <c r="AQ31" s="18"/>
      <c r="AR31" s="18"/>
      <c r="AS31" s="18"/>
      <c r="AU31" s="18"/>
      <c r="AV31" s="18"/>
      <c r="AW31" s="18"/>
      <c r="AY31" s="18"/>
      <c r="AZ31" s="18"/>
      <c r="BA31" s="18"/>
      <c r="BC31" s="18"/>
      <c r="BD31" s="18"/>
      <c r="BE31" s="18"/>
      <c r="BG31" s="18"/>
      <c r="BH31" s="18"/>
      <c r="BI31" s="18"/>
      <c r="BK31" s="18"/>
      <c r="BL31" s="18"/>
      <c r="BM31" s="18"/>
      <c r="BO31" s="18"/>
      <c r="BP31" s="18"/>
      <c r="BQ31" s="18"/>
      <c r="BS31" s="18"/>
      <c r="BT31" s="18"/>
      <c r="BU31" s="18"/>
      <c r="BW31" s="18"/>
      <c r="BX31" s="18"/>
      <c r="BY31" s="18"/>
      <c r="CA31" s="18"/>
      <c r="CB31" s="18"/>
      <c r="CC31" s="18"/>
    </row>
    <row r="32" spans="2:81">
      <c r="S32" s="18"/>
      <c r="T32" s="18"/>
      <c r="U32" s="18"/>
      <c r="W32" s="18"/>
      <c r="X32" s="18"/>
      <c r="Y32" s="18"/>
      <c r="AA32" s="18"/>
      <c r="AB32" s="18"/>
      <c r="AC32" s="18"/>
      <c r="AE32" s="18"/>
      <c r="AF32" s="18"/>
      <c r="AG32" s="18"/>
      <c r="AI32" s="18"/>
      <c r="AJ32" s="18"/>
      <c r="AK32" s="18"/>
      <c r="AM32" s="18"/>
      <c r="AN32" s="18"/>
      <c r="AO32" s="18"/>
      <c r="AQ32" s="18"/>
      <c r="AR32" s="18"/>
      <c r="AS32" s="18"/>
      <c r="AU32" s="18"/>
      <c r="AV32" s="18"/>
      <c r="AW32" s="18"/>
      <c r="AY32" s="18"/>
      <c r="AZ32" s="18"/>
      <c r="BA32" s="18"/>
      <c r="BC32" s="18"/>
      <c r="BD32" s="18"/>
      <c r="BE32" s="18"/>
      <c r="BG32" s="18"/>
      <c r="BH32" s="18"/>
      <c r="BI32" s="18"/>
      <c r="BK32" s="18"/>
      <c r="BL32" s="18"/>
      <c r="BM32" s="18"/>
      <c r="BO32" s="18"/>
      <c r="BP32" s="18"/>
      <c r="BQ32" s="18"/>
      <c r="BS32" s="18"/>
      <c r="BT32" s="18"/>
      <c r="BU32" s="18"/>
      <c r="BW32" s="18"/>
      <c r="BX32" s="18"/>
      <c r="BY32" s="18"/>
      <c r="CA32" s="18"/>
      <c r="CB32" s="18"/>
      <c r="CC32" s="18"/>
    </row>
    <row r="33" spans="2:111">
      <c r="S33" s="18"/>
      <c r="T33" s="18"/>
      <c r="U33" s="18"/>
      <c r="W33" s="18"/>
      <c r="X33" s="18"/>
      <c r="Y33" s="18"/>
      <c r="AA33" s="18"/>
      <c r="AB33" s="18"/>
      <c r="AC33" s="18"/>
      <c r="AE33" s="18"/>
      <c r="AF33" s="18"/>
      <c r="AG33" s="18"/>
      <c r="AI33" s="18"/>
      <c r="AJ33" s="18"/>
      <c r="AK33" s="18"/>
      <c r="AM33" s="18"/>
      <c r="AN33" s="18"/>
      <c r="AO33" s="18"/>
      <c r="AQ33" s="18"/>
      <c r="AR33" s="18"/>
      <c r="AS33" s="18"/>
      <c r="AU33" s="18"/>
      <c r="AV33" s="18"/>
      <c r="AW33" s="18"/>
      <c r="AY33" s="18"/>
      <c r="AZ33" s="18"/>
      <c r="BA33" s="18"/>
      <c r="BC33" s="18"/>
      <c r="BD33" s="18"/>
      <c r="BE33" s="18"/>
      <c r="BG33" s="18"/>
      <c r="BH33" s="18"/>
      <c r="BI33" s="18"/>
      <c r="BK33" s="18"/>
      <c r="BL33" s="18"/>
      <c r="BM33" s="18"/>
      <c r="BO33" s="18"/>
      <c r="BP33" s="18"/>
      <c r="BQ33" s="18"/>
      <c r="BS33" s="18"/>
      <c r="BT33" s="18"/>
      <c r="BU33" s="18"/>
      <c r="BW33" s="18"/>
      <c r="BX33" s="18"/>
      <c r="BY33" s="18"/>
      <c r="CA33" s="18"/>
      <c r="CB33" s="18"/>
      <c r="CC33" s="18"/>
    </row>
    <row r="34" spans="2:111">
      <c r="S34" s="18"/>
      <c r="T34" s="18"/>
      <c r="U34" s="18"/>
      <c r="W34" s="18"/>
      <c r="X34" s="18"/>
      <c r="Y34" s="18"/>
      <c r="AA34" s="18"/>
      <c r="AB34" s="18"/>
      <c r="AC34" s="18"/>
      <c r="AE34" s="18"/>
      <c r="AF34" s="18"/>
      <c r="AG34" s="18"/>
      <c r="AI34" s="18"/>
      <c r="AJ34" s="18"/>
      <c r="AK34" s="18"/>
      <c r="AM34" s="18"/>
      <c r="AN34" s="18"/>
      <c r="AO34" s="18"/>
      <c r="AQ34" s="18"/>
      <c r="AR34" s="18"/>
      <c r="AS34" s="18"/>
      <c r="AU34" s="18"/>
      <c r="AV34" s="18"/>
      <c r="AW34" s="18"/>
      <c r="AY34" s="18"/>
      <c r="AZ34" s="18"/>
      <c r="BA34" s="18"/>
      <c r="BC34" s="18"/>
      <c r="BD34" s="18"/>
      <c r="BE34" s="18"/>
      <c r="BG34" s="18"/>
      <c r="BH34" s="18"/>
      <c r="BI34" s="18"/>
      <c r="BK34" s="18"/>
      <c r="BL34" s="18"/>
      <c r="BM34" s="18"/>
      <c r="BO34" s="18"/>
      <c r="BP34" s="18"/>
      <c r="BQ34" s="18"/>
      <c r="BS34" s="18"/>
      <c r="BT34" s="18"/>
      <c r="BU34" s="18"/>
      <c r="BW34" s="18"/>
      <c r="BX34" s="18"/>
      <c r="BY34" s="18"/>
      <c r="CA34" s="18"/>
      <c r="CB34" s="18"/>
      <c r="CC34" s="18"/>
    </row>
    <row r="35" spans="2:111">
      <c r="S35" s="18"/>
      <c r="T35" s="18"/>
      <c r="U35" s="18"/>
      <c r="W35" s="18"/>
      <c r="X35" s="18"/>
      <c r="Y35" s="18"/>
      <c r="AA35" s="18"/>
      <c r="AB35" s="18"/>
      <c r="AC35" s="18"/>
      <c r="AE35" s="18"/>
      <c r="AF35" s="18"/>
      <c r="AG35" s="18"/>
      <c r="AI35" s="18"/>
      <c r="AJ35" s="18"/>
      <c r="AK35" s="18"/>
      <c r="AM35" s="18"/>
      <c r="AN35" s="18"/>
      <c r="AO35" s="18"/>
      <c r="AQ35" s="18"/>
      <c r="AR35" s="18"/>
      <c r="AS35" s="18"/>
      <c r="AU35" s="18"/>
      <c r="AV35" s="18"/>
      <c r="AW35" s="18"/>
      <c r="AY35" s="18"/>
      <c r="AZ35" s="18"/>
      <c r="BA35" s="18"/>
      <c r="BC35" s="18"/>
      <c r="BD35" s="18"/>
      <c r="BE35" s="18"/>
      <c r="BG35" s="18"/>
      <c r="BH35" s="18"/>
      <c r="BI35" s="18"/>
      <c r="BK35" s="18"/>
      <c r="BL35" s="18"/>
      <c r="BM35" s="18"/>
      <c r="BO35" s="18"/>
      <c r="BP35" s="18"/>
      <c r="BQ35" s="18"/>
      <c r="BS35" s="18"/>
      <c r="BT35" s="18"/>
      <c r="BU35" s="18"/>
      <c r="BW35" s="18"/>
      <c r="BX35" s="18"/>
      <c r="BY35" s="18"/>
      <c r="CA35" s="18"/>
      <c r="CB35" s="18"/>
      <c r="CC35" s="18"/>
    </row>
    <row r="36" spans="2:111">
      <c r="S36" s="18"/>
      <c r="T36" s="18"/>
      <c r="U36" s="18"/>
      <c r="W36" s="18"/>
      <c r="X36" s="18"/>
      <c r="Y36" s="18"/>
      <c r="AA36" s="18"/>
      <c r="AB36" s="18"/>
      <c r="AC36" s="18"/>
      <c r="AE36" s="18"/>
      <c r="AF36" s="18"/>
      <c r="AG36" s="18"/>
      <c r="AI36" s="18"/>
      <c r="AJ36" s="18"/>
      <c r="AK36" s="18"/>
      <c r="AM36" s="18"/>
      <c r="AN36" s="18"/>
      <c r="AO36" s="18"/>
      <c r="AQ36" s="18"/>
      <c r="AR36" s="18"/>
      <c r="AS36" s="18"/>
      <c r="AU36" s="18"/>
      <c r="AV36" s="18"/>
      <c r="AW36" s="18"/>
      <c r="AY36" s="18"/>
      <c r="AZ36" s="18"/>
      <c r="BA36" s="18"/>
      <c r="BC36" s="18"/>
      <c r="BD36" s="18"/>
      <c r="BE36" s="18"/>
      <c r="BG36" s="18"/>
      <c r="BH36" s="18"/>
      <c r="BI36" s="18"/>
      <c r="BK36" s="18"/>
      <c r="BL36" s="18"/>
      <c r="BM36" s="18"/>
      <c r="BO36" s="18"/>
      <c r="BP36" s="18"/>
      <c r="BQ36" s="18"/>
      <c r="BS36" s="18"/>
      <c r="BT36" s="18"/>
      <c r="BU36" s="18"/>
      <c r="BW36" s="18"/>
      <c r="BX36" s="18"/>
      <c r="BY36" s="18"/>
      <c r="CA36" s="18"/>
      <c r="CB36" s="18"/>
      <c r="CC36" s="18"/>
    </row>
    <row r="37" spans="2:111">
      <c r="S37" s="18"/>
      <c r="T37" s="18"/>
      <c r="U37" s="18"/>
      <c r="W37" s="18"/>
      <c r="X37" s="18"/>
      <c r="Y37" s="18"/>
      <c r="AA37" s="18"/>
      <c r="AB37" s="18"/>
      <c r="AC37" s="18"/>
      <c r="AE37" s="18"/>
      <c r="AF37" s="18"/>
      <c r="AG37" s="18"/>
      <c r="AI37" s="18"/>
      <c r="AJ37" s="18"/>
      <c r="AK37" s="18"/>
      <c r="AM37" s="18"/>
      <c r="AN37" s="18"/>
      <c r="AO37" s="18"/>
      <c r="AQ37" s="18"/>
      <c r="AR37" s="18"/>
      <c r="AS37" s="18"/>
      <c r="AU37" s="18"/>
      <c r="AV37" s="18"/>
      <c r="AW37" s="18"/>
      <c r="AY37" s="18"/>
      <c r="AZ37" s="18"/>
      <c r="BA37" s="18"/>
      <c r="BC37" s="18"/>
      <c r="BD37" s="18"/>
      <c r="BE37" s="18"/>
      <c r="BG37" s="18"/>
      <c r="BH37" s="18"/>
      <c r="BI37" s="18"/>
      <c r="BK37" s="18"/>
      <c r="BL37" s="18"/>
      <c r="BM37" s="18"/>
      <c r="BO37" s="18"/>
      <c r="BP37" s="18"/>
      <c r="BQ37" s="18"/>
      <c r="BS37" s="18"/>
      <c r="BT37" s="18"/>
      <c r="BU37" s="18"/>
      <c r="BW37" s="18"/>
      <c r="BX37" s="18"/>
      <c r="BY37" s="18"/>
      <c r="CA37" s="18"/>
      <c r="CB37" s="18"/>
      <c r="CC37" s="18"/>
    </row>
    <row r="38" spans="2:111">
      <c r="AW38" s="18"/>
      <c r="AX38" s="18"/>
      <c r="AY38" s="18"/>
      <c r="BA38" s="18"/>
      <c r="BB38" s="18"/>
      <c r="BC38" s="18"/>
      <c r="BE38" s="18"/>
      <c r="BF38" s="18"/>
      <c r="BG38" s="18"/>
      <c r="BI38" s="18"/>
      <c r="BJ38" s="18"/>
      <c r="BK38" s="18"/>
      <c r="BM38" s="18"/>
      <c r="BN38" s="18"/>
      <c r="BO38" s="18"/>
      <c r="BQ38" s="18"/>
      <c r="BR38" s="18"/>
      <c r="BS38" s="18"/>
      <c r="BU38" s="18"/>
      <c r="BV38" s="18"/>
      <c r="BW38" s="18"/>
      <c r="BY38" s="18"/>
      <c r="BZ38" s="18"/>
      <c r="CA38" s="18"/>
      <c r="CC38" s="18"/>
      <c r="CD38" s="18"/>
      <c r="CE38" s="18"/>
      <c r="CG38" s="18"/>
      <c r="CH38" s="18"/>
      <c r="CI38" s="18"/>
      <c r="CK38" s="18"/>
      <c r="CL38" s="18"/>
      <c r="CM38" s="18"/>
      <c r="CO38" s="18"/>
      <c r="CP38" s="18"/>
      <c r="CQ38" s="18"/>
      <c r="CS38" s="18"/>
      <c r="CT38" s="18"/>
      <c r="CU38" s="18"/>
      <c r="CW38" s="18"/>
      <c r="CX38" s="18"/>
      <c r="CY38" s="18"/>
      <c r="DA38" s="18"/>
      <c r="DB38" s="18"/>
      <c r="DC38" s="18"/>
      <c r="DE38" s="18"/>
      <c r="DF38" s="18"/>
      <c r="DG38" s="18"/>
    </row>
    <row r="39" spans="2:111">
      <c r="AW39" s="18"/>
      <c r="AX39" s="18"/>
      <c r="AY39" s="18"/>
      <c r="BA39" s="18"/>
      <c r="BB39" s="18"/>
      <c r="BC39" s="18"/>
      <c r="BE39" s="18"/>
      <c r="BF39" s="18"/>
      <c r="BG39" s="18"/>
      <c r="BI39" s="18"/>
      <c r="BJ39" s="18"/>
      <c r="BK39" s="18"/>
      <c r="BM39" s="18"/>
      <c r="BN39" s="18"/>
      <c r="BO39" s="18"/>
      <c r="BQ39" s="18"/>
      <c r="BR39" s="18"/>
      <c r="BS39" s="18"/>
      <c r="BU39" s="18"/>
      <c r="BV39" s="18"/>
      <c r="BW39" s="18"/>
      <c r="BY39" s="18"/>
      <c r="BZ39" s="18"/>
      <c r="CA39" s="18"/>
      <c r="CC39" s="18"/>
      <c r="CD39" s="18"/>
      <c r="CE39" s="18"/>
      <c r="CG39" s="18"/>
      <c r="CH39" s="18"/>
      <c r="CI39" s="18"/>
      <c r="CK39" s="18"/>
      <c r="CL39" s="18"/>
      <c r="CM39" s="18"/>
      <c r="CO39" s="18"/>
      <c r="CP39" s="18"/>
      <c r="CQ39" s="18"/>
      <c r="CS39" s="18"/>
      <c r="CT39" s="18"/>
      <c r="CU39" s="18"/>
      <c r="CW39" s="18"/>
      <c r="CX39" s="18"/>
      <c r="CY39" s="18"/>
      <c r="DA39" s="18"/>
      <c r="DB39" s="18"/>
      <c r="DC39" s="18"/>
      <c r="DE39" s="18"/>
      <c r="DF39" s="18"/>
      <c r="DG39" s="18"/>
    </row>
    <row r="40" spans="2:111">
      <c r="AW40" s="18"/>
      <c r="AX40" s="18"/>
      <c r="AY40" s="18"/>
      <c r="BA40" s="18"/>
      <c r="BB40" s="18"/>
      <c r="BC40" s="18"/>
      <c r="BE40" s="18"/>
      <c r="BF40" s="18"/>
      <c r="BG40" s="18"/>
      <c r="BI40" s="18"/>
      <c r="BJ40" s="18"/>
      <c r="BK40" s="18"/>
      <c r="BM40" s="18"/>
      <c r="BN40" s="18"/>
      <c r="BO40" s="18"/>
      <c r="BQ40" s="18"/>
      <c r="BR40" s="18"/>
      <c r="BS40" s="18"/>
      <c r="BU40" s="18"/>
      <c r="BV40" s="18"/>
      <c r="BW40" s="18"/>
      <c r="BY40" s="18"/>
      <c r="BZ40" s="18"/>
      <c r="CA40" s="18"/>
      <c r="CC40" s="18"/>
      <c r="CD40" s="18"/>
      <c r="CE40" s="18"/>
      <c r="CG40" s="18"/>
      <c r="CH40" s="18"/>
      <c r="CI40" s="18"/>
      <c r="CK40" s="18"/>
      <c r="CL40" s="18"/>
      <c r="CM40" s="18"/>
      <c r="CO40" s="18"/>
      <c r="CP40" s="18"/>
      <c r="CQ40" s="18"/>
      <c r="CS40" s="18"/>
      <c r="CT40" s="18"/>
      <c r="CU40" s="18"/>
      <c r="CW40" s="18"/>
      <c r="CX40" s="18"/>
      <c r="CY40" s="18"/>
      <c r="DA40" s="18"/>
      <c r="DB40" s="18"/>
      <c r="DC40" s="18"/>
      <c r="DE40" s="18"/>
      <c r="DF40" s="18"/>
      <c r="DG40" s="18"/>
    </row>
    <row r="41" spans="2:111">
      <c r="AW41" s="18"/>
      <c r="AX41" s="18"/>
      <c r="AY41" s="18"/>
      <c r="BA41" s="18"/>
      <c r="BB41" s="18"/>
      <c r="BC41" s="18"/>
      <c r="BE41" s="18"/>
      <c r="BF41" s="18"/>
      <c r="BG41" s="18"/>
      <c r="BI41" s="18"/>
      <c r="BJ41" s="18"/>
      <c r="BK41" s="18"/>
      <c r="BM41" s="18"/>
      <c r="BN41" s="18"/>
      <c r="BO41" s="18"/>
      <c r="BQ41" s="18"/>
      <c r="BR41" s="18"/>
      <c r="BS41" s="18"/>
      <c r="BU41" s="18"/>
      <c r="BV41" s="18"/>
      <c r="BW41" s="18"/>
      <c r="BY41" s="18"/>
      <c r="BZ41" s="18"/>
      <c r="CA41" s="18"/>
      <c r="CC41" s="18"/>
      <c r="CD41" s="18"/>
      <c r="CE41" s="18"/>
      <c r="CG41" s="18"/>
      <c r="CH41" s="18"/>
      <c r="CI41" s="18"/>
      <c r="CK41" s="18"/>
      <c r="CL41" s="18"/>
      <c r="CM41" s="18"/>
      <c r="CO41" s="18"/>
      <c r="CP41" s="18"/>
      <c r="CQ41" s="18"/>
      <c r="CS41" s="18"/>
      <c r="CT41" s="18"/>
      <c r="CU41" s="18"/>
      <c r="CW41" s="18"/>
      <c r="CX41" s="18"/>
      <c r="CY41" s="18"/>
      <c r="DA41" s="18"/>
      <c r="DB41" s="18"/>
      <c r="DC41" s="18"/>
      <c r="DE41" s="18"/>
      <c r="DF41" s="18"/>
      <c r="DG41" s="18"/>
    </row>
    <row r="42" spans="2:111">
      <c r="AW42" s="18"/>
      <c r="AX42" s="18"/>
      <c r="AY42" s="18"/>
      <c r="BA42" s="18"/>
      <c r="BB42" s="18"/>
      <c r="BC42" s="18"/>
      <c r="BE42" s="18"/>
      <c r="BF42" s="18"/>
      <c r="BG42" s="18"/>
      <c r="BI42" s="18"/>
      <c r="BJ42" s="18"/>
      <c r="BK42" s="18"/>
      <c r="BM42" s="18"/>
      <c r="BN42" s="18"/>
      <c r="BO42" s="18"/>
      <c r="BQ42" s="18"/>
      <c r="BR42" s="18"/>
      <c r="BS42" s="18"/>
      <c r="BU42" s="18"/>
      <c r="BV42" s="18"/>
      <c r="BW42" s="18"/>
      <c r="BY42" s="18"/>
      <c r="BZ42" s="18"/>
      <c r="CA42" s="18"/>
      <c r="CC42" s="18"/>
      <c r="CD42" s="18"/>
      <c r="CE42" s="18"/>
      <c r="CG42" s="18"/>
      <c r="CH42" s="18"/>
      <c r="CI42" s="18"/>
      <c r="CK42" s="18"/>
      <c r="CL42" s="18"/>
      <c r="CM42" s="18"/>
      <c r="CO42" s="18"/>
      <c r="CP42" s="18"/>
      <c r="CQ42" s="18"/>
      <c r="CS42" s="18"/>
      <c r="CT42" s="18"/>
      <c r="CU42" s="18"/>
      <c r="CW42" s="18"/>
      <c r="CX42" s="18"/>
      <c r="CY42" s="18"/>
      <c r="DA42" s="18"/>
      <c r="DB42" s="18"/>
      <c r="DC42" s="18"/>
      <c r="DE42" s="18"/>
      <c r="DF42" s="18"/>
      <c r="DG42" s="18"/>
    </row>
    <row r="43" spans="2:111">
      <c r="B43" s="4"/>
      <c r="C43" s="4"/>
      <c r="D43" s="4"/>
      <c r="E43" s="4"/>
      <c r="H43" s="4"/>
      <c r="I43" s="4"/>
      <c r="J43" s="4"/>
      <c r="AW43" s="18"/>
      <c r="AX43" s="18"/>
      <c r="AY43" s="18"/>
      <c r="BA43" s="18"/>
      <c r="BB43" s="18"/>
      <c r="BC43" s="18"/>
      <c r="BE43" s="18"/>
      <c r="BF43" s="18"/>
      <c r="BG43" s="18"/>
      <c r="BI43" s="18"/>
      <c r="BJ43" s="18"/>
      <c r="BK43" s="18"/>
      <c r="BM43" s="18"/>
      <c r="BN43" s="18"/>
      <c r="BO43" s="18"/>
      <c r="BQ43" s="18"/>
      <c r="BR43" s="18"/>
      <c r="BS43" s="18"/>
      <c r="BU43" s="18"/>
      <c r="BV43" s="18"/>
      <c r="BW43" s="18"/>
      <c r="BY43" s="18"/>
      <c r="BZ43" s="18"/>
      <c r="CA43" s="18"/>
      <c r="CC43" s="18"/>
      <c r="CD43" s="18"/>
      <c r="CE43" s="18"/>
      <c r="CG43" s="18"/>
      <c r="CH43" s="18"/>
      <c r="CI43" s="18"/>
      <c r="CK43" s="18"/>
      <c r="CL43" s="18"/>
      <c r="CM43" s="18"/>
      <c r="CO43" s="18"/>
      <c r="CP43" s="18"/>
      <c r="CQ43" s="18"/>
      <c r="CS43" s="18"/>
      <c r="CT43" s="18"/>
      <c r="CU43" s="18"/>
      <c r="CW43" s="18"/>
      <c r="CX43" s="18"/>
      <c r="CY43" s="18"/>
      <c r="DA43" s="18"/>
      <c r="DB43" s="18"/>
      <c r="DC43" s="18"/>
      <c r="DE43" s="18"/>
      <c r="DF43" s="18"/>
      <c r="DG43" s="18"/>
    </row>
    <row r="44" spans="2:111">
      <c r="AW44" s="18"/>
      <c r="AX44" s="18"/>
      <c r="AY44" s="18"/>
      <c r="BA44" s="18"/>
      <c r="BB44" s="18"/>
      <c r="BC44" s="18"/>
      <c r="BE44" s="18"/>
      <c r="BF44" s="18"/>
      <c r="BG44" s="18"/>
      <c r="BI44" s="18"/>
      <c r="BJ44" s="18"/>
      <c r="BK44" s="18"/>
      <c r="BM44" s="18"/>
      <c r="BN44" s="18"/>
      <c r="BO44" s="18"/>
      <c r="BQ44" s="18"/>
      <c r="BR44" s="18"/>
      <c r="BS44" s="18"/>
      <c r="BU44" s="18"/>
      <c r="BV44" s="18"/>
      <c r="BW44" s="18"/>
      <c r="BY44" s="18"/>
      <c r="BZ44" s="18"/>
      <c r="CA44" s="18"/>
      <c r="CC44" s="18"/>
      <c r="CD44" s="18"/>
      <c r="CE44" s="18"/>
      <c r="CG44" s="18"/>
      <c r="CH44" s="18"/>
      <c r="CI44" s="18"/>
      <c r="CK44" s="18"/>
      <c r="CL44" s="18"/>
      <c r="CM44" s="18"/>
      <c r="CO44" s="18"/>
      <c r="CP44" s="18"/>
      <c r="CQ44" s="18"/>
      <c r="CS44" s="18"/>
      <c r="CT44" s="18"/>
      <c r="CU44" s="18"/>
      <c r="CW44" s="18"/>
      <c r="CX44" s="18"/>
      <c r="CY44" s="18"/>
      <c r="DA44" s="18"/>
      <c r="DB44" s="18"/>
      <c r="DC44" s="18"/>
      <c r="DE44" s="18"/>
      <c r="DF44" s="18"/>
      <c r="DG44" s="18"/>
    </row>
    <row r="45" spans="2:111">
      <c r="AW45" s="18"/>
      <c r="AX45" s="18"/>
      <c r="AY45" s="18"/>
      <c r="BA45" s="18"/>
      <c r="BB45" s="18"/>
      <c r="BC45" s="18"/>
      <c r="BE45" s="18"/>
      <c r="BF45" s="18"/>
      <c r="BG45" s="18"/>
      <c r="BI45" s="18"/>
      <c r="BJ45" s="18"/>
      <c r="BK45" s="18"/>
      <c r="BM45" s="18"/>
      <c r="BN45" s="18"/>
      <c r="BO45" s="18"/>
      <c r="BQ45" s="18"/>
      <c r="BR45" s="18"/>
      <c r="BS45" s="18"/>
      <c r="BU45" s="18"/>
      <c r="BV45" s="18"/>
      <c r="BW45" s="18"/>
      <c r="BY45" s="18"/>
      <c r="BZ45" s="18"/>
      <c r="CA45" s="18"/>
      <c r="CC45" s="18"/>
      <c r="CD45" s="18"/>
      <c r="CE45" s="18"/>
      <c r="CG45" s="18"/>
      <c r="CH45" s="18"/>
      <c r="CI45" s="18"/>
      <c r="CK45" s="18"/>
      <c r="CL45" s="18"/>
      <c r="CM45" s="18"/>
      <c r="CO45" s="18"/>
      <c r="CP45" s="18"/>
      <c r="CQ45" s="18"/>
      <c r="CS45" s="18"/>
      <c r="CT45" s="18"/>
      <c r="CU45" s="18"/>
      <c r="CW45" s="18"/>
      <c r="CX45" s="18"/>
      <c r="CY45" s="18"/>
      <c r="DA45" s="18"/>
      <c r="DB45" s="18"/>
      <c r="DC45" s="18"/>
      <c r="DE45" s="18"/>
      <c r="DF45" s="18"/>
      <c r="DG45" s="18"/>
    </row>
    <row r="46" spans="2:111">
      <c r="AW46" s="18"/>
      <c r="AX46" s="18"/>
      <c r="AY46" s="18"/>
      <c r="BA46" s="18"/>
      <c r="BB46" s="18"/>
      <c r="BC46" s="18"/>
      <c r="BE46" s="18"/>
      <c r="BF46" s="18"/>
      <c r="BG46" s="18"/>
      <c r="BI46" s="18"/>
      <c r="BJ46" s="18"/>
      <c r="BK46" s="18"/>
      <c r="BM46" s="18"/>
      <c r="BN46" s="18"/>
      <c r="BO46" s="18"/>
      <c r="BQ46" s="18"/>
      <c r="BR46" s="18"/>
      <c r="BS46" s="18"/>
      <c r="BU46" s="18"/>
      <c r="BV46" s="18"/>
      <c r="BW46" s="18"/>
      <c r="BY46" s="18"/>
      <c r="BZ46" s="18"/>
      <c r="CA46" s="18"/>
      <c r="CC46" s="18"/>
      <c r="CD46" s="18"/>
      <c r="CE46" s="18"/>
      <c r="CG46" s="18"/>
      <c r="CH46" s="18"/>
      <c r="CI46" s="18"/>
      <c r="CK46" s="18"/>
      <c r="CL46" s="18"/>
      <c r="CM46" s="18"/>
      <c r="CO46" s="18"/>
      <c r="CP46" s="18"/>
      <c r="CQ46" s="18"/>
      <c r="CS46" s="18"/>
      <c r="CT46" s="18"/>
      <c r="CU46" s="18"/>
      <c r="CW46" s="18"/>
      <c r="CX46" s="18"/>
      <c r="CY46" s="18"/>
      <c r="DA46" s="18"/>
      <c r="DB46" s="18"/>
      <c r="DC46" s="18"/>
      <c r="DE46" s="18"/>
      <c r="DF46" s="18"/>
      <c r="DG46" s="18"/>
    </row>
    <row r="47" spans="2:111">
      <c r="AW47" s="18"/>
      <c r="AX47" s="18"/>
      <c r="AY47" s="18"/>
      <c r="BA47" s="18"/>
      <c r="BB47" s="18"/>
      <c r="BC47" s="18"/>
      <c r="BE47" s="18"/>
      <c r="BF47" s="18"/>
      <c r="BG47" s="18"/>
      <c r="BI47" s="18"/>
      <c r="BJ47" s="18"/>
      <c r="BK47" s="18"/>
      <c r="BM47" s="18"/>
      <c r="BN47" s="18"/>
      <c r="BO47" s="18"/>
      <c r="BQ47" s="18"/>
      <c r="BR47" s="18"/>
      <c r="BS47" s="18"/>
      <c r="BU47" s="18"/>
      <c r="BV47" s="18"/>
      <c r="BW47" s="18"/>
      <c r="BY47" s="18"/>
      <c r="BZ47" s="18"/>
      <c r="CA47" s="18"/>
      <c r="CC47" s="18"/>
      <c r="CD47" s="18"/>
      <c r="CE47" s="18"/>
      <c r="CG47" s="18"/>
      <c r="CH47" s="18"/>
      <c r="CI47" s="18"/>
      <c r="CK47" s="18"/>
      <c r="CL47" s="18"/>
      <c r="CM47" s="18"/>
      <c r="CO47" s="18"/>
      <c r="CP47" s="18"/>
      <c r="CQ47" s="18"/>
      <c r="CS47" s="18"/>
      <c r="CT47" s="18"/>
      <c r="CU47" s="18"/>
      <c r="CW47" s="18"/>
      <c r="CX47" s="18"/>
      <c r="CY47" s="18"/>
      <c r="DA47" s="18"/>
      <c r="DB47" s="18"/>
      <c r="DC47" s="18"/>
      <c r="DE47" s="18"/>
      <c r="DF47" s="18"/>
      <c r="DG47" s="18"/>
    </row>
    <row r="48" spans="2:111">
      <c r="AW48" s="18"/>
      <c r="AX48" s="18"/>
      <c r="AY48" s="18"/>
      <c r="BA48" s="18"/>
      <c r="BB48" s="18"/>
      <c r="BC48" s="18"/>
      <c r="BE48" s="18"/>
      <c r="BF48" s="18"/>
      <c r="BG48" s="18"/>
      <c r="BI48" s="18"/>
      <c r="BJ48" s="18"/>
      <c r="BK48" s="18"/>
      <c r="BM48" s="18"/>
      <c r="BN48" s="18"/>
      <c r="BO48" s="18"/>
      <c r="BQ48" s="18"/>
      <c r="BR48" s="18"/>
      <c r="BS48" s="18"/>
      <c r="BU48" s="18"/>
      <c r="BV48" s="18"/>
      <c r="BW48" s="18"/>
      <c r="BY48" s="18"/>
      <c r="BZ48" s="18"/>
      <c r="CA48" s="18"/>
      <c r="CC48" s="18"/>
      <c r="CD48" s="18"/>
      <c r="CE48" s="18"/>
      <c r="CG48" s="18"/>
      <c r="CH48" s="18"/>
      <c r="CI48" s="18"/>
      <c r="CK48" s="18"/>
      <c r="CL48" s="18"/>
      <c r="CM48" s="18"/>
      <c r="CO48" s="18"/>
      <c r="CP48" s="18"/>
      <c r="CQ48" s="18"/>
      <c r="CS48" s="18"/>
      <c r="CT48" s="18"/>
      <c r="CU48" s="18"/>
      <c r="CW48" s="18"/>
      <c r="CX48" s="18"/>
      <c r="CY48" s="18"/>
      <c r="DA48" s="18"/>
      <c r="DB48" s="18"/>
      <c r="DC48" s="18"/>
      <c r="DE48" s="18"/>
      <c r="DF48" s="18"/>
      <c r="DG48" s="18"/>
    </row>
    <row r="49" spans="1:111">
      <c r="AW49" s="18"/>
      <c r="AX49" s="18"/>
      <c r="AY49" s="18"/>
      <c r="BA49" s="18"/>
      <c r="BB49" s="18"/>
      <c r="BC49" s="18"/>
      <c r="BE49" s="18"/>
      <c r="BF49" s="18"/>
      <c r="BG49" s="18"/>
      <c r="BI49" s="18"/>
      <c r="BJ49" s="18"/>
      <c r="BK49" s="18"/>
      <c r="BM49" s="18"/>
      <c r="BN49" s="18"/>
      <c r="BO49" s="18"/>
      <c r="BQ49" s="18"/>
      <c r="BR49" s="18"/>
      <c r="BS49" s="18"/>
      <c r="BU49" s="18"/>
      <c r="BV49" s="18"/>
      <c r="BW49" s="18"/>
      <c r="BY49" s="18"/>
      <c r="BZ49" s="18"/>
      <c r="CA49" s="18"/>
      <c r="CC49" s="18"/>
      <c r="CD49" s="18"/>
      <c r="CE49" s="18"/>
      <c r="CG49" s="18"/>
      <c r="CH49" s="18"/>
      <c r="CI49" s="18"/>
      <c r="CK49" s="18"/>
      <c r="CL49" s="18"/>
      <c r="CM49" s="18"/>
      <c r="CO49" s="18"/>
      <c r="CP49" s="18"/>
      <c r="CQ49" s="18"/>
      <c r="CS49" s="18"/>
      <c r="CT49" s="18"/>
      <c r="CU49" s="18"/>
      <c r="CW49" s="18"/>
      <c r="CX49" s="18"/>
      <c r="CY49" s="18"/>
      <c r="DA49" s="18"/>
      <c r="DB49" s="18"/>
      <c r="DC49" s="18"/>
      <c r="DE49" s="18"/>
      <c r="DF49" s="18"/>
      <c r="DG49" s="18"/>
    </row>
    <row r="50" spans="1:111">
      <c r="AW50" s="18"/>
      <c r="AX50" s="18"/>
      <c r="AY50" s="18"/>
      <c r="BA50" s="18"/>
      <c r="BB50" s="18"/>
      <c r="BC50" s="18"/>
      <c r="BE50" s="18"/>
      <c r="BF50" s="18"/>
      <c r="BG50" s="18"/>
      <c r="BI50" s="18"/>
      <c r="BJ50" s="18"/>
      <c r="BK50" s="18"/>
      <c r="BM50" s="18"/>
      <c r="BN50" s="18"/>
      <c r="BO50" s="18"/>
      <c r="BQ50" s="18"/>
      <c r="BR50" s="18"/>
      <c r="BS50" s="18"/>
      <c r="BU50" s="18"/>
      <c r="BV50" s="18"/>
      <c r="BW50" s="18"/>
      <c r="BY50" s="18"/>
      <c r="BZ50" s="18"/>
      <c r="CA50" s="18"/>
      <c r="CC50" s="18"/>
      <c r="CD50" s="18"/>
      <c r="CE50" s="18"/>
      <c r="CG50" s="18"/>
      <c r="CH50" s="18"/>
      <c r="CI50" s="18"/>
      <c r="CK50" s="18"/>
      <c r="CL50" s="18"/>
      <c r="CM50" s="18"/>
      <c r="CO50" s="18"/>
      <c r="CP50" s="18"/>
      <c r="CQ50" s="18"/>
      <c r="CS50" s="18"/>
      <c r="CT50" s="18"/>
      <c r="CU50" s="18"/>
      <c r="CW50" s="18"/>
      <c r="CX50" s="18"/>
      <c r="CY50" s="18"/>
      <c r="DA50" s="18"/>
      <c r="DB50" s="18"/>
      <c r="DC50" s="18"/>
      <c r="DE50" s="18"/>
      <c r="DF50" s="18"/>
      <c r="DG50" s="18"/>
    </row>
    <row r="51" spans="1:111">
      <c r="AW51" s="18"/>
      <c r="AX51" s="18"/>
      <c r="AY51" s="18"/>
      <c r="BA51" s="18"/>
      <c r="BB51" s="18"/>
      <c r="BC51" s="18"/>
      <c r="BE51" s="18"/>
      <c r="BF51" s="18"/>
      <c r="BG51" s="18"/>
      <c r="BI51" s="18"/>
      <c r="BJ51" s="18"/>
      <c r="BK51" s="18"/>
      <c r="BM51" s="18"/>
      <c r="BN51" s="18"/>
      <c r="BO51" s="18"/>
      <c r="BQ51" s="18"/>
      <c r="BR51" s="18"/>
      <c r="BS51" s="18"/>
      <c r="BU51" s="18"/>
      <c r="BV51" s="18"/>
      <c r="BW51" s="18"/>
      <c r="BY51" s="18"/>
      <c r="BZ51" s="18"/>
      <c r="CA51" s="18"/>
      <c r="CC51" s="18"/>
      <c r="CD51" s="18"/>
      <c r="CE51" s="18"/>
      <c r="CG51" s="18"/>
      <c r="CH51" s="18"/>
      <c r="CI51" s="18"/>
      <c r="CK51" s="18"/>
      <c r="CL51" s="18"/>
      <c r="CM51" s="18"/>
      <c r="CO51" s="18"/>
      <c r="CP51" s="18"/>
      <c r="CQ51" s="18"/>
      <c r="CS51" s="18"/>
      <c r="CT51" s="18"/>
      <c r="CU51" s="18"/>
      <c r="CW51" s="18"/>
      <c r="CX51" s="18"/>
      <c r="CY51" s="18"/>
      <c r="DA51" s="18"/>
      <c r="DB51" s="18"/>
      <c r="DC51" s="18"/>
      <c r="DE51" s="18"/>
      <c r="DF51" s="18"/>
      <c r="DG51" s="18"/>
    </row>
    <row r="52" spans="1:111">
      <c r="AW52" s="18"/>
      <c r="AX52" s="18"/>
      <c r="AY52" s="18"/>
      <c r="BA52" s="18"/>
      <c r="BB52" s="18"/>
      <c r="BC52" s="18"/>
      <c r="BE52" s="18"/>
      <c r="BF52" s="18"/>
      <c r="BG52" s="18"/>
      <c r="BI52" s="18"/>
      <c r="BJ52" s="18"/>
      <c r="BK52" s="18"/>
      <c r="BM52" s="18"/>
      <c r="BN52" s="18"/>
      <c r="BO52" s="18"/>
      <c r="BQ52" s="18"/>
      <c r="BR52" s="18"/>
      <c r="BS52" s="18"/>
      <c r="BU52" s="18"/>
      <c r="BV52" s="18"/>
      <c r="BW52" s="18"/>
      <c r="BY52" s="18"/>
      <c r="BZ52" s="18"/>
      <c r="CA52" s="18"/>
      <c r="CC52" s="18"/>
      <c r="CD52" s="18"/>
      <c r="CE52" s="18"/>
      <c r="CG52" s="18"/>
      <c r="CH52" s="18"/>
      <c r="CI52" s="18"/>
      <c r="CK52" s="18"/>
      <c r="CL52" s="18"/>
      <c r="CM52" s="18"/>
      <c r="CO52" s="18"/>
      <c r="CP52" s="18"/>
      <c r="CQ52" s="18"/>
      <c r="CS52" s="18"/>
      <c r="CT52" s="18"/>
      <c r="CU52" s="18"/>
      <c r="CW52" s="18"/>
      <c r="CX52" s="18"/>
      <c r="CY52" s="18"/>
      <c r="DA52" s="18"/>
      <c r="DB52" s="18"/>
      <c r="DC52" s="18"/>
      <c r="DE52" s="18"/>
      <c r="DF52" s="18"/>
      <c r="DG52" s="18"/>
    </row>
    <row r="53" spans="1:111">
      <c r="AW53" s="18"/>
      <c r="AX53" s="18"/>
      <c r="AY53" s="18"/>
      <c r="BA53" s="18"/>
      <c r="BB53" s="18"/>
      <c r="BC53" s="18"/>
      <c r="BE53" s="18"/>
      <c r="BF53" s="18"/>
      <c r="BG53" s="18"/>
      <c r="BI53" s="18"/>
      <c r="BJ53" s="18"/>
      <c r="BK53" s="18"/>
      <c r="BM53" s="18"/>
      <c r="BN53" s="18"/>
      <c r="BO53" s="18"/>
      <c r="BQ53" s="18"/>
      <c r="BR53" s="18"/>
      <c r="BS53" s="18"/>
      <c r="BU53" s="18"/>
      <c r="BV53" s="18"/>
      <c r="BW53" s="18"/>
      <c r="BY53" s="18"/>
      <c r="BZ53" s="18"/>
      <c r="CA53" s="18"/>
      <c r="CC53" s="18"/>
      <c r="CD53" s="18"/>
      <c r="CE53" s="18"/>
      <c r="CG53" s="18"/>
      <c r="CH53" s="18"/>
      <c r="CI53" s="18"/>
      <c r="CK53" s="18"/>
      <c r="CL53" s="18"/>
      <c r="CM53" s="18"/>
      <c r="CO53" s="18"/>
      <c r="CP53" s="18"/>
      <c r="CQ53" s="18"/>
      <c r="CS53" s="18"/>
      <c r="CT53" s="18"/>
      <c r="CU53" s="18"/>
      <c r="CW53" s="18"/>
      <c r="CX53" s="18"/>
      <c r="CY53" s="18"/>
      <c r="DA53" s="18"/>
      <c r="DB53" s="18"/>
      <c r="DC53" s="18"/>
      <c r="DE53" s="18"/>
      <c r="DF53" s="18"/>
      <c r="DG53" s="18"/>
    </row>
    <row r="54" spans="1:111">
      <c r="AW54" s="18"/>
      <c r="AX54" s="18"/>
      <c r="AY54" s="18"/>
      <c r="BA54" s="18"/>
      <c r="BB54" s="18"/>
      <c r="BC54" s="18"/>
      <c r="BE54" s="18"/>
      <c r="BF54" s="18"/>
      <c r="BG54" s="18"/>
      <c r="BI54" s="18"/>
      <c r="BJ54" s="18"/>
      <c r="BK54" s="18"/>
      <c r="BM54" s="18"/>
      <c r="BN54" s="18"/>
      <c r="BO54" s="18"/>
      <c r="BQ54" s="18"/>
      <c r="BR54" s="18"/>
      <c r="BS54" s="18"/>
      <c r="BU54" s="18"/>
      <c r="BV54" s="18"/>
      <c r="BW54" s="18"/>
      <c r="BY54" s="18"/>
      <c r="BZ54" s="18"/>
      <c r="CA54" s="18"/>
      <c r="CC54" s="18"/>
      <c r="CD54" s="18"/>
      <c r="CE54" s="18"/>
      <c r="CG54" s="18"/>
      <c r="CH54" s="18"/>
      <c r="CI54" s="18"/>
      <c r="CK54" s="18"/>
      <c r="CL54" s="18"/>
      <c r="CM54" s="18"/>
      <c r="CO54" s="18"/>
      <c r="CP54" s="18"/>
      <c r="CQ54" s="18"/>
      <c r="CS54" s="18"/>
      <c r="CT54" s="18"/>
      <c r="CU54" s="18"/>
      <c r="CW54" s="18"/>
      <c r="CX54" s="18"/>
      <c r="CY54" s="18"/>
      <c r="DA54" s="18"/>
      <c r="DB54" s="18"/>
      <c r="DC54" s="18"/>
      <c r="DE54" s="18"/>
      <c r="DF54" s="18"/>
      <c r="DG54" s="18"/>
    </row>
    <row r="55" spans="1:111">
      <c r="AW55" s="18"/>
      <c r="AX55" s="18"/>
      <c r="AY55" s="18"/>
      <c r="BA55" s="18"/>
      <c r="BB55" s="18"/>
      <c r="BC55" s="18"/>
      <c r="BE55" s="18"/>
      <c r="BF55" s="18"/>
      <c r="BG55" s="18"/>
      <c r="BI55" s="18"/>
      <c r="BJ55" s="18"/>
      <c r="BK55" s="18"/>
      <c r="BM55" s="18"/>
      <c r="BN55" s="18"/>
      <c r="BO55" s="18"/>
      <c r="BQ55" s="18"/>
      <c r="BR55" s="18"/>
      <c r="BS55" s="18"/>
      <c r="BU55" s="18"/>
      <c r="BV55" s="18"/>
      <c r="BW55" s="18"/>
      <c r="BY55" s="18"/>
      <c r="BZ55" s="18"/>
      <c r="CA55" s="18"/>
      <c r="CC55" s="18"/>
      <c r="CD55" s="18"/>
      <c r="CE55" s="18"/>
      <c r="CG55" s="18"/>
      <c r="CH55" s="18"/>
      <c r="CI55" s="18"/>
      <c r="CK55" s="18"/>
      <c r="CL55" s="18"/>
      <c r="CM55" s="18"/>
      <c r="CO55" s="18"/>
      <c r="CP55" s="18"/>
      <c r="CQ55" s="18"/>
      <c r="CS55" s="18"/>
      <c r="CT55" s="18"/>
      <c r="CU55" s="18"/>
      <c r="CW55" s="18"/>
      <c r="CX55" s="18"/>
      <c r="CY55" s="18"/>
      <c r="DA55" s="18"/>
      <c r="DB55" s="18"/>
      <c r="DC55" s="18"/>
      <c r="DE55" s="18"/>
      <c r="DF55" s="18"/>
      <c r="DG55" s="18"/>
    </row>
    <row r="56" spans="1:111">
      <c r="AW56" s="18"/>
      <c r="AX56" s="18"/>
      <c r="AY56" s="18"/>
      <c r="BA56" s="18"/>
      <c r="BB56" s="18"/>
      <c r="BC56" s="18"/>
      <c r="BE56" s="18"/>
      <c r="BF56" s="18"/>
      <c r="BG56" s="18"/>
      <c r="BI56" s="18"/>
      <c r="BJ56" s="18"/>
      <c r="BK56" s="18"/>
      <c r="BM56" s="18"/>
      <c r="BN56" s="18"/>
      <c r="BO56" s="18"/>
      <c r="BQ56" s="18"/>
      <c r="BR56" s="18"/>
      <c r="BS56" s="18"/>
      <c r="BU56" s="18"/>
      <c r="BV56" s="18"/>
      <c r="BW56" s="18"/>
      <c r="BY56" s="18"/>
      <c r="BZ56" s="18"/>
      <c r="CA56" s="18"/>
      <c r="CC56" s="18"/>
      <c r="CD56" s="18"/>
      <c r="CE56" s="18"/>
      <c r="CG56" s="18"/>
      <c r="CH56" s="18"/>
      <c r="CI56" s="18"/>
      <c r="CK56" s="18"/>
      <c r="CL56" s="18"/>
      <c r="CM56" s="18"/>
      <c r="CO56" s="18"/>
      <c r="CP56" s="18"/>
      <c r="CQ56" s="18"/>
      <c r="CS56" s="18"/>
      <c r="CT56" s="18"/>
      <c r="CU56" s="18"/>
      <c r="CW56" s="18"/>
      <c r="CX56" s="18"/>
      <c r="CY56" s="18"/>
      <c r="DA56" s="18"/>
      <c r="DB56" s="18"/>
      <c r="DC56" s="18"/>
      <c r="DE56" s="18"/>
      <c r="DF56" s="18"/>
      <c r="DG56" s="18"/>
    </row>
    <row r="57" spans="1:111">
      <c r="AW57" s="18"/>
      <c r="AX57" s="18"/>
      <c r="AY57" s="18"/>
      <c r="BA57" s="18"/>
      <c r="BB57" s="18"/>
      <c r="BC57" s="18"/>
      <c r="BE57" s="18"/>
      <c r="BF57" s="18"/>
      <c r="BG57" s="18"/>
      <c r="BI57" s="18"/>
      <c r="BJ57" s="18"/>
      <c r="BK57" s="18"/>
      <c r="BM57" s="18"/>
      <c r="BN57" s="18"/>
      <c r="BO57" s="18"/>
      <c r="BQ57" s="18"/>
      <c r="BR57" s="18"/>
      <c r="BS57" s="18"/>
      <c r="BU57" s="18"/>
      <c r="BV57" s="18"/>
      <c r="BW57" s="18"/>
      <c r="BY57" s="18"/>
      <c r="BZ57" s="18"/>
      <c r="CA57" s="18"/>
      <c r="CC57" s="18"/>
      <c r="CD57" s="18"/>
      <c r="CE57" s="18"/>
      <c r="CG57" s="18"/>
      <c r="CH57" s="18"/>
      <c r="CI57" s="18"/>
      <c r="CK57" s="18"/>
      <c r="CL57" s="18"/>
      <c r="CM57" s="18"/>
      <c r="CO57" s="18"/>
      <c r="CP57" s="18"/>
      <c r="CQ57" s="18"/>
      <c r="CS57" s="18"/>
      <c r="CT57" s="18"/>
      <c r="CU57" s="18"/>
      <c r="CW57" s="18"/>
      <c r="CX57" s="18"/>
      <c r="CY57" s="18"/>
      <c r="DA57" s="18"/>
      <c r="DB57" s="18"/>
      <c r="DC57" s="18"/>
      <c r="DE57" s="18"/>
      <c r="DF57" s="18"/>
      <c r="DG57" s="18"/>
    </row>
    <row r="58" spans="1:111">
      <c r="AW58" s="18"/>
      <c r="AX58" s="18"/>
      <c r="AY58" s="18"/>
      <c r="BA58" s="18"/>
      <c r="BB58" s="18"/>
      <c r="BC58" s="18"/>
      <c r="BE58" s="18"/>
      <c r="BF58" s="18"/>
      <c r="BG58" s="18"/>
      <c r="BI58" s="18"/>
      <c r="BJ58" s="18"/>
      <c r="BK58" s="18"/>
      <c r="BM58" s="18"/>
      <c r="BN58" s="18"/>
      <c r="BO58" s="18"/>
      <c r="BQ58" s="18"/>
      <c r="BR58" s="18"/>
      <c r="BS58" s="18"/>
      <c r="BU58" s="18"/>
      <c r="BV58" s="18"/>
      <c r="BW58" s="18"/>
      <c r="BY58" s="18"/>
      <c r="BZ58" s="18"/>
      <c r="CA58" s="18"/>
      <c r="CC58" s="18"/>
      <c r="CD58" s="18"/>
      <c r="CE58" s="18"/>
      <c r="CG58" s="18"/>
      <c r="CH58" s="18"/>
      <c r="CI58" s="18"/>
      <c r="CK58" s="18"/>
      <c r="CL58" s="18"/>
      <c r="CM58" s="18"/>
      <c r="CO58" s="18"/>
      <c r="CP58" s="18"/>
      <c r="CQ58" s="18"/>
      <c r="CS58" s="18"/>
      <c r="CT58" s="18"/>
      <c r="CU58" s="18"/>
      <c r="CW58" s="18"/>
      <c r="CX58" s="18"/>
      <c r="CY58" s="18"/>
      <c r="DA58" s="18"/>
      <c r="DB58" s="18"/>
      <c r="DC58" s="18"/>
      <c r="DE58" s="18"/>
      <c r="DF58" s="18"/>
      <c r="DG58" s="18"/>
    </row>
    <row r="59" spans="1:111">
      <c r="AW59" s="18"/>
      <c r="AX59" s="18"/>
      <c r="AY59" s="18"/>
      <c r="BA59" s="18"/>
      <c r="BB59" s="18"/>
      <c r="BC59" s="18"/>
      <c r="BE59" s="18"/>
      <c r="BF59" s="18"/>
      <c r="BG59" s="18"/>
      <c r="BI59" s="18"/>
      <c r="BJ59" s="18"/>
      <c r="BK59" s="18"/>
      <c r="BM59" s="18"/>
      <c r="BN59" s="18"/>
      <c r="BO59" s="18"/>
      <c r="BQ59" s="18"/>
      <c r="BR59" s="18"/>
      <c r="BS59" s="18"/>
      <c r="BU59" s="18"/>
      <c r="BV59" s="18"/>
      <c r="BW59" s="18"/>
      <c r="BY59" s="18"/>
      <c r="BZ59" s="18"/>
      <c r="CA59" s="18"/>
      <c r="CC59" s="18"/>
      <c r="CD59" s="18"/>
      <c r="CE59" s="18"/>
      <c r="CG59" s="18"/>
      <c r="CH59" s="18"/>
      <c r="CI59" s="18"/>
      <c r="CK59" s="18"/>
      <c r="CL59" s="18"/>
      <c r="CM59" s="18"/>
      <c r="CO59" s="18"/>
      <c r="CP59" s="18"/>
      <c r="CQ59" s="18"/>
      <c r="CS59" s="18"/>
      <c r="CT59" s="18"/>
      <c r="CU59" s="18"/>
      <c r="CW59" s="18"/>
      <c r="CX59" s="18"/>
      <c r="CY59" s="18"/>
      <c r="DA59" s="18"/>
      <c r="DB59" s="18"/>
      <c r="DC59" s="18"/>
      <c r="DE59" s="18"/>
      <c r="DF59" s="18"/>
      <c r="DG59" s="18"/>
    </row>
    <row r="60" spans="1:111">
      <c r="R60" t="s">
        <v>439</v>
      </c>
      <c r="S60" s="119">
        <f>Compensation!C16</f>
        <v>1.0874999999999999</v>
      </c>
      <c r="T60" t="e">
        <f>MIN(ABS(S66:S141-S60))</f>
        <v>#VALUE!</v>
      </c>
      <c r="AW60" s="18"/>
      <c r="AX60" s="18"/>
      <c r="AY60" s="18"/>
      <c r="BA60" s="18"/>
      <c r="BB60" s="18"/>
      <c r="BC60" s="18"/>
      <c r="BE60" s="18"/>
      <c r="BF60" s="18"/>
      <c r="BG60" s="18"/>
      <c r="BI60" s="18"/>
      <c r="BJ60" s="18"/>
      <c r="BK60" s="18"/>
      <c r="BM60" s="18"/>
      <c r="BN60" s="18"/>
      <c r="BO60" s="18"/>
      <c r="BQ60" s="18"/>
      <c r="BR60" s="18"/>
      <c r="BS60" s="18"/>
      <c r="BU60" s="18"/>
      <c r="BV60" s="18"/>
      <c r="BW60" s="18"/>
      <c r="BY60" s="18"/>
      <c r="BZ60" s="18"/>
      <c r="CA60" s="18"/>
      <c r="CC60" s="18"/>
      <c r="CD60" s="18"/>
      <c r="CE60" s="18"/>
      <c r="CG60" s="18"/>
      <c r="CH60" s="18"/>
      <c r="CI60" s="18"/>
      <c r="CK60" s="18"/>
      <c r="CL60" s="18"/>
      <c r="CM60" s="18"/>
      <c r="CO60" s="18"/>
      <c r="CP60" s="18"/>
      <c r="CQ60" s="18"/>
      <c r="CS60" s="18"/>
      <c r="CT60" s="18"/>
      <c r="CU60" s="18"/>
      <c r="CW60" s="18"/>
      <c r="CX60" s="18"/>
      <c r="CY60" s="18"/>
      <c r="DA60" s="18"/>
      <c r="DB60" s="18"/>
      <c r="DC60" s="18"/>
      <c r="DE60" s="18"/>
      <c r="DF60" s="18"/>
      <c r="DG60" s="18"/>
    </row>
    <row r="61" spans="1:111">
      <c r="R61" t="s">
        <v>440</v>
      </c>
      <c r="S61" t="e">
        <f>INDEX(S66:S141,MATCH(MIN(ABS(S66:S141-S60)),ABS(S66:S141-S60),0))</f>
        <v>#VALUE!</v>
      </c>
      <c r="AW61" s="18"/>
      <c r="AX61" s="18"/>
      <c r="AY61" s="18"/>
      <c r="BA61" s="18"/>
      <c r="BB61" s="18"/>
      <c r="BC61" s="18"/>
      <c r="BE61" s="18"/>
      <c r="BF61" s="18"/>
      <c r="BG61" s="18"/>
      <c r="BI61" s="18"/>
      <c r="BJ61" s="18"/>
      <c r="BK61" s="18"/>
      <c r="BM61" s="18"/>
      <c r="BN61" s="18"/>
      <c r="BO61" s="18"/>
      <c r="BQ61" s="18"/>
      <c r="BR61" s="18"/>
      <c r="BS61" s="18"/>
      <c r="BU61" s="18"/>
      <c r="BV61" s="18"/>
      <c r="BW61" s="18"/>
      <c r="BY61" s="18"/>
      <c r="BZ61" s="18"/>
      <c r="CA61" s="18"/>
      <c r="CC61" s="18"/>
      <c r="CD61" s="18"/>
      <c r="CE61" s="18"/>
      <c r="CG61" s="18"/>
      <c r="CH61" s="18"/>
      <c r="CI61" s="18"/>
      <c r="CK61" s="18"/>
      <c r="CL61" s="18"/>
      <c r="CM61" s="18"/>
      <c r="CO61" s="18"/>
      <c r="CP61" s="18"/>
      <c r="CQ61" s="18"/>
      <c r="CS61" s="18"/>
      <c r="CT61" s="18"/>
      <c r="CU61" s="18"/>
      <c r="CW61" s="18"/>
      <c r="CX61" s="18"/>
      <c r="CY61" s="18"/>
      <c r="DA61" s="18"/>
      <c r="DB61" s="18"/>
      <c r="DC61" s="18"/>
      <c r="DE61" s="18"/>
      <c r="DF61" s="18"/>
      <c r="DG61" s="18"/>
    </row>
    <row r="62" spans="1:111">
      <c r="AW62" s="18"/>
      <c r="AX62" s="18"/>
      <c r="AY62" s="18"/>
      <c r="BA62" s="18"/>
      <c r="BB62" s="18"/>
      <c r="BC62" s="18"/>
      <c r="BE62" s="18"/>
      <c r="BF62" s="18"/>
      <c r="BG62" s="18"/>
      <c r="BI62" s="18"/>
      <c r="BJ62" s="18"/>
      <c r="BK62" s="18"/>
      <c r="BM62" s="18"/>
      <c r="BN62" s="18"/>
      <c r="BO62" s="18"/>
      <c r="BQ62" s="18"/>
      <c r="BR62" s="18"/>
      <c r="BS62" s="18"/>
      <c r="BU62" s="18"/>
      <c r="BV62" s="18"/>
      <c r="BW62" s="18"/>
      <c r="BY62" s="18"/>
      <c r="BZ62" s="18"/>
      <c r="CA62" s="18"/>
      <c r="CC62" s="18"/>
      <c r="CD62" s="18"/>
      <c r="CE62" s="18"/>
      <c r="CG62" s="18"/>
      <c r="CH62" s="18"/>
      <c r="CI62" s="18"/>
      <c r="CK62" s="18"/>
      <c r="CL62" s="18"/>
      <c r="CM62" s="18"/>
      <c r="CO62" s="18"/>
      <c r="CP62" s="18"/>
      <c r="CQ62" s="18"/>
      <c r="CS62" s="18"/>
      <c r="CT62" s="18"/>
      <c r="CU62" s="18"/>
      <c r="CW62" s="18"/>
      <c r="CX62" s="18"/>
      <c r="CY62" s="18"/>
      <c r="DA62" s="18"/>
      <c r="DB62" s="18"/>
      <c r="DC62" s="18"/>
      <c r="DE62" s="18"/>
      <c r="DF62" s="18"/>
      <c r="DG62" s="18"/>
    </row>
    <row r="63" spans="1:111">
      <c r="A63" t="s">
        <v>114</v>
      </c>
      <c r="AW63" s="18"/>
      <c r="AX63" s="18"/>
      <c r="AY63" s="18"/>
      <c r="BA63" s="18"/>
      <c r="BB63" s="18"/>
      <c r="BC63" s="18"/>
      <c r="BE63" s="18"/>
      <c r="BF63" s="18"/>
      <c r="BG63" s="18"/>
      <c r="BI63" s="18"/>
      <c r="BJ63" s="18"/>
      <c r="BK63" s="18"/>
      <c r="BM63" s="18"/>
      <c r="BN63" s="18"/>
      <c r="BO63" s="18"/>
      <c r="BQ63" s="18"/>
      <c r="BR63" s="18"/>
      <c r="BS63" s="18"/>
      <c r="BU63" s="18"/>
      <c r="BV63" s="18"/>
      <c r="BW63" s="18"/>
      <c r="BY63" s="18"/>
      <c r="BZ63" s="18"/>
      <c r="CA63" s="18"/>
      <c r="CC63" s="18"/>
      <c r="CD63" s="18"/>
      <c r="CE63" s="18"/>
      <c r="CG63" s="18"/>
      <c r="CH63" s="18"/>
      <c r="CI63" s="18"/>
      <c r="CK63" s="18"/>
      <c r="CL63" s="18"/>
      <c r="CM63" s="18"/>
      <c r="CO63" s="18"/>
      <c r="CP63" s="18"/>
      <c r="CQ63" s="18"/>
      <c r="CS63" s="18"/>
      <c r="CT63" s="18"/>
      <c r="CU63" s="18"/>
      <c r="CW63" s="18"/>
      <c r="CX63" s="18"/>
      <c r="CY63" s="18"/>
      <c r="DA63" s="18"/>
      <c r="DB63" s="18"/>
      <c r="DC63" s="18"/>
      <c r="DE63" s="18"/>
      <c r="DF63" s="18"/>
      <c r="DG63" s="18"/>
    </row>
    <row r="64" spans="1:111">
      <c r="X64" t="s">
        <v>45</v>
      </c>
      <c r="AW64" s="18"/>
      <c r="AX64" s="18"/>
      <c r="AY64" s="18"/>
      <c r="BA64" s="18"/>
      <c r="BB64" s="18"/>
      <c r="BC64" s="18"/>
      <c r="BE64" s="18"/>
      <c r="BF64" s="18"/>
      <c r="BG64" s="18"/>
      <c r="BI64" s="18"/>
      <c r="BJ64" s="18"/>
      <c r="BK64" s="18"/>
      <c r="BM64" s="18"/>
      <c r="BN64" s="18"/>
      <c r="BO64" s="18"/>
      <c r="BQ64" s="18"/>
      <c r="BR64" s="18"/>
      <c r="BS64" s="18"/>
      <c r="BU64" s="18"/>
      <c r="BV64" s="18"/>
      <c r="BW64" s="18"/>
      <c r="BY64" s="18"/>
      <c r="BZ64" s="18"/>
      <c r="CA64" s="18"/>
      <c r="CC64" s="18"/>
      <c r="CD64" s="18"/>
      <c r="CE64" s="18"/>
      <c r="CG64" s="18"/>
      <c r="CH64" s="18"/>
      <c r="CI64" s="18"/>
      <c r="CK64" s="18"/>
      <c r="CL64" s="18"/>
      <c r="CM64" s="18"/>
      <c r="CO64" s="18"/>
      <c r="CP64" s="18"/>
      <c r="CQ64" s="18"/>
      <c r="CS64" s="18"/>
      <c r="CT64" s="18"/>
      <c r="CU64" s="18"/>
      <c r="CW64" s="18"/>
      <c r="CX64" s="18"/>
      <c r="CY64" s="18"/>
      <c r="DA64" s="18"/>
      <c r="DB64" s="18"/>
      <c r="DC64" s="18"/>
      <c r="DE64" s="18"/>
      <c r="DF64" s="18"/>
      <c r="DG64" s="18"/>
    </row>
    <row r="65" spans="1:44" s="20" customFormat="1">
      <c r="A65" s="20" t="s">
        <v>29</v>
      </c>
      <c r="B65" s="20" t="s">
        <v>27</v>
      </c>
      <c r="C65" s="20" t="s">
        <v>28</v>
      </c>
      <c r="D65" s="20" t="s">
        <v>36</v>
      </c>
      <c r="E65" s="20" t="s">
        <v>37</v>
      </c>
      <c r="F65" s="20" t="s">
        <v>125</v>
      </c>
      <c r="G65" s="20" t="s">
        <v>38</v>
      </c>
      <c r="H65" s="20" t="s">
        <v>39</v>
      </c>
      <c r="I65" s="20" t="s">
        <v>40</v>
      </c>
      <c r="K65" s="20" t="s">
        <v>41</v>
      </c>
      <c r="M65" s="20" t="s">
        <v>42</v>
      </c>
      <c r="O65" s="20" t="s">
        <v>43</v>
      </c>
      <c r="S65" s="20" t="s">
        <v>44</v>
      </c>
      <c r="U65" s="21" t="s">
        <v>30</v>
      </c>
      <c r="V65" s="21" t="s">
        <v>31</v>
      </c>
      <c r="X65" s="20" t="s">
        <v>29</v>
      </c>
      <c r="Y65" s="20" t="s">
        <v>27</v>
      </c>
      <c r="Z65" s="20" t="s">
        <v>28</v>
      </c>
      <c r="AA65" s="20" t="s">
        <v>36</v>
      </c>
      <c r="AB65" s="20" t="s">
        <v>37</v>
      </c>
      <c r="AC65" s="20" t="s">
        <v>125</v>
      </c>
      <c r="AD65" s="20" t="s">
        <v>38</v>
      </c>
      <c r="AE65" s="20" t="s">
        <v>39</v>
      </c>
      <c r="AF65" s="20" t="s">
        <v>40</v>
      </c>
      <c r="AH65" s="20" t="s">
        <v>41</v>
      </c>
      <c r="AI65" s="20" t="s">
        <v>42</v>
      </c>
      <c r="AK65" s="20" t="s">
        <v>43</v>
      </c>
      <c r="AO65" s="20" t="s">
        <v>44</v>
      </c>
      <c r="AP65" s="20" t="s">
        <v>28</v>
      </c>
    </row>
    <row r="66" spans="1:44" s="20" customFormat="1">
      <c r="A66" s="20">
        <f t="shared" ref="A66:A141" si="0">Qe_selected</f>
        <v>0.31</v>
      </c>
      <c r="B66" s="20">
        <f t="shared" ref="B66:B141" si="1">Ln_selected</f>
        <v>4</v>
      </c>
      <c r="C66" s="20">
        <v>0</v>
      </c>
      <c r="D66" s="20">
        <f>C66^2</f>
        <v>0</v>
      </c>
      <c r="E66" s="20">
        <f>B66*D66</f>
        <v>0</v>
      </c>
      <c r="F66" s="20">
        <f>C66^2-1</f>
        <v>-1</v>
      </c>
      <c r="G66" s="20">
        <f>1</f>
        <v>1</v>
      </c>
      <c r="H66" s="20">
        <f>C66*B66*A66</f>
        <v>0</v>
      </c>
      <c r="I66" s="20" t="str">
        <f>COMPLEX(G66,H66,"j")</f>
        <v>1</v>
      </c>
      <c r="K66" s="20" t="str">
        <f>IMPRODUCT(I66,F66)</f>
        <v>-1</v>
      </c>
      <c r="M66" s="20" t="str">
        <f t="shared" ref="M66:M101" si="2">IMSUM(K66,E66)</f>
        <v>-1</v>
      </c>
      <c r="O66" s="20" t="str">
        <f t="shared" ref="O66:O101" si="3">IMDIV(E66,M66)</f>
        <v>0</v>
      </c>
      <c r="S66" s="20">
        <f>IMABS(O66)</f>
        <v>0</v>
      </c>
      <c r="U66" s="20">
        <f t="shared" ref="U66:U141" si="4">Mg_max</f>
        <v>1.2078947368421054</v>
      </c>
      <c r="V66" s="20">
        <f t="shared" ref="V66:V141" si="5">Mg_min</f>
        <v>1.0609756097560976</v>
      </c>
      <c r="X66" s="20">
        <v>1E-3</v>
      </c>
      <c r="Y66" s="20">
        <f t="shared" ref="Y66:Y141" si="6">Ln_selected</f>
        <v>4</v>
      </c>
      <c r="Z66" s="20">
        <v>0</v>
      </c>
      <c r="AA66" s="20">
        <f>Z66^2</f>
        <v>0</v>
      </c>
      <c r="AB66" s="20">
        <f>Y66*AA66</f>
        <v>0</v>
      </c>
      <c r="AC66" s="20">
        <f>Z66^2-1</f>
        <v>-1</v>
      </c>
      <c r="AD66" s="20">
        <v>1</v>
      </c>
      <c r="AE66" s="20">
        <f>Z66*Y66*X66</f>
        <v>0</v>
      </c>
      <c r="AF66" s="20" t="str">
        <f>COMPLEX(AD66,AE66,"j")</f>
        <v>1</v>
      </c>
      <c r="AH66" s="20" t="str">
        <f>IMPRODUCT(AF66,AC66)</f>
        <v>-1</v>
      </c>
      <c r="AI66" s="20" t="str">
        <f>IMSUM(AH66,AB66)</f>
        <v>-1</v>
      </c>
      <c r="AK66" s="20" t="str">
        <f>IMDIV(AB66,AI66)</f>
        <v>0</v>
      </c>
      <c r="AO66" s="20">
        <f>IMABS(AK66)</f>
        <v>0</v>
      </c>
      <c r="AP66" s="20">
        <v>0</v>
      </c>
      <c r="AR66" s="20">
        <f>Compensation!$C$16</f>
        <v>1.0874999999999999</v>
      </c>
    </row>
    <row r="67" spans="1:44" s="20" customFormat="1">
      <c r="A67" s="20">
        <f t="shared" si="0"/>
        <v>0.31</v>
      </c>
      <c r="B67" s="20">
        <f t="shared" si="1"/>
        <v>4</v>
      </c>
      <c r="C67" s="20">
        <f>C66+0.05</f>
        <v>0.05</v>
      </c>
      <c r="D67" s="20">
        <f t="shared" ref="D67:D134" si="7">C67^2</f>
        <v>2.5000000000000005E-3</v>
      </c>
      <c r="E67" s="20">
        <f t="shared" ref="E67:E134" si="8">B67*D67</f>
        <v>1.0000000000000002E-2</v>
      </c>
      <c r="F67" s="20">
        <f t="shared" ref="F67:F134" si="9">C67^2-1</f>
        <v>-0.99750000000000005</v>
      </c>
      <c r="G67" s="20">
        <f>1</f>
        <v>1</v>
      </c>
      <c r="H67" s="20">
        <f t="shared" ref="H67:H134" si="10">C67*B67*A67</f>
        <v>6.2E-2</v>
      </c>
      <c r="I67" s="20" t="str">
        <f t="shared" ref="I67:I134" si="11">COMPLEX(G67,H67,"j")</f>
        <v>1+0.062j</v>
      </c>
      <c r="K67" s="20" t="str">
        <f t="shared" ref="K67:K134" si="12">IMPRODUCT(I67,F67)</f>
        <v>-0.9975-0.061845j</v>
      </c>
      <c r="M67" s="20" t="str">
        <f t="shared" si="2"/>
        <v>-0.9875-0.061845j</v>
      </c>
      <c r="O67" s="20" t="str">
        <f t="shared" si="3"/>
        <v>-0.0100870184968338+0.000631728262214364j</v>
      </c>
      <c r="S67" s="20">
        <f t="shared" ref="S67:S134" si="13">IMABS(O67)</f>
        <v>1.0106781028237803E-2</v>
      </c>
      <c r="U67" s="20">
        <f t="shared" si="4"/>
        <v>1.2078947368421054</v>
      </c>
      <c r="V67" s="20">
        <f t="shared" si="5"/>
        <v>1.0609756097560976</v>
      </c>
      <c r="X67" s="20">
        <f>X66</f>
        <v>1E-3</v>
      </c>
      <c r="Y67" s="20">
        <f t="shared" si="6"/>
        <v>4</v>
      </c>
      <c r="Z67" s="20">
        <f>Z66+0.05</f>
        <v>0.05</v>
      </c>
      <c r="AA67" s="20">
        <f t="shared" ref="AA67:AA134" si="14">Z67^2</f>
        <v>2.5000000000000005E-3</v>
      </c>
      <c r="AB67" s="20">
        <f t="shared" ref="AB67:AB134" si="15">Y67*AA67</f>
        <v>1.0000000000000002E-2</v>
      </c>
      <c r="AC67" s="20">
        <f t="shared" ref="AC67:AC134" si="16">Z67^2-1</f>
        <v>-0.99750000000000005</v>
      </c>
      <c r="AD67" s="20">
        <v>1</v>
      </c>
      <c r="AE67" s="20">
        <f t="shared" ref="AE67:AE134" si="17">Z67*Y67*X67</f>
        <v>2.0000000000000001E-4</v>
      </c>
      <c r="AF67" s="20" t="str">
        <f t="shared" ref="AF67:AF134" si="18">COMPLEX(AD67,AE67,"j")</f>
        <v>1+0.0002j</v>
      </c>
      <c r="AH67" s="20" t="str">
        <f t="shared" ref="AH67:AH134" si="19">IMPRODUCT(AF67,AC67)</f>
        <v>-0.9975-0.0001995j</v>
      </c>
      <c r="AI67" s="20" t="str">
        <f t="shared" ref="AI67:AI134" si="20">IMSUM(AH67,AB67)</f>
        <v>-0.9875-0.0001995j</v>
      </c>
      <c r="AK67" s="20" t="str">
        <f t="shared" ref="AK67:AK134" si="21">IMDIV(AB67,AI67)</f>
        <v>-0.0101265818651724+2.04582590592597E-06j</v>
      </c>
      <c r="AO67" s="20">
        <f t="shared" ref="AO67:AO134" si="22">IMABS(AK67)</f>
        <v>1.012658207182671E-2</v>
      </c>
      <c r="AP67" s="20">
        <v>1</v>
      </c>
      <c r="AR67" s="20">
        <f>Compensation!$C$16</f>
        <v>1.0874999999999999</v>
      </c>
    </row>
    <row r="68" spans="1:44" s="20" customFormat="1">
      <c r="A68" s="20">
        <f t="shared" si="0"/>
        <v>0.31</v>
      </c>
      <c r="B68" s="20">
        <f t="shared" si="1"/>
        <v>4</v>
      </c>
      <c r="C68" s="20">
        <f t="shared" ref="C68:C135" si="23">C67+0.05</f>
        <v>0.1</v>
      </c>
      <c r="D68" s="20">
        <f t="shared" si="7"/>
        <v>1.0000000000000002E-2</v>
      </c>
      <c r="E68" s="20">
        <f t="shared" si="8"/>
        <v>4.0000000000000008E-2</v>
      </c>
      <c r="F68" s="20">
        <f t="shared" si="9"/>
        <v>-0.99</v>
      </c>
      <c r="G68" s="20">
        <f>1</f>
        <v>1</v>
      </c>
      <c r="H68" s="20">
        <f t="shared" si="10"/>
        <v>0.124</v>
      </c>
      <c r="I68" s="20" t="str">
        <f t="shared" si="11"/>
        <v>1+0.124j</v>
      </c>
      <c r="K68" s="20" t="str">
        <f t="shared" si="12"/>
        <v>-0.99-0.12276j</v>
      </c>
      <c r="M68" s="20" t="str">
        <f t="shared" si="2"/>
        <v>-0.95-0.12276j</v>
      </c>
      <c r="O68" s="20" t="str">
        <f t="shared" si="3"/>
        <v>-0.0414137333076695+0.00535152621142054j</v>
      </c>
      <c r="S68" s="20">
        <f t="shared" si="13"/>
        <v>4.175806675685903E-2</v>
      </c>
      <c r="U68" s="20">
        <f t="shared" si="4"/>
        <v>1.2078947368421054</v>
      </c>
      <c r="V68" s="20">
        <f t="shared" si="5"/>
        <v>1.0609756097560976</v>
      </c>
      <c r="X68" s="20">
        <f t="shared" ref="X68:X135" si="24">X67</f>
        <v>1E-3</v>
      </c>
      <c r="Y68" s="20">
        <f t="shared" si="6"/>
        <v>4</v>
      </c>
      <c r="Z68" s="20">
        <f t="shared" ref="Z68:Z135" si="25">Z67+0.05</f>
        <v>0.1</v>
      </c>
      <c r="AA68" s="20">
        <f t="shared" si="14"/>
        <v>1.0000000000000002E-2</v>
      </c>
      <c r="AB68" s="20">
        <f t="shared" si="15"/>
        <v>4.0000000000000008E-2</v>
      </c>
      <c r="AC68" s="20">
        <f t="shared" si="16"/>
        <v>-0.99</v>
      </c>
      <c r="AD68" s="20">
        <v>1</v>
      </c>
      <c r="AE68" s="20">
        <f t="shared" si="17"/>
        <v>4.0000000000000002E-4</v>
      </c>
      <c r="AF68" s="20" t="str">
        <f t="shared" si="18"/>
        <v>1+0.0004j</v>
      </c>
      <c r="AH68" s="20" t="str">
        <f t="shared" si="19"/>
        <v>-0.99-0.000396j</v>
      </c>
      <c r="AI68" s="20" t="str">
        <f t="shared" si="20"/>
        <v>-0.95-0.000396j</v>
      </c>
      <c r="AK68" s="20" t="str">
        <f t="shared" si="21"/>
        <v>-0.0421052558417975+0.0000175512434877387j</v>
      </c>
      <c r="AO68" s="20">
        <f t="shared" si="22"/>
        <v>4.210525949984599E-2</v>
      </c>
      <c r="AP68" s="20">
        <v>2</v>
      </c>
      <c r="AR68" s="20">
        <f>Compensation!$C$16</f>
        <v>1.0874999999999999</v>
      </c>
    </row>
    <row r="69" spans="1:44" s="20" customFormat="1">
      <c r="A69" s="20">
        <f t="shared" si="0"/>
        <v>0.31</v>
      </c>
      <c r="B69" s="20">
        <f t="shared" si="1"/>
        <v>4</v>
      </c>
      <c r="C69" s="20">
        <f t="shared" si="23"/>
        <v>0.15000000000000002</v>
      </c>
      <c r="D69" s="20">
        <f t="shared" si="7"/>
        <v>2.2500000000000006E-2</v>
      </c>
      <c r="E69" s="20">
        <f t="shared" si="8"/>
        <v>9.0000000000000024E-2</v>
      </c>
      <c r="F69" s="20">
        <f t="shared" si="9"/>
        <v>-0.97750000000000004</v>
      </c>
      <c r="G69" s="20">
        <f>1</f>
        <v>1</v>
      </c>
      <c r="H69" s="20">
        <f t="shared" si="10"/>
        <v>0.18600000000000003</v>
      </c>
      <c r="I69" s="20" t="str">
        <f t="shared" si="11"/>
        <v>1+0.186j</v>
      </c>
      <c r="K69" s="20" t="str">
        <f t="shared" si="12"/>
        <v>-0.9775-0.181815j</v>
      </c>
      <c r="M69" s="20" t="str">
        <f t="shared" si="2"/>
        <v>-0.8875-0.181815j</v>
      </c>
      <c r="O69" s="20" t="str">
        <f t="shared" si="3"/>
        <v>-0.0973239188708374+0.0199379699261987j</v>
      </c>
      <c r="S69" s="20">
        <f t="shared" si="13"/>
        <v>9.9345195299799696E-2</v>
      </c>
      <c r="U69" s="20">
        <f t="shared" si="4"/>
        <v>1.2078947368421054</v>
      </c>
      <c r="V69" s="20">
        <f t="shared" si="5"/>
        <v>1.0609756097560976</v>
      </c>
      <c r="X69" s="20">
        <f t="shared" si="24"/>
        <v>1E-3</v>
      </c>
      <c r="Y69" s="20">
        <f t="shared" si="6"/>
        <v>4</v>
      </c>
      <c r="Z69" s="20">
        <f t="shared" si="25"/>
        <v>0.15000000000000002</v>
      </c>
      <c r="AA69" s="20">
        <f t="shared" si="14"/>
        <v>2.2500000000000006E-2</v>
      </c>
      <c r="AB69" s="20">
        <f t="shared" si="15"/>
        <v>9.0000000000000024E-2</v>
      </c>
      <c r="AC69" s="20">
        <f t="shared" si="16"/>
        <v>-0.97750000000000004</v>
      </c>
      <c r="AD69" s="20">
        <v>1</v>
      </c>
      <c r="AE69" s="20">
        <f t="shared" si="17"/>
        <v>6.0000000000000006E-4</v>
      </c>
      <c r="AF69" s="20" t="str">
        <f t="shared" si="18"/>
        <v>1+0.0006j</v>
      </c>
      <c r="AH69" s="20" t="str">
        <f t="shared" si="19"/>
        <v>-0.9775-0.0005865j</v>
      </c>
      <c r="AI69" s="20" t="str">
        <f t="shared" si="20"/>
        <v>-0.8875-0.0005865j</v>
      </c>
      <c r="AK69" s="20" t="str">
        <f t="shared" si="21"/>
        <v>-0.101408406417531+0.0000670152454804302j</v>
      </c>
      <c r="AO69" s="20">
        <f t="shared" si="22"/>
        <v>0.10140842856087591</v>
      </c>
      <c r="AP69" s="20">
        <v>3</v>
      </c>
      <c r="AR69" s="20">
        <f>Compensation!$C$16</f>
        <v>1.0874999999999999</v>
      </c>
    </row>
    <row r="70" spans="1:44" s="20" customFormat="1">
      <c r="A70" s="20">
        <f t="shared" si="0"/>
        <v>0.31</v>
      </c>
      <c r="B70" s="20">
        <f t="shared" si="1"/>
        <v>4</v>
      </c>
      <c r="C70" s="20">
        <f t="shared" si="23"/>
        <v>0.2</v>
      </c>
      <c r="D70" s="20">
        <f t="shared" si="7"/>
        <v>4.0000000000000008E-2</v>
      </c>
      <c r="E70" s="20">
        <f t="shared" si="8"/>
        <v>0.16000000000000003</v>
      </c>
      <c r="F70" s="20">
        <f t="shared" si="9"/>
        <v>-0.96</v>
      </c>
      <c r="G70" s="20">
        <f>1</f>
        <v>1</v>
      </c>
      <c r="H70" s="20">
        <f t="shared" si="10"/>
        <v>0.248</v>
      </c>
      <c r="I70" s="20" t="str">
        <f t="shared" si="11"/>
        <v>1+0.248j</v>
      </c>
      <c r="K70" s="20" t="str">
        <f t="shared" si="12"/>
        <v>-0.96-0.23808j</v>
      </c>
      <c r="M70" s="20" t="str">
        <f t="shared" si="2"/>
        <v>-0.8-0.23808j</v>
      </c>
      <c r="O70" s="20" t="str">
        <f t="shared" si="3"/>
        <v>-0.183727990856519+0.0546774500789002j</v>
      </c>
      <c r="P70" s="303" t="s">
        <v>595</v>
      </c>
      <c r="S70" s="20">
        <f t="shared" si="13"/>
        <v>0.19169141392170844</v>
      </c>
      <c r="U70" s="20">
        <f t="shared" si="4"/>
        <v>1.2078947368421054</v>
      </c>
      <c r="V70" s="20">
        <f t="shared" si="5"/>
        <v>1.0609756097560976</v>
      </c>
      <c r="X70" s="20">
        <f t="shared" si="24"/>
        <v>1E-3</v>
      </c>
      <c r="Y70" s="20">
        <f t="shared" si="6"/>
        <v>4</v>
      </c>
      <c r="Z70" s="20">
        <f t="shared" si="25"/>
        <v>0.2</v>
      </c>
      <c r="AA70" s="20">
        <f t="shared" si="14"/>
        <v>4.0000000000000008E-2</v>
      </c>
      <c r="AB70" s="20">
        <f t="shared" si="15"/>
        <v>0.16000000000000003</v>
      </c>
      <c r="AC70" s="20">
        <f t="shared" si="16"/>
        <v>-0.96</v>
      </c>
      <c r="AD70" s="20">
        <v>1</v>
      </c>
      <c r="AE70" s="20">
        <f t="shared" si="17"/>
        <v>8.0000000000000004E-4</v>
      </c>
      <c r="AF70" s="20" t="str">
        <f t="shared" si="18"/>
        <v>1+0.0008j</v>
      </c>
      <c r="AH70" s="20" t="str">
        <f t="shared" si="19"/>
        <v>-0.96-0.000768j</v>
      </c>
      <c r="AI70" s="20" t="str">
        <f t="shared" si="20"/>
        <v>-0.8-0.000768j</v>
      </c>
      <c r="AK70" s="20" t="str">
        <f t="shared" si="21"/>
        <v>-0.19999981568017+0.000191999823052963j</v>
      </c>
      <c r="AO70" s="20">
        <f t="shared" si="22"/>
        <v>0.19999990784006383</v>
      </c>
      <c r="AP70" s="20">
        <v>4</v>
      </c>
      <c r="AR70" s="20">
        <f>Compensation!$C$16</f>
        <v>1.0874999999999999</v>
      </c>
    </row>
    <row r="71" spans="1:44" s="20" customFormat="1" ht="16.5">
      <c r="A71" s="20">
        <f t="shared" si="0"/>
        <v>0.31</v>
      </c>
      <c r="B71" s="20">
        <f t="shared" si="1"/>
        <v>4</v>
      </c>
      <c r="C71" s="20">
        <f t="shared" si="23"/>
        <v>0.25</v>
      </c>
      <c r="D71" s="20">
        <f t="shared" si="7"/>
        <v>6.25E-2</v>
      </c>
      <c r="E71" s="20">
        <f t="shared" si="8"/>
        <v>0.25</v>
      </c>
      <c r="F71" s="20">
        <f t="shared" si="9"/>
        <v>-0.9375</v>
      </c>
      <c r="G71" s="20">
        <f>1</f>
        <v>1</v>
      </c>
      <c r="H71" s="20">
        <f t="shared" si="10"/>
        <v>0.31</v>
      </c>
      <c r="I71" s="20" t="str">
        <f t="shared" si="11"/>
        <v>1+0.31j</v>
      </c>
      <c r="K71" s="20" t="str">
        <f t="shared" si="12"/>
        <v>-0.9375-0.290625j</v>
      </c>
      <c r="M71" s="20" t="str">
        <f t="shared" si="2"/>
        <v>-0.6875-0.290625j</v>
      </c>
      <c r="O71" s="20" t="str">
        <f t="shared" si="3"/>
        <v>-0.308506722291364+0.130414205332258j</v>
      </c>
      <c r="P71" s="28" t="s">
        <v>75</v>
      </c>
      <c r="S71" s="20">
        <f t="shared" si="13"/>
        <v>0.33493919246843168</v>
      </c>
      <c r="U71" s="20">
        <f t="shared" si="4"/>
        <v>1.2078947368421054</v>
      </c>
      <c r="V71" s="20">
        <f t="shared" si="5"/>
        <v>1.0609756097560976</v>
      </c>
      <c r="X71" s="20">
        <f t="shared" si="24"/>
        <v>1E-3</v>
      </c>
      <c r="Y71" s="20">
        <f t="shared" si="6"/>
        <v>4</v>
      </c>
      <c r="Z71" s="20">
        <f t="shared" si="25"/>
        <v>0.25</v>
      </c>
      <c r="AA71" s="20">
        <f t="shared" si="14"/>
        <v>6.25E-2</v>
      </c>
      <c r="AB71" s="20">
        <f t="shared" si="15"/>
        <v>0.25</v>
      </c>
      <c r="AC71" s="20">
        <f t="shared" si="16"/>
        <v>-0.9375</v>
      </c>
      <c r="AD71" s="20">
        <v>1</v>
      </c>
      <c r="AE71" s="20">
        <f t="shared" si="17"/>
        <v>1E-3</v>
      </c>
      <c r="AF71" s="20" t="str">
        <f t="shared" si="18"/>
        <v>1+0.001j</v>
      </c>
      <c r="AH71" s="20" t="str">
        <f t="shared" si="19"/>
        <v>-0.9375-0.0009375j</v>
      </c>
      <c r="AI71" s="20" t="str">
        <f t="shared" si="20"/>
        <v>-0.6875-0.0009375j</v>
      </c>
      <c r="AK71" s="20" t="str">
        <f t="shared" si="21"/>
        <v>-0.3636356874543+0.000495866846528591j</v>
      </c>
      <c r="AO71" s="20">
        <f t="shared" si="22"/>
        <v>0.3636360255451746</v>
      </c>
      <c r="AP71" s="20">
        <v>5</v>
      </c>
      <c r="AR71" s="20">
        <f>Compensation!$C$16</f>
        <v>1.0874999999999999</v>
      </c>
    </row>
    <row r="72" spans="1:44" s="20" customFormat="1" ht="16.5">
      <c r="A72" s="20">
        <f t="shared" si="0"/>
        <v>0.31</v>
      </c>
      <c r="B72" s="20">
        <f t="shared" si="1"/>
        <v>4</v>
      </c>
      <c r="C72" s="20">
        <f t="shared" si="23"/>
        <v>0.3</v>
      </c>
      <c r="D72" s="20">
        <f t="shared" si="7"/>
        <v>0.09</v>
      </c>
      <c r="E72" s="20">
        <f t="shared" si="8"/>
        <v>0.36</v>
      </c>
      <c r="F72" s="20">
        <f t="shared" si="9"/>
        <v>-0.91</v>
      </c>
      <c r="G72" s="20">
        <f>1</f>
        <v>1</v>
      </c>
      <c r="H72" s="20">
        <f t="shared" si="10"/>
        <v>0.372</v>
      </c>
      <c r="I72" s="20" t="str">
        <f t="shared" si="11"/>
        <v>1+0.372j</v>
      </c>
      <c r="K72" s="20" t="str">
        <f t="shared" si="12"/>
        <v>-0.91-0.33852j</v>
      </c>
      <c r="M72" s="20" t="str">
        <f t="shared" si="2"/>
        <v>-0.55-0.33852j</v>
      </c>
      <c r="O72" s="20" t="str">
        <f t="shared" si="3"/>
        <v>-0.474711096484852+0.292180364331004j</v>
      </c>
      <c r="P72" s="28" t="s">
        <v>72</v>
      </c>
      <c r="S72" s="20">
        <f t="shared" si="13"/>
        <v>0.55742263178529872</v>
      </c>
      <c r="U72" s="20">
        <f t="shared" si="4"/>
        <v>1.2078947368421054</v>
      </c>
      <c r="V72" s="20">
        <f t="shared" si="5"/>
        <v>1.0609756097560976</v>
      </c>
      <c r="X72" s="20">
        <f t="shared" si="24"/>
        <v>1E-3</v>
      </c>
      <c r="Y72" s="20">
        <f t="shared" si="6"/>
        <v>4</v>
      </c>
      <c r="Z72" s="20">
        <f t="shared" si="25"/>
        <v>0.3</v>
      </c>
      <c r="AA72" s="20">
        <f t="shared" si="14"/>
        <v>0.09</v>
      </c>
      <c r="AB72" s="20">
        <f t="shared" si="15"/>
        <v>0.36</v>
      </c>
      <c r="AC72" s="20">
        <f t="shared" si="16"/>
        <v>-0.91</v>
      </c>
      <c r="AD72" s="20">
        <v>1</v>
      </c>
      <c r="AE72" s="20">
        <f t="shared" si="17"/>
        <v>1.1999999999999999E-3</v>
      </c>
      <c r="AF72" s="20" t="str">
        <f t="shared" si="18"/>
        <v>1+0.0012j</v>
      </c>
      <c r="AH72" s="20" t="str">
        <f t="shared" si="19"/>
        <v>-0.91-0.001092j</v>
      </c>
      <c r="AI72" s="20" t="str">
        <f t="shared" si="20"/>
        <v>-0.55-0.001092j</v>
      </c>
      <c r="AK72" s="20" t="str">
        <f t="shared" si="21"/>
        <v>-0.65454287431797+0.0012995651250095j</v>
      </c>
      <c r="AO72" s="20">
        <f t="shared" si="22"/>
        <v>0.65454416443044083</v>
      </c>
      <c r="AP72" s="20">
        <v>6</v>
      </c>
      <c r="AR72" s="20">
        <f>Compensation!$C$16</f>
        <v>1.0874999999999999</v>
      </c>
    </row>
    <row r="73" spans="1:44" s="20" customFormat="1" ht="16.5">
      <c r="A73" s="20">
        <f t="shared" si="0"/>
        <v>0.31</v>
      </c>
      <c r="B73" s="20">
        <f t="shared" si="1"/>
        <v>4</v>
      </c>
      <c r="C73" s="20">
        <f t="shared" si="23"/>
        <v>0.35</v>
      </c>
      <c r="D73" s="20">
        <f t="shared" si="7"/>
        <v>0.12249999999999998</v>
      </c>
      <c r="E73" s="20">
        <f t="shared" si="8"/>
        <v>0.48999999999999994</v>
      </c>
      <c r="F73" s="20">
        <f t="shared" si="9"/>
        <v>-0.87750000000000006</v>
      </c>
      <c r="G73" s="20">
        <f>1</f>
        <v>1</v>
      </c>
      <c r="H73" s="20">
        <f t="shared" si="10"/>
        <v>0.434</v>
      </c>
      <c r="I73" s="20" t="str">
        <f t="shared" si="11"/>
        <v>1+0.434j</v>
      </c>
      <c r="K73" s="20" t="str">
        <f t="shared" si="12"/>
        <v>-0.8775-0.380835j</v>
      </c>
      <c r="M73" s="20" t="str">
        <f t="shared" si="2"/>
        <v>-0.3875-0.380835j</v>
      </c>
      <c r="O73" s="20" t="str">
        <f t="shared" si="3"/>
        <v>-0.643226412764706+0.632162918465153j</v>
      </c>
      <c r="P73" s="28" t="s">
        <v>76</v>
      </c>
      <c r="S73" s="20">
        <f t="shared" si="13"/>
        <v>0.90187037514297586</v>
      </c>
      <c r="U73" s="20">
        <f t="shared" si="4"/>
        <v>1.2078947368421054</v>
      </c>
      <c r="V73" s="20">
        <f t="shared" si="5"/>
        <v>1.0609756097560976</v>
      </c>
      <c r="X73" s="20">
        <f t="shared" si="24"/>
        <v>1E-3</v>
      </c>
      <c r="Y73" s="20">
        <f t="shared" si="6"/>
        <v>4</v>
      </c>
      <c r="Z73" s="20">
        <f t="shared" si="25"/>
        <v>0.35</v>
      </c>
      <c r="AA73" s="20">
        <f t="shared" si="14"/>
        <v>0.12249999999999998</v>
      </c>
      <c r="AB73" s="20">
        <f t="shared" si="15"/>
        <v>0.48999999999999994</v>
      </c>
      <c r="AC73" s="20">
        <f t="shared" si="16"/>
        <v>-0.87750000000000006</v>
      </c>
      <c r="AD73" s="20">
        <v>1</v>
      </c>
      <c r="AE73" s="20">
        <f t="shared" si="17"/>
        <v>1.4E-3</v>
      </c>
      <c r="AF73" s="20" t="str">
        <f t="shared" si="18"/>
        <v>1+0.0014j</v>
      </c>
      <c r="AH73" s="20" t="str">
        <f t="shared" si="19"/>
        <v>-0.8775-0.0012285j</v>
      </c>
      <c r="AI73" s="20" t="str">
        <f t="shared" si="20"/>
        <v>-0.3875-0.0012285j</v>
      </c>
      <c r="AK73" s="20" t="str">
        <f t="shared" si="21"/>
        <v>-1.2645034195776+0.00400888374438989j</v>
      </c>
      <c r="AO73" s="20">
        <f t="shared" si="22"/>
        <v>1.2645097742889613</v>
      </c>
      <c r="AP73" s="20">
        <v>7</v>
      </c>
      <c r="AR73" s="20">
        <f>Compensation!$C$16</f>
        <v>1.0874999999999999</v>
      </c>
    </row>
    <row r="74" spans="1:44" s="20" customFormat="1" ht="16.5">
      <c r="A74" s="20">
        <f t="shared" si="0"/>
        <v>0.31</v>
      </c>
      <c r="B74" s="20">
        <f t="shared" si="1"/>
        <v>4</v>
      </c>
      <c r="C74" s="20">
        <f t="shared" si="23"/>
        <v>0.39999999999999997</v>
      </c>
      <c r="D74" s="20">
        <f t="shared" si="7"/>
        <v>0.15999999999999998</v>
      </c>
      <c r="E74" s="20">
        <f t="shared" si="8"/>
        <v>0.6399999999999999</v>
      </c>
      <c r="F74" s="20">
        <f t="shared" si="9"/>
        <v>-0.84000000000000008</v>
      </c>
      <c r="G74" s="20">
        <f>1</f>
        <v>1</v>
      </c>
      <c r="H74" s="20">
        <f t="shared" si="10"/>
        <v>0.49599999999999994</v>
      </c>
      <c r="I74" s="20" t="str">
        <f t="shared" si="11"/>
        <v>1+0.496j</v>
      </c>
      <c r="K74" s="20" t="str">
        <f t="shared" si="12"/>
        <v>-0.84-0.41664j</v>
      </c>
      <c r="M74" s="20" t="str">
        <f t="shared" si="2"/>
        <v>-0.2-0.41664j</v>
      </c>
      <c r="O74" s="20" t="str">
        <f t="shared" si="3"/>
        <v>-0.599282107977212+1.24842448733813j</v>
      </c>
      <c r="P74" s="28" t="s">
        <v>74</v>
      </c>
      <c r="S74" s="20">
        <f t="shared" si="13"/>
        <v>1.384811447644438</v>
      </c>
      <c r="U74" s="20">
        <f t="shared" si="4"/>
        <v>1.2078947368421054</v>
      </c>
      <c r="V74" s="20">
        <f t="shared" si="5"/>
        <v>1.0609756097560976</v>
      </c>
      <c r="X74" s="20">
        <f t="shared" si="24"/>
        <v>1E-3</v>
      </c>
      <c r="Y74" s="20">
        <f t="shared" si="6"/>
        <v>4</v>
      </c>
      <c r="Z74" s="20">
        <f t="shared" si="25"/>
        <v>0.39999999999999997</v>
      </c>
      <c r="AA74" s="20">
        <f t="shared" si="14"/>
        <v>0.15999999999999998</v>
      </c>
      <c r="AB74" s="20">
        <f t="shared" si="15"/>
        <v>0.6399999999999999</v>
      </c>
      <c r="AC74" s="20">
        <f t="shared" si="16"/>
        <v>-0.84000000000000008</v>
      </c>
      <c r="AD74" s="20">
        <v>1</v>
      </c>
      <c r="AE74" s="20">
        <f t="shared" si="17"/>
        <v>1.5999999999999999E-3</v>
      </c>
      <c r="AF74" s="20" t="str">
        <f t="shared" si="18"/>
        <v>1+0.0016j</v>
      </c>
      <c r="AH74" s="20" t="str">
        <f t="shared" si="19"/>
        <v>-0.84-0.001344j</v>
      </c>
      <c r="AI74" s="20" t="str">
        <f t="shared" si="20"/>
        <v>-0.2-0.001344j</v>
      </c>
      <c r="AK74" s="20" t="str">
        <f t="shared" si="21"/>
        <v>-3.1998554996454+0.0215030289576171j</v>
      </c>
      <c r="AO74" s="20">
        <f t="shared" si="22"/>
        <v>3.1999277490070406</v>
      </c>
      <c r="AP74" s="20">
        <v>8</v>
      </c>
      <c r="AR74" s="20">
        <f>Compensation!$C$16</f>
        <v>1.0874999999999999</v>
      </c>
    </row>
    <row r="75" spans="1:44" s="20" customFormat="1" ht="16.5">
      <c r="P75" s="28" t="s">
        <v>608</v>
      </c>
    </row>
    <row r="76" spans="1:44" s="20" customFormat="1" ht="16.5">
      <c r="P76" s="28" t="s">
        <v>609</v>
      </c>
    </row>
    <row r="77" spans="1:44" s="20" customFormat="1" ht="16.5">
      <c r="A77" s="20">
        <f t="shared" si="0"/>
        <v>0.31</v>
      </c>
      <c r="B77" s="20">
        <f t="shared" si="1"/>
        <v>4</v>
      </c>
      <c r="C77" s="20">
        <f>C74+0.05</f>
        <v>0.44999999999999996</v>
      </c>
      <c r="D77" s="20">
        <f t="shared" si="7"/>
        <v>0.20249999999999996</v>
      </c>
      <c r="E77" s="20">
        <f t="shared" si="8"/>
        <v>0.80999999999999983</v>
      </c>
      <c r="F77" s="20">
        <f t="shared" si="9"/>
        <v>-0.7975000000000001</v>
      </c>
      <c r="G77" s="20">
        <f>1</f>
        <v>1</v>
      </c>
      <c r="H77" s="20">
        <f t="shared" si="10"/>
        <v>0.55799999999999994</v>
      </c>
      <c r="I77" s="20" t="str">
        <f t="shared" si="11"/>
        <v>1+0.558j</v>
      </c>
      <c r="K77" s="20" t="str">
        <f t="shared" si="12"/>
        <v>-0.7975-0.445005j</v>
      </c>
      <c r="M77" s="20" t="str">
        <f t="shared" si="2"/>
        <v>0.0124999999999998-0.445005j</v>
      </c>
      <c r="O77" s="20" t="str">
        <f t="shared" si="3"/>
        <v>0.0510884488574232+1.81876921470384j</v>
      </c>
      <c r="P77" s="28" t="s">
        <v>77</v>
      </c>
      <c r="S77" s="20">
        <f t="shared" si="13"/>
        <v>1.8194865995552372</v>
      </c>
      <c r="U77" s="20">
        <f t="shared" si="4"/>
        <v>1.2078947368421054</v>
      </c>
      <c r="V77" s="20">
        <f t="shared" si="5"/>
        <v>1.0609756097560976</v>
      </c>
      <c r="X77" s="20">
        <f>X74</f>
        <v>1E-3</v>
      </c>
      <c r="Y77" s="20">
        <f t="shared" si="6"/>
        <v>4</v>
      </c>
      <c r="Z77" s="20">
        <f>Z74+0.05</f>
        <v>0.44999999999999996</v>
      </c>
      <c r="AA77" s="20">
        <f t="shared" si="14"/>
        <v>0.20249999999999996</v>
      </c>
      <c r="AB77" s="20">
        <f t="shared" si="15"/>
        <v>0.80999999999999983</v>
      </c>
      <c r="AC77" s="20">
        <f t="shared" si="16"/>
        <v>-0.7975000000000001</v>
      </c>
      <c r="AD77" s="20">
        <v>1</v>
      </c>
      <c r="AE77" s="20">
        <f t="shared" si="17"/>
        <v>1.8E-3</v>
      </c>
      <c r="AF77" s="20" t="str">
        <f t="shared" si="18"/>
        <v>1+0.0018j</v>
      </c>
      <c r="AH77" s="20" t="str">
        <f t="shared" si="19"/>
        <v>-0.7975-0.0014355j</v>
      </c>
      <c r="AI77" s="20" t="str">
        <f t="shared" si="20"/>
        <v>0.0124999999999998-0.0014355j</v>
      </c>
      <c r="AK77" s="20" t="str">
        <f t="shared" si="21"/>
        <v>63.956526894721+7.34476754858987j</v>
      </c>
      <c r="AO77" s="20">
        <f t="shared" si="22"/>
        <v>64.376882052317427</v>
      </c>
      <c r="AP77" s="20">
        <v>9</v>
      </c>
      <c r="AR77" s="20">
        <f>Compensation!$C$16</f>
        <v>1.0874999999999999</v>
      </c>
    </row>
    <row r="78" spans="1:44" s="20" customFormat="1" ht="16.5">
      <c r="A78" s="20">
        <f t="shared" si="0"/>
        <v>0.31</v>
      </c>
      <c r="B78" s="20">
        <f t="shared" si="1"/>
        <v>4</v>
      </c>
      <c r="C78" s="20">
        <f t="shared" si="23"/>
        <v>0.49999999999999994</v>
      </c>
      <c r="D78" s="20">
        <f t="shared" si="7"/>
        <v>0.24999999999999994</v>
      </c>
      <c r="E78" s="20">
        <f t="shared" si="8"/>
        <v>0.99999999999999978</v>
      </c>
      <c r="F78" s="20">
        <f t="shared" si="9"/>
        <v>-0.75</v>
      </c>
      <c r="G78" s="20">
        <f>1</f>
        <v>1</v>
      </c>
      <c r="H78" s="20">
        <f t="shared" si="10"/>
        <v>0.61999999999999988</v>
      </c>
      <c r="I78" s="20" t="str">
        <f t="shared" si="11"/>
        <v>1+0.62j</v>
      </c>
      <c r="K78" s="20" t="str">
        <f t="shared" si="12"/>
        <v>-0.75-0.465j</v>
      </c>
      <c r="M78" s="20" t="str">
        <f t="shared" si="2"/>
        <v>0.25-0.465j</v>
      </c>
      <c r="O78" s="20" t="str">
        <f t="shared" si="3"/>
        <v>0.896941429724639+1.66831105928783j</v>
      </c>
      <c r="P78" s="28" t="s">
        <v>78</v>
      </c>
      <c r="S78" s="20">
        <f t="shared" si="13"/>
        <v>1.894139836152168</v>
      </c>
      <c r="U78" s="20">
        <f t="shared" si="4"/>
        <v>1.2078947368421054</v>
      </c>
      <c r="V78" s="20">
        <f t="shared" si="5"/>
        <v>1.0609756097560976</v>
      </c>
      <c r="X78" s="20">
        <f t="shared" si="24"/>
        <v>1E-3</v>
      </c>
      <c r="Y78" s="20">
        <f t="shared" si="6"/>
        <v>4</v>
      </c>
      <c r="Z78" s="20">
        <f t="shared" si="25"/>
        <v>0.49999999999999994</v>
      </c>
      <c r="AA78" s="20">
        <f t="shared" si="14"/>
        <v>0.24999999999999994</v>
      </c>
      <c r="AB78" s="20">
        <f t="shared" si="15"/>
        <v>0.99999999999999978</v>
      </c>
      <c r="AC78" s="20">
        <f t="shared" si="16"/>
        <v>-0.75</v>
      </c>
      <c r="AD78" s="20">
        <v>1</v>
      </c>
      <c r="AE78" s="20">
        <f t="shared" si="17"/>
        <v>1.9999999999999996E-3</v>
      </c>
      <c r="AF78" s="20" t="str">
        <f t="shared" si="18"/>
        <v>1+0.002j</v>
      </c>
      <c r="AH78" s="20" t="str">
        <f t="shared" si="19"/>
        <v>-0.75-0.0015j</v>
      </c>
      <c r="AI78" s="20" t="str">
        <f t="shared" si="20"/>
        <v>0.25-0.0015j</v>
      </c>
      <c r="AK78" s="20" t="str">
        <f t="shared" si="21"/>
        <v>3.99985600518381+0.0239991360311029j</v>
      </c>
      <c r="AO78" s="20">
        <f t="shared" si="22"/>
        <v>3.999928001943938</v>
      </c>
      <c r="AP78" s="20">
        <v>10</v>
      </c>
      <c r="AR78" s="20">
        <f>Compensation!$C$16</f>
        <v>1.0874999999999999</v>
      </c>
    </row>
    <row r="79" spans="1:44" s="20" customFormat="1" ht="16.5">
      <c r="P79" s="28" t="s">
        <v>596</v>
      </c>
    </row>
    <row r="80" spans="1:44" s="20" customFormat="1">
      <c r="P80" s="28"/>
    </row>
    <row r="81" spans="1:44" s="20" customFormat="1" ht="16.5">
      <c r="A81" s="20">
        <f t="shared" si="0"/>
        <v>0.31</v>
      </c>
      <c r="B81" s="20">
        <f t="shared" si="1"/>
        <v>4</v>
      </c>
      <c r="C81" s="20">
        <f>C78+0.05</f>
        <v>0.54999999999999993</v>
      </c>
      <c r="D81" s="20">
        <f t="shared" si="7"/>
        <v>0.30249999999999994</v>
      </c>
      <c r="E81" s="20">
        <f t="shared" si="8"/>
        <v>1.2099999999999997</v>
      </c>
      <c r="F81" s="20">
        <f t="shared" si="9"/>
        <v>-0.69750000000000001</v>
      </c>
      <c r="G81" s="20">
        <f>1</f>
        <v>1</v>
      </c>
      <c r="H81" s="20">
        <f t="shared" si="10"/>
        <v>0.68199999999999994</v>
      </c>
      <c r="I81" s="20" t="str">
        <f t="shared" si="11"/>
        <v>1+0.682j</v>
      </c>
      <c r="K81" s="20" t="str">
        <f t="shared" si="12"/>
        <v>-0.6975-0.475695j</v>
      </c>
      <c r="M81" s="20" t="str">
        <f t="shared" si="2"/>
        <v>0.5125-0.475695j</v>
      </c>
      <c r="O81" s="20" t="str">
        <f t="shared" si="3"/>
        <v>1.2682997605634+1.17721727727064j</v>
      </c>
      <c r="P81" s="28" t="s">
        <v>25</v>
      </c>
      <c r="S81" s="20">
        <f t="shared" si="13"/>
        <v>1.7304406376844241</v>
      </c>
      <c r="U81" s="20">
        <f t="shared" si="4"/>
        <v>1.2078947368421054</v>
      </c>
      <c r="V81" s="20">
        <f t="shared" si="5"/>
        <v>1.0609756097560976</v>
      </c>
      <c r="X81" s="20">
        <f>X78</f>
        <v>1E-3</v>
      </c>
      <c r="Y81" s="20">
        <f t="shared" si="6"/>
        <v>4</v>
      </c>
      <c r="Z81" s="20">
        <f>Z78+0.05</f>
        <v>0.54999999999999993</v>
      </c>
      <c r="AA81" s="20">
        <f t="shared" si="14"/>
        <v>0.30249999999999994</v>
      </c>
      <c r="AB81" s="20">
        <f t="shared" si="15"/>
        <v>1.2099999999999997</v>
      </c>
      <c r="AC81" s="20">
        <f t="shared" si="16"/>
        <v>-0.69750000000000001</v>
      </c>
      <c r="AD81" s="20">
        <v>1</v>
      </c>
      <c r="AE81" s="20">
        <f t="shared" si="17"/>
        <v>2.1999999999999997E-3</v>
      </c>
      <c r="AF81" s="20" t="str">
        <f t="shared" si="18"/>
        <v>1+0.0022j</v>
      </c>
      <c r="AH81" s="20" t="str">
        <f t="shared" si="19"/>
        <v>-0.6975-0.0015345j</v>
      </c>
      <c r="AI81" s="20" t="str">
        <f t="shared" si="20"/>
        <v>0.5125-0.0015345j</v>
      </c>
      <c r="AK81" s="20" t="str">
        <f t="shared" si="21"/>
        <v>2.36095444400653+0.00706904311088394j</v>
      </c>
      <c r="AO81" s="20">
        <f t="shared" si="22"/>
        <v>2.3609650268575959</v>
      </c>
      <c r="AP81" s="20">
        <v>11</v>
      </c>
      <c r="AR81" s="20">
        <f>Compensation!$C$16</f>
        <v>1.0874999999999999</v>
      </c>
    </row>
    <row r="82" spans="1:44" s="20" customFormat="1" ht="16.5">
      <c r="A82" s="20">
        <f t="shared" si="0"/>
        <v>0.31</v>
      </c>
      <c r="B82" s="20">
        <f t="shared" si="1"/>
        <v>4</v>
      </c>
      <c r="C82" s="20">
        <f t="shared" si="23"/>
        <v>0.6</v>
      </c>
      <c r="D82" s="20">
        <f t="shared" si="7"/>
        <v>0.36</v>
      </c>
      <c r="E82" s="20">
        <f t="shared" si="8"/>
        <v>1.44</v>
      </c>
      <c r="F82" s="20">
        <f t="shared" si="9"/>
        <v>-0.64</v>
      </c>
      <c r="G82" s="20">
        <f>1</f>
        <v>1</v>
      </c>
      <c r="H82" s="20">
        <f t="shared" si="10"/>
        <v>0.74399999999999999</v>
      </c>
      <c r="I82" s="20" t="str">
        <f t="shared" si="11"/>
        <v>1+0.744j</v>
      </c>
      <c r="K82" s="20" t="str">
        <f t="shared" si="12"/>
        <v>-0.64-0.47616j</v>
      </c>
      <c r="M82" s="20" t="str">
        <f t="shared" si="2"/>
        <v>0.8-0.47616j</v>
      </c>
      <c r="O82" s="20" t="str">
        <f t="shared" si="3"/>
        <v>1.32913617726731+0.7911018527095j</v>
      </c>
      <c r="P82" s="28" t="s">
        <v>26</v>
      </c>
      <c r="S82" s="20">
        <f t="shared" si="13"/>
        <v>1.5467530892424821</v>
      </c>
      <c r="U82" s="20">
        <f t="shared" si="4"/>
        <v>1.2078947368421054</v>
      </c>
      <c r="V82" s="20">
        <f t="shared" si="5"/>
        <v>1.0609756097560976</v>
      </c>
      <c r="X82" s="20">
        <f t="shared" si="24"/>
        <v>1E-3</v>
      </c>
      <c r="Y82" s="20">
        <f t="shared" si="6"/>
        <v>4</v>
      </c>
      <c r="Z82" s="20">
        <f t="shared" si="25"/>
        <v>0.6</v>
      </c>
      <c r="AA82" s="20">
        <f t="shared" si="14"/>
        <v>0.36</v>
      </c>
      <c r="AB82" s="20">
        <f t="shared" si="15"/>
        <v>1.44</v>
      </c>
      <c r="AC82" s="20">
        <f t="shared" si="16"/>
        <v>-0.64</v>
      </c>
      <c r="AD82" s="20">
        <v>1</v>
      </c>
      <c r="AE82" s="20">
        <f t="shared" si="17"/>
        <v>2.3999999999999998E-3</v>
      </c>
      <c r="AF82" s="20" t="str">
        <f t="shared" si="18"/>
        <v>1+0.0024j</v>
      </c>
      <c r="AH82" s="20" t="str">
        <f t="shared" si="19"/>
        <v>-0.64-0.001536j</v>
      </c>
      <c r="AI82" s="20" t="str">
        <f t="shared" si="20"/>
        <v>0.8-0.001536j</v>
      </c>
      <c r="AK82" s="20" t="str">
        <f t="shared" si="21"/>
        <v>1.79999336450446+0.00345598725984857j</v>
      </c>
      <c r="AO82" s="20">
        <f t="shared" si="22"/>
        <v>1.7999966822491718</v>
      </c>
      <c r="AP82" s="20">
        <v>12</v>
      </c>
      <c r="AR82" s="20">
        <f>Compensation!$C$16</f>
        <v>1.0874999999999999</v>
      </c>
    </row>
    <row r="83" spans="1:44" s="20" customFormat="1" ht="16.5">
      <c r="A83" s="20">
        <f t="shared" si="0"/>
        <v>0.31</v>
      </c>
      <c r="B83" s="20">
        <f t="shared" si="1"/>
        <v>4</v>
      </c>
      <c r="C83" s="20">
        <f t="shared" si="23"/>
        <v>0.65</v>
      </c>
      <c r="D83" s="20">
        <f t="shared" si="7"/>
        <v>0.42250000000000004</v>
      </c>
      <c r="E83" s="20">
        <f t="shared" si="8"/>
        <v>1.6900000000000002</v>
      </c>
      <c r="F83" s="20">
        <f t="shared" si="9"/>
        <v>-0.5774999999999999</v>
      </c>
      <c r="G83" s="20">
        <f>1</f>
        <v>1</v>
      </c>
      <c r="H83" s="20">
        <f t="shared" si="10"/>
        <v>0.80600000000000005</v>
      </c>
      <c r="I83" s="20" t="str">
        <f t="shared" si="11"/>
        <v>1+0.806j</v>
      </c>
      <c r="K83" s="20" t="str">
        <f t="shared" si="12"/>
        <v>-0.5775-0.465465j</v>
      </c>
      <c r="M83" s="20" t="str">
        <f t="shared" si="2"/>
        <v>1.1125-0.465465j</v>
      </c>
      <c r="O83" s="20" t="str">
        <f t="shared" si="3"/>
        <v>1.29279172744237+0.54089824846199j</v>
      </c>
      <c r="P83" s="28" t="s">
        <v>32</v>
      </c>
      <c r="S83" s="20">
        <f t="shared" si="13"/>
        <v>1.4013855164560094</v>
      </c>
      <c r="U83" s="20">
        <f t="shared" si="4"/>
        <v>1.2078947368421054</v>
      </c>
      <c r="V83" s="20">
        <f t="shared" si="5"/>
        <v>1.0609756097560976</v>
      </c>
      <c r="X83" s="20">
        <f t="shared" si="24"/>
        <v>1E-3</v>
      </c>
      <c r="Y83" s="20">
        <f t="shared" si="6"/>
        <v>4</v>
      </c>
      <c r="Z83" s="20">
        <f t="shared" si="25"/>
        <v>0.65</v>
      </c>
      <c r="AA83" s="20">
        <f t="shared" si="14"/>
        <v>0.42250000000000004</v>
      </c>
      <c r="AB83" s="20">
        <f t="shared" si="15"/>
        <v>1.6900000000000002</v>
      </c>
      <c r="AC83" s="20">
        <f t="shared" si="16"/>
        <v>-0.5774999999999999</v>
      </c>
      <c r="AD83" s="20">
        <v>1</v>
      </c>
      <c r="AE83" s="20">
        <f t="shared" si="17"/>
        <v>2.6000000000000003E-3</v>
      </c>
      <c r="AF83" s="20" t="str">
        <f t="shared" si="18"/>
        <v>1+0.0026j</v>
      </c>
      <c r="AH83" s="20" t="str">
        <f t="shared" si="19"/>
        <v>-0.5775-0.0015015j</v>
      </c>
      <c r="AI83" s="20" t="str">
        <f t="shared" si="20"/>
        <v>1.1125-0.0015015j</v>
      </c>
      <c r="AK83" s="20" t="str">
        <f t="shared" si="21"/>
        <v>1.51909835642113+0.00205027072554276j</v>
      </c>
      <c r="AO83" s="20">
        <f t="shared" si="22"/>
        <v>1.5190997400076887</v>
      </c>
      <c r="AP83" s="20">
        <v>13</v>
      </c>
      <c r="AR83" s="20">
        <f>Compensation!$C$16</f>
        <v>1.0874999999999999</v>
      </c>
    </row>
    <row r="84" spans="1:44" s="20" customFormat="1" ht="16.5">
      <c r="A84" s="20">
        <f t="shared" si="0"/>
        <v>0.31</v>
      </c>
      <c r="B84" s="20">
        <f t="shared" si="1"/>
        <v>4</v>
      </c>
      <c r="C84" s="20">
        <f t="shared" si="23"/>
        <v>0.70000000000000007</v>
      </c>
      <c r="D84" s="20">
        <f t="shared" si="7"/>
        <v>0.4900000000000001</v>
      </c>
      <c r="E84" s="20">
        <f t="shared" si="8"/>
        <v>1.9600000000000004</v>
      </c>
      <c r="F84" s="20">
        <f t="shared" si="9"/>
        <v>-0.5099999999999999</v>
      </c>
      <c r="G84" s="20">
        <f>1</f>
        <v>1</v>
      </c>
      <c r="H84" s="20">
        <f t="shared" si="10"/>
        <v>0.8680000000000001</v>
      </c>
      <c r="I84" s="20" t="str">
        <f t="shared" si="11"/>
        <v>1+0.868j</v>
      </c>
      <c r="K84" s="20" t="str">
        <f t="shared" si="12"/>
        <v>-0.51-0.44268j</v>
      </c>
      <c r="M84" s="20" t="str">
        <f t="shared" si="2"/>
        <v>1.45-0.44268j</v>
      </c>
      <c r="O84" s="20" t="str">
        <f t="shared" si="3"/>
        <v>1.23647707486333+0.377492187241725j</v>
      </c>
      <c r="P84" s="28" t="s">
        <v>34</v>
      </c>
      <c r="S84" s="20">
        <f t="shared" si="13"/>
        <v>1.2928170435491322</v>
      </c>
      <c r="U84" s="20">
        <f t="shared" si="4"/>
        <v>1.2078947368421054</v>
      </c>
      <c r="V84" s="20">
        <f t="shared" si="5"/>
        <v>1.0609756097560976</v>
      </c>
      <c r="X84" s="20">
        <f t="shared" si="24"/>
        <v>1E-3</v>
      </c>
      <c r="Y84" s="20">
        <f t="shared" si="6"/>
        <v>4</v>
      </c>
      <c r="Z84" s="20">
        <f t="shared" si="25"/>
        <v>0.70000000000000007</v>
      </c>
      <c r="AA84" s="20">
        <f t="shared" si="14"/>
        <v>0.4900000000000001</v>
      </c>
      <c r="AB84" s="20">
        <f t="shared" si="15"/>
        <v>1.9600000000000004</v>
      </c>
      <c r="AC84" s="20">
        <f t="shared" si="16"/>
        <v>-0.5099999999999999</v>
      </c>
      <c r="AD84" s="20">
        <v>1</v>
      </c>
      <c r="AE84" s="20">
        <f t="shared" si="17"/>
        <v>2.8000000000000004E-3</v>
      </c>
      <c r="AF84" s="20" t="str">
        <f t="shared" si="18"/>
        <v>1+0.0028j</v>
      </c>
      <c r="AH84" s="20" t="str">
        <f t="shared" si="19"/>
        <v>-0.51-0.001428j</v>
      </c>
      <c r="AI84" s="20" t="str">
        <f t="shared" si="20"/>
        <v>1.45-0.001428j</v>
      </c>
      <c r="AK84" s="20" t="str">
        <f t="shared" si="21"/>
        <v>1.35172282691483+0.0013312139288513j</v>
      </c>
      <c r="AO84" s="20">
        <f t="shared" si="22"/>
        <v>1.3517234824227711</v>
      </c>
      <c r="AP84" s="20">
        <v>14</v>
      </c>
      <c r="AR84" s="20">
        <f>Compensation!$C$16</f>
        <v>1.0874999999999999</v>
      </c>
    </row>
    <row r="85" spans="1:44" s="20" customFormat="1">
      <c r="A85" s="20">
        <f t="shared" si="0"/>
        <v>0.31</v>
      </c>
      <c r="B85" s="20">
        <f t="shared" si="1"/>
        <v>4</v>
      </c>
      <c r="C85" s="20">
        <f t="shared" si="23"/>
        <v>0.75000000000000011</v>
      </c>
      <c r="D85" s="20">
        <f t="shared" si="7"/>
        <v>0.56250000000000022</v>
      </c>
      <c r="E85" s="20">
        <f t="shared" si="8"/>
        <v>2.2500000000000009</v>
      </c>
      <c r="F85" s="20">
        <f t="shared" si="9"/>
        <v>-0.43749999999999978</v>
      </c>
      <c r="G85" s="20">
        <f>1</f>
        <v>1</v>
      </c>
      <c r="H85" s="20">
        <f t="shared" si="10"/>
        <v>0.93000000000000016</v>
      </c>
      <c r="I85" s="20" t="str">
        <f t="shared" si="11"/>
        <v>1+0.93j</v>
      </c>
      <c r="K85" s="20" t="str">
        <f t="shared" si="12"/>
        <v>-0.4375-0.406875j</v>
      </c>
      <c r="M85" s="20" t="str">
        <f t="shared" si="2"/>
        <v>1.8125-0.406875j</v>
      </c>
      <c r="O85" s="20" t="str">
        <f t="shared" si="3"/>
        <v>1.18182422266474+0.265299161708533j</v>
      </c>
      <c r="S85" s="20">
        <f t="shared" si="13"/>
        <v>1.2112357897950208</v>
      </c>
      <c r="U85" s="20">
        <f t="shared" si="4"/>
        <v>1.2078947368421054</v>
      </c>
      <c r="V85" s="20">
        <f t="shared" si="5"/>
        <v>1.0609756097560976</v>
      </c>
      <c r="X85" s="20">
        <f t="shared" si="24"/>
        <v>1E-3</v>
      </c>
      <c r="Y85" s="20">
        <f t="shared" si="6"/>
        <v>4</v>
      </c>
      <c r="Z85" s="20">
        <f t="shared" si="25"/>
        <v>0.75000000000000011</v>
      </c>
      <c r="AA85" s="20">
        <f t="shared" si="14"/>
        <v>0.56250000000000022</v>
      </c>
      <c r="AB85" s="20">
        <f t="shared" si="15"/>
        <v>2.2500000000000009</v>
      </c>
      <c r="AC85" s="20">
        <f t="shared" si="16"/>
        <v>-0.43749999999999978</v>
      </c>
      <c r="AD85" s="20">
        <v>1</v>
      </c>
      <c r="AE85" s="20">
        <f t="shared" si="17"/>
        <v>3.0000000000000005E-3</v>
      </c>
      <c r="AF85" s="20" t="str">
        <f t="shared" si="18"/>
        <v>1+0.003j</v>
      </c>
      <c r="AH85" s="20" t="str">
        <f t="shared" si="19"/>
        <v>-0.4375-0.0013125j</v>
      </c>
      <c r="AI85" s="20" t="str">
        <f t="shared" si="20"/>
        <v>1.8125-0.0013125j</v>
      </c>
      <c r="AK85" s="20" t="str">
        <f t="shared" si="21"/>
        <v>1.24137865939597+0.000898929374045358j</v>
      </c>
      <c r="AO85" s="20">
        <f t="shared" si="22"/>
        <v>1.2413789848703558</v>
      </c>
      <c r="AP85" s="20">
        <v>15</v>
      </c>
      <c r="AR85" s="20">
        <f>Compensation!$C$16</f>
        <v>1.0874999999999999</v>
      </c>
    </row>
    <row r="86" spans="1:44" s="20" customFormat="1">
      <c r="A86" s="20">
        <f t="shared" si="0"/>
        <v>0.31</v>
      </c>
      <c r="B86" s="20">
        <f t="shared" si="1"/>
        <v>4</v>
      </c>
      <c r="C86" s="20">
        <f t="shared" si="23"/>
        <v>0.80000000000000016</v>
      </c>
      <c r="D86" s="20">
        <f t="shared" si="7"/>
        <v>0.64000000000000024</v>
      </c>
      <c r="E86" s="20">
        <f t="shared" si="8"/>
        <v>2.5600000000000009</v>
      </c>
      <c r="F86" s="20">
        <f t="shared" si="9"/>
        <v>-0.35999999999999976</v>
      </c>
      <c r="G86" s="20">
        <f>1</f>
        <v>1</v>
      </c>
      <c r="H86" s="20">
        <f t="shared" si="10"/>
        <v>0.99200000000000021</v>
      </c>
      <c r="I86" s="20" t="str">
        <f t="shared" si="11"/>
        <v>1+0.992j</v>
      </c>
      <c r="K86" s="20" t="str">
        <f t="shared" si="12"/>
        <v>-0.36-0.35712j</v>
      </c>
      <c r="M86" s="20" t="str">
        <f t="shared" si="2"/>
        <v>2.2-0.35712j</v>
      </c>
      <c r="O86" s="20" t="str">
        <f t="shared" si="3"/>
        <v>1.13376158325559+0.184040425732834j</v>
      </c>
      <c r="S86" s="20">
        <f t="shared" si="13"/>
        <v>1.1486018483226226</v>
      </c>
      <c r="U86" s="20">
        <f t="shared" si="4"/>
        <v>1.2078947368421054</v>
      </c>
      <c r="V86" s="20">
        <f t="shared" si="5"/>
        <v>1.0609756097560976</v>
      </c>
      <c r="X86" s="20">
        <f t="shared" si="24"/>
        <v>1E-3</v>
      </c>
      <c r="Y86" s="20">
        <f t="shared" si="6"/>
        <v>4</v>
      </c>
      <c r="Z86" s="20">
        <f t="shared" si="25"/>
        <v>0.80000000000000016</v>
      </c>
      <c r="AA86" s="20">
        <f t="shared" si="14"/>
        <v>0.64000000000000024</v>
      </c>
      <c r="AB86" s="20">
        <f t="shared" si="15"/>
        <v>2.5600000000000009</v>
      </c>
      <c r="AC86" s="20">
        <f t="shared" si="16"/>
        <v>-0.35999999999999976</v>
      </c>
      <c r="AD86" s="20">
        <v>1</v>
      </c>
      <c r="AE86" s="20">
        <f t="shared" si="17"/>
        <v>3.2000000000000006E-3</v>
      </c>
      <c r="AF86" s="20" t="str">
        <f t="shared" si="18"/>
        <v>1+0.0032j</v>
      </c>
      <c r="AH86" s="20" t="str">
        <f t="shared" si="19"/>
        <v>-0.36-0.001152j</v>
      </c>
      <c r="AI86" s="20" t="str">
        <f t="shared" si="20"/>
        <v>2.2-0.001152j</v>
      </c>
      <c r="AK86" s="20" t="str">
        <f t="shared" si="21"/>
        <v>1.16363604457313+0.000609322146976476j</v>
      </c>
      <c r="AO86" s="20">
        <f t="shared" si="22"/>
        <v>1.1636362041047359</v>
      </c>
      <c r="AP86" s="20">
        <v>16</v>
      </c>
      <c r="AR86" s="20">
        <f>Compensation!$C$16</f>
        <v>1.0874999999999999</v>
      </c>
    </row>
    <row r="87" spans="1:44" s="20" customFormat="1">
      <c r="A87" s="20">
        <f t="shared" si="0"/>
        <v>0.31</v>
      </c>
      <c r="B87" s="20">
        <f t="shared" si="1"/>
        <v>4</v>
      </c>
      <c r="C87" s="20">
        <f t="shared" si="23"/>
        <v>0.8500000000000002</v>
      </c>
      <c r="D87" s="20">
        <f t="shared" si="7"/>
        <v>0.72250000000000036</v>
      </c>
      <c r="E87" s="20">
        <f t="shared" si="8"/>
        <v>2.8900000000000015</v>
      </c>
      <c r="F87" s="20">
        <f t="shared" si="9"/>
        <v>-0.27749999999999964</v>
      </c>
      <c r="G87" s="20">
        <f>1</f>
        <v>1</v>
      </c>
      <c r="H87" s="20">
        <f t="shared" si="10"/>
        <v>1.0540000000000003</v>
      </c>
      <c r="I87" s="20" t="str">
        <f t="shared" si="11"/>
        <v>1+1.054j</v>
      </c>
      <c r="K87" s="20" t="str">
        <f t="shared" si="12"/>
        <v>-0.2775-0.292485j</v>
      </c>
      <c r="M87" s="20" t="str">
        <f t="shared" si="2"/>
        <v>2.6125-0.292485j</v>
      </c>
      <c r="O87" s="20" t="str">
        <f t="shared" si="3"/>
        <v>1.09252621732878+0.122314844277669j</v>
      </c>
      <c r="S87" s="20">
        <f t="shared" si="13"/>
        <v>1.0993518348014901</v>
      </c>
      <c r="U87" s="20">
        <f t="shared" si="4"/>
        <v>1.2078947368421054</v>
      </c>
      <c r="V87" s="20">
        <f t="shared" si="5"/>
        <v>1.0609756097560976</v>
      </c>
      <c r="X87" s="20">
        <f t="shared" si="24"/>
        <v>1E-3</v>
      </c>
      <c r="Y87" s="20">
        <f t="shared" si="6"/>
        <v>4</v>
      </c>
      <c r="Z87" s="20">
        <f t="shared" si="25"/>
        <v>0.8500000000000002</v>
      </c>
      <c r="AA87" s="20">
        <f t="shared" si="14"/>
        <v>0.72250000000000036</v>
      </c>
      <c r="AB87" s="20">
        <f t="shared" si="15"/>
        <v>2.8900000000000015</v>
      </c>
      <c r="AC87" s="20">
        <f t="shared" si="16"/>
        <v>-0.27749999999999964</v>
      </c>
      <c r="AD87" s="20">
        <v>1</v>
      </c>
      <c r="AE87" s="20">
        <f t="shared" si="17"/>
        <v>3.4000000000000007E-3</v>
      </c>
      <c r="AF87" s="20" t="str">
        <f t="shared" si="18"/>
        <v>1+0.0034j</v>
      </c>
      <c r="AH87" s="20" t="str">
        <f t="shared" si="19"/>
        <v>-0.2775-0.000943499999999999j</v>
      </c>
      <c r="AI87" s="20" t="str">
        <f t="shared" si="20"/>
        <v>2.6125-0.000943499999999999j</v>
      </c>
      <c r="AK87" s="20" t="str">
        <f t="shared" si="21"/>
        <v>1.1062199514116+0.000399509482930849j</v>
      </c>
      <c r="AO87" s="20">
        <f t="shared" si="22"/>
        <v>1.106220023552688</v>
      </c>
      <c r="AP87" s="20">
        <v>17</v>
      </c>
      <c r="AR87" s="20">
        <f>Compensation!$C$16</f>
        <v>1.0874999999999999</v>
      </c>
    </row>
    <row r="88" spans="1:44" s="20" customFormat="1">
      <c r="A88" s="20">
        <f t="shared" si="0"/>
        <v>0.31</v>
      </c>
      <c r="B88" s="20">
        <f t="shared" si="1"/>
        <v>4</v>
      </c>
      <c r="C88" s="20">
        <f t="shared" si="23"/>
        <v>0.90000000000000024</v>
      </c>
      <c r="D88" s="20">
        <f t="shared" si="7"/>
        <v>0.81000000000000039</v>
      </c>
      <c r="E88" s="20">
        <f t="shared" si="8"/>
        <v>3.2400000000000015</v>
      </c>
      <c r="F88" s="20">
        <f t="shared" si="9"/>
        <v>-0.18999999999999961</v>
      </c>
      <c r="G88" s="20">
        <f>1</f>
        <v>1</v>
      </c>
      <c r="H88" s="20">
        <f t="shared" si="10"/>
        <v>1.1160000000000003</v>
      </c>
      <c r="I88" s="20" t="str">
        <f t="shared" si="11"/>
        <v>1+1.116j</v>
      </c>
      <c r="K88" s="20" t="str">
        <f t="shared" si="12"/>
        <v>-0.19-0.21204j</v>
      </c>
      <c r="M88" s="20" t="str">
        <f t="shared" si="2"/>
        <v>3.05-0.21204j</v>
      </c>
      <c r="O88" s="20" t="str">
        <f t="shared" si="3"/>
        <v>1.05718547962874+0.0734969210165501j</v>
      </c>
      <c r="S88" s="20">
        <f t="shared" si="13"/>
        <v>1.059737201261125</v>
      </c>
      <c r="U88" s="20">
        <f t="shared" si="4"/>
        <v>1.2078947368421054</v>
      </c>
      <c r="V88" s="20">
        <f t="shared" si="5"/>
        <v>1.0609756097560976</v>
      </c>
      <c r="X88" s="20">
        <f t="shared" si="24"/>
        <v>1E-3</v>
      </c>
      <c r="Y88" s="20">
        <f t="shared" si="6"/>
        <v>4</v>
      </c>
      <c r="Z88" s="20">
        <f t="shared" si="25"/>
        <v>0.90000000000000024</v>
      </c>
      <c r="AA88" s="20">
        <f t="shared" si="14"/>
        <v>0.81000000000000039</v>
      </c>
      <c r="AB88" s="20">
        <f t="shared" si="15"/>
        <v>3.2400000000000015</v>
      </c>
      <c r="AC88" s="20">
        <f t="shared" si="16"/>
        <v>-0.18999999999999961</v>
      </c>
      <c r="AD88" s="20">
        <v>1</v>
      </c>
      <c r="AE88" s="20">
        <f t="shared" si="17"/>
        <v>3.6000000000000012E-3</v>
      </c>
      <c r="AF88" s="20" t="str">
        <f t="shared" si="18"/>
        <v>1+0.0036j</v>
      </c>
      <c r="AH88" s="20" t="str">
        <f t="shared" si="19"/>
        <v>-0.19-0.000683999999999999j</v>
      </c>
      <c r="AI88" s="20" t="str">
        <f t="shared" si="20"/>
        <v>3.05-0.000683999999999999j</v>
      </c>
      <c r="AK88" s="20" t="str">
        <f t="shared" si="21"/>
        <v>1.0622950285406+0.000238232721154678j</v>
      </c>
      <c r="AO88" s="20">
        <f t="shared" si="22"/>
        <v>1.0622950552539081</v>
      </c>
      <c r="AP88" s="20">
        <v>18</v>
      </c>
      <c r="AR88" s="20">
        <f>Compensation!$C$16</f>
        <v>1.0874999999999999</v>
      </c>
    </row>
    <row r="89" spans="1:44" s="20" customFormat="1">
      <c r="A89" s="20">
        <f t="shared" si="0"/>
        <v>0.31</v>
      </c>
      <c r="B89" s="20">
        <f t="shared" si="1"/>
        <v>4</v>
      </c>
      <c r="C89" s="20">
        <f t="shared" si="23"/>
        <v>0.95000000000000029</v>
      </c>
      <c r="D89" s="20">
        <f t="shared" si="7"/>
        <v>0.90250000000000052</v>
      </c>
      <c r="E89" s="20">
        <f t="shared" si="8"/>
        <v>3.6100000000000021</v>
      </c>
      <c r="F89" s="20">
        <f t="shared" si="9"/>
        <v>-9.7499999999999476E-2</v>
      </c>
      <c r="G89" s="20">
        <f>1</f>
        <v>1</v>
      </c>
      <c r="H89" s="20">
        <f t="shared" si="10"/>
        <v>1.1780000000000004</v>
      </c>
      <c r="I89" s="20" t="str">
        <f t="shared" si="11"/>
        <v>1+1.178j</v>
      </c>
      <c r="K89" s="20" t="str">
        <f t="shared" si="12"/>
        <v>-0.0974999999999995-0.114854999999999j</v>
      </c>
      <c r="M89" s="20" t="str">
        <f t="shared" si="2"/>
        <v>3.5125-0.114854999999999j</v>
      </c>
      <c r="O89" s="20" t="str">
        <f t="shared" si="3"/>
        <v>1.02666028122769+0.0335706951175532j</v>
      </c>
      <c r="S89" s="20">
        <f t="shared" si="13"/>
        <v>1.0272089975371101</v>
      </c>
      <c r="U89" s="20">
        <f t="shared" si="4"/>
        <v>1.2078947368421054</v>
      </c>
      <c r="V89" s="20">
        <f t="shared" si="5"/>
        <v>1.0609756097560976</v>
      </c>
      <c r="X89" s="20">
        <f t="shared" si="24"/>
        <v>1E-3</v>
      </c>
      <c r="Y89" s="20">
        <f t="shared" si="6"/>
        <v>4</v>
      </c>
      <c r="Z89" s="20">
        <f t="shared" si="25"/>
        <v>0.95000000000000029</v>
      </c>
      <c r="AA89" s="20">
        <f t="shared" si="14"/>
        <v>0.90250000000000052</v>
      </c>
      <c r="AB89" s="20">
        <f t="shared" si="15"/>
        <v>3.6100000000000021</v>
      </c>
      <c r="AC89" s="20">
        <f t="shared" si="16"/>
        <v>-9.7499999999999476E-2</v>
      </c>
      <c r="AD89" s="20">
        <v>1</v>
      </c>
      <c r="AE89" s="20">
        <f t="shared" si="17"/>
        <v>3.8000000000000013E-3</v>
      </c>
      <c r="AF89" s="20" t="str">
        <f t="shared" si="18"/>
        <v>1+0.0038j</v>
      </c>
      <c r="AH89" s="20" t="str">
        <f t="shared" si="19"/>
        <v>-0.0974999999999995-0.000370499999999998j</v>
      </c>
      <c r="AI89" s="20" t="str">
        <f t="shared" si="20"/>
        <v>3.5125-0.000370499999999998j</v>
      </c>
      <c r="AK89" s="20" t="str">
        <f t="shared" si="21"/>
        <v>1.02775799568248+0.000108408352284799j</v>
      </c>
      <c r="AO89" s="20">
        <f t="shared" si="22"/>
        <v>1.0277580013999597</v>
      </c>
      <c r="AP89" s="20">
        <v>19</v>
      </c>
      <c r="AR89" s="20">
        <f>Compensation!$C$16</f>
        <v>1.0874999999999999</v>
      </c>
    </row>
    <row r="90" spans="1:44" s="20" customFormat="1">
      <c r="A90" s="20">
        <f t="shared" si="0"/>
        <v>0.31</v>
      </c>
      <c r="B90" s="20">
        <f t="shared" si="1"/>
        <v>4</v>
      </c>
      <c r="C90" s="20">
        <f t="shared" si="23"/>
        <v>1.0000000000000002</v>
      </c>
      <c r="D90" s="20">
        <f t="shared" si="7"/>
        <v>1.0000000000000004</v>
      </c>
      <c r="E90" s="20">
        <f t="shared" si="8"/>
        <v>4.0000000000000018</v>
      </c>
      <c r="F90" s="20">
        <f t="shared" si="9"/>
        <v>0</v>
      </c>
      <c r="G90" s="20">
        <f>1</f>
        <v>1</v>
      </c>
      <c r="H90" s="20">
        <f t="shared" si="10"/>
        <v>1.2400000000000002</v>
      </c>
      <c r="I90" s="20" t="str">
        <f t="shared" si="11"/>
        <v>1+1.24j</v>
      </c>
      <c r="K90" s="20" t="str">
        <f t="shared" si="12"/>
        <v>0</v>
      </c>
      <c r="M90" s="20" t="str">
        <f t="shared" si="2"/>
        <v>4</v>
      </c>
      <c r="O90" s="20" t="str">
        <f t="shared" si="3"/>
        <v>1</v>
      </c>
      <c r="S90" s="20">
        <f t="shared" si="13"/>
        <v>1</v>
      </c>
      <c r="U90" s="20">
        <f t="shared" si="4"/>
        <v>1.2078947368421054</v>
      </c>
      <c r="V90" s="20">
        <f t="shared" si="5"/>
        <v>1.0609756097560976</v>
      </c>
      <c r="X90" s="20">
        <f t="shared" si="24"/>
        <v>1E-3</v>
      </c>
      <c r="Y90" s="20">
        <f t="shared" si="6"/>
        <v>4</v>
      </c>
      <c r="Z90" s="20">
        <f t="shared" si="25"/>
        <v>1.0000000000000002</v>
      </c>
      <c r="AA90" s="20">
        <f t="shared" si="14"/>
        <v>1.0000000000000004</v>
      </c>
      <c r="AB90" s="20">
        <f t="shared" si="15"/>
        <v>4.0000000000000018</v>
      </c>
      <c r="AC90" s="20">
        <f t="shared" si="16"/>
        <v>0</v>
      </c>
      <c r="AD90" s="20">
        <v>1</v>
      </c>
      <c r="AE90" s="20">
        <f t="shared" si="17"/>
        <v>4.000000000000001E-3</v>
      </c>
      <c r="AF90" s="20" t="str">
        <f t="shared" si="18"/>
        <v>1+0.004j</v>
      </c>
      <c r="AH90" s="20" t="str">
        <f t="shared" si="19"/>
        <v>0</v>
      </c>
      <c r="AI90" s="20" t="str">
        <f t="shared" si="20"/>
        <v>4</v>
      </c>
      <c r="AK90" s="20" t="str">
        <f t="shared" si="21"/>
        <v>1</v>
      </c>
      <c r="AO90" s="20">
        <f t="shared" si="22"/>
        <v>1</v>
      </c>
      <c r="AP90" s="20">
        <v>20</v>
      </c>
      <c r="AR90" s="20">
        <f>Compensation!$C$16</f>
        <v>1.0874999999999999</v>
      </c>
    </row>
    <row r="91" spans="1:44" s="20" customFormat="1">
      <c r="A91" s="20">
        <f t="shared" si="0"/>
        <v>0.31</v>
      </c>
      <c r="B91" s="20">
        <f t="shared" si="1"/>
        <v>4</v>
      </c>
      <c r="C91" s="20">
        <f t="shared" si="23"/>
        <v>1.0500000000000003</v>
      </c>
      <c r="D91" s="20">
        <f t="shared" si="7"/>
        <v>1.1025000000000005</v>
      </c>
      <c r="E91" s="20">
        <f t="shared" si="8"/>
        <v>4.4100000000000019</v>
      </c>
      <c r="F91" s="20">
        <f t="shared" si="9"/>
        <v>0.10250000000000048</v>
      </c>
      <c r="G91" s="20">
        <f>1</f>
        <v>1</v>
      </c>
      <c r="H91" s="20">
        <f t="shared" si="10"/>
        <v>1.3020000000000003</v>
      </c>
      <c r="I91" s="20" t="str">
        <f t="shared" si="11"/>
        <v>1+1.302j</v>
      </c>
      <c r="K91" s="20" t="str">
        <f t="shared" si="12"/>
        <v>0.1025+0.133455000000001j</v>
      </c>
      <c r="M91" s="20" t="str">
        <f t="shared" si="2"/>
        <v>4.5125+0.133455000000001j</v>
      </c>
      <c r="O91" s="20" t="str">
        <f t="shared" si="3"/>
        <v>0.976431281034181-0.0288774817973225j</v>
      </c>
      <c r="S91" s="20">
        <f t="shared" si="13"/>
        <v>0.97685820646448296</v>
      </c>
      <c r="U91" s="20">
        <f t="shared" si="4"/>
        <v>1.2078947368421054</v>
      </c>
      <c r="V91" s="20">
        <f t="shared" si="5"/>
        <v>1.0609756097560976</v>
      </c>
      <c r="X91" s="20">
        <f t="shared" si="24"/>
        <v>1E-3</v>
      </c>
      <c r="Y91" s="20">
        <f t="shared" si="6"/>
        <v>4</v>
      </c>
      <c r="Z91" s="20">
        <f t="shared" si="25"/>
        <v>1.0500000000000003</v>
      </c>
      <c r="AA91" s="20">
        <f t="shared" si="14"/>
        <v>1.1025000000000005</v>
      </c>
      <c r="AB91" s="20">
        <f t="shared" si="15"/>
        <v>4.4100000000000019</v>
      </c>
      <c r="AC91" s="20">
        <f t="shared" si="16"/>
        <v>0.10250000000000048</v>
      </c>
      <c r="AD91" s="20">
        <v>1</v>
      </c>
      <c r="AE91" s="20">
        <f t="shared" si="17"/>
        <v>4.2000000000000015E-3</v>
      </c>
      <c r="AF91" s="20" t="str">
        <f t="shared" si="18"/>
        <v>1+0.0042j</v>
      </c>
      <c r="AH91" s="20" t="str">
        <f t="shared" si="19"/>
        <v>0.1025+0.000430500000000002j</v>
      </c>
      <c r="AI91" s="20" t="str">
        <f t="shared" si="20"/>
        <v>4.5125+0.000430500000000002j</v>
      </c>
      <c r="AK91" s="20" t="str">
        <f t="shared" si="21"/>
        <v>0.977285309664817-0.0000932346428389376j</v>
      </c>
      <c r="AO91" s="20">
        <f t="shared" si="22"/>
        <v>0.97728531411218678</v>
      </c>
      <c r="AP91" s="20">
        <v>21</v>
      </c>
      <c r="AR91" s="20">
        <f>Compensation!$C$16</f>
        <v>1.0874999999999999</v>
      </c>
    </row>
    <row r="92" spans="1:44" s="20" customFormat="1">
      <c r="A92" s="20">
        <f t="shared" si="0"/>
        <v>0.31</v>
      </c>
      <c r="B92" s="20">
        <f t="shared" si="1"/>
        <v>4</v>
      </c>
      <c r="C92" s="20">
        <f t="shared" si="23"/>
        <v>1.1000000000000003</v>
      </c>
      <c r="D92" s="20">
        <f t="shared" si="7"/>
        <v>1.2100000000000006</v>
      </c>
      <c r="E92" s="20">
        <f t="shared" si="8"/>
        <v>4.8400000000000025</v>
      </c>
      <c r="F92" s="20">
        <f t="shared" si="9"/>
        <v>0.21000000000000063</v>
      </c>
      <c r="G92" s="20">
        <f>1</f>
        <v>1</v>
      </c>
      <c r="H92" s="20">
        <f t="shared" si="10"/>
        <v>1.3640000000000003</v>
      </c>
      <c r="I92" s="20" t="str">
        <f t="shared" si="11"/>
        <v>1+1.364j</v>
      </c>
      <c r="K92" s="20" t="str">
        <f t="shared" si="12"/>
        <v>0.210000000000001+0.286440000000001j</v>
      </c>
      <c r="M92" s="20" t="str">
        <f t="shared" si="2"/>
        <v>5.05+0.286440000000001j</v>
      </c>
      <c r="O92" s="20" t="str">
        <f t="shared" si="3"/>
        <v>0.955342268339283-0.0541877701669516j</v>
      </c>
      <c r="S92" s="20">
        <f t="shared" si="13"/>
        <v>0.95687782089006179</v>
      </c>
      <c r="U92" s="20">
        <f t="shared" si="4"/>
        <v>1.2078947368421054</v>
      </c>
      <c r="V92" s="20">
        <f t="shared" si="5"/>
        <v>1.0609756097560976</v>
      </c>
      <c r="X92" s="20">
        <f t="shared" si="24"/>
        <v>1E-3</v>
      </c>
      <c r="Y92" s="20">
        <f t="shared" si="6"/>
        <v>4</v>
      </c>
      <c r="Z92" s="20">
        <f t="shared" si="25"/>
        <v>1.1000000000000003</v>
      </c>
      <c r="AA92" s="20">
        <f t="shared" si="14"/>
        <v>1.2100000000000006</v>
      </c>
      <c r="AB92" s="20">
        <f t="shared" si="15"/>
        <v>4.8400000000000025</v>
      </c>
      <c r="AC92" s="20">
        <f t="shared" si="16"/>
        <v>0.21000000000000063</v>
      </c>
      <c r="AD92" s="20">
        <v>1</v>
      </c>
      <c r="AE92" s="20">
        <f t="shared" si="17"/>
        <v>4.4000000000000011E-3</v>
      </c>
      <c r="AF92" s="20" t="str">
        <f t="shared" si="18"/>
        <v>1+0.0044j</v>
      </c>
      <c r="AH92" s="20" t="str">
        <f t="shared" si="19"/>
        <v>0.210000000000001+0.000924000000000003j</v>
      </c>
      <c r="AI92" s="20" t="str">
        <f t="shared" si="20"/>
        <v>5.05+0.000924000000000003j</v>
      </c>
      <c r="AK92" s="20" t="str">
        <f t="shared" si="21"/>
        <v>0.95841580949819-0.000175361625341848j</v>
      </c>
      <c r="AO92" s="20">
        <f t="shared" si="22"/>
        <v>0.95841582554117422</v>
      </c>
      <c r="AP92" s="20">
        <v>22</v>
      </c>
      <c r="AR92" s="20">
        <f>Compensation!$C$16</f>
        <v>1.0874999999999999</v>
      </c>
    </row>
    <row r="93" spans="1:44" s="20" customFormat="1">
      <c r="A93" s="20">
        <f t="shared" si="0"/>
        <v>0.31</v>
      </c>
      <c r="B93" s="20">
        <f t="shared" si="1"/>
        <v>4</v>
      </c>
      <c r="C93" s="20">
        <f t="shared" si="23"/>
        <v>1.1500000000000004</v>
      </c>
      <c r="D93" s="20">
        <f t="shared" si="7"/>
        <v>1.3225000000000009</v>
      </c>
      <c r="E93" s="20">
        <f t="shared" si="8"/>
        <v>5.2900000000000036</v>
      </c>
      <c r="F93" s="20">
        <f t="shared" si="9"/>
        <v>0.3225000000000009</v>
      </c>
      <c r="G93" s="20">
        <f>1</f>
        <v>1</v>
      </c>
      <c r="H93" s="20">
        <f t="shared" si="10"/>
        <v>1.4260000000000004</v>
      </c>
      <c r="I93" s="20" t="str">
        <f t="shared" si="11"/>
        <v>1+1.426j</v>
      </c>
      <c r="K93" s="20" t="str">
        <f t="shared" si="12"/>
        <v>0.322500000000001+0.459885000000001j</v>
      </c>
      <c r="M93" s="20" t="str">
        <f t="shared" si="2"/>
        <v>5.6125+0.459885000000001j</v>
      </c>
      <c r="O93" s="20" t="str">
        <f t="shared" si="3"/>
        <v>0.936252909145512-0.0767160212244783j</v>
      </c>
      <c r="S93" s="20">
        <f t="shared" si="13"/>
        <v>0.93939068432465778</v>
      </c>
      <c r="U93" s="20">
        <f t="shared" si="4"/>
        <v>1.2078947368421054</v>
      </c>
      <c r="V93" s="20">
        <f t="shared" si="5"/>
        <v>1.0609756097560976</v>
      </c>
      <c r="X93" s="20">
        <f t="shared" si="24"/>
        <v>1E-3</v>
      </c>
      <c r="Y93" s="20">
        <f t="shared" si="6"/>
        <v>4</v>
      </c>
      <c r="Z93" s="20">
        <f t="shared" si="25"/>
        <v>1.1500000000000004</v>
      </c>
      <c r="AA93" s="20">
        <f t="shared" si="14"/>
        <v>1.3225000000000009</v>
      </c>
      <c r="AB93" s="20">
        <f t="shared" si="15"/>
        <v>5.2900000000000036</v>
      </c>
      <c r="AC93" s="20">
        <f t="shared" si="16"/>
        <v>0.3225000000000009</v>
      </c>
      <c r="AD93" s="20">
        <v>1</v>
      </c>
      <c r="AE93" s="20">
        <f t="shared" si="17"/>
        <v>4.6000000000000017E-3</v>
      </c>
      <c r="AF93" s="20" t="str">
        <f t="shared" si="18"/>
        <v>1+0.0046j</v>
      </c>
      <c r="AH93" s="20" t="str">
        <f t="shared" si="19"/>
        <v>0.322500000000001+0.0014835j</v>
      </c>
      <c r="AI93" s="20" t="str">
        <f t="shared" si="20"/>
        <v>5.6125+0.0014835j</v>
      </c>
      <c r="AK93" s="20" t="str">
        <f t="shared" si="21"/>
        <v>0.942538909650219-0.000249132556341399j</v>
      </c>
      <c r="AO93" s="20">
        <f t="shared" si="22"/>
        <v>0.94253894257566584</v>
      </c>
      <c r="AP93" s="20">
        <v>23</v>
      </c>
      <c r="AR93" s="20">
        <f>Compensation!$C$16</f>
        <v>1.0874999999999999</v>
      </c>
    </row>
    <row r="94" spans="1:44" s="20" customFormat="1">
      <c r="A94" s="20">
        <f t="shared" si="0"/>
        <v>0.31</v>
      </c>
      <c r="B94" s="20">
        <f t="shared" si="1"/>
        <v>4</v>
      </c>
      <c r="C94" s="20">
        <f t="shared" si="23"/>
        <v>1.2000000000000004</v>
      </c>
      <c r="D94" s="20">
        <f t="shared" si="7"/>
        <v>1.4400000000000011</v>
      </c>
      <c r="E94" s="20">
        <f t="shared" si="8"/>
        <v>5.7600000000000042</v>
      </c>
      <c r="F94" s="20">
        <f t="shared" si="9"/>
        <v>0.44000000000000106</v>
      </c>
      <c r="G94" s="20">
        <f>1</f>
        <v>1</v>
      </c>
      <c r="H94" s="20">
        <f t="shared" si="10"/>
        <v>1.4880000000000004</v>
      </c>
      <c r="I94" s="20" t="str">
        <f t="shared" si="11"/>
        <v>1+1.488j</v>
      </c>
      <c r="K94" s="20" t="str">
        <f t="shared" si="12"/>
        <v>0.440000000000001+0.654720000000002j</v>
      </c>
      <c r="M94" s="20" t="str">
        <f t="shared" si="2"/>
        <v>6.20000000000001+0.654720000000002j</v>
      </c>
      <c r="O94" s="20" t="str">
        <f t="shared" si="3"/>
        <v>0.918786538609329-0.0970238584771453j</v>
      </c>
      <c r="S94" s="20">
        <f t="shared" si="13"/>
        <v>0.92389519570322753</v>
      </c>
      <c r="U94" s="20">
        <f t="shared" si="4"/>
        <v>1.2078947368421054</v>
      </c>
      <c r="V94" s="20">
        <f t="shared" si="5"/>
        <v>1.0609756097560976</v>
      </c>
      <c r="X94" s="20">
        <f t="shared" si="24"/>
        <v>1E-3</v>
      </c>
      <c r="Y94" s="20">
        <f t="shared" si="6"/>
        <v>4</v>
      </c>
      <c r="Z94" s="20">
        <f t="shared" si="25"/>
        <v>1.2000000000000004</v>
      </c>
      <c r="AA94" s="20">
        <f t="shared" si="14"/>
        <v>1.4400000000000011</v>
      </c>
      <c r="AB94" s="20">
        <f t="shared" si="15"/>
        <v>5.7600000000000042</v>
      </c>
      <c r="AC94" s="20">
        <f t="shared" si="16"/>
        <v>0.44000000000000106</v>
      </c>
      <c r="AD94" s="20">
        <v>1</v>
      </c>
      <c r="AE94" s="20">
        <f t="shared" si="17"/>
        <v>4.8000000000000013E-3</v>
      </c>
      <c r="AF94" s="20" t="str">
        <f t="shared" si="18"/>
        <v>1+0.0048j</v>
      </c>
      <c r="AH94" s="20" t="str">
        <f t="shared" si="19"/>
        <v>0.440000000000001+0.002112j</v>
      </c>
      <c r="AI94" s="20" t="str">
        <f t="shared" si="20"/>
        <v>6.20000000000001+0.002112j</v>
      </c>
      <c r="AK94" s="20" t="str">
        <f t="shared" si="21"/>
        <v>0.929032150260437-0.000316470306669361j</v>
      </c>
      <c r="AO94" s="20">
        <f t="shared" si="22"/>
        <v>0.92903220416247456</v>
      </c>
      <c r="AP94" s="20">
        <v>24</v>
      </c>
      <c r="AR94" s="20">
        <f>Compensation!$C$16</f>
        <v>1.0874999999999999</v>
      </c>
    </row>
    <row r="95" spans="1:44" s="20" customFormat="1">
      <c r="A95" s="20">
        <f t="shared" si="0"/>
        <v>0.31</v>
      </c>
      <c r="B95" s="20">
        <f t="shared" si="1"/>
        <v>4</v>
      </c>
      <c r="C95" s="20">
        <f t="shared" si="23"/>
        <v>1.2500000000000004</v>
      </c>
      <c r="D95" s="20">
        <f t="shared" si="7"/>
        <v>1.5625000000000011</v>
      </c>
      <c r="E95" s="20">
        <f t="shared" si="8"/>
        <v>6.2500000000000044</v>
      </c>
      <c r="F95" s="20">
        <f t="shared" si="9"/>
        <v>0.56250000000000111</v>
      </c>
      <c r="G95" s="20">
        <f>1</f>
        <v>1</v>
      </c>
      <c r="H95" s="20">
        <f t="shared" si="10"/>
        <v>1.5500000000000005</v>
      </c>
      <c r="I95" s="20" t="str">
        <f t="shared" si="11"/>
        <v>1+1.55j</v>
      </c>
      <c r="K95" s="20" t="str">
        <f t="shared" si="12"/>
        <v>0.562500000000001+0.871875000000002j</v>
      </c>
      <c r="M95" s="20" t="str">
        <f t="shared" si="2"/>
        <v>6.81250000000001+0.871875000000002j</v>
      </c>
      <c r="O95" s="20" t="str">
        <f t="shared" si="3"/>
        <v>0.902646472505201-0.115522186160069j</v>
      </c>
      <c r="S95" s="20">
        <f t="shared" si="13"/>
        <v>0.91000880755148961</v>
      </c>
      <c r="U95" s="20">
        <f t="shared" si="4"/>
        <v>1.2078947368421054</v>
      </c>
      <c r="V95" s="20">
        <f t="shared" si="5"/>
        <v>1.0609756097560976</v>
      </c>
      <c r="X95" s="20">
        <f t="shared" si="24"/>
        <v>1E-3</v>
      </c>
      <c r="Y95" s="20">
        <f t="shared" si="6"/>
        <v>4</v>
      </c>
      <c r="Z95" s="20">
        <f t="shared" si="25"/>
        <v>1.2500000000000004</v>
      </c>
      <c r="AA95" s="20">
        <f t="shared" si="14"/>
        <v>1.5625000000000011</v>
      </c>
      <c r="AB95" s="20">
        <f t="shared" si="15"/>
        <v>6.2500000000000044</v>
      </c>
      <c r="AC95" s="20">
        <f t="shared" si="16"/>
        <v>0.56250000000000111</v>
      </c>
      <c r="AD95" s="20">
        <v>1</v>
      </c>
      <c r="AE95" s="20">
        <f t="shared" si="17"/>
        <v>5.0000000000000018E-3</v>
      </c>
      <c r="AF95" s="20" t="str">
        <f t="shared" si="18"/>
        <v>1+0.005j</v>
      </c>
      <c r="AH95" s="20" t="str">
        <f t="shared" si="19"/>
        <v>0.562500000000001+0.00281250000000001j</v>
      </c>
      <c r="AI95" s="20" t="str">
        <f t="shared" si="20"/>
        <v>6.81250000000001+0.00281250000000001j</v>
      </c>
      <c r="AK95" s="20" t="str">
        <f t="shared" si="21"/>
        <v>0.917431036293422-0.000378755932414716j</v>
      </c>
      <c r="AO95" s="20">
        <f t="shared" si="22"/>
        <v>0.91743111447698267</v>
      </c>
      <c r="AP95" s="20">
        <v>25</v>
      </c>
      <c r="AR95" s="20">
        <f>Compensation!$C$16</f>
        <v>1.0874999999999999</v>
      </c>
    </row>
    <row r="96" spans="1:44" s="20" customFormat="1">
      <c r="A96" s="20">
        <f t="shared" si="0"/>
        <v>0.31</v>
      </c>
      <c r="B96" s="20">
        <f t="shared" si="1"/>
        <v>4</v>
      </c>
      <c r="C96" s="20">
        <f t="shared" si="23"/>
        <v>1.3000000000000005</v>
      </c>
      <c r="D96" s="20">
        <f t="shared" si="7"/>
        <v>1.6900000000000013</v>
      </c>
      <c r="E96" s="20">
        <f t="shared" si="8"/>
        <v>6.7600000000000051</v>
      </c>
      <c r="F96" s="20">
        <f t="shared" si="9"/>
        <v>0.69000000000000128</v>
      </c>
      <c r="G96" s="20">
        <f>1</f>
        <v>1</v>
      </c>
      <c r="H96" s="20">
        <f t="shared" si="10"/>
        <v>1.6120000000000005</v>
      </c>
      <c r="I96" s="20" t="str">
        <f t="shared" si="11"/>
        <v>1+1.612j</v>
      </c>
      <c r="K96" s="20" t="str">
        <f t="shared" si="12"/>
        <v>0.690000000000001+1.11228j</v>
      </c>
      <c r="M96" s="20" t="str">
        <f t="shared" si="2"/>
        <v>7.45000000000001+1.11228j</v>
      </c>
      <c r="O96" s="20" t="str">
        <f t="shared" si="3"/>
        <v>0.88759773967196-0.132517746829842j</v>
      </c>
      <c r="S96" s="20">
        <f t="shared" si="13"/>
        <v>0.89743562481975869</v>
      </c>
      <c r="U96" s="20">
        <f t="shared" si="4"/>
        <v>1.2078947368421054</v>
      </c>
      <c r="V96" s="20">
        <f t="shared" si="5"/>
        <v>1.0609756097560976</v>
      </c>
      <c r="X96" s="20">
        <f t="shared" si="24"/>
        <v>1E-3</v>
      </c>
      <c r="Y96" s="20">
        <f t="shared" si="6"/>
        <v>4</v>
      </c>
      <c r="Z96" s="20">
        <f t="shared" si="25"/>
        <v>1.3000000000000005</v>
      </c>
      <c r="AA96" s="20">
        <f t="shared" si="14"/>
        <v>1.6900000000000013</v>
      </c>
      <c r="AB96" s="20">
        <f t="shared" si="15"/>
        <v>6.7600000000000051</v>
      </c>
      <c r="AC96" s="20">
        <f t="shared" si="16"/>
        <v>0.69000000000000128</v>
      </c>
      <c r="AD96" s="20">
        <v>1</v>
      </c>
      <c r="AE96" s="20">
        <f t="shared" si="17"/>
        <v>5.2000000000000024E-3</v>
      </c>
      <c r="AF96" s="20" t="str">
        <f t="shared" si="18"/>
        <v>1+0.0052j</v>
      </c>
      <c r="AH96" s="20" t="str">
        <f t="shared" si="19"/>
        <v>0.690000000000001+0.00358800000000001j</v>
      </c>
      <c r="AI96" s="20" t="str">
        <f t="shared" si="20"/>
        <v>7.45000000000001+0.00358800000000001j</v>
      </c>
      <c r="AK96" s="20" t="str">
        <f t="shared" si="21"/>
        <v>0.907382339869231-0.000437005078584001j</v>
      </c>
      <c r="AO96" s="20">
        <f t="shared" si="22"/>
        <v>0.90738244510239419</v>
      </c>
      <c r="AP96" s="20">
        <v>26</v>
      </c>
      <c r="AR96" s="20">
        <f>Compensation!$C$16</f>
        <v>1.0874999999999999</v>
      </c>
    </row>
    <row r="97" spans="1:44" s="20" customFormat="1">
      <c r="A97" s="20">
        <f t="shared" si="0"/>
        <v>0.31</v>
      </c>
      <c r="B97" s="20">
        <f t="shared" si="1"/>
        <v>4</v>
      </c>
      <c r="C97" s="20">
        <f t="shared" si="23"/>
        <v>1.3500000000000005</v>
      </c>
      <c r="D97" s="20">
        <f t="shared" si="7"/>
        <v>1.8225000000000013</v>
      </c>
      <c r="E97" s="20">
        <f t="shared" si="8"/>
        <v>7.2900000000000054</v>
      </c>
      <c r="F97" s="20">
        <f t="shared" si="9"/>
        <v>0.82250000000000134</v>
      </c>
      <c r="G97" s="20">
        <f>1</f>
        <v>1</v>
      </c>
      <c r="H97" s="20">
        <f t="shared" si="10"/>
        <v>1.6740000000000006</v>
      </c>
      <c r="I97" s="20" t="str">
        <f t="shared" si="11"/>
        <v>1+1.674j</v>
      </c>
      <c r="K97" s="20" t="str">
        <f t="shared" si="12"/>
        <v>0.822500000000001+1.376865j</v>
      </c>
      <c r="M97" s="20" t="str">
        <f t="shared" si="2"/>
        <v>8.11250000000001+1.376865j</v>
      </c>
      <c r="O97" s="20" t="str">
        <f t="shared" si="3"/>
        <v>0.873453119958562-0.148243701696363j</v>
      </c>
      <c r="S97" s="20">
        <f t="shared" si="13"/>
        <v>0.88594387398863284</v>
      </c>
      <c r="U97" s="20">
        <f t="shared" si="4"/>
        <v>1.2078947368421054</v>
      </c>
      <c r="V97" s="20">
        <f t="shared" si="5"/>
        <v>1.0609756097560976</v>
      </c>
      <c r="X97" s="20">
        <f t="shared" si="24"/>
        <v>1E-3</v>
      </c>
      <c r="Y97" s="20">
        <f t="shared" si="6"/>
        <v>4</v>
      </c>
      <c r="Z97" s="20">
        <f t="shared" si="25"/>
        <v>1.3500000000000005</v>
      </c>
      <c r="AA97" s="20">
        <f t="shared" si="14"/>
        <v>1.8225000000000013</v>
      </c>
      <c r="AB97" s="20">
        <f t="shared" si="15"/>
        <v>7.2900000000000054</v>
      </c>
      <c r="AC97" s="20">
        <f t="shared" si="16"/>
        <v>0.82250000000000134</v>
      </c>
      <c r="AD97" s="20">
        <v>1</v>
      </c>
      <c r="AE97" s="20">
        <f t="shared" si="17"/>
        <v>5.400000000000002E-3</v>
      </c>
      <c r="AF97" s="20" t="str">
        <f t="shared" si="18"/>
        <v>1+0.0054j</v>
      </c>
      <c r="AH97" s="20" t="str">
        <f t="shared" si="19"/>
        <v>0.822500000000001+0.00444150000000001j</v>
      </c>
      <c r="AI97" s="20" t="str">
        <f t="shared" si="20"/>
        <v>8.11250000000001+0.00444150000000001j</v>
      </c>
      <c r="AK97" s="20" t="str">
        <f t="shared" si="21"/>
        <v>0.898612981802137-0.000491980222949053j</v>
      </c>
      <c r="AO97" s="20">
        <f t="shared" si="22"/>
        <v>0.89861311647887021</v>
      </c>
      <c r="AP97" s="20">
        <v>27</v>
      </c>
      <c r="AR97" s="20">
        <f>Compensation!$C$16</f>
        <v>1.0874999999999999</v>
      </c>
    </row>
    <row r="98" spans="1:44" s="20" customFormat="1">
      <c r="A98" s="20">
        <f t="shared" si="0"/>
        <v>0.31</v>
      </c>
      <c r="B98" s="20">
        <f t="shared" si="1"/>
        <v>4</v>
      </c>
      <c r="C98" s="20">
        <f t="shared" si="23"/>
        <v>1.4000000000000006</v>
      </c>
      <c r="D98" s="20">
        <f t="shared" si="7"/>
        <v>1.9600000000000015</v>
      </c>
      <c r="E98" s="20">
        <f t="shared" si="8"/>
        <v>7.8400000000000061</v>
      </c>
      <c r="F98" s="20">
        <f t="shared" si="9"/>
        <v>0.96000000000000152</v>
      </c>
      <c r="G98" s="20">
        <f>1</f>
        <v>1</v>
      </c>
      <c r="H98" s="20">
        <f t="shared" si="10"/>
        <v>1.7360000000000007</v>
      </c>
      <c r="I98" s="20" t="str">
        <f t="shared" si="11"/>
        <v>1+1.736j</v>
      </c>
      <c r="K98" s="20" t="str">
        <f t="shared" si="12"/>
        <v>0.960000000000002+1.66656j</v>
      </c>
      <c r="M98" s="20" t="str">
        <f t="shared" si="2"/>
        <v>8.80000000000001+1.66656j</v>
      </c>
      <c r="O98" s="20" t="str">
        <f t="shared" si="3"/>
        <v>0.860062541016207-0.162880207767724j</v>
      </c>
      <c r="S98" s="20">
        <f t="shared" si="13"/>
        <v>0.87534995090061651</v>
      </c>
      <c r="U98" s="20">
        <f t="shared" si="4"/>
        <v>1.2078947368421054</v>
      </c>
      <c r="V98" s="20">
        <f t="shared" si="5"/>
        <v>1.0609756097560976</v>
      </c>
      <c r="X98" s="20">
        <f t="shared" si="24"/>
        <v>1E-3</v>
      </c>
      <c r="Y98" s="20">
        <f t="shared" si="6"/>
        <v>4</v>
      </c>
      <c r="Z98" s="20">
        <f t="shared" si="25"/>
        <v>1.4000000000000006</v>
      </c>
      <c r="AA98" s="20">
        <f t="shared" si="14"/>
        <v>1.9600000000000015</v>
      </c>
      <c r="AB98" s="20">
        <f t="shared" si="15"/>
        <v>7.8400000000000061</v>
      </c>
      <c r="AC98" s="20">
        <f t="shared" si="16"/>
        <v>0.96000000000000152</v>
      </c>
      <c r="AD98" s="20">
        <v>1</v>
      </c>
      <c r="AE98" s="20">
        <f t="shared" si="17"/>
        <v>5.6000000000000025E-3</v>
      </c>
      <c r="AF98" s="20" t="str">
        <f t="shared" si="18"/>
        <v>1+0.0056j</v>
      </c>
      <c r="AH98" s="20" t="str">
        <f t="shared" si="19"/>
        <v>0.960000000000002+0.00537600000000001j</v>
      </c>
      <c r="AI98" s="20" t="str">
        <f t="shared" si="20"/>
        <v>8.80000000000001+0.00537600000000001j</v>
      </c>
      <c r="AK98" s="20" t="str">
        <f t="shared" si="21"/>
        <v>0.890908758413107-0.000544264259685098j</v>
      </c>
      <c r="AO98" s="20">
        <f t="shared" si="22"/>
        <v>0.89090892466108351</v>
      </c>
      <c r="AP98" s="20">
        <v>28</v>
      </c>
      <c r="AR98" s="20">
        <f>Compensation!$C$16</f>
        <v>1.0874999999999999</v>
      </c>
    </row>
    <row r="99" spans="1:44" s="20" customFormat="1">
      <c r="A99" s="20">
        <f t="shared" si="0"/>
        <v>0.31</v>
      </c>
      <c r="B99" s="20">
        <f t="shared" si="1"/>
        <v>4</v>
      </c>
      <c r="C99" s="20">
        <f t="shared" si="23"/>
        <v>1.4500000000000006</v>
      </c>
      <c r="D99" s="20">
        <f t="shared" si="7"/>
        <v>2.1025000000000018</v>
      </c>
      <c r="E99" s="20">
        <f t="shared" si="8"/>
        <v>8.4100000000000072</v>
      </c>
      <c r="F99" s="20">
        <f t="shared" si="9"/>
        <v>1.1025000000000018</v>
      </c>
      <c r="G99" s="20">
        <f>1</f>
        <v>1</v>
      </c>
      <c r="H99" s="20">
        <f t="shared" si="10"/>
        <v>1.7980000000000007</v>
      </c>
      <c r="I99" s="20" t="str">
        <f t="shared" si="11"/>
        <v>1+1.798j</v>
      </c>
      <c r="K99" s="20" t="str">
        <f t="shared" si="12"/>
        <v>1.1025+1.982295j</v>
      </c>
      <c r="M99" s="20" t="str">
        <f t="shared" si="2"/>
        <v>9.51250000000001+1.982295j</v>
      </c>
      <c r="O99" s="20" t="str">
        <f t="shared" si="3"/>
        <v>0.84730502074852-0.176568568315867j</v>
      </c>
      <c r="S99" s="20">
        <f t="shared" si="13"/>
        <v>0.86550693671556733</v>
      </c>
      <c r="U99" s="20">
        <f t="shared" si="4"/>
        <v>1.2078947368421054</v>
      </c>
      <c r="V99" s="20">
        <f t="shared" si="5"/>
        <v>1.0609756097560976</v>
      </c>
      <c r="X99" s="20">
        <f t="shared" si="24"/>
        <v>1E-3</v>
      </c>
      <c r="Y99" s="20">
        <f t="shared" si="6"/>
        <v>4</v>
      </c>
      <c r="Z99" s="20">
        <f t="shared" si="25"/>
        <v>1.4500000000000006</v>
      </c>
      <c r="AA99" s="20">
        <f t="shared" si="14"/>
        <v>2.1025000000000018</v>
      </c>
      <c r="AB99" s="20">
        <f t="shared" si="15"/>
        <v>8.4100000000000072</v>
      </c>
      <c r="AC99" s="20">
        <f t="shared" si="16"/>
        <v>1.1025000000000018</v>
      </c>
      <c r="AD99" s="20">
        <v>1</v>
      </c>
      <c r="AE99" s="20">
        <f t="shared" si="17"/>
        <v>5.8000000000000022E-3</v>
      </c>
      <c r="AF99" s="20" t="str">
        <f t="shared" si="18"/>
        <v>1+0.0058j</v>
      </c>
      <c r="AH99" s="20" t="str">
        <f t="shared" si="19"/>
        <v>1.1025+0.00639450000000001j</v>
      </c>
      <c r="AI99" s="20" t="str">
        <f t="shared" si="20"/>
        <v>9.51250000000001+0.00639450000000001j</v>
      </c>
      <c r="AK99" s="20" t="str">
        <f t="shared" si="21"/>
        <v>0.884099469086421-0.000594310018930157j</v>
      </c>
      <c r="AO99" s="20">
        <f t="shared" si="22"/>
        <v>0.88409966884016544</v>
      </c>
      <c r="AP99" s="20">
        <v>29</v>
      </c>
      <c r="AR99" s="20">
        <f>Compensation!$C$16</f>
        <v>1.0874999999999999</v>
      </c>
    </row>
    <row r="100" spans="1:44" s="20" customFormat="1">
      <c r="A100" s="20">
        <f t="shared" si="0"/>
        <v>0.31</v>
      </c>
      <c r="B100" s="20">
        <f t="shared" si="1"/>
        <v>4</v>
      </c>
      <c r="C100" s="20">
        <f t="shared" si="23"/>
        <v>1.5000000000000007</v>
      </c>
      <c r="D100" s="20">
        <f t="shared" si="7"/>
        <v>2.2500000000000018</v>
      </c>
      <c r="E100" s="20">
        <f t="shared" si="8"/>
        <v>9.0000000000000071</v>
      </c>
      <c r="F100" s="20">
        <f t="shared" si="9"/>
        <v>1.2500000000000018</v>
      </c>
      <c r="G100" s="20">
        <f>1</f>
        <v>1</v>
      </c>
      <c r="H100" s="20">
        <f t="shared" si="10"/>
        <v>1.8600000000000008</v>
      </c>
      <c r="I100" s="20" t="str">
        <f t="shared" si="11"/>
        <v>1+1.86j</v>
      </c>
      <c r="K100" s="20" t="str">
        <f t="shared" si="12"/>
        <v>1.25+2.325j</v>
      </c>
      <c r="M100" s="20" t="str">
        <f t="shared" si="2"/>
        <v>10.25+2.325j</v>
      </c>
      <c r="O100" s="20" t="str">
        <f t="shared" si="3"/>
        <v>0.835082518147204-0.189421156555341j</v>
      </c>
      <c r="S100" s="20">
        <f t="shared" si="13"/>
        <v>0.85629620264592932</v>
      </c>
      <c r="U100" s="20">
        <f t="shared" si="4"/>
        <v>1.2078947368421054</v>
      </c>
      <c r="V100" s="20">
        <f t="shared" si="5"/>
        <v>1.0609756097560976</v>
      </c>
      <c r="X100" s="20">
        <f t="shared" si="24"/>
        <v>1E-3</v>
      </c>
      <c r="Y100" s="20">
        <f t="shared" si="6"/>
        <v>4</v>
      </c>
      <c r="Z100" s="20">
        <f t="shared" si="25"/>
        <v>1.5000000000000007</v>
      </c>
      <c r="AA100" s="20">
        <f t="shared" si="14"/>
        <v>2.2500000000000018</v>
      </c>
      <c r="AB100" s="20">
        <f t="shared" si="15"/>
        <v>9.0000000000000071</v>
      </c>
      <c r="AC100" s="20">
        <f t="shared" si="16"/>
        <v>1.2500000000000018</v>
      </c>
      <c r="AD100" s="20">
        <v>1</v>
      </c>
      <c r="AE100" s="20">
        <f t="shared" si="17"/>
        <v>6.0000000000000027E-3</v>
      </c>
      <c r="AF100" s="20" t="str">
        <f t="shared" si="18"/>
        <v>1+0.006j</v>
      </c>
      <c r="AH100" s="20" t="str">
        <f t="shared" si="19"/>
        <v>1.25+0.00750000000000001j</v>
      </c>
      <c r="AI100" s="20" t="str">
        <f t="shared" si="20"/>
        <v>10.25+0.00750000000000001j</v>
      </c>
      <c r="AK100" s="20" t="str">
        <f t="shared" si="21"/>
        <v>0.878048310384606-0.000642474373452151j</v>
      </c>
      <c r="AO100" s="20">
        <f t="shared" si="22"/>
        <v>0.8780485454361745</v>
      </c>
      <c r="AP100" s="20">
        <v>30</v>
      </c>
      <c r="AR100" s="20">
        <f>Compensation!$C$16</f>
        <v>1.0874999999999999</v>
      </c>
    </row>
    <row r="101" spans="1:44" s="20" customFormat="1">
      <c r="A101" s="20">
        <f t="shared" si="0"/>
        <v>0.31</v>
      </c>
      <c r="B101" s="20">
        <f t="shared" si="1"/>
        <v>4</v>
      </c>
      <c r="C101" s="20">
        <f t="shared" si="23"/>
        <v>1.5500000000000007</v>
      </c>
      <c r="D101" s="20">
        <f t="shared" si="7"/>
        <v>2.4025000000000021</v>
      </c>
      <c r="E101" s="20">
        <f t="shared" si="8"/>
        <v>9.6100000000000083</v>
      </c>
      <c r="F101" s="20">
        <f t="shared" si="9"/>
        <v>1.4025000000000021</v>
      </c>
      <c r="G101" s="20">
        <f>1</f>
        <v>1</v>
      </c>
      <c r="H101" s="20">
        <f t="shared" si="10"/>
        <v>1.9220000000000008</v>
      </c>
      <c r="I101" s="20" t="str">
        <f t="shared" si="11"/>
        <v>1+1.922j</v>
      </c>
      <c r="K101" s="20" t="str">
        <f t="shared" si="12"/>
        <v>1.4025+2.695605j</v>
      </c>
      <c r="M101" s="20" t="str">
        <f t="shared" si="2"/>
        <v>11.0125+2.695605j</v>
      </c>
      <c r="O101" s="20" t="str">
        <f t="shared" si="3"/>
        <v>0.823315211711902-0.201528499547483j</v>
      </c>
      <c r="S101" s="20">
        <f t="shared" si="13"/>
        <v>0.84762118541602882</v>
      </c>
      <c r="U101" s="20">
        <f t="shared" si="4"/>
        <v>1.2078947368421054</v>
      </c>
      <c r="V101" s="20">
        <f t="shared" si="5"/>
        <v>1.0609756097560976</v>
      </c>
      <c r="X101" s="20">
        <f t="shared" si="24"/>
        <v>1E-3</v>
      </c>
      <c r="Y101" s="20">
        <f t="shared" si="6"/>
        <v>4</v>
      </c>
      <c r="Z101" s="20">
        <f t="shared" si="25"/>
        <v>1.5500000000000007</v>
      </c>
      <c r="AA101" s="20">
        <f t="shared" si="14"/>
        <v>2.4025000000000021</v>
      </c>
      <c r="AB101" s="20">
        <f t="shared" si="15"/>
        <v>9.6100000000000083</v>
      </c>
      <c r="AC101" s="20">
        <f t="shared" si="16"/>
        <v>1.4025000000000021</v>
      </c>
      <c r="AD101" s="20">
        <v>1</v>
      </c>
      <c r="AE101" s="20">
        <f t="shared" si="17"/>
        <v>6.2000000000000033E-3</v>
      </c>
      <c r="AF101" s="20" t="str">
        <f t="shared" si="18"/>
        <v>1+0.0062j</v>
      </c>
      <c r="AH101" s="20" t="str">
        <f t="shared" si="19"/>
        <v>1.4025+0.00869550000000001j</v>
      </c>
      <c r="AI101" s="20" t="str">
        <f t="shared" si="20"/>
        <v>11.0125+0.00869550000000001j</v>
      </c>
      <c r="AK101" s="20" t="str">
        <f t="shared" si="21"/>
        <v>0.872644177837311-0.000689042220057602j</v>
      </c>
      <c r="AO101" s="20">
        <f t="shared" si="22"/>
        <v>0.87264444987207557</v>
      </c>
      <c r="AP101" s="20">
        <v>31</v>
      </c>
      <c r="AR101" s="20">
        <f>Compensation!$C$16</f>
        <v>1.0874999999999999</v>
      </c>
    </row>
    <row r="102" spans="1:44" s="20" customFormat="1">
      <c r="A102" s="20">
        <f t="shared" si="0"/>
        <v>0.31</v>
      </c>
      <c r="B102" s="20">
        <f t="shared" si="1"/>
        <v>4</v>
      </c>
      <c r="C102" s="20">
        <f t="shared" si="23"/>
        <v>1.6000000000000008</v>
      </c>
      <c r="D102" s="20">
        <f t="shared" si="7"/>
        <v>2.5600000000000023</v>
      </c>
      <c r="E102" s="20">
        <f t="shared" si="8"/>
        <v>10.240000000000009</v>
      </c>
      <c r="F102" s="20">
        <f t="shared" si="9"/>
        <v>1.5600000000000023</v>
      </c>
      <c r="G102" s="20">
        <f>1</f>
        <v>1</v>
      </c>
      <c r="H102" s="20">
        <f t="shared" si="10"/>
        <v>1.9840000000000009</v>
      </c>
      <c r="I102" s="20" t="str">
        <f t="shared" si="11"/>
        <v>1+1.984j</v>
      </c>
      <c r="K102" s="20" t="str">
        <f t="shared" si="12"/>
        <v>1.56+3.09504j</v>
      </c>
      <c r="M102" s="20" t="str">
        <f t="shared" ref="M102:M133" si="26">IMSUM(K102,E102)</f>
        <v>11.8+3.09504j</v>
      </c>
      <c r="O102" s="20" t="str">
        <f t="shared" ref="O102:O133" si="27">IMDIV(E102,M102)</f>
        <v>0.811937848422873-0.212964416812096j</v>
      </c>
      <c r="S102" s="20">
        <f t="shared" si="13"/>
        <v>0.83940271177169801</v>
      </c>
      <c r="U102" s="20">
        <f t="shared" si="4"/>
        <v>1.2078947368421054</v>
      </c>
      <c r="V102" s="20">
        <f t="shared" si="5"/>
        <v>1.0609756097560976</v>
      </c>
      <c r="X102" s="20">
        <f t="shared" si="24"/>
        <v>1E-3</v>
      </c>
      <c r="Y102" s="20">
        <f t="shared" si="6"/>
        <v>4</v>
      </c>
      <c r="Z102" s="20">
        <f t="shared" si="25"/>
        <v>1.6000000000000008</v>
      </c>
      <c r="AA102" s="20">
        <f t="shared" si="14"/>
        <v>2.5600000000000023</v>
      </c>
      <c r="AB102" s="20">
        <f t="shared" si="15"/>
        <v>10.240000000000009</v>
      </c>
      <c r="AC102" s="20">
        <f t="shared" si="16"/>
        <v>1.5600000000000023</v>
      </c>
      <c r="AD102" s="20">
        <v>1</v>
      </c>
      <c r="AE102" s="20">
        <f t="shared" si="17"/>
        <v>6.4000000000000029E-3</v>
      </c>
      <c r="AF102" s="20" t="str">
        <f t="shared" si="18"/>
        <v>1+0.0064j</v>
      </c>
      <c r="AH102" s="20" t="str">
        <f t="shared" si="19"/>
        <v>1.56+0.00998400000000002j</v>
      </c>
      <c r="AI102" s="20" t="str">
        <f t="shared" si="20"/>
        <v>11.8+0.00998400000000002j</v>
      </c>
      <c r="AK102" s="20" t="str">
        <f t="shared" si="21"/>
        <v>0.867795988924689-0.00073424365706984j</v>
      </c>
      <c r="AO102" s="20">
        <f t="shared" si="22"/>
        <v>0.86779629954703474</v>
      </c>
      <c r="AP102" s="20">
        <v>32</v>
      </c>
      <c r="AR102" s="20">
        <f>Compensation!$C$16</f>
        <v>1.0874999999999999</v>
      </c>
    </row>
    <row r="103" spans="1:44" s="20" customFormat="1">
      <c r="A103" s="20">
        <f t="shared" si="0"/>
        <v>0.31</v>
      </c>
      <c r="B103" s="20">
        <f t="shared" si="1"/>
        <v>4</v>
      </c>
      <c r="C103" s="20">
        <f t="shared" si="23"/>
        <v>1.6500000000000008</v>
      </c>
      <c r="D103" s="20">
        <f t="shared" si="7"/>
        <v>2.7225000000000028</v>
      </c>
      <c r="E103" s="20">
        <f t="shared" si="8"/>
        <v>10.890000000000011</v>
      </c>
      <c r="F103" s="20">
        <f t="shared" si="9"/>
        <v>1.7225000000000028</v>
      </c>
      <c r="G103" s="20">
        <f>1</f>
        <v>1</v>
      </c>
      <c r="H103" s="20">
        <f t="shared" si="10"/>
        <v>2.0460000000000012</v>
      </c>
      <c r="I103" s="20" t="str">
        <f t="shared" si="11"/>
        <v>1+2.046j</v>
      </c>
      <c r="K103" s="20" t="str">
        <f t="shared" si="12"/>
        <v>1.7225+3.52423500000001j</v>
      </c>
      <c r="M103" s="20" t="str">
        <f t="shared" si="26"/>
        <v>12.6125+3.52423500000001j</v>
      </c>
      <c r="O103" s="20" t="str">
        <f t="shared" si="27"/>
        <v>0.800896899520675-0.223789802551616j</v>
      </c>
      <c r="S103" s="20">
        <f t="shared" si="13"/>
        <v>0.8315754441948856</v>
      </c>
      <c r="U103" s="20">
        <f t="shared" si="4"/>
        <v>1.2078947368421054</v>
      </c>
      <c r="V103" s="20">
        <f t="shared" si="5"/>
        <v>1.0609756097560976</v>
      </c>
      <c r="X103" s="20">
        <f t="shared" si="24"/>
        <v>1E-3</v>
      </c>
      <c r="Y103" s="20">
        <f t="shared" si="6"/>
        <v>4</v>
      </c>
      <c r="Z103" s="20">
        <f t="shared" si="25"/>
        <v>1.6500000000000008</v>
      </c>
      <c r="AA103" s="20">
        <f t="shared" si="14"/>
        <v>2.7225000000000028</v>
      </c>
      <c r="AB103" s="20">
        <f t="shared" si="15"/>
        <v>10.890000000000011</v>
      </c>
      <c r="AC103" s="20">
        <f t="shared" si="16"/>
        <v>1.7225000000000028</v>
      </c>
      <c r="AD103" s="20">
        <v>1</v>
      </c>
      <c r="AE103" s="20">
        <f t="shared" si="17"/>
        <v>6.6000000000000034E-3</v>
      </c>
      <c r="AF103" s="20" t="str">
        <f t="shared" si="18"/>
        <v>1+0.0066j</v>
      </c>
      <c r="AH103" s="20" t="str">
        <f t="shared" si="19"/>
        <v>1.7225+0.0113685j</v>
      </c>
      <c r="AI103" s="20" t="str">
        <f t="shared" si="20"/>
        <v>12.6125+0.0113685j</v>
      </c>
      <c r="AK103" s="20" t="str">
        <f t="shared" si="21"/>
        <v>0.863428436255885-0.000778266495744304j</v>
      </c>
      <c r="AO103" s="20">
        <f t="shared" si="22"/>
        <v>0.86342878700795067</v>
      </c>
      <c r="AP103" s="20">
        <v>33</v>
      </c>
      <c r="AR103" s="20">
        <f>Compensation!$C$16</f>
        <v>1.0874999999999999</v>
      </c>
    </row>
    <row r="104" spans="1:44" s="20" customFormat="1">
      <c r="A104" s="20">
        <f t="shared" si="0"/>
        <v>0.31</v>
      </c>
      <c r="B104" s="20">
        <f t="shared" si="1"/>
        <v>4</v>
      </c>
      <c r="C104" s="20">
        <f t="shared" si="23"/>
        <v>1.7000000000000008</v>
      </c>
      <c r="D104" s="20">
        <f t="shared" si="7"/>
        <v>2.8900000000000028</v>
      </c>
      <c r="E104" s="20">
        <f t="shared" si="8"/>
        <v>11.560000000000011</v>
      </c>
      <c r="F104" s="20">
        <f t="shared" si="9"/>
        <v>1.8900000000000028</v>
      </c>
      <c r="G104" s="20">
        <f>1</f>
        <v>1</v>
      </c>
      <c r="H104" s="20">
        <f t="shared" si="10"/>
        <v>2.108000000000001</v>
      </c>
      <c r="I104" s="20" t="str">
        <f t="shared" si="11"/>
        <v>1+2.108j</v>
      </c>
      <c r="K104" s="20" t="str">
        <f t="shared" si="12"/>
        <v>1.89+3.98412000000001j</v>
      </c>
      <c r="M104" s="20" t="str">
        <f t="shared" si="26"/>
        <v>13.45+3.98412000000001j</v>
      </c>
      <c r="O104" s="20" t="str">
        <f t="shared" si="27"/>
        <v>0.790148328174761-0.234055446635512j</v>
      </c>
      <c r="S104" s="20">
        <f t="shared" si="13"/>
        <v>0.82408514888761275</v>
      </c>
      <c r="U104" s="20">
        <f t="shared" si="4"/>
        <v>1.2078947368421054</v>
      </c>
      <c r="V104" s="20">
        <f t="shared" si="5"/>
        <v>1.0609756097560976</v>
      </c>
      <c r="X104" s="20">
        <f t="shared" si="24"/>
        <v>1E-3</v>
      </c>
      <c r="Y104" s="20">
        <f t="shared" si="6"/>
        <v>4</v>
      </c>
      <c r="Z104" s="20">
        <f t="shared" si="25"/>
        <v>1.7000000000000008</v>
      </c>
      <c r="AA104" s="20">
        <f t="shared" si="14"/>
        <v>2.8900000000000028</v>
      </c>
      <c r="AB104" s="20">
        <f t="shared" si="15"/>
        <v>11.560000000000011</v>
      </c>
      <c r="AC104" s="20">
        <f t="shared" si="16"/>
        <v>1.8900000000000028</v>
      </c>
      <c r="AD104" s="20">
        <v>1</v>
      </c>
      <c r="AE104" s="20">
        <f t="shared" si="17"/>
        <v>6.8000000000000031E-3</v>
      </c>
      <c r="AF104" s="20" t="str">
        <f t="shared" si="18"/>
        <v>1+0.0068j</v>
      </c>
      <c r="AH104" s="20" t="str">
        <f t="shared" si="19"/>
        <v>1.89+0.012852j</v>
      </c>
      <c r="AI104" s="20" t="str">
        <f t="shared" si="20"/>
        <v>13.45+0.012852j</v>
      </c>
      <c r="AK104" s="20" t="str">
        <f t="shared" si="21"/>
        <v>0.859478769152093-0.000821265512352617j</v>
      </c>
      <c r="AO104" s="20">
        <f t="shared" si="22"/>
        <v>0.85947916152763026</v>
      </c>
      <c r="AP104" s="20">
        <v>34</v>
      </c>
      <c r="AR104" s="20">
        <f>Compensation!$C$16</f>
        <v>1.0874999999999999</v>
      </c>
    </row>
    <row r="105" spans="1:44" s="20" customFormat="1">
      <c r="A105" s="20">
        <f t="shared" si="0"/>
        <v>0.31</v>
      </c>
      <c r="B105" s="20">
        <f t="shared" si="1"/>
        <v>4</v>
      </c>
      <c r="C105" s="20">
        <f t="shared" si="23"/>
        <v>1.7500000000000009</v>
      </c>
      <c r="D105" s="20">
        <f t="shared" si="7"/>
        <v>3.0625000000000031</v>
      </c>
      <c r="E105" s="20">
        <f t="shared" si="8"/>
        <v>12.250000000000012</v>
      </c>
      <c r="F105" s="20">
        <f t="shared" si="9"/>
        <v>2.0625000000000031</v>
      </c>
      <c r="G105" s="20">
        <f>1</f>
        <v>1</v>
      </c>
      <c r="H105" s="20">
        <f t="shared" si="10"/>
        <v>2.1700000000000013</v>
      </c>
      <c r="I105" s="20" t="str">
        <f t="shared" si="11"/>
        <v>1+2.17j</v>
      </c>
      <c r="K105" s="20" t="str">
        <f t="shared" si="12"/>
        <v>2.0625+4.47562500000001j</v>
      </c>
      <c r="M105" s="20" t="str">
        <f t="shared" si="26"/>
        <v>14.3125+4.47562500000001j</v>
      </c>
      <c r="O105" s="20" t="str">
        <f t="shared" si="27"/>
        <v>0.779655824476386-0.243804164151765j</v>
      </c>
      <c r="S105" s="20">
        <f t="shared" si="13"/>
        <v>0.81688657419356214</v>
      </c>
      <c r="U105" s="20">
        <f t="shared" si="4"/>
        <v>1.2078947368421054</v>
      </c>
      <c r="V105" s="20">
        <f t="shared" si="5"/>
        <v>1.0609756097560976</v>
      </c>
      <c r="X105" s="20">
        <f t="shared" si="24"/>
        <v>1E-3</v>
      </c>
      <c r="Y105" s="20">
        <f t="shared" si="6"/>
        <v>4</v>
      </c>
      <c r="Z105" s="20">
        <f t="shared" si="25"/>
        <v>1.7500000000000009</v>
      </c>
      <c r="AA105" s="20">
        <f t="shared" si="14"/>
        <v>3.0625000000000031</v>
      </c>
      <c r="AB105" s="20">
        <f t="shared" si="15"/>
        <v>12.250000000000012</v>
      </c>
      <c r="AC105" s="20">
        <f t="shared" si="16"/>
        <v>2.0625000000000031</v>
      </c>
      <c r="AD105" s="20">
        <v>1</v>
      </c>
      <c r="AE105" s="20">
        <f t="shared" si="17"/>
        <v>7.0000000000000036E-3</v>
      </c>
      <c r="AF105" s="20" t="str">
        <f t="shared" si="18"/>
        <v>1+0.007j</v>
      </c>
      <c r="AH105" s="20" t="str">
        <f t="shared" si="19"/>
        <v>2.0625+0.0144375j</v>
      </c>
      <c r="AI105" s="20" t="str">
        <f t="shared" si="20"/>
        <v>14.3125+0.0144375j</v>
      </c>
      <c r="AK105" s="20" t="str">
        <f t="shared" si="21"/>
        <v>0.855894325596822-0.000863369385209021j</v>
      </c>
      <c r="AO105" s="20">
        <f t="shared" si="22"/>
        <v>0.85589476105157569</v>
      </c>
      <c r="AP105" s="20">
        <v>35</v>
      </c>
      <c r="AR105" s="20">
        <f>Compensation!$C$16</f>
        <v>1.0874999999999999</v>
      </c>
    </row>
    <row r="106" spans="1:44" s="20" customFormat="1">
      <c r="A106" s="20">
        <f t="shared" si="0"/>
        <v>0.31</v>
      </c>
      <c r="B106" s="20">
        <f t="shared" si="1"/>
        <v>4</v>
      </c>
      <c r="C106" s="20">
        <f t="shared" si="23"/>
        <v>1.8000000000000009</v>
      </c>
      <c r="D106" s="20">
        <f t="shared" si="7"/>
        <v>3.2400000000000033</v>
      </c>
      <c r="E106" s="20">
        <f t="shared" si="8"/>
        <v>12.960000000000013</v>
      </c>
      <c r="F106" s="20">
        <f t="shared" si="9"/>
        <v>2.2400000000000033</v>
      </c>
      <c r="G106" s="20">
        <f>1</f>
        <v>1</v>
      </c>
      <c r="H106" s="20">
        <f t="shared" si="10"/>
        <v>2.2320000000000011</v>
      </c>
      <c r="I106" s="20" t="str">
        <f t="shared" si="11"/>
        <v>1+2.232j</v>
      </c>
      <c r="K106" s="20" t="str">
        <f t="shared" si="12"/>
        <v>2.24+4.99968000000001j</v>
      </c>
      <c r="M106" s="20" t="str">
        <f t="shared" si="26"/>
        <v>15.2+4.99968000000001j</v>
      </c>
      <c r="O106" s="20" t="str">
        <f t="shared" si="27"/>
        <v>0.769389399966-0.253072420738291j</v>
      </c>
      <c r="S106" s="20">
        <f t="shared" si="13"/>
        <v>0.80994178736399325</v>
      </c>
      <c r="U106" s="20">
        <f t="shared" si="4"/>
        <v>1.2078947368421054</v>
      </c>
      <c r="V106" s="20">
        <f t="shared" si="5"/>
        <v>1.0609756097560976</v>
      </c>
      <c r="X106" s="20">
        <f t="shared" si="24"/>
        <v>1E-3</v>
      </c>
      <c r="Y106" s="20">
        <f t="shared" si="6"/>
        <v>4</v>
      </c>
      <c r="Z106" s="20">
        <f t="shared" si="25"/>
        <v>1.8000000000000009</v>
      </c>
      <c r="AA106" s="20">
        <f t="shared" si="14"/>
        <v>3.2400000000000033</v>
      </c>
      <c r="AB106" s="20">
        <f t="shared" si="15"/>
        <v>12.960000000000013</v>
      </c>
      <c r="AC106" s="20">
        <f t="shared" si="16"/>
        <v>2.2400000000000033</v>
      </c>
      <c r="AD106" s="20">
        <v>1</v>
      </c>
      <c r="AE106" s="20">
        <f t="shared" si="17"/>
        <v>7.2000000000000041E-3</v>
      </c>
      <c r="AF106" s="20" t="str">
        <f t="shared" si="18"/>
        <v>1+0.0072j</v>
      </c>
      <c r="AH106" s="20" t="str">
        <f t="shared" si="19"/>
        <v>2.24+0.016128j</v>
      </c>
      <c r="AI106" s="20" t="str">
        <f t="shared" si="20"/>
        <v>15.2+0.016128j</v>
      </c>
      <c r="AK106" s="20" t="str">
        <f t="shared" si="21"/>
        <v>0.852630619027949-0.000904685962084392j</v>
      </c>
      <c r="AO106" s="20">
        <f t="shared" si="22"/>
        <v>0.85263109898752432</v>
      </c>
      <c r="AP106" s="20">
        <v>36</v>
      </c>
      <c r="AR106" s="20">
        <f>Compensation!$C$16</f>
        <v>1.0874999999999999</v>
      </c>
    </row>
    <row r="107" spans="1:44" s="20" customFormat="1">
      <c r="A107" s="20">
        <f t="shared" si="0"/>
        <v>0.31</v>
      </c>
      <c r="B107" s="20">
        <f t="shared" si="1"/>
        <v>4</v>
      </c>
      <c r="C107" s="20">
        <f t="shared" si="23"/>
        <v>1.850000000000001</v>
      </c>
      <c r="D107" s="20">
        <f t="shared" si="7"/>
        <v>3.4225000000000034</v>
      </c>
      <c r="E107" s="20">
        <f t="shared" si="8"/>
        <v>13.690000000000014</v>
      </c>
      <c r="F107" s="20">
        <f t="shared" si="9"/>
        <v>2.4225000000000034</v>
      </c>
      <c r="G107" s="20">
        <f>1</f>
        <v>1</v>
      </c>
      <c r="H107" s="20">
        <f t="shared" si="10"/>
        <v>2.2940000000000014</v>
      </c>
      <c r="I107" s="20" t="str">
        <f t="shared" si="11"/>
        <v>1+2.294j</v>
      </c>
      <c r="K107" s="20" t="str">
        <f t="shared" si="12"/>
        <v>2.4225+5.55721500000001j</v>
      </c>
      <c r="M107" s="20" t="str">
        <f t="shared" si="26"/>
        <v>16.1125+5.55721500000001j</v>
      </c>
      <c r="O107" s="20" t="str">
        <f t="shared" si="27"/>
        <v>0.759324260818538-0.261891585544434j</v>
      </c>
      <c r="S107" s="20">
        <f t="shared" si="13"/>
        <v>0.80321885912034996</v>
      </c>
      <c r="U107" s="20">
        <f t="shared" si="4"/>
        <v>1.2078947368421054</v>
      </c>
      <c r="V107" s="20">
        <f t="shared" si="5"/>
        <v>1.0609756097560976</v>
      </c>
      <c r="X107" s="20">
        <f t="shared" si="24"/>
        <v>1E-3</v>
      </c>
      <c r="Y107" s="20">
        <f t="shared" si="6"/>
        <v>4</v>
      </c>
      <c r="Z107" s="20">
        <f t="shared" si="25"/>
        <v>1.850000000000001</v>
      </c>
      <c r="AA107" s="20">
        <f t="shared" si="14"/>
        <v>3.4225000000000034</v>
      </c>
      <c r="AB107" s="20">
        <f t="shared" si="15"/>
        <v>13.690000000000014</v>
      </c>
      <c r="AC107" s="20">
        <f t="shared" si="16"/>
        <v>2.4225000000000034</v>
      </c>
      <c r="AD107" s="20">
        <v>1</v>
      </c>
      <c r="AE107" s="20">
        <f t="shared" si="17"/>
        <v>7.4000000000000038E-3</v>
      </c>
      <c r="AF107" s="20" t="str">
        <f t="shared" si="18"/>
        <v>1+0.0074j</v>
      </c>
      <c r="AH107" s="20" t="str">
        <f t="shared" si="19"/>
        <v>2.4225+0.0179265j</v>
      </c>
      <c r="AI107" s="20" t="str">
        <f t="shared" si="20"/>
        <v>16.1125+0.0179265j</v>
      </c>
      <c r="AK107" s="20" t="str">
        <f t="shared" si="21"/>
        <v>0.849649840432367-0.000945306306563899j</v>
      </c>
      <c r="AO107" s="20">
        <f t="shared" si="22"/>
        <v>0.84965036629825552</v>
      </c>
      <c r="AP107" s="20">
        <v>37</v>
      </c>
      <c r="AR107" s="20">
        <f>Compensation!$C$16</f>
        <v>1.0874999999999999</v>
      </c>
    </row>
    <row r="108" spans="1:44" s="20" customFormat="1">
      <c r="A108" s="20">
        <f t="shared" si="0"/>
        <v>0.31</v>
      </c>
      <c r="B108" s="20">
        <f t="shared" si="1"/>
        <v>4</v>
      </c>
      <c r="C108" s="20">
        <f t="shared" si="23"/>
        <v>1.900000000000001</v>
      </c>
      <c r="D108" s="20">
        <f t="shared" si="7"/>
        <v>3.6100000000000039</v>
      </c>
      <c r="E108" s="20">
        <f t="shared" si="8"/>
        <v>14.440000000000015</v>
      </c>
      <c r="F108" s="20">
        <f t="shared" si="9"/>
        <v>2.6100000000000039</v>
      </c>
      <c r="G108" s="20">
        <f>1</f>
        <v>1</v>
      </c>
      <c r="H108" s="20">
        <f t="shared" si="10"/>
        <v>2.3560000000000012</v>
      </c>
      <c r="I108" s="20" t="str">
        <f t="shared" si="11"/>
        <v>1+2.356j</v>
      </c>
      <c r="K108" s="20" t="str">
        <f t="shared" si="12"/>
        <v>2.61+6.14916000000001j</v>
      </c>
      <c r="M108" s="20" t="str">
        <f t="shared" si="26"/>
        <v>17.05+6.14916000000001j</v>
      </c>
      <c r="O108" s="20" t="str">
        <f t="shared" si="27"/>
        <v>0.749439898589841-0.27028890597142j</v>
      </c>
      <c r="S108" s="20">
        <f t="shared" si="13"/>
        <v>0.79669081473905434</v>
      </c>
      <c r="U108" s="20">
        <f t="shared" si="4"/>
        <v>1.2078947368421054</v>
      </c>
      <c r="V108" s="20">
        <f t="shared" si="5"/>
        <v>1.0609756097560976</v>
      </c>
      <c r="X108" s="20">
        <f t="shared" si="24"/>
        <v>1E-3</v>
      </c>
      <c r="Y108" s="20">
        <f t="shared" si="6"/>
        <v>4</v>
      </c>
      <c r="Z108" s="20">
        <f t="shared" si="25"/>
        <v>1.900000000000001</v>
      </c>
      <c r="AA108" s="20">
        <f t="shared" si="14"/>
        <v>3.6100000000000039</v>
      </c>
      <c r="AB108" s="20">
        <f t="shared" si="15"/>
        <v>14.440000000000015</v>
      </c>
      <c r="AC108" s="20">
        <f t="shared" si="16"/>
        <v>2.6100000000000039</v>
      </c>
      <c r="AD108" s="20">
        <v>1</v>
      </c>
      <c r="AE108" s="20">
        <f t="shared" si="17"/>
        <v>7.6000000000000043E-3</v>
      </c>
      <c r="AF108" s="20" t="str">
        <f t="shared" si="18"/>
        <v>1+0.0076j</v>
      </c>
      <c r="AH108" s="20" t="str">
        <f t="shared" si="19"/>
        <v>2.61+0.019836j</v>
      </c>
      <c r="AI108" s="20" t="str">
        <f t="shared" si="20"/>
        <v>17.05+0.019836j</v>
      </c>
      <c r="AK108" s="20" t="str">
        <f t="shared" si="21"/>
        <v>0.846919674805496-0.00098530783984996j</v>
      </c>
      <c r="AO108" s="20">
        <f t="shared" si="22"/>
        <v>0.84692024795973941</v>
      </c>
      <c r="AP108" s="20">
        <v>38</v>
      </c>
      <c r="AR108" s="20">
        <f>Compensation!$C$16</f>
        <v>1.0874999999999999</v>
      </c>
    </row>
    <row r="109" spans="1:44" s="20" customFormat="1">
      <c r="A109" s="20">
        <f t="shared" si="0"/>
        <v>0.31</v>
      </c>
      <c r="B109" s="20">
        <f t="shared" si="1"/>
        <v>4</v>
      </c>
      <c r="C109" s="20">
        <f t="shared" si="23"/>
        <v>1.9500000000000011</v>
      </c>
      <c r="D109" s="20">
        <f t="shared" si="7"/>
        <v>3.8025000000000042</v>
      </c>
      <c r="E109" s="20">
        <f t="shared" si="8"/>
        <v>15.210000000000017</v>
      </c>
      <c r="F109" s="20">
        <f t="shared" si="9"/>
        <v>2.8025000000000042</v>
      </c>
      <c r="G109" s="20">
        <f>1</f>
        <v>1</v>
      </c>
      <c r="H109" s="20">
        <f t="shared" si="10"/>
        <v>2.4180000000000015</v>
      </c>
      <c r="I109" s="20" t="str">
        <f t="shared" si="11"/>
        <v>1+2.418j</v>
      </c>
      <c r="K109" s="20" t="str">
        <f t="shared" si="12"/>
        <v>2.8025+6.77644500000001j</v>
      </c>
      <c r="M109" s="20" t="str">
        <f t="shared" si="26"/>
        <v>18.0125+6.77644500000001j</v>
      </c>
      <c r="O109" s="20" t="str">
        <f t="shared" si="27"/>
        <v>0.739719352044608-0.278288272286797j</v>
      </c>
      <c r="S109" s="20">
        <f t="shared" si="13"/>
        <v>0.79033479126359185</v>
      </c>
      <c r="U109" s="20">
        <f t="shared" si="4"/>
        <v>1.2078947368421054</v>
      </c>
      <c r="V109" s="20">
        <f t="shared" si="5"/>
        <v>1.0609756097560976</v>
      </c>
      <c r="X109" s="20">
        <f t="shared" si="24"/>
        <v>1E-3</v>
      </c>
      <c r="Y109" s="20">
        <f t="shared" si="6"/>
        <v>4</v>
      </c>
      <c r="Z109" s="20">
        <f t="shared" si="25"/>
        <v>1.9500000000000011</v>
      </c>
      <c r="AA109" s="20">
        <f t="shared" si="14"/>
        <v>3.8025000000000042</v>
      </c>
      <c r="AB109" s="20">
        <f t="shared" si="15"/>
        <v>15.210000000000017</v>
      </c>
      <c r="AC109" s="20">
        <f t="shared" si="16"/>
        <v>2.8025000000000042</v>
      </c>
      <c r="AD109" s="20">
        <v>1</v>
      </c>
      <c r="AE109" s="20">
        <f t="shared" si="17"/>
        <v>7.8000000000000048E-3</v>
      </c>
      <c r="AF109" s="20" t="str">
        <f t="shared" si="18"/>
        <v>1+0.0078j</v>
      </c>
      <c r="AH109" s="20" t="str">
        <f t="shared" si="19"/>
        <v>2.8025+0.0218595j</v>
      </c>
      <c r="AI109" s="20" t="str">
        <f t="shared" si="20"/>
        <v>18.0125+0.0218595j</v>
      </c>
      <c r="AK109" s="20" t="str">
        <f t="shared" si="21"/>
        <v>0.844412358047392-0.00102475680448227j</v>
      </c>
      <c r="AO109" s="20">
        <f t="shared" si="22"/>
        <v>0.84441297985622255</v>
      </c>
      <c r="AP109" s="20">
        <v>39</v>
      </c>
      <c r="AR109" s="20">
        <f>Compensation!$C$16</f>
        <v>1.0874999999999999</v>
      </c>
    </row>
    <row r="110" spans="1:44" s="20" customFormat="1">
      <c r="A110" s="20">
        <f t="shared" si="0"/>
        <v>0.31</v>
      </c>
      <c r="B110" s="20">
        <f t="shared" si="1"/>
        <v>4</v>
      </c>
      <c r="C110" s="20">
        <f t="shared" si="23"/>
        <v>2.0000000000000009</v>
      </c>
      <c r="D110" s="20">
        <f t="shared" si="7"/>
        <v>4.0000000000000036</v>
      </c>
      <c r="E110" s="20">
        <f t="shared" si="8"/>
        <v>16.000000000000014</v>
      </c>
      <c r="F110" s="20">
        <f t="shared" si="9"/>
        <v>3.0000000000000036</v>
      </c>
      <c r="G110" s="20">
        <f>1</f>
        <v>1</v>
      </c>
      <c r="H110" s="20">
        <f t="shared" si="10"/>
        <v>2.4800000000000009</v>
      </c>
      <c r="I110" s="20" t="str">
        <f t="shared" si="11"/>
        <v>1+2.48j</v>
      </c>
      <c r="K110" s="20" t="str">
        <f t="shared" si="12"/>
        <v>3+7.44000000000001j</v>
      </c>
      <c r="M110" s="20" t="str">
        <f t="shared" si="26"/>
        <v>19+7.44000000000001j</v>
      </c>
      <c r="O110" s="20" t="str">
        <f t="shared" si="27"/>
        <v>0.730148604455444-0.285910821955185j</v>
      </c>
      <c r="S110" s="20">
        <f t="shared" si="13"/>
        <v>0.78413135551342539</v>
      </c>
      <c r="U110" s="20">
        <f t="shared" si="4"/>
        <v>1.2078947368421054</v>
      </c>
      <c r="V110" s="20">
        <f t="shared" si="5"/>
        <v>1.0609756097560976</v>
      </c>
      <c r="X110" s="20">
        <f t="shared" si="24"/>
        <v>1E-3</v>
      </c>
      <c r="Y110" s="20">
        <f t="shared" si="6"/>
        <v>4</v>
      </c>
      <c r="Z110" s="20">
        <f t="shared" si="25"/>
        <v>2.0000000000000009</v>
      </c>
      <c r="AA110" s="20">
        <f t="shared" si="14"/>
        <v>4.0000000000000036</v>
      </c>
      <c r="AB110" s="20">
        <f t="shared" si="15"/>
        <v>16.000000000000014</v>
      </c>
      <c r="AC110" s="20">
        <f t="shared" si="16"/>
        <v>3.0000000000000036</v>
      </c>
      <c r="AD110" s="20">
        <v>1</v>
      </c>
      <c r="AE110" s="20">
        <f t="shared" si="17"/>
        <v>8.0000000000000036E-3</v>
      </c>
      <c r="AF110" s="20" t="str">
        <f t="shared" si="18"/>
        <v>1+0.008j</v>
      </c>
      <c r="AH110" s="20" t="str">
        <f t="shared" si="19"/>
        <v>3+0.024j</v>
      </c>
      <c r="AI110" s="20" t="str">
        <f t="shared" si="20"/>
        <v>19+0.024j</v>
      </c>
      <c r="AK110" s="20" t="str">
        <f t="shared" si="21"/>
        <v>0.842103919523941-0.0010637102141355j</v>
      </c>
      <c r="AO110" s="20">
        <f t="shared" si="22"/>
        <v>0.8421045913406503</v>
      </c>
      <c r="AP110" s="20">
        <v>40</v>
      </c>
      <c r="AR110" s="20">
        <f>Compensation!$C$16</f>
        <v>1.0874999999999999</v>
      </c>
    </row>
    <row r="111" spans="1:44" s="20" customFormat="1">
      <c r="A111" s="20">
        <f t="shared" si="0"/>
        <v>0.31</v>
      </c>
      <c r="B111" s="20">
        <f t="shared" si="1"/>
        <v>4</v>
      </c>
      <c r="C111" s="20">
        <f t="shared" si="23"/>
        <v>2.0500000000000007</v>
      </c>
      <c r="D111" s="20">
        <f t="shared" si="7"/>
        <v>4.2025000000000032</v>
      </c>
      <c r="E111" s="20">
        <f t="shared" si="8"/>
        <v>16.810000000000013</v>
      </c>
      <c r="F111" s="20">
        <f t="shared" si="9"/>
        <v>3.2025000000000032</v>
      </c>
      <c r="G111" s="20">
        <f>1</f>
        <v>1</v>
      </c>
      <c r="H111" s="20">
        <f t="shared" si="10"/>
        <v>2.5420000000000007</v>
      </c>
      <c r="I111" s="20" t="str">
        <f t="shared" si="11"/>
        <v>1+2.542j</v>
      </c>
      <c r="K111" s="20" t="str">
        <f t="shared" si="12"/>
        <v>3.2025+8.14075500000001j</v>
      </c>
      <c r="M111" s="20" t="str">
        <f t="shared" si="26"/>
        <v>20.0125+8.14075500000001j</v>
      </c>
      <c r="O111" s="20" t="str">
        <f t="shared" si="27"/>
        <v>0.720716088897904-0.293175420575943j</v>
      </c>
      <c r="S111" s="20">
        <f t="shared" si="13"/>
        <v>0.77806394854547289</v>
      </c>
      <c r="U111" s="20">
        <f t="shared" si="4"/>
        <v>1.2078947368421054</v>
      </c>
      <c r="V111" s="20">
        <f t="shared" si="5"/>
        <v>1.0609756097560976</v>
      </c>
      <c r="X111" s="20">
        <f t="shared" si="24"/>
        <v>1E-3</v>
      </c>
      <c r="Y111" s="20">
        <f t="shared" si="6"/>
        <v>4</v>
      </c>
      <c r="Z111" s="20">
        <f t="shared" si="25"/>
        <v>2.0500000000000007</v>
      </c>
      <c r="AA111" s="20">
        <f t="shared" si="14"/>
        <v>4.2025000000000032</v>
      </c>
      <c r="AB111" s="20">
        <f t="shared" si="15"/>
        <v>16.810000000000013</v>
      </c>
      <c r="AC111" s="20">
        <f t="shared" si="16"/>
        <v>3.2025000000000032</v>
      </c>
      <c r="AD111" s="20">
        <v>1</v>
      </c>
      <c r="AE111" s="20">
        <f t="shared" si="17"/>
        <v>8.2000000000000024E-3</v>
      </c>
      <c r="AF111" s="20" t="str">
        <f t="shared" si="18"/>
        <v>1+0.0082j</v>
      </c>
      <c r="AH111" s="20" t="str">
        <f t="shared" si="19"/>
        <v>3.2025+0.0262605j</v>
      </c>
      <c r="AI111" s="20" t="str">
        <f t="shared" si="20"/>
        <v>20.0125+0.0262605j</v>
      </c>
      <c r="AK111" s="20" t="str">
        <f t="shared" si="21"/>
        <v>0.839973569280186-0.00110221740992291j</v>
      </c>
      <c r="AO111" s="20">
        <f t="shared" si="22"/>
        <v>0.83997429244740218</v>
      </c>
      <c r="AP111" s="20">
        <v>41</v>
      </c>
      <c r="AR111" s="20">
        <f>Compensation!$C$16</f>
        <v>1.0874999999999999</v>
      </c>
    </row>
    <row r="112" spans="1:44" s="20" customFormat="1">
      <c r="A112" s="20">
        <f t="shared" si="0"/>
        <v>0.31</v>
      </c>
      <c r="B112" s="20">
        <f t="shared" si="1"/>
        <v>4</v>
      </c>
      <c r="C112" s="20">
        <f t="shared" si="23"/>
        <v>2.1000000000000005</v>
      </c>
      <c r="D112" s="20">
        <f t="shared" si="7"/>
        <v>4.4100000000000019</v>
      </c>
      <c r="E112" s="20">
        <f t="shared" si="8"/>
        <v>17.640000000000008</v>
      </c>
      <c r="F112" s="20">
        <f t="shared" si="9"/>
        <v>3.4100000000000019</v>
      </c>
      <c r="G112" s="20">
        <f>1</f>
        <v>1</v>
      </c>
      <c r="H112" s="20">
        <f t="shared" si="10"/>
        <v>2.6040000000000005</v>
      </c>
      <c r="I112" s="20" t="str">
        <f t="shared" si="11"/>
        <v>1+2.604j</v>
      </c>
      <c r="K112" s="20" t="str">
        <f t="shared" si="12"/>
        <v>3.41+8.87964000000001j</v>
      </c>
      <c r="M112" s="20" t="str">
        <f t="shared" si="26"/>
        <v>21.05+8.87964000000001j</v>
      </c>
      <c r="O112" s="20" t="str">
        <f t="shared" si="27"/>
        <v>0.711412280196613-0.300099047017818j</v>
      </c>
      <c r="S112" s="20">
        <f t="shared" si="13"/>
        <v>0.77211843031723226</v>
      </c>
      <c r="U112" s="20">
        <f t="shared" si="4"/>
        <v>1.2078947368421054</v>
      </c>
      <c r="V112" s="20">
        <f t="shared" si="5"/>
        <v>1.0609756097560976</v>
      </c>
      <c r="X112" s="20">
        <f t="shared" si="24"/>
        <v>1E-3</v>
      </c>
      <c r="Y112" s="20">
        <f t="shared" si="6"/>
        <v>4</v>
      </c>
      <c r="Z112" s="20">
        <f t="shared" si="25"/>
        <v>2.1000000000000005</v>
      </c>
      <c r="AA112" s="20">
        <f t="shared" si="14"/>
        <v>4.4100000000000019</v>
      </c>
      <c r="AB112" s="20">
        <f t="shared" si="15"/>
        <v>17.640000000000008</v>
      </c>
      <c r="AC112" s="20">
        <f t="shared" si="16"/>
        <v>3.4100000000000019</v>
      </c>
      <c r="AD112" s="20">
        <v>1</v>
      </c>
      <c r="AE112" s="20">
        <f t="shared" si="17"/>
        <v>8.400000000000003E-3</v>
      </c>
      <c r="AF112" s="20" t="str">
        <f t="shared" si="18"/>
        <v>1+0.0084j</v>
      </c>
      <c r="AH112" s="20" t="str">
        <f t="shared" si="19"/>
        <v>3.41+0.028644j</v>
      </c>
      <c r="AI112" s="20" t="str">
        <f t="shared" si="20"/>
        <v>21.05+0.028644j</v>
      </c>
      <c r="AK112" s="20" t="str">
        <f t="shared" si="21"/>
        <v>0.838003198890087-0.00114032131254193j</v>
      </c>
      <c r="AO112" s="20">
        <f t="shared" si="22"/>
        <v>0.83800397474159671</v>
      </c>
      <c r="AP112" s="20">
        <v>42</v>
      </c>
      <c r="AR112" s="20">
        <f>Compensation!$C$16</f>
        <v>1.0874999999999999</v>
      </c>
    </row>
    <row r="113" spans="1:44" s="20" customFormat="1">
      <c r="A113" s="20">
        <f t="shared" si="0"/>
        <v>0.31</v>
      </c>
      <c r="B113" s="20">
        <f t="shared" si="1"/>
        <v>4</v>
      </c>
      <c r="C113" s="20">
        <f t="shared" si="23"/>
        <v>2.1500000000000004</v>
      </c>
      <c r="D113" s="20">
        <f t="shared" si="7"/>
        <v>4.6225000000000014</v>
      </c>
      <c r="E113" s="20">
        <f t="shared" si="8"/>
        <v>18.490000000000006</v>
      </c>
      <c r="F113" s="20">
        <f t="shared" si="9"/>
        <v>3.6225000000000014</v>
      </c>
      <c r="G113" s="20">
        <f>1</f>
        <v>1</v>
      </c>
      <c r="H113" s="20">
        <f t="shared" si="10"/>
        <v>2.6660000000000004</v>
      </c>
      <c r="I113" s="20" t="str">
        <f t="shared" si="11"/>
        <v>1+2.666j</v>
      </c>
      <c r="K113" s="20" t="str">
        <f t="shared" si="12"/>
        <v>3.6225+9.657585j</v>
      </c>
      <c r="M113" s="20" t="str">
        <f t="shared" si="26"/>
        <v>22.1125+9.657585j</v>
      </c>
      <c r="O113" s="20" t="str">
        <f t="shared" si="27"/>
        <v>0.702229356827929-0.306697103586707j</v>
      </c>
      <c r="S113" s="20">
        <f t="shared" si="13"/>
        <v>0.76628270431965384</v>
      </c>
      <c r="U113" s="20">
        <f t="shared" si="4"/>
        <v>1.2078947368421054</v>
      </c>
      <c r="V113" s="20">
        <f t="shared" si="5"/>
        <v>1.0609756097560976</v>
      </c>
      <c r="X113" s="20">
        <f t="shared" si="24"/>
        <v>1E-3</v>
      </c>
      <c r="Y113" s="20">
        <f t="shared" si="6"/>
        <v>4</v>
      </c>
      <c r="Z113" s="20">
        <f t="shared" si="25"/>
        <v>2.1500000000000004</v>
      </c>
      <c r="AA113" s="20">
        <f t="shared" si="14"/>
        <v>4.6225000000000014</v>
      </c>
      <c r="AB113" s="20">
        <f t="shared" si="15"/>
        <v>18.490000000000006</v>
      </c>
      <c r="AC113" s="20">
        <f t="shared" si="16"/>
        <v>3.6225000000000014</v>
      </c>
      <c r="AD113" s="20">
        <v>1</v>
      </c>
      <c r="AE113" s="20">
        <f t="shared" si="17"/>
        <v>8.6000000000000017E-3</v>
      </c>
      <c r="AF113" s="20" t="str">
        <f t="shared" si="18"/>
        <v>1+0.0086j</v>
      </c>
      <c r="AH113" s="20" t="str">
        <f t="shared" si="19"/>
        <v>3.6225+0.0311535j</v>
      </c>
      <c r="AI113" s="20" t="str">
        <f t="shared" si="20"/>
        <v>22.1125+0.0311535j</v>
      </c>
      <c r="AK113" s="20" t="str">
        <f t="shared" si="21"/>
        <v>0.836176972270224-0.00117805943722421j</v>
      </c>
      <c r="AO113" s="20">
        <f t="shared" si="22"/>
        <v>0.8361778021324392</v>
      </c>
      <c r="AP113" s="20">
        <v>43</v>
      </c>
      <c r="AR113" s="20">
        <f>Compensation!$C$16</f>
        <v>1.0874999999999999</v>
      </c>
    </row>
    <row r="114" spans="1:44" s="20" customFormat="1">
      <c r="A114" s="20">
        <f t="shared" si="0"/>
        <v>0.31</v>
      </c>
      <c r="B114" s="20">
        <f t="shared" si="1"/>
        <v>4</v>
      </c>
      <c r="C114" s="20">
        <f t="shared" si="23"/>
        <v>2.2000000000000002</v>
      </c>
      <c r="D114" s="20">
        <f t="shared" si="7"/>
        <v>4.8400000000000007</v>
      </c>
      <c r="E114" s="20">
        <f t="shared" si="8"/>
        <v>19.360000000000003</v>
      </c>
      <c r="F114" s="20">
        <f t="shared" si="9"/>
        <v>3.8400000000000007</v>
      </c>
      <c r="G114" s="20">
        <f>1</f>
        <v>1</v>
      </c>
      <c r="H114" s="20">
        <f t="shared" si="10"/>
        <v>2.7280000000000002</v>
      </c>
      <c r="I114" s="20" t="str">
        <f t="shared" si="11"/>
        <v>1+2.728j</v>
      </c>
      <c r="K114" s="20" t="str">
        <f t="shared" si="12"/>
        <v>3.84+10.47552j</v>
      </c>
      <c r="M114" s="20" t="str">
        <f t="shared" si="26"/>
        <v>23.2+10.47552j</v>
      </c>
      <c r="O114" s="20" t="str">
        <f t="shared" si="27"/>
        <v>0.693160919635993-0.31298366710626j</v>
      </c>
      <c r="S114" s="20">
        <f t="shared" si="13"/>
        <v>0.76054640646439042</v>
      </c>
      <c r="U114" s="20">
        <f t="shared" si="4"/>
        <v>1.2078947368421054</v>
      </c>
      <c r="V114" s="20">
        <f t="shared" si="5"/>
        <v>1.0609756097560976</v>
      </c>
      <c r="X114" s="20">
        <f t="shared" si="24"/>
        <v>1E-3</v>
      </c>
      <c r="Y114" s="20">
        <f t="shared" si="6"/>
        <v>4</v>
      </c>
      <c r="Z114" s="20">
        <f t="shared" si="25"/>
        <v>2.2000000000000002</v>
      </c>
      <c r="AA114" s="20">
        <f t="shared" si="14"/>
        <v>4.8400000000000007</v>
      </c>
      <c r="AB114" s="20">
        <f t="shared" si="15"/>
        <v>19.360000000000003</v>
      </c>
      <c r="AC114" s="20">
        <f t="shared" si="16"/>
        <v>3.8400000000000007</v>
      </c>
      <c r="AD114" s="20">
        <v>1</v>
      </c>
      <c r="AE114" s="20">
        <f t="shared" si="17"/>
        <v>8.8000000000000005E-3</v>
      </c>
      <c r="AF114" s="20" t="str">
        <f t="shared" si="18"/>
        <v>1+0.0088j</v>
      </c>
      <c r="AH114" s="20" t="str">
        <f t="shared" si="19"/>
        <v>3.84+0.033792j</v>
      </c>
      <c r="AI114" s="20" t="str">
        <f t="shared" si="20"/>
        <v>23.2+0.033792j</v>
      </c>
      <c r="AK114" s="20" t="str">
        <f t="shared" si="21"/>
        <v>0.834480988233453-0.00121546472217176j</v>
      </c>
      <c r="AO114" s="20">
        <f t="shared" si="22"/>
        <v>0.83448187342660185</v>
      </c>
      <c r="AP114" s="20">
        <v>44</v>
      </c>
      <c r="AR114" s="20">
        <f>Compensation!$C$16</f>
        <v>1.0874999999999999</v>
      </c>
    </row>
    <row r="115" spans="1:44" s="20" customFormat="1">
      <c r="A115" s="20">
        <f t="shared" si="0"/>
        <v>0.31</v>
      </c>
      <c r="B115" s="20">
        <f t="shared" si="1"/>
        <v>4</v>
      </c>
      <c r="C115" s="20">
        <f t="shared" si="23"/>
        <v>2.25</v>
      </c>
      <c r="D115" s="20">
        <f t="shared" si="7"/>
        <v>5.0625</v>
      </c>
      <c r="E115" s="20">
        <f t="shared" si="8"/>
        <v>20.25</v>
      </c>
      <c r="F115" s="20">
        <f t="shared" si="9"/>
        <v>4.0625</v>
      </c>
      <c r="G115" s="20">
        <f>1</f>
        <v>1</v>
      </c>
      <c r="H115" s="20">
        <f t="shared" si="10"/>
        <v>2.79</v>
      </c>
      <c r="I115" s="20" t="str">
        <f t="shared" si="11"/>
        <v>1+2.79j</v>
      </c>
      <c r="K115" s="20" t="str">
        <f t="shared" si="12"/>
        <v>4.0625+11.334375j</v>
      </c>
      <c r="M115" s="20" t="str">
        <f t="shared" si="26"/>
        <v>24.3125+11.334375j</v>
      </c>
      <c r="O115" s="20" t="str">
        <f t="shared" si="27"/>
        <v>0.684201756948965-0.318971693117467j</v>
      </c>
      <c r="S115" s="20">
        <f t="shared" si="13"/>
        <v>0.75490064592784267</v>
      </c>
      <c r="U115" s="20">
        <f t="shared" si="4"/>
        <v>1.2078947368421054</v>
      </c>
      <c r="V115" s="20">
        <f t="shared" si="5"/>
        <v>1.0609756097560976</v>
      </c>
      <c r="X115" s="20">
        <f t="shared" si="24"/>
        <v>1E-3</v>
      </c>
      <c r="Y115" s="20">
        <f t="shared" si="6"/>
        <v>4</v>
      </c>
      <c r="Z115" s="20">
        <f t="shared" si="25"/>
        <v>2.25</v>
      </c>
      <c r="AA115" s="20">
        <f t="shared" si="14"/>
        <v>5.0625</v>
      </c>
      <c r="AB115" s="20">
        <f t="shared" si="15"/>
        <v>20.25</v>
      </c>
      <c r="AC115" s="20">
        <f t="shared" si="16"/>
        <v>4.0625</v>
      </c>
      <c r="AD115" s="20">
        <v>1</v>
      </c>
      <c r="AE115" s="20">
        <f t="shared" si="17"/>
        <v>9.0000000000000011E-3</v>
      </c>
      <c r="AF115" s="20" t="str">
        <f t="shared" si="18"/>
        <v>1+0.009j</v>
      </c>
      <c r="AH115" s="20" t="str">
        <f t="shared" si="19"/>
        <v>4.0625+0.0365625j</v>
      </c>
      <c r="AI115" s="20" t="str">
        <f t="shared" si="20"/>
        <v>24.3125+0.0365625j</v>
      </c>
      <c r="AK115" s="20" t="str">
        <f t="shared" si="21"/>
        <v>0.832903000639505-0.00125256620918795j</v>
      </c>
      <c r="AO115" s="20">
        <f t="shared" si="22"/>
        <v>0.83290394247860278</v>
      </c>
      <c r="AP115" s="20">
        <v>45</v>
      </c>
      <c r="AR115" s="20">
        <f>Compensation!$C$16</f>
        <v>1.0874999999999999</v>
      </c>
    </row>
    <row r="116" spans="1:44" s="20" customFormat="1">
      <c r="A116" s="20">
        <f t="shared" si="0"/>
        <v>0.31</v>
      </c>
      <c r="B116" s="20">
        <f t="shared" si="1"/>
        <v>4</v>
      </c>
      <c r="C116" s="20">
        <f t="shared" si="23"/>
        <v>2.2999999999999998</v>
      </c>
      <c r="D116" s="20">
        <f t="shared" si="7"/>
        <v>5.2899999999999991</v>
      </c>
      <c r="E116" s="20">
        <f t="shared" si="8"/>
        <v>21.159999999999997</v>
      </c>
      <c r="F116" s="20">
        <f t="shared" si="9"/>
        <v>4.2899999999999991</v>
      </c>
      <c r="G116" s="20">
        <f>1</f>
        <v>1</v>
      </c>
      <c r="H116" s="20">
        <f t="shared" si="10"/>
        <v>2.8519999999999999</v>
      </c>
      <c r="I116" s="20" t="str">
        <f t="shared" si="11"/>
        <v>1+2.852j</v>
      </c>
      <c r="K116" s="20" t="str">
        <f t="shared" si="12"/>
        <v>4.29+12.23508j</v>
      </c>
      <c r="M116" s="20" t="str">
        <f t="shared" si="26"/>
        <v>25.45+12.23508j</v>
      </c>
      <c r="O116" s="20" t="str">
        <f t="shared" si="27"/>
        <v>0.675347647794107-0.324673182655117j</v>
      </c>
      <c r="S116" s="20">
        <f t="shared" si="13"/>
        <v>0.74933778826136632</v>
      </c>
      <c r="U116" s="20">
        <f t="shared" si="4"/>
        <v>1.2078947368421054</v>
      </c>
      <c r="V116" s="20">
        <f t="shared" si="5"/>
        <v>1.0609756097560976</v>
      </c>
      <c r="X116" s="20">
        <f t="shared" si="24"/>
        <v>1E-3</v>
      </c>
      <c r="Y116" s="20">
        <f t="shared" si="6"/>
        <v>4</v>
      </c>
      <c r="Z116" s="20">
        <f t="shared" si="25"/>
        <v>2.2999999999999998</v>
      </c>
      <c r="AA116" s="20">
        <f t="shared" si="14"/>
        <v>5.2899999999999991</v>
      </c>
      <c r="AB116" s="20">
        <f t="shared" si="15"/>
        <v>21.159999999999997</v>
      </c>
      <c r="AC116" s="20">
        <f t="shared" si="16"/>
        <v>4.2899999999999991</v>
      </c>
      <c r="AD116" s="20">
        <v>1</v>
      </c>
      <c r="AE116" s="20">
        <f t="shared" si="17"/>
        <v>9.1999999999999998E-3</v>
      </c>
      <c r="AF116" s="20" t="str">
        <f t="shared" si="18"/>
        <v>1+0.0092j</v>
      </c>
      <c r="AH116" s="20" t="str">
        <f t="shared" si="19"/>
        <v>4.29+0.039468j</v>
      </c>
      <c r="AI116" s="20" t="str">
        <f t="shared" si="20"/>
        <v>25.45+0.039468j</v>
      </c>
      <c r="AK116" s="20" t="str">
        <f t="shared" si="21"/>
        <v>0.83143218508334-0.00128938960632099j</v>
      </c>
      <c r="AO116" s="20">
        <f t="shared" si="22"/>
        <v>0.8314331848789861</v>
      </c>
      <c r="AP116" s="20">
        <v>46</v>
      </c>
      <c r="AR116" s="20">
        <f>Compensation!$C$16</f>
        <v>1.0874999999999999</v>
      </c>
    </row>
    <row r="117" spans="1:44" s="20" customFormat="1">
      <c r="A117" s="20">
        <f t="shared" si="0"/>
        <v>0.31</v>
      </c>
      <c r="B117" s="20">
        <f t="shared" si="1"/>
        <v>4</v>
      </c>
      <c r="C117" s="20">
        <f t="shared" si="23"/>
        <v>2.3499999999999996</v>
      </c>
      <c r="D117" s="20">
        <f t="shared" si="7"/>
        <v>5.5224999999999982</v>
      </c>
      <c r="E117" s="20">
        <f t="shared" si="8"/>
        <v>22.089999999999993</v>
      </c>
      <c r="F117" s="20">
        <f t="shared" si="9"/>
        <v>4.5224999999999982</v>
      </c>
      <c r="G117" s="20">
        <f>1</f>
        <v>1</v>
      </c>
      <c r="H117" s="20">
        <f t="shared" si="10"/>
        <v>2.9139999999999997</v>
      </c>
      <c r="I117" s="20" t="str">
        <f t="shared" si="11"/>
        <v>1+2.914j</v>
      </c>
      <c r="K117" s="20" t="str">
        <f t="shared" si="12"/>
        <v>4.5225+13.178565j</v>
      </c>
      <c r="M117" s="20" t="str">
        <f t="shared" si="26"/>
        <v>26.6125+13.178565j</v>
      </c>
      <c r="O117" s="20" t="str">
        <f t="shared" si="27"/>
        <v>0.666595196554418-0.330099318984694j</v>
      </c>
      <c r="S117" s="20">
        <f t="shared" si="13"/>
        <v>0.7438512730805682</v>
      </c>
      <c r="U117" s="20">
        <f t="shared" si="4"/>
        <v>1.2078947368421054</v>
      </c>
      <c r="V117" s="20">
        <f t="shared" si="5"/>
        <v>1.0609756097560976</v>
      </c>
      <c r="X117" s="20">
        <f t="shared" si="24"/>
        <v>1E-3</v>
      </c>
      <c r="Y117" s="20">
        <f t="shared" si="6"/>
        <v>4</v>
      </c>
      <c r="Z117" s="20">
        <f t="shared" si="25"/>
        <v>2.3499999999999996</v>
      </c>
      <c r="AA117" s="20">
        <f t="shared" si="14"/>
        <v>5.5224999999999982</v>
      </c>
      <c r="AB117" s="20">
        <f t="shared" si="15"/>
        <v>22.089999999999993</v>
      </c>
      <c r="AC117" s="20">
        <f t="shared" si="16"/>
        <v>4.5224999999999982</v>
      </c>
      <c r="AD117" s="20">
        <v>1</v>
      </c>
      <c r="AE117" s="20">
        <f t="shared" si="17"/>
        <v>9.3999999999999986E-3</v>
      </c>
      <c r="AF117" s="20" t="str">
        <f t="shared" si="18"/>
        <v>1+0.0094j</v>
      </c>
      <c r="AH117" s="20" t="str">
        <f t="shared" si="19"/>
        <v>4.5225+0.0425115j</v>
      </c>
      <c r="AI117" s="20" t="str">
        <f t="shared" si="20"/>
        <v>26.6125+0.0425115j</v>
      </c>
      <c r="AK117" s="20" t="str">
        <f t="shared" si="21"/>
        <v>0.830058943411813-0.00132595775567313j</v>
      </c>
      <c r="AO117" s="20">
        <f t="shared" si="22"/>
        <v>0.83006000247084855</v>
      </c>
      <c r="AP117" s="20">
        <v>47</v>
      </c>
      <c r="AR117" s="20">
        <f>Compensation!$C$16</f>
        <v>1.0874999999999999</v>
      </c>
    </row>
    <row r="118" spans="1:44" s="20" customFormat="1">
      <c r="A118" s="20">
        <f t="shared" si="0"/>
        <v>0.31</v>
      </c>
      <c r="B118" s="20">
        <f t="shared" si="1"/>
        <v>4</v>
      </c>
      <c r="C118" s="20">
        <f t="shared" si="23"/>
        <v>2.3999999999999995</v>
      </c>
      <c r="D118" s="20">
        <f t="shared" si="7"/>
        <v>5.7599999999999971</v>
      </c>
      <c r="E118" s="20">
        <f t="shared" si="8"/>
        <v>23.039999999999988</v>
      </c>
      <c r="F118" s="20">
        <f t="shared" si="9"/>
        <v>4.7599999999999971</v>
      </c>
      <c r="G118" s="20">
        <f>1</f>
        <v>1</v>
      </c>
      <c r="H118" s="20">
        <f t="shared" si="10"/>
        <v>2.9759999999999995</v>
      </c>
      <c r="I118" s="20" t="str">
        <f t="shared" si="11"/>
        <v>1+2.976j</v>
      </c>
      <c r="K118" s="20" t="str">
        <f t="shared" si="12"/>
        <v>4.76+14.16576j</v>
      </c>
      <c r="M118" s="20" t="str">
        <f t="shared" si="26"/>
        <v>27.8+14.16576j</v>
      </c>
      <c r="O118" s="20" t="str">
        <f t="shared" si="27"/>
        <v>0.657941693697063-0.335260580104536j</v>
      </c>
      <c r="S118" s="20">
        <f t="shared" si="13"/>
        <v>0.73843546019742967</v>
      </c>
      <c r="U118" s="20">
        <f t="shared" si="4"/>
        <v>1.2078947368421054</v>
      </c>
      <c r="V118" s="20">
        <f t="shared" si="5"/>
        <v>1.0609756097560976</v>
      </c>
      <c r="X118" s="20">
        <f t="shared" si="24"/>
        <v>1E-3</v>
      </c>
      <c r="Y118" s="20">
        <f t="shared" si="6"/>
        <v>4</v>
      </c>
      <c r="Z118" s="20">
        <f t="shared" si="25"/>
        <v>2.3999999999999995</v>
      </c>
      <c r="AA118" s="20">
        <f t="shared" si="14"/>
        <v>5.7599999999999971</v>
      </c>
      <c r="AB118" s="20">
        <f t="shared" si="15"/>
        <v>23.039999999999988</v>
      </c>
      <c r="AC118" s="20">
        <f t="shared" si="16"/>
        <v>4.7599999999999971</v>
      </c>
      <c r="AD118" s="20">
        <v>1</v>
      </c>
      <c r="AE118" s="20">
        <f t="shared" si="17"/>
        <v>9.5999999999999974E-3</v>
      </c>
      <c r="AF118" s="20" t="str">
        <f t="shared" si="18"/>
        <v>1+0.0096j</v>
      </c>
      <c r="AH118" s="20" t="str">
        <f t="shared" si="19"/>
        <v>4.76+0.045696j</v>
      </c>
      <c r="AI118" s="20" t="str">
        <f t="shared" si="20"/>
        <v>27.8+0.045696j</v>
      </c>
      <c r="AK118" s="20" t="str">
        <f t="shared" si="21"/>
        <v>0.828774739163645-0.00136229102449j</v>
      </c>
      <c r="AO118" s="20">
        <f t="shared" si="22"/>
        <v>0.82877585878969895</v>
      </c>
      <c r="AP118" s="20">
        <v>48</v>
      </c>
      <c r="AR118" s="20">
        <f>Compensation!$C$16</f>
        <v>1.0874999999999999</v>
      </c>
    </row>
    <row r="119" spans="1:44" s="20" customFormat="1">
      <c r="A119" s="20">
        <f t="shared" si="0"/>
        <v>0.31</v>
      </c>
      <c r="B119" s="20">
        <f t="shared" si="1"/>
        <v>4</v>
      </c>
      <c r="C119" s="20">
        <f t="shared" si="23"/>
        <v>2.4499999999999993</v>
      </c>
      <c r="D119" s="20">
        <f t="shared" si="7"/>
        <v>6.0024999999999968</v>
      </c>
      <c r="E119" s="20">
        <f t="shared" si="8"/>
        <v>24.009999999999987</v>
      </c>
      <c r="F119" s="20">
        <f t="shared" si="9"/>
        <v>5.0024999999999968</v>
      </c>
      <c r="G119" s="20">
        <f>1</f>
        <v>1</v>
      </c>
      <c r="H119" s="20">
        <f t="shared" si="10"/>
        <v>3.0379999999999989</v>
      </c>
      <c r="I119" s="20" t="str">
        <f t="shared" si="11"/>
        <v>1+3.038j</v>
      </c>
      <c r="K119" s="20" t="str">
        <f t="shared" si="12"/>
        <v>5.0025+15.197595j</v>
      </c>
      <c r="M119" s="20" t="str">
        <f t="shared" si="26"/>
        <v>29.0125+15.197595j</v>
      </c>
      <c r="O119" s="20" t="str">
        <f t="shared" si="27"/>
        <v>0.649384998218179-0.340166831606914j</v>
      </c>
      <c r="S119" s="20">
        <f t="shared" si="13"/>
        <v>0.73308549926752131</v>
      </c>
      <c r="U119" s="20">
        <f t="shared" si="4"/>
        <v>1.2078947368421054</v>
      </c>
      <c r="V119" s="20">
        <f t="shared" si="5"/>
        <v>1.0609756097560976</v>
      </c>
      <c r="X119" s="20">
        <f t="shared" si="24"/>
        <v>1E-3</v>
      </c>
      <c r="Y119" s="20">
        <f t="shared" si="6"/>
        <v>4</v>
      </c>
      <c r="Z119" s="20">
        <f t="shared" si="25"/>
        <v>2.4499999999999993</v>
      </c>
      <c r="AA119" s="20">
        <f t="shared" si="14"/>
        <v>6.0024999999999968</v>
      </c>
      <c r="AB119" s="20">
        <f t="shared" si="15"/>
        <v>24.009999999999987</v>
      </c>
      <c r="AC119" s="20">
        <f t="shared" si="16"/>
        <v>5.0024999999999968</v>
      </c>
      <c r="AD119" s="20">
        <v>1</v>
      </c>
      <c r="AE119" s="20">
        <f t="shared" si="17"/>
        <v>9.7999999999999979E-3</v>
      </c>
      <c r="AF119" s="20" t="str">
        <f t="shared" si="18"/>
        <v>1+0.0098j</v>
      </c>
      <c r="AH119" s="20" t="str">
        <f t="shared" si="19"/>
        <v>5.0025+0.0490245j</v>
      </c>
      <c r="AI119" s="20" t="str">
        <f t="shared" si="20"/>
        <v>29.0125+0.0490245j</v>
      </c>
      <c r="AK119" s="20" t="str">
        <f t="shared" si="21"/>
        <v>0.827571958423609-0.00139840763380399j</v>
      </c>
      <c r="AO119" s="20">
        <f t="shared" si="22"/>
        <v>0.8275731399175531</v>
      </c>
      <c r="AP119" s="20">
        <v>49</v>
      </c>
      <c r="AR119" s="20">
        <f>Compensation!$C$16</f>
        <v>1.0874999999999999</v>
      </c>
    </row>
    <row r="120" spans="1:44" s="20" customFormat="1">
      <c r="A120" s="20">
        <f t="shared" si="0"/>
        <v>0.31</v>
      </c>
      <c r="B120" s="20">
        <f t="shared" si="1"/>
        <v>4</v>
      </c>
      <c r="C120" s="20">
        <f t="shared" si="23"/>
        <v>2.4999999999999991</v>
      </c>
      <c r="D120" s="20">
        <f t="shared" si="7"/>
        <v>6.2499999999999956</v>
      </c>
      <c r="E120" s="20">
        <f t="shared" si="8"/>
        <v>24.999999999999982</v>
      </c>
      <c r="F120" s="20">
        <f t="shared" si="9"/>
        <v>5.2499999999999956</v>
      </c>
      <c r="G120" s="20">
        <f>1</f>
        <v>1</v>
      </c>
      <c r="H120" s="20">
        <f t="shared" si="10"/>
        <v>3.0999999999999988</v>
      </c>
      <c r="I120" s="20" t="str">
        <f t="shared" si="11"/>
        <v>1+3.1j</v>
      </c>
      <c r="K120" s="20" t="str">
        <f t="shared" si="12"/>
        <v>5.25+16.275j</v>
      </c>
      <c r="M120" s="20" t="str">
        <f t="shared" si="26"/>
        <v>30.25+16.275j</v>
      </c>
      <c r="O120" s="20" t="str">
        <f t="shared" si="27"/>
        <v>0.640923438252323-0.344827403555589j</v>
      </c>
      <c r="S120" s="20">
        <f t="shared" si="13"/>
        <v>0.72779721897247462</v>
      </c>
      <c r="U120" s="20">
        <f t="shared" si="4"/>
        <v>1.2078947368421054</v>
      </c>
      <c r="V120" s="20">
        <f t="shared" si="5"/>
        <v>1.0609756097560976</v>
      </c>
      <c r="X120" s="20">
        <f t="shared" si="24"/>
        <v>1E-3</v>
      </c>
      <c r="Y120" s="20">
        <f t="shared" si="6"/>
        <v>4</v>
      </c>
      <c r="Z120" s="20">
        <f t="shared" si="25"/>
        <v>2.4999999999999991</v>
      </c>
      <c r="AA120" s="20">
        <f t="shared" si="14"/>
        <v>6.2499999999999956</v>
      </c>
      <c r="AB120" s="20">
        <f t="shared" si="15"/>
        <v>24.999999999999982</v>
      </c>
      <c r="AC120" s="20">
        <f t="shared" si="16"/>
        <v>5.2499999999999956</v>
      </c>
      <c r="AD120" s="20">
        <v>1</v>
      </c>
      <c r="AE120" s="20">
        <f t="shared" si="17"/>
        <v>9.9999999999999967E-3</v>
      </c>
      <c r="AF120" s="20" t="str">
        <f t="shared" si="18"/>
        <v>1+0.01j</v>
      </c>
      <c r="AH120" s="20" t="str">
        <f t="shared" si="19"/>
        <v>5.25+0.0525j</v>
      </c>
      <c r="AI120" s="20" t="str">
        <f t="shared" si="20"/>
        <v>30.25+0.0525j</v>
      </c>
      <c r="AK120" s="20" t="str">
        <f t="shared" si="21"/>
        <v>0.826443791669201-0.00143432393595481j</v>
      </c>
      <c r="AO120" s="20">
        <f t="shared" si="22"/>
        <v>0.82644503632953048</v>
      </c>
      <c r="AP120" s="20">
        <v>50</v>
      </c>
      <c r="AR120" s="20">
        <f>Compensation!$C$16</f>
        <v>1.0874999999999999</v>
      </c>
    </row>
    <row r="121" spans="1:44" s="20" customFormat="1">
      <c r="A121" s="20">
        <f t="shared" si="0"/>
        <v>0.31</v>
      </c>
      <c r="B121" s="20">
        <f t="shared" si="1"/>
        <v>4</v>
      </c>
      <c r="C121" s="20">
        <f t="shared" si="23"/>
        <v>2.5499999999999989</v>
      </c>
      <c r="D121" s="20">
        <f t="shared" si="7"/>
        <v>6.5024999999999942</v>
      </c>
      <c r="E121" s="20">
        <f t="shared" si="8"/>
        <v>26.009999999999977</v>
      </c>
      <c r="F121" s="20">
        <f t="shared" si="9"/>
        <v>5.5024999999999942</v>
      </c>
      <c r="G121" s="20">
        <f>1</f>
        <v>1</v>
      </c>
      <c r="H121" s="20">
        <f t="shared" si="10"/>
        <v>3.1619999999999986</v>
      </c>
      <c r="I121" s="20" t="str">
        <f t="shared" si="11"/>
        <v>1+3.162j</v>
      </c>
      <c r="K121" s="20" t="str">
        <f t="shared" si="12"/>
        <v>5.50249999999999+17.398905j</v>
      </c>
      <c r="M121" s="20" t="str">
        <f t="shared" si="26"/>
        <v>31.5125+17.398905j</v>
      </c>
      <c r="O121" s="20" t="str">
        <f t="shared" si="27"/>
        <v>0.632555726935148-0.349251154308626j</v>
      </c>
      <c r="S121" s="20">
        <f t="shared" si="13"/>
        <v>0.72256703250588539</v>
      </c>
      <c r="U121" s="20">
        <f t="shared" si="4"/>
        <v>1.2078947368421054</v>
      </c>
      <c r="V121" s="20">
        <f t="shared" si="5"/>
        <v>1.0609756097560976</v>
      </c>
      <c r="X121" s="20">
        <f t="shared" si="24"/>
        <v>1E-3</v>
      </c>
      <c r="Y121" s="20">
        <f t="shared" si="6"/>
        <v>4</v>
      </c>
      <c r="Z121" s="20">
        <f t="shared" si="25"/>
        <v>2.5499999999999989</v>
      </c>
      <c r="AA121" s="20">
        <f t="shared" si="14"/>
        <v>6.5024999999999942</v>
      </c>
      <c r="AB121" s="20">
        <f t="shared" si="15"/>
        <v>26.009999999999977</v>
      </c>
      <c r="AC121" s="20">
        <f t="shared" si="16"/>
        <v>5.5024999999999942</v>
      </c>
      <c r="AD121" s="20">
        <v>1</v>
      </c>
      <c r="AE121" s="20">
        <f t="shared" si="17"/>
        <v>1.0199999999999996E-2</v>
      </c>
      <c r="AF121" s="20" t="str">
        <f t="shared" si="18"/>
        <v>1+0.0102j</v>
      </c>
      <c r="AH121" s="20" t="str">
        <f t="shared" si="19"/>
        <v>5.50249999999999+0.0561254999999999j</v>
      </c>
      <c r="AI121" s="20" t="str">
        <f t="shared" si="20"/>
        <v>31.5125+0.0561254999999999j</v>
      </c>
      <c r="AK121" s="20" t="str">
        <f t="shared" si="21"/>
        <v>0.825384133040784-0.00147005465002715j</v>
      </c>
      <c r="AO121" s="20">
        <f t="shared" si="22"/>
        <v>0.82538544216393872</v>
      </c>
      <c r="AP121" s="20">
        <v>51</v>
      </c>
      <c r="AR121" s="20">
        <f>Compensation!$C$16</f>
        <v>1.0874999999999999</v>
      </c>
    </row>
    <row r="122" spans="1:44" s="20" customFormat="1">
      <c r="A122" s="20">
        <f t="shared" si="0"/>
        <v>0.31</v>
      </c>
      <c r="B122" s="20">
        <f t="shared" si="1"/>
        <v>4</v>
      </c>
      <c r="C122" s="20">
        <f t="shared" si="23"/>
        <v>2.5999999999999988</v>
      </c>
      <c r="D122" s="20">
        <f t="shared" si="7"/>
        <v>6.7599999999999936</v>
      </c>
      <c r="E122" s="20">
        <f t="shared" si="8"/>
        <v>27.039999999999974</v>
      </c>
      <c r="F122" s="20">
        <f t="shared" si="9"/>
        <v>5.7599999999999936</v>
      </c>
      <c r="G122" s="20">
        <f>1</f>
        <v>1</v>
      </c>
      <c r="H122" s="20">
        <f t="shared" si="10"/>
        <v>3.2239999999999984</v>
      </c>
      <c r="I122" s="20" t="str">
        <f t="shared" si="11"/>
        <v>1+3.224j</v>
      </c>
      <c r="K122" s="20" t="str">
        <f t="shared" si="12"/>
        <v>5.75999999999999+18.57024j</v>
      </c>
      <c r="M122" s="20" t="str">
        <f t="shared" si="26"/>
        <v>32.8+18.57024j</v>
      </c>
      <c r="O122" s="20" t="str">
        <f t="shared" si="27"/>
        <v>0.624280891120818-0.35344652364413j</v>
      </c>
      <c r="S122" s="20">
        <f t="shared" si="13"/>
        <v>0.71739185672456796</v>
      </c>
      <c r="U122" s="20">
        <f t="shared" si="4"/>
        <v>1.2078947368421054</v>
      </c>
      <c r="V122" s="20">
        <f t="shared" si="5"/>
        <v>1.0609756097560976</v>
      </c>
      <c r="X122" s="20">
        <f t="shared" si="24"/>
        <v>1E-3</v>
      </c>
      <c r="Y122" s="20">
        <f t="shared" si="6"/>
        <v>4</v>
      </c>
      <c r="Z122" s="20">
        <f t="shared" si="25"/>
        <v>2.5999999999999988</v>
      </c>
      <c r="AA122" s="20">
        <f t="shared" si="14"/>
        <v>6.7599999999999936</v>
      </c>
      <c r="AB122" s="20">
        <f t="shared" si="15"/>
        <v>27.039999999999974</v>
      </c>
      <c r="AC122" s="20">
        <f t="shared" si="16"/>
        <v>5.7599999999999936</v>
      </c>
      <c r="AD122" s="20">
        <v>1</v>
      </c>
      <c r="AE122" s="20">
        <f t="shared" si="17"/>
        <v>1.0399999999999996E-2</v>
      </c>
      <c r="AF122" s="20" t="str">
        <f t="shared" si="18"/>
        <v>1+0.0104j</v>
      </c>
      <c r="AH122" s="20" t="str">
        <f t="shared" si="19"/>
        <v>5.75999999999999+0.0599039999999999j</v>
      </c>
      <c r="AI122" s="20" t="str">
        <f t="shared" si="20"/>
        <v>32.8+0.0599039999999999j</v>
      </c>
      <c r="AK122" s="20" t="str">
        <f t="shared" si="21"/>
        <v>0.824387494138874-0.00150561306246631j</v>
      </c>
      <c r="AO122" s="20">
        <f t="shared" si="22"/>
        <v>0.82438886901950947</v>
      </c>
      <c r="AP122" s="20">
        <v>52</v>
      </c>
      <c r="AR122" s="20">
        <f>Compensation!$C$16</f>
        <v>1.0874999999999999</v>
      </c>
    </row>
    <row r="123" spans="1:44" s="20" customFormat="1">
      <c r="A123" s="20">
        <f t="shared" si="0"/>
        <v>0.31</v>
      </c>
      <c r="B123" s="20">
        <f t="shared" si="1"/>
        <v>4</v>
      </c>
      <c r="C123" s="20">
        <f t="shared" si="23"/>
        <v>2.6499999999999986</v>
      </c>
      <c r="D123" s="20">
        <f t="shared" si="7"/>
        <v>7.0224999999999929</v>
      </c>
      <c r="E123" s="20">
        <f t="shared" si="8"/>
        <v>28.089999999999971</v>
      </c>
      <c r="F123" s="20">
        <f t="shared" si="9"/>
        <v>6.0224999999999929</v>
      </c>
      <c r="G123" s="20">
        <f>1</f>
        <v>1</v>
      </c>
      <c r="H123" s="20">
        <f t="shared" si="10"/>
        <v>3.2859999999999983</v>
      </c>
      <c r="I123" s="20" t="str">
        <f t="shared" si="11"/>
        <v>1+3.286j</v>
      </c>
      <c r="K123" s="20" t="str">
        <f t="shared" si="12"/>
        <v>6.02249999999999+19.789935j</v>
      </c>
      <c r="M123" s="20" t="str">
        <f t="shared" si="26"/>
        <v>34.1125+19.789935j</v>
      </c>
      <c r="O123" s="20" t="str">
        <f t="shared" si="27"/>
        <v>0.616098210968768-0.357421577096027j</v>
      </c>
      <c r="S123" s="20">
        <f t="shared" si="13"/>
        <v>0.71226904280105263</v>
      </c>
      <c r="U123" s="20">
        <f t="shared" si="4"/>
        <v>1.2078947368421054</v>
      </c>
      <c r="V123" s="20">
        <f t="shared" si="5"/>
        <v>1.0609756097560976</v>
      </c>
      <c r="X123" s="20">
        <f t="shared" si="24"/>
        <v>1E-3</v>
      </c>
      <c r="Y123" s="20">
        <f t="shared" si="6"/>
        <v>4</v>
      </c>
      <c r="Z123" s="20">
        <f t="shared" si="25"/>
        <v>2.6499999999999986</v>
      </c>
      <c r="AA123" s="20">
        <f t="shared" si="14"/>
        <v>7.0224999999999929</v>
      </c>
      <c r="AB123" s="20">
        <f t="shared" si="15"/>
        <v>28.089999999999971</v>
      </c>
      <c r="AC123" s="20">
        <f t="shared" si="16"/>
        <v>6.0224999999999929</v>
      </c>
      <c r="AD123" s="20">
        <v>1</v>
      </c>
      <c r="AE123" s="20">
        <f t="shared" si="17"/>
        <v>1.0599999999999995E-2</v>
      </c>
      <c r="AF123" s="20" t="str">
        <f t="shared" si="18"/>
        <v>1+0.0106j</v>
      </c>
      <c r="AH123" s="20" t="str">
        <f t="shared" si="19"/>
        <v>6.02249999999999+0.0638384999999999j</v>
      </c>
      <c r="AI123" s="20" t="str">
        <f t="shared" si="20"/>
        <v>34.1125+0.0638384999999999j</v>
      </c>
      <c r="AK123" s="20" t="str">
        <f t="shared" si="21"/>
        <v>0.823448929986268-0.00154101119873736j</v>
      </c>
      <c r="AO123" s="20">
        <f t="shared" si="22"/>
        <v>0.82345037191748494</v>
      </c>
      <c r="AP123" s="20">
        <v>53</v>
      </c>
      <c r="AR123" s="20">
        <f>Compensation!$C$16</f>
        <v>1.0874999999999999</v>
      </c>
    </row>
    <row r="124" spans="1:44" s="20" customFormat="1">
      <c r="A124" s="20">
        <f t="shared" si="0"/>
        <v>0.31</v>
      </c>
      <c r="B124" s="20">
        <f t="shared" si="1"/>
        <v>4</v>
      </c>
      <c r="C124" s="20">
        <f t="shared" si="23"/>
        <v>2.6999999999999984</v>
      </c>
      <c r="D124" s="20">
        <f t="shared" si="7"/>
        <v>7.2899999999999912</v>
      </c>
      <c r="E124" s="20">
        <f t="shared" si="8"/>
        <v>29.159999999999965</v>
      </c>
      <c r="F124" s="20">
        <f t="shared" si="9"/>
        <v>6.2899999999999912</v>
      </c>
      <c r="G124" s="20">
        <f>1</f>
        <v>1</v>
      </c>
      <c r="H124" s="20">
        <f t="shared" si="10"/>
        <v>3.3479999999999981</v>
      </c>
      <c r="I124" s="20" t="str">
        <f t="shared" si="11"/>
        <v>1+3.348j</v>
      </c>
      <c r="K124" s="20" t="str">
        <f t="shared" si="12"/>
        <v>6.28999999999999+21.05892j</v>
      </c>
      <c r="M124" s="20" t="str">
        <f t="shared" si="26"/>
        <v>35.45+21.05892j</v>
      </c>
      <c r="O124" s="20" t="str">
        <f t="shared" si="27"/>
        <v>0.608007168748746-0.361184043049544j</v>
      </c>
      <c r="S124" s="20">
        <f t="shared" si="13"/>
        <v>0.70719631659354742</v>
      </c>
      <c r="U124" s="20">
        <f t="shared" si="4"/>
        <v>1.2078947368421054</v>
      </c>
      <c r="V124" s="20">
        <f t="shared" si="5"/>
        <v>1.0609756097560976</v>
      </c>
      <c r="X124" s="20">
        <f t="shared" si="24"/>
        <v>1E-3</v>
      </c>
      <c r="Y124" s="20">
        <f t="shared" si="6"/>
        <v>4</v>
      </c>
      <c r="Z124" s="20">
        <f t="shared" si="25"/>
        <v>2.6999999999999984</v>
      </c>
      <c r="AA124" s="20">
        <f t="shared" si="14"/>
        <v>7.2899999999999912</v>
      </c>
      <c r="AB124" s="20">
        <f t="shared" si="15"/>
        <v>29.159999999999965</v>
      </c>
      <c r="AC124" s="20">
        <f t="shared" si="16"/>
        <v>6.2899999999999912</v>
      </c>
      <c r="AD124" s="20">
        <v>1</v>
      </c>
      <c r="AE124" s="20">
        <f t="shared" si="17"/>
        <v>1.0799999999999994E-2</v>
      </c>
      <c r="AF124" s="20" t="str">
        <f t="shared" si="18"/>
        <v>1+0.0108j</v>
      </c>
      <c r="AH124" s="20" t="str">
        <f t="shared" si="19"/>
        <v>6.28999999999999+0.0679319999999999j</v>
      </c>
      <c r="AI124" s="20" t="str">
        <f t="shared" si="20"/>
        <v>35.45+0.0679319999999999j</v>
      </c>
      <c r="AK124" s="20" t="str">
        <f t="shared" si="21"/>
        <v>0.822563975218833-0.0015762599707917j</v>
      </c>
      <c r="AO124" s="20">
        <f t="shared" si="22"/>
        <v>0.82256548549237363</v>
      </c>
      <c r="AP124" s="20">
        <v>54</v>
      </c>
      <c r="AR124" s="20">
        <f>Compensation!$C$16</f>
        <v>1.0874999999999999</v>
      </c>
    </row>
    <row r="125" spans="1:44" s="20" customFormat="1">
      <c r="A125" s="20">
        <f t="shared" si="0"/>
        <v>0.31</v>
      </c>
      <c r="B125" s="20">
        <f t="shared" si="1"/>
        <v>4</v>
      </c>
      <c r="C125" s="20">
        <f t="shared" si="23"/>
        <v>2.7499999999999982</v>
      </c>
      <c r="D125" s="20">
        <f t="shared" si="7"/>
        <v>7.5624999999999902</v>
      </c>
      <c r="E125" s="20">
        <f t="shared" si="8"/>
        <v>30.249999999999961</v>
      </c>
      <c r="F125" s="20">
        <f t="shared" si="9"/>
        <v>6.5624999999999902</v>
      </c>
      <c r="G125" s="20">
        <f>1</f>
        <v>1</v>
      </c>
      <c r="H125" s="20">
        <f t="shared" si="10"/>
        <v>3.4099999999999979</v>
      </c>
      <c r="I125" s="20" t="str">
        <f t="shared" si="11"/>
        <v>1+3.41j</v>
      </c>
      <c r="K125" s="20" t="str">
        <f t="shared" si="12"/>
        <v>6.56249999999999+22.378125j</v>
      </c>
      <c r="M125" s="20" t="str">
        <f t="shared" si="26"/>
        <v>36.8125+22.378125j</v>
      </c>
      <c r="O125" s="20" t="str">
        <f t="shared" si="27"/>
        <v>0.600007405485049-0.364741343860649j</v>
      </c>
      <c r="S125" s="20">
        <f t="shared" si="13"/>
        <v>0.70217172725635446</v>
      </c>
      <c r="U125" s="20">
        <f t="shared" si="4"/>
        <v>1.2078947368421054</v>
      </c>
      <c r="V125" s="20">
        <f t="shared" si="5"/>
        <v>1.0609756097560976</v>
      </c>
      <c r="X125" s="20">
        <f t="shared" si="24"/>
        <v>1E-3</v>
      </c>
      <c r="Y125" s="20">
        <f t="shared" si="6"/>
        <v>4</v>
      </c>
      <c r="Z125" s="20">
        <f t="shared" si="25"/>
        <v>2.7499999999999982</v>
      </c>
      <c r="AA125" s="20">
        <f t="shared" si="14"/>
        <v>7.5624999999999902</v>
      </c>
      <c r="AB125" s="20">
        <f t="shared" si="15"/>
        <v>30.249999999999961</v>
      </c>
      <c r="AC125" s="20">
        <f t="shared" si="16"/>
        <v>6.5624999999999902</v>
      </c>
      <c r="AD125" s="20">
        <v>1</v>
      </c>
      <c r="AE125" s="20">
        <f t="shared" si="17"/>
        <v>1.0999999999999992E-2</v>
      </c>
      <c r="AF125" s="20" t="str">
        <f t="shared" si="18"/>
        <v>1+0.011j</v>
      </c>
      <c r="AH125" s="20" t="str">
        <f t="shared" si="19"/>
        <v>6.56249999999999+0.0721874999999999j</v>
      </c>
      <c r="AI125" s="20" t="str">
        <f t="shared" si="20"/>
        <v>36.8125+0.0721874999999999j</v>
      </c>
      <c r="AK125" s="20" t="str">
        <f t="shared" si="21"/>
        <v>0.821728588910786-0.00161136930423083j</v>
      </c>
      <c r="AO125" s="20">
        <f t="shared" si="22"/>
        <v>0.82173016881720129</v>
      </c>
      <c r="AP125" s="20">
        <v>55</v>
      </c>
      <c r="AR125" s="20">
        <f>Compensation!$C$16</f>
        <v>1.0874999999999999</v>
      </c>
    </row>
    <row r="126" spans="1:44" s="20" customFormat="1">
      <c r="A126" s="20">
        <f t="shared" si="0"/>
        <v>0.31</v>
      </c>
      <c r="B126" s="20">
        <f t="shared" si="1"/>
        <v>4</v>
      </c>
      <c r="C126" s="20">
        <f t="shared" si="23"/>
        <v>2.799999999999998</v>
      </c>
      <c r="D126" s="20">
        <f t="shared" si="7"/>
        <v>7.8399999999999892</v>
      </c>
      <c r="E126" s="20">
        <f t="shared" si="8"/>
        <v>31.359999999999957</v>
      </c>
      <c r="F126" s="20">
        <f t="shared" si="9"/>
        <v>6.8399999999999892</v>
      </c>
      <c r="G126" s="20">
        <f>1</f>
        <v>1</v>
      </c>
      <c r="H126" s="20">
        <f t="shared" si="10"/>
        <v>3.4719999999999978</v>
      </c>
      <c r="I126" s="20" t="str">
        <f t="shared" si="11"/>
        <v>1+3.472j</v>
      </c>
      <c r="K126" s="20" t="str">
        <f t="shared" si="12"/>
        <v>6.83999999999999+23.74848j</v>
      </c>
      <c r="M126" s="20" t="str">
        <f t="shared" si="26"/>
        <v>38.1999999999999+23.74848j</v>
      </c>
      <c r="O126" s="20" t="str">
        <f t="shared" si="27"/>
        <v>0.592098684283255-0.368100622034744j</v>
      </c>
      <c r="S126" s="20">
        <f t="shared" si="13"/>
        <v>0.69719360286245247</v>
      </c>
      <c r="U126" s="20">
        <f t="shared" si="4"/>
        <v>1.2078947368421054</v>
      </c>
      <c r="V126" s="20">
        <f t="shared" si="5"/>
        <v>1.0609756097560976</v>
      </c>
      <c r="X126" s="20">
        <f t="shared" si="24"/>
        <v>1E-3</v>
      </c>
      <c r="Y126" s="20">
        <f t="shared" si="6"/>
        <v>4</v>
      </c>
      <c r="Z126" s="20">
        <f t="shared" si="25"/>
        <v>2.799999999999998</v>
      </c>
      <c r="AA126" s="20">
        <f t="shared" si="14"/>
        <v>7.8399999999999892</v>
      </c>
      <c r="AB126" s="20">
        <f t="shared" si="15"/>
        <v>31.359999999999957</v>
      </c>
      <c r="AC126" s="20">
        <f t="shared" si="16"/>
        <v>6.8399999999999892</v>
      </c>
      <c r="AD126" s="20">
        <v>1</v>
      </c>
      <c r="AE126" s="20">
        <f t="shared" si="17"/>
        <v>1.1199999999999993E-2</v>
      </c>
      <c r="AF126" s="20" t="str">
        <f t="shared" si="18"/>
        <v>1+0.0112j</v>
      </c>
      <c r="AH126" s="20" t="str">
        <f t="shared" si="19"/>
        <v>6.83999999999999+0.0766079999999999j</v>
      </c>
      <c r="AI126" s="20" t="str">
        <f t="shared" si="20"/>
        <v>38.1999999999999+0.0766079999999999j</v>
      </c>
      <c r="AK126" s="20" t="str">
        <f t="shared" si="21"/>
        <v>0.820939106716058-0.00164634824835874j</v>
      </c>
      <c r="AO126" s="20">
        <f t="shared" si="22"/>
        <v>0.82094075754485119</v>
      </c>
      <c r="AP126" s="20">
        <v>56</v>
      </c>
      <c r="AR126" s="20">
        <f>Compensation!$C$16</f>
        <v>1.0874999999999999</v>
      </c>
    </row>
    <row r="127" spans="1:44" s="20" customFormat="1">
      <c r="A127" s="20">
        <f t="shared" si="0"/>
        <v>0.31</v>
      </c>
      <c r="B127" s="20">
        <f t="shared" si="1"/>
        <v>4</v>
      </c>
      <c r="C127" s="20">
        <f t="shared" si="23"/>
        <v>2.8499999999999979</v>
      </c>
      <c r="D127" s="20">
        <f t="shared" si="7"/>
        <v>8.1224999999999881</v>
      </c>
      <c r="E127" s="20">
        <f t="shared" si="8"/>
        <v>32.489999999999952</v>
      </c>
      <c r="F127" s="20">
        <f t="shared" si="9"/>
        <v>7.1224999999999881</v>
      </c>
      <c r="G127" s="20">
        <f>1</f>
        <v>1</v>
      </c>
      <c r="H127" s="20">
        <f t="shared" si="10"/>
        <v>3.5339999999999971</v>
      </c>
      <c r="I127" s="20" t="str">
        <f t="shared" si="11"/>
        <v>1+3.534j</v>
      </c>
      <c r="K127" s="20" t="str">
        <f t="shared" si="12"/>
        <v>7.12249999999999+25.170915j</v>
      </c>
      <c r="M127" s="20" t="str">
        <f t="shared" si="26"/>
        <v>39.6124999999999+25.170915j</v>
      </c>
      <c r="O127" s="20" t="str">
        <f t="shared" si="27"/>
        <v>0.584280859365316-0.371268762315213j</v>
      </c>
      <c r="S127" s="20">
        <f t="shared" si="13"/>
        <v>0.6922605120124522</v>
      </c>
      <c r="U127" s="20">
        <f t="shared" si="4"/>
        <v>1.2078947368421054</v>
      </c>
      <c r="V127" s="20">
        <f t="shared" si="5"/>
        <v>1.0609756097560976</v>
      </c>
      <c r="X127" s="20">
        <f t="shared" si="24"/>
        <v>1E-3</v>
      </c>
      <c r="Y127" s="20">
        <f t="shared" si="6"/>
        <v>4</v>
      </c>
      <c r="Z127" s="20">
        <f t="shared" si="25"/>
        <v>2.8499999999999979</v>
      </c>
      <c r="AA127" s="20">
        <f t="shared" si="14"/>
        <v>8.1224999999999881</v>
      </c>
      <c r="AB127" s="20">
        <f t="shared" si="15"/>
        <v>32.489999999999952</v>
      </c>
      <c r="AC127" s="20">
        <f t="shared" si="16"/>
        <v>7.1224999999999881</v>
      </c>
      <c r="AD127" s="20">
        <v>1</v>
      </c>
      <c r="AE127" s="20">
        <f t="shared" si="17"/>
        <v>1.1399999999999992E-2</v>
      </c>
      <c r="AF127" s="20" t="str">
        <f t="shared" si="18"/>
        <v>1+0.0114j</v>
      </c>
      <c r="AH127" s="20" t="str">
        <f t="shared" si="19"/>
        <v>7.12249999999999+0.0811964999999999j</v>
      </c>
      <c r="AI127" s="20" t="str">
        <f t="shared" si="20"/>
        <v>39.6124999999999+0.0811964999999999j</v>
      </c>
      <c r="AK127" s="20" t="str">
        <f t="shared" si="21"/>
        <v>0.82019219923086-0.00168120507175383j</v>
      </c>
      <c r="AO127" s="20">
        <f t="shared" si="22"/>
        <v>0.82019392227061028</v>
      </c>
      <c r="AP127" s="20">
        <v>57</v>
      </c>
      <c r="AR127" s="20">
        <f>Compensation!$C$16</f>
        <v>1.0874999999999999</v>
      </c>
    </row>
    <row r="128" spans="1:44" s="20" customFormat="1">
      <c r="A128" s="20">
        <f t="shared" si="0"/>
        <v>0.31</v>
      </c>
      <c r="B128" s="20">
        <f t="shared" si="1"/>
        <v>4</v>
      </c>
      <c r="C128" s="20">
        <f t="shared" si="23"/>
        <v>2.8999999999999977</v>
      </c>
      <c r="D128" s="20">
        <f t="shared" si="7"/>
        <v>8.4099999999999859</v>
      </c>
      <c r="E128" s="20">
        <f t="shared" si="8"/>
        <v>33.639999999999944</v>
      </c>
      <c r="F128" s="20">
        <f t="shared" si="9"/>
        <v>7.4099999999999859</v>
      </c>
      <c r="G128" s="20">
        <f>1</f>
        <v>1</v>
      </c>
      <c r="H128" s="20">
        <f t="shared" si="10"/>
        <v>3.595999999999997</v>
      </c>
      <c r="I128" s="20" t="str">
        <f t="shared" si="11"/>
        <v>1+3.596j</v>
      </c>
      <c r="K128" s="20" t="str">
        <f t="shared" si="12"/>
        <v>7.40999999999999+26.64636j</v>
      </c>
      <c r="M128" s="20" t="str">
        <f t="shared" si="26"/>
        <v>41.0499999999999+26.64636j</v>
      </c>
      <c r="O128" s="20" t="str">
        <f t="shared" si="27"/>
        <v>0.57655384998964-0.374252410382704j</v>
      </c>
      <c r="S128" s="20">
        <f t="shared" si="13"/>
        <v>0.68737123056987204</v>
      </c>
      <c r="U128" s="20">
        <f t="shared" si="4"/>
        <v>1.2078947368421054</v>
      </c>
      <c r="V128" s="20">
        <f t="shared" si="5"/>
        <v>1.0609756097560976</v>
      </c>
      <c r="X128" s="20">
        <f t="shared" si="24"/>
        <v>1E-3</v>
      </c>
      <c r="Y128" s="20">
        <f t="shared" si="6"/>
        <v>4</v>
      </c>
      <c r="Z128" s="20">
        <f t="shared" si="25"/>
        <v>2.8999999999999977</v>
      </c>
      <c r="AA128" s="20">
        <f t="shared" si="14"/>
        <v>8.4099999999999859</v>
      </c>
      <c r="AB128" s="20">
        <f t="shared" si="15"/>
        <v>33.639999999999944</v>
      </c>
      <c r="AC128" s="20">
        <f t="shared" si="16"/>
        <v>7.4099999999999859</v>
      </c>
      <c r="AD128" s="20">
        <v>1</v>
      </c>
      <c r="AE128" s="20">
        <f t="shared" si="17"/>
        <v>1.1599999999999991E-2</v>
      </c>
      <c r="AF128" s="20" t="str">
        <f t="shared" si="18"/>
        <v>1+0.0116j</v>
      </c>
      <c r="AH128" s="20" t="str">
        <f t="shared" si="19"/>
        <v>7.40999999999999+0.0859559999999998j</v>
      </c>
      <c r="AI128" s="20" t="str">
        <f t="shared" si="20"/>
        <v>41.0499999999999+0.0859559999999998j</v>
      </c>
      <c r="AK128" s="20" t="str">
        <f t="shared" si="21"/>
        <v>0.819484835664555-0.00171594734553916j</v>
      </c>
      <c r="AO128" s="20">
        <f t="shared" si="22"/>
        <v>0.81948663220302453</v>
      </c>
      <c r="AP128" s="20">
        <v>58</v>
      </c>
      <c r="AR128" s="20">
        <f>Compensation!$C$16</f>
        <v>1.0874999999999999</v>
      </c>
    </row>
    <row r="129" spans="1:83" s="20" customFormat="1">
      <c r="A129" s="20">
        <f t="shared" si="0"/>
        <v>0.31</v>
      </c>
      <c r="B129" s="20">
        <f t="shared" si="1"/>
        <v>4</v>
      </c>
      <c r="C129" s="20">
        <f t="shared" si="23"/>
        <v>2.9499999999999975</v>
      </c>
      <c r="D129" s="20">
        <f t="shared" si="7"/>
        <v>8.7024999999999846</v>
      </c>
      <c r="E129" s="20">
        <f t="shared" si="8"/>
        <v>34.809999999999938</v>
      </c>
      <c r="F129" s="20">
        <f t="shared" si="9"/>
        <v>7.7024999999999846</v>
      </c>
      <c r="G129" s="20">
        <f>1</f>
        <v>1</v>
      </c>
      <c r="H129" s="20">
        <f t="shared" si="10"/>
        <v>3.6579999999999968</v>
      </c>
      <c r="I129" s="20" t="str">
        <f t="shared" si="11"/>
        <v>1+3.658j</v>
      </c>
      <c r="K129" s="20" t="str">
        <f t="shared" si="12"/>
        <v>7.70249999999998+28.1757449999999j</v>
      </c>
      <c r="M129" s="20" t="str">
        <f t="shared" si="26"/>
        <v>42.5124999999999+28.1757449999999j</v>
      </c>
      <c r="O129" s="20" t="str">
        <f t="shared" si="27"/>
        <v>0.568917618557627-0.37705798874418j</v>
      </c>
      <c r="S129" s="20">
        <f t="shared" si="13"/>
        <v>0.68252471279880245</v>
      </c>
      <c r="U129" s="20">
        <f t="shared" si="4"/>
        <v>1.2078947368421054</v>
      </c>
      <c r="V129" s="20">
        <f t="shared" si="5"/>
        <v>1.0609756097560976</v>
      </c>
      <c r="X129" s="20">
        <f t="shared" si="24"/>
        <v>1E-3</v>
      </c>
      <c r="Y129" s="20">
        <f t="shared" si="6"/>
        <v>4</v>
      </c>
      <c r="Z129" s="20">
        <f t="shared" si="25"/>
        <v>2.9499999999999975</v>
      </c>
      <c r="AA129" s="20">
        <f t="shared" si="14"/>
        <v>8.7024999999999846</v>
      </c>
      <c r="AB129" s="20">
        <f t="shared" si="15"/>
        <v>34.809999999999938</v>
      </c>
      <c r="AC129" s="20">
        <f t="shared" si="16"/>
        <v>7.7024999999999846</v>
      </c>
      <c r="AD129" s="20">
        <v>1</v>
      </c>
      <c r="AE129" s="20">
        <f t="shared" si="17"/>
        <v>1.1799999999999991E-2</v>
      </c>
      <c r="AF129" s="20" t="str">
        <f t="shared" si="18"/>
        <v>1+0.0118j</v>
      </c>
      <c r="AH129" s="20" t="str">
        <f t="shared" si="19"/>
        <v>7.70249999999998+0.0908894999999998j</v>
      </c>
      <c r="AI129" s="20" t="str">
        <f t="shared" si="20"/>
        <v>42.5124999999999+0.0908894999999998j</v>
      </c>
      <c r="AK129" s="20" t="str">
        <f t="shared" si="21"/>
        <v>0.81881425205471-0.00175058201616293j</v>
      </c>
      <c r="AO129" s="20">
        <f t="shared" si="22"/>
        <v>0.81881612337893639</v>
      </c>
      <c r="AP129" s="20">
        <v>59</v>
      </c>
      <c r="AR129" s="20">
        <f>Compensation!$C$16</f>
        <v>1.0874999999999999</v>
      </c>
    </row>
    <row r="130" spans="1:83" s="20" customFormat="1">
      <c r="A130" s="20">
        <f t="shared" si="0"/>
        <v>0.31</v>
      </c>
      <c r="B130" s="20">
        <f t="shared" si="1"/>
        <v>4</v>
      </c>
      <c r="C130" s="20">
        <f t="shared" si="23"/>
        <v>2.9999999999999973</v>
      </c>
      <c r="D130" s="20">
        <f t="shared" si="7"/>
        <v>8.999999999999984</v>
      </c>
      <c r="E130" s="20">
        <f t="shared" si="8"/>
        <v>35.999999999999936</v>
      </c>
      <c r="F130" s="20">
        <f t="shared" si="9"/>
        <v>7.999999999999984</v>
      </c>
      <c r="G130" s="20">
        <f>1</f>
        <v>1</v>
      </c>
      <c r="H130" s="20">
        <f t="shared" si="10"/>
        <v>3.7199999999999966</v>
      </c>
      <c r="I130" s="20" t="str">
        <f t="shared" si="11"/>
        <v>1+3.72j</v>
      </c>
      <c r="K130" s="20" t="str">
        <f t="shared" si="12"/>
        <v>7.99999999999998+29.7599999999999j</v>
      </c>
      <c r="M130" s="20" t="str">
        <f t="shared" si="26"/>
        <v>43.9999999999999+29.7599999999999j</v>
      </c>
      <c r="O130" s="20" t="str">
        <f t="shared" si="27"/>
        <v>0.561372152312174-0.379691710291142j</v>
      </c>
      <c r="S130" s="20">
        <f t="shared" si="13"/>
        <v>0.67772006629242965</v>
      </c>
      <c r="U130" s="20">
        <f t="shared" si="4"/>
        <v>1.2078947368421054</v>
      </c>
      <c r="V130" s="20">
        <f t="shared" si="5"/>
        <v>1.0609756097560976</v>
      </c>
      <c r="X130" s="20">
        <f t="shared" si="24"/>
        <v>1E-3</v>
      </c>
      <c r="Y130" s="20">
        <f t="shared" si="6"/>
        <v>4</v>
      </c>
      <c r="Z130" s="20">
        <f t="shared" si="25"/>
        <v>2.9999999999999973</v>
      </c>
      <c r="AA130" s="20">
        <f t="shared" si="14"/>
        <v>8.999999999999984</v>
      </c>
      <c r="AB130" s="20">
        <f t="shared" si="15"/>
        <v>35.999999999999936</v>
      </c>
      <c r="AC130" s="20">
        <f t="shared" si="16"/>
        <v>7.999999999999984</v>
      </c>
      <c r="AD130" s="20">
        <v>1</v>
      </c>
      <c r="AE130" s="20">
        <f t="shared" si="17"/>
        <v>1.199999999999999E-2</v>
      </c>
      <c r="AF130" s="20" t="str">
        <f t="shared" si="18"/>
        <v>1+0.012j</v>
      </c>
      <c r="AH130" s="20" t="str">
        <f t="shared" si="19"/>
        <v>7.99999999999998+0.0959999999999998j</v>
      </c>
      <c r="AI130" s="20" t="str">
        <f t="shared" si="20"/>
        <v>43.9999999999999+0.0959999999999998j</v>
      </c>
      <c r="AK130" s="20" t="str">
        <f t="shared" si="21"/>
        <v>0.818177923384431-0.0017851154692024j</v>
      </c>
      <c r="AO130" s="20">
        <f t="shared" si="22"/>
        <v>0.81817987078080712</v>
      </c>
      <c r="AP130" s="20">
        <v>60</v>
      </c>
      <c r="AR130" s="20">
        <f>Compensation!$C$16</f>
        <v>1.0874999999999999</v>
      </c>
    </row>
    <row r="131" spans="1:83" s="20" customFormat="1">
      <c r="A131" s="20">
        <f t="shared" si="0"/>
        <v>0.31</v>
      </c>
      <c r="B131" s="20">
        <f t="shared" si="1"/>
        <v>4</v>
      </c>
      <c r="C131" s="20">
        <f t="shared" si="23"/>
        <v>3.0499999999999972</v>
      </c>
      <c r="D131" s="20">
        <f t="shared" si="7"/>
        <v>9.3024999999999824</v>
      </c>
      <c r="E131" s="20">
        <f t="shared" si="8"/>
        <v>37.20999999999993</v>
      </c>
      <c r="F131" s="20">
        <f t="shared" si="9"/>
        <v>8.3024999999999824</v>
      </c>
      <c r="G131" s="20">
        <f>1</f>
        <v>1</v>
      </c>
      <c r="H131" s="20">
        <f t="shared" si="10"/>
        <v>3.7819999999999965</v>
      </c>
      <c r="I131" s="20" t="str">
        <f t="shared" si="11"/>
        <v>1+3.782j</v>
      </c>
      <c r="K131" s="20" t="str">
        <f t="shared" si="12"/>
        <v>8.30249999999998+31.4000549999999j</v>
      </c>
      <c r="M131" s="20" t="str">
        <f t="shared" si="26"/>
        <v>45.5124999999999+31.4000549999999j</v>
      </c>
      <c r="O131" s="20" t="str">
        <f t="shared" si="27"/>
        <v>0.553917448120588-0.38215958992466j</v>
      </c>
      <c r="S131" s="20">
        <f t="shared" si="13"/>
        <v>0.67295653017398427</v>
      </c>
      <c r="U131" s="20">
        <f t="shared" si="4"/>
        <v>1.2078947368421054</v>
      </c>
      <c r="V131" s="20">
        <f t="shared" si="5"/>
        <v>1.0609756097560976</v>
      </c>
      <c r="X131" s="20">
        <f t="shared" si="24"/>
        <v>1E-3</v>
      </c>
      <c r="Y131" s="20">
        <f t="shared" si="6"/>
        <v>4</v>
      </c>
      <c r="Z131" s="20">
        <f t="shared" si="25"/>
        <v>3.0499999999999972</v>
      </c>
      <c r="AA131" s="20">
        <f t="shared" si="14"/>
        <v>9.3024999999999824</v>
      </c>
      <c r="AB131" s="20">
        <f t="shared" si="15"/>
        <v>37.20999999999993</v>
      </c>
      <c r="AC131" s="20">
        <f t="shared" si="16"/>
        <v>8.3024999999999824</v>
      </c>
      <c r="AD131" s="20">
        <v>1</v>
      </c>
      <c r="AE131" s="20">
        <f t="shared" si="17"/>
        <v>1.2199999999999989E-2</v>
      </c>
      <c r="AF131" s="20" t="str">
        <f t="shared" si="18"/>
        <v>1+0.0122j</v>
      </c>
      <c r="AH131" s="20" t="str">
        <f t="shared" si="19"/>
        <v>8.30249999999998+0.1012905j</v>
      </c>
      <c r="AI131" s="20" t="str">
        <f t="shared" si="20"/>
        <v>45.5124999999999+0.1012905j</v>
      </c>
      <c r="AK131" s="20" t="str">
        <f t="shared" si="21"/>
        <v>0.817573539060864-0.00181955358545992j</v>
      </c>
      <c r="AO131" s="20">
        <f t="shared" si="22"/>
        <v>0.81757556381520891</v>
      </c>
      <c r="AP131" s="20">
        <v>61</v>
      </c>
      <c r="AR131" s="20">
        <f>Compensation!$C$16</f>
        <v>1.0874999999999999</v>
      </c>
    </row>
    <row r="132" spans="1:83" s="20" customFormat="1">
      <c r="A132" s="20">
        <f t="shared" si="0"/>
        <v>0.31</v>
      </c>
      <c r="B132" s="20">
        <f t="shared" si="1"/>
        <v>4</v>
      </c>
      <c r="C132" s="20">
        <f t="shared" si="23"/>
        <v>3.099999999999997</v>
      </c>
      <c r="D132" s="20">
        <f t="shared" si="7"/>
        <v>9.6099999999999817</v>
      </c>
      <c r="E132" s="20">
        <f t="shared" si="8"/>
        <v>38.439999999999927</v>
      </c>
      <c r="F132" s="20">
        <f t="shared" si="9"/>
        <v>8.6099999999999817</v>
      </c>
      <c r="G132" s="20">
        <f>1</f>
        <v>1</v>
      </c>
      <c r="H132" s="20">
        <f t="shared" si="10"/>
        <v>3.8439999999999963</v>
      </c>
      <c r="I132" s="20" t="str">
        <f t="shared" si="11"/>
        <v>1+3.844j</v>
      </c>
      <c r="K132" s="20" t="str">
        <f t="shared" si="12"/>
        <v>8.60999999999998+33.0968399999999j</v>
      </c>
      <c r="M132" s="20" t="str">
        <f t="shared" si="26"/>
        <v>47.0499999999999+33.0968399999999j</v>
      </c>
      <c r="O132" s="20" t="str">
        <f t="shared" si="27"/>
        <v>0.546553499907334-0.384467454577535j</v>
      </c>
      <c r="S132" s="20">
        <f t="shared" si="13"/>
        <v>0.66823345612913243</v>
      </c>
      <c r="U132" s="20">
        <f t="shared" si="4"/>
        <v>1.2078947368421054</v>
      </c>
      <c r="V132" s="20">
        <f t="shared" si="5"/>
        <v>1.0609756097560976</v>
      </c>
      <c r="X132" s="20">
        <f t="shared" si="24"/>
        <v>1E-3</v>
      </c>
      <c r="Y132" s="20">
        <f t="shared" si="6"/>
        <v>4</v>
      </c>
      <c r="Z132" s="20">
        <f t="shared" si="25"/>
        <v>3.099999999999997</v>
      </c>
      <c r="AA132" s="20">
        <f t="shared" si="14"/>
        <v>9.6099999999999817</v>
      </c>
      <c r="AB132" s="20">
        <f t="shared" si="15"/>
        <v>38.439999999999927</v>
      </c>
      <c r="AC132" s="20">
        <f t="shared" si="16"/>
        <v>8.6099999999999817</v>
      </c>
      <c r="AD132" s="20">
        <v>1</v>
      </c>
      <c r="AE132" s="20">
        <f t="shared" si="17"/>
        <v>1.2399999999999987E-2</v>
      </c>
      <c r="AF132" s="20" t="str">
        <f t="shared" si="18"/>
        <v>1+0.0124j</v>
      </c>
      <c r="AH132" s="20" t="str">
        <f t="shared" si="19"/>
        <v>8.60999999999998+0.106764j</v>
      </c>
      <c r="AI132" s="20" t="str">
        <f t="shared" si="20"/>
        <v>47.0499999999999+0.106764j</v>
      </c>
      <c r="AK132" s="20" t="str">
        <f t="shared" si="21"/>
        <v>0.816998981297115-0.00185390179041882j</v>
      </c>
      <c r="AO132" s="20">
        <f t="shared" si="22"/>
        <v>0.8170010846947342</v>
      </c>
      <c r="AP132" s="20">
        <v>62</v>
      </c>
      <c r="AR132" s="20">
        <f>Compensation!$C$16</f>
        <v>1.0874999999999999</v>
      </c>
    </row>
    <row r="133" spans="1:83" s="20" customFormat="1">
      <c r="A133" s="20">
        <f t="shared" si="0"/>
        <v>0.31</v>
      </c>
      <c r="B133" s="20">
        <f t="shared" si="1"/>
        <v>4</v>
      </c>
      <c r="C133" s="20">
        <f t="shared" si="23"/>
        <v>3.1499999999999968</v>
      </c>
      <c r="D133" s="20">
        <f t="shared" si="7"/>
        <v>9.9224999999999799</v>
      </c>
      <c r="E133" s="20">
        <f t="shared" si="8"/>
        <v>39.68999999999992</v>
      </c>
      <c r="F133" s="20">
        <f t="shared" si="9"/>
        <v>8.9224999999999799</v>
      </c>
      <c r="G133" s="20">
        <f>1</f>
        <v>1</v>
      </c>
      <c r="H133" s="20">
        <f t="shared" si="10"/>
        <v>3.9059999999999961</v>
      </c>
      <c r="I133" s="20" t="str">
        <f t="shared" si="11"/>
        <v>1+3.906j</v>
      </c>
      <c r="K133" s="20" t="str">
        <f t="shared" si="12"/>
        <v>8.92249999999998+34.8512849999999j</v>
      </c>
      <c r="M133" s="20" t="str">
        <f t="shared" si="26"/>
        <v>48.6124999999999+34.8512849999999j</v>
      </c>
      <c r="O133" s="20" t="str">
        <f t="shared" si="27"/>
        <v>0.539280288363562-0.386620951908268j</v>
      </c>
      <c r="S133" s="20">
        <f t="shared" si="13"/>
        <v>0.66355029189349468</v>
      </c>
      <c r="U133" s="20">
        <f t="shared" si="4"/>
        <v>1.2078947368421054</v>
      </c>
      <c r="V133" s="20">
        <f t="shared" si="5"/>
        <v>1.0609756097560976</v>
      </c>
      <c r="X133" s="20">
        <f t="shared" si="24"/>
        <v>1E-3</v>
      </c>
      <c r="Y133" s="20">
        <f t="shared" si="6"/>
        <v>4</v>
      </c>
      <c r="Z133" s="20">
        <f t="shared" si="25"/>
        <v>3.1499999999999968</v>
      </c>
      <c r="AA133" s="20">
        <f t="shared" si="14"/>
        <v>9.9224999999999799</v>
      </c>
      <c r="AB133" s="20">
        <f t="shared" si="15"/>
        <v>39.68999999999992</v>
      </c>
      <c r="AC133" s="20">
        <f t="shared" si="16"/>
        <v>8.9224999999999799</v>
      </c>
      <c r="AD133" s="20">
        <v>1</v>
      </c>
      <c r="AE133" s="20">
        <f t="shared" si="17"/>
        <v>1.2599999999999988E-2</v>
      </c>
      <c r="AF133" s="20" t="str">
        <f t="shared" si="18"/>
        <v>1+0.0126j</v>
      </c>
      <c r="AH133" s="20" t="str">
        <f t="shared" si="19"/>
        <v>8.92249999999998+0.1124235j</v>
      </c>
      <c r="AI133" s="20" t="str">
        <f t="shared" si="20"/>
        <v>48.6124999999999+0.1124235j</v>
      </c>
      <c r="AK133" s="20" t="str">
        <f t="shared" si="21"/>
        <v>0.816452306009177-0.00188816509796087j</v>
      </c>
      <c r="AO133" s="20">
        <f t="shared" si="22"/>
        <v>0.81645448933491693</v>
      </c>
      <c r="AP133" s="20">
        <v>63</v>
      </c>
      <c r="AR133" s="20">
        <f>Compensation!$C$16</f>
        <v>1.0874999999999999</v>
      </c>
    </row>
    <row r="134" spans="1:83" s="20" customFormat="1">
      <c r="A134" s="20">
        <f t="shared" si="0"/>
        <v>0.31</v>
      </c>
      <c r="B134" s="20">
        <f t="shared" si="1"/>
        <v>4</v>
      </c>
      <c r="C134" s="20">
        <f t="shared" si="23"/>
        <v>3.1999999999999966</v>
      </c>
      <c r="D134" s="20">
        <f t="shared" si="7"/>
        <v>10.239999999999979</v>
      </c>
      <c r="E134" s="20">
        <f t="shared" si="8"/>
        <v>40.959999999999916</v>
      </c>
      <c r="F134" s="20">
        <f t="shared" si="9"/>
        <v>9.2399999999999789</v>
      </c>
      <c r="G134" s="20">
        <f>1</f>
        <v>1</v>
      </c>
      <c r="H134" s="20">
        <f t="shared" si="10"/>
        <v>3.967999999999996</v>
      </c>
      <c r="I134" s="20" t="str">
        <f t="shared" si="11"/>
        <v>1+3.968j</v>
      </c>
      <c r="K134" s="20" t="str">
        <f t="shared" si="12"/>
        <v>9.23999999999998+36.6643199999999j</v>
      </c>
      <c r="M134" s="20" t="str">
        <f t="shared" ref="M134:M141" si="28">IMSUM(K134,E134)</f>
        <v>50.1999999999999+36.6643199999999j</v>
      </c>
      <c r="O134" s="20" t="str">
        <f t="shared" ref="O134:O141" si="29">IMDIV(E134,M134)</f>
        <v>0.532097772612435-0.388625557895409j</v>
      </c>
      <c r="S134" s="20">
        <f t="shared" si="13"/>
        <v>0.65890656687320437</v>
      </c>
      <c r="U134" s="20">
        <f t="shared" si="4"/>
        <v>1.2078947368421054</v>
      </c>
      <c r="V134" s="20">
        <f t="shared" si="5"/>
        <v>1.0609756097560976</v>
      </c>
      <c r="X134" s="20">
        <f t="shared" si="24"/>
        <v>1E-3</v>
      </c>
      <c r="Y134" s="20">
        <f t="shared" si="6"/>
        <v>4</v>
      </c>
      <c r="Z134" s="20">
        <f t="shared" si="25"/>
        <v>3.1999999999999966</v>
      </c>
      <c r="AA134" s="20">
        <f t="shared" si="14"/>
        <v>10.239999999999979</v>
      </c>
      <c r="AB134" s="20">
        <f t="shared" si="15"/>
        <v>40.959999999999916</v>
      </c>
      <c r="AC134" s="20">
        <f t="shared" si="16"/>
        <v>9.2399999999999789</v>
      </c>
      <c r="AD134" s="20">
        <v>1</v>
      </c>
      <c r="AE134" s="20">
        <f t="shared" si="17"/>
        <v>1.2799999999999987E-2</v>
      </c>
      <c r="AF134" s="20" t="str">
        <f t="shared" si="18"/>
        <v>1+0.0128j</v>
      </c>
      <c r="AH134" s="20" t="str">
        <f t="shared" si="19"/>
        <v>9.23999999999998+0.118272j</v>
      </c>
      <c r="AI134" s="20" t="str">
        <f t="shared" si="20"/>
        <v>50.1999999999999+0.118272j</v>
      </c>
      <c r="AK134" s="20" t="str">
        <f t="shared" si="21"/>
        <v>0.815931725897205-0.00192234814910985j</v>
      </c>
      <c r="AO134" s="20">
        <f t="shared" si="22"/>
        <v>0.81593399043549963</v>
      </c>
      <c r="AP134" s="20">
        <v>64</v>
      </c>
      <c r="AR134" s="20">
        <f>Compensation!$C$16</f>
        <v>1.0874999999999999</v>
      </c>
    </row>
    <row r="135" spans="1:83" s="20" customFormat="1">
      <c r="A135" s="20">
        <f t="shared" si="0"/>
        <v>0.31</v>
      </c>
      <c r="B135" s="20">
        <f t="shared" si="1"/>
        <v>4</v>
      </c>
      <c r="C135" s="20">
        <f t="shared" si="23"/>
        <v>3.2499999999999964</v>
      </c>
      <c r="D135" s="20">
        <f t="shared" ref="D135:D141" si="30">C135^2</f>
        <v>10.562499999999977</v>
      </c>
      <c r="E135" s="20">
        <f t="shared" ref="E135:E141" si="31">B135*D135</f>
        <v>42.249999999999908</v>
      </c>
      <c r="F135" s="20">
        <f t="shared" ref="F135:F141" si="32">C135^2-1</f>
        <v>9.5624999999999769</v>
      </c>
      <c r="G135" s="20">
        <f>1</f>
        <v>1</v>
      </c>
      <c r="H135" s="20">
        <f t="shared" ref="H135:H141" si="33">C135*B135*A135</f>
        <v>4.0299999999999958</v>
      </c>
      <c r="I135" s="20" t="str">
        <f t="shared" ref="I135:I141" si="34">COMPLEX(G135,H135,"j")</f>
        <v>1+4.03j</v>
      </c>
      <c r="K135" s="20" t="str">
        <f t="shared" ref="K135:K141" si="35">IMPRODUCT(I135,F135)</f>
        <v>9.56249999999998+38.5368749999999j</v>
      </c>
      <c r="M135" s="20" t="str">
        <f t="shared" si="28"/>
        <v>51.8124999999999+38.5368749999999j</v>
      </c>
      <c r="O135" s="20" t="str">
        <f t="shared" si="29"/>
        <v>0.52500588355345-0.390486583522583j</v>
      </c>
      <c r="S135" s="20">
        <f t="shared" ref="S135:S141" si="36">IMABS(O135)</f>
        <v>0.65430187962199682</v>
      </c>
      <c r="U135" s="20">
        <f t="shared" si="4"/>
        <v>1.2078947368421054</v>
      </c>
      <c r="V135" s="20">
        <f t="shared" si="5"/>
        <v>1.0609756097560976</v>
      </c>
      <c r="X135" s="20">
        <f t="shared" si="24"/>
        <v>1E-3</v>
      </c>
      <c r="Y135" s="20">
        <f t="shared" si="6"/>
        <v>4</v>
      </c>
      <c r="Z135" s="20">
        <f t="shared" si="25"/>
        <v>3.2499999999999964</v>
      </c>
      <c r="AA135" s="20">
        <f t="shared" ref="AA135:AA141" si="37">Z135^2</f>
        <v>10.562499999999977</v>
      </c>
      <c r="AB135" s="20">
        <f t="shared" ref="AB135:AB141" si="38">Y135*AA135</f>
        <v>42.249999999999908</v>
      </c>
      <c r="AC135" s="20">
        <f t="shared" ref="AC135:AC141" si="39">Z135^2-1</f>
        <v>9.5624999999999769</v>
      </c>
      <c r="AD135" s="20">
        <v>1</v>
      </c>
      <c r="AE135" s="20">
        <f t="shared" ref="AE135:AE141" si="40">Z135*Y135*X135</f>
        <v>1.2999999999999986E-2</v>
      </c>
      <c r="AF135" s="20" t="str">
        <f t="shared" ref="AF135:AF141" si="41">COMPLEX(AD135,AE135,"j")</f>
        <v>1+0.013j</v>
      </c>
      <c r="AH135" s="20" t="str">
        <f t="shared" ref="AH135:AH141" si="42">IMPRODUCT(AF135,AC135)</f>
        <v>9.56249999999998+0.1243125j</v>
      </c>
      <c r="AI135" s="20" t="str">
        <f t="shared" ref="AI135:AI141" si="43">IMSUM(AH135,AB135)</f>
        <v>51.8124999999999+0.1243125j</v>
      </c>
      <c r="AK135" s="20" t="str">
        <f t="shared" ref="AK135:AK141" si="44">IMDIV(AB135,AI135)</f>
        <v>0.815435595428847-0.00195645524645112j</v>
      </c>
      <c r="AO135" s="20">
        <f t="shared" ref="AO135:AO141" si="45">IMABS(AK135)</f>
        <v>0.81543794246375945</v>
      </c>
      <c r="AP135" s="20">
        <v>65</v>
      </c>
      <c r="AR135" s="20">
        <f>Compensation!$C$16</f>
        <v>1.0874999999999999</v>
      </c>
    </row>
    <row r="136" spans="1:83" s="20" customFormat="1">
      <c r="A136" s="20">
        <f t="shared" si="0"/>
        <v>0.31</v>
      </c>
      <c r="B136" s="20">
        <f t="shared" si="1"/>
        <v>4</v>
      </c>
      <c r="C136" s="20">
        <f t="shared" ref="C136:C141" si="46">C135+0.05</f>
        <v>3.2999999999999963</v>
      </c>
      <c r="D136" s="20">
        <f t="shared" si="30"/>
        <v>10.889999999999976</v>
      </c>
      <c r="E136" s="20">
        <f t="shared" si="31"/>
        <v>43.559999999999903</v>
      </c>
      <c r="F136" s="20">
        <f t="shared" si="32"/>
        <v>9.8899999999999757</v>
      </c>
      <c r="G136" s="20">
        <f>1</f>
        <v>1</v>
      </c>
      <c r="H136" s="20">
        <f t="shared" si="33"/>
        <v>4.0919999999999952</v>
      </c>
      <c r="I136" s="20" t="str">
        <f t="shared" si="34"/>
        <v>1+4.092j</v>
      </c>
      <c r="K136" s="20" t="str">
        <f t="shared" si="35"/>
        <v>9.88999999999998+40.4698799999999j</v>
      </c>
      <c r="M136" s="20" t="str">
        <f t="shared" si="28"/>
        <v>53.4499999999999+40.4698799999999j</v>
      </c>
      <c r="O136" s="20" t="str">
        <f t="shared" si="29"/>
        <v>0.518004518646649-0.392209180712584j</v>
      </c>
      <c r="S136" s="20">
        <f t="shared" si="36"/>
        <v>0.64973588693682516</v>
      </c>
      <c r="U136" s="20">
        <f t="shared" si="4"/>
        <v>1.2078947368421054</v>
      </c>
      <c r="V136" s="20">
        <f t="shared" si="5"/>
        <v>1.0609756097560976</v>
      </c>
      <c r="X136" s="20">
        <f t="shared" ref="X136:X141" si="47">X135</f>
        <v>1E-3</v>
      </c>
      <c r="Y136" s="20">
        <f t="shared" si="6"/>
        <v>4</v>
      </c>
      <c r="Z136" s="20">
        <f t="shared" ref="Z136:Z141" si="48">Z135+0.05</f>
        <v>3.2999999999999963</v>
      </c>
      <c r="AA136" s="20">
        <f t="shared" si="37"/>
        <v>10.889999999999976</v>
      </c>
      <c r="AB136" s="20">
        <f t="shared" si="38"/>
        <v>43.559999999999903</v>
      </c>
      <c r="AC136" s="20">
        <f t="shared" si="39"/>
        <v>9.8899999999999757</v>
      </c>
      <c r="AD136" s="20">
        <v>1</v>
      </c>
      <c r="AE136" s="20">
        <f t="shared" si="40"/>
        <v>1.3199999999999986E-2</v>
      </c>
      <c r="AF136" s="20" t="str">
        <f t="shared" si="41"/>
        <v>1+0.0132j</v>
      </c>
      <c r="AH136" s="20" t="str">
        <f t="shared" si="42"/>
        <v>9.88999999999998+0.130548j</v>
      </c>
      <c r="AI136" s="20" t="str">
        <f t="shared" si="43"/>
        <v>53.4499999999999+0.130548j</v>
      </c>
      <c r="AK136" s="20" t="str">
        <f t="shared" si="44"/>
        <v>0.814962397482904-0.00199049038478201j</v>
      </c>
      <c r="AO136" s="20">
        <f t="shared" si="45"/>
        <v>0.8149648282981633</v>
      </c>
      <c r="AP136" s="20">
        <v>66</v>
      </c>
      <c r="AR136" s="20">
        <f>Compensation!$C$16</f>
        <v>1.0874999999999999</v>
      </c>
    </row>
    <row r="137" spans="1:83" s="20" customFormat="1">
      <c r="A137" s="20">
        <f t="shared" si="0"/>
        <v>0.31</v>
      </c>
      <c r="B137" s="20">
        <f t="shared" si="1"/>
        <v>4</v>
      </c>
      <c r="C137" s="20">
        <f t="shared" si="46"/>
        <v>3.3499999999999961</v>
      </c>
      <c r="D137" s="20">
        <f t="shared" si="30"/>
        <v>11.222499999999973</v>
      </c>
      <c r="E137" s="20">
        <f t="shared" si="31"/>
        <v>44.889999999999894</v>
      </c>
      <c r="F137" s="20">
        <f t="shared" si="32"/>
        <v>10.222499999999973</v>
      </c>
      <c r="G137" s="20">
        <f>1</f>
        <v>1</v>
      </c>
      <c r="H137" s="20">
        <f t="shared" si="33"/>
        <v>4.1539999999999955</v>
      </c>
      <c r="I137" s="20" t="str">
        <f t="shared" si="34"/>
        <v>1+4.154j</v>
      </c>
      <c r="K137" s="20" t="str">
        <f t="shared" si="35"/>
        <v>10.2225+42.4642649999999j</v>
      </c>
      <c r="M137" s="20" t="str">
        <f t="shared" si="28"/>
        <v>55.1124999999999+42.4642649999999j</v>
      </c>
      <c r="O137" s="20" t="str">
        <f t="shared" si="29"/>
        <v>0.51109353792977-0.393798347642319j</v>
      </c>
      <c r="S137" s="20">
        <f t="shared" si="36"/>
        <v>0.64520829436654792</v>
      </c>
      <c r="U137" s="20">
        <f t="shared" si="4"/>
        <v>1.2078947368421054</v>
      </c>
      <c r="V137" s="20">
        <f t="shared" si="5"/>
        <v>1.0609756097560976</v>
      </c>
      <c r="X137" s="20">
        <f t="shared" si="47"/>
        <v>1E-3</v>
      </c>
      <c r="Y137" s="20">
        <f t="shared" si="6"/>
        <v>4</v>
      </c>
      <c r="Z137" s="20">
        <f t="shared" si="48"/>
        <v>3.3499999999999961</v>
      </c>
      <c r="AA137" s="20">
        <f t="shared" si="37"/>
        <v>11.222499999999973</v>
      </c>
      <c r="AB137" s="20">
        <f t="shared" si="38"/>
        <v>44.889999999999894</v>
      </c>
      <c r="AC137" s="20">
        <f t="shared" si="39"/>
        <v>10.222499999999973</v>
      </c>
      <c r="AD137" s="20">
        <v>1</v>
      </c>
      <c r="AE137" s="20">
        <f t="shared" si="40"/>
        <v>1.3399999999999985E-2</v>
      </c>
      <c r="AF137" s="20" t="str">
        <f t="shared" si="41"/>
        <v>1+0.0134j</v>
      </c>
      <c r="AH137" s="20" t="str">
        <f t="shared" si="42"/>
        <v>10.2225+0.1369815j</v>
      </c>
      <c r="AI137" s="20" t="str">
        <f t="shared" si="43"/>
        <v>55.1124999999999+0.1369815j</v>
      </c>
      <c r="AK137" s="20" t="str">
        <f t="shared" si="44"/>
        <v>0.814510731445775-0.00202445727846749j</v>
      </c>
      <c r="AO137" s="20">
        <f t="shared" si="45"/>
        <v>0.8145132473248079</v>
      </c>
      <c r="AP137" s="20">
        <v>67</v>
      </c>
      <c r="AR137" s="20">
        <f>Compensation!$C$16</f>
        <v>1.0874999999999999</v>
      </c>
    </row>
    <row r="138" spans="1:83" s="20" customFormat="1">
      <c r="A138" s="20">
        <f t="shared" si="0"/>
        <v>0.31</v>
      </c>
      <c r="B138" s="20">
        <f t="shared" si="1"/>
        <v>4</v>
      </c>
      <c r="C138" s="20">
        <f t="shared" si="46"/>
        <v>3.3999999999999959</v>
      </c>
      <c r="D138" s="20">
        <f t="shared" si="30"/>
        <v>11.559999999999972</v>
      </c>
      <c r="E138" s="20">
        <f t="shared" si="31"/>
        <v>46.239999999999888</v>
      </c>
      <c r="F138" s="20">
        <f t="shared" si="32"/>
        <v>10.559999999999972</v>
      </c>
      <c r="G138" s="20">
        <f>1</f>
        <v>1</v>
      </c>
      <c r="H138" s="20">
        <f t="shared" si="33"/>
        <v>4.2159999999999949</v>
      </c>
      <c r="I138" s="20" t="str">
        <f t="shared" si="34"/>
        <v>1+4.21599999999999j</v>
      </c>
      <c r="K138" s="20" t="str">
        <f t="shared" si="35"/>
        <v>10.56+44.5209599999998j</v>
      </c>
      <c r="M138" s="20" t="str">
        <f t="shared" si="28"/>
        <v>56.7999999999999+44.5209599999998j</v>
      </c>
      <c r="O138" s="20" t="str">
        <f t="shared" si="29"/>
        <v>0.504272761089072-0.39525893354817j</v>
      </c>
      <c r="S138" s="20">
        <f t="shared" si="36"/>
        <v>0.64071884795597589</v>
      </c>
      <c r="U138" s="20">
        <f t="shared" si="4"/>
        <v>1.2078947368421054</v>
      </c>
      <c r="V138" s="20">
        <f t="shared" si="5"/>
        <v>1.0609756097560976</v>
      </c>
      <c r="X138" s="20">
        <f t="shared" si="47"/>
        <v>1E-3</v>
      </c>
      <c r="Y138" s="20">
        <f t="shared" si="6"/>
        <v>4</v>
      </c>
      <c r="Z138" s="20">
        <f t="shared" si="48"/>
        <v>3.3999999999999959</v>
      </c>
      <c r="AA138" s="20">
        <f t="shared" si="37"/>
        <v>11.559999999999972</v>
      </c>
      <c r="AB138" s="20">
        <f t="shared" si="38"/>
        <v>46.239999999999888</v>
      </c>
      <c r="AC138" s="20">
        <f t="shared" si="39"/>
        <v>10.559999999999972</v>
      </c>
      <c r="AD138" s="20">
        <v>1</v>
      </c>
      <c r="AE138" s="20">
        <f t="shared" si="40"/>
        <v>1.3599999999999984E-2</v>
      </c>
      <c r="AF138" s="20" t="str">
        <f t="shared" si="41"/>
        <v>1+0.0136j</v>
      </c>
      <c r="AH138" s="20" t="str">
        <f t="shared" si="42"/>
        <v>10.56+0.143616j</v>
      </c>
      <c r="AI138" s="20" t="str">
        <f t="shared" si="43"/>
        <v>56.7999999999999+0.143616j</v>
      </c>
      <c r="AK138" s="20" t="str">
        <f t="shared" si="44"/>
        <v>0.814079302582014-0.00205835938590878j</v>
      </c>
      <c r="AO138" s="20">
        <f t="shared" si="45"/>
        <v>0.81408190480797438</v>
      </c>
      <c r="AP138" s="20">
        <v>68</v>
      </c>
      <c r="AR138" s="20">
        <f>Compensation!$C$16</f>
        <v>1.0874999999999999</v>
      </c>
    </row>
    <row r="139" spans="1:83" s="20" customFormat="1">
      <c r="A139" s="20">
        <f t="shared" si="0"/>
        <v>0.31</v>
      </c>
      <c r="B139" s="20">
        <f t="shared" si="1"/>
        <v>4</v>
      </c>
      <c r="C139" s="20">
        <f t="shared" si="46"/>
        <v>3.4499999999999957</v>
      </c>
      <c r="D139" s="20">
        <f t="shared" si="30"/>
        <v>11.902499999999971</v>
      </c>
      <c r="E139" s="20">
        <f t="shared" si="31"/>
        <v>47.609999999999886</v>
      </c>
      <c r="F139" s="20">
        <f t="shared" si="32"/>
        <v>10.902499999999971</v>
      </c>
      <c r="G139" s="20">
        <f>1</f>
        <v>1</v>
      </c>
      <c r="H139" s="20">
        <f t="shared" si="33"/>
        <v>4.2779999999999943</v>
      </c>
      <c r="I139" s="20" t="str">
        <f t="shared" si="34"/>
        <v>1+4.27799999999999j</v>
      </c>
      <c r="K139" s="20" t="str">
        <f t="shared" si="35"/>
        <v>10.9025+46.6408949999998j</v>
      </c>
      <c r="M139" s="20" t="str">
        <f t="shared" si="28"/>
        <v>58.5124999999999+46.6408949999998j</v>
      </c>
      <c r="O139" s="20" t="str">
        <f t="shared" si="29"/>
        <v>0.497541965428271-0.396595643112729j</v>
      </c>
      <c r="S139" s="20">
        <f t="shared" si="36"/>
        <v>0.63626732707111866</v>
      </c>
      <c r="U139" s="20">
        <f t="shared" si="4"/>
        <v>1.2078947368421054</v>
      </c>
      <c r="V139" s="20">
        <f t="shared" si="5"/>
        <v>1.0609756097560976</v>
      </c>
      <c r="X139" s="20">
        <f t="shared" si="47"/>
        <v>1E-3</v>
      </c>
      <c r="Y139" s="20">
        <f t="shared" si="6"/>
        <v>4</v>
      </c>
      <c r="Z139" s="20">
        <f t="shared" si="48"/>
        <v>3.4499999999999957</v>
      </c>
      <c r="AA139" s="20">
        <f t="shared" si="37"/>
        <v>11.902499999999971</v>
      </c>
      <c r="AB139" s="20">
        <f t="shared" si="38"/>
        <v>47.609999999999886</v>
      </c>
      <c r="AC139" s="20">
        <f t="shared" si="39"/>
        <v>10.902499999999971</v>
      </c>
      <c r="AD139" s="20">
        <v>1</v>
      </c>
      <c r="AE139" s="20">
        <f t="shared" si="40"/>
        <v>1.3799999999999982E-2</v>
      </c>
      <c r="AF139" s="20" t="str">
        <f t="shared" si="41"/>
        <v>1+0.0138j</v>
      </c>
      <c r="AH139" s="20" t="str">
        <f t="shared" si="42"/>
        <v>10.9025+0.1504545j</v>
      </c>
      <c r="AI139" s="20" t="str">
        <f t="shared" si="43"/>
        <v>58.5124999999999+0.1504545j</v>
      </c>
      <c r="AK139" s="20" t="str">
        <f t="shared" si="44"/>
        <v>0.813666912524766-0.00209219993147546j</v>
      </c>
      <c r="AO139" s="20">
        <f t="shared" si="45"/>
        <v>0.81366960238055996</v>
      </c>
      <c r="AP139" s="20">
        <v>69</v>
      </c>
      <c r="AR139" s="20">
        <f>Compensation!$C$16</f>
        <v>1.0874999999999999</v>
      </c>
    </row>
    <row r="140" spans="1:83" s="20" customFormat="1">
      <c r="A140" s="20">
        <f t="shared" si="0"/>
        <v>0.31</v>
      </c>
      <c r="B140" s="20">
        <f t="shared" si="1"/>
        <v>4</v>
      </c>
      <c r="C140" s="20">
        <f t="shared" si="46"/>
        <v>3.4999999999999956</v>
      </c>
      <c r="D140" s="20">
        <f t="shared" si="30"/>
        <v>12.249999999999968</v>
      </c>
      <c r="E140" s="20">
        <f t="shared" si="31"/>
        <v>48.999999999999872</v>
      </c>
      <c r="F140" s="20">
        <f t="shared" si="32"/>
        <v>11.249999999999968</v>
      </c>
      <c r="G140" s="20">
        <f>1</f>
        <v>1</v>
      </c>
      <c r="H140" s="20">
        <f t="shared" si="33"/>
        <v>4.3399999999999945</v>
      </c>
      <c r="I140" s="20" t="str">
        <f t="shared" si="34"/>
        <v>1+4.33999999999999j</v>
      </c>
      <c r="K140" s="20" t="str">
        <f t="shared" si="35"/>
        <v>11.25+48.8249999999997j</v>
      </c>
      <c r="M140" s="20" t="str">
        <f t="shared" si="28"/>
        <v>60.2499999999999+48.8249999999997j</v>
      </c>
      <c r="O140" s="20" t="str">
        <f t="shared" si="29"/>
        <v>0.490900884600569-0.39781304050826j</v>
      </c>
      <c r="S140" s="20">
        <f t="shared" si="36"/>
        <v>0.63185353817166179</v>
      </c>
      <c r="U140" s="20">
        <f t="shared" si="4"/>
        <v>1.2078947368421054</v>
      </c>
      <c r="V140" s="20">
        <f t="shared" si="5"/>
        <v>1.0609756097560976</v>
      </c>
      <c r="X140" s="20">
        <f t="shared" si="47"/>
        <v>1E-3</v>
      </c>
      <c r="Y140" s="20">
        <f t="shared" si="6"/>
        <v>4</v>
      </c>
      <c r="Z140" s="20">
        <f t="shared" si="48"/>
        <v>3.4999999999999956</v>
      </c>
      <c r="AA140" s="20">
        <f t="shared" si="37"/>
        <v>12.249999999999968</v>
      </c>
      <c r="AB140" s="20">
        <f t="shared" si="38"/>
        <v>48.999999999999872</v>
      </c>
      <c r="AC140" s="20">
        <f t="shared" si="39"/>
        <v>11.249999999999968</v>
      </c>
      <c r="AD140" s="20">
        <v>1</v>
      </c>
      <c r="AE140" s="20">
        <f t="shared" si="40"/>
        <v>1.3999999999999983E-2</v>
      </c>
      <c r="AF140" s="20" t="str">
        <f t="shared" si="41"/>
        <v>1+0.014j</v>
      </c>
      <c r="AH140" s="20" t="str">
        <f t="shared" si="42"/>
        <v>11.25+0.1575j</v>
      </c>
      <c r="AI140" s="20" t="str">
        <f t="shared" si="43"/>
        <v>60.2499999999999+0.1575j</v>
      </c>
      <c r="AK140" s="20" t="str">
        <f t="shared" si="44"/>
        <v>0.813272450752643-0.00212598192520401j</v>
      </c>
      <c r="AO140" s="20">
        <f t="shared" si="45"/>
        <v>0.81327522952095155</v>
      </c>
      <c r="AP140" s="20">
        <v>70</v>
      </c>
      <c r="AR140" s="20">
        <f>Compensation!$C$16</f>
        <v>1.0874999999999999</v>
      </c>
    </row>
    <row r="141" spans="1:83" s="20" customFormat="1">
      <c r="A141" s="20">
        <f t="shared" si="0"/>
        <v>0.31</v>
      </c>
      <c r="B141" s="20">
        <f t="shared" si="1"/>
        <v>4</v>
      </c>
      <c r="C141" s="20">
        <f t="shared" si="46"/>
        <v>3.5499999999999954</v>
      </c>
      <c r="D141" s="20">
        <f t="shared" si="30"/>
        <v>12.602499999999967</v>
      </c>
      <c r="E141" s="20">
        <f t="shared" si="31"/>
        <v>50.409999999999869</v>
      </c>
      <c r="F141" s="20">
        <f t="shared" si="32"/>
        <v>11.602499999999967</v>
      </c>
      <c r="G141" s="20">
        <f>1</f>
        <v>1</v>
      </c>
      <c r="H141" s="20">
        <f t="shared" si="33"/>
        <v>4.4019999999999939</v>
      </c>
      <c r="I141" s="20" t="str">
        <f t="shared" si="34"/>
        <v>1+4.40199999999999j</v>
      </c>
      <c r="K141" s="20" t="str">
        <f t="shared" si="35"/>
        <v>11.6025+51.0742049999997j</v>
      </c>
      <c r="M141" s="20" t="str">
        <f t="shared" si="28"/>
        <v>62.0124999999999+51.0742049999997j</v>
      </c>
      <c r="O141" s="20" t="str">
        <f t="shared" si="29"/>
        <v>0.484349207986419-0.398915553159216j</v>
      </c>
      <c r="S141" s="20">
        <f t="shared" si="36"/>
        <v>0.62747730941396973</v>
      </c>
      <c r="U141" s="20">
        <f t="shared" si="4"/>
        <v>1.2078947368421054</v>
      </c>
      <c r="V141" s="20">
        <f t="shared" si="5"/>
        <v>1.0609756097560976</v>
      </c>
      <c r="X141" s="20">
        <f t="shared" si="47"/>
        <v>1E-3</v>
      </c>
      <c r="Y141" s="20">
        <f t="shared" si="6"/>
        <v>4</v>
      </c>
      <c r="Z141" s="20">
        <f t="shared" si="48"/>
        <v>3.5499999999999954</v>
      </c>
      <c r="AA141" s="20">
        <f t="shared" si="37"/>
        <v>12.602499999999967</v>
      </c>
      <c r="AB141" s="20">
        <f t="shared" si="38"/>
        <v>50.409999999999869</v>
      </c>
      <c r="AC141" s="20">
        <f t="shared" si="39"/>
        <v>11.602499999999967</v>
      </c>
      <c r="AD141" s="20">
        <v>1</v>
      </c>
      <c r="AE141" s="20">
        <f t="shared" si="40"/>
        <v>1.4199999999999982E-2</v>
      </c>
      <c r="AF141" s="20" t="str">
        <f t="shared" si="41"/>
        <v>1+0.0142j</v>
      </c>
      <c r="AH141" s="20" t="str">
        <f t="shared" si="42"/>
        <v>11.6025+0.1647555j</v>
      </c>
      <c r="AI141" s="20" t="str">
        <f t="shared" si="43"/>
        <v>62.0124999999999+0.1647555j</v>
      </c>
      <c r="AK141" s="20" t="str">
        <f t="shared" si="44"/>
        <v>0.812894886937292-0.00215970818052485j</v>
      </c>
      <c r="AO141" s="20">
        <f t="shared" si="45"/>
        <v>0.81289775590059143</v>
      </c>
      <c r="AP141" s="20">
        <v>71</v>
      </c>
      <c r="AR141" s="20">
        <f>Compensation!$C$16</f>
        <v>1.0874999999999999</v>
      </c>
    </row>
    <row r="142" spans="1:83">
      <c r="CC142" s="18"/>
      <c r="CD142" s="18"/>
      <c r="CE142" s="18"/>
    </row>
    <row r="143" spans="1:83">
      <c r="CC143" s="18"/>
      <c r="CD143" s="18"/>
      <c r="CE143" s="18"/>
    </row>
    <row r="144" spans="1:83">
      <c r="A144" s="16"/>
      <c r="B144" s="16"/>
      <c r="C144" s="17"/>
      <c r="D144" s="16"/>
      <c r="E144" s="16"/>
      <c r="F144" s="16"/>
      <c r="G144" s="16"/>
      <c r="H144" s="16"/>
      <c r="I144" s="16"/>
      <c r="J144" s="16"/>
      <c r="K144" s="16"/>
      <c r="L144" s="16"/>
      <c r="M144" s="16"/>
      <c r="N144" s="16"/>
      <c r="O144" s="16"/>
      <c r="P144" s="16"/>
      <c r="Q144" s="16"/>
      <c r="R144" s="16"/>
      <c r="S144" s="17"/>
      <c r="T144" s="16"/>
      <c r="U144" s="16"/>
      <c r="V144" s="16"/>
      <c r="W144" s="16"/>
      <c r="X144" s="16"/>
      <c r="Y144" s="16"/>
      <c r="Z144" s="16"/>
      <c r="AA144" s="16"/>
      <c r="AB144" s="16"/>
      <c r="AC144" s="16"/>
      <c r="AD144" s="16"/>
      <c r="AE144" s="16"/>
      <c r="AF144" s="16"/>
      <c r="AG144" s="16"/>
      <c r="AH144" s="16"/>
      <c r="AI144" s="16"/>
      <c r="AJ144" s="16"/>
      <c r="AK144" s="16"/>
      <c r="AL144" s="16"/>
      <c r="AM144" s="16"/>
      <c r="AN144" s="16"/>
      <c r="AO144" s="16"/>
      <c r="AP144" s="16"/>
      <c r="CC144" s="18"/>
      <c r="CD144" s="18"/>
      <c r="CE144" s="18"/>
    </row>
    <row r="145" spans="81:83">
      <c r="CC145" s="18"/>
      <c r="CD145" s="18"/>
      <c r="CE145" s="18"/>
    </row>
    <row r="146" spans="81:83">
      <c r="CC146" s="18"/>
      <c r="CD146" s="18"/>
      <c r="CE146" s="18"/>
    </row>
    <row r="147" spans="81:83">
      <c r="CC147" s="18"/>
      <c r="CD147" s="18"/>
      <c r="CE147" s="18"/>
    </row>
    <row r="148" spans="81:83">
      <c r="CC148" s="18"/>
      <c r="CD148" s="18"/>
      <c r="CE148" s="18"/>
    </row>
    <row r="149" spans="81:83">
      <c r="CC149" s="18"/>
      <c r="CD149" s="18"/>
      <c r="CE149" s="18"/>
    </row>
    <row r="150" spans="81:83">
      <c r="CC150" s="18"/>
      <c r="CD150" s="18"/>
      <c r="CE150" s="18"/>
    </row>
    <row r="151" spans="81:83">
      <c r="CC151" s="18"/>
      <c r="CD151" s="18"/>
      <c r="CE151" s="18"/>
    </row>
    <row r="152" spans="81:83">
      <c r="CC152" s="18"/>
      <c r="CD152" s="18"/>
      <c r="CE152" s="18"/>
    </row>
    <row r="153" spans="81:83">
      <c r="CC153" s="18"/>
      <c r="CD153" s="18"/>
      <c r="CE153" s="18"/>
    </row>
    <row r="154" spans="81:83">
      <c r="CC154" s="18"/>
      <c r="CD154" s="18"/>
      <c r="CE154" s="18"/>
    </row>
    <row r="155" spans="81:83">
      <c r="CC155" s="18"/>
      <c r="CD155" s="18"/>
      <c r="CE155" s="18"/>
    </row>
    <row r="156" spans="81:83">
      <c r="CC156" s="18"/>
      <c r="CD156" s="18"/>
      <c r="CE156" s="18"/>
    </row>
    <row r="157" spans="81:83">
      <c r="CC157" s="18"/>
      <c r="CD157" s="18"/>
      <c r="CE157" s="18"/>
    </row>
    <row r="158" spans="81:83">
      <c r="CC158" s="18"/>
      <c r="CD158" s="18"/>
      <c r="CE158" s="18"/>
    </row>
    <row r="159" spans="81:83">
      <c r="CC159" s="18"/>
      <c r="CD159" s="18"/>
      <c r="CE159" s="18"/>
    </row>
    <row r="160" spans="81:83">
      <c r="CC160" s="18"/>
      <c r="CD160" s="18"/>
      <c r="CE160" s="18"/>
    </row>
    <row r="161" spans="81:83">
      <c r="CC161" s="18"/>
      <c r="CD161" s="18"/>
      <c r="CE161" s="18"/>
    </row>
    <row r="162" spans="81:83">
      <c r="CC162" s="18"/>
      <c r="CD162" s="18"/>
      <c r="CE162" s="18"/>
    </row>
    <row r="163" spans="81:83">
      <c r="CC163" s="18"/>
      <c r="CD163" s="18"/>
      <c r="CE163" s="18"/>
    </row>
    <row r="164" spans="81:83">
      <c r="CC164" s="18"/>
      <c r="CD164" s="18"/>
      <c r="CE164" s="18"/>
    </row>
    <row r="165" spans="81:83">
      <c r="CC165" s="18"/>
      <c r="CD165" s="18"/>
      <c r="CE165" s="18"/>
    </row>
    <row r="166" spans="81:83">
      <c r="CC166" s="18"/>
      <c r="CD166" s="18"/>
      <c r="CE166" s="18"/>
    </row>
    <row r="167" spans="81:83">
      <c r="CC167" s="18"/>
      <c r="CD167" s="18"/>
      <c r="CE167" s="18"/>
    </row>
    <row r="168" spans="81:83">
      <c r="CC168" s="18"/>
      <c r="CD168" s="18"/>
      <c r="CE168" s="18"/>
    </row>
    <row r="169" spans="81:83">
      <c r="CC169" s="18"/>
      <c r="CD169" s="18"/>
      <c r="CE169" s="18"/>
    </row>
    <row r="170" spans="81:83">
      <c r="CC170" s="18"/>
      <c r="CD170" s="18"/>
      <c r="CE170" s="18"/>
    </row>
    <row r="171" spans="81:83">
      <c r="CC171" s="18"/>
      <c r="CD171" s="18"/>
      <c r="CE171" s="18"/>
    </row>
    <row r="172" spans="81:83">
      <c r="CC172" s="18"/>
      <c r="CD172" s="18"/>
      <c r="CE172" s="18"/>
    </row>
    <row r="173" spans="81:83">
      <c r="CC173" s="18"/>
      <c r="CD173" s="18"/>
      <c r="CE173" s="18"/>
    </row>
    <row r="174" spans="81:83">
      <c r="CC174" s="18"/>
      <c r="CD174" s="18"/>
      <c r="CE174" s="18"/>
    </row>
    <row r="175" spans="81:83">
      <c r="CC175" s="18"/>
      <c r="CD175" s="18"/>
      <c r="CE175" s="18"/>
    </row>
    <row r="176" spans="81:83">
      <c r="CC176" s="18"/>
      <c r="CD176" s="18"/>
      <c r="CE176" s="18"/>
    </row>
    <row r="177" spans="1:83">
      <c r="CC177" s="18"/>
      <c r="CD177" s="18"/>
      <c r="CE177" s="18"/>
    </row>
    <row r="178" spans="1:83">
      <c r="CC178" s="18"/>
      <c r="CD178" s="18"/>
      <c r="CE178" s="18"/>
    </row>
    <row r="179" spans="1:83">
      <c r="E179" t="s">
        <v>115</v>
      </c>
      <c r="CC179" s="18"/>
      <c r="CD179" s="18"/>
      <c r="CE179" s="18"/>
    </row>
    <row r="180" spans="1:83">
      <c r="CC180" s="18"/>
      <c r="CD180" s="18"/>
      <c r="CE180" s="18"/>
    </row>
    <row r="181" spans="1:83">
      <c r="A181" t="s">
        <v>48</v>
      </c>
      <c r="J181" t="s">
        <v>69</v>
      </c>
      <c r="CC181" s="18"/>
      <c r="CD181" s="18"/>
      <c r="CE181" s="18"/>
    </row>
    <row r="182" spans="1:83" ht="16">
      <c r="A182" s="8" t="s">
        <v>49</v>
      </c>
      <c r="B182" s="9">
        <f>10^-3</f>
        <v>1E-3</v>
      </c>
      <c r="E182" s="437" t="s">
        <v>66</v>
      </c>
      <c r="F182" s="437"/>
      <c r="G182" s="437"/>
      <c r="J182" s="10" t="s">
        <v>71</v>
      </c>
      <c r="K182" s="7">
        <f>(1/(2*PI()*fllc*kHz*Re_fl*Qe_selected))/picoF</f>
        <v>162907.82295347311</v>
      </c>
      <c r="L182" s="7"/>
      <c r="M182" s="10" t="s">
        <v>70</v>
      </c>
      <c r="CC182" s="18"/>
      <c r="CD182" s="18"/>
      <c r="CE182" s="18"/>
    </row>
    <row r="183" spans="1:83" ht="16">
      <c r="A183" s="8" t="s">
        <v>50</v>
      </c>
      <c r="B183" s="9">
        <f>(10^-6)</f>
        <v>9.9999999999999995E-7</v>
      </c>
      <c r="E183" s="437" t="s">
        <v>67</v>
      </c>
      <c r="F183" s="437"/>
      <c r="G183" s="437"/>
      <c r="J183" s="10" t="s">
        <v>119</v>
      </c>
      <c r="K183" s="10">
        <f>(IF(Cr_initial&lt;10000,K184*10^INT(LOG(Cr_initial)),K185*10^INT(LOG(Cr_initial))))*10^-6</f>
        <v>0.15</v>
      </c>
      <c r="L183" s="10"/>
      <c r="M183" s="10" t="str">
        <f>IF(Cr_initial&lt;10000,"pF","uF")</f>
        <v>uF</v>
      </c>
      <c r="CC183" s="18"/>
      <c r="CD183" s="18"/>
      <c r="CE183" s="18"/>
    </row>
    <row r="184" spans="1:83">
      <c r="A184" s="8" t="s">
        <v>51</v>
      </c>
      <c r="B184" s="9">
        <f>10^3</f>
        <v>1000</v>
      </c>
      <c r="E184" s="10">
        <v>1</v>
      </c>
      <c r="F184" s="10">
        <v>1.2</v>
      </c>
      <c r="G184" s="10"/>
      <c r="J184" s="10"/>
      <c r="K184" s="10">
        <f>IF((10^(LOG(Cr_initial)-INT(LOG(Cr_initial))))-VLOOKUP((10^(LOG(Cr_initial)-INT(LOG(Cr_initial)))),C_s1:C_f1,1)&lt;VLOOKUP((10^(LOG(Cr_initial)-INT(LOG(Cr_initial)))),C_s1:C_f1,2)-(10^(LOG(Cr_initial)-INT(LOG(Cr_initial)))),VLOOKUP((10^(LOG(Cr_initial)-INT(LOG(Cr_initial)))),C_s1:C_f1,1),VLOOKUP((10^(LOG(Cr_initial)-INT(LOG(Cr_initial)))),C_s1:C_f1,2))</f>
        <v>1.5</v>
      </c>
      <c r="L184" s="10"/>
      <c r="M184" s="10"/>
      <c r="CC184" s="18"/>
      <c r="CD184" s="18"/>
      <c r="CE184" s="18"/>
    </row>
    <row r="185" spans="1:83">
      <c r="A185" s="8" t="s">
        <v>52</v>
      </c>
      <c r="B185" s="9">
        <f>10^-3</f>
        <v>1E-3</v>
      </c>
      <c r="E185" s="10">
        <v>1.2</v>
      </c>
      <c r="F185" s="10">
        <v>1.5</v>
      </c>
      <c r="G185" s="10"/>
      <c r="J185" s="10"/>
      <c r="K185" s="10">
        <f>IF((10^(LOG(Cr_initial)-INT(LOG(Cr_initial))))-VLOOKUP((10^(LOG(Cr_initial)-INT(LOG(Cr_initial)))),C_s2:C_f2,1)&lt;VLOOKUP((10^(LOG(Cr_initial)-INT(LOG(Cr_initial)))),C_s2:C_f2,2)-(10^(LOG(Cr_initial)-INT(LOG(Cr_initial)))),VLOOKUP((10^(LOG(Cr_initial)-INT(LOG(Cr_initial)))),C_s2:C_f2,1),VLOOKUP((10^(LOG(Cr_initial)-INT(LOG(Cr_initial)))),C_s2:C_f2,2))</f>
        <v>1.5</v>
      </c>
      <c r="L185" s="10"/>
      <c r="M185" s="10"/>
      <c r="CC185" s="18"/>
      <c r="CD185" s="18"/>
      <c r="CE185" s="18"/>
    </row>
    <row r="186" spans="1:83">
      <c r="A186" s="8" t="s">
        <v>53</v>
      </c>
      <c r="B186" s="9">
        <f>10^-3</f>
        <v>1E-3</v>
      </c>
      <c r="E186" s="10">
        <v>1.5</v>
      </c>
      <c r="F186" s="10">
        <v>1.8</v>
      </c>
      <c r="G186" s="10"/>
      <c r="CC186" s="18"/>
      <c r="CD186" s="18"/>
      <c r="CE186" s="18"/>
    </row>
    <row r="187" spans="1:83">
      <c r="A187" s="8" t="s">
        <v>54</v>
      </c>
      <c r="B187" s="9">
        <f>10^-3</f>
        <v>1E-3</v>
      </c>
      <c r="E187" s="10">
        <v>1.8</v>
      </c>
      <c r="F187" s="10">
        <v>2.2000000000000002</v>
      </c>
      <c r="G187" s="10"/>
      <c r="CC187" s="18"/>
      <c r="CD187" s="18"/>
      <c r="CE187" s="18"/>
    </row>
    <row r="188" spans="1:83">
      <c r="A188" s="8" t="s">
        <v>55</v>
      </c>
      <c r="B188" s="9">
        <f>10^-6</f>
        <v>9.9999999999999995E-7</v>
      </c>
      <c r="E188" s="10">
        <v>2.2000000000000002</v>
      </c>
      <c r="F188" s="10">
        <v>2.7</v>
      </c>
      <c r="G188" s="10"/>
      <c r="J188" t="s">
        <v>108</v>
      </c>
      <c r="CC188" s="18"/>
      <c r="CD188" s="18"/>
      <c r="CE188" s="18"/>
    </row>
    <row r="189" spans="1:83">
      <c r="A189" s="8" t="s">
        <v>56</v>
      </c>
      <c r="B189" s="9">
        <f>10^-6</f>
        <v>9.9999999999999995E-7</v>
      </c>
      <c r="E189" s="10">
        <v>2.7</v>
      </c>
      <c r="F189" s="10">
        <v>3.3</v>
      </c>
      <c r="G189" s="10"/>
      <c r="J189" t="s">
        <v>109</v>
      </c>
      <c r="K189" t="e">
        <f>1/(2*PI()*10*kHz*Rcs_LLC*mOhm)/picoF</f>
        <v>#REF!</v>
      </c>
      <c r="M189" s="10" t="s">
        <v>70</v>
      </c>
      <c r="CC189" s="18"/>
      <c r="CD189" s="18"/>
      <c r="CE189" s="18"/>
    </row>
    <row r="190" spans="1:83">
      <c r="A190" s="8" t="s">
        <v>57</v>
      </c>
      <c r="B190" s="9">
        <f>10^-9</f>
        <v>1.0000000000000001E-9</v>
      </c>
      <c r="E190" s="10">
        <v>3.3</v>
      </c>
      <c r="F190" s="10">
        <v>3.9</v>
      </c>
      <c r="G190" s="10"/>
      <c r="J190" t="s">
        <v>110</v>
      </c>
      <c r="K190" t="e">
        <f>(IF(C_1initial&lt;10000,K191*10^INT(LOG(C_1initial)),K192*10^INT(LOG(C_1initial))))*10^-6</f>
        <v>#REF!</v>
      </c>
      <c r="M190" s="10" t="e">
        <f>IF(C_1initial&lt;10000,"pF","uF")</f>
        <v>#REF!</v>
      </c>
      <c r="CC190" s="18"/>
      <c r="CD190" s="18"/>
      <c r="CE190" s="18"/>
    </row>
    <row r="191" spans="1:83">
      <c r="A191" s="8" t="s">
        <v>58</v>
      </c>
      <c r="B191" s="9">
        <f>10^-3</f>
        <v>1E-3</v>
      </c>
      <c r="E191" s="10">
        <v>3.9</v>
      </c>
      <c r="F191" s="10">
        <v>4.7</v>
      </c>
      <c r="G191" s="10"/>
      <c r="K191" t="e">
        <f>IF((10^(LOG(C_1initial)-INT(LOG(C_1initial))))-VLOOKUP((10^(LOG(C_1initial)-INT(LOG(C_1initial)))),C_s1:C_f1,1)&lt;VLOOKUP((10^(LOG(C_1initial)-INT(LOG(C_1initial)))),C_s1:C_f1,2)-(10^(LOG(C_1initial)-INT(LOG(C_1initial)))),VLOOKUP((10^(LOG(C_1initial)-INT(LOG(C_1initial)))),C_s1:C_f1,1),VLOOKUP((10^(LOG(C_1initial)-INT(LOG(C_1initial)))),C_s1:C_f1,2))</f>
        <v>#REF!</v>
      </c>
      <c r="CC191" s="18"/>
      <c r="CD191" s="18"/>
      <c r="CE191" s="18"/>
    </row>
    <row r="192" spans="1:83">
      <c r="A192" s="8" t="s">
        <v>59</v>
      </c>
      <c r="B192" s="9">
        <f>10^-12</f>
        <v>9.9999999999999998E-13</v>
      </c>
      <c r="E192" s="10">
        <v>4.7</v>
      </c>
      <c r="F192" s="10">
        <v>5.6</v>
      </c>
      <c r="G192" s="10"/>
      <c r="K192" t="e">
        <f>IF((10^(LOG(C_1initial)-INT(LOG(C_1initial))))-VLOOKUP((10^(LOG(C_1initial)-INT(LOG(C_1initial)))),C_s2:C_f2,1)&lt;VLOOKUP((10^(LOG(C_1initial)-INT(LOG(C_1initial)))),C_s2:C_f2,2)-(10^(LOG(C_1initial)-INT(LOG(C_1initial)))),VLOOKUP((10^(LOG(C_1initial)-INT(LOG(C_1initial)))),C_s2:C_f2,1),VLOOKUP((10^(LOG(C_1initial)-INT(LOG(C_1initial)))),C_s2:C_f2,2))</f>
        <v>#REF!</v>
      </c>
      <c r="CC192" s="18"/>
      <c r="CD192" s="18"/>
      <c r="CE192" s="18"/>
    </row>
    <row r="193" spans="1:83">
      <c r="A193" s="8" t="s">
        <v>60</v>
      </c>
      <c r="B193" s="9">
        <f>10^6</f>
        <v>1000000</v>
      </c>
      <c r="E193" s="10">
        <v>5.6</v>
      </c>
      <c r="F193" s="10">
        <v>6.8</v>
      </c>
      <c r="G193" s="10"/>
      <c r="CC193" s="18"/>
      <c r="CD193" s="18"/>
      <c r="CE193" s="18"/>
    </row>
    <row r="194" spans="1:83">
      <c r="A194" s="8" t="s">
        <v>61</v>
      </c>
      <c r="B194" s="9">
        <f>10^-6</f>
        <v>9.9999999999999995E-7</v>
      </c>
      <c r="E194" s="10">
        <v>6.8</v>
      </c>
      <c r="F194" s="10">
        <v>8.1999999999999993</v>
      </c>
      <c r="G194" s="10"/>
      <c r="CC194" s="18"/>
      <c r="CD194" s="18"/>
      <c r="CE194" s="18"/>
    </row>
    <row r="195" spans="1:83">
      <c r="A195" s="8" t="s">
        <v>62</v>
      </c>
      <c r="B195" s="9">
        <f>10^3</f>
        <v>1000</v>
      </c>
      <c r="E195" s="10">
        <v>8.1999999999999993</v>
      </c>
      <c r="F195" s="10">
        <v>10</v>
      </c>
      <c r="G195" s="10"/>
      <c r="J195" t="s">
        <v>116</v>
      </c>
      <c r="CC195" s="18"/>
      <c r="CD195" s="18"/>
      <c r="CE195" s="18"/>
    </row>
    <row r="196" spans="1:83">
      <c r="A196" s="8" t="s">
        <v>63</v>
      </c>
      <c r="B196" s="9">
        <f>10^-9</f>
        <v>1.0000000000000001E-9</v>
      </c>
      <c r="E196" s="437" t="s">
        <v>68</v>
      </c>
      <c r="F196" s="437"/>
      <c r="G196" s="437"/>
      <c r="J196" t="s">
        <v>117</v>
      </c>
      <c r="K196" t="e">
        <f>Ihfr_pfc/(8*f_pfc*kHz*deltaVin)/picoF</f>
        <v>#REF!</v>
      </c>
      <c r="M196" t="s">
        <v>70</v>
      </c>
      <c r="CC196" s="18"/>
      <c r="CD196" s="18"/>
      <c r="CE196" s="18"/>
    </row>
    <row r="197" spans="1:83">
      <c r="A197" s="8" t="s">
        <v>64</v>
      </c>
      <c r="B197" s="9">
        <f>10^-9</f>
        <v>1.0000000000000001E-9</v>
      </c>
      <c r="E197" s="10">
        <v>1</v>
      </c>
      <c r="F197" s="10">
        <v>1.5</v>
      </c>
      <c r="G197" s="10"/>
      <c r="J197" t="s">
        <v>118</v>
      </c>
      <c r="K197" t="e">
        <f>(IF(Cin_initial&lt;10000,K198*10^INT(LOG(Cin_initial)),K199*10^INT(LOG(Cin_initial))))*10^-6</f>
        <v>#REF!</v>
      </c>
      <c r="M197" t="e">
        <f>IF(Cin_initial&lt;10000,"pF","uF")</f>
        <v>#REF!</v>
      </c>
      <c r="CC197" s="18"/>
      <c r="CD197" s="18"/>
      <c r="CE197" s="18"/>
    </row>
    <row r="198" spans="1:83">
      <c r="A198" s="8" t="s">
        <v>65</v>
      </c>
      <c r="B198" s="9">
        <f>10^-6</f>
        <v>9.9999999999999995E-7</v>
      </c>
      <c r="E198" s="10">
        <v>1.5</v>
      </c>
      <c r="F198" s="10">
        <v>2.2000000000000002</v>
      </c>
      <c r="G198" s="10"/>
      <c r="K198" t="e">
        <f>IF((10^(LOG(Cin_initial)-INT(LOG(Cin_initial))))-VLOOKUP((10^(LOG(Cin_initial)-INT(LOG(Cin_initial)))),C_s1:C_f1,1)&lt;VLOOKUP((10^(LOG(Cin_initial)-INT(LOG(Cin_initial)))),C_s1:C_f1,2)-(10^(LOG(Cin_initial)-INT(LOG(Cin_initial)))),VLOOKUP((10^(LOG(Cin_initial)-INT(LOG(Cin_initial)))),C_s1:C_f1,1),VLOOKUP((10^(LOG(Cin_initial)-INT(LOG(Cin_initial)))),C_s1:C_f1,2))</f>
        <v>#REF!</v>
      </c>
      <c r="CC198" s="18"/>
      <c r="CD198" s="18"/>
      <c r="CE198" s="18"/>
    </row>
    <row r="199" spans="1:83">
      <c r="E199" s="10">
        <v>2.2000000000000002</v>
      </c>
      <c r="F199" s="10">
        <v>2.7</v>
      </c>
      <c r="G199" s="10"/>
      <c r="K199" t="e">
        <f>IF((10^(LOG(Cin_initial)-INT(LOG(Cin_initial))))-VLOOKUP((10^(LOG(Cin_initial)-INT(LOG(Cin_initial)))),C_s2:C_f2,1)&gt;VLOOKUP((10^(LOG(Cin_initial)-INT(LOG(Cin_initial)))),C_s2:C_f2,2)-(10^(LOG(Cin_initial)-INT(LOG(Cin_initial)))),VLOOKUP((10^(LOG(Cin_initial)-INT(LOG(Cin_initial)))),C_s2:C_f2,1),VLOOKUP((10^(LOG(Cin_initial)-INT(LOG(Cin_initial)))),C_s2:C_f2,2))</f>
        <v>#REF!</v>
      </c>
      <c r="CC199" s="18"/>
      <c r="CD199" s="18"/>
      <c r="CE199" s="18"/>
    </row>
    <row r="200" spans="1:83">
      <c r="E200" s="10">
        <v>2.7</v>
      </c>
      <c r="F200" s="10">
        <v>3.3</v>
      </c>
      <c r="G200" s="10"/>
      <c r="CC200" s="18"/>
      <c r="CD200" s="18"/>
      <c r="CE200" s="18"/>
    </row>
    <row r="201" spans="1:83">
      <c r="E201" s="10">
        <v>3.3</v>
      </c>
      <c r="F201" s="10">
        <v>4.7</v>
      </c>
      <c r="G201" s="10"/>
      <c r="CC201" s="18"/>
      <c r="CD201" s="18"/>
      <c r="CE201" s="18"/>
    </row>
    <row r="202" spans="1:83">
      <c r="E202" s="10">
        <v>4.7</v>
      </c>
      <c r="F202" s="10">
        <v>6.8</v>
      </c>
      <c r="G202" s="10"/>
      <c r="J202" t="s">
        <v>120</v>
      </c>
      <c r="CC202" s="18"/>
      <c r="CD202" s="18"/>
      <c r="CE202" s="18"/>
    </row>
    <row r="203" spans="1:83">
      <c r="E203" s="10">
        <v>6.8</v>
      </c>
      <c r="F203" s="10">
        <v>10</v>
      </c>
      <c r="J203" t="s">
        <v>121</v>
      </c>
      <c r="K203" t="e">
        <f>((2*Pout*tH*ms)/(Vblk_min^2-Vblk_hu^2))/picoF</f>
        <v>#REF!</v>
      </c>
      <c r="M203" t="s">
        <v>70</v>
      </c>
      <c r="CC203" s="18"/>
      <c r="CD203" s="18"/>
      <c r="CE203" s="18"/>
    </row>
    <row r="204" spans="1:83">
      <c r="J204" t="s">
        <v>122</v>
      </c>
      <c r="K204" t="e">
        <f>(IF(Cblk_initial&lt;10000,K205*10^INT(LOG(Cblk_initial)),K206*10^INT(LOG(Cblk_initial))))*10^-6</f>
        <v>#REF!</v>
      </c>
      <c r="M204" t="e">
        <f>IF(Cblk_initial&lt;10000,"pF","uF")</f>
        <v>#REF!</v>
      </c>
      <c r="CC204" s="18"/>
      <c r="CD204" s="18"/>
      <c r="CE204" s="18"/>
    </row>
    <row r="205" spans="1:83">
      <c r="K205" t="e">
        <f>IF((10^(LOG(Cblk_initial)-INT(LOG(Cblk_initial))))-VLOOKUP((10^(LOG(Cblk_initial)-INT(LOG(Cblk_initial)))),C_s1:C_f1,1)&lt;VLOOKUP((10^(LOG(Cblk_initial)-INT(LOG(Cblk_initial)))),C_s1:C_f1,2)-(10^(LOG(Cblk_initial)-INT(LOG(Cblk_initial)))),VLOOKUP((10^(LOG(Cblk_initial)-INT(LOG(Cblk_initial)))),C_s1:C_f1,1),VLOOKUP((10^(LOG(Cblk_initial)-INT(LOG(Cblk_initial)))),C_s1:C_f1,2))</f>
        <v>#REF!</v>
      </c>
      <c r="CC205" s="18"/>
      <c r="CD205" s="18"/>
      <c r="CE205" s="18"/>
    </row>
    <row r="206" spans="1:83">
      <c r="K206" t="e">
        <f>IF((10^(LOG(Cblk_initial)-INT(LOG(Cblk_initial))))-VLOOKUP((10^(LOG(Cblk_initial)-INT(LOG(Cblk_initial)))),C_s2:C_f2,1)&lt;VLOOKUP((10^(LOG(Cblk_initial)-INT(LOG(Cblk_initial)))),C_s2:C_f2,2)-(10^(LOG(Cblk_initial)-INT(LOG(Cblk_initial)))),VLOOKUP((10^(LOG(Cblk_initial)-INT(LOG(Cblk_initial)))),C_s2:C_f2,1),VLOOKUP((10^(LOG(Cblk_initial)-INT(LOG(Cblk_initial)))),C_s2:C_f2,2))</f>
        <v>#REF!</v>
      </c>
      <c r="CC206" s="18"/>
      <c r="CD206" s="18"/>
      <c r="CE206" s="18"/>
    </row>
    <row r="207" spans="1:83">
      <c r="CC207" s="18"/>
      <c r="CD207" s="18"/>
      <c r="CE207" s="18"/>
    </row>
    <row r="208" spans="1:83">
      <c r="CC208" s="18"/>
      <c r="CD208" s="18"/>
      <c r="CE208" s="18"/>
    </row>
    <row r="209" spans="1:83">
      <c r="A209" t="s">
        <v>316</v>
      </c>
      <c r="CC209" s="18"/>
      <c r="CD209" s="18"/>
      <c r="CE209" s="18"/>
    </row>
    <row r="210" spans="1:83">
      <c r="A210" t="s">
        <v>419</v>
      </c>
      <c r="CC210" s="18"/>
      <c r="CD210" s="18"/>
      <c r="CE210" s="18"/>
    </row>
    <row r="211" spans="1:83">
      <c r="A211" t="s">
        <v>520</v>
      </c>
      <c r="CC211" s="18"/>
      <c r="CD211" s="18"/>
      <c r="CE211" s="18"/>
    </row>
    <row r="212" spans="1:83">
      <c r="A212" t="s">
        <v>385</v>
      </c>
      <c r="CC212" s="18"/>
      <c r="CD212" s="18"/>
      <c r="CE212" s="18"/>
    </row>
    <row r="213" spans="1:83">
      <c r="A213" t="s">
        <v>551</v>
      </c>
      <c r="CC213" s="18"/>
      <c r="CD213" s="18"/>
      <c r="CE213" s="18"/>
    </row>
    <row r="214" spans="1:83">
      <c r="A214" t="s">
        <v>327</v>
      </c>
      <c r="CC214" s="18"/>
      <c r="CD214" s="18"/>
      <c r="CE214" s="18"/>
    </row>
    <row r="215" spans="1:83">
      <c r="A215" t="s">
        <v>521</v>
      </c>
      <c r="CC215" s="18"/>
      <c r="CD215" s="18"/>
      <c r="CE215" s="18"/>
    </row>
    <row r="216" spans="1:83">
      <c r="A216" t="s">
        <v>550</v>
      </c>
      <c r="CC216" s="18"/>
      <c r="CD216" s="18"/>
      <c r="CE216" s="18"/>
    </row>
    <row r="217" spans="1:83">
      <c r="CC217" s="18"/>
      <c r="CD217" s="18"/>
      <c r="CE217" s="18"/>
    </row>
    <row r="218" spans="1:83">
      <c r="CC218" s="18"/>
      <c r="CD218" s="18"/>
      <c r="CE218" s="18"/>
    </row>
    <row r="219" spans="1:83">
      <c r="A219" t="s">
        <v>593</v>
      </c>
      <c r="CC219" s="18"/>
      <c r="CD219" s="18"/>
      <c r="CE219" s="18"/>
    </row>
    <row r="220" spans="1:83">
      <c r="A220" t="s">
        <v>592</v>
      </c>
      <c r="CC220" s="18"/>
      <c r="CD220" s="18"/>
      <c r="CE220" s="18"/>
    </row>
    <row r="221" spans="1:83">
      <c r="CC221" s="18"/>
      <c r="CD221" s="18"/>
      <c r="CE221" s="18"/>
    </row>
    <row r="222" spans="1:83">
      <c r="CC222" s="18"/>
      <c r="CD222" s="18"/>
      <c r="CE222" s="18"/>
    </row>
    <row r="223" spans="1:83">
      <c r="CC223" s="18"/>
      <c r="CD223" s="18"/>
      <c r="CE223" s="18"/>
    </row>
    <row r="224" spans="1:83">
      <c r="CC224" s="18"/>
      <c r="CD224" s="18"/>
      <c r="CE224" s="18"/>
    </row>
    <row r="225" spans="1:83">
      <c r="A225" t="s">
        <v>333</v>
      </c>
      <c r="B225" s="438" t="s">
        <v>151</v>
      </c>
      <c r="C225" s="438"/>
      <c r="D225" s="438"/>
      <c r="CC225" s="18"/>
      <c r="CD225" s="18"/>
      <c r="CE225" s="18"/>
    </row>
    <row r="226" spans="1:83">
      <c r="A226" t="s">
        <v>335</v>
      </c>
      <c r="B226" s="54">
        <v>24730</v>
      </c>
      <c r="C226" s="167">
        <v>28000</v>
      </c>
      <c r="D226" s="88">
        <f>(B226+C226)/2000</f>
        <v>26.364999999999998</v>
      </c>
      <c r="CC226" s="18"/>
      <c r="CD226" s="18"/>
      <c r="CE226" s="18"/>
    </row>
    <row r="227" spans="1:83">
      <c r="A227" t="s">
        <v>336</v>
      </c>
      <c r="B227" s="54">
        <v>17125</v>
      </c>
      <c r="C227" s="54">
        <v>19976</v>
      </c>
      <c r="D227" s="88">
        <f t="shared" ref="D227:D233" si="49">(B227+C227)/2000</f>
        <v>18.5505</v>
      </c>
      <c r="CC227" s="18"/>
      <c r="CD227" s="18"/>
      <c r="CE227" s="18"/>
    </row>
    <row r="228" spans="1:83">
      <c r="A228" t="s">
        <v>337</v>
      </c>
      <c r="B228" s="54">
        <v>12562</v>
      </c>
      <c r="C228" s="54">
        <v>13624</v>
      </c>
      <c r="D228" s="88">
        <f t="shared" si="49"/>
        <v>13.093</v>
      </c>
      <c r="CC228" s="18"/>
      <c r="CD228" s="18"/>
      <c r="CE228" s="18"/>
    </row>
    <row r="229" spans="1:83">
      <c r="A229" t="s">
        <v>338</v>
      </c>
      <c r="B229" s="54">
        <v>9018</v>
      </c>
      <c r="C229" s="54">
        <v>9813</v>
      </c>
      <c r="D229" s="88">
        <f t="shared" si="49"/>
        <v>9.4154999999999998</v>
      </c>
      <c r="CC229" s="18"/>
      <c r="CD229" s="18"/>
      <c r="CE229" s="18"/>
    </row>
    <row r="230" spans="1:83">
      <c r="A230" t="s">
        <v>339</v>
      </c>
      <c r="B230" s="54">
        <v>6478</v>
      </c>
      <c r="C230" s="54">
        <v>6849</v>
      </c>
      <c r="D230" s="88">
        <f t="shared" si="49"/>
        <v>6.6635</v>
      </c>
      <c r="CC230" s="18"/>
      <c r="CD230" s="18"/>
      <c r="CE230" s="18"/>
    </row>
    <row r="231" spans="1:83">
      <c r="A231" t="s">
        <v>340</v>
      </c>
      <c r="B231" s="54">
        <v>4450</v>
      </c>
      <c r="C231" s="54">
        <v>4732</v>
      </c>
      <c r="D231" s="88">
        <f t="shared" si="49"/>
        <v>4.5910000000000002</v>
      </c>
      <c r="CC231" s="18"/>
      <c r="CD231" s="18"/>
      <c r="CE231" s="18"/>
    </row>
    <row r="232" spans="1:83">
      <c r="A232" t="s">
        <v>341</v>
      </c>
      <c r="B232" s="54">
        <v>2422</v>
      </c>
      <c r="C232" s="54">
        <v>3038</v>
      </c>
      <c r="D232" s="88">
        <f t="shared" si="49"/>
        <v>2.73</v>
      </c>
      <c r="CC232" s="18"/>
      <c r="CD232" s="18"/>
      <c r="CE232" s="18"/>
    </row>
    <row r="233" spans="1:83">
      <c r="A233" t="s">
        <v>342</v>
      </c>
      <c r="B233" s="54">
        <v>0</v>
      </c>
      <c r="C233" s="54">
        <v>1344</v>
      </c>
      <c r="D233" s="88">
        <f t="shared" si="49"/>
        <v>0.67200000000000004</v>
      </c>
      <c r="CC233" s="18"/>
      <c r="CD233" s="18"/>
      <c r="CE233" s="18"/>
    </row>
    <row r="234" spans="1:83">
      <c r="CC234" s="18"/>
      <c r="CD234" s="18"/>
      <c r="CE234" s="18"/>
    </row>
    <row r="235" spans="1:83">
      <c r="CC235" s="18"/>
      <c r="CD235" s="18"/>
      <c r="CE235" s="18"/>
    </row>
    <row r="236" spans="1:83">
      <c r="CC236" s="18"/>
      <c r="CD236" s="18"/>
      <c r="CE236" s="18"/>
    </row>
    <row r="237" spans="1:83">
      <c r="CC237" s="18"/>
      <c r="CD237" s="18"/>
      <c r="CE237" s="18"/>
    </row>
    <row r="238" spans="1:83">
      <c r="CC238" s="18"/>
      <c r="CD238" s="18"/>
      <c r="CE238" s="18"/>
    </row>
    <row r="239" spans="1:83">
      <c r="CC239" s="18"/>
      <c r="CD239" s="18"/>
      <c r="CE239" s="18"/>
    </row>
    <row r="240" spans="1:83">
      <c r="CC240" s="18"/>
      <c r="CD240" s="18"/>
      <c r="CE240" s="18"/>
    </row>
    <row r="241" spans="1:83">
      <c r="CC241" s="18"/>
      <c r="CD241" s="18"/>
      <c r="CE241" s="18"/>
    </row>
    <row r="242" spans="1:83">
      <c r="CC242" s="18"/>
      <c r="CD242" s="18"/>
      <c r="CE242" s="18"/>
    </row>
    <row r="243" spans="1:83">
      <c r="CC243" s="18"/>
      <c r="CD243" s="18"/>
      <c r="CE243" s="18"/>
    </row>
    <row r="244" spans="1:83">
      <c r="CC244" s="18"/>
      <c r="CD244" s="18"/>
      <c r="CE244" s="18"/>
    </row>
    <row r="245" spans="1:83">
      <c r="CC245" s="18"/>
      <c r="CD245" s="18"/>
      <c r="CE245" s="18"/>
    </row>
    <row r="246" spans="1:83">
      <c r="CC246" s="18"/>
      <c r="CD246" s="18"/>
      <c r="CE246" s="18"/>
    </row>
    <row r="247" spans="1:83">
      <c r="A247" s="123" t="s">
        <v>412</v>
      </c>
      <c r="B247" t="s">
        <v>506</v>
      </c>
      <c r="CC247" s="18"/>
      <c r="CD247" s="18"/>
      <c r="CE247" s="18"/>
    </row>
    <row r="248" spans="1:83">
      <c r="CC248" s="18"/>
      <c r="CD248" s="18"/>
      <c r="CE248" s="18"/>
    </row>
    <row r="249" spans="1:83">
      <c r="A249" s="139" t="s">
        <v>392</v>
      </c>
      <c r="B249" s="119" t="e">
        <f>('DESIGN INPUTS AND CALCULATIONS'!#REF!*PI()/('DESIGN INPUTS AND CALCULATIONS'!C29))*'DESIGN INPUTS AND CALCULATIONS'!C27/(2*SQRT(2)*'DESIGN INPUTS AND CALCULATIONS'!C40)</f>
        <v>#REF!</v>
      </c>
      <c r="CC249" s="18"/>
      <c r="CD249" s="18"/>
      <c r="CE249" s="18"/>
    </row>
    <row r="250" spans="1:83">
      <c r="A250" s="139" t="s">
        <v>393</v>
      </c>
      <c r="B250" t="e">
        <f>(2*SQRT(2)/PI())*'DESIGN INPUTS AND CALCULATIONS'!C25*'DESIGN INPUTS AND CALCULATIONS'!C40/(2*PI()*'DESIGN INPUTS AND CALCULATIONS'!C97*0.000001*'DESIGN INPUTS AND CALCULATIONS'!#REF!*1000)</f>
        <v>#REF!</v>
      </c>
      <c r="CC250" s="18"/>
      <c r="CD250" s="18"/>
      <c r="CE250" s="18"/>
    </row>
    <row r="251" spans="1:83">
      <c r="A251" s="139" t="s">
        <v>394</v>
      </c>
      <c r="B251" t="e">
        <f>SQRT(B249*B249+B250*B250)</f>
        <v>#REF!</v>
      </c>
      <c r="CC251" s="18"/>
      <c r="CD251" s="18"/>
      <c r="CE251" s="18"/>
    </row>
    <row r="252" spans="1:83">
      <c r="A252" s="139" t="s">
        <v>395</v>
      </c>
      <c r="B252" t="e">
        <f>B251/(2*PI()*'DESIGN INPUTS AND CALCULATIONS'!C92*0.000001*'DESIGN INPUTS AND CALCULATIONS'!#REF!*1000)</f>
        <v>#REF!</v>
      </c>
      <c r="CC252" s="18"/>
      <c r="CD252" s="18"/>
      <c r="CE252" s="18"/>
    </row>
    <row r="253" spans="1:83">
      <c r="A253" s="139" t="s">
        <v>396</v>
      </c>
      <c r="B253" t="e">
        <f>'DESIGN INPUTS AND CALCULATIONS'!C32/2+SQRT(2)*B252</f>
        <v>#REF!</v>
      </c>
      <c r="CC253" s="18"/>
      <c r="CD253" s="18"/>
      <c r="CE253" s="18"/>
    </row>
    <row r="254" spans="1:83">
      <c r="A254" s="139" t="s">
        <v>397</v>
      </c>
      <c r="B254" t="e">
        <f>'DESIGN INPUTS AND CALCULATIONS'!C32/2-SQRT(2)*B252</f>
        <v>#REF!</v>
      </c>
      <c r="CC254" s="18"/>
      <c r="CD254" s="18"/>
      <c r="CE254" s="18"/>
    </row>
    <row r="255" spans="1:83">
      <c r="A255" s="139" t="s">
        <v>398</v>
      </c>
      <c r="B255" t="e">
        <f>B253-B254</f>
        <v>#REF!</v>
      </c>
      <c r="CC255" s="18"/>
      <c r="CD255" s="18"/>
      <c r="CE255" s="18"/>
    </row>
    <row r="256" spans="1:83">
      <c r="A256" s="140" t="s">
        <v>411</v>
      </c>
      <c r="B256" t="e">
        <f>B255/'DESIGN INPUTS AND CALCULATIONS'!C173+(1/('DESIGN INPUTS AND CALCULATIONS'!C170*0.000000000001))*'DESIGN INPUTS AND CALCULATIONS'!C167*0.001/(2*'DESIGN INPUTS AND CALCULATIONS'!#REF!*1000)</f>
        <v>#REF!</v>
      </c>
      <c r="CC256" s="18"/>
      <c r="CD256" s="18"/>
      <c r="CE256" s="18"/>
    </row>
    <row r="257" spans="1:83">
      <c r="CC257" s="18"/>
      <c r="CD257" s="18"/>
      <c r="CE257" s="18"/>
    </row>
    <row r="258" spans="1:83">
      <c r="A258" s="123" t="s">
        <v>356</v>
      </c>
      <c r="B258" s="54" t="s">
        <v>332</v>
      </c>
      <c r="CC258" s="18"/>
      <c r="CD258" s="18"/>
      <c r="CE258" s="18"/>
    </row>
    <row r="259" spans="1:83">
      <c r="A259" s="123" t="s">
        <v>409</v>
      </c>
      <c r="B259" s="54">
        <f>(26*B260/(19))*(1200+0.000776/('DESIGN INPUTS AND CALCULATIONS'!C203/1000000000))</f>
        <v>0.17552696643339058</v>
      </c>
      <c r="CC259" s="18"/>
      <c r="CD259" s="18"/>
      <c r="CE259" s="18"/>
    </row>
    <row r="260" spans="1:83">
      <c r="A260" s="123" t="s">
        <v>361</v>
      </c>
      <c r="B260" s="168">
        <f>'DESIGN INPUTS AND CALCULATIONS'!C204/(98000)</f>
        <v>4.5918367346938773E-5</v>
      </c>
      <c r="CC260" s="18"/>
      <c r="CD260" s="18"/>
      <c r="CE260" s="18"/>
    </row>
    <row r="261" spans="1:83" ht="14.5" customHeight="1">
      <c r="A261" s="123" t="s">
        <v>360</v>
      </c>
      <c r="B261" s="54">
        <f>3.5/(1-((B260/'DESIGN INPUTS AND CALCULATIONS'!C206)*(1200+(0.000776)/('DESIGN INPUTS AND CALCULATIONS'!C203/1000000000))))</f>
        <v>4.7077142470633326</v>
      </c>
      <c r="CC261" s="18"/>
      <c r="CD261" s="18"/>
      <c r="CE261" s="18"/>
    </row>
    <row r="262" spans="1:83">
      <c r="A262" s="123" t="s">
        <v>357</v>
      </c>
      <c r="B262" s="169">
        <f>(B261-3.5)/B260</f>
        <v>26301.332491601468</v>
      </c>
      <c r="CC262" s="18"/>
      <c r="CD262" s="18"/>
      <c r="CE262" s="18"/>
    </row>
    <row r="263" spans="1:83">
      <c r="A263" s="123" t="s">
        <v>407</v>
      </c>
      <c r="B263" s="54">
        <f>B262*13/B261</f>
        <v>72629.158110882956</v>
      </c>
      <c r="CC263" s="18"/>
      <c r="CD263" s="18"/>
      <c r="CE263" s="18"/>
    </row>
    <row r="264" spans="1:83">
      <c r="A264" s="123" t="s">
        <v>408</v>
      </c>
      <c r="B264" s="54">
        <f>B262*B263/(B263-B262)</f>
        <v>41233.1813661548</v>
      </c>
      <c r="CC264" s="18"/>
      <c r="CD264" s="18"/>
      <c r="CE264" s="18"/>
    </row>
    <row r="265" spans="1:83">
      <c r="A265" s="123" t="s">
        <v>358</v>
      </c>
      <c r="B265" s="54">
        <f>'DESIGN INPUTS AND CALCULATIONS'!C209*1000</f>
        <v>75000</v>
      </c>
      <c r="CC265" s="18"/>
      <c r="CD265" s="18"/>
      <c r="CE265" s="18"/>
    </row>
    <row r="266" spans="1:83">
      <c r="A266" s="123" t="s">
        <v>359</v>
      </c>
      <c r="B266" s="54">
        <f>'DESIGN INPUTS AND CALCULATIONS'!C210*1000</f>
        <v>41000</v>
      </c>
      <c r="CC266" s="18"/>
      <c r="CD266" s="18"/>
      <c r="CE266" s="18"/>
    </row>
    <row r="267" spans="1:83">
      <c r="A267" t="s">
        <v>357</v>
      </c>
      <c r="B267" s="54">
        <f>B265*B266/(B265+B266)</f>
        <v>26508.620689655174</v>
      </c>
      <c r="CC267" s="18"/>
      <c r="CD267" s="18"/>
      <c r="CE267" s="18"/>
    </row>
    <row r="268" spans="1:83">
      <c r="A268" s="123" t="s">
        <v>360</v>
      </c>
      <c r="B268" s="54">
        <f>13*B266/(B265+B266)</f>
        <v>4.5948275862068968</v>
      </c>
      <c r="CC268" s="18"/>
      <c r="CD268" s="18"/>
      <c r="CE268" s="18"/>
    </row>
    <row r="269" spans="1:83">
      <c r="A269" s="123" t="s">
        <v>361</v>
      </c>
      <c r="B269" s="54">
        <f>(B268-3.5)/B267</f>
        <v>4.1300813008130092E-5</v>
      </c>
      <c r="CC269" s="18"/>
      <c r="CD269" s="18"/>
      <c r="CE269" s="18"/>
    </row>
    <row r="270" spans="1:83">
      <c r="A270" s="123" t="s">
        <v>406</v>
      </c>
      <c r="B270" s="54">
        <f>(-0.000776)/(B267*'DESIGN INPUTS AND CALCULATIONS'!C203/1000000000)</f>
        <v>-6.0109847915727613E-2</v>
      </c>
      <c r="CC270" s="18"/>
      <c r="CD270" s="18"/>
      <c r="CE270" s="18"/>
    </row>
    <row r="271" spans="1:83">
      <c r="A271" s="123" t="s">
        <v>362</v>
      </c>
      <c r="B271" s="54">
        <f>(1200*13/B265)+B268*(1-EXP(B270))</f>
        <v>0.47605724039262187</v>
      </c>
      <c r="CC271" s="18"/>
      <c r="CD271" s="18"/>
      <c r="CE271" s="18"/>
    </row>
    <row r="272" spans="1:83">
      <c r="A272" s="123" t="s">
        <v>363</v>
      </c>
      <c r="B272" s="54">
        <f>B269*100000</f>
        <v>4.1300813008130088</v>
      </c>
      <c r="CC272" s="18"/>
      <c r="CD272" s="18"/>
      <c r="CE272" s="18"/>
    </row>
    <row r="273" spans="1:83">
      <c r="A273" s="123" t="s">
        <v>365</v>
      </c>
      <c r="B273" s="54">
        <f>B268+'DESIGN INPUTS AND CALCULATIONS'!C200*0.000001*'tables and calculations'!B267</f>
        <v>5.5889008620689662</v>
      </c>
      <c r="CC273" s="18"/>
      <c r="CD273" s="18"/>
      <c r="CE273" s="18"/>
    </row>
    <row r="274" spans="1:83">
      <c r="A274" s="123" t="s">
        <v>379</v>
      </c>
      <c r="B274" s="54">
        <v>0</v>
      </c>
      <c r="CC274" s="18"/>
      <c r="CD274" s="18"/>
      <c r="CE274" s="18"/>
    </row>
    <row r="275" spans="1:83">
      <c r="CC275" s="18"/>
      <c r="CD275" s="18"/>
      <c r="CE275" s="18"/>
    </row>
    <row r="276" spans="1:83">
      <c r="A276" s="123" t="s">
        <v>413</v>
      </c>
      <c r="CC276" s="18"/>
      <c r="CD276" s="18"/>
      <c r="CE276" s="18"/>
    </row>
    <row r="277" spans="1:83">
      <c r="A277" s="123" t="s">
        <v>414</v>
      </c>
      <c r="B277" s="119" t="e">
        <f>'DESIGN INPUTS AND CALCULATIONS'!#REF!*1000</f>
        <v>#REF!</v>
      </c>
      <c r="CC277" s="18"/>
      <c r="CD277" s="18"/>
      <c r="CE277" s="18"/>
    </row>
    <row r="278" spans="1:83">
      <c r="A278" s="123" t="s">
        <v>415</v>
      </c>
      <c r="B278" s="159">
        <f>'DESIGN INPUTS AND CALCULATIONS'!C167/1000</f>
        <v>2E-3</v>
      </c>
      <c r="CC278" s="18"/>
      <c r="CD278" s="18"/>
      <c r="CE278" s="18"/>
    </row>
    <row r="279" spans="1:83">
      <c r="A279" s="123" t="s">
        <v>417</v>
      </c>
      <c r="B279" s="159">
        <f>'DESIGN INPUTS AND CALCULATIONS'!C170</f>
        <v>7755</v>
      </c>
      <c r="CC279" s="18"/>
      <c r="CD279" s="18"/>
      <c r="CE279" s="18"/>
    </row>
    <row r="280" spans="1:83">
      <c r="A280" s="123" t="s">
        <v>416</v>
      </c>
      <c r="B280" t="e">
        <f>B278/(2*B277*B279/(1000000000000))</f>
        <v>#REF!</v>
      </c>
      <c r="CC280" s="18"/>
      <c r="CD280" s="18"/>
      <c r="CE280" s="18"/>
    </row>
    <row r="281" spans="1:83">
      <c r="A281" s="123" t="s">
        <v>418</v>
      </c>
      <c r="B281" t="e">
        <f>B280/0.4</f>
        <v>#REF!</v>
      </c>
      <c r="CC281" s="18"/>
      <c r="CD281" s="18"/>
      <c r="CE281" s="18"/>
    </row>
    <row r="282" spans="1:83">
      <c r="CC282" s="18"/>
      <c r="CD282" s="18"/>
      <c r="CE282" s="18"/>
    </row>
    <row r="283" spans="1:83">
      <c r="K283" s="436" t="s">
        <v>542</v>
      </c>
      <c r="L283" s="436"/>
      <c r="CC283" s="18"/>
      <c r="CD283" s="18"/>
      <c r="CE283" s="18"/>
    </row>
    <row r="284" spans="1:83">
      <c r="A284" s="123" t="s">
        <v>448</v>
      </c>
      <c r="D284" t="s">
        <v>454</v>
      </c>
      <c r="E284" s="163" t="s">
        <v>455</v>
      </c>
      <c r="F284" t="s">
        <v>456</v>
      </c>
      <c r="G284" t="s">
        <v>457</v>
      </c>
      <c r="H284" t="s">
        <v>458</v>
      </c>
      <c r="I284" t="s">
        <v>459</v>
      </c>
      <c r="K284" t="s">
        <v>515</v>
      </c>
      <c r="L284" t="s">
        <v>502</v>
      </c>
      <c r="M284" t="s">
        <v>458</v>
      </c>
      <c r="N284" t="s">
        <v>459</v>
      </c>
      <c r="P284" t="s">
        <v>504</v>
      </c>
      <c r="Q284" t="s">
        <v>458</v>
      </c>
      <c r="R284" t="s">
        <v>459</v>
      </c>
      <c r="CC284" s="18"/>
      <c r="CD284" s="18"/>
      <c r="CE284" s="18"/>
    </row>
    <row r="285" spans="1:83">
      <c r="A285" s="123" t="s">
        <v>28</v>
      </c>
      <c r="B285">
        <f>Compensation!C21</f>
        <v>0.8</v>
      </c>
      <c r="D285" s="18">
        <v>10</v>
      </c>
      <c r="E285" s="18">
        <f>2*PI()*D285</f>
        <v>62.831853071795862</v>
      </c>
      <c r="F285" t="str">
        <f>COMPLEX(0,E285)</f>
        <v>62.8318530717959i</v>
      </c>
      <c r="G285" t="str">
        <f>IMPRODUCT($B$293,IMDIV(IMSUM(1,IMPRODUCT($B$294,F285)),IMSUM(1,IMPRODUCT($B$295,F285))))</f>
        <v>12.4904018016002-2.0668066803679i</v>
      </c>
      <c r="H285">
        <f>20*LOG10(IMABS(G285))</f>
        <v>22.048842842219479</v>
      </c>
      <c r="I285">
        <f>IMARGUMENT(G285)*180/PI()</f>
        <v>-9.3956872469024297</v>
      </c>
      <c r="K285" t="str">
        <f>IMDIV(IMSUM(IMPRODUCT(F285,$A$328),1),IMSUM(IMPRODUCT(IMPOWER(F285,2),$A$330),IMPRODUCT(F285,$A$331)))</f>
        <v>0.219224265254903-10.6669315003433i</v>
      </c>
      <c r="L285" t="str">
        <f>IMPRODUCT(IMPRODUCT(IMSUM(K285,1),M324),$B$315)</f>
        <v>2.84939248459156-25.8277454245403i</v>
      </c>
      <c r="M285">
        <f>20*LOG10(IMABS(L285))</f>
        <v>28.294269478146575</v>
      </c>
      <c r="N285">
        <f>IMARGUMENT(L285)*180/PI()+180</f>
        <v>96.295579024933602</v>
      </c>
      <c r="P285" t="str">
        <f>IMPRODUCT(L285,G285)</f>
        <v>-17.7908997592729-328.488061404093i</v>
      </c>
      <c r="Q285">
        <f>20*LOG10(IMABS(P285))</f>
        <v>50.343112320366046</v>
      </c>
      <c r="R285">
        <f>IMARGUMENT(P285)*180/PI()+180</f>
        <v>86.899891778031161</v>
      </c>
      <c r="CC285" s="18"/>
      <c r="CD285" s="18"/>
      <c r="CE285" s="18"/>
    </row>
    <row r="286" spans="1:83">
      <c r="A286" s="123" t="s">
        <v>27</v>
      </c>
      <c r="B286" s="119">
        <f>Compensation!C13</f>
        <v>4</v>
      </c>
      <c r="D286" s="18">
        <f>D285+10</f>
        <v>20</v>
      </c>
      <c r="E286" s="18">
        <f t="shared" ref="E286:E321" si="50">2*PI()*D286</f>
        <v>125.66370614359172</v>
      </c>
      <c r="F286" t="str">
        <f t="shared" ref="F286:F321" si="51">COMPLEX(0,E286)</f>
        <v>125.663706143592i</v>
      </c>
      <c r="G286" t="str">
        <f t="shared" ref="G286:G321" si="52">IMPRODUCT($B$293,IMDIV(IMSUM(1,IMPRODUCT($B$294,F286)),IMSUM(1,IMPRODUCT($B$295,F286))))</f>
        <v>11.565686390137-3.82758509676011i</v>
      </c>
      <c r="H286">
        <f t="shared" ref="H286:H321" si="53">20*LOG10(IMABS(G286))</f>
        <v>21.714792868748237</v>
      </c>
      <c r="I286">
        <f t="shared" ref="I286:I321" si="54">IMARGUMENT(G286)*180/PI()</f>
        <v>-18.311609730169707</v>
      </c>
      <c r="K286" t="str">
        <f t="shared" ref="K286:K321" si="55">IMDIV(IMSUM(IMPRODUCT(F286,$A$328),1),IMSUM(IMPRODUCT(IMPOWER(F286,2),$A$330),IMPRODUCT(F286,$A$331)))</f>
        <v>0.219224202752596-5.33356712330867i</v>
      </c>
      <c r="L286" t="str">
        <f t="shared" ref="L286:L321" si="56">IMPRODUCT(IMPRODUCT(IMSUM(K286,1),M325),$B$315)</f>
        <v>2.84925859098481-12.9309013153801i</v>
      </c>
      <c r="M286">
        <f t="shared" ref="M286:M321" si="57">20*LOG10(IMABS(L286))</f>
        <v>22.438475219266216</v>
      </c>
      <c r="N286">
        <f t="shared" ref="N286:N321" si="58">IMARGUMENT(L286)*180/PI()+180</f>
        <v>102.42626801719116</v>
      </c>
      <c r="P286" t="str">
        <f t="shared" ref="P286:P321" si="59">IMPRODUCT(L286,G286)</f>
        <v>-16.5404938546906-160.460529075165i</v>
      </c>
      <c r="Q286">
        <f t="shared" ref="Q286:Q321" si="60">20*LOG10(IMABS(P286))</f>
        <v>44.153268088014428</v>
      </c>
      <c r="R286">
        <f t="shared" ref="R286:R321" si="61">IMARGUMENT(P286)*180/PI()+180</f>
        <v>84.114658287021456</v>
      </c>
      <c r="CC286" s="18"/>
      <c r="CD286" s="18"/>
      <c r="CE286" s="18"/>
    </row>
    <row r="287" spans="1:83">
      <c r="A287" s="123" t="s">
        <v>29</v>
      </c>
      <c r="B287" s="119">
        <f>Compensation!C14</f>
        <v>0.31341629289412964</v>
      </c>
      <c r="D287" s="18">
        <f t="shared" ref="D287:D294" si="62">D286+10</f>
        <v>30</v>
      </c>
      <c r="E287" s="18">
        <f t="shared" si="50"/>
        <v>188.49555921538757</v>
      </c>
      <c r="F287" t="str">
        <f t="shared" si="51"/>
        <v>188.495559215388i</v>
      </c>
      <c r="G287" t="str">
        <f t="shared" si="52"/>
        <v>10.295342677263-5.11076025256077i</v>
      </c>
      <c r="H287">
        <f t="shared" si="53"/>
        <v>21.209486814288653</v>
      </c>
      <c r="I287">
        <f t="shared" si="54"/>
        <v>-26.400481162958226</v>
      </c>
      <c r="K287" t="str">
        <f t="shared" si="55"/>
        <v>0.219224098582163-3.55582405227236i</v>
      </c>
      <c r="L287" t="str">
        <f t="shared" si="56"/>
        <v>2.84903546250306-8.63951921027488i</v>
      </c>
      <c r="M287">
        <f t="shared" si="57"/>
        <v>19.178115359983487</v>
      </c>
      <c r="N287">
        <f t="shared" si="58"/>
        <v>108.25089287889847</v>
      </c>
      <c r="P287" t="str">
        <f t="shared" si="59"/>
        <v>-14.8227149949646-103.507548036473i</v>
      </c>
      <c r="Q287">
        <f t="shared" si="60"/>
        <v>40.387602174272118</v>
      </c>
      <c r="R287">
        <f t="shared" si="61"/>
        <v>81.850411715940226</v>
      </c>
      <c r="CC287" s="18"/>
      <c r="CD287" s="18"/>
      <c r="CE287" s="18"/>
    </row>
    <row r="288" spans="1:83">
      <c r="A288" s="123" t="s">
        <v>10</v>
      </c>
      <c r="B288">
        <f>B286*B285*B285</f>
        <v>2.5600000000000005</v>
      </c>
      <c r="D288" s="18">
        <f t="shared" si="62"/>
        <v>40</v>
      </c>
      <c r="E288" s="18">
        <f t="shared" si="50"/>
        <v>251.32741228718345</v>
      </c>
      <c r="F288" t="str">
        <f t="shared" si="51"/>
        <v>251.327412287183i</v>
      </c>
      <c r="G288" t="str">
        <f t="shared" si="52"/>
        <v>8.92320213288258-5.90614587791787i</v>
      </c>
      <c r="H288">
        <f t="shared" si="53"/>
        <v>20.588286058335825</v>
      </c>
      <c r="I288">
        <f t="shared" si="54"/>
        <v>-33.500032265980508</v>
      </c>
      <c r="K288" t="str">
        <f t="shared" si="55"/>
        <v>0.219223952743723-2.66698630763934i</v>
      </c>
      <c r="L288" t="str">
        <f t="shared" si="56"/>
        <v>2.84872314042739-6.49949997817158i</v>
      </c>
      <c r="M288">
        <f t="shared" si="57"/>
        <v>17.020747129924246</v>
      </c>
      <c r="N288">
        <f t="shared" si="58"/>
        <v>113.66778219292165</v>
      </c>
      <c r="P288" t="str">
        <f t="shared" si="59"/>
        <v>-12.9672626019517-74.8213265010554i</v>
      </c>
      <c r="Q288">
        <f t="shared" si="60"/>
        <v>37.609033188260071</v>
      </c>
      <c r="R288">
        <f t="shared" si="61"/>
        <v>80.167749926941156</v>
      </c>
      <c r="CC288" s="18"/>
      <c r="CD288" s="18"/>
      <c r="CE288" s="18"/>
    </row>
    <row r="289" spans="1:83">
      <c r="A289" s="123" t="s">
        <v>449</v>
      </c>
      <c r="B289">
        <f>((B286+1)*B285^2-1)^2+((B285^2-1)*B285*B287*B286)^2</f>
        <v>4.9703611242048975</v>
      </c>
      <c r="D289" s="18">
        <f t="shared" si="62"/>
        <v>50</v>
      </c>
      <c r="E289" s="18">
        <f t="shared" si="50"/>
        <v>314.15926535897933</v>
      </c>
      <c r="F289" t="str">
        <f t="shared" si="51"/>
        <v>314.159265358979i</v>
      </c>
      <c r="G289" t="str">
        <f t="shared" si="52"/>
        <v>7.61783205382261-6.30267401675746i</v>
      </c>
      <c r="H289">
        <f t="shared" si="53"/>
        <v>19.901392686556811</v>
      </c>
      <c r="I289">
        <f t="shared" si="54"/>
        <v>-39.602925856752023</v>
      </c>
      <c r="K289" t="str">
        <f t="shared" si="55"/>
        <v>0.219223765237442-2.13371069345968i</v>
      </c>
      <c r="L289" t="str">
        <f t="shared" si="56"/>
        <v>2.84832168252446-5.22002295325671i</v>
      </c>
      <c r="M289">
        <f t="shared" si="57"/>
        <v>15.485316129608563</v>
      </c>
      <c r="N289">
        <f t="shared" si="58"/>
        <v>118.61922648173332</v>
      </c>
      <c r="P289" t="str">
        <f t="shared" si="59"/>
        <v>-11.2020668216358-57.7173012348225i</v>
      </c>
      <c r="Q289">
        <f t="shared" si="60"/>
        <v>35.386708816165367</v>
      </c>
      <c r="R289">
        <f t="shared" si="61"/>
        <v>79.016300624981312</v>
      </c>
      <c r="CC289" s="18"/>
      <c r="CD289" s="18"/>
      <c r="CE289" s="18"/>
    </row>
    <row r="290" spans="1:83">
      <c r="A290" s="123" t="s">
        <v>450</v>
      </c>
      <c r="B290" s="18">
        <f>2*((B286+1)*B285^2-1)*(B286+1)+((B285^2-1)*B287*B286)^2+2*(B285*B287*B286)^2*(B285^2-1)</f>
        <v>21.479460788765184</v>
      </c>
      <c r="D290" s="18">
        <f t="shared" si="62"/>
        <v>60</v>
      </c>
      <c r="E290" s="18">
        <f t="shared" si="50"/>
        <v>376.99111843077515</v>
      </c>
      <c r="F290" t="str">
        <f t="shared" si="51"/>
        <v>376.991118430775i</v>
      </c>
      <c r="G290" t="str">
        <f t="shared" si="52"/>
        <v>6.46237173609289-6.41603366520985i</v>
      </c>
      <c r="H290">
        <f t="shared" si="53"/>
        <v>19.186998112726279</v>
      </c>
      <c r="I290">
        <f t="shared" si="54"/>
        <v>-44.793843697864517</v>
      </c>
      <c r="K290" t="str">
        <f t="shared" si="55"/>
        <v>0.219223536063534-1.77821614439113i</v>
      </c>
      <c r="L290" t="str">
        <f t="shared" si="56"/>
        <v>2.84783116301989-4.37081388172365i</v>
      </c>
      <c r="M290">
        <f t="shared" si="57"/>
        <v>14.347948751037887</v>
      </c>
      <c r="N290">
        <f t="shared" si="58"/>
        <v>123.08650653961962</v>
      </c>
      <c r="P290" t="str">
        <f t="shared" si="59"/>
        <v>-9.6395453924412-46.5176047077427i</v>
      </c>
      <c r="Q290">
        <f t="shared" si="60"/>
        <v>33.534946863764162</v>
      </c>
      <c r="R290">
        <f t="shared" si="61"/>
        <v>78.292662841755103</v>
      </c>
      <c r="CC290" s="18"/>
      <c r="CD290" s="18"/>
      <c r="CE290" s="18"/>
    </row>
    <row r="291" spans="1:83">
      <c r="A291" s="123" t="s">
        <v>452</v>
      </c>
      <c r="B291" s="18">
        <f>0.001*Compensation!C3/Compensation!C6*B285/Compensation!C15*(B286/SQRT(B289)-0.5*B288/(B289*SQRT(B289))*B290)</f>
        <v>-7.4580022171974794E-4</v>
      </c>
      <c r="D291" s="18">
        <f t="shared" si="62"/>
        <v>70</v>
      </c>
      <c r="E291" s="18">
        <f t="shared" si="50"/>
        <v>439.82297150257102</v>
      </c>
      <c r="F291" t="str">
        <f t="shared" si="51"/>
        <v>439.822971502571i</v>
      </c>
      <c r="G291" t="str">
        <f t="shared" si="52"/>
        <v>5.48004026492593-6.34753693732097i</v>
      </c>
      <c r="H291">
        <f t="shared" si="53"/>
        <v>18.470916243791123</v>
      </c>
      <c r="I291">
        <f t="shared" si="54"/>
        <v>-49.194862226428299</v>
      </c>
      <c r="K291" t="str">
        <f t="shared" si="55"/>
        <v>0.219223265222262-1.52431077526494i</v>
      </c>
      <c r="L291" t="str">
        <f t="shared" si="56"/>
        <v>2.84725167256408-3.76746891444346i</v>
      </c>
      <c r="M291">
        <f t="shared" si="57"/>
        <v>13.483177964221227</v>
      </c>
      <c r="N291">
        <f t="shared" si="58"/>
        <v>127.0800393884755</v>
      </c>
      <c r="P291" t="str">
        <f t="shared" si="59"/>
        <v>-8.31109428460954-38.7189165094564i</v>
      </c>
      <c r="Q291">
        <f t="shared" si="60"/>
        <v>31.954094208012364</v>
      </c>
      <c r="R291">
        <f t="shared" si="61"/>
        <v>77.885177162047214</v>
      </c>
      <c r="CC291" s="18"/>
      <c r="CD291" s="18"/>
      <c r="CE291" s="18"/>
    </row>
    <row r="292" spans="1:83">
      <c r="A292" s="123" t="s">
        <v>453</v>
      </c>
      <c r="B292">
        <f>(1-Compensation!C4/(2*1000*Compensation!C22*B291))</f>
        <v>1.6141179469242364</v>
      </c>
      <c r="D292" s="18">
        <f t="shared" si="62"/>
        <v>80</v>
      </c>
      <c r="E292" s="18">
        <f t="shared" si="50"/>
        <v>502.6548245743669</v>
      </c>
      <c r="F292" t="str">
        <f t="shared" si="51"/>
        <v>502.654824574367i</v>
      </c>
      <c r="G292" t="str">
        <f t="shared" si="52"/>
        <v>4.66230182500378-6.17182807142342i</v>
      </c>
      <c r="H292">
        <f t="shared" si="53"/>
        <v>17.769082600409707</v>
      </c>
      <c r="I292">
        <f t="shared" si="54"/>
        <v>-52.931992648338259</v>
      </c>
      <c r="K292" t="str">
        <f t="shared" si="55"/>
        <v>0.219222952713933-1.3338986434775i</v>
      </c>
      <c r="L292" t="str">
        <f t="shared" si="56"/>
        <v>2.84658331819015-3.31778560537341i</v>
      </c>
      <c r="M292">
        <f t="shared" si="57"/>
        <v>12.812774565120455</v>
      </c>
      <c r="N292">
        <f t="shared" si="58"/>
        <v>130.6288302739153</v>
      </c>
      <c r="P292" t="str">
        <f t="shared" si="59"/>
        <v>-7.2051717347849-33.0371407137553i</v>
      </c>
      <c r="Q292">
        <f t="shared" si="60"/>
        <v>30.581857165530156</v>
      </c>
      <c r="R292">
        <f t="shared" si="61"/>
        <v>77.696837625577032</v>
      </c>
      <c r="CC292" s="18"/>
      <c r="CD292" s="18"/>
      <c r="CE292" s="18"/>
    </row>
    <row r="293" spans="1:83">
      <c r="A293" t="s">
        <v>460</v>
      </c>
      <c r="B293">
        <f>Compensation!C12*0.000001*(Compensation!C17*0.000000000001+Compensation!C18*0.000000000001)*Compensation!C22*1000*Compensation!C9*Compensation!C3*Compensation!C7/(2*Compensation!C18*0.000000000001*Compensation!C4*B292)</f>
        <v>12.832399594935097</v>
      </c>
      <c r="D293" s="18">
        <f t="shared" si="62"/>
        <v>90</v>
      </c>
      <c r="E293" s="18">
        <f t="shared" si="50"/>
        <v>565.48667764616278</v>
      </c>
      <c r="F293" t="str">
        <f t="shared" si="51"/>
        <v>565.486677646163i</v>
      </c>
      <c r="G293" t="str">
        <f t="shared" si="52"/>
        <v>3.98788160518704-5.93893008866598i</v>
      </c>
      <c r="H293">
        <f t="shared" si="53"/>
        <v>17.090501310931955</v>
      </c>
      <c r="I293">
        <f t="shared" si="54"/>
        <v>-56.119370512066979</v>
      </c>
      <c r="K293" t="str">
        <f t="shared" si="55"/>
        <v>0.219222598538902-1.18581533645409i</v>
      </c>
      <c r="L293" t="str">
        <f t="shared" si="56"/>
        <v>2.84582622326473-2.97053991123944i</v>
      </c>
      <c r="M293">
        <f t="shared" si="57"/>
        <v>12.284731009735738</v>
      </c>
      <c r="N293">
        <f t="shared" si="58"/>
        <v>133.77166033924178</v>
      </c>
      <c r="P293" t="str">
        <f t="shared" si="59"/>
        <v>-6.29301081112676-28.7473244539673i</v>
      </c>
      <c r="Q293">
        <f t="shared" si="60"/>
        <v>29.375232320667699</v>
      </c>
      <c r="R293">
        <f t="shared" si="61"/>
        <v>77.652289827174798</v>
      </c>
      <c r="CC293" s="18"/>
      <c r="CD293" s="18"/>
      <c r="CE293" s="18"/>
    </row>
    <row r="294" spans="1:83">
      <c r="A294" s="163" t="s">
        <v>462</v>
      </c>
      <c r="B294" s="164">
        <f>Compensation!C19*0.001*Compensation!C20*0.001</f>
        <v>0</v>
      </c>
      <c r="D294" s="18">
        <f t="shared" si="62"/>
        <v>100</v>
      </c>
      <c r="E294" s="18">
        <f t="shared" si="50"/>
        <v>628.31853071795865</v>
      </c>
      <c r="F294" t="str">
        <f t="shared" si="51"/>
        <v>628.318530717959i</v>
      </c>
      <c r="G294" t="str">
        <f t="shared" si="52"/>
        <v>3.43288081397-5.68044256055158i</v>
      </c>
      <c r="H294">
        <f t="shared" si="53"/>
        <v>16.439666003156454</v>
      </c>
      <c r="I294">
        <f t="shared" si="54"/>
        <v>-58.854032150273724</v>
      </c>
      <c r="K294" t="str">
        <f t="shared" si="55"/>
        <v>0.219222202697576-1.0673622066345i</v>
      </c>
      <c r="L294" t="str">
        <f t="shared" si="56"/>
        <v>2.84498052743112-2.69499699159954i</v>
      </c>
      <c r="M294">
        <f t="shared" si="57"/>
        <v>11.863042063213925</v>
      </c>
      <c r="N294">
        <f t="shared" si="58"/>
        <v>136.55078698273596</v>
      </c>
      <c r="P294" t="str">
        <f t="shared" si="59"/>
        <v>-5.54229654290395-25.4123519381291i</v>
      </c>
      <c r="Q294">
        <f t="shared" si="60"/>
        <v>28.302708066370364</v>
      </c>
      <c r="R294">
        <f t="shared" si="61"/>
        <v>77.696754832462204</v>
      </c>
      <c r="CC294" s="18"/>
      <c r="CD294" s="18"/>
      <c r="CE294" s="18"/>
    </row>
    <row r="295" spans="1:83">
      <c r="A295" s="163" t="s">
        <v>461</v>
      </c>
      <c r="B295">
        <f>Compensation!C19*0.001*(Compensation!C7/(2*B292)+Compensation!C20*0.001)</f>
        <v>2.6335621929613104E-3</v>
      </c>
      <c r="D295" s="18">
        <f>D294+100</f>
        <v>200</v>
      </c>
      <c r="E295" s="18">
        <f t="shared" si="50"/>
        <v>1256.6370614359173</v>
      </c>
      <c r="F295" t="str">
        <f t="shared" si="51"/>
        <v>1256.63706143592i</v>
      </c>
      <c r="G295" t="str">
        <f t="shared" si="52"/>
        <v>1.07363080775881-3.55310799599804i</v>
      </c>
      <c r="H295">
        <f t="shared" si="53"/>
        <v>11.391628399307983</v>
      </c>
      <c r="I295">
        <f t="shared" si="54"/>
        <v>-73.186932975845878</v>
      </c>
      <c r="K295" t="str">
        <f t="shared" si="55"/>
        <v>0.219215952760852-0.534694787000647i</v>
      </c>
      <c r="L295" t="str">
        <f t="shared" si="56"/>
        <v>2.83169272781126-1.51649142039382i</v>
      </c>
      <c r="M295">
        <f t="shared" si="57"/>
        <v>10.136052015236057</v>
      </c>
      <c r="N295">
        <f t="shared" si="58"/>
        <v>151.82906421372809</v>
      </c>
      <c r="P295" t="str">
        <f t="shared" si="59"/>
        <v>-2.34806524097896-11.6894619820324i</v>
      </c>
      <c r="Q295">
        <f t="shared" si="60"/>
        <v>21.527680414544029</v>
      </c>
      <c r="R295">
        <f t="shared" si="61"/>
        <v>78.642131237882197</v>
      </c>
      <c r="CC295" s="18"/>
      <c r="CD295" s="18"/>
      <c r="CE295" s="18"/>
    </row>
    <row r="296" spans="1:83">
      <c r="D296" s="18">
        <f t="shared" ref="D296:D303" si="63">D295+100</f>
        <v>300</v>
      </c>
      <c r="E296" s="18">
        <f t="shared" si="50"/>
        <v>1884.9555921538758</v>
      </c>
      <c r="F296" t="str">
        <f t="shared" si="51"/>
        <v>1884.95559215388i</v>
      </c>
      <c r="G296" t="str">
        <f t="shared" si="52"/>
        <v>0.500429672479994-2.48420684914266i</v>
      </c>
      <c r="H296">
        <f t="shared" si="53"/>
        <v>8.0765092772261493</v>
      </c>
      <c r="I296">
        <f t="shared" si="54"/>
        <v>-78.610512118511593</v>
      </c>
      <c r="K296" t="str">
        <f t="shared" si="55"/>
        <v>0.219205536991531-0.357589420912823i</v>
      </c>
      <c r="L296" t="str">
        <f t="shared" si="56"/>
        <v>2.8098159003716-1.19647658104894i</v>
      </c>
      <c r="M296">
        <f t="shared" si="57"/>
        <v>9.6972435704895243</v>
      </c>
      <c r="N296">
        <f t="shared" si="58"/>
        <v>156.93471174114572</v>
      </c>
      <c r="P296" t="str">
        <f t="shared" si="59"/>
        <v>-1.56618006672853-7.57891628811738i</v>
      </c>
      <c r="Q296">
        <f t="shared" si="60"/>
        <v>17.77375284771567</v>
      </c>
      <c r="R296">
        <f t="shared" si="61"/>
        <v>78.32419962263414</v>
      </c>
      <c r="CC296" s="18"/>
      <c r="CD296" s="18"/>
      <c r="CE296" s="18"/>
    </row>
    <row r="297" spans="1:83">
      <c r="A297" t="s">
        <v>547</v>
      </c>
      <c r="D297" s="18">
        <f t="shared" si="63"/>
        <v>400</v>
      </c>
      <c r="E297" s="18">
        <f t="shared" si="50"/>
        <v>2513.2741228718346</v>
      </c>
      <c r="F297" t="str">
        <f t="shared" si="51"/>
        <v>2513.27412287183i</v>
      </c>
      <c r="G297" t="str">
        <f t="shared" si="52"/>
        <v>0.286377678814764-1.89549482581665i</v>
      </c>
      <c r="H297">
        <f t="shared" si="53"/>
        <v>5.6524703954275379</v>
      </c>
      <c r="I297">
        <f t="shared" si="54"/>
        <v>-81.408539418338705</v>
      </c>
      <c r="K297" t="str">
        <f t="shared" si="55"/>
        <v>0.219190956577209-0.269374471902931i</v>
      </c>
      <c r="L297" t="str">
        <f t="shared" si="56"/>
        <v>2.77974152649593-1.08859219507271i</v>
      </c>
      <c r="M297">
        <f t="shared" si="57"/>
        <v>9.4997497906869324</v>
      </c>
      <c r="N297">
        <f t="shared" si="58"/>
        <v>158.61387735098006</v>
      </c>
      <c r="P297" t="str">
        <f t="shared" si="59"/>
        <v>-1.2673649471218-5.5807341865815i</v>
      </c>
      <c r="Q297">
        <f t="shared" si="60"/>
        <v>15.152220186114466</v>
      </c>
      <c r="R297">
        <f t="shared" si="61"/>
        <v>77.205337932641314</v>
      </c>
      <c r="CC297" s="18"/>
      <c r="CD297" s="18"/>
      <c r="CE297" s="18"/>
    </row>
    <row r="298" spans="1:83">
      <c r="A298" t="s">
        <v>465</v>
      </c>
      <c r="D298" s="18">
        <f t="shared" si="63"/>
        <v>500</v>
      </c>
      <c r="E298" s="18">
        <f t="shared" si="50"/>
        <v>3141.5926535897929</v>
      </c>
      <c r="F298" t="str">
        <f t="shared" si="51"/>
        <v>3141.59265358979i</v>
      </c>
      <c r="G298" t="str">
        <f t="shared" si="52"/>
        <v>0.184766132258066-1.52867730967544i</v>
      </c>
      <c r="H298">
        <f t="shared" si="53"/>
        <v>3.7493024262047525</v>
      </c>
      <c r="I298">
        <f t="shared" si="54"/>
        <v>-83.108280123180165</v>
      </c>
      <c r="K298" t="str">
        <f t="shared" si="55"/>
        <v>0.219172213180043-0.216715581889345i</v>
      </c>
      <c r="L298" t="str">
        <f t="shared" si="56"/>
        <v>2.74199321987132-1.06289326832187i</v>
      </c>
      <c r="M298">
        <f t="shared" si="57"/>
        <v>9.3692918552918805</v>
      </c>
      <c r="N298">
        <f t="shared" si="58"/>
        <v>158.81191249478729</v>
      </c>
      <c r="P298" t="str">
        <f t="shared" si="59"/>
        <v>-1.11819333997695-4.38800949669215i</v>
      </c>
      <c r="Q298">
        <f t="shared" si="60"/>
        <v>13.118594281496627</v>
      </c>
      <c r="R298">
        <f t="shared" si="61"/>
        <v>75.703632371607071</v>
      </c>
      <c r="CC298" s="18"/>
      <c r="CD298" s="18"/>
      <c r="CE298" s="18"/>
    </row>
    <row r="299" spans="1:83">
      <c r="A299" t="s">
        <v>466</v>
      </c>
      <c r="D299" s="18">
        <f t="shared" si="63"/>
        <v>600</v>
      </c>
      <c r="E299" s="18">
        <f t="shared" si="50"/>
        <v>3769.9111843077517</v>
      </c>
      <c r="F299" t="str">
        <f t="shared" si="51"/>
        <v>3769.91118430775i</v>
      </c>
      <c r="G299" t="str">
        <f t="shared" si="52"/>
        <v>0.128876809360191-1.27952705490716i</v>
      </c>
      <c r="H299">
        <f t="shared" si="53"/>
        <v>2.1848265047045374</v>
      </c>
      <c r="I299">
        <f t="shared" si="54"/>
        <v>-84.248439175378721</v>
      </c>
      <c r="K299" t="str">
        <f t="shared" si="55"/>
        <v>0.219149308936283-0.181834605880466i</v>
      </c>
      <c r="L299" t="str">
        <f t="shared" si="56"/>
        <v>2.69720466966642-1.0755976327651i</v>
      </c>
      <c r="M299">
        <f t="shared" si="57"/>
        <v>9.2592149662955716</v>
      </c>
      <c r="N299">
        <f t="shared" si="58"/>
        <v>158.25875873976256</v>
      </c>
      <c r="P299" t="str">
        <f t="shared" si="59"/>
        <v>-1.02864913929903-3.58976593852625i</v>
      </c>
      <c r="Q299">
        <f t="shared" si="60"/>
        <v>11.444041471000101</v>
      </c>
      <c r="R299">
        <f t="shared" si="61"/>
        <v>74.010319564383749</v>
      </c>
      <c r="CC299" s="18"/>
      <c r="CD299" s="18"/>
      <c r="CE299" s="18"/>
    </row>
    <row r="300" spans="1:83">
      <c r="D300" s="18">
        <f t="shared" si="63"/>
        <v>700</v>
      </c>
      <c r="E300" s="18">
        <f t="shared" si="50"/>
        <v>4398.22971502571</v>
      </c>
      <c r="F300" t="str">
        <f t="shared" si="51"/>
        <v>4398.22971502571i</v>
      </c>
      <c r="G300" t="str">
        <f t="shared" si="52"/>
        <v>0.0949379640968334-1.09966752929843i</v>
      </c>
      <c r="H300">
        <f t="shared" si="53"/>
        <v>0.85747789104909566</v>
      </c>
      <c r="I300">
        <f t="shared" si="54"/>
        <v>-85.065699238023214</v>
      </c>
      <c r="K300" t="str">
        <f t="shared" si="55"/>
        <v>0.21912224645566-0.157112316938613i</v>
      </c>
      <c r="L300" t="str">
        <f t="shared" si="56"/>
        <v>2.64609436696012-1.10763301157003i</v>
      </c>
      <c r="M300">
        <f t="shared" si="57"/>
        <v>9.1532944990761642</v>
      </c>
      <c r="N300">
        <f t="shared" si="58"/>
        <v>157.28622141126607</v>
      </c>
      <c r="P300" t="str">
        <f t="shared" si="59"/>
        <v>-0.966813245195301-3.01498047789043i</v>
      </c>
      <c r="Q300">
        <f t="shared" si="60"/>
        <v>10.010772390125259</v>
      </c>
      <c r="R300">
        <f t="shared" si="61"/>
        <v>72.22052217324287</v>
      </c>
      <c r="CC300" s="18"/>
      <c r="CD300" s="18"/>
      <c r="CE300" s="18"/>
    </row>
    <row r="301" spans="1:83">
      <c r="A301" t="s">
        <v>500</v>
      </c>
      <c r="B301">
        <f>Compensation!C27*1000</f>
        <v>16900</v>
      </c>
      <c r="D301" s="18">
        <f t="shared" si="63"/>
        <v>800</v>
      </c>
      <c r="E301" s="18">
        <f t="shared" si="50"/>
        <v>5026.5482457436692</v>
      </c>
      <c r="F301" t="str">
        <f t="shared" si="51"/>
        <v>5026.54824574367i</v>
      </c>
      <c r="G301" t="str">
        <f t="shared" si="52"/>
        <v>0.0728131350607641-0.963880434609151i</v>
      </c>
      <c r="H301">
        <f t="shared" si="53"/>
        <v>-0.29482394574595572</v>
      </c>
      <c r="I301">
        <f t="shared" si="54"/>
        <v>-85.679986270273304</v>
      </c>
      <c r="K301" t="str">
        <f t="shared" si="55"/>
        <v>0.219091028820639-0.138739082426451i</v>
      </c>
      <c r="L301" t="str">
        <f t="shared" si="56"/>
        <v>2.58943888877042-1.14927837667587i</v>
      </c>
      <c r="M301">
        <f t="shared" si="57"/>
        <v>9.0450102469828906</v>
      </c>
      <c r="N301">
        <f t="shared" si="58"/>
        <v>156.06677317087733</v>
      </c>
      <c r="P301" t="str">
        <f t="shared" si="59"/>
        <v>-0.919221777657602-2.57959204316519i</v>
      </c>
      <c r="Q301">
        <f t="shared" si="60"/>
        <v>8.7501863012369476</v>
      </c>
      <c r="R301">
        <f t="shared" si="61"/>
        <v>70.386786900604037</v>
      </c>
      <c r="CC301" s="18"/>
      <c r="CD301" s="18"/>
      <c r="CE301" s="18"/>
    </row>
    <row r="302" spans="1:83">
      <c r="A302" t="s">
        <v>486</v>
      </c>
      <c r="B302">
        <f>Compensation!C26*1000</f>
        <v>147000</v>
      </c>
      <c r="D302" s="18">
        <f t="shared" si="63"/>
        <v>900</v>
      </c>
      <c r="E302" s="18">
        <f t="shared" si="50"/>
        <v>5654.8667764616275</v>
      </c>
      <c r="F302" t="str">
        <f t="shared" si="51"/>
        <v>5654.86677646163i</v>
      </c>
      <c r="G302" t="str">
        <f t="shared" si="52"/>
        <v>0.0575999602602665-0.857804145064674i</v>
      </c>
      <c r="H302">
        <f t="shared" si="53"/>
        <v>-1.3126994132976049</v>
      </c>
      <c r="I302">
        <f t="shared" si="54"/>
        <v>-86.158461224791338</v>
      </c>
      <c r="K302" t="str">
        <f t="shared" si="55"/>
        <v>0.219055659585553-0.124598422760642i</v>
      </c>
      <c r="L302" t="str">
        <f t="shared" si="56"/>
        <v>2.52804643017069-1.19504369937244i</v>
      </c>
      <c r="M302">
        <f t="shared" si="57"/>
        <v>8.9315944440189199</v>
      </c>
      <c r="N302">
        <f t="shared" si="58"/>
        <v>154.69922888290938</v>
      </c>
      <c r="P302" t="str">
        <f t="shared" si="59"/>
        <v>-0.879498064941161-2.2374031763095i</v>
      </c>
      <c r="Q302">
        <f t="shared" si="60"/>
        <v>7.618895030721303</v>
      </c>
      <c r="R302">
        <f t="shared" si="61"/>
        <v>68.540767658118</v>
      </c>
      <c r="CC302" s="18"/>
      <c r="CD302" s="18"/>
      <c r="CE302" s="18"/>
    </row>
    <row r="303" spans="1:83">
      <c r="A303" t="s">
        <v>487</v>
      </c>
      <c r="B303">
        <f>Compensation!C28*1000</f>
        <v>33200</v>
      </c>
      <c r="D303" s="18">
        <f t="shared" si="63"/>
        <v>1000</v>
      </c>
      <c r="E303" s="18">
        <f t="shared" si="50"/>
        <v>6283.1853071795858</v>
      </c>
      <c r="F303" t="str">
        <f t="shared" si="51"/>
        <v>6283.18530717959i</v>
      </c>
      <c r="G303" t="str">
        <f t="shared" si="52"/>
        <v>0.0466957918819094-0.77268270580563i</v>
      </c>
      <c r="H303">
        <f t="shared" si="53"/>
        <v>-2.2241438041893025</v>
      </c>
      <c r="I303">
        <f t="shared" si="54"/>
        <v>-86.541631142979085</v>
      </c>
      <c r="K303" t="str">
        <f t="shared" si="55"/>
        <v>0.219016142775582-0.113420434917639i</v>
      </c>
      <c r="L303" t="str">
        <f t="shared" si="56"/>
        <v>2.46273203959018-1.24161751340808i</v>
      </c>
      <c r="M303">
        <f t="shared" si="57"/>
        <v>8.8119418449228757</v>
      </c>
      <c r="N303">
        <f t="shared" si="58"/>
        <v>153.24446483308176</v>
      </c>
      <c r="P303" t="str">
        <f t="shared" si="59"/>
        <v>-0.8443771570542-1.9608887690278i</v>
      </c>
      <c r="Q303">
        <f t="shared" si="60"/>
        <v>6.5877980407335901</v>
      </c>
      <c r="R303">
        <f t="shared" si="61"/>
        <v>66.702833690102736</v>
      </c>
      <c r="CC303" s="18"/>
      <c r="CD303" s="18"/>
      <c r="CE303" s="18"/>
    </row>
    <row r="304" spans="1:83">
      <c r="A304" t="s">
        <v>488</v>
      </c>
      <c r="B304">
        <f>Compensation!C29*0.000000001</f>
        <v>1E-8</v>
      </c>
      <c r="D304" s="18">
        <f>D303+1000</f>
        <v>2000</v>
      </c>
      <c r="E304" s="18">
        <f t="shared" si="50"/>
        <v>12566.370614359172</v>
      </c>
      <c r="F304" t="str">
        <f t="shared" si="51"/>
        <v>12566.3706143592i</v>
      </c>
      <c r="G304" t="str">
        <f t="shared" si="52"/>
        <v>0.0117058953890506-0.387398630950016i</v>
      </c>
      <c r="H304">
        <f t="shared" si="53"/>
        <v>-8.2328748644406389</v>
      </c>
      <c r="I304">
        <f t="shared" si="54"/>
        <v>-88.269239142779483</v>
      </c>
      <c r="K304" t="str">
        <f t="shared" si="55"/>
        <v>0.218394077568986-0.0667995572021568i</v>
      </c>
      <c r="L304" t="str">
        <f t="shared" si="56"/>
        <v>1.74526510622165-1.53239910460691i</v>
      </c>
      <c r="M304">
        <f t="shared" si="57"/>
        <v>7.3192682785752972</v>
      </c>
      <c r="N304">
        <f t="shared" si="58"/>
        <v>138.71582286872169</v>
      </c>
      <c r="P304" t="str">
        <f t="shared" si="59"/>
        <v>-0.573219424434156-0.694051416407905i</v>
      </c>
      <c r="Q304">
        <f t="shared" si="60"/>
        <v>-0.91360658586533949</v>
      </c>
      <c r="R304">
        <f t="shared" si="61"/>
        <v>50.446583725942247</v>
      </c>
      <c r="CC304" s="18"/>
      <c r="CD304" s="18"/>
      <c r="CE304" s="18"/>
    </row>
    <row r="305" spans="1:83">
      <c r="A305" t="s">
        <v>489</v>
      </c>
      <c r="B305">
        <f>Compensation!C30*0.000000000001</f>
        <v>1.5E-10</v>
      </c>
      <c r="D305" s="18">
        <f t="shared" ref="D305:D312" si="64">D304+1000</f>
        <v>3000</v>
      </c>
      <c r="E305" s="18">
        <f t="shared" si="50"/>
        <v>18849.555921538758</v>
      </c>
      <c r="F305" t="str">
        <f t="shared" si="51"/>
        <v>18849.5559215388i</v>
      </c>
      <c r="G305" t="str">
        <f t="shared" si="52"/>
        <v>0.00520525812272684-0.258396705693954i</v>
      </c>
      <c r="H305">
        <f t="shared" si="53"/>
        <v>-11.752498545805013</v>
      </c>
      <c r="I305">
        <f t="shared" si="54"/>
        <v>-88.845964428909525</v>
      </c>
      <c r="K305" t="str">
        <f t="shared" si="55"/>
        <v>0.217365117821916-0.0556589076420397i</v>
      </c>
      <c r="L305" t="str">
        <f t="shared" si="56"/>
        <v>1.16738713776188-1.51000359825444i</v>
      </c>
      <c r="M305">
        <f t="shared" si="57"/>
        <v>5.6144767845776471</v>
      </c>
      <c r="N305">
        <f t="shared" si="58"/>
        <v>127.70768924341787</v>
      </c>
      <c r="P305" t="str">
        <f t="shared" si="59"/>
        <v>-0.384103403993762-0.309508949162325i</v>
      </c>
      <c r="Q305">
        <f t="shared" si="60"/>
        <v>-6.1380217612273649</v>
      </c>
      <c r="R305">
        <f t="shared" si="61"/>
        <v>38.86172481450842</v>
      </c>
      <c r="CC305" s="18"/>
      <c r="CD305" s="18"/>
      <c r="CE305" s="18"/>
    </row>
    <row r="306" spans="1:83">
      <c r="A306" t="s">
        <v>490</v>
      </c>
      <c r="B306">
        <f>Compensation!C31*1000</f>
        <v>1210</v>
      </c>
      <c r="D306" s="18">
        <f t="shared" si="64"/>
        <v>4000</v>
      </c>
      <c r="E306" s="18">
        <f t="shared" si="50"/>
        <v>25132.741228718343</v>
      </c>
      <c r="F306" t="str">
        <f t="shared" si="51"/>
        <v>25132.7412287183i</v>
      </c>
      <c r="G306" t="str">
        <f t="shared" si="52"/>
        <v>0.00292847739596335-0.19383192763288i</v>
      </c>
      <c r="H306">
        <f t="shared" si="53"/>
        <v>-14.250502489334753</v>
      </c>
      <c r="I306">
        <f t="shared" si="54"/>
        <v>-89.134422113259646</v>
      </c>
      <c r="K306" t="str">
        <f t="shared" si="55"/>
        <v>0.21594075646524-0.0532951126052341i</v>
      </c>
      <c r="L306" t="str">
        <f t="shared" si="56"/>
        <v>0.790291754783991-1.37037445672277i</v>
      </c>
      <c r="M306">
        <f t="shared" si="57"/>
        <v>3.9837186639635074</v>
      </c>
      <c r="N306">
        <f t="shared" si="58"/>
        <v>119.97194864589653</v>
      </c>
      <c r="P306" t="str">
        <f t="shared" si="59"/>
        <v>-0.263307970985334-0.15719688484267i</v>
      </c>
      <c r="Q306">
        <f t="shared" si="60"/>
        <v>-10.266783825371252</v>
      </c>
      <c r="R306">
        <f t="shared" si="61"/>
        <v>30.837526532636815</v>
      </c>
      <c r="CC306" s="18"/>
      <c r="CD306" s="18"/>
      <c r="CE306" s="18"/>
    </row>
    <row r="307" spans="1:83">
      <c r="A307" t="s">
        <v>491</v>
      </c>
      <c r="B307">
        <f>Compensation!C32*0.000000001</f>
        <v>4.7000000000000007E-9</v>
      </c>
      <c r="D307" s="18">
        <f t="shared" si="64"/>
        <v>5000</v>
      </c>
      <c r="E307" s="18">
        <f t="shared" si="50"/>
        <v>31415.926535897932</v>
      </c>
      <c r="F307" t="str">
        <f t="shared" si="51"/>
        <v>31415.9265358979i</v>
      </c>
      <c r="G307" t="str">
        <f t="shared" si="52"/>
        <v>0.00187437952395351-0.155078282636015i</v>
      </c>
      <c r="H307">
        <f t="shared" si="53"/>
        <v>-16.1883459381515</v>
      </c>
      <c r="I307">
        <f t="shared" si="54"/>
        <v>-89.307518725906192</v>
      </c>
      <c r="K307" t="str">
        <f t="shared" si="55"/>
        <v>0.21413663499512-0.0543405829619523i</v>
      </c>
      <c r="L307" t="str">
        <f t="shared" si="56"/>
        <v>0.552028282564975-1.21542236067912i</v>
      </c>
      <c r="M307">
        <f t="shared" si="57"/>
        <v>2.5090446797014527</v>
      </c>
      <c r="N307">
        <f t="shared" si="58"/>
        <v>114.42690188579456</v>
      </c>
      <c r="P307" t="str">
        <f t="shared" si="59"/>
        <v>-0.187450901862046-0.0878857608124973i</v>
      </c>
      <c r="Q307">
        <f t="shared" si="60"/>
        <v>-13.679301258450051</v>
      </c>
      <c r="R307">
        <f t="shared" si="61"/>
        <v>25.119383159888372</v>
      </c>
      <c r="CC307" s="18"/>
      <c r="CD307" s="18"/>
      <c r="CE307" s="18"/>
    </row>
    <row r="308" spans="1:83">
      <c r="A308" t="s">
        <v>492</v>
      </c>
      <c r="B308" s="119">
        <f>Compensation!C33</f>
        <v>0</v>
      </c>
      <c r="D308" s="18">
        <f t="shared" si="64"/>
        <v>6000</v>
      </c>
      <c r="E308" s="18">
        <f t="shared" si="50"/>
        <v>37699.111843077517</v>
      </c>
      <c r="F308" t="str">
        <f t="shared" si="51"/>
        <v>37699.1118430775i</v>
      </c>
      <c r="G308" t="str">
        <f t="shared" si="52"/>
        <v>0.0013017105442644-0.129237670245947i</v>
      </c>
      <c r="H308">
        <f t="shared" si="53"/>
        <v>-17.771777023369665</v>
      </c>
      <c r="I308">
        <f t="shared" si="54"/>
        <v>-89.422923686091053</v>
      </c>
      <c r="K308" t="str">
        <f t="shared" si="55"/>
        <v>0.211972122581602-0.0569859691598898i</v>
      </c>
      <c r="L308" t="str">
        <f t="shared" si="56"/>
        <v>0.398113287004894-1.07595217066396i</v>
      </c>
      <c r="M308">
        <f t="shared" si="57"/>
        <v>1.1931108435030997</v>
      </c>
      <c r="N308">
        <f t="shared" si="58"/>
        <v>110.30498818097944</v>
      </c>
      <c r="P308" t="str">
        <f t="shared" si="59"/>
        <v>-0.138535323569174-0.052851811992146i</v>
      </c>
      <c r="Q308">
        <f t="shared" si="60"/>
        <v>-16.578666179866552</v>
      </c>
      <c r="R308">
        <f t="shared" si="61"/>
        <v>20.88206449488834</v>
      </c>
      <c r="CC308" s="18"/>
      <c r="CD308" s="18"/>
      <c r="CE308" s="18"/>
    </row>
    <row r="309" spans="1:83">
      <c r="A309" t="s">
        <v>493</v>
      </c>
      <c r="B309">
        <f>Compensation!C34*1000</f>
        <v>9090</v>
      </c>
      <c r="D309" s="18">
        <f t="shared" si="64"/>
        <v>7000</v>
      </c>
      <c r="E309" s="18">
        <f t="shared" si="50"/>
        <v>43982.297150257102</v>
      </c>
      <c r="F309" t="str">
        <f t="shared" si="51"/>
        <v>43982.2971502571i</v>
      </c>
      <c r="G309" t="str">
        <f t="shared" si="52"/>
        <v>0.000956384505899481-0.110778127239919i</v>
      </c>
      <c r="H309">
        <f t="shared" si="53"/>
        <v>-19.110595934966572</v>
      </c>
      <c r="I309">
        <f t="shared" si="54"/>
        <v>-89.505358722072572</v>
      </c>
      <c r="K309" t="str">
        <f t="shared" si="55"/>
        <v>0.20946981197312-0.060440897519404i</v>
      </c>
      <c r="L309" t="str">
        <f t="shared" si="56"/>
        <v>0.295111546010777-0.957511831976837i</v>
      </c>
      <c r="M309">
        <f t="shared" si="57"/>
        <v>1.6989907730162512E-2</v>
      </c>
      <c r="N309">
        <f t="shared" si="58"/>
        <v>107.12964773869331</v>
      </c>
      <c r="P309" t="str">
        <f t="shared" si="59"/>
        <v>-0.105789127446341-0.0336076538742691i</v>
      </c>
      <c r="Q309">
        <f t="shared" si="60"/>
        <v>-19.093606027236429</v>
      </c>
      <c r="R309">
        <f t="shared" si="61"/>
        <v>17.624289016620764</v>
      </c>
      <c r="CC309" s="18"/>
      <c r="CD309" s="18"/>
      <c r="CE309" s="18"/>
    </row>
    <row r="310" spans="1:83">
      <c r="A310" t="s">
        <v>476</v>
      </c>
      <c r="B310" s="119">
        <f>Compensation!C35</f>
        <v>0.22</v>
      </c>
      <c r="D310" s="18">
        <f t="shared" si="64"/>
        <v>8000</v>
      </c>
      <c r="E310" s="18">
        <f t="shared" si="50"/>
        <v>50265.482457436687</v>
      </c>
      <c r="F310" t="str">
        <f t="shared" si="51"/>
        <v>50265.4824574367i</v>
      </c>
      <c r="G310" t="str">
        <f t="shared" si="52"/>
        <v>0.000732244677966052-0.0969325545245587i</v>
      </c>
      <c r="H310">
        <f t="shared" si="53"/>
        <v>-20.270359012562594</v>
      </c>
      <c r="I310">
        <f t="shared" si="54"/>
        <v>-89.567186361689195</v>
      </c>
      <c r="K310" t="str">
        <f t="shared" si="55"/>
        <v>0.206654955860219-0.0642993957317733i</v>
      </c>
      <c r="L310" t="str">
        <f t="shared" si="56"/>
        <v>0.223697384123109-0.858386158269275i</v>
      </c>
      <c r="M310">
        <f t="shared" si="57"/>
        <v>-1.0409849334058674</v>
      </c>
      <c r="N310">
        <f t="shared" si="58"/>
        <v>104.60653415210405</v>
      </c>
      <c r="P310" t="str">
        <f t="shared" si="59"/>
        <v>-0.0830417618705639-0.0223121075795468i</v>
      </c>
      <c r="Q310">
        <f t="shared" si="60"/>
        <v>-21.31134394596846</v>
      </c>
      <c r="R310">
        <f t="shared" si="61"/>
        <v>15.039347790414837</v>
      </c>
      <c r="CC310" s="18"/>
      <c r="CD310" s="18"/>
      <c r="CE310" s="18"/>
    </row>
    <row r="311" spans="1:83">
      <c r="A311" t="s">
        <v>497</v>
      </c>
      <c r="B311" s="119">
        <f>Compensation!C36*1000</f>
        <v>16000</v>
      </c>
      <c r="D311" s="18">
        <f t="shared" si="64"/>
        <v>9000</v>
      </c>
      <c r="E311" s="18">
        <f t="shared" si="50"/>
        <v>56548.667764616279</v>
      </c>
      <c r="F311" t="str">
        <f t="shared" si="51"/>
        <v>56548.6677646163i</v>
      </c>
      <c r="G311" t="str">
        <f t="shared" si="52"/>
        <v>0.000578570625139922-0.0861633025813112i</v>
      </c>
      <c r="H311">
        <f t="shared" si="53"/>
        <v>-21.293357450036034</v>
      </c>
      <c r="I311">
        <f t="shared" si="54"/>
        <v>-89.615275230106448</v>
      </c>
      <c r="K311" t="str">
        <f t="shared" si="55"/>
        <v>0.203554868633623-0.0683284927526649i</v>
      </c>
      <c r="L311" t="str">
        <f t="shared" si="56"/>
        <v>0.172588047307123-0.775347998817558i</v>
      </c>
      <c r="M311">
        <f t="shared" si="57"/>
        <v>-2.0000426144435997</v>
      </c>
      <c r="N311">
        <f t="shared" si="58"/>
        <v>102.54912152985401</v>
      </c>
      <c r="P311" t="str">
        <f t="shared" si="59"/>
        <v>-0.0667066898535092-0.0153193497184182i</v>
      </c>
      <c r="Q311">
        <f t="shared" si="60"/>
        <v>-23.293400064479634</v>
      </c>
      <c r="R311">
        <f t="shared" si="61"/>
        <v>12.933846299747614</v>
      </c>
      <c r="CC311" s="18"/>
      <c r="CD311" s="18"/>
      <c r="CE311" s="18"/>
    </row>
    <row r="312" spans="1:83">
      <c r="A312" t="s">
        <v>503</v>
      </c>
      <c r="B312" s="18">
        <v>100000</v>
      </c>
      <c r="D312" s="18">
        <f t="shared" si="64"/>
        <v>10000</v>
      </c>
      <c r="E312" s="18">
        <f t="shared" si="50"/>
        <v>62831.853071795864</v>
      </c>
      <c r="F312" t="str">
        <f t="shared" si="51"/>
        <v>62831.8530717959i</v>
      </c>
      <c r="G312" t="str">
        <f t="shared" si="52"/>
        <v>0.000468646221009046-0.0775476366330005i</v>
      </c>
      <c r="H312">
        <f t="shared" si="53"/>
        <v>-22.208470057365908</v>
      </c>
      <c r="I312">
        <f t="shared" si="54"/>
        <v>-89.653746718364332</v>
      </c>
      <c r="K312" t="str">
        <f t="shared" si="55"/>
        <v>0.200198318076047-0.0723836914125539i</v>
      </c>
      <c r="L312" t="str">
        <f t="shared" si="56"/>
        <v>0.134996754916761-0.705317068704762i</v>
      </c>
      <c r="M312">
        <f t="shared" si="57"/>
        <v>-2.8760599191675285</v>
      </c>
      <c r="N312">
        <f t="shared" si="58"/>
        <v>100.83529338934207</v>
      </c>
      <c r="P312" t="str">
        <f t="shared" si="59"/>
        <v>-0.0546324060359297-0.0107992234757809i</v>
      </c>
      <c r="Q312">
        <f t="shared" si="60"/>
        <v>-25.084529976533439</v>
      </c>
      <c r="R312">
        <f t="shared" si="61"/>
        <v>11.181546670977781</v>
      </c>
      <c r="CC312" s="18"/>
      <c r="CD312" s="18"/>
      <c r="CE312" s="18"/>
    </row>
    <row r="313" spans="1:83">
      <c r="D313" s="18">
        <f>D312+10000</f>
        <v>20000</v>
      </c>
      <c r="E313" s="18">
        <f t="shared" si="50"/>
        <v>125663.70614359173</v>
      </c>
      <c r="F313" t="str">
        <f t="shared" si="51"/>
        <v>125663.706143592i</v>
      </c>
      <c r="G313" t="str">
        <f t="shared" si="52"/>
        <v>0.000117164764443011-0.0387748803763097i</v>
      </c>
      <c r="H313">
        <f t="shared" si="53"/>
        <v>-28.228951013984105</v>
      </c>
      <c r="I313">
        <f t="shared" si="54"/>
        <v>-89.82687177847869</v>
      </c>
      <c r="K313" t="str">
        <f t="shared" si="55"/>
        <v>0.158841786002943-0.103268431611915i</v>
      </c>
      <c r="L313" t="str">
        <f t="shared" si="56"/>
        <v>0.0134273826029202-0.355393014316317i</v>
      </c>
      <c r="M313">
        <f t="shared" si="57"/>
        <v>-8.9796272868207527</v>
      </c>
      <c r="N313">
        <f t="shared" si="58"/>
        <v>92.163707700254577</v>
      </c>
      <c r="P313" t="str">
        <f t="shared" si="59"/>
        <v>-0.0137787484005716-0.000562284693002236i</v>
      </c>
      <c r="Q313">
        <f t="shared" si="60"/>
        <v>-37.208578300804831</v>
      </c>
      <c r="R313">
        <f t="shared" si="61"/>
        <v>2.3368359217758723</v>
      </c>
      <c r="CC313" s="18"/>
      <c r="CD313" s="18"/>
      <c r="CE313" s="18"/>
    </row>
    <row r="314" spans="1:83">
      <c r="D314" s="18">
        <f t="shared" ref="D314:D321" si="65">D313+10000</f>
        <v>30000</v>
      </c>
      <c r="E314" s="18">
        <f t="shared" si="50"/>
        <v>188495.55921538759</v>
      </c>
      <c r="F314" t="str">
        <f t="shared" si="51"/>
        <v>188495.559215388i</v>
      </c>
      <c r="G314" t="str">
        <f t="shared" si="52"/>
        <v>0.0000520734927808386-0.0258500513736248i</v>
      </c>
      <c r="H314">
        <f t="shared" si="53"/>
        <v>-31.750754165728765</v>
      </c>
      <c r="I314">
        <f t="shared" si="54"/>
        <v>-89.884580990500083</v>
      </c>
      <c r="K314" t="str">
        <f t="shared" si="55"/>
        <v>0.118159797187301-0.112833979234188i</v>
      </c>
      <c r="L314" t="str">
        <f t="shared" si="56"/>
        <v>-0.00365541939365712-0.230021143127179i</v>
      </c>
      <c r="M314">
        <f t="shared" si="57"/>
        <v>-12.763548200830597</v>
      </c>
      <c r="N314">
        <f t="shared" si="58"/>
        <v>89.089551193388758</v>
      </c>
      <c r="P314" t="str">
        <f t="shared" si="59"/>
        <v>-0.00594624871731289+0.0000825147747821076i</v>
      </c>
      <c r="Q314">
        <f t="shared" si="60"/>
        <v>-44.514302366559363</v>
      </c>
      <c r="R314">
        <f t="shared" si="61"/>
        <v>359.2049702028886</v>
      </c>
      <c r="CC314" s="18"/>
      <c r="CD314" s="18"/>
      <c r="CE314" s="18"/>
    </row>
    <row r="315" spans="1:83">
      <c r="A315" s="54" t="s">
        <v>494</v>
      </c>
      <c r="B315" s="18">
        <f>B310*B312/B309</f>
        <v>2.4202420242024201</v>
      </c>
      <c r="D315" s="18">
        <f t="shared" si="65"/>
        <v>40000</v>
      </c>
      <c r="E315" s="18">
        <f t="shared" si="50"/>
        <v>251327.41228718346</v>
      </c>
      <c r="F315" t="str">
        <f t="shared" si="51"/>
        <v>251327.412287183i</v>
      </c>
      <c r="G315" t="str">
        <f t="shared" si="52"/>
        <v>0.0000292913916920423-0.0193875729501766i</v>
      </c>
      <c r="H315">
        <f t="shared" si="53"/>
        <v>-34.249521187589231</v>
      </c>
      <c r="I315">
        <f t="shared" si="54"/>
        <v>-89.913435691647351</v>
      </c>
      <c r="K315" t="str">
        <f t="shared" si="55"/>
        <v>0.0869741033834978-0.109915683634803i</v>
      </c>
      <c r="L315" t="str">
        <f t="shared" si="56"/>
        <v>-0.00624820964168893-0.167875909109795i</v>
      </c>
      <c r="M315">
        <f t="shared" si="57"/>
        <v>-15.494220461016281</v>
      </c>
      <c r="N315">
        <f t="shared" si="58"/>
        <v>87.868479914236275</v>
      </c>
      <c r="P315" t="str">
        <f t="shared" si="59"/>
        <v>-0.00325488945319936+0.000116220301226848i</v>
      </c>
      <c r="Q315">
        <f t="shared" si="60"/>
        <v>-49.7437416486055</v>
      </c>
      <c r="R315">
        <f t="shared" si="61"/>
        <v>357.95504422258892</v>
      </c>
      <c r="CC315" s="18"/>
      <c r="CD315" s="18"/>
      <c r="CE315" s="18"/>
    </row>
    <row r="316" spans="1:83">
      <c r="A316" s="54">
        <f>B303*B304*B302*B305</f>
        <v>7.3206000000000005E-9</v>
      </c>
      <c r="D316" s="18">
        <f t="shared" si="65"/>
        <v>50000</v>
      </c>
      <c r="E316" s="18">
        <f t="shared" si="50"/>
        <v>314159.26535897929</v>
      </c>
      <c r="F316" t="str">
        <f t="shared" si="51"/>
        <v>314159.265358979i</v>
      </c>
      <c r="G316" t="str">
        <f t="shared" si="52"/>
        <v>0.0000187465060876682-0.0155100711053931i</v>
      </c>
      <c r="H316">
        <f t="shared" si="53"/>
        <v>-36.187717878975739</v>
      </c>
      <c r="I316">
        <f t="shared" si="54"/>
        <v>-89.930748534348965</v>
      </c>
      <c r="K316" t="str">
        <f t="shared" si="55"/>
        <v>0.0649382178103279-0.102228638940344i</v>
      </c>
      <c r="L316" t="str">
        <f t="shared" si="56"/>
        <v>-0.00590025456098929-0.131566820645976i</v>
      </c>
      <c r="M316">
        <f t="shared" si="57"/>
        <v>-17.608346772905609</v>
      </c>
      <c r="N316">
        <f t="shared" si="58"/>
        <v>87.432230071271448</v>
      </c>
      <c r="P316" t="str">
        <f t="shared" si="59"/>
        <v>-0.00204072135248764+0.0000890469495766889i</v>
      </c>
      <c r="Q316">
        <f t="shared" si="60"/>
        <v>-53.796064651881331</v>
      </c>
      <c r="R316">
        <f t="shared" si="61"/>
        <v>357.50148153692248</v>
      </c>
      <c r="CC316" s="18"/>
      <c r="CD316" s="18"/>
      <c r="CE316" s="18"/>
    </row>
    <row r="317" spans="1:83">
      <c r="A317" s="54">
        <f>B303*B304+B302*B304+B302*B305</f>
        <v>1.82405E-3</v>
      </c>
      <c r="D317" s="18">
        <f t="shared" si="65"/>
        <v>60000</v>
      </c>
      <c r="E317" s="18">
        <f t="shared" si="50"/>
        <v>376991.11843077518</v>
      </c>
      <c r="F317" t="str">
        <f t="shared" si="51"/>
        <v>376991.118430775i</v>
      </c>
      <c r="G317" t="str">
        <f t="shared" si="52"/>
        <v>0.0000130184128164564-0.0129250650239571i</v>
      </c>
      <c r="H317">
        <f t="shared" si="53"/>
        <v>-37.771340861333407</v>
      </c>
      <c r="I317">
        <f t="shared" si="54"/>
        <v>-89.942290436704042</v>
      </c>
      <c r="K317" t="str">
        <f t="shared" si="55"/>
        <v>0.0495838762068556-0.0934916541188807i</v>
      </c>
      <c r="L317" t="str">
        <f t="shared" si="56"/>
        <v>-0.00501860110923326-0.108024427390227i</v>
      </c>
      <c r="M317">
        <f t="shared" si="57"/>
        <v>-19.320197058079362</v>
      </c>
      <c r="N317">
        <f t="shared" si="58"/>
        <v>87.340064064548869</v>
      </c>
      <c r="P317" t="str">
        <f t="shared" si="59"/>
        <v>-0.00139628808241542+0.0000634594390761158i</v>
      </c>
      <c r="Q317">
        <f t="shared" si="60"/>
        <v>-57.091537919412751</v>
      </c>
      <c r="R317">
        <f t="shared" si="61"/>
        <v>357.3977736278448</v>
      </c>
      <c r="CC317" s="18"/>
      <c r="CD317" s="18"/>
      <c r="CE317" s="18"/>
    </row>
    <row r="318" spans="1:83">
      <c r="A318" s="54">
        <v>1</v>
      </c>
      <c r="D318" s="18">
        <f t="shared" si="65"/>
        <v>70000</v>
      </c>
      <c r="E318" s="18">
        <f t="shared" si="50"/>
        <v>439822.97150257102</v>
      </c>
      <c r="F318" t="str">
        <f t="shared" si="51"/>
        <v>439822.971502571i</v>
      </c>
      <c r="G318" t="str">
        <f t="shared" si="52"/>
        <v>9.56455076599917E-06-0.0110786301452261i</v>
      </c>
      <c r="H318">
        <f t="shared" si="53"/>
        <v>-39.110275485033668</v>
      </c>
      <c r="I318">
        <f t="shared" si="54"/>
        <v>-89.95053465559414</v>
      </c>
      <c r="K318" t="str">
        <f t="shared" si="55"/>
        <v>0.0387544961570726-0.0851540701570526i</v>
      </c>
      <c r="L318" t="str">
        <f t="shared" si="56"/>
        <v>-0.00416478900960367-0.0916078417581582i</v>
      </c>
      <c r="M318">
        <f t="shared" si="57"/>
        <v>-20.752379776315138</v>
      </c>
      <c r="N318">
        <f t="shared" si="58"/>
        <v>87.396940842662019</v>
      </c>
      <c r="P318" t="str">
        <f t="shared" si="59"/>
        <v>-0.00101492923157695+0.000045263969217242i</v>
      </c>
      <c r="Q318">
        <f t="shared" si="60"/>
        <v>-59.862655261348777</v>
      </c>
      <c r="R318">
        <f t="shared" si="61"/>
        <v>357.44640618706785</v>
      </c>
      <c r="CC318" s="18"/>
      <c r="CD318" s="18"/>
      <c r="CE318" s="18"/>
    </row>
    <row r="319" spans="1:83">
      <c r="A319" s="54"/>
      <c r="D319" s="18">
        <f t="shared" si="65"/>
        <v>80000</v>
      </c>
      <c r="E319" s="18">
        <f t="shared" si="50"/>
        <v>502654.82457436691</v>
      </c>
      <c r="F319" t="str">
        <f t="shared" si="51"/>
        <v>502654.824574367i</v>
      </c>
      <c r="G319" t="str">
        <f t="shared" si="52"/>
        <v>7.32286045944845E-06-0.00969380307048308i</v>
      </c>
      <c r="H319">
        <f t="shared" si="53"/>
        <v>-40.270113665918394</v>
      </c>
      <c r="I319">
        <f t="shared" si="54"/>
        <v>-89.956717821124556</v>
      </c>
      <c r="K319" t="str">
        <f t="shared" si="55"/>
        <v>0.0309539199715364-0.0776727701293295i</v>
      </c>
      <c r="L319" t="str">
        <f t="shared" si="56"/>
        <v>-0.00345218753202618-0.0795332325089407i</v>
      </c>
      <c r="M319">
        <f t="shared" si="57"/>
        <v>-21.980852709457604</v>
      </c>
      <c r="N319">
        <f t="shared" si="58"/>
        <v>87.514602501472609</v>
      </c>
      <c r="P319" t="str">
        <f t="shared" si="59"/>
        <v>-0.000771004773388191+0.0000328824153342869i</v>
      </c>
      <c r="Q319">
        <f t="shared" si="60"/>
        <v>-62.250966375376002</v>
      </c>
      <c r="R319">
        <f t="shared" si="61"/>
        <v>357.55788468034802</v>
      </c>
      <c r="CC319" s="18"/>
      <c r="CD319" s="18"/>
      <c r="CE319" s="18"/>
    </row>
    <row r="320" spans="1:83">
      <c r="A320" s="54">
        <f>B302*B303*B304*B305</f>
        <v>7.3206000000000005E-9</v>
      </c>
      <c r="D320" s="18">
        <f t="shared" si="65"/>
        <v>90000</v>
      </c>
      <c r="E320" s="18">
        <f t="shared" si="50"/>
        <v>565486.6776461628</v>
      </c>
      <c r="F320" t="str">
        <f t="shared" si="51"/>
        <v>565486.677646163i</v>
      </c>
      <c r="G320" t="str">
        <f t="shared" si="52"/>
        <v>5.78596451277812E-06-0.00861671487242658i</v>
      </c>
      <c r="H320">
        <f t="shared" si="53"/>
        <v>-41.29316359472498</v>
      </c>
      <c r="I320">
        <f t="shared" si="54"/>
        <v>-89.961526950574779</v>
      </c>
      <c r="K320" t="str">
        <f t="shared" si="55"/>
        <v>0.0252043242550911-0.0711147575797923i</v>
      </c>
      <c r="L320" t="str">
        <f t="shared" si="56"/>
        <v>-0.00288116002336776-0.0702863242492569i</v>
      </c>
      <c r="M320">
        <f t="shared" si="57"/>
        <v>-23.055291934875282</v>
      </c>
      <c r="N320">
        <f t="shared" si="58"/>
        <v>87.652659423938488</v>
      </c>
      <c r="P320" t="str">
        <f t="shared" si="59"/>
        <v>-0.00060565388577642+0.0000244194602453541i</v>
      </c>
      <c r="Q320">
        <f t="shared" si="60"/>
        <v>-64.348455529600258</v>
      </c>
      <c r="R320">
        <f t="shared" si="61"/>
        <v>357.69113247336372</v>
      </c>
      <c r="CC320" s="18"/>
      <c r="CD320" s="18"/>
      <c r="CE320" s="18"/>
    </row>
    <row r="321" spans="1:83">
      <c r="A321" s="54">
        <f>B302*(B304+B305)</f>
        <v>1.49205E-3</v>
      </c>
      <c r="D321" s="18">
        <f t="shared" si="65"/>
        <v>100000</v>
      </c>
      <c r="E321" s="18">
        <f t="shared" si="50"/>
        <v>628318.53071795858</v>
      </c>
      <c r="F321" t="str">
        <f t="shared" si="51"/>
        <v>628318.530717959i</v>
      </c>
      <c r="G321" t="str">
        <f t="shared" si="52"/>
        <v>4.68663165684724E-06-0.00775504404954738i</v>
      </c>
      <c r="H321">
        <f t="shared" si="53"/>
        <v>-42.208313033884657</v>
      </c>
      <c r="I321">
        <f t="shared" si="54"/>
        <v>-89.965374254528527</v>
      </c>
      <c r="K321" t="str">
        <f t="shared" si="55"/>
        <v>0.0208714262992654-0.0654087961983113i</v>
      </c>
      <c r="L321" t="str">
        <f t="shared" si="56"/>
        <v>-0.00242745715552676-0.0629790977278091i</v>
      </c>
      <c r="M321">
        <f t="shared" si="57"/>
        <v>-24.00962409626683</v>
      </c>
      <c r="N321">
        <f t="shared" si="58"/>
        <v>87.792692479755402</v>
      </c>
      <c r="P321" t="str">
        <f t="shared" si="59"/>
        <v>-0.00048841705367746+0.0000185298773363682i</v>
      </c>
      <c r="Q321">
        <f t="shared" si="60"/>
        <v>-66.217937130151483</v>
      </c>
      <c r="R321">
        <f t="shared" si="61"/>
        <v>357.82731822522686</v>
      </c>
      <c r="CC321" s="18"/>
      <c r="CD321" s="18"/>
      <c r="CE321" s="18"/>
    </row>
    <row r="322" spans="1:83">
      <c r="A322" s="54">
        <v>0</v>
      </c>
      <c r="D322" s="18"/>
      <c r="E322" s="18"/>
      <c r="K322" s="436" t="s">
        <v>543</v>
      </c>
      <c r="L322" s="436"/>
      <c r="M322" s="436"/>
      <c r="N322" s="436"/>
      <c r="CC322" s="18"/>
      <c r="CD322" s="18"/>
      <c r="CE322" s="18"/>
    </row>
    <row r="323" spans="1:83">
      <c r="D323" s="18"/>
      <c r="E323" s="18"/>
      <c r="K323" t="s">
        <v>515</v>
      </c>
      <c r="L323" t="s">
        <v>517</v>
      </c>
      <c r="M323" t="s">
        <v>497</v>
      </c>
      <c r="N323" t="s">
        <v>519</v>
      </c>
      <c r="O323" t="s">
        <v>458</v>
      </c>
      <c r="P323" t="s">
        <v>459</v>
      </c>
      <c r="Q323" t="s">
        <v>518</v>
      </c>
      <c r="R323" t="s">
        <v>458</v>
      </c>
      <c r="S323" t="s">
        <v>459</v>
      </c>
      <c r="CC323" s="18"/>
      <c r="CD323" s="18"/>
      <c r="CE323" s="18"/>
    </row>
    <row r="324" spans="1:83">
      <c r="D324" s="18"/>
      <c r="E324" s="18"/>
      <c r="K324" t="str">
        <f>IMDIV(IMSUM(IMPRODUCT(F285,$A$328),1),IMSUM(IMPRODUCT(IMPOWER(F285,2),$A$330),IMPRODUCT(F285,$A$331)))</f>
        <v>0.219224265254903-10.6669315003433i</v>
      </c>
      <c r="L324" t="str">
        <f>IMDIV(IMSUM(IMPRODUCT(F285,$A$332),$B$309),IMSUM(IMPRODUCT($A$333,F285),1))</f>
        <v>9089.92578077319-24.4006544504873i</v>
      </c>
      <c r="M324" t="str">
        <f>IMDIV(1,IMSUM(IMPRODUCT(1/$B$311,F285),1))</f>
        <v>0.999984578980935-0.00392693025878698i</v>
      </c>
      <c r="N324" t="str">
        <f>IMPRODUCT(IMDIV(IMPRODUCT(IMSUM(K324,1),$B$312,$B$310),L324),M324)</f>
        <v>2.91872631137855-25.8201213890384i</v>
      </c>
      <c r="O324">
        <f>20*LOG10(IMABS(N324))</f>
        <v>28.294309103845428</v>
      </c>
      <c r="P324">
        <f>IMARGUMENT(N324)*180/PI()+180</f>
        <v>96.449381288347794</v>
      </c>
      <c r="Q324" t="str">
        <f>IMPRODUCT(G285,N324)</f>
        <v>-16.9091349967541-328.536133753704i</v>
      </c>
      <c r="R324">
        <f>20*LOG10(IMABS(Q324))</f>
        <v>50.343151946064907</v>
      </c>
      <c r="S324">
        <f>IMARGUMENT(Q324)*180/PI()+180</f>
        <v>87.053694041445368</v>
      </c>
      <c r="CC324" s="18"/>
      <c r="CD324" s="18"/>
      <c r="CE324" s="18"/>
    </row>
    <row r="325" spans="1:83">
      <c r="A325" t="s">
        <v>501</v>
      </c>
      <c r="B325">
        <f>B301/(B301+B302)</f>
        <v>0.10311165344722392</v>
      </c>
      <c r="D325" s="18"/>
      <c r="E325" s="18"/>
      <c r="K325" t="str">
        <f t="shared" ref="K325:K360" si="66">IMDIV(IMSUM(IMPRODUCT(F286,$A$328),1),IMSUM(IMPRODUCT(IMPOWER(F286,2),$A$330),IMPRODUCT(F286,$A$331)))</f>
        <v>0.219224202752596-5.33356712330867i</v>
      </c>
      <c r="L325" t="str">
        <f t="shared" ref="L325:L360" si="67">IMDIV(IMSUM(IMPRODUCT(F286,$A$332),$B$309),IMSUM(IMPRODUCT($A$333,F286),1))</f>
        <v>9089.70313133246-48.7999544398167i</v>
      </c>
      <c r="M325" t="str">
        <f t="shared" ref="M325:M360" si="68">IMDIV(1,IMSUM(IMPRODUCT(1/$B$311,F286),1))</f>
        <v>0.999938318777301-0.00785349719078426i</v>
      </c>
      <c r="N325" t="str">
        <f t="shared" ref="N325:N360" si="69">IMPRODUCT(IMDIV(IMPRODUCT(IMSUM(K325,1),$B$312,$B$310),L325),M325)</f>
        <v>2.91869201195809-12.9156540343896i</v>
      </c>
      <c r="O325">
        <f t="shared" ref="O325:O360" si="70">20*LOG10(IMABS(N325))</f>
        <v>22.438633719831422</v>
      </c>
      <c r="P325">
        <f t="shared" ref="P325:P360" si="71">IMARGUMENT(N325)*180/PI()+180</f>
        <v>102.73386932457653</v>
      </c>
      <c r="Q325" t="str">
        <f t="shared" ref="Q325:Q360" si="72">IMPRODUCT(G286,N325)</f>
        <v>-15.679088417234-160.549946132261i</v>
      </c>
      <c r="R325">
        <f t="shared" ref="R325:R360" si="73">20*LOG10(IMABS(Q325))</f>
        <v>44.153426588579634</v>
      </c>
      <c r="S325">
        <f t="shared" ref="S325:S360" si="74">IMARGUMENT(Q325)*180/PI()+180</f>
        <v>84.422259594406796</v>
      </c>
      <c r="CC325" s="18"/>
      <c r="CD325" s="18"/>
      <c r="CE325" s="18"/>
    </row>
    <row r="326" spans="1:83">
      <c r="D326" s="18"/>
      <c r="E326" s="18"/>
      <c r="K326" t="str">
        <f t="shared" si="66"/>
        <v>0.219224098582163-3.55582405227236i</v>
      </c>
      <c r="L326" t="str">
        <f t="shared" si="67"/>
        <v>9089.33207639462-73.1965457574353i</v>
      </c>
      <c r="M326" t="str">
        <f t="shared" si="68"/>
        <v>0.999861227948465-0.0117793375812456i</v>
      </c>
      <c r="N326" t="str">
        <f t="shared" si="69"/>
        <v>2.91863485308696-8.61665026357929i</v>
      </c>
      <c r="O326">
        <f t="shared" si="70"/>
        <v>19.178471977893203</v>
      </c>
      <c r="P326">
        <f t="shared" si="71"/>
        <v>108.71228679172691</v>
      </c>
      <c r="Q326" t="str">
        <f t="shared" si="72"/>
        <v>-13.9892877149849-103.627810192573i</v>
      </c>
      <c r="R326">
        <f t="shared" si="73"/>
        <v>40.387958792181877</v>
      </c>
      <c r="S326">
        <f t="shared" si="74"/>
        <v>82.31180562876871</v>
      </c>
      <c r="CC326" s="18"/>
      <c r="CD326" s="18"/>
      <c r="CE326" s="18"/>
    </row>
    <row r="327" spans="1:83">
      <c r="A327" t="s">
        <v>516</v>
      </c>
      <c r="D327" s="18"/>
      <c r="E327" s="18"/>
      <c r="K327" t="str">
        <f t="shared" si="66"/>
        <v>0.219223952743723-2.66698630763934i</v>
      </c>
      <c r="L327" t="str">
        <f t="shared" si="67"/>
        <v>9088.81265714676-97.5890746939035i</v>
      </c>
      <c r="M327" t="str">
        <f t="shared" si="68"/>
        <v>0.999753320755637-0.0157040884394395i</v>
      </c>
      <c r="N327" t="str">
        <f t="shared" si="69"/>
        <v>2.91855484500644-6.4690117348364i</v>
      </c>
      <c r="O327">
        <f t="shared" si="70"/>
        <v>17.021381096508787</v>
      </c>
      <c r="P327">
        <f t="shared" si="71"/>
        <v>114.28295905429587</v>
      </c>
      <c r="Q327" t="str">
        <f t="shared" si="72"/>
        <v>-12.1640721740101-74.9617099772466i</v>
      </c>
      <c r="R327">
        <f t="shared" si="73"/>
        <v>37.609667154844615</v>
      </c>
      <c r="S327">
        <f t="shared" si="74"/>
        <v>80.782926788315351</v>
      </c>
      <c r="CC327" s="18"/>
      <c r="CD327" s="18"/>
      <c r="CE327" s="18"/>
    </row>
    <row r="328" spans="1:83">
      <c r="A328" s="54">
        <f>B303*B304</f>
        <v>3.3199999999999999E-4</v>
      </c>
      <c r="D328" s="18"/>
      <c r="E328" s="18"/>
      <c r="K328" t="str">
        <f t="shared" si="66"/>
        <v>0.219223765237442-2.13371069345968i</v>
      </c>
      <c r="L328" t="str">
        <f t="shared" si="67"/>
        <v>9088.14493123479-121.97618829121i</v>
      </c>
      <c r="M328" t="str">
        <f t="shared" si="68"/>
        <v>0.999614617155278-0.019627387110475i</v>
      </c>
      <c r="N328" t="str">
        <f t="shared" si="69"/>
        <v>2.9184520020476-5.18191857089852i</v>
      </c>
      <c r="O328">
        <f t="shared" si="70"/>
        <v>15.486306660594241</v>
      </c>
      <c r="P328">
        <f t="shared" si="71"/>
        <v>119.38817341746045</v>
      </c>
      <c r="Q328" t="str">
        <f t="shared" si="72"/>
        <v>-10.4276663250141-57.8690369921486i</v>
      </c>
      <c r="R328">
        <f t="shared" si="73"/>
        <v>35.387699347151049</v>
      </c>
      <c r="S328">
        <f t="shared" si="74"/>
        <v>79.785247560708399</v>
      </c>
      <c r="CC328" s="18"/>
      <c r="CD328" s="18"/>
      <c r="CE328" s="18"/>
    </row>
    <row r="329" spans="1:83">
      <c r="A329" s="54"/>
      <c r="D329" s="18"/>
      <c r="E329" s="18"/>
      <c r="K329" t="str">
        <f t="shared" si="66"/>
        <v>0.219223536063534-1.77821614439113i</v>
      </c>
      <c r="L329" t="str">
        <f t="shared" si="67"/>
        <v>9087.32897274744-146.356534592788i</v>
      </c>
      <c r="M329" t="str">
        <f t="shared" si="68"/>
        <v>0.999445142789879-0.0235488713869101i</v>
      </c>
      <c r="N329" t="str">
        <f t="shared" si="69"/>
        <v>2.91832634262473-4.32509730553617i</v>
      </c>
      <c r="O329">
        <f t="shared" si="70"/>
        <v>14.349375042093683</v>
      </c>
      <c r="P329">
        <f t="shared" si="71"/>
        <v>124.00920745964194</v>
      </c>
      <c r="Q329" t="str">
        <f t="shared" si="72"/>
        <v>-8.89066024435509-46.6744666434975i</v>
      </c>
      <c r="R329">
        <f t="shared" si="73"/>
        <v>33.536373154819969</v>
      </c>
      <c r="S329">
        <f t="shared" si="74"/>
        <v>79.215363761777425</v>
      </c>
      <c r="CC329" s="18"/>
      <c r="CD329" s="18"/>
      <c r="CE329" s="18"/>
    </row>
    <row r="330" spans="1:83">
      <c r="A330" s="54">
        <f>B303*B304*B305*B302</f>
        <v>7.3205999999999997E-9</v>
      </c>
      <c r="D330" s="18"/>
      <c r="E330" s="18"/>
      <c r="K330" t="str">
        <f t="shared" si="66"/>
        <v>0.219223265222262-1.52431077526494i</v>
      </c>
      <c r="L330" t="str">
        <f t="shared" si="67"/>
        <v>9086.36487219576-170.728762893155i</v>
      </c>
      <c r="M330" t="str">
        <f t="shared" si="68"/>
        <v>0.999244928976108-0.0274681796200717i</v>
      </c>
      <c r="N330" t="str">
        <f t="shared" si="69"/>
        <v>2.9181778892269-3.71414487598116i</v>
      </c>
      <c r="O330">
        <f t="shared" si="70"/>
        <v>13.485119186508982</v>
      </c>
      <c r="P330">
        <f t="shared" si="71"/>
        <v>128.15647498865854</v>
      </c>
      <c r="Q330" t="str">
        <f t="shared" si="72"/>
        <v>-7.58393945767186-38.8769054116862i</v>
      </c>
      <c r="R330">
        <f t="shared" si="73"/>
        <v>31.956035430300112</v>
      </c>
      <c r="S330">
        <f t="shared" si="74"/>
        <v>78.96161276223026</v>
      </c>
      <c r="CC330" s="18"/>
      <c r="CD330" s="18"/>
      <c r="CE330" s="18"/>
    </row>
    <row r="331" spans="1:83">
      <c r="A331" s="54">
        <f>B302*(B304+B305)</f>
        <v>1.49205E-3</v>
      </c>
      <c r="D331" s="18"/>
      <c r="E331" s="18"/>
      <c r="K331" t="str">
        <f t="shared" si="66"/>
        <v>0.219222952713933-1.3338986434775i</v>
      </c>
      <c r="L331" t="str">
        <f t="shared" si="67"/>
        <v>9085.25273648798-195.091523987054i</v>
      </c>
      <c r="M331" t="str">
        <f t="shared" si="68"/>
        <v>0.99901401269036-0.0313849508310129i</v>
      </c>
      <c r="N331" t="str">
        <f t="shared" si="69"/>
        <v>2.91800666840751-3.25685962109388i</v>
      </c>
      <c r="O331">
        <f t="shared" si="70"/>
        <v>12.815309860850078</v>
      </c>
      <c r="P331">
        <f t="shared" si="71"/>
        <v>131.85897803819191</v>
      </c>
      <c r="Q331" t="str">
        <f t="shared" si="72"/>
        <v>-6.49614981866312-33.1938980238853i</v>
      </c>
      <c r="R331">
        <f t="shared" si="73"/>
        <v>30.584392461259782</v>
      </c>
      <c r="S331">
        <f t="shared" si="74"/>
        <v>78.926985389853641</v>
      </c>
      <c r="CC331" s="18"/>
      <c r="CD331" s="18"/>
      <c r="CE331" s="18"/>
    </row>
    <row r="332" spans="1:83">
      <c r="A332" s="54">
        <f>B307*B306*B309</f>
        <v>5.1694830000000004E-2</v>
      </c>
      <c r="D332" s="18"/>
      <c r="E332" s="18"/>
      <c r="K332" t="str">
        <f t="shared" si="66"/>
        <v>0.219222598538902-1.18581533645409i</v>
      </c>
      <c r="L332" t="str">
        <f t="shared" si="67"/>
        <v>9083.99268889995-219.443470418022i</v>
      </c>
      <c r="M332" t="str">
        <f t="shared" si="68"/>
        <v>0.998752436551696-0.0352988248210393i</v>
      </c>
      <c r="N332" t="str">
        <f t="shared" si="69"/>
        <v>2.91781271077207-2.90201828080481i</v>
      </c>
      <c r="O332">
        <f t="shared" si="70"/>
        <v>12.287939487725197</v>
      </c>
      <c r="P332">
        <f t="shared" si="71"/>
        <v>135.15549454211339</v>
      </c>
      <c r="Q332" t="str">
        <f t="shared" si="72"/>
        <v>-5.59899204906153-28.9015910210343i</v>
      </c>
      <c r="R332">
        <f t="shared" si="73"/>
        <v>29.378440798657145</v>
      </c>
      <c r="S332">
        <f t="shared" si="74"/>
        <v>79.036124030046409</v>
      </c>
      <c r="CC332" s="18"/>
      <c r="CD332" s="18"/>
      <c r="CE332" s="18"/>
    </row>
    <row r="333" spans="1:83">
      <c r="A333" s="54">
        <f>B307*(B309+B306)</f>
        <v>4.8410000000000006E-5</v>
      </c>
      <c r="D333" s="18"/>
      <c r="E333" s="18"/>
      <c r="K333" t="str">
        <f t="shared" si="66"/>
        <v>0.219222202697576-1.0673622066345i</v>
      </c>
      <c r="L333" t="str">
        <f t="shared" si="67"/>
        <v>9082.58486904092-243.783256726274i</v>
      </c>
      <c r="M333" t="str">
        <f t="shared" si="68"/>
        <v>0.998460248802205-0.0392094422817305i</v>
      </c>
      <c r="N333" t="str">
        <f t="shared" si="69"/>
        <v>2.91759605096414-2.61888679593872i</v>
      </c>
      <c r="O333">
        <f t="shared" si="70"/>
        <v>11.867002794455765</v>
      </c>
      <c r="P333">
        <f t="shared" si="71"/>
        <v>138.08827869212683</v>
      </c>
      <c r="Q333" t="str">
        <f t="shared" si="72"/>
        <v>-4.86067651064743-25.5635630181313i</v>
      </c>
      <c r="R333">
        <f t="shared" si="73"/>
        <v>28.306668797612215</v>
      </c>
      <c r="S333">
        <f t="shared" si="74"/>
        <v>79.234246541853111</v>
      </c>
      <c r="CC333" s="18"/>
      <c r="CD333" s="18"/>
      <c r="CE333" s="18"/>
    </row>
    <row r="334" spans="1:83">
      <c r="D334" s="18"/>
      <c r="E334" s="18"/>
      <c r="K334" t="str">
        <f t="shared" si="66"/>
        <v>0.219215952760852-0.534694787000647i</v>
      </c>
      <c r="L334" t="str">
        <f t="shared" si="67"/>
        <v>9060.42149728916-486.218231324883i</v>
      </c>
      <c r="M334" t="str">
        <f t="shared" si="68"/>
        <v>0.993869314400304-0.0780583134187082i</v>
      </c>
      <c r="N334" t="str">
        <f t="shared" si="69"/>
        <v>2.91419130479327-1.36505504441722i</v>
      </c>
      <c r="O334">
        <f t="shared" si="70"/>
        <v>10.151872708390341</v>
      </c>
      <c r="P334">
        <f t="shared" si="71"/>
        <v>154.90083702552732</v>
      </c>
      <c r="Q334" t="str">
        <f t="shared" si="72"/>
        <v>-1.72142242876739-11.8200015769018i</v>
      </c>
      <c r="R334">
        <f t="shared" si="73"/>
        <v>21.543501107698305</v>
      </c>
      <c r="S334">
        <f t="shared" si="74"/>
        <v>81.713904049681403</v>
      </c>
      <c r="CC334" s="18"/>
      <c r="CD334" s="18"/>
      <c r="CE334" s="18"/>
    </row>
    <row r="335" spans="1:83">
      <c r="A335" t="s">
        <v>526</v>
      </c>
      <c r="D335" s="18"/>
      <c r="E335" s="18"/>
      <c r="K335" t="str">
        <f t="shared" si="66"/>
        <v>0.219205536991531-0.357589420912823i</v>
      </c>
      <c r="L335" t="str">
        <f t="shared" si="67"/>
        <v>9023.75369037241-725.98138393078i</v>
      </c>
      <c r="M335" t="str">
        <f t="shared" si="68"/>
        <v>0.986310862151039-0.116197010950857i</v>
      </c>
      <c r="N335" t="str">
        <f t="shared" si="69"/>
        <v>2.90858358864393-0.971258179633568i</v>
      </c>
      <c r="O335">
        <f t="shared" si="70"/>
        <v>9.7327571695282558</v>
      </c>
      <c r="P335">
        <f t="shared" si="71"/>
        <v>161.53437991394568</v>
      </c>
      <c r="Q335" t="str">
        <f t="shared" si="72"/>
        <v>-0.957264689485774-7.71156968494073i</v>
      </c>
      <c r="R335">
        <f t="shared" si="73"/>
        <v>17.809266446754403</v>
      </c>
      <c r="S335">
        <f t="shared" si="74"/>
        <v>82.923867795434091</v>
      </c>
      <c r="CC335" s="18"/>
      <c r="CD335" s="18"/>
      <c r="CE335" s="18"/>
    </row>
    <row r="336" spans="1:83">
      <c r="A336" t="s">
        <v>531</v>
      </c>
      <c r="B336">
        <v>4</v>
      </c>
      <c r="D336" s="18"/>
      <c r="E336" s="18"/>
      <c r="K336" t="str">
        <f t="shared" si="66"/>
        <v>0.219190956577209-0.269374471902931i</v>
      </c>
      <c r="L336" t="str">
        <f t="shared" si="67"/>
        <v>8972.980380443-961.797711796567i</v>
      </c>
      <c r="M336" t="str">
        <f t="shared" si="68"/>
        <v>0.975920135830733-0.153297176460809i</v>
      </c>
      <c r="N336" t="str">
        <f t="shared" si="69"/>
        <v>2.90087002505139-0.791849820198368i</v>
      </c>
      <c r="O336">
        <f t="shared" si="70"/>
        <v>9.5626801085315591</v>
      </c>
      <c r="P336">
        <f t="shared" si="71"/>
        <v>164.73194998147133</v>
      </c>
      <c r="Q336" t="str">
        <f t="shared" si="72"/>
        <v>-0.670202812692308-5.72535223632982i</v>
      </c>
      <c r="R336">
        <f t="shared" si="73"/>
        <v>15.215150503959091</v>
      </c>
      <c r="S336">
        <f t="shared" si="74"/>
        <v>83.323410563132626</v>
      </c>
      <c r="CC336" s="18"/>
      <c r="CD336" s="18"/>
      <c r="CE336" s="18"/>
    </row>
    <row r="337" spans="1:83">
      <c r="A337" t="s">
        <v>532</v>
      </c>
      <c r="B337">
        <v>3.8</v>
      </c>
      <c r="D337" s="18"/>
      <c r="E337" s="18"/>
      <c r="K337" t="str">
        <f t="shared" si="66"/>
        <v>0.219172213180043-0.216715581889345i</v>
      </c>
      <c r="L337" t="str">
        <f t="shared" si="67"/>
        <v>8908.6449043969-1192.4627110158i</v>
      </c>
      <c r="M337" t="str">
        <f t="shared" si="68"/>
        <v>0.962878026529877-0.189060658403081i</v>
      </c>
      <c r="N337" t="str">
        <f t="shared" si="69"/>
        <v>2.89118051924181-0.697533117070105i</v>
      </c>
      <c r="O337">
        <f t="shared" si="70"/>
        <v>9.4672126957520746</v>
      </c>
      <c r="P337">
        <f t="shared" si="71"/>
        <v>166.43589609446082</v>
      </c>
      <c r="Q337" t="str">
        <f t="shared" si="72"/>
        <v>-0.532110806612076-4.54856255410357i</v>
      </c>
      <c r="R337">
        <f t="shared" si="73"/>
        <v>13.216515121956832</v>
      </c>
      <c r="S337">
        <f t="shared" si="74"/>
        <v>83.327615971280622</v>
      </c>
      <c r="CC337" s="18"/>
      <c r="CD337" s="18"/>
      <c r="CE337" s="18"/>
    </row>
    <row r="338" spans="1:83">
      <c r="A338" t="s">
        <v>527</v>
      </c>
      <c r="B338" s="119">
        <f>'DESIGN INPUTS AND CALCULATIONS'!C152*1000</f>
        <v>82000</v>
      </c>
      <c r="D338" s="18"/>
      <c r="E338" s="18"/>
      <c r="K338" t="str">
        <f t="shared" si="66"/>
        <v>0.219149308936283-0.181834605880466i</v>
      </c>
      <c r="L338" t="str">
        <f t="shared" si="67"/>
        <v>8831.42074883654-1416.86173668199i</v>
      </c>
      <c r="M338" t="str">
        <f t="shared" si="68"/>
        <v>0.947403452760766-0.223226679538412i</v>
      </c>
      <c r="N338" t="str">
        <f t="shared" si="69"/>
        <v>2.87967228887516-0.645092693867474i</v>
      </c>
      <c r="O338">
        <f t="shared" si="70"/>
        <v>9.3995118946408667</v>
      </c>
      <c r="P338">
        <f t="shared" si="71"/>
        <v>167.37328969162269</v>
      </c>
      <c r="Q338" t="str">
        <f t="shared" si="72"/>
        <v>-0.454290578133186-3.7677560910094i</v>
      </c>
      <c r="R338">
        <f t="shared" si="73"/>
        <v>11.584338399345393</v>
      </c>
      <c r="S338">
        <f t="shared" si="74"/>
        <v>83.124850516243995</v>
      </c>
      <c r="CC338" s="18"/>
      <c r="CD338" s="18"/>
      <c r="CE338" s="18"/>
    </row>
    <row r="339" spans="1:83">
      <c r="A339" t="s">
        <v>528</v>
      </c>
      <c r="B339" s="119">
        <f>'DESIGN INPUTS AND CALCULATIONS'!C154*1000000</f>
        <v>9900000</v>
      </c>
      <c r="D339" s="18"/>
      <c r="E339" s="18"/>
      <c r="K339" t="str">
        <f t="shared" si="66"/>
        <v>0.21912224645566-0.157112316938613i</v>
      </c>
      <c r="L339" t="str">
        <f t="shared" si="67"/>
        <v>8742.09444490651-1633.9861546392i</v>
      </c>
      <c r="M339" t="str">
        <f t="shared" si="68"/>
        <v>0.929744629286025-0.25557690349446i</v>
      </c>
      <c r="N339" t="str">
        <f t="shared" si="69"/>
        <v>2.86652359600747-0.615930683577322i</v>
      </c>
      <c r="O339">
        <f t="shared" si="70"/>
        <v>9.3431298474196129</v>
      </c>
      <c r="P339">
        <f t="shared" si="71"/>
        <v>167.8732248866886</v>
      </c>
      <c r="Q339" t="str">
        <f t="shared" si="72"/>
        <v>-0.405177058788084-3.21069812562079i</v>
      </c>
      <c r="R339">
        <f t="shared" si="73"/>
        <v>10.200607738468717</v>
      </c>
      <c r="S339">
        <f t="shared" si="74"/>
        <v>82.807525648665404</v>
      </c>
      <c r="CC339" s="18"/>
      <c r="CD339" s="18"/>
      <c r="CE339" s="18"/>
    </row>
    <row r="340" spans="1:83">
      <c r="A340" t="s">
        <v>529</v>
      </c>
      <c r="B340">
        <f>B336*(B338+B339)/B338</f>
        <v>486.92682926829269</v>
      </c>
      <c r="D340" s="18"/>
      <c r="E340" s="18"/>
      <c r="K340" t="str">
        <f t="shared" si="66"/>
        <v>0.219091028820639-0.138739082426451i</v>
      </c>
      <c r="L340" t="str">
        <f t="shared" si="67"/>
        <v>8641.54639735419-1842.94586884037i</v>
      </c>
      <c r="M340" t="str">
        <f t="shared" si="68"/>
        <v>0.910169837646276-0.285938287546855i</v>
      </c>
      <c r="N340" t="str">
        <f t="shared" si="69"/>
        <v>2.8519271213229-0.600701876587406i</v>
      </c>
      <c r="O340">
        <f t="shared" si="70"/>
        <v>9.2912918275912233</v>
      </c>
      <c r="P340">
        <f t="shared" si="71"/>
        <v>168.10564455143901</v>
      </c>
      <c r="Q340" t="str">
        <f t="shared" si="72"/>
        <v>-0.371347031207261-2.79265574004555i</v>
      </c>
      <c r="R340">
        <f t="shared" si="73"/>
        <v>8.9964678818452555</v>
      </c>
      <c r="S340">
        <f t="shared" si="74"/>
        <v>82.425658281165681</v>
      </c>
      <c r="CC340" s="18"/>
      <c r="CD340" s="18"/>
      <c r="CE340" s="18"/>
    </row>
    <row r="341" spans="1:83">
      <c r="A341" t="s">
        <v>530</v>
      </c>
      <c r="B341">
        <f>B337*(B338+B339)/B338</f>
        <v>462.58048780487803</v>
      </c>
      <c r="D341" s="18"/>
      <c r="E341" s="18"/>
      <c r="K341" t="str">
        <f t="shared" si="66"/>
        <v>0.219055659585553-0.124598422760642i</v>
      </c>
      <c r="L341" t="str">
        <f t="shared" si="67"/>
        <v>8530.73047772864-2042.97801166263i</v>
      </c>
      <c r="M341" t="str">
        <f t="shared" si="68"/>
        <v>0.888958282393729-0.314183791048043i</v>
      </c>
      <c r="N341" t="str">
        <f t="shared" si="69"/>
        <v>2.8360833998877-0.594191929438741i</v>
      </c>
      <c r="O341">
        <f t="shared" si="70"/>
        <v>9.2409483202385427</v>
      </c>
      <c r="P341">
        <f t="shared" si="71"/>
        <v>168.16703337306731</v>
      </c>
      <c r="Q341" t="str">
        <f t="shared" si="72"/>
        <v>-0.346342008908195-2.46702952769543i</v>
      </c>
      <c r="R341">
        <f t="shared" si="73"/>
        <v>7.9282489069409534</v>
      </c>
      <c r="S341">
        <f t="shared" si="74"/>
        <v>82.008572148276016</v>
      </c>
      <c r="CC341" s="18"/>
      <c r="CD341" s="18"/>
      <c r="CE341" s="18"/>
    </row>
    <row r="342" spans="1:83">
      <c r="D342" s="18"/>
      <c r="E342" s="18"/>
      <c r="K342" t="str">
        <f t="shared" si="66"/>
        <v>0.219016142775582-0.113420434917639i</v>
      </c>
      <c r="L342" t="str">
        <f t="shared" si="67"/>
        <v>8410.6532027699-2233.45178378058i</v>
      </c>
      <c r="M342" t="str">
        <f t="shared" si="68"/>
        <v>0.8663915357188-0.34023116046832i</v>
      </c>
      <c r="N342" t="str">
        <f t="shared" si="69"/>
        <v>2.81919467929978-0.593267572835999i</v>
      </c>
      <c r="O342">
        <f t="shared" si="70"/>
        <v>9.1906893822945115</v>
      </c>
      <c r="P342">
        <f t="shared" si="71"/>
        <v>168.11615077090738</v>
      </c>
      <c r="Q342" t="str">
        <f t="shared" si="72"/>
        <v>-0.326763065426489-2.20604607210562i</v>
      </c>
      <c r="R342">
        <f t="shared" si="73"/>
        <v>6.9665455781051921</v>
      </c>
      <c r="S342">
        <f t="shared" si="74"/>
        <v>81.574519627928296</v>
      </c>
      <c r="CC342" s="18"/>
      <c r="CD342" s="18"/>
      <c r="CE342" s="18"/>
    </row>
    <row r="343" spans="1:83">
      <c r="D343" s="18"/>
      <c r="E343" s="18"/>
      <c r="K343" t="str">
        <f t="shared" si="66"/>
        <v>0.218394077568986-0.0667995572021568i</v>
      </c>
      <c r="L343" t="str">
        <f t="shared" si="67"/>
        <v>6923.11404816935-3561.97697118605i</v>
      </c>
      <c r="M343" t="str">
        <f t="shared" si="68"/>
        <v>0.618486458158835-0.485758128324143i</v>
      </c>
      <c r="N343" t="str">
        <f t="shared" si="69"/>
        <v>2.6304098873618-0.658670128151338i</v>
      </c>
      <c r="O343">
        <f t="shared" si="70"/>
        <v>8.6645880801737967</v>
      </c>
      <c r="P343">
        <f t="shared" si="71"/>
        <v>165.9418708421872</v>
      </c>
      <c r="Q343" t="str">
        <f t="shared" si="72"/>
        <v>-0.224376602921718-1.02672751281738i</v>
      </c>
      <c r="R343">
        <f t="shared" si="73"/>
        <v>0.43171321573316912</v>
      </c>
      <c r="S343">
        <f t="shared" si="74"/>
        <v>77.672631699407759</v>
      </c>
      <c r="CC343" s="18"/>
      <c r="CD343" s="18"/>
      <c r="CE343" s="18"/>
    </row>
    <row r="344" spans="1:83">
      <c r="D344" s="18"/>
      <c r="E344" s="18"/>
      <c r="K344" t="str">
        <f t="shared" si="66"/>
        <v>0.217365117821916-0.0556589076420397i</v>
      </c>
      <c r="L344" t="str">
        <f t="shared" si="67"/>
        <v>5445.15627350507-3994.3186384986i</v>
      </c>
      <c r="M344" t="str">
        <f t="shared" si="68"/>
        <v>0.418775705063893-0.493358504448978i</v>
      </c>
      <c r="N344" t="str">
        <f t="shared" si="69"/>
        <v>2.46922486662643-0.70944920709062i</v>
      </c>
      <c r="O344">
        <f t="shared" si="70"/>
        <v>8.1956957259710492</v>
      </c>
      <c r="P344">
        <f t="shared" si="71"/>
        <v>163.96976481560102</v>
      </c>
      <c r="Q344" t="str">
        <f t="shared" si="72"/>
        <v>-0.170466385175558-0.641732437401733i</v>
      </c>
      <c r="R344">
        <f t="shared" si="73"/>
        <v>-3.5568028198339627</v>
      </c>
      <c r="S344">
        <f t="shared" si="74"/>
        <v>75.123800386691457</v>
      </c>
      <c r="CC344" s="18"/>
      <c r="CD344" s="18"/>
      <c r="CE344" s="18"/>
    </row>
    <row r="345" spans="1:83">
      <c r="D345" s="18"/>
      <c r="E345" s="18"/>
      <c r="K345" t="str">
        <f t="shared" si="66"/>
        <v>0.21594075646524-0.0532951126052341i</v>
      </c>
      <c r="L345" t="str">
        <f t="shared" si="67"/>
        <v>4302.19861231674-3935.14902598652i</v>
      </c>
      <c r="M345" t="str">
        <f t="shared" si="68"/>
        <v>0.288400439142003-0.453018350450291i</v>
      </c>
      <c r="N345" t="str">
        <f t="shared" si="69"/>
        <v>2.35112617957281-0.744891671648535i</v>
      </c>
      <c r="O345">
        <f t="shared" si="70"/>
        <v>7.8409339267402132</v>
      </c>
      <c r="P345">
        <f t="shared" si="71"/>
        <v>162.42058249244423</v>
      </c>
      <c r="Q345" t="str">
        <f t="shared" si="72"/>
        <v>-0.137498568721377-0.457904717917591i</v>
      </c>
      <c r="R345">
        <f t="shared" si="73"/>
        <v>-6.409568562594532</v>
      </c>
      <c r="S345">
        <f t="shared" si="74"/>
        <v>73.286160379184622</v>
      </c>
      <c r="CC345" s="18"/>
      <c r="CD345" s="18"/>
      <c r="CE345" s="18"/>
    </row>
    <row r="346" spans="1:83">
      <c r="D346" s="18"/>
      <c r="E346" s="18"/>
      <c r="K346" t="str">
        <f t="shared" si="66"/>
        <v>0.21413663499512-0.0543405829619523i</v>
      </c>
      <c r="L346" t="str">
        <f t="shared" si="67"/>
        <v>3489.29095945049-3682.62974023103i</v>
      </c>
      <c r="M346" t="str">
        <f t="shared" si="68"/>
        <v>0.205959893604952-0.404401305427157i</v>
      </c>
      <c r="N346" t="str">
        <f t="shared" si="69"/>
        <v>2.26116599133676-0.779858189787079i</v>
      </c>
      <c r="O346">
        <f t="shared" si="70"/>
        <v>7.574757765056388</v>
      </c>
      <c r="P346">
        <f t="shared" si="71"/>
        <v>160.97109267877644</v>
      </c>
      <c r="Q346" t="str">
        <f t="shared" si="72"/>
        <v>-0.11670078553739-0.352119488913991i</v>
      </c>
      <c r="R346">
        <f t="shared" si="73"/>
        <v>-8.6135881730951205</v>
      </c>
      <c r="S346">
        <f t="shared" si="74"/>
        <v>71.663573952870237</v>
      </c>
      <c r="CC346" s="18"/>
      <c r="CD346" s="18"/>
      <c r="CE346" s="18"/>
    </row>
    <row r="347" spans="1:83">
      <c r="D347" s="18"/>
      <c r="E347" s="18"/>
      <c r="K347" t="str">
        <f t="shared" si="66"/>
        <v>0.211972122581602-0.0569859691598898i</v>
      </c>
      <c r="L347" t="str">
        <f t="shared" si="67"/>
        <v>2920.25464460104-3380.65644470842i</v>
      </c>
      <c r="M347" t="str">
        <f t="shared" si="68"/>
        <v>0.152633248439582-0.359633618993501i</v>
      </c>
      <c r="N347" t="str">
        <f t="shared" si="69"/>
        <v>2.1863383117408-0.818129518894174i</v>
      </c>
      <c r="O347">
        <f t="shared" si="70"/>
        <v>7.363495738696165</v>
      </c>
      <c r="P347">
        <f t="shared" si="71"/>
        <v>159.484111279882</v>
      </c>
      <c r="Q347" t="str">
        <f t="shared" si="72"/>
        <v>-0.102887173347598-0.283622237600156i</v>
      </c>
      <c r="R347">
        <f t="shared" si="73"/>
        <v>-10.408281284673517</v>
      </c>
      <c r="S347">
        <f t="shared" si="74"/>
        <v>70.061187593790947</v>
      </c>
      <c r="CC347" s="18"/>
      <c r="CD347" s="18"/>
      <c r="CE347" s="18"/>
    </row>
    <row r="348" spans="1:83">
      <c r="D348" s="18"/>
      <c r="E348" s="18"/>
      <c r="K348" t="str">
        <f t="shared" si="66"/>
        <v>0.20946981197312-0.060440897519404i</v>
      </c>
      <c r="L348" t="str">
        <f t="shared" si="67"/>
        <v>2517.61694634858-3086.80984118401i</v>
      </c>
      <c r="M348" t="str">
        <f t="shared" si="68"/>
        <v>0.116871364744525-0.321266943284362i</v>
      </c>
      <c r="N348" t="str">
        <f t="shared" si="69"/>
        <v>2.11892827276891-0.859167202008437i</v>
      </c>
      <c r="O348">
        <f t="shared" si="70"/>
        <v>7.1833768110689213</v>
      </c>
      <c r="P348">
        <f t="shared" si="71"/>
        <v>157.92879756311697</v>
      </c>
      <c r="Q348" t="str">
        <f t="shared" si="72"/>
        <v>-0.0931504234552673-0.235552600013034i</v>
      </c>
      <c r="R348">
        <f t="shared" si="73"/>
        <v>-11.927219123897652</v>
      </c>
      <c r="S348">
        <f t="shared" si="74"/>
        <v>68.423438841044415</v>
      </c>
      <c r="CC348" s="18"/>
      <c r="CD348" s="18"/>
      <c r="CE348" s="18"/>
    </row>
    <row r="349" spans="1:83">
      <c r="D349" s="18"/>
      <c r="E349" s="18"/>
      <c r="K349" t="str">
        <f t="shared" si="66"/>
        <v>0.206654955860219-0.0642993957317733i</v>
      </c>
      <c r="L349" t="str">
        <f t="shared" si="67"/>
        <v>2226.92264199524-2820.42110707634i</v>
      </c>
      <c r="M349" t="str">
        <f t="shared" si="68"/>
        <v>0.0919996683503754-0.289025482222237i</v>
      </c>
      <c r="N349" t="str">
        <f t="shared" si="69"/>
        <v>2.05477100698839-0.901428106434158i</v>
      </c>
      <c r="O349">
        <f t="shared" si="70"/>
        <v>7.0196984716597219</v>
      </c>
      <c r="P349">
        <f t="shared" si="71"/>
        <v>156.3129371113348</v>
      </c>
      <c r="Q349" t="str">
        <f t="shared" si="72"/>
        <v>-0.0858731339425925-0.19983426860389i</v>
      </c>
      <c r="R349">
        <f t="shared" si="73"/>
        <v>-13.250660540902871</v>
      </c>
      <c r="S349">
        <f t="shared" si="74"/>
        <v>66.745750749645637</v>
      </c>
      <c r="CC349" s="18"/>
      <c r="CD349" s="18"/>
      <c r="CE349" s="18"/>
    </row>
    <row r="350" spans="1:83">
      <c r="D350" s="18"/>
      <c r="E350" s="18"/>
      <c r="K350" t="str">
        <f t="shared" si="66"/>
        <v>0.203554868633623-0.0683284927526649i</v>
      </c>
      <c r="L350" t="str">
        <f t="shared" si="67"/>
        <v>2012.3005134162-2585.44116001923i</v>
      </c>
      <c r="M350" t="str">
        <f t="shared" si="68"/>
        <v>0.0741222916123583-0.261969802646204i</v>
      </c>
      <c r="N350" t="str">
        <f t="shared" si="69"/>
        <v>1.99172660324149-0.943408480527041i</v>
      </c>
      <c r="O350">
        <f t="shared" si="70"/>
        <v>6.8636760481561341</v>
      </c>
      <c r="P350">
        <f t="shared" si="71"/>
        <v>154.6547864993662</v>
      </c>
      <c r="Q350" t="str">
        <f t="shared" si="72"/>
        <v>-0.0801348358594812-0.172159570408685i</v>
      </c>
      <c r="R350">
        <f t="shared" si="73"/>
        <v>-14.429681401879879</v>
      </c>
      <c r="S350">
        <f t="shared" si="74"/>
        <v>65.039511269259833</v>
      </c>
      <c r="CC350" s="18"/>
      <c r="CD350" s="18"/>
      <c r="CE350" s="18"/>
    </row>
    <row r="351" spans="1:83">
      <c r="D351" s="18"/>
      <c r="E351" s="18"/>
      <c r="K351" t="str">
        <f t="shared" si="66"/>
        <v>0.200198318076047-0.0723836914125539i</v>
      </c>
      <c r="L351" t="str">
        <f t="shared" si="67"/>
        <v>1850.35934537329-2380.13756743004i</v>
      </c>
      <c r="M351" t="str">
        <f t="shared" si="68"/>
        <v>0.0608966784642876-0.239140697114282i</v>
      </c>
      <c r="N351" t="str">
        <f t="shared" si="69"/>
        <v>1.92878084400006-0.983899918107554i</v>
      </c>
      <c r="O351">
        <f t="shared" si="70"/>
        <v>6.7101118776844038</v>
      </c>
      <c r="P351">
        <f t="shared" si="71"/>
        <v>152.97319256932133</v>
      </c>
      <c r="Q351" t="str">
        <f t="shared" si="72"/>
        <v>-0.0753951974789483-0.150033497013681i</v>
      </c>
      <c r="R351">
        <f t="shared" si="73"/>
        <v>-15.4983581796815</v>
      </c>
      <c r="S351">
        <f t="shared" si="74"/>
        <v>63.319445850956996</v>
      </c>
      <c r="CC351" s="18"/>
      <c r="CD351" s="18"/>
      <c r="CE351" s="18"/>
    </row>
    <row r="352" spans="1:83">
      <c r="D352" s="18"/>
      <c r="E352" s="18"/>
      <c r="K352" t="str">
        <f t="shared" si="66"/>
        <v>0.158841786002943-0.103268431611915i</v>
      </c>
      <c r="L352" t="str">
        <f t="shared" si="67"/>
        <v>1278.92173758001-1284.00301212744i</v>
      </c>
      <c r="M352" t="str">
        <f t="shared" si="68"/>
        <v>0.015952772771638-0.125292784359414i</v>
      </c>
      <c r="N352" t="str">
        <f t="shared" si="69"/>
        <v>1.31050553792073-1.21026126662312i</v>
      </c>
      <c r="O352">
        <f t="shared" si="70"/>
        <v>5.0272161631874255</v>
      </c>
      <c r="P352">
        <f t="shared" si="71"/>
        <v>137.2773026096215</v>
      </c>
      <c r="Q352" t="str">
        <f t="shared" si="72"/>
        <v>-0.0467741907647408-0.0509564954415861i</v>
      </c>
      <c r="R352">
        <f t="shared" si="73"/>
        <v>-23.201734850796683</v>
      </c>
      <c r="S352">
        <f t="shared" si="74"/>
        <v>47.450430831142796</v>
      </c>
      <c r="CC352" s="18"/>
      <c r="CD352" s="18"/>
      <c r="CE352" s="18"/>
    </row>
    <row r="353" spans="4:83">
      <c r="D353" s="18"/>
      <c r="E353" s="18"/>
      <c r="K353" t="str">
        <f t="shared" si="66"/>
        <v>0.118159797187301-0.112833979234188i</v>
      </c>
      <c r="L353" t="str">
        <f t="shared" si="67"/>
        <v>1163.05361507787-868.699787085853i</v>
      </c>
      <c r="M353" t="str">
        <f t="shared" si="68"/>
        <v>0.00715352039034163-0.0842754266460075i</v>
      </c>
      <c r="N353" t="str">
        <f t="shared" si="69"/>
        <v>0.843583764612397-1.16767717043488i</v>
      </c>
      <c r="O353">
        <f t="shared" si="70"/>
        <v>3.1703977175445037</v>
      </c>
      <c r="P353">
        <f t="shared" si="71"/>
        <v>125.84608042270699</v>
      </c>
      <c r="Q353" t="str">
        <f t="shared" si="72"/>
        <v>-0.0301405864904739-0.0218674886818913i</v>
      </c>
      <c r="R353">
        <f t="shared" si="73"/>
        <v>-28.580356448184258</v>
      </c>
      <c r="S353">
        <f t="shared" si="74"/>
        <v>35.961499432206978</v>
      </c>
      <c r="CC353" s="18"/>
      <c r="CD353" s="18"/>
      <c r="CE353" s="18"/>
    </row>
    <row r="354" spans="4:83">
      <c r="D354" s="18"/>
      <c r="E354" s="18"/>
      <c r="K354" t="str">
        <f t="shared" si="66"/>
        <v>0.0869741033834978-0.109915683634803i</v>
      </c>
      <c r="L354" t="str">
        <f t="shared" si="67"/>
        <v>1121.68341651443-654.925104515006i</v>
      </c>
      <c r="M354" t="str">
        <f t="shared" si="68"/>
        <v>0.00403648807570998-0.0634050064247661i</v>
      </c>
      <c r="N354" t="str">
        <f t="shared" si="69"/>
        <v>0.554621998314176-1.03661704049169i</v>
      </c>
      <c r="O354">
        <f t="shared" si="70"/>
        <v>1.4056474576765732</v>
      </c>
      <c r="P354">
        <f t="shared" si="71"/>
        <v>118.14815122050729</v>
      </c>
      <c r="Q354" t="str">
        <f t="shared" si="72"/>
        <v>-0.0200812428437352-0.0107831384078565i</v>
      </c>
      <c r="R354">
        <f t="shared" si="73"/>
        <v>-32.843873729912644</v>
      </c>
      <c r="S354">
        <f t="shared" si="74"/>
        <v>28.234715528859908</v>
      </c>
      <c r="CC354" s="18"/>
      <c r="CD354" s="18"/>
      <c r="CE354" s="18"/>
    </row>
    <row r="355" spans="4:83">
      <c r="D355" s="18"/>
      <c r="E355" s="18"/>
      <c r="K355" t="str">
        <f t="shared" si="66"/>
        <v>0.0649382178103279-0.102228638940344i</v>
      </c>
      <c r="L355" t="str">
        <f t="shared" si="67"/>
        <v>1102.38838044097-525.208788577186i</v>
      </c>
      <c r="M355" t="str">
        <f t="shared" si="68"/>
        <v>0.00258711179297941-0.0507978212677476i</v>
      </c>
      <c r="N355" t="str">
        <f t="shared" si="69"/>
        <v>0.381592805904416-0.903063314178689i</v>
      </c>
      <c r="O355">
        <f t="shared" si="70"/>
        <v>-0.17214966353031935</v>
      </c>
      <c r="P355">
        <f t="shared" si="71"/>
        <v>112.90667179451354</v>
      </c>
      <c r="Q355" t="str">
        <f t="shared" si="72"/>
        <v>-0.0139994226837245-0.00593546083480076i</v>
      </c>
      <c r="R355">
        <f t="shared" si="73"/>
        <v>-36.359867542506073</v>
      </c>
      <c r="S355">
        <f t="shared" si="74"/>
        <v>22.97592326016462</v>
      </c>
      <c r="CC355" s="18"/>
      <c r="CD355" s="18"/>
      <c r="CE355" s="18"/>
    </row>
    <row r="356" spans="4:83">
      <c r="D356" s="18"/>
      <c r="E356" s="18"/>
      <c r="K356" t="str">
        <f t="shared" si="66"/>
        <v>0.0495838762068556-0.0934916541188807i</v>
      </c>
      <c r="L356" t="str">
        <f t="shared" si="67"/>
        <v>1091.86790796596-438.250450302672i</v>
      </c>
      <c r="M356" t="str">
        <f t="shared" si="68"/>
        <v>0.00179802676342129-0.0423650075319162i</v>
      </c>
      <c r="N356" t="str">
        <f t="shared" si="69"/>
        <v>0.274899445420874-0.788984851508583i</v>
      </c>
      <c r="O356">
        <f t="shared" si="70"/>
        <v>-1.5610301588870612</v>
      </c>
      <c r="P356">
        <f t="shared" si="71"/>
        <v>109.20944556468658</v>
      </c>
      <c r="Q356" t="str">
        <f t="shared" si="72"/>
        <v>-0.0101941017542021-0.00356336453761741i</v>
      </c>
      <c r="R356">
        <f t="shared" si="73"/>
        <v>-39.332371020220442</v>
      </c>
      <c r="S356">
        <f t="shared" si="74"/>
        <v>19.267155127982477</v>
      </c>
      <c r="CC356" s="18"/>
      <c r="CD356" s="18"/>
      <c r="CE356" s="18"/>
    </row>
    <row r="357" spans="4:83">
      <c r="D357" s="18"/>
      <c r="E357" s="18"/>
      <c r="K357" t="str">
        <f t="shared" si="66"/>
        <v>0.0387544961570726-0.0851540701570526i</v>
      </c>
      <c r="L357" t="str">
        <f t="shared" si="67"/>
        <v>1085.5109913798-375.941804422536i</v>
      </c>
      <c r="M357" t="str">
        <f t="shared" si="68"/>
        <v>0.00132162970848571-0.0363301941007663i</v>
      </c>
      <c r="N357" t="str">
        <f t="shared" si="69"/>
        <v>0.206080335052268-0.6957470486836i</v>
      </c>
      <c r="O357">
        <f t="shared" si="70"/>
        <v>-2.785743549017381</v>
      </c>
      <c r="P357">
        <f t="shared" si="71"/>
        <v>106.49929364774538</v>
      </c>
      <c r="Q357" t="str">
        <f t="shared" si="72"/>
        <v>-0.00770595316117174-0.00228974232021578i</v>
      </c>
      <c r="R357">
        <f t="shared" si="73"/>
        <v>-41.896019034051051</v>
      </c>
      <c r="S357">
        <f t="shared" si="74"/>
        <v>16.548758992151249</v>
      </c>
      <c r="CC357" s="18"/>
      <c r="CD357" s="18"/>
      <c r="CE357" s="18"/>
    </row>
    <row r="358" spans="4:83">
      <c r="D358" s="18"/>
      <c r="E358" s="18"/>
      <c r="K358" t="str">
        <f t="shared" si="66"/>
        <v>0.0309539199715364-0.0776727701293295i</v>
      </c>
      <c r="L358" t="str">
        <f t="shared" si="67"/>
        <v>1081.37969761375-329.118856762776i</v>
      </c>
      <c r="M358" t="str">
        <f t="shared" si="68"/>
        <v>0.00101218627730655-0.0317987697285065i</v>
      </c>
      <c r="N358" t="str">
        <f t="shared" si="69"/>
        <v>0.159665410339276-0.619956327708225i</v>
      </c>
      <c r="O358">
        <f t="shared" si="70"/>
        <v>-3.8738683174995825</v>
      </c>
      <c r="P358">
        <f t="shared" si="71"/>
        <v>104.44227542594906</v>
      </c>
      <c r="Q358" t="str">
        <f t="shared" si="72"/>
        <v>-0.00600856534558329-0.00155230489867557i</v>
      </c>
      <c r="R358">
        <f t="shared" si="73"/>
        <v>-44.143981983417987</v>
      </c>
      <c r="S358">
        <f t="shared" si="74"/>
        <v>14.485557604824464</v>
      </c>
      <c r="CC358" s="18"/>
      <c r="CD358" s="18"/>
      <c r="CE358" s="18"/>
    </row>
    <row r="359" spans="4:83">
      <c r="D359" s="18"/>
      <c r="E359" s="18"/>
      <c r="K359" t="str">
        <f t="shared" si="66"/>
        <v>0.0252043242550911-0.0711147575797923i</v>
      </c>
      <c r="L359" t="str">
        <f t="shared" si="67"/>
        <v>1078.54483122166-292.653650868779i</v>
      </c>
      <c r="M359" t="str">
        <f t="shared" si="68"/>
        <v>0.000799922051107538-0.0282715789410441i</v>
      </c>
      <c r="N359" t="str">
        <f t="shared" si="69"/>
        <v>0.12709563663103-0.557888432578767i</v>
      </c>
      <c r="O359">
        <f t="shared" si="70"/>
        <v>-4.8493087041334189</v>
      </c>
      <c r="P359">
        <f t="shared" si="71"/>
        <v>102.8338341768673</v>
      </c>
      <c r="Q359" t="str">
        <f t="shared" si="72"/>
        <v>-0.00480643018331294-0.00109837478505211i</v>
      </c>
      <c r="R359">
        <f t="shared" si="73"/>
        <v>-46.142472298858401</v>
      </c>
      <c r="S359">
        <f t="shared" si="74"/>
        <v>12.87230722629252</v>
      </c>
      <c r="CC359" s="18"/>
      <c r="CD359" s="18"/>
      <c r="CE359" s="18"/>
    </row>
    <row r="360" spans="4:83">
      <c r="D360" s="18"/>
      <c r="E360" s="18"/>
      <c r="K360" t="str">
        <f t="shared" si="66"/>
        <v>0.0208714262992654-0.0654087961983113i</v>
      </c>
      <c r="L360" t="str">
        <f t="shared" si="67"/>
        <v>1076.51583644922-263.454991947475i</v>
      </c>
      <c r="M360" t="str">
        <f t="shared" si="68"/>
        <v>0.000648035353173199-0.0254482888099423i</v>
      </c>
      <c r="N360" t="str">
        <f t="shared" si="69"/>
        <v>0.103451348090686-0.506472088758088i</v>
      </c>
      <c r="O360">
        <f t="shared" si="70"/>
        <v>-5.7313728434379296</v>
      </c>
      <c r="P360">
        <f t="shared" si="71"/>
        <v>101.54436179837921</v>
      </c>
      <c r="Q360" t="str">
        <f t="shared" si="72"/>
        <v>-0.00392722851982234-0.000804643409552812i</v>
      </c>
      <c r="R360">
        <f t="shared" si="73"/>
        <v>-47.939685877322589</v>
      </c>
      <c r="S360">
        <f t="shared" si="74"/>
        <v>11.578987543850673</v>
      </c>
      <c r="CC360" s="18"/>
      <c r="CD360" s="18"/>
      <c r="CE360" s="18"/>
    </row>
    <row r="361" spans="4:83">
      <c r="D361" s="18"/>
      <c r="E361" s="18"/>
      <c r="CC361" s="18"/>
      <c r="CD361" s="18"/>
      <c r="CE361" s="18"/>
    </row>
    <row r="362" spans="4:83">
      <c r="D362" s="18"/>
      <c r="E362" s="18"/>
      <c r="K362" t="s">
        <v>544</v>
      </c>
      <c r="L362" t="s">
        <v>545</v>
      </c>
      <c r="M362" t="s">
        <v>458</v>
      </c>
      <c r="N362" t="s">
        <v>459</v>
      </c>
      <c r="O362" t="s">
        <v>546</v>
      </c>
      <c r="P362" t="s">
        <v>458</v>
      </c>
      <c r="Q362" t="s">
        <v>459</v>
      </c>
      <c r="CC362" s="18"/>
      <c r="CD362" s="18"/>
      <c r="CE362" s="18"/>
    </row>
    <row r="363" spans="4:83">
      <c r="D363" s="18"/>
      <c r="E363" s="18"/>
      <c r="K363" t="str">
        <f>IMDIV(IMSUM(IMPRODUCT(F285,$A$328),1),IMSUM(IMPRODUCT(IMPOWER(F285,2),$A$330),IMPRODUCT(F285,$A$331)))</f>
        <v>0.219224265254903-10.6669315003433i</v>
      </c>
      <c r="L363" t="str">
        <f>IMPRODUCT(K363,M324,$B$315)</f>
        <v>0.429187782987558-25.818241302902i</v>
      </c>
      <c r="M363">
        <f>20*LOG10(IMABS(L363))</f>
        <v>28.239733066972661</v>
      </c>
      <c r="N363">
        <f>IMARGUMENT(L363)*180/PI()+180</f>
        <v>90.952364785675712</v>
      </c>
      <c r="O363" t="str">
        <f>IMPRODUCT(L363,G285)</f>
        <v>-48.0005857423357-323.367255860927i</v>
      </c>
      <c r="P363">
        <f>20*LOG10(IMABS(O363))</f>
        <v>50.288575909192147</v>
      </c>
      <c r="Q363">
        <f>IMARGUMENT(O363)*180/PI()+180</f>
        <v>81.5566775387733</v>
      </c>
      <c r="CC363" s="18"/>
      <c r="CD363" s="18"/>
      <c r="CE363" s="18"/>
    </row>
    <row r="364" spans="4:83">
      <c r="D364" s="18"/>
      <c r="E364" s="18"/>
      <c r="K364" t="str">
        <f t="shared" ref="K364:K399" si="75">IMDIV(IMSUM(IMPRODUCT(F286,$A$328),1),IMSUM(IMPRODUCT(IMPOWER(F286,2),$A$330),IMPRODUCT(F286,$A$331)))</f>
        <v>0.219224202752596-5.33356712330867i</v>
      </c>
      <c r="L364" t="str">
        <f t="shared" ref="L364:L399" si="76">IMPRODUCT(K364,M325,$B$315)</f>
        <v>0.429165850269653-12.911893951442i</v>
      </c>
      <c r="M364">
        <f t="shared" ref="M364:M399" si="77">20*LOG10(IMABS(L364))</f>
        <v>22.224594299178555</v>
      </c>
      <c r="N364">
        <f t="shared" ref="N364:N399" si="78">IMARGUMENT(L364)*180/PI()+180</f>
        <v>91.903697694895911</v>
      </c>
      <c r="O364" t="str">
        <f t="shared" ref="O364:O399" si="79">IMPRODUCT(L364,G286)</f>
        <v>-44.4577752259111-150.977584957615i</v>
      </c>
      <c r="P364">
        <f t="shared" ref="P364:P399" si="80">20*LOG10(IMABS(O364))</f>
        <v>43.939387167926768</v>
      </c>
      <c r="Q364">
        <f t="shared" ref="Q364:Q399" si="81">IMARGUMENT(O364)*180/PI()+180</f>
        <v>73.592087964726161</v>
      </c>
      <c r="CC364" s="18"/>
      <c r="CD364" s="18"/>
      <c r="CE364" s="18"/>
    </row>
    <row r="365" spans="4:83">
      <c r="D365" s="18"/>
      <c r="E365" s="18"/>
      <c r="K365" t="str">
        <f t="shared" si="75"/>
        <v>0.219224098582163-3.55582405227236i</v>
      </c>
      <c r="L365" t="str">
        <f t="shared" si="76"/>
        <v>0.429129300251553-8.61101036244347i</v>
      </c>
      <c r="M365">
        <f t="shared" si="77"/>
        <v>18.71185466745257</v>
      </c>
      <c r="N365">
        <f t="shared" si="78"/>
        <v>92.852972257917713</v>
      </c>
      <c r="O365" t="str">
        <f t="shared" si="79"/>
        <v>-39.5907762958212-90.846479449753i</v>
      </c>
      <c r="P365">
        <f t="shared" si="80"/>
        <v>39.921341481741223</v>
      </c>
      <c r="Q365">
        <f t="shared" si="81"/>
        <v>66.45249109495947</v>
      </c>
      <c r="CC365" s="18"/>
      <c r="CD365" s="18"/>
      <c r="CE365" s="18"/>
    </row>
    <row r="366" spans="4:83">
      <c r="D366" s="18"/>
      <c r="E366" s="18"/>
      <c r="K366" t="str">
        <f t="shared" si="75"/>
        <v>0.219223952743723-2.66698630763934i</v>
      </c>
      <c r="L366" t="str">
        <f t="shared" si="76"/>
        <v>0.429078139698677-6.46149228337864i</v>
      </c>
      <c r="M366">
        <f t="shared" si="77"/>
        <v>16.22576549777061</v>
      </c>
      <c r="N366">
        <f t="shared" si="78"/>
        <v>93.799172748233019</v>
      </c>
      <c r="O366" t="str">
        <f t="shared" si="79"/>
        <v>-34.3337650433424-60.1913998107346i</v>
      </c>
      <c r="P366">
        <f t="shared" si="80"/>
        <v>36.814051556106435</v>
      </c>
      <c r="Q366">
        <f t="shared" si="81"/>
        <v>60.299140482252483</v>
      </c>
      <c r="CC366" s="18"/>
      <c r="CD366" s="18"/>
      <c r="CE366" s="18"/>
    </row>
    <row r="367" spans="4:83">
      <c r="D367" s="18"/>
      <c r="E367" s="18"/>
      <c r="K367" t="str">
        <f t="shared" si="75"/>
        <v>0.219223765237442-2.13371069345968i</v>
      </c>
      <c r="L367" t="str">
        <f t="shared" si="76"/>
        <v>0.429012378078235-5.17251992614664i</v>
      </c>
      <c r="M367">
        <f t="shared" si="77"/>
        <v>14.303816960942211</v>
      </c>
      <c r="N367">
        <f t="shared" si="78"/>
        <v>94.741299380404513</v>
      </c>
      <c r="O367" t="str">
        <f t="shared" si="79"/>
        <v>-29.3325626944736-42.107313260617i</v>
      </c>
      <c r="P367">
        <f t="shared" si="80"/>
        <v>34.205209647499011</v>
      </c>
      <c r="Q367">
        <f t="shared" si="81"/>
        <v>55.138373523652461</v>
      </c>
      <c r="CC367" s="18"/>
      <c r="CD367" s="18"/>
      <c r="CE367" s="18"/>
    </row>
    <row r="368" spans="4:83">
      <c r="D368" s="18"/>
      <c r="E368" s="18"/>
      <c r="K368" t="str">
        <f t="shared" si="75"/>
        <v>0.219223536063534-1.77821614439113i</v>
      </c>
      <c r="L368" t="str">
        <f t="shared" si="76"/>
        <v>0.428932027554851-4.31381991357053i</v>
      </c>
      <c r="M368">
        <f t="shared" si="77"/>
        <v>12.739966898982594</v>
      </c>
      <c r="N368">
        <f t="shared" si="78"/>
        <v>95.67837330404231</v>
      </c>
      <c r="O368" t="str">
        <f t="shared" si="79"/>
        <v>-24.9056955795457-30.6295502129315i</v>
      </c>
      <c r="P368">
        <f t="shared" si="80"/>
        <v>31.926965011708877</v>
      </c>
      <c r="Q368">
        <f t="shared" si="81"/>
        <v>50.88452960617775</v>
      </c>
      <c r="CC368" s="18"/>
      <c r="CD368" s="18"/>
      <c r="CE368" s="18"/>
    </row>
    <row r="369" spans="4:83">
      <c r="D369" s="18"/>
      <c r="E369" s="18"/>
      <c r="K369" t="str">
        <f t="shared" si="75"/>
        <v>0.219223265222262-1.52431077526494i</v>
      </c>
      <c r="L369" t="str">
        <f t="shared" si="76"/>
        <v>0.428837102984941-3.70098927179861i</v>
      </c>
      <c r="M369">
        <f t="shared" si="77"/>
        <v>11.424277264927412</v>
      </c>
      <c r="N369">
        <f t="shared" si="78"/>
        <v>96.609441333574892</v>
      </c>
      <c r="O369" t="str">
        <f t="shared" si="79"/>
        <v>-21.1421215159187-23.0036295808059i</v>
      </c>
      <c r="P369">
        <f t="shared" si="80"/>
        <v>29.895193508718549</v>
      </c>
      <c r="Q369">
        <f t="shared" si="81"/>
        <v>47.414579107146523</v>
      </c>
      <c r="CC369" s="18"/>
      <c r="CD369" s="18"/>
      <c r="CE369" s="18"/>
    </row>
    <row r="370" spans="4:83">
      <c r="D370" s="18"/>
      <c r="E370" s="18"/>
      <c r="K370" t="str">
        <f t="shared" si="75"/>
        <v>0.219222952713933-1.3338986434775i</v>
      </c>
      <c r="L370" t="str">
        <f t="shared" si="76"/>
        <v>0.42872762190985-3.24182642844468i</v>
      </c>
      <c r="M370">
        <f t="shared" si="77"/>
        <v>10.291095565763372</v>
      </c>
      <c r="N370">
        <f t="shared" si="78"/>
        <v>97.533580359611278</v>
      </c>
      <c r="O370" t="str">
        <f t="shared" si="79"/>
        <v>-18.0091377796974-17.7604064455809i</v>
      </c>
      <c r="P370">
        <f t="shared" si="80"/>
        <v>28.060178166173078</v>
      </c>
      <c r="Q370">
        <f t="shared" si="81"/>
        <v>44.601587711272941</v>
      </c>
      <c r="CC370" s="18"/>
      <c r="CD370" s="18"/>
      <c r="CE370" s="18"/>
    </row>
    <row r="371" spans="4:83">
      <c r="D371" s="18"/>
      <c r="E371" s="18"/>
      <c r="K371" t="str">
        <f t="shared" si="75"/>
        <v>0.219222598538902-1.18581533645409i</v>
      </c>
      <c r="L371" t="str">
        <f t="shared" si="76"/>
        <v>0.428603604547768-2.8851082120026i</v>
      </c>
      <c r="M371">
        <f t="shared" si="77"/>
        <v>9.2980453288764373</v>
      </c>
      <c r="N371">
        <f t="shared" si="78"/>
        <v>98.44990139493224</v>
      </c>
      <c r="O371" t="str">
        <f t="shared" si="79"/>
        <v>-15.4252355388266-14.0509168107787i</v>
      </c>
      <c r="P371">
        <f t="shared" si="80"/>
        <v>26.388546639808386</v>
      </c>
      <c r="Q371">
        <f t="shared" si="81"/>
        <v>42.330530882865418</v>
      </c>
      <c r="CC371" s="18"/>
      <c r="CD371" s="18"/>
      <c r="CE371" s="18"/>
    </row>
    <row r="372" spans="4:83">
      <c r="D372" s="18"/>
      <c r="E372" s="18"/>
      <c r="K372" t="str">
        <f t="shared" si="75"/>
        <v>0.219222202697576-1.0673622066345i</v>
      </c>
      <c r="L372" t="str">
        <f t="shared" si="76"/>
        <v>0.428465073784419-2.60010065164376i</v>
      </c>
      <c r="M372">
        <f t="shared" si="77"/>
        <v>8.4161632398462345</v>
      </c>
      <c r="N372">
        <f t="shared" si="78"/>
        <v>99.357553216217966</v>
      </c>
      <c r="O372" t="str">
        <f t="shared" si="79"/>
        <v>-13.2988528720643-11.3597068822536i</v>
      </c>
      <c r="P372">
        <f t="shared" si="80"/>
        <v>24.855829243002656</v>
      </c>
      <c r="Q372">
        <f t="shared" si="81"/>
        <v>40.503521065944227</v>
      </c>
      <c r="CC372" s="18"/>
      <c r="CD372" s="18"/>
      <c r="CE372" s="18"/>
    </row>
    <row r="373" spans="4:83">
      <c r="D373" s="18"/>
      <c r="E373" s="18"/>
      <c r="K373" t="str">
        <f t="shared" si="75"/>
        <v>0.219215952760852-0.534694787000647i</v>
      </c>
      <c r="L373" t="str">
        <f t="shared" si="76"/>
        <v>0.426288446534413-1.3275714099195i</v>
      </c>
      <c r="M373">
        <f t="shared" si="77"/>
        <v>2.8873372091378653</v>
      </c>
      <c r="N373">
        <f t="shared" si="78"/>
        <v>107.80203046028483</v>
      </c>
      <c r="O373" t="str">
        <f t="shared" si="79"/>
        <v>-4.25932818265238-2.93997045317238i</v>
      </c>
      <c r="P373">
        <f t="shared" si="80"/>
        <v>14.278965608445853</v>
      </c>
      <c r="Q373">
        <f t="shared" si="81"/>
        <v>34.615097484438934</v>
      </c>
      <c r="CC373" s="18"/>
      <c r="CD373" s="18"/>
      <c r="CE373" s="18"/>
    </row>
    <row r="374" spans="4:83">
      <c r="D374" s="18"/>
      <c r="E374" s="18"/>
      <c r="K374" t="str">
        <f t="shared" si="75"/>
        <v>0.219205536991531-0.357589420912823i</v>
      </c>
      <c r="L374" t="str">
        <f t="shared" si="76"/>
        <v>0.422704902866333-0.91525169205897i</v>
      </c>
      <c r="M374">
        <f t="shared" si="77"/>
        <v>7.0497415524346227E-2</v>
      </c>
      <c r="N374">
        <f t="shared" si="78"/>
        <v>114.78964297420612</v>
      </c>
      <c r="O374" t="str">
        <f t="shared" si="79"/>
        <v>-2.06214044600522-1.50810551936056i</v>
      </c>
      <c r="P374">
        <f t="shared" si="80"/>
        <v>8.147006692750514</v>
      </c>
      <c r="Q374">
        <f t="shared" si="81"/>
        <v>36.179130855694495</v>
      </c>
      <c r="CC374" s="18"/>
      <c r="CD374" s="18"/>
      <c r="CE374" s="18"/>
    </row>
    <row r="375" spans="4:83">
      <c r="D375" s="18"/>
      <c r="E375" s="18"/>
      <c r="K375" t="str">
        <f t="shared" si="75"/>
        <v>0.219190956577209-0.269374471902931i</v>
      </c>
      <c r="L375" t="str">
        <f t="shared" si="76"/>
        <v>0.417778601493054-0.717575926410687i</v>
      </c>
      <c r="M375">
        <f t="shared" si="77"/>
        <v>-1.6149459731226912</v>
      </c>
      <c r="N375">
        <f t="shared" si="78"/>
        <v>120.208315855386</v>
      </c>
      <c r="O375" t="str">
        <f t="shared" si="79"/>
        <v>-1.24051898948799-0.997394905645847i</v>
      </c>
      <c r="P375">
        <f t="shared" si="80"/>
        <v>4.0375244223048599</v>
      </c>
      <c r="Q375">
        <f t="shared" si="81"/>
        <v>38.799776437047257</v>
      </c>
      <c r="CC375" s="18"/>
      <c r="CD375" s="18"/>
      <c r="CE375" s="18"/>
    </row>
    <row r="376" spans="4:83">
      <c r="D376" s="18"/>
      <c r="E376" s="18"/>
      <c r="K376" t="str">
        <f t="shared" si="75"/>
        <v>0.219172213180043-0.216715581889345i</v>
      </c>
      <c r="L376" t="str">
        <f t="shared" si="76"/>
        <v>0.411595355882633-0.605320717731358i</v>
      </c>
      <c r="M376">
        <f t="shared" si="77"/>
        <v>-2.7097791220847993</v>
      </c>
      <c r="N376">
        <f t="shared" si="78"/>
        <v>124.21423077061152</v>
      </c>
      <c r="O376" t="str">
        <f t="shared" si="79"/>
        <v>-0.849291164310562-0.741039249096468i</v>
      </c>
      <c r="P376">
        <f t="shared" si="80"/>
        <v>1.0395233041199483</v>
      </c>
      <c r="Q376">
        <f t="shared" si="81"/>
        <v>41.105950647431371</v>
      </c>
      <c r="CC376" s="18"/>
      <c r="CD376" s="18"/>
      <c r="CE376" s="18"/>
    </row>
    <row r="377" spans="4:83">
      <c r="D377" s="18"/>
      <c r="E377" s="18"/>
      <c r="K377" t="str">
        <f t="shared" si="75"/>
        <v>0.219149308936283-0.181834605880466i</v>
      </c>
      <c r="L377" t="str">
        <f t="shared" si="76"/>
        <v>0.404259019420347-0.535335042023066i</v>
      </c>
      <c r="M377">
        <f t="shared" si="77"/>
        <v>-3.4677883709438078</v>
      </c>
      <c r="N377">
        <f t="shared" si="78"/>
        <v>127.05833014538752</v>
      </c>
      <c r="O377" t="str">
        <f t="shared" si="79"/>
        <v>-0.632876057130401-0.586252624693209i</v>
      </c>
      <c r="P377">
        <f t="shared" si="80"/>
        <v>-1.2829618662392712</v>
      </c>
      <c r="Q377">
        <f t="shared" si="81"/>
        <v>42.80989097000878</v>
      </c>
      <c r="CC377" s="18"/>
      <c r="CD377" s="18"/>
      <c r="CE377" s="18"/>
    </row>
    <row r="378" spans="4:83">
      <c r="D378" s="18"/>
      <c r="E378" s="18"/>
      <c r="K378" t="str">
        <f t="shared" si="75"/>
        <v>0.21912224645566-0.157112316938613i</v>
      </c>
      <c r="L378" t="str">
        <f t="shared" si="76"/>
        <v>0.39588734338559-0.489075049317209i</v>
      </c>
      <c r="M378">
        <f t="shared" si="77"/>
        <v>-4.0239125109677101</v>
      </c>
      <c r="N378">
        <f t="shared" si="78"/>
        <v>128.98883162445065</v>
      </c>
      <c r="O378" t="str">
        <f t="shared" si="79"/>
        <v>-0.500235212731431-0.481776246254085i</v>
      </c>
      <c r="P378">
        <f t="shared" si="80"/>
        <v>-3.1664346199186166</v>
      </c>
      <c r="Q378">
        <f t="shared" si="81"/>
        <v>43.923132386427454</v>
      </c>
      <c r="CC378" s="18"/>
      <c r="CD378" s="18"/>
      <c r="CE378" s="18"/>
    </row>
    <row r="379" spans="4:83">
      <c r="D379" s="18"/>
      <c r="E379" s="18"/>
      <c r="K379" t="str">
        <f t="shared" si="75"/>
        <v>0.219091028820639-0.138739082426451i</v>
      </c>
      <c r="L379" t="str">
        <f t="shared" si="76"/>
        <v>0.386607598537414-0.457238516826493i</v>
      </c>
      <c r="M379">
        <f t="shared" si="77"/>
        <v>-4.4547147481287306</v>
      </c>
      <c r="N379">
        <f t="shared" si="78"/>
        <v>130.21542805631546</v>
      </c>
      <c r="O379" t="str">
        <f t="shared" si="79"/>
        <v>-0.412573149030941-0.405936469982114i</v>
      </c>
      <c r="P379">
        <f t="shared" si="80"/>
        <v>-4.7495386938746833</v>
      </c>
      <c r="Q379">
        <f t="shared" si="81"/>
        <v>44.535441786042185</v>
      </c>
      <c r="CC379" s="18"/>
      <c r="CD379" s="18"/>
      <c r="CE379" s="18"/>
    </row>
    <row r="380" spans="4:83">
      <c r="D380" s="18"/>
      <c r="E380" s="18"/>
      <c r="K380" t="str">
        <f t="shared" si="75"/>
        <v>0.219055659585553-0.124598422760642i</v>
      </c>
      <c r="L380" t="str">
        <f t="shared" si="76"/>
        <v>0.376552237358589-0.434642884954731i</v>
      </c>
      <c r="M380">
        <f t="shared" si="77"/>
        <v>-4.8055789290712028</v>
      </c>
      <c r="N380">
        <f t="shared" si="78"/>
        <v>130.90397322546164</v>
      </c>
      <c r="O380" t="str">
        <f t="shared" si="79"/>
        <v>-0.351149074429267-0.348043482940375i</v>
      </c>
      <c r="P380">
        <f t="shared" si="80"/>
        <v>-6.1182783423688081</v>
      </c>
      <c r="Q380">
        <f t="shared" si="81"/>
        <v>44.745512000670345</v>
      </c>
      <c r="CC380" s="18"/>
      <c r="CD380" s="18"/>
      <c r="CE380" s="18"/>
    </row>
    <row r="381" spans="4:83">
      <c r="D381" s="18"/>
      <c r="E381" s="18"/>
      <c r="K381" t="str">
        <f t="shared" si="75"/>
        <v>0.219016142775582-0.113420434917639i</v>
      </c>
      <c r="L381" t="str">
        <f t="shared" si="76"/>
        <v>0.365854835430284-0.418175760899496i</v>
      </c>
      <c r="M381">
        <f t="shared" si="77"/>
        <v>-5.1043421086407861</v>
      </c>
      <c r="N381">
        <f t="shared" si="78"/>
        <v>131.18212597824737</v>
      </c>
      <c r="O381" t="str">
        <f t="shared" si="79"/>
        <v>-0.306033297179908-0.302216752473367i</v>
      </c>
      <c r="P381">
        <f t="shared" si="80"/>
        <v>-7.3284859128300903</v>
      </c>
      <c r="Q381">
        <f t="shared" si="81"/>
        <v>44.640494835268242</v>
      </c>
      <c r="CC381" s="18"/>
      <c r="CD381" s="18"/>
      <c r="CE381" s="18"/>
    </row>
    <row r="382" spans="4:83">
      <c r="D382" s="18"/>
      <c r="E382" s="18"/>
      <c r="K382" t="str">
        <f t="shared" si="75"/>
        <v>0.218394077568986-0.0667995572021568i</v>
      </c>
      <c r="L382" t="str">
        <f t="shared" si="76"/>
        <v>0.248378188785517-0.356746868838904i</v>
      </c>
      <c r="M382">
        <f t="shared" si="77"/>
        <v>-7.2362999770997147</v>
      </c>
      <c r="N382">
        <f t="shared" si="78"/>
        <v>124.84682764770383</v>
      </c>
      <c r="O382" t="str">
        <f t="shared" si="79"/>
        <v>-0.135295759489051-0.100397411820353i</v>
      </c>
      <c r="P382">
        <f t="shared" si="80"/>
        <v>-15.469174841540374</v>
      </c>
      <c r="Q382">
        <f t="shared" si="81"/>
        <v>36.57758850492425</v>
      </c>
      <c r="CC382" s="18"/>
      <c r="CD382" s="18"/>
      <c r="CE382" s="18"/>
    </row>
    <row r="383" spans="4:83">
      <c r="D383" s="18"/>
      <c r="E383" s="18"/>
      <c r="K383" t="str">
        <f t="shared" si="75"/>
        <v>0.217365117821916-0.0556589076420397i</v>
      </c>
      <c r="L383" t="str">
        <f t="shared" si="76"/>
        <v>0.153848577651246-0.315956612789363i</v>
      </c>
      <c r="M383">
        <f t="shared" si="77"/>
        <v>-9.083401950976759</v>
      </c>
      <c r="N383">
        <f t="shared" si="78"/>
        <v>115.96281443661864</v>
      </c>
      <c r="O383" t="str">
        <f t="shared" si="79"/>
        <v>-0.0808413263285025-0.0413986013659335i</v>
      </c>
      <c r="P383">
        <f t="shared" si="80"/>
        <v>-20.835900496781775</v>
      </c>
      <c r="Q383">
        <f t="shared" si="81"/>
        <v>27.116850007709104</v>
      </c>
      <c r="CC383" s="18"/>
      <c r="CD383" s="18"/>
      <c r="CE383" s="18"/>
    </row>
    <row r="384" spans="4:83">
      <c r="D384" s="18"/>
      <c r="E384" s="18"/>
      <c r="K384" t="str">
        <f t="shared" si="75"/>
        <v>0.21594075646524-0.0532951126052341i</v>
      </c>
      <c r="L384" t="str">
        <f t="shared" si="76"/>
        <v>0.0922928921740824-0.273960407228113i</v>
      </c>
      <c r="M384">
        <f t="shared" si="77"/>
        <v>-10.779377354494489</v>
      </c>
      <c r="N384">
        <f t="shared" si="78"/>
        <v>108.6178504644614</v>
      </c>
      <c r="O384" t="str">
        <f t="shared" si="79"/>
        <v>-0.0528319961795741-0.0186915960568724i</v>
      </c>
      <c r="P384">
        <f t="shared" si="80"/>
        <v>-25.029879843829232</v>
      </c>
      <c r="Q384">
        <f t="shared" si="81"/>
        <v>19.483428351201752</v>
      </c>
      <c r="CC384" s="18"/>
      <c r="CD384" s="18"/>
      <c r="CE384" s="18"/>
    </row>
    <row r="385" spans="4:83">
      <c r="D385" s="18"/>
      <c r="E385" s="18"/>
      <c r="K385" t="str">
        <f t="shared" si="75"/>
        <v>0.21413663499512-0.0543405829619523i</v>
      </c>
      <c r="L385" t="str">
        <f t="shared" si="76"/>
        <v>0.0535554927620115-0.236673326641998i</v>
      </c>
      <c r="M385">
        <f t="shared" si="77"/>
        <v>-12.300140959546404</v>
      </c>
      <c r="N385">
        <f t="shared" si="78"/>
        <v>102.75041142638921</v>
      </c>
      <c r="O385" t="str">
        <f t="shared" si="79"/>
        <v>-0.0366025097223653-0.008748909480582i</v>
      </c>
      <c r="P385">
        <f t="shared" si="80"/>
        <v>-28.488486897697904</v>
      </c>
      <c r="Q385">
        <f t="shared" si="81"/>
        <v>13.442892700482986</v>
      </c>
      <c r="CC385" s="18"/>
      <c r="CD385" s="18"/>
      <c r="CE385" s="18"/>
    </row>
    <row r="386" spans="4:83">
      <c r="D386" s="18"/>
      <c r="E386" s="18"/>
      <c r="K386" t="str">
        <f t="shared" si="75"/>
        <v>0.211972122581602-0.0569859691598898i</v>
      </c>
      <c r="L386" t="str">
        <f t="shared" si="76"/>
        <v>0.0287038848408888-0.205551772659886i</v>
      </c>
      <c r="M386">
        <f t="shared" si="77"/>
        <v>-13.657702348616588</v>
      </c>
      <c r="N386">
        <f t="shared" si="78"/>
        <v>97.949553121118541</v>
      </c>
      <c r="O386" t="str">
        <f t="shared" si="79"/>
        <v>-0.0265276680639295-0.00397719211370804i</v>
      </c>
      <c r="P386">
        <f t="shared" si="80"/>
        <v>-31.429479371986247</v>
      </c>
      <c r="Q386">
        <f t="shared" si="81"/>
        <v>8.5266294350275018</v>
      </c>
      <c r="CC386" s="18"/>
      <c r="CD386" s="18"/>
      <c r="CE386" s="18"/>
    </row>
    <row r="387" spans="4:83">
      <c r="D387" s="18"/>
      <c r="E387" s="18"/>
      <c r="K387" t="str">
        <f t="shared" si="75"/>
        <v>0.20946981197312-0.060440897519404i</v>
      </c>
      <c r="L387" t="str">
        <f t="shared" si="76"/>
        <v>0.0122545576301888-0.179968074852968i</v>
      </c>
      <c r="M387">
        <f t="shared" si="77"/>
        <v>-14.876000404283342</v>
      </c>
      <c r="N387">
        <f t="shared" si="78"/>
        <v>93.895425661840363</v>
      </c>
      <c r="O387" t="str">
        <f t="shared" si="79"/>
        <v>-0.0199248062261412-0.00152965562277191i</v>
      </c>
      <c r="P387">
        <f t="shared" si="80"/>
        <v>-33.986596339249914</v>
      </c>
      <c r="Q387">
        <f t="shared" si="81"/>
        <v>4.3900669397677916</v>
      </c>
      <c r="CC387" s="18"/>
      <c r="CD387" s="18"/>
      <c r="CE387" s="18"/>
    </row>
    <row r="388" spans="4:83">
      <c r="D388" s="18"/>
      <c r="E388" s="18"/>
      <c r="K388" t="str">
        <f t="shared" si="75"/>
        <v>0.206654955860219-0.0642993957317733i</v>
      </c>
      <c r="L388" t="str">
        <f t="shared" si="76"/>
        <v>0.00103592056884516-0.158874540129647i</v>
      </c>
      <c r="M388">
        <f t="shared" si="77"/>
        <v>-15.978729233193247</v>
      </c>
      <c r="N388">
        <f t="shared" si="78"/>
        <v>90.373584309551347</v>
      </c>
      <c r="O388" t="str">
        <f t="shared" si="79"/>
        <v>-0.0153993564763579-0.000216749463496933i</v>
      </c>
      <c r="P388">
        <f t="shared" si="80"/>
        <v>-36.249088245755821</v>
      </c>
      <c r="Q388">
        <f t="shared" si="81"/>
        <v>0.80639794786216612</v>
      </c>
      <c r="CC388" s="18"/>
      <c r="CD388" s="18"/>
      <c r="CE388" s="18"/>
    </row>
    <row r="389" spans="4:83">
      <c r="D389" s="18"/>
      <c r="E389" s="18"/>
      <c r="K389" t="str">
        <f t="shared" si="75"/>
        <v>0.203554868633623-0.0683284927526649i</v>
      </c>
      <c r="L389" t="str">
        <f t="shared" si="76"/>
        <v>-0.006805837783293-0.141317673381204i</v>
      </c>
      <c r="M389">
        <f t="shared" si="77"/>
        <v>-16.98600918881742</v>
      </c>
      <c r="N389">
        <f t="shared" si="78"/>
        <v>87.24277428122565</v>
      </c>
      <c r="O389" t="str">
        <f t="shared" si="79"/>
        <v>-0.0121803351094525+0.000504651205609713i</v>
      </c>
      <c r="P389">
        <f t="shared" si="80"/>
        <v>-38.279366638853425</v>
      </c>
      <c r="Q389">
        <f t="shared" si="81"/>
        <v>357.62749905111917</v>
      </c>
      <c r="CC389" s="18"/>
      <c r="CD389" s="18"/>
      <c r="CE389" s="18"/>
    </row>
    <row r="390" spans="4:83">
      <c r="D390" s="18"/>
      <c r="E390" s="18"/>
      <c r="K390" t="str">
        <f t="shared" si="75"/>
        <v>0.200198318076047-0.0723836914125539i</v>
      </c>
      <c r="L390" t="str">
        <f t="shared" si="76"/>
        <v>-0.0123879454368504-0.126538703851712i</v>
      </c>
      <c r="M390">
        <f t="shared" si="77"/>
        <v>-17.914107300833205</v>
      </c>
      <c r="N390">
        <f t="shared" si="78"/>
        <v>84.408648163982122</v>
      </c>
      <c r="O390" t="str">
        <f t="shared" si="79"/>
        <v>-0.00981858299011847+0.000901354005994824i</v>
      </c>
      <c r="P390">
        <f t="shared" si="80"/>
        <v>-40.122577358199116</v>
      </c>
      <c r="Q390">
        <f t="shared" si="81"/>
        <v>354.75490144561775</v>
      </c>
      <c r="CC390" s="18"/>
      <c r="CD390" s="18"/>
      <c r="CE390" s="18"/>
    </row>
    <row r="391" spans="4:83">
      <c r="D391" s="18"/>
      <c r="E391" s="18"/>
      <c r="K391" t="str">
        <f t="shared" si="75"/>
        <v>0.158841786002943-0.103268431611915i</v>
      </c>
      <c r="L391" t="str">
        <f t="shared" si="76"/>
        <v>-0.0251821884615501-0.0521541522803326i</v>
      </c>
      <c r="M391">
        <f t="shared" si="77"/>
        <v>-24.744112764104401</v>
      </c>
      <c r="N391">
        <f t="shared" si="78"/>
        <v>64.226821975003219</v>
      </c>
      <c r="O391" t="str">
        <f t="shared" si="79"/>
        <v>-0.00202522148097699+0.000970325716243642i</v>
      </c>
      <c r="P391">
        <f t="shared" si="80"/>
        <v>-52.973063778088516</v>
      </c>
      <c r="Q391">
        <f t="shared" si="81"/>
        <v>334.39995019652446</v>
      </c>
      <c r="CC391" s="18"/>
      <c r="CD391" s="18"/>
      <c r="CE391" s="18"/>
    </row>
    <row r="392" spans="4:83">
      <c r="D392" s="18"/>
      <c r="E392" s="18"/>
      <c r="K392" t="str">
        <f t="shared" si="75"/>
        <v>0.118159797187301-0.112833979234188i</v>
      </c>
      <c r="L392" t="str">
        <f t="shared" si="76"/>
        <v>-0.0209686700633508-0.0260542139509235i</v>
      </c>
      <c r="M392">
        <f t="shared" si="77"/>
        <v>-29.513612202776777</v>
      </c>
      <c r="N392">
        <f t="shared" si="78"/>
        <v>51.172570445568738</v>
      </c>
      <c r="O392" t="str">
        <f t="shared" si="79"/>
        <v>-0.000674594681019952+0.000540684464452123i</v>
      </c>
      <c r="P392">
        <f t="shared" si="80"/>
        <v>-61.264366368505549</v>
      </c>
      <c r="Q392">
        <f t="shared" si="81"/>
        <v>321.28798945506867</v>
      </c>
      <c r="CC392" s="18"/>
      <c r="CD392" s="18"/>
      <c r="CE392" s="18"/>
    </row>
    <row r="393" spans="4:83">
      <c r="D393" s="18"/>
      <c r="E393" s="18"/>
      <c r="K393" t="str">
        <f t="shared" si="75"/>
        <v>0.0869741033834978-0.109915683634803i</v>
      </c>
      <c r="L393" t="str">
        <f t="shared" si="76"/>
        <v>-0.0160174877127142-0.0144204480157509i</v>
      </c>
      <c r="M393">
        <f t="shared" si="77"/>
        <v>-33.330056485971284</v>
      </c>
      <c r="N393">
        <f t="shared" si="78"/>
        <v>41.996517610171537</v>
      </c>
      <c r="O393" t="str">
        <f t="shared" si="79"/>
        <v>-0.000280046662386116+0.0003101178165176i</v>
      </c>
      <c r="P393">
        <f t="shared" si="80"/>
        <v>-67.579577673560493</v>
      </c>
      <c r="Q393">
        <f t="shared" si="81"/>
        <v>312.08308191852421</v>
      </c>
      <c r="CC393" s="18"/>
      <c r="CD393" s="18"/>
      <c r="CE393" s="18"/>
    </row>
    <row r="394" spans="4:83">
      <c r="D394" s="18"/>
      <c r="E394" s="18"/>
      <c r="K394" t="str">
        <f t="shared" si="75"/>
        <v>0.0649382178103279-0.102228638940344i</v>
      </c>
      <c r="L394" t="str">
        <f t="shared" si="76"/>
        <v>-0.0121616912436677-0.0086237988758497i</v>
      </c>
      <c r="M394">
        <f t="shared" si="77"/>
        <v>-36.531061748913551</v>
      </c>
      <c r="N394">
        <f t="shared" si="78"/>
        <v>35.340276757256305</v>
      </c>
      <c r="O394" t="str">
        <f t="shared" si="79"/>
        <v>-0.000133983722981974+0.000188467029852998i</v>
      </c>
      <c r="P394">
        <f t="shared" si="80"/>
        <v>-72.718779627889276</v>
      </c>
      <c r="Q394">
        <f t="shared" si="81"/>
        <v>305.4095282229074</v>
      </c>
      <c r="CC394" s="18"/>
      <c r="CD394" s="18"/>
      <c r="CE394" s="18"/>
    </row>
    <row r="395" spans="4:83">
      <c r="D395" s="18"/>
      <c r="E395" s="18"/>
      <c r="K395" t="str">
        <f t="shared" si="75"/>
        <v>0.0495838762068556-0.0934916541188807i</v>
      </c>
      <c r="L395" t="str">
        <f t="shared" si="76"/>
        <v>-0.00937026104270616-0.00549085580583068i</v>
      </c>
      <c r="M395">
        <f t="shared" si="77"/>
        <v>-39.282973068780514</v>
      </c>
      <c r="N395">
        <f t="shared" si="78"/>
        <v>30.369769383582565</v>
      </c>
      <c r="O395" t="str">
        <f t="shared" si="79"/>
        <v>-0.0000710916542539858+0.000121039751040833i</v>
      </c>
      <c r="P395">
        <f t="shared" si="80"/>
        <v>-77.054313930113935</v>
      </c>
      <c r="Q395">
        <f t="shared" si="81"/>
        <v>300.42747894687852</v>
      </c>
      <c r="CC395" s="18"/>
      <c r="CD395" s="18"/>
      <c r="CE395" s="18"/>
    </row>
    <row r="396" spans="4:83">
      <c r="D396" s="18"/>
      <c r="E396" s="18"/>
      <c r="K396" t="str">
        <f t="shared" si="75"/>
        <v>0.0387544961570726-0.0851540701570526i</v>
      </c>
      <c r="L396" t="str">
        <f t="shared" si="76"/>
        <v>-0.00736345277051518-0.00367997924805297i</v>
      </c>
      <c r="M396">
        <f t="shared" si="77"/>
        <v>-41.690094006385493</v>
      </c>
      <c r="N396">
        <f t="shared" si="78"/>
        <v>26.55417442221156</v>
      </c>
      <c r="O396" t="str">
        <f t="shared" si="79"/>
        <v>-0.0000408395571491227+0.0000815417724880423i</v>
      </c>
      <c r="P396">
        <f t="shared" si="80"/>
        <v>-80.800369491419147</v>
      </c>
      <c r="Q396">
        <f t="shared" si="81"/>
        <v>296.60363976661745</v>
      </c>
      <c r="CC396" s="18"/>
      <c r="CD396" s="18"/>
      <c r="CE396" s="18"/>
    </row>
    <row r="397" spans="4:83">
      <c r="D397" s="18"/>
      <c r="E397" s="18"/>
      <c r="K397" t="str">
        <f t="shared" si="75"/>
        <v>0.0309539199715364-0.0776727701293295i</v>
      </c>
      <c r="L397" t="str">
        <f t="shared" si="76"/>
        <v>-0.0059019232966845-0.00257251369407322i</v>
      </c>
      <c r="M397">
        <f t="shared" si="77"/>
        <v>-43.82469961226785</v>
      </c>
      <c r="N397">
        <f t="shared" si="78"/>
        <v>23.551288485126037</v>
      </c>
      <c r="O397" t="str">
        <f t="shared" si="79"/>
        <v>-0.0000249806601072107+0.0000571932440163441i</v>
      </c>
      <c r="P397">
        <f t="shared" si="80"/>
        <v>-84.094813278186251</v>
      </c>
      <c r="Q397">
        <f t="shared" si="81"/>
        <v>293.59457066400142</v>
      </c>
      <c r="CC397" s="18"/>
      <c r="CD397" s="18"/>
      <c r="CE397" s="18"/>
    </row>
    <row r="398" spans="4:83">
      <c r="D398" s="18"/>
      <c r="E398" s="18"/>
      <c r="K398" t="str">
        <f t="shared" si="75"/>
        <v>0.0252043242550911-0.0711147575797923i</v>
      </c>
      <c r="L398" t="str">
        <f t="shared" si="76"/>
        <v>-0.00481716498754442-0.00186226080558591i</v>
      </c>
      <c r="M398">
        <f t="shared" si="77"/>
        <v>-45.739266073583138</v>
      </c>
      <c r="N398">
        <f t="shared" si="78"/>
        <v>21.135930861689303</v>
      </c>
      <c r="O398" t="str">
        <f t="shared" si="79"/>
        <v>-0.0000160744423254993+0.0000414973622161719i</v>
      </c>
      <c r="P398">
        <f t="shared" si="80"/>
        <v>-87.032429668308126</v>
      </c>
      <c r="Q398">
        <f t="shared" si="81"/>
        <v>291.1744039111145</v>
      </c>
      <c r="CC398" s="18"/>
      <c r="CD398" s="18"/>
      <c r="CE398" s="18"/>
    </row>
    <row r="399" spans="4:83">
      <c r="D399" s="18"/>
      <c r="E399" s="18"/>
      <c r="K399" t="str">
        <f t="shared" si="75"/>
        <v>0.0208714262992654-0.0654087961983113i</v>
      </c>
      <c r="L399" t="str">
        <f t="shared" si="76"/>
        <v>-0.00399585955044539-0.00138807970594621i</v>
      </c>
      <c r="M399">
        <f t="shared" si="77"/>
        <v>-47.4730084771981</v>
      </c>
      <c r="N399">
        <f t="shared" si="78"/>
        <v>19.156179041812806</v>
      </c>
      <c r="O399" t="str">
        <f t="shared" si="79"/>
        <v>-0.0000107833463857611+0.0000309815614112165i</v>
      </c>
      <c r="P399">
        <f t="shared" si="80"/>
        <v>-89.681321511082757</v>
      </c>
      <c r="Q399">
        <f t="shared" si="81"/>
        <v>289.19080478728432</v>
      </c>
      <c r="CC399" s="18"/>
      <c r="CD399" s="18"/>
      <c r="CE399" s="18"/>
    </row>
    <row r="400" spans="4:83">
      <c r="D400" s="18"/>
      <c r="E400" s="18"/>
      <c r="CC400" s="18"/>
      <c r="CD400" s="18"/>
      <c r="CE400" s="18"/>
    </row>
    <row r="401" spans="4:83" ht="320.14999999999998" customHeight="1">
      <c r="D401" s="18"/>
      <c r="E401" s="18"/>
      <c r="CC401" s="18"/>
      <c r="CD401" s="18"/>
      <c r="CE401" s="18"/>
    </row>
    <row r="402" spans="4:83">
      <c r="D402" s="18"/>
      <c r="E402" s="18"/>
      <c r="K402" t="s">
        <v>544</v>
      </c>
      <c r="L402" t="s">
        <v>542</v>
      </c>
      <c r="M402" t="s">
        <v>543</v>
      </c>
      <c r="CC402" s="18"/>
      <c r="CD402" s="18"/>
      <c r="CE402" s="18"/>
    </row>
    <row r="403" spans="4:83">
      <c r="D403" s="18"/>
      <c r="E403" s="18"/>
      <c r="CC403" s="18"/>
      <c r="CD403" s="18"/>
      <c r="CE403" s="18"/>
    </row>
    <row r="404" spans="4:83">
      <c r="D404" s="18"/>
      <c r="E404" s="18"/>
      <c r="CC404" s="18"/>
      <c r="CD404" s="18"/>
      <c r="CE404" s="18"/>
    </row>
    <row r="405" spans="4:83">
      <c r="D405" s="18"/>
      <c r="E405" s="18"/>
      <c r="CC405" s="18"/>
      <c r="CD405" s="18"/>
      <c r="CE405" s="18"/>
    </row>
    <row r="406" spans="4:83">
      <c r="D406" s="18"/>
      <c r="E406" s="18"/>
      <c r="CC406" s="18"/>
      <c r="CD406" s="18"/>
      <c r="CE406" s="18"/>
    </row>
    <row r="407" spans="4:83">
      <c r="D407" s="18"/>
      <c r="E407" s="18"/>
      <c r="CC407" s="18"/>
      <c r="CD407" s="18"/>
      <c r="CE407" s="18"/>
    </row>
    <row r="408" spans="4:83">
      <c r="D408" s="18"/>
      <c r="E408" s="18"/>
      <c r="CC408" s="18"/>
      <c r="CD408" s="18"/>
      <c r="CE408" s="18"/>
    </row>
    <row r="409" spans="4:83">
      <c r="D409" s="18"/>
      <c r="E409" s="18"/>
      <c r="CC409" s="18"/>
      <c r="CD409" s="18"/>
      <c r="CE409" s="18"/>
    </row>
    <row r="410" spans="4:83">
      <c r="D410" s="18"/>
      <c r="E410" s="18"/>
      <c r="CC410" s="18"/>
      <c r="CD410" s="18"/>
      <c r="CE410" s="18"/>
    </row>
    <row r="411" spans="4:83">
      <c r="D411" s="18"/>
      <c r="E411" s="18"/>
      <c r="CC411" s="18"/>
      <c r="CD411" s="18"/>
      <c r="CE411" s="18"/>
    </row>
    <row r="412" spans="4:83">
      <c r="D412" s="18"/>
      <c r="E412" s="18"/>
      <c r="CC412" s="18"/>
      <c r="CD412" s="18"/>
      <c r="CE412" s="18"/>
    </row>
    <row r="413" spans="4:83">
      <c r="D413" s="18"/>
      <c r="E413" s="18"/>
      <c r="CC413" s="18"/>
      <c r="CD413" s="18"/>
      <c r="CE413" s="18"/>
    </row>
    <row r="414" spans="4:83">
      <c r="D414" s="18"/>
      <c r="E414" s="18"/>
      <c r="CC414" s="18"/>
      <c r="CD414" s="18"/>
      <c r="CE414" s="18"/>
    </row>
    <row r="415" spans="4:83">
      <c r="D415" s="18"/>
      <c r="E415" s="18"/>
      <c r="CC415" s="18"/>
      <c r="CD415" s="18"/>
      <c r="CE415" s="18"/>
    </row>
    <row r="416" spans="4:83">
      <c r="D416" s="18"/>
      <c r="E416" s="18"/>
      <c r="CC416" s="18"/>
      <c r="CD416" s="18"/>
      <c r="CE416" s="18"/>
    </row>
    <row r="417" spans="4:83">
      <c r="D417" s="18"/>
      <c r="E417" s="18"/>
      <c r="CC417" s="18"/>
      <c r="CD417" s="18"/>
      <c r="CE417" s="18"/>
    </row>
    <row r="418" spans="4:83">
      <c r="D418" s="18"/>
      <c r="E418" s="18"/>
      <c r="CC418" s="18"/>
      <c r="CD418" s="18"/>
      <c r="CE418" s="18"/>
    </row>
    <row r="419" spans="4:83">
      <c r="D419" s="18"/>
      <c r="E419" s="18"/>
      <c r="CC419" s="18"/>
      <c r="CD419" s="18"/>
      <c r="CE419" s="18"/>
    </row>
    <row r="420" spans="4:83">
      <c r="D420" s="18"/>
      <c r="E420" s="18"/>
      <c r="CC420" s="18"/>
      <c r="CD420" s="18"/>
      <c r="CE420" s="18"/>
    </row>
    <row r="421" spans="4:83">
      <c r="D421" s="18"/>
      <c r="E421" s="18"/>
      <c r="CC421" s="18"/>
      <c r="CD421" s="18"/>
      <c r="CE421" s="18"/>
    </row>
    <row r="422" spans="4:83">
      <c r="D422" s="18"/>
      <c r="E422" s="18"/>
      <c r="CC422" s="18"/>
      <c r="CD422" s="18"/>
      <c r="CE422" s="18"/>
    </row>
    <row r="423" spans="4:83">
      <c r="D423" s="18"/>
      <c r="E423" s="18"/>
      <c r="CC423" s="18"/>
      <c r="CD423" s="18"/>
      <c r="CE423" s="18"/>
    </row>
    <row r="424" spans="4:83">
      <c r="D424" s="18"/>
      <c r="E424" s="18"/>
      <c r="CC424" s="18"/>
      <c r="CD424" s="18"/>
      <c r="CE424" s="18"/>
    </row>
    <row r="425" spans="4:83">
      <c r="D425" s="18"/>
      <c r="E425" s="18"/>
      <c r="CC425" s="18"/>
      <c r="CD425" s="18"/>
      <c r="CE425" s="18"/>
    </row>
    <row r="426" spans="4:83">
      <c r="D426" s="18"/>
      <c r="E426" s="18"/>
      <c r="CC426" s="18"/>
      <c r="CD426" s="18"/>
      <c r="CE426" s="18"/>
    </row>
    <row r="427" spans="4:83">
      <c r="D427" s="18"/>
      <c r="E427" s="18"/>
      <c r="CC427" s="18"/>
      <c r="CD427" s="18"/>
      <c r="CE427" s="18"/>
    </row>
    <row r="428" spans="4:83">
      <c r="D428" s="18"/>
      <c r="E428" s="18"/>
      <c r="CC428" s="18"/>
      <c r="CD428" s="18"/>
      <c r="CE428" s="18"/>
    </row>
    <row r="429" spans="4:83">
      <c r="D429" s="18"/>
      <c r="E429" s="18"/>
      <c r="CC429" s="18"/>
      <c r="CD429" s="18"/>
      <c r="CE429" s="18"/>
    </row>
    <row r="430" spans="4:83">
      <c r="D430" s="18"/>
      <c r="E430" s="18"/>
      <c r="CC430" s="18"/>
      <c r="CD430" s="18"/>
      <c r="CE430" s="18"/>
    </row>
    <row r="431" spans="4:83">
      <c r="D431" s="18"/>
      <c r="E431" s="18"/>
      <c r="CC431" s="18"/>
      <c r="CD431" s="18"/>
      <c r="CE431" s="18"/>
    </row>
    <row r="432" spans="4:83">
      <c r="D432" s="18"/>
      <c r="E432" s="18"/>
      <c r="CC432" s="18"/>
      <c r="CD432" s="18"/>
      <c r="CE432" s="18"/>
    </row>
    <row r="433" spans="4:83">
      <c r="D433" s="18"/>
      <c r="E433" s="18"/>
      <c r="CC433" s="18"/>
      <c r="CD433" s="18"/>
      <c r="CE433" s="18"/>
    </row>
    <row r="434" spans="4:83">
      <c r="D434" s="18"/>
      <c r="E434" s="18"/>
      <c r="CC434" s="18"/>
      <c r="CD434" s="18"/>
      <c r="CE434" s="18"/>
    </row>
    <row r="435" spans="4:83">
      <c r="D435" s="18"/>
      <c r="E435" s="18"/>
      <c r="CC435" s="18"/>
      <c r="CD435" s="18"/>
      <c r="CE435" s="18"/>
    </row>
    <row r="436" spans="4:83">
      <c r="D436" s="18"/>
      <c r="E436" s="18"/>
      <c r="CC436" s="18"/>
      <c r="CD436" s="18"/>
      <c r="CE436" s="18"/>
    </row>
    <row r="437" spans="4:83">
      <c r="D437" s="18"/>
      <c r="E437" s="18"/>
      <c r="CC437" s="18"/>
      <c r="CD437" s="18"/>
      <c r="CE437" s="18"/>
    </row>
    <row r="438" spans="4:83">
      <c r="D438" s="18"/>
      <c r="E438" s="18"/>
      <c r="CC438" s="18"/>
      <c r="CD438" s="18"/>
      <c r="CE438" s="18"/>
    </row>
    <row r="439" spans="4:83">
      <c r="D439" s="18"/>
      <c r="E439" s="18"/>
      <c r="CC439" s="18"/>
      <c r="CD439" s="18"/>
      <c r="CE439" s="18"/>
    </row>
    <row r="440" spans="4:83">
      <c r="D440" s="18"/>
      <c r="E440" s="18"/>
      <c r="CC440" s="18"/>
      <c r="CD440" s="18"/>
      <c r="CE440" s="18"/>
    </row>
    <row r="441" spans="4:83">
      <c r="D441" s="18"/>
      <c r="E441" s="18"/>
      <c r="CC441" s="18"/>
      <c r="CD441" s="18"/>
      <c r="CE441" s="18"/>
    </row>
    <row r="442" spans="4:83">
      <c r="D442" s="18"/>
      <c r="E442" s="18"/>
      <c r="CC442" s="18"/>
      <c r="CD442" s="18"/>
      <c r="CE442" s="18"/>
    </row>
    <row r="443" spans="4:83">
      <c r="D443" s="18"/>
      <c r="E443" s="18"/>
      <c r="CC443" s="18"/>
      <c r="CD443" s="18"/>
      <c r="CE443" s="18"/>
    </row>
    <row r="444" spans="4:83">
      <c r="D444" s="18"/>
      <c r="E444" s="18"/>
      <c r="CC444" s="18"/>
      <c r="CD444" s="18"/>
      <c r="CE444" s="18"/>
    </row>
    <row r="445" spans="4:83">
      <c r="D445" s="18"/>
      <c r="E445" s="18"/>
      <c r="CC445" s="18"/>
      <c r="CD445" s="18"/>
      <c r="CE445" s="18"/>
    </row>
    <row r="446" spans="4:83">
      <c r="D446" s="18"/>
      <c r="E446" s="18"/>
      <c r="CC446" s="18"/>
      <c r="CD446" s="18"/>
      <c r="CE446" s="18"/>
    </row>
    <row r="447" spans="4:83">
      <c r="D447" s="18"/>
      <c r="E447" s="18"/>
      <c r="CC447" s="18"/>
      <c r="CD447" s="18"/>
      <c r="CE447" s="18"/>
    </row>
    <row r="448" spans="4:83">
      <c r="D448" s="18"/>
      <c r="E448" s="18"/>
      <c r="CC448" s="18"/>
      <c r="CD448" s="18"/>
      <c r="CE448" s="18"/>
    </row>
    <row r="449" spans="4:83">
      <c r="D449" s="18"/>
      <c r="E449" s="18"/>
      <c r="CC449" s="18"/>
      <c r="CD449" s="18"/>
      <c r="CE449" s="18"/>
    </row>
    <row r="450" spans="4:83">
      <c r="D450" s="18"/>
      <c r="E450" s="18"/>
      <c r="CC450" s="18"/>
      <c r="CD450" s="18"/>
      <c r="CE450" s="18"/>
    </row>
    <row r="451" spans="4:83">
      <c r="D451" s="18"/>
      <c r="E451" s="18"/>
      <c r="CC451" s="18"/>
      <c r="CD451" s="18"/>
      <c r="CE451" s="18"/>
    </row>
    <row r="452" spans="4:83">
      <c r="D452" s="18"/>
      <c r="E452" s="18"/>
      <c r="CC452" s="18"/>
      <c r="CD452" s="18"/>
      <c r="CE452" s="18"/>
    </row>
    <row r="453" spans="4:83">
      <c r="D453" s="18"/>
      <c r="E453" s="18"/>
      <c r="CC453" s="18"/>
      <c r="CD453" s="18"/>
      <c r="CE453" s="18"/>
    </row>
    <row r="454" spans="4:83">
      <c r="D454" s="18"/>
      <c r="E454" s="18"/>
      <c r="CC454" s="18"/>
      <c r="CD454" s="18"/>
      <c r="CE454" s="18"/>
    </row>
    <row r="455" spans="4:83">
      <c r="D455" s="18"/>
      <c r="E455" s="18"/>
      <c r="CC455" s="18"/>
      <c r="CD455" s="18"/>
      <c r="CE455" s="18"/>
    </row>
    <row r="456" spans="4:83">
      <c r="D456" s="18"/>
      <c r="E456" s="18"/>
      <c r="CC456" s="18"/>
      <c r="CD456" s="18"/>
      <c r="CE456" s="18"/>
    </row>
    <row r="457" spans="4:83">
      <c r="D457" s="18"/>
      <c r="E457" s="18"/>
      <c r="CC457" s="18"/>
      <c r="CD457" s="18"/>
      <c r="CE457" s="18"/>
    </row>
    <row r="458" spans="4:83">
      <c r="D458" s="18"/>
      <c r="E458" s="18"/>
      <c r="CC458" s="18"/>
      <c r="CD458" s="18"/>
      <c r="CE458" s="18"/>
    </row>
    <row r="459" spans="4:83">
      <c r="D459" s="18"/>
      <c r="E459" s="18"/>
      <c r="CC459" s="18"/>
      <c r="CD459" s="18"/>
      <c r="CE459" s="18"/>
    </row>
    <row r="460" spans="4:83">
      <c r="D460" s="18"/>
      <c r="E460" s="18"/>
      <c r="CC460" s="18"/>
      <c r="CD460" s="18"/>
      <c r="CE460" s="18"/>
    </row>
    <row r="461" spans="4:83">
      <c r="D461" s="18"/>
      <c r="E461" s="18"/>
      <c r="CC461" s="18"/>
      <c r="CD461" s="18"/>
      <c r="CE461" s="18"/>
    </row>
    <row r="462" spans="4:83">
      <c r="D462" s="18"/>
      <c r="E462" s="18"/>
      <c r="CC462" s="18"/>
      <c r="CD462" s="18"/>
      <c r="CE462" s="18"/>
    </row>
    <row r="463" spans="4:83">
      <c r="D463" s="18"/>
      <c r="E463" s="18"/>
      <c r="CC463" s="18"/>
      <c r="CD463" s="18"/>
      <c r="CE463" s="18"/>
    </row>
    <row r="464" spans="4:83">
      <c r="D464" s="18"/>
      <c r="E464" s="18"/>
      <c r="CC464" s="18"/>
      <c r="CD464" s="18"/>
      <c r="CE464" s="18"/>
    </row>
    <row r="465" spans="4:83">
      <c r="D465" s="18"/>
      <c r="E465" s="18"/>
      <c r="CC465" s="18"/>
      <c r="CD465" s="18"/>
      <c r="CE465" s="18"/>
    </row>
    <row r="466" spans="4:83">
      <c r="D466" s="18"/>
      <c r="E466" s="18"/>
      <c r="CC466" s="18"/>
      <c r="CD466" s="18"/>
      <c r="CE466" s="18"/>
    </row>
    <row r="467" spans="4:83">
      <c r="D467" s="18"/>
      <c r="E467" s="18"/>
      <c r="CC467" s="18"/>
      <c r="CD467" s="18"/>
      <c r="CE467" s="18"/>
    </row>
    <row r="468" spans="4:83">
      <c r="D468" s="18"/>
      <c r="E468" s="18"/>
      <c r="CC468" s="18"/>
      <c r="CD468" s="18"/>
      <c r="CE468" s="18"/>
    </row>
    <row r="469" spans="4:83">
      <c r="D469" s="18"/>
      <c r="E469" s="18"/>
      <c r="CC469" s="18"/>
      <c r="CD469" s="18"/>
      <c r="CE469" s="18"/>
    </row>
    <row r="470" spans="4:83">
      <c r="D470" s="18"/>
      <c r="E470" s="18"/>
      <c r="CC470" s="18"/>
      <c r="CD470" s="18"/>
      <c r="CE470" s="18"/>
    </row>
    <row r="471" spans="4:83">
      <c r="D471" s="18"/>
      <c r="E471" s="18"/>
      <c r="CC471" s="18"/>
      <c r="CD471" s="18"/>
      <c r="CE471" s="18"/>
    </row>
    <row r="472" spans="4:83">
      <c r="D472" s="18"/>
      <c r="E472" s="18"/>
      <c r="CC472" s="18"/>
      <c r="CD472" s="18"/>
      <c r="CE472" s="18"/>
    </row>
    <row r="473" spans="4:83">
      <c r="D473" s="18"/>
      <c r="E473" s="18"/>
      <c r="CC473" s="18"/>
      <c r="CD473" s="18"/>
      <c r="CE473" s="18"/>
    </row>
    <row r="474" spans="4:83">
      <c r="D474" s="18"/>
      <c r="E474" s="18"/>
      <c r="CC474" s="18"/>
      <c r="CD474" s="18"/>
      <c r="CE474" s="18"/>
    </row>
    <row r="475" spans="4:83">
      <c r="D475" s="18"/>
      <c r="E475" s="18"/>
      <c r="CC475" s="18"/>
      <c r="CD475" s="18"/>
      <c r="CE475" s="18"/>
    </row>
    <row r="476" spans="4:83">
      <c r="D476" s="18"/>
      <c r="E476" s="18"/>
      <c r="CC476" s="18"/>
      <c r="CD476" s="18"/>
      <c r="CE476" s="18"/>
    </row>
    <row r="477" spans="4:83">
      <c r="D477" s="18"/>
      <c r="E477" s="18"/>
      <c r="CC477" s="18"/>
      <c r="CD477" s="18"/>
      <c r="CE477" s="18"/>
    </row>
    <row r="478" spans="4:83">
      <c r="D478" s="18"/>
      <c r="E478" s="18"/>
      <c r="CC478" s="18"/>
      <c r="CD478" s="18"/>
      <c r="CE478" s="18"/>
    </row>
    <row r="479" spans="4:83">
      <c r="D479" s="18"/>
      <c r="E479" s="18"/>
      <c r="CC479" s="18"/>
      <c r="CD479" s="18"/>
      <c r="CE479" s="18"/>
    </row>
    <row r="480" spans="4:83">
      <c r="D480" s="18"/>
      <c r="E480" s="18"/>
      <c r="CC480" s="18"/>
      <c r="CD480" s="18"/>
      <c r="CE480" s="18"/>
    </row>
    <row r="481" spans="4:83">
      <c r="D481" s="18"/>
      <c r="E481" s="18"/>
      <c r="CC481" s="18"/>
      <c r="CD481" s="18"/>
      <c r="CE481" s="18"/>
    </row>
    <row r="482" spans="4:83">
      <c r="D482" s="18"/>
      <c r="E482" s="18"/>
      <c r="CC482" s="18"/>
      <c r="CD482" s="18"/>
      <c r="CE482" s="18"/>
    </row>
    <row r="483" spans="4:83">
      <c r="D483" s="18"/>
      <c r="E483" s="18"/>
      <c r="CC483" s="18"/>
      <c r="CD483" s="18"/>
      <c r="CE483" s="18"/>
    </row>
    <row r="484" spans="4:83">
      <c r="D484" s="18"/>
      <c r="E484" s="18"/>
      <c r="CC484" s="18"/>
      <c r="CD484" s="18"/>
      <c r="CE484" s="18"/>
    </row>
    <row r="485" spans="4:83">
      <c r="D485" s="18"/>
      <c r="E485" s="18"/>
      <c r="CC485" s="18"/>
      <c r="CD485" s="18"/>
      <c r="CE485" s="18"/>
    </row>
    <row r="486" spans="4:83">
      <c r="D486" s="18"/>
      <c r="E486" s="18"/>
      <c r="CC486" s="18"/>
      <c r="CD486" s="18"/>
      <c r="CE486" s="18"/>
    </row>
    <row r="487" spans="4:83">
      <c r="D487" s="18"/>
      <c r="E487" s="18"/>
      <c r="CC487" s="18"/>
      <c r="CD487" s="18"/>
      <c r="CE487" s="18"/>
    </row>
    <row r="488" spans="4:83">
      <c r="D488" s="18"/>
      <c r="E488" s="18"/>
      <c r="CC488" s="18"/>
      <c r="CD488" s="18"/>
      <c r="CE488" s="18"/>
    </row>
    <row r="489" spans="4:83">
      <c r="D489" s="18"/>
      <c r="E489" s="18"/>
      <c r="CC489" s="18"/>
      <c r="CD489" s="18"/>
      <c r="CE489" s="18"/>
    </row>
    <row r="490" spans="4:83">
      <c r="D490" s="18"/>
      <c r="E490" s="18"/>
      <c r="CC490" s="18"/>
      <c r="CD490" s="18"/>
      <c r="CE490" s="18"/>
    </row>
    <row r="491" spans="4:83">
      <c r="D491" s="18"/>
      <c r="E491" s="18"/>
      <c r="CC491" s="18"/>
      <c r="CD491" s="18"/>
      <c r="CE491" s="18"/>
    </row>
    <row r="492" spans="4:83">
      <c r="D492" s="18"/>
      <c r="E492" s="18"/>
      <c r="CC492" s="18"/>
      <c r="CD492" s="18"/>
      <c r="CE492" s="18"/>
    </row>
    <row r="493" spans="4:83">
      <c r="D493" s="18"/>
      <c r="E493" s="18"/>
      <c r="CC493" s="18"/>
      <c r="CD493" s="18"/>
      <c r="CE493" s="18"/>
    </row>
    <row r="494" spans="4:83">
      <c r="D494" s="18"/>
      <c r="E494" s="18"/>
      <c r="CC494" s="18"/>
      <c r="CD494" s="18"/>
      <c r="CE494" s="18"/>
    </row>
    <row r="495" spans="4:83">
      <c r="D495" s="18"/>
      <c r="E495" s="18"/>
      <c r="CC495" s="18"/>
      <c r="CD495" s="18"/>
      <c r="CE495" s="18"/>
    </row>
    <row r="496" spans="4:83">
      <c r="D496" s="18"/>
      <c r="E496" s="18"/>
      <c r="CC496" s="18"/>
      <c r="CD496" s="18"/>
      <c r="CE496" s="18"/>
    </row>
    <row r="497" spans="4:83">
      <c r="D497" s="18"/>
      <c r="E497" s="18"/>
      <c r="CC497" s="18"/>
      <c r="CD497" s="18"/>
      <c r="CE497" s="18"/>
    </row>
    <row r="498" spans="4:83">
      <c r="D498" s="18"/>
      <c r="E498" s="18"/>
      <c r="CC498" s="18"/>
      <c r="CD498" s="18"/>
      <c r="CE498" s="18"/>
    </row>
    <row r="499" spans="4:83">
      <c r="D499" s="18"/>
      <c r="E499" s="18"/>
      <c r="CC499" s="18"/>
      <c r="CD499" s="18"/>
      <c r="CE499" s="18"/>
    </row>
    <row r="500" spans="4:83">
      <c r="D500" s="18"/>
      <c r="E500" s="18"/>
      <c r="CC500" s="18"/>
      <c r="CD500" s="18"/>
      <c r="CE500" s="18"/>
    </row>
    <row r="501" spans="4:83">
      <c r="D501" s="18"/>
      <c r="E501" s="18"/>
      <c r="CC501" s="18"/>
      <c r="CD501" s="18"/>
      <c r="CE501" s="18"/>
    </row>
    <row r="502" spans="4:83">
      <c r="D502" s="18"/>
      <c r="E502" s="18"/>
      <c r="CC502" s="18"/>
      <c r="CD502" s="18"/>
      <c r="CE502" s="18"/>
    </row>
    <row r="503" spans="4:83">
      <c r="D503" s="18"/>
      <c r="E503" s="18"/>
      <c r="CC503" s="18"/>
      <c r="CD503" s="18"/>
      <c r="CE503" s="18"/>
    </row>
    <row r="504" spans="4:83">
      <c r="D504" s="18"/>
      <c r="E504" s="18"/>
      <c r="CC504" s="18"/>
      <c r="CD504" s="18"/>
      <c r="CE504" s="18"/>
    </row>
    <row r="505" spans="4:83">
      <c r="D505" s="18"/>
      <c r="E505" s="18"/>
      <c r="CC505" s="18"/>
      <c r="CD505" s="18"/>
      <c r="CE505" s="18"/>
    </row>
    <row r="506" spans="4:83">
      <c r="D506" s="18"/>
      <c r="E506" s="18"/>
      <c r="CC506" s="18"/>
      <c r="CD506" s="18"/>
      <c r="CE506" s="18"/>
    </row>
    <row r="507" spans="4:83">
      <c r="D507" s="18"/>
      <c r="E507" s="18"/>
      <c r="CC507" s="18"/>
      <c r="CD507" s="18"/>
      <c r="CE507" s="18"/>
    </row>
    <row r="508" spans="4:83">
      <c r="D508" s="18"/>
      <c r="E508" s="18"/>
      <c r="CC508" s="18"/>
      <c r="CD508" s="18"/>
      <c r="CE508" s="18"/>
    </row>
    <row r="509" spans="4:83">
      <c r="D509" s="18"/>
      <c r="E509" s="18"/>
      <c r="CC509" s="18"/>
      <c r="CD509" s="18"/>
      <c r="CE509" s="18"/>
    </row>
    <row r="510" spans="4:83">
      <c r="D510" s="18"/>
      <c r="E510" s="18"/>
      <c r="CC510" s="18"/>
      <c r="CD510" s="18"/>
      <c r="CE510" s="18"/>
    </row>
    <row r="511" spans="4:83">
      <c r="D511" s="18"/>
      <c r="E511" s="18"/>
      <c r="CC511" s="18"/>
      <c r="CD511" s="18"/>
      <c r="CE511" s="18"/>
    </row>
    <row r="512" spans="4:83">
      <c r="D512" s="18"/>
      <c r="E512" s="18"/>
      <c r="CC512" s="18"/>
      <c r="CD512" s="18"/>
      <c r="CE512" s="18"/>
    </row>
    <row r="513" spans="4:83">
      <c r="D513" s="18"/>
      <c r="E513" s="18"/>
      <c r="CC513" s="18"/>
      <c r="CD513" s="18"/>
      <c r="CE513" s="18"/>
    </row>
    <row r="514" spans="4:83">
      <c r="D514" s="18"/>
      <c r="E514" s="18"/>
      <c r="CC514" s="18"/>
      <c r="CD514" s="18"/>
      <c r="CE514" s="18"/>
    </row>
    <row r="515" spans="4:83">
      <c r="D515" s="18"/>
      <c r="E515" s="18"/>
      <c r="CC515" s="18"/>
      <c r="CD515" s="18"/>
      <c r="CE515" s="18"/>
    </row>
    <row r="516" spans="4:83">
      <c r="D516" s="18"/>
      <c r="E516" s="18"/>
      <c r="CC516" s="18"/>
      <c r="CD516" s="18"/>
      <c r="CE516" s="18"/>
    </row>
    <row r="517" spans="4:83">
      <c r="D517" s="18"/>
      <c r="E517" s="18"/>
      <c r="CC517" s="18"/>
      <c r="CD517" s="18"/>
      <c r="CE517" s="18"/>
    </row>
    <row r="518" spans="4:83">
      <c r="D518" s="18"/>
      <c r="E518" s="18"/>
      <c r="CC518" s="18"/>
      <c r="CD518" s="18"/>
      <c r="CE518" s="18"/>
    </row>
    <row r="519" spans="4:83">
      <c r="D519" s="18"/>
      <c r="E519" s="18"/>
      <c r="CC519" s="18"/>
      <c r="CD519" s="18"/>
      <c r="CE519" s="18"/>
    </row>
    <row r="520" spans="4:83">
      <c r="D520" s="18"/>
      <c r="E520" s="18"/>
      <c r="CC520" s="18"/>
      <c r="CD520" s="18"/>
      <c r="CE520" s="18"/>
    </row>
    <row r="521" spans="4:83">
      <c r="D521" s="18"/>
      <c r="E521" s="18"/>
      <c r="CC521" s="18"/>
      <c r="CD521" s="18"/>
      <c r="CE521" s="18"/>
    </row>
    <row r="522" spans="4:83">
      <c r="D522" s="18"/>
      <c r="E522" s="18"/>
      <c r="CC522" s="18"/>
      <c r="CD522" s="18"/>
      <c r="CE522" s="18"/>
    </row>
    <row r="523" spans="4:83">
      <c r="D523" s="18"/>
      <c r="E523" s="18"/>
      <c r="CC523" s="18"/>
      <c r="CD523" s="18"/>
      <c r="CE523" s="18"/>
    </row>
    <row r="524" spans="4:83">
      <c r="D524" s="18"/>
      <c r="E524" s="18"/>
      <c r="CC524" s="18"/>
      <c r="CD524" s="18"/>
      <c r="CE524" s="18"/>
    </row>
    <row r="525" spans="4:83">
      <c r="D525" s="18"/>
      <c r="E525" s="18"/>
      <c r="CC525" s="18"/>
      <c r="CD525" s="18"/>
      <c r="CE525" s="18"/>
    </row>
    <row r="526" spans="4:83">
      <c r="D526" s="18"/>
      <c r="E526" s="18"/>
      <c r="CC526" s="18"/>
      <c r="CD526" s="18"/>
      <c r="CE526" s="18"/>
    </row>
    <row r="527" spans="4:83">
      <c r="D527" s="18"/>
      <c r="E527" s="18"/>
      <c r="CC527" s="18"/>
      <c r="CD527" s="18"/>
      <c r="CE527" s="18"/>
    </row>
    <row r="528" spans="4:83">
      <c r="D528" s="18"/>
      <c r="E528" s="18"/>
      <c r="CC528" s="18"/>
      <c r="CD528" s="18"/>
      <c r="CE528" s="18"/>
    </row>
    <row r="529" spans="4:83">
      <c r="D529" s="18"/>
      <c r="E529" s="18"/>
      <c r="CC529" s="18"/>
      <c r="CD529" s="18"/>
      <c r="CE529" s="18"/>
    </row>
    <row r="530" spans="4:83">
      <c r="D530" s="18"/>
      <c r="E530" s="18"/>
      <c r="CC530" s="18"/>
      <c r="CD530" s="18"/>
      <c r="CE530" s="18"/>
    </row>
    <row r="531" spans="4:83">
      <c r="D531" s="18"/>
      <c r="E531" s="18"/>
      <c r="CC531" s="18"/>
      <c r="CD531" s="18"/>
      <c r="CE531" s="18"/>
    </row>
    <row r="532" spans="4:83">
      <c r="D532" s="18"/>
      <c r="E532" s="18"/>
      <c r="CC532" s="18"/>
      <c r="CD532" s="18"/>
      <c r="CE532" s="18"/>
    </row>
    <row r="533" spans="4:83">
      <c r="D533" s="18"/>
      <c r="E533" s="18"/>
      <c r="CC533" s="18"/>
      <c r="CD533" s="18"/>
      <c r="CE533" s="18"/>
    </row>
    <row r="534" spans="4:83">
      <c r="D534" s="18"/>
      <c r="E534" s="18"/>
      <c r="CC534" s="18"/>
      <c r="CD534" s="18"/>
      <c r="CE534" s="18"/>
    </row>
    <row r="535" spans="4:83">
      <c r="D535" s="18"/>
      <c r="E535" s="18"/>
      <c r="CC535" s="18"/>
      <c r="CD535" s="18"/>
      <c r="CE535" s="18"/>
    </row>
    <row r="536" spans="4:83">
      <c r="D536" s="18"/>
      <c r="E536" s="18"/>
      <c r="CC536" s="18"/>
      <c r="CD536" s="18"/>
      <c r="CE536" s="18"/>
    </row>
    <row r="537" spans="4:83">
      <c r="D537" s="18"/>
      <c r="E537" s="18"/>
      <c r="CC537" s="18"/>
      <c r="CD537" s="18"/>
      <c r="CE537" s="18"/>
    </row>
    <row r="538" spans="4:83">
      <c r="D538" s="18"/>
      <c r="E538" s="18"/>
      <c r="CC538" s="18"/>
      <c r="CD538" s="18"/>
      <c r="CE538" s="18"/>
    </row>
    <row r="539" spans="4:83">
      <c r="D539" s="18"/>
      <c r="E539" s="18"/>
      <c r="CC539" s="18"/>
      <c r="CD539" s="18"/>
      <c r="CE539" s="18"/>
    </row>
    <row r="540" spans="4:83">
      <c r="D540" s="18"/>
      <c r="E540" s="18"/>
      <c r="CC540" s="18"/>
      <c r="CD540" s="18"/>
      <c r="CE540" s="18"/>
    </row>
    <row r="541" spans="4:83">
      <c r="D541" s="18"/>
      <c r="E541" s="18"/>
      <c r="CC541" s="18"/>
      <c r="CD541" s="18"/>
      <c r="CE541" s="18"/>
    </row>
    <row r="542" spans="4:83">
      <c r="D542" s="18"/>
      <c r="E542" s="18"/>
      <c r="CC542" s="18"/>
      <c r="CD542" s="18"/>
      <c r="CE542" s="18"/>
    </row>
    <row r="543" spans="4:83">
      <c r="D543" s="18"/>
      <c r="E543" s="18"/>
      <c r="CC543" s="18"/>
      <c r="CD543" s="18"/>
      <c r="CE543" s="18"/>
    </row>
    <row r="544" spans="4:83">
      <c r="D544" s="18"/>
      <c r="E544" s="18"/>
      <c r="CC544" s="18"/>
      <c r="CD544" s="18"/>
      <c r="CE544" s="18"/>
    </row>
    <row r="545" spans="4:83">
      <c r="D545" s="18"/>
      <c r="E545" s="18"/>
      <c r="CC545" s="18"/>
      <c r="CD545" s="18"/>
      <c r="CE545" s="18"/>
    </row>
    <row r="546" spans="4:83">
      <c r="D546" s="18"/>
      <c r="E546" s="18"/>
      <c r="CC546" s="18"/>
      <c r="CD546" s="18"/>
      <c r="CE546" s="18"/>
    </row>
    <row r="547" spans="4:83">
      <c r="D547" s="18"/>
      <c r="E547" s="18"/>
      <c r="CC547" s="18"/>
      <c r="CD547" s="18"/>
      <c r="CE547" s="18"/>
    </row>
    <row r="548" spans="4:83">
      <c r="D548" s="18"/>
      <c r="E548" s="18"/>
      <c r="CC548" s="18"/>
      <c r="CD548" s="18"/>
      <c r="CE548" s="18"/>
    </row>
    <row r="549" spans="4:83">
      <c r="D549" s="18"/>
      <c r="E549" s="18"/>
      <c r="CC549" s="18"/>
      <c r="CD549" s="18"/>
      <c r="CE549" s="18"/>
    </row>
    <row r="550" spans="4:83">
      <c r="D550" s="18"/>
      <c r="E550" s="18"/>
      <c r="CC550" s="18"/>
      <c r="CD550" s="18"/>
      <c r="CE550" s="18"/>
    </row>
    <row r="551" spans="4:83">
      <c r="D551" s="18"/>
      <c r="E551" s="18"/>
      <c r="CC551" s="18"/>
      <c r="CD551" s="18"/>
      <c r="CE551" s="18"/>
    </row>
    <row r="552" spans="4:83">
      <c r="D552" s="18"/>
      <c r="E552" s="18"/>
      <c r="CC552" s="18"/>
      <c r="CD552" s="18"/>
      <c r="CE552" s="18"/>
    </row>
    <row r="553" spans="4:83">
      <c r="D553" s="18"/>
      <c r="E553" s="18"/>
      <c r="CC553" s="18"/>
      <c r="CD553" s="18"/>
      <c r="CE553" s="18"/>
    </row>
    <row r="554" spans="4:83">
      <c r="D554" s="18"/>
      <c r="E554" s="18"/>
      <c r="CC554" s="18"/>
      <c r="CD554" s="18"/>
      <c r="CE554" s="18"/>
    </row>
    <row r="555" spans="4:83">
      <c r="D555" s="18"/>
      <c r="E555" s="18"/>
      <c r="CC555" s="18"/>
      <c r="CD555" s="18"/>
      <c r="CE555" s="18"/>
    </row>
    <row r="556" spans="4:83">
      <c r="D556" s="18"/>
      <c r="E556" s="18"/>
      <c r="CC556" s="18"/>
      <c r="CD556" s="18"/>
      <c r="CE556" s="18"/>
    </row>
    <row r="557" spans="4:83">
      <c r="D557" s="18"/>
      <c r="E557" s="18"/>
      <c r="CC557" s="18"/>
      <c r="CD557" s="18"/>
      <c r="CE557" s="18"/>
    </row>
    <row r="558" spans="4:83">
      <c r="D558" s="18"/>
      <c r="E558" s="18"/>
      <c r="CC558" s="18"/>
      <c r="CD558" s="18"/>
      <c r="CE558" s="18"/>
    </row>
    <row r="559" spans="4:83">
      <c r="D559" s="18"/>
      <c r="E559" s="18"/>
      <c r="CC559" s="18"/>
      <c r="CD559" s="18"/>
      <c r="CE559" s="18"/>
    </row>
    <row r="560" spans="4:83">
      <c r="D560" s="18"/>
      <c r="E560" s="18"/>
      <c r="CC560" s="18"/>
      <c r="CD560" s="18"/>
      <c r="CE560" s="18"/>
    </row>
    <row r="561" spans="4:83">
      <c r="D561" s="18"/>
      <c r="E561" s="18"/>
      <c r="CC561" s="18"/>
      <c r="CD561" s="18"/>
      <c r="CE561" s="18"/>
    </row>
    <row r="562" spans="4:83">
      <c r="D562" s="18"/>
      <c r="E562" s="18"/>
      <c r="CC562" s="18"/>
      <c r="CD562" s="18"/>
      <c r="CE562" s="18"/>
    </row>
    <row r="563" spans="4:83">
      <c r="D563" s="18"/>
      <c r="E563" s="18"/>
      <c r="CC563" s="18"/>
      <c r="CD563" s="18"/>
      <c r="CE563" s="18"/>
    </row>
    <row r="564" spans="4:83">
      <c r="D564" s="18"/>
      <c r="E564" s="18"/>
      <c r="CC564" s="18"/>
      <c r="CD564" s="18"/>
      <c r="CE564" s="18"/>
    </row>
    <row r="565" spans="4:83">
      <c r="D565" s="18"/>
      <c r="E565" s="18"/>
      <c r="CC565" s="18"/>
      <c r="CD565" s="18"/>
      <c r="CE565" s="18"/>
    </row>
    <row r="566" spans="4:83">
      <c r="D566" s="18"/>
      <c r="E566" s="18"/>
      <c r="CC566" s="18"/>
      <c r="CD566" s="18"/>
      <c r="CE566" s="18"/>
    </row>
    <row r="567" spans="4:83">
      <c r="D567" s="18"/>
      <c r="E567" s="18"/>
      <c r="CC567" s="18"/>
      <c r="CD567" s="18"/>
      <c r="CE567" s="18"/>
    </row>
    <row r="568" spans="4:83">
      <c r="D568" s="18"/>
      <c r="E568" s="18"/>
      <c r="CC568" s="18"/>
      <c r="CD568" s="18"/>
      <c r="CE568" s="18"/>
    </row>
    <row r="569" spans="4:83">
      <c r="D569" s="18"/>
      <c r="E569" s="18"/>
      <c r="CC569" s="18"/>
      <c r="CD569" s="18"/>
      <c r="CE569" s="18"/>
    </row>
    <row r="570" spans="4:83">
      <c r="D570" s="18"/>
      <c r="E570" s="18"/>
      <c r="CC570" s="18"/>
      <c r="CD570" s="18"/>
      <c r="CE570" s="18"/>
    </row>
    <row r="571" spans="4:83">
      <c r="D571" s="18"/>
      <c r="E571" s="18"/>
      <c r="CC571" s="18"/>
      <c r="CD571" s="18"/>
      <c r="CE571" s="18"/>
    </row>
    <row r="572" spans="4:83">
      <c r="D572" s="18"/>
      <c r="E572" s="18"/>
      <c r="CC572" s="18"/>
      <c r="CD572" s="18"/>
      <c r="CE572" s="18"/>
    </row>
    <row r="573" spans="4:83">
      <c r="D573" s="18"/>
      <c r="E573" s="18"/>
      <c r="CC573" s="18"/>
      <c r="CD573" s="18"/>
      <c r="CE573" s="18"/>
    </row>
    <row r="574" spans="4:83">
      <c r="D574" s="18"/>
      <c r="E574" s="18"/>
      <c r="CC574" s="18"/>
      <c r="CD574" s="18"/>
      <c r="CE574" s="18"/>
    </row>
    <row r="575" spans="4:83">
      <c r="D575" s="18"/>
      <c r="E575" s="18"/>
      <c r="CC575" s="18"/>
      <c r="CD575" s="18"/>
      <c r="CE575" s="18"/>
    </row>
    <row r="576" spans="4:83">
      <c r="D576" s="18"/>
      <c r="E576" s="18"/>
      <c r="CC576" s="18"/>
      <c r="CD576" s="18"/>
      <c r="CE576" s="18"/>
    </row>
    <row r="577" spans="4:83">
      <c r="D577" s="18"/>
      <c r="E577" s="18"/>
      <c r="CC577" s="18"/>
      <c r="CD577" s="18"/>
      <c r="CE577" s="18"/>
    </row>
    <row r="578" spans="4:83">
      <c r="D578" s="18"/>
      <c r="E578" s="18"/>
      <c r="CC578" s="18"/>
      <c r="CD578" s="18"/>
      <c r="CE578" s="18"/>
    </row>
    <row r="579" spans="4:83">
      <c r="D579" s="18"/>
      <c r="E579" s="18"/>
      <c r="CC579" s="18"/>
      <c r="CD579" s="18"/>
      <c r="CE579" s="18"/>
    </row>
    <row r="580" spans="4:83">
      <c r="D580" s="18"/>
      <c r="E580" s="18"/>
      <c r="CC580" s="18"/>
      <c r="CD580" s="18"/>
      <c r="CE580" s="18"/>
    </row>
    <row r="581" spans="4:83">
      <c r="D581" s="18"/>
      <c r="E581" s="18"/>
      <c r="CC581" s="18"/>
      <c r="CD581" s="18"/>
      <c r="CE581" s="18"/>
    </row>
    <row r="582" spans="4:83">
      <c r="D582" s="18"/>
      <c r="E582" s="18"/>
      <c r="CC582" s="18"/>
      <c r="CD582" s="18"/>
      <c r="CE582" s="18"/>
    </row>
    <row r="583" spans="4:83">
      <c r="D583" s="18"/>
      <c r="E583" s="18"/>
      <c r="CC583" s="18"/>
      <c r="CD583" s="18"/>
      <c r="CE583" s="18"/>
    </row>
    <row r="584" spans="4:83">
      <c r="D584" s="18"/>
      <c r="E584" s="18"/>
      <c r="CC584" s="18"/>
      <c r="CD584" s="18"/>
      <c r="CE584" s="18"/>
    </row>
    <row r="585" spans="4:83">
      <c r="D585" s="18"/>
      <c r="E585" s="18"/>
      <c r="CC585" s="18"/>
      <c r="CD585" s="18"/>
      <c r="CE585" s="18"/>
    </row>
    <row r="586" spans="4:83">
      <c r="D586" s="18"/>
      <c r="E586" s="18"/>
      <c r="CC586" s="18"/>
      <c r="CD586" s="18"/>
      <c r="CE586" s="18"/>
    </row>
    <row r="587" spans="4:83">
      <c r="D587" s="18"/>
      <c r="E587" s="18"/>
      <c r="CC587" s="18"/>
      <c r="CD587" s="18"/>
      <c r="CE587" s="18"/>
    </row>
    <row r="588" spans="4:83">
      <c r="D588" s="18"/>
      <c r="E588" s="18"/>
      <c r="CC588" s="18"/>
      <c r="CD588" s="18"/>
      <c r="CE588" s="18"/>
    </row>
    <row r="589" spans="4:83">
      <c r="D589" s="18"/>
      <c r="E589" s="18"/>
      <c r="CC589" s="18"/>
      <c r="CD589" s="18"/>
      <c r="CE589" s="18"/>
    </row>
    <row r="590" spans="4:83">
      <c r="D590" s="18"/>
      <c r="E590" s="18"/>
      <c r="CC590" s="18"/>
      <c r="CD590" s="18"/>
      <c r="CE590" s="18"/>
    </row>
    <row r="591" spans="4:83">
      <c r="D591" s="18"/>
      <c r="E591" s="18"/>
      <c r="CC591" s="18"/>
      <c r="CD591" s="18"/>
      <c r="CE591" s="18"/>
    </row>
    <row r="592" spans="4:83">
      <c r="D592" s="18"/>
      <c r="E592" s="18"/>
      <c r="CC592" s="18"/>
      <c r="CD592" s="18"/>
      <c r="CE592" s="18"/>
    </row>
    <row r="593" spans="4:83">
      <c r="D593" s="18"/>
      <c r="E593" s="18"/>
      <c r="CC593" s="18"/>
      <c r="CD593" s="18"/>
      <c r="CE593" s="18"/>
    </row>
    <row r="594" spans="4:83">
      <c r="D594" s="18"/>
      <c r="E594" s="18"/>
      <c r="CC594" s="18"/>
      <c r="CD594" s="18"/>
      <c r="CE594" s="18"/>
    </row>
    <row r="595" spans="4:83">
      <c r="D595" s="18"/>
      <c r="E595" s="18"/>
      <c r="CC595" s="18"/>
      <c r="CD595" s="18"/>
      <c r="CE595" s="18"/>
    </row>
    <row r="596" spans="4:83">
      <c r="D596" s="18"/>
      <c r="E596" s="18"/>
      <c r="CC596" s="18"/>
      <c r="CD596" s="18"/>
      <c r="CE596" s="18"/>
    </row>
    <row r="597" spans="4:83">
      <c r="D597" s="18"/>
      <c r="E597" s="18"/>
      <c r="CC597" s="18"/>
      <c r="CD597" s="18"/>
      <c r="CE597" s="18"/>
    </row>
    <row r="598" spans="4:83">
      <c r="D598" s="18"/>
      <c r="E598" s="18"/>
      <c r="CC598" s="18"/>
      <c r="CD598" s="18"/>
      <c r="CE598" s="18"/>
    </row>
    <row r="599" spans="4:83">
      <c r="D599" s="18"/>
      <c r="E599" s="18"/>
      <c r="CC599" s="18"/>
      <c r="CD599" s="18"/>
      <c r="CE599" s="18"/>
    </row>
    <row r="600" spans="4:83">
      <c r="D600" s="18"/>
      <c r="E600" s="18"/>
      <c r="CC600" s="18"/>
      <c r="CD600" s="18"/>
      <c r="CE600" s="18"/>
    </row>
    <row r="601" spans="4:83">
      <c r="D601" s="18"/>
      <c r="E601" s="18"/>
      <c r="CC601" s="18"/>
      <c r="CD601" s="18"/>
      <c r="CE601" s="18"/>
    </row>
    <row r="602" spans="4:83">
      <c r="D602" s="18"/>
      <c r="E602" s="18"/>
      <c r="CC602" s="18"/>
      <c r="CD602" s="18"/>
      <c r="CE602" s="18"/>
    </row>
    <row r="603" spans="4:83">
      <c r="D603" s="18"/>
      <c r="E603" s="18"/>
      <c r="CC603" s="18"/>
      <c r="CD603" s="18"/>
      <c r="CE603" s="18"/>
    </row>
    <row r="604" spans="4:83">
      <c r="D604" s="18"/>
      <c r="E604" s="18"/>
      <c r="CC604" s="18"/>
      <c r="CD604" s="18"/>
      <c r="CE604" s="18"/>
    </row>
    <row r="605" spans="4:83">
      <c r="D605" s="18"/>
      <c r="E605" s="18"/>
      <c r="CC605" s="18"/>
      <c r="CD605" s="18"/>
      <c r="CE605" s="18"/>
    </row>
    <row r="606" spans="4:83">
      <c r="D606" s="18"/>
      <c r="E606" s="18"/>
      <c r="CC606" s="18"/>
      <c r="CD606" s="18"/>
      <c r="CE606" s="18"/>
    </row>
    <row r="607" spans="4:83">
      <c r="D607" s="18"/>
      <c r="E607" s="18"/>
      <c r="CC607" s="18"/>
      <c r="CD607" s="18"/>
      <c r="CE607" s="18"/>
    </row>
    <row r="608" spans="4:83">
      <c r="D608" s="18"/>
      <c r="E608" s="18"/>
      <c r="CC608" s="18"/>
      <c r="CD608" s="18"/>
      <c r="CE608" s="18"/>
    </row>
    <row r="609" spans="4:83">
      <c r="D609" s="18"/>
      <c r="E609" s="18"/>
      <c r="CC609" s="18"/>
      <c r="CD609" s="18"/>
      <c r="CE609" s="18"/>
    </row>
    <row r="610" spans="4:83">
      <c r="D610" s="18"/>
      <c r="E610" s="18"/>
      <c r="CC610" s="18"/>
      <c r="CD610" s="18"/>
      <c r="CE610" s="18"/>
    </row>
    <row r="611" spans="4:83">
      <c r="D611" s="18"/>
      <c r="E611" s="18"/>
      <c r="CC611" s="18"/>
      <c r="CD611" s="18"/>
      <c r="CE611" s="18"/>
    </row>
    <row r="612" spans="4:83">
      <c r="D612" s="18"/>
      <c r="E612" s="18"/>
      <c r="CC612" s="18"/>
      <c r="CD612" s="18"/>
      <c r="CE612" s="18"/>
    </row>
    <row r="613" spans="4:83">
      <c r="D613" s="18"/>
      <c r="E613" s="18"/>
      <c r="CC613" s="18"/>
      <c r="CD613" s="18"/>
      <c r="CE613" s="18"/>
    </row>
    <row r="614" spans="4:83">
      <c r="D614" s="18"/>
      <c r="E614" s="18"/>
      <c r="CC614" s="18"/>
      <c r="CD614" s="18"/>
      <c r="CE614" s="18"/>
    </row>
    <row r="615" spans="4:83">
      <c r="D615" s="18"/>
      <c r="E615" s="18"/>
      <c r="CC615" s="18"/>
      <c r="CD615" s="18"/>
      <c r="CE615" s="18"/>
    </row>
    <row r="616" spans="4:83">
      <c r="D616" s="18"/>
      <c r="E616" s="18"/>
      <c r="CC616" s="18"/>
      <c r="CD616" s="18"/>
      <c r="CE616" s="18"/>
    </row>
    <row r="617" spans="4:83">
      <c r="D617" s="18"/>
      <c r="E617" s="18"/>
      <c r="CC617" s="18"/>
      <c r="CD617" s="18"/>
      <c r="CE617" s="18"/>
    </row>
    <row r="618" spans="4:83">
      <c r="D618" s="18"/>
      <c r="E618" s="18"/>
      <c r="CC618" s="18"/>
      <c r="CD618" s="18"/>
      <c r="CE618" s="18"/>
    </row>
    <row r="619" spans="4:83">
      <c r="D619" s="18"/>
      <c r="E619" s="18"/>
      <c r="CC619" s="18"/>
      <c r="CD619" s="18"/>
      <c r="CE619" s="18"/>
    </row>
    <row r="620" spans="4:83">
      <c r="D620" s="18"/>
      <c r="E620" s="18"/>
      <c r="CC620" s="18"/>
      <c r="CD620" s="18"/>
      <c r="CE620" s="18"/>
    </row>
    <row r="621" spans="4:83">
      <c r="D621" s="18"/>
      <c r="E621" s="18"/>
      <c r="CC621" s="18"/>
      <c r="CD621" s="18"/>
      <c r="CE621" s="18"/>
    </row>
    <row r="622" spans="4:83">
      <c r="D622" s="18"/>
      <c r="E622" s="18"/>
      <c r="CC622" s="18"/>
      <c r="CD622" s="18"/>
      <c r="CE622" s="18"/>
    </row>
    <row r="623" spans="4:83">
      <c r="D623" s="18"/>
      <c r="E623" s="18"/>
      <c r="CC623" s="18"/>
      <c r="CD623" s="18"/>
      <c r="CE623" s="18"/>
    </row>
    <row r="624" spans="4:83">
      <c r="D624" s="18"/>
      <c r="E624" s="18"/>
      <c r="CC624" s="18"/>
      <c r="CD624" s="18"/>
      <c r="CE624" s="18"/>
    </row>
    <row r="625" spans="4:83">
      <c r="D625" s="18"/>
      <c r="E625" s="18"/>
      <c r="CC625" s="18"/>
      <c r="CD625" s="18"/>
      <c r="CE625" s="18"/>
    </row>
    <row r="626" spans="4:83">
      <c r="D626" s="18"/>
      <c r="E626" s="18"/>
      <c r="CC626" s="18"/>
      <c r="CD626" s="18"/>
      <c r="CE626" s="18"/>
    </row>
    <row r="627" spans="4:83">
      <c r="D627" s="18"/>
      <c r="E627" s="18"/>
      <c r="CC627" s="18"/>
      <c r="CD627" s="18"/>
      <c r="CE627" s="18"/>
    </row>
    <row r="628" spans="4:83">
      <c r="D628" s="18"/>
      <c r="E628" s="18"/>
      <c r="CC628" s="18"/>
      <c r="CD628" s="18"/>
      <c r="CE628" s="18"/>
    </row>
    <row r="629" spans="4:83">
      <c r="D629" s="18"/>
      <c r="E629" s="18"/>
      <c r="CC629" s="18"/>
      <c r="CD629" s="18"/>
      <c r="CE629" s="18"/>
    </row>
    <row r="630" spans="4:83">
      <c r="D630" s="18"/>
      <c r="E630" s="18"/>
      <c r="CC630" s="18"/>
      <c r="CD630" s="18"/>
      <c r="CE630" s="18"/>
    </row>
    <row r="631" spans="4:83">
      <c r="D631" s="18"/>
      <c r="E631" s="18"/>
      <c r="CC631" s="18"/>
      <c r="CD631" s="18"/>
      <c r="CE631" s="18"/>
    </row>
    <row r="632" spans="4:83">
      <c r="D632" s="18"/>
      <c r="E632" s="18"/>
      <c r="CC632" s="18"/>
      <c r="CD632" s="18"/>
      <c r="CE632" s="18"/>
    </row>
    <row r="633" spans="4:83">
      <c r="D633" s="18"/>
      <c r="E633" s="18"/>
      <c r="CC633" s="18"/>
      <c r="CD633" s="18"/>
      <c r="CE633" s="18"/>
    </row>
    <row r="634" spans="4:83">
      <c r="D634" s="18"/>
      <c r="E634" s="18"/>
      <c r="CC634" s="18"/>
      <c r="CD634" s="18"/>
      <c r="CE634" s="18"/>
    </row>
    <row r="635" spans="4:83">
      <c r="D635" s="18"/>
      <c r="E635" s="18"/>
      <c r="CC635" s="18"/>
      <c r="CD635" s="18"/>
      <c r="CE635" s="18"/>
    </row>
    <row r="636" spans="4:83">
      <c r="D636" s="18"/>
      <c r="E636" s="18"/>
      <c r="CC636" s="18"/>
      <c r="CD636" s="18"/>
      <c r="CE636" s="18"/>
    </row>
    <row r="637" spans="4:83">
      <c r="D637" s="18"/>
      <c r="E637" s="18"/>
      <c r="CC637" s="18"/>
      <c r="CD637" s="18"/>
      <c r="CE637" s="18"/>
    </row>
    <row r="638" spans="4:83">
      <c r="D638" s="18"/>
      <c r="E638" s="18"/>
      <c r="CC638" s="18"/>
      <c r="CD638" s="18"/>
      <c r="CE638" s="18"/>
    </row>
    <row r="639" spans="4:83">
      <c r="D639" s="18"/>
      <c r="E639" s="18"/>
      <c r="CC639" s="18"/>
      <c r="CD639" s="18"/>
      <c r="CE639" s="18"/>
    </row>
    <row r="640" spans="4:83">
      <c r="D640" s="18"/>
      <c r="E640" s="18"/>
      <c r="CC640" s="18"/>
      <c r="CD640" s="18"/>
      <c r="CE640" s="18"/>
    </row>
    <row r="641" spans="4:83">
      <c r="D641" s="18"/>
      <c r="E641" s="18"/>
      <c r="CC641" s="18"/>
      <c r="CD641" s="18"/>
      <c r="CE641" s="18"/>
    </row>
    <row r="642" spans="4:83">
      <c r="D642" s="18"/>
      <c r="E642" s="18"/>
      <c r="CC642" s="18"/>
      <c r="CD642" s="18"/>
      <c r="CE642" s="18"/>
    </row>
    <row r="643" spans="4:83">
      <c r="D643" s="18"/>
      <c r="E643" s="18"/>
      <c r="CC643" s="18"/>
      <c r="CD643" s="18"/>
      <c r="CE643" s="18"/>
    </row>
    <row r="644" spans="4:83">
      <c r="D644" s="18"/>
      <c r="E644" s="18"/>
      <c r="CC644" s="18"/>
      <c r="CD644" s="18"/>
      <c r="CE644" s="18"/>
    </row>
    <row r="645" spans="4:83">
      <c r="D645" s="18"/>
      <c r="E645" s="18"/>
      <c r="CC645" s="18"/>
      <c r="CD645" s="18"/>
      <c r="CE645" s="18"/>
    </row>
    <row r="646" spans="4:83">
      <c r="D646" s="18"/>
      <c r="E646" s="18"/>
      <c r="CC646" s="18"/>
      <c r="CD646" s="18"/>
      <c r="CE646" s="18"/>
    </row>
    <row r="647" spans="4:83">
      <c r="D647" s="18"/>
      <c r="E647" s="18"/>
      <c r="CC647" s="18"/>
      <c r="CD647" s="18"/>
      <c r="CE647" s="18"/>
    </row>
    <row r="648" spans="4:83">
      <c r="D648" s="18"/>
      <c r="E648" s="18"/>
      <c r="CC648" s="18"/>
      <c r="CD648" s="18"/>
      <c r="CE648" s="18"/>
    </row>
    <row r="649" spans="4:83">
      <c r="D649" s="18"/>
      <c r="E649" s="18"/>
      <c r="CC649" s="18"/>
      <c r="CD649" s="18"/>
      <c r="CE649" s="18"/>
    </row>
    <row r="650" spans="4:83">
      <c r="D650" s="18"/>
      <c r="E650" s="18"/>
      <c r="CC650" s="18"/>
      <c r="CD650" s="18"/>
      <c r="CE650" s="18"/>
    </row>
    <row r="651" spans="4:83">
      <c r="D651" s="18"/>
      <c r="E651" s="18"/>
      <c r="CC651" s="18"/>
      <c r="CD651" s="18"/>
      <c r="CE651" s="18"/>
    </row>
    <row r="652" spans="4:83">
      <c r="D652" s="18"/>
      <c r="E652" s="18"/>
      <c r="CC652" s="18"/>
      <c r="CD652" s="18"/>
      <c r="CE652" s="18"/>
    </row>
    <row r="653" spans="4:83">
      <c r="D653" s="18"/>
      <c r="E653" s="18"/>
      <c r="CC653" s="18"/>
      <c r="CD653" s="18"/>
      <c r="CE653" s="18"/>
    </row>
    <row r="654" spans="4:83">
      <c r="D654" s="18"/>
      <c r="E654" s="18"/>
      <c r="CC654" s="18"/>
      <c r="CD654" s="18"/>
      <c r="CE654" s="18"/>
    </row>
    <row r="655" spans="4:83">
      <c r="D655" s="18"/>
      <c r="E655" s="18"/>
      <c r="CC655" s="18"/>
      <c r="CD655" s="18"/>
      <c r="CE655" s="18"/>
    </row>
    <row r="656" spans="4:83">
      <c r="D656" s="18"/>
      <c r="E656" s="18"/>
      <c r="CC656" s="18"/>
      <c r="CD656" s="18"/>
      <c r="CE656" s="18"/>
    </row>
    <row r="657" spans="4:83">
      <c r="D657" s="18"/>
      <c r="E657" s="18"/>
      <c r="CC657" s="18"/>
      <c r="CD657" s="18"/>
      <c r="CE657" s="18"/>
    </row>
    <row r="658" spans="4:83">
      <c r="D658" s="18"/>
      <c r="E658" s="18"/>
      <c r="CC658" s="18"/>
      <c r="CD658" s="18"/>
      <c r="CE658" s="18"/>
    </row>
    <row r="659" spans="4:83">
      <c r="D659" s="18"/>
      <c r="E659" s="18"/>
      <c r="CC659" s="18"/>
      <c r="CD659" s="18"/>
      <c r="CE659" s="18"/>
    </row>
    <row r="660" spans="4:83">
      <c r="D660" s="18"/>
      <c r="E660" s="18"/>
      <c r="CC660" s="18"/>
      <c r="CD660" s="18"/>
      <c r="CE660" s="18"/>
    </row>
    <row r="661" spans="4:83">
      <c r="D661" s="18"/>
      <c r="E661" s="18"/>
      <c r="CC661" s="18"/>
      <c r="CD661" s="18"/>
      <c r="CE661" s="18"/>
    </row>
    <row r="662" spans="4:83">
      <c r="D662" s="18"/>
      <c r="E662" s="18"/>
      <c r="CC662" s="18"/>
      <c r="CD662" s="18"/>
      <c r="CE662" s="18"/>
    </row>
    <row r="663" spans="4:83">
      <c r="D663" s="18"/>
      <c r="E663" s="18"/>
      <c r="CC663" s="18"/>
      <c r="CD663" s="18"/>
      <c r="CE663" s="18"/>
    </row>
    <row r="664" spans="4:83">
      <c r="D664" s="18"/>
      <c r="E664" s="18"/>
      <c r="CC664" s="18"/>
      <c r="CD664" s="18"/>
      <c r="CE664" s="18"/>
    </row>
    <row r="665" spans="4:83">
      <c r="D665" s="18"/>
      <c r="E665" s="18"/>
      <c r="CC665" s="18"/>
      <c r="CD665" s="18"/>
      <c r="CE665" s="18"/>
    </row>
    <row r="666" spans="4:83">
      <c r="D666" s="18"/>
      <c r="E666" s="18"/>
      <c r="CC666" s="18"/>
      <c r="CD666" s="18"/>
      <c r="CE666" s="18"/>
    </row>
    <row r="667" spans="4:83">
      <c r="D667" s="18"/>
      <c r="E667" s="18"/>
      <c r="CC667" s="18"/>
      <c r="CD667" s="18"/>
      <c r="CE667" s="18"/>
    </row>
    <row r="668" spans="4:83">
      <c r="D668" s="18"/>
      <c r="E668" s="18"/>
      <c r="CC668" s="18"/>
      <c r="CD668" s="18"/>
      <c r="CE668" s="18"/>
    </row>
    <row r="669" spans="4:83">
      <c r="D669" s="18"/>
      <c r="E669" s="18"/>
      <c r="CC669" s="18"/>
      <c r="CD669" s="18"/>
      <c r="CE669" s="18"/>
    </row>
    <row r="670" spans="4:83">
      <c r="D670" s="18"/>
      <c r="E670" s="18"/>
      <c r="CC670" s="18"/>
      <c r="CD670" s="18"/>
      <c r="CE670" s="18"/>
    </row>
    <row r="671" spans="4:83">
      <c r="D671" s="18"/>
      <c r="E671" s="18"/>
      <c r="CC671" s="18"/>
      <c r="CD671" s="18"/>
      <c r="CE671" s="18"/>
    </row>
    <row r="672" spans="4:83">
      <c r="D672" s="18"/>
      <c r="E672" s="18"/>
      <c r="CC672" s="18"/>
      <c r="CD672" s="18"/>
      <c r="CE672" s="18"/>
    </row>
    <row r="673" spans="4:83">
      <c r="D673" s="18"/>
      <c r="E673" s="18"/>
      <c r="CC673" s="18"/>
      <c r="CD673" s="18"/>
      <c r="CE673" s="18"/>
    </row>
    <row r="674" spans="4:83">
      <c r="D674" s="18"/>
      <c r="E674" s="18"/>
      <c r="CC674" s="18"/>
      <c r="CD674" s="18"/>
      <c r="CE674" s="18"/>
    </row>
    <row r="675" spans="4:83">
      <c r="D675" s="18"/>
      <c r="E675" s="18"/>
      <c r="CC675" s="18"/>
      <c r="CD675" s="18"/>
      <c r="CE675" s="18"/>
    </row>
    <row r="676" spans="4:83">
      <c r="D676" s="18"/>
      <c r="E676" s="18"/>
      <c r="CC676" s="18"/>
      <c r="CD676" s="18"/>
      <c r="CE676" s="18"/>
    </row>
    <row r="677" spans="4:83">
      <c r="D677" s="18"/>
      <c r="E677" s="18"/>
      <c r="CC677" s="18"/>
      <c r="CD677" s="18"/>
      <c r="CE677" s="18"/>
    </row>
    <row r="678" spans="4:83">
      <c r="D678" s="18"/>
      <c r="E678" s="18"/>
      <c r="CC678" s="18"/>
      <c r="CD678" s="18"/>
      <c r="CE678" s="18"/>
    </row>
    <row r="679" spans="4:83">
      <c r="D679" s="18"/>
      <c r="E679" s="18"/>
      <c r="CC679" s="18"/>
      <c r="CD679" s="18"/>
      <c r="CE679" s="18"/>
    </row>
    <row r="680" spans="4:83">
      <c r="D680" s="18"/>
      <c r="E680" s="18"/>
      <c r="CC680" s="18"/>
      <c r="CD680" s="18"/>
      <c r="CE680" s="18"/>
    </row>
    <row r="681" spans="4:83">
      <c r="D681" s="18"/>
      <c r="E681" s="18"/>
      <c r="CC681" s="18"/>
      <c r="CD681" s="18"/>
      <c r="CE681" s="18"/>
    </row>
    <row r="682" spans="4:83">
      <c r="D682" s="18"/>
      <c r="E682" s="18"/>
      <c r="CC682" s="18"/>
      <c r="CD682" s="18"/>
      <c r="CE682" s="18"/>
    </row>
    <row r="683" spans="4:83">
      <c r="D683" s="18"/>
      <c r="E683" s="18"/>
      <c r="CC683" s="18"/>
      <c r="CD683" s="18"/>
      <c r="CE683" s="18"/>
    </row>
    <row r="684" spans="4:83">
      <c r="D684" s="18"/>
      <c r="E684" s="18"/>
      <c r="CC684" s="18"/>
      <c r="CD684" s="18"/>
      <c r="CE684" s="18"/>
    </row>
    <row r="685" spans="4:83">
      <c r="D685" s="18"/>
      <c r="E685" s="18"/>
      <c r="CC685" s="18"/>
      <c r="CD685" s="18"/>
      <c r="CE685" s="18"/>
    </row>
    <row r="686" spans="4:83">
      <c r="D686" s="18"/>
      <c r="E686" s="18"/>
      <c r="CC686" s="18"/>
      <c r="CD686" s="18"/>
      <c r="CE686" s="18"/>
    </row>
    <row r="687" spans="4:83">
      <c r="D687" s="18"/>
      <c r="E687" s="18"/>
      <c r="CC687" s="18"/>
      <c r="CD687" s="18"/>
      <c r="CE687" s="18"/>
    </row>
    <row r="688" spans="4:83">
      <c r="D688" s="18"/>
      <c r="E688" s="18"/>
      <c r="CC688" s="18"/>
      <c r="CD688" s="18"/>
      <c r="CE688" s="18"/>
    </row>
    <row r="689" spans="4:83">
      <c r="D689" s="18"/>
      <c r="E689" s="18"/>
      <c r="CC689" s="18"/>
      <c r="CD689" s="18"/>
      <c r="CE689" s="18"/>
    </row>
    <row r="690" spans="4:83">
      <c r="D690" s="18"/>
      <c r="E690" s="18"/>
      <c r="CC690" s="18"/>
      <c r="CD690" s="18"/>
      <c r="CE690" s="18"/>
    </row>
    <row r="691" spans="4:83">
      <c r="D691" s="18"/>
      <c r="E691" s="18"/>
      <c r="CC691" s="18"/>
      <c r="CD691" s="18"/>
      <c r="CE691" s="18"/>
    </row>
    <row r="692" spans="4:83">
      <c r="D692" s="18"/>
      <c r="E692" s="18"/>
      <c r="CC692" s="18"/>
      <c r="CD692" s="18"/>
      <c r="CE692" s="18"/>
    </row>
    <row r="693" spans="4:83">
      <c r="D693" s="18"/>
      <c r="E693" s="18"/>
      <c r="CC693" s="18"/>
      <c r="CD693" s="18"/>
      <c r="CE693" s="18"/>
    </row>
    <row r="694" spans="4:83">
      <c r="D694" s="18"/>
      <c r="E694" s="18"/>
      <c r="CC694" s="18"/>
      <c r="CD694" s="18"/>
      <c r="CE694" s="18"/>
    </row>
    <row r="695" spans="4:83">
      <c r="D695" s="18"/>
      <c r="E695" s="18"/>
      <c r="CC695" s="18"/>
      <c r="CD695" s="18"/>
      <c r="CE695" s="18"/>
    </row>
    <row r="696" spans="4:83">
      <c r="D696" s="18"/>
      <c r="E696" s="18"/>
      <c r="CC696" s="18"/>
      <c r="CD696" s="18"/>
      <c r="CE696" s="18"/>
    </row>
    <row r="697" spans="4:83">
      <c r="D697" s="18"/>
      <c r="E697" s="18"/>
      <c r="CC697" s="18"/>
      <c r="CD697" s="18"/>
      <c r="CE697" s="18"/>
    </row>
    <row r="698" spans="4:83">
      <c r="D698" s="18"/>
      <c r="E698" s="18"/>
      <c r="CC698" s="18"/>
      <c r="CD698" s="18"/>
      <c r="CE698" s="18"/>
    </row>
    <row r="699" spans="4:83">
      <c r="D699" s="18"/>
      <c r="E699" s="18"/>
      <c r="CC699" s="18"/>
      <c r="CD699" s="18"/>
      <c r="CE699" s="18"/>
    </row>
    <row r="700" spans="4:83">
      <c r="D700" s="18"/>
      <c r="E700" s="18"/>
      <c r="CC700" s="18"/>
      <c r="CD700" s="18"/>
      <c r="CE700" s="18"/>
    </row>
    <row r="701" spans="4:83">
      <c r="D701" s="18"/>
      <c r="E701" s="18"/>
      <c r="CC701" s="18"/>
      <c r="CD701" s="18"/>
      <c r="CE701" s="18"/>
    </row>
    <row r="702" spans="4:83">
      <c r="D702" s="18"/>
      <c r="E702" s="18"/>
      <c r="CC702" s="18"/>
      <c r="CD702" s="18"/>
      <c r="CE702" s="18"/>
    </row>
    <row r="703" spans="4:83">
      <c r="D703" s="18"/>
      <c r="E703" s="18"/>
      <c r="CC703" s="18"/>
      <c r="CD703" s="18"/>
      <c r="CE703" s="18"/>
    </row>
    <row r="704" spans="4:83">
      <c r="D704" s="18"/>
      <c r="E704" s="18"/>
      <c r="CC704" s="18"/>
      <c r="CD704" s="18"/>
      <c r="CE704" s="18"/>
    </row>
    <row r="705" spans="4:83">
      <c r="D705" s="18"/>
      <c r="E705" s="18"/>
      <c r="CC705" s="18"/>
      <c r="CD705" s="18"/>
      <c r="CE705" s="18"/>
    </row>
    <row r="706" spans="4:83">
      <c r="D706" s="18"/>
      <c r="E706" s="18"/>
      <c r="CC706" s="18"/>
      <c r="CD706" s="18"/>
      <c r="CE706" s="18"/>
    </row>
    <row r="707" spans="4:83">
      <c r="D707" s="18"/>
      <c r="E707" s="18"/>
      <c r="CC707" s="18"/>
      <c r="CD707" s="18"/>
      <c r="CE707" s="18"/>
    </row>
    <row r="708" spans="4:83">
      <c r="D708" s="18"/>
      <c r="E708" s="18"/>
      <c r="CC708" s="18"/>
      <c r="CD708" s="18"/>
      <c r="CE708" s="18"/>
    </row>
    <row r="709" spans="4:83">
      <c r="D709" s="18"/>
      <c r="E709" s="18"/>
      <c r="CC709" s="18"/>
      <c r="CD709" s="18"/>
      <c r="CE709" s="18"/>
    </row>
    <row r="710" spans="4:83">
      <c r="D710" s="18"/>
      <c r="E710" s="18"/>
      <c r="CC710" s="18"/>
      <c r="CD710" s="18"/>
      <c r="CE710" s="18"/>
    </row>
    <row r="711" spans="4:83">
      <c r="D711" s="18"/>
      <c r="E711" s="18"/>
      <c r="CC711" s="18"/>
      <c r="CD711" s="18"/>
      <c r="CE711" s="18"/>
    </row>
    <row r="712" spans="4:83">
      <c r="D712" s="18"/>
      <c r="E712" s="18"/>
      <c r="CC712" s="18"/>
      <c r="CD712" s="18"/>
      <c r="CE712" s="18"/>
    </row>
    <row r="713" spans="4:83">
      <c r="D713" s="18"/>
      <c r="E713" s="18"/>
      <c r="CC713" s="18"/>
      <c r="CD713" s="18"/>
      <c r="CE713" s="18"/>
    </row>
    <row r="714" spans="4:83">
      <c r="D714" s="18"/>
      <c r="E714" s="18"/>
      <c r="CC714" s="18"/>
      <c r="CD714" s="18"/>
      <c r="CE714" s="18"/>
    </row>
    <row r="715" spans="4:83">
      <c r="D715" s="18"/>
      <c r="E715" s="18"/>
      <c r="CC715" s="18"/>
      <c r="CD715" s="18"/>
      <c r="CE715" s="18"/>
    </row>
    <row r="716" spans="4:83">
      <c r="D716" s="18"/>
      <c r="E716" s="18"/>
      <c r="CC716" s="18"/>
      <c r="CD716" s="18"/>
      <c r="CE716" s="18"/>
    </row>
    <row r="717" spans="4:83">
      <c r="D717" s="18"/>
      <c r="E717" s="18"/>
      <c r="CC717" s="18"/>
      <c r="CD717" s="18"/>
      <c r="CE717" s="18"/>
    </row>
    <row r="718" spans="4:83">
      <c r="D718" s="18"/>
      <c r="E718" s="18"/>
      <c r="CC718" s="18"/>
      <c r="CD718" s="18"/>
      <c r="CE718" s="18"/>
    </row>
    <row r="719" spans="4:83">
      <c r="D719" s="18"/>
      <c r="E719" s="18"/>
      <c r="CC719" s="18"/>
      <c r="CD719" s="18"/>
      <c r="CE719" s="18"/>
    </row>
    <row r="720" spans="4:83">
      <c r="D720" s="18"/>
      <c r="E720" s="18"/>
      <c r="CC720" s="18"/>
      <c r="CD720" s="18"/>
      <c r="CE720" s="18"/>
    </row>
    <row r="721" spans="4:83">
      <c r="D721" s="18"/>
      <c r="E721" s="18"/>
      <c r="CC721" s="18"/>
      <c r="CD721" s="18"/>
      <c r="CE721" s="18"/>
    </row>
    <row r="722" spans="4:83">
      <c r="D722" s="18"/>
      <c r="E722" s="18"/>
      <c r="CC722" s="18"/>
      <c r="CD722" s="18"/>
      <c r="CE722" s="18"/>
    </row>
    <row r="723" spans="4:83">
      <c r="D723" s="18"/>
      <c r="E723" s="18"/>
      <c r="CC723" s="18"/>
      <c r="CD723" s="18"/>
      <c r="CE723" s="18"/>
    </row>
    <row r="724" spans="4:83">
      <c r="D724" s="18"/>
      <c r="E724" s="18"/>
      <c r="CC724" s="18"/>
      <c r="CD724" s="18"/>
      <c r="CE724" s="18"/>
    </row>
    <row r="725" spans="4:83">
      <c r="D725" s="18"/>
      <c r="E725" s="18"/>
      <c r="CC725" s="18"/>
      <c r="CD725" s="18"/>
      <c r="CE725" s="18"/>
    </row>
    <row r="726" spans="4:83">
      <c r="D726" s="18"/>
      <c r="E726" s="18"/>
      <c r="CC726" s="18"/>
      <c r="CD726" s="18"/>
      <c r="CE726" s="18"/>
    </row>
    <row r="727" spans="4:83">
      <c r="D727" s="18"/>
      <c r="E727" s="18"/>
      <c r="CC727" s="18"/>
      <c r="CD727" s="18"/>
      <c r="CE727" s="18"/>
    </row>
    <row r="728" spans="4:83">
      <c r="D728" s="18"/>
      <c r="E728" s="18"/>
      <c r="CC728" s="18"/>
      <c r="CD728" s="18"/>
      <c r="CE728" s="18"/>
    </row>
    <row r="729" spans="4:83">
      <c r="D729" s="18"/>
      <c r="E729" s="18"/>
      <c r="CC729" s="18"/>
      <c r="CD729" s="18"/>
      <c r="CE729" s="18"/>
    </row>
    <row r="730" spans="4:83">
      <c r="D730" s="18"/>
      <c r="E730" s="18"/>
      <c r="CC730" s="18"/>
      <c r="CD730" s="18"/>
      <c r="CE730" s="18"/>
    </row>
    <row r="731" spans="4:83">
      <c r="D731" s="18"/>
      <c r="E731" s="18"/>
      <c r="CC731" s="18"/>
      <c r="CD731" s="18"/>
      <c r="CE731" s="18"/>
    </row>
    <row r="732" spans="4:83">
      <c r="D732" s="18"/>
      <c r="E732" s="18"/>
      <c r="CC732" s="18"/>
      <c r="CD732" s="18"/>
      <c r="CE732" s="18"/>
    </row>
    <row r="733" spans="4:83">
      <c r="D733" s="18"/>
      <c r="E733" s="18"/>
      <c r="CC733" s="18"/>
      <c r="CD733" s="18"/>
      <c r="CE733" s="18"/>
    </row>
    <row r="734" spans="4:83">
      <c r="D734" s="18"/>
      <c r="E734" s="18"/>
      <c r="CC734" s="18"/>
      <c r="CD734" s="18"/>
      <c r="CE734" s="18"/>
    </row>
    <row r="735" spans="4:83">
      <c r="D735" s="18"/>
      <c r="E735" s="18"/>
      <c r="CC735" s="18"/>
      <c r="CD735" s="18"/>
      <c r="CE735" s="18"/>
    </row>
    <row r="736" spans="4:83">
      <c r="D736" s="18"/>
      <c r="E736" s="18"/>
      <c r="CC736" s="18"/>
      <c r="CD736" s="18"/>
      <c r="CE736" s="18"/>
    </row>
    <row r="737" spans="4:83">
      <c r="D737" s="18"/>
      <c r="E737" s="18"/>
      <c r="CC737" s="18"/>
      <c r="CD737" s="18"/>
      <c r="CE737" s="18"/>
    </row>
    <row r="738" spans="4:83">
      <c r="D738" s="18"/>
      <c r="E738" s="18"/>
      <c r="CC738" s="18"/>
      <c r="CD738" s="18"/>
      <c r="CE738" s="18"/>
    </row>
    <row r="739" spans="4:83">
      <c r="D739" s="18"/>
      <c r="E739" s="18"/>
      <c r="CC739" s="18"/>
      <c r="CD739" s="18"/>
      <c r="CE739" s="18"/>
    </row>
    <row r="740" spans="4:83">
      <c r="D740" s="18"/>
      <c r="E740" s="18"/>
      <c r="CC740" s="18"/>
      <c r="CD740" s="18"/>
      <c r="CE740" s="18"/>
    </row>
    <row r="741" spans="4:83">
      <c r="D741" s="18"/>
      <c r="E741" s="18"/>
      <c r="CC741" s="18"/>
      <c r="CD741" s="18"/>
      <c r="CE741" s="18"/>
    </row>
    <row r="742" spans="4:83">
      <c r="D742" s="18"/>
      <c r="E742" s="18"/>
      <c r="CC742" s="18"/>
      <c r="CD742" s="18"/>
      <c r="CE742" s="18"/>
    </row>
    <row r="743" spans="4:83">
      <c r="D743" s="18"/>
      <c r="E743" s="18"/>
      <c r="CC743" s="18"/>
      <c r="CD743" s="18"/>
      <c r="CE743" s="18"/>
    </row>
    <row r="744" spans="4:83">
      <c r="D744" s="18"/>
      <c r="E744" s="18"/>
      <c r="CC744" s="18"/>
      <c r="CD744" s="18"/>
      <c r="CE744" s="18"/>
    </row>
    <row r="745" spans="4:83">
      <c r="D745" s="18"/>
      <c r="E745" s="18"/>
      <c r="CC745" s="18"/>
      <c r="CD745" s="18"/>
      <c r="CE745" s="18"/>
    </row>
    <row r="746" spans="4:83">
      <c r="D746" s="18"/>
      <c r="E746" s="18"/>
      <c r="CC746" s="18"/>
      <c r="CD746" s="18"/>
      <c r="CE746" s="18"/>
    </row>
    <row r="747" spans="4:83">
      <c r="D747" s="18"/>
      <c r="E747" s="18"/>
      <c r="CC747" s="18"/>
      <c r="CD747" s="18"/>
      <c r="CE747" s="18"/>
    </row>
    <row r="748" spans="4:83">
      <c r="D748" s="18"/>
      <c r="E748" s="18"/>
      <c r="CC748" s="18"/>
      <c r="CD748" s="18"/>
      <c r="CE748" s="18"/>
    </row>
    <row r="749" spans="4:83">
      <c r="D749" s="18"/>
      <c r="E749" s="18"/>
      <c r="CC749" s="18"/>
      <c r="CD749" s="18"/>
      <c r="CE749" s="18"/>
    </row>
    <row r="750" spans="4:83">
      <c r="D750" s="18"/>
      <c r="E750" s="18"/>
      <c r="CC750" s="18"/>
      <c r="CD750" s="18"/>
      <c r="CE750" s="18"/>
    </row>
    <row r="751" spans="4:83">
      <c r="D751" s="18"/>
      <c r="E751" s="18"/>
      <c r="CC751" s="18"/>
      <c r="CD751" s="18"/>
      <c r="CE751" s="18"/>
    </row>
    <row r="752" spans="4:83">
      <c r="D752" s="18"/>
      <c r="E752" s="18"/>
      <c r="CC752" s="18"/>
      <c r="CD752" s="18"/>
      <c r="CE752" s="18"/>
    </row>
    <row r="753" spans="4:83">
      <c r="D753" s="18"/>
      <c r="E753" s="18"/>
      <c r="CC753" s="18"/>
      <c r="CD753" s="18"/>
      <c r="CE753" s="18"/>
    </row>
    <row r="754" spans="4:83">
      <c r="D754" s="18"/>
      <c r="E754" s="18"/>
      <c r="CC754" s="18"/>
      <c r="CD754" s="18"/>
      <c r="CE754" s="18"/>
    </row>
    <row r="755" spans="4:83">
      <c r="D755" s="18"/>
      <c r="E755" s="18"/>
      <c r="CC755" s="18"/>
      <c r="CD755" s="18"/>
      <c r="CE755" s="18"/>
    </row>
    <row r="756" spans="4:83">
      <c r="D756" s="18"/>
      <c r="E756" s="18"/>
      <c r="CC756" s="18"/>
      <c r="CD756" s="18"/>
      <c r="CE756" s="18"/>
    </row>
    <row r="757" spans="4:83">
      <c r="D757" s="18"/>
      <c r="E757" s="18"/>
      <c r="CC757" s="18"/>
      <c r="CD757" s="18"/>
      <c r="CE757" s="18"/>
    </row>
    <row r="758" spans="4:83">
      <c r="D758" s="18"/>
      <c r="E758" s="18"/>
      <c r="CC758" s="18"/>
      <c r="CD758" s="18"/>
      <c r="CE758" s="18"/>
    </row>
    <row r="759" spans="4:83">
      <c r="D759" s="18"/>
      <c r="E759" s="18"/>
      <c r="CC759" s="18"/>
      <c r="CD759" s="18"/>
      <c r="CE759" s="18"/>
    </row>
    <row r="760" spans="4:83">
      <c r="D760" s="18"/>
      <c r="E760" s="18"/>
      <c r="CC760" s="18"/>
      <c r="CD760" s="18"/>
      <c r="CE760" s="18"/>
    </row>
    <row r="761" spans="4:83">
      <c r="D761" s="18"/>
      <c r="E761" s="18"/>
      <c r="CC761" s="18"/>
      <c r="CD761" s="18"/>
      <c r="CE761" s="18"/>
    </row>
    <row r="762" spans="4:83">
      <c r="D762" s="18"/>
      <c r="E762" s="18"/>
      <c r="CC762" s="18"/>
      <c r="CD762" s="18"/>
      <c r="CE762" s="18"/>
    </row>
    <row r="763" spans="4:83">
      <c r="D763" s="18"/>
      <c r="E763" s="18"/>
      <c r="CC763" s="18"/>
      <c r="CD763" s="18"/>
      <c r="CE763" s="18"/>
    </row>
    <row r="764" spans="4:83">
      <c r="D764" s="18"/>
      <c r="E764" s="18"/>
      <c r="CC764" s="18"/>
      <c r="CD764" s="18"/>
      <c r="CE764" s="18"/>
    </row>
    <row r="765" spans="4:83">
      <c r="D765" s="18"/>
      <c r="E765" s="18"/>
      <c r="CC765" s="18"/>
      <c r="CD765" s="18"/>
      <c r="CE765" s="18"/>
    </row>
    <row r="766" spans="4:83">
      <c r="D766" s="18"/>
      <c r="E766" s="18"/>
      <c r="CC766" s="18"/>
      <c r="CD766" s="18"/>
      <c r="CE766" s="18"/>
    </row>
    <row r="767" spans="4:83">
      <c r="D767" s="18"/>
      <c r="E767" s="18"/>
      <c r="CC767" s="18"/>
      <c r="CD767" s="18"/>
      <c r="CE767" s="18"/>
    </row>
    <row r="768" spans="4:83">
      <c r="D768" s="18"/>
      <c r="E768" s="18"/>
      <c r="CC768" s="18"/>
      <c r="CD768" s="18"/>
      <c r="CE768" s="18"/>
    </row>
    <row r="769" spans="4:83">
      <c r="D769" s="18"/>
      <c r="E769" s="18"/>
      <c r="CC769" s="18"/>
      <c r="CD769" s="18"/>
      <c r="CE769" s="18"/>
    </row>
    <row r="770" spans="4:83">
      <c r="D770" s="18"/>
      <c r="E770" s="18"/>
      <c r="CC770" s="18"/>
      <c r="CD770" s="18"/>
      <c r="CE770" s="18"/>
    </row>
    <row r="771" spans="4:83">
      <c r="D771" s="18"/>
      <c r="E771" s="18"/>
      <c r="CC771" s="18"/>
      <c r="CD771" s="18"/>
      <c r="CE771" s="18"/>
    </row>
    <row r="772" spans="4:83">
      <c r="D772" s="18"/>
      <c r="E772" s="18"/>
      <c r="CC772" s="18"/>
      <c r="CD772" s="18"/>
      <c r="CE772" s="18"/>
    </row>
    <row r="773" spans="4:83">
      <c r="D773" s="18"/>
      <c r="E773" s="18"/>
      <c r="CC773" s="18"/>
      <c r="CD773" s="18"/>
      <c r="CE773" s="18"/>
    </row>
    <row r="774" spans="4:83">
      <c r="D774" s="18"/>
      <c r="E774" s="18"/>
      <c r="CC774" s="18"/>
      <c r="CD774" s="18"/>
      <c r="CE774" s="18"/>
    </row>
    <row r="775" spans="4:83">
      <c r="D775" s="18"/>
      <c r="E775" s="18"/>
      <c r="CC775" s="18"/>
      <c r="CD775" s="18"/>
      <c r="CE775" s="18"/>
    </row>
    <row r="776" spans="4:83">
      <c r="D776" s="18"/>
      <c r="E776" s="18"/>
      <c r="CC776" s="18"/>
      <c r="CD776" s="18"/>
      <c r="CE776" s="18"/>
    </row>
    <row r="777" spans="4:83">
      <c r="D777" s="18"/>
      <c r="E777" s="18"/>
      <c r="CC777" s="18"/>
      <c r="CD777" s="18"/>
      <c r="CE777" s="18"/>
    </row>
    <row r="778" spans="4:83">
      <c r="D778" s="18"/>
      <c r="E778" s="18"/>
      <c r="CC778" s="18"/>
      <c r="CD778" s="18"/>
      <c r="CE778" s="18"/>
    </row>
    <row r="779" spans="4:83">
      <c r="D779" s="18"/>
      <c r="E779" s="18"/>
      <c r="CC779" s="18"/>
      <c r="CD779" s="18"/>
      <c r="CE779" s="18"/>
    </row>
    <row r="780" spans="4:83">
      <c r="D780" s="18"/>
      <c r="E780" s="18"/>
      <c r="CC780" s="18"/>
      <c r="CD780" s="18"/>
      <c r="CE780" s="18"/>
    </row>
    <row r="781" spans="4:83">
      <c r="D781" s="18"/>
      <c r="E781" s="18"/>
      <c r="CC781" s="18"/>
      <c r="CD781" s="18"/>
      <c r="CE781" s="18"/>
    </row>
    <row r="782" spans="4:83">
      <c r="D782" s="18"/>
      <c r="E782" s="18"/>
      <c r="CC782" s="18"/>
      <c r="CD782" s="18"/>
      <c r="CE782" s="18"/>
    </row>
    <row r="783" spans="4:83">
      <c r="D783" s="18"/>
      <c r="E783" s="18"/>
      <c r="CC783" s="18"/>
      <c r="CD783" s="18"/>
      <c r="CE783" s="18"/>
    </row>
    <row r="784" spans="4:83">
      <c r="D784" s="18"/>
      <c r="E784" s="18"/>
      <c r="CC784" s="18"/>
      <c r="CD784" s="18"/>
      <c r="CE784" s="18"/>
    </row>
    <row r="785" spans="4:83">
      <c r="D785" s="18"/>
      <c r="E785" s="18"/>
      <c r="CC785" s="18"/>
      <c r="CD785" s="18"/>
      <c r="CE785" s="18"/>
    </row>
    <row r="786" spans="4:83">
      <c r="D786" s="18"/>
      <c r="E786" s="18"/>
      <c r="CC786" s="18"/>
      <c r="CD786" s="18"/>
      <c r="CE786" s="18"/>
    </row>
    <row r="787" spans="4:83">
      <c r="D787" s="18"/>
      <c r="E787" s="18"/>
      <c r="CC787" s="18"/>
      <c r="CD787" s="18"/>
      <c r="CE787" s="18"/>
    </row>
    <row r="788" spans="4:83">
      <c r="D788" s="18"/>
      <c r="E788" s="18"/>
      <c r="CC788" s="18"/>
      <c r="CD788" s="18"/>
      <c r="CE788" s="18"/>
    </row>
    <row r="789" spans="4:83">
      <c r="D789" s="18"/>
      <c r="E789" s="18"/>
      <c r="CC789" s="18"/>
      <c r="CD789" s="18"/>
      <c r="CE789" s="18"/>
    </row>
    <row r="790" spans="4:83">
      <c r="D790" s="18"/>
      <c r="E790" s="18"/>
      <c r="CC790" s="18"/>
      <c r="CD790" s="18"/>
      <c r="CE790" s="18"/>
    </row>
    <row r="791" spans="4:83">
      <c r="D791" s="18"/>
      <c r="E791" s="18"/>
      <c r="CC791" s="18"/>
      <c r="CD791" s="18"/>
      <c r="CE791" s="18"/>
    </row>
    <row r="792" spans="4:83">
      <c r="D792" s="18"/>
      <c r="E792" s="18"/>
      <c r="CC792" s="18"/>
      <c r="CD792" s="18"/>
      <c r="CE792" s="18"/>
    </row>
    <row r="793" spans="4:83">
      <c r="D793" s="18"/>
      <c r="E793" s="18"/>
      <c r="CC793" s="18"/>
      <c r="CD793" s="18"/>
      <c r="CE793" s="18"/>
    </row>
    <row r="794" spans="4:83">
      <c r="D794" s="18"/>
      <c r="E794" s="18"/>
      <c r="CC794" s="18"/>
      <c r="CD794" s="18"/>
      <c r="CE794" s="18"/>
    </row>
    <row r="795" spans="4:83">
      <c r="D795" s="18"/>
      <c r="E795" s="18"/>
      <c r="CC795" s="18"/>
      <c r="CD795" s="18"/>
      <c r="CE795" s="18"/>
    </row>
    <row r="796" spans="4:83">
      <c r="D796" s="18"/>
      <c r="E796" s="18"/>
      <c r="CC796" s="18"/>
      <c r="CD796" s="18"/>
      <c r="CE796" s="18"/>
    </row>
    <row r="797" spans="4:83">
      <c r="D797" s="18"/>
      <c r="E797" s="18"/>
    </row>
    <row r="798" spans="4:83">
      <c r="D798" s="18"/>
      <c r="E798" s="18"/>
    </row>
    <row r="799" spans="4:83">
      <c r="D799" s="18"/>
      <c r="E799" s="18"/>
    </row>
    <row r="800" spans="4:83">
      <c r="D800" s="18"/>
      <c r="E800" s="18"/>
    </row>
    <row r="801" spans="4:5">
      <c r="D801" s="18"/>
      <c r="E801" s="18"/>
    </row>
    <row r="802" spans="4:5">
      <c r="D802" s="18"/>
      <c r="E802" s="18"/>
    </row>
    <row r="803" spans="4:5">
      <c r="D803" s="18"/>
      <c r="E803" s="18"/>
    </row>
    <row r="804" spans="4:5">
      <c r="D804" s="18"/>
      <c r="E804" s="18"/>
    </row>
    <row r="805" spans="4:5">
      <c r="D805" s="18"/>
      <c r="E805" s="18"/>
    </row>
    <row r="806" spans="4:5">
      <c r="D806" s="18"/>
      <c r="E806" s="18"/>
    </row>
    <row r="807" spans="4:5">
      <c r="D807" s="18"/>
      <c r="E807" s="18"/>
    </row>
    <row r="808" spans="4:5">
      <c r="D808" s="18"/>
      <c r="E808" s="18"/>
    </row>
    <row r="809" spans="4:5">
      <c r="D809" s="18"/>
      <c r="E809" s="18"/>
    </row>
    <row r="810" spans="4:5">
      <c r="D810" s="18"/>
      <c r="E810" s="18"/>
    </row>
    <row r="811" spans="4:5">
      <c r="D811" s="18"/>
      <c r="E811" s="18"/>
    </row>
    <row r="812" spans="4:5">
      <c r="D812" s="18"/>
      <c r="E812" s="18"/>
    </row>
    <row r="813" spans="4:5">
      <c r="D813" s="18"/>
      <c r="E813" s="18"/>
    </row>
    <row r="814" spans="4:5">
      <c r="D814" s="18"/>
      <c r="E814" s="18"/>
    </row>
    <row r="815" spans="4:5">
      <c r="D815" s="18"/>
      <c r="E815" s="18"/>
    </row>
    <row r="816" spans="4:5">
      <c r="D816" s="18"/>
      <c r="E816" s="18"/>
    </row>
    <row r="817" spans="4:5">
      <c r="D817" s="18"/>
      <c r="E817" s="18"/>
    </row>
    <row r="818" spans="4:5">
      <c r="D818" s="18"/>
      <c r="E818" s="18"/>
    </row>
    <row r="819" spans="4:5">
      <c r="D819" s="18"/>
      <c r="E819" s="18"/>
    </row>
    <row r="820" spans="4:5">
      <c r="D820" s="18"/>
      <c r="E820" s="18"/>
    </row>
    <row r="821" spans="4:5">
      <c r="D821" s="18"/>
      <c r="E821" s="18"/>
    </row>
    <row r="822" spans="4:5">
      <c r="D822" s="18"/>
      <c r="E822" s="18"/>
    </row>
    <row r="823" spans="4:5">
      <c r="D823" s="18"/>
      <c r="E823" s="18"/>
    </row>
    <row r="824" spans="4:5">
      <c r="D824" s="18"/>
      <c r="E824" s="18"/>
    </row>
    <row r="825" spans="4:5">
      <c r="D825" s="18"/>
      <c r="E825" s="18"/>
    </row>
    <row r="826" spans="4:5">
      <c r="D826" s="18"/>
      <c r="E826" s="18"/>
    </row>
    <row r="827" spans="4:5">
      <c r="D827" s="18"/>
      <c r="E827" s="18"/>
    </row>
    <row r="828" spans="4:5">
      <c r="D828" s="18"/>
      <c r="E828" s="18"/>
    </row>
    <row r="829" spans="4:5">
      <c r="D829" s="18"/>
      <c r="E829" s="18"/>
    </row>
    <row r="830" spans="4:5">
      <c r="D830" s="18"/>
      <c r="E830" s="18"/>
    </row>
    <row r="831" spans="4:5">
      <c r="D831" s="18"/>
      <c r="E831" s="18"/>
    </row>
    <row r="832" spans="4:5">
      <c r="D832" s="18"/>
      <c r="E832" s="18"/>
    </row>
    <row r="833" spans="4:5">
      <c r="D833" s="18"/>
      <c r="E833" s="18"/>
    </row>
    <row r="834" spans="4:5">
      <c r="D834" s="18"/>
      <c r="E834" s="18"/>
    </row>
    <row r="835" spans="4:5">
      <c r="D835" s="18"/>
      <c r="E835" s="18"/>
    </row>
    <row r="836" spans="4:5">
      <c r="D836" s="18"/>
      <c r="E836" s="18"/>
    </row>
    <row r="837" spans="4:5">
      <c r="D837" s="18"/>
      <c r="E837" s="18"/>
    </row>
    <row r="838" spans="4:5">
      <c r="D838" s="18"/>
      <c r="E838" s="18"/>
    </row>
    <row r="839" spans="4:5">
      <c r="D839" s="18"/>
      <c r="E839" s="18"/>
    </row>
    <row r="840" spans="4:5">
      <c r="D840" s="18"/>
      <c r="E840" s="18"/>
    </row>
    <row r="841" spans="4:5">
      <c r="D841" s="18"/>
      <c r="E841" s="18"/>
    </row>
    <row r="842" spans="4:5">
      <c r="D842" s="18"/>
      <c r="E842" s="18"/>
    </row>
    <row r="843" spans="4:5">
      <c r="D843" s="18"/>
      <c r="E843" s="18"/>
    </row>
    <row r="844" spans="4:5">
      <c r="D844" s="18"/>
      <c r="E844" s="18"/>
    </row>
    <row r="845" spans="4:5">
      <c r="D845" s="18"/>
      <c r="E845" s="18"/>
    </row>
    <row r="846" spans="4:5">
      <c r="D846" s="18"/>
      <c r="E846" s="18"/>
    </row>
    <row r="847" spans="4:5">
      <c r="D847" s="18"/>
      <c r="E847" s="18"/>
    </row>
    <row r="848" spans="4:5">
      <c r="D848" s="18"/>
      <c r="E848" s="18"/>
    </row>
    <row r="849" spans="4:5">
      <c r="D849" s="18"/>
      <c r="E849" s="18"/>
    </row>
    <row r="850" spans="4:5">
      <c r="D850" s="18"/>
      <c r="E850" s="18"/>
    </row>
    <row r="851" spans="4:5">
      <c r="D851" s="18"/>
      <c r="E851" s="18"/>
    </row>
    <row r="852" spans="4:5">
      <c r="D852" s="18"/>
      <c r="E852" s="18"/>
    </row>
    <row r="853" spans="4:5">
      <c r="D853" s="18"/>
      <c r="E853" s="18"/>
    </row>
    <row r="854" spans="4:5">
      <c r="D854" s="18"/>
      <c r="E854" s="18"/>
    </row>
    <row r="855" spans="4:5">
      <c r="D855" s="18"/>
      <c r="E855" s="18"/>
    </row>
    <row r="856" spans="4:5">
      <c r="D856" s="18"/>
      <c r="E856" s="18"/>
    </row>
    <row r="857" spans="4:5">
      <c r="D857" s="18"/>
      <c r="E857" s="18"/>
    </row>
    <row r="858" spans="4:5">
      <c r="D858" s="18"/>
      <c r="E858" s="18"/>
    </row>
    <row r="859" spans="4:5">
      <c r="D859" s="18"/>
      <c r="E859" s="18"/>
    </row>
    <row r="860" spans="4:5">
      <c r="D860" s="18"/>
      <c r="E860" s="18"/>
    </row>
    <row r="861" spans="4:5">
      <c r="D861" s="18"/>
      <c r="E861" s="18"/>
    </row>
    <row r="862" spans="4:5">
      <c r="D862" s="18"/>
      <c r="E862" s="18"/>
    </row>
    <row r="863" spans="4:5">
      <c r="D863" s="18"/>
      <c r="E863" s="18"/>
    </row>
    <row r="864" spans="4:5">
      <c r="D864" s="18"/>
      <c r="E864" s="18"/>
    </row>
    <row r="865" spans="4:5">
      <c r="D865" s="18"/>
      <c r="E865" s="18"/>
    </row>
    <row r="866" spans="4:5">
      <c r="D866" s="18"/>
      <c r="E866" s="18"/>
    </row>
    <row r="867" spans="4:5">
      <c r="D867" s="18"/>
      <c r="E867" s="18"/>
    </row>
    <row r="868" spans="4:5">
      <c r="D868" s="18"/>
      <c r="E868" s="18"/>
    </row>
    <row r="869" spans="4:5">
      <c r="D869" s="18"/>
      <c r="E869" s="18"/>
    </row>
    <row r="870" spans="4:5">
      <c r="D870" s="18"/>
      <c r="E870" s="18"/>
    </row>
    <row r="871" spans="4:5">
      <c r="D871" s="18"/>
      <c r="E871" s="18"/>
    </row>
    <row r="872" spans="4:5">
      <c r="D872" s="18"/>
      <c r="E872" s="18"/>
    </row>
    <row r="873" spans="4:5">
      <c r="D873" s="18"/>
      <c r="E873" s="18"/>
    </row>
    <row r="874" spans="4:5">
      <c r="D874" s="18"/>
      <c r="E874" s="18"/>
    </row>
    <row r="875" spans="4:5">
      <c r="D875" s="18"/>
      <c r="E875" s="18"/>
    </row>
    <row r="876" spans="4:5">
      <c r="D876" s="18"/>
      <c r="E876" s="18"/>
    </row>
    <row r="877" spans="4:5">
      <c r="D877" s="18"/>
      <c r="E877" s="18"/>
    </row>
    <row r="878" spans="4:5">
      <c r="D878" s="18"/>
      <c r="E878" s="18"/>
    </row>
    <row r="879" spans="4:5">
      <c r="D879" s="18"/>
      <c r="E879" s="18"/>
    </row>
    <row r="880" spans="4:5">
      <c r="D880" s="18"/>
      <c r="E880" s="18"/>
    </row>
    <row r="881" spans="4:5">
      <c r="D881" s="18"/>
      <c r="E881" s="18"/>
    </row>
    <row r="882" spans="4:5">
      <c r="D882" s="18"/>
      <c r="E882" s="18"/>
    </row>
    <row r="883" spans="4:5">
      <c r="D883" s="18"/>
      <c r="E883" s="18"/>
    </row>
    <row r="884" spans="4:5">
      <c r="D884" s="18"/>
      <c r="E884" s="18"/>
    </row>
    <row r="885" spans="4:5">
      <c r="D885" s="18"/>
      <c r="E885" s="18"/>
    </row>
    <row r="886" spans="4:5">
      <c r="D886" s="18"/>
      <c r="E886" s="18"/>
    </row>
    <row r="887" spans="4:5">
      <c r="D887" s="18"/>
      <c r="E887" s="18"/>
    </row>
    <row r="888" spans="4:5">
      <c r="D888" s="18"/>
      <c r="E888" s="18"/>
    </row>
    <row r="889" spans="4:5">
      <c r="D889" s="18"/>
      <c r="E889" s="18"/>
    </row>
    <row r="890" spans="4:5">
      <c r="D890" s="18"/>
      <c r="E890" s="18"/>
    </row>
    <row r="891" spans="4:5">
      <c r="D891" s="18"/>
      <c r="E891" s="18"/>
    </row>
    <row r="892" spans="4:5">
      <c r="D892" s="18"/>
      <c r="E892" s="18"/>
    </row>
    <row r="893" spans="4:5">
      <c r="D893" s="18"/>
      <c r="E893" s="18"/>
    </row>
    <row r="894" spans="4:5">
      <c r="D894" s="18"/>
      <c r="E894" s="18"/>
    </row>
    <row r="895" spans="4:5">
      <c r="D895" s="18"/>
      <c r="E895" s="18"/>
    </row>
    <row r="896" spans="4:5">
      <c r="D896" s="18"/>
      <c r="E896" s="18"/>
    </row>
    <row r="897" spans="4:5">
      <c r="D897" s="18"/>
      <c r="E897" s="18"/>
    </row>
    <row r="898" spans="4:5">
      <c r="D898" s="18"/>
      <c r="E898" s="18"/>
    </row>
    <row r="899" spans="4:5">
      <c r="D899" s="18"/>
      <c r="E899" s="18"/>
    </row>
    <row r="900" spans="4:5">
      <c r="D900" s="18"/>
      <c r="E900" s="18"/>
    </row>
    <row r="901" spans="4:5">
      <c r="D901" s="18"/>
      <c r="E901" s="18"/>
    </row>
    <row r="902" spans="4:5">
      <c r="D902" s="18"/>
      <c r="E902" s="18"/>
    </row>
    <row r="903" spans="4:5">
      <c r="D903" s="18"/>
      <c r="E903" s="18"/>
    </row>
    <row r="904" spans="4:5">
      <c r="D904" s="18"/>
      <c r="E904" s="18"/>
    </row>
    <row r="905" spans="4:5">
      <c r="D905" s="18"/>
      <c r="E905" s="18"/>
    </row>
    <row r="906" spans="4:5">
      <c r="D906" s="18"/>
      <c r="E906" s="18"/>
    </row>
    <row r="907" spans="4:5">
      <c r="D907" s="18"/>
      <c r="E907" s="18"/>
    </row>
    <row r="908" spans="4:5">
      <c r="D908" s="18"/>
      <c r="E908" s="18"/>
    </row>
    <row r="909" spans="4:5">
      <c r="D909" s="18"/>
      <c r="E909" s="18"/>
    </row>
    <row r="910" spans="4:5">
      <c r="D910" s="18"/>
      <c r="E910" s="18"/>
    </row>
    <row r="911" spans="4:5">
      <c r="D911" s="18"/>
      <c r="E911" s="18"/>
    </row>
    <row r="912" spans="4:5">
      <c r="D912" s="18"/>
      <c r="E912" s="18"/>
    </row>
    <row r="913" spans="4:5">
      <c r="D913" s="18"/>
      <c r="E913" s="18"/>
    </row>
    <row r="914" spans="4:5">
      <c r="D914" s="18"/>
      <c r="E914" s="18"/>
    </row>
    <row r="915" spans="4:5">
      <c r="D915" s="18"/>
      <c r="E915" s="18"/>
    </row>
    <row r="916" spans="4:5">
      <c r="D916" s="18"/>
      <c r="E916" s="18"/>
    </row>
    <row r="917" spans="4:5">
      <c r="D917" s="18"/>
      <c r="E917" s="18"/>
    </row>
    <row r="918" spans="4:5">
      <c r="D918" s="18"/>
      <c r="E918" s="18"/>
    </row>
    <row r="919" spans="4:5">
      <c r="D919" s="18"/>
      <c r="E919" s="18"/>
    </row>
    <row r="920" spans="4:5">
      <c r="D920" s="18"/>
      <c r="E920" s="18"/>
    </row>
    <row r="921" spans="4:5">
      <c r="D921" s="18"/>
      <c r="E921" s="18"/>
    </row>
    <row r="922" spans="4:5">
      <c r="D922" s="18"/>
      <c r="E922" s="18"/>
    </row>
    <row r="923" spans="4:5">
      <c r="D923" s="18"/>
      <c r="E923" s="18"/>
    </row>
    <row r="924" spans="4:5">
      <c r="D924" s="18"/>
      <c r="E924" s="18"/>
    </row>
    <row r="925" spans="4:5">
      <c r="D925" s="18"/>
      <c r="E925" s="18"/>
    </row>
    <row r="926" spans="4:5">
      <c r="D926" s="18"/>
      <c r="E926" s="18"/>
    </row>
    <row r="927" spans="4:5">
      <c r="D927" s="18"/>
      <c r="E927" s="18"/>
    </row>
    <row r="928" spans="4:5">
      <c r="D928" s="18"/>
      <c r="E928" s="18"/>
    </row>
    <row r="929" spans="4:5">
      <c r="D929" s="18"/>
      <c r="E929" s="18"/>
    </row>
    <row r="930" spans="4:5">
      <c r="D930" s="18"/>
      <c r="E930" s="18"/>
    </row>
    <row r="931" spans="4:5">
      <c r="D931" s="18"/>
      <c r="E931" s="18"/>
    </row>
    <row r="932" spans="4:5">
      <c r="D932" s="18"/>
      <c r="E932" s="18"/>
    </row>
    <row r="933" spans="4:5">
      <c r="D933" s="18"/>
      <c r="E933" s="18"/>
    </row>
    <row r="934" spans="4:5">
      <c r="D934" s="18"/>
      <c r="E934" s="18"/>
    </row>
    <row r="935" spans="4:5">
      <c r="D935" s="18"/>
      <c r="E935" s="18"/>
    </row>
    <row r="936" spans="4:5">
      <c r="D936" s="18"/>
      <c r="E936" s="18"/>
    </row>
    <row r="937" spans="4:5">
      <c r="D937" s="18"/>
      <c r="E937" s="18"/>
    </row>
    <row r="938" spans="4:5">
      <c r="D938" s="18"/>
      <c r="E938" s="18"/>
    </row>
    <row r="939" spans="4:5">
      <c r="D939" s="18"/>
      <c r="E939" s="18"/>
    </row>
    <row r="940" spans="4:5">
      <c r="D940" s="18"/>
      <c r="E940" s="18"/>
    </row>
    <row r="941" spans="4:5">
      <c r="D941" s="18"/>
      <c r="E941" s="18"/>
    </row>
    <row r="942" spans="4:5">
      <c r="D942" s="18"/>
      <c r="E942" s="18"/>
    </row>
    <row r="943" spans="4:5">
      <c r="D943" s="18"/>
      <c r="E943" s="18"/>
    </row>
    <row r="944" spans="4:5">
      <c r="D944" s="18"/>
      <c r="E944" s="18"/>
    </row>
    <row r="945" spans="4:5">
      <c r="D945" s="18"/>
      <c r="E945" s="18"/>
    </row>
    <row r="946" spans="4:5">
      <c r="D946" s="18"/>
      <c r="E946" s="18"/>
    </row>
    <row r="947" spans="4:5">
      <c r="D947" s="18"/>
      <c r="E947" s="18"/>
    </row>
    <row r="948" spans="4:5">
      <c r="D948" s="18"/>
      <c r="E948" s="18"/>
    </row>
    <row r="949" spans="4:5">
      <c r="D949" s="18"/>
      <c r="E949" s="18"/>
    </row>
    <row r="950" spans="4:5">
      <c r="D950" s="18"/>
      <c r="E950" s="18"/>
    </row>
    <row r="951" spans="4:5">
      <c r="D951" s="18"/>
      <c r="E951" s="18"/>
    </row>
    <row r="952" spans="4:5">
      <c r="D952" s="18"/>
      <c r="E952" s="18"/>
    </row>
    <row r="953" spans="4:5">
      <c r="D953" s="18"/>
      <c r="E953" s="18"/>
    </row>
    <row r="954" spans="4:5">
      <c r="D954" s="18"/>
      <c r="E954" s="18"/>
    </row>
    <row r="955" spans="4:5">
      <c r="D955" s="18"/>
      <c r="E955" s="18"/>
    </row>
    <row r="956" spans="4:5">
      <c r="D956" s="18"/>
      <c r="E956" s="18"/>
    </row>
    <row r="957" spans="4:5">
      <c r="D957" s="18"/>
      <c r="E957" s="18"/>
    </row>
    <row r="958" spans="4:5">
      <c r="D958" s="18"/>
      <c r="E958" s="18"/>
    </row>
    <row r="959" spans="4:5">
      <c r="D959" s="18"/>
      <c r="E959" s="18"/>
    </row>
    <row r="960" spans="4:5">
      <c r="D960" s="18"/>
      <c r="E960" s="18"/>
    </row>
    <row r="961" spans="4:5">
      <c r="D961" s="18"/>
      <c r="E961" s="18"/>
    </row>
    <row r="962" spans="4:5">
      <c r="D962" s="18"/>
      <c r="E962" s="18"/>
    </row>
    <row r="963" spans="4:5">
      <c r="D963" s="18"/>
      <c r="E963" s="18"/>
    </row>
    <row r="964" spans="4:5">
      <c r="D964" s="18"/>
      <c r="E964" s="18"/>
    </row>
    <row r="965" spans="4:5">
      <c r="D965" s="18"/>
      <c r="E965" s="18"/>
    </row>
    <row r="966" spans="4:5">
      <c r="D966" s="18"/>
      <c r="E966" s="18"/>
    </row>
    <row r="967" spans="4:5">
      <c r="D967" s="18"/>
      <c r="E967" s="18"/>
    </row>
    <row r="968" spans="4:5">
      <c r="D968" s="18"/>
      <c r="E968" s="18"/>
    </row>
    <row r="969" spans="4:5">
      <c r="D969" s="18"/>
      <c r="E969" s="18"/>
    </row>
    <row r="970" spans="4:5">
      <c r="D970" s="18"/>
      <c r="E970" s="18"/>
    </row>
    <row r="971" spans="4:5">
      <c r="D971" s="18"/>
      <c r="E971" s="18"/>
    </row>
    <row r="972" spans="4:5">
      <c r="D972" s="18"/>
      <c r="E972" s="18"/>
    </row>
    <row r="973" spans="4:5">
      <c r="D973" s="18"/>
      <c r="E973" s="18"/>
    </row>
    <row r="974" spans="4:5">
      <c r="D974" s="18"/>
      <c r="E974" s="18"/>
    </row>
    <row r="975" spans="4:5">
      <c r="D975" s="18"/>
      <c r="E975" s="18"/>
    </row>
    <row r="976" spans="4:5">
      <c r="D976" s="18"/>
      <c r="E976" s="18"/>
    </row>
    <row r="977" spans="4:5">
      <c r="D977" s="18"/>
      <c r="E977" s="18"/>
    </row>
    <row r="978" spans="4:5">
      <c r="D978" s="18"/>
      <c r="E978" s="18"/>
    </row>
    <row r="979" spans="4:5">
      <c r="D979" s="18"/>
      <c r="E979" s="18"/>
    </row>
    <row r="980" spans="4:5">
      <c r="D980" s="18"/>
      <c r="E980" s="18"/>
    </row>
    <row r="981" spans="4:5">
      <c r="D981" s="18"/>
      <c r="E981" s="18"/>
    </row>
    <row r="982" spans="4:5">
      <c r="D982" s="18"/>
      <c r="E982" s="18"/>
    </row>
    <row r="983" spans="4:5">
      <c r="D983" s="18"/>
      <c r="E983" s="18"/>
    </row>
    <row r="984" spans="4:5">
      <c r="D984" s="18"/>
      <c r="E984" s="18"/>
    </row>
    <row r="985" spans="4:5">
      <c r="D985" s="18"/>
      <c r="E985" s="18"/>
    </row>
    <row r="986" spans="4:5">
      <c r="D986" s="18"/>
      <c r="E986" s="18"/>
    </row>
    <row r="987" spans="4:5">
      <c r="D987" s="18"/>
      <c r="E987" s="18"/>
    </row>
    <row r="988" spans="4:5">
      <c r="D988" s="18"/>
      <c r="E988" s="18"/>
    </row>
    <row r="989" spans="4:5">
      <c r="D989" s="18"/>
      <c r="E989" s="18"/>
    </row>
    <row r="990" spans="4:5">
      <c r="D990" s="18"/>
      <c r="E990" s="18"/>
    </row>
    <row r="991" spans="4:5">
      <c r="D991" s="18"/>
      <c r="E991" s="18"/>
    </row>
    <row r="992" spans="4:5">
      <c r="D992" s="18"/>
      <c r="E992" s="18"/>
    </row>
    <row r="993" spans="4:5">
      <c r="D993" s="18"/>
      <c r="E993" s="18"/>
    </row>
    <row r="994" spans="4:5">
      <c r="D994" s="18"/>
      <c r="E994" s="18"/>
    </row>
    <row r="995" spans="4:5">
      <c r="D995" s="18"/>
      <c r="E995" s="18"/>
    </row>
    <row r="996" spans="4:5">
      <c r="D996" s="18"/>
      <c r="E996" s="18"/>
    </row>
    <row r="997" spans="4:5">
      <c r="D997" s="18"/>
      <c r="E997" s="18"/>
    </row>
    <row r="998" spans="4:5">
      <c r="D998" s="18"/>
      <c r="E998" s="18"/>
    </row>
    <row r="999" spans="4:5">
      <c r="D999" s="18"/>
      <c r="E999" s="18"/>
    </row>
    <row r="1000" spans="4:5">
      <c r="D1000" s="18"/>
      <c r="E1000" s="18"/>
    </row>
    <row r="1001" spans="4:5">
      <c r="D1001" s="18"/>
      <c r="E1001" s="18"/>
    </row>
    <row r="1002" spans="4:5">
      <c r="D1002" s="18"/>
      <c r="E1002" s="18"/>
    </row>
    <row r="1003" spans="4:5">
      <c r="D1003" s="18"/>
      <c r="E1003" s="18"/>
    </row>
    <row r="1004" spans="4:5">
      <c r="D1004" s="18"/>
      <c r="E1004" s="18"/>
    </row>
    <row r="1005" spans="4:5">
      <c r="D1005" s="18"/>
      <c r="E1005" s="18"/>
    </row>
    <row r="1006" spans="4:5">
      <c r="D1006" s="18"/>
      <c r="E1006" s="18"/>
    </row>
    <row r="1007" spans="4:5">
      <c r="D1007" s="18"/>
      <c r="E1007" s="18"/>
    </row>
    <row r="1008" spans="4:5">
      <c r="D1008" s="18"/>
      <c r="E1008" s="18"/>
    </row>
    <row r="1009" spans="4:5">
      <c r="D1009" s="18"/>
      <c r="E1009" s="18"/>
    </row>
    <row r="1010" spans="4:5">
      <c r="D1010" s="18"/>
      <c r="E1010" s="18"/>
    </row>
    <row r="1011" spans="4:5">
      <c r="D1011" s="18"/>
      <c r="E1011" s="18"/>
    </row>
    <row r="1012" spans="4:5">
      <c r="D1012" s="18"/>
      <c r="E1012" s="18"/>
    </row>
    <row r="1013" spans="4:5">
      <c r="D1013" s="18"/>
      <c r="E1013" s="18"/>
    </row>
    <row r="1014" spans="4:5">
      <c r="D1014" s="18"/>
      <c r="E1014" s="18"/>
    </row>
    <row r="1015" spans="4:5">
      <c r="D1015" s="18"/>
      <c r="E1015" s="18"/>
    </row>
    <row r="1016" spans="4:5">
      <c r="D1016" s="18"/>
      <c r="E1016" s="18"/>
    </row>
    <row r="1017" spans="4:5">
      <c r="D1017" s="18"/>
      <c r="E1017" s="18"/>
    </row>
    <row r="1018" spans="4:5">
      <c r="D1018" s="18"/>
      <c r="E1018" s="18"/>
    </row>
    <row r="1019" spans="4:5">
      <c r="D1019" s="18"/>
      <c r="E1019" s="18"/>
    </row>
    <row r="1020" spans="4:5">
      <c r="D1020" s="18"/>
      <c r="E1020" s="18"/>
    </row>
    <row r="1021" spans="4:5">
      <c r="D1021" s="18"/>
      <c r="E1021" s="18"/>
    </row>
    <row r="1022" spans="4:5">
      <c r="D1022" s="18"/>
      <c r="E1022" s="18"/>
    </row>
    <row r="1023" spans="4:5">
      <c r="D1023" s="18"/>
      <c r="E1023" s="18"/>
    </row>
    <row r="1024" spans="4:5">
      <c r="D1024" s="18"/>
      <c r="E1024" s="18"/>
    </row>
    <row r="1025" spans="4:5">
      <c r="D1025" s="18"/>
      <c r="E1025" s="18"/>
    </row>
    <row r="1026" spans="4:5">
      <c r="D1026" s="18"/>
      <c r="E1026" s="18"/>
    </row>
    <row r="1027" spans="4:5">
      <c r="D1027" s="18"/>
      <c r="E1027" s="18"/>
    </row>
    <row r="1028" spans="4:5">
      <c r="D1028" s="18"/>
      <c r="E1028" s="18"/>
    </row>
    <row r="1029" spans="4:5">
      <c r="D1029" s="18"/>
      <c r="E1029" s="18"/>
    </row>
    <row r="1030" spans="4:5">
      <c r="D1030" s="18"/>
      <c r="E1030" s="18"/>
    </row>
    <row r="1031" spans="4:5">
      <c r="D1031" s="18"/>
      <c r="E1031" s="18"/>
    </row>
    <row r="1032" spans="4:5">
      <c r="D1032" s="18"/>
      <c r="E1032" s="18"/>
    </row>
    <row r="1033" spans="4:5">
      <c r="D1033" s="18"/>
      <c r="E1033" s="18"/>
    </row>
    <row r="1034" spans="4:5">
      <c r="D1034" s="18"/>
      <c r="E1034" s="18"/>
    </row>
    <row r="1035" spans="4:5">
      <c r="D1035" s="18"/>
      <c r="E1035" s="18"/>
    </row>
    <row r="1036" spans="4:5">
      <c r="D1036" s="18"/>
      <c r="E1036" s="18"/>
    </row>
    <row r="1037" spans="4:5">
      <c r="D1037" s="18"/>
      <c r="E1037" s="18"/>
    </row>
    <row r="1038" spans="4:5">
      <c r="D1038" s="18"/>
      <c r="E1038" s="18"/>
    </row>
    <row r="1039" spans="4:5">
      <c r="D1039" s="18"/>
      <c r="E1039" s="18"/>
    </row>
    <row r="1040" spans="4:5">
      <c r="D1040" s="18"/>
      <c r="E1040" s="18"/>
    </row>
    <row r="1041" spans="4:5">
      <c r="D1041" s="18"/>
      <c r="E1041" s="18"/>
    </row>
    <row r="1042" spans="4:5">
      <c r="D1042" s="18"/>
      <c r="E1042" s="18"/>
    </row>
    <row r="1043" spans="4:5">
      <c r="D1043" s="18"/>
      <c r="E1043" s="18"/>
    </row>
    <row r="1044" spans="4:5">
      <c r="D1044" s="18"/>
      <c r="E1044" s="18"/>
    </row>
    <row r="1045" spans="4:5">
      <c r="D1045" s="18"/>
      <c r="E1045" s="18"/>
    </row>
    <row r="1046" spans="4:5">
      <c r="D1046" s="18"/>
      <c r="E1046" s="18"/>
    </row>
    <row r="1047" spans="4:5">
      <c r="D1047" s="18"/>
      <c r="E1047" s="18"/>
    </row>
    <row r="1048" spans="4:5">
      <c r="D1048" s="18"/>
      <c r="E1048" s="18"/>
    </row>
    <row r="1049" spans="4:5">
      <c r="D1049" s="18"/>
      <c r="E1049" s="18"/>
    </row>
    <row r="1050" spans="4:5">
      <c r="D1050" s="18"/>
      <c r="E1050" s="18"/>
    </row>
    <row r="1051" spans="4:5">
      <c r="D1051" s="18"/>
      <c r="E1051" s="18"/>
    </row>
    <row r="1052" spans="4:5">
      <c r="D1052" s="18"/>
      <c r="E1052" s="18"/>
    </row>
    <row r="1053" spans="4:5">
      <c r="D1053" s="18"/>
      <c r="E1053" s="18"/>
    </row>
    <row r="1054" spans="4:5">
      <c r="D1054" s="18"/>
      <c r="E1054" s="18"/>
    </row>
    <row r="1055" spans="4:5">
      <c r="D1055" s="18"/>
      <c r="E1055" s="18"/>
    </row>
    <row r="1056" spans="4:5">
      <c r="D1056" s="18"/>
      <c r="E1056" s="18"/>
    </row>
    <row r="1057" spans="4:5">
      <c r="D1057" s="18"/>
      <c r="E1057" s="18"/>
    </row>
    <row r="1058" spans="4:5">
      <c r="D1058" s="18"/>
      <c r="E1058" s="18"/>
    </row>
    <row r="1059" spans="4:5">
      <c r="D1059" s="18"/>
      <c r="E1059" s="18"/>
    </row>
    <row r="1060" spans="4:5">
      <c r="D1060" s="18"/>
      <c r="E1060" s="18"/>
    </row>
    <row r="1061" spans="4:5">
      <c r="D1061" s="18"/>
      <c r="E1061" s="18"/>
    </row>
    <row r="1062" spans="4:5">
      <c r="D1062" s="18"/>
      <c r="E1062" s="18"/>
    </row>
    <row r="1063" spans="4:5">
      <c r="D1063" s="18"/>
      <c r="E1063" s="18"/>
    </row>
    <row r="1064" spans="4:5">
      <c r="D1064" s="18"/>
      <c r="E1064" s="18"/>
    </row>
    <row r="1065" spans="4:5">
      <c r="D1065" s="18"/>
      <c r="E1065" s="18"/>
    </row>
    <row r="1066" spans="4:5">
      <c r="D1066" s="18"/>
      <c r="E1066" s="18"/>
    </row>
    <row r="1067" spans="4:5">
      <c r="D1067" s="18"/>
      <c r="E1067" s="18"/>
    </row>
    <row r="1068" spans="4:5">
      <c r="D1068" s="18"/>
      <c r="E1068" s="18"/>
    </row>
    <row r="1069" spans="4:5">
      <c r="D1069" s="18"/>
      <c r="E1069" s="18"/>
    </row>
    <row r="1070" spans="4:5">
      <c r="D1070" s="18"/>
      <c r="E1070" s="18"/>
    </row>
    <row r="1071" spans="4:5">
      <c r="D1071" s="18"/>
      <c r="E1071" s="18"/>
    </row>
    <row r="1072" spans="4:5">
      <c r="D1072" s="18"/>
      <c r="E1072" s="18"/>
    </row>
    <row r="1073" spans="4:5">
      <c r="D1073" s="18"/>
      <c r="E1073" s="18"/>
    </row>
    <row r="1074" spans="4:5">
      <c r="D1074" s="18"/>
      <c r="E1074" s="18"/>
    </row>
    <row r="1075" spans="4:5">
      <c r="D1075" s="18"/>
      <c r="E1075" s="18"/>
    </row>
    <row r="1076" spans="4:5">
      <c r="D1076" s="18"/>
      <c r="E1076" s="18"/>
    </row>
    <row r="1077" spans="4:5">
      <c r="D1077" s="18"/>
      <c r="E1077" s="18"/>
    </row>
    <row r="1078" spans="4:5">
      <c r="D1078" s="18"/>
      <c r="E1078" s="18"/>
    </row>
    <row r="1079" spans="4:5">
      <c r="D1079" s="18"/>
      <c r="E1079" s="18"/>
    </row>
    <row r="1080" spans="4:5">
      <c r="D1080" s="18"/>
      <c r="E1080" s="18"/>
    </row>
    <row r="1081" spans="4:5">
      <c r="D1081" s="18"/>
      <c r="E1081" s="18"/>
    </row>
    <row r="1082" spans="4:5">
      <c r="D1082" s="18"/>
      <c r="E1082" s="18"/>
    </row>
    <row r="1083" spans="4:5">
      <c r="D1083" s="18"/>
      <c r="E1083" s="18"/>
    </row>
    <row r="1084" spans="4:5">
      <c r="D1084" s="18"/>
      <c r="E1084" s="18"/>
    </row>
    <row r="1085" spans="4:5">
      <c r="D1085" s="18"/>
      <c r="E1085" s="18"/>
    </row>
    <row r="1086" spans="4:5">
      <c r="D1086" s="18"/>
      <c r="E1086" s="18"/>
    </row>
    <row r="1087" spans="4:5">
      <c r="D1087" s="18"/>
      <c r="E1087" s="18"/>
    </row>
    <row r="1088" spans="4:5">
      <c r="D1088" s="18"/>
      <c r="E1088" s="18"/>
    </row>
    <row r="1089" spans="4:5">
      <c r="D1089" s="18"/>
      <c r="E1089" s="18"/>
    </row>
    <row r="1090" spans="4:5">
      <c r="D1090" s="18"/>
      <c r="E1090" s="18"/>
    </row>
    <row r="1091" spans="4:5">
      <c r="D1091" s="18"/>
      <c r="E1091" s="18"/>
    </row>
    <row r="1092" spans="4:5">
      <c r="D1092" s="18"/>
      <c r="E1092" s="18"/>
    </row>
    <row r="1093" spans="4:5">
      <c r="D1093" s="18"/>
      <c r="E1093" s="18"/>
    </row>
    <row r="1094" spans="4:5">
      <c r="D1094" s="18"/>
      <c r="E1094" s="18"/>
    </row>
    <row r="1095" spans="4:5">
      <c r="D1095" s="18"/>
      <c r="E1095" s="18"/>
    </row>
    <row r="1096" spans="4:5">
      <c r="D1096" s="18"/>
      <c r="E1096" s="18"/>
    </row>
    <row r="1097" spans="4:5">
      <c r="D1097" s="18"/>
      <c r="E1097" s="18"/>
    </row>
    <row r="1098" spans="4:5">
      <c r="D1098" s="18"/>
      <c r="E1098" s="18"/>
    </row>
    <row r="1099" spans="4:5">
      <c r="D1099" s="18"/>
      <c r="E1099" s="18"/>
    </row>
    <row r="1100" spans="4:5">
      <c r="D1100" s="18"/>
      <c r="E1100" s="18"/>
    </row>
    <row r="1101" spans="4:5">
      <c r="D1101" s="18"/>
      <c r="E1101" s="18"/>
    </row>
    <row r="1102" spans="4:5">
      <c r="D1102" s="18"/>
      <c r="E1102" s="18"/>
    </row>
    <row r="1103" spans="4:5">
      <c r="D1103" s="18"/>
      <c r="E1103" s="18"/>
    </row>
    <row r="1104" spans="4:5">
      <c r="D1104" s="18"/>
      <c r="E1104" s="18"/>
    </row>
    <row r="1105" spans="4:5">
      <c r="D1105" s="18"/>
      <c r="E1105" s="18"/>
    </row>
    <row r="1106" spans="4:5">
      <c r="D1106" s="18"/>
      <c r="E1106" s="18"/>
    </row>
    <row r="1107" spans="4:5">
      <c r="D1107" s="18"/>
      <c r="E1107" s="18"/>
    </row>
    <row r="1108" spans="4:5">
      <c r="D1108" s="18"/>
      <c r="E1108" s="18"/>
    </row>
    <row r="1109" spans="4:5">
      <c r="D1109" s="18"/>
      <c r="E1109" s="18"/>
    </row>
    <row r="1110" spans="4:5">
      <c r="D1110" s="18"/>
      <c r="E1110" s="18"/>
    </row>
    <row r="1111" spans="4:5">
      <c r="D1111" s="18"/>
      <c r="E1111" s="18"/>
    </row>
    <row r="1112" spans="4:5">
      <c r="D1112" s="18"/>
      <c r="E1112" s="18"/>
    </row>
    <row r="1113" spans="4:5">
      <c r="D1113" s="18"/>
      <c r="E1113" s="18"/>
    </row>
    <row r="1114" spans="4:5">
      <c r="D1114" s="18"/>
      <c r="E1114" s="18"/>
    </row>
    <row r="1115" spans="4:5">
      <c r="D1115" s="18"/>
      <c r="E1115" s="18"/>
    </row>
    <row r="1116" spans="4:5">
      <c r="D1116" s="18"/>
      <c r="E1116" s="18"/>
    </row>
    <row r="1117" spans="4:5">
      <c r="D1117" s="18"/>
      <c r="E1117" s="18"/>
    </row>
    <row r="1118" spans="4:5">
      <c r="D1118" s="18"/>
      <c r="E1118" s="18"/>
    </row>
    <row r="1119" spans="4:5">
      <c r="D1119" s="18"/>
      <c r="E1119" s="18"/>
    </row>
    <row r="1120" spans="4:5">
      <c r="D1120" s="18"/>
      <c r="E1120" s="18"/>
    </row>
    <row r="1121" spans="4:5">
      <c r="D1121" s="18"/>
      <c r="E1121" s="18"/>
    </row>
    <row r="1122" spans="4:5">
      <c r="D1122" s="18"/>
      <c r="E1122" s="18"/>
    </row>
    <row r="1123" spans="4:5">
      <c r="D1123" s="18"/>
      <c r="E1123" s="18"/>
    </row>
    <row r="1124" spans="4:5">
      <c r="D1124" s="18"/>
      <c r="E1124" s="18"/>
    </row>
    <row r="1125" spans="4:5">
      <c r="D1125" s="18"/>
      <c r="E1125" s="18"/>
    </row>
    <row r="1126" spans="4:5">
      <c r="D1126" s="18"/>
      <c r="E1126" s="18"/>
    </row>
    <row r="1127" spans="4:5">
      <c r="D1127" s="18"/>
      <c r="E1127" s="18"/>
    </row>
    <row r="1128" spans="4:5">
      <c r="D1128" s="18"/>
      <c r="E1128" s="18"/>
    </row>
    <row r="1129" spans="4:5">
      <c r="D1129" s="18"/>
      <c r="E1129" s="18"/>
    </row>
    <row r="1130" spans="4:5">
      <c r="D1130" s="18"/>
      <c r="E1130" s="18"/>
    </row>
    <row r="1131" spans="4:5">
      <c r="D1131" s="18"/>
      <c r="E1131" s="18"/>
    </row>
    <row r="1132" spans="4:5">
      <c r="D1132" s="18"/>
      <c r="E1132" s="18"/>
    </row>
    <row r="1133" spans="4:5">
      <c r="D1133" s="18"/>
      <c r="E1133" s="18"/>
    </row>
    <row r="1134" spans="4:5">
      <c r="D1134" s="18"/>
      <c r="E1134" s="18"/>
    </row>
    <row r="1135" spans="4:5">
      <c r="D1135" s="18"/>
      <c r="E1135" s="18"/>
    </row>
    <row r="1136" spans="4:5">
      <c r="D1136" s="18"/>
      <c r="E1136" s="18"/>
    </row>
    <row r="1137" spans="4:5">
      <c r="D1137" s="18"/>
      <c r="E1137" s="18"/>
    </row>
    <row r="1138" spans="4:5">
      <c r="D1138" s="18"/>
      <c r="E1138" s="18"/>
    </row>
    <row r="1139" spans="4:5">
      <c r="D1139" s="18"/>
      <c r="E1139" s="18"/>
    </row>
    <row r="1140" spans="4:5">
      <c r="D1140" s="18"/>
      <c r="E1140" s="18"/>
    </row>
    <row r="1141" spans="4:5">
      <c r="D1141" s="18"/>
      <c r="E1141" s="18"/>
    </row>
    <row r="1142" spans="4:5">
      <c r="D1142" s="18"/>
      <c r="E1142" s="18"/>
    </row>
    <row r="1143" spans="4:5">
      <c r="D1143" s="18"/>
      <c r="E1143" s="18"/>
    </row>
    <row r="1144" spans="4:5">
      <c r="D1144" s="18"/>
      <c r="E1144" s="18"/>
    </row>
    <row r="1145" spans="4:5">
      <c r="D1145" s="18"/>
      <c r="E1145" s="18"/>
    </row>
    <row r="1146" spans="4:5">
      <c r="D1146" s="18"/>
      <c r="E1146" s="18"/>
    </row>
    <row r="1147" spans="4:5">
      <c r="D1147" s="18"/>
      <c r="E1147" s="18"/>
    </row>
    <row r="1148" spans="4:5">
      <c r="D1148" s="18"/>
      <c r="E1148" s="18"/>
    </row>
    <row r="1149" spans="4:5">
      <c r="D1149" s="18"/>
      <c r="E1149" s="18"/>
    </row>
    <row r="1150" spans="4:5">
      <c r="D1150" s="18"/>
      <c r="E1150" s="18"/>
    </row>
    <row r="1151" spans="4:5">
      <c r="D1151" s="18"/>
      <c r="E1151" s="18"/>
    </row>
    <row r="1152" spans="4:5">
      <c r="D1152" s="18"/>
      <c r="E1152" s="18"/>
    </row>
    <row r="1153" spans="4:5">
      <c r="D1153" s="18"/>
      <c r="E1153" s="18"/>
    </row>
    <row r="1154" spans="4:5">
      <c r="D1154" s="18"/>
      <c r="E1154" s="18"/>
    </row>
    <row r="1155" spans="4:5">
      <c r="D1155" s="18"/>
      <c r="E1155" s="18"/>
    </row>
    <row r="1156" spans="4:5">
      <c r="D1156" s="18"/>
      <c r="E1156" s="18"/>
    </row>
    <row r="1157" spans="4:5">
      <c r="D1157" s="18"/>
      <c r="E1157" s="18"/>
    </row>
    <row r="1158" spans="4:5">
      <c r="D1158" s="18"/>
      <c r="E1158" s="18"/>
    </row>
    <row r="1159" spans="4:5">
      <c r="D1159" s="18"/>
      <c r="E1159" s="18"/>
    </row>
    <row r="1160" spans="4:5">
      <c r="D1160" s="18"/>
      <c r="E1160" s="18"/>
    </row>
    <row r="1161" spans="4:5">
      <c r="D1161" s="18"/>
      <c r="E1161" s="18"/>
    </row>
    <row r="1162" spans="4:5">
      <c r="D1162" s="18"/>
      <c r="E1162" s="18"/>
    </row>
    <row r="1163" spans="4:5">
      <c r="D1163" s="18"/>
      <c r="E1163" s="18"/>
    </row>
    <row r="1164" spans="4:5">
      <c r="D1164" s="18"/>
      <c r="E1164" s="18"/>
    </row>
    <row r="1165" spans="4:5">
      <c r="D1165" s="18"/>
      <c r="E1165" s="18"/>
    </row>
    <row r="1166" spans="4:5">
      <c r="D1166" s="18"/>
      <c r="E1166" s="18"/>
    </row>
    <row r="1167" spans="4:5">
      <c r="D1167" s="18"/>
      <c r="E1167" s="18"/>
    </row>
    <row r="1168" spans="4:5">
      <c r="D1168" s="18"/>
      <c r="E1168" s="18"/>
    </row>
    <row r="1169" spans="4:5">
      <c r="D1169" s="18"/>
      <c r="E1169" s="18"/>
    </row>
    <row r="1170" spans="4:5">
      <c r="D1170" s="18"/>
      <c r="E1170" s="18"/>
    </row>
    <row r="1171" spans="4:5">
      <c r="D1171" s="18"/>
      <c r="E1171" s="18"/>
    </row>
    <row r="1172" spans="4:5">
      <c r="D1172" s="18"/>
      <c r="E1172" s="18"/>
    </row>
    <row r="1173" spans="4:5">
      <c r="D1173" s="18"/>
      <c r="E1173" s="18"/>
    </row>
    <row r="1174" spans="4:5">
      <c r="D1174" s="18"/>
      <c r="E1174" s="18"/>
    </row>
    <row r="1175" spans="4:5">
      <c r="D1175" s="18"/>
      <c r="E1175" s="18"/>
    </row>
    <row r="1176" spans="4:5">
      <c r="D1176" s="18"/>
      <c r="E1176" s="18"/>
    </row>
    <row r="1177" spans="4:5">
      <c r="D1177" s="18"/>
      <c r="E1177" s="18"/>
    </row>
    <row r="1178" spans="4:5">
      <c r="D1178" s="18"/>
      <c r="E1178" s="18"/>
    </row>
    <row r="1179" spans="4:5">
      <c r="D1179" s="18"/>
      <c r="E1179" s="18"/>
    </row>
    <row r="1180" spans="4:5">
      <c r="D1180" s="18"/>
      <c r="E1180" s="18"/>
    </row>
    <row r="1181" spans="4:5">
      <c r="D1181" s="18"/>
      <c r="E1181" s="18"/>
    </row>
    <row r="1182" spans="4:5">
      <c r="D1182" s="18"/>
      <c r="E1182" s="18"/>
    </row>
    <row r="1183" spans="4:5">
      <c r="D1183" s="18"/>
      <c r="E1183" s="18"/>
    </row>
    <row r="1184" spans="4:5">
      <c r="D1184" s="18"/>
      <c r="E1184" s="18"/>
    </row>
    <row r="1185" spans="4:5">
      <c r="D1185" s="18"/>
      <c r="E1185" s="18"/>
    </row>
    <row r="1186" spans="4:5">
      <c r="D1186" s="18"/>
      <c r="E1186" s="18"/>
    </row>
    <row r="1187" spans="4:5">
      <c r="D1187" s="18"/>
      <c r="E1187" s="18"/>
    </row>
    <row r="1188" spans="4:5">
      <c r="D1188" s="18"/>
      <c r="E1188" s="18"/>
    </row>
    <row r="1189" spans="4:5">
      <c r="D1189" s="18"/>
      <c r="E1189" s="18"/>
    </row>
    <row r="1190" spans="4:5">
      <c r="D1190" s="18"/>
      <c r="E1190" s="18"/>
    </row>
    <row r="1191" spans="4:5">
      <c r="D1191" s="18"/>
      <c r="E1191" s="18"/>
    </row>
    <row r="1192" spans="4:5">
      <c r="D1192" s="18"/>
      <c r="E1192" s="18"/>
    </row>
    <row r="1193" spans="4:5">
      <c r="D1193" s="18"/>
      <c r="E1193" s="18"/>
    </row>
    <row r="1194" spans="4:5">
      <c r="D1194" s="18"/>
      <c r="E1194" s="18"/>
    </row>
    <row r="1195" spans="4:5">
      <c r="D1195" s="18"/>
      <c r="E1195" s="18"/>
    </row>
    <row r="1196" spans="4:5">
      <c r="D1196" s="18"/>
      <c r="E1196" s="18"/>
    </row>
    <row r="1197" spans="4:5">
      <c r="D1197" s="18"/>
      <c r="E1197" s="18"/>
    </row>
    <row r="1198" spans="4:5">
      <c r="D1198" s="18"/>
      <c r="E1198" s="18"/>
    </row>
    <row r="1199" spans="4:5">
      <c r="D1199" s="18"/>
      <c r="E1199" s="18"/>
    </row>
    <row r="1200" spans="4:5">
      <c r="D1200" s="18"/>
      <c r="E1200" s="18"/>
    </row>
    <row r="1201" spans="4:5">
      <c r="D1201" s="18"/>
      <c r="E1201" s="18"/>
    </row>
    <row r="1202" spans="4:5">
      <c r="D1202" s="18"/>
      <c r="E1202" s="18"/>
    </row>
    <row r="1203" spans="4:5">
      <c r="D1203" s="18"/>
      <c r="E1203" s="18"/>
    </row>
    <row r="1204" spans="4:5">
      <c r="D1204" s="18"/>
      <c r="E1204" s="18"/>
    </row>
    <row r="1205" spans="4:5">
      <c r="D1205" s="18"/>
      <c r="E1205" s="18"/>
    </row>
    <row r="1206" spans="4:5">
      <c r="D1206" s="18"/>
      <c r="E1206" s="18"/>
    </row>
    <row r="1207" spans="4:5">
      <c r="D1207" s="18"/>
      <c r="E1207" s="18"/>
    </row>
    <row r="1208" spans="4:5">
      <c r="D1208" s="18"/>
      <c r="E1208" s="18"/>
    </row>
    <row r="1209" spans="4:5">
      <c r="D1209" s="18"/>
      <c r="E1209" s="18"/>
    </row>
    <row r="1210" spans="4:5">
      <c r="D1210" s="18"/>
      <c r="E1210" s="18"/>
    </row>
    <row r="1211" spans="4:5">
      <c r="D1211" s="18"/>
      <c r="E1211" s="18"/>
    </row>
    <row r="1212" spans="4:5">
      <c r="D1212" s="18"/>
      <c r="E1212" s="18"/>
    </row>
    <row r="1213" spans="4:5">
      <c r="D1213" s="18"/>
      <c r="E1213" s="18"/>
    </row>
    <row r="1214" spans="4:5">
      <c r="D1214" s="18"/>
      <c r="E1214" s="18"/>
    </row>
    <row r="1215" spans="4:5">
      <c r="D1215" s="18"/>
      <c r="E1215" s="18"/>
    </row>
    <row r="1216" spans="4:5">
      <c r="D1216" s="18"/>
      <c r="E1216" s="18"/>
    </row>
    <row r="1217" spans="4:5">
      <c r="D1217" s="18"/>
      <c r="E1217" s="18"/>
    </row>
    <row r="1218" spans="4:5">
      <c r="D1218" s="18"/>
      <c r="E1218" s="18"/>
    </row>
    <row r="1219" spans="4:5">
      <c r="D1219" s="18"/>
      <c r="E1219" s="18"/>
    </row>
    <row r="1220" spans="4:5">
      <c r="D1220" s="18"/>
      <c r="E1220" s="18"/>
    </row>
    <row r="1221" spans="4:5">
      <c r="D1221" s="18"/>
      <c r="E1221" s="18"/>
    </row>
    <row r="1222" spans="4:5">
      <c r="D1222" s="18"/>
      <c r="E1222" s="18"/>
    </row>
    <row r="1223" spans="4:5">
      <c r="D1223" s="18"/>
      <c r="E1223" s="18"/>
    </row>
    <row r="1224" spans="4:5">
      <c r="D1224" s="18"/>
      <c r="E1224" s="18"/>
    </row>
    <row r="1225" spans="4:5">
      <c r="D1225" s="18"/>
      <c r="E1225" s="18"/>
    </row>
    <row r="1226" spans="4:5">
      <c r="D1226" s="18"/>
      <c r="E1226" s="18"/>
    </row>
    <row r="1227" spans="4:5">
      <c r="D1227" s="18"/>
      <c r="E1227" s="18"/>
    </row>
    <row r="1228" spans="4:5">
      <c r="D1228" s="18"/>
      <c r="E1228" s="18"/>
    </row>
    <row r="1229" spans="4:5">
      <c r="D1229" s="18"/>
      <c r="E1229" s="18"/>
    </row>
    <row r="1230" spans="4:5">
      <c r="D1230" s="18"/>
      <c r="E1230" s="18"/>
    </row>
    <row r="1231" spans="4:5">
      <c r="D1231" s="18"/>
      <c r="E1231" s="18"/>
    </row>
    <row r="1232" spans="4:5">
      <c r="D1232" s="18"/>
      <c r="E1232" s="18"/>
    </row>
    <row r="1233" spans="4:5">
      <c r="D1233" s="18"/>
      <c r="E1233" s="18"/>
    </row>
    <row r="1234" spans="4:5">
      <c r="D1234" s="18"/>
      <c r="E1234" s="18"/>
    </row>
    <row r="1235" spans="4:5">
      <c r="D1235" s="18"/>
      <c r="E1235" s="18"/>
    </row>
    <row r="1236" spans="4:5">
      <c r="D1236" s="18"/>
      <c r="E1236" s="18"/>
    </row>
    <row r="1237" spans="4:5">
      <c r="D1237" s="18"/>
      <c r="E1237" s="18"/>
    </row>
    <row r="1238" spans="4:5">
      <c r="D1238" s="18"/>
      <c r="E1238" s="18"/>
    </row>
    <row r="1239" spans="4:5">
      <c r="D1239" s="18"/>
      <c r="E1239" s="18"/>
    </row>
    <row r="1240" spans="4:5">
      <c r="D1240" s="18"/>
      <c r="E1240" s="18"/>
    </row>
    <row r="1241" spans="4:5">
      <c r="D1241" s="18"/>
      <c r="E1241" s="18"/>
    </row>
    <row r="1242" spans="4:5">
      <c r="D1242" s="18"/>
      <c r="E1242" s="18"/>
    </row>
    <row r="1243" spans="4:5">
      <c r="D1243" s="18"/>
      <c r="E1243" s="18"/>
    </row>
    <row r="1244" spans="4:5">
      <c r="D1244" s="18"/>
      <c r="E1244" s="18"/>
    </row>
    <row r="1245" spans="4:5">
      <c r="D1245" s="18"/>
      <c r="E1245" s="18"/>
    </row>
    <row r="1246" spans="4:5">
      <c r="D1246" s="18"/>
      <c r="E1246" s="18"/>
    </row>
    <row r="1247" spans="4:5">
      <c r="D1247" s="18"/>
      <c r="E1247" s="18"/>
    </row>
    <row r="1248" spans="4:5">
      <c r="D1248" s="18"/>
      <c r="E1248" s="18"/>
    </row>
    <row r="1249" spans="4:5">
      <c r="D1249" s="18"/>
      <c r="E1249" s="18"/>
    </row>
    <row r="1250" spans="4:5">
      <c r="D1250" s="18"/>
      <c r="E1250" s="18"/>
    </row>
    <row r="1251" spans="4:5">
      <c r="D1251" s="18"/>
      <c r="E1251" s="18"/>
    </row>
    <row r="1252" spans="4:5">
      <c r="D1252" s="18"/>
      <c r="E1252" s="18"/>
    </row>
    <row r="1253" spans="4:5">
      <c r="D1253" s="18"/>
      <c r="E1253" s="18"/>
    </row>
    <row r="1254" spans="4:5">
      <c r="D1254" s="18"/>
      <c r="E1254" s="18"/>
    </row>
    <row r="1255" spans="4:5">
      <c r="D1255" s="18"/>
      <c r="E1255" s="18"/>
    </row>
    <row r="1256" spans="4:5">
      <c r="D1256" s="18"/>
      <c r="E1256" s="18"/>
    </row>
    <row r="1257" spans="4:5">
      <c r="D1257" s="18"/>
      <c r="E1257" s="18"/>
    </row>
    <row r="1258" spans="4:5">
      <c r="D1258" s="18"/>
      <c r="E1258" s="18"/>
    </row>
    <row r="1259" spans="4:5">
      <c r="D1259" s="18"/>
      <c r="E1259" s="18"/>
    </row>
    <row r="1260" spans="4:5">
      <c r="D1260" s="18"/>
      <c r="E1260" s="18"/>
    </row>
    <row r="1261" spans="4:5">
      <c r="D1261" s="18"/>
      <c r="E1261" s="18"/>
    </row>
    <row r="1262" spans="4:5">
      <c r="D1262" s="18"/>
      <c r="E1262" s="18"/>
    </row>
    <row r="1263" spans="4:5">
      <c r="D1263" s="18"/>
      <c r="E1263" s="18"/>
    </row>
    <row r="1264" spans="4:5">
      <c r="D1264" s="18"/>
      <c r="E1264" s="18"/>
    </row>
    <row r="1265" spans="4:5">
      <c r="D1265" s="18"/>
      <c r="E1265" s="18"/>
    </row>
    <row r="1266" spans="4:5">
      <c r="D1266" s="18"/>
      <c r="E1266" s="18"/>
    </row>
    <row r="1267" spans="4:5">
      <c r="D1267" s="18"/>
      <c r="E1267" s="18"/>
    </row>
    <row r="1268" spans="4:5">
      <c r="D1268" s="18"/>
      <c r="E1268" s="18"/>
    </row>
    <row r="1269" spans="4:5">
      <c r="D1269" s="18"/>
      <c r="E1269" s="18"/>
    </row>
    <row r="1270" spans="4:5">
      <c r="D1270" s="18"/>
      <c r="E1270" s="18"/>
    </row>
    <row r="1271" spans="4:5">
      <c r="D1271" s="18"/>
      <c r="E1271" s="18"/>
    </row>
    <row r="1272" spans="4:5">
      <c r="D1272" s="18"/>
      <c r="E1272" s="18"/>
    </row>
    <row r="1273" spans="4:5">
      <c r="D1273" s="18"/>
      <c r="E1273" s="18"/>
    </row>
    <row r="1274" spans="4:5">
      <c r="D1274" s="18"/>
      <c r="E1274" s="18"/>
    </row>
    <row r="1275" spans="4:5">
      <c r="D1275" s="18"/>
      <c r="E1275" s="18"/>
    </row>
    <row r="1276" spans="4:5">
      <c r="D1276" s="18"/>
      <c r="E1276" s="18"/>
    </row>
    <row r="1277" spans="4:5">
      <c r="D1277" s="18"/>
      <c r="E1277" s="18"/>
    </row>
    <row r="1278" spans="4:5">
      <c r="D1278" s="18"/>
      <c r="E1278" s="18"/>
    </row>
    <row r="1279" spans="4:5">
      <c r="D1279" s="18"/>
      <c r="E1279" s="18"/>
    </row>
    <row r="1280" spans="4:5">
      <c r="D1280" s="18"/>
      <c r="E1280" s="18"/>
    </row>
    <row r="1281" spans="4:5">
      <c r="D1281" s="18"/>
      <c r="E1281" s="18"/>
    </row>
    <row r="1282" spans="4:5">
      <c r="D1282" s="18"/>
      <c r="E1282" s="18"/>
    </row>
    <row r="1283" spans="4:5">
      <c r="D1283" s="18"/>
      <c r="E1283" s="18"/>
    </row>
    <row r="1284" spans="4:5">
      <c r="D1284" s="18"/>
      <c r="E1284" s="18"/>
    </row>
    <row r="1285" spans="4:5">
      <c r="D1285" s="18"/>
      <c r="E1285" s="18"/>
    </row>
    <row r="1286" spans="4:5">
      <c r="D1286" s="18"/>
      <c r="E1286" s="18"/>
    </row>
    <row r="1287" spans="4:5">
      <c r="D1287" s="18"/>
      <c r="E1287" s="18"/>
    </row>
    <row r="1288" spans="4:5">
      <c r="D1288" s="18"/>
      <c r="E1288" s="18"/>
    </row>
    <row r="1289" spans="4:5">
      <c r="D1289" s="18"/>
      <c r="E1289" s="18"/>
    </row>
    <row r="1290" spans="4:5">
      <c r="D1290" s="18"/>
      <c r="E1290" s="18"/>
    </row>
    <row r="1291" spans="4:5">
      <c r="D1291" s="18"/>
      <c r="E1291" s="18"/>
    </row>
    <row r="1292" spans="4:5">
      <c r="D1292" s="18"/>
      <c r="E1292" s="18"/>
    </row>
    <row r="1293" spans="4:5">
      <c r="D1293" s="18"/>
      <c r="E1293" s="18"/>
    </row>
    <row r="1294" spans="4:5">
      <c r="D1294" s="18"/>
      <c r="E1294" s="18"/>
    </row>
    <row r="1295" spans="4:5">
      <c r="D1295" s="18"/>
      <c r="E1295" s="18"/>
    </row>
    <row r="1296" spans="4:5">
      <c r="D1296" s="18"/>
      <c r="E1296" s="18"/>
    </row>
    <row r="1297" spans="4:5">
      <c r="D1297" s="18"/>
      <c r="E1297" s="18"/>
    </row>
    <row r="1298" spans="4:5">
      <c r="D1298" s="18"/>
      <c r="E1298" s="18"/>
    </row>
    <row r="1299" spans="4:5">
      <c r="D1299" s="18"/>
      <c r="E1299" s="18"/>
    </row>
    <row r="1300" spans="4:5">
      <c r="D1300" s="18"/>
      <c r="E1300" s="18"/>
    </row>
    <row r="1301" spans="4:5">
      <c r="D1301" s="18"/>
      <c r="E1301" s="18"/>
    </row>
    <row r="1302" spans="4:5">
      <c r="D1302" s="18"/>
      <c r="E1302" s="18"/>
    </row>
    <row r="1303" spans="4:5">
      <c r="D1303" s="18"/>
      <c r="E1303" s="18"/>
    </row>
    <row r="1304" spans="4:5">
      <c r="D1304" s="18"/>
      <c r="E1304" s="18"/>
    </row>
    <row r="1305" spans="4:5">
      <c r="D1305" s="18"/>
      <c r="E1305" s="18"/>
    </row>
    <row r="1306" spans="4:5">
      <c r="D1306" s="18"/>
      <c r="E1306" s="18"/>
    </row>
    <row r="1307" spans="4:5">
      <c r="D1307" s="18"/>
      <c r="E1307" s="18"/>
    </row>
    <row r="1308" spans="4:5">
      <c r="D1308" s="18"/>
      <c r="E1308" s="18"/>
    </row>
    <row r="1309" spans="4:5">
      <c r="D1309" s="18"/>
      <c r="E1309" s="18"/>
    </row>
    <row r="1310" spans="4:5">
      <c r="D1310" s="18"/>
      <c r="E1310" s="18"/>
    </row>
    <row r="1311" spans="4:5">
      <c r="D1311" s="18"/>
      <c r="E1311" s="18"/>
    </row>
    <row r="1312" spans="4:5">
      <c r="D1312" s="18"/>
      <c r="E1312" s="18"/>
    </row>
    <row r="1313" spans="4:5">
      <c r="D1313" s="18"/>
      <c r="E1313" s="18"/>
    </row>
    <row r="1314" spans="4:5">
      <c r="D1314" s="18"/>
      <c r="E1314" s="18"/>
    </row>
    <row r="1315" spans="4:5">
      <c r="D1315" s="18"/>
      <c r="E1315" s="18"/>
    </row>
    <row r="1316" spans="4:5">
      <c r="D1316" s="18"/>
      <c r="E1316" s="18"/>
    </row>
    <row r="1317" spans="4:5">
      <c r="D1317" s="18"/>
      <c r="E1317" s="18"/>
    </row>
    <row r="1318" spans="4:5">
      <c r="D1318" s="18"/>
      <c r="E1318" s="18"/>
    </row>
    <row r="1319" spans="4:5">
      <c r="D1319" s="18"/>
      <c r="E1319" s="18"/>
    </row>
    <row r="1320" spans="4:5">
      <c r="D1320" s="18"/>
      <c r="E1320" s="18"/>
    </row>
    <row r="1321" spans="4:5">
      <c r="D1321" s="18"/>
      <c r="E1321" s="18"/>
    </row>
    <row r="1322" spans="4:5">
      <c r="D1322" s="18"/>
      <c r="E1322" s="18"/>
    </row>
    <row r="1323" spans="4:5">
      <c r="D1323" s="18"/>
      <c r="E1323" s="18"/>
    </row>
    <row r="1324" spans="4:5">
      <c r="D1324" s="18"/>
      <c r="E1324" s="18"/>
    </row>
    <row r="1325" spans="4:5">
      <c r="D1325" s="18"/>
      <c r="E1325" s="18"/>
    </row>
    <row r="1326" spans="4:5">
      <c r="D1326" s="18"/>
      <c r="E1326" s="18"/>
    </row>
    <row r="1327" spans="4:5">
      <c r="D1327" s="18"/>
      <c r="E1327" s="18"/>
    </row>
    <row r="1328" spans="4:5">
      <c r="D1328" s="18"/>
      <c r="E1328" s="18"/>
    </row>
    <row r="1329" spans="4:5">
      <c r="D1329" s="18"/>
      <c r="E1329" s="18"/>
    </row>
    <row r="1330" spans="4:5">
      <c r="D1330" s="18"/>
      <c r="E1330" s="18"/>
    </row>
    <row r="1331" spans="4:5">
      <c r="D1331" s="18"/>
      <c r="E1331" s="18"/>
    </row>
    <row r="1332" spans="4:5">
      <c r="D1332" s="18"/>
      <c r="E1332" s="18"/>
    </row>
    <row r="1333" spans="4:5">
      <c r="D1333" s="18"/>
      <c r="E1333" s="18"/>
    </row>
    <row r="1334" spans="4:5">
      <c r="D1334" s="18"/>
      <c r="E1334" s="18"/>
    </row>
    <row r="1335" spans="4:5">
      <c r="D1335" s="18"/>
      <c r="E1335" s="18"/>
    </row>
    <row r="1336" spans="4:5">
      <c r="D1336" s="18"/>
      <c r="E1336" s="18"/>
    </row>
    <row r="1337" spans="4:5">
      <c r="D1337" s="18"/>
      <c r="E1337" s="18"/>
    </row>
    <row r="1338" spans="4:5">
      <c r="D1338" s="18"/>
      <c r="E1338" s="18"/>
    </row>
    <row r="1339" spans="4:5">
      <c r="D1339" s="18"/>
      <c r="E1339" s="18"/>
    </row>
    <row r="1340" spans="4:5">
      <c r="D1340" s="18"/>
      <c r="E1340" s="18"/>
    </row>
    <row r="1341" spans="4:5">
      <c r="D1341" s="18"/>
      <c r="E1341" s="18"/>
    </row>
    <row r="1342" spans="4:5">
      <c r="D1342" s="18"/>
      <c r="E1342" s="18"/>
    </row>
    <row r="1343" spans="4:5">
      <c r="D1343" s="18"/>
      <c r="E1343" s="18"/>
    </row>
    <row r="1344" spans="4:5">
      <c r="D1344" s="18"/>
      <c r="E1344" s="18"/>
    </row>
    <row r="1345" spans="4:5">
      <c r="D1345" s="18"/>
      <c r="E1345" s="18"/>
    </row>
    <row r="1346" spans="4:5">
      <c r="D1346" s="18"/>
      <c r="E1346" s="18"/>
    </row>
    <row r="1347" spans="4:5">
      <c r="D1347" s="18"/>
      <c r="E1347" s="18"/>
    </row>
    <row r="1348" spans="4:5">
      <c r="D1348" s="18"/>
      <c r="E1348" s="18"/>
    </row>
    <row r="1349" spans="4:5">
      <c r="D1349" s="18"/>
      <c r="E1349" s="18"/>
    </row>
    <row r="1350" spans="4:5">
      <c r="D1350" s="18"/>
      <c r="E1350" s="18"/>
    </row>
    <row r="1351" spans="4:5">
      <c r="D1351" s="18"/>
      <c r="E1351" s="18"/>
    </row>
    <row r="1352" spans="4:5">
      <c r="D1352" s="18"/>
      <c r="E1352" s="18"/>
    </row>
    <row r="1353" spans="4:5">
      <c r="D1353" s="18"/>
      <c r="E1353" s="18"/>
    </row>
    <row r="1354" spans="4:5">
      <c r="D1354" s="18"/>
      <c r="E1354" s="18"/>
    </row>
    <row r="1355" spans="4:5">
      <c r="D1355" s="18"/>
      <c r="E1355" s="18"/>
    </row>
    <row r="1356" spans="4:5">
      <c r="D1356" s="18"/>
      <c r="E1356" s="18"/>
    </row>
    <row r="1357" spans="4:5">
      <c r="D1357" s="18"/>
      <c r="E1357" s="18"/>
    </row>
    <row r="1358" spans="4:5">
      <c r="D1358" s="18"/>
      <c r="E1358" s="18"/>
    </row>
    <row r="1359" spans="4:5">
      <c r="D1359" s="18"/>
      <c r="E1359" s="18"/>
    </row>
    <row r="1360" spans="4:5">
      <c r="D1360" s="18"/>
      <c r="E1360" s="18"/>
    </row>
    <row r="1361" spans="4:5">
      <c r="D1361" s="18"/>
      <c r="E1361" s="18"/>
    </row>
    <row r="1362" spans="4:5">
      <c r="D1362" s="18"/>
      <c r="E1362" s="18"/>
    </row>
    <row r="1363" spans="4:5">
      <c r="D1363" s="18"/>
      <c r="E1363" s="18"/>
    </row>
    <row r="1364" spans="4:5">
      <c r="D1364" s="18"/>
      <c r="E1364" s="18"/>
    </row>
    <row r="1365" spans="4:5">
      <c r="D1365" s="18"/>
      <c r="E1365" s="18"/>
    </row>
    <row r="1366" spans="4:5">
      <c r="D1366" s="18"/>
      <c r="E1366" s="18"/>
    </row>
    <row r="1367" spans="4:5">
      <c r="D1367" s="18"/>
      <c r="E1367" s="18"/>
    </row>
    <row r="1368" spans="4:5">
      <c r="D1368" s="18"/>
      <c r="E1368" s="18"/>
    </row>
    <row r="1369" spans="4:5">
      <c r="D1369" s="18"/>
      <c r="E1369" s="18"/>
    </row>
    <row r="1370" spans="4:5">
      <c r="D1370" s="18"/>
      <c r="E1370" s="18"/>
    </row>
    <row r="1371" spans="4:5">
      <c r="D1371" s="18"/>
      <c r="E1371" s="18"/>
    </row>
    <row r="1372" spans="4:5">
      <c r="D1372" s="18"/>
      <c r="E1372" s="18"/>
    </row>
    <row r="1373" spans="4:5">
      <c r="D1373" s="18"/>
      <c r="E1373" s="18"/>
    </row>
    <row r="1374" spans="4:5">
      <c r="D1374" s="18"/>
      <c r="E1374" s="18"/>
    </row>
    <row r="1375" spans="4:5">
      <c r="D1375" s="18"/>
      <c r="E1375" s="18"/>
    </row>
    <row r="1376" spans="4:5">
      <c r="D1376" s="18"/>
    </row>
    <row r="1377" spans="4:4">
      <c r="D1377" s="18"/>
    </row>
    <row r="1378" spans="4:4">
      <c r="D1378" s="18"/>
    </row>
    <row r="1379" spans="4:4">
      <c r="D1379" s="18"/>
    </row>
    <row r="1380" spans="4:4">
      <c r="D1380" s="18"/>
    </row>
    <row r="1381" spans="4:4">
      <c r="D1381" s="18"/>
    </row>
    <row r="1382" spans="4:4">
      <c r="D1382" s="18"/>
    </row>
    <row r="1383" spans="4:4">
      <c r="D1383" s="18"/>
    </row>
    <row r="1384" spans="4:4">
      <c r="D1384" s="18"/>
    </row>
    <row r="1385" spans="4:4">
      <c r="D1385" s="18"/>
    </row>
    <row r="1386" spans="4:4">
      <c r="D1386" s="18"/>
    </row>
    <row r="1387" spans="4:4">
      <c r="D1387" s="18"/>
    </row>
    <row r="1388" spans="4:4">
      <c r="D1388" s="18"/>
    </row>
    <row r="1389" spans="4:4">
      <c r="D1389" s="18"/>
    </row>
    <row r="1390" spans="4:4">
      <c r="D1390" s="18"/>
    </row>
    <row r="1391" spans="4:4">
      <c r="D1391" s="18"/>
    </row>
    <row r="1392" spans="4:4">
      <c r="D1392" s="18"/>
    </row>
    <row r="1393" spans="4:4">
      <c r="D1393" s="18"/>
    </row>
    <row r="1394" spans="4:4">
      <c r="D1394" s="18"/>
    </row>
    <row r="1395" spans="4:4">
      <c r="D1395" s="18"/>
    </row>
    <row r="1396" spans="4:4">
      <c r="D1396" s="18"/>
    </row>
    <row r="1397" spans="4:4">
      <c r="D1397" s="18"/>
    </row>
    <row r="1398" spans="4:4">
      <c r="D1398" s="18"/>
    </row>
    <row r="1399" spans="4:4">
      <c r="D1399" s="18"/>
    </row>
    <row r="1400" spans="4:4">
      <c r="D1400" s="18"/>
    </row>
    <row r="1401" spans="4:4">
      <c r="D1401" s="18"/>
    </row>
    <row r="1402" spans="4:4">
      <c r="D1402" s="18"/>
    </row>
    <row r="1403" spans="4:4">
      <c r="D1403" s="18"/>
    </row>
    <row r="1404" spans="4:4">
      <c r="D1404" s="18"/>
    </row>
    <row r="1405" spans="4:4">
      <c r="D1405" s="18"/>
    </row>
    <row r="1406" spans="4:4">
      <c r="D1406" s="18"/>
    </row>
  </sheetData>
  <sheetProtection selectLockedCells="1" selectUnlockedCells="1"/>
  <mergeCells count="6">
    <mergeCell ref="K322:N322"/>
    <mergeCell ref="E182:G182"/>
    <mergeCell ref="E183:G183"/>
    <mergeCell ref="E196:G196"/>
    <mergeCell ref="B225:D225"/>
    <mergeCell ref="K283:L283"/>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V44"/>
  <sheetViews>
    <sheetView zoomScaleNormal="100" workbookViewId="0">
      <selection activeCell="C36" sqref="C36"/>
    </sheetView>
  </sheetViews>
  <sheetFormatPr defaultRowHeight="14.5"/>
  <cols>
    <col min="1" max="1" width="40.54296875" customWidth="1"/>
    <col min="2" max="2" width="16.81640625" customWidth="1"/>
    <col min="3" max="3" width="25" customWidth="1"/>
    <col min="4" max="4" width="5.54296875" customWidth="1"/>
    <col min="5" max="5" width="34.81640625" customWidth="1"/>
  </cols>
  <sheetData>
    <row r="1" spans="1:22" ht="15" thickBot="1"/>
    <row r="2" spans="1:22" ht="15.5">
      <c r="A2" s="394" t="s">
        <v>420</v>
      </c>
      <c r="B2" s="395"/>
      <c r="C2" s="395"/>
      <c r="D2" s="396"/>
      <c r="E2" s="141"/>
      <c r="F2" s="16"/>
      <c r="G2" s="16"/>
      <c r="H2" s="16"/>
      <c r="I2" s="16"/>
      <c r="J2" s="16"/>
      <c r="K2" s="16"/>
      <c r="L2" s="16"/>
      <c r="M2" s="16"/>
      <c r="N2" s="16"/>
      <c r="O2" s="16"/>
      <c r="P2" s="16"/>
      <c r="Q2" s="16"/>
      <c r="R2" s="16"/>
      <c r="S2" s="16"/>
      <c r="T2" s="16"/>
      <c r="U2" s="16"/>
      <c r="V2" s="16"/>
    </row>
    <row r="3" spans="1:22" ht="16.5">
      <c r="A3" s="22" t="s">
        <v>213</v>
      </c>
      <c r="B3" s="5" t="s">
        <v>128</v>
      </c>
      <c r="C3" s="28">
        <f>'DESIGN INPUTS AND CALCULATIONS'!C32</f>
        <v>400</v>
      </c>
      <c r="D3" s="27" t="s">
        <v>7</v>
      </c>
      <c r="E3" s="27"/>
      <c r="F3" s="16"/>
      <c r="G3" s="16"/>
      <c r="H3" s="16"/>
      <c r="I3" s="16"/>
      <c r="J3" s="16"/>
      <c r="K3" s="16"/>
      <c r="L3" s="16"/>
      <c r="M3" s="16"/>
      <c r="N3" s="16"/>
      <c r="O3" s="16"/>
      <c r="P3" s="16"/>
      <c r="Q3" s="16"/>
      <c r="R3" s="16"/>
      <c r="S3" s="16"/>
      <c r="T3" s="16"/>
      <c r="U3" s="16"/>
      <c r="V3" s="16"/>
    </row>
    <row r="4" spans="1:22" ht="16.5">
      <c r="A4" s="22" t="s">
        <v>207</v>
      </c>
      <c r="B4" s="28" t="s">
        <v>14</v>
      </c>
      <c r="C4" s="28">
        <f>'DESIGN INPUTS AND CALCULATIONS'!C25</f>
        <v>72</v>
      </c>
      <c r="D4" s="27" t="s">
        <v>7</v>
      </c>
      <c r="E4" s="27"/>
      <c r="F4" s="16"/>
      <c r="G4" s="16"/>
      <c r="H4" s="16"/>
      <c r="I4" s="16"/>
      <c r="J4" s="16"/>
      <c r="K4" s="16"/>
      <c r="L4" s="16"/>
      <c r="M4" s="16"/>
      <c r="N4" s="16"/>
      <c r="O4" s="16"/>
      <c r="P4" s="16"/>
      <c r="Q4" s="16"/>
      <c r="R4" s="16"/>
      <c r="S4" s="16"/>
      <c r="T4" s="16"/>
      <c r="U4" s="16"/>
      <c r="V4" s="16"/>
    </row>
    <row r="5" spans="1:22" ht="16.5">
      <c r="A5" s="22" t="s">
        <v>425</v>
      </c>
      <c r="B5" s="28" t="s">
        <v>18</v>
      </c>
      <c r="C5" s="28">
        <f>'DESIGN INPUTS AND CALCULATIONS'!C26</f>
        <v>1200</v>
      </c>
      <c r="D5" s="27" t="s">
        <v>8</v>
      </c>
      <c r="E5" s="27"/>
      <c r="F5" s="16"/>
      <c r="G5" s="16"/>
      <c r="H5" s="16"/>
      <c r="I5" s="16"/>
      <c r="J5" s="16"/>
      <c r="K5" s="16"/>
      <c r="L5" s="16"/>
      <c r="M5" s="16"/>
      <c r="N5" s="16"/>
      <c r="O5" s="16"/>
      <c r="P5" s="16"/>
      <c r="Q5" s="16"/>
      <c r="R5" s="16"/>
      <c r="S5" s="16"/>
      <c r="T5" s="16"/>
      <c r="U5" s="16"/>
      <c r="V5" s="16"/>
    </row>
    <row r="6" spans="1:22" ht="16.5">
      <c r="A6" s="22" t="s">
        <v>424</v>
      </c>
      <c r="B6" s="28" t="s">
        <v>20</v>
      </c>
      <c r="C6" s="162">
        <f>'DESIGN INPUTS AND CALCULATIONS'!C40</f>
        <v>3</v>
      </c>
      <c r="D6" s="27"/>
      <c r="E6" s="27"/>
      <c r="F6" s="16"/>
      <c r="G6" s="16"/>
      <c r="H6" s="16"/>
      <c r="I6" s="16"/>
      <c r="J6" s="16"/>
      <c r="K6" s="16"/>
      <c r="L6" s="16"/>
      <c r="M6" s="16"/>
      <c r="N6" s="16"/>
      <c r="O6" s="16"/>
      <c r="P6" s="16"/>
      <c r="Q6" s="16"/>
      <c r="R6" s="16"/>
      <c r="S6" s="16"/>
      <c r="T6" s="16"/>
      <c r="U6" s="16"/>
      <c r="V6" s="16"/>
    </row>
    <row r="7" spans="1:22" ht="16.5">
      <c r="A7" s="22" t="s">
        <v>429</v>
      </c>
      <c r="B7" s="28" t="s">
        <v>431</v>
      </c>
      <c r="C7" s="162">
        <f>C4*C4/C5</f>
        <v>4.32</v>
      </c>
      <c r="D7" s="13" t="s">
        <v>155</v>
      </c>
      <c r="E7" s="27"/>
      <c r="F7" s="16"/>
      <c r="G7" s="16"/>
      <c r="H7" s="16"/>
      <c r="I7" s="16"/>
      <c r="J7" s="16"/>
      <c r="K7" s="16"/>
      <c r="L7" s="16"/>
      <c r="M7" s="16"/>
      <c r="N7" s="16"/>
      <c r="O7" s="16"/>
      <c r="P7" s="16"/>
      <c r="Q7" s="16"/>
      <c r="R7" s="16"/>
      <c r="S7" s="16"/>
      <c r="T7" s="16"/>
      <c r="U7" s="16"/>
      <c r="V7" s="16"/>
    </row>
    <row r="8" spans="1:22">
      <c r="A8" s="22" t="s">
        <v>430</v>
      </c>
      <c r="B8" s="28" t="s">
        <v>432</v>
      </c>
      <c r="C8" s="162">
        <f>'DESIGN INPUTS AND CALCULATIONS'!C44</f>
        <v>31.514940960112739</v>
      </c>
      <c r="D8" s="13" t="s">
        <v>155</v>
      </c>
      <c r="E8" s="27"/>
      <c r="F8" s="16"/>
      <c r="G8" s="16"/>
      <c r="H8" s="16"/>
      <c r="I8" s="16"/>
      <c r="J8" s="16"/>
      <c r="K8" s="16"/>
      <c r="L8" s="16"/>
      <c r="M8" s="16"/>
      <c r="N8" s="16"/>
      <c r="O8" s="16"/>
      <c r="P8" s="16"/>
      <c r="Q8" s="16"/>
      <c r="R8" s="16"/>
      <c r="S8" s="16"/>
      <c r="T8" s="16"/>
      <c r="U8" s="16"/>
      <c r="V8" s="16"/>
    </row>
    <row r="9" spans="1:22">
      <c r="A9" s="22" t="s">
        <v>428</v>
      </c>
      <c r="B9" s="28" t="s">
        <v>436</v>
      </c>
      <c r="C9" s="162">
        <f>'DESIGN INPUTS AND CALCULATIONS'!C29</f>
        <v>0.96</v>
      </c>
      <c r="D9" s="13"/>
      <c r="E9" s="27"/>
      <c r="F9" s="16"/>
      <c r="G9" s="16"/>
      <c r="H9" s="16"/>
      <c r="I9" s="16"/>
      <c r="J9" s="16"/>
      <c r="K9" s="16"/>
      <c r="L9" s="16"/>
      <c r="M9" s="16"/>
      <c r="N9" s="16"/>
      <c r="O9" s="16"/>
      <c r="P9" s="16"/>
      <c r="Q9" s="16"/>
      <c r="R9" s="16"/>
      <c r="S9" s="16"/>
      <c r="T9" s="16"/>
      <c r="U9" s="16"/>
      <c r="V9" s="16"/>
    </row>
    <row r="10" spans="1:22" ht="16.5">
      <c r="A10" s="22" t="s">
        <v>421</v>
      </c>
      <c r="B10" s="28" t="s">
        <v>78</v>
      </c>
      <c r="C10" s="162">
        <f>'DESIGN INPUTS AND CALCULATIONS'!C97</f>
        <v>64</v>
      </c>
      <c r="D10" s="27" t="s">
        <v>73</v>
      </c>
      <c r="E10" s="27"/>
      <c r="F10" s="16"/>
      <c r="G10" s="16"/>
      <c r="H10" s="16"/>
      <c r="I10" s="16"/>
      <c r="J10" s="16"/>
      <c r="K10" s="16"/>
      <c r="L10" s="16"/>
      <c r="M10" s="16"/>
      <c r="N10" s="16"/>
      <c r="O10" s="16"/>
      <c r="P10" s="16"/>
      <c r="Q10" s="16"/>
      <c r="R10" s="16"/>
      <c r="S10" s="16"/>
      <c r="T10" s="16"/>
      <c r="U10" s="16"/>
      <c r="V10" s="16"/>
    </row>
    <row r="11" spans="1:22" ht="16.5">
      <c r="A11" s="22" t="s">
        <v>422</v>
      </c>
      <c r="B11" s="28" t="s">
        <v>74</v>
      </c>
      <c r="C11" s="162">
        <f>'DESIGN INPUTS AND CALCULATIONS'!C95</f>
        <v>16</v>
      </c>
      <c r="D11" s="27" t="s">
        <v>73</v>
      </c>
      <c r="E11" s="27"/>
      <c r="F11" s="16"/>
      <c r="G11" s="16"/>
      <c r="H11" s="16"/>
      <c r="I11" s="16"/>
      <c r="J11" s="16"/>
      <c r="K11" s="16"/>
      <c r="L11" s="16"/>
      <c r="M11" s="16"/>
      <c r="N11" s="16"/>
      <c r="O11" s="16"/>
      <c r="P11" s="16"/>
      <c r="Q11" s="16"/>
      <c r="R11" s="16"/>
      <c r="S11" s="16"/>
      <c r="T11" s="16"/>
      <c r="U11" s="16"/>
      <c r="V11" s="16"/>
    </row>
    <row r="12" spans="1:22" ht="16.5">
      <c r="A12" s="22" t="s">
        <v>423</v>
      </c>
      <c r="B12" s="28" t="s">
        <v>72</v>
      </c>
      <c r="C12" s="162">
        <f>'DESIGN INPUTS AND CALCULATIONS'!C93</f>
        <v>0.16400000000000001</v>
      </c>
      <c r="D12" s="27" t="s">
        <v>198</v>
      </c>
      <c r="E12" s="27"/>
      <c r="F12" s="16"/>
      <c r="G12" s="16"/>
      <c r="H12" s="16"/>
      <c r="I12" s="16"/>
      <c r="J12" s="16"/>
      <c r="K12" s="16"/>
      <c r="L12" s="16"/>
      <c r="M12" s="16"/>
      <c r="N12" s="16"/>
      <c r="O12" s="16"/>
      <c r="P12" s="16"/>
      <c r="Q12" s="16"/>
      <c r="R12" s="16"/>
      <c r="S12" s="16"/>
      <c r="T12" s="16"/>
      <c r="U12" s="16"/>
      <c r="V12" s="16"/>
    </row>
    <row r="13" spans="1:22" ht="16.5">
      <c r="A13" s="22" t="s">
        <v>233</v>
      </c>
      <c r="B13" s="28" t="s">
        <v>32</v>
      </c>
      <c r="C13" s="162">
        <f>'DESIGN INPUTS AND CALCULATIONS'!C100</f>
        <v>4</v>
      </c>
      <c r="D13" s="27"/>
      <c r="E13" s="27"/>
      <c r="F13" s="16"/>
      <c r="G13" s="16"/>
      <c r="H13" s="16"/>
      <c r="I13" s="16"/>
      <c r="J13" s="16"/>
      <c r="K13" s="16"/>
      <c r="L13" s="16"/>
      <c r="M13" s="16"/>
      <c r="N13" s="16"/>
      <c r="O13" s="16"/>
      <c r="P13" s="16"/>
      <c r="Q13" s="16"/>
      <c r="R13" s="16"/>
      <c r="S13" s="16"/>
      <c r="T13" s="16"/>
      <c r="U13" s="16"/>
      <c r="V13" s="16"/>
    </row>
    <row r="14" spans="1:22" ht="16.5">
      <c r="A14" s="22" t="s">
        <v>234</v>
      </c>
      <c r="B14" s="28" t="s">
        <v>34</v>
      </c>
      <c r="C14" s="162">
        <f>'DESIGN INPUTS AND CALCULATIONS'!C101</f>
        <v>0.31341629289412964</v>
      </c>
      <c r="D14" s="27"/>
      <c r="E14" s="27"/>
      <c r="F14" s="16"/>
      <c r="G14" s="16"/>
      <c r="H14" s="16"/>
      <c r="I14" s="16"/>
      <c r="J14" s="16"/>
      <c r="K14" s="16"/>
      <c r="L14" s="16"/>
      <c r="M14" s="16"/>
      <c r="N14" s="16"/>
      <c r="O14" s="16"/>
      <c r="P14" s="16"/>
      <c r="Q14" s="16"/>
      <c r="R14" s="16"/>
      <c r="S14" s="16"/>
      <c r="T14" s="16"/>
      <c r="U14" s="16"/>
      <c r="V14" s="16"/>
    </row>
    <row r="15" spans="1:22" ht="16.5">
      <c r="A15" s="22" t="s">
        <v>231</v>
      </c>
      <c r="B15" s="28" t="s">
        <v>25</v>
      </c>
      <c r="C15" s="162">
        <f>'DESIGN INPUTS AND CALCULATIONS'!C98</f>
        <v>98.251279840591366</v>
      </c>
      <c r="D15" s="27" t="s">
        <v>11</v>
      </c>
      <c r="E15" s="27"/>
      <c r="F15" s="16"/>
      <c r="G15" s="16"/>
      <c r="H15" s="16"/>
      <c r="I15" s="16"/>
      <c r="J15" s="16"/>
      <c r="K15" s="16"/>
      <c r="L15" s="16"/>
      <c r="M15" s="16"/>
      <c r="N15" s="16"/>
      <c r="O15" s="16"/>
      <c r="P15" s="16"/>
      <c r="Q15" s="16"/>
      <c r="R15" s="16"/>
      <c r="S15" s="16"/>
      <c r="T15" s="16"/>
      <c r="U15" s="16"/>
      <c r="V15" s="16"/>
    </row>
    <row r="16" spans="1:22" ht="16.5">
      <c r="A16" s="22" t="s">
        <v>437</v>
      </c>
      <c r="B16" s="34" t="s">
        <v>438</v>
      </c>
      <c r="C16" s="162">
        <f>C6*(C4+0.5)/(C3/2)</f>
        <v>1.0874999999999999</v>
      </c>
      <c r="D16" s="27"/>
      <c r="E16" s="27"/>
      <c r="F16" s="16"/>
      <c r="G16" s="16"/>
      <c r="H16" s="16"/>
      <c r="I16" s="16"/>
      <c r="J16" s="16"/>
      <c r="K16" s="16"/>
      <c r="L16" s="16"/>
      <c r="M16" s="16"/>
      <c r="N16" s="16"/>
      <c r="O16" s="16"/>
      <c r="P16" s="16"/>
      <c r="Q16" s="16"/>
      <c r="R16" s="16"/>
      <c r="S16" s="16"/>
      <c r="T16" s="16"/>
      <c r="U16" s="16"/>
      <c r="V16" s="16"/>
    </row>
    <row r="17" spans="1:22" ht="16.5">
      <c r="A17" s="67" t="s">
        <v>278</v>
      </c>
      <c r="B17" s="58" t="s">
        <v>189</v>
      </c>
      <c r="C17" s="162">
        <f>'DESIGN INPUTS AND CALCULATIONS'!C170</f>
        <v>7755</v>
      </c>
      <c r="D17" s="68" t="s">
        <v>70</v>
      </c>
      <c r="E17" s="27"/>
      <c r="F17" s="16"/>
      <c r="G17" s="16"/>
      <c r="H17" s="16"/>
      <c r="I17" s="16"/>
      <c r="J17" s="16"/>
      <c r="K17" s="16"/>
      <c r="L17" s="16"/>
      <c r="M17" s="16"/>
      <c r="N17" s="16"/>
      <c r="O17" s="16"/>
      <c r="P17" s="16"/>
      <c r="Q17" s="16"/>
      <c r="R17" s="16"/>
      <c r="S17" s="16"/>
      <c r="T17" s="16"/>
      <c r="U17" s="16"/>
      <c r="V17" s="16"/>
    </row>
    <row r="18" spans="1:22" ht="16.5">
      <c r="A18" s="67" t="s">
        <v>276</v>
      </c>
      <c r="B18" s="58" t="s">
        <v>188</v>
      </c>
      <c r="C18" s="162">
        <f>'DESIGN INPUTS AND CALCULATIONS'!C172</f>
        <v>56</v>
      </c>
      <c r="D18" s="68" t="s">
        <v>70</v>
      </c>
      <c r="E18" s="27"/>
      <c r="F18" s="16"/>
      <c r="G18" s="16"/>
      <c r="H18" s="16"/>
      <c r="I18" s="16"/>
      <c r="J18" s="16"/>
      <c r="K18" s="16"/>
      <c r="L18" s="16"/>
      <c r="M18" s="16"/>
      <c r="N18" s="16"/>
      <c r="O18" s="16"/>
      <c r="P18" s="16"/>
      <c r="Q18" s="16"/>
      <c r="R18" s="16"/>
      <c r="S18" s="16"/>
      <c r="T18" s="16"/>
      <c r="U18" s="16"/>
      <c r="V18" s="16"/>
    </row>
    <row r="19" spans="1:22" ht="16.5">
      <c r="A19" s="22" t="s">
        <v>426</v>
      </c>
      <c r="B19" s="28" t="s">
        <v>433</v>
      </c>
      <c r="C19" s="31">
        <v>1.968</v>
      </c>
      <c r="D19" s="27" t="s">
        <v>446</v>
      </c>
      <c r="E19" s="148" t="s">
        <v>445</v>
      </c>
      <c r="F19" s="16"/>
      <c r="G19" s="16"/>
      <c r="H19" s="16"/>
      <c r="I19" s="16"/>
      <c r="J19" s="16"/>
      <c r="K19" s="16"/>
      <c r="L19" s="16"/>
      <c r="M19" s="16"/>
      <c r="N19" s="16"/>
      <c r="O19" s="16"/>
      <c r="P19" s="16"/>
      <c r="Q19" s="16"/>
      <c r="R19" s="16"/>
      <c r="S19" s="16"/>
      <c r="T19" s="16"/>
      <c r="U19" s="16"/>
      <c r="V19" s="16"/>
    </row>
    <row r="20" spans="1:22" ht="29">
      <c r="A20" s="22" t="s">
        <v>427</v>
      </c>
      <c r="B20" s="28" t="s">
        <v>434</v>
      </c>
      <c r="C20" s="31">
        <v>0</v>
      </c>
      <c r="D20" s="27" t="s">
        <v>435</v>
      </c>
      <c r="E20" s="148" t="s">
        <v>447</v>
      </c>
      <c r="F20" s="16"/>
      <c r="G20" s="16"/>
      <c r="H20" s="16"/>
      <c r="I20" s="16"/>
      <c r="J20" s="16"/>
      <c r="K20" s="16"/>
      <c r="L20" s="16"/>
      <c r="M20" s="16"/>
      <c r="N20" s="16"/>
      <c r="O20" s="16"/>
      <c r="P20" s="16"/>
      <c r="Q20" s="16"/>
      <c r="R20" s="16"/>
      <c r="S20" s="16"/>
      <c r="T20" s="16"/>
      <c r="U20" s="16"/>
      <c r="V20" s="16"/>
    </row>
    <row r="21" spans="1:22" ht="47.5">
      <c r="A21" s="22" t="s">
        <v>441</v>
      </c>
      <c r="B21" s="28" t="s">
        <v>442</v>
      </c>
      <c r="C21" s="31">
        <v>0.8</v>
      </c>
      <c r="D21" s="27"/>
      <c r="E21" s="148" t="s">
        <v>451</v>
      </c>
    </row>
    <row r="22" spans="1:22" ht="16.5">
      <c r="A22" s="22" t="s">
        <v>443</v>
      </c>
      <c r="B22" s="28" t="s">
        <v>444</v>
      </c>
      <c r="C22" s="86">
        <f>$C$21*$C$15</f>
        <v>78.601023872473093</v>
      </c>
      <c r="D22" s="27" t="s">
        <v>11</v>
      </c>
      <c r="E22" s="27"/>
    </row>
    <row r="23" spans="1:22" ht="15" thickBot="1">
      <c r="A23" s="16"/>
      <c r="B23" s="16"/>
      <c r="C23" s="16"/>
      <c r="D23" s="16"/>
      <c r="E23" s="16"/>
      <c r="F23" s="16"/>
      <c r="G23" s="16"/>
      <c r="H23" s="16"/>
      <c r="I23" s="16"/>
      <c r="J23" s="16"/>
      <c r="K23" s="16"/>
      <c r="L23" s="16"/>
      <c r="M23" s="16"/>
      <c r="N23" s="16"/>
      <c r="O23" s="16"/>
      <c r="P23" s="16"/>
      <c r="Q23" s="16"/>
      <c r="R23" s="16"/>
      <c r="S23" s="16"/>
      <c r="T23" s="16"/>
      <c r="U23" s="16"/>
      <c r="V23" s="16"/>
    </row>
    <row r="24" spans="1:22" ht="15.5">
      <c r="A24" s="394" t="s">
        <v>463</v>
      </c>
      <c r="B24" s="395"/>
      <c r="C24" s="395"/>
      <c r="D24" s="396"/>
      <c r="E24" s="141"/>
      <c r="F24" s="16"/>
      <c r="G24" s="16"/>
      <c r="H24" s="16"/>
      <c r="I24" s="16"/>
      <c r="J24" s="16"/>
      <c r="K24" s="16"/>
      <c r="L24" s="16"/>
      <c r="M24" s="16"/>
      <c r="N24" s="16"/>
      <c r="O24" s="16"/>
      <c r="P24" s="16"/>
      <c r="Q24" s="16"/>
      <c r="R24" s="16"/>
      <c r="S24" s="16"/>
      <c r="T24" s="16"/>
      <c r="U24" s="16"/>
      <c r="V24" s="16"/>
    </row>
    <row r="25" spans="1:22" ht="18.649999999999999" customHeight="1">
      <c r="A25" s="22" t="s">
        <v>464</v>
      </c>
      <c r="B25" s="5"/>
      <c r="C25" s="165" t="s">
        <v>465</v>
      </c>
      <c r="D25" s="27"/>
      <c r="E25" s="27"/>
      <c r="F25" s="16"/>
      <c r="G25" s="16"/>
      <c r="H25" s="16"/>
      <c r="I25" s="16"/>
      <c r="J25" s="16"/>
      <c r="K25" s="16"/>
      <c r="L25" s="16"/>
      <c r="M25" s="16"/>
      <c r="N25" s="16"/>
      <c r="O25" s="16"/>
      <c r="P25" s="16"/>
      <c r="Q25" s="16"/>
      <c r="R25" s="16"/>
      <c r="S25" s="16"/>
      <c r="T25" s="16"/>
      <c r="U25" s="16"/>
      <c r="V25" s="16"/>
    </row>
    <row r="26" spans="1:22" ht="16.5">
      <c r="A26" s="22" t="s">
        <v>467</v>
      </c>
      <c r="B26" s="28" t="s">
        <v>475</v>
      </c>
      <c r="C26" s="165">
        <v>147</v>
      </c>
      <c r="D26" s="27" t="s">
        <v>483</v>
      </c>
      <c r="E26" s="27"/>
      <c r="F26" s="16"/>
      <c r="G26" s="16"/>
      <c r="H26" s="16"/>
      <c r="I26" s="16"/>
      <c r="J26" s="16"/>
      <c r="K26" s="16"/>
      <c r="L26" s="16"/>
      <c r="M26" s="16"/>
      <c r="N26" s="16"/>
      <c r="O26" s="16"/>
      <c r="P26" s="16"/>
      <c r="Q26" s="16"/>
      <c r="R26" s="16"/>
      <c r="S26" s="16"/>
      <c r="T26" s="16"/>
      <c r="U26" s="16"/>
      <c r="V26" s="16"/>
    </row>
    <row r="27" spans="1:22" ht="16.5" hidden="1">
      <c r="A27" s="22" t="s">
        <v>498</v>
      </c>
      <c r="B27" s="28" t="s">
        <v>499</v>
      </c>
      <c r="C27" s="165">
        <v>16.899999999999999</v>
      </c>
      <c r="D27" s="27" t="s">
        <v>483</v>
      </c>
      <c r="E27" s="27"/>
      <c r="F27" s="16"/>
      <c r="G27" s="16"/>
      <c r="H27" s="16"/>
      <c r="I27" s="16"/>
      <c r="J27" s="16"/>
      <c r="K27" s="16"/>
      <c r="L27" s="16"/>
      <c r="M27" s="16"/>
      <c r="N27" s="16"/>
      <c r="O27" s="16"/>
      <c r="P27" s="16"/>
      <c r="Q27" s="16"/>
      <c r="R27" s="16"/>
      <c r="S27" s="16"/>
      <c r="T27" s="16"/>
      <c r="U27" s="16"/>
      <c r="V27" s="16"/>
    </row>
    <row r="28" spans="1:22" ht="16.5">
      <c r="A28" s="22" t="s">
        <v>468</v>
      </c>
      <c r="B28" s="28" t="s">
        <v>477</v>
      </c>
      <c r="C28" s="165">
        <v>33.200000000000003</v>
      </c>
      <c r="D28" s="27" t="s">
        <v>483</v>
      </c>
      <c r="E28" s="27"/>
      <c r="F28" s="16"/>
      <c r="G28" s="16"/>
      <c r="H28" s="16"/>
      <c r="I28" s="16"/>
      <c r="J28" s="16"/>
      <c r="K28" s="16"/>
      <c r="L28" s="16"/>
      <c r="M28" s="16"/>
      <c r="N28" s="16"/>
      <c r="O28" s="16"/>
      <c r="P28" s="16"/>
      <c r="Q28" s="16"/>
      <c r="R28" s="16"/>
      <c r="S28" s="16"/>
      <c r="T28" s="16"/>
      <c r="U28" s="16"/>
      <c r="V28" s="16"/>
    </row>
    <row r="29" spans="1:22" ht="16.5">
      <c r="A29" s="22" t="s">
        <v>469</v>
      </c>
      <c r="B29" s="28" t="s">
        <v>478</v>
      </c>
      <c r="C29" s="166">
        <v>10</v>
      </c>
      <c r="D29" s="27" t="s">
        <v>156</v>
      </c>
      <c r="E29" s="27"/>
      <c r="F29" s="16"/>
      <c r="G29" s="16"/>
      <c r="H29" s="16"/>
      <c r="I29" s="16"/>
      <c r="J29" s="16"/>
      <c r="K29" s="16"/>
      <c r="L29" s="16"/>
      <c r="M29" s="16"/>
      <c r="N29" s="16"/>
      <c r="O29" s="16"/>
      <c r="P29" s="16"/>
      <c r="Q29" s="16"/>
      <c r="R29" s="16"/>
      <c r="S29" s="16"/>
      <c r="T29" s="16"/>
      <c r="U29" s="16"/>
      <c r="V29" s="16"/>
    </row>
    <row r="30" spans="1:22" ht="16.5">
      <c r="A30" s="22" t="s">
        <v>470</v>
      </c>
      <c r="B30" s="28" t="s">
        <v>479</v>
      </c>
      <c r="C30" s="166">
        <v>150</v>
      </c>
      <c r="D30" s="13" t="s">
        <v>70</v>
      </c>
      <c r="E30" s="27"/>
      <c r="F30" s="16"/>
      <c r="G30" s="16"/>
      <c r="H30" s="16"/>
      <c r="I30" s="16"/>
      <c r="J30" s="16"/>
      <c r="K30" s="16"/>
      <c r="L30" s="16"/>
      <c r="M30" s="16"/>
      <c r="N30" s="16"/>
      <c r="O30" s="16"/>
      <c r="P30" s="16"/>
      <c r="Q30" s="16"/>
      <c r="R30" s="16"/>
      <c r="S30" s="16"/>
      <c r="T30" s="16"/>
      <c r="U30" s="16"/>
      <c r="V30" s="16"/>
    </row>
    <row r="31" spans="1:22" ht="16.5">
      <c r="A31" s="22" t="s">
        <v>471</v>
      </c>
      <c r="B31" s="28" t="s">
        <v>480</v>
      </c>
      <c r="C31" s="166">
        <v>1.21</v>
      </c>
      <c r="D31" s="27" t="s">
        <v>483</v>
      </c>
      <c r="E31" s="27"/>
      <c r="F31" s="16"/>
      <c r="G31" s="16"/>
      <c r="H31" s="16"/>
      <c r="I31" s="16"/>
      <c r="J31" s="16"/>
      <c r="K31" s="16"/>
      <c r="L31" s="16"/>
      <c r="M31" s="16"/>
      <c r="N31" s="16"/>
      <c r="O31" s="16"/>
      <c r="P31" s="16"/>
      <c r="Q31" s="16"/>
      <c r="R31" s="16"/>
      <c r="S31" s="16"/>
      <c r="T31" s="16"/>
      <c r="U31" s="16"/>
      <c r="V31" s="16"/>
    </row>
    <row r="32" spans="1:22" ht="16.5">
      <c r="A32" s="22" t="s">
        <v>472</v>
      </c>
      <c r="B32" s="28" t="s">
        <v>481</v>
      </c>
      <c r="C32" s="166">
        <v>4.7</v>
      </c>
      <c r="D32" s="13" t="s">
        <v>156</v>
      </c>
      <c r="E32" s="27"/>
      <c r="F32" s="16"/>
      <c r="G32" s="16"/>
      <c r="H32" s="16"/>
      <c r="I32" s="16"/>
      <c r="J32" s="16"/>
      <c r="K32" s="16"/>
      <c r="L32" s="16"/>
      <c r="M32" s="16"/>
      <c r="N32" s="16"/>
      <c r="O32" s="16"/>
      <c r="P32" s="16"/>
      <c r="Q32" s="16"/>
      <c r="R32" s="16"/>
      <c r="S32" s="16"/>
      <c r="T32" s="16"/>
      <c r="U32" s="16"/>
      <c r="V32" s="16"/>
    </row>
    <row r="33" spans="1:22" ht="16.5" hidden="1">
      <c r="A33" s="22" t="s">
        <v>484</v>
      </c>
      <c r="B33" s="28" t="s">
        <v>485</v>
      </c>
      <c r="C33" s="166"/>
      <c r="D33" s="13" t="s">
        <v>7</v>
      </c>
      <c r="E33" s="27"/>
      <c r="F33" s="16"/>
      <c r="G33" s="16"/>
      <c r="H33" s="16"/>
      <c r="I33" s="16"/>
      <c r="J33" s="16"/>
      <c r="K33" s="16"/>
      <c r="L33" s="16"/>
      <c r="M33" s="16"/>
      <c r="N33" s="16"/>
      <c r="O33" s="16"/>
      <c r="P33" s="16"/>
      <c r="Q33" s="16"/>
      <c r="R33" s="16"/>
      <c r="S33" s="16"/>
      <c r="T33" s="16"/>
      <c r="U33" s="16"/>
      <c r="V33" s="16"/>
    </row>
    <row r="34" spans="1:22" ht="16.5">
      <c r="A34" s="22" t="s">
        <v>473</v>
      </c>
      <c r="B34" s="28" t="s">
        <v>482</v>
      </c>
      <c r="C34" s="166">
        <v>9.09</v>
      </c>
      <c r="D34" s="27" t="s">
        <v>483</v>
      </c>
      <c r="E34" s="27"/>
      <c r="F34" s="16"/>
      <c r="G34" s="16"/>
      <c r="H34" s="16"/>
      <c r="I34" s="16"/>
      <c r="J34" s="16"/>
      <c r="K34" s="16"/>
      <c r="L34" s="16"/>
      <c r="M34" s="16"/>
      <c r="N34" s="16"/>
      <c r="O34" s="16"/>
      <c r="P34" s="16"/>
      <c r="Q34" s="16"/>
      <c r="R34" s="16"/>
      <c r="S34" s="16"/>
      <c r="T34" s="16"/>
      <c r="U34" s="16"/>
      <c r="V34" s="16"/>
    </row>
    <row r="35" spans="1:22">
      <c r="A35" s="22" t="s">
        <v>474</v>
      </c>
      <c r="B35" s="28" t="s">
        <v>476</v>
      </c>
      <c r="C35" s="166">
        <v>0.22</v>
      </c>
      <c r="D35" s="13"/>
      <c r="E35" s="27"/>
      <c r="F35" s="16"/>
      <c r="G35" s="16"/>
      <c r="H35" s="16"/>
      <c r="I35" s="16"/>
      <c r="J35" s="16"/>
      <c r="K35" s="16"/>
      <c r="L35" s="16"/>
      <c r="M35" s="16"/>
      <c r="N35" s="16"/>
      <c r="O35" s="16"/>
      <c r="P35" s="16"/>
      <c r="Q35" s="16"/>
      <c r="R35" s="16"/>
      <c r="S35" s="16"/>
      <c r="T35" s="16"/>
      <c r="U35" s="16"/>
      <c r="V35" s="16"/>
    </row>
    <row r="36" spans="1:22" ht="16.5">
      <c r="A36" s="22" t="s">
        <v>495</v>
      </c>
      <c r="B36" s="28" t="s">
        <v>496</v>
      </c>
      <c r="C36" s="166">
        <v>16</v>
      </c>
      <c r="D36" s="13" t="s">
        <v>11</v>
      </c>
      <c r="E36" s="27"/>
      <c r="F36" s="16"/>
      <c r="G36" s="16"/>
      <c r="H36" s="16"/>
      <c r="I36" s="16"/>
      <c r="J36" s="16"/>
      <c r="K36" s="16"/>
      <c r="L36" s="16"/>
      <c r="M36" s="16"/>
      <c r="N36" s="16"/>
      <c r="O36" s="16"/>
      <c r="P36" s="16"/>
      <c r="Q36" s="16"/>
      <c r="R36" s="16"/>
      <c r="S36" s="16"/>
      <c r="T36" s="16"/>
      <c r="U36" s="16"/>
      <c r="V36" s="16"/>
    </row>
    <row r="37" spans="1:22">
      <c r="A37" s="16"/>
      <c r="B37" s="16"/>
      <c r="C37" s="16"/>
      <c r="D37" s="16"/>
      <c r="E37" s="16"/>
      <c r="F37" s="16"/>
      <c r="G37" s="16"/>
      <c r="H37" s="16"/>
      <c r="I37" s="16"/>
      <c r="J37" s="16"/>
      <c r="K37" s="16"/>
      <c r="L37" s="16"/>
      <c r="M37" s="16"/>
      <c r="N37" s="16"/>
      <c r="O37" s="16"/>
      <c r="P37" s="16"/>
      <c r="Q37" s="16"/>
      <c r="R37" s="16"/>
      <c r="S37" s="16"/>
      <c r="T37" s="16"/>
      <c r="U37" s="16"/>
      <c r="V37" s="16"/>
    </row>
    <row r="38" spans="1:22">
      <c r="A38" s="16"/>
      <c r="B38" s="16"/>
      <c r="C38" s="16"/>
      <c r="D38" s="16"/>
      <c r="E38" s="16"/>
      <c r="F38" s="16"/>
      <c r="G38" s="16"/>
      <c r="H38" s="16"/>
      <c r="I38" s="16"/>
      <c r="J38" s="16"/>
      <c r="K38" s="16"/>
      <c r="L38" s="16"/>
      <c r="M38" s="16"/>
      <c r="N38" s="16"/>
      <c r="O38" s="16"/>
      <c r="P38" s="16"/>
      <c r="Q38" s="16"/>
      <c r="R38" s="16"/>
      <c r="S38" s="16"/>
      <c r="T38" s="16"/>
      <c r="U38" s="16"/>
      <c r="V38" s="16"/>
    </row>
    <row r="39" spans="1:22">
      <c r="A39" s="16"/>
      <c r="B39" s="16"/>
      <c r="C39" s="16"/>
      <c r="D39" s="16"/>
      <c r="E39" s="16"/>
      <c r="F39" s="16"/>
      <c r="G39" s="16"/>
      <c r="H39" s="16"/>
      <c r="I39" s="16"/>
      <c r="J39" s="16"/>
      <c r="K39" s="16"/>
      <c r="L39" s="16"/>
      <c r="M39" s="16"/>
      <c r="N39" s="16"/>
      <c r="O39" s="16"/>
      <c r="P39" s="16"/>
      <c r="Q39" s="16"/>
      <c r="R39" s="16"/>
      <c r="S39" s="16"/>
      <c r="T39" s="16"/>
      <c r="U39" s="16"/>
      <c r="V39" s="16"/>
    </row>
    <row r="40" spans="1:22">
      <c r="A40" s="16"/>
      <c r="B40" s="16"/>
      <c r="C40" s="16"/>
      <c r="D40" s="16"/>
      <c r="E40" s="16"/>
      <c r="F40" s="16"/>
      <c r="G40" s="16"/>
      <c r="H40" s="16"/>
      <c r="I40" s="16"/>
      <c r="J40" s="16"/>
      <c r="K40" s="16"/>
      <c r="L40" s="16"/>
      <c r="M40" s="16"/>
      <c r="N40" s="16"/>
      <c r="O40" s="16"/>
      <c r="P40" s="16"/>
      <c r="Q40" s="16"/>
      <c r="R40" s="16"/>
      <c r="S40" s="16"/>
      <c r="T40" s="16"/>
      <c r="U40" s="16"/>
      <c r="V40" s="16"/>
    </row>
    <row r="41" spans="1:22">
      <c r="F41" s="16"/>
      <c r="G41" s="16"/>
      <c r="H41" s="16"/>
      <c r="I41" s="16"/>
      <c r="J41" s="16"/>
      <c r="K41" s="16"/>
      <c r="L41" s="16"/>
      <c r="M41" s="16"/>
      <c r="N41" s="16"/>
      <c r="O41" s="16"/>
      <c r="P41" s="16"/>
    </row>
    <row r="42" spans="1:22">
      <c r="F42" s="16"/>
      <c r="G42" s="16"/>
      <c r="H42" s="16"/>
      <c r="I42" s="16"/>
      <c r="J42" s="16"/>
      <c r="K42" s="16"/>
      <c r="L42" s="16"/>
      <c r="M42" s="16"/>
      <c r="N42" s="16"/>
      <c r="O42" s="16"/>
      <c r="P42" s="16"/>
    </row>
    <row r="43" spans="1:22">
      <c r="F43" s="16"/>
      <c r="G43" s="16"/>
      <c r="H43" s="16"/>
      <c r="I43" s="16"/>
      <c r="J43" s="16"/>
      <c r="K43" s="16"/>
      <c r="L43" s="16"/>
      <c r="M43" s="16"/>
      <c r="N43" s="16"/>
      <c r="O43" s="16"/>
      <c r="P43" s="16"/>
    </row>
    <row r="44" spans="1:22">
      <c r="F44" s="16"/>
      <c r="G44" s="16"/>
      <c r="H44" s="16"/>
      <c r="I44" s="16"/>
      <c r="J44" s="16"/>
      <c r="K44" s="16"/>
      <c r="L44" s="16"/>
      <c r="M44" s="16"/>
      <c r="N44" s="16"/>
      <c r="O44" s="16"/>
      <c r="P44" s="16"/>
    </row>
  </sheetData>
  <mergeCells count="2">
    <mergeCell ref="A2:D2"/>
    <mergeCell ref="A24:D24"/>
  </mergeCells>
  <conditionalFormatting sqref="C33">
    <cfRule type="containsText" dxfId="0" priority="1" operator="containsText" text="Inner Loop">
      <formula>NOT(ISERROR(SEARCH("Inner Loop",C33)))</formula>
    </cfRule>
  </conditionalFormatting>
  <dataValidations count="1">
    <dataValidation errorStyle="warning" showErrorMessage="1" errorTitle="Cr value" error="Use a capacitor that is within 10% of the recommended value" promptTitle="Resonant Capacitor Value" prompt="Enter actual value of Resonant Capacitor used" sqref="C19:C21" xr:uid="{00000000-0002-0000-0300-000000000000}"/>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1000000}">
          <x14:formula1>
            <xm:f>'tables and calculations'!$A$297:$A$299</xm:f>
          </x14:formula1>
          <xm:sqref>C25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2:B11"/>
  <sheetViews>
    <sheetView workbookViewId="0">
      <selection activeCell="G27" sqref="G27"/>
    </sheetView>
  </sheetViews>
  <sheetFormatPr defaultRowHeight="14.5"/>
  <sheetData>
    <row r="2" spans="1:2">
      <c r="A2" t="s">
        <v>537</v>
      </c>
      <c r="B2" t="s">
        <v>538</v>
      </c>
    </row>
    <row r="3" spans="1:2">
      <c r="B3" t="s">
        <v>541</v>
      </c>
    </row>
    <row r="4" spans="1:2">
      <c r="B4" t="s">
        <v>540</v>
      </c>
    </row>
    <row r="5" spans="1:2">
      <c r="B5" t="s">
        <v>539</v>
      </c>
    </row>
    <row r="7" spans="1:2">
      <c r="A7" t="s">
        <v>549</v>
      </c>
      <c r="B7" t="s">
        <v>552</v>
      </c>
    </row>
    <row r="8" spans="1:2">
      <c r="B8" t="s">
        <v>587</v>
      </c>
    </row>
    <row r="9" spans="1:2">
      <c r="B9" t="s">
        <v>614</v>
      </c>
    </row>
    <row r="10" spans="1:2">
      <c r="B10" t="s">
        <v>615</v>
      </c>
    </row>
    <row r="11" spans="1:2">
      <c r="B11" t="s">
        <v>633</v>
      </c>
    </row>
  </sheetData>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B5"/>
  <sheetViews>
    <sheetView workbookViewId="0">
      <selection activeCell="C15" sqref="C14:C15"/>
    </sheetView>
  </sheetViews>
  <sheetFormatPr defaultRowHeight="14.5"/>
  <sheetData>
    <row r="5" spans="2:2">
      <c r="B5" t="s">
        <v>548</v>
      </c>
    </row>
  </sheetData>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B15:AZ95"/>
  <sheetViews>
    <sheetView topLeftCell="A72" zoomScale="70" zoomScaleNormal="70" workbookViewId="0">
      <selection activeCell="H131" sqref="H131"/>
    </sheetView>
  </sheetViews>
  <sheetFormatPr defaultRowHeight="14.5"/>
  <cols>
    <col min="2" max="2" width="10.1796875" bestFit="1" customWidth="1"/>
    <col min="3" max="3" width="12" bestFit="1" customWidth="1"/>
    <col min="6" max="6" width="16.81640625" bestFit="1" customWidth="1"/>
    <col min="7" max="7" width="12" bestFit="1" customWidth="1"/>
    <col min="8" max="8" width="26.54296875" bestFit="1" customWidth="1"/>
    <col min="9" max="9" width="17.453125" customWidth="1"/>
    <col min="10" max="10" width="25.81640625" bestFit="1" customWidth="1"/>
    <col min="11" max="12" width="17.453125" customWidth="1"/>
  </cols>
  <sheetData>
    <row r="15" spans="6:8">
      <c r="F15" t="s">
        <v>601</v>
      </c>
      <c r="G15">
        <f>C19/(2*PI()*fllc*1000)*1000000</f>
        <v>15.548851768658672</v>
      </c>
      <c r="H15" t="s">
        <v>73</v>
      </c>
    </row>
    <row r="16" spans="6:8" ht="43.5">
      <c r="F16" s="123" t="s">
        <v>602</v>
      </c>
      <c r="G16">
        <f>Lr/(1-(C17^2))</f>
        <v>84.210526315789494</v>
      </c>
      <c r="H16" t="s">
        <v>73</v>
      </c>
    </row>
    <row r="17" spans="2:52">
      <c r="B17" t="s">
        <v>595</v>
      </c>
      <c r="C17">
        <f>'DESIGN INPUTS AND CALCULATIONS'!C91</f>
        <v>0.9</v>
      </c>
      <c r="F17" t="s">
        <v>604</v>
      </c>
      <c r="G17">
        <f>G15*(1-C17)/(1-C17^2)</f>
        <v>8.1836061940308813</v>
      </c>
      <c r="H17" t="s">
        <v>73</v>
      </c>
    </row>
    <row r="18" spans="2:52">
      <c r="B18" t="s">
        <v>600</v>
      </c>
      <c r="C18">
        <f>1/C17</f>
        <v>1.1111111111111112</v>
      </c>
    </row>
    <row r="19" spans="2:52">
      <c r="B19" t="s">
        <v>594</v>
      </c>
      <c r="C19">
        <f>Qe_selected*Re_fl</f>
        <v>9.7696316976349493</v>
      </c>
      <c r="F19" t="s">
        <v>612</v>
      </c>
      <c r="G19">
        <f>SQRT(Lr/Cr)</f>
        <v>9.8772959664958968</v>
      </c>
      <c r="L19" t="str">
        <f>'DESIGN INPUTS AND CALCULATIONS'!C90</f>
        <v>Discrete Inductor</v>
      </c>
    </row>
    <row r="20" spans="2:52">
      <c r="F20" t="s">
        <v>613</v>
      </c>
      <c r="G20">
        <f>G19/Re_fl</f>
        <v>0.31341629289412964</v>
      </c>
    </row>
    <row r="21" spans="2:52">
      <c r="B21" t="s">
        <v>114</v>
      </c>
    </row>
    <row r="22" spans="2:52">
      <c r="B22" t="s">
        <v>597</v>
      </c>
    </row>
    <row r="23" spans="2:52">
      <c r="B23" s="20" t="s">
        <v>29</v>
      </c>
      <c r="C23" s="20" t="s">
        <v>27</v>
      </c>
      <c r="D23" s="20" t="s">
        <v>598</v>
      </c>
      <c r="E23" s="20" t="s">
        <v>599</v>
      </c>
      <c r="F23" s="20"/>
      <c r="G23" s="20"/>
      <c r="H23" s="20" t="s">
        <v>606</v>
      </c>
      <c r="I23" s="20" t="s">
        <v>603</v>
      </c>
      <c r="J23" s="20" t="s">
        <v>607</v>
      </c>
      <c r="K23" s="20" t="s">
        <v>605</v>
      </c>
      <c r="L23" s="20"/>
      <c r="M23" s="20"/>
      <c r="N23" s="20"/>
      <c r="O23" s="20"/>
      <c r="P23" s="20"/>
      <c r="Q23" s="20"/>
      <c r="R23" s="20"/>
      <c r="S23" s="20"/>
      <c r="T23" s="20"/>
      <c r="U23" s="20"/>
      <c r="V23" s="20"/>
      <c r="W23" s="20"/>
      <c r="X23" s="20"/>
      <c r="Y23" s="20"/>
      <c r="Z23" s="20"/>
      <c r="AA23" s="20"/>
      <c r="AB23" s="20"/>
      <c r="AC23" s="21"/>
      <c r="AD23" s="21"/>
      <c r="AE23" s="20"/>
      <c r="AF23" s="20"/>
      <c r="AG23" s="20"/>
      <c r="AH23" s="20"/>
      <c r="AI23" s="20"/>
      <c r="AJ23" s="20"/>
      <c r="AK23" s="20"/>
      <c r="AL23" s="20"/>
      <c r="AM23" s="20"/>
      <c r="AN23" s="20"/>
      <c r="AO23" s="20"/>
      <c r="AP23" s="20"/>
      <c r="AQ23" s="20"/>
      <c r="AR23" s="20"/>
      <c r="AS23" s="20"/>
      <c r="AT23" s="20"/>
      <c r="AU23" s="20"/>
      <c r="AV23" s="20"/>
      <c r="AW23" s="20"/>
      <c r="AX23" s="20"/>
      <c r="AY23" s="20"/>
      <c r="AZ23" s="20"/>
    </row>
    <row r="24" spans="2:52">
      <c r="B24" s="20">
        <f t="shared" ref="B24:B95" si="0">Qe_selected</f>
        <v>0.31</v>
      </c>
      <c r="C24" s="20">
        <f t="shared" ref="C24:C95" si="1">Ln_selected</f>
        <v>4</v>
      </c>
      <c r="D24" s="20">
        <v>0</v>
      </c>
      <c r="E24" s="20">
        <f>D24^2</f>
        <v>0</v>
      </c>
      <c r="F24" s="20" t="e">
        <f>($C$18*(1-(1-($C$17^2))/(E24)))^2</f>
        <v>#DIV/0!</v>
      </c>
      <c r="G24" s="20" t="e">
        <f>((B24/$C$17)*(D24-(1/D24)))^2</f>
        <v>#DIV/0!</v>
      </c>
      <c r="H24" s="20" t="e">
        <f>SQRT(F24+G24)</f>
        <v>#DIV/0!</v>
      </c>
      <c r="I24" s="20" t="e">
        <f>1/(H24)</f>
        <v>#DIV/0!</v>
      </c>
      <c r="J24" s="20" t="e">
        <f>SQRT(F24)</f>
        <v>#DIV/0!</v>
      </c>
      <c r="K24" s="20" t="e">
        <f>1/J24</f>
        <v>#DIV/0!</v>
      </c>
      <c r="L24" s="20">
        <f>IF('DESIGN INPUTS AND CALCULATIONS'!$C$90="Integrated Leakage",'Integrated Leakage'!I24,'tables and calculations'!$S66)</f>
        <v>0</v>
      </c>
      <c r="M24" s="20">
        <f>IF('DESIGN INPUTS AND CALCULATIONS'!$C$90="Integrated Leakage",'Integrated Leakage'!K24,'tables and calculations'!$AO66)</f>
        <v>0</v>
      </c>
      <c r="N24" s="20"/>
      <c r="O24" s="20"/>
      <c r="P24" s="20"/>
      <c r="Q24" s="20"/>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row>
    <row r="25" spans="2:52">
      <c r="B25" s="20">
        <f t="shared" si="0"/>
        <v>0.31</v>
      </c>
      <c r="C25" s="20">
        <f t="shared" si="1"/>
        <v>4</v>
      </c>
      <c r="D25" s="20">
        <f>D24+0.05</f>
        <v>0.05</v>
      </c>
      <c r="E25" s="20">
        <f t="shared" ref="E25:E88" si="2">D25^2</f>
        <v>2.5000000000000005E-3</v>
      </c>
      <c r="F25" s="20">
        <f t="shared" ref="F25:F88" si="3">($C$18*(1-(1-($C$17^2))/(E25)))^2</f>
        <v>6944.4444444444362</v>
      </c>
      <c r="G25" s="20">
        <f t="shared" ref="G25:G88" si="4">((B25/$C$17)*(D25-(1/D25)))^2</f>
        <v>47.219802777777772</v>
      </c>
      <c r="H25" s="20">
        <f t="shared" ref="H25:H88" si="5">SQRT(F25+G25)</f>
        <v>83.616172163177936</v>
      </c>
      <c r="I25" s="20">
        <f t="shared" ref="I25:I88" si="6">1/(H25)</f>
        <v>1.1959408977111369E-2</v>
      </c>
      <c r="J25" s="20">
        <f t="shared" ref="J25:J88" si="7">SQRT(F25)</f>
        <v>83.333333333333286</v>
      </c>
      <c r="K25" s="20">
        <f t="shared" ref="K25:K88" si="8">1/J25</f>
        <v>1.2000000000000007E-2</v>
      </c>
      <c r="L25" s="20">
        <f>IF('DESIGN INPUTS AND CALCULATIONS'!$C$90="Integrated Leakage",'Integrated Leakage'!I25,'tables and calculations'!$S67)</f>
        <v>1.0106781028237803E-2</v>
      </c>
      <c r="M25" s="20">
        <f>IF('DESIGN INPUTS AND CALCULATIONS'!$C$90="Integrated Leakage",'Integrated Leakage'!K25,'tables and calculations'!$AO67)</f>
        <v>1.012658207182671E-2</v>
      </c>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row>
    <row r="26" spans="2:52">
      <c r="B26" s="20">
        <f t="shared" si="0"/>
        <v>0.31</v>
      </c>
      <c r="C26" s="20">
        <f t="shared" si="1"/>
        <v>4</v>
      </c>
      <c r="D26" s="20">
        <f t="shared" ref="D26:D89" si="9">D25+0.05</f>
        <v>0.1</v>
      </c>
      <c r="E26" s="20">
        <f t="shared" si="2"/>
        <v>1.0000000000000002E-2</v>
      </c>
      <c r="F26" s="20">
        <f t="shared" si="3"/>
        <v>399.99999999999955</v>
      </c>
      <c r="G26" s="20">
        <f t="shared" si="4"/>
        <v>11.628100000000002</v>
      </c>
      <c r="H26" s="20">
        <f t="shared" si="5"/>
        <v>20.288619962925019</v>
      </c>
      <c r="I26" s="20">
        <f t="shared" si="6"/>
        <v>4.9288714650251135E-2</v>
      </c>
      <c r="J26" s="20">
        <f t="shared" si="7"/>
        <v>19.999999999999989</v>
      </c>
      <c r="K26" s="20">
        <f t="shared" si="8"/>
        <v>5.0000000000000024E-2</v>
      </c>
      <c r="L26" s="20">
        <f>IF('DESIGN INPUTS AND CALCULATIONS'!$C$90="Integrated Leakage",'Integrated Leakage'!I26,'tables and calculations'!$S68)</f>
        <v>4.175806675685903E-2</v>
      </c>
      <c r="M26" s="20">
        <f>IF('DESIGN INPUTS AND CALCULATIONS'!$C$90="Integrated Leakage",'Integrated Leakage'!K26,'tables and calculations'!$AO68)</f>
        <v>4.210525949984599E-2</v>
      </c>
      <c r="N26" s="20"/>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row>
    <row r="27" spans="2:52">
      <c r="B27" s="20">
        <f t="shared" si="0"/>
        <v>0.31</v>
      </c>
      <c r="C27" s="20">
        <f t="shared" si="1"/>
        <v>4</v>
      </c>
      <c r="D27" s="20">
        <f t="shared" si="9"/>
        <v>0.15000000000000002</v>
      </c>
      <c r="E27" s="20">
        <f t="shared" si="2"/>
        <v>2.2500000000000006E-2</v>
      </c>
      <c r="F27" s="20">
        <f t="shared" si="3"/>
        <v>68.419448254839111</v>
      </c>
      <c r="G27" s="20">
        <f t="shared" si="4"/>
        <v>5.0383621742112457</v>
      </c>
      <c r="H27" s="20">
        <f t="shared" si="5"/>
        <v>8.570753200801569</v>
      </c>
      <c r="I27" s="20">
        <f t="shared" si="6"/>
        <v>0.11667585993567943</v>
      </c>
      <c r="J27" s="20">
        <f t="shared" si="7"/>
        <v>8.271604938271599</v>
      </c>
      <c r="K27" s="20">
        <f t="shared" si="8"/>
        <v>0.12089552238805978</v>
      </c>
      <c r="L27" s="20">
        <f>IF('DESIGN INPUTS AND CALCULATIONS'!$C$90="Integrated Leakage",'Integrated Leakage'!I27,'tables and calculations'!$S69)</f>
        <v>9.9345195299799696E-2</v>
      </c>
      <c r="M27" s="20">
        <f>IF('DESIGN INPUTS AND CALCULATIONS'!$C$90="Integrated Leakage",'Integrated Leakage'!K27,'tables and calculations'!$AO69)</f>
        <v>0.10140842856087591</v>
      </c>
      <c r="N27" s="20"/>
      <c r="O27" s="20"/>
      <c r="P27" s="20"/>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c r="AX27" s="20"/>
      <c r="AY27" s="20"/>
      <c r="AZ27" s="20"/>
    </row>
    <row r="28" spans="2:52">
      <c r="B28" s="20">
        <f t="shared" si="0"/>
        <v>0.31</v>
      </c>
      <c r="C28" s="20">
        <f t="shared" si="1"/>
        <v>4</v>
      </c>
      <c r="D28" s="20">
        <f t="shared" si="9"/>
        <v>0.2</v>
      </c>
      <c r="E28" s="20">
        <f t="shared" si="2"/>
        <v>4.0000000000000008E-2</v>
      </c>
      <c r="F28" s="20">
        <f t="shared" si="3"/>
        <v>17.361111111111093</v>
      </c>
      <c r="G28" s="20">
        <f t="shared" si="4"/>
        <v>2.733511111111111</v>
      </c>
      <c r="H28" s="20">
        <f t="shared" si="5"/>
        <v>4.482702557857503</v>
      </c>
      <c r="I28" s="20">
        <f t="shared" si="6"/>
        <v>0.22307971298411278</v>
      </c>
      <c r="J28" s="20">
        <f t="shared" si="7"/>
        <v>4.1666666666666643</v>
      </c>
      <c r="K28" s="20">
        <f t="shared" si="8"/>
        <v>0.24000000000000013</v>
      </c>
      <c r="L28" s="20">
        <f>IF('DESIGN INPUTS AND CALCULATIONS'!$C$90="Integrated Leakage",'Integrated Leakage'!I28,'tables and calculations'!$S70)</f>
        <v>0.19169141392170844</v>
      </c>
      <c r="M28" s="20">
        <f>IF('DESIGN INPUTS AND CALCULATIONS'!$C$90="Integrated Leakage",'Integrated Leakage'!K28,'tables and calculations'!$AO70)</f>
        <v>0.19999990784006383</v>
      </c>
      <c r="N28" s="20"/>
      <c r="O28" s="20"/>
      <c r="P28" s="20"/>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c r="AX28" s="20"/>
      <c r="AY28" s="20"/>
      <c r="AZ28" s="20"/>
    </row>
    <row r="29" spans="2:52">
      <c r="B29" s="20">
        <f t="shared" si="0"/>
        <v>0.31</v>
      </c>
      <c r="C29" s="20">
        <f t="shared" si="1"/>
        <v>4</v>
      </c>
      <c r="D29" s="20">
        <f t="shared" si="9"/>
        <v>0.25</v>
      </c>
      <c r="E29" s="20">
        <f t="shared" si="2"/>
        <v>6.25E-2</v>
      </c>
      <c r="F29" s="20">
        <f t="shared" si="3"/>
        <v>5.1377777777777736</v>
      </c>
      <c r="G29" s="20">
        <f t="shared" si="4"/>
        <v>1.6684027777777779</v>
      </c>
      <c r="H29" s="20">
        <f t="shared" si="5"/>
        <v>2.6088657603555516</v>
      </c>
      <c r="I29" s="20">
        <f t="shared" si="6"/>
        <v>0.38330833851095281</v>
      </c>
      <c r="J29" s="20">
        <f t="shared" si="7"/>
        <v>2.2666666666666657</v>
      </c>
      <c r="K29" s="20">
        <f t="shared" si="8"/>
        <v>0.4411764705882355</v>
      </c>
      <c r="L29" s="20">
        <f>IF('DESIGN INPUTS AND CALCULATIONS'!$C$90="Integrated Leakage",'Integrated Leakage'!I29,'tables and calculations'!$S71)</f>
        <v>0.33493919246843168</v>
      </c>
      <c r="M29" s="20">
        <f>IF('DESIGN INPUTS AND CALCULATIONS'!$C$90="Integrated Leakage",'Integrated Leakage'!K29,'tables and calculations'!$AO71)</f>
        <v>0.3636360255451746</v>
      </c>
      <c r="N29" s="20"/>
      <c r="O29" s="20"/>
      <c r="P29" s="20"/>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c r="AX29" s="20"/>
      <c r="AY29" s="20"/>
      <c r="AZ29" s="20"/>
    </row>
    <row r="30" spans="2:52">
      <c r="B30" s="20">
        <f t="shared" si="0"/>
        <v>0.31</v>
      </c>
      <c r="C30" s="20">
        <f t="shared" si="1"/>
        <v>4</v>
      </c>
      <c r="D30" s="20">
        <f t="shared" si="9"/>
        <v>0.3</v>
      </c>
      <c r="E30" s="20">
        <f t="shared" si="2"/>
        <v>0.09</v>
      </c>
      <c r="F30" s="20">
        <f t="shared" si="3"/>
        <v>1.5241579027587251</v>
      </c>
      <c r="G30" s="20">
        <f t="shared" si="4"/>
        <v>1.0916379972565158</v>
      </c>
      <c r="H30" s="20">
        <f t="shared" si="5"/>
        <v>1.617342233423477</v>
      </c>
      <c r="I30" s="20">
        <f t="shared" si="6"/>
        <v>0.6182983287855347</v>
      </c>
      <c r="J30" s="20">
        <f t="shared" si="7"/>
        <v>1.2345679012345676</v>
      </c>
      <c r="K30" s="20">
        <f t="shared" si="8"/>
        <v>0.81000000000000016</v>
      </c>
      <c r="L30" s="20">
        <f>IF('DESIGN INPUTS AND CALCULATIONS'!$C$90="Integrated Leakage",'Integrated Leakage'!I30,'tables and calculations'!$S72)</f>
        <v>0.55742263178529872</v>
      </c>
      <c r="M30" s="20">
        <f>IF('DESIGN INPUTS AND CALCULATIONS'!$C$90="Integrated Leakage",'Integrated Leakage'!K30,'tables and calculations'!$AO72)</f>
        <v>0.65454416443044083</v>
      </c>
      <c r="N30" s="20"/>
      <c r="O30" s="20"/>
      <c r="P30" s="20"/>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c r="AX30" s="20"/>
      <c r="AY30" s="20"/>
      <c r="AZ30" s="20"/>
    </row>
    <row r="31" spans="2:52">
      <c r="B31" s="20">
        <f t="shared" si="0"/>
        <v>0.31</v>
      </c>
      <c r="C31" s="20">
        <f t="shared" si="1"/>
        <v>4</v>
      </c>
      <c r="D31" s="20">
        <f t="shared" si="9"/>
        <v>0.35</v>
      </c>
      <c r="E31" s="20">
        <f t="shared" si="2"/>
        <v>0.12249999999999998</v>
      </c>
      <c r="F31" s="20">
        <f t="shared" si="3"/>
        <v>0.37484381507705083</v>
      </c>
      <c r="G31" s="20">
        <f t="shared" si="4"/>
        <v>0.74575561224489795</v>
      </c>
      <c r="H31" s="20">
        <f t="shared" si="5"/>
        <v>1.0585836893330394</v>
      </c>
      <c r="I31" s="20">
        <f t="shared" si="6"/>
        <v>0.9446584243424816</v>
      </c>
      <c r="J31" s="20">
        <f t="shared" si="7"/>
        <v>0.61224489795918335</v>
      </c>
      <c r="K31" s="20">
        <f t="shared" si="8"/>
        <v>1.6333333333333342</v>
      </c>
      <c r="L31" s="20">
        <f>IF('DESIGN INPUTS AND CALCULATIONS'!$C$90="Integrated Leakage",'Integrated Leakage'!I31,'tables and calculations'!$S73)</f>
        <v>0.90187037514297586</v>
      </c>
      <c r="M31" s="20">
        <f>IF('DESIGN INPUTS AND CALCULATIONS'!$C$90="Integrated Leakage",'Integrated Leakage'!K31,'tables and calculations'!$AO73)</f>
        <v>1.2645097742889613</v>
      </c>
      <c r="N31" s="20"/>
      <c r="O31" s="20"/>
      <c r="P31" s="20"/>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2:52">
      <c r="B32" s="20">
        <f t="shared" si="0"/>
        <v>0.31</v>
      </c>
      <c r="C32" s="20">
        <f t="shared" si="1"/>
        <v>4</v>
      </c>
      <c r="D32" s="20">
        <f t="shared" si="9"/>
        <v>0.39999999999999997</v>
      </c>
      <c r="E32" s="20">
        <f t="shared" si="2"/>
        <v>0.15999999999999998</v>
      </c>
      <c r="F32" s="20">
        <f t="shared" si="3"/>
        <v>4.3402777777777679E-2</v>
      </c>
      <c r="G32" s="20">
        <f t="shared" si="4"/>
        <v>0.52321111111111118</v>
      </c>
      <c r="H32" s="20">
        <f t="shared" si="5"/>
        <v>0.75273759630357828</v>
      </c>
      <c r="I32" s="20">
        <f t="shared" si="6"/>
        <v>1.328484195436282</v>
      </c>
      <c r="J32" s="20">
        <f t="shared" si="7"/>
        <v>0.20833333333333309</v>
      </c>
      <c r="K32" s="20">
        <f t="shared" si="8"/>
        <v>4.8000000000000052</v>
      </c>
      <c r="L32" s="20">
        <f>IF('DESIGN INPUTS AND CALCULATIONS'!$C$90="Integrated Leakage",'Integrated Leakage'!I32,'tables and calculations'!$S74)</f>
        <v>1.384811447644438</v>
      </c>
      <c r="M32" s="20">
        <f>IF('DESIGN INPUTS AND CALCULATIONS'!$C$90="Integrated Leakage",'Integrated Leakage'!K32,'tables and calculations'!$AO74)</f>
        <v>3.1999277490070406</v>
      </c>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2:52">
      <c r="B33" s="20">
        <f t="shared" si="0"/>
        <v>0.31</v>
      </c>
      <c r="C33" s="20">
        <f t="shared" si="1"/>
        <v>4</v>
      </c>
      <c r="D33" s="20">
        <f t="shared" si="9"/>
        <v>0.44999999999999996</v>
      </c>
      <c r="E33" s="20">
        <f t="shared" si="2"/>
        <v>0.20249999999999996</v>
      </c>
      <c r="F33" s="20">
        <f t="shared" si="3"/>
        <v>4.7041910578973101E-3</v>
      </c>
      <c r="G33" s="20">
        <f t="shared" si="4"/>
        <v>0.37262734720317031</v>
      </c>
      <c r="H33" s="20">
        <f t="shared" si="5"/>
        <v>0.61427317885535881</v>
      </c>
      <c r="I33" s="20">
        <f t="shared" si="6"/>
        <v>1.6279401973294803</v>
      </c>
      <c r="J33" s="20">
        <f t="shared" si="7"/>
        <v>6.8587105624142719E-2</v>
      </c>
      <c r="K33" s="20">
        <f t="shared" si="8"/>
        <v>14.579999999999988</v>
      </c>
      <c r="L33" s="20">
        <f>IF('DESIGN INPUTS AND CALCULATIONS'!$C$90="Integrated Leakage",'Integrated Leakage'!I33,'tables and calculations'!$S77)</f>
        <v>1.8194865995552372</v>
      </c>
      <c r="M33" s="20">
        <f>IF('DESIGN INPUTS AND CALCULATIONS'!$C$90="Integrated Leakage",'Integrated Leakage'!K33,'tables and calculations'!$AO77)</f>
        <v>64.376882052317427</v>
      </c>
      <c r="N33" s="20"/>
      <c r="O33" s="20"/>
      <c r="P33" s="20"/>
      <c r="Q33" s="20"/>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c r="AZ33" s="20"/>
    </row>
    <row r="34" spans="2:52">
      <c r="B34" s="20">
        <f t="shared" si="0"/>
        <v>0.31</v>
      </c>
      <c r="C34" s="20">
        <f t="shared" si="1"/>
        <v>4</v>
      </c>
      <c r="D34" s="20">
        <f t="shared" si="9"/>
        <v>0.49999999999999994</v>
      </c>
      <c r="E34" s="20">
        <f t="shared" si="2"/>
        <v>0.24999999999999994</v>
      </c>
      <c r="F34" s="20">
        <f t="shared" si="3"/>
        <v>7.1111111111111111E-2</v>
      </c>
      <c r="G34" s="20">
        <f t="shared" si="4"/>
        <v>0.26694444444444437</v>
      </c>
      <c r="H34" s="20">
        <f t="shared" si="5"/>
        <v>0.58142545141708024</v>
      </c>
      <c r="I34" s="20">
        <f t="shared" si="6"/>
        <v>1.7199109491384461</v>
      </c>
      <c r="J34" s="20">
        <f t="shared" si="7"/>
        <v>0.26666666666666666</v>
      </c>
      <c r="K34" s="20">
        <f t="shared" si="8"/>
        <v>3.75</v>
      </c>
      <c r="L34" s="20">
        <f>IF('DESIGN INPUTS AND CALCULATIONS'!$C$90="Integrated Leakage",'Integrated Leakage'!I34,'tables and calculations'!$S78)</f>
        <v>1.894139836152168</v>
      </c>
      <c r="M34" s="20">
        <f>IF('DESIGN INPUTS AND CALCULATIONS'!$C$90="Integrated Leakage",'Integrated Leakage'!K34,'tables and calculations'!$AO78)</f>
        <v>3.999928001943938</v>
      </c>
      <c r="N34" s="20"/>
      <c r="O34" s="20"/>
      <c r="P34" s="20"/>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2:52">
      <c r="B35" s="20">
        <f t="shared" si="0"/>
        <v>0.31</v>
      </c>
      <c r="C35" s="20">
        <f t="shared" si="1"/>
        <v>4</v>
      </c>
      <c r="D35" s="20">
        <f t="shared" si="9"/>
        <v>0.54999999999999993</v>
      </c>
      <c r="E35" s="20">
        <f t="shared" si="2"/>
        <v>0.30249999999999994</v>
      </c>
      <c r="F35" s="20">
        <f t="shared" si="3"/>
        <v>0.17075336384126777</v>
      </c>
      <c r="G35" s="20">
        <f t="shared" si="4"/>
        <v>0.19081012396694225</v>
      </c>
      <c r="H35" s="20">
        <f t="shared" si="5"/>
        <v>0.6013014949326253</v>
      </c>
      <c r="I35" s="20">
        <f t="shared" si="6"/>
        <v>1.6630592280700185</v>
      </c>
      <c r="J35" s="20">
        <f t="shared" si="7"/>
        <v>0.41322314049586789</v>
      </c>
      <c r="K35" s="20">
        <f t="shared" si="8"/>
        <v>2.4199999999999995</v>
      </c>
      <c r="L35" s="20">
        <f>IF('DESIGN INPUTS AND CALCULATIONS'!$C$90="Integrated Leakage",'Integrated Leakage'!I35,'tables and calculations'!$S81)</f>
        <v>1.7304406376844241</v>
      </c>
      <c r="M35" s="20">
        <f>IF('DESIGN INPUTS AND CALCULATIONS'!$C$90="Integrated Leakage",'Integrated Leakage'!K35,'tables and calculations'!$AO81)</f>
        <v>2.3609650268575959</v>
      </c>
      <c r="N35" s="20"/>
      <c r="O35" s="20"/>
      <c r="P35" s="20"/>
      <c r="Q35" s="20"/>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2:52">
      <c r="B36" s="20">
        <f t="shared" si="0"/>
        <v>0.31</v>
      </c>
      <c r="C36" s="20">
        <f t="shared" si="1"/>
        <v>4</v>
      </c>
      <c r="D36" s="20">
        <f t="shared" si="9"/>
        <v>0.6</v>
      </c>
      <c r="E36" s="20">
        <f t="shared" si="2"/>
        <v>0.36</v>
      </c>
      <c r="F36" s="20">
        <f t="shared" si="3"/>
        <v>0.27530102118579497</v>
      </c>
      <c r="G36" s="20">
        <f t="shared" si="4"/>
        <v>0.13498820301783268</v>
      </c>
      <c r="H36" s="20">
        <f t="shared" si="5"/>
        <v>0.64053823008750044</v>
      </c>
      <c r="I36" s="20">
        <f t="shared" si="6"/>
        <v>1.5611870658577169</v>
      </c>
      <c r="J36" s="20">
        <f t="shared" si="7"/>
        <v>0.52469135802469147</v>
      </c>
      <c r="K36" s="20">
        <f t="shared" si="8"/>
        <v>1.9058823529411761</v>
      </c>
      <c r="L36" s="20">
        <f>IF('DESIGN INPUTS AND CALCULATIONS'!$C$90="Integrated Leakage",'Integrated Leakage'!I36,'tables and calculations'!$S82)</f>
        <v>1.5467530892424821</v>
      </c>
      <c r="M36" s="20">
        <f>IF('DESIGN INPUTS AND CALCULATIONS'!$C$90="Integrated Leakage",'Integrated Leakage'!K36,'tables and calculations'!$AO82)</f>
        <v>1.7999966822491718</v>
      </c>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2:52">
      <c r="B37" s="20">
        <f t="shared" si="0"/>
        <v>0.31</v>
      </c>
      <c r="C37" s="20">
        <f t="shared" si="1"/>
        <v>4</v>
      </c>
      <c r="D37" s="20">
        <f t="shared" si="9"/>
        <v>0.65</v>
      </c>
      <c r="E37" s="20">
        <f t="shared" si="2"/>
        <v>0.42250000000000004</v>
      </c>
      <c r="F37" s="20">
        <f t="shared" si="3"/>
        <v>0.37385868064065636</v>
      </c>
      <c r="G37" s="20">
        <f t="shared" si="4"/>
        <v>9.3651692965154451E-2</v>
      </c>
      <c r="H37" s="20">
        <f t="shared" si="5"/>
        <v>0.68374730244865378</v>
      </c>
      <c r="I37" s="20">
        <f t="shared" si="6"/>
        <v>1.4625286219320701</v>
      </c>
      <c r="J37" s="20">
        <f t="shared" si="7"/>
        <v>0.61143984220907321</v>
      </c>
      <c r="K37" s="20">
        <f t="shared" si="8"/>
        <v>1.6354838709677413</v>
      </c>
      <c r="L37" s="20">
        <f>IF('DESIGN INPUTS AND CALCULATIONS'!$C$90="Integrated Leakage",'Integrated Leakage'!I37,'tables and calculations'!$S83)</f>
        <v>1.4013855164560094</v>
      </c>
      <c r="M37" s="20">
        <f>IF('DESIGN INPUTS AND CALCULATIONS'!$C$90="Integrated Leakage",'Integrated Leakage'!K37,'tables and calculations'!$AO83)</f>
        <v>1.5190997400076887</v>
      </c>
      <c r="N37" s="20"/>
      <c r="O37" s="20"/>
      <c r="P37" s="20"/>
      <c r="Q37" s="20"/>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c r="AX37" s="20"/>
      <c r="AY37" s="20"/>
      <c r="AZ37" s="20"/>
    </row>
    <row r="38" spans="2:52">
      <c r="B38" s="20">
        <f t="shared" si="0"/>
        <v>0.31</v>
      </c>
      <c r="C38" s="20">
        <f t="shared" si="1"/>
        <v>4</v>
      </c>
      <c r="D38" s="20">
        <f t="shared" si="9"/>
        <v>0.70000000000000007</v>
      </c>
      <c r="E38" s="20">
        <f t="shared" si="2"/>
        <v>0.4900000000000001</v>
      </c>
      <c r="F38" s="20">
        <f t="shared" si="3"/>
        <v>0.46277014207043404</v>
      </c>
      <c r="G38" s="20">
        <f t="shared" si="4"/>
        <v>6.2977097505668891E-2</v>
      </c>
      <c r="H38" s="20">
        <f t="shared" si="5"/>
        <v>0.72508429825510834</v>
      </c>
      <c r="I38" s="20">
        <f t="shared" si="6"/>
        <v>1.3791499862932728</v>
      </c>
      <c r="J38" s="20">
        <f t="shared" si="7"/>
        <v>0.68027210884353773</v>
      </c>
      <c r="K38" s="20">
        <f t="shared" si="8"/>
        <v>1.4699999999999993</v>
      </c>
      <c r="L38" s="20">
        <f>IF('DESIGN INPUTS AND CALCULATIONS'!$C$90="Integrated Leakage",'Integrated Leakage'!I38,'tables and calculations'!$S84)</f>
        <v>1.2928170435491322</v>
      </c>
      <c r="M38" s="20">
        <f>IF('DESIGN INPUTS AND CALCULATIONS'!$C$90="Integrated Leakage",'Integrated Leakage'!K38,'tables and calculations'!$AO84)</f>
        <v>1.3517234824227711</v>
      </c>
      <c r="N38" s="20"/>
      <c r="O38" s="20"/>
      <c r="P38" s="20"/>
      <c r="Q38" s="20"/>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c r="AX38" s="20"/>
      <c r="AY38" s="20"/>
      <c r="AZ38" s="20"/>
    </row>
    <row r="39" spans="2:52">
      <c r="B39" s="20">
        <f t="shared" si="0"/>
        <v>0.31</v>
      </c>
      <c r="C39" s="20">
        <f t="shared" si="1"/>
        <v>4</v>
      </c>
      <c r="D39" s="20">
        <f t="shared" si="9"/>
        <v>0.75000000000000011</v>
      </c>
      <c r="E39" s="20">
        <f t="shared" si="2"/>
        <v>0.56250000000000022</v>
      </c>
      <c r="F39" s="20">
        <f t="shared" si="3"/>
        <v>0.54140527358634405</v>
      </c>
      <c r="G39" s="20">
        <f t="shared" si="4"/>
        <v>4.0371227709190619E-2</v>
      </c>
      <c r="H39" s="20">
        <f t="shared" si="5"/>
        <v>0.76274274909404072</v>
      </c>
      <c r="I39" s="20">
        <f t="shared" si="6"/>
        <v>1.3110580221021637</v>
      </c>
      <c r="J39" s="20">
        <f t="shared" si="7"/>
        <v>0.73580246913580283</v>
      </c>
      <c r="K39" s="20">
        <f t="shared" si="8"/>
        <v>1.3590604026845632</v>
      </c>
      <c r="L39" s="20">
        <f>IF('DESIGN INPUTS AND CALCULATIONS'!$C$90="Integrated Leakage",'Integrated Leakage'!I39,'tables and calculations'!$S85)</f>
        <v>1.2112357897950208</v>
      </c>
      <c r="M39" s="20">
        <f>IF('DESIGN INPUTS AND CALCULATIONS'!$C$90="Integrated Leakage",'Integrated Leakage'!K39,'tables and calculations'!$AO85)</f>
        <v>1.2413789848703558</v>
      </c>
      <c r="N39" s="20"/>
      <c r="O39" s="20"/>
      <c r="P39" s="20"/>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c r="AX39" s="20"/>
      <c r="AY39" s="20"/>
      <c r="AZ39" s="20"/>
    </row>
    <row r="40" spans="2:52">
      <c r="B40" s="20">
        <f t="shared" si="0"/>
        <v>0.31</v>
      </c>
      <c r="C40" s="20">
        <f t="shared" si="1"/>
        <v>4</v>
      </c>
      <c r="D40" s="20">
        <f t="shared" si="9"/>
        <v>0.80000000000000016</v>
      </c>
      <c r="E40" s="20">
        <f t="shared" si="2"/>
        <v>0.64000000000000024</v>
      </c>
      <c r="F40" s="20">
        <f t="shared" si="3"/>
        <v>0.61035156250000056</v>
      </c>
      <c r="G40" s="20">
        <f t="shared" si="4"/>
        <v>2.4024999999999956E-2</v>
      </c>
      <c r="H40" s="20">
        <f t="shared" si="5"/>
        <v>0.79647759698562803</v>
      </c>
      <c r="I40" s="20">
        <f t="shared" si="6"/>
        <v>1.255528094932775</v>
      </c>
      <c r="J40" s="20">
        <f t="shared" si="7"/>
        <v>0.78125000000000033</v>
      </c>
      <c r="K40" s="20">
        <f t="shared" si="8"/>
        <v>1.2799999999999994</v>
      </c>
      <c r="L40" s="20">
        <f>IF('DESIGN INPUTS AND CALCULATIONS'!$C$90="Integrated Leakage",'Integrated Leakage'!I40,'tables and calculations'!$S86)</f>
        <v>1.1486018483226226</v>
      </c>
      <c r="M40" s="20">
        <f>IF('DESIGN INPUTS AND CALCULATIONS'!$C$90="Integrated Leakage",'Integrated Leakage'!K40,'tables and calculations'!$AO86)</f>
        <v>1.1636362041047359</v>
      </c>
      <c r="N40" s="20"/>
      <c r="O40" s="20"/>
      <c r="P40" s="20"/>
      <c r="Q40" s="20"/>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2:52">
      <c r="B41" s="20">
        <f t="shared" si="0"/>
        <v>0.31</v>
      </c>
      <c r="C41" s="20">
        <f t="shared" si="1"/>
        <v>4</v>
      </c>
      <c r="D41" s="20">
        <f t="shared" si="9"/>
        <v>0.8500000000000002</v>
      </c>
      <c r="E41" s="20">
        <f t="shared" si="2"/>
        <v>0.72250000000000036</v>
      </c>
      <c r="F41" s="20">
        <f t="shared" si="3"/>
        <v>0.67062309013435129</v>
      </c>
      <c r="G41" s="20">
        <f t="shared" si="4"/>
        <v>1.2645222991157216E-2</v>
      </c>
      <c r="H41" s="20">
        <f t="shared" si="5"/>
        <v>0.82660045555607364</v>
      </c>
      <c r="I41" s="20">
        <f t="shared" si="6"/>
        <v>1.2097743151221425</v>
      </c>
      <c r="J41" s="20">
        <f t="shared" si="7"/>
        <v>0.81891580161476385</v>
      </c>
      <c r="K41" s="20">
        <f t="shared" si="8"/>
        <v>1.2211267605633798</v>
      </c>
      <c r="L41" s="20">
        <f>IF('DESIGN INPUTS AND CALCULATIONS'!$C$90="Integrated Leakage",'Integrated Leakage'!I41,'tables and calculations'!$S87)</f>
        <v>1.0993518348014901</v>
      </c>
      <c r="M41" s="20">
        <f>IF('DESIGN INPUTS AND CALCULATIONS'!$C$90="Integrated Leakage",'Integrated Leakage'!K41,'tables and calculations'!$AO87)</f>
        <v>1.106220023552688</v>
      </c>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2:52">
      <c r="B42" s="20">
        <f t="shared" si="0"/>
        <v>0.31</v>
      </c>
      <c r="C42" s="20">
        <f t="shared" si="1"/>
        <v>4</v>
      </c>
      <c r="D42" s="20">
        <f t="shared" si="9"/>
        <v>0.90000000000000024</v>
      </c>
      <c r="E42" s="20">
        <f t="shared" si="2"/>
        <v>0.81000000000000039</v>
      </c>
      <c r="F42" s="20">
        <f t="shared" si="3"/>
        <v>0.72331641706228955</v>
      </c>
      <c r="G42" s="20">
        <f t="shared" si="4"/>
        <v>5.2876238378295661E-3</v>
      </c>
      <c r="H42" s="20">
        <f t="shared" si="5"/>
        <v>0.8535830603404212</v>
      </c>
      <c r="I42" s="20">
        <f t="shared" si="6"/>
        <v>1.1715321524787354</v>
      </c>
      <c r="J42" s="20">
        <f t="shared" si="7"/>
        <v>0.85048010973936927</v>
      </c>
      <c r="K42" s="20">
        <f t="shared" si="8"/>
        <v>1.1758064516129028</v>
      </c>
      <c r="L42" s="20">
        <f>IF('DESIGN INPUTS AND CALCULATIONS'!$C$90="Integrated Leakage",'Integrated Leakage'!I42,'tables and calculations'!$S88)</f>
        <v>1.059737201261125</v>
      </c>
      <c r="M42" s="20">
        <f>IF('DESIGN INPUTS AND CALCULATIONS'!$C$90="Integrated Leakage",'Integrated Leakage'!K42,'tables and calculations'!$AO88)</f>
        <v>1.0622950552539081</v>
      </c>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c r="AX42" s="20"/>
      <c r="AY42" s="20"/>
      <c r="AZ42" s="20"/>
    </row>
    <row r="43" spans="2:52">
      <c r="B43" s="20">
        <f t="shared" si="0"/>
        <v>0.31</v>
      </c>
      <c r="C43" s="20">
        <f t="shared" si="1"/>
        <v>4</v>
      </c>
      <c r="D43" s="20">
        <f t="shared" si="9"/>
        <v>0.95000000000000029</v>
      </c>
      <c r="E43" s="20">
        <f t="shared" si="2"/>
        <v>0.90250000000000052</v>
      </c>
      <c r="F43" s="20">
        <f t="shared" si="3"/>
        <v>0.76946752847029909</v>
      </c>
      <c r="G43" s="20">
        <f t="shared" si="4"/>
        <v>1.2496845183133131E-3</v>
      </c>
      <c r="H43" s="20">
        <f t="shared" si="5"/>
        <v>0.87790501364818074</v>
      </c>
      <c r="I43" s="20">
        <f t="shared" si="6"/>
        <v>1.1390753947792678</v>
      </c>
      <c r="J43" s="20">
        <f t="shared" si="7"/>
        <v>0.87719298245614064</v>
      </c>
      <c r="K43" s="20">
        <f t="shared" si="8"/>
        <v>1.1399999999999997</v>
      </c>
      <c r="L43" s="20">
        <f>IF('DESIGN INPUTS AND CALCULATIONS'!$C$90="Integrated Leakage",'Integrated Leakage'!I43,'tables and calculations'!$S89)</f>
        <v>1.0272089975371101</v>
      </c>
      <c r="M43" s="20">
        <f>IF('DESIGN INPUTS AND CALCULATIONS'!$C$90="Integrated Leakage",'Integrated Leakage'!K43,'tables and calculations'!$AO89)</f>
        <v>1.0277580013999597</v>
      </c>
      <c r="N43" s="20"/>
      <c r="O43" s="20"/>
      <c r="P43" s="20"/>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2:52">
      <c r="B44" s="20">
        <f t="shared" si="0"/>
        <v>0.31</v>
      </c>
      <c r="C44" s="20">
        <f t="shared" si="1"/>
        <v>4</v>
      </c>
      <c r="D44" s="20">
        <f t="shared" si="9"/>
        <v>1.0000000000000002</v>
      </c>
      <c r="E44" s="20">
        <f t="shared" si="2"/>
        <v>1.0000000000000004</v>
      </c>
      <c r="F44" s="20">
        <f t="shared" si="3"/>
        <v>0.81000000000000039</v>
      </c>
      <c r="G44" s="20">
        <f t="shared" si="4"/>
        <v>2.3398004009796059E-32</v>
      </c>
      <c r="H44" s="20">
        <f t="shared" si="5"/>
        <v>0.90000000000000024</v>
      </c>
      <c r="I44" s="20">
        <f t="shared" si="6"/>
        <v>1.1111111111111107</v>
      </c>
      <c r="J44" s="20">
        <f t="shared" si="7"/>
        <v>0.90000000000000024</v>
      </c>
      <c r="K44" s="20">
        <f t="shared" si="8"/>
        <v>1.1111111111111107</v>
      </c>
      <c r="L44" s="20">
        <f>IF('DESIGN INPUTS AND CALCULATIONS'!$C$90="Integrated Leakage",'Integrated Leakage'!I44,'tables and calculations'!$S90)</f>
        <v>1</v>
      </c>
      <c r="M44" s="20">
        <f>IF('DESIGN INPUTS AND CALCULATIONS'!$C$90="Integrated Leakage",'Integrated Leakage'!K44,'tables and calculations'!$AO90)</f>
        <v>1</v>
      </c>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2:52">
      <c r="B45" s="20">
        <f t="shared" si="0"/>
        <v>0.31</v>
      </c>
      <c r="C45" s="20">
        <f t="shared" si="1"/>
        <v>4</v>
      </c>
      <c r="D45" s="20">
        <f t="shared" si="9"/>
        <v>1.0500000000000003</v>
      </c>
      <c r="E45" s="20">
        <f t="shared" si="2"/>
        <v>1.1025000000000005</v>
      </c>
      <c r="F45" s="20">
        <f t="shared" si="3"/>
        <v>0.84571402163694853</v>
      </c>
      <c r="G45" s="20">
        <f t="shared" si="4"/>
        <v>1.130596147924203E-3</v>
      </c>
      <c r="H45" s="20">
        <f t="shared" si="5"/>
        <v>0.92024160837514446</v>
      </c>
      <c r="I45" s="20">
        <f t="shared" si="6"/>
        <v>1.0866711425553597</v>
      </c>
      <c r="J45" s="20">
        <f t="shared" si="7"/>
        <v>0.91962711010330078</v>
      </c>
      <c r="K45" s="20">
        <f t="shared" si="8"/>
        <v>1.0873972602739723</v>
      </c>
      <c r="L45" s="20">
        <f>IF('DESIGN INPUTS AND CALCULATIONS'!$C$90="Integrated Leakage",'Integrated Leakage'!I45,'tables and calculations'!$S91)</f>
        <v>0.97685820646448296</v>
      </c>
      <c r="M45" s="20">
        <f>IF('DESIGN INPUTS AND CALCULATIONS'!$C$90="Integrated Leakage",'Integrated Leakage'!K45,'tables and calculations'!$AO91)</f>
        <v>0.97728531411218678</v>
      </c>
      <c r="N45" s="20"/>
      <c r="O45" s="20"/>
      <c r="P45" s="20"/>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row>
    <row r="46" spans="2:52">
      <c r="B46" s="20">
        <f t="shared" si="0"/>
        <v>0.31</v>
      </c>
      <c r="C46" s="20">
        <f t="shared" si="1"/>
        <v>4</v>
      </c>
      <c r="D46" s="20">
        <f t="shared" si="9"/>
        <v>1.1000000000000003</v>
      </c>
      <c r="E46" s="20">
        <f t="shared" si="2"/>
        <v>1.2100000000000006</v>
      </c>
      <c r="F46" s="20">
        <f t="shared" si="3"/>
        <v>0.8772928382244688</v>
      </c>
      <c r="G46" s="20">
        <f t="shared" si="4"/>
        <v>4.3240587695133397E-3</v>
      </c>
      <c r="H46" s="20">
        <f t="shared" si="5"/>
        <v>0.93894456545313798</v>
      </c>
      <c r="I46" s="20">
        <f t="shared" si="6"/>
        <v>1.0650256008643029</v>
      </c>
      <c r="J46" s="20">
        <f t="shared" si="7"/>
        <v>0.93663911845730041</v>
      </c>
      <c r="K46" s="20">
        <f t="shared" si="8"/>
        <v>1.0676470588235292</v>
      </c>
      <c r="L46" s="20">
        <f>IF('DESIGN INPUTS AND CALCULATIONS'!$C$90="Integrated Leakage",'Integrated Leakage'!I46,'tables and calculations'!$S92)</f>
        <v>0.95687782089006179</v>
      </c>
      <c r="M46" s="20">
        <f>IF('DESIGN INPUTS AND CALCULATIONS'!$C$90="Integrated Leakage",'Integrated Leakage'!K46,'tables and calculations'!$AO92)</f>
        <v>0.95841582554117422</v>
      </c>
      <c r="N46" s="20"/>
      <c r="O46" s="20"/>
      <c r="P46" s="20"/>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2:52">
      <c r="B47" s="20">
        <f t="shared" si="0"/>
        <v>0.31</v>
      </c>
      <c r="C47" s="20">
        <f t="shared" si="1"/>
        <v>4</v>
      </c>
      <c r="D47" s="20">
        <f t="shared" si="9"/>
        <v>1.1500000000000004</v>
      </c>
      <c r="E47" s="20">
        <f t="shared" si="2"/>
        <v>1.3225000000000009</v>
      </c>
      <c r="F47" s="20">
        <f t="shared" si="3"/>
        <v>0.90531567727546924</v>
      </c>
      <c r="G47" s="20">
        <f t="shared" si="4"/>
        <v>9.3304400336064255E-3</v>
      </c>
      <c r="H47" s="20">
        <f t="shared" si="5"/>
        <v>0.95637132815087866</v>
      </c>
      <c r="I47" s="20">
        <f t="shared" si="6"/>
        <v>1.0456189667809013</v>
      </c>
      <c r="J47" s="20">
        <f t="shared" si="7"/>
        <v>0.95148078134845648</v>
      </c>
      <c r="K47" s="20">
        <f t="shared" si="8"/>
        <v>1.0509933774834435</v>
      </c>
      <c r="L47" s="20">
        <f>IF('DESIGN INPUTS AND CALCULATIONS'!$C$90="Integrated Leakage",'Integrated Leakage'!I47,'tables and calculations'!$S93)</f>
        <v>0.93939068432465778</v>
      </c>
      <c r="M47" s="20">
        <f>IF('DESIGN INPUTS AND CALCULATIONS'!$C$90="Integrated Leakage",'Integrated Leakage'!K47,'tables and calculations'!$AO93)</f>
        <v>0.94253894257566584</v>
      </c>
      <c r="N47" s="20"/>
      <c r="O47" s="20"/>
      <c r="P47" s="20"/>
      <c r="Q47" s="20"/>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2:52">
      <c r="B48" s="20">
        <f t="shared" si="0"/>
        <v>0.31</v>
      </c>
      <c r="C48" s="20">
        <f t="shared" si="1"/>
        <v>4</v>
      </c>
      <c r="D48" s="20">
        <f t="shared" si="9"/>
        <v>1.2000000000000004</v>
      </c>
      <c r="E48" s="20">
        <f t="shared" si="2"/>
        <v>1.4400000000000011</v>
      </c>
      <c r="F48" s="20">
        <f t="shared" si="3"/>
        <v>0.93027215744551173</v>
      </c>
      <c r="G48" s="20">
        <f t="shared" si="4"/>
        <v>1.595075445816193E-2</v>
      </c>
      <c r="H48" s="20">
        <f t="shared" si="5"/>
        <v>0.97273989940974137</v>
      </c>
      <c r="I48" s="20">
        <f t="shared" si="6"/>
        <v>1.0280240387042827</v>
      </c>
      <c r="J48" s="20">
        <f t="shared" si="7"/>
        <v>0.96450617283950635</v>
      </c>
      <c r="K48" s="20">
        <f t="shared" si="8"/>
        <v>1.0367999999999997</v>
      </c>
      <c r="L48" s="20">
        <f>IF('DESIGN INPUTS AND CALCULATIONS'!$C$90="Integrated Leakage",'Integrated Leakage'!I48,'tables and calculations'!$S94)</f>
        <v>0.92389519570322753</v>
      </c>
      <c r="M48" s="20">
        <f>IF('DESIGN INPUTS AND CALCULATIONS'!$C$90="Integrated Leakage",'Integrated Leakage'!K48,'tables and calculations'!$AO94)</f>
        <v>0.92903220416247456</v>
      </c>
      <c r="N48" s="20"/>
      <c r="O48" s="20"/>
      <c r="P48" s="20"/>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2:52">
      <c r="B49" s="20">
        <f t="shared" si="0"/>
        <v>0.31</v>
      </c>
      <c r="C49" s="20">
        <f t="shared" si="1"/>
        <v>4</v>
      </c>
      <c r="D49" s="20">
        <f t="shared" si="9"/>
        <v>1.2500000000000004</v>
      </c>
      <c r="E49" s="20">
        <f t="shared" si="2"/>
        <v>1.5625000000000011</v>
      </c>
      <c r="F49" s="20">
        <f t="shared" si="3"/>
        <v>0.9525760000000002</v>
      </c>
      <c r="G49" s="20">
        <f t="shared" si="4"/>
        <v>2.4025000000000078E-2</v>
      </c>
      <c r="H49" s="20">
        <f t="shared" si="5"/>
        <v>0.98823124824101782</v>
      </c>
      <c r="I49" s="20">
        <f t="shared" si="6"/>
        <v>1.011908904702143</v>
      </c>
      <c r="J49" s="20">
        <f t="shared" si="7"/>
        <v>0.97600000000000009</v>
      </c>
      <c r="K49" s="20">
        <f t="shared" si="8"/>
        <v>1.0245901639344261</v>
      </c>
      <c r="L49" s="20">
        <f>IF('DESIGN INPUTS AND CALCULATIONS'!$C$90="Integrated Leakage",'Integrated Leakage'!I49,'tables and calculations'!$S95)</f>
        <v>0.91000880755148961</v>
      </c>
      <c r="M49" s="20">
        <f>IF('DESIGN INPUTS AND CALCULATIONS'!$C$90="Integrated Leakage",'Integrated Leakage'!K49,'tables and calculations'!$AO95)</f>
        <v>0.91743111447698267</v>
      </c>
      <c r="N49" s="20"/>
      <c r="O49" s="20"/>
      <c r="P49" s="20"/>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2:52">
      <c r="B50" s="20">
        <f t="shared" si="0"/>
        <v>0.31</v>
      </c>
      <c r="C50" s="20">
        <f t="shared" si="1"/>
        <v>4</v>
      </c>
      <c r="D50" s="20">
        <f t="shared" si="9"/>
        <v>1.3000000000000005</v>
      </c>
      <c r="E50" s="20">
        <f t="shared" si="2"/>
        <v>1.6900000000000013</v>
      </c>
      <c r="F50" s="20">
        <f t="shared" si="3"/>
        <v>0.97257721290493282</v>
      </c>
      <c r="G50" s="20">
        <f t="shared" si="4"/>
        <v>3.3423339907955395E-2</v>
      </c>
      <c r="H50" s="20">
        <f t="shared" si="5"/>
        <v>1.0029957890304866</v>
      </c>
      <c r="I50" s="20">
        <f t="shared" si="6"/>
        <v>0.99701315891527087</v>
      </c>
      <c r="J50" s="20">
        <f t="shared" si="7"/>
        <v>0.98619329388560173</v>
      </c>
      <c r="K50" s="20">
        <f t="shared" si="8"/>
        <v>1.0139999999999998</v>
      </c>
      <c r="L50" s="20">
        <f>IF('DESIGN INPUTS AND CALCULATIONS'!$C$90="Integrated Leakage",'Integrated Leakage'!I50,'tables and calculations'!$S96)</f>
        <v>0.89743562481975869</v>
      </c>
      <c r="M50" s="20">
        <f>IF('DESIGN INPUTS AND CALCULATIONS'!$C$90="Integrated Leakage",'Integrated Leakage'!K50,'tables and calculations'!$AO96)</f>
        <v>0.90738244510239419</v>
      </c>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2:52">
      <c r="B51" s="20">
        <f t="shared" si="0"/>
        <v>0.31</v>
      </c>
      <c r="C51" s="20">
        <f t="shared" si="1"/>
        <v>4</v>
      </c>
      <c r="D51" s="20">
        <f t="shared" si="9"/>
        <v>1.3500000000000005</v>
      </c>
      <c r="E51" s="20">
        <f t="shared" si="2"/>
        <v>1.8225000000000013</v>
      </c>
      <c r="F51" s="20">
        <f t="shared" si="3"/>
        <v>0.99057254558366981</v>
      </c>
      <c r="G51" s="20">
        <f t="shared" si="4"/>
        <v>4.4039526918322185E-2</v>
      </c>
      <c r="H51" s="20">
        <f t="shared" si="5"/>
        <v>1.0171588236366984</v>
      </c>
      <c r="I51" s="20">
        <f t="shared" si="6"/>
        <v>0.98313063482519902</v>
      </c>
      <c r="J51" s="20">
        <f t="shared" si="7"/>
        <v>0.99527511050144812</v>
      </c>
      <c r="K51" s="20">
        <f t="shared" si="8"/>
        <v>1.0047473200612556</v>
      </c>
      <c r="L51" s="20">
        <f>IF('DESIGN INPUTS AND CALCULATIONS'!$C$90="Integrated Leakage",'Integrated Leakage'!I51,'tables and calculations'!$S97)</f>
        <v>0.88594387398863284</v>
      </c>
      <c r="M51" s="20">
        <f>IF('DESIGN INPUTS AND CALCULATIONS'!$C$90="Integrated Leakage",'Integrated Leakage'!K51,'tables and calculations'!$AO97)</f>
        <v>0.89861311647887021</v>
      </c>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2:52">
      <c r="B52" s="20">
        <f t="shared" si="0"/>
        <v>0.31</v>
      </c>
      <c r="C52" s="20">
        <f t="shared" si="1"/>
        <v>4</v>
      </c>
      <c r="D52" s="20">
        <f t="shared" si="9"/>
        <v>1.4000000000000006</v>
      </c>
      <c r="E52" s="20">
        <f t="shared" si="2"/>
        <v>1.9600000000000015</v>
      </c>
      <c r="F52" s="20">
        <f t="shared" si="3"/>
        <v>1.0068142903419874</v>
      </c>
      <c r="G52" s="20">
        <f t="shared" si="4"/>
        <v>5.5785941043084049E-2</v>
      </c>
      <c r="H52" s="20">
        <f t="shared" si="5"/>
        <v>1.0308250246210904</v>
      </c>
      <c r="I52" s="20">
        <f t="shared" si="6"/>
        <v>0.97009674398191781</v>
      </c>
      <c r="J52" s="20">
        <f t="shared" si="7"/>
        <v>1.0034013605442178</v>
      </c>
      <c r="K52" s="20">
        <f t="shared" si="8"/>
        <v>0.99661016949152526</v>
      </c>
      <c r="L52" s="20">
        <f>IF('DESIGN INPUTS AND CALCULATIONS'!$C$90="Integrated Leakage",'Integrated Leakage'!I52,'tables and calculations'!$S98)</f>
        <v>0.87534995090061651</v>
      </c>
      <c r="M52" s="20">
        <f>IF('DESIGN INPUTS AND CALCULATIONS'!$C$90="Integrated Leakage",'Integrated Leakage'!K52,'tables and calculations'!$AO98)</f>
        <v>0.89090892466108351</v>
      </c>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2:52">
      <c r="B53" s="20">
        <f t="shared" si="0"/>
        <v>0.31</v>
      </c>
      <c r="C53" s="20">
        <f t="shared" si="1"/>
        <v>4</v>
      </c>
      <c r="D53" s="20">
        <f t="shared" si="9"/>
        <v>1.4500000000000006</v>
      </c>
      <c r="E53" s="20">
        <f t="shared" si="2"/>
        <v>2.1025000000000018</v>
      </c>
      <c r="F53" s="20">
        <f t="shared" si="3"/>
        <v>1.0215176146397262</v>
      </c>
      <c r="G53" s="20">
        <f t="shared" si="4"/>
        <v>6.8589803804994215E-2</v>
      </c>
      <c r="H53" s="20">
        <f t="shared" si="5"/>
        <v>1.044082093728611</v>
      </c>
      <c r="I53" s="20">
        <f t="shared" si="6"/>
        <v>0.95777909228269043</v>
      </c>
      <c r="J53" s="20">
        <f t="shared" si="7"/>
        <v>1.0107015457788349</v>
      </c>
      <c r="K53" s="20">
        <f t="shared" si="8"/>
        <v>0.98941176470588221</v>
      </c>
      <c r="L53" s="20">
        <f>IF('DESIGN INPUTS AND CALCULATIONS'!$C$90="Integrated Leakage",'Integrated Leakage'!I53,'tables and calculations'!$S99)</f>
        <v>0.86550693671556733</v>
      </c>
      <c r="M53" s="20">
        <f>IF('DESIGN INPUTS AND CALCULATIONS'!$C$90="Integrated Leakage",'Integrated Leakage'!K53,'tables and calculations'!$AO99)</f>
        <v>0.88409966884016544</v>
      </c>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2:52">
      <c r="B54" s="20">
        <f t="shared" si="0"/>
        <v>0.31</v>
      </c>
      <c r="C54" s="20">
        <f t="shared" si="1"/>
        <v>4</v>
      </c>
      <c r="D54" s="20">
        <f t="shared" si="9"/>
        <v>1.5000000000000007</v>
      </c>
      <c r="E54" s="20">
        <f t="shared" si="2"/>
        <v>2.2500000000000018</v>
      </c>
      <c r="F54" s="20">
        <f t="shared" si="3"/>
        <v>1.034866636183509</v>
      </c>
      <c r="G54" s="20">
        <f t="shared" si="4"/>
        <v>8.2390260631001563E-2</v>
      </c>
      <c r="H54" s="20">
        <f t="shared" si="5"/>
        <v>1.0570037354780306</v>
      </c>
      <c r="I54" s="20">
        <f t="shared" si="6"/>
        <v>0.94607045030711212</v>
      </c>
      <c r="J54" s="20">
        <f t="shared" si="7"/>
        <v>1.0172839506172842</v>
      </c>
      <c r="K54" s="20">
        <f t="shared" si="8"/>
        <v>0.98300970873786386</v>
      </c>
      <c r="L54" s="20">
        <f>IF('DESIGN INPUTS AND CALCULATIONS'!$C$90="Integrated Leakage",'Integrated Leakage'!I54,'tables and calculations'!$S100)</f>
        <v>0.85629620264592932</v>
      </c>
      <c r="M54" s="20">
        <f>IF('DESIGN INPUTS AND CALCULATIONS'!$C$90="Integrated Leakage",'Integrated Leakage'!K54,'tables and calculations'!$AO100)</f>
        <v>0.8780485454361745</v>
      </c>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row>
    <row r="55" spans="2:52">
      <c r="B55" s="20">
        <f t="shared" si="0"/>
        <v>0.31</v>
      </c>
      <c r="C55" s="20">
        <f t="shared" si="1"/>
        <v>4</v>
      </c>
      <c r="D55" s="20">
        <f t="shared" si="9"/>
        <v>1.5500000000000007</v>
      </c>
      <c r="E55" s="20">
        <f t="shared" si="2"/>
        <v>2.4025000000000021</v>
      </c>
      <c r="F55" s="20">
        <f t="shared" si="3"/>
        <v>1.0470194445437024</v>
      </c>
      <c r="G55" s="20">
        <f t="shared" si="4"/>
        <v>9.713611111111134E-2</v>
      </c>
      <c r="H55" s="20">
        <f t="shared" si="5"/>
        <v>1.0696520722434999</v>
      </c>
      <c r="I55" s="20">
        <f t="shared" si="6"/>
        <v>0.93488343167754462</v>
      </c>
      <c r="J55" s="20">
        <f t="shared" si="7"/>
        <v>1.023239680887964</v>
      </c>
      <c r="K55" s="20">
        <f t="shared" si="8"/>
        <v>0.97728813559322025</v>
      </c>
      <c r="L55" s="20">
        <f>IF('DESIGN INPUTS AND CALCULATIONS'!$C$90="Integrated Leakage",'Integrated Leakage'!I55,'tables and calculations'!$S101)</f>
        <v>0.84762118541602882</v>
      </c>
      <c r="M55" s="20">
        <f>IF('DESIGN INPUTS AND CALCULATIONS'!$C$90="Integrated Leakage",'Integrated Leakage'!K55,'tables and calculations'!$AO101)</f>
        <v>0.87264444987207557</v>
      </c>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row>
    <row r="56" spans="2:52">
      <c r="B56" s="20">
        <f t="shared" si="0"/>
        <v>0.31</v>
      </c>
      <c r="C56" s="20">
        <f t="shared" si="1"/>
        <v>4</v>
      </c>
      <c r="D56" s="20">
        <f t="shared" si="9"/>
        <v>1.6000000000000008</v>
      </c>
      <c r="E56" s="20">
        <f t="shared" si="2"/>
        <v>2.5600000000000023</v>
      </c>
      <c r="F56" s="20">
        <f t="shared" si="3"/>
        <v>1.0581122504340281</v>
      </c>
      <c r="G56" s="20">
        <f t="shared" si="4"/>
        <v>0.11278402777777803</v>
      </c>
      <c r="H56" s="20">
        <f t="shared" si="5"/>
        <v>1.0820796080750279</v>
      </c>
      <c r="I56" s="20">
        <f t="shared" si="6"/>
        <v>0.92414642373582478</v>
      </c>
      <c r="J56" s="20">
        <f t="shared" si="7"/>
        <v>1.0286458333333335</v>
      </c>
      <c r="K56" s="20">
        <f t="shared" si="8"/>
        <v>0.97215189873417707</v>
      </c>
      <c r="L56" s="20">
        <f>IF('DESIGN INPUTS AND CALCULATIONS'!$C$90="Integrated Leakage",'Integrated Leakage'!I56,'tables and calculations'!$S102)</f>
        <v>0.83940271177169801</v>
      </c>
      <c r="M56" s="20">
        <f>IF('DESIGN INPUTS AND CALCULATIONS'!$C$90="Integrated Leakage",'Integrated Leakage'!K56,'tables and calculations'!$AO102)</f>
        <v>0.86779629954703474</v>
      </c>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row>
    <row r="57" spans="2:52">
      <c r="B57" s="20">
        <f t="shared" si="0"/>
        <v>0.31</v>
      </c>
      <c r="C57" s="20">
        <f t="shared" si="1"/>
        <v>4</v>
      </c>
      <c r="D57" s="20">
        <f t="shared" si="9"/>
        <v>1.6500000000000008</v>
      </c>
      <c r="E57" s="20">
        <f t="shared" si="2"/>
        <v>2.7225000000000028</v>
      </c>
      <c r="F57" s="20">
        <f t="shared" si="3"/>
        <v>1.0682628173731432</v>
      </c>
      <c r="G57" s="20">
        <f t="shared" si="4"/>
        <v>0.12929714683308985</v>
      </c>
      <c r="H57" s="20">
        <f t="shared" si="5"/>
        <v>1.094330829414137</v>
      </c>
      <c r="I57" s="20">
        <f t="shared" si="6"/>
        <v>0.91380044600896593</v>
      </c>
      <c r="J57" s="20">
        <f t="shared" si="7"/>
        <v>1.033568003264973</v>
      </c>
      <c r="K57" s="20">
        <f t="shared" si="8"/>
        <v>0.96752221125370186</v>
      </c>
      <c r="L57" s="20">
        <f>IF('DESIGN INPUTS AND CALCULATIONS'!$C$90="Integrated Leakage",'Integrated Leakage'!I57,'tables and calculations'!$S103)</f>
        <v>0.8315754441948856</v>
      </c>
      <c r="M57" s="20">
        <f>IF('DESIGN INPUTS AND CALCULATIONS'!$C$90="Integrated Leakage",'Integrated Leakage'!K57,'tables and calculations'!$AO103)</f>
        <v>0.86342878700795067</v>
      </c>
      <c r="N57" s="20"/>
      <c r="O57" s="20"/>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c r="AX57" s="20"/>
      <c r="AY57" s="20"/>
      <c r="AZ57" s="20"/>
    </row>
    <row r="58" spans="2:52">
      <c r="B58" s="20">
        <f t="shared" si="0"/>
        <v>0.31</v>
      </c>
      <c r="C58" s="20">
        <f t="shared" si="1"/>
        <v>4</v>
      </c>
      <c r="D58" s="20">
        <f t="shared" si="9"/>
        <v>1.7000000000000008</v>
      </c>
      <c r="E58" s="20">
        <f t="shared" si="2"/>
        <v>2.8900000000000028</v>
      </c>
      <c r="F58" s="20">
        <f t="shared" si="3"/>
        <v>1.0775733049173264</v>
      </c>
      <c r="G58" s="20">
        <f t="shared" si="4"/>
        <v>0.14664394463667849</v>
      </c>
      <c r="H58" s="20">
        <f t="shared" si="5"/>
        <v>1.1064435139463762</v>
      </c>
      <c r="I58" s="20">
        <f t="shared" si="6"/>
        <v>0.90379670303572768</v>
      </c>
      <c r="J58" s="20">
        <f t="shared" si="7"/>
        <v>1.0380622837370244</v>
      </c>
      <c r="K58" s="20">
        <f t="shared" si="8"/>
        <v>0.96333333333333315</v>
      </c>
      <c r="L58" s="20">
        <f>IF('DESIGN INPUTS AND CALCULATIONS'!$C$90="Integrated Leakage",'Integrated Leakage'!I58,'tables and calculations'!$S104)</f>
        <v>0.82408514888761275</v>
      </c>
      <c r="M58" s="20">
        <f>IF('DESIGN INPUTS AND CALCULATIONS'!$C$90="Integrated Leakage",'Integrated Leakage'!K58,'tables and calculations'!$AO104)</f>
        <v>0.85947916152763026</v>
      </c>
      <c r="N58" s="20"/>
      <c r="O58" s="20"/>
      <c r="P58" s="20"/>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row>
    <row r="59" spans="2:52">
      <c r="B59" s="20">
        <f t="shared" si="0"/>
        <v>0.31</v>
      </c>
      <c r="C59" s="20">
        <f t="shared" si="1"/>
        <v>4</v>
      </c>
      <c r="D59" s="20">
        <f t="shared" si="9"/>
        <v>1.7500000000000009</v>
      </c>
      <c r="E59" s="20">
        <f t="shared" si="2"/>
        <v>3.0625000000000031</v>
      </c>
      <c r="F59" s="20">
        <f t="shared" si="3"/>
        <v>1.0861326299227176</v>
      </c>
      <c r="G59" s="20">
        <f t="shared" si="4"/>
        <v>0.16479733560090734</v>
      </c>
      <c r="H59" s="20">
        <f t="shared" si="5"/>
        <v>1.1184498046508948</v>
      </c>
      <c r="I59" s="20">
        <f t="shared" si="6"/>
        <v>0.89409466195233778</v>
      </c>
      <c r="J59" s="20">
        <f t="shared" si="7"/>
        <v>1.0421768707482995</v>
      </c>
      <c r="K59" s="20">
        <f t="shared" si="8"/>
        <v>0.95953002610966043</v>
      </c>
      <c r="L59" s="20">
        <f>IF('DESIGN INPUTS AND CALCULATIONS'!$C$90="Integrated Leakage",'Integrated Leakage'!I59,'tables and calculations'!$S105)</f>
        <v>0.81688657419356214</v>
      </c>
      <c r="M59" s="20">
        <f>IF('DESIGN INPUTS AND CALCULATIONS'!$C$90="Integrated Leakage",'Integrated Leakage'!K59,'tables and calculations'!$AO105)</f>
        <v>0.85589476105157569</v>
      </c>
      <c r="N59" s="20"/>
      <c r="O59" s="20"/>
      <c r="P59" s="20"/>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2:52">
      <c r="B60" s="20">
        <f t="shared" si="0"/>
        <v>0.31</v>
      </c>
      <c r="C60" s="20">
        <f t="shared" si="1"/>
        <v>4</v>
      </c>
      <c r="D60" s="20">
        <f t="shared" si="9"/>
        <v>1.8000000000000009</v>
      </c>
      <c r="E60" s="20">
        <f t="shared" si="2"/>
        <v>3.2400000000000033</v>
      </c>
      <c r="F60" s="20">
        <f t="shared" si="3"/>
        <v>1.0940184329022415</v>
      </c>
      <c r="G60" s="20">
        <f t="shared" si="4"/>
        <v>0.18373394299649484</v>
      </c>
      <c r="H60" s="20">
        <f t="shared" si="5"/>
        <v>1.1303770945568281</v>
      </c>
      <c r="I60" s="20">
        <f t="shared" si="6"/>
        <v>0.8846605303799584</v>
      </c>
      <c r="J60" s="20">
        <f t="shared" si="7"/>
        <v>1.0459533607681757</v>
      </c>
      <c r="K60" s="20">
        <f t="shared" si="8"/>
        <v>0.95606557377049173</v>
      </c>
      <c r="L60" s="20">
        <f>IF('DESIGN INPUTS AND CALCULATIONS'!$C$90="Integrated Leakage",'Integrated Leakage'!I60,'tables and calculations'!$S106)</f>
        <v>0.80994178736399325</v>
      </c>
      <c r="M60" s="20">
        <f>IF('DESIGN INPUTS AND CALCULATIONS'!$C$90="Integrated Leakage",'Integrated Leakage'!K60,'tables and calculations'!$AO106)</f>
        <v>0.85263109898752432</v>
      </c>
      <c r="N60" s="20"/>
      <c r="O60" s="20"/>
      <c r="P60" s="20"/>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2:52">
      <c r="B61" s="20">
        <f t="shared" si="0"/>
        <v>0.31</v>
      </c>
      <c r="C61" s="20">
        <f t="shared" si="1"/>
        <v>4</v>
      </c>
      <c r="D61" s="20">
        <f t="shared" si="9"/>
        <v>1.850000000000001</v>
      </c>
      <c r="E61" s="20">
        <f t="shared" si="2"/>
        <v>3.4225000000000034</v>
      </c>
      <c r="F61" s="20">
        <f t="shared" si="3"/>
        <v>1.1012987203933446</v>
      </c>
      <c r="G61" s="20">
        <f t="shared" si="4"/>
        <v>0.20343350580310074</v>
      </c>
      <c r="H61" s="20">
        <f t="shared" si="5"/>
        <v>1.1422487584569507</v>
      </c>
      <c r="I61" s="20">
        <f t="shared" si="6"/>
        <v>0.87546604239770609</v>
      </c>
      <c r="J61" s="20">
        <f t="shared" si="7"/>
        <v>1.049427806184563</v>
      </c>
      <c r="K61" s="20">
        <f t="shared" si="8"/>
        <v>0.95290023201856144</v>
      </c>
      <c r="L61" s="20">
        <f>IF('DESIGN INPUTS AND CALCULATIONS'!$C$90="Integrated Leakage",'Integrated Leakage'!I61,'tables and calculations'!$S107)</f>
        <v>0.80321885912034996</v>
      </c>
      <c r="M61" s="20">
        <f>IF('DESIGN INPUTS AND CALCULATIONS'!$C$90="Integrated Leakage",'Integrated Leakage'!K61,'tables and calculations'!$AO107)</f>
        <v>0.84965036629825552</v>
      </c>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2:52">
      <c r="B62" s="20">
        <f t="shared" si="0"/>
        <v>0.31</v>
      </c>
      <c r="C62" s="20">
        <f t="shared" si="1"/>
        <v>4</v>
      </c>
      <c r="D62" s="20">
        <f t="shared" si="9"/>
        <v>1.900000000000001</v>
      </c>
      <c r="E62" s="20">
        <f t="shared" si="2"/>
        <v>3.6100000000000039</v>
      </c>
      <c r="F62" s="20">
        <f t="shared" si="3"/>
        <v>1.1080332409972302</v>
      </c>
      <c r="G62" s="20">
        <f t="shared" si="4"/>
        <v>0.22387839335180099</v>
      </c>
      <c r="H62" s="20">
        <f t="shared" si="5"/>
        <v>1.1540847604699713</v>
      </c>
      <c r="I62" s="20">
        <f t="shared" si="6"/>
        <v>0.86648748363402328</v>
      </c>
      <c r="J62" s="20">
        <f t="shared" si="7"/>
        <v>1.0526315789473686</v>
      </c>
      <c r="K62" s="20">
        <f t="shared" si="8"/>
        <v>0.94999999999999984</v>
      </c>
      <c r="L62" s="20">
        <f>IF('DESIGN INPUTS AND CALCULATIONS'!$C$90="Integrated Leakage",'Integrated Leakage'!I62,'tables and calculations'!$S108)</f>
        <v>0.79669081473905434</v>
      </c>
      <c r="M62" s="20">
        <f>IF('DESIGN INPUTS AND CALCULATIONS'!$C$90="Integrated Leakage",'Integrated Leakage'!K62,'tables and calculations'!$AO108)</f>
        <v>0.84692024795973941</v>
      </c>
      <c r="N62" s="20"/>
      <c r="O62" s="20"/>
      <c r="P62" s="20"/>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2:52">
      <c r="B63" s="20">
        <f t="shared" si="0"/>
        <v>0.31</v>
      </c>
      <c r="C63" s="20">
        <f t="shared" si="1"/>
        <v>4</v>
      </c>
      <c r="D63" s="20">
        <f t="shared" si="9"/>
        <v>1.9500000000000011</v>
      </c>
      <c r="E63" s="20">
        <f t="shared" si="2"/>
        <v>3.8025000000000042</v>
      </c>
      <c r="F63" s="20">
        <f t="shared" si="3"/>
        <v>1.1142746419620424</v>
      </c>
      <c r="G63" s="20">
        <f t="shared" si="4"/>
        <v>0.2450532059398873</v>
      </c>
      <c r="H63" s="20">
        <f t="shared" si="5"/>
        <v>1.165902160518596</v>
      </c>
      <c r="I63" s="20">
        <f t="shared" si="6"/>
        <v>0.85770490343306138</v>
      </c>
      <c r="J63" s="20">
        <f t="shared" si="7"/>
        <v>1.055592081233107</v>
      </c>
      <c r="K63" s="20">
        <f t="shared" si="8"/>
        <v>0.94733564013840821</v>
      </c>
      <c r="L63" s="20">
        <f>IF('DESIGN INPUTS AND CALCULATIONS'!$C$90="Integrated Leakage",'Integrated Leakage'!I63,'tables and calculations'!$S109)</f>
        <v>0.79033479126359185</v>
      </c>
      <c r="M63" s="20">
        <f>IF('DESIGN INPUTS AND CALCULATIONS'!$C$90="Integrated Leakage",'Integrated Leakage'!K63,'tables and calculations'!$AO109)</f>
        <v>0.84441297985622255</v>
      </c>
      <c r="N63" s="20"/>
      <c r="O63" s="20"/>
      <c r="P63" s="20"/>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2:52">
      <c r="B64" s="20">
        <f t="shared" si="0"/>
        <v>0.31</v>
      </c>
      <c r="C64" s="20">
        <f t="shared" si="1"/>
        <v>4</v>
      </c>
      <c r="D64" s="20">
        <f t="shared" si="9"/>
        <v>2.0000000000000009</v>
      </c>
      <c r="E64" s="20">
        <f t="shared" si="2"/>
        <v>4.0000000000000036</v>
      </c>
      <c r="F64" s="20">
        <f t="shared" si="3"/>
        <v>1.1200694444444446</v>
      </c>
      <c r="G64" s="20">
        <f t="shared" si="4"/>
        <v>0.26694444444444482</v>
      </c>
      <c r="H64" s="20">
        <f t="shared" si="5"/>
        <v>1.1777155381877618</v>
      </c>
      <c r="I64" s="20">
        <f t="shared" si="6"/>
        <v>0.84910147448574391</v>
      </c>
      <c r="J64" s="20">
        <f t="shared" si="7"/>
        <v>1.0583333333333333</v>
      </c>
      <c r="K64" s="20">
        <f t="shared" si="8"/>
        <v>0.94488188976377951</v>
      </c>
      <c r="L64" s="20">
        <f>IF('DESIGN INPUTS AND CALCULATIONS'!$C$90="Integrated Leakage",'Integrated Leakage'!I64,'tables and calculations'!$S110)</f>
        <v>0.78413135551342539</v>
      </c>
      <c r="M64" s="20">
        <f>IF('DESIGN INPUTS AND CALCULATIONS'!$C$90="Integrated Leakage",'Integrated Leakage'!K64,'tables and calculations'!$AO110)</f>
        <v>0.8421045913406503</v>
      </c>
      <c r="N64" s="20"/>
      <c r="O64" s="20"/>
      <c r="P64" s="20"/>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2:52">
      <c r="B65" s="20">
        <f t="shared" si="0"/>
        <v>0.31</v>
      </c>
      <c r="C65" s="20">
        <f t="shared" si="1"/>
        <v>4</v>
      </c>
      <c r="D65" s="20">
        <f t="shared" si="9"/>
        <v>2.0500000000000007</v>
      </c>
      <c r="E65" s="20">
        <f t="shared" si="2"/>
        <v>4.2025000000000032</v>
      </c>
      <c r="F65" s="20">
        <f t="shared" si="3"/>
        <v>1.1254588685234801</v>
      </c>
      <c r="G65" s="20">
        <f t="shared" si="4"/>
        <v>0.28954023564016163</v>
      </c>
      <c r="H65" s="20">
        <f t="shared" si="5"/>
        <v>1.189537348788865</v>
      </c>
      <c r="I65" s="20">
        <f t="shared" si="6"/>
        <v>0.8406629695302601</v>
      </c>
      <c r="J65" s="20">
        <f t="shared" si="7"/>
        <v>1.0608764624231608</v>
      </c>
      <c r="K65" s="20">
        <f t="shared" si="8"/>
        <v>0.94261682242990652</v>
      </c>
      <c r="L65" s="20">
        <f>IF('DESIGN INPUTS AND CALCULATIONS'!$C$90="Integrated Leakage",'Integrated Leakage'!I65,'tables and calculations'!$S111)</f>
        <v>0.77806394854547289</v>
      </c>
      <c r="M65" s="20">
        <f>IF('DESIGN INPUTS AND CALCULATIONS'!$C$90="Integrated Leakage",'Integrated Leakage'!K65,'tables and calculations'!$AO111)</f>
        <v>0.83997429244740218</v>
      </c>
      <c r="N65" s="20"/>
      <c r="O65" s="20"/>
      <c r="P65" s="20"/>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row>
    <row r="66" spans="2:52">
      <c r="B66" s="20">
        <f t="shared" si="0"/>
        <v>0.31</v>
      </c>
      <c r="C66" s="20">
        <f t="shared" si="1"/>
        <v>4</v>
      </c>
      <c r="D66" s="20">
        <f t="shared" si="9"/>
        <v>2.1000000000000005</v>
      </c>
      <c r="E66" s="20">
        <f t="shared" si="2"/>
        <v>4.4100000000000019</v>
      </c>
      <c r="F66" s="20">
        <f t="shared" si="3"/>
        <v>1.1304795333397957</v>
      </c>
      <c r="G66" s="20">
        <f t="shared" si="4"/>
        <v>0.31283010274068501</v>
      </c>
      <c r="H66" s="20">
        <f t="shared" si="5"/>
        <v>1.2013782235751074</v>
      </c>
      <c r="I66" s="20">
        <f t="shared" si="6"/>
        <v>0.83237733161515248</v>
      </c>
      <c r="J66" s="20">
        <f t="shared" si="7"/>
        <v>1.0632401108591585</v>
      </c>
      <c r="K66" s="20">
        <f t="shared" si="8"/>
        <v>0.94052132701421798</v>
      </c>
      <c r="L66" s="20">
        <f>IF('DESIGN INPUTS AND CALCULATIONS'!$C$90="Integrated Leakage",'Integrated Leakage'!I66,'tables and calculations'!$S112)</f>
        <v>0.77211843031723226</v>
      </c>
      <c r="M66" s="20">
        <f>IF('DESIGN INPUTS AND CALCULATIONS'!$C$90="Integrated Leakage",'Integrated Leakage'!K66,'tables and calculations'!$AO112)</f>
        <v>0.83800397474159671</v>
      </c>
      <c r="N66" s="20"/>
      <c r="O66" s="20"/>
      <c r="P66" s="20"/>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row>
    <row r="67" spans="2:52">
      <c r="B67" s="20">
        <f t="shared" si="0"/>
        <v>0.31</v>
      </c>
      <c r="C67" s="20">
        <f t="shared" si="1"/>
        <v>4</v>
      </c>
      <c r="D67" s="20">
        <f t="shared" si="9"/>
        <v>2.1500000000000004</v>
      </c>
      <c r="E67" s="20">
        <f t="shared" si="2"/>
        <v>4.6225000000000014</v>
      </c>
      <c r="F67" s="20">
        <f t="shared" si="3"/>
        <v>1.1351640531285681</v>
      </c>
      <c r="G67" s="20">
        <f t="shared" si="4"/>
        <v>0.33680477285018939</v>
      </c>
      <c r="H67" s="20">
        <f t="shared" si="5"/>
        <v>1.213247223767175</v>
      </c>
      <c r="I67" s="20">
        <f t="shared" si="6"/>
        <v>0.82423431960962179</v>
      </c>
      <c r="J67" s="20">
        <f t="shared" si="7"/>
        <v>1.0654407787993512</v>
      </c>
      <c r="K67" s="20">
        <f t="shared" si="8"/>
        <v>0.93857868020304558</v>
      </c>
      <c r="L67" s="20">
        <f>IF('DESIGN INPUTS AND CALCULATIONS'!$C$90="Integrated Leakage",'Integrated Leakage'!I67,'tables and calculations'!$S113)</f>
        <v>0.76628270431965384</v>
      </c>
      <c r="M67" s="20">
        <f>IF('DESIGN INPUTS AND CALCULATIONS'!$C$90="Integrated Leakage",'Integrated Leakage'!K67,'tables and calculations'!$AO113)</f>
        <v>0.8361778021324392</v>
      </c>
      <c r="N67" s="20"/>
      <c r="O67" s="20"/>
      <c r="P67" s="20"/>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row>
    <row r="68" spans="2:52">
      <c r="B68" s="20">
        <f t="shared" si="0"/>
        <v>0.31</v>
      </c>
      <c r="C68" s="20">
        <f t="shared" si="1"/>
        <v>4</v>
      </c>
      <c r="D68" s="20">
        <f t="shared" si="9"/>
        <v>2.2000000000000002</v>
      </c>
      <c r="E68" s="20">
        <f t="shared" si="2"/>
        <v>4.8400000000000007</v>
      </c>
      <c r="F68" s="20">
        <f t="shared" si="3"/>
        <v>1.1395415461906826</v>
      </c>
      <c r="G68" s="20">
        <f t="shared" si="4"/>
        <v>0.36145601469237842</v>
      </c>
      <c r="H68" s="20">
        <f t="shared" si="5"/>
        <v>1.2251520562293732</v>
      </c>
      <c r="I68" s="20">
        <f t="shared" si="6"/>
        <v>0.81622521458902064</v>
      </c>
      <c r="J68" s="20">
        <f t="shared" si="7"/>
        <v>1.0674931129476586</v>
      </c>
      <c r="K68" s="20">
        <f t="shared" si="8"/>
        <v>0.93677419354838698</v>
      </c>
      <c r="L68" s="20">
        <f>IF('DESIGN INPUTS AND CALCULATIONS'!$C$90="Integrated Leakage",'Integrated Leakage'!I68,'tables and calculations'!$S114)</f>
        <v>0.76054640646439042</v>
      </c>
      <c r="M68" s="20">
        <f>IF('DESIGN INPUTS AND CALCULATIONS'!$C$90="Integrated Leakage",'Integrated Leakage'!K68,'tables and calculations'!$AO114)</f>
        <v>0.83448187342660185</v>
      </c>
      <c r="N68" s="20"/>
      <c r="O68" s="20"/>
      <c r="P68" s="20"/>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row>
    <row r="69" spans="2:52">
      <c r="B69" s="20">
        <f t="shared" si="0"/>
        <v>0.31</v>
      </c>
      <c r="C69" s="20">
        <f t="shared" si="1"/>
        <v>4</v>
      </c>
      <c r="D69" s="20">
        <f t="shared" si="9"/>
        <v>2.25</v>
      </c>
      <c r="E69" s="20">
        <f t="shared" si="2"/>
        <v>5.0625</v>
      </c>
      <c r="F69" s="20">
        <f t="shared" si="3"/>
        <v>1.1436380708300642</v>
      </c>
      <c r="G69" s="20">
        <f t="shared" si="4"/>
        <v>0.3867765012955342</v>
      </c>
      <c r="H69" s="20">
        <f t="shared" si="5"/>
        <v>1.2370992571841593</v>
      </c>
      <c r="I69" s="20">
        <f t="shared" si="6"/>
        <v>0.80834257574138713</v>
      </c>
      <c r="J69" s="20">
        <f t="shared" si="7"/>
        <v>1.0694101508916325</v>
      </c>
      <c r="K69" s="20">
        <f t="shared" si="8"/>
        <v>0.93509492047203679</v>
      </c>
      <c r="L69" s="20">
        <f>IF('DESIGN INPUTS AND CALCULATIONS'!$C$90="Integrated Leakage",'Integrated Leakage'!I69,'tables and calculations'!$S115)</f>
        <v>0.75490064592784267</v>
      </c>
      <c r="M69" s="20">
        <f>IF('DESIGN INPUTS AND CALCULATIONS'!$C$90="Integrated Leakage",'Integrated Leakage'!K69,'tables and calculations'!$AO115)</f>
        <v>0.83290394247860278</v>
      </c>
      <c r="N69" s="20"/>
      <c r="O69" s="20"/>
      <c r="P69" s="20"/>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c r="AX69" s="20"/>
      <c r="AY69" s="20"/>
      <c r="AZ69" s="20"/>
    </row>
    <row r="70" spans="2:52">
      <c r="B70" s="20">
        <f t="shared" si="0"/>
        <v>0.31</v>
      </c>
      <c r="C70" s="20">
        <f t="shared" si="1"/>
        <v>4</v>
      </c>
      <c r="D70" s="20">
        <f t="shared" si="9"/>
        <v>2.2999999999999998</v>
      </c>
      <c r="E70" s="20">
        <f t="shared" si="2"/>
        <v>5.2899999999999991</v>
      </c>
      <c r="F70" s="20">
        <f t="shared" si="3"/>
        <v>1.1474769998360179</v>
      </c>
      <c r="G70" s="20">
        <f t="shared" si="4"/>
        <v>0.41275969334173473</v>
      </c>
      <c r="H70" s="20">
        <f t="shared" si="5"/>
        <v>1.249094349189745</v>
      </c>
      <c r="I70" s="20">
        <f t="shared" si="6"/>
        <v>0.80058003676717771</v>
      </c>
      <c r="J70" s="20">
        <f t="shared" si="7"/>
        <v>1.0712035286704473</v>
      </c>
      <c r="K70" s="20">
        <f t="shared" si="8"/>
        <v>0.93352941176470594</v>
      </c>
      <c r="L70" s="20">
        <f>IF('DESIGN INPUTS AND CALCULATIONS'!$C$90="Integrated Leakage",'Integrated Leakage'!I70,'tables and calculations'!$S116)</f>
        <v>0.74933778826136632</v>
      </c>
      <c r="M70" s="20">
        <f>IF('DESIGN INPUTS AND CALCULATIONS'!$C$90="Integrated Leakage",'Integrated Leakage'!K70,'tables and calculations'!$AO116)</f>
        <v>0.8314331848789861</v>
      </c>
      <c r="N70" s="20"/>
      <c r="O70" s="20"/>
      <c r="P70" s="20"/>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2:52">
      <c r="B71" s="20">
        <f t="shared" si="0"/>
        <v>0.31</v>
      </c>
      <c r="C71" s="20">
        <f t="shared" si="1"/>
        <v>4</v>
      </c>
      <c r="D71" s="20">
        <f t="shared" si="9"/>
        <v>2.3499999999999996</v>
      </c>
      <c r="E71" s="20">
        <f t="shared" si="2"/>
        <v>5.5224999999999982</v>
      </c>
      <c r="F71" s="20">
        <f t="shared" si="3"/>
        <v>1.1510793430964033</v>
      </c>
      <c r="G71" s="20">
        <f t="shared" si="4"/>
        <v>0.43939973970122209</v>
      </c>
      <c r="H71" s="20">
        <f t="shared" si="5"/>
        <v>1.2611419756703151</v>
      </c>
      <c r="I71" s="20">
        <f t="shared" si="6"/>
        <v>0.79293213554999287</v>
      </c>
      <c r="J71" s="20">
        <f t="shared" si="7"/>
        <v>1.072883657763694</v>
      </c>
      <c r="K71" s="20">
        <f t="shared" si="8"/>
        <v>0.93206751054852321</v>
      </c>
      <c r="L71" s="20">
        <f>IF('DESIGN INPUTS AND CALCULATIONS'!$C$90="Integrated Leakage",'Integrated Leakage'!I71,'tables and calculations'!$S117)</f>
        <v>0.7438512730805682</v>
      </c>
      <c r="M71" s="20">
        <f>IF('DESIGN INPUTS AND CALCULATIONS'!$C$90="Integrated Leakage",'Integrated Leakage'!K71,'tables and calculations'!$AO117)</f>
        <v>0.83006000247084855</v>
      </c>
      <c r="N71" s="20"/>
      <c r="O71" s="20"/>
      <c r="P71" s="20"/>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2:52">
      <c r="B72" s="20">
        <f t="shared" si="0"/>
        <v>0.31</v>
      </c>
      <c r="C72" s="20">
        <f t="shared" si="1"/>
        <v>4</v>
      </c>
      <c r="D72" s="20">
        <f t="shared" si="9"/>
        <v>2.3999999999999995</v>
      </c>
      <c r="E72" s="20">
        <f t="shared" si="2"/>
        <v>5.7599999999999971</v>
      </c>
      <c r="F72" s="20">
        <f t="shared" si="3"/>
        <v>1.1544640263012498</v>
      </c>
      <c r="G72" s="20">
        <f t="shared" si="4"/>
        <v>0.46669139231824391</v>
      </c>
      <c r="H72" s="20">
        <f t="shared" si="5"/>
        <v>1.2732460165339194</v>
      </c>
      <c r="I72" s="20">
        <f t="shared" si="6"/>
        <v>0.7853941712868967</v>
      </c>
      <c r="J72" s="20">
        <f t="shared" si="7"/>
        <v>1.0744598765432098</v>
      </c>
      <c r="K72" s="20">
        <f t="shared" si="8"/>
        <v>0.93070017953321371</v>
      </c>
      <c r="L72" s="20">
        <f>IF('DESIGN INPUTS AND CALCULATIONS'!$C$90="Integrated Leakage",'Integrated Leakage'!I72,'tables and calculations'!$S118)</f>
        <v>0.73843546019742967</v>
      </c>
      <c r="M72" s="20">
        <f>IF('DESIGN INPUTS AND CALCULATIONS'!$C$90="Integrated Leakage",'Integrated Leakage'!K72,'tables and calculations'!$AO118)</f>
        <v>0.82877585878969895</v>
      </c>
      <c r="N72" s="20"/>
      <c r="O72" s="20"/>
      <c r="P72" s="20"/>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2:52">
      <c r="B73" s="20">
        <f t="shared" si="0"/>
        <v>0.31</v>
      </c>
      <c r="C73" s="20">
        <f t="shared" si="1"/>
        <v>4</v>
      </c>
      <c r="D73" s="20">
        <f t="shared" si="9"/>
        <v>2.4499999999999993</v>
      </c>
      <c r="E73" s="20">
        <f t="shared" si="2"/>
        <v>6.0024999999999968</v>
      </c>
      <c r="F73" s="20">
        <f t="shared" si="3"/>
        <v>1.1576481323659069</v>
      </c>
      <c r="G73" s="20">
        <f t="shared" si="4"/>
        <v>0.49462993312971415</v>
      </c>
      <c r="H73" s="20">
        <f t="shared" si="5"/>
        <v>1.2854096878021501</v>
      </c>
      <c r="I73" s="20">
        <f t="shared" si="6"/>
        <v>0.77796208437626124</v>
      </c>
      <c r="J73" s="20">
        <f t="shared" si="7"/>
        <v>1.0759405803137583</v>
      </c>
      <c r="K73" s="20">
        <f t="shared" si="8"/>
        <v>0.92941935483870952</v>
      </c>
      <c r="L73" s="20">
        <f>IF('DESIGN INPUTS AND CALCULATIONS'!$C$90="Integrated Leakage",'Integrated Leakage'!I73,'tables and calculations'!$S119)</f>
        <v>0.73308549926752131</v>
      </c>
      <c r="M73" s="20">
        <f>IF('DESIGN INPUTS AND CALCULATIONS'!$C$90="Integrated Leakage",'Integrated Leakage'!K73,'tables and calculations'!$AO119)</f>
        <v>0.8275731399175531</v>
      </c>
      <c r="N73" s="20"/>
      <c r="O73" s="20"/>
      <c r="P73" s="20"/>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2:52">
      <c r="B74" s="20">
        <f t="shared" si="0"/>
        <v>0.31</v>
      </c>
      <c r="C74" s="20">
        <f t="shared" si="1"/>
        <v>4</v>
      </c>
      <c r="D74" s="20">
        <f t="shared" si="9"/>
        <v>2.4999999999999991</v>
      </c>
      <c r="E74" s="20">
        <f t="shared" si="2"/>
        <v>6.2499999999999956</v>
      </c>
      <c r="F74" s="20">
        <f t="shared" si="3"/>
        <v>1.1606471111111114</v>
      </c>
      <c r="G74" s="20">
        <f t="shared" si="4"/>
        <v>0.52321111111111052</v>
      </c>
      <c r="H74" s="20">
        <f t="shared" si="5"/>
        <v>1.2976356276791348</v>
      </c>
      <c r="I74" s="20">
        <f t="shared" si="6"/>
        <v>0.77063235523868423</v>
      </c>
      <c r="J74" s="20">
        <f t="shared" si="7"/>
        <v>1.0773333333333335</v>
      </c>
      <c r="K74" s="20">
        <f t="shared" si="8"/>
        <v>0.92821782178217804</v>
      </c>
      <c r="L74" s="20">
        <f>IF('DESIGN INPUTS AND CALCULATIONS'!$C$90="Integrated Leakage",'Integrated Leakage'!I74,'tables and calculations'!$S120)</f>
        <v>0.72779721897247462</v>
      </c>
      <c r="M74" s="20">
        <f>IF('DESIGN INPUTS AND CALCULATIONS'!$C$90="Integrated Leakage",'Integrated Leakage'!K74,'tables and calculations'!$AO120)</f>
        <v>0.82644503632953048</v>
      </c>
      <c r="N74" s="20"/>
      <c r="O74" s="20"/>
      <c r="P74" s="20"/>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2:52">
      <c r="B75" s="20">
        <f t="shared" si="0"/>
        <v>0.31</v>
      </c>
      <c r="C75" s="20">
        <f t="shared" si="1"/>
        <v>4</v>
      </c>
      <c r="D75" s="20">
        <f t="shared" si="9"/>
        <v>2.5499999999999989</v>
      </c>
      <c r="E75" s="20">
        <f t="shared" si="2"/>
        <v>6.5024999999999942</v>
      </c>
      <c r="F75" s="20">
        <f t="shared" si="3"/>
        <v>1.1634749618390705</v>
      </c>
      <c r="G75" s="20">
        <f t="shared" si="4"/>
        <v>0.55243108787693163</v>
      </c>
      <c r="H75" s="20">
        <f t="shared" si="5"/>
        <v>1.3099259710823365</v>
      </c>
      <c r="I75" s="20">
        <f t="shared" si="6"/>
        <v>0.76340191894488674</v>
      </c>
      <c r="J75" s="20">
        <f t="shared" si="7"/>
        <v>1.0786449656115169</v>
      </c>
      <c r="K75" s="20">
        <f t="shared" si="8"/>
        <v>0.92708910891089114</v>
      </c>
      <c r="L75" s="20">
        <f>IF('DESIGN INPUTS AND CALCULATIONS'!$C$90="Integrated Leakage",'Integrated Leakage'!I75,'tables and calculations'!$S121)</f>
        <v>0.72256703250588539</v>
      </c>
      <c r="M75" s="20">
        <f>IF('DESIGN INPUTS AND CALCULATIONS'!$C$90="Integrated Leakage",'Integrated Leakage'!K75,'tables and calculations'!$AO121)</f>
        <v>0.82538544216393872</v>
      </c>
      <c r="N75" s="20"/>
      <c r="O75" s="20"/>
      <c r="P75" s="20"/>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2:52">
      <c r="B76" s="20">
        <f t="shared" si="0"/>
        <v>0.31</v>
      </c>
      <c r="C76" s="20">
        <f t="shared" si="1"/>
        <v>4</v>
      </c>
      <c r="D76" s="20">
        <f t="shared" si="9"/>
        <v>2.5999999999999988</v>
      </c>
      <c r="E76" s="20">
        <f t="shared" si="2"/>
        <v>6.7599999999999936</v>
      </c>
      <c r="F76" s="20">
        <f t="shared" si="3"/>
        <v>1.1661443927033368</v>
      </c>
      <c r="G76" s="20">
        <f t="shared" si="4"/>
        <v>0.58228639053254361</v>
      </c>
      <c r="H76" s="20">
        <f t="shared" si="5"/>
        <v>1.3222824143260321</v>
      </c>
      <c r="I76" s="20">
        <f t="shared" si="6"/>
        <v>0.75626809308335274</v>
      </c>
      <c r="J76" s="20">
        <f t="shared" si="7"/>
        <v>1.0798816568047338</v>
      </c>
      <c r="K76" s="20">
        <f t="shared" si="8"/>
        <v>0.92602739726027394</v>
      </c>
      <c r="L76" s="20">
        <f>IF('DESIGN INPUTS AND CALCULATIONS'!$C$90="Integrated Leakage",'Integrated Leakage'!I76,'tables and calculations'!$S122)</f>
        <v>0.71739185672456796</v>
      </c>
      <c r="M76" s="20">
        <f>IF('DESIGN INPUTS AND CALCULATIONS'!$C$90="Integrated Leakage",'Integrated Leakage'!K76,'tables and calculations'!$AO122)</f>
        <v>0.82438886901950947</v>
      </c>
      <c r="N76" s="20"/>
      <c r="O76" s="20"/>
      <c r="P76" s="20"/>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20"/>
    </row>
    <row r="77" spans="2:52">
      <c r="B77" s="20">
        <f t="shared" si="0"/>
        <v>0.31</v>
      </c>
      <c r="C77" s="20">
        <f t="shared" si="1"/>
        <v>4</v>
      </c>
      <c r="D77" s="20">
        <f t="shared" si="9"/>
        <v>2.6499999999999986</v>
      </c>
      <c r="E77" s="20">
        <f t="shared" si="2"/>
        <v>7.0224999999999929</v>
      </c>
      <c r="F77" s="20">
        <f t="shared" si="3"/>
        <v>1.1686669601567312</v>
      </c>
      <c r="G77" s="20">
        <f t="shared" si="4"/>
        <v>0.61277387069340516</v>
      </c>
      <c r="H77" s="20">
        <f t="shared" si="5"/>
        <v>1.3347062713758922</v>
      </c>
      <c r="I77" s="20">
        <f t="shared" si="6"/>
        <v>0.74922851675008795</v>
      </c>
      <c r="J77" s="20">
        <f t="shared" si="7"/>
        <v>1.0810490091372968</v>
      </c>
      <c r="K77" s="20">
        <f t="shared" si="8"/>
        <v>0.92502744237102086</v>
      </c>
      <c r="L77" s="20">
        <f>IF('DESIGN INPUTS AND CALCULATIONS'!$C$90="Integrated Leakage",'Integrated Leakage'!I77,'tables and calculations'!$S123)</f>
        <v>0.71226904280105263</v>
      </c>
      <c r="M77" s="20">
        <f>IF('DESIGN INPUTS AND CALCULATIONS'!$C$90="Integrated Leakage",'Integrated Leakage'!K77,'tables and calculations'!$AO123)</f>
        <v>0.82345037191748494</v>
      </c>
      <c r="N77" s="20"/>
      <c r="O77" s="20"/>
      <c r="P77" s="20"/>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20"/>
    </row>
    <row r="78" spans="2:52">
      <c r="B78" s="20">
        <f t="shared" si="0"/>
        <v>0.31</v>
      </c>
      <c r="C78" s="20">
        <f t="shared" si="1"/>
        <v>4</v>
      </c>
      <c r="D78" s="20">
        <f t="shared" si="9"/>
        <v>2.6999999999999984</v>
      </c>
      <c r="E78" s="20">
        <f t="shared" si="2"/>
        <v>7.2899999999999912</v>
      </c>
      <c r="F78" s="20">
        <f t="shared" si="3"/>
        <v>1.1710531912523605</v>
      </c>
      <c r="G78" s="20">
        <f t="shared" si="4"/>
        <v>0.64389066876661638</v>
      </c>
      <c r="H78" s="20">
        <f t="shared" si="5"/>
        <v>1.347198522868466</v>
      </c>
      <c r="I78" s="20">
        <f t="shared" si="6"/>
        <v>0.7422810989064863</v>
      </c>
      <c r="J78" s="20">
        <f t="shared" si="7"/>
        <v>1.0821521109586953</v>
      </c>
      <c r="K78" s="20">
        <f t="shared" si="8"/>
        <v>0.92408450704225353</v>
      </c>
      <c r="L78" s="20">
        <f>IF('DESIGN INPUTS AND CALCULATIONS'!$C$90="Integrated Leakage",'Integrated Leakage'!I78,'tables and calculations'!$S124)</f>
        <v>0.70719631659354742</v>
      </c>
      <c r="M78" s="20">
        <f>IF('DESIGN INPUTS AND CALCULATIONS'!$C$90="Integrated Leakage",'Integrated Leakage'!K78,'tables and calculations'!$AO124)</f>
        <v>0.82256548549237363</v>
      </c>
      <c r="N78" s="20"/>
      <c r="O78" s="20"/>
      <c r="P78" s="20"/>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20"/>
    </row>
    <row r="79" spans="2:52">
      <c r="B79" s="20">
        <f t="shared" si="0"/>
        <v>0.31</v>
      </c>
      <c r="C79" s="20">
        <f t="shared" si="1"/>
        <v>4</v>
      </c>
      <c r="D79" s="20">
        <f t="shared" si="9"/>
        <v>2.7499999999999982</v>
      </c>
      <c r="E79" s="20">
        <f t="shared" si="2"/>
        <v>7.5624999999999902</v>
      </c>
      <c r="F79" s="20">
        <f t="shared" si="3"/>
        <v>1.1733126911489045</v>
      </c>
      <c r="G79" s="20">
        <f t="shared" si="4"/>
        <v>0.67563418273645448</v>
      </c>
      <c r="H79" s="20">
        <f t="shared" si="5"/>
        <v>1.359759858903534</v>
      </c>
      <c r="I79" s="20">
        <f t="shared" si="6"/>
        <v>0.73542397464679343</v>
      </c>
      <c r="J79" s="20">
        <f t="shared" si="7"/>
        <v>1.0831955922865013</v>
      </c>
      <c r="K79" s="20">
        <f t="shared" si="8"/>
        <v>0.92319430315361151</v>
      </c>
      <c r="L79" s="20">
        <f>IF('DESIGN INPUTS AND CALCULATIONS'!$C$90="Integrated Leakage",'Integrated Leakage'!I79,'tables and calculations'!$S125)</f>
        <v>0.70217172725635446</v>
      </c>
      <c r="M79" s="20">
        <f>IF('DESIGN INPUTS AND CALCULATIONS'!$C$90="Integrated Leakage",'Integrated Leakage'!K79,'tables and calculations'!$AO125)</f>
        <v>0.82173016881720129</v>
      </c>
      <c r="N79" s="20"/>
      <c r="O79" s="20"/>
      <c r="P79" s="20"/>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2:52">
      <c r="B80" s="20">
        <f t="shared" si="0"/>
        <v>0.31</v>
      </c>
      <c r="C80" s="20">
        <f t="shared" si="1"/>
        <v>4</v>
      </c>
      <c r="D80" s="20">
        <f t="shared" si="9"/>
        <v>2.799999999999998</v>
      </c>
      <c r="E80" s="20">
        <f t="shared" si="2"/>
        <v>7.8399999999999892</v>
      </c>
      <c r="F80" s="20">
        <f t="shared" si="3"/>
        <v>1.1754542378175759</v>
      </c>
      <c r="G80" s="20">
        <f t="shared" si="4"/>
        <v>0.70800204081632534</v>
      </c>
      <c r="H80" s="20">
        <f t="shared" si="5"/>
        <v>1.3723907164630271</v>
      </c>
      <c r="I80" s="20">
        <f t="shared" si="6"/>
        <v>0.72865546815795623</v>
      </c>
      <c r="J80" s="20">
        <f t="shared" si="7"/>
        <v>1.0841836734693877</v>
      </c>
      <c r="K80" s="20">
        <f t="shared" si="8"/>
        <v>0.9223529411764706</v>
      </c>
      <c r="L80" s="20">
        <f>IF('DESIGN INPUTS AND CALCULATIONS'!$C$90="Integrated Leakage",'Integrated Leakage'!I80,'tables and calculations'!$S126)</f>
        <v>0.69719360286245247</v>
      </c>
      <c r="M80" s="20">
        <f>IF('DESIGN INPUTS AND CALCULATIONS'!$C$90="Integrated Leakage",'Integrated Leakage'!K80,'tables and calculations'!$AO126)</f>
        <v>0.82094075754485119</v>
      </c>
      <c r="N80" s="20"/>
      <c r="O80" s="20"/>
      <c r="P80" s="20"/>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2:52">
      <c r="B81" s="20">
        <f t="shared" si="0"/>
        <v>0.31</v>
      </c>
      <c r="C81" s="20">
        <f t="shared" si="1"/>
        <v>4</v>
      </c>
      <c r="D81" s="20">
        <f t="shared" si="9"/>
        <v>2.8499999999999979</v>
      </c>
      <c r="E81" s="20">
        <f t="shared" si="2"/>
        <v>8.1224999999999881</v>
      </c>
      <c r="F81" s="20">
        <f t="shared" si="3"/>
        <v>1.1774858656520251</v>
      </c>
      <c r="G81" s="20">
        <f t="shared" si="4"/>
        <v>0.74099207742933104</v>
      </c>
      <c r="H81" s="20">
        <f t="shared" si="5"/>
        <v>1.3850913121817479</v>
      </c>
      <c r="I81" s="20">
        <f t="shared" si="6"/>
        <v>0.72197406135255782</v>
      </c>
      <c r="J81" s="20">
        <f t="shared" si="7"/>
        <v>1.0851202079272255</v>
      </c>
      <c r="K81" s="20">
        <f t="shared" si="8"/>
        <v>0.92155688622754484</v>
      </c>
      <c r="L81" s="20">
        <f>IF('DESIGN INPUTS AND CALCULATIONS'!$C$90="Integrated Leakage",'Integrated Leakage'!I81,'tables and calculations'!$S127)</f>
        <v>0.6922605120124522</v>
      </c>
      <c r="M81" s="20">
        <f>IF('DESIGN INPUTS AND CALCULATIONS'!$C$90="Integrated Leakage",'Integrated Leakage'!K81,'tables and calculations'!$AO127)</f>
        <v>0.82019392227061028</v>
      </c>
      <c r="N81" s="20"/>
      <c r="O81" s="20"/>
      <c r="P81" s="20"/>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2:52">
      <c r="B82" s="20">
        <f t="shared" si="0"/>
        <v>0.31</v>
      </c>
      <c r="C82" s="20">
        <f t="shared" si="1"/>
        <v>4</v>
      </c>
      <c r="D82" s="20">
        <f t="shared" si="9"/>
        <v>2.8999999999999977</v>
      </c>
      <c r="E82" s="20">
        <f t="shared" si="2"/>
        <v>8.4099999999999859</v>
      </c>
      <c r="F82" s="20">
        <f t="shared" si="3"/>
        <v>1.1794149394339422</v>
      </c>
      <c r="G82" s="20">
        <f t="shared" si="4"/>
        <v>0.77460231206235819</v>
      </c>
      <c r="H82" s="20">
        <f t="shared" si="5"/>
        <v>1.3978616710877727</v>
      </c>
      <c r="I82" s="20">
        <f t="shared" si="6"/>
        <v>0.71537836731858517</v>
      </c>
      <c r="J82" s="20">
        <f t="shared" si="7"/>
        <v>1.0860087197780421</v>
      </c>
      <c r="K82" s="20">
        <f t="shared" si="8"/>
        <v>0.92080291970802908</v>
      </c>
      <c r="L82" s="20">
        <f>IF('DESIGN INPUTS AND CALCULATIONS'!$C$90="Integrated Leakage",'Integrated Leakage'!I82,'tables and calculations'!$S128)</f>
        <v>0.68737123056987204</v>
      </c>
      <c r="M82" s="20">
        <f>IF('DESIGN INPUTS AND CALCULATIONS'!$C$90="Integrated Leakage",'Integrated Leakage'!K82,'tables and calculations'!$AO128)</f>
        <v>0.81948663220302453</v>
      </c>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2:52">
      <c r="B83" s="20">
        <f t="shared" si="0"/>
        <v>0.31</v>
      </c>
      <c r="C83" s="20">
        <f t="shared" si="1"/>
        <v>4</v>
      </c>
      <c r="D83" s="20">
        <f t="shared" si="9"/>
        <v>2.9499999999999975</v>
      </c>
      <c r="E83" s="20">
        <f t="shared" si="2"/>
        <v>8.7024999999999846</v>
      </c>
      <c r="F83" s="20">
        <f t="shared" si="3"/>
        <v>1.1812482198979721</v>
      </c>
      <c r="G83" s="20">
        <f t="shared" si="4"/>
        <v>0.80883093060742262</v>
      </c>
      <c r="H83" s="20">
        <f t="shared" si="5"/>
        <v>1.4107016518404574</v>
      </c>
      <c r="I83" s="20">
        <f t="shared" si="6"/>
        <v>0.70886710786462914</v>
      </c>
      <c r="J83" s="20">
        <f t="shared" si="7"/>
        <v>1.086852437039165</v>
      </c>
      <c r="K83" s="20">
        <f t="shared" si="8"/>
        <v>0.92008810572687227</v>
      </c>
      <c r="L83" s="20">
        <f>IF('DESIGN INPUTS AND CALCULATIONS'!$C$90="Integrated Leakage",'Integrated Leakage'!I83,'tables and calculations'!$S129)</f>
        <v>0.68252471279880245</v>
      </c>
      <c r="M83" s="20">
        <f>IF('DESIGN INPUTS AND CALCULATIONS'!$C$90="Integrated Leakage",'Integrated Leakage'!K83,'tables and calculations'!$AO129)</f>
        <v>0.81881612337893639</v>
      </c>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2:52">
      <c r="B84" s="20">
        <f t="shared" si="0"/>
        <v>0.31</v>
      </c>
      <c r="C84" s="20">
        <f t="shared" si="1"/>
        <v>4</v>
      </c>
      <c r="D84" s="20">
        <f t="shared" si="9"/>
        <v>2.9999999999999973</v>
      </c>
      <c r="E84" s="20">
        <f t="shared" si="2"/>
        <v>8.999999999999984</v>
      </c>
      <c r="F84" s="20">
        <f t="shared" si="3"/>
        <v>1.1829919219631155</v>
      </c>
      <c r="G84" s="20">
        <f t="shared" si="4"/>
        <v>0.84367626886145219</v>
      </c>
      <c r="H84" s="20">
        <f t="shared" si="5"/>
        <v>1.4236109689183234</v>
      </c>
      <c r="I84" s="20">
        <f t="shared" si="6"/>
        <v>0.7024390945510991</v>
      </c>
      <c r="J84" s="20">
        <f t="shared" si="7"/>
        <v>1.0876543209876544</v>
      </c>
      <c r="K84" s="20">
        <f t="shared" si="8"/>
        <v>0.91940976163450616</v>
      </c>
      <c r="L84" s="20">
        <f>IF('DESIGN INPUTS AND CALCULATIONS'!$C$90="Integrated Leakage",'Integrated Leakage'!I84,'tables and calculations'!$S130)</f>
        <v>0.67772006629242965</v>
      </c>
      <c r="M84" s="20">
        <f>IF('DESIGN INPUTS AND CALCULATIONS'!$C$90="Integrated Leakage",'Integrated Leakage'!K84,'tables and calculations'!$AO130)</f>
        <v>0.81817987078080712</v>
      </c>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2:52">
      <c r="B85" s="20">
        <f t="shared" si="0"/>
        <v>0.31</v>
      </c>
      <c r="C85" s="20">
        <f t="shared" si="1"/>
        <v>4</v>
      </c>
      <c r="D85" s="20">
        <f t="shared" si="9"/>
        <v>3.0499999999999972</v>
      </c>
      <c r="E85" s="20">
        <f t="shared" si="2"/>
        <v>9.3024999999999824</v>
      </c>
      <c r="F85" s="20">
        <f t="shared" si="3"/>
        <v>1.184651766548525</v>
      </c>
      <c r="G85" s="20">
        <f t="shared" si="4"/>
        <v>0.87913679790378729</v>
      </c>
      <c r="H85" s="20">
        <f t="shared" si="5"/>
        <v>1.4365892121453203</v>
      </c>
      <c r="I85" s="20">
        <f t="shared" si="6"/>
        <v>0.69609321269136992</v>
      </c>
      <c r="J85" s="20">
        <f t="shared" si="7"/>
        <v>1.0884170921795215</v>
      </c>
      <c r="K85" s="20">
        <f t="shared" si="8"/>
        <v>0.91876543209876549</v>
      </c>
      <c r="L85" s="20">
        <f>IF('DESIGN INPUTS AND CALCULATIONS'!$C$90="Integrated Leakage",'Integrated Leakage'!I85,'tables and calculations'!$S131)</f>
        <v>0.67295653017398427</v>
      </c>
      <c r="M85" s="20">
        <f>IF('DESIGN INPUTS AND CALCULATIONS'!$C$90="Integrated Leakage",'Integrated Leakage'!K85,'tables and calculations'!$AO131)</f>
        <v>0.81757556381520891</v>
      </c>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2:52">
      <c r="B86" s="20">
        <f t="shared" si="0"/>
        <v>0.31</v>
      </c>
      <c r="C86" s="20">
        <f t="shared" si="1"/>
        <v>4</v>
      </c>
      <c r="D86" s="20">
        <f t="shared" si="9"/>
        <v>3.099999999999997</v>
      </c>
      <c r="E86" s="20">
        <f t="shared" si="2"/>
        <v>9.6099999999999817</v>
      </c>
      <c r="F86" s="20">
        <f t="shared" si="3"/>
        <v>1.1862330267650778</v>
      </c>
      <c r="G86" s="20">
        <f t="shared" si="4"/>
        <v>0.91521111111110898</v>
      </c>
      <c r="H86" s="20">
        <f t="shared" si="5"/>
        <v>1.4496358638900277</v>
      </c>
      <c r="I86" s="20">
        <f t="shared" si="6"/>
        <v>0.68982840788482447</v>
      </c>
      <c r="J86" s="20">
        <f t="shared" si="7"/>
        <v>1.0891432535553245</v>
      </c>
      <c r="K86" s="20">
        <f t="shared" si="8"/>
        <v>0.91815286624203807</v>
      </c>
      <c r="L86" s="20">
        <f>IF('DESIGN INPUTS AND CALCULATIONS'!$C$90="Integrated Leakage",'Integrated Leakage'!I86,'tables and calculations'!$S132)</f>
        <v>0.66823345612913243</v>
      </c>
      <c r="M86" s="20">
        <f>IF('DESIGN INPUTS AND CALCULATIONS'!$C$90="Integrated Leakage",'Integrated Leakage'!K86,'tables and calculations'!$AO132)</f>
        <v>0.8170010846947342</v>
      </c>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2:52">
      <c r="B87" s="20">
        <f t="shared" si="0"/>
        <v>0.31</v>
      </c>
      <c r="C87" s="20">
        <f t="shared" si="1"/>
        <v>4</v>
      </c>
      <c r="D87" s="20">
        <f t="shared" si="9"/>
        <v>3.1499999999999968</v>
      </c>
      <c r="E87" s="20">
        <f t="shared" si="2"/>
        <v>9.9224999999999799</v>
      </c>
      <c r="F87" s="20">
        <f t="shared" si="3"/>
        <v>1.1877405691664908</v>
      </c>
      <c r="G87" s="20">
        <f t="shared" si="4"/>
        <v>0.9518979126035394</v>
      </c>
      <c r="H87" s="20">
        <f t="shared" si="5"/>
        <v>1.4627503142266045</v>
      </c>
      <c r="I87" s="20">
        <f t="shared" si="6"/>
        <v>0.68364367470925957</v>
      </c>
      <c r="J87" s="20">
        <f t="shared" si="7"/>
        <v>1.0898351109991322</v>
      </c>
      <c r="K87" s="20">
        <f t="shared" si="8"/>
        <v>0.91756999743128687</v>
      </c>
      <c r="L87" s="20">
        <f>IF('DESIGN INPUTS AND CALCULATIONS'!$C$90="Integrated Leakage",'Integrated Leakage'!I87,'tables and calculations'!$S133)</f>
        <v>0.66355029189349468</v>
      </c>
      <c r="M87" s="20">
        <f>IF('DESIGN INPUTS AND CALCULATIONS'!$C$90="Integrated Leakage",'Integrated Leakage'!K87,'tables and calculations'!$AO133)</f>
        <v>0.81645448933491693</v>
      </c>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2:52">
      <c r="B88" s="20">
        <f t="shared" si="0"/>
        <v>0.31</v>
      </c>
      <c r="C88" s="20">
        <f t="shared" si="1"/>
        <v>4</v>
      </c>
      <c r="D88" s="20">
        <f t="shared" si="9"/>
        <v>3.1999999999999966</v>
      </c>
      <c r="E88" s="20">
        <f t="shared" si="2"/>
        <v>10.239999999999979</v>
      </c>
      <c r="F88" s="20">
        <f t="shared" si="3"/>
        <v>1.189178890652127</v>
      </c>
      <c r="G88" s="20">
        <f t="shared" si="4"/>
        <v>0.98919600694444187</v>
      </c>
      <c r="H88" s="20">
        <f t="shared" si="5"/>
        <v>1.4759318743074048</v>
      </c>
      <c r="I88" s="20">
        <f t="shared" si="6"/>
        <v>0.67753804725523636</v>
      </c>
      <c r="J88" s="20">
        <f t="shared" si="7"/>
        <v>1.0904947916666667</v>
      </c>
      <c r="K88" s="20">
        <f t="shared" si="8"/>
        <v>0.91701492537313423</v>
      </c>
      <c r="L88" s="20">
        <f>IF('DESIGN INPUTS AND CALCULATIONS'!$C$90="Integrated Leakage",'Integrated Leakage'!I88,'tables and calculations'!$S134)</f>
        <v>0.65890656687320437</v>
      </c>
      <c r="M88" s="20">
        <f>IF('DESIGN INPUTS AND CALCULATIONS'!$C$90="Integrated Leakage",'Integrated Leakage'!K88,'tables and calculations'!$AO134)</f>
        <v>0.81593399043549963</v>
      </c>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2:52">
      <c r="B89" s="20">
        <f t="shared" si="0"/>
        <v>0.31</v>
      </c>
      <c r="C89" s="20">
        <f t="shared" si="1"/>
        <v>4</v>
      </c>
      <c r="D89" s="20">
        <f t="shared" si="9"/>
        <v>3.2499999999999964</v>
      </c>
      <c r="E89" s="20">
        <f t="shared" ref="E89:E95" si="10">D89^2</f>
        <v>10.562499999999977</v>
      </c>
      <c r="F89" s="20">
        <f t="shared" ref="F89:F95" si="11">($C$18*(1-(1-($C$17^2))/(E89)))^2</f>
        <v>1.1905521515353101</v>
      </c>
      <c r="G89" s="20">
        <f t="shared" ref="G89:G95" si="12">((B89/$C$17)*(D89-(1/D89)))^2</f>
        <v>1.0271042899408256</v>
      </c>
      <c r="H89" s="20">
        <f t="shared" ref="H89:H95" si="13">SQRT(F89+G89)</f>
        <v>1.4891797881639863</v>
      </c>
      <c r="I89" s="20">
        <f t="shared" ref="I89:I95" si="14">1/(H89)</f>
        <v>0.67151059123150103</v>
      </c>
      <c r="J89" s="20">
        <f t="shared" ref="J89:J95" si="15">SQRT(F89)</f>
        <v>1.0911242603550295</v>
      </c>
      <c r="K89" s="20">
        <f t="shared" ref="K89:K95" si="16">1/J89</f>
        <v>0.91648590021691978</v>
      </c>
      <c r="L89" s="20">
        <f>IF('DESIGN INPUTS AND CALCULATIONS'!$C$90="Integrated Leakage",'Integrated Leakage'!I89,'tables and calculations'!$S135)</f>
        <v>0.65430187962199682</v>
      </c>
      <c r="M89" s="20">
        <f>IF('DESIGN INPUTS AND CALCULATIONS'!$C$90="Integrated Leakage",'Integrated Leakage'!K89,'tables and calculations'!$AO135)</f>
        <v>0.81543794246375945</v>
      </c>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row>
    <row r="90" spans="2:52">
      <c r="B90" s="20">
        <f t="shared" si="0"/>
        <v>0.31</v>
      </c>
      <c r="C90" s="20">
        <f t="shared" si="1"/>
        <v>4</v>
      </c>
      <c r="D90" s="20">
        <f t="shared" ref="D90:D95" si="17">D89+0.05</f>
        <v>3.2999999999999963</v>
      </c>
      <c r="E90" s="20">
        <f t="shared" si="10"/>
        <v>10.889999999999976</v>
      </c>
      <c r="F90" s="20">
        <f t="shared" si="11"/>
        <v>1.1918642052240049</v>
      </c>
      <c r="G90" s="20">
        <f t="shared" si="12"/>
        <v>1.0656217404119732</v>
      </c>
      <c r="H90" s="20">
        <f t="shared" si="13"/>
        <v>1.5024932431248994</v>
      </c>
      <c r="I90" s="20">
        <f t="shared" si="14"/>
        <v>0.6655603974099682</v>
      </c>
      <c r="J90" s="20">
        <f t="shared" si="15"/>
        <v>1.0917253341495767</v>
      </c>
      <c r="K90" s="20">
        <f t="shared" si="16"/>
        <v>0.91598130841121483</v>
      </c>
      <c r="L90" s="20">
        <f>IF('DESIGN INPUTS AND CALCULATIONS'!$C$90="Integrated Leakage",'Integrated Leakage'!I90,'tables and calculations'!$S136)</f>
        <v>0.64973588693682516</v>
      </c>
      <c r="M90" s="20">
        <f>IF('DESIGN INPUTS AND CALCULATIONS'!$C$90="Integrated Leakage",'Integrated Leakage'!K90,'tables and calculations'!$AO136)</f>
        <v>0.8149648282981633</v>
      </c>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row>
    <row r="91" spans="2:52">
      <c r="B91" s="20">
        <f t="shared" si="0"/>
        <v>0.31</v>
      </c>
      <c r="C91" s="20">
        <f t="shared" si="1"/>
        <v>4</v>
      </c>
      <c r="D91" s="20">
        <f t="shared" si="17"/>
        <v>3.3499999999999961</v>
      </c>
      <c r="E91" s="20">
        <f t="shared" si="10"/>
        <v>11.222499999999973</v>
      </c>
      <c r="F91" s="20">
        <f t="shared" si="11"/>
        <v>1.1931186249031891</v>
      </c>
      <c r="G91" s="20">
        <f t="shared" si="12"/>
        <v>1.1047474128115611</v>
      </c>
      <c r="H91" s="20">
        <f t="shared" si="13"/>
        <v>1.5158713790143115</v>
      </c>
      <c r="I91" s="20">
        <f t="shared" si="14"/>
        <v>0.65968657621218862</v>
      </c>
      <c r="J91" s="20">
        <f t="shared" si="15"/>
        <v>1.0922996955520903</v>
      </c>
      <c r="K91" s="20">
        <f t="shared" si="16"/>
        <v>0.91549966009517336</v>
      </c>
      <c r="L91" s="20">
        <f>IF('DESIGN INPUTS AND CALCULATIONS'!$C$90="Integrated Leakage",'Integrated Leakage'!I91,'tables and calculations'!$S137)</f>
        <v>0.64520829436654792</v>
      </c>
      <c r="M91" s="20">
        <f>IF('DESIGN INPUTS AND CALCULATIONS'!$C$90="Integrated Leakage",'Integrated Leakage'!K91,'tables and calculations'!$AO137)</f>
        <v>0.8145132473248079</v>
      </c>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row>
    <row r="92" spans="2:52">
      <c r="B92" s="20">
        <f t="shared" si="0"/>
        <v>0.31</v>
      </c>
      <c r="C92" s="20">
        <f t="shared" si="1"/>
        <v>4</v>
      </c>
      <c r="D92" s="20">
        <f t="shared" si="17"/>
        <v>3.3999999999999959</v>
      </c>
      <c r="E92" s="20">
        <f t="shared" si="10"/>
        <v>11.559999999999972</v>
      </c>
      <c r="F92" s="20">
        <f t="shared" si="11"/>
        <v>1.1943187275588705</v>
      </c>
      <c r="G92" s="20">
        <f t="shared" si="12"/>
        <v>1.1444804306036107</v>
      </c>
      <c r="H92" s="20">
        <f t="shared" si="13"/>
        <v>1.5293132962746649</v>
      </c>
      <c r="I92" s="20">
        <f t="shared" si="14"/>
        <v>0.65388825326762856</v>
      </c>
      <c r="J92" s="20">
        <f t="shared" si="15"/>
        <v>1.0928489042675893</v>
      </c>
      <c r="K92" s="20">
        <f t="shared" si="16"/>
        <v>0.91503957783641166</v>
      </c>
      <c r="L92" s="20">
        <f>IF('DESIGN INPUTS AND CALCULATIONS'!$C$90="Integrated Leakage",'Integrated Leakage'!I92,'tables and calculations'!$S138)</f>
        <v>0.64071884795597589</v>
      </c>
      <c r="M92" s="20">
        <f>IF('DESIGN INPUTS AND CALCULATIONS'!$C$90="Integrated Leakage",'Integrated Leakage'!K92,'tables and calculations'!$AO138)</f>
        <v>0.81408190480797438</v>
      </c>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2:52">
      <c r="B93" s="20">
        <f t="shared" si="0"/>
        <v>0.31</v>
      </c>
      <c r="C93" s="20">
        <f t="shared" si="1"/>
        <v>4</v>
      </c>
      <c r="D93" s="20">
        <f t="shared" si="17"/>
        <v>3.4499999999999957</v>
      </c>
      <c r="E93" s="20">
        <f t="shared" si="10"/>
        <v>11.902499999999971</v>
      </c>
      <c r="F93" s="20">
        <f t="shared" si="11"/>
        <v>1.1954675956410745</v>
      </c>
      <c r="G93" s="20">
        <f t="shared" si="12"/>
        <v>1.1848199803055137</v>
      </c>
      <c r="H93" s="20">
        <f t="shared" si="13"/>
        <v>1.5428180631385504</v>
      </c>
      <c r="I93" s="20">
        <f t="shared" si="14"/>
        <v>0.64816456579831772</v>
      </c>
      <c r="J93" s="20">
        <f t="shared" si="15"/>
        <v>1.0933744078041494</v>
      </c>
      <c r="K93" s="20">
        <f t="shared" si="16"/>
        <v>0.91459978655282825</v>
      </c>
      <c r="L93" s="20">
        <f>IF('DESIGN INPUTS AND CALCULATIONS'!$C$90="Integrated Leakage",'Integrated Leakage'!I93,'tables and calculations'!$S139)</f>
        <v>0.63626732707111866</v>
      </c>
      <c r="M93" s="20">
        <f>IF('DESIGN INPUTS AND CALCULATIONS'!$C$90="Integrated Leakage",'Integrated Leakage'!K93,'tables and calculations'!$AO139)</f>
        <v>0.81366960238055996</v>
      </c>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2:52">
      <c r="B94" s="20">
        <f t="shared" si="0"/>
        <v>0.31</v>
      </c>
      <c r="C94" s="20">
        <f t="shared" si="1"/>
        <v>4</v>
      </c>
      <c r="D94" s="20">
        <f t="shared" si="17"/>
        <v>3.4999999999999956</v>
      </c>
      <c r="E94" s="20">
        <f t="shared" si="10"/>
        <v>12.249999999999968</v>
      </c>
      <c r="F94" s="20">
        <f t="shared" si="11"/>
        <v>1.1965680966264056</v>
      </c>
      <c r="G94" s="20">
        <f t="shared" si="12"/>
        <v>1.2257653061224452</v>
      </c>
      <c r="H94" s="20">
        <f t="shared" si="13"/>
        <v>1.556384721959468</v>
      </c>
      <c r="I94" s="20">
        <f t="shared" si="14"/>
        <v>0.64251465970509725</v>
      </c>
      <c r="J94" s="20">
        <f t="shared" si="15"/>
        <v>1.0938775510204082</v>
      </c>
      <c r="K94" s="20">
        <f t="shared" si="16"/>
        <v>0.91417910447761197</v>
      </c>
      <c r="L94" s="20">
        <f>IF('DESIGN INPUTS AND CALCULATIONS'!$C$90="Integrated Leakage",'Integrated Leakage'!I94,'tables and calculations'!$S140)</f>
        <v>0.63185353817166179</v>
      </c>
      <c r="M94" s="20">
        <f>IF('DESIGN INPUTS AND CALCULATIONS'!$C$90="Integrated Leakage",'Integrated Leakage'!K94,'tables and calculations'!$AO140)</f>
        <v>0.81327522952095155</v>
      </c>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2:52">
      <c r="B95" s="20">
        <f t="shared" si="0"/>
        <v>0.31</v>
      </c>
      <c r="C95" s="20">
        <f t="shared" si="1"/>
        <v>4</v>
      </c>
      <c r="D95" s="20">
        <f t="shared" si="17"/>
        <v>3.5499999999999954</v>
      </c>
      <c r="E95" s="20">
        <f t="shared" si="10"/>
        <v>12.602499999999967</v>
      </c>
      <c r="F95" s="20">
        <f t="shared" si="11"/>
        <v>1.1976229007089738</v>
      </c>
      <c r="G95" s="20">
        <f t="shared" si="12"/>
        <v>1.2673157051070072</v>
      </c>
      <c r="H95" s="20">
        <f t="shared" si="13"/>
        <v>1.5700122947977131</v>
      </c>
      <c r="I95" s="20">
        <f t="shared" si="14"/>
        <v>0.6369376872483945</v>
      </c>
      <c r="J95" s="20">
        <f t="shared" si="15"/>
        <v>1.0943595847384779</v>
      </c>
      <c r="K95" s="20">
        <f t="shared" si="16"/>
        <v>0.91377643504531714</v>
      </c>
      <c r="L95" s="20">
        <f>IF('DESIGN INPUTS AND CALCULATIONS'!$C$90="Integrated Leakage",'Integrated Leakage'!I95,'tables and calculations'!$S141)</f>
        <v>0.62747730941396973</v>
      </c>
      <c r="M95" s="20">
        <f>IF('DESIGN INPUTS AND CALCULATIONS'!$C$90="Integrated Leakage",'Integrated Leakage'!K95,'tables and calculations'!$AO141)</f>
        <v>0.81289775590059143</v>
      </c>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sheetData>
  <pageMargins left="0.7" right="0.7" top="0.75" bottom="0.75" header="0.3" footer="0.3"/>
  <pageSetup paperSize="9"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U79"/>
  <sheetViews>
    <sheetView topLeftCell="C1" zoomScale="85" zoomScaleNormal="85" workbookViewId="0">
      <selection activeCell="I16" sqref="I16"/>
    </sheetView>
  </sheetViews>
  <sheetFormatPr defaultColWidth="9" defaultRowHeight="14.5"/>
  <cols>
    <col min="1" max="1" width="2.453125" style="176" customWidth="1"/>
    <col min="2" max="2" width="35.26953125" style="176" customWidth="1"/>
    <col min="3" max="5" width="9" style="176"/>
    <col min="6" max="6" width="1" style="176" customWidth="1"/>
    <col min="7" max="7" width="29.7265625" style="176" customWidth="1"/>
    <col min="8" max="8" width="12.453125" style="176" customWidth="1"/>
    <col min="9" max="9" width="10.1796875" style="176" customWidth="1"/>
    <col min="10" max="10" width="6.81640625" style="176" customWidth="1"/>
    <col min="11" max="11" width="1" style="176" customWidth="1"/>
    <col min="12" max="13" width="9" style="176"/>
    <col min="14" max="14" width="16.1796875" style="176" customWidth="1"/>
    <col min="15" max="15" width="9" style="176"/>
    <col min="16" max="16" width="8.1796875" style="176" customWidth="1"/>
    <col min="17" max="17" width="5.7265625" style="176" customWidth="1"/>
    <col min="18" max="18" width="10.54296875" style="176" customWidth="1"/>
    <col min="19" max="16384" width="9" style="176"/>
  </cols>
  <sheetData>
    <row r="2" spans="2:21" ht="12" customHeight="1"/>
    <row r="3" spans="2:21" ht="22.5" customHeight="1">
      <c r="C3" s="442" t="s">
        <v>636</v>
      </c>
      <c r="D3" s="442"/>
      <c r="E3" s="442"/>
      <c r="F3" s="442"/>
      <c r="G3" s="442"/>
      <c r="H3" s="442"/>
      <c r="I3" s="442"/>
      <c r="J3" s="442"/>
      <c r="K3" s="442"/>
      <c r="L3" s="442"/>
      <c r="M3" s="442"/>
      <c r="N3" s="442"/>
      <c r="O3" s="442"/>
      <c r="P3" s="442"/>
      <c r="Q3" s="442"/>
      <c r="R3" s="442"/>
      <c r="S3" s="442"/>
    </row>
    <row r="4" spans="2:21" ht="15" thickBot="1"/>
    <row r="5" spans="2:21">
      <c r="B5" s="448" t="s">
        <v>637</v>
      </c>
      <c r="C5" s="449"/>
      <c r="D5" s="449"/>
      <c r="E5" s="449"/>
      <c r="F5" s="191"/>
      <c r="G5" s="450" t="s">
        <v>638</v>
      </c>
      <c r="H5" s="451"/>
      <c r="I5" s="451"/>
      <c r="J5" s="452"/>
      <c r="K5" s="221"/>
      <c r="L5" s="448" t="s">
        <v>639</v>
      </c>
      <c r="M5" s="449"/>
      <c r="N5" s="449"/>
      <c r="O5" s="449"/>
      <c r="P5" s="449"/>
      <c r="Q5" s="449"/>
      <c r="R5" s="191"/>
      <c r="S5" s="191"/>
      <c r="T5" s="191"/>
      <c r="U5" s="190"/>
    </row>
    <row r="6" spans="2:21" ht="16">
      <c r="B6" s="212" t="s">
        <v>640</v>
      </c>
      <c r="C6" s="210" t="s">
        <v>641</v>
      </c>
      <c r="D6" s="310">
        <v>400</v>
      </c>
      <c r="E6" s="210" t="s">
        <v>642</v>
      </c>
      <c r="G6" s="212" t="s">
        <v>643</v>
      </c>
      <c r="H6" s="210" t="s">
        <v>644</v>
      </c>
      <c r="I6" s="204">
        <f>'DESIGN INPUTS AND CALCULATIONS'!C172</f>
        <v>56</v>
      </c>
      <c r="J6" s="220" t="s">
        <v>645</v>
      </c>
      <c r="K6" s="453"/>
      <c r="L6" s="443" t="s">
        <v>899</v>
      </c>
      <c r="M6" s="444"/>
      <c r="N6" s="444"/>
      <c r="O6" s="210" t="s">
        <v>646</v>
      </c>
      <c r="P6" s="318">
        <v>50</v>
      </c>
      <c r="Q6" s="210" t="s">
        <v>557</v>
      </c>
      <c r="U6" s="180"/>
    </row>
    <row r="7" spans="2:21" ht="16">
      <c r="B7" s="212" t="s">
        <v>647</v>
      </c>
      <c r="C7" s="210" t="s">
        <v>648</v>
      </c>
      <c r="D7" s="301">
        <f>Vloss</f>
        <v>4</v>
      </c>
      <c r="E7" s="210" t="s">
        <v>642</v>
      </c>
      <c r="G7" s="212" t="s">
        <v>649</v>
      </c>
      <c r="H7" s="210" t="s">
        <v>650</v>
      </c>
      <c r="I7" s="204">
        <f>'DESIGN INPUTS AND CALCULATIONS'!C170/1000</f>
        <v>7.7549999999999999</v>
      </c>
      <c r="J7" s="220" t="s">
        <v>651</v>
      </c>
      <c r="K7" s="453"/>
      <c r="L7" s="443" t="s">
        <v>652</v>
      </c>
      <c r="M7" s="444"/>
      <c r="N7" s="444"/>
      <c r="O7" s="210" t="s">
        <v>653</v>
      </c>
      <c r="P7" s="312">
        <v>9.09</v>
      </c>
      <c r="Q7" s="210" t="s">
        <v>557</v>
      </c>
      <c r="U7" s="180"/>
    </row>
    <row r="8" spans="2:21">
      <c r="B8" s="212" t="s">
        <v>654</v>
      </c>
      <c r="C8" s="210" t="s">
        <v>655</v>
      </c>
      <c r="D8" s="301">
        <f>Vout</f>
        <v>72</v>
      </c>
      <c r="E8" s="210" t="s">
        <v>642</v>
      </c>
      <c r="G8" s="212" t="s">
        <v>656</v>
      </c>
      <c r="H8" s="210" t="s">
        <v>657</v>
      </c>
      <c r="I8" s="219">
        <f>CdivH2*picoF2*CdivL2*nanoF2*1000000000000/(CdivH2*picoF2+CdivL2*nanoF2)</f>
        <v>55.598514914863642</v>
      </c>
      <c r="J8" s="220" t="s">
        <v>645</v>
      </c>
      <c r="K8" s="453"/>
      <c r="L8" s="443" t="s">
        <v>658</v>
      </c>
      <c r="M8" s="444"/>
      <c r="N8" s="444"/>
      <c r="O8" s="210" t="s">
        <v>659</v>
      </c>
      <c r="P8" s="312">
        <v>0.4</v>
      </c>
      <c r="Q8" s="210"/>
      <c r="U8" s="180"/>
    </row>
    <row r="9" spans="2:21">
      <c r="B9" s="212" t="s">
        <v>660</v>
      </c>
      <c r="C9" s="210" t="s">
        <v>661</v>
      </c>
      <c r="D9" s="310">
        <v>16</v>
      </c>
      <c r="E9" s="210" t="s">
        <v>662</v>
      </c>
      <c r="G9" s="212" t="s">
        <v>663</v>
      </c>
      <c r="H9" s="210" t="s">
        <v>664</v>
      </c>
      <c r="I9" s="219">
        <f>(CdivH2*picoF2+CdivL2*nanoF2)*1000000000</f>
        <v>7.8110000000000008</v>
      </c>
      <c r="J9" s="220" t="s">
        <v>651</v>
      </c>
      <c r="K9" s="453"/>
      <c r="L9" s="443" t="s">
        <v>665</v>
      </c>
      <c r="M9" s="444"/>
      <c r="N9" s="444"/>
      <c r="O9" s="210" t="s">
        <v>666</v>
      </c>
      <c r="P9" s="312">
        <v>8</v>
      </c>
      <c r="Q9" s="210" t="s">
        <v>667</v>
      </c>
      <c r="U9" s="180"/>
    </row>
    <row r="10" spans="2:21" ht="16">
      <c r="B10" s="212" t="s">
        <v>668</v>
      </c>
      <c r="C10" s="210" t="s">
        <v>669</v>
      </c>
      <c r="D10" s="310">
        <v>1600</v>
      </c>
      <c r="E10" s="210" t="s">
        <v>670</v>
      </c>
      <c r="G10" s="212" t="s">
        <v>671</v>
      </c>
      <c r="H10" s="210" t="s">
        <v>672</v>
      </c>
      <c r="I10" s="219">
        <f>CdivH2*picoF2/(CdivH2*picoF2+CdivL2*nanoF2)</f>
        <v>7.1693765202918954E-3</v>
      </c>
      <c r="J10" s="220"/>
      <c r="K10" s="453"/>
      <c r="L10" s="443" t="s">
        <v>673</v>
      </c>
      <c r="M10" s="444"/>
      <c r="N10" s="444"/>
      <c r="O10" s="210" t="s">
        <v>674</v>
      </c>
      <c r="P10" s="312">
        <v>1210</v>
      </c>
      <c r="Q10" s="216" t="s">
        <v>675</v>
      </c>
      <c r="U10" s="180"/>
    </row>
    <row r="11" spans="2:21" ht="16.5" thickBot="1">
      <c r="B11" s="212" t="s">
        <v>676</v>
      </c>
      <c r="C11" s="210" t="s">
        <v>677</v>
      </c>
      <c r="D11" s="310">
        <v>36</v>
      </c>
      <c r="E11" s="210" t="s">
        <v>564</v>
      </c>
      <c r="G11" s="212" t="s">
        <v>678</v>
      </c>
      <c r="H11" s="210" t="s">
        <v>679</v>
      </c>
      <c r="I11" s="311">
        <v>0.188</v>
      </c>
      <c r="J11" s="220" t="s">
        <v>651</v>
      </c>
      <c r="K11" s="453"/>
      <c r="L11" s="443" t="s">
        <v>680</v>
      </c>
      <c r="M11" s="444"/>
      <c r="N11" s="444"/>
      <c r="O11" s="210" t="s">
        <v>681</v>
      </c>
      <c r="P11" s="219">
        <f>0.9*1000000000/((Rzero2+Rfeedforward2*kiliOhm2)*2*PI()*F_roll2*kilihertz2)</f>
        <v>1.7383428250328374</v>
      </c>
      <c r="Q11" s="216" t="s">
        <v>682</v>
      </c>
      <c r="U11" s="180"/>
    </row>
    <row r="12" spans="2:21">
      <c r="B12" s="212" t="s">
        <v>683</v>
      </c>
      <c r="C12" s="210" t="s">
        <v>684</v>
      </c>
      <c r="D12" s="301">
        <f>Lm</f>
        <v>64</v>
      </c>
      <c r="E12" s="210" t="s">
        <v>685</v>
      </c>
      <c r="G12" s="445" t="s">
        <v>686</v>
      </c>
      <c r="H12" s="446"/>
      <c r="I12" s="446"/>
      <c r="J12" s="447"/>
      <c r="K12" s="453"/>
      <c r="L12" s="443" t="s">
        <v>687</v>
      </c>
      <c r="M12" s="444"/>
      <c r="N12" s="444"/>
      <c r="O12" s="210" t="s">
        <v>688</v>
      </c>
      <c r="P12" s="313">
        <v>4.7</v>
      </c>
      <c r="Q12" s="210" t="s">
        <v>689</v>
      </c>
      <c r="U12" s="180"/>
    </row>
    <row r="13" spans="2:21" ht="16">
      <c r="B13" s="212" t="s">
        <v>690</v>
      </c>
      <c r="C13" s="210" t="s">
        <v>691</v>
      </c>
      <c r="D13" s="301">
        <f>Lr</f>
        <v>16</v>
      </c>
      <c r="E13" s="210" t="s">
        <v>685</v>
      </c>
      <c r="G13" s="209" t="s">
        <v>563</v>
      </c>
      <c r="H13" s="208" t="s">
        <v>692</v>
      </c>
      <c r="I13" s="217">
        <v>17</v>
      </c>
      <c r="J13" s="206" t="s">
        <v>10</v>
      </c>
      <c r="K13" s="453"/>
      <c r="L13" s="443" t="s">
        <v>693</v>
      </c>
      <c r="M13" s="444"/>
      <c r="N13" s="444"/>
      <c r="O13" s="210" t="s">
        <v>694</v>
      </c>
      <c r="P13" s="313">
        <v>33.200000000000003</v>
      </c>
      <c r="Q13" s="210" t="s">
        <v>557</v>
      </c>
      <c r="U13" s="180"/>
    </row>
    <row r="14" spans="2:21">
      <c r="B14" s="212" t="s">
        <v>695</v>
      </c>
      <c r="C14" s="210" t="s">
        <v>696</v>
      </c>
      <c r="D14" s="301">
        <f>Cr*1000</f>
        <v>164</v>
      </c>
      <c r="E14" s="210" t="s">
        <v>697</v>
      </c>
      <c r="G14" s="209" t="s">
        <v>562</v>
      </c>
      <c r="H14" s="208" t="s">
        <v>698</v>
      </c>
      <c r="I14" s="217">
        <v>0.5</v>
      </c>
      <c r="J14" s="215"/>
      <c r="K14" s="453"/>
      <c r="L14" s="443" t="s">
        <v>699</v>
      </c>
      <c r="M14" s="444"/>
      <c r="N14" s="444"/>
      <c r="O14" s="210" t="s">
        <v>700</v>
      </c>
      <c r="P14" s="313">
        <v>10</v>
      </c>
      <c r="Q14" s="210" t="s">
        <v>701</v>
      </c>
      <c r="U14" s="180"/>
    </row>
    <row r="15" spans="2:21">
      <c r="B15" s="212" t="s">
        <v>702</v>
      </c>
      <c r="C15" s="210" t="s">
        <v>703</v>
      </c>
      <c r="D15" s="210">
        <f>Nps</f>
        <v>3</v>
      </c>
      <c r="E15" s="210"/>
      <c r="G15" s="209" t="s">
        <v>561</v>
      </c>
      <c r="H15" s="218" t="s">
        <v>704</v>
      </c>
      <c r="I15" s="217">
        <v>0.2</v>
      </c>
      <c r="J15" s="206" t="s">
        <v>560</v>
      </c>
      <c r="K15" s="453"/>
      <c r="L15" s="443" t="s">
        <v>705</v>
      </c>
      <c r="M15" s="444"/>
      <c r="N15" s="444"/>
      <c r="O15" s="210" t="s">
        <v>706</v>
      </c>
      <c r="P15" s="313">
        <v>150</v>
      </c>
      <c r="Q15" s="210" t="s">
        <v>707</v>
      </c>
      <c r="U15" s="180"/>
    </row>
    <row r="16" spans="2:21" ht="16">
      <c r="B16" s="212" t="s">
        <v>708</v>
      </c>
      <c r="C16" s="210" t="s">
        <v>709</v>
      </c>
      <c r="D16" s="217">
        <v>100</v>
      </c>
      <c r="E16" s="210" t="s">
        <v>710</v>
      </c>
      <c r="G16" s="209" t="s">
        <v>559</v>
      </c>
      <c r="H16" s="208" t="s">
        <v>711</v>
      </c>
      <c r="I16" s="217">
        <v>20</v>
      </c>
      <c r="J16" s="206" t="s">
        <v>558</v>
      </c>
      <c r="K16" s="453"/>
      <c r="L16" s="443" t="s">
        <v>712</v>
      </c>
      <c r="M16" s="444"/>
      <c r="N16" s="444"/>
      <c r="O16" s="210" t="s">
        <v>713</v>
      </c>
      <c r="P16" s="313">
        <v>147</v>
      </c>
      <c r="Q16" s="210" t="s">
        <v>557</v>
      </c>
      <c r="U16" s="180"/>
    </row>
    <row r="17" spans="2:21" ht="16">
      <c r="B17" s="212" t="s">
        <v>714</v>
      </c>
      <c r="C17" s="210" t="s">
        <v>715</v>
      </c>
      <c r="D17" s="211">
        <f>(Vo_set2+Vfeed2)/Ioutput2</f>
        <v>4.75</v>
      </c>
      <c r="E17" s="216" t="s">
        <v>716</v>
      </c>
      <c r="G17" s="209" t="s">
        <v>556</v>
      </c>
      <c r="H17" s="208" t="s">
        <v>717</v>
      </c>
      <c r="I17" s="214">
        <f>I_step2/(kslewrate2*1/microsecond2)</f>
        <v>8.5000000000000001E-7</v>
      </c>
      <c r="J17" s="215" t="s">
        <v>553</v>
      </c>
      <c r="K17" s="453"/>
      <c r="L17" s="345" t="s">
        <v>718</v>
      </c>
      <c r="M17" s="346"/>
      <c r="N17" s="346"/>
      <c r="O17" s="346"/>
      <c r="P17" s="346"/>
      <c r="Q17" s="347"/>
      <c r="U17" s="180"/>
    </row>
    <row r="18" spans="2:21">
      <c r="B18" s="212" t="s">
        <v>719</v>
      </c>
      <c r="C18" s="210" t="s">
        <v>720</v>
      </c>
      <c r="D18" s="211">
        <f>Vo_set2+Vfeed2</f>
        <v>76</v>
      </c>
      <c r="E18" s="210" t="s">
        <v>642</v>
      </c>
      <c r="G18" s="209" t="s">
        <v>555</v>
      </c>
      <c r="H18" s="210" t="s">
        <v>721</v>
      </c>
      <c r="I18" s="214">
        <f>2*transient2+duty_step2/(freq_load2*kilihertz2)</f>
        <v>2.5016999999999999E-3</v>
      </c>
      <c r="J18" s="213" t="s">
        <v>553</v>
      </c>
      <c r="K18" s="453"/>
      <c r="L18" s="454" t="s">
        <v>722</v>
      </c>
      <c r="M18" s="455"/>
      <c r="N18" s="455"/>
      <c r="O18" s="455"/>
      <c r="P18" s="205" t="s">
        <v>723</v>
      </c>
      <c r="Q18" s="313">
        <v>1</v>
      </c>
      <c r="U18" s="180"/>
    </row>
    <row r="19" spans="2:21">
      <c r="B19" s="319" t="s">
        <v>724</v>
      </c>
      <c r="C19" s="320" t="s">
        <v>725</v>
      </c>
      <c r="D19" s="321">
        <f>1*0.001/(2*PI()*(Lseries2*res_cap2*microhenry2*nanoF2)^0.5)</f>
        <v>98.251279840591366</v>
      </c>
      <c r="E19" s="320" t="s">
        <v>726</v>
      </c>
      <c r="G19" s="209" t="s">
        <v>554</v>
      </c>
      <c r="H19" s="208" t="s">
        <v>727</v>
      </c>
      <c r="I19" s="207">
        <f>1/(freq_load2*kilihertz2)</f>
        <v>5.0000000000000001E-3</v>
      </c>
      <c r="J19" s="206" t="s">
        <v>553</v>
      </c>
      <c r="K19" s="453"/>
      <c r="L19" s="443" t="s">
        <v>728</v>
      </c>
      <c r="M19" s="444"/>
      <c r="N19" s="444"/>
      <c r="O19" s="444"/>
      <c r="P19" s="205" t="s">
        <v>729</v>
      </c>
      <c r="Q19" s="313">
        <v>1</v>
      </c>
      <c r="U19" s="180"/>
    </row>
    <row r="20" spans="2:21" ht="15" thickBot="1">
      <c r="B20" s="319" t="s">
        <v>730</v>
      </c>
      <c r="C20" s="320" t="s">
        <v>731</v>
      </c>
      <c r="D20" s="201">
        <v>10</v>
      </c>
      <c r="E20" s="320" t="s">
        <v>732</v>
      </c>
      <c r="G20" s="203" t="s">
        <v>733</v>
      </c>
      <c r="H20" s="202" t="s">
        <v>734</v>
      </c>
      <c r="I20" s="201">
        <v>5</v>
      </c>
      <c r="J20" s="200" t="s">
        <v>735</v>
      </c>
      <c r="K20" s="453"/>
      <c r="L20" s="456" t="s">
        <v>736</v>
      </c>
      <c r="M20" s="457"/>
      <c r="N20" s="457"/>
      <c r="O20" s="457"/>
      <c r="P20" s="199" t="s">
        <v>737</v>
      </c>
      <c r="Q20" s="350">
        <v>1</v>
      </c>
      <c r="R20" s="198"/>
      <c r="U20" s="180"/>
    </row>
    <row r="21" spans="2:21" ht="15" thickBot="1">
      <c r="B21" s="322" t="s">
        <v>738</v>
      </c>
      <c r="C21" s="323" t="s">
        <v>739</v>
      </c>
      <c r="D21" s="349">
        <v>50</v>
      </c>
      <c r="E21" s="323" t="s">
        <v>740</v>
      </c>
      <c r="G21" s="197"/>
      <c r="H21" s="196"/>
      <c r="I21" s="195"/>
      <c r="J21" s="194"/>
      <c r="K21" s="193"/>
      <c r="P21" s="184"/>
      <c r="Q21" s="192"/>
      <c r="R21" s="191"/>
      <c r="S21" s="191"/>
      <c r="T21" s="191"/>
      <c r="U21" s="190"/>
    </row>
    <row r="22" spans="2:21" ht="15" thickBot="1">
      <c r="B22" s="185"/>
      <c r="C22" s="317"/>
      <c r="D22" s="317"/>
      <c r="E22" s="317"/>
      <c r="G22" s="188"/>
      <c r="H22" s="187"/>
      <c r="I22" s="348"/>
      <c r="J22" s="193"/>
      <c r="K22" s="193"/>
      <c r="P22" s="184"/>
      <c r="Q22" s="192"/>
      <c r="U22" s="180"/>
    </row>
    <row r="23" spans="2:21">
      <c r="B23" s="351" t="s">
        <v>588</v>
      </c>
      <c r="C23" s="352"/>
      <c r="D23" s="352">
        <f>Data!X20/1000</f>
        <v>63.095734448019343</v>
      </c>
      <c r="E23" s="353" t="s">
        <v>11</v>
      </c>
      <c r="G23" s="188"/>
      <c r="H23" s="187"/>
      <c r="I23" s="348"/>
      <c r="J23" s="193"/>
      <c r="K23" s="193"/>
      <c r="P23" s="184"/>
      <c r="Q23" s="192"/>
      <c r="U23" s="180"/>
    </row>
    <row r="24" spans="2:21" ht="15" thickBot="1">
      <c r="B24" s="322" t="s">
        <v>589</v>
      </c>
      <c r="C24" s="323"/>
      <c r="D24" s="323">
        <f>Data!X21</f>
        <v>35.305201171067935</v>
      </c>
      <c r="E24" s="354" t="s">
        <v>590</v>
      </c>
      <c r="G24" s="188"/>
      <c r="H24" s="187"/>
      <c r="I24" s="348"/>
      <c r="J24" s="193"/>
      <c r="K24" s="193"/>
      <c r="P24" s="184"/>
      <c r="Q24" s="192"/>
      <c r="U24" s="180"/>
    </row>
    <row r="25" spans="2:21" ht="15.75" customHeight="1">
      <c r="B25" s="185"/>
      <c r="C25" s="184"/>
      <c r="D25" s="184"/>
      <c r="E25" s="184"/>
      <c r="G25" s="188"/>
      <c r="H25" s="187"/>
      <c r="I25" s="186"/>
      <c r="J25" s="189"/>
      <c r="K25" s="189"/>
      <c r="U25" s="180"/>
    </row>
    <row r="26" spans="2:21" ht="21.75" customHeight="1">
      <c r="B26" s="439" t="s">
        <v>741</v>
      </c>
      <c r="C26" s="440"/>
      <c r="D26" s="440"/>
      <c r="E26" s="440"/>
      <c r="F26" s="440"/>
      <c r="G26" s="440"/>
      <c r="H26" s="440"/>
      <c r="I26" s="440"/>
      <c r="J26" s="440"/>
      <c r="K26" s="440"/>
      <c r="L26" s="440"/>
      <c r="M26" s="440"/>
      <c r="N26" s="440"/>
      <c r="O26" s="440"/>
      <c r="P26" s="440"/>
      <c r="Q26" s="440"/>
      <c r="R26" s="440"/>
      <c r="S26" s="440"/>
      <c r="T26" s="440"/>
      <c r="U26" s="441"/>
    </row>
    <row r="27" spans="2:21">
      <c r="B27" s="185"/>
      <c r="C27" s="184"/>
      <c r="D27" s="184"/>
      <c r="E27" s="184"/>
      <c r="U27" s="180"/>
    </row>
    <row r="28" spans="2:21">
      <c r="B28" s="183"/>
      <c r="C28" s="182"/>
      <c r="D28" s="182"/>
      <c r="E28" s="182"/>
      <c r="U28" s="180"/>
    </row>
    <row r="29" spans="2:21">
      <c r="B29" s="183"/>
      <c r="C29" s="182"/>
      <c r="D29" s="182"/>
      <c r="E29" s="182"/>
      <c r="U29" s="180"/>
    </row>
    <row r="30" spans="2:21">
      <c r="B30" s="183"/>
      <c r="C30" s="182"/>
      <c r="D30" s="182"/>
      <c r="E30" s="182"/>
      <c r="U30" s="180"/>
    </row>
    <row r="31" spans="2:21">
      <c r="B31" s="183"/>
      <c r="C31" s="182"/>
      <c r="D31" s="182"/>
      <c r="E31" s="182"/>
      <c r="U31" s="180"/>
    </row>
    <row r="32" spans="2:21">
      <c r="B32" s="181"/>
      <c r="U32" s="180"/>
    </row>
    <row r="33" spans="2:21">
      <c r="B33" s="181"/>
      <c r="U33" s="180"/>
    </row>
    <row r="34" spans="2:21">
      <c r="B34" s="181"/>
      <c r="U34" s="180"/>
    </row>
    <row r="35" spans="2:21">
      <c r="B35" s="181"/>
      <c r="U35" s="180"/>
    </row>
    <row r="36" spans="2:21">
      <c r="B36" s="181"/>
      <c r="U36" s="180"/>
    </row>
    <row r="37" spans="2:21">
      <c r="B37" s="181"/>
      <c r="U37" s="180"/>
    </row>
    <row r="38" spans="2:21">
      <c r="B38" s="181"/>
      <c r="U38" s="180"/>
    </row>
    <row r="39" spans="2:21">
      <c r="B39" s="181"/>
      <c r="U39" s="180"/>
    </row>
    <row r="40" spans="2:21">
      <c r="B40" s="181"/>
      <c r="U40" s="180"/>
    </row>
    <row r="41" spans="2:21">
      <c r="B41" s="181"/>
      <c r="U41" s="180"/>
    </row>
    <row r="42" spans="2:21">
      <c r="B42" s="181"/>
      <c r="U42" s="180"/>
    </row>
    <row r="43" spans="2:21">
      <c r="B43" s="181"/>
      <c r="U43" s="180"/>
    </row>
    <row r="44" spans="2:21">
      <c r="B44" s="181"/>
      <c r="U44" s="180"/>
    </row>
    <row r="45" spans="2:21">
      <c r="B45" s="181"/>
      <c r="U45" s="180"/>
    </row>
    <row r="46" spans="2:21">
      <c r="B46" s="181"/>
      <c r="U46" s="180"/>
    </row>
    <row r="47" spans="2:21">
      <c r="B47" s="181"/>
      <c r="U47" s="180"/>
    </row>
    <row r="48" spans="2:21">
      <c r="B48" s="181"/>
      <c r="U48" s="180"/>
    </row>
    <row r="49" spans="2:21">
      <c r="B49" s="181"/>
      <c r="U49" s="180"/>
    </row>
    <row r="50" spans="2:21">
      <c r="B50" s="181"/>
      <c r="U50" s="180"/>
    </row>
    <row r="51" spans="2:21">
      <c r="B51" s="181"/>
      <c r="U51" s="180"/>
    </row>
    <row r="52" spans="2:21">
      <c r="B52" s="181"/>
      <c r="U52" s="180"/>
    </row>
    <row r="53" spans="2:21">
      <c r="B53" s="181"/>
      <c r="U53" s="180"/>
    </row>
    <row r="54" spans="2:21">
      <c r="B54" s="181"/>
      <c r="U54" s="180"/>
    </row>
    <row r="55" spans="2:21">
      <c r="B55" s="181"/>
      <c r="U55" s="180"/>
    </row>
    <row r="56" spans="2:21">
      <c r="B56" s="181"/>
      <c r="U56" s="180"/>
    </row>
    <row r="57" spans="2:21">
      <c r="B57" s="181"/>
      <c r="U57" s="180"/>
    </row>
    <row r="58" spans="2:21">
      <c r="B58" s="181"/>
      <c r="U58" s="180"/>
    </row>
    <row r="59" spans="2:21">
      <c r="B59" s="181"/>
      <c r="U59" s="180"/>
    </row>
    <row r="60" spans="2:21">
      <c r="B60" s="181"/>
      <c r="U60" s="180"/>
    </row>
    <row r="61" spans="2:21">
      <c r="B61" s="181"/>
      <c r="U61" s="180"/>
    </row>
    <row r="62" spans="2:21">
      <c r="B62" s="181"/>
      <c r="U62" s="180"/>
    </row>
    <row r="63" spans="2:21">
      <c r="B63" s="181"/>
      <c r="U63" s="180"/>
    </row>
    <row r="64" spans="2:21">
      <c r="B64" s="181"/>
      <c r="U64" s="180"/>
    </row>
    <row r="65" spans="2:21">
      <c r="B65" s="181"/>
      <c r="U65" s="180"/>
    </row>
    <row r="66" spans="2:21">
      <c r="B66" s="181"/>
      <c r="U66" s="180"/>
    </row>
    <row r="67" spans="2:21">
      <c r="B67" s="181"/>
      <c r="U67" s="180"/>
    </row>
    <row r="68" spans="2:21">
      <c r="B68" s="181"/>
      <c r="U68" s="180"/>
    </row>
    <row r="69" spans="2:21">
      <c r="B69" s="181"/>
      <c r="U69" s="180"/>
    </row>
    <row r="70" spans="2:21">
      <c r="B70" s="181"/>
      <c r="U70" s="180"/>
    </row>
    <row r="71" spans="2:21">
      <c r="B71" s="181"/>
      <c r="U71" s="180"/>
    </row>
    <row r="72" spans="2:21">
      <c r="B72" s="181"/>
      <c r="U72" s="180"/>
    </row>
    <row r="73" spans="2:21">
      <c r="B73" s="181"/>
      <c r="U73" s="180"/>
    </row>
    <row r="74" spans="2:21">
      <c r="B74" s="181"/>
      <c r="U74" s="180"/>
    </row>
    <row r="75" spans="2:21">
      <c r="B75" s="181"/>
      <c r="U75" s="180"/>
    </row>
    <row r="76" spans="2:21">
      <c r="B76" s="181"/>
      <c r="U76" s="180"/>
    </row>
    <row r="77" spans="2:21">
      <c r="B77" s="181"/>
      <c r="U77" s="180"/>
    </row>
    <row r="78" spans="2:21">
      <c r="B78" s="181"/>
      <c r="U78" s="180"/>
    </row>
    <row r="79" spans="2:21" ht="15" thickBot="1">
      <c r="B79" s="179"/>
      <c r="C79" s="178"/>
      <c r="D79" s="178"/>
      <c r="E79" s="178"/>
      <c r="F79" s="178"/>
      <c r="G79" s="178"/>
      <c r="H79" s="178"/>
      <c r="I79" s="178"/>
      <c r="J79" s="178"/>
      <c r="K79" s="178"/>
      <c r="L79" s="178"/>
      <c r="M79" s="178"/>
      <c r="N79" s="178"/>
      <c r="O79" s="178"/>
      <c r="P79" s="178"/>
      <c r="Q79" s="178"/>
      <c r="R79" s="178"/>
      <c r="S79" s="178"/>
      <c r="T79" s="178"/>
      <c r="U79" s="177"/>
    </row>
  </sheetData>
  <sheetProtection algorithmName="SHA-512" hashValue="9weSxUOmPHHeFw42z00dY6Z1Fl8GiXrGaRWgIttwJOKaqprYFRS47u5rDyG7OAKrjNrqh7lCyNhq9IM6LciZ+Q==" saltValue="4yqz3StFSoBOSXwlvdUiBw==" spinCount="100000" sheet="1" objects="1" scenarios="1"/>
  <mergeCells count="21">
    <mergeCell ref="L10:N10"/>
    <mergeCell ref="L16:N16"/>
    <mergeCell ref="L18:O18"/>
    <mergeCell ref="L19:O19"/>
    <mergeCell ref="L20:O20"/>
    <mergeCell ref="B26:U26"/>
    <mergeCell ref="C3:S3"/>
    <mergeCell ref="L11:N11"/>
    <mergeCell ref="G12:J12"/>
    <mergeCell ref="L12:N12"/>
    <mergeCell ref="L13:N13"/>
    <mergeCell ref="L14:N14"/>
    <mergeCell ref="L15:N15"/>
    <mergeCell ref="B5:E5"/>
    <mergeCell ref="G5:J5"/>
    <mergeCell ref="L5:Q5"/>
    <mergeCell ref="K6:K20"/>
    <mergeCell ref="L6:N6"/>
    <mergeCell ref="L7:N7"/>
    <mergeCell ref="L8:N8"/>
    <mergeCell ref="L9:N9"/>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180</vt:i4>
      </vt:variant>
    </vt:vector>
  </HeadingPairs>
  <TitlesOfParts>
    <vt:vector size="191" baseType="lpstr">
      <vt:lpstr>SCHEMATIC</vt:lpstr>
      <vt:lpstr>Transformer Models</vt:lpstr>
      <vt:lpstr>DESIGN INPUTS AND CALCULATIONS</vt:lpstr>
      <vt:lpstr>tables and calculations</vt:lpstr>
      <vt:lpstr>Compensation</vt:lpstr>
      <vt:lpstr>Change Log</vt:lpstr>
      <vt:lpstr>ToDo</vt:lpstr>
      <vt:lpstr>Integrated Leakage</vt:lpstr>
      <vt:lpstr>Comepsation and Transient</vt:lpstr>
      <vt:lpstr>Data</vt:lpstr>
      <vt:lpstr>App Notes and Reference Designs</vt:lpstr>
      <vt:lpstr>alpha_Cf2</vt:lpstr>
      <vt:lpstr>C_1initial</vt:lpstr>
      <vt:lpstr>C_1rec</vt:lpstr>
      <vt:lpstr>C_f1</vt:lpstr>
      <vt:lpstr>C_f2</vt:lpstr>
      <vt:lpstr>C_s1</vt:lpstr>
      <vt:lpstr>C_s2</vt:lpstr>
      <vt:lpstr>Cblk_initial</vt:lpstr>
      <vt:lpstr>Cblk_rec</vt:lpstr>
      <vt:lpstr>CdivH2</vt:lpstr>
      <vt:lpstr>CdivL2</vt:lpstr>
      <vt:lpstr>Cdivp2</vt:lpstr>
      <vt:lpstr>Cdivs2</vt:lpstr>
      <vt:lpstr>Cforward2</vt:lpstr>
      <vt:lpstr>Cin_initial</vt:lpstr>
      <vt:lpstr>Cin_rec</vt:lpstr>
      <vt:lpstr>Coutput2</vt:lpstr>
      <vt:lpstr>Cr</vt:lpstr>
      <vt:lpstr>Cr_initial</vt:lpstr>
      <vt:lpstr>Cr_rec</vt:lpstr>
      <vt:lpstr>Cs_1</vt:lpstr>
      <vt:lpstr>currentransferratio2</vt:lpstr>
      <vt:lpstr>Cvolt2</vt:lpstr>
      <vt:lpstr>Czero2</vt:lpstr>
      <vt:lpstr>D_Step2</vt:lpstr>
      <vt:lpstr>Div_Nt_input</vt:lpstr>
      <vt:lpstr>Div_Nt_load2</vt:lpstr>
      <vt:lpstr>duty_step2</vt:lpstr>
      <vt:lpstr>eff</vt:lpstr>
      <vt:lpstr>effectiveL2</vt:lpstr>
      <vt:lpstr>ESR</vt:lpstr>
      <vt:lpstr>f_load_2</vt:lpstr>
      <vt:lpstr>F_roll2</vt:lpstr>
      <vt:lpstr>f0</vt:lpstr>
      <vt:lpstr>feedtype2</vt:lpstr>
      <vt:lpstr>Fline</vt:lpstr>
      <vt:lpstr>fllc</vt:lpstr>
      <vt:lpstr>fn_Mgmax</vt:lpstr>
      <vt:lpstr>fn_Mgmin</vt:lpstr>
      <vt:lpstr>fNmax</vt:lpstr>
      <vt:lpstr>foutput2</vt:lpstr>
      <vt:lpstr>freq_load2</vt:lpstr>
      <vt:lpstr>freq_ratio2</vt:lpstr>
      <vt:lpstr>fsw_max</vt:lpstr>
      <vt:lpstr>fsw_min</vt:lpstr>
      <vt:lpstr>GainDC2</vt:lpstr>
      <vt:lpstr>Gdc_ccm2</vt:lpstr>
      <vt:lpstr>Gdc_dcm2</vt:lpstr>
      <vt:lpstr>I_step2</vt:lpstr>
      <vt:lpstr>Ic_out</vt:lpstr>
      <vt:lpstr>Im</vt:lpstr>
      <vt:lpstr>ImageLookup</vt:lpstr>
      <vt:lpstr>Ioe</vt:lpstr>
      <vt:lpstr>Iout</vt:lpstr>
      <vt:lpstr>Ioutput2</vt:lpstr>
      <vt:lpstr>Iq_LLC</vt:lpstr>
      <vt:lpstr>Ir</vt:lpstr>
      <vt:lpstr>Iramp2</vt:lpstr>
      <vt:lpstr>Irect</vt:lpstr>
      <vt:lpstr>Isav</vt:lpstr>
      <vt:lpstr>Istep_avg2</vt:lpstr>
      <vt:lpstr>Istep2</vt:lpstr>
      <vt:lpstr>junctioncap2</vt:lpstr>
      <vt:lpstr>k_slew2</vt:lpstr>
      <vt:lpstr>Kfeed2</vt:lpstr>
      <vt:lpstr>kHz</vt:lpstr>
      <vt:lpstr>kilihertz2</vt:lpstr>
      <vt:lpstr>kiliOhm2</vt:lpstr>
      <vt:lpstr>Kinput2</vt:lpstr>
      <vt:lpstr>kOhm</vt:lpstr>
      <vt:lpstr>kslewrate2</vt:lpstr>
      <vt:lpstr>Kth_2</vt:lpstr>
      <vt:lpstr>Kv_2</vt:lpstr>
      <vt:lpstr>Lm</vt:lpstr>
      <vt:lpstr>Lm_rec</vt:lpstr>
      <vt:lpstr>lmabda2</vt:lpstr>
      <vt:lpstr>Ln</vt:lpstr>
      <vt:lpstr>Ln_selected</vt:lpstr>
      <vt:lpstr>Lnratio2</vt:lpstr>
      <vt:lpstr>Lr</vt:lpstr>
      <vt:lpstr>Lr_rec</vt:lpstr>
      <vt:lpstr>Lseries2</vt:lpstr>
      <vt:lpstr>mA</vt:lpstr>
      <vt:lpstr>magL2</vt:lpstr>
      <vt:lpstr>megahertz2</vt:lpstr>
      <vt:lpstr>megaohm2</vt:lpstr>
      <vt:lpstr>Metccm2</vt:lpstr>
      <vt:lpstr>Mg_max</vt:lpstr>
      <vt:lpstr>Mg_min</vt:lpstr>
      <vt:lpstr>Mg_noload</vt:lpstr>
      <vt:lpstr>MHz</vt:lpstr>
      <vt:lpstr>microampere2</vt:lpstr>
      <vt:lpstr>microC2</vt:lpstr>
      <vt:lpstr>microF2</vt:lpstr>
      <vt:lpstr>microhenry2</vt:lpstr>
      <vt:lpstr>microsecond2</vt:lpstr>
      <vt:lpstr>miliampere2</vt:lpstr>
      <vt:lpstr>milihenry2</vt:lpstr>
      <vt:lpstr>miliOhm2</vt:lpstr>
      <vt:lpstr>milisecond2</vt:lpstr>
      <vt:lpstr>milivolt2</vt:lpstr>
      <vt:lpstr>miliwatt2</vt:lpstr>
      <vt:lpstr>mocroS2</vt:lpstr>
      <vt:lpstr>mOhm</vt:lpstr>
      <vt:lpstr>ms</vt:lpstr>
      <vt:lpstr>Mstdcm2</vt:lpstr>
      <vt:lpstr>mV</vt:lpstr>
      <vt:lpstr>mW</vt:lpstr>
      <vt:lpstr>N_FFT2</vt:lpstr>
      <vt:lpstr>N_t_load2</vt:lpstr>
      <vt:lpstr>nanoC2</vt:lpstr>
      <vt:lpstr>nanoF2</vt:lpstr>
      <vt:lpstr>nanoH2</vt:lpstr>
      <vt:lpstr>nanos2</vt:lpstr>
      <vt:lpstr>nC</vt:lpstr>
      <vt:lpstr>nF</vt:lpstr>
      <vt:lpstr>Nps</vt:lpstr>
      <vt:lpstr>ns</vt:lpstr>
      <vt:lpstr>Nt_input</vt:lpstr>
      <vt:lpstr>Nt_load2</vt:lpstr>
      <vt:lpstr>ohm_second</vt:lpstr>
      <vt:lpstr>ohm_second0</vt:lpstr>
      <vt:lpstr>omega1_2</vt:lpstr>
      <vt:lpstr>omega2_2</vt:lpstr>
      <vt:lpstr>omega3_2</vt:lpstr>
      <vt:lpstr>omega4_2</vt:lpstr>
      <vt:lpstr>omega5_2</vt:lpstr>
      <vt:lpstr>omegap2</vt:lpstr>
      <vt:lpstr>omegapole0</vt:lpstr>
      <vt:lpstr>omegat2</vt:lpstr>
      <vt:lpstr>picoF</vt:lpstr>
      <vt:lpstr>picoF2</vt:lpstr>
      <vt:lpstr>Pout</vt:lpstr>
      <vt:lpstr>q_Rz_Cz_2</vt:lpstr>
      <vt:lpstr>Qe</vt:lpstr>
      <vt:lpstr>Qe_selected</vt:lpstr>
      <vt:lpstr>Qfactor2</vt:lpstr>
      <vt:lpstr>Qp_2</vt:lpstr>
      <vt:lpstr>QpoleL2</vt:lpstr>
      <vt:lpstr>ratio2</vt:lpstr>
      <vt:lpstr>Rc_2</vt:lpstr>
      <vt:lpstr>Re</vt:lpstr>
      <vt:lpstr>Re_fl</vt:lpstr>
      <vt:lpstr>Requiv2</vt:lpstr>
      <vt:lpstr>res_cap2</vt:lpstr>
      <vt:lpstr>RFB_2</vt:lpstr>
      <vt:lpstr>Rfeedforward2</vt:lpstr>
      <vt:lpstr>Rload_2</vt:lpstr>
      <vt:lpstr>rload2</vt:lpstr>
      <vt:lpstr>Rupper2</vt:lpstr>
      <vt:lpstr>Rvolt2</vt:lpstr>
      <vt:lpstr>Rzero2</vt:lpstr>
      <vt:lpstr>switchingf2</vt:lpstr>
      <vt:lpstr>t_load_2</vt:lpstr>
      <vt:lpstr>t_r_2</vt:lpstr>
      <vt:lpstr>th_2</vt:lpstr>
      <vt:lpstr>time_load2</vt:lpstr>
      <vt:lpstr>transient2</vt:lpstr>
      <vt:lpstr>TypeLookup</vt:lpstr>
      <vt:lpstr>uA</vt:lpstr>
      <vt:lpstr>uC</vt:lpstr>
      <vt:lpstr>uF</vt:lpstr>
      <vt:lpstr>uH</vt:lpstr>
      <vt:lpstr>us</vt:lpstr>
      <vt:lpstr>Vblk</vt:lpstr>
      <vt:lpstr>Vblk_hu</vt:lpstr>
      <vt:lpstr>Vblk_max</vt:lpstr>
      <vt:lpstr>Vcr</vt:lpstr>
      <vt:lpstr>Vdb</vt:lpstr>
      <vt:lpstr>Vfeed2</vt:lpstr>
      <vt:lpstr>Vinac</vt:lpstr>
      <vt:lpstr>Vinput2</vt:lpstr>
      <vt:lpstr>Vllc_cap</vt:lpstr>
      <vt:lpstr>Vloss</vt:lpstr>
      <vt:lpstr>Vo_set2</vt:lpstr>
      <vt:lpstr>Vout</vt:lpstr>
      <vt:lpstr>Vout_pp</vt:lpstr>
      <vt:lpstr>Voutput2</vt:lpstr>
      <vt:lpstr>Vq_LLC</vt:lpstr>
      <vt:lpstr>Xequiv2</vt:lpstr>
    </vt:vector>
  </TitlesOfParts>
  <Company>Texas Instruments Incorporated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Dinwoodie, Lisa</dc:creator>
  <cp:lastModifiedBy>Prajal Takalkar (TTC)</cp:lastModifiedBy>
  <dcterms:created xsi:type="dcterms:W3CDTF">2014-10-10T14:52:07Z</dcterms:created>
  <dcterms:modified xsi:type="dcterms:W3CDTF">2025-05-30T12:15:25Z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vdocid">
    <vt:lpwstr>09f38268-d077-4642-ba7c-7b1afd6ba553</vt:lpwstr>
  </property>
  <property fmtid="{D5CDD505-2E9C-101B-9397-08002B2CF9AE}" pid="3" name="ClassificationTagSetId">
    <vt:lpwstr>e16409a7-1700-4153-9090-3955bc2f0ae8</vt:lpwstr>
  </property>
  <property fmtid="{D5CDD505-2E9C-101B-9397-08002B2CF9AE}" pid="4" name="ComplianceTagSetId">
    <vt:lpwstr>f14fc1f1-8950-40d5-8a29-45909da947d6</vt:lpwstr>
  </property>
  <property fmtid="{D5CDD505-2E9C-101B-9397-08002B2CF9AE}" pid="5" name="FileId">
    <vt:lpwstr>09f38268-d077-4642-ba7c-7b1afd6ba553</vt:lpwstr>
  </property>
  <property fmtid="{D5CDD505-2E9C-101B-9397-08002B2CF9AE}" pid="6" name="UserId">
    <vt:lpwstr>LOCAL SERVICE</vt:lpwstr>
  </property>
  <property fmtid="{D5CDD505-2E9C-101B-9397-08002B2CF9AE}" pid="7" name="TagDateTime">
    <vt:lpwstr>2025-05-30T12:15:24Z</vt:lpwstr>
  </property>
  <property fmtid="{D5CDD505-2E9C-101B-9397-08002B2CF9AE}" pid="8" name="MSIP_Label_9ac4b2bc-ebd9-4dd7-ace5-ea1cea0e7ede_Enabled">
    <vt:lpwstr>false</vt:lpwstr>
  </property>
  <property fmtid="{D5CDD505-2E9C-101B-9397-08002B2CF9AE}" pid="9" name="MSIP_Label_ea60d57e-af5b-4752-ac57-3e4f28ca11dc_Enabled">
    <vt:lpwstr>true</vt:lpwstr>
  </property>
  <property fmtid="{D5CDD505-2E9C-101B-9397-08002B2CF9AE}" pid="10" name="MSIP_Label_e7733e33-1d0f-4d89-8f3b-e16c5a525f21_Enabled">
    <vt:lpwstr>false</vt:lpwstr>
  </property>
  <property fmtid="{D5CDD505-2E9C-101B-9397-08002B2CF9AE}" pid="11" name="GVData">
    <vt:lpwstr>ew0KICAidGFnc2V0X2UxNjQwOWE3XzE3MDBfNDE1M185MDkwXzM5NTViYzJmMGFlOF9jbGFzc2lmaWNhdGlvbiI6ICJQdWJsaWMiLA0KICAiZG9jSUQiOiAiMDlmMzgyNjgtZDA3Ny00NjQyLWJhN2MtN2IxYWZkNmJhNTUzIiwNCiAgIk9TIjogIldpbmRvd3MiLA0K</vt:lpwstr>
  </property>
  <property fmtid="{D5CDD505-2E9C-101B-9397-08002B2CF9AE}" pid="12" name="GVData0">
    <vt:lpwstr>ICAiT3B0aW9ucyI6ICJ7XHUwMDIyUG9wdXBDb25maWd1cmF0aW9uXHUwMDIyOntcdTAwMjJBbHdheXNTaG93UG9wdXBcdTAwMjI6ZmFsc2UsXHUwMDIyRW5mb3JjZUhlYWRlckZvb3RlclR5cGVcdTAwMjI6ZmFsc2UsXHUwMDIySGVhZGVyUGxhY2VtZW50VHlwZVx1</vt:lpwstr>
  </property>
  <property fmtid="{D5CDD505-2E9C-101B-9397-08002B2CF9AE}" pid="13" name="GVData1">
    <vt:lpwstr>MDAyMjowLFx1MDAyMkZvb3RlclBsYWNlbWVudFR5cGVcdTAwMjI6MCxcdTAwMjJFbmZvcmNlTGF5b3V0T3B0aW9uXHUwMDIyOnRydWUsXHUwMDIyTGF5b3V0T3B0aW9uXHUwMDIyOjMsXHUwMDIyVHJpZ2dlck51bWJlclx1MDAyMjowLFx1MDAyMkZyb21JbmRleFx1</vt:lpwstr>
  </property>
  <property fmtid="{D5CDD505-2E9C-101B-9397-08002B2CF9AE}" pid="14" name="GVData2">
    <vt:lpwstr>MDAyMjoxLFx1MDAyMlRvSW5kZXhcdTAwMjI6MSxcdTAwMjJFbmZvcmNlT3ZlcndyaXRlT3B0aW9uXHUwMDIyOnRydWUsXHUwMDIyT3ZlcndyaXRlT3B0aW9uXHUwMDIyOjB9LFx1MDAyMkhlYWRlckVuYWJsZWRcdTAwMjI6ZmFsc2UsXHUwMDIySGVhZGVyXHUwMDIy</vt:lpwstr>
  </property>
  <property fmtid="{D5CDD505-2E9C-101B-9397-08002B2CF9AE}" pid="15" name="GVData3">
    <vt:lpwstr>Olx1MDAyMlx1MDAyMixcdTAwMjJIZWFkZXJzXHUwMDIyOltcdTAwMjJcdTAwMjJdLFx1MDAyMkhlYWRlclR5cGVcdTAwMjI6MixcdTAwMjJIZWFkZXJUeXBlc0FsbG93ZWRcdTAwMjI6WzJdLFx1MDAyMkhlYWRlclVwZGF0ZVR5cGVcdTAwMjI6MSxcdTAwMjJGb290</vt:lpwstr>
  </property>
  <property fmtid="{D5CDD505-2E9C-101B-9397-08002B2CF9AE}" pid="16" name="GVData4">
    <vt:lpwstr>ZXJFbmFibGVkXHUwMDIyOnRydWUsXHUwMDIyRm9vdGVyXHUwMDIyOlx1MDAyMlx1MDAzQ3NwYW4gc3R5bGU9XFxcdTAwMjJjb2xvcjojOEI4MDAwO3RleHQtYWxpZ246Y2VudGVyO2ZvbnQtZmFtaWx5OkFyaWFsO1xcXHUwMDIyXHUwMDNFXHUwMDNDc3Bhblx1MDAz</vt:lpwstr>
  </property>
  <property fmtid="{D5CDD505-2E9C-101B-9397-08002B2CF9AE}" pid="17" name="GVData5">
    <vt:lpwstr>RUNsYXNzaWZpZWQgYXMge1B1YmxpY31cdTAwM0Mvc3Bhblx1MDAzRVx1MDAzQy9zcGFuXHUwMDNFXHUwMDIyLFx1MDAyMkZvb3RlcnNcdTAwMjI6W1x1MDAyMlx1MDAzQ3NwYW4gc3R5bGU9XFxcdTAwMjJjb2xvcjojOEI4MDAwO3RleHQtYWxpZ246Y2VudGVyO2Zv</vt:lpwstr>
  </property>
  <property fmtid="{D5CDD505-2E9C-101B-9397-08002B2CF9AE}" pid="18" name="GVData6">
    <vt:lpwstr>bnQtZmFtaWx5OkFyaWFsO1xcXHUwMDIyXHUwMDNFXHUwMDNDc3Bhblx1MDAzRUNsYXNzaWZpZWQgYXMge1B1YmxpY31cdTAwM0Mvc3Bhblx1MDAzRVx1MDAzQy9zcGFuXHUwMDNFXHUwMDIyXSxcdTAwMjJGb290ZXJUeXBlXHUwMDIyOjAsXHUwMDIyRm9vdGVyVHlw</vt:lpwstr>
  </property>
  <property fmtid="{D5CDD505-2E9C-101B-9397-08002B2CF9AE}" pid="19" name="GVData7">
    <vt:lpwstr>ZXNBbGxvd2VkXHUwMDIyOlswLDFdLFx1MDAyMkZvb3RlclVwZGF0ZVR5cGVcdTAwMjI6MSxcdTAwMjJXYXRlcm1hcmtcdTAwMjI6bnVsbCxcdTAwMjJXYXRlcm1hcmtFbmFibGVkXHUwMDIyOmZhbHNlLFx1MDAyMlNob3VsZFdyaXRlV2F0ZXJtYXJrXHUwMDIyOmZh</vt:lpwstr>
  </property>
  <property fmtid="{D5CDD505-2E9C-101B-9397-08002B2CF9AE}" pid="20" name="GVData8">
    <vt:lpwstr>bHNlLFx1MDAyMldhdGVybWFya1VwZGF0ZVR5cGVcdTAwMjI6MCxcdTAwMjJQb3dlcnBvaW50VGl0bGVcdTAwMjI6bnVsbCxcdTAwMjJQb3dlcnBvaW50U3ViaXRsZVx1MDAyMjpudWxsfSIsDQogICJTdGF0ZSI6ICJ7XHUwMDIyRmlyc3RQYWdlRGlmZmVyZW50XHUw</vt:lpwstr>
  </property>
  <property fmtid="{D5CDD505-2E9C-101B-9397-08002B2CF9AE}" pid="21" name="MSIP_Label_ea60d57e-af5b-4752-ac57-3e4f28ca11dc_ActionId">
    <vt:lpwstr>8e7f9619-9362-4617-9ae8-e978cbce8f5f</vt:lpwstr>
  </property>
  <property fmtid="{D5CDD505-2E9C-101B-9397-08002B2CF9AE}" pid="22" name="MSIP_Label_ea60d57e-af5b-4752-ac57-3e4f28ca11dc_ContentBits">
    <vt:lpwstr>3</vt:lpwstr>
  </property>
  <property fmtid="{D5CDD505-2E9C-101B-9397-08002B2CF9AE}" pid="23" name="MSIP_Label_ea60d57e-af5b-4752-ac57-3e4f28ca11dc_Method">
    <vt:lpwstr>Priviledged</vt:lpwstr>
  </property>
  <property fmtid="{D5CDD505-2E9C-101B-9397-08002B2CF9AE}" pid="24" name="MSIP_Label_ea60d57e-af5b-4752-ac57-3e4f28ca11dc_Name">
    <vt:lpwstr>Public</vt:lpwstr>
  </property>
  <property fmtid="{D5CDD505-2E9C-101B-9397-08002B2CF9AE}" pid="25" name="MSIP_Label_ea60d57e-af5b-4752-ac57-3e4f28ca11dc_SetDate">
    <vt:lpwstr>2025-05-30T12:15:24Z</vt:lpwstr>
  </property>
  <property fmtid="{D5CDD505-2E9C-101B-9397-08002B2CF9AE}" pid="26" name="MSIP_Label_ea60d57e-af5b-4752-ac57-3e4f28ca11dc_SiteId">
    <vt:lpwstr>36da45f1-dd2c-4d1f-af13-5abe46b99921</vt:lpwstr>
  </property>
  <property fmtid="{D5CDD505-2E9C-101B-9397-08002B2CF9AE}" pid="27" name="Classification">
    <vt:lpwstr>Public</vt:lpwstr>
  </property>
  <property fmtid="{D5CDD505-2E9C-101B-9397-08002B2CF9AE}" pid="28" name="ClassificationHash">
    <vt:lpwstr>13d38db9-2856-70ed-377c-2844870099bd</vt:lpwstr>
  </property>
  <property fmtid="{D5CDD505-2E9C-101B-9397-08002B2CF9AE}" pid="29" name="GVData9">
    <vt:lpwstr>MDIyOmZhbHNlLFx1MDAyMkRpZmZlcmVudE9kZEFuZEV2ZW5QYWdlc1x1MDAyMjpmYWxzZSxcdTAwMjJQYWdlQ291bnRcdTAwMjI6MTEsXHUwMDIySGVhZGVyTWV0YWRhdGFcdTAwMjI6XHUwMDIyXHUwMDIyLFx1MDAyMlRoaXJkUGFydHlIZWFkZXJNZXRhZGF0YVx1</vt:lpwstr>
  </property>
  <property fmtid="{D5CDD505-2E9C-101B-9397-08002B2CF9AE}" pid="30" name="GVData10">
    <vt:lpwstr>MDAyMjpcdTAwMjJcdTAwMjIsXHUwMDIyR1ZIZWFkZXJFeGlzdHNcdTAwMjI6ZmFsc2UsXHUwMDIyTm9uR1ZIZWFkZXJFeGlzdHNcdTAwMjI6ZmFsc2UsXHUwMDIyRmxvYXRpbmdIZWFkZXJFeGlzdHNcdTAwMjI6ZmFsc2UsXHUwMDIyTm9uR1ZIZWFkZXJTaGFwZUV4</vt:lpwstr>
  </property>
  <property fmtid="{D5CDD505-2E9C-101B-9397-08002B2CF9AE}" pid="31" name="GVData11">
    <vt:lpwstr>aXN0c1x1MDAyMjpmYWxzZSxcdTAwMjJUaGlyZFBhcnR5SGVhZGVyc1x1MDAyMjpbXSxcdTAwMjJGb290ZXJNZXRhZGF0YVx1MDAyMjpcdTAwMjJ7XFxcdTAwMjJMZWZ0XFxcdTAwMjI6XFxcdTAwMjJcXFx1MDAyMixcXFx1MDAyMkNlbnRlclxcXHUwMDIyOlxcXHUw</vt:lpwstr>
  </property>
  <property fmtid="{D5CDD505-2E9C-101B-9397-08002B2CF9AE}" pid="32" name="GVData12">
    <vt:lpwstr>MDIyQ2xhc3NpZmllZCBhcyB7UHVibGljfVxcXHUwMDIyLFxcXHUwMDIyUmlnaHRcXFx1MDAyMjpcXFx1MDAyMlxcXHUwMDIyfVx1MDAyMixcdTAwMjJUaGlyZFBhcnR5Rm9vdGVyTWV0YWRhdGFcdTAwMjI6XHUwMDIyXHUwMDIyLFx1MDAyMkdWRm9vdGVyRXhpc3Rz</vt:lpwstr>
  </property>
  <property fmtid="{D5CDD505-2E9C-101B-9397-08002B2CF9AE}" pid="33" name="GVData13">
    <vt:lpwstr>XHUwMDIyOmZhbHNlLFx1MDAyMk5vbkdWRm9vdGVyRXhpc3RzXHUwMDIyOmZhbHNlLFx1MDAyMkZsb2F0aW5nRm9vdGVyRXhpc3RzXHUwMDIyOmZhbHNlLFx1MDAyMk5vbkdWRm9vdGVyU2hhcGVFeGlzdHNcdTAwMjI6ZmFsc2UsXHUwMDIyVGhpcmRQYXJ0eUZvb3Rl</vt:lpwstr>
  </property>
  <property fmtid="{D5CDD505-2E9C-101B-9397-08002B2CF9AE}" pid="34" name="GVData14">
    <vt:lpwstr>cnNcdTAwMjI6W10sXHUwMDIyV2F0ZXJtYXJrTWV0YWRhdGFcdTAwMjI6XHUwMDIyXHUwMDIyLFx1MDAyMldhdGVybWFya0V4aXN0c1x1MDAyMjpmYWxzZSxcdTAwMjJQb3dlcnBvaW50VGl0bGVNZXRhZGF0YVx1MDAyMjpudWxsLFx1MDAyMlBvd2VycG9pbnRTdWJ0</vt:lpwstr>
  </property>
  <property fmtid="{D5CDD505-2E9C-101B-9397-08002B2CF9AE}" pid="35" name="GVData15">
    <vt:lpwstr>aXRsZU1ldGFkYXRhXHUwMDIyOm51bGwsXHUwMDIyVGhpcmRQYXJ0eU1ldGFkYXRhRm91bmRcdTAwMjI6ZmFsc2V9Ig0KfQ==</vt:lpwstr>
  </property>
  <property fmtid="{D5CDD505-2E9C-101B-9397-08002B2CF9AE}" pid="36" name="GVData16">
    <vt:lpwstr>(end)</vt:lpwstr>
  </property>
  <property fmtid="{D5CDD505-2E9C-101B-9397-08002B2CF9AE}" pid="37" name="GVData17">
    <vt:lpwstr>XCJSaWdodFxcXFxcXFwiOlxcXFxcXFwiXFxcXFxcXCJ9XFxcIixcXFwiVGhpcmRQYXJ0eUZvb3Rlck1ldGFkYXRhXFxcIjpcXFwiXFxcIixcXFwiR1ZGb290ZXJFeGlzdHNcXFwiOnRydWUsXFxcIk5vbkdWRm9vdGVyRXhpc3RzXFxcIjpmYWxzZSxcXFwiRmxvYXRp</vt:lpwstr>
  </property>
  <property fmtid="{D5CDD505-2E9C-101B-9397-08002B2CF9AE}" pid="38" name="GVData18">
    <vt:lpwstr>bmdGb290ZXJFeGlzdHNcXFwiOmZhbHNlLFxcXCJOb25HVkZvb3RlclNoYXBlRXhpc3RzXFxcIjpmYWxzZSxcXFwiVGhpcmRQYXJ0eUZvb3RlcnNcXFwiOltdLFxcXCJXYXRlcm1hcmtNZXRhZGF0YVxcXCI6XFxcIlxcXCIsXFxcIldhdGVybWFya0V4aXN0c1xcXCI6</vt:lpwstr>
  </property>
  <property fmtid="{D5CDD505-2E9C-101B-9397-08002B2CF9AE}" pid="39" name="GVData19">
    <vt:lpwstr>ZmFsc2UsXFxcIlBvd2VycG9pbnRUaXRsZU1ldGFkYXRhXFxcIjpudWxsLFxcXCJQb3dlcnBvaW50U3VidGl0bGVNZXRhZGF0YVxcXCI6bnVsbCxcXFwiVGhpcmRQYXJ0eU1ldGFkYXRhRm91bmRcXFwiOmZhbHNlfVwifSIsInBhcmVudExpbmVJZHMiOiJbXCJkNTcz</vt:lpwstr>
  </property>
  <property fmtid="{D5CDD505-2E9C-101B-9397-08002B2CF9AE}" pid="40" name="GVData20">
    <vt:lpwstr>YWEwZC02N2ZjLTQwZmYtYTk2NC1kNGU0NjhlYjA4NmJcIixcIjE5MGNhODYwLTNmZWUtNDAyMi1iMDYyLWQ1MWNkNzUwNjc0OFwiLFwiMzhiZDU5NjQtMGIzMS00NDUzLTk3NDctODE2OGQwN2JmNmJkXCJdIiwid3JpdHRlbktleXMiOiJbXCJndmRvY2lkXCIsXCJN</vt:lpwstr>
  </property>
  <property fmtid="{D5CDD505-2E9C-101B-9397-08002B2CF9AE}" pid="41" name="GVData21">
    <vt:lpwstr>U0lQX0xhYmVsX2VhNjBkNTdlLWFmNWItNDc1Mi1hYzU3LTNlNGYyOGNhMTFkY19BY3Rpb25JZFwiLFwiTVNJUF9MYWJlbF9lYTYwZDU3ZS1hZjViLTQ3NTItYWM1Ny0zZTRmMjhjYTExZGNfQ29udGVudEJpdHNcIixcIk1TSVBfTGFiZWxfZWE2MGQ1N2UtYWY1Yi00</vt:lpwstr>
  </property>
  <property fmtid="{D5CDD505-2E9C-101B-9397-08002B2CF9AE}" pid="42" name="GVData22">
    <vt:lpwstr>NzUyLWFjNTctM2U0ZjI4Y2ExMWRjX0VuYWJsZWRcIixcIk1TSVBfTGFiZWxfZWE2MGQ1N2UtYWY1Yi00NzUyLWFjNTctM2U0ZjI4Y2ExMWRjX01ldGhvZFwiLFwiTVNJUF9MYWJlbF9lYTYwZDU3ZS1hZjViLTQ3NTItYWM1Ny0zZTRmMjhjYTExZGNfTmFtZVwiLFwi</vt:lpwstr>
  </property>
  <property fmtid="{D5CDD505-2E9C-101B-9397-08002B2CF9AE}" pid="43" name="GVData23">
    <vt:lpwstr>TVNJUF9MYWJlbF9lYTYwZDU3ZS1hZjViLTQ3NTItYWM1Ny0zZTRmMjhjYTExZGNfU2V0RGF0ZVwiLFwiTVNJUF9MYWJlbF9lYTYwZDU3ZS1hZjViLTQ3NTItYWM1Ny0zZTRmMjhjYTExZGNfU2l0ZUlkXCIsXCJDbGFzc2lmaWNhdGlvblRhZ1NldElkXCIsXCJDbGFz</vt:lpwstr>
  </property>
  <property fmtid="{D5CDD505-2E9C-101B-9397-08002B2CF9AE}" pid="44" name="GVData24">
    <vt:lpwstr>c2lmaWNhdGlvblwiLFwiQ29tcGxpYW5jZVRhZ1NldElkXCIsXCJGaWxlSWRcIixcIlVzZXJJZFwiLFwiVGFnRGF0ZVRpbWVcIixcIkNsYXNzaWZpY2F0aW9uSGFzaFwiLFwiTVNJUF9MYWJlbF85YWM0YjJiYy1lYmQ5LTRkZDctYWNlNS1lYTFjZWEwZTdlZGVfRW5h</vt:lpwstr>
  </property>
  <property fmtid="{D5CDD505-2E9C-101B-9397-08002B2CF9AE}" pid="45" name="GVData25">
    <vt:lpwstr>YmxlZFwiLFwiTVNJUF9MYWJlbF9lNzczM2UzMy0xZDBmLTRkODktOGYzYi1lMTZjNWE1MjVmMjFfRW5hYmxlZFwiXSIsIm5vT2ZHdkRhdGFFbnRyaWVzIjoiMjQiLCJsaW5lSWQiOiJmNDk5YTk1Yy1kMmRiLTRhNjYtOTkxNi03NGQxMWEzNzM1MjYiLCJ0YWdzZXRf</vt:lpwstr>
  </property>
  <property fmtid="{D5CDD505-2E9C-101B-9397-08002B2CF9AE}" pid="46" name="GVData26">
    <vt:lpwstr>ZTE2NDA5YTdfMTcwMF80MTUzXzkwOTBfMzk1NWJjMmYwYWU4X2NsYXNzaWZpY2F0aW9uIjoiUHVibGljIn0=</vt:lpwstr>
  </property>
  <property fmtid="{D5CDD505-2E9C-101B-9397-08002B2CF9AE}" pid="47" name="GVData27">
    <vt:lpwstr>(end)</vt:lpwstr>
  </property>
  <property fmtid="{D5CDD505-2E9C-101B-9397-08002B2CF9AE}" pid="48" name="3rdPartyFooter">
    <vt:lpwstr/>
  </property>
  <property fmtid="{D5CDD505-2E9C-101B-9397-08002B2CF9AE}" pid="49" name="CurrentState">
    <vt:lpwstr>{"FirstPageDifferent":false,"DifferentOddAndEvenPages":false,"PageCount":11,"HeaderMetadata":"","ThirdPartyHeaderMetadata":"","GVHeaderExists":false,"NonGVHeaderExists":false,"FloatingHeaderExists":false,"NonGVHeaderShapeExists":false,"ThirdPartyHeaders":[],"FooterMetadata":"{\"Left\":\"\",\"Center\":\"Classified as {Public}\",\"Right\":\"\"}","ThirdPartyFooterMetadata":"","GVFooterExists":false,"NonGVFooterExists":false,"FloatingFooterExists":false,"NonGVFooterShapeExists":false,"ThirdPartyFooters":[],"WatermarkMetadata":"","WatermarkExists":false,"PowerpointTitleMetadata":null,"PowerpointSubtitleMetadata":null,"ThirdPartyMetadataFound":false}</vt:lpwstr>
  </property>
  <property fmtid="{D5CDD505-2E9C-101B-9397-08002B2CF9AE}" pid="50" name="Footer">
    <vt:lpwstr>{"Left":"","Center":"Classified as {Public}","Right":""}</vt:lpwstr>
  </property>
</Properties>
</file>